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C:\Users\Caleb\OneDrive\Documents\robotics\excel stat books\2018\event simulator\to publish\"/>
    </mc:Choice>
  </mc:AlternateContent>
  <xr:revisionPtr revIDLastSave="2" documentId="8_{9025E9B1-C0C4-429B-9059-E0BEC7CE9524}" xr6:coauthVersionLast="28" xr6:coauthVersionMax="28" xr10:uidLastSave="{BE0EA823-501D-4CFC-AD86-2CDF0D8FA9FC}"/>
  <bookViews>
    <workbookView xWindow="0" yWindow="0" windowWidth="11835" windowHeight="10380" tabRatio="730" xr2:uid="{00000000-000D-0000-FFFF-FFFF00000000}"/>
  </bookViews>
  <sheets>
    <sheet name="instructions and FAQ" sheetId="14" r:id="rId1"/>
    <sheet name="team match array" sheetId="19" state="hidden" r:id="rId2"/>
    <sheet name="images" sheetId="34" r:id="rId3"/>
    <sheet name="local saves" sheetId="39" state="hidden" r:id="rId4"/>
    <sheet name="event keys" sheetId="13" r:id="rId5"/>
    <sheet name="data import sorted" sheetId="15" state="hidden" r:id="rId6"/>
    <sheet name="data import" sheetId="3" r:id="rId7"/>
    <sheet name="team lookup" sheetId="6" r:id="rId8"/>
    <sheet name="match lookup" sheetId="7" r:id="rId9"/>
    <sheet name="seed values sorted" sheetId="21" state="hidden" r:id="rId10"/>
    <sheet name="all seed values" sheetId="40" state="hidden" r:id="rId11"/>
    <sheet name="seed values" sheetId="23" r:id="rId12"/>
    <sheet name="calculated contributions sorted" sheetId="18" state="hidden" r:id="rId13"/>
    <sheet name="calculated contributions" sheetId="4" r:id="rId14"/>
    <sheet name="predicted contributions sorted" sheetId="17" state="hidden" r:id="rId15"/>
    <sheet name="predicted contributions" sheetId="11" r:id="rId16"/>
    <sheet name="rankings sorted" sheetId="24" state="hidden" r:id="rId17"/>
    <sheet name="predicted rankings sorted" sheetId="16" state="hidden" r:id="rId18"/>
    <sheet name="predicted rankings" sheetId="8" state="hidden" r:id="rId19"/>
    <sheet name="rankings" sheetId="25" r:id="rId20"/>
    <sheet name="awards" sheetId="38" state="hidden" r:id="rId21"/>
    <sheet name="actual rankings" sheetId="27" state="hidden" r:id="rId22"/>
    <sheet name="simulation results" sheetId="10" state="hidden" r:id="rId23"/>
  </sheets>
  <functionGroups builtInGroupCount="19"/>
  <definedNames>
    <definedName name="_xlnm._FilterDatabase" localSheetId="21" hidden="1">'actual rankings'!$A$2:$GX$2</definedName>
    <definedName name="_xlnm._FilterDatabase" localSheetId="10" hidden="1">'all seed values'!$A$4:$CD$4</definedName>
    <definedName name="_xlnm._FilterDatabase" localSheetId="13" hidden="1">'calculated contributions'!$A$2:$BF$2</definedName>
    <definedName name="_xlnm._FilterDatabase" localSheetId="6" hidden="1">'data import'!$A$5:$BG$5</definedName>
    <definedName name="_xlnm._FilterDatabase" localSheetId="4" hidden="1">'event keys'!$A$5:$E$5</definedName>
    <definedName name="_xlnm._FilterDatabase" localSheetId="15" hidden="1">'predicted contributions'!$A$2:$BF$2</definedName>
    <definedName name="_xlnm._FilterDatabase" localSheetId="14" hidden="1">'predicted contributions sorted'!$A$2:$AZ$2</definedName>
    <definedName name="_xlnm._FilterDatabase" localSheetId="18" hidden="1">'predicted rankings'!$A$2:$GX$2</definedName>
    <definedName name="_xlnm._FilterDatabase" localSheetId="19" hidden="1">rankings!$A$2:$G$2</definedName>
    <definedName name="_xlnm._FilterDatabase" localSheetId="11" hidden="1">'seed values'!$A$2:$BJ$2</definedName>
    <definedName name="q_match_data">'data import sorted'!$C$6:$SF$92</definedName>
    <definedName name="team_match_team_list">'team match array'!$B$1:$SL$1</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W9" i="6" l="1"/>
  <c r="P30" i="6" l="1"/>
  <c r="P31" i="6"/>
  <c r="P32" i="6"/>
  <c r="P33" i="6"/>
  <c r="P34" i="6"/>
  <c r="P35" i="6"/>
  <c r="P36" i="6"/>
  <c r="P37" i="6"/>
  <c r="P38" i="6"/>
  <c r="P39" i="6"/>
  <c r="P40" i="6"/>
  <c r="P41" i="6"/>
  <c r="P42" i="6"/>
  <c r="P43" i="6"/>
  <c r="P44" i="6"/>
  <c r="P45" i="6"/>
  <c r="P29" i="6"/>
  <c r="B2" i="7" l="1"/>
  <c r="BW10" i="6"/>
  <c r="BV10" i="6"/>
  <c r="BU10" i="6"/>
  <c r="BT10" i="6"/>
  <c r="BS10" i="6"/>
  <c r="BR10" i="6"/>
  <c r="BQ10" i="6"/>
  <c r="BV9" i="6"/>
  <c r="BU9" i="6"/>
  <c r="BT9" i="6"/>
  <c r="BS9" i="6"/>
  <c r="BR9" i="6"/>
  <c r="BQ9" i="6"/>
  <c r="X14" i="7" l="1"/>
  <c r="AG14" i="7"/>
  <c r="AY14" i="7"/>
  <c r="BG14" i="7"/>
  <c r="N15" i="7"/>
  <c r="U15" i="7"/>
  <c r="AB15" i="7"/>
  <c r="AJ15" i="7"/>
  <c r="BF15" i="7"/>
  <c r="D28" i="7" s="1"/>
  <c r="U14" i="7"/>
  <c r="Z14" i="7"/>
  <c r="AH14" i="7"/>
  <c r="AZ14" i="7"/>
  <c r="O15" i="7"/>
  <c r="AC15" i="7"/>
  <c r="AG15" i="7"/>
  <c r="AK15" i="7"/>
  <c r="BK15" i="7"/>
  <c r="L14" i="7"/>
  <c r="F17" i="7" s="1"/>
  <c r="P14" i="7"/>
  <c r="AA14" i="7"/>
  <c r="AE14" i="7"/>
  <c r="AI14" i="7"/>
  <c r="AM14" i="7"/>
  <c r="BA14" i="7"/>
  <c r="BI14" i="7"/>
  <c r="L15" i="7"/>
  <c r="F32" i="7" s="1"/>
  <c r="P15" i="7"/>
  <c r="Z15" i="7"/>
  <c r="AD15" i="7"/>
  <c r="AH15" i="7"/>
  <c r="AL15" i="7"/>
  <c r="AZ15" i="7"/>
  <c r="BH15" i="7"/>
  <c r="BL15" i="7"/>
  <c r="N14" i="7"/>
  <c r="AC14" i="7"/>
  <c r="AK14" i="7"/>
  <c r="BK14" i="7"/>
  <c r="AF15" i="7"/>
  <c r="C28" i="7" s="1"/>
  <c r="AN15" i="7"/>
  <c r="BJ15" i="7"/>
  <c r="O14" i="7"/>
  <c r="AD14" i="7"/>
  <c r="AL14" i="7"/>
  <c r="BH14" i="7"/>
  <c r="BL14" i="7"/>
  <c r="X15" i="7"/>
  <c r="AY15" i="7"/>
  <c r="BG15" i="7"/>
  <c r="M14" i="7"/>
  <c r="Q14" i="7"/>
  <c r="AB14" i="7"/>
  <c r="AF14" i="7"/>
  <c r="C13" i="7" s="1"/>
  <c r="AJ14" i="7"/>
  <c r="AN14" i="7"/>
  <c r="BF14" i="7"/>
  <c r="D13" i="7" s="1"/>
  <c r="BJ14" i="7"/>
  <c r="M15" i="7"/>
  <c r="Q15" i="7"/>
  <c r="AA15" i="7"/>
  <c r="AE15" i="7"/>
  <c r="AI15" i="7"/>
  <c r="AM15" i="7"/>
  <c r="BA15" i="7"/>
  <c r="BI15" i="7"/>
  <c r="G2" i="6"/>
  <c r="J2" i="6"/>
  <c r="N2" i="6"/>
  <c r="T10" i="6"/>
  <c r="C7" i="7"/>
  <c r="C9" i="7" s="1"/>
  <c r="AH47" i="6" l="1"/>
  <c r="J47" i="6"/>
  <c r="I47" i="6"/>
  <c r="C46" i="6"/>
  <c r="B46" i="6"/>
  <c r="I46" i="6" s="1"/>
  <c r="C45" i="6"/>
  <c r="B45" i="6"/>
  <c r="N45" i="6" s="1"/>
  <c r="A5" i="6"/>
  <c r="CE9" i="6"/>
  <c r="BM13" i="7" l="1"/>
  <c r="BI13" i="7"/>
  <c r="BK12" i="7"/>
  <c r="BB12" i="7"/>
  <c r="BF12" i="7"/>
  <c r="BJ13" i="7"/>
  <c r="BH12" i="7"/>
  <c r="BL13" i="7"/>
  <c r="BH13" i="7"/>
  <c r="BJ12" i="7"/>
  <c r="BC12" i="7"/>
  <c r="BG12" i="7"/>
  <c r="BL12" i="7"/>
  <c r="BE12" i="7"/>
  <c r="BK13" i="7"/>
  <c r="BM12" i="7"/>
  <c r="BI12" i="7"/>
  <c r="BD12" i="7"/>
  <c r="E46" i="6"/>
  <c r="E45" i="6"/>
  <c r="G45" i="6"/>
  <c r="K45" i="6"/>
  <c r="F46" i="6"/>
  <c r="J46" i="6"/>
  <c r="N46" i="6"/>
  <c r="D45" i="6"/>
  <c r="H45" i="6"/>
  <c r="L45" i="6"/>
  <c r="G46" i="6"/>
  <c r="K46" i="6"/>
  <c r="I45" i="6"/>
  <c r="D46" i="6"/>
  <c r="H46" i="6"/>
  <c r="L46" i="6"/>
  <c r="F45" i="6"/>
  <c r="J45" i="6"/>
  <c r="HG4" i="8"/>
  <c r="HH4" i="8"/>
  <c r="HI4" i="8"/>
  <c r="HJ4" i="8"/>
  <c r="HG5" i="8"/>
  <c r="HH5" i="8"/>
  <c r="HI5" i="8"/>
  <c r="HJ5" i="8"/>
  <c r="HG6" i="8"/>
  <c r="HH6" i="8"/>
  <c r="HI6" i="8"/>
  <c r="HJ6" i="8"/>
  <c r="HG7" i="8"/>
  <c r="HH7" i="8"/>
  <c r="HI7" i="8"/>
  <c r="HJ7" i="8"/>
  <c r="HG8" i="8"/>
  <c r="HH8" i="8"/>
  <c r="HI8" i="8"/>
  <c r="HJ8" i="8"/>
  <c r="HG9" i="8"/>
  <c r="HH9" i="8"/>
  <c r="HI9" i="8"/>
  <c r="HJ9" i="8"/>
  <c r="HG10" i="8"/>
  <c r="HH10" i="8"/>
  <c r="HI10" i="8"/>
  <c r="HJ10" i="8"/>
  <c r="HG11" i="8"/>
  <c r="HH11" i="8"/>
  <c r="HI11" i="8"/>
  <c r="HJ11" i="8"/>
  <c r="HG12" i="8"/>
  <c r="HH12" i="8"/>
  <c r="HI12" i="8"/>
  <c r="HJ12" i="8"/>
  <c r="HG13" i="8"/>
  <c r="HH13" i="8"/>
  <c r="HI13" i="8"/>
  <c r="HJ13" i="8"/>
  <c r="HG14" i="8"/>
  <c r="HH14" i="8"/>
  <c r="HI14" i="8"/>
  <c r="HJ14" i="8"/>
  <c r="HG15" i="8"/>
  <c r="HH15" i="8"/>
  <c r="HI15" i="8"/>
  <c r="HJ15" i="8"/>
  <c r="HG16" i="8"/>
  <c r="HH16" i="8"/>
  <c r="HI16" i="8"/>
  <c r="HJ16" i="8"/>
  <c r="HG17" i="8"/>
  <c r="HH17" i="8"/>
  <c r="HI17" i="8"/>
  <c r="HJ17" i="8"/>
  <c r="HG18" i="8"/>
  <c r="HH18" i="8"/>
  <c r="HI18" i="8"/>
  <c r="HJ18" i="8"/>
  <c r="HG19" i="8"/>
  <c r="HH19" i="8"/>
  <c r="HI19" i="8"/>
  <c r="HJ19" i="8"/>
  <c r="HG20" i="8"/>
  <c r="HH20" i="8"/>
  <c r="HI20" i="8"/>
  <c r="HJ20" i="8"/>
  <c r="HG21" i="8"/>
  <c r="HH21" i="8"/>
  <c r="HI21" i="8"/>
  <c r="HJ21" i="8"/>
  <c r="HG22" i="8"/>
  <c r="HH22" i="8"/>
  <c r="HI22" i="8"/>
  <c r="HJ22" i="8"/>
  <c r="HG23" i="8"/>
  <c r="HH23" i="8"/>
  <c r="HI23" i="8"/>
  <c r="HJ23" i="8"/>
  <c r="HG24" i="8"/>
  <c r="HH24" i="8"/>
  <c r="HI24" i="8"/>
  <c r="HJ24" i="8"/>
  <c r="HG25" i="8"/>
  <c r="HH25" i="8"/>
  <c r="HI25" i="8"/>
  <c r="HJ25" i="8"/>
  <c r="HG26" i="8"/>
  <c r="HH26" i="8"/>
  <c r="HI26" i="8"/>
  <c r="HJ26" i="8"/>
  <c r="HG27" i="8"/>
  <c r="HH27" i="8"/>
  <c r="HI27" i="8"/>
  <c r="HJ27" i="8"/>
  <c r="HG28" i="8"/>
  <c r="HH28" i="8"/>
  <c r="HI28" i="8"/>
  <c r="HJ28" i="8"/>
  <c r="HG29" i="8"/>
  <c r="HH29" i="8"/>
  <c r="HI29" i="8"/>
  <c r="HJ29" i="8"/>
  <c r="HG30" i="8"/>
  <c r="HH30" i="8"/>
  <c r="HI30" i="8"/>
  <c r="HJ30" i="8"/>
  <c r="HG31" i="8"/>
  <c r="HH31" i="8"/>
  <c r="HI31" i="8"/>
  <c r="HJ31" i="8"/>
  <c r="HG32" i="8"/>
  <c r="HH32" i="8"/>
  <c r="HI32" i="8"/>
  <c r="HJ32" i="8"/>
  <c r="HG33" i="8"/>
  <c r="HH33" i="8"/>
  <c r="HI33" i="8"/>
  <c r="HJ33" i="8"/>
  <c r="HG34" i="8"/>
  <c r="HH34" i="8"/>
  <c r="HI34" i="8"/>
  <c r="HJ34" i="8"/>
  <c r="HG35" i="8"/>
  <c r="HH35" i="8"/>
  <c r="HI35" i="8"/>
  <c r="HJ35" i="8"/>
  <c r="HG36" i="8"/>
  <c r="HH36" i="8"/>
  <c r="HI36" i="8"/>
  <c r="HJ36" i="8"/>
  <c r="HG37" i="8"/>
  <c r="HH37" i="8"/>
  <c r="HI37" i="8"/>
  <c r="HJ37" i="8"/>
  <c r="HG38" i="8"/>
  <c r="HH38" i="8"/>
  <c r="HI38" i="8"/>
  <c r="HJ38" i="8"/>
  <c r="HG39" i="8"/>
  <c r="HH39" i="8"/>
  <c r="HI39" i="8"/>
  <c r="HJ39" i="8"/>
  <c r="HG40" i="8"/>
  <c r="HH40" i="8"/>
  <c r="HI40" i="8"/>
  <c r="HJ40" i="8"/>
  <c r="HG41" i="8"/>
  <c r="HH41" i="8"/>
  <c r="HI41" i="8"/>
  <c r="HJ41" i="8"/>
  <c r="HG42" i="8"/>
  <c r="HH42" i="8"/>
  <c r="HI42" i="8"/>
  <c r="HJ42" i="8"/>
  <c r="HG43" i="8"/>
  <c r="HH43" i="8"/>
  <c r="HI43" i="8"/>
  <c r="HJ43" i="8"/>
  <c r="HG44" i="8"/>
  <c r="HH44" i="8"/>
  <c r="HI44" i="8"/>
  <c r="HJ44" i="8"/>
  <c r="HG45" i="8"/>
  <c r="HH45" i="8"/>
  <c r="HI45" i="8"/>
  <c r="HJ45" i="8"/>
  <c r="HG46" i="8"/>
  <c r="HH46" i="8"/>
  <c r="HI46" i="8"/>
  <c r="HJ46" i="8"/>
  <c r="HG47" i="8"/>
  <c r="HH47" i="8"/>
  <c r="HI47" i="8"/>
  <c r="HJ47" i="8"/>
  <c r="HG48" i="8"/>
  <c r="HH48" i="8"/>
  <c r="HI48" i="8"/>
  <c r="HJ48" i="8"/>
  <c r="HG49" i="8"/>
  <c r="HH49" i="8"/>
  <c r="HI49" i="8"/>
  <c r="HJ49" i="8"/>
  <c r="HG50" i="8"/>
  <c r="HH50" i="8"/>
  <c r="HI50" i="8"/>
  <c r="HJ50" i="8"/>
  <c r="HG51" i="8"/>
  <c r="HH51" i="8"/>
  <c r="HI51" i="8"/>
  <c r="HJ51" i="8"/>
  <c r="HG52" i="8"/>
  <c r="HH52" i="8"/>
  <c r="HI52" i="8"/>
  <c r="HJ52" i="8"/>
  <c r="HG53" i="8"/>
  <c r="HH53" i="8"/>
  <c r="HI53" i="8"/>
  <c r="HJ53" i="8"/>
  <c r="HG54" i="8"/>
  <c r="HH54" i="8"/>
  <c r="HI54" i="8"/>
  <c r="HJ54" i="8"/>
  <c r="HG55" i="8"/>
  <c r="HH55" i="8"/>
  <c r="HI55" i="8"/>
  <c r="HJ55" i="8"/>
  <c r="HG56" i="8"/>
  <c r="HH56" i="8"/>
  <c r="HI56" i="8"/>
  <c r="HJ56" i="8"/>
  <c r="HG57" i="8"/>
  <c r="HH57" i="8"/>
  <c r="HI57" i="8"/>
  <c r="HJ57" i="8"/>
  <c r="HG58" i="8"/>
  <c r="HH58" i="8"/>
  <c r="HI58" i="8"/>
  <c r="HJ58" i="8"/>
  <c r="HG59" i="8"/>
  <c r="HH59" i="8"/>
  <c r="HI59" i="8"/>
  <c r="HJ59" i="8"/>
  <c r="HG60" i="8"/>
  <c r="HH60" i="8"/>
  <c r="HI60" i="8"/>
  <c r="HJ60" i="8"/>
  <c r="HG61" i="8"/>
  <c r="HH61" i="8"/>
  <c r="HI61" i="8"/>
  <c r="HJ61" i="8"/>
  <c r="HG62" i="8"/>
  <c r="HH62" i="8"/>
  <c r="HI62" i="8"/>
  <c r="HJ62" i="8"/>
  <c r="HG63" i="8"/>
  <c r="HH63" i="8"/>
  <c r="HI63" i="8"/>
  <c r="HJ63" i="8"/>
  <c r="HG64" i="8"/>
  <c r="HH64" i="8"/>
  <c r="HI64" i="8"/>
  <c r="HJ64" i="8"/>
  <c r="HG65" i="8"/>
  <c r="HH65" i="8"/>
  <c r="HI65" i="8"/>
  <c r="HJ65" i="8"/>
  <c r="HG66" i="8"/>
  <c r="HH66" i="8"/>
  <c r="HI66" i="8"/>
  <c r="HJ66" i="8"/>
  <c r="HG67" i="8"/>
  <c r="HH67" i="8"/>
  <c r="HI67" i="8"/>
  <c r="HJ67" i="8"/>
  <c r="HG68" i="8"/>
  <c r="HH68" i="8"/>
  <c r="HI68" i="8"/>
  <c r="HJ68" i="8"/>
  <c r="HG69" i="8"/>
  <c r="HH69" i="8"/>
  <c r="HI69" i="8"/>
  <c r="HJ69" i="8"/>
  <c r="HG70" i="8"/>
  <c r="HH70" i="8"/>
  <c r="HI70" i="8"/>
  <c r="HJ70" i="8"/>
  <c r="HG71" i="8"/>
  <c r="HH71" i="8"/>
  <c r="HI71" i="8"/>
  <c r="HJ71" i="8"/>
  <c r="HG72" i="8"/>
  <c r="HH72" i="8"/>
  <c r="HI72" i="8"/>
  <c r="HJ72" i="8"/>
  <c r="HJ3" i="8"/>
  <c r="HI3" i="8"/>
  <c r="HH3" i="8"/>
  <c r="HG3" i="8"/>
  <c r="M46" i="6" l="1"/>
  <c r="O46" i="6" s="1"/>
  <c r="M45" i="6"/>
  <c r="O45" i="6" s="1"/>
  <c r="CF9"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53" i="6"/>
  <c r="B52" i="6"/>
  <c r="B51" i="6"/>
  <c r="B50" i="6"/>
  <c r="B49" i="6"/>
  <c r="CE10" i="6"/>
  <c r="CF10" i="6" l="1"/>
  <c r="DC15" i="27"/>
  <c r="DD15" i="27"/>
  <c r="DE15" i="27"/>
  <c r="DF15" i="27"/>
  <c r="DG15" i="27"/>
  <c r="DH15" i="27"/>
  <c r="DI15" i="27"/>
  <c r="DJ15" i="27"/>
  <c r="DK15" i="27"/>
  <c r="DL15" i="27"/>
  <c r="DM15" i="27"/>
  <c r="DN15" i="27"/>
  <c r="DO15" i="27"/>
  <c r="DP15" i="27"/>
  <c r="DQ15" i="27"/>
  <c r="DR15" i="27"/>
  <c r="DS15" i="27"/>
  <c r="DT15" i="27"/>
  <c r="DU15" i="27"/>
  <c r="DV15" i="27"/>
  <c r="DW15" i="27"/>
  <c r="DX15" i="27"/>
  <c r="DY15" i="27"/>
  <c r="DZ15" i="27"/>
  <c r="EA15" i="27"/>
  <c r="EB15" i="27"/>
  <c r="EC15" i="27"/>
  <c r="ED15" i="27"/>
  <c r="EE15" i="27"/>
  <c r="EF15" i="27"/>
  <c r="EG15" i="27"/>
  <c r="EH15" i="27"/>
  <c r="EI15" i="27"/>
  <c r="EJ15" i="27"/>
  <c r="EK15" i="27"/>
  <c r="EL15" i="27"/>
  <c r="EM15" i="27"/>
  <c r="EN15" i="27"/>
  <c r="EO15" i="27"/>
  <c r="EP15" i="27"/>
  <c r="EQ15" i="27"/>
  <c r="ER15" i="27"/>
  <c r="ES15" i="27"/>
  <c r="ET15" i="27"/>
  <c r="EU15" i="27"/>
  <c r="EV15" i="27"/>
  <c r="EW15" i="27"/>
  <c r="EX15" i="27"/>
  <c r="EY15" i="27"/>
  <c r="EZ15" i="27"/>
  <c r="FA15" i="27"/>
  <c r="FB15" i="27"/>
  <c r="FC15" i="27"/>
  <c r="FD15" i="27"/>
  <c r="DC27" i="27"/>
  <c r="DD27" i="27"/>
  <c r="DE27" i="27"/>
  <c r="DF27" i="27"/>
  <c r="DG27" i="27"/>
  <c r="DH27" i="27"/>
  <c r="DI27" i="27"/>
  <c r="DJ27" i="27"/>
  <c r="DK27" i="27"/>
  <c r="DL27" i="27"/>
  <c r="DM27" i="27"/>
  <c r="DN27" i="27"/>
  <c r="DO27" i="27"/>
  <c r="DP27" i="27"/>
  <c r="DQ27" i="27"/>
  <c r="DR27" i="27"/>
  <c r="DS27" i="27"/>
  <c r="DT27" i="27"/>
  <c r="DU27" i="27"/>
  <c r="DV27" i="27"/>
  <c r="DW27" i="27"/>
  <c r="DX27" i="27"/>
  <c r="DY27" i="27"/>
  <c r="DZ27" i="27"/>
  <c r="EA27" i="27"/>
  <c r="EB27" i="27"/>
  <c r="EC27" i="27"/>
  <c r="ED27" i="27"/>
  <c r="EE27" i="27"/>
  <c r="EF27" i="27"/>
  <c r="EG27" i="27"/>
  <c r="EH27" i="27"/>
  <c r="EI27" i="27"/>
  <c r="EJ27" i="27"/>
  <c r="EK27" i="27"/>
  <c r="EL27" i="27"/>
  <c r="EM27" i="27"/>
  <c r="EN27" i="27"/>
  <c r="EO27" i="27"/>
  <c r="EP27" i="27"/>
  <c r="EQ27" i="27"/>
  <c r="ER27" i="27"/>
  <c r="ES27" i="27"/>
  <c r="ET27" i="27"/>
  <c r="EU27" i="27"/>
  <c r="EV27" i="27"/>
  <c r="EW27" i="27"/>
  <c r="EX27" i="27"/>
  <c r="EY27" i="27"/>
  <c r="EZ27" i="27"/>
  <c r="FA27" i="27"/>
  <c r="FB27" i="27"/>
  <c r="FC27" i="27"/>
  <c r="FD27" i="27"/>
  <c r="DC3" i="27"/>
  <c r="DD3" i="27"/>
  <c r="DE3" i="27"/>
  <c r="DF3" i="27"/>
  <c r="DG3" i="27"/>
  <c r="DH3" i="27"/>
  <c r="DI3" i="27"/>
  <c r="DJ3" i="27"/>
  <c r="DK3" i="27"/>
  <c r="DL3" i="27"/>
  <c r="DM3" i="27"/>
  <c r="DN3" i="27"/>
  <c r="DO3" i="27"/>
  <c r="DP3" i="27"/>
  <c r="DQ3" i="27"/>
  <c r="DR3" i="27"/>
  <c r="DS3" i="27"/>
  <c r="DT3" i="27"/>
  <c r="DU3" i="27"/>
  <c r="DV3" i="27"/>
  <c r="DW3" i="27"/>
  <c r="DX3" i="27"/>
  <c r="DY3" i="27"/>
  <c r="DZ3" i="27"/>
  <c r="EA3" i="27"/>
  <c r="EB3" i="27"/>
  <c r="EC3" i="27"/>
  <c r="ED3" i="27"/>
  <c r="EE3" i="27"/>
  <c r="EF3" i="27"/>
  <c r="EG3" i="27"/>
  <c r="EH3" i="27"/>
  <c r="EI3" i="27"/>
  <c r="EJ3" i="27"/>
  <c r="EK3" i="27"/>
  <c r="EL3" i="27"/>
  <c r="EM3" i="27"/>
  <c r="EN3" i="27"/>
  <c r="EO3" i="27"/>
  <c r="EP3" i="27"/>
  <c r="EQ3" i="27"/>
  <c r="ER3" i="27"/>
  <c r="ES3" i="27"/>
  <c r="ET3" i="27"/>
  <c r="EU3" i="27"/>
  <c r="EV3" i="27"/>
  <c r="EW3" i="27"/>
  <c r="EX3" i="27"/>
  <c r="EY3" i="27"/>
  <c r="EZ3" i="27"/>
  <c r="FA3" i="27"/>
  <c r="FB3" i="27"/>
  <c r="FC3" i="27"/>
  <c r="FD3" i="27"/>
  <c r="DC18" i="27"/>
  <c r="DD18" i="27"/>
  <c r="DE18" i="27"/>
  <c r="DF18" i="27"/>
  <c r="DG18" i="27"/>
  <c r="DH18" i="27"/>
  <c r="DI18" i="27"/>
  <c r="DJ18" i="27"/>
  <c r="DK18" i="27"/>
  <c r="DL18" i="27"/>
  <c r="DM18" i="27"/>
  <c r="DN18" i="27"/>
  <c r="DO18" i="27"/>
  <c r="DP18" i="27"/>
  <c r="DQ18" i="27"/>
  <c r="DR18" i="27"/>
  <c r="DS18" i="27"/>
  <c r="DT18" i="27"/>
  <c r="DU18" i="27"/>
  <c r="DV18" i="27"/>
  <c r="DW18" i="27"/>
  <c r="DX18" i="27"/>
  <c r="DY18" i="27"/>
  <c r="DZ18" i="27"/>
  <c r="EA18" i="27"/>
  <c r="EB18" i="27"/>
  <c r="EC18" i="27"/>
  <c r="ED18" i="27"/>
  <c r="EE18" i="27"/>
  <c r="EF18" i="27"/>
  <c r="EG18" i="27"/>
  <c r="EH18" i="27"/>
  <c r="EI18" i="27"/>
  <c r="EJ18" i="27"/>
  <c r="EK18" i="27"/>
  <c r="EL18" i="27"/>
  <c r="EM18" i="27"/>
  <c r="EN18" i="27"/>
  <c r="EO18" i="27"/>
  <c r="EP18" i="27"/>
  <c r="EQ18" i="27"/>
  <c r="ER18" i="27"/>
  <c r="ES18" i="27"/>
  <c r="ET18" i="27"/>
  <c r="EU18" i="27"/>
  <c r="EV18" i="27"/>
  <c r="EW18" i="27"/>
  <c r="EX18" i="27"/>
  <c r="EY18" i="27"/>
  <c r="EZ18" i="27"/>
  <c r="FA18" i="27"/>
  <c r="FB18" i="27"/>
  <c r="FC18" i="27"/>
  <c r="FD18" i="27"/>
  <c r="DC28" i="27"/>
  <c r="DD28" i="27"/>
  <c r="DE28" i="27"/>
  <c r="DF28" i="27"/>
  <c r="DG28" i="27"/>
  <c r="DH28" i="27"/>
  <c r="DI28" i="27"/>
  <c r="DJ28" i="27"/>
  <c r="DK28" i="27"/>
  <c r="DL28" i="27"/>
  <c r="DM28" i="27"/>
  <c r="DN28" i="27"/>
  <c r="DO28" i="27"/>
  <c r="DP28" i="27"/>
  <c r="DQ28" i="27"/>
  <c r="DR28" i="27"/>
  <c r="DS28" i="27"/>
  <c r="DT28" i="27"/>
  <c r="DU28" i="27"/>
  <c r="DV28" i="27"/>
  <c r="DW28" i="27"/>
  <c r="DX28" i="27"/>
  <c r="DY28" i="27"/>
  <c r="DZ28" i="27"/>
  <c r="EA28" i="27"/>
  <c r="EB28" i="27"/>
  <c r="EC28" i="27"/>
  <c r="ED28" i="27"/>
  <c r="EE28" i="27"/>
  <c r="EF28" i="27"/>
  <c r="EG28" i="27"/>
  <c r="EH28" i="27"/>
  <c r="EI28" i="27"/>
  <c r="EJ28" i="27"/>
  <c r="EK28" i="27"/>
  <c r="EL28" i="27"/>
  <c r="EM28" i="27"/>
  <c r="EN28" i="27"/>
  <c r="EO28" i="27"/>
  <c r="EP28" i="27"/>
  <c r="EQ28" i="27"/>
  <c r="ER28" i="27"/>
  <c r="ES28" i="27"/>
  <c r="ET28" i="27"/>
  <c r="EU28" i="27"/>
  <c r="EV28" i="27"/>
  <c r="EW28" i="27"/>
  <c r="EX28" i="27"/>
  <c r="EY28" i="27"/>
  <c r="EZ28" i="27"/>
  <c r="FA28" i="27"/>
  <c r="FB28" i="27"/>
  <c r="FC28" i="27"/>
  <c r="FD28" i="27"/>
  <c r="DC29" i="27"/>
  <c r="DD29" i="27"/>
  <c r="DE29" i="27"/>
  <c r="DF29" i="27"/>
  <c r="DG29" i="27"/>
  <c r="DH29" i="27"/>
  <c r="DI29" i="27"/>
  <c r="DJ29" i="27"/>
  <c r="DK29" i="27"/>
  <c r="DL29" i="27"/>
  <c r="DM29" i="27"/>
  <c r="DN29" i="27"/>
  <c r="DO29" i="27"/>
  <c r="DP29" i="27"/>
  <c r="DQ29" i="27"/>
  <c r="DR29" i="27"/>
  <c r="DS29" i="27"/>
  <c r="DT29" i="27"/>
  <c r="DU29" i="27"/>
  <c r="DV29" i="27"/>
  <c r="DW29" i="27"/>
  <c r="DX29" i="27"/>
  <c r="DY29" i="27"/>
  <c r="DZ29" i="27"/>
  <c r="EA29" i="27"/>
  <c r="EB29" i="27"/>
  <c r="EC29" i="27"/>
  <c r="ED29" i="27"/>
  <c r="EE29" i="27"/>
  <c r="EF29" i="27"/>
  <c r="EG29" i="27"/>
  <c r="EH29" i="27"/>
  <c r="EI29" i="27"/>
  <c r="EJ29" i="27"/>
  <c r="EK29" i="27"/>
  <c r="EL29" i="27"/>
  <c r="EM29" i="27"/>
  <c r="EN29" i="27"/>
  <c r="EO29" i="27"/>
  <c r="EP29" i="27"/>
  <c r="EQ29" i="27"/>
  <c r="ER29" i="27"/>
  <c r="ES29" i="27"/>
  <c r="ET29" i="27"/>
  <c r="EU29" i="27"/>
  <c r="EV29" i="27"/>
  <c r="EW29" i="27"/>
  <c r="EX29" i="27"/>
  <c r="EY29" i="27"/>
  <c r="EZ29" i="27"/>
  <c r="FA29" i="27"/>
  <c r="FB29" i="27"/>
  <c r="FC29" i="27"/>
  <c r="FD29" i="27"/>
  <c r="DC30" i="27"/>
  <c r="DD30" i="27"/>
  <c r="DE30" i="27"/>
  <c r="DF30" i="27"/>
  <c r="DG30" i="27"/>
  <c r="DH30" i="27"/>
  <c r="DI30" i="27"/>
  <c r="DJ30" i="27"/>
  <c r="DK30" i="27"/>
  <c r="DL30" i="27"/>
  <c r="DM30" i="27"/>
  <c r="DN30" i="27"/>
  <c r="DO30" i="27"/>
  <c r="DP30" i="27"/>
  <c r="DQ30" i="27"/>
  <c r="DR30" i="27"/>
  <c r="DS30" i="27"/>
  <c r="DT30" i="27"/>
  <c r="DU30" i="27"/>
  <c r="DV30" i="27"/>
  <c r="DW30" i="27"/>
  <c r="DX30" i="27"/>
  <c r="DY30" i="27"/>
  <c r="DZ30" i="27"/>
  <c r="EA30" i="27"/>
  <c r="EB30" i="27"/>
  <c r="EC30" i="27"/>
  <c r="ED30" i="27"/>
  <c r="EE30" i="27"/>
  <c r="EF30" i="27"/>
  <c r="EG30" i="27"/>
  <c r="EH30" i="27"/>
  <c r="EI30" i="27"/>
  <c r="EJ30" i="27"/>
  <c r="EK30" i="27"/>
  <c r="EL30" i="27"/>
  <c r="EM30" i="27"/>
  <c r="EN30" i="27"/>
  <c r="EO30" i="27"/>
  <c r="EP30" i="27"/>
  <c r="EQ30" i="27"/>
  <c r="ER30" i="27"/>
  <c r="ES30" i="27"/>
  <c r="ET30" i="27"/>
  <c r="EU30" i="27"/>
  <c r="EV30" i="27"/>
  <c r="EW30" i="27"/>
  <c r="EX30" i="27"/>
  <c r="EY30" i="27"/>
  <c r="EZ30" i="27"/>
  <c r="FA30" i="27"/>
  <c r="FB30" i="27"/>
  <c r="FC30" i="27"/>
  <c r="FD30" i="27"/>
  <c r="DC4" i="27"/>
  <c r="DD4" i="27"/>
  <c r="DE4" i="27"/>
  <c r="DF4" i="27"/>
  <c r="DG4" i="27"/>
  <c r="DH4" i="27"/>
  <c r="DI4" i="27"/>
  <c r="DJ4" i="27"/>
  <c r="DK4" i="27"/>
  <c r="DL4" i="27"/>
  <c r="DM4" i="27"/>
  <c r="DN4" i="27"/>
  <c r="DO4" i="27"/>
  <c r="DP4" i="27"/>
  <c r="DQ4" i="27"/>
  <c r="DR4" i="27"/>
  <c r="DS4" i="27"/>
  <c r="DT4" i="27"/>
  <c r="DU4" i="27"/>
  <c r="DV4" i="27"/>
  <c r="DW4" i="27"/>
  <c r="DX4" i="27"/>
  <c r="DY4" i="27"/>
  <c r="DZ4" i="27"/>
  <c r="EA4" i="27"/>
  <c r="EB4" i="27"/>
  <c r="EC4" i="27"/>
  <c r="ED4" i="27"/>
  <c r="EE4" i="27"/>
  <c r="EF4" i="27"/>
  <c r="EG4" i="27"/>
  <c r="EH4" i="27"/>
  <c r="EI4" i="27"/>
  <c r="EJ4" i="27"/>
  <c r="EK4" i="27"/>
  <c r="EL4" i="27"/>
  <c r="EM4" i="27"/>
  <c r="EN4" i="27"/>
  <c r="EO4" i="27"/>
  <c r="EP4" i="27"/>
  <c r="EQ4" i="27"/>
  <c r="ER4" i="27"/>
  <c r="ES4" i="27"/>
  <c r="ET4" i="27"/>
  <c r="EU4" i="27"/>
  <c r="EV4" i="27"/>
  <c r="EW4" i="27"/>
  <c r="EX4" i="27"/>
  <c r="EY4" i="27"/>
  <c r="EZ4" i="27"/>
  <c r="FA4" i="27"/>
  <c r="FB4" i="27"/>
  <c r="FC4" i="27"/>
  <c r="FD4" i="27"/>
  <c r="DC31" i="27"/>
  <c r="DD31" i="27"/>
  <c r="DE31" i="27"/>
  <c r="DF31" i="27"/>
  <c r="DG31" i="27"/>
  <c r="DH31" i="27"/>
  <c r="DI31" i="27"/>
  <c r="DJ31" i="27"/>
  <c r="DK31" i="27"/>
  <c r="DL31" i="27"/>
  <c r="DM31" i="27"/>
  <c r="DN31" i="27"/>
  <c r="DO31" i="27"/>
  <c r="DP31" i="27"/>
  <c r="DQ31" i="27"/>
  <c r="DR31" i="27"/>
  <c r="DS31" i="27"/>
  <c r="DT31" i="27"/>
  <c r="DU31" i="27"/>
  <c r="DV31" i="27"/>
  <c r="DW31" i="27"/>
  <c r="DX31" i="27"/>
  <c r="DY31" i="27"/>
  <c r="DZ31" i="27"/>
  <c r="EA31" i="27"/>
  <c r="EB31" i="27"/>
  <c r="EC31" i="27"/>
  <c r="ED31" i="27"/>
  <c r="EE31" i="27"/>
  <c r="EF31" i="27"/>
  <c r="EG31" i="27"/>
  <c r="EH31" i="27"/>
  <c r="EI31" i="27"/>
  <c r="EJ31" i="27"/>
  <c r="EK31" i="27"/>
  <c r="EL31" i="27"/>
  <c r="EM31" i="27"/>
  <c r="EN31" i="27"/>
  <c r="EO31" i="27"/>
  <c r="EP31" i="27"/>
  <c r="EQ31" i="27"/>
  <c r="ER31" i="27"/>
  <c r="ES31" i="27"/>
  <c r="ET31" i="27"/>
  <c r="EU31" i="27"/>
  <c r="EV31" i="27"/>
  <c r="EW31" i="27"/>
  <c r="EX31" i="27"/>
  <c r="EY31" i="27"/>
  <c r="EZ31" i="27"/>
  <c r="FA31" i="27"/>
  <c r="FB31" i="27"/>
  <c r="FC31" i="27"/>
  <c r="FD31" i="27"/>
  <c r="DC12" i="27"/>
  <c r="DD12" i="27"/>
  <c r="DE12" i="27"/>
  <c r="DF12" i="27"/>
  <c r="DG12" i="27"/>
  <c r="DH12" i="27"/>
  <c r="DI12" i="27"/>
  <c r="DJ12" i="27"/>
  <c r="DK12" i="27"/>
  <c r="DL12" i="27"/>
  <c r="DM12" i="27"/>
  <c r="DN12" i="27"/>
  <c r="DO12" i="27"/>
  <c r="DP12" i="27"/>
  <c r="DQ12" i="27"/>
  <c r="DR12" i="27"/>
  <c r="DS12" i="27"/>
  <c r="DT12" i="27"/>
  <c r="DU12" i="27"/>
  <c r="DV12" i="27"/>
  <c r="DW12" i="27"/>
  <c r="DX12" i="27"/>
  <c r="DY12" i="27"/>
  <c r="DZ12" i="27"/>
  <c r="EA12" i="27"/>
  <c r="EB12" i="27"/>
  <c r="EC12" i="27"/>
  <c r="ED12" i="27"/>
  <c r="EE12" i="27"/>
  <c r="EF12" i="27"/>
  <c r="EG12" i="27"/>
  <c r="EH12" i="27"/>
  <c r="EI12" i="27"/>
  <c r="EJ12" i="27"/>
  <c r="EK12" i="27"/>
  <c r="EL12" i="27"/>
  <c r="EM12" i="27"/>
  <c r="EN12" i="27"/>
  <c r="EO12" i="27"/>
  <c r="EP12" i="27"/>
  <c r="EQ12" i="27"/>
  <c r="ER12" i="27"/>
  <c r="ES12" i="27"/>
  <c r="ET12" i="27"/>
  <c r="EU12" i="27"/>
  <c r="EV12" i="27"/>
  <c r="EW12" i="27"/>
  <c r="EX12" i="27"/>
  <c r="EY12" i="27"/>
  <c r="EZ12" i="27"/>
  <c r="FA12" i="27"/>
  <c r="FB12" i="27"/>
  <c r="FC12" i="27"/>
  <c r="FD12" i="27"/>
  <c r="DC32" i="27"/>
  <c r="DD32" i="27"/>
  <c r="DE32" i="27"/>
  <c r="DF32" i="27"/>
  <c r="DG32" i="27"/>
  <c r="DH32" i="27"/>
  <c r="DI32" i="27"/>
  <c r="DJ32" i="27"/>
  <c r="DK32" i="27"/>
  <c r="DL32" i="27"/>
  <c r="DM32" i="27"/>
  <c r="DN32" i="27"/>
  <c r="DO32" i="27"/>
  <c r="DP32" i="27"/>
  <c r="DQ32" i="27"/>
  <c r="DR32" i="27"/>
  <c r="DS32" i="27"/>
  <c r="DT32" i="27"/>
  <c r="DU32" i="27"/>
  <c r="DV32" i="27"/>
  <c r="DW32" i="27"/>
  <c r="DX32" i="27"/>
  <c r="DY32" i="27"/>
  <c r="DZ32" i="27"/>
  <c r="EA32" i="27"/>
  <c r="EB32" i="27"/>
  <c r="EC32" i="27"/>
  <c r="ED32" i="27"/>
  <c r="EE32" i="27"/>
  <c r="EF32" i="27"/>
  <c r="EG32" i="27"/>
  <c r="EH32" i="27"/>
  <c r="EI32" i="27"/>
  <c r="EJ32" i="27"/>
  <c r="EK32" i="27"/>
  <c r="EL32" i="27"/>
  <c r="EM32" i="27"/>
  <c r="EN32" i="27"/>
  <c r="EO32" i="27"/>
  <c r="EP32" i="27"/>
  <c r="EQ32" i="27"/>
  <c r="ER32" i="27"/>
  <c r="ES32" i="27"/>
  <c r="ET32" i="27"/>
  <c r="EU32" i="27"/>
  <c r="EV32" i="27"/>
  <c r="EW32" i="27"/>
  <c r="EX32" i="27"/>
  <c r="EY32" i="27"/>
  <c r="EZ32" i="27"/>
  <c r="FA32" i="27"/>
  <c r="FB32" i="27"/>
  <c r="FC32" i="27"/>
  <c r="FD32" i="27"/>
  <c r="DC6" i="27"/>
  <c r="DD6" i="27"/>
  <c r="DE6" i="27"/>
  <c r="DF6" i="27"/>
  <c r="DG6" i="27"/>
  <c r="DH6" i="27"/>
  <c r="DI6" i="27"/>
  <c r="DJ6" i="27"/>
  <c r="DK6" i="27"/>
  <c r="DL6" i="27"/>
  <c r="DM6" i="27"/>
  <c r="DN6" i="27"/>
  <c r="DO6" i="27"/>
  <c r="DP6" i="27"/>
  <c r="DQ6" i="27"/>
  <c r="DR6" i="27"/>
  <c r="DS6" i="27"/>
  <c r="DT6" i="27"/>
  <c r="DU6" i="27"/>
  <c r="DV6" i="27"/>
  <c r="DW6" i="27"/>
  <c r="DX6" i="27"/>
  <c r="DY6" i="27"/>
  <c r="DZ6" i="27"/>
  <c r="EA6" i="27"/>
  <c r="EB6" i="27"/>
  <c r="EC6" i="27"/>
  <c r="ED6" i="27"/>
  <c r="EE6" i="27"/>
  <c r="EF6" i="27"/>
  <c r="EG6" i="27"/>
  <c r="EH6" i="27"/>
  <c r="EI6" i="27"/>
  <c r="EJ6" i="27"/>
  <c r="EK6" i="27"/>
  <c r="EL6" i="27"/>
  <c r="EM6" i="27"/>
  <c r="EN6" i="27"/>
  <c r="EO6" i="27"/>
  <c r="EP6" i="27"/>
  <c r="EQ6" i="27"/>
  <c r="ER6" i="27"/>
  <c r="ES6" i="27"/>
  <c r="ET6" i="27"/>
  <c r="EU6" i="27"/>
  <c r="EV6" i="27"/>
  <c r="EW6" i="27"/>
  <c r="EX6" i="27"/>
  <c r="EY6" i="27"/>
  <c r="EZ6" i="27"/>
  <c r="FA6" i="27"/>
  <c r="FB6" i="27"/>
  <c r="FC6" i="27"/>
  <c r="FD6" i="27"/>
  <c r="DC33" i="27"/>
  <c r="DD33" i="27"/>
  <c r="DE33" i="27"/>
  <c r="DF33" i="27"/>
  <c r="DG33" i="27"/>
  <c r="DH33" i="27"/>
  <c r="DI33" i="27"/>
  <c r="DJ33" i="27"/>
  <c r="DK33" i="27"/>
  <c r="DL33" i="27"/>
  <c r="DM33" i="27"/>
  <c r="DN33" i="27"/>
  <c r="DO33" i="27"/>
  <c r="DP33" i="27"/>
  <c r="DQ33" i="27"/>
  <c r="DR33" i="27"/>
  <c r="DS33" i="27"/>
  <c r="DT33" i="27"/>
  <c r="DU33" i="27"/>
  <c r="DV33" i="27"/>
  <c r="DW33" i="27"/>
  <c r="DX33" i="27"/>
  <c r="DY33" i="27"/>
  <c r="DZ33" i="27"/>
  <c r="EA33" i="27"/>
  <c r="EB33" i="27"/>
  <c r="EC33" i="27"/>
  <c r="ED33" i="27"/>
  <c r="EE33" i="27"/>
  <c r="EF33" i="27"/>
  <c r="EG33" i="27"/>
  <c r="EH33" i="27"/>
  <c r="EI33" i="27"/>
  <c r="EJ33" i="27"/>
  <c r="EK33" i="27"/>
  <c r="EL33" i="27"/>
  <c r="EM33" i="27"/>
  <c r="EN33" i="27"/>
  <c r="EO33" i="27"/>
  <c r="EP33" i="27"/>
  <c r="EQ33" i="27"/>
  <c r="ER33" i="27"/>
  <c r="ES33" i="27"/>
  <c r="ET33" i="27"/>
  <c r="EU33" i="27"/>
  <c r="EV33" i="27"/>
  <c r="EW33" i="27"/>
  <c r="EX33" i="27"/>
  <c r="EY33" i="27"/>
  <c r="EZ33" i="27"/>
  <c r="FA33" i="27"/>
  <c r="FB33" i="27"/>
  <c r="FC33" i="27"/>
  <c r="FD33" i="27"/>
  <c r="DC34" i="27"/>
  <c r="DD34" i="27"/>
  <c r="DE34" i="27"/>
  <c r="DF34" i="27"/>
  <c r="DG34" i="27"/>
  <c r="DH34" i="27"/>
  <c r="DI34" i="27"/>
  <c r="DJ34" i="27"/>
  <c r="DK34" i="27"/>
  <c r="DL34" i="27"/>
  <c r="DM34" i="27"/>
  <c r="DN34" i="27"/>
  <c r="DO34" i="27"/>
  <c r="DP34" i="27"/>
  <c r="DQ34" i="27"/>
  <c r="DR34" i="27"/>
  <c r="DS34" i="27"/>
  <c r="DT34" i="27"/>
  <c r="DU34" i="27"/>
  <c r="DV34" i="27"/>
  <c r="DW34" i="27"/>
  <c r="DX34" i="27"/>
  <c r="DY34" i="27"/>
  <c r="DZ34" i="27"/>
  <c r="EA34" i="27"/>
  <c r="EB34" i="27"/>
  <c r="EC34" i="27"/>
  <c r="ED34" i="27"/>
  <c r="EE34" i="27"/>
  <c r="EF34" i="27"/>
  <c r="EG34" i="27"/>
  <c r="EH34" i="27"/>
  <c r="EI34" i="27"/>
  <c r="EJ34" i="27"/>
  <c r="EK34" i="27"/>
  <c r="EL34" i="27"/>
  <c r="EM34" i="27"/>
  <c r="EN34" i="27"/>
  <c r="EO34" i="27"/>
  <c r="EP34" i="27"/>
  <c r="EQ34" i="27"/>
  <c r="ER34" i="27"/>
  <c r="ES34" i="27"/>
  <c r="ET34" i="27"/>
  <c r="EU34" i="27"/>
  <c r="EV34" i="27"/>
  <c r="EW34" i="27"/>
  <c r="EX34" i="27"/>
  <c r="EY34" i="27"/>
  <c r="EZ34" i="27"/>
  <c r="FA34" i="27"/>
  <c r="FB34" i="27"/>
  <c r="FC34" i="27"/>
  <c r="FD34" i="27"/>
  <c r="DC7" i="27"/>
  <c r="DD7" i="27"/>
  <c r="DE7" i="27"/>
  <c r="DF7" i="27"/>
  <c r="DG7" i="27"/>
  <c r="DH7" i="27"/>
  <c r="DI7" i="27"/>
  <c r="DJ7" i="27"/>
  <c r="DK7" i="27"/>
  <c r="DL7" i="27"/>
  <c r="DM7" i="27"/>
  <c r="DN7" i="27"/>
  <c r="DO7" i="27"/>
  <c r="DP7" i="27"/>
  <c r="DQ7" i="27"/>
  <c r="DR7" i="27"/>
  <c r="DS7" i="27"/>
  <c r="DT7" i="27"/>
  <c r="DU7" i="27"/>
  <c r="DV7" i="27"/>
  <c r="DW7" i="27"/>
  <c r="DX7" i="27"/>
  <c r="DY7" i="27"/>
  <c r="DZ7" i="27"/>
  <c r="EA7" i="27"/>
  <c r="EB7" i="27"/>
  <c r="EC7" i="27"/>
  <c r="ED7" i="27"/>
  <c r="EE7" i="27"/>
  <c r="EF7" i="27"/>
  <c r="EG7" i="27"/>
  <c r="EH7" i="27"/>
  <c r="EI7" i="27"/>
  <c r="EJ7" i="27"/>
  <c r="EK7" i="27"/>
  <c r="EL7" i="27"/>
  <c r="EM7" i="27"/>
  <c r="EN7" i="27"/>
  <c r="EO7" i="27"/>
  <c r="EP7" i="27"/>
  <c r="EQ7" i="27"/>
  <c r="ER7" i="27"/>
  <c r="ES7" i="27"/>
  <c r="ET7" i="27"/>
  <c r="EU7" i="27"/>
  <c r="EV7" i="27"/>
  <c r="EW7" i="27"/>
  <c r="EX7" i="27"/>
  <c r="EY7" i="27"/>
  <c r="EZ7" i="27"/>
  <c r="FA7" i="27"/>
  <c r="FB7" i="27"/>
  <c r="FC7" i="27"/>
  <c r="FD7" i="27"/>
  <c r="DC19" i="27"/>
  <c r="DD19" i="27"/>
  <c r="DE19" i="27"/>
  <c r="DF19" i="27"/>
  <c r="DG19" i="27"/>
  <c r="DH19" i="27"/>
  <c r="DI19" i="27"/>
  <c r="DJ19" i="27"/>
  <c r="DK19" i="27"/>
  <c r="DL19" i="27"/>
  <c r="DM19" i="27"/>
  <c r="DN19" i="27"/>
  <c r="DO19" i="27"/>
  <c r="DP19" i="27"/>
  <c r="DQ19" i="27"/>
  <c r="DR19" i="27"/>
  <c r="DS19" i="27"/>
  <c r="DT19" i="27"/>
  <c r="DU19" i="27"/>
  <c r="DV19" i="27"/>
  <c r="DW19" i="27"/>
  <c r="DX19" i="27"/>
  <c r="DY19" i="27"/>
  <c r="DZ19" i="27"/>
  <c r="EA19" i="27"/>
  <c r="EB19" i="27"/>
  <c r="EC19" i="27"/>
  <c r="ED19" i="27"/>
  <c r="EE19" i="27"/>
  <c r="EF19" i="27"/>
  <c r="EG19" i="27"/>
  <c r="EH19" i="27"/>
  <c r="EI19" i="27"/>
  <c r="EJ19" i="27"/>
  <c r="EK19" i="27"/>
  <c r="EL19" i="27"/>
  <c r="EM19" i="27"/>
  <c r="EN19" i="27"/>
  <c r="EO19" i="27"/>
  <c r="EP19" i="27"/>
  <c r="EQ19" i="27"/>
  <c r="ER19" i="27"/>
  <c r="ES19" i="27"/>
  <c r="ET19" i="27"/>
  <c r="EU19" i="27"/>
  <c r="EV19" i="27"/>
  <c r="EW19" i="27"/>
  <c r="EX19" i="27"/>
  <c r="EY19" i="27"/>
  <c r="EZ19" i="27"/>
  <c r="FA19" i="27"/>
  <c r="FB19" i="27"/>
  <c r="FC19" i="27"/>
  <c r="FD19" i="27"/>
  <c r="DC35" i="27"/>
  <c r="DD35" i="27"/>
  <c r="DE35" i="27"/>
  <c r="DF35" i="27"/>
  <c r="DG35" i="27"/>
  <c r="DH35" i="27"/>
  <c r="DI35" i="27"/>
  <c r="DJ35" i="27"/>
  <c r="DK35" i="27"/>
  <c r="DL35" i="27"/>
  <c r="DM35" i="27"/>
  <c r="DN35" i="27"/>
  <c r="DO35" i="27"/>
  <c r="DP35" i="27"/>
  <c r="DQ35" i="27"/>
  <c r="DR35" i="27"/>
  <c r="DS35" i="27"/>
  <c r="DT35" i="27"/>
  <c r="DU35" i="27"/>
  <c r="DV35" i="27"/>
  <c r="DW35" i="27"/>
  <c r="DX35" i="27"/>
  <c r="DY35" i="27"/>
  <c r="DZ35" i="27"/>
  <c r="EA35" i="27"/>
  <c r="EB35" i="27"/>
  <c r="EC35" i="27"/>
  <c r="ED35" i="27"/>
  <c r="EE35" i="27"/>
  <c r="EF35" i="27"/>
  <c r="EG35" i="27"/>
  <c r="EH35" i="27"/>
  <c r="EI35" i="27"/>
  <c r="EJ35" i="27"/>
  <c r="EK35" i="27"/>
  <c r="EL35" i="27"/>
  <c r="EM35" i="27"/>
  <c r="EN35" i="27"/>
  <c r="EO35" i="27"/>
  <c r="EP35" i="27"/>
  <c r="EQ35" i="27"/>
  <c r="ER35" i="27"/>
  <c r="ES35" i="27"/>
  <c r="ET35" i="27"/>
  <c r="EU35" i="27"/>
  <c r="EV35" i="27"/>
  <c r="EW35" i="27"/>
  <c r="EX35" i="27"/>
  <c r="EY35" i="27"/>
  <c r="EZ35" i="27"/>
  <c r="FA35" i="27"/>
  <c r="FB35" i="27"/>
  <c r="FC35" i="27"/>
  <c r="FD35" i="27"/>
  <c r="DC20" i="27"/>
  <c r="DD20" i="27"/>
  <c r="DE20" i="27"/>
  <c r="DF20" i="27"/>
  <c r="DG20" i="27"/>
  <c r="DH20" i="27"/>
  <c r="DI20" i="27"/>
  <c r="DJ20" i="27"/>
  <c r="DK20" i="27"/>
  <c r="DL20" i="27"/>
  <c r="DM20" i="27"/>
  <c r="DN20" i="27"/>
  <c r="DO20" i="27"/>
  <c r="DP20" i="27"/>
  <c r="DQ20" i="27"/>
  <c r="DR20" i="27"/>
  <c r="DS20" i="27"/>
  <c r="DT20" i="27"/>
  <c r="DU20" i="27"/>
  <c r="DV20" i="27"/>
  <c r="DW20" i="27"/>
  <c r="DX20" i="27"/>
  <c r="DY20" i="27"/>
  <c r="DZ20" i="27"/>
  <c r="EA20" i="27"/>
  <c r="EB20" i="27"/>
  <c r="EC20" i="27"/>
  <c r="ED20" i="27"/>
  <c r="EE20" i="27"/>
  <c r="EF20" i="27"/>
  <c r="EG20" i="27"/>
  <c r="EH20" i="27"/>
  <c r="EI20" i="27"/>
  <c r="EJ20" i="27"/>
  <c r="EK20" i="27"/>
  <c r="EL20" i="27"/>
  <c r="EM20" i="27"/>
  <c r="EN20" i="27"/>
  <c r="EO20" i="27"/>
  <c r="EP20" i="27"/>
  <c r="EQ20" i="27"/>
  <c r="ER20" i="27"/>
  <c r="ES20" i="27"/>
  <c r="ET20" i="27"/>
  <c r="EU20" i="27"/>
  <c r="EV20" i="27"/>
  <c r="EW20" i="27"/>
  <c r="EX20" i="27"/>
  <c r="EY20" i="27"/>
  <c r="EZ20" i="27"/>
  <c r="FA20" i="27"/>
  <c r="FB20" i="27"/>
  <c r="FC20" i="27"/>
  <c r="FD20" i="27"/>
  <c r="DC21" i="27"/>
  <c r="DD21" i="27"/>
  <c r="DE21" i="27"/>
  <c r="DF21" i="27"/>
  <c r="DG21" i="27"/>
  <c r="DH21" i="27"/>
  <c r="DI21" i="27"/>
  <c r="DJ21" i="27"/>
  <c r="DK21" i="27"/>
  <c r="DL21" i="27"/>
  <c r="DM21" i="27"/>
  <c r="DN21" i="27"/>
  <c r="DO21" i="27"/>
  <c r="DP21" i="27"/>
  <c r="DQ21" i="27"/>
  <c r="DR21" i="27"/>
  <c r="DS21" i="27"/>
  <c r="DT21" i="27"/>
  <c r="DU21" i="27"/>
  <c r="DV21" i="27"/>
  <c r="DW21" i="27"/>
  <c r="DX21" i="27"/>
  <c r="DY21" i="27"/>
  <c r="DZ21" i="27"/>
  <c r="EA21" i="27"/>
  <c r="EB21" i="27"/>
  <c r="EC21" i="27"/>
  <c r="ED21" i="27"/>
  <c r="EE21" i="27"/>
  <c r="EF21" i="27"/>
  <c r="EG21" i="27"/>
  <c r="EH21" i="27"/>
  <c r="EI21" i="27"/>
  <c r="EJ21" i="27"/>
  <c r="EK21" i="27"/>
  <c r="EL21" i="27"/>
  <c r="EM21" i="27"/>
  <c r="EN21" i="27"/>
  <c r="EO21" i="27"/>
  <c r="EP21" i="27"/>
  <c r="EQ21" i="27"/>
  <c r="ER21" i="27"/>
  <c r="ES21" i="27"/>
  <c r="ET21" i="27"/>
  <c r="EU21" i="27"/>
  <c r="EV21" i="27"/>
  <c r="EW21" i="27"/>
  <c r="EX21" i="27"/>
  <c r="EY21" i="27"/>
  <c r="EZ21" i="27"/>
  <c r="FA21" i="27"/>
  <c r="FB21" i="27"/>
  <c r="FC21" i="27"/>
  <c r="FD21" i="27"/>
  <c r="DC22" i="27"/>
  <c r="DD22" i="27"/>
  <c r="DE22" i="27"/>
  <c r="DF22" i="27"/>
  <c r="DG22" i="27"/>
  <c r="DH22" i="27"/>
  <c r="DI22" i="27"/>
  <c r="DJ22" i="27"/>
  <c r="DK22" i="27"/>
  <c r="DL22" i="27"/>
  <c r="DM22" i="27"/>
  <c r="DN22" i="27"/>
  <c r="DO22" i="27"/>
  <c r="DP22" i="27"/>
  <c r="DQ22" i="27"/>
  <c r="DR22" i="27"/>
  <c r="DS22" i="27"/>
  <c r="DT22" i="27"/>
  <c r="DU22" i="27"/>
  <c r="DV22" i="27"/>
  <c r="DW22" i="27"/>
  <c r="DX22" i="27"/>
  <c r="DY22" i="27"/>
  <c r="DZ22" i="27"/>
  <c r="EA22" i="27"/>
  <c r="EB22" i="27"/>
  <c r="EC22" i="27"/>
  <c r="ED22" i="27"/>
  <c r="EE22" i="27"/>
  <c r="EF22" i="27"/>
  <c r="EG22" i="27"/>
  <c r="EH22" i="27"/>
  <c r="EI22" i="27"/>
  <c r="EJ22" i="27"/>
  <c r="EK22" i="27"/>
  <c r="EL22" i="27"/>
  <c r="EM22" i="27"/>
  <c r="EN22" i="27"/>
  <c r="EO22" i="27"/>
  <c r="EP22" i="27"/>
  <c r="EQ22" i="27"/>
  <c r="ER22" i="27"/>
  <c r="ES22" i="27"/>
  <c r="ET22" i="27"/>
  <c r="EU22" i="27"/>
  <c r="EV22" i="27"/>
  <c r="EW22" i="27"/>
  <c r="EX22" i="27"/>
  <c r="EY22" i="27"/>
  <c r="EZ22" i="27"/>
  <c r="FA22" i="27"/>
  <c r="FB22" i="27"/>
  <c r="FC22" i="27"/>
  <c r="FD22" i="27"/>
  <c r="DC8" i="27"/>
  <c r="DD8" i="27"/>
  <c r="DE8" i="27"/>
  <c r="DF8" i="27"/>
  <c r="DG8" i="27"/>
  <c r="DH8" i="27"/>
  <c r="DI8" i="27"/>
  <c r="DJ8" i="27"/>
  <c r="DK8" i="27"/>
  <c r="DL8" i="27"/>
  <c r="DM8" i="27"/>
  <c r="DN8" i="27"/>
  <c r="DO8" i="27"/>
  <c r="DP8" i="27"/>
  <c r="DQ8" i="27"/>
  <c r="DR8" i="27"/>
  <c r="DS8" i="27"/>
  <c r="DT8" i="27"/>
  <c r="DU8" i="27"/>
  <c r="DV8" i="27"/>
  <c r="DW8" i="27"/>
  <c r="DX8" i="27"/>
  <c r="DY8" i="27"/>
  <c r="DZ8" i="27"/>
  <c r="EA8" i="27"/>
  <c r="EB8" i="27"/>
  <c r="EC8" i="27"/>
  <c r="ED8" i="27"/>
  <c r="EE8" i="27"/>
  <c r="EF8" i="27"/>
  <c r="EG8" i="27"/>
  <c r="EH8" i="27"/>
  <c r="EI8" i="27"/>
  <c r="EJ8" i="27"/>
  <c r="EK8" i="27"/>
  <c r="EL8" i="27"/>
  <c r="EM8" i="27"/>
  <c r="EN8" i="27"/>
  <c r="EO8" i="27"/>
  <c r="EP8" i="27"/>
  <c r="EQ8" i="27"/>
  <c r="ER8" i="27"/>
  <c r="ES8" i="27"/>
  <c r="ET8" i="27"/>
  <c r="EU8" i="27"/>
  <c r="EV8" i="27"/>
  <c r="EW8" i="27"/>
  <c r="EX8" i="27"/>
  <c r="EY8" i="27"/>
  <c r="EZ8" i="27"/>
  <c r="FA8" i="27"/>
  <c r="FB8" i="27"/>
  <c r="FC8" i="27"/>
  <c r="FD8" i="27"/>
  <c r="DC36" i="27"/>
  <c r="DD36" i="27"/>
  <c r="DE36" i="27"/>
  <c r="DF36" i="27"/>
  <c r="DG36" i="27"/>
  <c r="DH36" i="27"/>
  <c r="DI36" i="27"/>
  <c r="DJ36" i="27"/>
  <c r="DK36" i="27"/>
  <c r="DL36" i="27"/>
  <c r="DM36" i="27"/>
  <c r="DN36" i="27"/>
  <c r="DO36" i="27"/>
  <c r="DP36" i="27"/>
  <c r="DQ36" i="27"/>
  <c r="DR36" i="27"/>
  <c r="DS36" i="27"/>
  <c r="DT36" i="27"/>
  <c r="DU36" i="27"/>
  <c r="DV36" i="27"/>
  <c r="DW36" i="27"/>
  <c r="DX36" i="27"/>
  <c r="DY36" i="27"/>
  <c r="DZ36" i="27"/>
  <c r="EA36" i="27"/>
  <c r="EB36" i="27"/>
  <c r="EC36" i="27"/>
  <c r="ED36" i="27"/>
  <c r="EE36" i="27"/>
  <c r="EF36" i="27"/>
  <c r="EG36" i="27"/>
  <c r="EH36" i="27"/>
  <c r="EI36" i="27"/>
  <c r="EJ36" i="27"/>
  <c r="EK36" i="27"/>
  <c r="EL36" i="27"/>
  <c r="EM36" i="27"/>
  <c r="EN36" i="27"/>
  <c r="EO36" i="27"/>
  <c r="EP36" i="27"/>
  <c r="EQ36" i="27"/>
  <c r="ER36" i="27"/>
  <c r="ES36" i="27"/>
  <c r="ET36" i="27"/>
  <c r="EU36" i="27"/>
  <c r="EV36" i="27"/>
  <c r="EW36" i="27"/>
  <c r="EX36" i="27"/>
  <c r="EY36" i="27"/>
  <c r="EZ36" i="27"/>
  <c r="FA36" i="27"/>
  <c r="FB36" i="27"/>
  <c r="FC36" i="27"/>
  <c r="FD36" i="27"/>
  <c r="DC16" i="27"/>
  <c r="DD16" i="27"/>
  <c r="DE16" i="27"/>
  <c r="DF16" i="27"/>
  <c r="DG16" i="27"/>
  <c r="DH16" i="27"/>
  <c r="DI16" i="27"/>
  <c r="DJ16" i="27"/>
  <c r="DK16" i="27"/>
  <c r="DL16" i="27"/>
  <c r="DM16" i="27"/>
  <c r="DN16" i="27"/>
  <c r="DO16" i="27"/>
  <c r="DP16" i="27"/>
  <c r="DQ16" i="27"/>
  <c r="DR16" i="27"/>
  <c r="DS16" i="27"/>
  <c r="DT16" i="27"/>
  <c r="DU16" i="27"/>
  <c r="DV16" i="27"/>
  <c r="DW16" i="27"/>
  <c r="DX16" i="27"/>
  <c r="DY16" i="27"/>
  <c r="DZ16" i="27"/>
  <c r="EA16" i="27"/>
  <c r="EB16" i="27"/>
  <c r="EC16" i="27"/>
  <c r="ED16" i="27"/>
  <c r="EE16" i="27"/>
  <c r="EF16" i="27"/>
  <c r="EG16" i="27"/>
  <c r="EH16" i="27"/>
  <c r="EI16" i="27"/>
  <c r="EJ16" i="27"/>
  <c r="EK16" i="27"/>
  <c r="EL16" i="27"/>
  <c r="EM16" i="27"/>
  <c r="EN16" i="27"/>
  <c r="EO16" i="27"/>
  <c r="EP16" i="27"/>
  <c r="EQ16" i="27"/>
  <c r="ER16" i="27"/>
  <c r="ES16" i="27"/>
  <c r="ET16" i="27"/>
  <c r="EU16" i="27"/>
  <c r="EV16" i="27"/>
  <c r="EW16" i="27"/>
  <c r="EX16" i="27"/>
  <c r="EY16" i="27"/>
  <c r="EZ16" i="27"/>
  <c r="FA16" i="27"/>
  <c r="FB16" i="27"/>
  <c r="FC16" i="27"/>
  <c r="FD16" i="27"/>
  <c r="DC13" i="27"/>
  <c r="DD13" i="27"/>
  <c r="DE13" i="27"/>
  <c r="DF13" i="27"/>
  <c r="DG13" i="27"/>
  <c r="DH13" i="27"/>
  <c r="DI13" i="27"/>
  <c r="DJ13" i="27"/>
  <c r="DK13" i="27"/>
  <c r="DL13" i="27"/>
  <c r="DM13" i="27"/>
  <c r="DN13" i="27"/>
  <c r="DO13" i="27"/>
  <c r="DP13" i="27"/>
  <c r="DQ13" i="27"/>
  <c r="DR13" i="27"/>
  <c r="DS13" i="27"/>
  <c r="DT13" i="27"/>
  <c r="DU13" i="27"/>
  <c r="DV13" i="27"/>
  <c r="DW13" i="27"/>
  <c r="DX13" i="27"/>
  <c r="DY13" i="27"/>
  <c r="DZ13" i="27"/>
  <c r="EA13" i="27"/>
  <c r="EB13" i="27"/>
  <c r="EC13" i="27"/>
  <c r="ED13" i="27"/>
  <c r="EE13" i="27"/>
  <c r="EF13" i="27"/>
  <c r="EG13" i="27"/>
  <c r="EH13" i="27"/>
  <c r="EI13" i="27"/>
  <c r="EJ13" i="27"/>
  <c r="EK13" i="27"/>
  <c r="EL13" i="27"/>
  <c r="EM13" i="27"/>
  <c r="EN13" i="27"/>
  <c r="EO13" i="27"/>
  <c r="EP13" i="27"/>
  <c r="EQ13" i="27"/>
  <c r="ER13" i="27"/>
  <c r="ES13" i="27"/>
  <c r="ET13" i="27"/>
  <c r="EU13" i="27"/>
  <c r="EV13" i="27"/>
  <c r="EW13" i="27"/>
  <c r="EX13" i="27"/>
  <c r="EY13" i="27"/>
  <c r="EZ13" i="27"/>
  <c r="FA13" i="27"/>
  <c r="FB13" i="27"/>
  <c r="FC13" i="27"/>
  <c r="FD13" i="27"/>
  <c r="DC37" i="27"/>
  <c r="DD37" i="27"/>
  <c r="DE37" i="27"/>
  <c r="DF37" i="27"/>
  <c r="DG37" i="27"/>
  <c r="DH37" i="27"/>
  <c r="DI37" i="27"/>
  <c r="DJ37" i="27"/>
  <c r="DK37" i="27"/>
  <c r="DL37" i="27"/>
  <c r="DM37" i="27"/>
  <c r="DN37" i="27"/>
  <c r="DO37" i="27"/>
  <c r="DP37" i="27"/>
  <c r="DQ37" i="27"/>
  <c r="DR37" i="27"/>
  <c r="DS37" i="27"/>
  <c r="DT37" i="27"/>
  <c r="DU37" i="27"/>
  <c r="DV37" i="27"/>
  <c r="DW37" i="27"/>
  <c r="DX37" i="27"/>
  <c r="DY37" i="27"/>
  <c r="DZ37" i="27"/>
  <c r="EA37" i="27"/>
  <c r="EB37" i="27"/>
  <c r="EC37" i="27"/>
  <c r="ED37" i="27"/>
  <c r="EE37" i="27"/>
  <c r="EF37" i="27"/>
  <c r="EG37" i="27"/>
  <c r="EH37" i="27"/>
  <c r="EI37" i="27"/>
  <c r="EJ37" i="27"/>
  <c r="EK37" i="27"/>
  <c r="EL37" i="27"/>
  <c r="EM37" i="27"/>
  <c r="EN37" i="27"/>
  <c r="EO37" i="27"/>
  <c r="EP37" i="27"/>
  <c r="EQ37" i="27"/>
  <c r="ER37" i="27"/>
  <c r="ES37" i="27"/>
  <c r="ET37" i="27"/>
  <c r="EU37" i="27"/>
  <c r="EV37" i="27"/>
  <c r="EW37" i="27"/>
  <c r="EX37" i="27"/>
  <c r="EY37" i="27"/>
  <c r="EZ37" i="27"/>
  <c r="FA37" i="27"/>
  <c r="FB37" i="27"/>
  <c r="FC37" i="27"/>
  <c r="FD37" i="27"/>
  <c r="DC38" i="27"/>
  <c r="DD38" i="27"/>
  <c r="DE38" i="27"/>
  <c r="DF38" i="27"/>
  <c r="DG38" i="27"/>
  <c r="DH38" i="27"/>
  <c r="DI38" i="27"/>
  <c r="DJ38" i="27"/>
  <c r="DK38" i="27"/>
  <c r="DL38" i="27"/>
  <c r="DM38" i="27"/>
  <c r="DN38" i="27"/>
  <c r="DO38" i="27"/>
  <c r="DP38" i="27"/>
  <c r="DQ38" i="27"/>
  <c r="DR38" i="27"/>
  <c r="DS38" i="27"/>
  <c r="DT38" i="27"/>
  <c r="DU38" i="27"/>
  <c r="DV38" i="27"/>
  <c r="DW38" i="27"/>
  <c r="DX38" i="27"/>
  <c r="DY38" i="27"/>
  <c r="DZ38" i="27"/>
  <c r="EA38" i="27"/>
  <c r="EB38" i="27"/>
  <c r="EC38" i="27"/>
  <c r="ED38" i="27"/>
  <c r="EE38" i="27"/>
  <c r="EF38" i="27"/>
  <c r="EG38" i="27"/>
  <c r="EH38" i="27"/>
  <c r="EI38" i="27"/>
  <c r="EJ38" i="27"/>
  <c r="EK38" i="27"/>
  <c r="EL38" i="27"/>
  <c r="EM38" i="27"/>
  <c r="EN38" i="27"/>
  <c r="EO38" i="27"/>
  <c r="EP38" i="27"/>
  <c r="EQ38" i="27"/>
  <c r="ER38" i="27"/>
  <c r="ES38" i="27"/>
  <c r="ET38" i="27"/>
  <c r="EU38" i="27"/>
  <c r="EV38" i="27"/>
  <c r="EW38" i="27"/>
  <c r="EX38" i="27"/>
  <c r="EY38" i="27"/>
  <c r="EZ38" i="27"/>
  <c r="FA38" i="27"/>
  <c r="FB38" i="27"/>
  <c r="FC38" i="27"/>
  <c r="FD38" i="27"/>
  <c r="DC9" i="27"/>
  <c r="DD9" i="27"/>
  <c r="DE9" i="27"/>
  <c r="DF9" i="27"/>
  <c r="DG9" i="27"/>
  <c r="DH9" i="27"/>
  <c r="DI9" i="27"/>
  <c r="DJ9" i="27"/>
  <c r="DK9" i="27"/>
  <c r="DL9" i="27"/>
  <c r="DM9" i="27"/>
  <c r="DN9" i="27"/>
  <c r="DO9" i="27"/>
  <c r="DP9" i="27"/>
  <c r="DQ9" i="27"/>
  <c r="DR9" i="27"/>
  <c r="DS9" i="27"/>
  <c r="DT9" i="27"/>
  <c r="DU9" i="27"/>
  <c r="DV9" i="27"/>
  <c r="DW9" i="27"/>
  <c r="DX9" i="27"/>
  <c r="DY9" i="27"/>
  <c r="DZ9" i="27"/>
  <c r="EA9" i="27"/>
  <c r="EB9" i="27"/>
  <c r="EC9" i="27"/>
  <c r="ED9" i="27"/>
  <c r="EE9" i="27"/>
  <c r="EF9" i="27"/>
  <c r="EG9" i="27"/>
  <c r="EH9" i="27"/>
  <c r="EI9" i="27"/>
  <c r="EJ9" i="27"/>
  <c r="EK9" i="27"/>
  <c r="EL9" i="27"/>
  <c r="EM9" i="27"/>
  <c r="EN9" i="27"/>
  <c r="EO9" i="27"/>
  <c r="EP9" i="27"/>
  <c r="EQ9" i="27"/>
  <c r="ER9" i="27"/>
  <c r="ES9" i="27"/>
  <c r="ET9" i="27"/>
  <c r="EU9" i="27"/>
  <c r="EV9" i="27"/>
  <c r="EW9" i="27"/>
  <c r="EX9" i="27"/>
  <c r="EY9" i="27"/>
  <c r="EZ9" i="27"/>
  <c r="FA9" i="27"/>
  <c r="FB9" i="27"/>
  <c r="FC9" i="27"/>
  <c r="FD9" i="27"/>
  <c r="DC39" i="27"/>
  <c r="DD39" i="27"/>
  <c r="DE39" i="27"/>
  <c r="DF39" i="27"/>
  <c r="DG39" i="27"/>
  <c r="DH39" i="27"/>
  <c r="DI39" i="27"/>
  <c r="DJ39" i="27"/>
  <c r="DK39" i="27"/>
  <c r="DL39" i="27"/>
  <c r="DM39" i="27"/>
  <c r="DN39" i="27"/>
  <c r="DO39" i="27"/>
  <c r="DP39" i="27"/>
  <c r="DQ39" i="27"/>
  <c r="DR39" i="27"/>
  <c r="DS39" i="27"/>
  <c r="DT39" i="27"/>
  <c r="DU39" i="27"/>
  <c r="DV39" i="27"/>
  <c r="DW39" i="27"/>
  <c r="DX39" i="27"/>
  <c r="DY39" i="27"/>
  <c r="DZ39" i="27"/>
  <c r="EA39" i="27"/>
  <c r="EB39" i="27"/>
  <c r="EC39" i="27"/>
  <c r="ED39" i="27"/>
  <c r="EE39" i="27"/>
  <c r="EF39" i="27"/>
  <c r="EG39" i="27"/>
  <c r="EH39" i="27"/>
  <c r="EI39" i="27"/>
  <c r="EJ39" i="27"/>
  <c r="EK39" i="27"/>
  <c r="EL39" i="27"/>
  <c r="EM39" i="27"/>
  <c r="EN39" i="27"/>
  <c r="EO39" i="27"/>
  <c r="EP39" i="27"/>
  <c r="EQ39" i="27"/>
  <c r="ER39" i="27"/>
  <c r="ES39" i="27"/>
  <c r="ET39" i="27"/>
  <c r="EU39" i="27"/>
  <c r="EV39" i="27"/>
  <c r="EW39" i="27"/>
  <c r="EX39" i="27"/>
  <c r="EY39" i="27"/>
  <c r="EZ39" i="27"/>
  <c r="FA39" i="27"/>
  <c r="FB39" i="27"/>
  <c r="FC39" i="27"/>
  <c r="FD39" i="27"/>
  <c r="DC10" i="27"/>
  <c r="DD10" i="27"/>
  <c r="DE10" i="27"/>
  <c r="DF10" i="27"/>
  <c r="DG10" i="27"/>
  <c r="DH10" i="27"/>
  <c r="DI10" i="27"/>
  <c r="DJ10" i="27"/>
  <c r="DK10" i="27"/>
  <c r="DL10" i="27"/>
  <c r="DM10" i="27"/>
  <c r="DN10" i="27"/>
  <c r="DO10" i="27"/>
  <c r="DP10" i="27"/>
  <c r="DQ10" i="27"/>
  <c r="DR10" i="27"/>
  <c r="DS10" i="27"/>
  <c r="DT10" i="27"/>
  <c r="DU10" i="27"/>
  <c r="DV10" i="27"/>
  <c r="DW10" i="27"/>
  <c r="DX10" i="27"/>
  <c r="DY10" i="27"/>
  <c r="DZ10" i="27"/>
  <c r="EA10" i="27"/>
  <c r="EB10" i="27"/>
  <c r="EC10" i="27"/>
  <c r="ED10" i="27"/>
  <c r="EE10" i="27"/>
  <c r="EF10" i="27"/>
  <c r="EG10" i="27"/>
  <c r="EH10" i="27"/>
  <c r="EI10" i="27"/>
  <c r="EJ10" i="27"/>
  <c r="EK10" i="27"/>
  <c r="EL10" i="27"/>
  <c r="EM10" i="27"/>
  <c r="EN10" i="27"/>
  <c r="EO10" i="27"/>
  <c r="EP10" i="27"/>
  <c r="EQ10" i="27"/>
  <c r="ER10" i="27"/>
  <c r="ES10" i="27"/>
  <c r="ET10" i="27"/>
  <c r="EU10" i="27"/>
  <c r="EV10" i="27"/>
  <c r="EW10" i="27"/>
  <c r="EX10" i="27"/>
  <c r="EY10" i="27"/>
  <c r="EZ10" i="27"/>
  <c r="FA10" i="27"/>
  <c r="FB10" i="27"/>
  <c r="FC10" i="27"/>
  <c r="FD10" i="27"/>
  <c r="DC14" i="27"/>
  <c r="DD14" i="27"/>
  <c r="DE14" i="27"/>
  <c r="DF14" i="27"/>
  <c r="DG14" i="27"/>
  <c r="DH14" i="27"/>
  <c r="DI14" i="27"/>
  <c r="DJ14" i="27"/>
  <c r="DK14" i="27"/>
  <c r="DL14" i="27"/>
  <c r="DM14" i="27"/>
  <c r="DN14" i="27"/>
  <c r="DO14" i="27"/>
  <c r="DP14" i="27"/>
  <c r="DQ14" i="27"/>
  <c r="DR14" i="27"/>
  <c r="DS14" i="27"/>
  <c r="DT14" i="27"/>
  <c r="DU14" i="27"/>
  <c r="DV14" i="27"/>
  <c r="DW14" i="27"/>
  <c r="DX14" i="27"/>
  <c r="DY14" i="27"/>
  <c r="DZ14" i="27"/>
  <c r="EA14" i="27"/>
  <c r="EB14" i="27"/>
  <c r="EC14" i="27"/>
  <c r="ED14" i="27"/>
  <c r="EE14" i="27"/>
  <c r="EF14" i="27"/>
  <c r="EG14" i="27"/>
  <c r="EH14" i="27"/>
  <c r="EI14" i="27"/>
  <c r="EJ14" i="27"/>
  <c r="EK14" i="27"/>
  <c r="EL14" i="27"/>
  <c r="EM14" i="27"/>
  <c r="EN14" i="27"/>
  <c r="EO14" i="27"/>
  <c r="EP14" i="27"/>
  <c r="EQ14" i="27"/>
  <c r="ER14" i="27"/>
  <c r="ES14" i="27"/>
  <c r="ET14" i="27"/>
  <c r="EU14" i="27"/>
  <c r="EV14" i="27"/>
  <c r="EW14" i="27"/>
  <c r="EX14" i="27"/>
  <c r="EY14" i="27"/>
  <c r="EZ14" i="27"/>
  <c r="FA14" i="27"/>
  <c r="FB14" i="27"/>
  <c r="FC14" i="27"/>
  <c r="FD14" i="27"/>
  <c r="DC40" i="27"/>
  <c r="DD40" i="27"/>
  <c r="DE40" i="27"/>
  <c r="DF40" i="27"/>
  <c r="DG40" i="27"/>
  <c r="DH40" i="27"/>
  <c r="DI40" i="27"/>
  <c r="DJ40" i="27"/>
  <c r="DK40" i="27"/>
  <c r="DL40" i="27"/>
  <c r="DM40" i="27"/>
  <c r="DN40" i="27"/>
  <c r="DO40" i="27"/>
  <c r="DP40" i="27"/>
  <c r="DQ40" i="27"/>
  <c r="DR40" i="27"/>
  <c r="DS40" i="27"/>
  <c r="DT40" i="27"/>
  <c r="DU40" i="27"/>
  <c r="DV40" i="27"/>
  <c r="DW40" i="27"/>
  <c r="DX40" i="27"/>
  <c r="DY40" i="27"/>
  <c r="DZ40" i="27"/>
  <c r="EA40" i="27"/>
  <c r="EB40" i="27"/>
  <c r="EC40" i="27"/>
  <c r="ED40" i="27"/>
  <c r="EE40" i="27"/>
  <c r="EF40" i="27"/>
  <c r="EG40" i="27"/>
  <c r="EH40" i="27"/>
  <c r="EI40" i="27"/>
  <c r="EJ40" i="27"/>
  <c r="EK40" i="27"/>
  <c r="EL40" i="27"/>
  <c r="EM40" i="27"/>
  <c r="EN40" i="27"/>
  <c r="EO40" i="27"/>
  <c r="EP40" i="27"/>
  <c r="EQ40" i="27"/>
  <c r="ER40" i="27"/>
  <c r="ES40" i="27"/>
  <c r="ET40" i="27"/>
  <c r="EU40" i="27"/>
  <c r="EV40" i="27"/>
  <c r="EW40" i="27"/>
  <c r="EX40" i="27"/>
  <c r="EY40" i="27"/>
  <c r="EZ40" i="27"/>
  <c r="FA40" i="27"/>
  <c r="FB40" i="27"/>
  <c r="FC40" i="27"/>
  <c r="FD40" i="27"/>
  <c r="DC41" i="27"/>
  <c r="DD41" i="27"/>
  <c r="DE41" i="27"/>
  <c r="DF41" i="27"/>
  <c r="DG41" i="27"/>
  <c r="DH41" i="27"/>
  <c r="DI41" i="27"/>
  <c r="DJ41" i="27"/>
  <c r="DK41" i="27"/>
  <c r="DL41" i="27"/>
  <c r="DM41" i="27"/>
  <c r="DN41" i="27"/>
  <c r="DO41" i="27"/>
  <c r="DP41" i="27"/>
  <c r="DQ41" i="27"/>
  <c r="DR41" i="27"/>
  <c r="DS41" i="27"/>
  <c r="DT41" i="27"/>
  <c r="DU41" i="27"/>
  <c r="DV41" i="27"/>
  <c r="DW41" i="27"/>
  <c r="DX41" i="27"/>
  <c r="DY41" i="27"/>
  <c r="DZ41" i="27"/>
  <c r="EA41" i="27"/>
  <c r="EB41" i="27"/>
  <c r="EC41" i="27"/>
  <c r="ED41" i="27"/>
  <c r="EE41" i="27"/>
  <c r="EF41" i="27"/>
  <c r="EG41" i="27"/>
  <c r="EH41" i="27"/>
  <c r="EI41" i="27"/>
  <c r="EJ41" i="27"/>
  <c r="EK41" i="27"/>
  <c r="EL41" i="27"/>
  <c r="EM41" i="27"/>
  <c r="EN41" i="27"/>
  <c r="EO41" i="27"/>
  <c r="EP41" i="27"/>
  <c r="EQ41" i="27"/>
  <c r="ER41" i="27"/>
  <c r="ES41" i="27"/>
  <c r="ET41" i="27"/>
  <c r="EU41" i="27"/>
  <c r="EV41" i="27"/>
  <c r="EW41" i="27"/>
  <c r="EX41" i="27"/>
  <c r="EY41" i="27"/>
  <c r="EZ41" i="27"/>
  <c r="FA41" i="27"/>
  <c r="FB41" i="27"/>
  <c r="FC41" i="27"/>
  <c r="FD41" i="27"/>
  <c r="DC42" i="27"/>
  <c r="DD42" i="27"/>
  <c r="DE42" i="27"/>
  <c r="DF42" i="27"/>
  <c r="DG42" i="27"/>
  <c r="DH42" i="27"/>
  <c r="DI42" i="27"/>
  <c r="DJ42" i="27"/>
  <c r="DK42" i="27"/>
  <c r="DL42" i="27"/>
  <c r="DM42" i="27"/>
  <c r="DN42" i="27"/>
  <c r="DO42" i="27"/>
  <c r="DP42" i="27"/>
  <c r="DQ42" i="27"/>
  <c r="DR42" i="27"/>
  <c r="DS42" i="27"/>
  <c r="DT42" i="27"/>
  <c r="DU42" i="27"/>
  <c r="DV42" i="27"/>
  <c r="DW42" i="27"/>
  <c r="DX42" i="27"/>
  <c r="DY42" i="27"/>
  <c r="DZ42" i="27"/>
  <c r="EA42" i="27"/>
  <c r="EB42" i="27"/>
  <c r="EC42" i="27"/>
  <c r="ED42" i="27"/>
  <c r="EE42" i="27"/>
  <c r="EF42" i="27"/>
  <c r="EG42" i="27"/>
  <c r="EH42" i="27"/>
  <c r="EI42" i="27"/>
  <c r="EJ42" i="27"/>
  <c r="EK42" i="27"/>
  <c r="EL42" i="27"/>
  <c r="EM42" i="27"/>
  <c r="EN42" i="27"/>
  <c r="EO42" i="27"/>
  <c r="EP42" i="27"/>
  <c r="EQ42" i="27"/>
  <c r="ER42" i="27"/>
  <c r="ES42" i="27"/>
  <c r="ET42" i="27"/>
  <c r="EU42" i="27"/>
  <c r="EV42" i="27"/>
  <c r="EW42" i="27"/>
  <c r="EX42" i="27"/>
  <c r="EY42" i="27"/>
  <c r="EZ42" i="27"/>
  <c r="FA42" i="27"/>
  <c r="FB42" i="27"/>
  <c r="FC42" i="27"/>
  <c r="FD42" i="27"/>
  <c r="DC23" i="27"/>
  <c r="DD23" i="27"/>
  <c r="DE23" i="27"/>
  <c r="DF23" i="27"/>
  <c r="DG23" i="27"/>
  <c r="DH23" i="27"/>
  <c r="DI23" i="27"/>
  <c r="DJ23" i="27"/>
  <c r="DK23" i="27"/>
  <c r="DL23" i="27"/>
  <c r="DM23" i="27"/>
  <c r="DN23" i="27"/>
  <c r="DO23" i="27"/>
  <c r="DP23" i="27"/>
  <c r="DQ23" i="27"/>
  <c r="DR23" i="27"/>
  <c r="DS23" i="27"/>
  <c r="DT23" i="27"/>
  <c r="DU23" i="27"/>
  <c r="DV23" i="27"/>
  <c r="DW23" i="27"/>
  <c r="DX23" i="27"/>
  <c r="DY23" i="27"/>
  <c r="DZ23" i="27"/>
  <c r="EA23" i="27"/>
  <c r="EB23" i="27"/>
  <c r="EC23" i="27"/>
  <c r="ED23" i="27"/>
  <c r="EE23" i="27"/>
  <c r="EF23" i="27"/>
  <c r="EG23" i="27"/>
  <c r="EH23" i="27"/>
  <c r="EI23" i="27"/>
  <c r="EJ23" i="27"/>
  <c r="EK23" i="27"/>
  <c r="EL23" i="27"/>
  <c r="EM23" i="27"/>
  <c r="EN23" i="27"/>
  <c r="EO23" i="27"/>
  <c r="EP23" i="27"/>
  <c r="EQ23" i="27"/>
  <c r="ER23" i="27"/>
  <c r="ES23" i="27"/>
  <c r="ET23" i="27"/>
  <c r="EU23" i="27"/>
  <c r="EV23" i="27"/>
  <c r="EW23" i="27"/>
  <c r="EX23" i="27"/>
  <c r="EY23" i="27"/>
  <c r="EZ23" i="27"/>
  <c r="FA23" i="27"/>
  <c r="FB23" i="27"/>
  <c r="FC23" i="27"/>
  <c r="FD23" i="27"/>
  <c r="DC24" i="27"/>
  <c r="DD24" i="27"/>
  <c r="DE24" i="27"/>
  <c r="DF24" i="27"/>
  <c r="DG24" i="27"/>
  <c r="DH24" i="27"/>
  <c r="DI24" i="27"/>
  <c r="DJ24" i="27"/>
  <c r="DK24" i="27"/>
  <c r="DL24" i="27"/>
  <c r="DM24" i="27"/>
  <c r="DN24" i="27"/>
  <c r="DO24" i="27"/>
  <c r="DP24" i="27"/>
  <c r="DQ24" i="27"/>
  <c r="DR24" i="27"/>
  <c r="DS24" i="27"/>
  <c r="DT24" i="27"/>
  <c r="DU24" i="27"/>
  <c r="DV24" i="27"/>
  <c r="DW24" i="27"/>
  <c r="DX24" i="27"/>
  <c r="DY24" i="27"/>
  <c r="DZ24" i="27"/>
  <c r="EA24" i="27"/>
  <c r="EB24" i="27"/>
  <c r="EC24" i="27"/>
  <c r="ED24" i="27"/>
  <c r="EE24" i="27"/>
  <c r="EF24" i="27"/>
  <c r="EG24" i="27"/>
  <c r="EH24" i="27"/>
  <c r="EI24" i="27"/>
  <c r="EJ24" i="27"/>
  <c r="EK24" i="27"/>
  <c r="EL24" i="27"/>
  <c r="EM24" i="27"/>
  <c r="EN24" i="27"/>
  <c r="EO24" i="27"/>
  <c r="EP24" i="27"/>
  <c r="EQ24" i="27"/>
  <c r="ER24" i="27"/>
  <c r="ES24" i="27"/>
  <c r="ET24" i="27"/>
  <c r="EU24" i="27"/>
  <c r="EV24" i="27"/>
  <c r="EW24" i="27"/>
  <c r="EX24" i="27"/>
  <c r="EY24" i="27"/>
  <c r="EZ24" i="27"/>
  <c r="FA24" i="27"/>
  <c r="FB24" i="27"/>
  <c r="FC24" i="27"/>
  <c r="FD24" i="27"/>
  <c r="DC5" i="27"/>
  <c r="DD5" i="27"/>
  <c r="DE5" i="27"/>
  <c r="DF5" i="27"/>
  <c r="DG5" i="27"/>
  <c r="DH5" i="27"/>
  <c r="DI5" i="27"/>
  <c r="DJ5" i="27"/>
  <c r="DK5" i="27"/>
  <c r="DL5" i="27"/>
  <c r="DM5" i="27"/>
  <c r="DN5" i="27"/>
  <c r="DO5" i="27"/>
  <c r="DP5" i="27"/>
  <c r="DQ5" i="27"/>
  <c r="DR5" i="27"/>
  <c r="DS5" i="27"/>
  <c r="DT5" i="27"/>
  <c r="DU5" i="27"/>
  <c r="DV5" i="27"/>
  <c r="DW5" i="27"/>
  <c r="DX5" i="27"/>
  <c r="DY5" i="27"/>
  <c r="DZ5" i="27"/>
  <c r="EA5" i="27"/>
  <c r="EB5" i="27"/>
  <c r="EC5" i="27"/>
  <c r="ED5" i="27"/>
  <c r="EE5" i="27"/>
  <c r="EF5" i="27"/>
  <c r="EG5" i="27"/>
  <c r="EH5" i="27"/>
  <c r="EI5" i="27"/>
  <c r="EJ5" i="27"/>
  <c r="EK5" i="27"/>
  <c r="EL5" i="27"/>
  <c r="EM5" i="27"/>
  <c r="EN5" i="27"/>
  <c r="EO5" i="27"/>
  <c r="EP5" i="27"/>
  <c r="EQ5" i="27"/>
  <c r="ER5" i="27"/>
  <c r="ES5" i="27"/>
  <c r="ET5" i="27"/>
  <c r="EU5" i="27"/>
  <c r="EV5" i="27"/>
  <c r="EW5" i="27"/>
  <c r="EX5" i="27"/>
  <c r="EY5" i="27"/>
  <c r="EZ5" i="27"/>
  <c r="FA5" i="27"/>
  <c r="FB5" i="27"/>
  <c r="FC5" i="27"/>
  <c r="FD5" i="27"/>
  <c r="DC43" i="27"/>
  <c r="DD43" i="27"/>
  <c r="DE43" i="27"/>
  <c r="DF43" i="27"/>
  <c r="DG43" i="27"/>
  <c r="DH43" i="27"/>
  <c r="DI43" i="27"/>
  <c r="DJ43" i="27"/>
  <c r="DK43" i="27"/>
  <c r="DL43" i="27"/>
  <c r="DM43" i="27"/>
  <c r="DN43" i="27"/>
  <c r="DO43" i="27"/>
  <c r="DP43" i="27"/>
  <c r="DQ43" i="27"/>
  <c r="DR43" i="27"/>
  <c r="DS43" i="27"/>
  <c r="DT43" i="27"/>
  <c r="DU43" i="27"/>
  <c r="DV43" i="27"/>
  <c r="DW43" i="27"/>
  <c r="DX43" i="27"/>
  <c r="DY43" i="27"/>
  <c r="DZ43" i="27"/>
  <c r="EA43" i="27"/>
  <c r="EB43" i="27"/>
  <c r="EC43" i="27"/>
  <c r="ED43" i="27"/>
  <c r="EE43" i="27"/>
  <c r="EF43" i="27"/>
  <c r="EG43" i="27"/>
  <c r="EH43" i="27"/>
  <c r="EI43" i="27"/>
  <c r="EJ43" i="27"/>
  <c r="EK43" i="27"/>
  <c r="EL43" i="27"/>
  <c r="EM43" i="27"/>
  <c r="EN43" i="27"/>
  <c r="EO43" i="27"/>
  <c r="EP43" i="27"/>
  <c r="EQ43" i="27"/>
  <c r="ER43" i="27"/>
  <c r="ES43" i="27"/>
  <c r="ET43" i="27"/>
  <c r="EU43" i="27"/>
  <c r="EV43" i="27"/>
  <c r="EW43" i="27"/>
  <c r="EX43" i="27"/>
  <c r="EY43" i="27"/>
  <c r="EZ43" i="27"/>
  <c r="FA43" i="27"/>
  <c r="FB43" i="27"/>
  <c r="FC43" i="27"/>
  <c r="FD43" i="27"/>
  <c r="DC44" i="27"/>
  <c r="DD44" i="27"/>
  <c r="DE44" i="27"/>
  <c r="DF44" i="27"/>
  <c r="DG44" i="27"/>
  <c r="DH44" i="27"/>
  <c r="DI44" i="27"/>
  <c r="DJ44" i="27"/>
  <c r="DK44" i="27"/>
  <c r="DL44" i="27"/>
  <c r="DM44" i="27"/>
  <c r="DN44" i="27"/>
  <c r="DO44" i="27"/>
  <c r="DP44" i="27"/>
  <c r="DQ44" i="27"/>
  <c r="DR44" i="27"/>
  <c r="DS44" i="27"/>
  <c r="DT44" i="27"/>
  <c r="DU44" i="27"/>
  <c r="DV44" i="27"/>
  <c r="DW44" i="27"/>
  <c r="DX44" i="27"/>
  <c r="DY44" i="27"/>
  <c r="DZ44" i="27"/>
  <c r="EA44" i="27"/>
  <c r="EB44" i="27"/>
  <c r="EC44" i="27"/>
  <c r="ED44" i="27"/>
  <c r="EE44" i="27"/>
  <c r="EF44" i="27"/>
  <c r="EG44" i="27"/>
  <c r="EH44" i="27"/>
  <c r="EI44" i="27"/>
  <c r="EJ44" i="27"/>
  <c r="EK44" i="27"/>
  <c r="EL44" i="27"/>
  <c r="EM44" i="27"/>
  <c r="EN44" i="27"/>
  <c r="EO44" i="27"/>
  <c r="EP44" i="27"/>
  <c r="EQ44" i="27"/>
  <c r="ER44" i="27"/>
  <c r="ES44" i="27"/>
  <c r="ET44" i="27"/>
  <c r="EU44" i="27"/>
  <c r="EV44" i="27"/>
  <c r="EW44" i="27"/>
  <c r="EX44" i="27"/>
  <c r="EY44" i="27"/>
  <c r="EZ44" i="27"/>
  <c r="FA44" i="27"/>
  <c r="FB44" i="27"/>
  <c r="FC44" i="27"/>
  <c r="FD44" i="27"/>
  <c r="DC45" i="27"/>
  <c r="DD45" i="27"/>
  <c r="DE45" i="27"/>
  <c r="DF45" i="27"/>
  <c r="DG45" i="27"/>
  <c r="DH45" i="27"/>
  <c r="DI45" i="27"/>
  <c r="DJ45" i="27"/>
  <c r="DK45" i="27"/>
  <c r="DL45" i="27"/>
  <c r="DM45" i="27"/>
  <c r="DN45" i="27"/>
  <c r="DO45" i="27"/>
  <c r="DP45" i="27"/>
  <c r="DQ45" i="27"/>
  <c r="DR45" i="27"/>
  <c r="DS45" i="27"/>
  <c r="DT45" i="27"/>
  <c r="DU45" i="27"/>
  <c r="DV45" i="27"/>
  <c r="DW45" i="27"/>
  <c r="DX45" i="27"/>
  <c r="DY45" i="27"/>
  <c r="DZ45" i="27"/>
  <c r="EA45" i="27"/>
  <c r="EB45" i="27"/>
  <c r="EC45" i="27"/>
  <c r="ED45" i="27"/>
  <c r="EE45" i="27"/>
  <c r="EF45" i="27"/>
  <c r="EG45" i="27"/>
  <c r="EH45" i="27"/>
  <c r="EI45" i="27"/>
  <c r="EJ45" i="27"/>
  <c r="EK45" i="27"/>
  <c r="EL45" i="27"/>
  <c r="EM45" i="27"/>
  <c r="EN45" i="27"/>
  <c r="EO45" i="27"/>
  <c r="EP45" i="27"/>
  <c r="EQ45" i="27"/>
  <c r="ER45" i="27"/>
  <c r="ES45" i="27"/>
  <c r="ET45" i="27"/>
  <c r="EU45" i="27"/>
  <c r="EV45" i="27"/>
  <c r="EW45" i="27"/>
  <c r="EX45" i="27"/>
  <c r="EY45" i="27"/>
  <c r="EZ45" i="27"/>
  <c r="FA45" i="27"/>
  <c r="FB45" i="27"/>
  <c r="FC45" i="27"/>
  <c r="FD45" i="27"/>
  <c r="DC46" i="27"/>
  <c r="DD46" i="27"/>
  <c r="DE46" i="27"/>
  <c r="DF46" i="27"/>
  <c r="DG46" i="27"/>
  <c r="DH46" i="27"/>
  <c r="DI46" i="27"/>
  <c r="DJ46" i="27"/>
  <c r="DK46" i="27"/>
  <c r="DL46" i="27"/>
  <c r="DM46" i="27"/>
  <c r="DN46" i="27"/>
  <c r="DO46" i="27"/>
  <c r="DP46" i="27"/>
  <c r="DQ46" i="27"/>
  <c r="DR46" i="27"/>
  <c r="DS46" i="27"/>
  <c r="DT46" i="27"/>
  <c r="DU46" i="27"/>
  <c r="DV46" i="27"/>
  <c r="DW46" i="27"/>
  <c r="DX46" i="27"/>
  <c r="DY46" i="27"/>
  <c r="DZ46" i="27"/>
  <c r="EA46" i="27"/>
  <c r="EB46" i="27"/>
  <c r="EC46" i="27"/>
  <c r="ED46" i="27"/>
  <c r="EE46" i="27"/>
  <c r="EF46" i="27"/>
  <c r="EG46" i="27"/>
  <c r="EH46" i="27"/>
  <c r="EI46" i="27"/>
  <c r="EJ46" i="27"/>
  <c r="EK46" i="27"/>
  <c r="EL46" i="27"/>
  <c r="EM46" i="27"/>
  <c r="EN46" i="27"/>
  <c r="EO46" i="27"/>
  <c r="EP46" i="27"/>
  <c r="EQ46" i="27"/>
  <c r="ER46" i="27"/>
  <c r="ES46" i="27"/>
  <c r="ET46" i="27"/>
  <c r="EU46" i="27"/>
  <c r="EV46" i="27"/>
  <c r="EW46" i="27"/>
  <c r="EX46" i="27"/>
  <c r="EY46" i="27"/>
  <c r="EZ46" i="27"/>
  <c r="FA46" i="27"/>
  <c r="FB46" i="27"/>
  <c r="FC46" i="27"/>
  <c r="FD46" i="27"/>
  <c r="DC47" i="27"/>
  <c r="DD47" i="27"/>
  <c r="DE47" i="27"/>
  <c r="DF47" i="27"/>
  <c r="DG47" i="27"/>
  <c r="DH47" i="27"/>
  <c r="DI47" i="27"/>
  <c r="DJ47" i="27"/>
  <c r="DK47" i="27"/>
  <c r="DL47" i="27"/>
  <c r="DM47" i="27"/>
  <c r="DN47" i="27"/>
  <c r="DO47" i="27"/>
  <c r="DP47" i="27"/>
  <c r="DQ47" i="27"/>
  <c r="DR47" i="27"/>
  <c r="DS47" i="27"/>
  <c r="DT47" i="27"/>
  <c r="DU47" i="27"/>
  <c r="DV47" i="27"/>
  <c r="DW47" i="27"/>
  <c r="DX47" i="27"/>
  <c r="DY47" i="27"/>
  <c r="DZ47" i="27"/>
  <c r="EA47" i="27"/>
  <c r="EB47" i="27"/>
  <c r="EC47" i="27"/>
  <c r="ED47" i="27"/>
  <c r="EE47" i="27"/>
  <c r="EF47" i="27"/>
  <c r="EG47" i="27"/>
  <c r="EH47" i="27"/>
  <c r="EI47" i="27"/>
  <c r="EJ47" i="27"/>
  <c r="EK47" i="27"/>
  <c r="EL47" i="27"/>
  <c r="EM47" i="27"/>
  <c r="EN47" i="27"/>
  <c r="EO47" i="27"/>
  <c r="EP47" i="27"/>
  <c r="EQ47" i="27"/>
  <c r="ER47" i="27"/>
  <c r="ES47" i="27"/>
  <c r="ET47" i="27"/>
  <c r="EU47" i="27"/>
  <c r="EV47" i="27"/>
  <c r="EW47" i="27"/>
  <c r="EX47" i="27"/>
  <c r="EY47" i="27"/>
  <c r="EZ47" i="27"/>
  <c r="FA47" i="27"/>
  <c r="FB47" i="27"/>
  <c r="FC47" i="27"/>
  <c r="FD47" i="27"/>
  <c r="DC48" i="27"/>
  <c r="DD48" i="27"/>
  <c r="DE48" i="27"/>
  <c r="DF48" i="27"/>
  <c r="DG48" i="27"/>
  <c r="DH48" i="27"/>
  <c r="DI48" i="27"/>
  <c r="DJ48" i="27"/>
  <c r="DK48" i="27"/>
  <c r="DL48" i="27"/>
  <c r="DM48" i="27"/>
  <c r="DN48" i="27"/>
  <c r="DO48" i="27"/>
  <c r="DP48" i="27"/>
  <c r="DQ48" i="27"/>
  <c r="DR48" i="27"/>
  <c r="DS48" i="27"/>
  <c r="DT48" i="27"/>
  <c r="DU48" i="27"/>
  <c r="DV48" i="27"/>
  <c r="DW48" i="27"/>
  <c r="DX48" i="27"/>
  <c r="DY48" i="27"/>
  <c r="DZ48" i="27"/>
  <c r="EA48" i="27"/>
  <c r="EB48" i="27"/>
  <c r="EC48" i="27"/>
  <c r="ED48" i="27"/>
  <c r="EE48" i="27"/>
  <c r="EF48" i="27"/>
  <c r="EG48" i="27"/>
  <c r="EH48" i="27"/>
  <c r="EI48" i="27"/>
  <c r="EJ48" i="27"/>
  <c r="EK48" i="27"/>
  <c r="EL48" i="27"/>
  <c r="EM48" i="27"/>
  <c r="EN48" i="27"/>
  <c r="EO48" i="27"/>
  <c r="EP48" i="27"/>
  <c r="EQ48" i="27"/>
  <c r="ER48" i="27"/>
  <c r="ES48" i="27"/>
  <c r="ET48" i="27"/>
  <c r="EU48" i="27"/>
  <c r="EV48" i="27"/>
  <c r="EW48" i="27"/>
  <c r="EX48" i="27"/>
  <c r="EY48" i="27"/>
  <c r="EZ48" i="27"/>
  <c r="FA48" i="27"/>
  <c r="FB48" i="27"/>
  <c r="FC48" i="27"/>
  <c r="FD48" i="27"/>
  <c r="DC49" i="27"/>
  <c r="DD49" i="27"/>
  <c r="DE49" i="27"/>
  <c r="DF49" i="27"/>
  <c r="DG49" i="27"/>
  <c r="DH49" i="27"/>
  <c r="DI49" i="27"/>
  <c r="DJ49" i="27"/>
  <c r="DK49" i="27"/>
  <c r="DL49" i="27"/>
  <c r="DM49" i="27"/>
  <c r="DN49" i="27"/>
  <c r="DO49" i="27"/>
  <c r="DP49" i="27"/>
  <c r="DQ49" i="27"/>
  <c r="DR49" i="27"/>
  <c r="DS49" i="27"/>
  <c r="DT49" i="27"/>
  <c r="DU49" i="27"/>
  <c r="DV49" i="27"/>
  <c r="DW49" i="27"/>
  <c r="DX49" i="27"/>
  <c r="DY49" i="27"/>
  <c r="DZ49" i="27"/>
  <c r="EA49" i="27"/>
  <c r="EB49" i="27"/>
  <c r="EC49" i="27"/>
  <c r="ED49" i="27"/>
  <c r="EE49" i="27"/>
  <c r="EF49" i="27"/>
  <c r="EG49" i="27"/>
  <c r="EH49" i="27"/>
  <c r="EI49" i="27"/>
  <c r="EJ49" i="27"/>
  <c r="EK49" i="27"/>
  <c r="EL49" i="27"/>
  <c r="EM49" i="27"/>
  <c r="EN49" i="27"/>
  <c r="EO49" i="27"/>
  <c r="EP49" i="27"/>
  <c r="EQ49" i="27"/>
  <c r="ER49" i="27"/>
  <c r="ES49" i="27"/>
  <c r="ET49" i="27"/>
  <c r="EU49" i="27"/>
  <c r="EV49" i="27"/>
  <c r="EW49" i="27"/>
  <c r="EX49" i="27"/>
  <c r="EY49" i="27"/>
  <c r="EZ49" i="27"/>
  <c r="FA49" i="27"/>
  <c r="FB49" i="27"/>
  <c r="FC49" i="27"/>
  <c r="FD49" i="27"/>
  <c r="DC50" i="27"/>
  <c r="DD50" i="27"/>
  <c r="DE50" i="27"/>
  <c r="DF50" i="27"/>
  <c r="DG50" i="27"/>
  <c r="DH50" i="27"/>
  <c r="DI50" i="27"/>
  <c r="DJ50" i="27"/>
  <c r="DK50" i="27"/>
  <c r="DL50" i="27"/>
  <c r="DM50" i="27"/>
  <c r="DN50" i="27"/>
  <c r="DO50" i="27"/>
  <c r="DP50" i="27"/>
  <c r="DQ50" i="27"/>
  <c r="DR50" i="27"/>
  <c r="DS50" i="27"/>
  <c r="DT50" i="27"/>
  <c r="DU50" i="27"/>
  <c r="DV50" i="27"/>
  <c r="DW50" i="27"/>
  <c r="DX50" i="27"/>
  <c r="DY50" i="27"/>
  <c r="DZ50" i="27"/>
  <c r="EA50" i="27"/>
  <c r="EB50" i="27"/>
  <c r="EC50" i="27"/>
  <c r="ED50" i="27"/>
  <c r="EE50" i="27"/>
  <c r="EF50" i="27"/>
  <c r="EG50" i="27"/>
  <c r="EH50" i="27"/>
  <c r="EI50" i="27"/>
  <c r="EJ50" i="27"/>
  <c r="EK50" i="27"/>
  <c r="EL50" i="27"/>
  <c r="EM50" i="27"/>
  <c r="EN50" i="27"/>
  <c r="EO50" i="27"/>
  <c r="EP50" i="27"/>
  <c r="EQ50" i="27"/>
  <c r="ER50" i="27"/>
  <c r="ES50" i="27"/>
  <c r="ET50" i="27"/>
  <c r="EU50" i="27"/>
  <c r="EV50" i="27"/>
  <c r="EW50" i="27"/>
  <c r="EX50" i="27"/>
  <c r="EY50" i="27"/>
  <c r="EZ50" i="27"/>
  <c r="FA50" i="27"/>
  <c r="FB50" i="27"/>
  <c r="FC50" i="27"/>
  <c r="FD50" i="27"/>
  <c r="DC17" i="27"/>
  <c r="DD17" i="27"/>
  <c r="DE17" i="27"/>
  <c r="DF17" i="27"/>
  <c r="DG17" i="27"/>
  <c r="DH17" i="27"/>
  <c r="DI17" i="27"/>
  <c r="DJ17" i="27"/>
  <c r="DK17" i="27"/>
  <c r="DL17" i="27"/>
  <c r="DM17" i="27"/>
  <c r="DN17" i="27"/>
  <c r="DO17" i="27"/>
  <c r="DP17" i="27"/>
  <c r="DQ17" i="27"/>
  <c r="DR17" i="27"/>
  <c r="DS17" i="27"/>
  <c r="DT17" i="27"/>
  <c r="DU17" i="27"/>
  <c r="DV17" i="27"/>
  <c r="DW17" i="27"/>
  <c r="DX17" i="27"/>
  <c r="DY17" i="27"/>
  <c r="DZ17" i="27"/>
  <c r="EA17" i="27"/>
  <c r="EB17" i="27"/>
  <c r="EC17" i="27"/>
  <c r="ED17" i="27"/>
  <c r="EE17" i="27"/>
  <c r="EF17" i="27"/>
  <c r="EG17" i="27"/>
  <c r="EH17" i="27"/>
  <c r="EI17" i="27"/>
  <c r="EJ17" i="27"/>
  <c r="EK17" i="27"/>
  <c r="EL17" i="27"/>
  <c r="EM17" i="27"/>
  <c r="EN17" i="27"/>
  <c r="EO17" i="27"/>
  <c r="EP17" i="27"/>
  <c r="EQ17" i="27"/>
  <c r="ER17" i="27"/>
  <c r="ES17" i="27"/>
  <c r="ET17" i="27"/>
  <c r="EU17" i="27"/>
  <c r="EV17" i="27"/>
  <c r="EW17" i="27"/>
  <c r="EX17" i="27"/>
  <c r="EY17" i="27"/>
  <c r="EZ17" i="27"/>
  <c r="FA17" i="27"/>
  <c r="FB17" i="27"/>
  <c r="FC17" i="27"/>
  <c r="FD17" i="27"/>
  <c r="DC51" i="27"/>
  <c r="DD51" i="27"/>
  <c r="DE51" i="27"/>
  <c r="DF51" i="27"/>
  <c r="DG51" i="27"/>
  <c r="DH51" i="27"/>
  <c r="DI51" i="27"/>
  <c r="DJ51" i="27"/>
  <c r="DK51" i="27"/>
  <c r="DL51" i="27"/>
  <c r="DM51" i="27"/>
  <c r="DN51" i="27"/>
  <c r="DO51" i="27"/>
  <c r="DP51" i="27"/>
  <c r="DQ51" i="27"/>
  <c r="DR51" i="27"/>
  <c r="DS51" i="27"/>
  <c r="DT51" i="27"/>
  <c r="DU51" i="27"/>
  <c r="DV51" i="27"/>
  <c r="DW51" i="27"/>
  <c r="DX51" i="27"/>
  <c r="DY51" i="27"/>
  <c r="DZ51" i="27"/>
  <c r="EA51" i="27"/>
  <c r="EB51" i="27"/>
  <c r="EC51" i="27"/>
  <c r="ED51" i="27"/>
  <c r="EE51" i="27"/>
  <c r="EF51" i="27"/>
  <c r="EG51" i="27"/>
  <c r="EH51" i="27"/>
  <c r="EI51" i="27"/>
  <c r="EJ51" i="27"/>
  <c r="EK51" i="27"/>
  <c r="EL51" i="27"/>
  <c r="EM51" i="27"/>
  <c r="EN51" i="27"/>
  <c r="EO51" i="27"/>
  <c r="EP51" i="27"/>
  <c r="EQ51" i="27"/>
  <c r="ER51" i="27"/>
  <c r="ES51" i="27"/>
  <c r="ET51" i="27"/>
  <c r="EU51" i="27"/>
  <c r="EV51" i="27"/>
  <c r="EW51" i="27"/>
  <c r="EX51" i="27"/>
  <c r="EY51" i="27"/>
  <c r="EZ51" i="27"/>
  <c r="FA51" i="27"/>
  <c r="FB51" i="27"/>
  <c r="FC51" i="27"/>
  <c r="FD51" i="27"/>
  <c r="DC52" i="27"/>
  <c r="DD52" i="27"/>
  <c r="DE52" i="27"/>
  <c r="DF52" i="27"/>
  <c r="DG52" i="27"/>
  <c r="DH52" i="27"/>
  <c r="DI52" i="27"/>
  <c r="DJ52" i="27"/>
  <c r="DK52" i="27"/>
  <c r="DL52" i="27"/>
  <c r="DM52" i="27"/>
  <c r="DN52" i="27"/>
  <c r="DO52" i="27"/>
  <c r="DP52" i="27"/>
  <c r="DQ52" i="27"/>
  <c r="DR52" i="27"/>
  <c r="DS52" i="27"/>
  <c r="DT52" i="27"/>
  <c r="DU52" i="27"/>
  <c r="DV52" i="27"/>
  <c r="DW52" i="27"/>
  <c r="DX52" i="27"/>
  <c r="DY52" i="27"/>
  <c r="DZ52" i="27"/>
  <c r="EA52" i="27"/>
  <c r="EB52" i="27"/>
  <c r="EC52" i="27"/>
  <c r="ED52" i="27"/>
  <c r="EE52" i="27"/>
  <c r="EF52" i="27"/>
  <c r="EG52" i="27"/>
  <c r="EH52" i="27"/>
  <c r="EI52" i="27"/>
  <c r="EJ52" i="27"/>
  <c r="EK52" i="27"/>
  <c r="EL52" i="27"/>
  <c r="EM52" i="27"/>
  <c r="EN52" i="27"/>
  <c r="EO52" i="27"/>
  <c r="EP52" i="27"/>
  <c r="EQ52" i="27"/>
  <c r="ER52" i="27"/>
  <c r="ES52" i="27"/>
  <c r="ET52" i="27"/>
  <c r="EU52" i="27"/>
  <c r="EV52" i="27"/>
  <c r="EW52" i="27"/>
  <c r="EX52" i="27"/>
  <c r="EY52" i="27"/>
  <c r="EZ52" i="27"/>
  <c r="FA52" i="27"/>
  <c r="FB52" i="27"/>
  <c r="FC52" i="27"/>
  <c r="FD52" i="27"/>
  <c r="DC53" i="27"/>
  <c r="DD53" i="27"/>
  <c r="DE53" i="27"/>
  <c r="DF53" i="27"/>
  <c r="DG53" i="27"/>
  <c r="DH53" i="27"/>
  <c r="DI53" i="27"/>
  <c r="DJ53" i="27"/>
  <c r="DK53" i="27"/>
  <c r="DL53" i="27"/>
  <c r="DM53" i="27"/>
  <c r="DN53" i="27"/>
  <c r="DO53" i="27"/>
  <c r="DP53" i="27"/>
  <c r="DQ53" i="27"/>
  <c r="DR53" i="27"/>
  <c r="DS53" i="27"/>
  <c r="DT53" i="27"/>
  <c r="DU53" i="27"/>
  <c r="DV53" i="27"/>
  <c r="DW53" i="27"/>
  <c r="DX53" i="27"/>
  <c r="DY53" i="27"/>
  <c r="DZ53" i="27"/>
  <c r="EA53" i="27"/>
  <c r="EB53" i="27"/>
  <c r="EC53" i="27"/>
  <c r="ED53" i="27"/>
  <c r="EE53" i="27"/>
  <c r="EF53" i="27"/>
  <c r="EG53" i="27"/>
  <c r="EH53" i="27"/>
  <c r="EI53" i="27"/>
  <c r="EJ53" i="27"/>
  <c r="EK53" i="27"/>
  <c r="EL53" i="27"/>
  <c r="EM53" i="27"/>
  <c r="EN53" i="27"/>
  <c r="EO53" i="27"/>
  <c r="EP53" i="27"/>
  <c r="EQ53" i="27"/>
  <c r="ER53" i="27"/>
  <c r="ES53" i="27"/>
  <c r="ET53" i="27"/>
  <c r="EU53" i="27"/>
  <c r="EV53" i="27"/>
  <c r="EW53" i="27"/>
  <c r="EX53" i="27"/>
  <c r="EY53" i="27"/>
  <c r="EZ53" i="27"/>
  <c r="FA53" i="27"/>
  <c r="FB53" i="27"/>
  <c r="FC53" i="27"/>
  <c r="FD53" i="27"/>
  <c r="DC54" i="27"/>
  <c r="DD54" i="27"/>
  <c r="DE54" i="27"/>
  <c r="DF54" i="27"/>
  <c r="DG54" i="27"/>
  <c r="DH54" i="27"/>
  <c r="DI54" i="27"/>
  <c r="DJ54" i="27"/>
  <c r="DK54" i="27"/>
  <c r="DL54" i="27"/>
  <c r="DM54" i="27"/>
  <c r="DN54" i="27"/>
  <c r="DO54" i="27"/>
  <c r="DP54" i="27"/>
  <c r="DQ54" i="27"/>
  <c r="DR54" i="27"/>
  <c r="DS54" i="27"/>
  <c r="DT54" i="27"/>
  <c r="DU54" i="27"/>
  <c r="DV54" i="27"/>
  <c r="DW54" i="27"/>
  <c r="DX54" i="27"/>
  <c r="DY54" i="27"/>
  <c r="DZ54" i="27"/>
  <c r="EA54" i="27"/>
  <c r="EB54" i="27"/>
  <c r="EC54" i="27"/>
  <c r="ED54" i="27"/>
  <c r="EE54" i="27"/>
  <c r="EF54" i="27"/>
  <c r="EG54" i="27"/>
  <c r="EH54" i="27"/>
  <c r="EI54" i="27"/>
  <c r="EJ54" i="27"/>
  <c r="EK54" i="27"/>
  <c r="EL54" i="27"/>
  <c r="EM54" i="27"/>
  <c r="EN54" i="27"/>
  <c r="EO54" i="27"/>
  <c r="EP54" i="27"/>
  <c r="EQ54" i="27"/>
  <c r="ER54" i="27"/>
  <c r="ES54" i="27"/>
  <c r="ET54" i="27"/>
  <c r="EU54" i="27"/>
  <c r="EV54" i="27"/>
  <c r="EW54" i="27"/>
  <c r="EX54" i="27"/>
  <c r="EY54" i="27"/>
  <c r="EZ54" i="27"/>
  <c r="FA54" i="27"/>
  <c r="FB54" i="27"/>
  <c r="FC54" i="27"/>
  <c r="FD54" i="27"/>
  <c r="DC25" i="27"/>
  <c r="DD25" i="27"/>
  <c r="DE25" i="27"/>
  <c r="DF25" i="27"/>
  <c r="DG25" i="27"/>
  <c r="DH25" i="27"/>
  <c r="DI25" i="27"/>
  <c r="DJ25" i="27"/>
  <c r="DK25" i="27"/>
  <c r="DL25" i="27"/>
  <c r="DM25" i="27"/>
  <c r="DN25" i="27"/>
  <c r="DO25" i="27"/>
  <c r="DP25" i="27"/>
  <c r="DQ25" i="27"/>
  <c r="DR25" i="27"/>
  <c r="DS25" i="27"/>
  <c r="DT25" i="27"/>
  <c r="DU25" i="27"/>
  <c r="DV25" i="27"/>
  <c r="DW25" i="27"/>
  <c r="DX25" i="27"/>
  <c r="DY25" i="27"/>
  <c r="DZ25" i="27"/>
  <c r="EA25" i="27"/>
  <c r="EB25" i="27"/>
  <c r="EC25" i="27"/>
  <c r="ED25" i="27"/>
  <c r="EE25" i="27"/>
  <c r="EF25" i="27"/>
  <c r="EG25" i="27"/>
  <c r="EH25" i="27"/>
  <c r="EI25" i="27"/>
  <c r="EJ25" i="27"/>
  <c r="EK25" i="27"/>
  <c r="EL25" i="27"/>
  <c r="EM25" i="27"/>
  <c r="EN25" i="27"/>
  <c r="EO25" i="27"/>
  <c r="EP25" i="27"/>
  <c r="EQ25" i="27"/>
  <c r="ER25" i="27"/>
  <c r="ES25" i="27"/>
  <c r="ET25" i="27"/>
  <c r="EU25" i="27"/>
  <c r="EV25" i="27"/>
  <c r="EW25" i="27"/>
  <c r="EX25" i="27"/>
  <c r="EY25" i="27"/>
  <c r="EZ25" i="27"/>
  <c r="FA25" i="27"/>
  <c r="FB25" i="27"/>
  <c r="FC25" i="27"/>
  <c r="FD25" i="27"/>
  <c r="DC55" i="27"/>
  <c r="DD55" i="27"/>
  <c r="DE55" i="27"/>
  <c r="DF55" i="27"/>
  <c r="DG55" i="27"/>
  <c r="DH55" i="27"/>
  <c r="DI55" i="27"/>
  <c r="DJ55" i="27"/>
  <c r="DK55" i="27"/>
  <c r="DL55" i="27"/>
  <c r="DM55" i="27"/>
  <c r="DN55" i="27"/>
  <c r="DO55" i="27"/>
  <c r="DP55" i="27"/>
  <c r="DQ55" i="27"/>
  <c r="DR55" i="27"/>
  <c r="DS55" i="27"/>
  <c r="DT55" i="27"/>
  <c r="DU55" i="27"/>
  <c r="DV55" i="27"/>
  <c r="DW55" i="27"/>
  <c r="DX55" i="27"/>
  <c r="DY55" i="27"/>
  <c r="DZ55" i="27"/>
  <c r="EA55" i="27"/>
  <c r="EB55" i="27"/>
  <c r="EC55" i="27"/>
  <c r="ED55" i="27"/>
  <c r="EE55" i="27"/>
  <c r="EF55" i="27"/>
  <c r="EG55" i="27"/>
  <c r="EH55" i="27"/>
  <c r="EI55" i="27"/>
  <c r="EJ55" i="27"/>
  <c r="EK55" i="27"/>
  <c r="EL55" i="27"/>
  <c r="EM55" i="27"/>
  <c r="EN55" i="27"/>
  <c r="EO55" i="27"/>
  <c r="EP55" i="27"/>
  <c r="EQ55" i="27"/>
  <c r="ER55" i="27"/>
  <c r="ES55" i="27"/>
  <c r="ET55" i="27"/>
  <c r="EU55" i="27"/>
  <c r="EV55" i="27"/>
  <c r="EW55" i="27"/>
  <c r="EX55" i="27"/>
  <c r="EY55" i="27"/>
  <c r="EZ55" i="27"/>
  <c r="FA55" i="27"/>
  <c r="FB55" i="27"/>
  <c r="FC55" i="27"/>
  <c r="FD55" i="27"/>
  <c r="DC56" i="27"/>
  <c r="DD56" i="27"/>
  <c r="DE56" i="27"/>
  <c r="DF56" i="27"/>
  <c r="DG56" i="27"/>
  <c r="DH56" i="27"/>
  <c r="DI56" i="27"/>
  <c r="DJ56" i="27"/>
  <c r="DK56" i="27"/>
  <c r="DL56" i="27"/>
  <c r="DM56" i="27"/>
  <c r="DN56" i="27"/>
  <c r="DO56" i="27"/>
  <c r="DP56" i="27"/>
  <c r="DQ56" i="27"/>
  <c r="DR56" i="27"/>
  <c r="DS56" i="27"/>
  <c r="DT56" i="27"/>
  <c r="DU56" i="27"/>
  <c r="DV56" i="27"/>
  <c r="DW56" i="27"/>
  <c r="DX56" i="27"/>
  <c r="DY56" i="27"/>
  <c r="DZ56" i="27"/>
  <c r="EA56" i="27"/>
  <c r="EB56" i="27"/>
  <c r="EC56" i="27"/>
  <c r="ED56" i="27"/>
  <c r="EE56" i="27"/>
  <c r="EF56" i="27"/>
  <c r="EG56" i="27"/>
  <c r="EH56" i="27"/>
  <c r="EI56" i="27"/>
  <c r="EJ56" i="27"/>
  <c r="EK56" i="27"/>
  <c r="EL56" i="27"/>
  <c r="EM56" i="27"/>
  <c r="EN56" i="27"/>
  <c r="EO56" i="27"/>
  <c r="EP56" i="27"/>
  <c r="EQ56" i="27"/>
  <c r="ER56" i="27"/>
  <c r="ES56" i="27"/>
  <c r="ET56" i="27"/>
  <c r="EU56" i="27"/>
  <c r="EV56" i="27"/>
  <c r="EW56" i="27"/>
  <c r="EX56" i="27"/>
  <c r="EY56" i="27"/>
  <c r="EZ56" i="27"/>
  <c r="FA56" i="27"/>
  <c r="FB56" i="27"/>
  <c r="FC56" i="27"/>
  <c r="FD56" i="27"/>
  <c r="DC26" i="27"/>
  <c r="DD26" i="27"/>
  <c r="DE26" i="27"/>
  <c r="DF26" i="27"/>
  <c r="DG26" i="27"/>
  <c r="DH26" i="27"/>
  <c r="DI26" i="27"/>
  <c r="DJ26" i="27"/>
  <c r="DK26" i="27"/>
  <c r="DL26" i="27"/>
  <c r="DM26" i="27"/>
  <c r="DN26" i="27"/>
  <c r="DO26" i="27"/>
  <c r="DP26" i="27"/>
  <c r="DQ26" i="27"/>
  <c r="DR26" i="27"/>
  <c r="DS26" i="27"/>
  <c r="DT26" i="27"/>
  <c r="DU26" i="27"/>
  <c r="DV26" i="27"/>
  <c r="DW26" i="27"/>
  <c r="DX26" i="27"/>
  <c r="DY26" i="27"/>
  <c r="DZ26" i="27"/>
  <c r="EA26" i="27"/>
  <c r="EB26" i="27"/>
  <c r="EC26" i="27"/>
  <c r="ED26" i="27"/>
  <c r="EE26" i="27"/>
  <c r="EF26" i="27"/>
  <c r="EG26" i="27"/>
  <c r="EH26" i="27"/>
  <c r="EI26" i="27"/>
  <c r="EJ26" i="27"/>
  <c r="EK26" i="27"/>
  <c r="EL26" i="27"/>
  <c r="EM26" i="27"/>
  <c r="EN26" i="27"/>
  <c r="EO26" i="27"/>
  <c r="EP26" i="27"/>
  <c r="EQ26" i="27"/>
  <c r="ER26" i="27"/>
  <c r="ES26" i="27"/>
  <c r="ET26" i="27"/>
  <c r="EU26" i="27"/>
  <c r="EV26" i="27"/>
  <c r="EW26" i="27"/>
  <c r="EX26" i="27"/>
  <c r="EY26" i="27"/>
  <c r="EZ26" i="27"/>
  <c r="FA26" i="27"/>
  <c r="FB26" i="27"/>
  <c r="FC26" i="27"/>
  <c r="FD26" i="27"/>
  <c r="DD11" i="27"/>
  <c r="DE11" i="27"/>
  <c r="DF11" i="27"/>
  <c r="DG11" i="27"/>
  <c r="DH11" i="27"/>
  <c r="DI11" i="27"/>
  <c r="DJ11" i="27"/>
  <c r="DK11" i="27"/>
  <c r="DL11" i="27"/>
  <c r="DM11" i="27"/>
  <c r="DN11" i="27"/>
  <c r="DO11" i="27"/>
  <c r="DP11" i="27"/>
  <c r="DQ11" i="27"/>
  <c r="DR11" i="27"/>
  <c r="DS11" i="27"/>
  <c r="DT11" i="27"/>
  <c r="DU11" i="27"/>
  <c r="DV11" i="27"/>
  <c r="DW11" i="27"/>
  <c r="DX11" i="27"/>
  <c r="DY11" i="27"/>
  <c r="DZ11" i="27"/>
  <c r="EA11" i="27"/>
  <c r="EB11" i="27"/>
  <c r="EC11" i="27"/>
  <c r="ED11" i="27"/>
  <c r="EE11" i="27"/>
  <c r="EF11" i="27"/>
  <c r="EG11" i="27"/>
  <c r="EH11" i="27"/>
  <c r="EI11" i="27"/>
  <c r="EJ11" i="27"/>
  <c r="EK11" i="27"/>
  <c r="EL11" i="27"/>
  <c r="EM11" i="27"/>
  <c r="EN11" i="27"/>
  <c r="EO11" i="27"/>
  <c r="EP11" i="27"/>
  <c r="EQ11" i="27"/>
  <c r="ER11" i="27"/>
  <c r="ES11" i="27"/>
  <c r="ET11" i="27"/>
  <c r="EU11" i="27"/>
  <c r="EV11" i="27"/>
  <c r="EW11" i="27"/>
  <c r="EX11" i="27"/>
  <c r="EY11" i="27"/>
  <c r="EZ11" i="27"/>
  <c r="FA11" i="27"/>
  <c r="FB11" i="27"/>
  <c r="FC11" i="27"/>
  <c r="FD11" i="27"/>
  <c r="DC11" i="27"/>
  <c r="G60" i="27"/>
  <c r="CE11" i="6"/>
  <c r="CF11" i="6" l="1"/>
  <c r="G61" i="27"/>
  <c r="G62" i="27" s="1"/>
  <c r="CE12" i="6"/>
  <c r="CF12" i="6" l="1"/>
  <c r="AI47" i="6"/>
  <c r="CE13" i="6"/>
  <c r="CF13" i="6" l="1"/>
  <c r="AW10" i="6"/>
  <c r="CE14" i="6"/>
  <c r="CF14" i="6" l="1"/>
  <c r="CE15" i="6"/>
  <c r="CF15" i="6" l="1"/>
  <c r="E22" i="7"/>
  <c r="D22" i="7"/>
  <c r="C22" i="7"/>
  <c r="E7" i="7"/>
  <c r="D7" i="7"/>
  <c r="T9" i="6"/>
  <c r="CE16" i="6"/>
  <c r="CF16" i="6" l="1"/>
  <c r="E8" i="7"/>
  <c r="E9" i="7"/>
  <c r="C23" i="7"/>
  <c r="C24" i="7"/>
  <c r="C8" i="7"/>
  <c r="D24" i="7"/>
  <c r="D23" i="7"/>
  <c r="D9" i="7"/>
  <c r="D8" i="7"/>
  <c r="E23" i="7"/>
  <c r="E24" i="7"/>
  <c r="BP10" i="6"/>
  <c r="BO10" i="6"/>
  <c r="BN10" i="6"/>
  <c r="BM10" i="6"/>
  <c r="BL10" i="6"/>
  <c r="BK10" i="6"/>
  <c r="BJ10" i="6"/>
  <c r="BI10" i="6"/>
  <c r="BH10" i="6"/>
  <c r="BG10" i="6"/>
  <c r="BF10" i="6"/>
  <c r="BE10" i="6"/>
  <c r="BD10" i="6"/>
  <c r="BC10" i="6"/>
  <c r="BB10" i="6"/>
  <c r="BA10" i="6"/>
  <c r="AZ10" i="6"/>
  <c r="AY10" i="6"/>
  <c r="AX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U10" i="6"/>
  <c r="CE17" i="6"/>
  <c r="CF17" i="6" l="1"/>
  <c r="CE18" i="6"/>
  <c r="CF18" i="6" l="1"/>
  <c r="BF13" i="7"/>
  <c r="BB13" i="7"/>
  <c r="AX13" i="7"/>
  <c r="AT13" i="7"/>
  <c r="AP13" i="7"/>
  <c r="AL13" i="7"/>
  <c r="AH13" i="7"/>
  <c r="AD13" i="7"/>
  <c r="Z13" i="7"/>
  <c r="V13" i="7"/>
  <c r="R13" i="7"/>
  <c r="N13" i="7"/>
  <c r="AY12" i="7"/>
  <c r="AU12" i="7"/>
  <c r="AQ12" i="7"/>
  <c r="AM12" i="7"/>
  <c r="AI12" i="7"/>
  <c r="AE12" i="7"/>
  <c r="AA12" i="7"/>
  <c r="W12" i="7"/>
  <c r="S12" i="7"/>
  <c r="O12" i="7"/>
  <c r="L12" i="7"/>
  <c r="BE13" i="7"/>
  <c r="BA13" i="7"/>
  <c r="AW13" i="7"/>
  <c r="AS13" i="7"/>
  <c r="AO13" i="7"/>
  <c r="AK13" i="7"/>
  <c r="AG13" i="7"/>
  <c r="AC13" i="7"/>
  <c r="Y13" i="7"/>
  <c r="U13" i="7"/>
  <c r="Q13" i="7"/>
  <c r="M13" i="7"/>
  <c r="AX12" i="7"/>
  <c r="AT12" i="7"/>
  <c r="AP12" i="7"/>
  <c r="AL12" i="7"/>
  <c r="AH12" i="7"/>
  <c r="AD12" i="7"/>
  <c r="Z12" i="7"/>
  <c r="V12" i="7"/>
  <c r="R12" i="7"/>
  <c r="N12" i="7"/>
  <c r="BD13" i="7"/>
  <c r="AZ13" i="7"/>
  <c r="AV13" i="7"/>
  <c r="AR13" i="7"/>
  <c r="AN13" i="7"/>
  <c r="AJ13" i="7"/>
  <c r="AF13" i="7"/>
  <c r="AB13" i="7"/>
  <c r="X13" i="7"/>
  <c r="T13" i="7"/>
  <c r="P13" i="7"/>
  <c r="L13" i="7"/>
  <c r="BA12" i="7"/>
  <c r="AW12" i="7"/>
  <c r="AS12" i="7"/>
  <c r="AO12" i="7"/>
  <c r="AK12" i="7"/>
  <c r="AG12" i="7"/>
  <c r="AC12" i="7"/>
  <c r="Y12" i="7"/>
  <c r="U12" i="7"/>
  <c r="Q12" i="7"/>
  <c r="M12" i="7"/>
  <c r="BG13" i="7"/>
  <c r="BC13" i="7"/>
  <c r="AY13" i="7"/>
  <c r="AU13" i="7"/>
  <c r="AQ13" i="7"/>
  <c r="AM13" i="7"/>
  <c r="AI13" i="7"/>
  <c r="AE13" i="7"/>
  <c r="AA13" i="7"/>
  <c r="W13" i="7"/>
  <c r="S13" i="7"/>
  <c r="O13" i="7"/>
  <c r="K13" i="7"/>
  <c r="AZ12" i="7"/>
  <c r="AV12" i="7"/>
  <c r="AR12" i="7"/>
  <c r="AN12" i="7"/>
  <c r="AJ12" i="7"/>
  <c r="AF12" i="7"/>
  <c r="AB12" i="7"/>
  <c r="X12" i="7"/>
  <c r="T12" i="7"/>
  <c r="P12" i="7"/>
  <c r="K12" i="7"/>
  <c r="CE19" i="6"/>
  <c r="CF19" i="6" l="1"/>
  <c r="BP9" i="6"/>
  <c r="BO9" i="6"/>
  <c r="BN9" i="6"/>
  <c r="BM9" i="6"/>
  <c r="BL9" i="6"/>
  <c r="BK9" i="6"/>
  <c r="BJ9" i="6"/>
  <c r="BI9" i="6"/>
  <c r="BH9" i="6"/>
  <c r="BG9" i="6"/>
  <c r="BF9" i="6"/>
  <c r="BE9" i="6"/>
  <c r="BD9" i="6"/>
  <c r="BC9" i="6"/>
  <c r="BB9" i="6"/>
  <c r="BA9" i="6"/>
  <c r="AZ9" i="6"/>
  <c r="AY9" i="6"/>
  <c r="AX9" i="6"/>
  <c r="AW9" i="6"/>
  <c r="AV9" i="6"/>
  <c r="AU9" i="6"/>
  <c r="AT9" i="6"/>
  <c r="AS9" i="6"/>
  <c r="AR9" i="6"/>
  <c r="AQ9" i="6"/>
  <c r="AP9" i="6"/>
  <c r="AO9" i="6"/>
  <c r="AN9" i="6"/>
  <c r="AM9" i="6"/>
  <c r="AL9" i="6"/>
  <c r="AK9" i="6"/>
  <c r="AJ9" i="6"/>
  <c r="AI9" i="6"/>
  <c r="AH9" i="6"/>
  <c r="AG9" i="6"/>
  <c r="AF9" i="6"/>
  <c r="AE9" i="6"/>
  <c r="AD9" i="6"/>
  <c r="AC9" i="6"/>
  <c r="AB9" i="6"/>
  <c r="AA9" i="6"/>
  <c r="Z9" i="6"/>
  <c r="Y9" i="6"/>
  <c r="X9" i="6"/>
  <c r="W9" i="6"/>
  <c r="V9" i="6"/>
  <c r="U9" i="6"/>
  <c r="CE20" i="6"/>
  <c r="CF20" i="6" l="1"/>
  <c r="A12" i="6"/>
  <c r="A9" i="6"/>
  <c r="B1001" i="19"/>
  <c r="I6" i="7"/>
  <c r="I11" i="7"/>
  <c r="I10" i="7"/>
  <c r="I9" i="7"/>
  <c r="I8" i="7"/>
  <c r="I7" i="7"/>
  <c r="J7" i="7" s="1"/>
  <c r="CE21" i="6"/>
  <c r="BB11" i="7" l="1"/>
  <c r="BF11" i="7"/>
  <c r="BJ11" i="7"/>
  <c r="BC11" i="7"/>
  <c r="BG11" i="7"/>
  <c r="BK11" i="7"/>
  <c r="AZ11" i="7"/>
  <c r="BD11" i="7"/>
  <c r="BH11" i="7"/>
  <c r="BL11" i="7"/>
  <c r="BA11" i="7"/>
  <c r="BE11" i="7"/>
  <c r="BI11" i="7"/>
  <c r="BM11" i="7"/>
  <c r="BM9" i="7"/>
  <c r="BI9" i="7"/>
  <c r="BE9" i="7"/>
  <c r="BL9" i="7"/>
  <c r="BH9" i="7"/>
  <c r="BF9" i="7"/>
  <c r="BK9" i="7"/>
  <c r="BG9" i="7"/>
  <c r="BJ9" i="7"/>
  <c r="BG7" i="7"/>
  <c r="BK7" i="7"/>
  <c r="BH7" i="7"/>
  <c r="BL7" i="7"/>
  <c r="BE7" i="7"/>
  <c r="BI7" i="7"/>
  <c r="BM7" i="7"/>
  <c r="BF7" i="7"/>
  <c r="BJ7" i="7"/>
  <c r="BF8" i="7"/>
  <c r="BJ8" i="7"/>
  <c r="BG8" i="7"/>
  <c r="BK8" i="7"/>
  <c r="BH8" i="7"/>
  <c r="BL8" i="7"/>
  <c r="BE8" i="7"/>
  <c r="BI8" i="7"/>
  <c r="BM8" i="7"/>
  <c r="BL6" i="7"/>
  <c r="BH6" i="7"/>
  <c r="BK6" i="7"/>
  <c r="BJ6" i="7"/>
  <c r="BM6" i="7"/>
  <c r="BI6" i="7"/>
  <c r="AZ10" i="7"/>
  <c r="BD10" i="7"/>
  <c r="BH10" i="7"/>
  <c r="BL10" i="7"/>
  <c r="BA10" i="7"/>
  <c r="BE10" i="7"/>
  <c r="BI10" i="7"/>
  <c r="BM10" i="7"/>
  <c r="BB10" i="7"/>
  <c r="BF10" i="7"/>
  <c r="BJ10" i="7"/>
  <c r="BC10" i="7"/>
  <c r="BG10" i="7"/>
  <c r="BK10" i="7"/>
  <c r="J6" i="7"/>
  <c r="B9" i="6"/>
  <c r="M9" i="6" s="1"/>
  <c r="C9" i="6"/>
  <c r="C12" i="6"/>
  <c r="B12" i="6"/>
  <c r="CF21" i="6"/>
  <c r="A13" i="6"/>
  <c r="K7" i="7"/>
  <c r="O7" i="7"/>
  <c r="S7" i="7"/>
  <c r="W7" i="7"/>
  <c r="AA7" i="7"/>
  <c r="AE7" i="7"/>
  <c r="AI7" i="7"/>
  <c r="AM7" i="7"/>
  <c r="AQ7" i="7"/>
  <c r="AU7" i="7"/>
  <c r="AY7" i="7"/>
  <c r="BC7" i="7"/>
  <c r="L7" i="7"/>
  <c r="D10" i="7" s="1"/>
  <c r="P7" i="7"/>
  <c r="T7" i="7"/>
  <c r="X7" i="7"/>
  <c r="AB7" i="7"/>
  <c r="AF7" i="7"/>
  <c r="AJ7" i="7"/>
  <c r="AN7" i="7"/>
  <c r="AR7" i="7"/>
  <c r="AV7" i="7"/>
  <c r="AZ7" i="7"/>
  <c r="M7" i="7"/>
  <c r="U7" i="7"/>
  <c r="AC7" i="7"/>
  <c r="AK7" i="7"/>
  <c r="AS7" i="7"/>
  <c r="BA7" i="7"/>
  <c r="N7" i="7"/>
  <c r="V7" i="7"/>
  <c r="AD7" i="7"/>
  <c r="AL7" i="7"/>
  <c r="AT7" i="7"/>
  <c r="BB7" i="7"/>
  <c r="Q7" i="7"/>
  <c r="Y7" i="7"/>
  <c r="AG7" i="7"/>
  <c r="AO7" i="7"/>
  <c r="AW7" i="7"/>
  <c r="BD7" i="7"/>
  <c r="R7" i="7"/>
  <c r="Z7" i="7"/>
  <c r="AH7" i="7"/>
  <c r="AP7" i="7"/>
  <c r="AX7" i="7"/>
  <c r="K11" i="7"/>
  <c r="O11" i="7"/>
  <c r="S11" i="7"/>
  <c r="W11" i="7"/>
  <c r="AA11" i="7"/>
  <c r="AE11" i="7"/>
  <c r="AI11" i="7"/>
  <c r="AM11" i="7"/>
  <c r="AQ11" i="7"/>
  <c r="AU11" i="7"/>
  <c r="AY11" i="7"/>
  <c r="L11" i="7"/>
  <c r="E25" i="7" s="1"/>
  <c r="Q11" i="7"/>
  <c r="V11" i="7"/>
  <c r="AB11" i="7"/>
  <c r="AG11" i="7"/>
  <c r="AL11" i="7"/>
  <c r="AR11" i="7"/>
  <c r="AW11" i="7"/>
  <c r="M11" i="7"/>
  <c r="R11" i="7"/>
  <c r="X11" i="7"/>
  <c r="AC11" i="7"/>
  <c r="AH11" i="7"/>
  <c r="AN11" i="7"/>
  <c r="AS11" i="7"/>
  <c r="AX11" i="7"/>
  <c r="N11" i="7"/>
  <c r="T11" i="7"/>
  <c r="Y11" i="7"/>
  <c r="AD11" i="7"/>
  <c r="AJ11" i="7"/>
  <c r="AO11" i="7"/>
  <c r="AT11" i="7"/>
  <c r="AF11" i="7"/>
  <c r="P11" i="7"/>
  <c r="AK11" i="7"/>
  <c r="U11" i="7"/>
  <c r="AP11" i="7"/>
  <c r="Z11" i="7"/>
  <c r="AV11" i="7"/>
  <c r="N8" i="7"/>
  <c r="R8" i="7"/>
  <c r="V8" i="7"/>
  <c r="Z8" i="7"/>
  <c r="AD8" i="7"/>
  <c r="AH8" i="7"/>
  <c r="AL8" i="7"/>
  <c r="AP8" i="7"/>
  <c r="AT8" i="7"/>
  <c r="AX8" i="7"/>
  <c r="BB8" i="7"/>
  <c r="O8" i="7"/>
  <c r="T8" i="7"/>
  <c r="Y8" i="7"/>
  <c r="AE8" i="7"/>
  <c r="AJ8" i="7"/>
  <c r="AO8" i="7"/>
  <c r="AU8" i="7"/>
  <c r="AZ8" i="7"/>
  <c r="K8" i="7"/>
  <c r="P8" i="7"/>
  <c r="U8" i="7"/>
  <c r="AA8" i="7"/>
  <c r="AF8" i="7"/>
  <c r="AK8" i="7"/>
  <c r="AQ8" i="7"/>
  <c r="AV8" i="7"/>
  <c r="BA8" i="7"/>
  <c r="L8" i="7"/>
  <c r="E10" i="7" s="1"/>
  <c r="Q8" i="7"/>
  <c r="W8" i="7"/>
  <c r="AB8" i="7"/>
  <c r="AG8" i="7"/>
  <c r="AM8" i="7"/>
  <c r="AR8" i="7"/>
  <c r="AW8" i="7"/>
  <c r="BC8" i="7"/>
  <c r="M8" i="7"/>
  <c r="S8" i="7"/>
  <c r="X8" i="7"/>
  <c r="AC8" i="7"/>
  <c r="AI8" i="7"/>
  <c r="AN8" i="7"/>
  <c r="AS8" i="7"/>
  <c r="AY8" i="7"/>
  <c r="BD8" i="7"/>
  <c r="BD6" i="7"/>
  <c r="AZ6" i="7"/>
  <c r="AV6" i="7"/>
  <c r="AR6" i="7"/>
  <c r="AN6" i="7"/>
  <c r="AJ6" i="7"/>
  <c r="AF6" i="7"/>
  <c r="AB6" i="7"/>
  <c r="X6" i="7"/>
  <c r="T6" i="7"/>
  <c r="P6" i="7"/>
  <c r="L6" i="7"/>
  <c r="C10" i="7" s="1"/>
  <c r="BG6" i="7"/>
  <c r="BB6" i="7"/>
  <c r="AW6" i="7"/>
  <c r="AQ6" i="7"/>
  <c r="AL6" i="7"/>
  <c r="AG6" i="7"/>
  <c r="AA6" i="7"/>
  <c r="V6" i="7"/>
  <c r="Q6" i="7"/>
  <c r="K6" i="7"/>
  <c r="BF6" i="7"/>
  <c r="BA6" i="7"/>
  <c r="AU6" i="7"/>
  <c r="AP6" i="7"/>
  <c r="AK6" i="7"/>
  <c r="AE6" i="7"/>
  <c r="Z6" i="7"/>
  <c r="U6" i="7"/>
  <c r="O6" i="7"/>
  <c r="BE6" i="7"/>
  <c r="AY6" i="7"/>
  <c r="AT6" i="7"/>
  <c r="AO6" i="7"/>
  <c r="AI6" i="7"/>
  <c r="AD6" i="7"/>
  <c r="Y6" i="7"/>
  <c r="S6" i="7"/>
  <c r="N6" i="7"/>
  <c r="AS6" i="7"/>
  <c r="W6" i="7"/>
  <c r="AM6" i="7"/>
  <c r="R6" i="7"/>
  <c r="BC6" i="7"/>
  <c r="AH6" i="7"/>
  <c r="M6" i="7"/>
  <c r="AX6" i="7"/>
  <c r="AC6" i="7"/>
  <c r="M9" i="7"/>
  <c r="Q9" i="7"/>
  <c r="U9" i="7"/>
  <c r="Y9" i="7"/>
  <c r="AC9" i="7"/>
  <c r="AG9" i="7"/>
  <c r="AK9" i="7"/>
  <c r="AO9" i="7"/>
  <c r="AS9" i="7"/>
  <c r="AW9" i="7"/>
  <c r="BA9" i="7"/>
  <c r="N9" i="7"/>
  <c r="S9" i="7"/>
  <c r="X9" i="7"/>
  <c r="AD9" i="7"/>
  <c r="AI9" i="7"/>
  <c r="AN9" i="7"/>
  <c r="AT9" i="7"/>
  <c r="AY9" i="7"/>
  <c r="BD9" i="7"/>
  <c r="O9" i="7"/>
  <c r="T9" i="7"/>
  <c r="Z9" i="7"/>
  <c r="AE9" i="7"/>
  <c r="AJ9" i="7"/>
  <c r="AP9" i="7"/>
  <c r="AU9" i="7"/>
  <c r="AZ9" i="7"/>
  <c r="K9" i="7"/>
  <c r="P9" i="7"/>
  <c r="V9" i="7"/>
  <c r="AA9" i="7"/>
  <c r="AF9" i="7"/>
  <c r="AL9" i="7"/>
  <c r="AQ9" i="7"/>
  <c r="AV9" i="7"/>
  <c r="BB9" i="7"/>
  <c r="W9" i="7"/>
  <c r="AR9" i="7"/>
  <c r="AB9" i="7"/>
  <c r="AX9" i="7"/>
  <c r="L9" i="7"/>
  <c r="C25" i="7" s="1"/>
  <c r="AH9" i="7"/>
  <c r="BC9" i="7"/>
  <c r="R9" i="7"/>
  <c r="AM9" i="7"/>
  <c r="L10" i="7"/>
  <c r="D25" i="7" s="1"/>
  <c r="P10" i="7"/>
  <c r="T10" i="7"/>
  <c r="X10" i="7"/>
  <c r="AB10" i="7"/>
  <c r="AF10" i="7"/>
  <c r="AJ10" i="7"/>
  <c r="AN10" i="7"/>
  <c r="AR10" i="7"/>
  <c r="AV10" i="7"/>
  <c r="M10" i="7"/>
  <c r="R10" i="7"/>
  <c r="W10" i="7"/>
  <c r="AC10" i="7"/>
  <c r="AH10" i="7"/>
  <c r="AM10" i="7"/>
  <c r="AS10" i="7"/>
  <c r="AX10" i="7"/>
  <c r="N10" i="7"/>
  <c r="S10" i="7"/>
  <c r="Y10" i="7"/>
  <c r="AD10" i="7"/>
  <c r="AI10" i="7"/>
  <c r="AO10" i="7"/>
  <c r="AT10" i="7"/>
  <c r="AY10" i="7"/>
  <c r="O10" i="7"/>
  <c r="U10" i="7"/>
  <c r="Z10" i="7"/>
  <c r="AE10" i="7"/>
  <c r="AK10" i="7"/>
  <c r="AP10" i="7"/>
  <c r="AU10" i="7"/>
  <c r="Q10" i="7"/>
  <c r="AL10" i="7"/>
  <c r="V10" i="7"/>
  <c r="AQ10" i="7"/>
  <c r="AA10" i="7"/>
  <c r="AW10" i="7"/>
  <c r="K10" i="7"/>
  <c r="AG10" i="7"/>
  <c r="J11" i="7"/>
  <c r="J8" i="7"/>
  <c r="J9" i="7"/>
  <c r="J10" i="7"/>
  <c r="CE22" i="6"/>
  <c r="M2" i="7" l="1"/>
  <c r="B30" i="7"/>
  <c r="K12" i="6"/>
  <c r="I12" i="6"/>
  <c r="J12" i="6"/>
  <c r="L12" i="6"/>
  <c r="M12" i="6"/>
  <c r="K9" i="6"/>
  <c r="L9" i="6"/>
  <c r="I9" i="6"/>
  <c r="J9" i="6"/>
  <c r="H12" i="6"/>
  <c r="G12" i="6"/>
  <c r="F12" i="6"/>
  <c r="D12" i="6"/>
  <c r="E12" i="6"/>
  <c r="C13" i="6"/>
  <c r="B13" i="6"/>
  <c r="E9" i="6"/>
  <c r="D9" i="6"/>
  <c r="H9" i="6"/>
  <c r="F9" i="6"/>
  <c r="G9" i="6"/>
  <c r="CF22" i="6"/>
  <c r="A14" i="6"/>
  <c r="A10" i="6"/>
  <c r="CE23" i="6"/>
  <c r="B15" i="7" l="1"/>
  <c r="B13" i="7" s="1"/>
  <c r="E13" i="7" s="1"/>
  <c r="B28" i="7"/>
  <c r="E28" i="7" s="1"/>
  <c r="N12" i="6"/>
  <c r="I13" i="6"/>
  <c r="M13" i="6"/>
  <c r="K13" i="6"/>
  <c r="J13" i="6"/>
  <c r="L13" i="6"/>
  <c r="H13" i="6"/>
  <c r="G13" i="6"/>
  <c r="F13" i="6"/>
  <c r="C14" i="6"/>
  <c r="B14" i="6"/>
  <c r="C10" i="6"/>
  <c r="B10" i="6"/>
  <c r="D13" i="6"/>
  <c r="E13" i="6"/>
  <c r="CF23" i="6"/>
  <c r="N9" i="6"/>
  <c r="A15" i="6"/>
  <c r="A11" i="6"/>
  <c r="CE24" i="6"/>
  <c r="K10" i="6" l="1"/>
  <c r="M10" i="6"/>
  <c r="L10" i="6"/>
  <c r="I10" i="6"/>
  <c r="J10" i="6"/>
  <c r="K14" i="6"/>
  <c r="I14" i="6"/>
  <c r="L14" i="6"/>
  <c r="M14" i="6"/>
  <c r="J14" i="6"/>
  <c r="N13" i="6"/>
  <c r="H10" i="6"/>
  <c r="G10" i="6"/>
  <c r="F10" i="6"/>
  <c r="C11" i="6"/>
  <c r="B11" i="6"/>
  <c r="C15" i="6"/>
  <c r="B15" i="6"/>
  <c r="D10" i="6"/>
  <c r="E10" i="6"/>
  <c r="H14" i="6"/>
  <c r="G14" i="6"/>
  <c r="F14" i="6"/>
  <c r="D14" i="6"/>
  <c r="E14" i="6"/>
  <c r="CF24" i="6"/>
  <c r="A16" i="6"/>
  <c r="CE25" i="6"/>
  <c r="N10" i="6" l="1"/>
  <c r="N14" i="6"/>
  <c r="I11" i="6"/>
  <c r="M11" i="6"/>
  <c r="J11" i="6"/>
  <c r="K11" i="6"/>
  <c r="L11" i="6"/>
  <c r="I15" i="6"/>
  <c r="M15" i="6"/>
  <c r="K15" i="6"/>
  <c r="J15" i="6"/>
  <c r="L15" i="6"/>
  <c r="D11" i="6"/>
  <c r="E11" i="6"/>
  <c r="C16" i="6"/>
  <c r="B16" i="6"/>
  <c r="H15" i="6"/>
  <c r="G15" i="6"/>
  <c r="F15" i="6"/>
  <c r="H11" i="6"/>
  <c r="G11" i="6"/>
  <c r="F11" i="6"/>
  <c r="D15" i="6"/>
  <c r="E15" i="6"/>
  <c r="CF25" i="6"/>
  <c r="A17" i="6"/>
  <c r="CE26" i="6"/>
  <c r="N15" i="6" l="1"/>
  <c r="K16" i="6"/>
  <c r="J16" i="6"/>
  <c r="L16" i="6"/>
  <c r="I16" i="6"/>
  <c r="M16" i="6"/>
  <c r="N11" i="6"/>
  <c r="H16" i="6"/>
  <c r="G16" i="6"/>
  <c r="F16" i="6"/>
  <c r="D16" i="6"/>
  <c r="E16" i="6"/>
  <c r="C17" i="6"/>
  <c r="B17" i="6"/>
  <c r="CF26" i="6"/>
  <c r="A18" i="6"/>
  <c r="CE27" i="6"/>
  <c r="N16" i="6" l="1"/>
  <c r="I17" i="6"/>
  <c r="M17" i="6"/>
  <c r="L17" i="6"/>
  <c r="J17" i="6"/>
  <c r="K17" i="6"/>
  <c r="H17" i="6"/>
  <c r="G17" i="6"/>
  <c r="F17" i="6"/>
  <c r="D17" i="6"/>
  <c r="E17" i="6"/>
  <c r="C18" i="6"/>
  <c r="B18" i="6"/>
  <c r="CF27" i="6"/>
  <c r="CG9" i="6" s="1"/>
  <c r="A19" i="6"/>
  <c r="CE28" i="6"/>
  <c r="CJ11" i="6"/>
  <c r="N17" i="6" l="1"/>
  <c r="K18" i="6"/>
  <c r="I18" i="6"/>
  <c r="L18" i="6"/>
  <c r="M18" i="6"/>
  <c r="J18" i="6"/>
  <c r="H18" i="6"/>
  <c r="G18" i="6"/>
  <c r="F18" i="6"/>
  <c r="C19" i="6"/>
  <c r="B19" i="6"/>
  <c r="E18" i="6"/>
  <c r="D18" i="6"/>
  <c r="CF28" i="6"/>
  <c r="A20" i="6"/>
  <c r="CJ9" i="6"/>
  <c r="CJ17" i="6"/>
  <c r="CE29" i="6"/>
  <c r="CJ12" i="6"/>
  <c r="CJ10" i="6"/>
  <c r="CJ15" i="6"/>
  <c r="CJ14" i="6"/>
  <c r="CJ13" i="6"/>
  <c r="CJ16" i="6"/>
  <c r="A29" i="6" l="1"/>
  <c r="C29" i="6" s="1"/>
  <c r="N18" i="6"/>
  <c r="I19" i="6"/>
  <c r="M19" i="6"/>
  <c r="J19" i="6"/>
  <c r="K19" i="6"/>
  <c r="L19" i="6"/>
  <c r="C20" i="6"/>
  <c r="B20" i="6"/>
  <c r="H19" i="6"/>
  <c r="G19" i="6"/>
  <c r="F19" i="6"/>
  <c r="E19" i="6"/>
  <c r="D19" i="6"/>
  <c r="CF29" i="6"/>
  <c r="A32" i="6"/>
  <c r="A34" i="6"/>
  <c r="A37" i="6"/>
  <c r="A35" i="6"/>
  <c r="A33" i="6"/>
  <c r="A36" i="6"/>
  <c r="A30" i="6"/>
  <c r="A21" i="6"/>
  <c r="CJ18" i="6"/>
  <c r="CE30" i="6"/>
  <c r="A38" i="6" l="1"/>
  <c r="B38" i="6" s="1"/>
  <c r="B29" i="6"/>
  <c r="I29" i="6" s="1"/>
  <c r="A31" i="6"/>
  <c r="C31" i="6" s="1"/>
  <c r="N19" i="6"/>
  <c r="K20" i="6"/>
  <c r="I20" i="6"/>
  <c r="J20" i="6"/>
  <c r="L20" i="6"/>
  <c r="M20" i="6"/>
  <c r="B36" i="6"/>
  <c r="C36" i="6"/>
  <c r="C34" i="6"/>
  <c r="B34" i="6"/>
  <c r="H20" i="6"/>
  <c r="G20" i="6"/>
  <c r="F20" i="6"/>
  <c r="C21" i="6"/>
  <c r="B21" i="6"/>
  <c r="C33" i="6"/>
  <c r="B33" i="6"/>
  <c r="E20" i="6"/>
  <c r="D20" i="6"/>
  <c r="C30" i="6"/>
  <c r="B30" i="6"/>
  <c r="C35" i="6"/>
  <c r="B35" i="6"/>
  <c r="B32" i="6"/>
  <c r="C32" i="6"/>
  <c r="C37" i="6"/>
  <c r="B37" i="6"/>
  <c r="CF30" i="6"/>
  <c r="A22" i="6"/>
  <c r="CE31" i="6"/>
  <c r="CJ19" i="6"/>
  <c r="C38" i="6" l="1"/>
  <c r="D38" i="6" s="1"/>
  <c r="A39" i="6"/>
  <c r="D29" i="6"/>
  <c r="L29" i="6"/>
  <c r="F29" i="6"/>
  <c r="N29" i="6"/>
  <c r="K29" i="6"/>
  <c r="E29" i="6"/>
  <c r="J29" i="6"/>
  <c r="H29" i="6"/>
  <c r="G29" i="6"/>
  <c r="B31" i="6"/>
  <c r="J31" i="6" s="1"/>
  <c r="N20" i="6"/>
  <c r="I21" i="6"/>
  <c r="M21" i="6"/>
  <c r="K21" i="6"/>
  <c r="L21" i="6"/>
  <c r="J21" i="6"/>
  <c r="I37" i="6"/>
  <c r="L37" i="6"/>
  <c r="H37" i="6"/>
  <c r="K37" i="6"/>
  <c r="G37" i="6"/>
  <c r="N37" i="6"/>
  <c r="J37" i="6"/>
  <c r="F37" i="6"/>
  <c r="E32" i="6"/>
  <c r="D32" i="6"/>
  <c r="L30" i="6"/>
  <c r="H30" i="6"/>
  <c r="K30" i="6"/>
  <c r="G30" i="6"/>
  <c r="N30" i="6"/>
  <c r="J30" i="6"/>
  <c r="F30" i="6"/>
  <c r="I30" i="6"/>
  <c r="H21" i="6"/>
  <c r="G21" i="6"/>
  <c r="F21" i="6"/>
  <c r="L34" i="6"/>
  <c r="H34" i="6"/>
  <c r="K34" i="6"/>
  <c r="G34" i="6"/>
  <c r="N34" i="6"/>
  <c r="J34" i="6"/>
  <c r="F34" i="6"/>
  <c r="I34" i="6"/>
  <c r="C22" i="6"/>
  <c r="B22" i="6"/>
  <c r="E37" i="6"/>
  <c r="D37" i="6"/>
  <c r="N32" i="6"/>
  <c r="J32" i="6"/>
  <c r="F32" i="6"/>
  <c r="I32" i="6"/>
  <c r="L32" i="6"/>
  <c r="H32" i="6"/>
  <c r="K32" i="6"/>
  <c r="G32" i="6"/>
  <c r="D30" i="6"/>
  <c r="E30" i="6"/>
  <c r="E21" i="6"/>
  <c r="D21" i="6"/>
  <c r="D34" i="6"/>
  <c r="E34" i="6"/>
  <c r="L38" i="6"/>
  <c r="H38" i="6"/>
  <c r="K38" i="6"/>
  <c r="G38" i="6"/>
  <c r="N38" i="6"/>
  <c r="J38" i="6"/>
  <c r="F38" i="6"/>
  <c r="I38" i="6"/>
  <c r="K35" i="6"/>
  <c r="G35" i="6"/>
  <c r="N35" i="6"/>
  <c r="J35" i="6"/>
  <c r="F35" i="6"/>
  <c r="I35" i="6"/>
  <c r="L35" i="6"/>
  <c r="H35" i="6"/>
  <c r="I33" i="6"/>
  <c r="L33" i="6"/>
  <c r="H33" i="6"/>
  <c r="K33" i="6"/>
  <c r="G33" i="6"/>
  <c r="N33" i="6"/>
  <c r="J33" i="6"/>
  <c r="F33" i="6"/>
  <c r="E36" i="6"/>
  <c r="D36" i="6"/>
  <c r="E35" i="6"/>
  <c r="D35" i="6"/>
  <c r="E33" i="6"/>
  <c r="D33" i="6"/>
  <c r="N36" i="6"/>
  <c r="J36" i="6"/>
  <c r="F36" i="6"/>
  <c r="I36" i="6"/>
  <c r="L36" i="6"/>
  <c r="H36" i="6"/>
  <c r="K36" i="6"/>
  <c r="G36" i="6"/>
  <c r="CF31" i="6"/>
  <c r="A23" i="6"/>
  <c r="CE32" i="6"/>
  <c r="CJ20" i="6"/>
  <c r="E38" i="6" l="1"/>
  <c r="M38" i="6" s="1"/>
  <c r="O38" i="6" s="1"/>
  <c r="A40" i="6"/>
  <c r="C39" i="6"/>
  <c r="B39" i="6"/>
  <c r="M34" i="6"/>
  <c r="O34" i="6" s="1"/>
  <c r="M30" i="6"/>
  <c r="O30" i="6" s="1"/>
  <c r="M35" i="6"/>
  <c r="O35" i="6" s="1"/>
  <c r="M37" i="6"/>
  <c r="O37" i="6" s="1"/>
  <c r="M32" i="6"/>
  <c r="O32" i="6" s="1"/>
  <c r="M33" i="6"/>
  <c r="O33" i="6" s="1"/>
  <c r="M36" i="6"/>
  <c r="O36" i="6" s="1"/>
  <c r="M29" i="6"/>
  <c r="O29" i="6" s="1"/>
  <c r="N31" i="6"/>
  <c r="G31" i="6"/>
  <c r="L31" i="6"/>
  <c r="K31" i="6"/>
  <c r="E31" i="6"/>
  <c r="I31" i="6"/>
  <c r="F31" i="6"/>
  <c r="D31" i="6"/>
  <c r="H31" i="6"/>
  <c r="G39" i="6" l="1"/>
  <c r="I39" i="6"/>
  <c r="N39" i="6"/>
  <c r="L39" i="6"/>
  <c r="J39" i="6"/>
  <c r="H39" i="6"/>
  <c r="K39" i="6"/>
  <c r="F39" i="6"/>
  <c r="D39" i="6"/>
  <c r="E39" i="6"/>
  <c r="C40" i="6"/>
  <c r="B40" i="6"/>
  <c r="M31" i="6"/>
  <c r="O31" i="6" s="1"/>
  <c r="N21" i="6"/>
  <c r="K22" i="6"/>
  <c r="J22" i="6"/>
  <c r="L22" i="6"/>
  <c r="I22" i="6"/>
  <c r="M22" i="6"/>
  <c r="C23" i="6"/>
  <c r="B23" i="6"/>
  <c r="H22" i="6"/>
  <c r="G22" i="6"/>
  <c r="F22" i="6"/>
  <c r="E22" i="6"/>
  <c r="D22" i="6"/>
  <c r="CF32" i="6"/>
  <c r="A24" i="6"/>
  <c r="CE33" i="6"/>
  <c r="CJ21" i="6"/>
  <c r="M39" i="6" l="1"/>
  <c r="O39" i="6" s="1"/>
  <c r="A41" i="6"/>
  <c r="D40" i="6"/>
  <c r="F40" i="6"/>
  <c r="H40" i="6"/>
  <c r="K40" i="6"/>
  <c r="J40" i="6"/>
  <c r="L40" i="6"/>
  <c r="G40" i="6"/>
  <c r="N40" i="6"/>
  <c r="I40" i="6"/>
  <c r="E40" i="6"/>
  <c r="N22" i="6"/>
  <c r="I23" i="6"/>
  <c r="M23" i="6"/>
  <c r="K23" i="6"/>
  <c r="L23" i="6"/>
  <c r="J23" i="6"/>
  <c r="H23" i="6"/>
  <c r="G23" i="6"/>
  <c r="F23" i="6"/>
  <c r="C24" i="6"/>
  <c r="B24" i="6"/>
  <c r="E23" i="6"/>
  <c r="D23" i="6"/>
  <c r="CF33" i="6"/>
  <c r="A25" i="6"/>
  <c r="CJ22" i="6"/>
  <c r="CE34" i="6"/>
  <c r="A42" i="6" l="1"/>
  <c r="M40" i="6"/>
  <c r="O40" i="6" s="1"/>
  <c r="B41" i="6"/>
  <c r="C41" i="6"/>
  <c r="N23" i="6"/>
  <c r="K24" i="6"/>
  <c r="M24" i="6"/>
  <c r="L24" i="6"/>
  <c r="I24" i="6"/>
  <c r="J24" i="6"/>
  <c r="C25" i="6"/>
  <c r="B25" i="6"/>
  <c r="H24" i="6"/>
  <c r="G24" i="6"/>
  <c r="F24" i="6"/>
  <c r="E24" i="6"/>
  <c r="D24" i="6"/>
  <c r="CF34" i="6"/>
  <c r="CE35" i="6"/>
  <c r="CJ23" i="6"/>
  <c r="A43" i="6" l="1"/>
  <c r="E41" i="6"/>
  <c r="D41" i="6"/>
  <c r="I41" i="6"/>
  <c r="G41" i="6"/>
  <c r="L41" i="6"/>
  <c r="N41" i="6"/>
  <c r="H41" i="6"/>
  <c r="J41" i="6"/>
  <c r="K41" i="6"/>
  <c r="F41" i="6"/>
  <c r="C42" i="6"/>
  <c r="B42" i="6"/>
  <c r="N24" i="6"/>
  <c r="M25" i="6"/>
  <c r="I25" i="6"/>
  <c r="L25" i="6"/>
  <c r="H25" i="6"/>
  <c r="K25" i="6"/>
  <c r="G25" i="6"/>
  <c r="J25" i="6"/>
  <c r="F25" i="6"/>
  <c r="E25" i="6"/>
  <c r="D25" i="6"/>
  <c r="CF35" i="6"/>
  <c r="CE36" i="6"/>
  <c r="CJ24" i="6"/>
  <c r="A44" i="6" l="1"/>
  <c r="D42" i="6"/>
  <c r="E42" i="6"/>
  <c r="M41" i="6"/>
  <c r="O41" i="6" s="1"/>
  <c r="H42" i="6"/>
  <c r="F42" i="6"/>
  <c r="K42" i="6"/>
  <c r="N42" i="6"/>
  <c r="G42" i="6"/>
  <c r="I42" i="6"/>
  <c r="L42" i="6"/>
  <c r="J42" i="6"/>
  <c r="B43" i="6"/>
  <c r="C43" i="6"/>
  <c r="CF36" i="6"/>
  <c r="N25" i="6"/>
  <c r="CE37" i="6"/>
  <c r="E43" i="6" l="1"/>
  <c r="D43" i="6"/>
  <c r="M42" i="6"/>
  <c r="O42" i="6" s="1"/>
  <c r="L43" i="6"/>
  <c r="N43" i="6"/>
  <c r="K43" i="6"/>
  <c r="F43" i="6"/>
  <c r="G43" i="6"/>
  <c r="I43" i="6"/>
  <c r="H43" i="6"/>
  <c r="J43" i="6"/>
  <c r="C44" i="6"/>
  <c r="B44" i="6"/>
  <c r="CF37" i="6"/>
  <c r="CE38" i="6"/>
  <c r="D44" i="6" l="1"/>
  <c r="E44" i="6"/>
  <c r="M43" i="6"/>
  <c r="O43" i="6" s="1"/>
  <c r="J44" i="6"/>
  <c r="N44" i="6"/>
  <c r="F44" i="6"/>
  <c r="I44" i="6"/>
  <c r="H44" i="6"/>
  <c r="G44" i="6"/>
  <c r="K44" i="6"/>
  <c r="L44" i="6"/>
  <c r="CF38" i="6"/>
  <c r="CE39" i="6"/>
  <c r="M44" i="6" l="1"/>
  <c r="O44" i="6" s="1"/>
  <c r="CF39" i="6"/>
  <c r="CE40" i="6"/>
  <c r="CF40" i="6" l="1"/>
  <c r="CE41" i="6"/>
  <c r="CF41" i="6" l="1"/>
  <c r="CE42" i="6"/>
  <c r="CF42" i="6" l="1"/>
  <c r="CE43" i="6"/>
  <c r="CF43" i="6" l="1"/>
  <c r="P46" i="6" l="1"/>
</calcChain>
</file>

<file path=xl/sharedStrings.xml><?xml version="1.0" encoding="utf-8"?>
<sst xmlns="http://schemas.openxmlformats.org/spreadsheetml/2006/main" count="6296" uniqueCount="4141">
  <si>
    <t>Team</t>
  </si>
  <si>
    <t>Nickname</t>
  </si>
  <si>
    <t>Auto</t>
  </si>
  <si>
    <t>auto Points</t>
  </si>
  <si>
    <t>Endgame</t>
  </si>
  <si>
    <t>Miscellaneous</t>
  </si>
  <si>
    <t>foul Count</t>
  </si>
  <si>
    <t>fouls Drawn</t>
  </si>
  <si>
    <t>tech Foul Count</t>
  </si>
  <si>
    <t>tech Fouls Drawn</t>
  </si>
  <si>
    <t>foul Points</t>
  </si>
  <si>
    <t>foul Points Drawn</t>
  </si>
  <si>
    <t>Aggregate</t>
  </si>
  <si>
    <t>win</t>
  </si>
  <si>
    <t>total Points</t>
  </si>
  <si>
    <t>winning Margin Elo</t>
  </si>
  <si>
    <t>winning Margin</t>
  </si>
  <si>
    <t>team Number</t>
  </si>
  <si>
    <t>nickname</t>
  </si>
  <si>
    <t>Completed Matches</t>
  </si>
  <si>
    <t>Upcoming Matches</t>
  </si>
  <si>
    <t>Color</t>
  </si>
  <si>
    <t>Alliance Station</t>
  </si>
  <si>
    <t>Partner 1</t>
  </si>
  <si>
    <t>Partner 2</t>
  </si>
  <si>
    <t>Opponent 1</t>
  </si>
  <si>
    <t>Opponent 2</t>
  </si>
  <si>
    <t>Opponent 3</t>
  </si>
  <si>
    <t>Elo win probability</t>
  </si>
  <si>
    <t>Predicted Contribution Win Probability</t>
  </si>
  <si>
    <t>Average ranking points</t>
  </si>
  <si>
    <t>Calculated Contributions</t>
  </si>
  <si>
    <t>Predicted Contributions</t>
  </si>
  <si>
    <t>Rank</t>
  </si>
  <si>
    <t>Probability</t>
  </si>
  <si>
    <t>Match</t>
  </si>
  <si>
    <t>Win</t>
  </si>
  <si>
    <t>Ranking points</t>
  </si>
  <si>
    <t>Top 8</t>
  </si>
  <si>
    <t>Top 12</t>
  </si>
  <si>
    <t>Top 15</t>
  </si>
  <si>
    <t>Top 24</t>
  </si>
  <si>
    <t>Predicted rank</t>
  </si>
  <si>
    <t>Blue</t>
  </si>
  <si>
    <t>Red</t>
  </si>
  <si>
    <t>Blue 1</t>
  </si>
  <si>
    <t>Blue 2</t>
  </si>
  <si>
    <t>Blue 3</t>
  </si>
  <si>
    <t>Red 1</t>
  </si>
  <si>
    <t>Red 2</t>
  </si>
  <si>
    <t>Red 3</t>
  </si>
  <si>
    <t>Event key</t>
  </si>
  <si>
    <t>Event start date</t>
  </si>
  <si>
    <t>Event name</t>
  </si>
  <si>
    <t>Overview</t>
  </si>
  <si>
    <t>Contact Info</t>
  </si>
  <si>
    <t>FAQ</t>
  </si>
  <si>
    <t>Question</t>
  </si>
  <si>
    <t>Answer</t>
  </si>
  <si>
    <t xml:space="preserve">This sheet evaluates calculated contributions (component OPRs) for a wide variety of categories. The cells on this sheet will not show until at least n/2 matches at an event have been played, where n = the number of teams at an event. After n/2 matches have been played, many more matches are required to be played before the values begin to acquire meaning. Waiting until at least 3n/4 matches have been played before looking at this sheet is recommended, and waiting until n matches have been played is even better. Data can be sorted by using the filter buttons on each column. </t>
  </si>
  <si>
    <t xml:space="preserve">This sheet evaluates predicted contributions for a wide variety of categories. Predicted contributions can be calculated at any time during an event, which makes them superior to calculated contributions in many respects. Predicted contributions essentially work by giving every team a seed value for each category and then comparing their results to this seed value. Teams who have competed this season are seeded with contributions from their most recent event. Veterans who are competing for the first time this season are seeded by using their calculated contribution from their last event in the previous season normalized to this year's score, and regressed toward the mean 80%. Rookies who are competing for the first time are seeded with the average rookie score from week 1. Data in this sheet can be sorted by using the filter buttons on each column. </t>
  </si>
  <si>
    <t xml:space="preserve">Enter a team number in cell A2 to operate this sheet. This sheet will display a wide variety of statistics for the selected team. This sheet does not use online data, so it can be used even if not connected to the internet, provided that data has already been imported from the "data import" sheet. </t>
  </si>
  <si>
    <t>Team number</t>
  </si>
  <si>
    <t>Team nickname</t>
  </si>
  <si>
    <t>Predicted Total Blue</t>
  </si>
  <si>
    <t>Predicted Total Red</t>
  </si>
  <si>
    <t>Win probability</t>
  </si>
  <si>
    <t>Predicted Contribution win probability</t>
  </si>
  <si>
    <t xml:space="preserve">Enter a match number in cell A2 to operate this sheet. This sheet will display a wide variety of statistics for the selected match. This sheet does not use online data, so it can be used even if not connected to the internet, provided that data has already been imported from the "data import" sheet. </t>
  </si>
  <si>
    <t xml:space="preserve">Match Completed? </t>
  </si>
  <si>
    <t>Actual Total Blue</t>
  </si>
  <si>
    <t>Actual Total Red</t>
  </si>
  <si>
    <t>Are "calculated contributions" the same things as component OPRs, and is "calculated contribution to total points" the same thing as OPR</t>
  </si>
  <si>
    <t xml:space="preserve">Yes. I call everything calculated contributions because I really don't like the name OPR. </t>
  </si>
  <si>
    <t xml:space="preserve">What will work without internet connection and what will not? </t>
  </si>
  <si>
    <t>The Juggernauts</t>
  </si>
  <si>
    <t>Team 4 ELEMENT</t>
  </si>
  <si>
    <t>Paly Robotics</t>
  </si>
  <si>
    <t>MORT</t>
  </si>
  <si>
    <t>Bomb Squad</t>
  </si>
  <si>
    <t>The Rocketeers</t>
  </si>
  <si>
    <t>ComBBAT</t>
  </si>
  <si>
    <t>Raider Robotix</t>
  </si>
  <si>
    <t>Team RUSH</t>
  </si>
  <si>
    <t>Pierson Whalers</t>
  </si>
  <si>
    <t>Prime Movers</t>
  </si>
  <si>
    <t>Killer Bees</t>
  </si>
  <si>
    <t>Rockets</t>
  </si>
  <si>
    <t>RoboWarriors</t>
  </si>
  <si>
    <t>TechnoKats Robotics Team</t>
  </si>
  <si>
    <t>Delphi E.L.I.T.E.</t>
  </si>
  <si>
    <t>R.O.B.B.E.</t>
  </si>
  <si>
    <t>The Riot Crew</t>
  </si>
  <si>
    <t>RamTech</t>
  </si>
  <si>
    <t>Bionic Bulldogs</t>
  </si>
  <si>
    <t>McDowell Robotics Team 63</t>
  </si>
  <si>
    <t>Grizzly Robotics</t>
  </si>
  <si>
    <t>The HOT Team</t>
  </si>
  <si>
    <t>Truck Town Thunder</t>
  </si>
  <si>
    <t>HYPER</t>
  </si>
  <si>
    <t>More Martians</t>
  </si>
  <si>
    <t>Team Hammond</t>
  </si>
  <si>
    <t>Team C.H.A.O.S.</t>
  </si>
  <si>
    <t>RoboRaiders</t>
  </si>
  <si>
    <t>AIR STRIKE</t>
  </si>
  <si>
    <t>Team Krunch</t>
  </si>
  <si>
    <t>MetalHeads</t>
  </si>
  <si>
    <t>B.O.B. (Built on Brains)</t>
  </si>
  <si>
    <t>Team Resistance</t>
  </si>
  <si>
    <t>Red Devils</t>
  </si>
  <si>
    <t>TJ(Squared)</t>
  </si>
  <si>
    <t>NEW Apple Corps</t>
  </si>
  <si>
    <t>The  Ninetyfouriors</t>
  </si>
  <si>
    <t>Grasshoppers</t>
  </si>
  <si>
    <t>Bionic Beef</t>
  </si>
  <si>
    <t>The WildHats</t>
  </si>
  <si>
    <t>Striker</t>
  </si>
  <si>
    <t>The Gearheads</t>
  </si>
  <si>
    <t>Cybersonics</t>
  </si>
  <si>
    <t>Team R.O.B.O.T.I.C.S.</t>
  </si>
  <si>
    <t>WildStang</t>
  </si>
  <si>
    <t>MVRT</t>
  </si>
  <si>
    <t>Epsilon Delta</t>
  </si>
  <si>
    <t>The Steel Dragons</t>
  </si>
  <si>
    <t>Robonauts</t>
  </si>
  <si>
    <t>Cleveland's Team</t>
  </si>
  <si>
    <t>Rhode Warriors</t>
  </si>
  <si>
    <t>Team - Cosmos</t>
  </si>
  <si>
    <t>NUTRONs</t>
  </si>
  <si>
    <t>Gael Force</t>
  </si>
  <si>
    <t>The Botcats</t>
  </si>
  <si>
    <t>C.H.A.O.S.</t>
  </si>
  <si>
    <t>B.E.R.T.</t>
  </si>
  <si>
    <t>Penn Robotics</t>
  </si>
  <si>
    <t>Killer Kardinals</t>
  </si>
  <si>
    <t>Entropy</t>
  </si>
  <si>
    <t>WOBOT</t>
  </si>
  <si>
    <t>The R.O.C.K</t>
  </si>
  <si>
    <t>T-Rx</t>
  </si>
  <si>
    <t>Robowranglers</t>
  </si>
  <si>
    <t>Tough Techs</t>
  </si>
  <si>
    <t>The Technonuts</t>
  </si>
  <si>
    <t xml:space="preserve">RPM  - Robotics Plus Mayhem </t>
  </si>
  <si>
    <t>AZTECHS</t>
  </si>
  <si>
    <t>Alpine Robotics</t>
  </si>
  <si>
    <t>Chop Shop</t>
  </si>
  <si>
    <t>Children of the Corn</t>
  </si>
  <si>
    <t>Cheese Curd Herd</t>
  </si>
  <si>
    <t>Northern Force</t>
  </si>
  <si>
    <t>RAGE Robotics</t>
  </si>
  <si>
    <t>Arctic Warriors</t>
  </si>
  <si>
    <t>Buzz Robotics</t>
  </si>
  <si>
    <t>Aces High</t>
  </si>
  <si>
    <t>Bobcat Robotics</t>
  </si>
  <si>
    <t>The 2nd Law Enforcers</t>
  </si>
  <si>
    <t>Children of the Swamp</t>
  </si>
  <si>
    <t>S.P.A.M.</t>
  </si>
  <si>
    <t>Birds Of Prey</t>
  </si>
  <si>
    <t>Blizzard</t>
  </si>
  <si>
    <t>Gompei and the H.E.R.D.</t>
  </si>
  <si>
    <t>X-CATS</t>
  </si>
  <si>
    <t>GRT</t>
  </si>
  <si>
    <t>MORT Beta</t>
  </si>
  <si>
    <t>CyberKnights</t>
  </si>
  <si>
    <t>Deep Blue</t>
  </si>
  <si>
    <t>The FEDS</t>
  </si>
  <si>
    <t>Eastern Robotic Vikings</t>
  </si>
  <si>
    <t>METALCRAFTERS</t>
  </si>
  <si>
    <t>The Dirty Birds</t>
  </si>
  <si>
    <t>More RoboDawgs</t>
  </si>
  <si>
    <t>ThunderChickens</t>
  </si>
  <si>
    <t>Team Impact</t>
  </si>
  <si>
    <t>Tigertrons</t>
  </si>
  <si>
    <t>Xtreme Heat</t>
  </si>
  <si>
    <t>The Tribe</t>
  </si>
  <si>
    <t>TechFire</t>
  </si>
  <si>
    <t>Hammerheads</t>
  </si>
  <si>
    <t>GUS Robotics</t>
  </si>
  <si>
    <t>Division By Zero</t>
  </si>
  <si>
    <t>Gaelhawks</t>
  </si>
  <si>
    <t>High Voltage</t>
  </si>
  <si>
    <t>The Pink Team</t>
  </si>
  <si>
    <t>Cyber Blue</t>
  </si>
  <si>
    <t>Techno-Ticks</t>
  </si>
  <si>
    <t>Black Magic Robotics</t>
  </si>
  <si>
    <t>Crusaders</t>
  </si>
  <si>
    <t>Tempest</t>
  </si>
  <si>
    <t>RoboDawgs 3D</t>
  </si>
  <si>
    <t>Adambots</t>
  </si>
  <si>
    <t>Overclocked</t>
  </si>
  <si>
    <t>Da Bears</t>
  </si>
  <si>
    <t>Mills Robotics Team</t>
  </si>
  <si>
    <t>The Cheesy Poofs</t>
  </si>
  <si>
    <t>Robo-Rams</t>
  </si>
  <si>
    <t>Sachem Aftershock</t>
  </si>
  <si>
    <t>CooneyTech</t>
  </si>
  <si>
    <t>Mechanical Marauders</t>
  </si>
  <si>
    <t>Cyber-Crusaders</t>
  </si>
  <si>
    <t>Tech Fusion</t>
  </si>
  <si>
    <t>TnT</t>
  </si>
  <si>
    <t>The GreenVillains</t>
  </si>
  <si>
    <t>The Generals</t>
  </si>
  <si>
    <t>Floyd</t>
  </si>
  <si>
    <t>The RoboDawgs</t>
  </si>
  <si>
    <t>CIA - Creativity In Action</t>
  </si>
  <si>
    <t>PantherTech</t>
  </si>
  <si>
    <t>Team S.P.I.K.E.</t>
  </si>
  <si>
    <t>Beach Cities Robotics</t>
  </si>
  <si>
    <t>Grizzly Robotics Team</t>
  </si>
  <si>
    <t>Northern Knights</t>
  </si>
  <si>
    <t>Valkyrie Robotics</t>
  </si>
  <si>
    <t>The Dragons</t>
  </si>
  <si>
    <t>The T.E.S.T. Team</t>
  </si>
  <si>
    <t>The Monsters</t>
  </si>
  <si>
    <t>The Bionic Zebras</t>
  </si>
  <si>
    <t>The Megatron Oracles</t>
  </si>
  <si>
    <t>Big Bad Bob</t>
  </si>
  <si>
    <t>RoboLancers</t>
  </si>
  <si>
    <t>Team F.I.R.E.</t>
  </si>
  <si>
    <t>Mohawks</t>
  </si>
  <si>
    <t>The Beach Bots</t>
  </si>
  <si>
    <t>MEGALODONS</t>
  </si>
  <si>
    <t>TechKnights</t>
  </si>
  <si>
    <t>Skillz Tech Gear Botz</t>
  </si>
  <si>
    <t>Hard Working Hard Hats</t>
  </si>
  <si>
    <t>Kilroy Robotics</t>
  </si>
  <si>
    <t>G.R.R. (Greater Rochester Robotics)</t>
  </si>
  <si>
    <t>Miss Daisy</t>
  </si>
  <si>
    <t>Burning Magnetos</t>
  </si>
  <si>
    <t>Metal-In-Motion</t>
  </si>
  <si>
    <t>RoboHawks</t>
  </si>
  <si>
    <t>Norwell Robotics</t>
  </si>
  <si>
    <t>The Green Machine</t>
  </si>
  <si>
    <t>POBots</t>
  </si>
  <si>
    <t>G-House Pirates</t>
  </si>
  <si>
    <t>Robotic Eagles</t>
  </si>
  <si>
    <t>Hawaiian Kids</t>
  </si>
  <si>
    <t>The Revolution</t>
  </si>
  <si>
    <t>Team Fusion</t>
  </si>
  <si>
    <t>Miracle Workerz</t>
  </si>
  <si>
    <t>Team Kika Mana</t>
  </si>
  <si>
    <t>High Voltage Robotics</t>
  </si>
  <si>
    <t>Cyber Warriors</t>
  </si>
  <si>
    <t>The Circuit Stompers</t>
  </si>
  <si>
    <t>RoboCats</t>
  </si>
  <si>
    <t>Brazilian Machine</t>
  </si>
  <si>
    <t>Sparky 384</t>
  </si>
  <si>
    <t>Team Voltage</t>
  </si>
  <si>
    <t>Eagle Robotics</t>
  </si>
  <si>
    <t>Copperhead Robotics</t>
  </si>
  <si>
    <t>Purple Haze</t>
  </si>
  <si>
    <t>Simple Machines</t>
  </si>
  <si>
    <t>Firebirds</t>
  </si>
  <si>
    <t>Robodogs</t>
  </si>
  <si>
    <t>DEVIL DOGS</t>
  </si>
  <si>
    <t>Redstone Robotics</t>
  </si>
  <si>
    <t>Team Roboto</t>
  </si>
  <si>
    <t>The Blair Robot Project</t>
  </si>
  <si>
    <t>The Cat Attack</t>
  </si>
  <si>
    <t>Rockem Sockem Robotics</t>
  </si>
  <si>
    <t>Siege Robotics</t>
  </si>
  <si>
    <t>Westside Boiler Invasion</t>
  </si>
  <si>
    <t>The Colonials</t>
  </si>
  <si>
    <t>Aftershock</t>
  </si>
  <si>
    <t>Las Guerrillas</t>
  </si>
  <si>
    <t>Roboforce</t>
  </si>
  <si>
    <t>Positronic Panthers</t>
  </si>
  <si>
    <t>Team XBot</t>
  </si>
  <si>
    <t>Titan Robotics Club</t>
  </si>
  <si>
    <t>Martians</t>
  </si>
  <si>
    <t>Royals</t>
  </si>
  <si>
    <t>The Cobra Commanders</t>
  </si>
  <si>
    <t>The PowerKnights</t>
  </si>
  <si>
    <t>Frog Force</t>
  </si>
  <si>
    <t>Red Storm</t>
  </si>
  <si>
    <t>Miller Place Robotics</t>
  </si>
  <si>
    <t>Swartdogs</t>
  </si>
  <si>
    <t>Red Dragons</t>
  </si>
  <si>
    <t>The PSIcotics</t>
  </si>
  <si>
    <t>Charger Robotics</t>
  </si>
  <si>
    <t>Dragon Slayers</t>
  </si>
  <si>
    <t>Titan Robotics</t>
  </si>
  <si>
    <t>ROBO-DAWGS</t>
  </si>
  <si>
    <t>Falcon Engineering And Robotics</t>
  </si>
  <si>
    <t>Robostangs</t>
  </si>
  <si>
    <t>The Bluegrease Crew</t>
  </si>
  <si>
    <t>Montclair Robotics</t>
  </si>
  <si>
    <t>Elm City Robo Squad</t>
  </si>
  <si>
    <t>Longwood Robotics</t>
  </si>
  <si>
    <t>Nerds of the North</t>
  </si>
  <si>
    <t>Rambots</t>
  </si>
  <si>
    <t>Team Paragon</t>
  </si>
  <si>
    <t>Mech Warriors</t>
  </si>
  <si>
    <t>R-cubed  - Red Raider Robotics</t>
  </si>
  <si>
    <t>Viking Robotics</t>
  </si>
  <si>
    <t>Blazing Bulldogs</t>
  </si>
  <si>
    <t>Cyber Penguins</t>
  </si>
  <si>
    <t>Hedgehogs</t>
  </si>
  <si>
    <t>Falkon Robotics</t>
  </si>
  <si>
    <t>Chahta Warriors</t>
  </si>
  <si>
    <t>The Wolverines</t>
  </si>
  <si>
    <t>Robodox</t>
  </si>
  <si>
    <t>BayBots</t>
  </si>
  <si>
    <t>Quixilver</t>
  </si>
  <si>
    <t>Cyber Eagles</t>
  </si>
  <si>
    <t>Saxons</t>
  </si>
  <si>
    <t>Chantilly Robotics</t>
  </si>
  <si>
    <t>Night Hawks</t>
  </si>
  <si>
    <t>Knights</t>
  </si>
  <si>
    <t>Enginerds</t>
  </si>
  <si>
    <t>Cavalier Robotics</t>
  </si>
  <si>
    <t>Warbots</t>
  </si>
  <si>
    <t>Cougar Robotics</t>
  </si>
  <si>
    <t>CRyptonite</t>
  </si>
  <si>
    <t>Code Red Robotics</t>
  </si>
  <si>
    <t>Robo Elite</t>
  </si>
  <si>
    <t xml:space="preserve">Cyberwolves </t>
  </si>
  <si>
    <t>QC ELITE - Flaming Squirrels</t>
  </si>
  <si>
    <t>M-SET Fish</t>
  </si>
  <si>
    <t>NOSIDE</t>
  </si>
  <si>
    <t>Rocky Mountain Robotics</t>
  </si>
  <si>
    <t>The Apes of Wrath</t>
  </si>
  <si>
    <t>Homestead Robotics</t>
  </si>
  <si>
    <t>Murphy's Outlaws</t>
  </si>
  <si>
    <t>Bovine Intervention</t>
  </si>
  <si>
    <t>The Nerd Herd</t>
  </si>
  <si>
    <t>Project 691</t>
  </si>
  <si>
    <t>The Fembots</t>
  </si>
  <si>
    <t>StuyPulse</t>
  </si>
  <si>
    <t>FIRST Responders</t>
  </si>
  <si>
    <t>Circuit Breakers</t>
  </si>
  <si>
    <t>Hamilton Microbots</t>
  </si>
  <si>
    <t>RoboVikes</t>
  </si>
  <si>
    <t>Bagel Bytes</t>
  </si>
  <si>
    <t>Team Phoenix</t>
  </si>
  <si>
    <t>Warriors</t>
  </si>
  <si>
    <t>Cyberhawks</t>
  </si>
  <si>
    <t>Hatters Robotics</t>
  </si>
  <si>
    <t>Femme Tech Fatale</t>
  </si>
  <si>
    <t>Panthera</t>
  </si>
  <si>
    <t>Who'sCTEKS</t>
  </si>
  <si>
    <t>Technobots</t>
  </si>
  <si>
    <t>Shark Attack</t>
  </si>
  <si>
    <t>Gearheads</t>
  </si>
  <si>
    <t>Flight Crew</t>
  </si>
  <si>
    <t>barn2robotics</t>
  </si>
  <si>
    <t>High Desert Droids</t>
  </si>
  <si>
    <t>M-A Bears</t>
  </si>
  <si>
    <t>SWAT</t>
  </si>
  <si>
    <t>Kingsville CavalGears</t>
  </si>
  <si>
    <t>Kinetic Knights</t>
  </si>
  <si>
    <t>Horsepower</t>
  </si>
  <si>
    <t>The Brooklyn Blacksmiths</t>
  </si>
  <si>
    <t>The Mechanical Bulls</t>
  </si>
  <si>
    <t>Cardinals</t>
  </si>
  <si>
    <t>The Midnight Mechanics</t>
  </si>
  <si>
    <t>Advanced Power</t>
  </si>
  <si>
    <t>Anomaly</t>
  </si>
  <si>
    <t>Steel Armadillos</t>
  </si>
  <si>
    <t>Digital Goats</t>
  </si>
  <si>
    <t>The RatPack</t>
  </si>
  <si>
    <t>Oscar</t>
  </si>
  <si>
    <t>SparTechs</t>
  </si>
  <si>
    <t>The Sting</t>
  </si>
  <si>
    <t>The RoboBees</t>
  </si>
  <si>
    <t>Rosie Robotics</t>
  </si>
  <si>
    <t>The BioMechs</t>
  </si>
  <si>
    <t>Falcon Robotics</t>
  </si>
  <si>
    <t>The Funky Monkeys</t>
  </si>
  <si>
    <t>PHRED</t>
  </si>
  <si>
    <t>ROBOHUSKIES</t>
  </si>
  <si>
    <t>The Athenian Robotics Collective</t>
  </si>
  <si>
    <t>Superior Roboworks</t>
  </si>
  <si>
    <t>Demons</t>
  </si>
  <si>
    <t>Lightning Robotics</t>
  </si>
  <si>
    <t>WARP7</t>
  </si>
  <si>
    <t>Absolute Value</t>
  </si>
  <si>
    <t>TechHOUNDS</t>
  </si>
  <si>
    <t xml:space="preserve">TEAM  R. I. C. E.  </t>
  </si>
  <si>
    <t>Robotechs</t>
  </si>
  <si>
    <t>Thunder Robotics</t>
  </si>
  <si>
    <t>North Star</t>
  </si>
  <si>
    <t>Mechanical Mules</t>
  </si>
  <si>
    <t>THE GREEN TEAM</t>
  </si>
  <si>
    <t>Robotiators</t>
  </si>
  <si>
    <t>East York Cybernetics "The Cybernauts"</t>
  </si>
  <si>
    <t>The Foley Freeze</t>
  </si>
  <si>
    <t>Tiger Techs</t>
  </si>
  <si>
    <t>Mukwonago BEARs</t>
  </si>
  <si>
    <t>Perpetual Chaos</t>
  </si>
  <si>
    <t>Circuit Chargers</t>
  </si>
  <si>
    <t>RaileRobotics</t>
  </si>
  <si>
    <t>Robo Tribe</t>
  </si>
  <si>
    <t>Team Banana</t>
  </si>
  <si>
    <t>NRG (Newport Robotics Group)</t>
  </si>
  <si>
    <t>Wolverine Robotics</t>
  </si>
  <si>
    <t>CV Robotics</t>
  </si>
  <si>
    <t>SWARM</t>
  </si>
  <si>
    <t>Iron Lions</t>
  </si>
  <si>
    <t>RAWC (Robotics Alliance Of West Covina)</t>
  </si>
  <si>
    <t>Spartan Robotics</t>
  </si>
  <si>
    <t>Iron Claw</t>
  </si>
  <si>
    <t>Greybots</t>
  </si>
  <si>
    <t>Cometbots</t>
  </si>
  <si>
    <t>ThunderBots</t>
  </si>
  <si>
    <t>Snobotics</t>
  </si>
  <si>
    <t>HIGHROLLERS</t>
  </si>
  <si>
    <t>Steel Phoenix</t>
  </si>
  <si>
    <t>BroncoBotics</t>
  </si>
  <si>
    <t>Mecha Knights</t>
  </si>
  <si>
    <t>MechaRAMS</t>
  </si>
  <si>
    <t>The CircuitRunners</t>
  </si>
  <si>
    <t>CRUSH</t>
  </si>
  <si>
    <t>Bad Robots</t>
  </si>
  <si>
    <t>Pike RoboDevils</t>
  </si>
  <si>
    <t>Bedford Express</t>
  </si>
  <si>
    <t>Kil-A-Bytes</t>
  </si>
  <si>
    <t>IMPI Robotics</t>
  </si>
  <si>
    <t>Project Jabberwocky</t>
  </si>
  <si>
    <t>Lakota Robotics</t>
  </si>
  <si>
    <t>Technical Terminators</t>
  </si>
  <si>
    <t>PVC Pirates</t>
  </si>
  <si>
    <t>The Moose</t>
  </si>
  <si>
    <t>Team Max</t>
  </si>
  <si>
    <t>Harker Robotics</t>
  </si>
  <si>
    <t>The Force Team</t>
  </si>
  <si>
    <t>Sprockets</t>
  </si>
  <si>
    <t>Pi Hi Samurai</t>
  </si>
  <si>
    <t>Resurgence Robotics</t>
  </si>
  <si>
    <t>Blue Cheese</t>
  </si>
  <si>
    <t>Team Mercury</t>
  </si>
  <si>
    <t>Oriole Assault</t>
  </si>
  <si>
    <t>Channel Cats</t>
  </si>
  <si>
    <t>DiscoTechs</t>
  </si>
  <si>
    <t>The T-Hawks</t>
  </si>
  <si>
    <t>Panther Robotics</t>
  </si>
  <si>
    <t>The Power Hawks Robotics Team</t>
  </si>
  <si>
    <t>Simbotics</t>
  </si>
  <si>
    <t>AIM Robotics</t>
  </si>
  <si>
    <t>UberBots</t>
  </si>
  <si>
    <t>SPARX</t>
  </si>
  <si>
    <t>Rocket Sauce</t>
  </si>
  <si>
    <t>Eagle Engineering</t>
  </si>
  <si>
    <t>Cruzin' Comets</t>
  </si>
  <si>
    <t>SciBorgs</t>
  </si>
  <si>
    <t>Under Control</t>
  </si>
  <si>
    <t>Landsharks</t>
  </si>
  <si>
    <t>Ramona Rampage</t>
  </si>
  <si>
    <t>Titanium</t>
  </si>
  <si>
    <t>Project NEO</t>
  </si>
  <si>
    <t>Team Paradise</t>
  </si>
  <si>
    <t>Malvern Robotics</t>
  </si>
  <si>
    <t>TorBots</t>
  </si>
  <si>
    <t>Metool Brigade</t>
  </si>
  <si>
    <t>Robo Hornets</t>
  </si>
  <si>
    <t>Sentinels</t>
  </si>
  <si>
    <t>The Gorillas</t>
  </si>
  <si>
    <t>RoboTribe</t>
  </si>
  <si>
    <t>The Lehman Lionics</t>
  </si>
  <si>
    <t>THEORY6</t>
  </si>
  <si>
    <t>Dragons</t>
  </si>
  <si>
    <t>MoHi Shazbots</t>
  </si>
  <si>
    <t>TITANium Allies</t>
  </si>
  <si>
    <t>Gator-Bots</t>
  </si>
  <si>
    <t xml:space="preserve">Tech-Tiger Robotics </t>
  </si>
  <si>
    <t>Tech Force</t>
  </si>
  <si>
    <t>Blarglefish</t>
  </si>
  <si>
    <t>Parallel Universe</t>
  </si>
  <si>
    <t>SeaBot</t>
  </si>
  <si>
    <t>Paradigm Shift</t>
  </si>
  <si>
    <t>Robo  Lions</t>
  </si>
  <si>
    <t>the STAGS</t>
  </si>
  <si>
    <t>The Devil Duckies</t>
  </si>
  <si>
    <t>The Robotomies</t>
  </si>
  <si>
    <t>Cold Fusion</t>
  </si>
  <si>
    <t>The Big Bang</t>
  </si>
  <si>
    <t>Aluminum Assault</t>
  </si>
  <si>
    <t>RAVEN Robotics</t>
  </si>
  <si>
    <t>Gearheadz</t>
  </si>
  <si>
    <t>Robowolves</t>
  </si>
  <si>
    <t>Pandamaniacs</t>
  </si>
  <si>
    <t>Top Gun</t>
  </si>
  <si>
    <t>Full Metal Jackets</t>
  </si>
  <si>
    <t>WYOHAZARD</t>
  </si>
  <si>
    <t>Ice Cubed</t>
  </si>
  <si>
    <t>BadgerBOTS</t>
  </si>
  <si>
    <t>Robosaints</t>
  </si>
  <si>
    <t>Wildcats</t>
  </si>
  <si>
    <t>Runnymede Robotics</t>
  </si>
  <si>
    <t>Kell Robotics</t>
  </si>
  <si>
    <t>Digital Fusion</t>
  </si>
  <si>
    <t>Issaquah Robotics Society</t>
  </si>
  <si>
    <t>Flash</t>
  </si>
  <si>
    <t>Genesee Robotics Area Youth Team (GRAYT)</t>
  </si>
  <si>
    <t>MadTown Robotics</t>
  </si>
  <si>
    <t>Inverse Paradox</t>
  </si>
  <si>
    <t>ROBOREBELS</t>
  </si>
  <si>
    <t>Swift</t>
  </si>
  <si>
    <t>AngelBotics</t>
  </si>
  <si>
    <t>The Rambots</t>
  </si>
  <si>
    <t>Scalawags</t>
  </si>
  <si>
    <t>Orbit Robotics</t>
  </si>
  <si>
    <t>Minotaur</t>
  </si>
  <si>
    <t>Thermogenesis</t>
  </si>
  <si>
    <t>Amped Up</t>
  </si>
  <si>
    <t>Hilo Viking Robotics</t>
  </si>
  <si>
    <t>ETEP Team</t>
  </si>
  <si>
    <t xml:space="preserve">The Body Electric </t>
  </si>
  <si>
    <t>Robo-Raiders</t>
  </si>
  <si>
    <t>Finney Falcons</t>
  </si>
  <si>
    <t>The Kraken</t>
  </si>
  <si>
    <t>Skrappy 1413</t>
  </si>
  <si>
    <t>IHOT</t>
  </si>
  <si>
    <t>Vae Victis</t>
  </si>
  <si>
    <t>Team Chaos</t>
  </si>
  <si>
    <t>The Neon Knights</t>
  </si>
  <si>
    <t>Error Code Xero</t>
  </si>
  <si>
    <t>Metal Beavers</t>
  </si>
  <si>
    <t>Robo Knights</t>
  </si>
  <si>
    <t>XQ RobotiX</t>
  </si>
  <si>
    <t>Omnicats</t>
  </si>
  <si>
    <t>Red Tie Robotics</t>
  </si>
  <si>
    <t>Webb Robotics</t>
  </si>
  <si>
    <t>Hicksville J-Birds</t>
  </si>
  <si>
    <t>Texas Torque</t>
  </si>
  <si>
    <t>The Riveters</t>
  </si>
  <si>
    <t>Ghosts</t>
  </si>
  <si>
    <t>Team CAUTION</t>
  </si>
  <si>
    <t xml:space="preserve"> Falcons</t>
  </si>
  <si>
    <t>Team THRUST</t>
  </si>
  <si>
    <t>Technical Difficulties</t>
  </si>
  <si>
    <t>Desperate Penguins</t>
  </si>
  <si>
    <t>Metal Muscle</t>
  </si>
  <si>
    <t>Warlocks</t>
  </si>
  <si>
    <t>Rolling Thunder</t>
  </si>
  <si>
    <t>The Big Red</t>
  </si>
  <si>
    <t>The Lumberjacks</t>
  </si>
  <si>
    <t>Raider Robotics</t>
  </si>
  <si>
    <t>Mechanical Mayhem</t>
  </si>
  <si>
    <t>DOTM - Defenders of the Multiverse</t>
  </si>
  <si>
    <t>MARS (Mega Awesome Robotic Systems)</t>
  </si>
  <si>
    <t>MTR (Monroe Trojan Robotics)</t>
  </si>
  <si>
    <t>CyberCards</t>
  </si>
  <si>
    <t>Triple Strange</t>
  </si>
  <si>
    <t>The Holy Cows</t>
  </si>
  <si>
    <t>Clover Robotics</t>
  </si>
  <si>
    <t>Flaming Chickens</t>
  </si>
  <si>
    <t>Chaos, Inc.</t>
  </si>
  <si>
    <t>The Grapes of Wrath</t>
  </si>
  <si>
    <t>KC Robotics Team</t>
  </si>
  <si>
    <t>Oceanside Robotics</t>
  </si>
  <si>
    <t>12 Volt Bolt</t>
  </si>
  <si>
    <t>Devil Tech</t>
  </si>
  <si>
    <t>ROBODUCKS</t>
  </si>
  <si>
    <t>AMMOKNIGHTS</t>
  </si>
  <si>
    <t>Haywire Robotics</t>
  </si>
  <si>
    <t>CALibrate Robotics</t>
  </si>
  <si>
    <t>The Hammer Heads</t>
  </si>
  <si>
    <t>Kfar Galim</t>
  </si>
  <si>
    <t>MisCar</t>
  </si>
  <si>
    <t>SteamPunk</t>
  </si>
  <si>
    <t xml:space="preserve"> The Blue Monkeys</t>
  </si>
  <si>
    <t>Ridge View Academy Rambotics</t>
  </si>
  <si>
    <t>Pirates</t>
  </si>
  <si>
    <t>Scitobor Robotics</t>
  </si>
  <si>
    <t>Titaniums</t>
  </si>
  <si>
    <t>Greece Gladiators</t>
  </si>
  <si>
    <t>Bionic Tigers</t>
  </si>
  <si>
    <t>The Instigators</t>
  </si>
  <si>
    <t>TeamTalon</t>
  </si>
  <si>
    <t>CircuiTree</t>
  </si>
  <si>
    <t>ROBO KINGS AND QUEENS</t>
  </si>
  <si>
    <t>Up-A-Creek Robotics</t>
  </si>
  <si>
    <t>Team Spyder</t>
  </si>
  <si>
    <t>Winnovation</t>
  </si>
  <si>
    <t>Garrett Coalition (GaCo)</t>
  </si>
  <si>
    <t>RoboBuffs</t>
  </si>
  <si>
    <t>TECHNOTICS</t>
  </si>
  <si>
    <t>Sab-BOT-age</t>
  </si>
  <si>
    <t>Techno-Cats</t>
  </si>
  <si>
    <t>Precision Guessworks</t>
  </si>
  <si>
    <t>Iron Devils</t>
  </si>
  <si>
    <t>G3 Robotics</t>
  </si>
  <si>
    <t>Lakerbotics (The Lakers)</t>
  </si>
  <si>
    <t>Hamosad</t>
  </si>
  <si>
    <t>Tech Heads</t>
  </si>
  <si>
    <t>Harlem Knights</t>
  </si>
  <si>
    <t>Griffitrons</t>
  </si>
  <si>
    <t>Raptor Force Engineering</t>
  </si>
  <si>
    <t>Weapons of Mass Construction</t>
  </si>
  <si>
    <t>Buchanan Bird Brains</t>
  </si>
  <si>
    <t>Robo-T-Birds</t>
  </si>
  <si>
    <t>UPS (Ultimate Protection Squad)</t>
  </si>
  <si>
    <t>The Pascack PI-oneers</t>
  </si>
  <si>
    <t>Citrus Circuits</t>
  </si>
  <si>
    <t>Techno Titans</t>
  </si>
  <si>
    <t>Orbit</t>
  </si>
  <si>
    <t>Robocats</t>
  </si>
  <si>
    <t>Gatorbotics</t>
  </si>
  <si>
    <t>RoboCubs</t>
  </si>
  <si>
    <t>Ratchet Rockers</t>
  </si>
  <si>
    <t>AMP'D Robotics</t>
  </si>
  <si>
    <t>The Ravonics Revolution</t>
  </si>
  <si>
    <t>Raptors</t>
  </si>
  <si>
    <t>Dawgma</t>
  </si>
  <si>
    <t>MORE Robotics</t>
  </si>
  <si>
    <t>Redbird Robotics</t>
  </si>
  <si>
    <t>The Fighting Pi</t>
  </si>
  <si>
    <t>The Umbrella Corporation</t>
  </si>
  <si>
    <t>PhyXTGears</t>
  </si>
  <si>
    <t>Tidal Force</t>
  </si>
  <si>
    <t>The FBI - FIRST Bots of Independence</t>
  </si>
  <si>
    <t>N.E.R.D.S. (Nifty Engineering Robotics Design Squad)</t>
  </si>
  <si>
    <t>Team Inconceivable!</t>
  </si>
  <si>
    <t>Team Driven</t>
  </si>
  <si>
    <t>Fresta Valley Robotics Club</t>
  </si>
  <si>
    <t>Hilltoppers</t>
  </si>
  <si>
    <t>Green Reapers</t>
  </si>
  <si>
    <t>Robot Casserole</t>
  </si>
  <si>
    <t>Project X</t>
  </si>
  <si>
    <t>Chicago Knights</t>
  </si>
  <si>
    <t>Ledyard Cyber Colonels</t>
  </si>
  <si>
    <t>Red Alert</t>
  </si>
  <si>
    <t>Shockwave</t>
  </si>
  <si>
    <t>Short Circuits</t>
  </si>
  <si>
    <t>Robo Rays</t>
  </si>
  <si>
    <t>OTTO</t>
  </si>
  <si>
    <t>Harrison Boiler Robotics</t>
  </si>
  <si>
    <t>ThunderStorm Robotics</t>
  </si>
  <si>
    <t>The Warriors</t>
  </si>
  <si>
    <t>Argos</t>
  </si>
  <si>
    <t>Wolverines</t>
  </si>
  <si>
    <t>Technomancers</t>
  </si>
  <si>
    <t>Potatoes</t>
  </si>
  <si>
    <t>STEAMpunk Tigers</t>
  </si>
  <si>
    <t>Paseliens</t>
  </si>
  <si>
    <t>Liberty Robotics</t>
  </si>
  <si>
    <t>RoboChiefs</t>
  </si>
  <si>
    <t>Digital Hawks</t>
  </si>
  <si>
    <t>Electric Phoenixes</t>
  </si>
  <si>
    <t>The Brazilian Trail Blazers</t>
  </si>
  <si>
    <t>Tigerbytes</t>
  </si>
  <si>
    <t>Chill Out</t>
  </si>
  <si>
    <t>Electric Eagles</t>
  </si>
  <si>
    <t>Blue Springs Robocats</t>
  </si>
  <si>
    <t>The Robotics Team</t>
  </si>
  <si>
    <t>Flying Circuits</t>
  </si>
  <si>
    <t>Round Table Robotics</t>
  </si>
  <si>
    <t>The Pilots</t>
  </si>
  <si>
    <t>Team Clutch</t>
  </si>
  <si>
    <t>RoboTigers</t>
  </si>
  <si>
    <t>Phoenix</t>
  </si>
  <si>
    <t>Wired Up!</t>
  </si>
  <si>
    <t>Team Stealth</t>
  </si>
  <si>
    <t>Vikings</t>
  </si>
  <si>
    <t>S.W.A.T.</t>
  </si>
  <si>
    <t>Jaguar Robotics</t>
  </si>
  <si>
    <t>FRESH</t>
  </si>
  <si>
    <t>"The Green Machine"</t>
  </si>
  <si>
    <t>Llano Estacado RoboRaiders</t>
  </si>
  <si>
    <t>Team Talos</t>
  </si>
  <si>
    <t>The Cyborgs</t>
  </si>
  <si>
    <t>THE HIVE</t>
  </si>
  <si>
    <t>BoxerBots</t>
  </si>
  <si>
    <t>Screaming Eagles</t>
  </si>
  <si>
    <t>The MilkenKnights</t>
  </si>
  <si>
    <t>W.R.A.T.H (Wyandotte Robotics and Technology Hackers)</t>
  </si>
  <si>
    <t>Cephatron</t>
  </si>
  <si>
    <t>Space Cookies</t>
  </si>
  <si>
    <t>Steel Lions</t>
  </si>
  <si>
    <t>Beachbotics</t>
  </si>
  <si>
    <t>Warriors of East Harlem</t>
  </si>
  <si>
    <t>Griffins</t>
  </si>
  <si>
    <t>ILITE Robotics</t>
  </si>
  <si>
    <t>Bullbots</t>
  </si>
  <si>
    <t>Lambda Corps</t>
  </si>
  <si>
    <t>Concussive Engineers</t>
  </si>
  <si>
    <t>Saints Robotics</t>
  </si>
  <si>
    <t>Exploding Bacon</t>
  </si>
  <si>
    <t>ShoreBots</t>
  </si>
  <si>
    <t>Team Combustion</t>
  </si>
  <si>
    <t>MTHS Firebird Robotics</t>
  </si>
  <si>
    <t>NC GEARS</t>
  </si>
  <si>
    <t>Oz-Ram</t>
  </si>
  <si>
    <t>The MidKnight Inventors</t>
  </si>
  <si>
    <t xml:space="preserve">Elysium </t>
  </si>
  <si>
    <t>THE KUHNIGITS</t>
  </si>
  <si>
    <t>The Tech Tigers</t>
  </si>
  <si>
    <t>Tel-Nof</t>
  </si>
  <si>
    <t>Neat Team</t>
  </si>
  <si>
    <t>Airforce High School</t>
  </si>
  <si>
    <t>ElectroBunny</t>
  </si>
  <si>
    <t>The Janksters</t>
  </si>
  <si>
    <t>Searing Engineering</t>
  </si>
  <si>
    <t>Skunk Works Robotics</t>
  </si>
  <si>
    <t>Jawas</t>
  </si>
  <si>
    <t>Robohawks</t>
  </si>
  <si>
    <t>Team Titanium</t>
  </si>
  <si>
    <t>Broncobots</t>
  </si>
  <si>
    <t>Quixote</t>
  </si>
  <si>
    <t>Stag Robotics</t>
  </si>
  <si>
    <t>HERMES</t>
  </si>
  <si>
    <t>The Lightning Bots</t>
  </si>
  <si>
    <t>Cybergnomes</t>
  </si>
  <si>
    <t>Mighty Monkey Wrenches</t>
  </si>
  <si>
    <t>Robotic Dragons</t>
  </si>
  <si>
    <t>Phantom Mentalist</t>
  </si>
  <si>
    <t>Robo Rockin' Bots</t>
  </si>
  <si>
    <t>The Black Knights</t>
  </si>
  <si>
    <t>DERT - Dunlap Eagles Robotics Team</t>
  </si>
  <si>
    <t>Bear Metal</t>
  </si>
  <si>
    <t>The Pink Panthers</t>
  </si>
  <si>
    <t>The Beattie Bulldogs</t>
  </si>
  <si>
    <t>KnightKrawler</t>
  </si>
  <si>
    <t>TigerTronics</t>
  </si>
  <si>
    <t>Tech Vikes</t>
  </si>
  <si>
    <t>OP Robotics</t>
  </si>
  <si>
    <t>The Hitchhikers</t>
  </si>
  <si>
    <t>C.O.R.E  2062</t>
  </si>
  <si>
    <t>The Panther Project</t>
  </si>
  <si>
    <t>Apple Pi</t>
  </si>
  <si>
    <t>Metal Jackets</t>
  </si>
  <si>
    <t>EagleForce</t>
  </si>
  <si>
    <t>Enigma Robotics</t>
  </si>
  <si>
    <t>Laser Robotics</t>
  </si>
  <si>
    <t>Robotic Wolves</t>
  </si>
  <si>
    <t>4H ALARM Robotics</t>
  </si>
  <si>
    <t>Torbotics</t>
  </si>
  <si>
    <t>Icarus</t>
  </si>
  <si>
    <t>Team BLITZ</t>
  </si>
  <si>
    <t>Robots by the C</t>
  </si>
  <si>
    <t>RoboDogs</t>
  </si>
  <si>
    <t>Buff 'n Blue</t>
  </si>
  <si>
    <t>Direct Current</t>
  </si>
  <si>
    <t>RoboActive</t>
  </si>
  <si>
    <t>Team Paradox</t>
  </si>
  <si>
    <t>The Junkyard Dogs</t>
  </si>
  <si>
    <t>Team Tators</t>
  </si>
  <si>
    <t>Ultraviolet</t>
  </si>
  <si>
    <t>Alpha+</t>
  </si>
  <si>
    <t>Presentation Invasion</t>
  </si>
  <si>
    <t>Impossible Mission Force</t>
  </si>
  <si>
    <t>TORC</t>
  </si>
  <si>
    <t>Spartonics</t>
  </si>
  <si>
    <t>Team Tobor</t>
  </si>
  <si>
    <t>Gators</t>
  </si>
  <si>
    <t>HAZMATs</t>
  </si>
  <si>
    <t>CHUCK</t>
  </si>
  <si>
    <t>Mechaknights</t>
  </si>
  <si>
    <t>Monty Pythons</t>
  </si>
  <si>
    <t>S*M*A*S*H</t>
  </si>
  <si>
    <t>ausTIN CANs</t>
  </si>
  <si>
    <t>The Core</t>
  </si>
  <si>
    <t>Trailblazers</t>
  </si>
  <si>
    <t>Radical Tech</t>
  </si>
  <si>
    <t>Aluminum Falcons</t>
  </si>
  <si>
    <t>KING TeC</t>
  </si>
  <si>
    <t>Titanium Tomahawks</t>
  </si>
  <si>
    <t>Street Legal</t>
  </si>
  <si>
    <t>The Fighting Calculators</t>
  </si>
  <si>
    <t>The Robettes</t>
  </si>
  <si>
    <t>Zero Gravity</t>
  </si>
  <si>
    <t>G.E.A.R.s (Great Engineers Awesome Robots)</t>
  </si>
  <si>
    <t>Tigerbots</t>
  </si>
  <si>
    <t>Dogs of Steel</t>
  </si>
  <si>
    <t>Team Volt</t>
  </si>
  <si>
    <t>Team Hero</t>
  </si>
  <si>
    <t>Flux Core</t>
  </si>
  <si>
    <t>Fondy Fire</t>
  </si>
  <si>
    <t>Las Pumas</t>
  </si>
  <si>
    <t>Robo-Lions</t>
  </si>
  <si>
    <t>MMRambotics</t>
  </si>
  <si>
    <t>BEAST Robotics</t>
  </si>
  <si>
    <t>Bright Bears</t>
  </si>
  <si>
    <t>The Spikes</t>
  </si>
  <si>
    <t xml:space="preserve">Blue Twilight </t>
  </si>
  <si>
    <t>FHS Robodawgs</t>
  </si>
  <si>
    <t>RoboPhoenix</t>
  </si>
  <si>
    <t>R.U.S.T</t>
  </si>
  <si>
    <t>Tigers</t>
  </si>
  <si>
    <t>CougarTech</t>
  </si>
  <si>
    <t>General Angels</t>
  </si>
  <si>
    <t>OnyxTronix</t>
  </si>
  <si>
    <t>Deus ex Machina</t>
  </si>
  <si>
    <t>Alternating Current</t>
  </si>
  <si>
    <t>Technocrats</t>
  </si>
  <si>
    <t>Brute Force</t>
  </si>
  <si>
    <t>The Army of Sum</t>
  </si>
  <si>
    <t>The Mavericks</t>
  </si>
  <si>
    <t>1/4 Twenties</t>
  </si>
  <si>
    <t>Casa Robotics</t>
  </si>
  <si>
    <t>Robo-Panthers</t>
  </si>
  <si>
    <t>Wayzata Robotics</t>
  </si>
  <si>
    <t>Fe Maidens</t>
  </si>
  <si>
    <t>Panteras</t>
  </si>
  <si>
    <t>S.C.R.E.E.C.H.</t>
  </si>
  <si>
    <t>Sargon</t>
  </si>
  <si>
    <t>EngiNERDs</t>
  </si>
  <si>
    <t>Gear It Forward</t>
  </si>
  <si>
    <t>Xcentrics</t>
  </si>
  <si>
    <t xml:space="preserve">The Saunders Droid Factory </t>
  </si>
  <si>
    <t>Animal Control</t>
  </si>
  <si>
    <t>Metal Mercs</t>
  </si>
  <si>
    <t>Metal Mayhem</t>
  </si>
  <si>
    <t>The Legion</t>
  </si>
  <si>
    <t>Red River Robotics</t>
  </si>
  <si>
    <t>System Meltdown</t>
  </si>
  <si>
    <t>Bearbotics</t>
  </si>
  <si>
    <t>RoboLobos</t>
  </si>
  <si>
    <t>Triple Helix</t>
  </si>
  <si>
    <t>Lancer Robotics</t>
  </si>
  <si>
    <t>IBOTs</t>
  </si>
  <si>
    <t>The Crickets</t>
  </si>
  <si>
    <t>Crusader Bots</t>
  </si>
  <si>
    <t>Dragon Robotics</t>
  </si>
  <si>
    <t>C Company</t>
  </si>
  <si>
    <t>Ninjineers</t>
  </si>
  <si>
    <t>Trojans</t>
  </si>
  <si>
    <t>Pirate Robotics</t>
  </si>
  <si>
    <t>Robotichauns</t>
  </si>
  <si>
    <t>OKC 4-H Robotics - Ninja Munkees</t>
  </si>
  <si>
    <t>Tech Walkers</t>
  </si>
  <si>
    <t>The Fighting Unicorns</t>
  </si>
  <si>
    <t>Plasma Robotics</t>
  </si>
  <si>
    <t>TNT</t>
  </si>
  <si>
    <t>Techno Trojans</t>
  </si>
  <si>
    <t>Shrapnel Sergeants</t>
  </si>
  <si>
    <t>Blue Valley CAPS Metal Mustang Robotics</t>
  </si>
  <si>
    <t>Rebel @lliance</t>
  </si>
  <si>
    <t>Robototes</t>
  </si>
  <si>
    <t>WiredCats</t>
  </si>
  <si>
    <t>RTR Team Robotics</t>
  </si>
  <si>
    <t>The KwarQs</t>
  </si>
  <si>
    <t>Robot Mafia</t>
  </si>
  <si>
    <t xml:space="preserve">Hydra </t>
  </si>
  <si>
    <t>La Canada Engineerng Cub</t>
  </si>
  <si>
    <t>Iobotics</t>
  </si>
  <si>
    <t>Spartechs</t>
  </si>
  <si>
    <t>Blue Thunder</t>
  </si>
  <si>
    <t>Kamehameha RoboWarriors</t>
  </si>
  <si>
    <t>RoboKAP</t>
  </si>
  <si>
    <t>Out of Orbit Robotics</t>
  </si>
  <si>
    <t>Raiderbots</t>
  </si>
  <si>
    <t>PWNAGE</t>
  </si>
  <si>
    <t>The Law</t>
  </si>
  <si>
    <t>METAL-SKINS</t>
  </si>
  <si>
    <t>Kauaibots</t>
  </si>
  <si>
    <t>Team Appreciate</t>
  </si>
  <si>
    <t>Team BJORG</t>
  </si>
  <si>
    <t>Team Mean Machine</t>
  </si>
  <si>
    <t>Centurions</t>
  </si>
  <si>
    <t>Goldstrikers</t>
  </si>
  <si>
    <t>Excel</t>
  </si>
  <si>
    <t>Marauder Rascals</t>
  </si>
  <si>
    <t>Westwood Robotics</t>
  </si>
  <si>
    <t>Teddies</t>
  </si>
  <si>
    <t>Roboteers</t>
  </si>
  <si>
    <t>Team Implosion</t>
  </si>
  <si>
    <t>CocoNuts</t>
  </si>
  <si>
    <t>Mechanical Animals</t>
  </si>
  <si>
    <t>The Insomniacs</t>
  </si>
  <si>
    <t>Robokong</t>
  </si>
  <si>
    <t>Hive Mind</t>
  </si>
  <si>
    <t>BearBotics</t>
  </si>
  <si>
    <t>Industrial Revolution</t>
  </si>
  <si>
    <t>Herobotics</t>
  </si>
  <si>
    <t>Bionic Polars</t>
  </si>
  <si>
    <t>Talon Robotics</t>
  </si>
  <si>
    <t>Warrior Robotics</t>
  </si>
  <si>
    <t>Saber Robotics</t>
  </si>
  <si>
    <t>Armada</t>
  </si>
  <si>
    <t>Cougars</t>
  </si>
  <si>
    <t>Duluth East Daredevils</t>
  </si>
  <si>
    <t>T.E.R.T.O.L.A.</t>
  </si>
  <si>
    <t>TigerBots</t>
  </si>
  <si>
    <t>Spartans</t>
  </si>
  <si>
    <t>SERT</t>
  </si>
  <si>
    <t>Royal Robotics</t>
  </si>
  <si>
    <t>Tech Storm</t>
  </si>
  <si>
    <t>The pHalcons</t>
  </si>
  <si>
    <t>Crimson Robotics</t>
  </si>
  <si>
    <t>Inconceivable</t>
  </si>
  <si>
    <t>FLASH Power</t>
  </si>
  <si>
    <t>Lumberjack Robotics</t>
  </si>
  <si>
    <t>Space RAIDers</t>
  </si>
  <si>
    <t>The Plaid Pillagers</t>
  </si>
  <si>
    <t>Krypton Cougars</t>
  </si>
  <si>
    <t>TitanBot</t>
  </si>
  <si>
    <t>HCRC</t>
  </si>
  <si>
    <t>Quantum Mechanics</t>
  </si>
  <si>
    <t>Millerbots</t>
  </si>
  <si>
    <t>Skynet</t>
  </si>
  <si>
    <t>Penguin Empire</t>
  </si>
  <si>
    <t>The WarHawks</t>
  </si>
  <si>
    <t>RoboRams</t>
  </si>
  <si>
    <t>RadioActive Roaches</t>
  </si>
  <si>
    <t xml:space="preserve">SOTAbots </t>
  </si>
  <si>
    <t>Normality Zero</t>
  </si>
  <si>
    <t>RoboDog</t>
  </si>
  <si>
    <t>RoboHuskie</t>
  </si>
  <si>
    <t>Chilean Heart</t>
  </si>
  <si>
    <t>Pingry Robotics</t>
  </si>
  <si>
    <t>LIC Robodogs</t>
  </si>
  <si>
    <t>PantherBots</t>
  </si>
  <si>
    <t>Impact</t>
  </si>
  <si>
    <t>Copper Bots</t>
  </si>
  <si>
    <t>DiscoBots</t>
  </si>
  <si>
    <t>Nemesis</t>
  </si>
  <si>
    <t>RedTails</t>
  </si>
  <si>
    <t>Naskcorpions</t>
  </si>
  <si>
    <t>Team Falcon</t>
  </si>
  <si>
    <t>Steel Hawks</t>
  </si>
  <si>
    <t>Metal and Soul</t>
  </si>
  <si>
    <t>Irish Robotics</t>
  </si>
  <si>
    <t>The Fighting RoboVikings</t>
  </si>
  <si>
    <t>BeaverworX</t>
  </si>
  <si>
    <t>Jacktown Vectors</t>
  </si>
  <si>
    <t>The Corsairs</t>
  </si>
  <si>
    <t>PROTOBOTS</t>
  </si>
  <si>
    <t>Mountaineer Area RoboticS (MARS)</t>
  </si>
  <si>
    <t>The Charge</t>
  </si>
  <si>
    <t>Titans</t>
  </si>
  <si>
    <t>Evolution</t>
  </si>
  <si>
    <t>Thunderbolts</t>
  </si>
  <si>
    <t>The Gryphons</t>
  </si>
  <si>
    <t>Lake Monsters</t>
  </si>
  <si>
    <t>Phantom Catz</t>
  </si>
  <si>
    <t>Rebels</t>
  </si>
  <si>
    <t>HOTBOTZ</t>
  </si>
  <si>
    <t>PCCR</t>
  </si>
  <si>
    <t>Pitt Pirates</t>
  </si>
  <si>
    <t>Dark Matter</t>
  </si>
  <si>
    <t>Cyborg Mustangs</t>
  </si>
  <si>
    <t>Infinite Loop</t>
  </si>
  <si>
    <t>Rams</t>
  </si>
  <si>
    <t>The Flying Platypi</t>
  </si>
  <si>
    <t>Quasics</t>
  </si>
  <si>
    <t>Team Thundercats</t>
  </si>
  <si>
    <t>Σ-Motion</t>
  </si>
  <si>
    <t>Robo Krew</t>
  </si>
  <si>
    <t>Knights of the Valley</t>
  </si>
  <si>
    <t>Tenacious Technicians</t>
  </si>
  <si>
    <t>Ecorse Robo Raiders</t>
  </si>
  <si>
    <t>Tiger Team</t>
  </si>
  <si>
    <t>Boneyard Robotics</t>
  </si>
  <si>
    <t>Roaring Robotics</t>
  </si>
  <si>
    <t>Merge Robotics</t>
  </si>
  <si>
    <t>Team PCD</t>
  </si>
  <si>
    <t>Lake Effect Robotics</t>
  </si>
  <si>
    <t>Iron Wolves</t>
  </si>
  <si>
    <t>iRaiders</t>
  </si>
  <si>
    <t>Team Rocket</t>
  </si>
  <si>
    <t>Ice Princesses</t>
  </si>
  <si>
    <t>Storm Robotics Team</t>
  </si>
  <si>
    <t>Pigmice</t>
  </si>
  <si>
    <t>Radioactive Robotics</t>
  </si>
  <si>
    <t>Stryke Force</t>
  </si>
  <si>
    <t>Code Red Robotics the Stray Dogs</t>
  </si>
  <si>
    <t xml:space="preserve">Engineers of Tomorrow </t>
  </si>
  <si>
    <t>Prometheus</t>
  </si>
  <si>
    <t>TEXPLOSION</t>
  </si>
  <si>
    <t>Shaker Robotics</t>
  </si>
  <si>
    <t>Ohm's Claw</t>
  </si>
  <si>
    <t>Knight &amp; Nerdy</t>
  </si>
  <si>
    <t>Ghost in the Machine</t>
  </si>
  <si>
    <t>StormBots</t>
  </si>
  <si>
    <t>Gear Heads</t>
  </si>
  <si>
    <t>Blue Devil Mechanics</t>
  </si>
  <si>
    <t>Team Dynamite</t>
  </si>
  <si>
    <t>The Automatons</t>
  </si>
  <si>
    <t>Roc Robotics</t>
  </si>
  <si>
    <t>Wave Robotics</t>
  </si>
  <si>
    <t>Crown City Robotics</t>
  </si>
  <si>
    <t>Riverside RoboTigers</t>
  </si>
  <si>
    <t>The Livonia  Warriors</t>
  </si>
  <si>
    <t>Bionic Black Hawks</t>
  </si>
  <si>
    <t>Team Beta</t>
  </si>
  <si>
    <t>Daedalus</t>
  </si>
  <si>
    <t>Blue Tide</t>
  </si>
  <si>
    <t>Stampede Robotics</t>
  </si>
  <si>
    <t>FireBears</t>
  </si>
  <si>
    <t>The MegaHertz</t>
  </si>
  <si>
    <t>⚡ ALL SPARKS ⚡</t>
  </si>
  <si>
    <t>Ursa Major</t>
  </si>
  <si>
    <t>Crevolution</t>
  </si>
  <si>
    <t>DM High Voltage</t>
  </si>
  <si>
    <t>Hot Spot Robotics</t>
  </si>
  <si>
    <t>The Prototypes</t>
  </si>
  <si>
    <t>BEASTBOT</t>
  </si>
  <si>
    <t>Planetary Drive</t>
  </si>
  <si>
    <t>Infinity's End</t>
  </si>
  <si>
    <t>ElkLogics</t>
  </si>
  <si>
    <t>Regal Eagles</t>
  </si>
  <si>
    <t>CyberCats</t>
  </si>
  <si>
    <t>Iron Eagles</t>
  </si>
  <si>
    <t>CyberHawks</t>
  </si>
  <si>
    <t>Devilbotz</t>
  </si>
  <si>
    <t>LigerBots</t>
  </si>
  <si>
    <t>Oriole Robotics</t>
  </si>
  <si>
    <t>Lady Cans</t>
  </si>
  <si>
    <t>Nuts n Boltz</t>
  </si>
  <si>
    <t>F.R.E.D (Fighting Rednecks Engineering and Design)</t>
  </si>
  <si>
    <t>The Hawk Collective</t>
  </si>
  <si>
    <t>Blazenbots</t>
  </si>
  <si>
    <t>MechaMonarchs</t>
  </si>
  <si>
    <t>Flying Hedgehogs</t>
  </si>
  <si>
    <t>The Mighty Penguins</t>
  </si>
  <si>
    <t>NeoBots</t>
  </si>
  <si>
    <t>Sultans of Turkiye</t>
  </si>
  <si>
    <t>Sentinel Prime Robotics</t>
  </si>
  <si>
    <t>Lion Robotics</t>
  </si>
  <si>
    <t>Jack in the Bot</t>
  </si>
  <si>
    <t>Panthers</t>
  </si>
  <si>
    <t xml:space="preserve">TIGER PRIDE </t>
  </si>
  <si>
    <t>Pandamonium</t>
  </si>
  <si>
    <t>Bionic Bears</t>
  </si>
  <si>
    <t>Robo Sparks</t>
  </si>
  <si>
    <t>JAGBOTS</t>
  </si>
  <si>
    <t>Sonic Squirrels</t>
  </si>
  <si>
    <t>NACI Robotics</t>
  </si>
  <si>
    <t>Titanium Tigers</t>
  </si>
  <si>
    <t>Steel Mustangs</t>
  </si>
  <si>
    <t>Devastators</t>
  </si>
  <si>
    <t>Robotarians</t>
  </si>
  <si>
    <t>Robopanthers</t>
  </si>
  <si>
    <t>RC Dawson</t>
  </si>
  <si>
    <t>Mad Rockers</t>
  </si>
  <si>
    <t>Walton Robotics</t>
  </si>
  <si>
    <t>Spartabots</t>
  </si>
  <si>
    <t>Sir Lancer Bots</t>
  </si>
  <si>
    <t>Cavaliers</t>
  </si>
  <si>
    <t>The Whidbey Island Wild Cats</t>
  </si>
  <si>
    <t>The Vikings</t>
  </si>
  <si>
    <t>Rogue Robotics</t>
  </si>
  <si>
    <t>RoboGenesis</t>
  </si>
  <si>
    <t>Star Tech</t>
  </si>
  <si>
    <t>Hotwire</t>
  </si>
  <si>
    <t>The S.S. Prometheus</t>
  </si>
  <si>
    <t>InTech MegaBots</t>
  </si>
  <si>
    <t>ASTECHZ</t>
  </si>
  <si>
    <t>Cougars Gone Wired</t>
  </si>
  <si>
    <t>VikingBots</t>
  </si>
  <si>
    <t>Jeffersontown Robochargers</t>
  </si>
  <si>
    <t>TAN(X)</t>
  </si>
  <si>
    <t>Bronx Knights</t>
  </si>
  <si>
    <t>RoboChargers</t>
  </si>
  <si>
    <t>Red Rock Robotics</t>
  </si>
  <si>
    <t>Robotitans</t>
  </si>
  <si>
    <t>Team Magma</t>
  </si>
  <si>
    <t>High Scalers</t>
  </si>
  <si>
    <t>The Red Plague</t>
  </si>
  <si>
    <t>Zombots</t>
  </si>
  <si>
    <t>Ranger Robotics</t>
  </si>
  <si>
    <t>Patriots</t>
  </si>
  <si>
    <t>Nordic Storm</t>
  </si>
  <si>
    <t>The  Agency</t>
  </si>
  <si>
    <t>STARK Industries</t>
  </si>
  <si>
    <t>My Favorite Team</t>
  </si>
  <si>
    <t>Orange Crush</t>
  </si>
  <si>
    <t>Robot Commando Squad</t>
  </si>
  <si>
    <t>T-STEM Titans</t>
  </si>
  <si>
    <t>Galileo</t>
  </si>
  <si>
    <t>Droid Rage</t>
  </si>
  <si>
    <t>DROBA Warriors</t>
  </si>
  <si>
    <t>GLOBOTS</t>
  </si>
  <si>
    <t>ICE</t>
  </si>
  <si>
    <t>Wildcat Robotics</t>
  </si>
  <si>
    <t>Cobalt Catalysts</t>
  </si>
  <si>
    <t>Team 0xBE4</t>
  </si>
  <si>
    <t>The Gear Gremlins</t>
  </si>
  <si>
    <t>BremerTron</t>
  </si>
  <si>
    <t>IceStorm</t>
  </si>
  <si>
    <t>Furious George</t>
  </si>
  <si>
    <t>AnnDroids</t>
  </si>
  <si>
    <t>Huskie Robotics</t>
  </si>
  <si>
    <t>Jatt High School</t>
  </si>
  <si>
    <t>Robovikes</t>
  </si>
  <si>
    <t>Team Pronto</t>
  </si>
  <si>
    <t>Backwoods Bots</t>
  </si>
  <si>
    <t>Ha-Dream Team</t>
  </si>
  <si>
    <t>RoboEagles</t>
  </si>
  <si>
    <t>Chicken Bot Pie</t>
  </si>
  <si>
    <t>Artemis</t>
  </si>
  <si>
    <t>Ramhawks</t>
  </si>
  <si>
    <t>100 Scholars</t>
  </si>
  <si>
    <t>The Village Bulldogs</t>
  </si>
  <si>
    <t>The Captains</t>
  </si>
  <si>
    <t>Lightning Turtles</t>
  </si>
  <si>
    <t>Tech-No-Tigers</t>
  </si>
  <si>
    <t>Iron Plaid</t>
  </si>
  <si>
    <t>The Cyber Rams</t>
  </si>
  <si>
    <t>SeaBots</t>
  </si>
  <si>
    <t>Harfangs</t>
  </si>
  <si>
    <t>RoboKnights</t>
  </si>
  <si>
    <t>The Alluminators</t>
  </si>
  <si>
    <t>Aluminum Narwhals</t>
  </si>
  <si>
    <t>The East Ridge Robotic Ominous RaptorS - the ERRORS</t>
  </si>
  <si>
    <t>Gladiators</t>
  </si>
  <si>
    <t>Thunder Down Under</t>
  </si>
  <si>
    <t>Coronado Robotics</t>
  </si>
  <si>
    <t xml:space="preserve">The Accelerators </t>
  </si>
  <si>
    <t xml:space="preserve">T-Birds </t>
  </si>
  <si>
    <t>Innovators Robotics</t>
  </si>
  <si>
    <t>Omega</t>
  </si>
  <si>
    <t>Flagship</t>
  </si>
  <si>
    <t>Aperture</t>
  </si>
  <si>
    <t>TeraViks</t>
  </si>
  <si>
    <t>GRANBY GRUNTS</t>
  </si>
  <si>
    <t>Munster HorsePower</t>
  </si>
  <si>
    <t>Cyberstorm</t>
  </si>
  <si>
    <t>KTC-Monsters</t>
  </si>
  <si>
    <t>Eastridge Robotics</t>
  </si>
  <si>
    <t>TECBOT</t>
  </si>
  <si>
    <t>Tronic Titans</t>
  </si>
  <si>
    <t>ROARBOTS</t>
  </si>
  <si>
    <t>Stealth Tigers</t>
  </si>
  <si>
    <t>First Year Ravens</t>
  </si>
  <si>
    <t>HURRICANES</t>
  </si>
  <si>
    <t>HorsePOWER</t>
  </si>
  <si>
    <t>IgKnighters</t>
  </si>
  <si>
    <t>Knight Vision</t>
  </si>
  <si>
    <t>Purple Precision</t>
  </si>
  <si>
    <t>The A.N.T.</t>
  </si>
  <si>
    <t>Blaise of Glory</t>
  </si>
  <si>
    <t>Pittsford Panthers</t>
  </si>
  <si>
    <t>Athena's Warriors</t>
  </si>
  <si>
    <t>Blaze Robotics</t>
  </si>
  <si>
    <t>Arcadia Titan Robotics</t>
  </si>
  <si>
    <t>Falco Tech</t>
  </si>
  <si>
    <t>Team SPORK</t>
  </si>
  <si>
    <t>HexHounds</t>
  </si>
  <si>
    <t>Raptacon</t>
  </si>
  <si>
    <t>Ross Rambotics</t>
  </si>
  <si>
    <t>KnightBots</t>
  </si>
  <si>
    <t>Steampunk Penguins</t>
  </si>
  <si>
    <t>Royal T-Wrecks</t>
  </si>
  <si>
    <t>The Y Team</t>
  </si>
  <si>
    <t>YME Stingbots</t>
  </si>
  <si>
    <t>Apollo</t>
  </si>
  <si>
    <t>Missoula Robotics Team (MRT)</t>
  </si>
  <si>
    <t>TREAD</t>
  </si>
  <si>
    <t>Mechanics of Mayhem</t>
  </si>
  <si>
    <t>Robotics Of Central Kitsap</t>
  </si>
  <si>
    <t>Hawktimus Prime</t>
  </si>
  <si>
    <t>PrototypeX</t>
  </si>
  <si>
    <t>Red Arrows</t>
  </si>
  <si>
    <t>TRIFORCE</t>
  </si>
  <si>
    <t>Cyborg Ferrets</t>
  </si>
  <si>
    <t>Birds of Prey</t>
  </si>
  <si>
    <t>Team Orion</t>
  </si>
  <si>
    <t>ILLUMICATS</t>
  </si>
  <si>
    <t>Amperes</t>
  </si>
  <si>
    <t>Granite City Gear Heads</t>
  </si>
  <si>
    <t>Ravens</t>
  </si>
  <si>
    <t>Robopack</t>
  </si>
  <si>
    <t>Kennedy Robotics</t>
  </si>
  <si>
    <t>Super NURDs</t>
  </si>
  <si>
    <t>WarriorBorgs</t>
  </si>
  <si>
    <t>Vortechs</t>
  </si>
  <si>
    <t>MADawgs</t>
  </si>
  <si>
    <t>SHARP</t>
  </si>
  <si>
    <t>Arrowheads</t>
  </si>
  <si>
    <t>Robots-R-Us</t>
  </si>
  <si>
    <t>Mariner Robotics</t>
  </si>
  <si>
    <t>Vahallabots</t>
  </si>
  <si>
    <t>Rocktown Robotics</t>
  </si>
  <si>
    <t>The Regulators</t>
  </si>
  <si>
    <t>TOOLCATS</t>
  </si>
  <si>
    <t>ProDigi</t>
  </si>
  <si>
    <t>QWERTY Robotics</t>
  </si>
  <si>
    <t>Dallas Robo Tigers</t>
  </si>
  <si>
    <t>3283 Coyote Robotix</t>
  </si>
  <si>
    <t>Punchers</t>
  </si>
  <si>
    <t>Soaring Eagle</t>
  </si>
  <si>
    <t>Au Pirates</t>
  </si>
  <si>
    <t>The Aluminum Falcon</t>
  </si>
  <si>
    <t>OtterBots</t>
  </si>
  <si>
    <t>Backwoods Engineers</t>
  </si>
  <si>
    <t>Poly Techs</t>
  </si>
  <si>
    <t>ArrowBots</t>
  </si>
  <si>
    <t>Warehouse Crew</t>
  </si>
  <si>
    <t>Midwest WARRIORS</t>
  </si>
  <si>
    <t>TurboTrojans</t>
  </si>
  <si>
    <t>Metallic Thunder</t>
  </si>
  <si>
    <t>Friarbots</t>
  </si>
  <si>
    <t>Black Hawk Robotics</t>
  </si>
  <si>
    <t>Mechatronics</t>
  </si>
  <si>
    <t>Mechanical Mustangs</t>
  </si>
  <si>
    <t>D-Bug</t>
  </si>
  <si>
    <t xml:space="preserve">Grissom Robotics </t>
  </si>
  <si>
    <t>Eagle Imperium</t>
  </si>
  <si>
    <t>Potential Energy</t>
  </si>
  <si>
    <t>The Metrobots</t>
  </si>
  <si>
    <t>NohoRobo</t>
  </si>
  <si>
    <t>Wildbots</t>
  </si>
  <si>
    <t xml:space="preserve">System of the Corn </t>
  </si>
  <si>
    <t>Cy-Borgs</t>
  </si>
  <si>
    <t>Zimanators</t>
  </si>
  <si>
    <t>Panthrobotics</t>
  </si>
  <si>
    <t>BumbleB</t>
  </si>
  <si>
    <t>Option 16</t>
  </si>
  <si>
    <t>Robocopz</t>
  </si>
  <si>
    <t>Flaming Monkeys 4-H Robotics Club</t>
  </si>
  <si>
    <t>TecDroid</t>
  </si>
  <si>
    <t>Purple Vipers</t>
  </si>
  <si>
    <t>COMETS</t>
  </si>
  <si>
    <t>Hyperion</t>
  </si>
  <si>
    <t>Governators</t>
  </si>
  <si>
    <t>Plowbots</t>
  </si>
  <si>
    <t>Team RoboHawk</t>
  </si>
  <si>
    <t>RoboBroncs</t>
  </si>
  <si>
    <t>Mécani-Wolf</t>
  </si>
  <si>
    <t>Tornades</t>
  </si>
  <si>
    <t>Les Aigles d'Or</t>
  </si>
  <si>
    <t>TEC Tigers</t>
  </si>
  <si>
    <t>ANATOLIAN EAGLEBOTS</t>
  </si>
  <si>
    <t>Horns of Havoc</t>
  </si>
  <si>
    <t>Robolions</t>
  </si>
  <si>
    <t>Crushing Crusaders</t>
  </si>
  <si>
    <t>ROBOMonkeys</t>
  </si>
  <si>
    <t>Killa-Byte Cubs</t>
  </si>
  <si>
    <t>Hackbots</t>
  </si>
  <si>
    <t>RoHawks</t>
  </si>
  <si>
    <t>The ANOMALY</t>
  </si>
  <si>
    <t>GreengineerZ</t>
  </si>
  <si>
    <t>DEM BOTS</t>
  </si>
  <si>
    <t>Z Bots</t>
  </si>
  <si>
    <t>Robot Revolution</t>
  </si>
  <si>
    <t>MacBotics</t>
  </si>
  <si>
    <t>Code Blue</t>
  </si>
  <si>
    <t>Team PyroTech</t>
  </si>
  <si>
    <t xml:space="preserve">Operation PEACCE Robotics </t>
  </si>
  <si>
    <t>Sim-City</t>
  </si>
  <si>
    <t>The Omega Factor</t>
  </si>
  <si>
    <t>Windham Windup</t>
  </si>
  <si>
    <t>MAGNAtech</t>
  </si>
  <si>
    <t>Cyborg Zombies</t>
  </si>
  <si>
    <t>Buluk</t>
  </si>
  <si>
    <t>Code Orange</t>
  </si>
  <si>
    <t>LamBot</t>
  </si>
  <si>
    <t>ABTOMAT</t>
  </si>
  <si>
    <t>Arrowbotics</t>
  </si>
  <si>
    <t>Short Circuit</t>
  </si>
  <si>
    <t>Red Pride Robotics</t>
  </si>
  <si>
    <t xml:space="preserve">RoboEAGLES </t>
  </si>
  <si>
    <t>Category 5</t>
  </si>
  <si>
    <t>Viper Drive</t>
  </si>
  <si>
    <t>FUTURE Dinos</t>
  </si>
  <si>
    <t>P.A.R.T.s</t>
  </si>
  <si>
    <t>The Quadrangles</t>
  </si>
  <si>
    <t>MindCraft</t>
  </si>
  <si>
    <t>Jankopotamus</t>
  </si>
  <si>
    <t>Firebots</t>
  </si>
  <si>
    <t>Girls of Steel</t>
  </si>
  <si>
    <t>YETI Robotics</t>
  </si>
  <si>
    <t>Ubotics</t>
  </si>
  <si>
    <t>Tectronic</t>
  </si>
  <si>
    <t>Road Dogs</t>
  </si>
  <si>
    <t>Spartatroniks</t>
  </si>
  <si>
    <t>Misfit Toys</t>
  </si>
  <si>
    <t xml:space="preserve">Pneubotic Mustangs </t>
  </si>
  <si>
    <t>The Nuts &amp; Bolts of Fury</t>
  </si>
  <si>
    <t>Tec Balam Esmeralda</t>
  </si>
  <si>
    <t>Up Next</t>
  </si>
  <si>
    <t>Mekano</t>
  </si>
  <si>
    <t>House of Cards</t>
  </si>
  <si>
    <t>Galaktech Invaders</t>
  </si>
  <si>
    <t>Electro Eagles</t>
  </si>
  <si>
    <t>Delta Force</t>
  </si>
  <si>
    <t>RoboJackets</t>
  </si>
  <si>
    <t>Byting Bulldogs</t>
  </si>
  <si>
    <t>S.P.E.E.D</t>
  </si>
  <si>
    <t>C4 Robotics</t>
  </si>
  <si>
    <t>Spartiates</t>
  </si>
  <si>
    <t>Buc'n'Gears</t>
  </si>
  <si>
    <t>VIRUS</t>
  </si>
  <si>
    <t>Robotronix</t>
  </si>
  <si>
    <t>Aluminati</t>
  </si>
  <si>
    <t>GET SMART</t>
  </si>
  <si>
    <t>Thundercats</t>
  </si>
  <si>
    <t>LiveWire</t>
  </si>
  <si>
    <t>Gone Fishin'</t>
  </si>
  <si>
    <t>Wavelength</t>
  </si>
  <si>
    <t>The Ohms</t>
  </si>
  <si>
    <t>HIGH TEKERZ</t>
  </si>
  <si>
    <t xml:space="preserve">Okanogan FFA </t>
  </si>
  <si>
    <t>Saint's Robotics</t>
  </si>
  <si>
    <t>THINC. ROBOTICS</t>
  </si>
  <si>
    <t>the Talon</t>
  </si>
  <si>
    <t>Wild WarBots "WWB"</t>
  </si>
  <si>
    <t>Invictus</t>
  </si>
  <si>
    <t>Rocket Robotics</t>
  </si>
  <si>
    <t>Robo-Rangers</t>
  </si>
  <si>
    <t>SEStematic Eliminators</t>
  </si>
  <si>
    <t>RoboMos</t>
  </si>
  <si>
    <t>Cyber Coyotes</t>
  </si>
  <si>
    <t>Goon Squad</t>
  </si>
  <si>
    <t>BearMetal</t>
  </si>
  <si>
    <t>Duct Tape Dragons</t>
  </si>
  <si>
    <t>Islanders</t>
  </si>
  <si>
    <t>GearHogs</t>
  </si>
  <si>
    <t>Reavers</t>
  </si>
  <si>
    <t xml:space="preserve">Team Phenomena </t>
  </si>
  <si>
    <t>Cold Logic</t>
  </si>
  <si>
    <t>Petoskey Paladins</t>
  </si>
  <si>
    <t>Blackhawks</t>
  </si>
  <si>
    <t>Average Joes</t>
  </si>
  <si>
    <t>Terror Bots</t>
  </si>
  <si>
    <t>ThunderColts</t>
  </si>
  <si>
    <t>The Jungle Robotics</t>
  </si>
  <si>
    <t>The Stampede</t>
  </si>
  <si>
    <t>D-Techs</t>
  </si>
  <si>
    <t>Catalyst 3633</t>
  </si>
  <si>
    <t>Spark City</t>
  </si>
  <si>
    <t xml:space="preserve"> Flying Legion </t>
  </si>
  <si>
    <t>Generals</t>
  </si>
  <si>
    <t>The Daleks</t>
  </si>
  <si>
    <t>The Flying Toasters</t>
  </si>
  <si>
    <t>Millennium Falcons</t>
  </si>
  <si>
    <t>Sparta Robotica</t>
  </si>
  <si>
    <t>RoboRaptors</t>
  </si>
  <si>
    <t>TRIBE</t>
  </si>
  <si>
    <t>BOTCATS</t>
  </si>
  <si>
    <t>TechTigers</t>
  </si>
  <si>
    <t>Tractor Technicians</t>
  </si>
  <si>
    <t>Dreadbots</t>
  </si>
  <si>
    <t>Robo - Beavers</t>
  </si>
  <si>
    <t>LIGHTSABERS</t>
  </si>
  <si>
    <t>RoboWolves</t>
  </si>
  <si>
    <t>CPR - Cedar Park Robotics</t>
  </si>
  <si>
    <t>Mecanum Knights</t>
  </si>
  <si>
    <t>TroBots</t>
  </si>
  <si>
    <t>C.Y.B.O.R.G. Seagulls</t>
  </si>
  <si>
    <t>rattlers</t>
  </si>
  <si>
    <t>Elemental Dragons</t>
  </si>
  <si>
    <t>Team Dave</t>
  </si>
  <si>
    <t>Norsemen</t>
  </si>
  <si>
    <t>Rock N' Robotics</t>
  </si>
  <si>
    <t>GearHead Pirates</t>
  </si>
  <si>
    <t>NAHS Warbotz</t>
  </si>
  <si>
    <t>Foximus Prime</t>
  </si>
  <si>
    <t>Robosapiens</t>
  </si>
  <si>
    <t>Iron Mustang</t>
  </si>
  <si>
    <t>SOAR (Students of Applied Robotics)</t>
  </si>
  <si>
    <t xml:space="preserve">STEM Whalers </t>
  </si>
  <si>
    <t>TEKnights</t>
  </si>
  <si>
    <t>Momentum</t>
  </si>
  <si>
    <t>The Raiders</t>
  </si>
  <si>
    <t>Caxys</t>
  </si>
  <si>
    <t>VorTX</t>
  </si>
  <si>
    <t>Roto-Raptors</t>
  </si>
  <si>
    <t>Oakbotics</t>
  </si>
  <si>
    <t>Storm Robotics</t>
  </si>
  <si>
    <t>Eagle Bots</t>
  </si>
  <si>
    <t>Ragnarok Robotics</t>
  </si>
  <si>
    <t>Team Optix</t>
  </si>
  <si>
    <t>Gator Robotics</t>
  </si>
  <si>
    <t>Tower View Robotics</t>
  </si>
  <si>
    <t>BulahBots!</t>
  </si>
  <si>
    <t>TrekNorth First City Robotics</t>
  </si>
  <si>
    <t>RamFerno</t>
  </si>
  <si>
    <t>SMARTBOTS</t>
  </si>
  <si>
    <t>Aerospace</t>
  </si>
  <si>
    <t>BlitzCreek</t>
  </si>
  <si>
    <t>Cobalt Commanders</t>
  </si>
  <si>
    <t>Bean City Bots</t>
  </si>
  <si>
    <t>Cardinal Robotics</t>
  </si>
  <si>
    <t>Chargers</t>
  </si>
  <si>
    <t>The Army Ants</t>
  </si>
  <si>
    <t>CyberTitans</t>
  </si>
  <si>
    <t>Technical Assassins</t>
  </si>
  <si>
    <t>Electric Fire</t>
  </si>
  <si>
    <t>Mustangs</t>
  </si>
  <si>
    <t>RoboPOP</t>
  </si>
  <si>
    <t>Overland BlazerBots</t>
  </si>
  <si>
    <t>Bits &amp; Bots</t>
  </si>
  <si>
    <t>PiBotics</t>
  </si>
  <si>
    <t>NF Raiders</t>
  </si>
  <si>
    <t>Pirabots</t>
  </si>
  <si>
    <t>Neon Jets</t>
  </si>
  <si>
    <t>HVA RoHAWKtics</t>
  </si>
  <si>
    <t xml:space="preserve">Sequim Robotics Federation "SRF" </t>
  </si>
  <si>
    <t>Crab-bots</t>
  </si>
  <si>
    <t>Vulcan</t>
  </si>
  <si>
    <t>Roc City Robotix</t>
  </si>
  <si>
    <t>SWOLVERINES</t>
  </si>
  <si>
    <t>Teens 'Nto Technology</t>
  </si>
  <si>
    <t>M.C.R.T. ROBO RACERS</t>
  </si>
  <si>
    <t>Kentucky Wildbots</t>
  </si>
  <si>
    <t>Yellow Jackets</t>
  </si>
  <si>
    <t>Bots in Shining Armour</t>
  </si>
  <si>
    <t xml:space="preserve">The Short Circuits </t>
  </si>
  <si>
    <t>Pridetronics</t>
  </si>
  <si>
    <t>Wolfpack Robotics</t>
  </si>
  <si>
    <t>Pantherbotics</t>
  </si>
  <si>
    <t>Riley WildBots</t>
  </si>
  <si>
    <t>Red Storm Robotics</t>
  </si>
  <si>
    <t>Mabton LugNutz</t>
  </si>
  <si>
    <t>Tiki Techs</t>
  </si>
  <si>
    <t>WHEA Sharkbots</t>
  </si>
  <si>
    <t>Lunas</t>
  </si>
  <si>
    <t>Data Bits</t>
  </si>
  <si>
    <t>Circuit of Life</t>
  </si>
  <si>
    <t>MPArors</t>
  </si>
  <si>
    <t>Team Neutrino</t>
  </si>
  <si>
    <t>Atomic Dragons</t>
  </si>
  <si>
    <t>SMART  Spruce Mountain Area Robotics Team</t>
  </si>
  <si>
    <t>Cockadoodle Dominators</t>
  </si>
  <si>
    <t>The Dirty Mechanics</t>
  </si>
  <si>
    <t>Taman Keet</t>
  </si>
  <si>
    <t>RoboBlitz</t>
  </si>
  <si>
    <t>Breakaway</t>
  </si>
  <si>
    <t>Botetourt 4-H Robotics</t>
  </si>
  <si>
    <t>CyberTooth</t>
  </si>
  <si>
    <t>All Knights</t>
  </si>
  <si>
    <t>Tiger Robotics</t>
  </si>
  <si>
    <t>The Last Crusaders</t>
  </si>
  <si>
    <t>SUITS</t>
  </si>
  <si>
    <t>DesTROYers</t>
  </si>
  <si>
    <t>LORE of the ROBATS</t>
  </si>
  <si>
    <t>4-H Electrotechs</t>
  </si>
  <si>
    <t>4-H Gears</t>
  </si>
  <si>
    <t>4-H/Redbank Robotics</t>
  </si>
  <si>
    <t>Schrodinger's Cat</t>
  </si>
  <si>
    <t>Mech Tech</t>
  </si>
  <si>
    <t>Sultans</t>
  </si>
  <si>
    <t>L&amp;N STEMpunks</t>
  </si>
  <si>
    <t>Duncan Dynamics</t>
  </si>
  <si>
    <t>E=mCD</t>
  </si>
  <si>
    <t>Les Dragons</t>
  </si>
  <si>
    <t>Electric Hornets</t>
  </si>
  <si>
    <t>Sonic Howl</t>
  </si>
  <si>
    <t>Express-O</t>
  </si>
  <si>
    <t>Scarabot</t>
  </si>
  <si>
    <t>Tech for Kids</t>
  </si>
  <si>
    <t>KnightVision</t>
  </si>
  <si>
    <t>Humanoids</t>
  </si>
  <si>
    <t>RIKITIK</t>
  </si>
  <si>
    <t>Screaming Chickens</t>
  </si>
  <si>
    <t>Redneck Robotics</t>
  </si>
  <si>
    <t>Shadetree Robotics</t>
  </si>
  <si>
    <t>RAMS ROBOTICS</t>
  </si>
  <si>
    <t>TriSonics</t>
  </si>
  <si>
    <t>M.A.R.S. Rovers</t>
  </si>
  <si>
    <t>Hostile Gato Robotics</t>
  </si>
  <si>
    <t>CIBorgs</t>
  </si>
  <si>
    <t>Denfeld DNA Robotics</t>
  </si>
  <si>
    <t>Nautilus</t>
  </si>
  <si>
    <t xml:space="preserve">πρbοtic   (pi robotics) </t>
  </si>
  <si>
    <t>Bad News Bots</t>
  </si>
  <si>
    <t>Clockwork Mania</t>
  </si>
  <si>
    <t>Top Hat Technicians</t>
  </si>
  <si>
    <t>Jag</t>
  </si>
  <si>
    <t>Mechanical Paradise</t>
  </si>
  <si>
    <t>Cyber Tribe</t>
  </si>
  <si>
    <t>igKnightion</t>
  </si>
  <si>
    <t>The Jokers</t>
  </si>
  <si>
    <t>Global Dynamics</t>
  </si>
  <si>
    <t>Centre County 4-H Robotics</t>
  </si>
  <si>
    <t>The Beak Squad</t>
  </si>
  <si>
    <t>Pelham πthons Team 4034</t>
  </si>
  <si>
    <t>Torbotix</t>
  </si>
  <si>
    <t>MakeShift Robotics</t>
  </si>
  <si>
    <t>Iron Tigers</t>
  </si>
  <si>
    <t>Murphy's Lawyers</t>
  </si>
  <si>
    <t>NerdHerd</t>
  </si>
  <si>
    <t>Redshift</t>
  </si>
  <si>
    <t>Knoch Knights Robotics</t>
  </si>
  <si>
    <t>Biohazard</t>
  </si>
  <si>
    <t>Sabin-Sharks</t>
  </si>
  <si>
    <t>Team Ascension</t>
  </si>
  <si>
    <t>Robo Raiders</t>
  </si>
  <si>
    <t>ElectroTitans</t>
  </si>
  <si>
    <t>S.W.A.G.</t>
  </si>
  <si>
    <t>TriKzR4Kidz</t>
  </si>
  <si>
    <t>InZombiacs</t>
  </si>
  <si>
    <t>Nerds of Prey</t>
  </si>
  <si>
    <t>Palmer Ridge BEARbotics</t>
  </si>
  <si>
    <t>Lo-Ellen Robotics</t>
  </si>
  <si>
    <t>Robo Katz</t>
  </si>
  <si>
    <t>Shark Bytes</t>
  </si>
  <si>
    <t>Robo Tigers</t>
  </si>
  <si>
    <t>Texan Robotics</t>
  </si>
  <si>
    <t>M*A*S*H</t>
  </si>
  <si>
    <t>Quantum Leap</t>
  </si>
  <si>
    <t>Team Reboot</t>
  </si>
  <si>
    <t>The Iron Wolverines</t>
  </si>
  <si>
    <t>Stealth Robotics</t>
  </si>
  <si>
    <t>DRIFT</t>
  </si>
  <si>
    <t>Ctrl-Z</t>
  </si>
  <si>
    <t>Devilbots</t>
  </si>
  <si>
    <t>Roborioles</t>
  </si>
  <si>
    <t>Team Storm</t>
  </si>
  <si>
    <t>DEEP SPACE NINERS</t>
  </si>
  <si>
    <t>Some Assembly Required</t>
  </si>
  <si>
    <t>EagleBots</t>
  </si>
  <si>
    <t xml:space="preserve">Pallindrones </t>
  </si>
  <si>
    <t>Roaring Riptide</t>
  </si>
  <si>
    <t>AERO (Avon Eagles Robotics Organization)</t>
  </si>
  <si>
    <t>Jagwires</t>
  </si>
  <si>
    <t>Ossining O-Bots</t>
  </si>
  <si>
    <t>Tribe Robotics</t>
  </si>
  <si>
    <t>Confidential</t>
  </si>
  <si>
    <t>LoggerBots</t>
  </si>
  <si>
    <t>The Blue Devils</t>
  </si>
  <si>
    <t>Iron Patriots</t>
  </si>
  <si>
    <t>Scotbots</t>
  </si>
  <si>
    <t>Wilde Bunch</t>
  </si>
  <si>
    <t>Easy as Pi</t>
  </si>
  <si>
    <t>Monarch Robotics</t>
  </si>
  <si>
    <t>MARS/ WARS</t>
  </si>
  <si>
    <t>WorBots</t>
  </si>
  <si>
    <t>Sabercats</t>
  </si>
  <si>
    <t>FRobotics</t>
  </si>
  <si>
    <t>Hoya Robotics</t>
  </si>
  <si>
    <t>Project Y</t>
  </si>
  <si>
    <t>Ninjaneers</t>
  </si>
  <si>
    <t>CardinalBotics</t>
  </si>
  <si>
    <t>The RoBucs</t>
  </si>
  <si>
    <t>T-Bird TECH</t>
  </si>
  <si>
    <t>Robostang</t>
  </si>
  <si>
    <t>Bulldogs</t>
  </si>
  <si>
    <t>Coded Summit</t>
  </si>
  <si>
    <t>Tahisco Techs</t>
  </si>
  <si>
    <t>Iron Riders</t>
  </si>
  <si>
    <t>Quack Attack</t>
  </si>
  <si>
    <t>Bit Buckets</t>
  </si>
  <si>
    <t>Alameda Aztechs</t>
  </si>
  <si>
    <t>Columbus Space Program</t>
  </si>
  <si>
    <t>IMC</t>
  </si>
  <si>
    <t>Genesis</t>
  </si>
  <si>
    <t>Vitruvian Bots</t>
  </si>
  <si>
    <t>RoboKronos</t>
  </si>
  <si>
    <t>ROBOCUBS</t>
  </si>
  <si>
    <t>Robo Vikes</t>
  </si>
  <si>
    <t>PyroBotics</t>
  </si>
  <si>
    <t>TigerBytes</t>
  </si>
  <si>
    <t>Techno Ferrets</t>
  </si>
  <si>
    <t>MetalCow Robotics</t>
  </si>
  <si>
    <t>Tritons</t>
  </si>
  <si>
    <t>Blue Ops Robotics</t>
  </si>
  <si>
    <t>Scitobors</t>
  </si>
  <si>
    <t>R4 Robo Riders</t>
  </si>
  <si>
    <t>Huskies</t>
  </si>
  <si>
    <t>Magnetech</t>
  </si>
  <si>
    <t xml:space="preserve">TopperBots </t>
  </si>
  <si>
    <t>AHS Robotics</t>
  </si>
  <si>
    <t>Team Lance-A-Bot</t>
  </si>
  <si>
    <t>BBE Resistance Robotics</t>
  </si>
  <si>
    <t>WARPSPEED</t>
  </si>
  <si>
    <t>TroTek Warriors</t>
  </si>
  <si>
    <t xml:space="preserve">Joliet Cyborgs </t>
  </si>
  <si>
    <t>Fresh T.E.C.H.</t>
  </si>
  <si>
    <t>Resurrected Robotics</t>
  </si>
  <si>
    <t>CougarBots</t>
  </si>
  <si>
    <t>Bits &amp; Pieces</t>
  </si>
  <si>
    <t>Raid Zero</t>
  </si>
  <si>
    <t>RoboDores</t>
  </si>
  <si>
    <t>Cyborg Cats</t>
  </si>
  <si>
    <t>BEAR Bucs</t>
  </si>
  <si>
    <t>CyberDragon</t>
  </si>
  <si>
    <t>The Fellowship of the Springs</t>
  </si>
  <si>
    <t>Secret City Wildbots</t>
  </si>
  <si>
    <t>Brave Bots</t>
  </si>
  <si>
    <t>CardinalBots</t>
  </si>
  <si>
    <t>Maverick Boiler Robotics</t>
  </si>
  <si>
    <t>Surf City Vikings</t>
  </si>
  <si>
    <t>Thingamajiggers</t>
  </si>
  <si>
    <t xml:space="preserve"> Bulldogs</t>
  </si>
  <si>
    <t>INSPIRE Robotics</t>
  </si>
  <si>
    <t>ScotBot4284</t>
  </si>
  <si>
    <t>Camo-Bots</t>
  </si>
  <si>
    <t>Imperial Robotics</t>
  </si>
  <si>
    <t>Bots of War</t>
  </si>
  <si>
    <t>AstroBots</t>
  </si>
  <si>
    <t>PorterBots</t>
  </si>
  <si>
    <t>Komodo</t>
  </si>
  <si>
    <t>Hudson Robotics</t>
  </si>
  <si>
    <t>Trident Robotics</t>
  </si>
  <si>
    <t>BCS Robo Sharks</t>
  </si>
  <si>
    <t>SM Energy New Tech Narcissists</t>
  </si>
  <si>
    <t>RoboKomodos</t>
  </si>
  <si>
    <t>4-H Botsmiths</t>
  </si>
  <si>
    <t>Swampscott Currents</t>
  </si>
  <si>
    <t>SUL Abe-Ro-Bots</t>
  </si>
  <si>
    <t>Ladies FIRST</t>
  </si>
  <si>
    <t>The Joker</t>
  </si>
  <si>
    <t>Clockwork Oranges</t>
  </si>
  <si>
    <t>RoboRangers</t>
  </si>
  <si>
    <t>Q Branch</t>
  </si>
  <si>
    <t>Furious Falcons</t>
  </si>
  <si>
    <t>Lutheran Roboteers</t>
  </si>
  <si>
    <t>Rambunction</t>
  </si>
  <si>
    <t>EHS RoboCats</t>
  </si>
  <si>
    <t>Alberta Tech Alliance (ATA)</t>
  </si>
  <si>
    <t>Metallic Clouds</t>
  </si>
  <si>
    <t>Ramageddon</t>
  </si>
  <si>
    <t>R 13</t>
  </si>
  <si>
    <t>Falcons</t>
  </si>
  <si>
    <t>Demon Robotics</t>
  </si>
  <si>
    <t>Bonneville Bots</t>
  </si>
  <si>
    <t>Krewe de Reauxbotics</t>
  </si>
  <si>
    <t>CP-BOTS</t>
  </si>
  <si>
    <t>CIA Robotics Presents - BIG Furious George</t>
  </si>
  <si>
    <t>Spudnik</t>
  </si>
  <si>
    <t>Roxbotix</t>
  </si>
  <si>
    <t>Gems</t>
  </si>
  <si>
    <t>RooBotics</t>
  </si>
  <si>
    <t>Westend Gearbusters</t>
  </si>
  <si>
    <t>Raydernators</t>
  </si>
  <si>
    <t>Boyne City Blaze</t>
  </si>
  <si>
    <t>Dark Knights</t>
  </si>
  <si>
    <t>Dynomite</t>
  </si>
  <si>
    <t>Twisted Devils</t>
  </si>
  <si>
    <t>Team Trobot</t>
  </si>
  <si>
    <t>The P-TECH Fly-Bots</t>
  </si>
  <si>
    <t>Benzene Bots</t>
  </si>
  <si>
    <t>Mecha-maniacs</t>
  </si>
  <si>
    <t>Ridgebotics</t>
  </si>
  <si>
    <t>ATA  Coregears</t>
  </si>
  <si>
    <t>BraveBots</t>
  </si>
  <si>
    <t>The Deceivers</t>
  </si>
  <si>
    <t>Dundee Vi-Borgs</t>
  </si>
  <si>
    <t>TEAM Clutch Robotics</t>
  </si>
  <si>
    <t>Imprimis Deo</t>
  </si>
  <si>
    <t>CERBOTICS</t>
  </si>
  <si>
    <t>CETMOV</t>
  </si>
  <si>
    <t>ROULT</t>
  </si>
  <si>
    <t>The Atoms Family</t>
  </si>
  <si>
    <t>Ground Zero</t>
  </si>
  <si>
    <t>Steel Stallions</t>
  </si>
  <si>
    <t>EPIC Robotz</t>
  </si>
  <si>
    <t>Team IMPULSE</t>
  </si>
  <si>
    <t>Olympia Robotics Federation</t>
  </si>
  <si>
    <t>ROBOTZ Garage</t>
  </si>
  <si>
    <t>The Red Hot Chili Bots</t>
  </si>
  <si>
    <t>Artisan Rockets</t>
  </si>
  <si>
    <t>The Burger Bots</t>
  </si>
  <si>
    <t>Mech Cadets</t>
  </si>
  <si>
    <t>Infernobotix</t>
  </si>
  <si>
    <t>LeoTechs</t>
  </si>
  <si>
    <t>Ramen</t>
  </si>
  <si>
    <t>Team Illusion</t>
  </si>
  <si>
    <t>Robo Hamsters</t>
  </si>
  <si>
    <t>Titanium Titans</t>
  </si>
  <si>
    <t>Fernbank LINKS</t>
  </si>
  <si>
    <t>R.A.I.D. (Raider Artificial Intelligence DIvision)</t>
  </si>
  <si>
    <t>TiGears</t>
  </si>
  <si>
    <t>SPARTRONS</t>
  </si>
  <si>
    <t>SuperNOVA</t>
  </si>
  <si>
    <t>Delta Prime</t>
  </si>
  <si>
    <t>W.A.F.F.L.E.S.</t>
  </si>
  <si>
    <t>UC-Botics</t>
  </si>
  <si>
    <t>Team Rembrandts</t>
  </si>
  <si>
    <t>ID Robotics</t>
  </si>
  <si>
    <t>Tribe Tech Robotics</t>
  </si>
  <si>
    <t>Blue Prints</t>
  </si>
  <si>
    <t>Kittitas County Robotics/ Team Haywire</t>
  </si>
  <si>
    <t>Sonoran Storm Robotics</t>
  </si>
  <si>
    <t>The Highlanders</t>
  </si>
  <si>
    <t>RoboHounds</t>
  </si>
  <si>
    <t>Humans</t>
  </si>
  <si>
    <t>B. C. Robotics</t>
  </si>
  <si>
    <t>McDonogh Robotics</t>
  </si>
  <si>
    <t>PioNerds</t>
  </si>
  <si>
    <t>Mechanical Bulls</t>
  </si>
  <si>
    <t>Power Amplified</t>
  </si>
  <si>
    <t>Calvert STEAM Works</t>
  </si>
  <si>
    <t>Harrison Robotics</t>
  </si>
  <si>
    <t>Team SCREAM</t>
  </si>
  <si>
    <t>The Memphis MechWarriors</t>
  </si>
  <si>
    <t>Renaissance Robotics</t>
  </si>
  <si>
    <t>Automatons</t>
  </si>
  <si>
    <t>STEMpunk</t>
  </si>
  <si>
    <t>Wando Adv. Robotics</t>
  </si>
  <si>
    <t>Wired Wizards</t>
  </si>
  <si>
    <t>MinuteBots</t>
  </si>
  <si>
    <t>RoboRoos</t>
  </si>
  <si>
    <t>KAOTIC Robotics</t>
  </si>
  <si>
    <t>CAV-ineers</t>
  </si>
  <si>
    <t>ShockWave</t>
  </si>
  <si>
    <t>WestyTek</t>
  </si>
  <si>
    <t>Iron Bulls</t>
  </si>
  <si>
    <t>Something's Bruin</t>
  </si>
  <si>
    <t>Sprocketology</t>
  </si>
  <si>
    <t>FullMetal Falcons</t>
  </si>
  <si>
    <t>TerrorBytes</t>
  </si>
  <si>
    <t>RIOT</t>
  </si>
  <si>
    <t>Orange Chaos</t>
  </si>
  <si>
    <t>Coyotes</t>
  </si>
  <si>
    <t>The Mechanized Mafia</t>
  </si>
  <si>
    <t>Robot Commander</t>
  </si>
  <si>
    <t>BArlow RobAutics</t>
  </si>
  <si>
    <t>SRNJRambotics</t>
  </si>
  <si>
    <t>The Tin Mints</t>
  </si>
  <si>
    <t>Red Nation Robotics</t>
  </si>
  <si>
    <t>CometBots</t>
  </si>
  <si>
    <t>Conductors</t>
  </si>
  <si>
    <t xml:space="preserve">Robohawks </t>
  </si>
  <si>
    <t>Robosaurus</t>
  </si>
  <si>
    <t>SentinelFox Engineering</t>
  </si>
  <si>
    <t>Husky Robotics</t>
  </si>
  <si>
    <t>PRIMO</t>
  </si>
  <si>
    <t>Jersey Voltage</t>
  </si>
  <si>
    <t>M3 Mighty Mechanical Mustangs</t>
  </si>
  <si>
    <t>Rapid Acceleration</t>
  </si>
  <si>
    <t>Phéminix</t>
  </si>
  <si>
    <t>Infinity</t>
  </si>
  <si>
    <t>SABERBOTS</t>
  </si>
  <si>
    <t>ICARUS INNOVATED</t>
  </si>
  <si>
    <t>Tech Titans</t>
  </si>
  <si>
    <t>Circuit Birds</t>
  </si>
  <si>
    <t xml:space="preserve"> Leones Francés </t>
  </si>
  <si>
    <t>Intimitrons from Area 51</t>
  </si>
  <si>
    <t>The Coalition of Independent Students</t>
  </si>
  <si>
    <t>Duct Tape Warriors</t>
  </si>
  <si>
    <t>BearTecs</t>
  </si>
  <si>
    <t>O-Zone</t>
  </si>
  <si>
    <t>Barker Redbacks</t>
  </si>
  <si>
    <t>Purple Monkey Dishwasher</t>
  </si>
  <si>
    <t>Team Pharaohs</t>
  </si>
  <si>
    <t>Newman Robotics</t>
  </si>
  <si>
    <t>HawkBots</t>
  </si>
  <si>
    <t>Flyer Robotics</t>
  </si>
  <si>
    <t>Rebel Alliance</t>
  </si>
  <si>
    <t>Trappers</t>
  </si>
  <si>
    <t>Iron Centaurs</t>
  </si>
  <si>
    <t>Manning Robotics</t>
  </si>
  <si>
    <t>Robodragon</t>
  </si>
  <si>
    <t>Monti-Pythons</t>
  </si>
  <si>
    <t>Botbusters</t>
  </si>
  <si>
    <t>BambieBotz</t>
  </si>
  <si>
    <t>Jagbots</t>
  </si>
  <si>
    <t>Metallic Panthers 4640</t>
  </si>
  <si>
    <t>HazMat Hawks</t>
  </si>
  <si>
    <t>X-Machina</t>
  </si>
  <si>
    <t xml:space="preserve">Team ASAP </t>
  </si>
  <si>
    <t>Techno-Tech</t>
  </si>
  <si>
    <t>HeavyMech</t>
  </si>
  <si>
    <t>Ironmen Robotics</t>
  </si>
  <si>
    <t>Stateline Robotics</t>
  </si>
  <si>
    <t>Rock Solid Robotics</t>
  </si>
  <si>
    <t>The Red Pirates</t>
  </si>
  <si>
    <t>Byte Sized Robotics</t>
  </si>
  <si>
    <t>Cyber Tigers</t>
  </si>
  <si>
    <t>Butler Bots</t>
  </si>
  <si>
    <t>Predators</t>
  </si>
  <si>
    <t>Robojacks</t>
  </si>
  <si>
    <t>CyberCavs</t>
  </si>
  <si>
    <t>Az-Tech Eagles</t>
  </si>
  <si>
    <t>Murphy's law</t>
  </si>
  <si>
    <t>Full-metal Robotics</t>
  </si>
  <si>
    <t>Saints Bot</t>
  </si>
  <si>
    <t>Metal Mallards</t>
  </si>
  <si>
    <t>Team Rock-It</t>
  </si>
  <si>
    <t>Warriors (Team W.I.R.E.)</t>
  </si>
  <si>
    <t>Northern Lights Robotics</t>
  </si>
  <si>
    <t>TEAM FORCE</t>
  </si>
  <si>
    <t>The Flying Aces</t>
  </si>
  <si>
    <t>Big Bay de Noc Bear Bots</t>
  </si>
  <si>
    <t>The Outlaws</t>
  </si>
  <si>
    <t>Robo Dynasty</t>
  </si>
  <si>
    <t>Rocori Robotics</t>
  </si>
  <si>
    <t>EMUs (Experimental Mayhem Unit)</t>
  </si>
  <si>
    <t>Terminators</t>
  </si>
  <si>
    <t>MONARCH-E</t>
  </si>
  <si>
    <t>SWC Robotics</t>
  </si>
  <si>
    <t>Scarlett Robotics</t>
  </si>
  <si>
    <t>The Iron Plainsmen</t>
  </si>
  <si>
    <t>Atomigators</t>
  </si>
  <si>
    <t>Patribots</t>
  </si>
  <si>
    <t>Thunderbolts Robotics</t>
  </si>
  <si>
    <t>Sparta Bots</t>
  </si>
  <si>
    <t>WingNuts</t>
  </si>
  <si>
    <t>Ninjas</t>
  </si>
  <si>
    <t>Bulldog Autobots</t>
  </si>
  <si>
    <t>Pisgah Robotics</t>
  </si>
  <si>
    <t>Talos</t>
  </si>
  <si>
    <t>RoboBlazers</t>
  </si>
  <si>
    <t>The Robockets</t>
  </si>
  <si>
    <t>Robo-Saints</t>
  </si>
  <si>
    <t>i to the Fourth Robotics</t>
  </si>
  <si>
    <t>PWRUP</t>
  </si>
  <si>
    <t>C4</t>
  </si>
  <si>
    <t>Comets</t>
  </si>
  <si>
    <t>Nerdvana</t>
  </si>
  <si>
    <t>Steel Horses</t>
  </si>
  <si>
    <t>The Drop Bears</t>
  </si>
  <si>
    <t>Aztech Robotics</t>
  </si>
  <si>
    <t>S.C.O.T.S. Bots</t>
  </si>
  <si>
    <t>Spirit Robotics</t>
  </si>
  <si>
    <t>Stormbots</t>
  </si>
  <si>
    <t>RoboSapiens</t>
  </si>
  <si>
    <t>Tenacious Drones</t>
  </si>
  <si>
    <t>Borrebots CSN</t>
  </si>
  <si>
    <t>RoboRavens</t>
  </si>
  <si>
    <t>ATOM</t>
  </si>
  <si>
    <t>Nicolet FEAR</t>
  </si>
  <si>
    <t>Axiom</t>
  </si>
  <si>
    <t>Desert Storm</t>
  </si>
  <si>
    <t>EastBots</t>
  </si>
  <si>
    <t>Cyber Dragons</t>
  </si>
  <si>
    <t>Lazbuddie Robotics</t>
  </si>
  <si>
    <t>Blacktown Boys</t>
  </si>
  <si>
    <t>Port PiraTech</t>
  </si>
  <si>
    <t>Black Knight Robotics</t>
  </si>
  <si>
    <t>I AM Robot</t>
  </si>
  <si>
    <t>Majestic Eagles</t>
  </si>
  <si>
    <t>Incubator</t>
  </si>
  <si>
    <t>ELECTROPANTHERS</t>
  </si>
  <si>
    <t>Gadget Girls</t>
  </si>
  <si>
    <t>One Degree North</t>
  </si>
  <si>
    <t>The Herd</t>
  </si>
  <si>
    <t>Flat Mountain Mechanics</t>
  </si>
  <si>
    <t>Cyberus</t>
  </si>
  <si>
    <t>Cyber-Manes</t>
  </si>
  <si>
    <t>Minerbotics</t>
  </si>
  <si>
    <t>Junkyard Dawgs</t>
  </si>
  <si>
    <t>The Panthers</t>
  </si>
  <si>
    <t>Lion's Pride</t>
  </si>
  <si>
    <t>Techno-Logic Trojans</t>
  </si>
  <si>
    <t>JungleBots</t>
  </si>
  <si>
    <t>Trobots</t>
  </si>
  <si>
    <t>Double X</t>
  </si>
  <si>
    <t>The CyBears</t>
  </si>
  <si>
    <t>The Wildebots</t>
  </si>
  <si>
    <t>Bot-Provoking</t>
  </si>
  <si>
    <t>Andromeda One</t>
  </si>
  <si>
    <t>The Collective</t>
  </si>
  <si>
    <t>Thunderstamps</t>
  </si>
  <si>
    <t>Duxbury Dragons</t>
  </si>
  <si>
    <t>Bionics</t>
  </si>
  <si>
    <t>East Cobb Robotics</t>
  </si>
  <si>
    <t>Huskyteers</t>
  </si>
  <si>
    <t>Spartronics</t>
  </si>
  <si>
    <t>Sir Lancerbot</t>
  </si>
  <si>
    <t>The Roboctopi</t>
  </si>
  <si>
    <t>Leodroids</t>
  </si>
  <si>
    <t>Belle River Automatons</t>
  </si>
  <si>
    <t>STEM Pythons</t>
  </si>
  <si>
    <t xml:space="preserve">The Resistance </t>
  </si>
  <si>
    <t>GalacTech</t>
  </si>
  <si>
    <t>Maroon Monsoon</t>
  </si>
  <si>
    <t>Electric Mayhem</t>
  </si>
  <si>
    <t>Edwardsville Technologies</t>
  </si>
  <si>
    <t>Code Green</t>
  </si>
  <si>
    <t>T-Rex</t>
  </si>
  <si>
    <t>Viral Vortex</t>
  </si>
  <si>
    <t>Allspark9</t>
  </si>
  <si>
    <t>RoboBibb</t>
  </si>
  <si>
    <t>Spartech</t>
  </si>
  <si>
    <t>The Hi Fives</t>
  </si>
  <si>
    <t>Fenix</t>
  </si>
  <si>
    <t>Robo Panthers</t>
  </si>
  <si>
    <t>Centaures</t>
  </si>
  <si>
    <t>CDS Cyclones</t>
  </si>
  <si>
    <t>Les Carnicas</t>
  </si>
  <si>
    <t>Palindrome Robotics</t>
  </si>
  <si>
    <t>LA Tech</t>
  </si>
  <si>
    <t>Lynx</t>
  </si>
  <si>
    <t>Shock and Awe-sum</t>
  </si>
  <si>
    <t>LA Streetbots</t>
  </si>
  <si>
    <t>FIRE</t>
  </si>
  <si>
    <t>ICE Cubed</t>
  </si>
  <si>
    <t>Gator Gears</t>
  </si>
  <si>
    <t>DevilStorm Robotics</t>
  </si>
  <si>
    <t>Canine Crusaders</t>
  </si>
  <si>
    <t>Olympus Robotics</t>
  </si>
  <si>
    <t>IronBots</t>
  </si>
  <si>
    <t>BULLSEYE</t>
  </si>
  <si>
    <t>MegaRams</t>
  </si>
  <si>
    <t>Yooper Troopers</t>
  </si>
  <si>
    <t>Gryphon Robotics</t>
  </si>
  <si>
    <t>Kingston Robo-Cards</t>
  </si>
  <si>
    <t>TESLA</t>
  </si>
  <si>
    <t>Topperbotics</t>
  </si>
  <si>
    <t>RoboBucs</t>
  </si>
  <si>
    <t>Apophis</t>
  </si>
  <si>
    <t>Tiger Dynasty</t>
  </si>
  <si>
    <t>Gryffingear</t>
  </si>
  <si>
    <t>SWAT Bots Robotics</t>
  </si>
  <si>
    <t>Huntington Robotics</t>
  </si>
  <si>
    <t>Gearbox Heroes</t>
  </si>
  <si>
    <t>Rat Rod Robotics</t>
  </si>
  <si>
    <t>Iron Panthers</t>
  </si>
  <si>
    <t>Event Horizon</t>
  </si>
  <si>
    <t>The Second Mouse</t>
  </si>
  <si>
    <t>Beavertronics</t>
  </si>
  <si>
    <t>The Robo Devils</t>
  </si>
  <si>
    <t>MEGIDDO LIONS</t>
  </si>
  <si>
    <t>Irish Iron</t>
  </si>
  <si>
    <t>CyBears</t>
  </si>
  <si>
    <t>SpartaBot</t>
  </si>
  <si>
    <t>Jacked Up Jackets</t>
  </si>
  <si>
    <t>DV CONQUISTABOTS</t>
  </si>
  <si>
    <t>Techtonics</t>
  </si>
  <si>
    <t>Cow Town Robotics</t>
  </si>
  <si>
    <t>The RoboLobos</t>
  </si>
  <si>
    <t>Lakers</t>
  </si>
  <si>
    <t>RoboBusters</t>
  </si>
  <si>
    <t>CGLA Mustang Innovators</t>
  </si>
  <si>
    <t>The Midnight Cicadas</t>
  </si>
  <si>
    <t>BuzzBots</t>
  </si>
  <si>
    <t>Singularity</t>
  </si>
  <si>
    <t>Steiner Steel Storm</t>
  </si>
  <si>
    <t>The Iron Giants</t>
  </si>
  <si>
    <t>Gearnotics</t>
  </si>
  <si>
    <t>RoboMustangs</t>
  </si>
  <si>
    <t>RoboCards</t>
  </si>
  <si>
    <t>ROBO-KAOS</t>
  </si>
  <si>
    <t>Northmen Robotics</t>
  </si>
  <si>
    <t>LakerBots</t>
  </si>
  <si>
    <t>Cadillac Connectors</t>
  </si>
  <si>
    <t>Robo-Nerds</t>
  </si>
  <si>
    <t>Torque-Nados</t>
  </si>
  <si>
    <t>Tech-Sets</t>
  </si>
  <si>
    <t>RoBeauce</t>
  </si>
  <si>
    <t>The Teutonic Force</t>
  </si>
  <si>
    <t>STING - R</t>
  </si>
  <si>
    <t>Cyberian Tigers</t>
  </si>
  <si>
    <t>The Underbots</t>
  </si>
  <si>
    <t>BreakerBots</t>
  </si>
  <si>
    <t xml:space="preserve">The Neurotoxins </t>
  </si>
  <si>
    <t>Gladiator Robotics</t>
  </si>
  <si>
    <t>Robo Herd</t>
  </si>
  <si>
    <t>The Gongoliers</t>
  </si>
  <si>
    <t>Combustible Lemons</t>
  </si>
  <si>
    <t>Knight Riders</t>
  </si>
  <si>
    <t>Team STEAM</t>
  </si>
  <si>
    <t>robOTies</t>
  </si>
  <si>
    <t>Mechadogs</t>
  </si>
  <si>
    <t>West Torrance Robotics</t>
  </si>
  <si>
    <t>Hawks on the Horizon</t>
  </si>
  <si>
    <t>Electromagnetic Panthers (E.M.P.)</t>
  </si>
  <si>
    <t>Digital Devils</t>
  </si>
  <si>
    <t>RoboClovers</t>
  </si>
  <si>
    <t>Blue Steel</t>
  </si>
  <si>
    <t>Black Unicorns</t>
  </si>
  <si>
    <t>Mechapirates</t>
  </si>
  <si>
    <t>Iron Kodiaks</t>
  </si>
  <si>
    <t>PRIDE Robotics</t>
  </si>
  <si>
    <t>Robo Dominators</t>
  </si>
  <si>
    <t>ThunderHawks</t>
  </si>
  <si>
    <t>WolfBotics</t>
  </si>
  <si>
    <t>Hornets</t>
  </si>
  <si>
    <t>New Berlin Blitz</t>
  </si>
  <si>
    <t>TroyBotics</t>
  </si>
  <si>
    <t>Hybrid Hornets</t>
  </si>
  <si>
    <t>Alotobots</t>
  </si>
  <si>
    <t>Bearcats</t>
  </si>
  <si>
    <t>Laker Robots</t>
  </si>
  <si>
    <t>Bengal Robotics</t>
  </si>
  <si>
    <t xml:space="preserve">Trojan Technicians </t>
  </si>
  <si>
    <t xml:space="preserve">The Big Red Theory </t>
  </si>
  <si>
    <t>Fabricators</t>
  </si>
  <si>
    <t>Vi-Bots</t>
  </si>
  <si>
    <t>Guardian Angels</t>
  </si>
  <si>
    <t>Deus Ex Machina</t>
  </si>
  <si>
    <t>RoboBills</t>
  </si>
  <si>
    <t>The Nerdy Birds</t>
  </si>
  <si>
    <t>Les Sénateurs</t>
  </si>
  <si>
    <t>La Salle Robotics</t>
  </si>
  <si>
    <t>Chieftainators</t>
  </si>
  <si>
    <t>Devil Bots</t>
  </si>
  <si>
    <t>Cybears</t>
  </si>
  <si>
    <t>Area 5188 : Classified Robotics</t>
  </si>
  <si>
    <t>SABRE</t>
  </si>
  <si>
    <t>Green Hope Falcons</t>
  </si>
  <si>
    <t>Pantheon</t>
  </si>
  <si>
    <t>Gobles Voltage</t>
  </si>
  <si>
    <t>Breaking Bot</t>
  </si>
  <si>
    <t>DCP @ NW</t>
  </si>
  <si>
    <t>Knight Tech</t>
  </si>
  <si>
    <t>Robot Dolphins From Outer Space</t>
  </si>
  <si>
    <t>Alchesay Falcon</t>
  </si>
  <si>
    <t>North Branch Bad News Broncos</t>
  </si>
  <si>
    <t>NewRo Bots</t>
  </si>
  <si>
    <t>Volatile Chaos Inhibitors</t>
  </si>
  <si>
    <t>Rectify</t>
  </si>
  <si>
    <t xml:space="preserve">TAMSformers Robotics </t>
  </si>
  <si>
    <t xml:space="preserve">St. Ignace SHIELD </t>
  </si>
  <si>
    <t>The Mighty CavBots</t>
  </si>
  <si>
    <t>Steagles</t>
  </si>
  <si>
    <t>E-Ville Empire</t>
  </si>
  <si>
    <t>TeknoSquad</t>
  </si>
  <si>
    <t>JackBotics</t>
  </si>
  <si>
    <t>The Shambotz</t>
  </si>
  <si>
    <t>Eagle Elite</t>
  </si>
  <si>
    <t>Heritage Hawkbots</t>
  </si>
  <si>
    <t>The Resistance</t>
  </si>
  <si>
    <t>Radical Jays</t>
  </si>
  <si>
    <t>Talons</t>
  </si>
  <si>
    <t>MarauderBots</t>
  </si>
  <si>
    <t>Gears of Fortune</t>
  </si>
  <si>
    <t>Falconators</t>
  </si>
  <si>
    <t>Harper Woods Pioneers</t>
  </si>
  <si>
    <t>Red Devil Robotics</t>
  </si>
  <si>
    <t>Robo-Saxons</t>
  </si>
  <si>
    <t>Bigfork Backwoods Bots</t>
  </si>
  <si>
    <t>HYPE</t>
  </si>
  <si>
    <t>Robotic Tigers</t>
  </si>
  <si>
    <t>Atomic Vikings</t>
  </si>
  <si>
    <t>CometKaze</t>
  </si>
  <si>
    <t>Owosso Operating System</t>
  </si>
  <si>
    <t>Cyber Shock</t>
  </si>
  <si>
    <t>Robo-Bucs</t>
  </si>
  <si>
    <t>Radical Impact</t>
  </si>
  <si>
    <t>The BioMech Falcons</t>
  </si>
  <si>
    <t>T.I.M.E.-Bots</t>
  </si>
  <si>
    <t>Edgar Allan Ohms</t>
  </si>
  <si>
    <t>Los Clasicos</t>
  </si>
  <si>
    <t>Bionic Eagles</t>
  </si>
  <si>
    <t>Railroaders</t>
  </si>
  <si>
    <t>Sea Kings Robotics</t>
  </si>
  <si>
    <t>Mechanical Howl</t>
  </si>
  <si>
    <t>Emperius</t>
  </si>
  <si>
    <t>Metal Crusaders</t>
  </si>
  <si>
    <t>Aldernating Current</t>
  </si>
  <si>
    <t>E-TECH CHARGERS</t>
  </si>
  <si>
    <t>Winger Tech</t>
  </si>
  <si>
    <t xml:space="preserve">Wuhan Yangtze </t>
  </si>
  <si>
    <t>Eagles Apex</t>
  </si>
  <si>
    <t>Lobotics</t>
  </si>
  <si>
    <t>Ice Bots</t>
  </si>
  <si>
    <t>The Architects</t>
  </si>
  <si>
    <t>Redhawk Robotics</t>
  </si>
  <si>
    <t>Hawks</t>
  </si>
  <si>
    <t>Hurricanes</t>
  </si>
  <si>
    <t>Optimus PRIN</t>
  </si>
  <si>
    <t>Griffin Robotics</t>
  </si>
  <si>
    <t>S(A^3)S</t>
  </si>
  <si>
    <t>Lightning Bots</t>
  </si>
  <si>
    <t>Toaster Tech</t>
  </si>
  <si>
    <t>Can't C#</t>
  </si>
  <si>
    <t>RoboLoCo</t>
  </si>
  <si>
    <t>Gryphons</t>
  </si>
  <si>
    <t>Hope Robotics</t>
  </si>
  <si>
    <t>Fightin' Robotic Owls</t>
  </si>
  <si>
    <t>Aluminosity</t>
  </si>
  <si>
    <t>Gearaffes</t>
  </si>
  <si>
    <t>Celt-X</t>
  </si>
  <si>
    <t>KENNEDYcache</t>
  </si>
  <si>
    <t>Eaglebotics</t>
  </si>
  <si>
    <t>PowerEagle</t>
  </si>
  <si>
    <t>Impossible Robotics</t>
  </si>
  <si>
    <t>Stellar Robotics</t>
  </si>
  <si>
    <t>Pearadox</t>
  </si>
  <si>
    <t>The Sonic Screwdrivers</t>
  </si>
  <si>
    <t>Velocity</t>
  </si>
  <si>
    <t>Birch Bots</t>
  </si>
  <si>
    <t>Stormgears FRC</t>
  </si>
  <si>
    <t>Rogue Robots</t>
  </si>
  <si>
    <t>E.J. Lajeunesse</t>
  </si>
  <si>
    <t>Breaking Bots</t>
  </si>
  <si>
    <t>Black Knights</t>
  </si>
  <si>
    <t>Pirate Robolution</t>
  </si>
  <si>
    <t>Cyber Cats</t>
  </si>
  <si>
    <t>Rocky Balboabots</t>
  </si>
  <si>
    <t>Technological Terrors</t>
  </si>
  <si>
    <t>Les Chevaliers FIRST</t>
  </si>
  <si>
    <t>Mechanical Monarchy</t>
  </si>
  <si>
    <t>Les PATenteux</t>
  </si>
  <si>
    <t>Rushing Peacock</t>
  </si>
  <si>
    <t>Team Robotica</t>
  </si>
  <si>
    <t>Prototype</t>
  </si>
  <si>
    <t>St. Helens Robotics and Engineering Club (SHREC)</t>
  </si>
  <si>
    <t>RED COMET</t>
  </si>
  <si>
    <t>Wild Fire</t>
  </si>
  <si>
    <t>Falcobots</t>
  </si>
  <si>
    <t>Digital Minds</t>
  </si>
  <si>
    <t>Strike Zone</t>
  </si>
  <si>
    <t>V.E.R.N.</t>
  </si>
  <si>
    <t>2PawR (2 Paw Robotics)</t>
  </si>
  <si>
    <t>Bluejacket Robotics</t>
  </si>
  <si>
    <t>Binary Bots</t>
  </si>
  <si>
    <t>RoboTractors</t>
  </si>
  <si>
    <t>Chaos Theory</t>
  </si>
  <si>
    <t>The Cowpunchers</t>
  </si>
  <si>
    <t>W.Hi.R.R.</t>
  </si>
  <si>
    <t>Team Spitfire.</t>
  </si>
  <si>
    <t>NuBotX - Nubotics STEAMPunk</t>
  </si>
  <si>
    <t>Pershing Doughbots</t>
  </si>
  <si>
    <t>FYRE (FIRST Young Robotics Engineers)</t>
  </si>
  <si>
    <t>Roarbotics</t>
  </si>
  <si>
    <t>Robotic Turmoil</t>
  </si>
  <si>
    <t>The Dark Byte</t>
  </si>
  <si>
    <t>Cognitive Hazard</t>
  </si>
  <si>
    <t>Winner's Circle Robo Jockeys</t>
  </si>
  <si>
    <t>SMAbotics AG</t>
  </si>
  <si>
    <t>Wired Devils</t>
  </si>
  <si>
    <t>Jaguars Robotics &amp; ROVs</t>
  </si>
  <si>
    <t>Bobcats</t>
  </si>
  <si>
    <t>Cobrots</t>
  </si>
  <si>
    <t>Smithville Tiger Trons</t>
  </si>
  <si>
    <t>The Loose Connections</t>
  </si>
  <si>
    <t>V2 Robotics</t>
  </si>
  <si>
    <t>Wolfbots</t>
  </si>
  <si>
    <t>Like a Boss.</t>
  </si>
  <si>
    <t>The Da Vinci Coders</t>
  </si>
  <si>
    <t>Cortechs Robotics</t>
  </si>
  <si>
    <t>Pizza Mecánica</t>
  </si>
  <si>
    <t>MavBots</t>
  </si>
  <si>
    <t>Blue Power Robotics</t>
  </si>
  <si>
    <t>Iron Maple</t>
  </si>
  <si>
    <t>Techno Wolves</t>
  </si>
  <si>
    <t>LASS Robotics</t>
  </si>
  <si>
    <t>Stargazer</t>
  </si>
  <si>
    <t xml:space="preserve">MacroProcessors </t>
  </si>
  <si>
    <t>tCATs</t>
  </si>
  <si>
    <t>Cyber Phoenix</t>
  </si>
  <si>
    <t>The Lawnmowers</t>
  </si>
  <si>
    <t>The G.O.A.T.S</t>
  </si>
  <si>
    <t>Electric Horse Power</t>
  </si>
  <si>
    <t>Onaway Onabots</t>
  </si>
  <si>
    <t>Bionic Bison</t>
  </si>
  <si>
    <t>Vikingbots</t>
  </si>
  <si>
    <t>Shakopee Robotics</t>
  </si>
  <si>
    <t>RoboHerd</t>
  </si>
  <si>
    <t>SWIFT Robotics</t>
  </si>
  <si>
    <t>The Talons</t>
  </si>
  <si>
    <t>Broncho Bots</t>
  </si>
  <si>
    <t>Robo'Lyon</t>
  </si>
  <si>
    <t>The Poros</t>
  </si>
  <si>
    <t>Carriagetown Robotics</t>
  </si>
  <si>
    <t>BB-R8ERS</t>
  </si>
  <si>
    <t>Ad Astra</t>
  </si>
  <si>
    <t>Gear Grinders</t>
  </si>
  <si>
    <t>Central Lake Trobotics</t>
  </si>
  <si>
    <t>Laker Logistics</t>
  </si>
  <si>
    <t>Phalanx</t>
  </si>
  <si>
    <t>Granville Boys</t>
  </si>
  <si>
    <t xml:space="preserve">Code Red Robotics </t>
  </si>
  <si>
    <t xml:space="preserve">Solid Rock </t>
  </si>
  <si>
    <t>Ookpik</t>
  </si>
  <si>
    <t>ROSBOTS</t>
  </si>
  <si>
    <t>Team Terminator</t>
  </si>
  <si>
    <t>Kinematic Wolves</t>
  </si>
  <si>
    <t>Metro Mechanical Monsters</t>
  </si>
  <si>
    <t>Rex Machina</t>
  </si>
  <si>
    <t>SistamatiK</t>
  </si>
  <si>
    <t>i c robotics</t>
  </si>
  <si>
    <t>Bond Brigade</t>
  </si>
  <si>
    <t>Alumiboti</t>
  </si>
  <si>
    <t>NRHS TigerBytes</t>
  </si>
  <si>
    <t>The Sentinels</t>
  </si>
  <si>
    <t>Rise of the Warrior Bots</t>
  </si>
  <si>
    <t>Team DaoZu</t>
  </si>
  <si>
    <t>Blue Hurricane</t>
  </si>
  <si>
    <t>Team Firewall</t>
  </si>
  <si>
    <t>Lassiter Robotics</t>
  </si>
  <si>
    <t>Neon Tigers</t>
  </si>
  <si>
    <t>ThunderDogs</t>
  </si>
  <si>
    <t>Team Sycamore</t>
  </si>
  <si>
    <t>Green Machine</t>
  </si>
  <si>
    <t>PLS</t>
  </si>
  <si>
    <t>Jaguars</t>
  </si>
  <si>
    <t>Cyberian Huskies</t>
  </si>
  <si>
    <t>Green Hornets</t>
  </si>
  <si>
    <t>Robotic Rams</t>
  </si>
  <si>
    <t>TIGER TECH Robotics</t>
  </si>
  <si>
    <t>TrojanBots</t>
  </si>
  <si>
    <t>Nu-matic Ninjas</t>
  </si>
  <si>
    <t>πrtz (Pi-rates)</t>
  </si>
  <si>
    <t>The Asimovians</t>
  </si>
  <si>
    <t>Jesterminators</t>
  </si>
  <si>
    <t>Demacia</t>
  </si>
  <si>
    <t>MooNa</t>
  </si>
  <si>
    <t>North Minneapolis Robotics</t>
  </si>
  <si>
    <t>LQPV Robotics</t>
  </si>
  <si>
    <t>Loose Wires</t>
  </si>
  <si>
    <t>Eagles</t>
  </si>
  <si>
    <t>Mumford Mustangs</t>
  </si>
  <si>
    <t>Melbourne RoboCats</t>
  </si>
  <si>
    <t>Jaguar Engineers</t>
  </si>
  <si>
    <t>Iron Mosquitos</t>
  </si>
  <si>
    <t>Rawhide Robotics</t>
  </si>
  <si>
    <t>STORMBOTICS</t>
  </si>
  <si>
    <t>Team Supreme</t>
  </si>
  <si>
    <t>A.R.T. Atherton Robotics Team</t>
  </si>
  <si>
    <t>A Flock of Nerds</t>
  </si>
  <si>
    <t>Ground Control</t>
  </si>
  <si>
    <t>Big Red Robotics</t>
  </si>
  <si>
    <t>SPARC</t>
  </si>
  <si>
    <t>Purple Lightning</t>
  </si>
  <si>
    <t>The Digital Eagles</t>
  </si>
  <si>
    <t>Techmen</t>
  </si>
  <si>
    <t>First Nations-STEM</t>
  </si>
  <si>
    <t>The H.E.R.O.E.S</t>
  </si>
  <si>
    <t>Knightrise</t>
  </si>
  <si>
    <t>Girls on Fire</t>
  </si>
  <si>
    <t>Dragonbots</t>
  </si>
  <si>
    <t>Equus Engineering</t>
  </si>
  <si>
    <t>Iron Mechs</t>
  </si>
  <si>
    <t>Robo Terriers</t>
  </si>
  <si>
    <t>Wirecats</t>
  </si>
  <si>
    <t>The Outliers</t>
  </si>
  <si>
    <t>Robo Cats</t>
  </si>
  <si>
    <t>CK Cyber Pack</t>
  </si>
  <si>
    <t>SubZero Robotics</t>
  </si>
  <si>
    <t>Heavy Duty Eagles</t>
  </si>
  <si>
    <t>SOTA Cyberdragons</t>
  </si>
  <si>
    <t>Indigo Ninjas</t>
  </si>
  <si>
    <t>Robotawatomi</t>
  </si>
  <si>
    <t>DESERT EAGLES</t>
  </si>
  <si>
    <t>Tahquamenon Phenomenon</t>
  </si>
  <si>
    <t>Zebrotics</t>
  </si>
  <si>
    <t>Rudyard Nerf Herders</t>
  </si>
  <si>
    <t>The O-Bots</t>
  </si>
  <si>
    <t>Hemlock's Gray Matter</t>
  </si>
  <si>
    <t>Beecher Cyber Bucs</t>
  </si>
  <si>
    <t xml:space="preserve">Accidental Success </t>
  </si>
  <si>
    <t>DRC</t>
  </si>
  <si>
    <t>Keybot-HGO</t>
  </si>
  <si>
    <t>Pink Titans</t>
  </si>
  <si>
    <t>Jagobotics</t>
  </si>
  <si>
    <t>Wolf Pack</t>
  </si>
  <si>
    <t>Seahawks</t>
  </si>
  <si>
    <t>Cerberus</t>
  </si>
  <si>
    <t>RHUMBOTZ</t>
  </si>
  <si>
    <t>REaCH Omegabytes</t>
  </si>
  <si>
    <t>CCybernetics</t>
  </si>
  <si>
    <t xml:space="preserve">The Professionals </t>
  </si>
  <si>
    <t xml:space="preserve"> ROBOTIGERS</t>
  </si>
  <si>
    <t>RoboReign</t>
  </si>
  <si>
    <t>Control Freaks</t>
  </si>
  <si>
    <t>Kingsmen</t>
  </si>
  <si>
    <t>Mars Style</t>
  </si>
  <si>
    <t>CWNC - Trojanators</t>
  </si>
  <si>
    <t>Human Error</t>
  </si>
  <si>
    <t>Athena</t>
  </si>
  <si>
    <t>St. Joseph Academy Flashes</t>
  </si>
  <si>
    <t>Brooks Academy Robotics</t>
  </si>
  <si>
    <t>R.E.C'in Crew</t>
  </si>
  <si>
    <t>FranklinBots</t>
  </si>
  <si>
    <t>ToroBots</t>
  </si>
  <si>
    <t>YAFL Mechatronics</t>
  </si>
  <si>
    <t>Maximum Overload</t>
  </si>
  <si>
    <t>CRHS RoboCats</t>
  </si>
  <si>
    <t>Static Storm</t>
  </si>
  <si>
    <t xml:space="preserve">Petchey Robotics Team </t>
  </si>
  <si>
    <t>RoboDucks</t>
  </si>
  <si>
    <t>The Shield</t>
  </si>
  <si>
    <t>Magic Island Robotics</t>
  </si>
  <si>
    <t>CTC Inspire</t>
  </si>
  <si>
    <t>Los STEMateros</t>
  </si>
  <si>
    <t>Apex Robotics</t>
  </si>
  <si>
    <t>TORCH</t>
  </si>
  <si>
    <t>SMbly Required</t>
  </si>
  <si>
    <t>Horace Mann School</t>
  </si>
  <si>
    <t>The Jesubots</t>
  </si>
  <si>
    <t>BONDS</t>
  </si>
  <si>
    <t>Morpheus</t>
  </si>
  <si>
    <t>GRA-V Robotics</t>
  </si>
  <si>
    <t>Uni-Rex</t>
  </si>
  <si>
    <t>Riviera Robotics</t>
  </si>
  <si>
    <t>Mecha Makos</t>
  </si>
  <si>
    <t>The Saunders Robotics Club</t>
  </si>
  <si>
    <t>WolfByte</t>
  </si>
  <si>
    <t>Avis Automata</t>
  </si>
  <si>
    <t>Code Purple</t>
  </si>
  <si>
    <t>RoboPats</t>
  </si>
  <si>
    <t>AwtyBots</t>
  </si>
  <si>
    <t>LIFE Engineering</t>
  </si>
  <si>
    <t>Revolution Maker</t>
  </si>
  <si>
    <t>R3P2</t>
  </si>
  <si>
    <t>Sage Robotics</t>
  </si>
  <si>
    <t>Mechanic Mutts</t>
  </si>
  <si>
    <t>Unity4Tech</t>
  </si>
  <si>
    <t>Blue Whales</t>
  </si>
  <si>
    <t>Shock Wave</t>
  </si>
  <si>
    <t>The Patriots</t>
  </si>
  <si>
    <t>Flurb</t>
  </si>
  <si>
    <t>Southcoast Corsairs</t>
  </si>
  <si>
    <t>Ironclad</t>
  </si>
  <si>
    <t>ROBO C3</t>
  </si>
  <si>
    <t>Joker</t>
  </si>
  <si>
    <t>Striking Vikings</t>
  </si>
  <si>
    <t xml:space="preserve">Illusion Robotics </t>
  </si>
  <si>
    <t>FEAR The Termigators</t>
  </si>
  <si>
    <t>GLITCH</t>
  </si>
  <si>
    <t>Blue Collar Bruisers</t>
  </si>
  <si>
    <t>Walnut Valley Robotics</t>
  </si>
  <si>
    <t xml:space="preserve">Golden Hurricane </t>
  </si>
  <si>
    <t>Full Metal Muskrats</t>
  </si>
  <si>
    <t>Brusly HS Robotics</t>
  </si>
  <si>
    <t>Robo-Pelicans</t>
  </si>
  <si>
    <t>Droide</t>
  </si>
  <si>
    <t>Fe [Iron] Tigers</t>
  </si>
  <si>
    <t>Radical Robotics</t>
  </si>
  <si>
    <t>League of Logic</t>
  </si>
  <si>
    <t>Chickadees</t>
  </si>
  <si>
    <t>ARTEMIS</t>
  </si>
  <si>
    <t>Mechalodons</t>
  </si>
  <si>
    <t>The Great Lakers</t>
  </si>
  <si>
    <t>TVHS Dragons</t>
  </si>
  <si>
    <t>Spice Gears</t>
  </si>
  <si>
    <t>Villanova WiredCats</t>
  </si>
  <si>
    <t>IMPERATOR</t>
  </si>
  <si>
    <t>Mustang Robotics</t>
  </si>
  <si>
    <t>Commandobots</t>
  </si>
  <si>
    <t>UASGC Robosquad</t>
  </si>
  <si>
    <t>Energy HEROs</t>
  </si>
  <si>
    <t>Peddie School Robotics</t>
  </si>
  <si>
    <t>FROST</t>
  </si>
  <si>
    <t>Career Blazer Robotics Team - The Fighting Mongooses</t>
  </si>
  <si>
    <t>The Wire Clippers</t>
  </si>
  <si>
    <t>ThorBots</t>
  </si>
  <si>
    <t>Titanium Badgers</t>
  </si>
  <si>
    <t>CC Shambots</t>
  </si>
  <si>
    <t>Supertronix</t>
  </si>
  <si>
    <t>PARAGON</t>
  </si>
  <si>
    <t>Patriotics</t>
  </si>
  <si>
    <t>Caledonia Robotic Warriors</t>
  </si>
  <si>
    <t xml:space="preserve">Mercy Midnight Storm </t>
  </si>
  <si>
    <t>Pumatron</t>
  </si>
  <si>
    <t>JoCo RoBos</t>
  </si>
  <si>
    <t>VIKotics</t>
  </si>
  <si>
    <t>Binary Power</t>
  </si>
  <si>
    <t>Juggerbots</t>
  </si>
  <si>
    <t>The Cat Machine</t>
  </si>
  <si>
    <t>Da MOOse</t>
  </si>
  <si>
    <t>iCademy Globetrotters</t>
  </si>
  <si>
    <t>MetalBoost</t>
  </si>
  <si>
    <t>Lunar Kitties</t>
  </si>
  <si>
    <t>JudgeMent Call</t>
  </si>
  <si>
    <t>Crowbotics</t>
  </si>
  <si>
    <t>Tech Tigers</t>
  </si>
  <si>
    <t>MI-Robotics</t>
  </si>
  <si>
    <t>B.R.E.A.D.</t>
  </si>
  <si>
    <t>SPQL</t>
  </si>
  <si>
    <t>The Bad News Gears</t>
  </si>
  <si>
    <t>Robotic Pioneers</t>
  </si>
  <si>
    <t>|CTRL| (Absolute Control)</t>
  </si>
  <si>
    <t>Robojags</t>
  </si>
  <si>
    <t>Lebotics</t>
  </si>
  <si>
    <t>TechGarage</t>
  </si>
  <si>
    <t>RoBuck</t>
  </si>
  <si>
    <t>Portable Chargers</t>
  </si>
  <si>
    <t>CAT 5 CyberCanes</t>
  </si>
  <si>
    <t>Titanium Rams</t>
  </si>
  <si>
    <t>Mighty ROBO-RANGERS</t>
  </si>
  <si>
    <t>perSEVERE</t>
  </si>
  <si>
    <t>CA Frost High School</t>
  </si>
  <si>
    <t>The Praetorians</t>
  </si>
  <si>
    <t>Power Struck Girls</t>
  </si>
  <si>
    <t>Cyborg Indians</t>
  </si>
  <si>
    <t>BeaverTronics</t>
  </si>
  <si>
    <t>Raider Robotics Team</t>
  </si>
  <si>
    <t>Moonshots</t>
  </si>
  <si>
    <t>Mechanical Dragons</t>
  </si>
  <si>
    <t>Beta Blues</t>
  </si>
  <si>
    <t>CyberSaders</t>
  </si>
  <si>
    <t>Rosemary Anderson H S/POIC</t>
  </si>
  <si>
    <t>East Grand Rapids Robotics</t>
  </si>
  <si>
    <t xml:space="preserve">Circuits  of Destruction </t>
  </si>
  <si>
    <t>Blast Furnace Bots</t>
  </si>
  <si>
    <t>Project Bucephalus</t>
  </si>
  <si>
    <t>Narooma</t>
  </si>
  <si>
    <t>TRIGON</t>
  </si>
  <si>
    <t>Istech Robotic Society</t>
  </si>
  <si>
    <t>Captain Retros</t>
  </si>
  <si>
    <t>R.U.R.</t>
  </si>
  <si>
    <t>Knightling Boltz</t>
  </si>
  <si>
    <t>Byte Force</t>
  </si>
  <si>
    <t>Firehawk Robotics</t>
  </si>
  <si>
    <t>CIP</t>
  </si>
  <si>
    <t>ZooBOTix</t>
  </si>
  <si>
    <t>SUM</t>
  </si>
  <si>
    <t>f(x) Robotics</t>
  </si>
  <si>
    <t>Cardinaltronics</t>
  </si>
  <si>
    <t>RoboPod</t>
  </si>
  <si>
    <t>Lions</t>
  </si>
  <si>
    <t>Cyber Trojans</t>
  </si>
  <si>
    <t>STEAMROLLERS</t>
  </si>
  <si>
    <t>Cyberius</t>
  </si>
  <si>
    <t>Metabots</t>
  </si>
  <si>
    <t>Team T.I.G.E.R.S</t>
  </si>
  <si>
    <t>Wrench Warmers</t>
  </si>
  <si>
    <t>DISCBOTS</t>
  </si>
  <si>
    <t>R Factor</t>
  </si>
  <si>
    <t>Adroit Androids</t>
  </si>
  <si>
    <t>Tiger Strike</t>
  </si>
  <si>
    <t>Brain Waves</t>
  </si>
  <si>
    <t>Railbots</t>
  </si>
  <si>
    <t>House of Ulladulla</t>
  </si>
  <si>
    <t>Peninsula Robotics</t>
  </si>
  <si>
    <t>ITOBOT</t>
  </si>
  <si>
    <t>Allegan Tigers Robotics Team</t>
  </si>
  <si>
    <t>Proctor Frostbyte</t>
  </si>
  <si>
    <t>Titan X</t>
  </si>
  <si>
    <t>Wee Waa Bush Bots</t>
  </si>
  <si>
    <t>Clarke Road Trojans</t>
  </si>
  <si>
    <t>Robusters</t>
  </si>
  <si>
    <t>The Dukes</t>
  </si>
  <si>
    <t>Brotherhood of Steel</t>
  </si>
  <si>
    <t>Thunderbots</t>
  </si>
  <si>
    <t>System Overload Robotics</t>
  </si>
  <si>
    <t>Circuit Serpents</t>
  </si>
  <si>
    <t>WHAM (Willyama High Advanced Mechatronics)</t>
  </si>
  <si>
    <t>QLA Pineapples</t>
  </si>
  <si>
    <t>IstanBULLS</t>
  </si>
  <si>
    <t>Titanium Dragons</t>
  </si>
  <si>
    <t>Rambler Robotics</t>
  </si>
  <si>
    <t>Underdogs</t>
  </si>
  <si>
    <t>Delta Overload</t>
  </si>
  <si>
    <t>Bot Central</t>
  </si>
  <si>
    <t>Triton Tech</t>
  </si>
  <si>
    <t>Cav-Bots</t>
  </si>
  <si>
    <t>Leland Zebrotics</t>
  </si>
  <si>
    <t>Wiking Kujon</t>
  </si>
  <si>
    <t>Digital Dislocators</t>
  </si>
  <si>
    <t>Overlooking</t>
  </si>
  <si>
    <t>Swoop Robotics</t>
  </si>
  <si>
    <t>Ignition</t>
  </si>
  <si>
    <t>Cybertronic Lancers</t>
  </si>
  <si>
    <t>Stephenson Eagles</t>
  </si>
  <si>
    <t>Wayland Wildcats</t>
  </si>
  <si>
    <t>Eagle 1</t>
  </si>
  <si>
    <t>Q-Bots</t>
  </si>
  <si>
    <t>Unplugged</t>
  </si>
  <si>
    <t>Manic Mechanics</t>
  </si>
  <si>
    <t>UPSM Cobras</t>
  </si>
  <si>
    <t xml:space="preserve">Botcats </t>
  </si>
  <si>
    <t>bIrobot</t>
  </si>
  <si>
    <t>MSMohawks</t>
  </si>
  <si>
    <t>Strange Quarks</t>
  </si>
  <si>
    <t xml:space="preserve">Green Daemons </t>
  </si>
  <si>
    <t>Desert Eagles</t>
  </si>
  <si>
    <t>Tec Gear</t>
  </si>
  <si>
    <t>Cyber Jagzz</t>
  </si>
  <si>
    <t>Cyberstangs</t>
  </si>
  <si>
    <t>M.A.R.C. 1</t>
  </si>
  <si>
    <t>Do the Thing</t>
  </si>
  <si>
    <t>Wingspan</t>
  </si>
  <si>
    <t>Dunedoo Central School</t>
  </si>
  <si>
    <t>Prototype Pumas</t>
  </si>
  <si>
    <t>BHS Pumatrons</t>
  </si>
  <si>
    <t>The Automatics</t>
  </si>
  <si>
    <t>Shadle Park</t>
  </si>
  <si>
    <t>Vipers</t>
  </si>
  <si>
    <t>NLR Robotics</t>
  </si>
  <si>
    <t>Iron Rangers</t>
  </si>
  <si>
    <t>Haltom Robotics</t>
  </si>
  <si>
    <t>Arctos</t>
  </si>
  <si>
    <t>SMT Titans</t>
  </si>
  <si>
    <t>Senator O'Connor College School</t>
  </si>
  <si>
    <t>Angelbots Gold</t>
  </si>
  <si>
    <t>War Eagles</t>
  </si>
  <si>
    <t>Blackjacks</t>
  </si>
  <si>
    <t>Tonkabots</t>
  </si>
  <si>
    <t>hand by hand</t>
  </si>
  <si>
    <t>BlueBotics</t>
  </si>
  <si>
    <t>ROBO-FALCONS</t>
  </si>
  <si>
    <t>Blue Crew</t>
  </si>
  <si>
    <t>ElektraBots</t>
  </si>
  <si>
    <t>Infinity Robotics Team</t>
  </si>
  <si>
    <t>Ragnarok</t>
  </si>
  <si>
    <t>Bombatrons</t>
  </si>
  <si>
    <t>Equilibrium</t>
  </si>
  <si>
    <t>Cap Alpaca</t>
  </si>
  <si>
    <t>Moonshot Slaybots</t>
  </si>
  <si>
    <t>Thorobotics</t>
  </si>
  <si>
    <t>CB Bearbots</t>
  </si>
  <si>
    <t>alzahrawi</t>
  </si>
  <si>
    <t>The Mad Dogs</t>
  </si>
  <si>
    <t>Kaprekar's Constants</t>
  </si>
  <si>
    <t>Mystery Machine</t>
  </si>
  <si>
    <t>Atomic-Robotic-Dogs</t>
  </si>
  <si>
    <t xml:space="preserve">Mechanical Lions </t>
  </si>
  <si>
    <t>Cryptic Cyborgs</t>
  </si>
  <si>
    <t>Sting Robotics</t>
  </si>
  <si>
    <t>Cyber Raiders</t>
  </si>
  <si>
    <t>Will-er Run</t>
  </si>
  <si>
    <t>The Legend of Robotics</t>
  </si>
  <si>
    <t>The Aftershocks</t>
  </si>
  <si>
    <t>GOLDBOTS</t>
  </si>
  <si>
    <t>E-Hawks</t>
  </si>
  <si>
    <t>Xrams</t>
  </si>
  <si>
    <t>The Centurions</t>
  </si>
  <si>
    <t>Titanium Knights Robotics</t>
  </si>
  <si>
    <t>Team Pedare</t>
  </si>
  <si>
    <t>Team Quantum</t>
  </si>
  <si>
    <t>PHEnix</t>
  </si>
  <si>
    <t>Armored Eagles</t>
  </si>
  <si>
    <t>Bomb-Botz</t>
  </si>
  <si>
    <t>Cuttin' Edge Robotics</t>
  </si>
  <si>
    <t>MEME Team</t>
  </si>
  <si>
    <t>Arsenal Engineering</t>
  </si>
  <si>
    <t>Blue Devils</t>
  </si>
  <si>
    <t>Florya Bisons</t>
  </si>
  <si>
    <t>Martin Motion</t>
  </si>
  <si>
    <t>The Irrational Engineers</t>
  </si>
  <si>
    <t>Eagles of the Knight</t>
  </si>
  <si>
    <t>Northwood School Robotics</t>
  </si>
  <si>
    <t>Nerointellect-sim Engineering &amp; Robot Design Soiree   N.E.R.D.S.</t>
  </si>
  <si>
    <t>Tech Devils</t>
  </si>
  <si>
    <t>Stable Circuits</t>
  </si>
  <si>
    <t>Atonement Academy CrewStators</t>
  </si>
  <si>
    <t>Hippocampinae</t>
  </si>
  <si>
    <t>Code Error 404</t>
  </si>
  <si>
    <t>Disruptive Innovation</t>
  </si>
  <si>
    <t>FE Freedom Engineers</t>
  </si>
  <si>
    <t>Iron Hawks</t>
  </si>
  <si>
    <t>ONECLAY A.R.M.O.R.Y.</t>
  </si>
  <si>
    <t>Hayden Robotics</t>
  </si>
  <si>
    <t>Reset Robotics</t>
  </si>
  <si>
    <t>Tin Men</t>
  </si>
  <si>
    <t>Mechanical Advantage</t>
  </si>
  <si>
    <t>The Bucks' Wrath</t>
  </si>
  <si>
    <t>Sabotage</t>
  </si>
  <si>
    <t>Bull City Botics</t>
  </si>
  <si>
    <t>Scavenger Robotics</t>
  </si>
  <si>
    <t>Terminal Velocity</t>
  </si>
  <si>
    <t>Javawockies</t>
  </si>
  <si>
    <t>Marist Screaming Eagles</t>
  </si>
  <si>
    <t>Etowah Electric Eagles</t>
  </si>
  <si>
    <t>BT Robotics</t>
  </si>
  <si>
    <t>Steel Ridge Robotics</t>
  </si>
  <si>
    <t>Yale Jiggawattz</t>
  </si>
  <si>
    <t>Nimrod Nation</t>
  </si>
  <si>
    <t>Norwalk High School Robotics</t>
  </si>
  <si>
    <t>HORUS</t>
  </si>
  <si>
    <t>Rundle College Robotics</t>
  </si>
  <si>
    <t>LAUNCH TEAM</t>
  </si>
  <si>
    <t>Zodiac</t>
  </si>
  <si>
    <t>Jiayi Superhuman Strength</t>
  </si>
  <si>
    <t>Robots Over Parma</t>
  </si>
  <si>
    <t>MetaRobotics</t>
  </si>
  <si>
    <t>The Spring Konstant</t>
  </si>
  <si>
    <t>TechKnow Difficulties</t>
  </si>
  <si>
    <t>Quanzhou No.5 Middle School</t>
  </si>
  <si>
    <t>The Blazer</t>
  </si>
  <si>
    <t>Shengxue Corps</t>
  </si>
  <si>
    <t>Ten Ton Robotics</t>
  </si>
  <si>
    <t>RAM Rodz Robotics</t>
  </si>
  <si>
    <t>The ElectroLights</t>
  </si>
  <si>
    <t>Mercenary Robotics</t>
  </si>
  <si>
    <t>Dead Robotics Society</t>
  </si>
  <si>
    <t>Chi-squared Robotics</t>
  </si>
  <si>
    <t>Further Dream</t>
  </si>
  <si>
    <t>Howdy Bots</t>
  </si>
  <si>
    <t>LYNX</t>
  </si>
  <si>
    <t>Terabyte of Ram</t>
  </si>
  <si>
    <t>Red Raider Robotics</t>
  </si>
  <si>
    <t>RoboHornz</t>
  </si>
  <si>
    <t>PLUG&amp;PLAY</t>
  </si>
  <si>
    <t>WonderWorks Robotics</t>
  </si>
  <si>
    <t xml:space="preserve">Hephaestus </t>
  </si>
  <si>
    <t>Ursuline Bearbotics</t>
  </si>
  <si>
    <t>Dimension Creator</t>
  </si>
  <si>
    <t>MITO</t>
  </si>
  <si>
    <t>Romero Robotics</t>
  </si>
  <si>
    <t>Kilo-bots</t>
  </si>
  <si>
    <t>Jinan foreign language school</t>
  </si>
  <si>
    <t>The Manhattan Project</t>
  </si>
  <si>
    <t>Clarkstown North 8-Bit Rams</t>
  </si>
  <si>
    <t>GOKTURKLER</t>
  </si>
  <si>
    <t>D.P. Todd Secondary</t>
  </si>
  <si>
    <t>Brazilian Storm</t>
  </si>
  <si>
    <t>Syntechs</t>
  </si>
  <si>
    <t>Supreme Eagles</t>
  </si>
  <si>
    <t>For Sale By Owner</t>
  </si>
  <si>
    <t>Degrees of Freedom</t>
  </si>
  <si>
    <t>Voyager</t>
  </si>
  <si>
    <t>GULTEPE ROBOTICS</t>
  </si>
  <si>
    <t>MEV MAKERS</t>
  </si>
  <si>
    <t>Fridolins</t>
  </si>
  <si>
    <t>The Missfits</t>
  </si>
  <si>
    <t>Fire Island Robotics (Muscatine Iowa)</t>
  </si>
  <si>
    <t>WARRIORBOTS</t>
  </si>
  <si>
    <t>GearHeadz</t>
  </si>
  <si>
    <t>Ward Melville High School</t>
  </si>
  <si>
    <t>Stealth Panther Robotics</t>
  </si>
  <si>
    <t>Robo Gladiators</t>
  </si>
  <si>
    <t>STEMINEERS</t>
  </si>
  <si>
    <t>4th Dimension</t>
  </si>
  <si>
    <t>Kalsedon</t>
  </si>
  <si>
    <t>St Cathodes</t>
  </si>
  <si>
    <t>Bossley Park High School</t>
  </si>
  <si>
    <t>tanx</t>
  </si>
  <si>
    <t>Canobolas</t>
  </si>
  <si>
    <t>Modern Americans</t>
  </si>
  <si>
    <t>Prepa Tec Chihuahua</t>
  </si>
  <si>
    <t>CTEC Robotics</t>
  </si>
  <si>
    <t>DigiBots</t>
  </si>
  <si>
    <t>Bog Bots!</t>
  </si>
  <si>
    <t>The Coded Collective</t>
  </si>
  <si>
    <t>Roots Charter High School</t>
  </si>
  <si>
    <t>Semiahmoo Robotics</t>
  </si>
  <si>
    <t>AG Robotik</t>
  </si>
  <si>
    <t>Air Guardians</t>
  </si>
  <si>
    <t>Iron Stallions</t>
  </si>
  <si>
    <t>Danger Noodle Danger</t>
  </si>
  <si>
    <t>The Positronic Panthers</t>
  </si>
  <si>
    <t>Lee County High School Trojans</t>
  </si>
  <si>
    <t>Rock Star Robotics</t>
  </si>
  <si>
    <t>Armijo Robotics</t>
  </si>
  <si>
    <t>AzTech</t>
  </si>
  <si>
    <t>TechKnowLogic</t>
  </si>
  <si>
    <t>Clockwork Knights</t>
  </si>
  <si>
    <t>Bronco Robotics</t>
  </si>
  <si>
    <t>Red Steel</t>
  </si>
  <si>
    <t>Wings of Liberty</t>
  </si>
  <si>
    <t>Castle High School</t>
  </si>
  <si>
    <t>Innovos Robotics</t>
  </si>
  <si>
    <t>GearCats</t>
  </si>
  <si>
    <t>DARC SIDE</t>
  </si>
  <si>
    <t>Iron Dragon</t>
  </si>
  <si>
    <t>ElectroPanthers</t>
  </si>
  <si>
    <t>Steel Boot</t>
  </si>
  <si>
    <t>Southern River</t>
  </si>
  <si>
    <t>Sutton Robotics League</t>
  </si>
  <si>
    <t>Unimatics</t>
  </si>
  <si>
    <t>Team FTW</t>
  </si>
  <si>
    <t>JagBots</t>
  </si>
  <si>
    <t>The Vegas Vortechs</t>
  </si>
  <si>
    <t>Hanoi Amsterdam School</t>
  </si>
  <si>
    <t>Greater Sydney Robotics</t>
  </si>
  <si>
    <t>Cyber Rangers</t>
  </si>
  <si>
    <t>Short SirKit</t>
  </si>
  <si>
    <t>Beantown Blitz</t>
  </si>
  <si>
    <t>Ra</t>
  </si>
  <si>
    <t>Redhawks</t>
  </si>
  <si>
    <t>Ben Carson Blue Jays</t>
  </si>
  <si>
    <t>TheDarkSide</t>
  </si>
  <si>
    <t>WIHS Robotics</t>
  </si>
  <si>
    <t>Dynamo</t>
  </si>
  <si>
    <t>T-FROGS</t>
  </si>
  <si>
    <t>pumaTECH</t>
  </si>
  <si>
    <t>Tawas Braves</t>
  </si>
  <si>
    <t>Flaming Metal Robotics</t>
  </si>
  <si>
    <t xml:space="preserve">Wildcat Robotics </t>
  </si>
  <si>
    <t>Roboticus</t>
  </si>
  <si>
    <t>Phoenix Robotics</t>
  </si>
  <si>
    <t>Waldron Bot Heads</t>
  </si>
  <si>
    <t>Aluminum Sting</t>
  </si>
  <si>
    <t>Bay-Arenac</t>
  </si>
  <si>
    <t>Charging Champions</t>
  </si>
  <si>
    <t>TDSS Titans</t>
  </si>
  <si>
    <t xml:space="preserve">Team Bobcat </t>
  </si>
  <si>
    <t>Lamphere Robotics</t>
  </si>
  <si>
    <t xml:space="preserve">Lake Shore High School </t>
  </si>
  <si>
    <t>Decatur Robotics Team</t>
  </si>
  <si>
    <t>Whiteford Bobcats</t>
  </si>
  <si>
    <t>Ferradermis</t>
  </si>
  <si>
    <t>Tempe T-Rex</t>
  </si>
  <si>
    <t>Komplete Kaos Inc</t>
  </si>
  <si>
    <t xml:space="preserve">Hancock Bulldogs </t>
  </si>
  <si>
    <t>AHC Transformers</t>
  </si>
  <si>
    <t>Cardinal.EXE</t>
  </si>
  <si>
    <t>SaviTech</t>
  </si>
  <si>
    <t>Sexton Redbots</t>
  </si>
  <si>
    <t>Northport Wildcats</t>
  </si>
  <si>
    <t>Baldwin Panthers</t>
  </si>
  <si>
    <t>Easy Company</t>
  </si>
  <si>
    <t>Robot Roll Call</t>
  </si>
  <si>
    <t>Au Gres Robotics</t>
  </si>
  <si>
    <t>Gogebic Range Robotics</t>
  </si>
  <si>
    <t>Mechanical Pumas</t>
  </si>
  <si>
    <t>GravitechX</t>
  </si>
  <si>
    <t>Stan Robotix</t>
  </si>
  <si>
    <t>Marinette RoboMarines</t>
  </si>
  <si>
    <t>KMS ROBOTICS</t>
  </si>
  <si>
    <t>F.U.N.  (FieRCely Uknighted Nation)</t>
  </si>
  <si>
    <t>Reese Rockets High School Robotics</t>
  </si>
  <si>
    <t>Robo-Elephants</t>
  </si>
  <si>
    <t>Full Metal Beavers</t>
  </si>
  <si>
    <t>Fulton Pirates</t>
  </si>
  <si>
    <t>Metal Eagles</t>
  </si>
  <si>
    <t>Walnuts and Bolts</t>
  </si>
  <si>
    <t>Atomic Automatons</t>
  </si>
  <si>
    <t>Alloy Obsession</t>
  </si>
  <si>
    <t>Tribebots</t>
  </si>
  <si>
    <t>Golden Bots</t>
  </si>
  <si>
    <t>TigreRobotics</t>
  </si>
  <si>
    <t>West Wyalong</t>
  </si>
  <si>
    <t>Central Robobcatics</t>
  </si>
  <si>
    <t>Ryu Botics</t>
  </si>
  <si>
    <t>Rockbotics</t>
  </si>
  <si>
    <t>MarkerBots</t>
  </si>
  <si>
    <t>LADYBOTS</t>
  </si>
  <si>
    <t>Nuns and Bolts</t>
  </si>
  <si>
    <t>STEM Clippers</t>
  </si>
  <si>
    <t xml:space="preserve">Scorpion </t>
  </si>
  <si>
    <t>Red Cat Robots</t>
  </si>
  <si>
    <t>Adamas Robotics</t>
  </si>
  <si>
    <t>Fusion Corps</t>
  </si>
  <si>
    <t>MIT Iron Eagles</t>
  </si>
  <si>
    <t>Thunder Hawks</t>
  </si>
  <si>
    <t>Team Avengers</t>
  </si>
  <si>
    <t>TESLA Robotics</t>
  </si>
  <si>
    <t>TRIObotics</t>
  </si>
  <si>
    <t>The ROAR-Botics</t>
  </si>
  <si>
    <t>Bionic Broncos</t>
  </si>
  <si>
    <t>West Valley Middle College Robotics Team</t>
  </si>
  <si>
    <t>MV roboPride</t>
  </si>
  <si>
    <t>Robofalcons</t>
  </si>
  <si>
    <t>TrailBLAZERS</t>
  </si>
  <si>
    <t>INNOBOTICS</t>
  </si>
  <si>
    <t>Alpha Knights</t>
  </si>
  <si>
    <t>Cardinal Dynamics</t>
  </si>
  <si>
    <t>EUROBOTICS</t>
  </si>
  <si>
    <t>Patriot Robotics</t>
  </si>
  <si>
    <t xml:space="preserve">Phoenix </t>
  </si>
  <si>
    <t>StingBots Santa Anita</t>
  </si>
  <si>
    <t>Mid Pacific Owl Robotics</t>
  </si>
  <si>
    <t>GOLEM</t>
  </si>
  <si>
    <t>Lobos Conalep</t>
  </si>
  <si>
    <t>Spudinc</t>
  </si>
  <si>
    <t>Millenial Falcons</t>
  </si>
  <si>
    <t>Mountaineers</t>
  </si>
  <si>
    <t>A. R. Johnson's Panthers</t>
  </si>
  <si>
    <t>HZB Robotics</t>
  </si>
  <si>
    <t>Circuit Br8kers</t>
  </si>
  <si>
    <t>SPARTANS</t>
  </si>
  <si>
    <t>Rocket Dogs</t>
  </si>
  <si>
    <t>Walker-Hackensack-Akeley</t>
  </si>
  <si>
    <t>Seahawk Metal</t>
  </si>
  <si>
    <t>Westminster SS</t>
  </si>
  <si>
    <t>HOT Bots</t>
  </si>
  <si>
    <t>CCS Nuclear Knights</t>
  </si>
  <si>
    <t>BHS RoboRaiders</t>
  </si>
  <si>
    <t>Knights of the Sea</t>
  </si>
  <si>
    <t>Excalibur</t>
  </si>
  <si>
    <t>Tel Shevaa</t>
  </si>
  <si>
    <t>Space monkeys</t>
  </si>
  <si>
    <t>Blue Jays</t>
  </si>
  <si>
    <t>Tiger Engineering</t>
  </si>
  <si>
    <t>MustangRobotics</t>
  </si>
  <si>
    <t>tERAbytes</t>
  </si>
  <si>
    <t>PackAttack</t>
  </si>
  <si>
    <t>RoboFlash</t>
  </si>
  <si>
    <t xml:space="preserve">Trailbots </t>
  </si>
  <si>
    <t>Overdrive</t>
  </si>
  <si>
    <t xml:space="preserve">Otternauts </t>
  </si>
  <si>
    <t>FUSION</t>
  </si>
  <si>
    <t>Atom Storm</t>
  </si>
  <si>
    <t>Future Star</t>
  </si>
  <si>
    <t>seed Strength</t>
  </si>
  <si>
    <t>Predicted Match points</t>
  </si>
  <si>
    <t>ranking Points</t>
  </si>
  <si>
    <t>rank</t>
  </si>
  <si>
    <t>Current Rank</t>
  </si>
  <si>
    <t>Predicted contributions</t>
  </si>
  <si>
    <t>N/A</t>
  </si>
  <si>
    <t>DO NOT EDIT</t>
  </si>
  <si>
    <t xml:space="preserve">This sheet contains the seed values for each competing team in each category. The seed values are estimates of the team's performance before the event has started. These values are used to determine predicted contributions, and will not change over the course of an event. </t>
  </si>
  <si>
    <t>Why is so much stuff empty?</t>
  </si>
  <si>
    <t xml:space="preserve">I need at least one week of actual match data before I can start making most of my predictions. Even after I get the data, I will need a few weeks to fully analyze it. </t>
  </si>
  <si>
    <t>When do you release updates?</t>
  </si>
  <si>
    <t>Category</t>
  </si>
  <si>
    <t>Description</t>
  </si>
  <si>
    <t xml:space="preserve">The number of fouls the given team contributes. High values indicate the team is being penalized frequently. </t>
  </si>
  <si>
    <t xml:space="preserve">The number of fouls the given team draws. High values indicate the team is drawing penalties frequently. </t>
  </si>
  <si>
    <t xml:space="preserve">The number of tech fouls the given team contributes. High values indicate the team is being penalized frequently. </t>
  </si>
  <si>
    <t xml:space="preserve">The number of tech fouls the given team draws. High values indicate the team is drawing penalties frequently. </t>
  </si>
  <si>
    <t xml:space="preserve">The number of foul points the given team contributes. High values indicate the team is being penalized frequently. </t>
  </si>
  <si>
    <t xml:space="preserve">The number of foul points the given team draws. High values indicate the team is drawing penalties frequently. </t>
  </si>
  <si>
    <t xml:space="preserve">The total points the given team contributes. Equivalent to OPR. </t>
  </si>
  <si>
    <t xml:space="preserve">The given team's contribution to the match winning margin. Equivalent to CCWM. </t>
  </si>
  <si>
    <t xml:space="preserve">The given team's winning margin Elo rating at the end of qualification matches. </t>
  </si>
  <si>
    <t xml:space="preserve">What follows are brief descriptions of each metric used in this workbook.  </t>
  </si>
  <si>
    <t>Where can I find more detail on the WM Elo metric?</t>
  </si>
  <si>
    <t xml:space="preserve">You can find more information on this in my FRC Elo 2008-2016 document. </t>
  </si>
  <si>
    <t xml:space="preserve">Presently, no. I am unable to get my current json parsing module to function in libreoffice. If you know how to use libreoffice macros, or can recommend a json parsing module that works with both excel and libreoffice, please reach out to me. </t>
  </si>
  <si>
    <t>Does this workbook work with libreoffice?</t>
  </si>
  <si>
    <t>Sheet name</t>
  </si>
  <si>
    <t>data import</t>
  </si>
  <si>
    <t>team lookup</t>
  </si>
  <si>
    <t>match lookup</t>
  </si>
  <si>
    <t>seed values</t>
  </si>
  <si>
    <t>calculated contributions</t>
  </si>
  <si>
    <t>predicted contributions</t>
  </si>
  <si>
    <t>rankings</t>
  </si>
  <si>
    <t xml:space="preserve">This sheet contains the current rankings of all teams at the event. </t>
  </si>
  <si>
    <t>Type</t>
  </si>
  <si>
    <t>Why are all of the "calculated contribution" values 0.00 for me?</t>
  </si>
  <si>
    <t xml:space="preserve">"calculated contributions" have no meaning until at least n/2 matches have been played, where n is the number of teams attending the event. These values will begin being calculated and displayed after n/2+5 matches at your event have been played. </t>
  </si>
  <si>
    <t>Winning Margin</t>
  </si>
  <si>
    <t>Predicted Winning Margin</t>
  </si>
  <si>
    <t>Match Points</t>
  </si>
  <si>
    <t>ranking Score</t>
  </si>
  <si>
    <t>Current Ranking Score</t>
  </si>
  <si>
    <t>Last completed qualification match</t>
  </si>
  <si>
    <t>Prediction parameters</t>
  </si>
  <si>
    <t>Win Probability</t>
  </si>
  <si>
    <t>Blue RPs</t>
  </si>
  <si>
    <t>Red RPs</t>
  </si>
  <si>
    <t>index</t>
  </si>
  <si>
    <t>RP</t>
  </si>
  <si>
    <t>score</t>
  </si>
  <si>
    <t xml:space="preserve">I try to release updates on Tuesday or Wednesday of each week, but it varies. </t>
  </si>
  <si>
    <t>predicted rankings</t>
  </si>
  <si>
    <t>0 matches</t>
  </si>
  <si>
    <t>20 matches</t>
  </si>
  <si>
    <t>40 matches</t>
  </si>
  <si>
    <t>60 matches</t>
  </si>
  <si>
    <t>80 matches</t>
  </si>
  <si>
    <t>squared error</t>
  </si>
  <si>
    <t>var</t>
  </si>
  <si>
    <t>explained</t>
  </si>
  <si>
    <t>Simulations to run (500 recommended)</t>
  </si>
  <si>
    <t xml:space="preserve">This sheet contains the probabilities that teams will obtain given ranks by the end of the event. These values are found by simulating all upcoming matches the number of times indicated by cell E2 in "data import" and determining each team's rank given these results. The sample error is inversely related to the number of simulations, and can be approximated by sample error % = 1000/simulations. Additionally, the simulations assume all matches are independent, which can be a poor assumption in certain cases, particularly very early on at events. </t>
  </si>
  <si>
    <t>Does a 0% chance of my team seeding in the top 8 actually mean there is no possible way that this could occur?</t>
  </si>
  <si>
    <t>What is the procedure for determining calculated contributions?</t>
  </si>
  <si>
    <t xml:space="preserve">See Ed Law's presentation here (https://www.chiefdelphi.com/media/papers/2174) or my presentation here (https://drive.google.com/open?id=0BwCw_WNsL-c8bHNMbHF5UHB5Qjg) for more detail on how calculated contributions are found. </t>
  </si>
  <si>
    <t>What are predicted contributions?</t>
  </si>
  <si>
    <t>Why does everything run slower sometimes?</t>
  </si>
  <si>
    <t xml:space="preserve">Performance is dramatically reduced when other excel documents are open. Close out of other excel books for best results. A smaller improvement can be made by setting the "calculation options" under the "Formulas" tab to the "Manual" setting on all open workbooks. </t>
  </si>
  <si>
    <t xml:space="preserve">"Predicted contributions" are used to predict what the end of event calculated contributions will be. It has many useful properties that make it superior to standard "calculated contributions". Eugene Fang describes them in detail here (https://github.com/the-blue-alliance/the-blue-alliance/pull/1478#issuecomment-210564302), but he calls them ixOPR. This workbook uses 2 iterations of the algorithm and uses seed values found in the "seed values" sheet. </t>
  </si>
  <si>
    <t>Ranking Score</t>
  </si>
  <si>
    <t>Total</t>
  </si>
  <si>
    <t>Predicted Score</t>
  </si>
  <si>
    <t>Actual Score</t>
  </si>
  <si>
    <t>Image Not Found</t>
  </si>
  <si>
    <t>Image Folder</t>
  </si>
  <si>
    <t>images</t>
  </si>
  <si>
    <t xml:space="preserve">Use this sheet to find the key for your event. </t>
  </si>
  <si>
    <t>Match Number</t>
  </si>
  <si>
    <t>Image</t>
  </si>
  <si>
    <t>matches Played</t>
  </si>
  <si>
    <t>Predicted Contribution</t>
  </si>
  <si>
    <t>team</t>
  </si>
  <si>
    <t>1 seed</t>
  </si>
  <si>
    <t>top 8</t>
  </si>
  <si>
    <t>top 15</t>
  </si>
  <si>
    <t>This workbook is a tool which can be used to simulate upcoming or ongoing 2018 events, or to calculate statistics for completed events. Data is pulled from the TBA API in the "data import" sheet. Explanations for how to use each sheet can be found below, followed by descriptions of the metrics used</t>
  </si>
  <si>
    <t xml:space="preserve">This workbook was created by Caleb Sykes. For any questions or comments, email me at calebsyk@gmail.com or Private Message me on Chief Delphi (username "Caleb Sykes"). I love getting feedback from people and hearing about how people are using these tools, so feel free to contact me. Also, if you want to help out, I could use some help from someone who knows libreoffice macros. I would also love to have someone work on making the interface sheets look nicer. </t>
  </si>
  <si>
    <t>C:\2018 FIRST Power-Up Pictures\</t>
  </si>
  <si>
    <t>auto Ownership Points</t>
  </si>
  <si>
    <t>auto Quest Ranking Point</t>
  </si>
  <si>
    <t>auto Run Points</t>
  </si>
  <si>
    <t>auto Scale Ownership Seconds</t>
  </si>
  <si>
    <t>auto Switch At Zero</t>
  </si>
  <si>
    <t>auto Switch Ownership Seconds</t>
  </si>
  <si>
    <t>endgame Points</t>
  </si>
  <si>
    <t>face The Boss Ranking Point</t>
  </si>
  <si>
    <t>tba Ranking Points Earned</t>
  </si>
  <si>
    <t>teleop Ownership Points</t>
  </si>
  <si>
    <t>teleop Scale Boost Seconds</t>
  </si>
  <si>
    <t>teleop Scale Force Seconds</t>
  </si>
  <si>
    <t>teleop Scale Ownership Seconds</t>
  </si>
  <si>
    <t>teleop Switch Boost Seconds</t>
  </si>
  <si>
    <t>teleop Switch Force Seconds</t>
  </si>
  <si>
    <t>teleop Switch Ownership Seconds</t>
  </si>
  <si>
    <t>vault Boost Played</t>
  </si>
  <si>
    <t>vault Boost Total</t>
  </si>
  <si>
    <t>vault Force Played</t>
  </si>
  <si>
    <t>vault Force Total</t>
  </si>
  <si>
    <t>vault Levitate Played</t>
  </si>
  <si>
    <t>vault Levitate Total</t>
  </si>
  <si>
    <t>vault Points</t>
  </si>
  <si>
    <t>Switch/Scale</t>
  </si>
  <si>
    <t>Vault</t>
  </si>
  <si>
    <t>teleop Excluding Endgame Points</t>
  </si>
  <si>
    <t>levitate Points</t>
  </si>
  <si>
    <t>parking Points</t>
  </si>
  <si>
    <t>climbing Points</t>
  </si>
  <si>
    <t>auto Ownership Points Margin</t>
  </si>
  <si>
    <t>teleop Ownership Points Margin</t>
  </si>
  <si>
    <t>auto Scale Ownership Margin</t>
  </si>
  <si>
    <t>robot 1 Auto</t>
  </si>
  <si>
    <t>robot 2 Auto</t>
  </si>
  <si>
    <t>robot 3 Auto</t>
  </si>
  <si>
    <t>robot 1 Endgame</t>
  </si>
  <si>
    <t>robot 2 Endgame</t>
  </si>
  <si>
    <t>robot 3 Endgame</t>
  </si>
  <si>
    <t>Set</t>
  </si>
  <si>
    <t>force Efficiency</t>
  </si>
  <si>
    <t>boost Efficiency</t>
  </si>
  <si>
    <t>levitate Efficiency</t>
  </si>
  <si>
    <t>qm</t>
  </si>
  <si>
    <t>Awards</t>
  </si>
  <si>
    <t>auto Elo Points</t>
  </si>
  <si>
    <t>scale Elo Points</t>
  </si>
  <si>
    <t>switch and Scale Elo Points</t>
  </si>
  <si>
    <t>placeholder</t>
  </si>
  <si>
    <t>placeholder 2</t>
  </si>
  <si>
    <t>auto Run Rate</t>
  </si>
  <si>
    <t>average Force Efficiency</t>
  </si>
  <si>
    <t>average Levitate Efficiency</t>
  </si>
  <si>
    <t>average Boost Efficiency</t>
  </si>
  <si>
    <t>climb Rate</t>
  </si>
  <si>
    <t>adjusted Levitate Rate</t>
  </si>
  <si>
    <t>adjusted Climb Or Levitate Rate</t>
  </si>
  <si>
    <t>adjusted Individual Endgame Points</t>
  </si>
  <si>
    <t>Chairman's Strength (mCA)</t>
  </si>
  <si>
    <t>PNTA Pilgrim Nuclear Technology Alliance</t>
  </si>
  <si>
    <t>The Wings of Fire</t>
  </si>
  <si>
    <t>The Intimidators</t>
  </si>
  <si>
    <t>Diablo</t>
  </si>
  <si>
    <t>SigmaC@T Robotics Team</t>
  </si>
  <si>
    <t>Eaglestrike</t>
  </si>
  <si>
    <t>NASA Knights</t>
  </si>
  <si>
    <t>SOUPer BOTS</t>
  </si>
  <si>
    <t>TEMPEST</t>
  </si>
  <si>
    <t>The Dynamos</t>
  </si>
  <si>
    <t>LUNATECS</t>
  </si>
  <si>
    <t>Lights Out</t>
  </si>
  <si>
    <t>2 Train Robotics</t>
  </si>
  <si>
    <t>Mech Tech Dragons</t>
  </si>
  <si>
    <t>⚙️ Grease Monkeys ⚙️</t>
  </si>
  <si>
    <t>ROBO WIZARDS</t>
  </si>
  <si>
    <t xml:space="preserve">TALON 540 </t>
  </si>
  <si>
    <t>Crescent Coyotes</t>
  </si>
  <si>
    <t>Oakton Cougar Robotics</t>
  </si>
  <si>
    <t xml:space="preserve">Sabre Bytes Robotics </t>
  </si>
  <si>
    <t>Iron Bears</t>
  </si>
  <si>
    <t>The POWER CHARGERS</t>
  </si>
  <si>
    <t>The Zebracorns</t>
  </si>
  <si>
    <t>D Cubed</t>
  </si>
  <si>
    <t>Code Gold</t>
  </si>
  <si>
    <t>Aquatic Robotics</t>
  </si>
  <si>
    <t xml:space="preserve">M'Aiken Magic </t>
  </si>
  <si>
    <t>Walpole Robotics</t>
  </si>
  <si>
    <t>DuRT  (De Smet ultimate Robotics Team)</t>
  </si>
  <si>
    <t>Vulcan Robotics FRC 1218</t>
  </si>
  <si>
    <t>Agincourt Skunkworks</t>
  </si>
  <si>
    <t>Blood, Sweat, and Gears</t>
  </si>
  <si>
    <t>Ragin' C- Biscuits</t>
  </si>
  <si>
    <t>Mitty Robotics "TKO"</t>
  </si>
  <si>
    <t>The Metal Moose</t>
  </si>
  <si>
    <t>Lightning 1444</t>
  </si>
  <si>
    <t>Parsons Vikings</t>
  </si>
  <si>
    <t>Tewksbury Titans</t>
  </si>
  <si>
    <t>NASA MorTorq 1515</t>
  </si>
  <si>
    <t>Cryonics</t>
  </si>
  <si>
    <t>Voltrix</t>
  </si>
  <si>
    <t>Quantum Samurai</t>
  </si>
  <si>
    <t>⛴ Blackwater Robotics ⛴</t>
  </si>
  <si>
    <t>TronBots</t>
  </si>
  <si>
    <t xml:space="preserve">The Chimeras </t>
  </si>
  <si>
    <t>Dulaney Robotics REX</t>
  </si>
  <si>
    <t>The P-51 Mustangs</t>
  </si>
  <si>
    <t>Voyagers</t>
  </si>
  <si>
    <t>The Aviators</t>
  </si>
  <si>
    <t>Burning Tiger   #1973</t>
  </si>
  <si>
    <t xml:space="preserve">The PowerSquids </t>
  </si>
  <si>
    <t>Rockford Robotics</t>
  </si>
  <si>
    <t>Robolopes</t>
  </si>
  <si>
    <t>W.A.R. Lords</t>
  </si>
  <si>
    <t>NoMythic</t>
  </si>
  <si>
    <t>Tru Blu Patriots</t>
  </si>
  <si>
    <t>WHO</t>
  </si>
  <si>
    <t>Reseda Regents Robotics R^3</t>
  </si>
  <si>
    <t>Steel Stingers</t>
  </si>
  <si>
    <t>Seamonsters</t>
  </si>
  <si>
    <t>Team JetStream</t>
  </si>
  <si>
    <t>Fang</t>
  </si>
  <si>
    <t>IronDogz</t>
  </si>
  <si>
    <t>R3 - Rapoport Raven Robotics</t>
  </si>
  <si>
    <t>Pi Rho Techs</t>
  </si>
  <si>
    <t>Panda Robotics</t>
  </si>
  <si>
    <t>Automation Nation</t>
  </si>
  <si>
    <t>Crimson Tide Engineers/ Coolidge Colts</t>
  </si>
  <si>
    <t>Tiger Tech</t>
  </si>
  <si>
    <t>Aftermath</t>
  </si>
  <si>
    <t>ASTEC NASA Explorers</t>
  </si>
  <si>
    <t>Orange Crush Robotics</t>
  </si>
  <si>
    <t>The ERRORs</t>
  </si>
  <si>
    <t>Official Robotics Constructors of Ashland</t>
  </si>
  <si>
    <t>F. R. O. G.</t>
  </si>
  <si>
    <t xml:space="preserve">Camdenton LASER </t>
  </si>
  <si>
    <t>Union City MagneGeeks</t>
  </si>
  <si>
    <t>Circle Of Life Academy - COLA</t>
  </si>
  <si>
    <t>Droid Rage 3381</t>
  </si>
  <si>
    <t>ALChemists</t>
  </si>
  <si>
    <t>MVHS Robotics</t>
  </si>
  <si>
    <t>Miami MEngs</t>
  </si>
  <si>
    <t>RoboRiot</t>
  </si>
  <si>
    <t>VIKINGS ROBOTICS</t>
  </si>
  <si>
    <t>Team Sprocket</t>
  </si>
  <si>
    <t xml:space="preserve">Bronc Botz </t>
  </si>
  <si>
    <t>River's Edge Robotics</t>
  </si>
  <si>
    <t>CBoT´S4</t>
  </si>
  <si>
    <t>Blue Ignition</t>
  </si>
  <si>
    <t>Piranhas</t>
  </si>
  <si>
    <t>Bots in Blue</t>
  </si>
  <si>
    <t>Chingbotics</t>
  </si>
  <si>
    <t>Pheonix 3570</t>
  </si>
  <si>
    <t>Pride in the Tribe-Caveman Robotics</t>
  </si>
  <si>
    <t>INTEGRA</t>
  </si>
  <si>
    <t>4-H / CAM Academy CloverBots</t>
  </si>
  <si>
    <t>Brighton TechnoDogs</t>
  </si>
  <si>
    <t>Governors</t>
  </si>
  <si>
    <t xml:space="preserve">TITAN </t>
  </si>
  <si>
    <t>ROCK'EM SHOCK'EM ROBOTICS</t>
  </si>
  <si>
    <t>Tecmilenio WinT 3794</t>
  </si>
  <si>
    <t>Spectrum   -△◅</t>
  </si>
  <si>
    <t>Trojan Robotics</t>
  </si>
  <si>
    <t>Absolute Zero Electricity</t>
  </si>
  <si>
    <t>RoboGym Robotics</t>
  </si>
  <si>
    <t>LOUPS</t>
  </si>
  <si>
    <t>Topper Robotics</t>
  </si>
  <si>
    <t>Theodore Roosevelt's Disco Haircut</t>
  </si>
  <si>
    <t>Buff Sci-borgs</t>
  </si>
  <si>
    <t>NRG</t>
  </si>
  <si>
    <t xml:space="preserve">Klamath Basin Robotics - STEAMPUNK </t>
  </si>
  <si>
    <t xml:space="preserve">Hardwired   </t>
  </si>
  <si>
    <t>The Falcons</t>
  </si>
  <si>
    <t>Norsemen  Robotics</t>
  </si>
  <si>
    <t>SCRAP 4151</t>
  </si>
  <si>
    <t xml:space="preserve"> IMVERT (Interscholastic Mount Vernon Engineering Robotics Team)</t>
  </si>
  <si>
    <t>Excelsior!</t>
  </si>
  <si>
    <t>Tecmilenio - RoboHawk - 4262</t>
  </si>
  <si>
    <t>ABSOLUTE ROBOTICS</t>
  </si>
  <si>
    <t>FRC 4343 MaxTech Robotics</t>
  </si>
  <si>
    <t>Tecmilenio-ART-4371</t>
  </si>
  <si>
    <t>Panthera Machina</t>
  </si>
  <si>
    <t>The Astroneers</t>
  </si>
  <si>
    <t>BEAR bots</t>
  </si>
  <si>
    <t>King's Robotics</t>
  </si>
  <si>
    <t>MCROBO</t>
  </si>
  <si>
    <t>GreenBlitz</t>
  </si>
  <si>
    <t>C.I.S.</t>
  </si>
  <si>
    <t>State of Florida Wildcats</t>
  </si>
  <si>
    <t>The RoboSpartans</t>
  </si>
  <si>
    <t>Butte Built Bots</t>
  </si>
  <si>
    <t>Ironmen 2</t>
  </si>
  <si>
    <t>Galileo Robotics</t>
  </si>
  <si>
    <t>Atomic Armadillos</t>
  </si>
  <si>
    <t>Rio Robotics</t>
  </si>
  <si>
    <t>CyberDoggz</t>
  </si>
  <si>
    <t>Tecmilenio - EARTH - 4723</t>
  </si>
  <si>
    <t>Rocori Rench Reckers</t>
  </si>
  <si>
    <t>Tecmilenio - DEROF - 4735</t>
  </si>
  <si>
    <t>Tecmilenio - Alebrijes - 4746</t>
  </si>
  <si>
    <t>Bert</t>
  </si>
  <si>
    <t>BLACKTOWN GIRLS (née UMM: Unidentified Moving Machines)</t>
  </si>
  <si>
    <t>Electro-Bots</t>
  </si>
  <si>
    <t>The Alpha Dogs</t>
  </si>
  <si>
    <t>RoboSharks</t>
  </si>
  <si>
    <t>That ONE Team-OurNextEngineers</t>
  </si>
  <si>
    <t>BORUSAN ROBOTICS</t>
  </si>
  <si>
    <t>Revolt Robotics</t>
  </si>
  <si>
    <t>CKSS Robotics</t>
  </si>
  <si>
    <t>Pacific Steel</t>
  </si>
  <si>
    <t xml:space="preserve"> Full Metal Mustangs</t>
  </si>
  <si>
    <t>MegaHurtz Robotics</t>
  </si>
  <si>
    <t>KnighTech</t>
  </si>
  <si>
    <t>Team FridgeBot</t>
  </si>
  <si>
    <t>The Eagles</t>
  </si>
  <si>
    <t>K-BOTS</t>
  </si>
  <si>
    <t>Undercogs</t>
  </si>
  <si>
    <t>GRIFFINITE</t>
  </si>
  <si>
    <t>LISD TECHnicians</t>
  </si>
  <si>
    <t>Purple People Eaters</t>
  </si>
  <si>
    <t>FullMetal-Jackets</t>
  </si>
  <si>
    <t>Panther Power</t>
  </si>
  <si>
    <t>Syn. Surgers</t>
  </si>
  <si>
    <t>Tribe Tech FRC</t>
  </si>
  <si>
    <t>⚙️ RoboCats ⚙️</t>
  </si>
  <si>
    <t>Aegis Robotics</t>
  </si>
  <si>
    <t>Kinetic</t>
  </si>
  <si>
    <t>C3 WAYbots</t>
  </si>
  <si>
    <t>Torque</t>
  </si>
  <si>
    <t>FAIR Robtics</t>
  </si>
  <si>
    <t>Rhinos</t>
  </si>
  <si>
    <t>Natural Disasters</t>
  </si>
  <si>
    <t>Steel Talons</t>
  </si>
  <si>
    <t>CCA RoboCougars</t>
  </si>
  <si>
    <t>Supernova</t>
  </si>
  <si>
    <t>Ipswich TIGERS</t>
  </si>
  <si>
    <t>Stallion Robotics</t>
  </si>
  <si>
    <t>Clairemonster</t>
  </si>
  <si>
    <t>GD-Bots</t>
  </si>
  <si>
    <t>Career Academy Robotics</t>
  </si>
  <si>
    <t>Bizarbots Robotics</t>
  </si>
  <si>
    <t>The Bay Orangutans</t>
  </si>
  <si>
    <t>Midcoast MAINEiacs</t>
  </si>
  <si>
    <t>The Engineers on Fire</t>
  </si>
  <si>
    <t>Alcona Tool Cats</t>
  </si>
  <si>
    <t>Ultime Novo</t>
  </si>
  <si>
    <t>DVHS Cyborgs</t>
  </si>
  <si>
    <t>⚒️ A.R.T. ⚒️</t>
  </si>
  <si>
    <t>Reign Robotics</t>
  </si>
  <si>
    <t>UTAS Robotics</t>
  </si>
  <si>
    <t>Taiyuan Beijing Team</t>
  </si>
  <si>
    <t>Semia Team 1</t>
  </si>
  <si>
    <t>Turbulence  (Saugatuck Robotics)</t>
  </si>
  <si>
    <t>The Nomads</t>
  </si>
  <si>
    <t>Hyde Cyber Wolves</t>
  </si>
  <si>
    <t>Byron Robotics</t>
  </si>
  <si>
    <t>KelRot</t>
  </si>
  <si>
    <t>The Gearhounds</t>
  </si>
  <si>
    <t>Hello World</t>
  </si>
  <si>
    <t>Tecmilenio Faraday 5696</t>
  </si>
  <si>
    <t>Robo Sapiens</t>
  </si>
  <si>
    <t>Lennox Monsanto MAD Dragons</t>
  </si>
  <si>
    <t>Code Red</t>
  </si>
  <si>
    <t>Adna Pirate Robotics</t>
  </si>
  <si>
    <t>Bevbotics</t>
  </si>
  <si>
    <t>NEXUS Robotics</t>
  </si>
  <si>
    <t>X-Bots Robotics</t>
  </si>
  <si>
    <t>ACE</t>
  </si>
  <si>
    <t>Tecmilenio BorderBots 5874</t>
  </si>
  <si>
    <t>M.E.T.A. Robotics</t>
  </si>
  <si>
    <t>J.E.H.S. CyberJags</t>
  </si>
  <si>
    <t>Cougar Pack</t>
  </si>
  <si>
    <t>The Marauders</t>
  </si>
  <si>
    <t>Tecmilenio Quetzales 5932</t>
  </si>
  <si>
    <t>Makers Assemble</t>
  </si>
  <si>
    <t>NOLABOTS</t>
  </si>
  <si>
    <t>HB Oiler Robotics</t>
  </si>
  <si>
    <t>┌ Iron Fangs ┐</t>
  </si>
  <si>
    <t>Galaxia in memory of David Zohar</t>
  </si>
  <si>
    <t>The Chillbots</t>
  </si>
  <si>
    <t>CYBERHEART</t>
  </si>
  <si>
    <t>Tecmilenio - Teravolts - 6010</t>
  </si>
  <si>
    <t>ARC</t>
  </si>
  <si>
    <t>TICK</t>
  </si>
  <si>
    <t>John Glenn Robotics</t>
  </si>
  <si>
    <t>Gadget Agents</t>
  </si>
  <si>
    <t>Cypress Circuits</t>
  </si>
  <si>
    <t>BREADBOTS</t>
  </si>
  <si>
    <t>BOSS</t>
  </si>
  <si>
    <t>Gryphon Machine</t>
  </si>
  <si>
    <t>Robo-Reactors</t>
  </si>
  <si>
    <t>Green Devil Bots</t>
  </si>
  <si>
    <t>Cyber Cougars</t>
  </si>
  <si>
    <t>Doc Botics</t>
  </si>
  <si>
    <t>The Robo Ravens 6136</t>
  </si>
  <si>
    <t>Red Theory</t>
  </si>
  <si>
    <t>ThunderBotz</t>
  </si>
  <si>
    <t>Tecmilenio Vitronik 6170</t>
  </si>
  <si>
    <t>⚛ Chain Reaction ⚛</t>
  </si>
  <si>
    <t xml:space="preserve">Leon Robotics  </t>
  </si>
  <si>
    <t>Hope BotCats</t>
  </si>
  <si>
    <t>Narrabri High School- Kaputar Klockworks</t>
  </si>
  <si>
    <t>RoboKryptonite</t>
  </si>
  <si>
    <t xml:space="preserve">Tecmilenio - FTM6218 - 6218 </t>
  </si>
  <si>
    <t>Flying Tigers</t>
  </si>
  <si>
    <t>6224 The Saint Dominators</t>
  </si>
  <si>
    <t>SLC Roarin' Robotics</t>
  </si>
  <si>
    <t>Team Koi</t>
  </si>
  <si>
    <t>POPCORN PENGUINS</t>
  </si>
  <si>
    <t>Citadel</t>
  </si>
  <si>
    <t>EAGLE</t>
  </si>
  <si>
    <t>SPCS - Hafabots</t>
  </si>
  <si>
    <t>SPCS - Koko Tek</t>
  </si>
  <si>
    <t>DM Robotics The WolfPack</t>
  </si>
  <si>
    <t>Tecmilenio ENKI-NOVA 6319</t>
  </si>
  <si>
    <t>■ R-Cubed  Rouse Raider Robotics ■</t>
  </si>
  <si>
    <t>⚡ Baltimore Bolts ⚡</t>
  </si>
  <si>
    <t>Terror Bytes</t>
  </si>
  <si>
    <t>Pelican Falls First Nations High School</t>
  </si>
  <si>
    <t>J.E.D.I.S.</t>
  </si>
  <si>
    <t xml:space="preserve">The Buhlean Operators </t>
  </si>
  <si>
    <t>BirdBots</t>
  </si>
  <si>
    <t>Spencer Robotics</t>
  </si>
  <si>
    <t>Guangzhou research robot club</t>
  </si>
  <si>
    <t>Pioneer</t>
  </si>
  <si>
    <t>Cyber/Scorpions</t>
  </si>
  <si>
    <t>Tecmilenio - DEVOLT - 6407</t>
  </si>
  <si>
    <t>Gravediggers</t>
  </si>
  <si>
    <t>Innovation, Collaboration, and Excellence</t>
  </si>
  <si>
    <t>Fire Island Robotics</t>
  </si>
  <si>
    <t>The Conclave</t>
  </si>
  <si>
    <t>To Be Decided</t>
  </si>
  <si>
    <t>Jetson's Robotics</t>
  </si>
  <si>
    <t>PARS ROBOTIC TEAM</t>
  </si>
  <si>
    <t>Turbo Turtle</t>
  </si>
  <si>
    <t>AEMBOT</t>
  </si>
  <si>
    <t>Bad 2 the Bone - Bingara Central School</t>
  </si>
  <si>
    <t>Wired Warriors</t>
  </si>
  <si>
    <t xml:space="preserve">NOVA </t>
  </si>
  <si>
    <t>Mystic Biscuit</t>
  </si>
  <si>
    <t>Supernova Star Squad</t>
  </si>
  <si>
    <t>Tecmilenio - Charger - 6483</t>
  </si>
  <si>
    <t>Matheson's Mecha Mustangs</t>
  </si>
  <si>
    <t>Pangburn S.W.A.T.</t>
  </si>
  <si>
    <t>Falls Church High School Robotics</t>
  </si>
  <si>
    <t>Tecmilenio    ELEKTRON  6507</t>
  </si>
  <si>
    <t>Hastings Heroes</t>
  </si>
  <si>
    <t>Pymble Pride</t>
  </si>
  <si>
    <t>Wyvern Robotics</t>
  </si>
  <si>
    <t>Wilder Wolves</t>
  </si>
  <si>
    <t>Beaver Tech</t>
  </si>
  <si>
    <t>Edison Sustainabots</t>
  </si>
  <si>
    <t>Linc-Bots</t>
  </si>
  <si>
    <t>A-Team Robotics</t>
  </si>
  <si>
    <t>Naatsisʼáán Robotics</t>
  </si>
  <si>
    <t>Perry High School RAMBOTS</t>
  </si>
  <si>
    <t>Omecha Wolf Pack</t>
  </si>
  <si>
    <t>ROBO CORR</t>
  </si>
  <si>
    <t>Alanson Viking Brobotics</t>
  </si>
  <si>
    <t>Positive Charge</t>
  </si>
  <si>
    <t>Vestabots</t>
  </si>
  <si>
    <t>Hózhóogo Naasháa Doo (Walk in Beauty)</t>
  </si>
  <si>
    <t>Tuskin' Raiders</t>
  </si>
  <si>
    <t>Counter-Torque Robotics</t>
  </si>
  <si>
    <t>Panther Powered</t>
  </si>
  <si>
    <t>EV ROBOTICS</t>
  </si>
  <si>
    <t>QUAKE</t>
  </si>
  <si>
    <t>Tecmilenio - Equipo ITAC - 6604</t>
  </si>
  <si>
    <t>Tecmilenio - Synergy - 6605</t>
  </si>
  <si>
    <t>Tecmilenio PINK HAWKS 6606</t>
  </si>
  <si>
    <t>Tecmilenio ARCADIA 6608</t>
  </si>
  <si>
    <t>NexGen</t>
  </si>
  <si>
    <t>Belle Voxel - Bots</t>
  </si>
  <si>
    <t>WARHBOTS</t>
  </si>
  <si>
    <t>The Northmengineers</t>
  </si>
  <si>
    <t xml:space="preserve">Artemis Robotics </t>
  </si>
  <si>
    <t>Andrews' Robohana</t>
  </si>
  <si>
    <t>Niles Nordic Knights</t>
  </si>
  <si>
    <t>F.U.N.  (Fiercely Uknighted Nation)</t>
  </si>
  <si>
    <t>Supreme Robotics</t>
  </si>
  <si>
    <t>Jaxon Falcon Works</t>
  </si>
  <si>
    <t>BetaWolves</t>
  </si>
  <si>
    <t xml:space="preserve">The Mechanical Minds </t>
  </si>
  <si>
    <t>Harrison Stingers of Steel</t>
  </si>
  <si>
    <t>The Belton New Tech SpaceMakers</t>
  </si>
  <si>
    <t>VOLTEC Robotics</t>
  </si>
  <si>
    <t>MechaSpartans</t>
  </si>
  <si>
    <t xml:space="preserve">CHA Circuits </t>
  </si>
  <si>
    <t>Arborbotics</t>
  </si>
  <si>
    <t>FalconX</t>
  </si>
  <si>
    <t>Tecmilenio- Regiobots -6666</t>
  </si>
  <si>
    <t>Team Outreach A.S.T.R.O. Vikings</t>
  </si>
  <si>
    <t>WildCat 5e</t>
  </si>
  <si>
    <t>RCW   Jaguar Robosapiens</t>
  </si>
  <si>
    <t>Tindley Trailblazers</t>
  </si>
  <si>
    <t>Team redbot        Mt Greylock Regional High School</t>
  </si>
  <si>
    <t>RobCoBots</t>
  </si>
  <si>
    <t xml:space="preserve">Record Robotics </t>
  </si>
  <si>
    <t>G3 - Glue Gun &amp; Glitter</t>
  </si>
  <si>
    <t>Mehville Pi</t>
  </si>
  <si>
    <t>CBA RoboKings</t>
  </si>
  <si>
    <t>Oscats</t>
  </si>
  <si>
    <t>Flash Drives</t>
  </si>
  <si>
    <t>Columbus City Schools Walnut Ridge Scotts</t>
  </si>
  <si>
    <t>Denison Robo-Jackets</t>
  </si>
  <si>
    <t>Raven</t>
  </si>
  <si>
    <t>ViperBots Valor</t>
  </si>
  <si>
    <t xml:space="preserve">Robot Crabshell </t>
  </si>
  <si>
    <t>The Mean Caimans</t>
  </si>
  <si>
    <t>HAI-Panda</t>
  </si>
  <si>
    <t>Team Wolfpack</t>
  </si>
  <si>
    <t>Cyber Jays</t>
  </si>
  <si>
    <t>Mineola Wild Reds</t>
  </si>
  <si>
    <t>REAL Robotics</t>
  </si>
  <si>
    <t>William Tennent Robotics</t>
  </si>
  <si>
    <t xml:space="preserve">Ace Robotics </t>
  </si>
  <si>
    <t>Starship Robotics</t>
  </si>
  <si>
    <t>Gunnery Gears</t>
  </si>
  <si>
    <t>Andover Snowflakes</t>
  </si>
  <si>
    <t>Pangaea</t>
  </si>
  <si>
    <t xml:space="preserve">Ellipse </t>
  </si>
  <si>
    <t>10 Factorial</t>
  </si>
  <si>
    <t>Navigator</t>
  </si>
  <si>
    <t>Tecmilenio - Scorpion Bots - 6820</t>
  </si>
  <si>
    <t>Rogue Techs</t>
  </si>
  <si>
    <t>THE SHISHKABOTS</t>
  </si>
  <si>
    <t>LVA Robot Pigeons</t>
  </si>
  <si>
    <t>The Stronghorns</t>
  </si>
  <si>
    <t>Equipo Academy</t>
  </si>
  <si>
    <t>hexagon</t>
  </si>
  <si>
    <t>Ignite Robotics</t>
  </si>
  <si>
    <t>Southwest system overload</t>
  </si>
  <si>
    <t xml:space="preserve"> A-05 Annex</t>
  </si>
  <si>
    <t>Robotrojans STEAMex</t>
  </si>
  <si>
    <t>Phoenix Coding Academy Pythons</t>
  </si>
  <si>
    <t>Bionic Warriors</t>
  </si>
  <si>
    <t>Steel Satyr</t>
  </si>
  <si>
    <t>The Tinkerers</t>
  </si>
  <si>
    <t>Tecmilenio - Bellum - 6837</t>
  </si>
  <si>
    <t>X-SHARC</t>
  </si>
  <si>
    <t>Cerberus 2.0</t>
  </si>
  <si>
    <t>Polaris</t>
  </si>
  <si>
    <t>Guardian Gears</t>
  </si>
  <si>
    <t>Provotypes</t>
  </si>
  <si>
    <t>River Bots</t>
  </si>
  <si>
    <t>Central Magnet Robotics</t>
  </si>
  <si>
    <t>Les Lions</t>
  </si>
  <si>
    <t>Cell-Ticks</t>
  </si>
  <si>
    <t>Empereurs</t>
  </si>
  <si>
    <t>AB Lucas VIKING Robotics</t>
  </si>
  <si>
    <t>Badger Robotics</t>
  </si>
  <si>
    <t>Fanshawe RoboRaptors</t>
  </si>
  <si>
    <t>Fern Creek Tiger Robotics</t>
  </si>
  <si>
    <t>BML Robotics</t>
  </si>
  <si>
    <t>Equitum Robotics</t>
  </si>
  <si>
    <t xml:space="preserve">The Tyros Team </t>
  </si>
  <si>
    <t>The Reavers</t>
  </si>
  <si>
    <t>Blind Squirrels</t>
  </si>
  <si>
    <t>Gravenhurst High School</t>
  </si>
  <si>
    <t>Manitoulin Metal</t>
  </si>
  <si>
    <t>The Space Invaders</t>
  </si>
  <si>
    <t>Panthera Tech</t>
  </si>
  <si>
    <t>Cadet Robotics</t>
  </si>
  <si>
    <t>Gladiateurs</t>
  </si>
  <si>
    <t>BEAM Robots</t>
  </si>
  <si>
    <t>QC DogSquad</t>
  </si>
  <si>
    <t>PantheraFerro</t>
  </si>
  <si>
    <t>Imperium</t>
  </si>
  <si>
    <t>Build A Dream Robotics  -  Amazon Warriors</t>
  </si>
  <si>
    <t>SJB Robotics</t>
  </si>
  <si>
    <t>Universal Serial Brawlers (USB)</t>
  </si>
  <si>
    <t>South Lions Roarbotics</t>
  </si>
  <si>
    <t>Fahrenheit Robotics</t>
  </si>
  <si>
    <t>Leviathan Robotics</t>
  </si>
  <si>
    <t>Mechanical Overload</t>
  </si>
  <si>
    <t>Synthesizers</t>
  </si>
  <si>
    <t>Dalton Catabots</t>
  </si>
  <si>
    <t>Cav-A-Gears</t>
  </si>
  <si>
    <t>DC Current</t>
  </si>
  <si>
    <t>Indians</t>
  </si>
  <si>
    <t>Big Cat Robotics 6892</t>
  </si>
  <si>
    <t>Bladerunners</t>
  </si>
  <si>
    <t>Iced Java</t>
  </si>
  <si>
    <t>Mechanical Madness 4-H</t>
  </si>
  <si>
    <t>CABOTS</t>
  </si>
  <si>
    <t>Astraea Robotics</t>
  </si>
  <si>
    <t xml:space="preserve">The Undergraduate School of Carrots </t>
  </si>
  <si>
    <t>Makin' Bots FRC</t>
  </si>
  <si>
    <t>Hoddie-bots</t>
  </si>
  <si>
    <t>Knights Robotics</t>
  </si>
  <si>
    <t>S.T.R.I.K.E</t>
  </si>
  <si>
    <t>TeraWatts</t>
  </si>
  <si>
    <t>TEAR-A-BYTE</t>
  </si>
  <si>
    <t>Cristo Rey Reybots</t>
  </si>
  <si>
    <t>The G.O.A.T</t>
  </si>
  <si>
    <t>Infuzed</t>
  </si>
  <si>
    <t>SAKURA Tempesta</t>
  </si>
  <si>
    <t>Mill Creek High School FIRST Hawks</t>
  </si>
  <si>
    <t>Tappan Zee High School</t>
  </si>
  <si>
    <t>Gentry Robotics</t>
  </si>
  <si>
    <t>North Crawford Robotics Club</t>
  </si>
  <si>
    <t>Retro5ive</t>
  </si>
  <si>
    <t>Iron Thunder</t>
  </si>
  <si>
    <t>The Voyageurs</t>
  </si>
  <si>
    <t>Napa High Cellar Rats</t>
  </si>
  <si>
    <t>The Commodores</t>
  </si>
  <si>
    <t>Force Fusion</t>
  </si>
  <si>
    <t>Technados</t>
  </si>
  <si>
    <t>Apache Genesis</t>
  </si>
  <si>
    <t>Royal Blue Robotics [RB]^2</t>
  </si>
  <si>
    <t>W.A.Robotics</t>
  </si>
  <si>
    <t>CHS RobotiCats</t>
  </si>
  <si>
    <t>The Franklinton Firebirds</t>
  </si>
  <si>
    <t>Mad Llama Robotics</t>
  </si>
  <si>
    <t>Cuivre &amp; Or</t>
  </si>
  <si>
    <t xml:space="preserve">The Red Company </t>
  </si>
  <si>
    <t>Smoky Mountain High School</t>
  </si>
  <si>
    <t>Archytas, sponsored by NASA</t>
  </si>
  <si>
    <t>Scorps</t>
  </si>
  <si>
    <t>Ingram Tom Moore Warriors</t>
  </si>
  <si>
    <t>Beaver Bots - Vault 6936</t>
  </si>
  <si>
    <t>McCallie Robotics</t>
  </si>
  <si>
    <t>STEM3 West Robotics</t>
  </si>
  <si>
    <t>Violet Z</t>
  </si>
  <si>
    <t>IronPulse Robotics</t>
  </si>
  <si>
    <t>Blue Bears</t>
  </si>
  <si>
    <t>NWR Children of the Corn</t>
  </si>
  <si>
    <t>F &amp; E</t>
  </si>
  <si>
    <t>Savage Tumaz</t>
  </si>
  <si>
    <t>EAGLES</t>
  </si>
  <si>
    <t>The Smurfs</t>
  </si>
  <si>
    <t>West Central Valley TAG</t>
  </si>
  <si>
    <t>Trigger Hole</t>
  </si>
  <si>
    <t>Quetzals</t>
  </si>
  <si>
    <t>Early College Robotics</t>
  </si>
  <si>
    <t>Los Chilis</t>
  </si>
  <si>
    <t>SHAM-ROCK-BOTICS ☘</t>
  </si>
  <si>
    <t>LMCA ACES</t>
  </si>
  <si>
    <t>Centralia Circuit Breakers #6959</t>
  </si>
  <si>
    <t>Rusty Huskies</t>
  </si>
  <si>
    <t>SIbots</t>
  </si>
  <si>
    <t>RobotX</t>
  </si>
  <si>
    <t>Chippewa Hills High School</t>
  </si>
  <si>
    <t>Upper Arlington HS</t>
  </si>
  <si>
    <t>Tecmilenio RoboMov 6965</t>
  </si>
  <si>
    <t xml:space="preserve">Sons Of God </t>
  </si>
  <si>
    <t>A.T.Vortex</t>
  </si>
  <si>
    <t>Team Pi</t>
  </si>
  <si>
    <t>Orange Blinking Lights</t>
  </si>
  <si>
    <t>Barbarian</t>
  </si>
  <si>
    <t>The Sky Savior</t>
  </si>
  <si>
    <t>Galaxy Computer Technology</t>
  </si>
  <si>
    <t>Zia Robotics</t>
  </si>
  <si>
    <t>Neil McNeil Maroons</t>
  </si>
  <si>
    <t>Cyber Squad</t>
  </si>
  <si>
    <t>QuickStrike Niagara</t>
  </si>
  <si>
    <t>The 5 Nighters</t>
  </si>
  <si>
    <t>Clockwork Soldiers</t>
  </si>
  <si>
    <t>Team CEL Paraguay</t>
  </si>
  <si>
    <t>Tecmilenio - STEMHAWKS - 6983</t>
  </si>
  <si>
    <t>ENKA TECH.</t>
  </si>
  <si>
    <t>Frantic metal</t>
  </si>
  <si>
    <t>Falcon Automation</t>
  </si>
  <si>
    <t>ACI 35</t>
  </si>
  <si>
    <t>KAISER</t>
  </si>
  <si>
    <t>Ambition</t>
  </si>
  <si>
    <t>Crosbotics</t>
  </si>
  <si>
    <t>FrancoBots</t>
  </si>
  <si>
    <t xml:space="preserve">JJAEP - Juvenile Justice Alternate Education Program </t>
  </si>
  <si>
    <t>FRC Team NOMAD</t>
  </si>
  <si>
    <t>Koalafied</t>
  </si>
  <si>
    <t>Chongqing Hot Pot</t>
  </si>
  <si>
    <t>NNKIEH</t>
  </si>
  <si>
    <t>B.E.S.T.</t>
  </si>
  <si>
    <t>Newton's 4th Law</t>
  </si>
  <si>
    <t>Buning Power</t>
  </si>
  <si>
    <t>风云蹦豆</t>
  </si>
  <si>
    <t>Ossining Omegas</t>
  </si>
  <si>
    <t>Carp &amp; Donkey</t>
  </si>
  <si>
    <t>SİNFEN</t>
  </si>
  <si>
    <t>ACCN</t>
  </si>
  <si>
    <t>PV Shock Bots</t>
  </si>
  <si>
    <t>Fellowship of the Gear</t>
  </si>
  <si>
    <t>EOLOTICS</t>
  </si>
  <si>
    <t>Tech NoLogic:  Powered by NASA</t>
  </si>
  <si>
    <t>TBA Iron Mountain High School</t>
  </si>
  <si>
    <t>TC Robotics</t>
  </si>
  <si>
    <t>Hal-9000</t>
  </si>
  <si>
    <t>Oxley High School Robotics Team</t>
  </si>
  <si>
    <t>ENFORCERS</t>
  </si>
  <si>
    <t>ACSC</t>
  </si>
  <si>
    <t>Radioactive Rebels Robotics</t>
  </si>
  <si>
    <t>Binary Battalion</t>
  </si>
  <si>
    <t>Scotbotics</t>
  </si>
  <si>
    <t>Lake Placid Robotics</t>
  </si>
  <si>
    <t>Duanesburg Jr./Sr. High School</t>
  </si>
  <si>
    <t>La Pine High FRC</t>
  </si>
  <si>
    <t>Roosters</t>
  </si>
  <si>
    <t>2B Determined</t>
  </si>
  <si>
    <t>MEF Thunder</t>
  </si>
  <si>
    <t>Beta Gamma Robotica</t>
  </si>
  <si>
    <t>Jeunes d'argent</t>
  </si>
  <si>
    <t>TG Eagles</t>
  </si>
  <si>
    <t>❌⭕</t>
  </si>
  <si>
    <t>POTROBOTS</t>
  </si>
  <si>
    <t xml:space="preserve">Doomsday Dogs </t>
  </si>
  <si>
    <t>Poly Rabbotics</t>
  </si>
  <si>
    <t>Rocky River High School</t>
  </si>
  <si>
    <t>MCCrusaders</t>
  </si>
  <si>
    <t>UNIMATE</t>
  </si>
  <si>
    <t xml:space="preserve">  ART（awesome robotic team)</t>
  </si>
  <si>
    <t>Red River Rage</t>
  </si>
  <si>
    <t>SARNIC</t>
  </si>
  <si>
    <t>RoboDons</t>
  </si>
  <si>
    <t>SIH Robotics</t>
  </si>
  <si>
    <t>Robo Huskies</t>
  </si>
  <si>
    <t>SC Sailors</t>
  </si>
  <si>
    <t>Quantum Steam</t>
  </si>
  <si>
    <t>The F.A.S.T. Team - Fowlerville Area Scientific Technicians</t>
  </si>
  <si>
    <t>Titanators</t>
  </si>
  <si>
    <t>Bot-E Builders</t>
  </si>
  <si>
    <t xml:space="preserve">Riverside Military Academy Eagle Bots </t>
  </si>
  <si>
    <t>Wagner TSTEM FRC 1</t>
  </si>
  <si>
    <t>Voltron Robotics</t>
  </si>
  <si>
    <t xml:space="preserve">Wolverine 1 </t>
  </si>
  <si>
    <t>Faulkner County Library Gadget Droids</t>
  </si>
  <si>
    <t>Team Streak</t>
  </si>
  <si>
    <t>Mechanical Masterminds</t>
  </si>
  <si>
    <t>Taipei 101</t>
  </si>
  <si>
    <t>SRT</t>
  </si>
  <si>
    <t>ITU-Robee</t>
  </si>
  <si>
    <t>O.G.R.E. (Opelika's Greatest Robotics Engineers)</t>
  </si>
  <si>
    <t>Ottawa Hills High School</t>
  </si>
  <si>
    <t>Reapers</t>
  </si>
  <si>
    <t>Gearbreakers</t>
  </si>
  <si>
    <t>WestTech Sentinels</t>
  </si>
  <si>
    <t xml:space="preserve">0352 Sundevils' Fire </t>
  </si>
  <si>
    <t>BENG DOU</t>
  </si>
  <si>
    <t>Co-Bot - Haifa Tech Center</t>
  </si>
  <si>
    <t>Vision</t>
  </si>
  <si>
    <t>NEYC</t>
  </si>
  <si>
    <t>Green Hekma</t>
  </si>
  <si>
    <t>Hillman Pyrobots</t>
  </si>
  <si>
    <t>Waccamaw High School</t>
  </si>
  <si>
    <t xml:space="preserve">IOROBOT </t>
  </si>
  <si>
    <t>Bulldog Bots</t>
  </si>
  <si>
    <t>Atlas Orbis</t>
  </si>
  <si>
    <t>Veritas Valiants</t>
  </si>
  <si>
    <t>Alpha Omega</t>
  </si>
  <si>
    <t>HiMach</t>
  </si>
  <si>
    <t>Educated Business</t>
  </si>
  <si>
    <t xml:space="preserve">The Archers </t>
  </si>
  <si>
    <t>Genesee Robotic Wolves</t>
  </si>
  <si>
    <t>Robo Remedy @ MLHS</t>
  </si>
  <si>
    <t>Benedictine Military School Bot Brothers</t>
  </si>
  <si>
    <t>MPV StingerBots</t>
  </si>
  <si>
    <t>Blazer Robotics</t>
  </si>
  <si>
    <t>volTRan</t>
  </si>
  <si>
    <t>Clare Chaos Theory</t>
  </si>
  <si>
    <t>Haddon Heights</t>
  </si>
  <si>
    <t>RAD Robotics</t>
  </si>
  <si>
    <t>EverGreen</t>
  </si>
  <si>
    <t>Armadale Senior High School</t>
  </si>
  <si>
    <t>Red Lion Bots</t>
  </si>
  <si>
    <t>Cactus Électriks</t>
  </si>
  <si>
    <t>ScotBots</t>
  </si>
  <si>
    <t>Sunset RoboBison</t>
  </si>
  <si>
    <t>ThunderChicas</t>
  </si>
  <si>
    <t>Keller Robotics</t>
  </si>
  <si>
    <t>WYSIWYG</t>
  </si>
  <si>
    <t>MVE Tin Men</t>
  </si>
  <si>
    <t>Cranebrook High School</t>
  </si>
  <si>
    <t>Tigerbotics</t>
  </si>
  <si>
    <t>RoboMules</t>
  </si>
  <si>
    <t>LongMetal Robitics 7127</t>
  </si>
  <si>
    <t>XLR8</t>
  </si>
  <si>
    <t>Hedland Senior High School</t>
  </si>
  <si>
    <t>FABLAB MDHS</t>
  </si>
  <si>
    <t>STEAM Makers</t>
  </si>
  <si>
    <t>rOctopus</t>
  </si>
  <si>
    <t>CHS Robotics</t>
  </si>
  <si>
    <t>Thistletown Scot Bots</t>
  </si>
  <si>
    <t>Project 212 Warriors Robotics</t>
  </si>
  <si>
    <t>Wing It</t>
  </si>
  <si>
    <t>AERO</t>
  </si>
  <si>
    <t>OKSEF ROBOTICS</t>
  </si>
  <si>
    <t>Cyberhounds</t>
  </si>
  <si>
    <t>Saydel High School Robotics Team---Vulcan Eagles</t>
  </si>
  <si>
    <t>The Cyber-Eagles</t>
  </si>
  <si>
    <t>NexTech Hydra</t>
  </si>
  <si>
    <t>Infinity Robotics</t>
  </si>
  <si>
    <t xml:space="preserve">Falcons Senior Robo Team </t>
  </si>
  <si>
    <t>Chiron</t>
  </si>
  <si>
    <t>WuKong</t>
  </si>
  <si>
    <t xml:space="preserve">Ogemaw Heights </t>
  </si>
  <si>
    <t>Real Robotics</t>
  </si>
  <si>
    <t>Owltonomous</t>
  </si>
  <si>
    <t>Aetos Dios</t>
  </si>
  <si>
    <t>KHS Flivver Robotics</t>
  </si>
  <si>
    <t>The Robotic Rangers</t>
  </si>
  <si>
    <t>NV Knights</t>
  </si>
  <si>
    <t xml:space="preserve"> μBotics</t>
  </si>
  <si>
    <t>The One Liners</t>
  </si>
  <si>
    <t>Burnaby Central Secondary</t>
  </si>
  <si>
    <t>Ludington O' Bots</t>
  </si>
  <si>
    <t xml:space="preserve">CECYTOS </t>
  </si>
  <si>
    <t>Collège Laval</t>
  </si>
  <si>
    <t>A.I. Metal Pies</t>
  </si>
  <si>
    <t>RHODE HAZARD</t>
  </si>
  <si>
    <t xml:space="preserve">Perkins Pirates </t>
  </si>
  <si>
    <t>Red Thunder Robotics</t>
  </si>
  <si>
    <t>Spectrum ThunderBots</t>
  </si>
  <si>
    <t xml:space="preserve">Belmont Bytes </t>
  </si>
  <si>
    <t>Spooky Action Robotics</t>
  </si>
  <si>
    <t>Wolverine Wildcats</t>
  </si>
  <si>
    <t>AEA - Iosco (HS)</t>
  </si>
  <si>
    <t>Iris Robotics</t>
  </si>
  <si>
    <t>ProtoBots</t>
  </si>
  <si>
    <t>CHS - Lafata</t>
  </si>
  <si>
    <t>ROC</t>
  </si>
  <si>
    <t>Amal Taybe</t>
  </si>
  <si>
    <t>More Monsters</t>
  </si>
  <si>
    <t>Crossfire</t>
  </si>
  <si>
    <t>Wellstone Lions</t>
  </si>
  <si>
    <t>Robotic Indians</t>
  </si>
  <si>
    <t>WAR Club</t>
  </si>
  <si>
    <t>BIT CHALLENGE</t>
  </si>
  <si>
    <t xml:space="preserve">Glendora High School Robotics </t>
  </si>
  <si>
    <t>Gear Cats</t>
  </si>
  <si>
    <t>SaddleBots</t>
  </si>
  <si>
    <t>EX NIHILO</t>
  </si>
  <si>
    <t>Templeton Secondary</t>
  </si>
  <si>
    <t>ABT Gators</t>
  </si>
  <si>
    <t>Blue Thunderneers</t>
  </si>
  <si>
    <t xml:space="preserve">The Unit </t>
  </si>
  <si>
    <t>iRam</t>
  </si>
  <si>
    <t>Portland Raiders</t>
  </si>
  <si>
    <t>Mountie MegaBots</t>
  </si>
  <si>
    <t>TL Fearsome Gears</t>
  </si>
  <si>
    <t>Thunder</t>
  </si>
  <si>
    <t>Banting Memorial high school</t>
  </si>
  <si>
    <t>Crobotics</t>
  </si>
  <si>
    <t>Cyber Orioles</t>
  </si>
  <si>
    <t>BCPS 21st Century Bearcats</t>
  </si>
  <si>
    <t>Prospect Cougars</t>
  </si>
  <si>
    <t>MCS Robo Defenders</t>
  </si>
  <si>
    <t>CMA Navigators</t>
  </si>
  <si>
    <t>Homer Robotics Club</t>
  </si>
  <si>
    <t>Hollywood</t>
  </si>
  <si>
    <t>LCS Warriors</t>
  </si>
  <si>
    <t>GladWINites</t>
  </si>
  <si>
    <t>Tiger-Ops Robotics</t>
  </si>
  <si>
    <t>CHARGERS ROBOTICS</t>
  </si>
  <si>
    <t>SallaBots / Universidad La Salle Laguna</t>
  </si>
  <si>
    <t>Bradford Botdogs</t>
  </si>
  <si>
    <t>Olivet Eagles</t>
  </si>
  <si>
    <t>Steel Falcons</t>
  </si>
  <si>
    <t>JHS Viking Robotics</t>
  </si>
  <si>
    <t xml:space="preserve">The Fighting Anomalocari </t>
  </si>
  <si>
    <t>RoboDrakens</t>
  </si>
  <si>
    <t>WHCA Mustangs</t>
  </si>
  <si>
    <t>Error 404</t>
  </si>
  <si>
    <t>Tornado</t>
  </si>
  <si>
    <t>Electronic Eagles</t>
  </si>
  <si>
    <t>Irvine RoboTechs</t>
  </si>
  <si>
    <t>Team Freedom</t>
  </si>
  <si>
    <t>Pharaohs</t>
  </si>
  <si>
    <t>Rebel Robotics</t>
  </si>
  <si>
    <t>Red Lake Ogichidaag</t>
  </si>
  <si>
    <t>Universal Stars</t>
  </si>
  <si>
    <t>coolker</t>
  </si>
  <si>
    <t>Hell Robotics</t>
  </si>
  <si>
    <t>Nitro Knights</t>
  </si>
  <si>
    <t>RedGreenBlue</t>
  </si>
  <si>
    <t>High Tech Early College</t>
  </si>
  <si>
    <t>Huskies Robotics</t>
  </si>
  <si>
    <t>Lion Bots</t>
  </si>
  <si>
    <t>Thom Collegiate Trojans</t>
  </si>
  <si>
    <t>Red C:\</t>
  </si>
  <si>
    <t>Tactical Hams</t>
  </si>
  <si>
    <t>CVH SPARTANS</t>
  </si>
  <si>
    <t>OsCODEa 0w|5</t>
  </si>
  <si>
    <t>Warrior 1.0</t>
  </si>
  <si>
    <t>Potterville High School</t>
  </si>
  <si>
    <t>Mechanical Mettle</t>
  </si>
  <si>
    <t>Sauk Centre STREET RATS</t>
  </si>
  <si>
    <t>Hiawatha Collegiate</t>
  </si>
  <si>
    <t>Diamondback Turtles  (Heritage High School)</t>
  </si>
  <si>
    <t>QBOT</t>
  </si>
  <si>
    <t>TOPPS TECH</t>
  </si>
  <si>
    <t>Topsail Pirates</t>
  </si>
  <si>
    <t>NBHS Steampunks</t>
  </si>
  <si>
    <t>Lisgar Robotics Club</t>
  </si>
  <si>
    <t>BCNY Gerry Robotic Lions (East Harlem)</t>
  </si>
  <si>
    <t>ISB VoltBots</t>
  </si>
  <si>
    <t>Hanger 84 Robotics</t>
  </si>
  <si>
    <t>High School for Environmental Studies</t>
  </si>
  <si>
    <t>ZooM Robotics</t>
  </si>
  <si>
    <t>Brashear Bulls Robotics</t>
  </si>
  <si>
    <t>Mandela United FRC Team</t>
  </si>
  <si>
    <t>Toormina High School</t>
  </si>
  <si>
    <t>Xishan Senior High School Team</t>
  </si>
  <si>
    <t>Star Dust</t>
  </si>
  <si>
    <t>F.G.</t>
  </si>
  <si>
    <t>Semia United 1</t>
  </si>
  <si>
    <t>Semia United 2</t>
  </si>
  <si>
    <t>Semia United 3</t>
  </si>
  <si>
    <t>Enigma</t>
  </si>
  <si>
    <t>Esquimalt Atom Smashers</t>
  </si>
  <si>
    <t>NOMMA Bulldogs</t>
  </si>
  <si>
    <t>Blue Eagles</t>
  </si>
  <si>
    <t>TARHUNDA</t>
  </si>
  <si>
    <t>TYANA - NİĞDE GAZOZU</t>
  </si>
  <si>
    <t>HITIT ANGELS</t>
  </si>
  <si>
    <t>PİYTEAM</t>
  </si>
  <si>
    <t>RoboCirak</t>
  </si>
  <si>
    <t>SPECTRUM</t>
  </si>
  <si>
    <t>TeRoBoT</t>
  </si>
  <si>
    <t>SELİM ŞEHİT TEĞMEN GÖKHAN YAŞARTÜRK ÇPAL</t>
  </si>
  <si>
    <t>TOROS</t>
  </si>
  <si>
    <t>Jackbots</t>
  </si>
  <si>
    <t xml:space="preserve">afaq school team </t>
  </si>
  <si>
    <t>Reach Robotics</t>
  </si>
  <si>
    <t>Rambo Robotics</t>
  </si>
  <si>
    <t>Epping High School</t>
  </si>
  <si>
    <t>DeepVision</t>
  </si>
  <si>
    <t>Green Lightning</t>
  </si>
  <si>
    <t>TBD</t>
  </si>
  <si>
    <t>T3</t>
  </si>
  <si>
    <t>SBA Eaglebots</t>
  </si>
  <si>
    <t>Tornadoes</t>
  </si>
  <si>
    <t>Giga-Knights</t>
  </si>
  <si>
    <t xml:space="preserve">Ursuline Academy High School </t>
  </si>
  <si>
    <t>Riordan Robotics</t>
  </si>
  <si>
    <t>Nanuet Knightronz</t>
  </si>
  <si>
    <t>GRCTC</t>
  </si>
  <si>
    <t>Aguila Robotica</t>
  </si>
  <si>
    <t>YVHS Robotics</t>
  </si>
  <si>
    <t>Pacifica High School</t>
  </si>
  <si>
    <t>Channel Islands High School</t>
  </si>
  <si>
    <t xml:space="preserve">ASU  Brave Guide Right </t>
  </si>
  <si>
    <t>Hueneme High School</t>
  </si>
  <si>
    <t>Oxnard High School</t>
  </si>
  <si>
    <t>Frontier High School</t>
  </si>
  <si>
    <t>The Afghan Dreamers</t>
  </si>
  <si>
    <t>C.O.U.G.A.R.S (Cybernetic Operational Unit Generated For Artificial Robotic Syst</t>
  </si>
  <si>
    <t>McKinley High School Robotics</t>
  </si>
  <si>
    <t>1000 (&lt;3% sample error)</t>
  </si>
  <si>
    <t>500   (&lt;4% sample error)</t>
  </si>
  <si>
    <t>100   (&lt;10% sample error)</t>
  </si>
  <si>
    <t>200   (&lt;7% sample error)</t>
  </si>
  <si>
    <t>0       (metrics only, no simulations)</t>
  </si>
  <si>
    <t>Auto Quest Ranking Point</t>
  </si>
  <si>
    <t>Face the Boss Ranking Point</t>
  </si>
  <si>
    <t>Auto Quest Ranking Point probability</t>
  </si>
  <si>
    <t>Face the Boss Ranking Point Probability</t>
  </si>
  <si>
    <t>abca</t>
  </si>
  <si>
    <t>Canadian Rockies Regional</t>
  </si>
  <si>
    <t>week</t>
  </si>
  <si>
    <t>type</t>
  </si>
  <si>
    <t>Regional</t>
  </si>
  <si>
    <t>Rocket City Regional</t>
  </si>
  <si>
    <t>alhu</t>
  </si>
  <si>
    <t>Archimedes Division</t>
  </si>
  <si>
    <t>District Championship</t>
  </si>
  <si>
    <t>arc</t>
  </si>
  <si>
    <t>Arkansas Rock City Regional</t>
  </si>
  <si>
    <t>arli</t>
  </si>
  <si>
    <t>Southern Cross Regional</t>
  </si>
  <si>
    <t>ausc</t>
  </si>
  <si>
    <t>South Pacific Regional</t>
  </si>
  <si>
    <t>ausp</t>
  </si>
  <si>
    <t>Arizona North Regional</t>
  </si>
  <si>
    <t>azfl</t>
  </si>
  <si>
    <t>Arizona West Regional</t>
  </si>
  <si>
    <t>azpx</t>
  </si>
  <si>
    <t>Canadian Pacific Regional</t>
  </si>
  <si>
    <t>bcvi</t>
  </si>
  <si>
    <t>Aerospace Valley Regional</t>
  </si>
  <si>
    <t>caav</t>
  </si>
  <si>
    <t>Sacramento Regional</t>
  </si>
  <si>
    <t>cada</t>
  </si>
  <si>
    <t>Central Valley Regional</t>
  </si>
  <si>
    <t>cafr</t>
  </si>
  <si>
    <t>Orange County Regional</t>
  </si>
  <si>
    <t>cair</t>
  </si>
  <si>
    <t>Los Angeles Regional</t>
  </si>
  <si>
    <t>capo</t>
  </si>
  <si>
    <t>Carson Division</t>
  </si>
  <si>
    <t>cars</t>
  </si>
  <si>
    <t>Carver Division</t>
  </si>
  <si>
    <t>carv</t>
  </si>
  <si>
    <t>San Diego Regional presented by Qualcomm</t>
  </si>
  <si>
    <t>casd</t>
  </si>
  <si>
    <t>San Francisco Regional</t>
  </si>
  <si>
    <t>casf</t>
  </si>
  <si>
    <t>Silicon Valley Regional</t>
  </si>
  <si>
    <t>casj</t>
  </si>
  <si>
    <t>Ventura Regional</t>
  </si>
  <si>
    <t>cave</t>
  </si>
  <si>
    <t>FIRST Chesapeake District Championship</t>
  </si>
  <si>
    <t>District</t>
  </si>
  <si>
    <t>chcmp</t>
  </si>
  <si>
    <t>FIRST Championship (Detroit)</t>
  </si>
  <si>
    <t>cmpmi</t>
  </si>
  <si>
    <t>FIRST Championship (Houston)</t>
  </si>
  <si>
    <t>cmptx</t>
  </si>
  <si>
    <t>Colorado Regional</t>
  </si>
  <si>
    <t>code</t>
  </si>
  <si>
    <t>NE District Hartford Event</t>
  </si>
  <si>
    <t>cthar</t>
  </si>
  <si>
    <t>NE District Southern CT Event</t>
  </si>
  <si>
    <t>ctsct</t>
  </si>
  <si>
    <t>NE District Waterbury Event</t>
  </si>
  <si>
    <t>ctwat</t>
  </si>
  <si>
    <t>Curie Division</t>
  </si>
  <si>
    <t>cur</t>
  </si>
  <si>
    <t>Daly Division</t>
  </si>
  <si>
    <t>dal</t>
  </si>
  <si>
    <t>Darwin Division</t>
  </si>
  <si>
    <t>dar</t>
  </si>
  <si>
    <t>Orlando Regional</t>
  </si>
  <si>
    <t>flor</t>
  </si>
  <si>
    <t xml:space="preserve">South Florida Regional </t>
  </si>
  <si>
    <t>flwp</t>
  </si>
  <si>
    <t>PCH District Albany Event</t>
  </si>
  <si>
    <t>gaalb</t>
  </si>
  <si>
    <t>Peachtree District State Championship</t>
  </si>
  <si>
    <t>gacmp</t>
  </si>
  <si>
    <t>PCH District Columbus Event</t>
  </si>
  <si>
    <t>gacol</t>
  </si>
  <si>
    <t>PCH District Dalton Event</t>
  </si>
  <si>
    <t>gadal</t>
  </si>
  <si>
    <t>PCH District Duluth Event</t>
  </si>
  <si>
    <t>gadul</t>
  </si>
  <si>
    <t>PCH District Gainesville Event</t>
  </si>
  <si>
    <t>gagai</t>
  </si>
  <si>
    <t>Galileo Division</t>
  </si>
  <si>
    <t>gal</t>
  </si>
  <si>
    <t>Shenzhen Regional</t>
  </si>
  <si>
    <t>gush</t>
  </si>
  <si>
    <t>Hawaii Regional</t>
  </si>
  <si>
    <t>hiho</t>
  </si>
  <si>
    <t>Hopper Division</t>
  </si>
  <si>
    <t>hop</t>
  </si>
  <si>
    <t>Iowa Regional</t>
  </si>
  <si>
    <t>iacf</t>
  </si>
  <si>
    <t>Idaho Regional</t>
  </si>
  <si>
    <t>idbo</t>
  </si>
  <si>
    <t>Midwest Regional</t>
  </si>
  <si>
    <t>ilch</t>
  </si>
  <si>
    <t>Central Illinois Regional</t>
  </si>
  <si>
    <t>ilpe</t>
  </si>
  <si>
    <t>Indiana State Championship</t>
  </si>
  <si>
    <t>incmp</t>
  </si>
  <si>
    <t>IN District St. Joseph Event</t>
  </si>
  <si>
    <t>inmis</t>
  </si>
  <si>
    <t>IN District Plainfield Event sponsored by Toyota</t>
  </si>
  <si>
    <t>inpla</t>
  </si>
  <si>
    <t>IN District Tippecanoe Event</t>
  </si>
  <si>
    <t>inwla</t>
  </si>
  <si>
    <t>FIRST Israel District Championship</t>
  </si>
  <si>
    <t>iscmp</t>
  </si>
  <si>
    <t>ISR District Event #1</t>
  </si>
  <si>
    <t>isde1</t>
  </si>
  <si>
    <t>ISR District Event #2</t>
  </si>
  <si>
    <t>isde2</t>
  </si>
  <si>
    <t>ISR District Event #3</t>
  </si>
  <si>
    <t>isde3</t>
  </si>
  <si>
    <t>ISR District Event #4</t>
  </si>
  <si>
    <t>isde4</t>
  </si>
  <si>
    <t>Bayou Regional</t>
  </si>
  <si>
    <t>lake</t>
  </si>
  <si>
    <t>NE District Greater Boston Event</t>
  </si>
  <si>
    <t>mabos</t>
  </si>
  <si>
    <t>NE District SE Mass Event</t>
  </si>
  <si>
    <t>mabri</t>
  </si>
  <si>
    <t>NE District North Shore Event</t>
  </si>
  <si>
    <t>marea</t>
  </si>
  <si>
    <t>NE District Worcester Polytechnic Institute Event</t>
  </si>
  <si>
    <t>mawor</t>
  </si>
  <si>
    <t>CHS District Central Maryland Event sponsored by Leidos</t>
  </si>
  <si>
    <t>mdedg</t>
  </si>
  <si>
    <t>CHS District Southern Maryland Event</t>
  </si>
  <si>
    <t>mdoxo</t>
  </si>
  <si>
    <t>NE District Pine Tree Event</t>
  </si>
  <si>
    <t>melew</t>
  </si>
  <si>
    <t>FIM District Alpena Event</t>
  </si>
  <si>
    <t>mialp</t>
  </si>
  <si>
    <t>FIM District Ann Arbor Pioneer Event</t>
  </si>
  <si>
    <t>miann</t>
  </si>
  <si>
    <t>FIM District Belleville Event</t>
  </si>
  <si>
    <t>mibel</t>
  </si>
  <si>
    <t>FIM District Center Line Event</t>
  </si>
  <si>
    <t>micen</t>
  </si>
  <si>
    <t>Michigan State Championship</t>
  </si>
  <si>
    <t>micmp</t>
  </si>
  <si>
    <t>Michigan State Championship - Field 1 Division</t>
  </si>
  <si>
    <t>micmp1</t>
  </si>
  <si>
    <t>Michigan State Championship - Field 2 Division</t>
  </si>
  <si>
    <t>micmp2</t>
  </si>
  <si>
    <t>Michigan State Championship - Field 3 Division</t>
  </si>
  <si>
    <t>micmp3</t>
  </si>
  <si>
    <t>Michigan State Championship - Field 4 Division</t>
  </si>
  <si>
    <t>micmp4</t>
  </si>
  <si>
    <t>FIM District Escanaba Event</t>
  </si>
  <si>
    <t>miesc</t>
  </si>
  <si>
    <t>FIM District Forest Hills Event</t>
  </si>
  <si>
    <t>mifor</t>
  </si>
  <si>
    <t>FIM District Gaylord Event</t>
  </si>
  <si>
    <t>migay</t>
  </si>
  <si>
    <t>FIM District Gibraltar Event</t>
  </si>
  <si>
    <t>migib</t>
  </si>
  <si>
    <t>FIM District Gull Lake Event</t>
  </si>
  <si>
    <t>migul</t>
  </si>
  <si>
    <t>FIM District Kettering University Event #2</t>
  </si>
  <si>
    <t>mike2</t>
  </si>
  <si>
    <t>FIM District East Kentwood Event</t>
  </si>
  <si>
    <t>miken</t>
  </si>
  <si>
    <t>FIM District Kettering University Event #1</t>
  </si>
  <si>
    <t>miket</t>
  </si>
  <si>
    <t>FIM District Lakeview Event</t>
  </si>
  <si>
    <t>milak</t>
  </si>
  <si>
    <t>FIM District Lansing Event</t>
  </si>
  <si>
    <t>milan</t>
  </si>
  <si>
    <t>FIM District Lincoln Event</t>
  </si>
  <si>
    <t>milin</t>
  </si>
  <si>
    <t>FIM District Livonia Event</t>
  </si>
  <si>
    <t>miliv</t>
  </si>
  <si>
    <t>FIM District Lake Superior State University Event</t>
  </si>
  <si>
    <t>milsu</t>
  </si>
  <si>
    <t>FIM District Marysville Event</t>
  </si>
  <si>
    <t>mimar</t>
  </si>
  <si>
    <t>FIM District Midland Event</t>
  </si>
  <si>
    <t>mimid</t>
  </si>
  <si>
    <t>FIM District Milford Event</t>
  </si>
  <si>
    <t>mimil</t>
  </si>
  <si>
    <t>FIM District Shepherd Event</t>
  </si>
  <si>
    <t>mishe</t>
  </si>
  <si>
    <t>FIM District St. Joseph Event</t>
  </si>
  <si>
    <t>misjo</t>
  </si>
  <si>
    <t>FIM District Southfield Event</t>
  </si>
  <si>
    <t>misou</t>
  </si>
  <si>
    <t>FIM District Troy Event</t>
  </si>
  <si>
    <t>mitry</t>
  </si>
  <si>
    <t>FIM District Traverse City Event</t>
  </si>
  <si>
    <t>mitvc</t>
  </si>
  <si>
    <t>FIM District Waterford Event</t>
  </si>
  <si>
    <t>miwat</t>
  </si>
  <si>
    <t>FIM District West Michigan Event</t>
  </si>
  <si>
    <t>miwmi</t>
  </si>
  <si>
    <t>Lake Superior Regional</t>
  </si>
  <si>
    <t>mndu</t>
  </si>
  <si>
    <t>Northern Lights Regional</t>
  </si>
  <si>
    <t>mndu2</t>
  </si>
  <si>
    <t>Medtronic Foundation Regional</t>
  </si>
  <si>
    <t>mnmi</t>
  </si>
  <si>
    <t>Minnesota North Star Regional</t>
  </si>
  <si>
    <t>mnmi2</t>
  </si>
  <si>
    <t>Greater Kansas City Regional</t>
  </si>
  <si>
    <t>mokc</t>
  </si>
  <si>
    <t>Heartland Regional</t>
  </si>
  <si>
    <t>mokc2</t>
  </si>
  <si>
    <t>St. Louis Regional</t>
  </si>
  <si>
    <t>mosl</t>
  </si>
  <si>
    <t>FIRST Mid-Atlantic District Championship</t>
  </si>
  <si>
    <t>mrcmp</t>
  </si>
  <si>
    <t>Monterrey Regional</t>
  </si>
  <si>
    <t>mxmo</t>
  </si>
  <si>
    <t>Santa Fe Regional</t>
  </si>
  <si>
    <t>mxsf</t>
  </si>
  <si>
    <t>Laguna Regional</t>
  </si>
  <si>
    <t>mxto</t>
  </si>
  <si>
    <t>NC District UNC Asheville Event</t>
  </si>
  <si>
    <t>ncash</t>
  </si>
  <si>
    <t>FIRST North Carolina State Championship</t>
  </si>
  <si>
    <t>nccmp</t>
  </si>
  <si>
    <t>NC District Pitt County Event</t>
  </si>
  <si>
    <t>ncgre</t>
  </si>
  <si>
    <t>NC District UNC Pembroke Event</t>
  </si>
  <si>
    <t>ncpem</t>
  </si>
  <si>
    <t>NC District Forsyth County Event</t>
  </si>
  <si>
    <t>ncwin</t>
  </si>
  <si>
    <t>Great Northern Regional</t>
  </si>
  <si>
    <t>ndgf</t>
  </si>
  <si>
    <t>New England District Championship</t>
  </si>
  <si>
    <t>necmp</t>
  </si>
  <si>
    <t>Newton Division</t>
  </si>
  <si>
    <t>new</t>
  </si>
  <si>
    <t>NE District UNH Event</t>
  </si>
  <si>
    <t>nhdur</t>
  </si>
  <si>
    <t>NE District Granite State Event</t>
  </si>
  <si>
    <t>nhgrs</t>
  </si>
  <si>
    <t>MAR District Bridgewater-Raritan Event</t>
  </si>
  <si>
    <t>njbri</t>
  </si>
  <si>
    <t>MAR District Mount Olive Event</t>
  </si>
  <si>
    <t>njfla</t>
  </si>
  <si>
    <t>MAR District Montgomery Event</t>
  </si>
  <si>
    <t>njski</t>
  </si>
  <si>
    <t>MAR District Seneca Event</t>
  </si>
  <si>
    <t>njtab</t>
  </si>
  <si>
    <t>Las Vegas Regional</t>
  </si>
  <si>
    <t>nvlv</t>
  </si>
  <si>
    <t>SBPLI Long Island Regional #1</t>
  </si>
  <si>
    <t>nyli</t>
  </si>
  <si>
    <t>SBPLI Long Island Regional #2</t>
  </si>
  <si>
    <t>nyli2</t>
  </si>
  <si>
    <t>New York City Regional</t>
  </si>
  <si>
    <t>nyny</t>
  </si>
  <si>
    <t xml:space="preserve">Finger Lakes Regional </t>
  </si>
  <si>
    <t>nyro</t>
  </si>
  <si>
    <t>Hudson Valley Regional</t>
  </si>
  <si>
    <t>nysu</t>
  </si>
  <si>
    <t>New York Tech Valley Regional</t>
  </si>
  <si>
    <t>nytr</t>
  </si>
  <si>
    <t>Central New York Regional</t>
  </si>
  <si>
    <t>nyut</t>
  </si>
  <si>
    <t>Buckeye Regional</t>
  </si>
  <si>
    <t>ohcl</t>
  </si>
  <si>
    <t>Miami Valley Regional</t>
  </si>
  <si>
    <t>ohmv</t>
  </si>
  <si>
    <t xml:space="preserve">Oklahoma Regional </t>
  </si>
  <si>
    <t>okok</t>
  </si>
  <si>
    <t>ONT District Georgian College Event</t>
  </si>
  <si>
    <t>onbar</t>
  </si>
  <si>
    <t>FIRST Ontario Provincial Championship</t>
  </si>
  <si>
    <t>oncmp</t>
  </si>
  <si>
    <t>FIRST Ontario Provincial Championship - Science Division</t>
  </si>
  <si>
    <t>oncmp1</t>
  </si>
  <si>
    <t>FIRST Ontario Provincial Championship - Technology Division</t>
  </si>
  <si>
    <t>oncmp2</t>
  </si>
  <si>
    <t>ONT District McMaster University Event</t>
  </si>
  <si>
    <t>onham</t>
  </si>
  <si>
    <t>ONT District Western University, Western Engineering Event</t>
  </si>
  <si>
    <t>onlon</t>
  </si>
  <si>
    <t>ONT District North Bay Event</t>
  </si>
  <si>
    <t>onnob</t>
  </si>
  <si>
    <t>ONT District York University Event</t>
  </si>
  <si>
    <t>onnyo</t>
  </si>
  <si>
    <t>ONT District Durham College Event</t>
  </si>
  <si>
    <t>onosh</t>
  </si>
  <si>
    <t>ONT District Ryerson University Event</t>
  </si>
  <si>
    <t>onto1</t>
  </si>
  <si>
    <t>ONT District University of Waterloo Event</t>
  </si>
  <si>
    <t>onwat</t>
  </si>
  <si>
    <t>ONT District Windsor Essex Great Lakes Event</t>
  </si>
  <si>
    <t>onwin</t>
  </si>
  <si>
    <t>PNW District Lake Oswego Event</t>
  </si>
  <si>
    <t>orlak</t>
  </si>
  <si>
    <t>PNW District Clackamas Academy Event</t>
  </si>
  <si>
    <t>orore</t>
  </si>
  <si>
    <t>PNW District Wilsonville Event</t>
  </si>
  <si>
    <t>orwil</t>
  </si>
  <si>
    <t>Greater Pittsburgh Regional</t>
  </si>
  <si>
    <t>paca</t>
  </si>
  <si>
    <t>MAR District Hatboro-Horsham Event</t>
  </si>
  <si>
    <t>pahat</t>
  </si>
  <si>
    <t>MAR District Springside Chestnut Hill Academy Event</t>
  </si>
  <si>
    <t>paphi</t>
  </si>
  <si>
    <t>MAR District Westtown Event</t>
  </si>
  <si>
    <t>pawch</t>
  </si>
  <si>
    <t>Pacific Northwest District Championship</t>
  </si>
  <si>
    <t>pncmp</t>
  </si>
  <si>
    <t>Festival de Robotique - Montreal Regional</t>
  </si>
  <si>
    <t>qcmo</t>
  </si>
  <si>
    <t>NE District Rhode Island Event</t>
  </si>
  <si>
    <t>rismi</t>
  </si>
  <si>
    <t>Roebling Division</t>
  </si>
  <si>
    <t>roe</t>
  </si>
  <si>
    <t>Palmetto Regional</t>
  </si>
  <si>
    <t>scmb</t>
  </si>
  <si>
    <t>Shanghai Regional</t>
  </si>
  <si>
    <t>shmi</t>
  </si>
  <si>
    <t>Tesla Division</t>
  </si>
  <si>
    <t>tes</t>
  </si>
  <si>
    <t>Smoky Mountains Regional</t>
  </si>
  <si>
    <t>tnkn</t>
  </si>
  <si>
    <t>Istanbul Regional</t>
  </si>
  <si>
    <t>tuis</t>
  </si>
  <si>
    <t>Turing Division</t>
  </si>
  <si>
    <t>tur</t>
  </si>
  <si>
    <t>Dallas Regional</t>
  </si>
  <si>
    <t>txda</t>
  </si>
  <si>
    <t>El Paso Regional</t>
  </si>
  <si>
    <t>txel</t>
  </si>
  <si>
    <t>Lone Star Central Regional</t>
  </si>
  <si>
    <t>txho</t>
  </si>
  <si>
    <t>Hub City Regional</t>
  </si>
  <si>
    <t>txlu</t>
  </si>
  <si>
    <t>Lone Star South Regional</t>
  </si>
  <si>
    <t>txpa</t>
  </si>
  <si>
    <t>Alamo Regional</t>
  </si>
  <si>
    <t>txsa</t>
  </si>
  <si>
    <t>Utah Regional</t>
  </si>
  <si>
    <t>utwv</t>
  </si>
  <si>
    <t>CHS District Southwest Virginia Event</t>
  </si>
  <si>
    <t>vabla</t>
  </si>
  <si>
    <t>CHS District Greater DC Event co-sponsored by Micron</t>
  </si>
  <si>
    <t>vagdc</t>
  </si>
  <si>
    <t>CHS District Central Virginia Event</t>
  </si>
  <si>
    <t>vagle</t>
  </si>
  <si>
    <t>CHS District Northern Virginia Event</t>
  </si>
  <si>
    <t>vahay</t>
  </si>
  <si>
    <t>CHS District Hampton Roads Event sponsored by Newport News Shipbuilding</t>
  </si>
  <si>
    <t>vapor</t>
  </si>
  <si>
    <t>PNW District Auburn Event</t>
  </si>
  <si>
    <t>waahs</t>
  </si>
  <si>
    <t>PNW District Auburn Mountainview Event</t>
  </si>
  <si>
    <t>waamv</t>
  </si>
  <si>
    <t>PNW District Mount Vernon Event</t>
  </si>
  <si>
    <t>wamou</t>
  </si>
  <si>
    <t>PNW District Glacier Peak Event</t>
  </si>
  <si>
    <t>wasno</t>
  </si>
  <si>
    <t>PNW District West Valley Event</t>
  </si>
  <si>
    <t>waspo</t>
  </si>
  <si>
    <t>PNW District SunDome Event</t>
  </si>
  <si>
    <t>wayak</t>
  </si>
  <si>
    <t>Seven Rivers Regional</t>
  </si>
  <si>
    <t>wila</t>
  </si>
  <si>
    <t>Wisconsin Regional</t>
  </si>
  <si>
    <t>wimi</t>
  </si>
  <si>
    <t>District Championship Division</t>
  </si>
  <si>
    <t>Championship</t>
  </si>
  <si>
    <t>Championship Division</t>
  </si>
  <si>
    <t>awards</t>
  </si>
  <si>
    <t xml:space="preserve">This sheet contains the probabilities that teams will obtain certain awards. These predictions are found by assigning weights to all previous awards won by a team throughout their history, as well as giving weight to their last season's competitive performance as measured by Elo. For 2018, this sheet will only contain predictions for the Chairman's Award.  </t>
  </si>
  <si>
    <t xml:space="preserve">Use this sheet to set images for every team. Set the file path by modifying cell A2. Click the "Download Images" button to attempt to download images from TBA and FRC Tracker to your selected folder. Note that you must first select the event in the "data import" sheet and click the "Update" button on that sheet before this will work. Click on the "Update Images" button to display all images for teams at the current event in this sheet. Note that this is not required to have the images appear on other sheets. </t>
  </si>
  <si>
    <t xml:space="preserve">Enter the event key of the event you wish to simulate into cell A2 of this sheet and click the "Update" button. 2017 event keys can be found in the "event keys" sheet. Matches can be sorted by using the filter buttons on each column.  Optionally, change the number of simulations that are run by using the dropdown menu in cell E2. </t>
  </si>
  <si>
    <t>Avatar</t>
  </si>
  <si>
    <t>average</t>
  </si>
  <si>
    <t>min</t>
  </si>
  <si>
    <t>max</t>
  </si>
  <si>
    <t>mean reversion</t>
  </si>
  <si>
    <t>kMid</t>
  </si>
  <si>
    <t>kHigh</t>
  </si>
  <si>
    <t>kLow</t>
  </si>
  <si>
    <t>Blue Predictions</t>
  </si>
  <si>
    <t>Red Predictions</t>
  </si>
  <si>
    <t>Auto Quest RP</t>
  </si>
  <si>
    <t>Face the Boss RP</t>
  </si>
  <si>
    <t>Average RPs</t>
  </si>
  <si>
    <t>Current Parking and Climbing Points</t>
  </si>
  <si>
    <t>parking and climbing points</t>
  </si>
  <si>
    <t>event keys</t>
  </si>
  <si>
    <t>Various minor formatting changes</t>
  </si>
  <si>
    <t>The "Update" button in the data import sheet and the "Download Images" button in the images sheet are the only thing that requires an internet connection. All other functions should work with previously downloaded data even when offline.</t>
  </si>
  <si>
    <t>Why do vault categories and some other categories have -1 for their value?</t>
  </si>
  <si>
    <t xml:space="preserve">The vault categories have -1 because I don't trust the data yet. The others are metrics that I believe will be valuable, but that I still have to determine precisely the best way to calculate. Expect these values to be filled in the week 2 or week 3 update. </t>
  </si>
  <si>
    <t>Where can I find more information on Chairman's predictions?</t>
  </si>
  <si>
    <t xml:space="preserve">You can find more information on this in my Chairman's Predictions documents. </t>
  </si>
  <si>
    <t xml:space="preserve">Not necessarily, a simulation result of 0% just means that scenario never occurred in any of the simulation trials. The biggest assumption in the simulator is that of independence of matches, which is a good approximation late at an event, but does not account for the possibility of a team getting hot or completely breaking, and so is a poorer approximation early in the event. </t>
  </si>
  <si>
    <t>When can I use the simulator for my event?</t>
  </si>
  <si>
    <t>There are a couple of phases at which this can be used: 
1) Before an event begins: Here, the team list is imported and seed values are set, so this can be used for pre-scouting. 
2) After match schedule is released but before match 1 starts: The simulator will provide predictions for every match using the seed values. 
3) After event 1 has begun but before the last qual match has completed: All fields will be continuously updated. 
4) After playoffs begin but before they finish: Elo values will continue to be updated. 
5) After event has completed: All values will be set to their final values at this point.</t>
  </si>
  <si>
    <t>seed Strength (future events only)</t>
  </si>
  <si>
    <t xml:space="preserve">This can have any of 4 values, which represent how good the estimate for their performance is. A value of 3 is given to teams that have already competed in 2017. The seed values for each category come from the team's contributions at their most recent event. A value of 2 is given to veteran teams that have not yet competed in 2017. The seed values are obtained by taking the team's calculated contribution to total points value from 2016 and normalizing it to each category, and then reverting 10% to the mean value of that category. A value of 1  is given to rookie or new veteran teams that have not yet competed in 2017. The seed values for each category come from the average of all rookie contributions from week 1 competitions. A value of 0 is given to all teams in the week 0 scouting database. The seed values for each category come from each team's 2017 performance and the week 0 competition. </t>
  </si>
  <si>
    <t xml:space="preserve">The given team's contribution to ranking points. </t>
  </si>
  <si>
    <t>The given team's contribution to total auto points</t>
  </si>
  <si>
    <t xml:space="preserve">The given team's contribution to total teleop points minus the team's contribution to endgame points. </t>
  </si>
  <si>
    <t xml:space="preserve">The given team's contribution to endgame points. </t>
  </si>
  <si>
    <t>Unused for week 1</t>
  </si>
  <si>
    <t xml:space="preserve">The given team's contribution to match wins. </t>
  </si>
  <si>
    <t>Unused placeholder</t>
  </si>
  <si>
    <t>The given team's contribution to auto Run Points</t>
  </si>
  <si>
    <t>The given team's contribution to auto Switch Ownership in seconds</t>
  </si>
  <si>
    <t>The given team's contribution to switch Ownership at t=0 seconds left in auto (one of the requirements for the auto Quest ranking point)</t>
  </si>
  <si>
    <t>The given team's contribution to auto Scale Ownership in seconds</t>
  </si>
  <si>
    <t>The given team's contribution to the auto Scale Ownership Margin in seconds</t>
  </si>
  <si>
    <t>The given team's contribution to total auto Ownership Points</t>
  </si>
  <si>
    <t>The given team's contribution to the total auto Ownership Points Margin</t>
  </si>
  <si>
    <t>The given team's contribution to the auto Quest Ranking Point</t>
  </si>
  <si>
    <t>The given team's contribution to teleop Switch Ownership in seconds</t>
  </si>
  <si>
    <t>The given team's contribution to the teleop Switch Force time in seconds</t>
  </si>
  <si>
    <t>The given team's contribution to the teleop Switch Boost time in seconds</t>
  </si>
  <si>
    <t>The given team's contribution to teleop Scale Ownership in seconds</t>
  </si>
  <si>
    <t>The given team's contribution to the teleop Scale Force time in seconds</t>
  </si>
  <si>
    <t>The given team's contribution to the teleop Scale Boost time in seconds</t>
  </si>
  <si>
    <t>The given team's contribution to total teleop Ownership Points</t>
  </si>
  <si>
    <t>The given team's contribution to the total teleop Ownership Points Margin</t>
  </si>
  <si>
    <t>The given team's contribution to endgame parking points</t>
  </si>
  <si>
    <t>The given team's contribution to endgame climbing points</t>
  </si>
  <si>
    <t>The given team's contribution to endgame levitate points</t>
  </si>
  <si>
    <t>The given team's contribution to the face The Boss Ranking Point</t>
  </si>
  <si>
    <t>The given team's historical award strength, measured in milli-Chairman's Awards (mCA)</t>
  </si>
  <si>
    <t xml:space="preserve">What follows are descriptions of each individual sheet as well as how to use them. </t>
  </si>
  <si>
    <t>Changes since v2018.0.2</t>
  </si>
  <si>
    <t>Simulation options</t>
  </si>
  <si>
    <t>Caching</t>
  </si>
  <si>
    <t>Last Event</t>
  </si>
  <si>
    <t>Last Update</t>
  </si>
  <si>
    <t>qf</t>
  </si>
  <si>
    <t>Successful Execution</t>
  </si>
  <si>
    <t>When pressing "Update" on "data import", code execution ends immediately if there is no new data available from TBA</t>
  </si>
  <si>
    <t>The given team's contribution to the total number of force cubes in the vault when the force power-up is activated</t>
  </si>
  <si>
    <t>The given team's contribution to the total vault points</t>
  </si>
  <si>
    <t>The given team's contribution to the total number of boost cubes in the vault when the boost power-up is activated</t>
  </si>
  <si>
    <t>The given team's contribution to the total number of levitate cubes in the vault when the levitate power-up is activated</t>
  </si>
  <si>
    <t>The given team's contribution to the total number of force cubes in the vault at the end of the match</t>
  </si>
  <si>
    <t>The given team's contribution to the total number of levitate cubes in the vault at the end of the match</t>
  </si>
  <si>
    <t>f</t>
  </si>
  <si>
    <t>sf</t>
  </si>
  <si>
    <t>The number of matches a team receives the auto run points divided by the number of matches the team participates in. Includes both quals and playoffs</t>
  </si>
  <si>
    <t>Minor bug fixes</t>
  </si>
  <si>
    <t>Added auto Run rate</t>
  </si>
  <si>
    <t>Added efficiencies for vault sections</t>
  </si>
  <si>
    <t>Added endgame rates</t>
  </si>
  <si>
    <t>Unused until someone explains to me what this category actually is</t>
  </si>
  <si>
    <t xml:space="preserve">The given team's contribution to the number of boost points received in a match divided by 10 times the total number of cubes in the boost section of vault for that match. Set to 1 if no cubes are placed in the boost section of the vault. </t>
  </si>
  <si>
    <t xml:space="preserve">The given team's contribution to the number of force points received in a match divided by 10 times the total number of cubes in the force section of vault for that match. Set to 1 if no cubes are placed in the force section of the vault. </t>
  </si>
  <si>
    <t xml:space="preserve">The given team's contribution to the number of levitate points received in a match divided by 10 times the total number of cubes in the levitate section of vault for that match. Set to 1 if no cubes are placed in the levitate section of the vault. </t>
  </si>
  <si>
    <t>The number of matches a team receives the climb points divided by the number of matches the team participates in. Includes both quals and playoffs</t>
  </si>
  <si>
    <t>The number of matches a team could have received the auto run points divided by the number of matches the team participates in divided by the number of robots on the alliance that did not receive climbing points. Includes both quals and playoffs</t>
  </si>
  <si>
    <t>The sum of the "climb Rate" and "adjusted Climb Or Levitate Rate" categories</t>
  </si>
  <si>
    <t>The sum of the 30 times "adjusted Climb Or Levitate Rate" and 5 times the number of matches a team receives parking points divided by the number of matches the team participates in. Includes both quals and playoffs</t>
  </si>
  <si>
    <t>Updated seed 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</si>
</sst>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9" x14ac:knownFonts="1">
    <font>
      <sz val="11"/>
      <color theme="1"/>
      <name val="Calibri"/>
      <family val="2"/>
      <scheme val="minor"/>
    </font>
    <font>
      <sz val="11"/>
      <color rgb="FF000000"/>
      <name val="Calibri"/>
      <family val="2"/>
    </font>
    <font>
      <u/>
      <sz val="11"/>
      <color theme="10"/>
      <name val="Calibri"/>
      <family val="2"/>
      <scheme val="minor"/>
    </font>
    <font>
      <sz val="10"/>
      <name val="Arial"/>
      <family val="2"/>
    </font>
    <font>
      <b/>
      <sz val="11"/>
      <color theme="1"/>
      <name val="Calibri"/>
      <family val="2"/>
      <scheme val="minor"/>
    </font>
    <font>
      <sz val="11"/>
      <name val="Calibri"/>
      <family val="2"/>
      <scheme val="minor"/>
    </font>
    <font>
      <b/>
      <sz val="11"/>
      <name val="Calibri"/>
      <family val="2"/>
      <scheme val="minor"/>
    </font>
    <font>
      <sz val="10"/>
      <color theme="1"/>
      <name val="Calibri"/>
      <family val="2"/>
      <scheme val="minor"/>
    </font>
    <font>
      <sz val="11"/>
      <color rgb="FFFF0000"/>
      <name val="Calibri"/>
      <family val="2"/>
      <scheme val="minor"/>
    </font>
  </fonts>
  <fills count="4">
    <fill>
      <patternFill patternType="none"/>
    </fill>
    <fill>
      <patternFill patternType="gray125"/>
    </fill>
    <fill>
      <patternFill patternType="solid">
        <fgColor rgb="FFFF7F7F"/>
        <bgColor indexed="64"/>
      </patternFill>
    </fill>
    <fill>
      <patternFill patternType="solid">
        <fgColor rgb="FF7F7FFF"/>
        <bgColor indexed="64"/>
      </patternFill>
    </fill>
  </fills>
  <borders count="6">
    <border>
      <left/>
      <right/>
      <top/>
      <bottom/>
      <diagonal/>
    </border>
    <border>
      <left style="thick">
        <color auto="1"/>
      </left>
      <right style="thick">
        <color auto="1"/>
      </right>
      <top style="thick">
        <color auto="1"/>
      </top>
      <bottom style="thick">
        <color auto="1"/>
      </bottom>
      <diagonal/>
    </border>
    <border>
      <left/>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s>
  <cellStyleXfs count="3">
    <xf numFmtId="0" fontId="0" fillId="0" borderId="0"/>
    <xf numFmtId="0" fontId="2" fillId="0" borderId="0" applyNumberFormat="0" applyFill="0" applyBorder="0" applyAlignment="0" applyProtection="0"/>
    <xf numFmtId="0" fontId="3" fillId="0" borderId="0"/>
  </cellStyleXfs>
  <cellXfs count="82">
    <xf numFmtId="0" fontId="0" fillId="0" borderId="0" xfId="0"/>
    <xf numFmtId="49" fontId="0" fillId="0" borderId="0" xfId="0" applyNumberFormat="1" applyAlignment="1">
      <alignment horizontal="left" textRotation="90" wrapText="1"/>
    </xf>
    <xf numFmtId="0" fontId="0" fillId="0" borderId="0" xfId="0" applyAlignment="1">
      <alignment textRotation="90" wrapText="1"/>
    </xf>
    <xf numFmtId="0" fontId="0" fillId="0" borderId="0" xfId="0" applyAlignment="1">
      <alignment wrapText="1"/>
    </xf>
    <xf numFmtId="14" fontId="0" fillId="0" borderId="0" xfId="0" applyNumberFormat="1"/>
    <xf numFmtId="49" fontId="0" fillId="0" borderId="0" xfId="0" applyNumberFormat="1" applyAlignment="1">
      <alignment wrapText="1"/>
    </xf>
    <xf numFmtId="0" fontId="0" fillId="0" borderId="1" xfId="0" applyNumberFormat="1" applyBorder="1"/>
    <xf numFmtId="0" fontId="0" fillId="0" borderId="1" xfId="0" applyBorder="1"/>
    <xf numFmtId="0" fontId="0" fillId="0" borderId="0" xfId="0" applyBorder="1"/>
    <xf numFmtId="0" fontId="0" fillId="0" borderId="0" xfId="0" applyNumberFormat="1" applyBorder="1"/>
    <xf numFmtId="0" fontId="0" fillId="0" borderId="0" xfId="0" quotePrefix="1"/>
    <xf numFmtId="0" fontId="0" fillId="0" borderId="0" xfId="0" applyAlignment="1">
      <alignment horizontal="left" textRotation="90"/>
    </xf>
    <xf numFmtId="0" fontId="0" fillId="0" borderId="0" xfId="0" applyFont="1" applyAlignment="1">
      <alignment wrapText="1"/>
    </xf>
    <xf numFmtId="0" fontId="0" fillId="0" borderId="0" xfId="0" applyFont="1"/>
    <xf numFmtId="0" fontId="0" fillId="2" borderId="0" xfId="0" applyFill="1"/>
    <xf numFmtId="0" fontId="0" fillId="3" borderId="0" xfId="0" applyFill="1"/>
    <xf numFmtId="49" fontId="2" fillId="0" borderId="0" xfId="1" applyNumberFormat="1" applyAlignment="1">
      <alignment wrapText="1"/>
    </xf>
    <xf numFmtId="2" fontId="0" fillId="0" borderId="0" xfId="0" applyNumberFormat="1"/>
    <xf numFmtId="2" fontId="0" fillId="3" borderId="0" xfId="0" applyNumberFormat="1" applyFill="1"/>
    <xf numFmtId="2" fontId="0" fillId="2" borderId="0" xfId="0" applyNumberFormat="1" applyFill="1"/>
    <xf numFmtId="1" fontId="0" fillId="3" borderId="0" xfId="0" applyNumberFormat="1" applyFill="1"/>
    <xf numFmtId="1" fontId="0" fillId="2" borderId="0" xfId="0" applyNumberFormat="1" applyFill="1"/>
    <xf numFmtId="1" fontId="0" fillId="0" borderId="0" xfId="0" applyNumberFormat="1"/>
    <xf numFmtId="164" fontId="0" fillId="0" borderId="0" xfId="0" applyNumberFormat="1"/>
    <xf numFmtId="1" fontId="0" fillId="0" borderId="0" xfId="0" applyNumberFormat="1" applyAlignment="1">
      <alignment horizontal="left" textRotation="90" wrapText="1"/>
    </xf>
    <xf numFmtId="2" fontId="0" fillId="0" borderId="0" xfId="0" applyNumberFormat="1" applyAlignment="1">
      <alignment horizontal="left" textRotation="90" wrapText="1"/>
    </xf>
    <xf numFmtId="9" fontId="0" fillId="0" borderId="0" xfId="0" applyNumberFormat="1"/>
    <xf numFmtId="0" fontId="0" fillId="0" borderId="0" xfId="0" applyAlignment="1">
      <alignment horizontal="left"/>
    </xf>
    <xf numFmtId="165" fontId="0" fillId="0" borderId="0" xfId="0" applyNumberFormat="1"/>
    <xf numFmtId="166" fontId="0" fillId="0" borderId="0" xfId="0" applyNumberFormat="1"/>
    <xf numFmtId="167" fontId="0" fillId="0" borderId="0" xfId="0" applyNumberFormat="1"/>
    <xf numFmtId="0" fontId="0" fillId="3" borderId="0" xfId="0" applyFill="1" applyAlignment="1">
      <alignment horizontal="right"/>
    </xf>
    <xf numFmtId="0" fontId="0" fillId="2" borderId="0" xfId="0" applyFill="1" applyAlignment="1">
      <alignment horizontal="right"/>
    </xf>
    <xf numFmtId="0" fontId="2" fillId="0" borderId="0" xfId="1"/>
    <xf numFmtId="0" fontId="0" fillId="0" borderId="0" xfId="0" applyFill="1"/>
    <xf numFmtId="0" fontId="0" fillId="0" borderId="0" xfId="0" quotePrefix="1" applyFill="1" applyAlignment="1">
      <alignment horizontal="right"/>
    </xf>
    <xf numFmtId="0" fontId="0" fillId="0" borderId="0" xfId="0" applyAlignment="1">
      <alignment horizontal="left" textRotation="90" wrapText="1"/>
    </xf>
    <xf numFmtId="0" fontId="5" fillId="0" borderId="0" xfId="0" applyFont="1" applyFill="1"/>
    <xf numFmtId="49" fontId="5" fillId="0" borderId="0" xfId="0" applyNumberFormat="1" applyFont="1" applyFill="1" applyAlignment="1">
      <alignment horizontal="left" textRotation="90" wrapText="1"/>
    </xf>
    <xf numFmtId="0" fontId="5" fillId="0" borderId="0" xfId="0" applyFont="1" applyFill="1" applyAlignment="1">
      <alignment horizontal="left" textRotation="90" wrapText="1"/>
    </xf>
    <xf numFmtId="0" fontId="5" fillId="0" borderId="0" xfId="0" applyFont="1"/>
    <xf numFmtId="0" fontId="5" fillId="3" borderId="0" xfId="0" applyFont="1" applyFill="1"/>
    <xf numFmtId="0" fontId="5" fillId="0" borderId="0" xfId="0" applyFont="1" applyFill="1" applyAlignment="1"/>
    <xf numFmtId="0" fontId="6" fillId="3" borderId="0" xfId="0" applyFont="1" applyFill="1"/>
    <xf numFmtId="16" fontId="0" fillId="0" borderId="0" xfId="0" applyNumberFormat="1"/>
    <xf numFmtId="0" fontId="7" fillId="0" borderId="0" xfId="2" applyFont="1"/>
    <xf numFmtId="1" fontId="7" fillId="0" borderId="0" xfId="2" applyNumberFormat="1" applyFont="1"/>
    <xf numFmtId="2" fontId="7" fillId="0" borderId="0" xfId="2" applyNumberFormat="1" applyFont="1"/>
    <xf numFmtId="1" fontId="0" fillId="0" borderId="0" xfId="0" applyNumberFormat="1" applyFont="1"/>
    <xf numFmtId="2" fontId="0" fillId="0" borderId="0" xfId="0" applyNumberFormat="1" applyAlignment="1">
      <alignment horizontal="left"/>
    </xf>
    <xf numFmtId="0" fontId="0" fillId="0" borderId="0" xfId="0" applyNumberFormat="1" applyAlignment="1">
      <alignment horizontal="left"/>
    </xf>
    <xf numFmtId="0" fontId="0" fillId="0" borderId="0" xfId="0" applyNumberFormat="1" applyAlignment="1"/>
    <xf numFmtId="0" fontId="0" fillId="0" borderId="0" xfId="0" applyAlignment="1"/>
    <xf numFmtId="0" fontId="0" fillId="0" borderId="1" xfId="0" applyBorder="1" applyAlignment="1"/>
    <xf numFmtId="0" fontId="0" fillId="0" borderId="0" xfId="0" applyFill="1" applyAlignment="1"/>
    <xf numFmtId="0" fontId="0" fillId="3" borderId="0" xfId="0" applyFill="1" applyAlignment="1"/>
    <xf numFmtId="0" fontId="4" fillId="3" borderId="0" xfId="0" applyFont="1" applyFill="1" applyAlignment="1"/>
    <xf numFmtId="2" fontId="0" fillId="3" borderId="0" xfId="0" applyNumberFormat="1" applyFill="1" applyAlignment="1"/>
    <xf numFmtId="2" fontId="4" fillId="3" borderId="0" xfId="0" applyNumberFormat="1" applyFont="1" applyFill="1" applyAlignment="1"/>
    <xf numFmtId="164" fontId="0" fillId="3" borderId="0" xfId="0" applyNumberFormat="1" applyFill="1" applyAlignment="1"/>
    <xf numFmtId="2" fontId="0" fillId="3" borderId="0" xfId="0" applyNumberFormat="1" applyFont="1" applyFill="1" applyAlignment="1"/>
    <xf numFmtId="0" fontId="0" fillId="3" borderId="0" xfId="0" applyFont="1" applyFill="1" applyAlignment="1"/>
    <xf numFmtId="0" fontId="0" fillId="0" borderId="2" xfId="0" applyBorder="1" applyAlignment="1"/>
    <xf numFmtId="0" fontId="0" fillId="2" borderId="0" xfId="0" applyFill="1" applyAlignment="1"/>
    <xf numFmtId="0" fontId="4" fillId="2" borderId="0" xfId="0" applyFont="1" applyFill="1" applyAlignment="1"/>
    <xf numFmtId="2" fontId="0" fillId="2" borderId="0" xfId="0" applyNumberFormat="1" applyFill="1" applyAlignment="1"/>
    <xf numFmtId="2" fontId="4" fillId="2" borderId="0" xfId="0" applyNumberFormat="1" applyFont="1" applyFill="1" applyAlignment="1"/>
    <xf numFmtId="164" fontId="0" fillId="2" borderId="0" xfId="0" applyNumberFormat="1" applyFill="1" applyAlignment="1"/>
    <xf numFmtId="2" fontId="0" fillId="2" borderId="0" xfId="0" applyNumberFormat="1" applyFont="1" applyFill="1" applyAlignment="1"/>
    <xf numFmtId="0" fontId="0" fillId="2" borderId="0" xfId="0" applyFont="1" applyFill="1" applyAlignment="1"/>
    <xf numFmtId="0" fontId="0" fillId="3" borderId="0" xfId="0" applyNumberFormat="1" applyFill="1" applyAlignment="1"/>
    <xf numFmtId="0" fontId="8" fillId="0" borderId="0" xfId="0" applyFont="1" applyBorder="1"/>
    <xf numFmtId="0" fontId="8" fillId="0" borderId="0" xfId="0" applyFont="1"/>
    <xf numFmtId="15" fontId="0" fillId="0" borderId="0" xfId="0" applyNumberFormat="1" applyAlignment="1">
      <alignment wrapText="1"/>
    </xf>
    <xf numFmtId="2" fontId="0" fillId="0" borderId="0" xfId="0" applyNumberFormat="1" applyAlignment="1">
      <alignment wrapText="1"/>
    </xf>
    <xf numFmtId="0" fontId="4" fillId="0" borderId="0" xfId="0" applyFont="1"/>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0" fillId="0" borderId="3" xfId="0" applyFill="1" applyBorder="1" applyAlignment="1">
      <alignment horizontal="left"/>
    </xf>
    <xf numFmtId="0" fontId="0" fillId="0" borderId="4" xfId="0" applyFill="1" applyBorder="1" applyAlignment="1">
      <alignment horizontal="left"/>
    </xf>
    <xf numFmtId="0" fontId="0" fillId="0" borderId="5" xfId="0" applyFill="1" applyBorder="1" applyAlignment="1">
      <alignment horizontal="left"/>
    </xf>
  </cellXfs>
  <cellStyles count="3">
    <cellStyle name="Hyperlink" xfId="1" builtinId="8"/>
    <cellStyle name="Normal" xfId="0" builtinId="0"/>
    <cellStyle name="Normal 2" xfId="2" xr:uid="{00000000-0005-0000-0000-000002000000}"/>
  </cellStyles>
  <dxfs count="2">
    <dxf>
      <fill>
        <patternFill>
          <bgColor rgb="FF7F7FFF"/>
        </patternFill>
      </fill>
    </dxf>
    <dxf>
      <fill>
        <patternFill>
          <bgColor rgb="FFFF7F7F"/>
        </patternFill>
      </fill>
    </dxf>
  </dxfs>
  <tableStyles count="0" defaultTableStyle="TableStyleMedium2" defaultPivotStyle="PivotStyleLight16"/>
  <colors>
    <mruColors>
      <color rgb="FFFF7F7F"/>
      <color rgb="FF7F7FFF"/>
      <color rgb="FF00007F"/>
      <color rgb="FF00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Rank </a:t>
            </a:r>
            <a:r>
              <a:rPr lang="en-US" baseline="0"/>
              <a:t>probabilities</a:t>
            </a:r>
            <a:endParaRPr lang="en-US"/>
          </a:p>
        </c:rich>
      </c:tx>
      <c:layout>
        <c:manualLayout>
          <c:xMode val="edge"/>
          <c:yMode val="edge"/>
          <c:x val="0.4094930008748907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spPr>
            <a:solidFill>
              <a:schemeClr val="accent2"/>
            </a:solidFill>
            <a:ln>
              <a:noFill/>
            </a:ln>
            <a:effectLst/>
          </c:spPr>
          <c:invertIfNegative val="0"/>
          <c:val>
            <c:numRef>
              <c:f>'team lookup'!$B$53:$B$122</c:f>
              <c:numCache>
                <c:formatCode>0%</c:formatCode>
                <c:ptCount val="7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numCache>
            </c:numRef>
          </c:val>
          <c:extLst>
            <c:ext xmlns:c16="http://schemas.microsoft.com/office/drawing/2014/chart" uri="{C3380CC4-5D6E-409C-BE32-E72D297353CC}">
              <c16:uniqueId val="{00000000-0ED5-4B56-BE05-7E3935A3BCF5}"/>
            </c:ext>
          </c:extLst>
        </c:ser>
        <c:dLbls>
          <c:showLegendKey val="0"/>
          <c:showVal val="0"/>
          <c:showCatName val="0"/>
          <c:showSerName val="0"/>
          <c:showPercent val="0"/>
          <c:showBubbleSize val="0"/>
        </c:dLbls>
        <c:gapWidth val="0"/>
        <c:axId val="418293056"/>
        <c:axId val="418293384"/>
        <c:extLst>
          <c:ext xmlns:c15="http://schemas.microsoft.com/office/drawing/2012/chart" uri="{02D57815-91ED-43cb-92C2-25804820EDAC}">
            <c15:filteredBarSeries>
              <c15:ser>
                <c:idx val="0"/>
                <c:order val="0"/>
                <c:spPr>
                  <a:solidFill>
                    <a:schemeClr val="accent1"/>
                  </a:solidFill>
                  <a:ln>
                    <a:noFill/>
                  </a:ln>
                  <a:effectLst/>
                </c:spPr>
                <c:invertIfNegative val="0"/>
                <c:val>
                  <c:numRef>
                    <c:extLst>
                      <c:ext uri="{02D57815-91ED-43cb-92C2-25804820EDAC}">
                        <c15:formulaRef>
                          <c15:sqref>'team lookup'!$A$54:$A$69</c15:sqref>
                        </c15:formulaRef>
                      </c:ext>
                    </c:extLst>
                    <c:numCache>
                      <c:formatCode>General</c:formatCode>
                      <c:ptCount val="16"/>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numCache>
                  </c:numRef>
                </c:val>
                <c:extLst>
                  <c:ext xmlns:c16="http://schemas.microsoft.com/office/drawing/2014/chart" uri="{C3380CC4-5D6E-409C-BE32-E72D297353CC}">
                    <c16:uniqueId val="{00000001-0ED5-4B56-BE05-7E3935A3BCF5}"/>
                  </c:ext>
                </c:extLst>
              </c15:ser>
            </c15:filteredBarSeries>
          </c:ext>
        </c:extLst>
      </c:barChart>
      <c:catAx>
        <c:axId val="4182930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384"/>
        <c:crosses val="autoZero"/>
        <c:auto val="1"/>
        <c:lblAlgn val="ctr"/>
        <c:lblOffset val="100"/>
        <c:noMultiLvlLbl val="0"/>
      </c:catAx>
      <c:valAx>
        <c:axId val="4182933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file:///C:\2018%20FIRST%20Power-Up%20Pictures\4818.jpg" TargetMode="External"/><Relationship Id="rId3" Type="http://schemas.openxmlformats.org/officeDocument/2006/relationships/image" Target="file:///C:\2018%20FIRST%20Power-Up%20Pictures\1792.jpg" TargetMode="External"/><Relationship Id="rId7" Type="http://schemas.openxmlformats.org/officeDocument/2006/relationships/image" Target="file:///C:\2018%20FIRST%20Power-Up%20Pictures\4539.jpg" TargetMode="External"/><Relationship Id="rId12" Type="http://schemas.openxmlformats.org/officeDocument/2006/relationships/image" Target="file:///C:\2018%20FIRST%20Power-Up%20Pictures\7048.jpg" TargetMode="External"/><Relationship Id="rId2" Type="http://schemas.openxmlformats.org/officeDocument/2006/relationships/image" Target="file:///C:\2018%20FIRST%20Power-Up%20Pictures\876.jpg" TargetMode="External"/><Relationship Id="rId1" Type="http://schemas.openxmlformats.org/officeDocument/2006/relationships/image" Target="file:///C:\2018%20FIRST%20Power-Up%20Pictures\525.jpg" TargetMode="External"/><Relationship Id="rId6" Type="http://schemas.openxmlformats.org/officeDocument/2006/relationships/image" Target="file:///C:\2018%20FIRST%20Power-Up%20Pictures\3277.jpg" TargetMode="External"/><Relationship Id="rId11" Type="http://schemas.openxmlformats.org/officeDocument/2006/relationships/image" Target="file:///C:\2018%20FIRST%20Power-Up%20Pictures\5638.jpg" TargetMode="External"/><Relationship Id="rId5" Type="http://schemas.openxmlformats.org/officeDocument/2006/relationships/image" Target="file:///C:\2018%20FIRST%20Power-Up%20Pictures\3130.jpg" TargetMode="External"/><Relationship Id="rId10" Type="http://schemas.openxmlformats.org/officeDocument/2006/relationships/image" Target="file:///C:\2018%20FIRST%20Power-Up%20Pictures\5576.jpg" TargetMode="External"/><Relationship Id="rId4" Type="http://schemas.openxmlformats.org/officeDocument/2006/relationships/image" Target="file:///C:\2018%20FIRST%20Power-Up%20Pictures\3007.jpg" TargetMode="External"/><Relationship Id="rId9" Type="http://schemas.openxmlformats.org/officeDocument/2006/relationships/image" Target="file:///C:\2018%20FIRST%20Power-Up%20Pictures\5172.jp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file:///C:\2018%20FIRST%20Power-Up%20Pictures\5172.jpg" TargetMode="External"/><Relationship Id="rId2" Type="http://schemas.openxmlformats.org/officeDocument/2006/relationships/image" Target="file:///C:\2017%20First%20Steamworks%20Pics\4536.jpg" TargetMode="Externa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file:///C:\2018%20FIRST%20Power-Up%20Pictures\3277.jpg" TargetMode="External"/><Relationship Id="rId2" Type="http://schemas.openxmlformats.org/officeDocument/2006/relationships/image" Target="file:///C:\2018%20FIRST%20Power-Up%20Pictures\4539.jpg" TargetMode="External"/><Relationship Id="rId1" Type="http://schemas.openxmlformats.org/officeDocument/2006/relationships/image" Target="file:///C:\2018%20FIRST%20Power-Up%20Pictures\7048.jp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323850</xdr:colOff>
          <xdr:row>2</xdr:row>
          <xdr:rowOff>152400</xdr:rowOff>
        </xdr:from>
        <xdr:to>
          <xdr:col>5</xdr:col>
          <xdr:colOff>409575</xdr:colOff>
          <xdr:row>4</xdr:row>
          <xdr:rowOff>133350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2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361950</xdr:colOff>
          <xdr:row>2</xdr:row>
          <xdr:rowOff>142875</xdr:rowOff>
        </xdr:from>
        <xdr:to>
          <xdr:col>2</xdr:col>
          <xdr:colOff>447675</xdr:colOff>
          <xdr:row>4</xdr:row>
          <xdr:rowOff>123825</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200-00000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152400</xdr:colOff>
          <xdr:row>0</xdr:row>
          <xdr:rowOff>133350</xdr:rowOff>
        </xdr:from>
        <xdr:to>
          <xdr:col>11</xdr:col>
          <xdr:colOff>381000</xdr:colOff>
          <xdr:row>2</xdr:row>
          <xdr:rowOff>76200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200-00000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Folder</a:t>
              </a:r>
            </a:p>
          </xdr:txBody>
        </xdr:sp>
        <xdr:clientData fPrintsWithSheet="0"/>
      </xdr:twoCellAnchor>
    </mc:Choice>
    <mc:Fallback/>
  </mc:AlternateContent>
  <xdr:twoCellAnchor editAs="oneCell">
    <xdr:from>
      <xdr:col>2</xdr:col>
      <xdr:colOff>0</xdr:colOff>
      <xdr:row>7</xdr:row>
      <xdr:rowOff>0</xdr:rowOff>
    </xdr:from>
    <xdr:to>
      <xdr:col>4</xdr:col>
      <xdr:colOff>113975</xdr:colOff>
      <xdr:row>15</xdr:row>
      <xdr:rowOff>0</xdr:rowOff>
    </xdr:to>
    <xdr:pic>
      <xdr:nvPicPr>
        <xdr:cNvPr id="27" name="Picture 26">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link="rId1"/>
        <a:stretch>
          <a:fillRect/>
        </a:stretch>
      </xdr:blipFill>
      <xdr:spPr>
        <a:xfrm>
          <a:off x="1219200" y="1371600"/>
          <a:ext cx="1333175" cy="1524000"/>
        </a:xfrm>
        <a:prstGeom prst="rect">
          <a:avLst/>
        </a:prstGeom>
      </xdr:spPr>
    </xdr:pic>
    <xdr:clientData/>
  </xdr:twoCellAnchor>
  <xdr:twoCellAnchor editAs="oneCell">
    <xdr:from>
      <xdr:col>2</xdr:col>
      <xdr:colOff>0</xdr:colOff>
      <xdr:row>15</xdr:row>
      <xdr:rowOff>0</xdr:rowOff>
    </xdr:from>
    <xdr:to>
      <xdr:col>3</xdr:col>
      <xdr:colOff>533764</xdr:colOff>
      <xdr:row>23</xdr:row>
      <xdr:rowOff>0</xdr:rowOff>
    </xdr:to>
    <xdr:pic>
      <xdr:nvPicPr>
        <xdr:cNvPr id="29" name="Picture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link="rId2"/>
        <a:stretch>
          <a:fillRect/>
        </a:stretch>
      </xdr:blipFill>
      <xdr:spPr>
        <a:xfrm>
          <a:off x="1219200" y="2895600"/>
          <a:ext cx="1143364" cy="1524000"/>
        </a:xfrm>
        <a:prstGeom prst="rect">
          <a:avLst/>
        </a:prstGeom>
      </xdr:spPr>
    </xdr:pic>
    <xdr:clientData/>
  </xdr:twoCellAnchor>
  <xdr:twoCellAnchor editAs="oneCell">
    <xdr:from>
      <xdr:col>2</xdr:col>
      <xdr:colOff>0</xdr:colOff>
      <xdr:row>31</xdr:row>
      <xdr:rowOff>0</xdr:rowOff>
    </xdr:from>
    <xdr:to>
      <xdr:col>4</xdr:col>
      <xdr:colOff>3260</xdr:colOff>
      <xdr:row>39</xdr:row>
      <xdr:rowOff>0</xdr:rowOff>
    </xdr:to>
    <xdr:pic>
      <xdr:nvPicPr>
        <xdr:cNvPr id="31" name="Picture 3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link="rId3"/>
        <a:stretch>
          <a:fillRect/>
        </a:stretch>
      </xdr:blipFill>
      <xdr:spPr>
        <a:xfrm>
          <a:off x="1219200" y="5943600"/>
          <a:ext cx="1222460" cy="1524000"/>
        </a:xfrm>
        <a:prstGeom prst="rect">
          <a:avLst/>
        </a:prstGeom>
      </xdr:spPr>
    </xdr:pic>
    <xdr:clientData/>
  </xdr:twoCellAnchor>
  <xdr:twoCellAnchor editAs="oneCell">
    <xdr:from>
      <xdr:col>2</xdr:col>
      <xdr:colOff>0</xdr:colOff>
      <xdr:row>111</xdr:row>
      <xdr:rowOff>0</xdr:rowOff>
    </xdr:from>
    <xdr:to>
      <xdr:col>6</xdr:col>
      <xdr:colOff>270933</xdr:colOff>
      <xdr:row>119</xdr:row>
      <xdr:rowOff>0</xdr:rowOff>
    </xdr:to>
    <xdr:pic>
      <xdr:nvPicPr>
        <xdr:cNvPr id="26625" name="Picture 26624">
          <a:extLst>
            <a:ext uri="{FF2B5EF4-FFF2-40B4-BE49-F238E27FC236}">
              <a16:creationId xmlns:a16="http://schemas.microsoft.com/office/drawing/2014/main" id="{00000000-0008-0000-0200-000001680000}"/>
            </a:ext>
          </a:extLst>
        </xdr:cNvPr>
        <xdr:cNvPicPr>
          <a:picLocks noChangeAspect="1"/>
        </xdr:cNvPicPr>
      </xdr:nvPicPr>
      <xdr:blipFill>
        <a:blip xmlns:r="http://schemas.openxmlformats.org/officeDocument/2006/relationships" r:link="rId4"/>
        <a:stretch>
          <a:fillRect/>
        </a:stretch>
      </xdr:blipFill>
      <xdr:spPr>
        <a:xfrm>
          <a:off x="1219200" y="21183600"/>
          <a:ext cx="2709333" cy="1524000"/>
        </a:xfrm>
        <a:prstGeom prst="rect">
          <a:avLst/>
        </a:prstGeom>
      </xdr:spPr>
    </xdr:pic>
    <xdr:clientData/>
  </xdr:twoCellAnchor>
  <xdr:twoCellAnchor editAs="oneCell">
    <xdr:from>
      <xdr:col>2</xdr:col>
      <xdr:colOff>0</xdr:colOff>
      <xdr:row>127</xdr:row>
      <xdr:rowOff>0</xdr:rowOff>
    </xdr:from>
    <xdr:to>
      <xdr:col>4</xdr:col>
      <xdr:colOff>37465</xdr:colOff>
      <xdr:row>135</xdr:row>
      <xdr:rowOff>0</xdr:rowOff>
    </xdr:to>
    <xdr:pic>
      <xdr:nvPicPr>
        <xdr:cNvPr id="26630" name="Picture 26629">
          <a:extLst>
            <a:ext uri="{FF2B5EF4-FFF2-40B4-BE49-F238E27FC236}">
              <a16:creationId xmlns:a16="http://schemas.microsoft.com/office/drawing/2014/main" id="{00000000-0008-0000-0200-000006680000}"/>
            </a:ext>
          </a:extLst>
        </xdr:cNvPr>
        <xdr:cNvPicPr>
          <a:picLocks noChangeAspect="1"/>
        </xdr:cNvPicPr>
      </xdr:nvPicPr>
      <xdr:blipFill>
        <a:blip xmlns:r="http://schemas.openxmlformats.org/officeDocument/2006/relationships" r:link="rId5"/>
        <a:stretch>
          <a:fillRect/>
        </a:stretch>
      </xdr:blipFill>
      <xdr:spPr>
        <a:xfrm>
          <a:off x="1219200" y="24231600"/>
          <a:ext cx="1256665" cy="1524000"/>
        </a:xfrm>
        <a:prstGeom prst="rect">
          <a:avLst/>
        </a:prstGeom>
      </xdr:spPr>
    </xdr:pic>
    <xdr:clientData/>
  </xdr:twoCellAnchor>
  <xdr:twoCellAnchor editAs="oneCell">
    <xdr:from>
      <xdr:col>2</xdr:col>
      <xdr:colOff>0</xdr:colOff>
      <xdr:row>151</xdr:row>
      <xdr:rowOff>0</xdr:rowOff>
    </xdr:from>
    <xdr:to>
      <xdr:col>3</xdr:col>
      <xdr:colOff>284480</xdr:colOff>
      <xdr:row>159</xdr:row>
      <xdr:rowOff>0</xdr:rowOff>
    </xdr:to>
    <xdr:pic>
      <xdr:nvPicPr>
        <xdr:cNvPr id="26632" name="Picture 26631">
          <a:extLst>
            <a:ext uri="{FF2B5EF4-FFF2-40B4-BE49-F238E27FC236}">
              <a16:creationId xmlns:a16="http://schemas.microsoft.com/office/drawing/2014/main" id="{00000000-0008-0000-0200-000008680000}"/>
            </a:ext>
          </a:extLst>
        </xdr:cNvPr>
        <xdr:cNvPicPr>
          <a:picLocks noChangeAspect="1"/>
        </xdr:cNvPicPr>
      </xdr:nvPicPr>
      <xdr:blipFill>
        <a:blip xmlns:r="http://schemas.openxmlformats.org/officeDocument/2006/relationships" r:link="rId6"/>
        <a:stretch>
          <a:fillRect/>
        </a:stretch>
      </xdr:blipFill>
      <xdr:spPr>
        <a:xfrm>
          <a:off x="1219200" y="28803600"/>
          <a:ext cx="894080" cy="1524000"/>
        </a:xfrm>
        <a:prstGeom prst="rect">
          <a:avLst/>
        </a:prstGeom>
      </xdr:spPr>
    </xdr:pic>
    <xdr:clientData/>
  </xdr:twoCellAnchor>
  <xdr:twoCellAnchor editAs="oneCell">
    <xdr:from>
      <xdr:col>2</xdr:col>
      <xdr:colOff>0</xdr:colOff>
      <xdr:row>263</xdr:row>
      <xdr:rowOff>0</xdr:rowOff>
    </xdr:from>
    <xdr:to>
      <xdr:col>3</xdr:col>
      <xdr:colOff>451690</xdr:colOff>
      <xdr:row>271</xdr:row>
      <xdr:rowOff>0</xdr:rowOff>
    </xdr:to>
    <xdr:pic>
      <xdr:nvPicPr>
        <xdr:cNvPr id="26634" name="Picture 26633">
          <a:extLst>
            <a:ext uri="{FF2B5EF4-FFF2-40B4-BE49-F238E27FC236}">
              <a16:creationId xmlns:a16="http://schemas.microsoft.com/office/drawing/2014/main" id="{00000000-0008-0000-0200-00000A680000}"/>
            </a:ext>
          </a:extLst>
        </xdr:cNvPr>
        <xdr:cNvPicPr>
          <a:picLocks noChangeAspect="1"/>
        </xdr:cNvPicPr>
      </xdr:nvPicPr>
      <xdr:blipFill>
        <a:blip xmlns:r="http://schemas.openxmlformats.org/officeDocument/2006/relationships" r:link="rId7"/>
        <a:stretch>
          <a:fillRect/>
        </a:stretch>
      </xdr:blipFill>
      <xdr:spPr>
        <a:xfrm>
          <a:off x="1219200" y="50139600"/>
          <a:ext cx="1061290" cy="1524000"/>
        </a:xfrm>
        <a:prstGeom prst="rect">
          <a:avLst/>
        </a:prstGeom>
      </xdr:spPr>
    </xdr:pic>
    <xdr:clientData/>
  </xdr:twoCellAnchor>
  <xdr:twoCellAnchor editAs="oneCell">
    <xdr:from>
      <xdr:col>2</xdr:col>
      <xdr:colOff>0</xdr:colOff>
      <xdr:row>279</xdr:row>
      <xdr:rowOff>0</xdr:rowOff>
    </xdr:from>
    <xdr:to>
      <xdr:col>3</xdr:col>
      <xdr:colOff>533670</xdr:colOff>
      <xdr:row>287</xdr:row>
      <xdr:rowOff>0</xdr:rowOff>
    </xdr:to>
    <xdr:pic>
      <xdr:nvPicPr>
        <xdr:cNvPr id="26636" name="Picture 26635">
          <a:extLst>
            <a:ext uri="{FF2B5EF4-FFF2-40B4-BE49-F238E27FC236}">
              <a16:creationId xmlns:a16="http://schemas.microsoft.com/office/drawing/2014/main" id="{00000000-0008-0000-0200-00000C680000}"/>
            </a:ext>
          </a:extLst>
        </xdr:cNvPr>
        <xdr:cNvPicPr>
          <a:picLocks noChangeAspect="1"/>
        </xdr:cNvPicPr>
      </xdr:nvPicPr>
      <xdr:blipFill>
        <a:blip xmlns:r="http://schemas.openxmlformats.org/officeDocument/2006/relationships" r:link="rId8"/>
        <a:stretch>
          <a:fillRect/>
        </a:stretch>
      </xdr:blipFill>
      <xdr:spPr>
        <a:xfrm>
          <a:off x="1219200" y="53187600"/>
          <a:ext cx="1143270" cy="1524000"/>
        </a:xfrm>
        <a:prstGeom prst="rect">
          <a:avLst/>
        </a:prstGeom>
      </xdr:spPr>
    </xdr:pic>
    <xdr:clientData/>
  </xdr:twoCellAnchor>
  <xdr:twoCellAnchor editAs="oneCell">
    <xdr:from>
      <xdr:col>2</xdr:col>
      <xdr:colOff>0</xdr:colOff>
      <xdr:row>287</xdr:row>
      <xdr:rowOff>0</xdr:rowOff>
    </xdr:from>
    <xdr:to>
      <xdr:col>3</xdr:col>
      <xdr:colOff>532829</xdr:colOff>
      <xdr:row>295</xdr:row>
      <xdr:rowOff>0</xdr:rowOff>
    </xdr:to>
    <xdr:pic>
      <xdr:nvPicPr>
        <xdr:cNvPr id="26638" name="Picture 26637">
          <a:extLst>
            <a:ext uri="{FF2B5EF4-FFF2-40B4-BE49-F238E27FC236}">
              <a16:creationId xmlns:a16="http://schemas.microsoft.com/office/drawing/2014/main" id="{00000000-0008-0000-0200-00000E680000}"/>
            </a:ext>
          </a:extLst>
        </xdr:cNvPr>
        <xdr:cNvPicPr>
          <a:picLocks noChangeAspect="1"/>
        </xdr:cNvPicPr>
      </xdr:nvPicPr>
      <xdr:blipFill>
        <a:blip xmlns:r="http://schemas.openxmlformats.org/officeDocument/2006/relationships" r:link="rId9"/>
        <a:stretch>
          <a:fillRect/>
        </a:stretch>
      </xdr:blipFill>
      <xdr:spPr>
        <a:xfrm>
          <a:off x="1219200" y="54711600"/>
          <a:ext cx="1142429" cy="1524000"/>
        </a:xfrm>
        <a:prstGeom prst="rect">
          <a:avLst/>
        </a:prstGeom>
      </xdr:spPr>
    </xdr:pic>
    <xdr:clientData/>
  </xdr:twoCellAnchor>
  <xdr:twoCellAnchor editAs="oneCell">
    <xdr:from>
      <xdr:col>2</xdr:col>
      <xdr:colOff>0</xdr:colOff>
      <xdr:row>295</xdr:row>
      <xdr:rowOff>0</xdr:rowOff>
    </xdr:from>
    <xdr:to>
      <xdr:col>3</xdr:col>
      <xdr:colOff>533400</xdr:colOff>
      <xdr:row>303</xdr:row>
      <xdr:rowOff>0</xdr:rowOff>
    </xdr:to>
    <xdr:pic>
      <xdr:nvPicPr>
        <xdr:cNvPr id="26640" name="Picture 26639">
          <a:extLst>
            <a:ext uri="{FF2B5EF4-FFF2-40B4-BE49-F238E27FC236}">
              <a16:creationId xmlns:a16="http://schemas.microsoft.com/office/drawing/2014/main" id="{00000000-0008-0000-0200-000010680000}"/>
            </a:ext>
          </a:extLst>
        </xdr:cNvPr>
        <xdr:cNvPicPr>
          <a:picLocks noChangeAspect="1"/>
        </xdr:cNvPicPr>
      </xdr:nvPicPr>
      <xdr:blipFill>
        <a:blip xmlns:r="http://schemas.openxmlformats.org/officeDocument/2006/relationships" r:link="rId10"/>
        <a:stretch>
          <a:fillRect/>
        </a:stretch>
      </xdr:blipFill>
      <xdr:spPr>
        <a:xfrm>
          <a:off x="1219200" y="56235600"/>
          <a:ext cx="1143000" cy="1524000"/>
        </a:xfrm>
        <a:prstGeom prst="rect">
          <a:avLst/>
        </a:prstGeom>
      </xdr:spPr>
    </xdr:pic>
    <xdr:clientData/>
  </xdr:twoCellAnchor>
  <xdr:twoCellAnchor editAs="oneCell">
    <xdr:from>
      <xdr:col>2</xdr:col>
      <xdr:colOff>0</xdr:colOff>
      <xdr:row>303</xdr:row>
      <xdr:rowOff>0</xdr:rowOff>
    </xdr:from>
    <xdr:to>
      <xdr:col>3</xdr:col>
      <xdr:colOff>246781</xdr:colOff>
      <xdr:row>311</xdr:row>
      <xdr:rowOff>0</xdr:rowOff>
    </xdr:to>
    <xdr:pic>
      <xdr:nvPicPr>
        <xdr:cNvPr id="26642" name="Picture 26641">
          <a:extLst>
            <a:ext uri="{FF2B5EF4-FFF2-40B4-BE49-F238E27FC236}">
              <a16:creationId xmlns:a16="http://schemas.microsoft.com/office/drawing/2014/main" id="{00000000-0008-0000-0200-000012680000}"/>
            </a:ext>
          </a:extLst>
        </xdr:cNvPr>
        <xdr:cNvPicPr>
          <a:picLocks noChangeAspect="1"/>
        </xdr:cNvPicPr>
      </xdr:nvPicPr>
      <xdr:blipFill>
        <a:blip xmlns:r="http://schemas.openxmlformats.org/officeDocument/2006/relationships" r:link="rId11"/>
        <a:stretch>
          <a:fillRect/>
        </a:stretch>
      </xdr:blipFill>
      <xdr:spPr>
        <a:xfrm>
          <a:off x="1219200" y="57759600"/>
          <a:ext cx="856381" cy="1524000"/>
        </a:xfrm>
        <a:prstGeom prst="rect">
          <a:avLst/>
        </a:prstGeom>
      </xdr:spPr>
    </xdr:pic>
    <xdr:clientData/>
  </xdr:twoCellAnchor>
  <xdr:twoCellAnchor editAs="oneCell">
    <xdr:from>
      <xdr:col>2</xdr:col>
      <xdr:colOff>0</xdr:colOff>
      <xdr:row>359</xdr:row>
      <xdr:rowOff>0</xdr:rowOff>
    </xdr:from>
    <xdr:to>
      <xdr:col>5</xdr:col>
      <xdr:colOff>203200</xdr:colOff>
      <xdr:row>367</xdr:row>
      <xdr:rowOff>0</xdr:rowOff>
    </xdr:to>
    <xdr:pic>
      <xdr:nvPicPr>
        <xdr:cNvPr id="26644" name="Picture 26643">
          <a:extLst>
            <a:ext uri="{FF2B5EF4-FFF2-40B4-BE49-F238E27FC236}">
              <a16:creationId xmlns:a16="http://schemas.microsoft.com/office/drawing/2014/main" id="{00000000-0008-0000-0200-000014680000}"/>
            </a:ext>
          </a:extLst>
        </xdr:cNvPr>
        <xdr:cNvPicPr>
          <a:picLocks noChangeAspect="1"/>
        </xdr:cNvPicPr>
      </xdr:nvPicPr>
      <xdr:blipFill>
        <a:blip xmlns:r="http://schemas.openxmlformats.org/officeDocument/2006/relationships" r:link="rId12"/>
        <a:stretch>
          <a:fillRect/>
        </a:stretch>
      </xdr:blipFill>
      <xdr:spPr>
        <a:xfrm>
          <a:off x="1219200" y="68427600"/>
          <a:ext cx="2032000" cy="152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95250</xdr:rowOff>
        </xdr:from>
        <xdr:to>
          <xdr:col>2</xdr:col>
          <xdr:colOff>447675</xdr:colOff>
          <xdr:row>2</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18</xdr:col>
      <xdr:colOff>0</xdr:colOff>
      <xdr:row>28</xdr:row>
      <xdr:rowOff>9525</xdr:rowOff>
    </xdr:from>
    <xdr:to>
      <xdr:col>29</xdr:col>
      <xdr:colOff>52388</xdr:colOff>
      <xdr:row>49</xdr:row>
      <xdr:rowOff>33338</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18</xdr:col>
      <xdr:colOff>0</xdr:colOff>
      <xdr:row>12</xdr:row>
      <xdr:rowOff>0</xdr:rowOff>
    </xdr:from>
    <xdr:to>
      <xdr:col>18</xdr:col>
      <xdr:colOff>0</xdr:colOff>
      <xdr:row>12</xdr:row>
      <xdr:rowOff>0</xdr:rowOff>
    </xdr:to>
    <xdr:pic>
      <xdr:nvPicPr>
        <xdr:cNvPr id="29" name="Picture 28">
          <a:extLst>
            <a:ext uri="{FF2B5EF4-FFF2-40B4-BE49-F238E27FC236}">
              <a16:creationId xmlns:a16="http://schemas.microsoft.com/office/drawing/2014/main" id="{00000000-0008-0000-0700-00001D000000}"/>
            </a:ext>
          </a:extLst>
        </xdr:cNvPr>
        <xdr:cNvPicPr>
          <a:picLocks noChangeAspect="1"/>
        </xdr:cNvPicPr>
      </xdr:nvPicPr>
      <xdr:blipFill>
        <a:blip xmlns:r="http://schemas.openxmlformats.org/officeDocument/2006/relationships" r:link="rId2"/>
        <a:stretch>
          <a:fillRect/>
        </a:stretch>
      </xdr:blipFill>
      <xdr:spPr>
        <a:xfrm>
          <a:off x="8439150" y="3562350"/>
          <a:ext cx="0" cy="0"/>
        </a:xfrm>
        <a:prstGeom prst="rect">
          <a:avLst/>
        </a:prstGeom>
      </xdr:spPr>
    </xdr:pic>
    <xdr:clientData/>
  </xdr:twoCellAnchor>
  <xdr:twoCellAnchor editAs="oneCell">
    <xdr:from>
      <xdr:col>18</xdr:col>
      <xdr:colOff>0</xdr:colOff>
      <xdr:row>12</xdr:row>
      <xdr:rowOff>0</xdr:rowOff>
    </xdr:from>
    <xdr:to>
      <xdr:col>22</xdr:col>
      <xdr:colOff>198502</xdr:colOff>
      <xdr:row>27</xdr:row>
      <xdr:rowOff>1206500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link="rId3"/>
        <a:stretch>
          <a:fillRect/>
        </a:stretch>
      </xdr:blipFill>
      <xdr:spPr>
        <a:xfrm>
          <a:off x="8439150" y="3371850"/>
          <a:ext cx="3046477" cy="4064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0</xdr:colOff>
      <xdr:row>17</xdr:row>
      <xdr:rowOff>0</xdr:rowOff>
    </xdr:from>
    <xdr:to>
      <xdr:col>9</xdr:col>
      <xdr:colOff>1700742</xdr:colOff>
      <xdr:row>30</xdr:row>
      <xdr:rowOff>44450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7219950" y="4248150"/>
          <a:ext cx="3386667" cy="2540000"/>
        </a:xfrm>
        <a:prstGeom prst="rect">
          <a:avLst/>
        </a:prstGeom>
      </xdr:spPr>
    </xdr:pic>
    <xdr:clientData/>
  </xdr:twoCellAnchor>
  <xdr:twoCellAnchor editAs="oneCell">
    <xdr:from>
      <xdr:col>21</xdr:col>
      <xdr:colOff>0</xdr:colOff>
      <xdr:row>17</xdr:row>
      <xdr:rowOff>0</xdr:rowOff>
    </xdr:from>
    <xdr:to>
      <xdr:col>25</xdr:col>
      <xdr:colOff>92417</xdr:colOff>
      <xdr:row>30</xdr:row>
      <xdr:rowOff>44450</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15925800" y="4248150"/>
          <a:ext cx="1768817" cy="2540000"/>
        </a:xfrm>
        <a:prstGeom prst="rect">
          <a:avLst/>
        </a:prstGeom>
      </xdr:spPr>
    </xdr:pic>
    <xdr:clientData/>
  </xdr:twoCellAnchor>
  <xdr:twoCellAnchor editAs="oneCell">
    <xdr:from>
      <xdr:col>7</xdr:col>
      <xdr:colOff>0</xdr:colOff>
      <xdr:row>32</xdr:row>
      <xdr:rowOff>0</xdr:rowOff>
    </xdr:from>
    <xdr:to>
      <xdr:col>8</xdr:col>
      <xdr:colOff>223308</xdr:colOff>
      <xdr:row>45</xdr:row>
      <xdr:rowOff>63500</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7219950" y="7124700"/>
          <a:ext cx="1490133" cy="2540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chiefdelphi.com/media/papers/3382" TargetMode="External"/><Relationship Id="rId1" Type="http://schemas.openxmlformats.org/officeDocument/2006/relationships/hyperlink" Target="https://www.chiefdelphi.com/media/papers/33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110"/>
  <sheetViews>
    <sheetView tabSelected="1" workbookViewId="0"/>
  </sheetViews>
  <sheetFormatPr defaultRowHeight="15" x14ac:dyDescent="0.25"/>
  <cols>
    <col min="1" max="1" width="90.140625" style="5" customWidth="1"/>
    <col min="2" max="2" width="94" style="5" customWidth="1"/>
  </cols>
  <sheetData>
    <row r="1" spans="1:2" ht="60" x14ac:dyDescent="0.25">
      <c r="A1" s="5" t="s">
        <v>54</v>
      </c>
      <c r="B1" s="5" t="s">
        <v>2826</v>
      </c>
    </row>
    <row r="3" spans="1:2" ht="75" x14ac:dyDescent="0.25">
      <c r="A3" s="5" t="s">
        <v>55</v>
      </c>
      <c r="B3" s="3" t="s">
        <v>2827</v>
      </c>
    </row>
    <row r="4" spans="1:2" x14ac:dyDescent="0.25">
      <c r="B4" s="3"/>
    </row>
    <row r="5" spans="1:2" x14ac:dyDescent="0.25">
      <c r="A5" s="5" t="s">
        <v>4111</v>
      </c>
      <c r="B5" s="3" t="s">
        <v>4071</v>
      </c>
    </row>
    <row r="6" spans="1:2" ht="30" x14ac:dyDescent="0.25">
      <c r="B6" s="5" t="s">
        <v>4118</v>
      </c>
    </row>
    <row r="7" spans="1:2" x14ac:dyDescent="0.25">
      <c r="B7" s="5" t="s">
        <v>4128</v>
      </c>
    </row>
    <row r="8" spans="1:2" x14ac:dyDescent="0.25">
      <c r="B8" s="3" t="s">
        <v>4129</v>
      </c>
    </row>
    <row r="9" spans="1:2" x14ac:dyDescent="0.25">
      <c r="B9" s="3" t="s">
        <v>4130</v>
      </c>
    </row>
    <row r="10" spans="1:2" x14ac:dyDescent="0.25">
      <c r="B10" s="3" t="s">
        <v>4131</v>
      </c>
    </row>
    <row r="11" spans="1:2" x14ac:dyDescent="0.25">
      <c r="B11" s="5" t="s">
        <v>4140</v>
      </c>
    </row>
    <row r="12" spans="1:2" x14ac:dyDescent="0.25">
      <c r="B12" s="3"/>
    </row>
    <row r="13" spans="1:2" x14ac:dyDescent="0.25">
      <c r="B13" s="3"/>
    </row>
    <row r="14" spans="1:2" x14ac:dyDescent="0.25">
      <c r="B14" s="3"/>
    </row>
    <row r="15" spans="1:2" x14ac:dyDescent="0.25">
      <c r="B15" s="3"/>
    </row>
    <row r="16" spans="1:2" x14ac:dyDescent="0.25">
      <c r="B16" s="3"/>
    </row>
    <row r="17" spans="1:2" x14ac:dyDescent="0.25">
      <c r="B17" s="3"/>
    </row>
    <row r="18" spans="1:2" x14ac:dyDescent="0.25">
      <c r="A18" s="5" t="s">
        <v>4110</v>
      </c>
    </row>
    <row r="19" spans="1:2" x14ac:dyDescent="0.25">
      <c r="A19" s="5" t="s">
        <v>2766</v>
      </c>
      <c r="B19" s="5" t="s">
        <v>2751</v>
      </c>
    </row>
    <row r="20" spans="1:2" ht="90" x14ac:dyDescent="0.25">
      <c r="A20" s="5" t="s">
        <v>2816</v>
      </c>
      <c r="B20" s="5" t="s">
        <v>4053</v>
      </c>
    </row>
    <row r="21" spans="1:2" x14ac:dyDescent="0.25">
      <c r="A21" s="5" t="s">
        <v>4070</v>
      </c>
      <c r="B21" s="5" t="s">
        <v>2817</v>
      </c>
    </row>
    <row r="22" spans="1:2" ht="60" x14ac:dyDescent="0.25">
      <c r="A22" s="5" t="s">
        <v>2767</v>
      </c>
      <c r="B22" s="5" t="s">
        <v>4054</v>
      </c>
    </row>
    <row r="23" spans="1:2" ht="45" x14ac:dyDescent="0.25">
      <c r="A23" s="5" t="s">
        <v>2768</v>
      </c>
      <c r="B23" s="5" t="s">
        <v>61</v>
      </c>
    </row>
    <row r="24" spans="1:2" ht="60" x14ac:dyDescent="0.25">
      <c r="A24" s="5" t="s">
        <v>2769</v>
      </c>
      <c r="B24" s="5" t="s">
        <v>68</v>
      </c>
    </row>
    <row r="25" spans="1:2" ht="45" x14ac:dyDescent="0.25">
      <c r="A25" s="5" t="s">
        <v>2770</v>
      </c>
      <c r="B25" s="5" t="s">
        <v>2746</v>
      </c>
    </row>
    <row r="26" spans="1:2" ht="90" x14ac:dyDescent="0.25">
      <c r="A26" s="5" t="s">
        <v>2771</v>
      </c>
      <c r="B26" s="5" t="s">
        <v>59</v>
      </c>
    </row>
    <row r="27" spans="1:2" ht="135" x14ac:dyDescent="0.25">
      <c r="A27" s="5" t="s">
        <v>2772</v>
      </c>
      <c r="B27" s="5" t="s">
        <v>60</v>
      </c>
    </row>
    <row r="28" spans="1:2" x14ac:dyDescent="0.25">
      <c r="A28" s="5" t="s">
        <v>2773</v>
      </c>
      <c r="B28" s="5" t="s">
        <v>2774</v>
      </c>
    </row>
    <row r="29" spans="1:2" ht="90" x14ac:dyDescent="0.25">
      <c r="A29" s="5" t="s">
        <v>2792</v>
      </c>
      <c r="B29" s="5" t="s">
        <v>2802</v>
      </c>
    </row>
    <row r="30" spans="1:2" ht="60" x14ac:dyDescent="0.25">
      <c r="A30" s="5" t="s">
        <v>4051</v>
      </c>
      <c r="B30" s="5" t="s">
        <v>4052</v>
      </c>
    </row>
    <row r="33" spans="1:2" x14ac:dyDescent="0.25">
      <c r="A33" s="3" t="s">
        <v>2761</v>
      </c>
    </row>
    <row r="34" spans="1:2" x14ac:dyDescent="0.25">
      <c r="A34" s="3" t="s">
        <v>2750</v>
      </c>
      <c r="B34" s="5" t="s">
        <v>2751</v>
      </c>
    </row>
    <row r="35" spans="1:2" ht="150" x14ac:dyDescent="0.25">
      <c r="A35" s="3" t="s">
        <v>4080</v>
      </c>
      <c r="B35" s="5" t="s">
        <v>4081</v>
      </c>
    </row>
    <row r="36" spans="1:2" x14ac:dyDescent="0.25">
      <c r="A36" s="3" t="s">
        <v>15</v>
      </c>
      <c r="B36" s="5" t="s">
        <v>2760</v>
      </c>
    </row>
    <row r="37" spans="1:2" x14ac:dyDescent="0.25">
      <c r="A37" s="3" t="s">
        <v>14</v>
      </c>
      <c r="B37" s="5" t="s">
        <v>2758</v>
      </c>
    </row>
    <row r="38" spans="1:2" x14ac:dyDescent="0.25">
      <c r="A38" s="3" t="s">
        <v>16</v>
      </c>
      <c r="B38" s="5" t="s">
        <v>2759</v>
      </c>
    </row>
    <row r="39" spans="1:2" x14ac:dyDescent="0.25">
      <c r="A39" s="3" t="s">
        <v>2740</v>
      </c>
      <c r="B39" s="5" t="s">
        <v>4082</v>
      </c>
    </row>
    <row r="40" spans="1:2" x14ac:dyDescent="0.25">
      <c r="A40" s="3" t="s">
        <v>3</v>
      </c>
      <c r="B40" s="5" t="s">
        <v>4083</v>
      </c>
    </row>
    <row r="41" spans="1:2" x14ac:dyDescent="0.25">
      <c r="A41" s="3" t="s">
        <v>2854</v>
      </c>
      <c r="B41" s="5" t="s">
        <v>4084</v>
      </c>
    </row>
    <row r="42" spans="1:2" x14ac:dyDescent="0.25">
      <c r="A42" s="3" t="s">
        <v>2835</v>
      </c>
      <c r="B42" s="5" t="s">
        <v>4085</v>
      </c>
    </row>
    <row r="43" spans="1:2" x14ac:dyDescent="0.25">
      <c r="A43" s="3" t="s">
        <v>2873</v>
      </c>
      <c r="B43" s="5" t="s">
        <v>4086</v>
      </c>
    </row>
    <row r="44" spans="1:2" x14ac:dyDescent="0.25">
      <c r="A44" s="3" t="s">
        <v>2874</v>
      </c>
      <c r="B44" s="5" t="s">
        <v>4086</v>
      </c>
    </row>
    <row r="45" spans="1:2" x14ac:dyDescent="0.25">
      <c r="A45" s="3" t="s">
        <v>2875</v>
      </c>
      <c r="B45" s="5" t="s">
        <v>4086</v>
      </c>
    </row>
    <row r="46" spans="1:2" x14ac:dyDescent="0.25">
      <c r="A46" s="3" t="s">
        <v>13</v>
      </c>
      <c r="B46" s="5" t="s">
        <v>4087</v>
      </c>
    </row>
    <row r="47" spans="1:2" x14ac:dyDescent="0.25">
      <c r="A47" s="3" t="s">
        <v>2876</v>
      </c>
      <c r="B47" s="5" t="s">
        <v>4088</v>
      </c>
    </row>
    <row r="48" spans="1:2" x14ac:dyDescent="0.25">
      <c r="A48" s="3" t="s">
        <v>2877</v>
      </c>
      <c r="B48" s="5" t="s">
        <v>4088</v>
      </c>
    </row>
    <row r="49" spans="1:2" x14ac:dyDescent="0.25">
      <c r="A49" s="3" t="s">
        <v>2831</v>
      </c>
      <c r="B49" s="5" t="s">
        <v>4089</v>
      </c>
    </row>
    <row r="50" spans="1:2" ht="30" x14ac:dyDescent="0.25">
      <c r="A50" s="3" t="s">
        <v>2878</v>
      </c>
      <c r="B50" s="5" t="s">
        <v>4127</v>
      </c>
    </row>
    <row r="51" spans="1:2" x14ac:dyDescent="0.25">
      <c r="A51" s="3" t="s">
        <v>2834</v>
      </c>
      <c r="B51" s="5" t="s">
        <v>4090</v>
      </c>
    </row>
    <row r="52" spans="1:2" ht="30" x14ac:dyDescent="0.25">
      <c r="A52" s="3" t="s">
        <v>2833</v>
      </c>
      <c r="B52" s="5" t="s">
        <v>4091</v>
      </c>
    </row>
    <row r="53" spans="1:2" x14ac:dyDescent="0.25">
      <c r="A53" s="3" t="s">
        <v>2832</v>
      </c>
      <c r="B53" s="5" t="s">
        <v>4092</v>
      </c>
    </row>
    <row r="54" spans="1:2" x14ac:dyDescent="0.25">
      <c r="A54" s="3" t="s">
        <v>2860</v>
      </c>
      <c r="B54" s="5" t="s">
        <v>4093</v>
      </c>
    </row>
    <row r="55" spans="1:2" x14ac:dyDescent="0.25">
      <c r="A55" s="3" t="s">
        <v>2829</v>
      </c>
      <c r="B55" s="5" t="s">
        <v>4094</v>
      </c>
    </row>
    <row r="56" spans="1:2" x14ac:dyDescent="0.25">
      <c r="A56" s="3" t="s">
        <v>2858</v>
      </c>
      <c r="B56" s="5" t="s">
        <v>4095</v>
      </c>
    </row>
    <row r="57" spans="1:2" x14ac:dyDescent="0.25">
      <c r="A57" s="3" t="s">
        <v>2830</v>
      </c>
      <c r="B57" s="5" t="s">
        <v>4096</v>
      </c>
    </row>
    <row r="58" spans="1:2" x14ac:dyDescent="0.25">
      <c r="A58" s="3" t="s">
        <v>2844</v>
      </c>
      <c r="B58" s="5" t="s">
        <v>4097</v>
      </c>
    </row>
    <row r="59" spans="1:2" x14ac:dyDescent="0.25">
      <c r="A59" s="3" t="s">
        <v>2843</v>
      </c>
      <c r="B59" s="5" t="s">
        <v>4098</v>
      </c>
    </row>
    <row r="60" spans="1:2" x14ac:dyDescent="0.25">
      <c r="A60" s="3" t="s">
        <v>2842</v>
      </c>
      <c r="B60" s="5" t="s">
        <v>4099</v>
      </c>
    </row>
    <row r="61" spans="1:2" x14ac:dyDescent="0.25">
      <c r="A61" s="3" t="s">
        <v>2841</v>
      </c>
      <c r="B61" s="5" t="s">
        <v>4100</v>
      </c>
    </row>
    <row r="62" spans="1:2" x14ac:dyDescent="0.25">
      <c r="A62" s="3" t="s">
        <v>2840</v>
      </c>
      <c r="B62" s="5" t="s">
        <v>4101</v>
      </c>
    </row>
    <row r="63" spans="1:2" x14ac:dyDescent="0.25">
      <c r="A63" s="3" t="s">
        <v>2839</v>
      </c>
      <c r="B63" s="5" t="s">
        <v>4102</v>
      </c>
    </row>
    <row r="64" spans="1:2" x14ac:dyDescent="0.25">
      <c r="A64" s="3" t="s">
        <v>2838</v>
      </c>
      <c r="B64" s="5" t="s">
        <v>4103</v>
      </c>
    </row>
    <row r="65" spans="1:2" x14ac:dyDescent="0.25">
      <c r="A65" s="3" t="s">
        <v>2859</v>
      </c>
      <c r="B65" s="5" t="s">
        <v>4104</v>
      </c>
    </row>
    <row r="66" spans="1:2" ht="30" x14ac:dyDescent="0.25">
      <c r="A66" s="3" t="s">
        <v>2847</v>
      </c>
      <c r="B66" s="5" t="s">
        <v>4119</v>
      </c>
    </row>
    <row r="67" spans="1:2" x14ac:dyDescent="0.25">
      <c r="A67" s="3" t="s">
        <v>2848</v>
      </c>
      <c r="B67" s="5" t="s">
        <v>4123</v>
      </c>
    </row>
    <row r="68" spans="1:2" ht="45" x14ac:dyDescent="0.25">
      <c r="A68" s="3" t="s">
        <v>2879</v>
      </c>
      <c r="B68" s="5" t="s">
        <v>4134</v>
      </c>
    </row>
    <row r="69" spans="1:2" ht="30" x14ac:dyDescent="0.25">
      <c r="A69" s="3" t="s">
        <v>2849</v>
      </c>
      <c r="B69" s="5" t="s">
        <v>4122</v>
      </c>
    </row>
    <row r="70" spans="1:2" ht="30" x14ac:dyDescent="0.25">
      <c r="A70" s="3" t="s">
        <v>2850</v>
      </c>
      <c r="B70" s="5" t="s">
        <v>4124</v>
      </c>
    </row>
    <row r="71" spans="1:2" ht="45" x14ac:dyDescent="0.25">
      <c r="A71" s="3" t="s">
        <v>2880</v>
      </c>
      <c r="B71" s="5" t="s">
        <v>4135</v>
      </c>
    </row>
    <row r="72" spans="1:2" ht="30" x14ac:dyDescent="0.25">
      <c r="A72" s="3" t="s">
        <v>2845</v>
      </c>
      <c r="B72" s="5" t="s">
        <v>4121</v>
      </c>
    </row>
    <row r="73" spans="1:2" ht="30" x14ac:dyDescent="0.25">
      <c r="A73" s="3" t="s">
        <v>2846</v>
      </c>
      <c r="B73" s="5" t="s">
        <v>4124</v>
      </c>
    </row>
    <row r="74" spans="1:2" ht="45" x14ac:dyDescent="0.25">
      <c r="A74" s="3" t="s">
        <v>2881</v>
      </c>
      <c r="B74" s="5" t="s">
        <v>4133</v>
      </c>
    </row>
    <row r="75" spans="1:2" x14ac:dyDescent="0.25">
      <c r="A75" s="3" t="s">
        <v>2851</v>
      </c>
      <c r="B75" s="5" t="s">
        <v>4120</v>
      </c>
    </row>
    <row r="76" spans="1:2" x14ac:dyDescent="0.25">
      <c r="A76" s="3" t="s">
        <v>2856</v>
      </c>
      <c r="B76" s="5" t="s">
        <v>4105</v>
      </c>
    </row>
    <row r="77" spans="1:2" x14ac:dyDescent="0.25">
      <c r="A77" s="3" t="s">
        <v>2857</v>
      </c>
      <c r="B77" s="5" t="s">
        <v>4106</v>
      </c>
    </row>
    <row r="78" spans="1:2" x14ac:dyDescent="0.25">
      <c r="A78" s="3" t="s">
        <v>2855</v>
      </c>
      <c r="B78" s="5" t="s">
        <v>4107</v>
      </c>
    </row>
    <row r="79" spans="1:2" ht="30" x14ac:dyDescent="0.25">
      <c r="A79" s="3" t="s">
        <v>2882</v>
      </c>
      <c r="B79" s="5" t="s">
        <v>4136</v>
      </c>
    </row>
    <row r="80" spans="1:2" ht="45" x14ac:dyDescent="0.25">
      <c r="A80" s="3" t="s">
        <v>2883</v>
      </c>
      <c r="B80" s="5" t="s">
        <v>4137</v>
      </c>
    </row>
    <row r="81" spans="1:2" x14ac:dyDescent="0.25">
      <c r="A81" s="3" t="s">
        <v>2884</v>
      </c>
      <c r="B81" s="5" t="s">
        <v>4138</v>
      </c>
    </row>
    <row r="82" spans="1:2" ht="45" x14ac:dyDescent="0.25">
      <c r="A82" s="3" t="s">
        <v>2885</v>
      </c>
      <c r="B82" s="5" t="s">
        <v>4139</v>
      </c>
    </row>
    <row r="83" spans="1:2" x14ac:dyDescent="0.25">
      <c r="A83" s="3" t="s">
        <v>2836</v>
      </c>
      <c r="B83" s="5" t="s">
        <v>4108</v>
      </c>
    </row>
    <row r="84" spans="1:2" ht="30" x14ac:dyDescent="0.25">
      <c r="A84" s="3" t="s">
        <v>6</v>
      </c>
      <c r="B84" s="5" t="s">
        <v>2752</v>
      </c>
    </row>
    <row r="85" spans="1:2" ht="30" x14ac:dyDescent="0.25">
      <c r="A85" s="3" t="s">
        <v>7</v>
      </c>
      <c r="B85" s="5" t="s">
        <v>2753</v>
      </c>
    </row>
    <row r="86" spans="1:2" ht="30" x14ac:dyDescent="0.25">
      <c r="A86" s="3" t="s">
        <v>8</v>
      </c>
      <c r="B86" s="5" t="s">
        <v>2754</v>
      </c>
    </row>
    <row r="87" spans="1:2" ht="30" x14ac:dyDescent="0.25">
      <c r="A87" s="3" t="s">
        <v>9</v>
      </c>
      <c r="B87" s="5" t="s">
        <v>2755</v>
      </c>
    </row>
    <row r="88" spans="1:2" ht="30" x14ac:dyDescent="0.25">
      <c r="A88" s="3" t="s">
        <v>10</v>
      </c>
      <c r="B88" s="5" t="s">
        <v>2756</v>
      </c>
    </row>
    <row r="89" spans="1:2" ht="30" x14ac:dyDescent="0.25">
      <c r="A89" s="3" t="s">
        <v>11</v>
      </c>
      <c r="B89" s="5" t="s">
        <v>2757</v>
      </c>
    </row>
    <row r="90" spans="1:2" x14ac:dyDescent="0.25">
      <c r="A90" s="3" t="s">
        <v>2837</v>
      </c>
      <c r="B90" s="5" t="s">
        <v>4132</v>
      </c>
    </row>
    <row r="91" spans="1:2" x14ac:dyDescent="0.25">
      <c r="A91" s="3" t="s">
        <v>2886</v>
      </c>
      <c r="B91" s="5" t="s">
        <v>4109</v>
      </c>
    </row>
    <row r="92" spans="1:2" x14ac:dyDescent="0.25">
      <c r="A92"/>
    </row>
    <row r="93" spans="1:2" x14ac:dyDescent="0.25">
      <c r="A93"/>
    </row>
    <row r="95" spans="1:2" x14ac:dyDescent="0.25">
      <c r="A95" s="5" t="s">
        <v>56</v>
      </c>
    </row>
    <row r="96" spans="1:2" x14ac:dyDescent="0.25">
      <c r="A96" s="5" t="s">
        <v>57</v>
      </c>
      <c r="B96" s="5" t="s">
        <v>58</v>
      </c>
    </row>
    <row r="97" spans="1:2" ht="30" x14ac:dyDescent="0.25">
      <c r="A97" s="5" t="s">
        <v>72</v>
      </c>
      <c r="B97" s="5" t="s">
        <v>73</v>
      </c>
    </row>
    <row r="98" spans="1:2" ht="45" x14ac:dyDescent="0.25">
      <c r="A98" s="5" t="s">
        <v>2804</v>
      </c>
      <c r="B98" s="5" t="s">
        <v>2805</v>
      </c>
    </row>
    <row r="99" spans="1:2" ht="75" x14ac:dyDescent="0.25">
      <c r="A99" s="5" t="s">
        <v>2806</v>
      </c>
      <c r="B99" s="5" t="s">
        <v>2809</v>
      </c>
    </row>
    <row r="100" spans="1:2" ht="45" x14ac:dyDescent="0.25">
      <c r="A100" s="5" t="s">
        <v>74</v>
      </c>
      <c r="B100" s="5" t="s">
        <v>4072</v>
      </c>
    </row>
    <row r="101" spans="1:2" ht="30" x14ac:dyDescent="0.25">
      <c r="A101" s="5" t="s">
        <v>2747</v>
      </c>
      <c r="B101" s="5" t="s">
        <v>2748</v>
      </c>
    </row>
    <row r="102" spans="1:2" x14ac:dyDescent="0.25">
      <c r="A102" s="5" t="s">
        <v>2749</v>
      </c>
      <c r="B102" s="5" t="s">
        <v>2791</v>
      </c>
    </row>
    <row r="103" spans="1:2" x14ac:dyDescent="0.25">
      <c r="A103" s="3" t="s">
        <v>2762</v>
      </c>
      <c r="B103" s="16" t="s">
        <v>2763</v>
      </c>
    </row>
    <row r="104" spans="1:2" ht="45" x14ac:dyDescent="0.25">
      <c r="A104" s="3" t="s">
        <v>4073</v>
      </c>
      <c r="B104" s="5" t="s">
        <v>4074</v>
      </c>
    </row>
    <row r="105" spans="1:2" ht="45" x14ac:dyDescent="0.25">
      <c r="A105" s="5" t="s">
        <v>2765</v>
      </c>
      <c r="B105" s="5" t="s">
        <v>2764</v>
      </c>
    </row>
    <row r="106" spans="1:2" ht="45" x14ac:dyDescent="0.25">
      <c r="A106" s="5" t="s">
        <v>2776</v>
      </c>
      <c r="B106" s="5" t="s">
        <v>2777</v>
      </c>
    </row>
    <row r="107" spans="1:2" ht="60" x14ac:dyDescent="0.25">
      <c r="A107" s="5" t="s">
        <v>2803</v>
      </c>
      <c r="B107" s="5" t="s">
        <v>4077</v>
      </c>
    </row>
    <row r="108" spans="1:2" ht="45" x14ac:dyDescent="0.25">
      <c r="A108" s="5" t="s">
        <v>2807</v>
      </c>
      <c r="B108" s="5" t="s">
        <v>2808</v>
      </c>
    </row>
    <row r="109" spans="1:2" x14ac:dyDescent="0.25">
      <c r="A109" s="5" t="s">
        <v>4075</v>
      </c>
      <c r="B109" s="16" t="s">
        <v>4076</v>
      </c>
    </row>
    <row r="110" spans="1:2" ht="135" x14ac:dyDescent="0.25">
      <c r="A110" s="5" t="s">
        <v>4078</v>
      </c>
      <c r="B110" s="5" t="s">
        <v>4079</v>
      </c>
    </row>
  </sheetData>
  <hyperlinks>
    <hyperlink ref="B103" r:id="rId1" xr:uid="{00000000-0004-0000-0000-000000000000}"/>
    <hyperlink ref="B109" r:id="rId2" xr:uid="{DB21D1EF-0FBB-4DAC-B879-A3F2C76D4792}"/>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V1001"/>
  <sheetViews>
    <sheetView workbookViewId="0">
      <selection activeCell="I13" sqref="I13"/>
    </sheetView>
  </sheetViews>
  <sheetFormatPr defaultRowHeight="15" x14ac:dyDescent="0.25"/>
  <sheetData>
    <row r="1" spans="1:48" x14ac:dyDescent="0.25">
      <c r="B1">
        <v>525</v>
      </c>
      <c r="C1">
        <v>876</v>
      </c>
      <c r="D1">
        <v>877</v>
      </c>
      <c r="E1">
        <v>1792</v>
      </c>
      <c r="F1">
        <v>1986</v>
      </c>
      <c r="G1">
        <v>2220</v>
      </c>
      <c r="H1">
        <v>2472</v>
      </c>
      <c r="I1">
        <v>2491</v>
      </c>
      <c r="J1">
        <v>2500</v>
      </c>
      <c r="K1">
        <v>2531</v>
      </c>
      <c r="L1">
        <v>2538</v>
      </c>
      <c r="M1">
        <v>2823</v>
      </c>
      <c r="N1">
        <v>2883</v>
      </c>
      <c r="O1">
        <v>3007</v>
      </c>
      <c r="P1">
        <v>3102</v>
      </c>
      <c r="Q1">
        <v>3130</v>
      </c>
      <c r="R1">
        <v>3134</v>
      </c>
      <c r="S1">
        <v>3275</v>
      </c>
      <c r="T1">
        <v>3277</v>
      </c>
      <c r="U1">
        <v>3292</v>
      </c>
      <c r="V1">
        <v>3298</v>
      </c>
      <c r="W1">
        <v>3300</v>
      </c>
      <c r="X1">
        <v>3313</v>
      </c>
      <c r="Y1">
        <v>3367</v>
      </c>
      <c r="Z1">
        <v>3750</v>
      </c>
      <c r="AA1">
        <v>3754</v>
      </c>
      <c r="AB1">
        <v>3883</v>
      </c>
      <c r="AC1">
        <v>4009</v>
      </c>
      <c r="AD1">
        <v>4181</v>
      </c>
      <c r="AE1">
        <v>4198</v>
      </c>
      <c r="AF1">
        <v>4239</v>
      </c>
      <c r="AG1">
        <v>4360</v>
      </c>
      <c r="AH1">
        <v>4539</v>
      </c>
      <c r="AI1">
        <v>4674</v>
      </c>
      <c r="AJ1">
        <v>4818</v>
      </c>
      <c r="AK1">
        <v>5172</v>
      </c>
      <c r="AL1">
        <v>5576</v>
      </c>
      <c r="AM1">
        <v>5638</v>
      </c>
      <c r="AN1">
        <v>5658</v>
      </c>
      <c r="AO1">
        <v>5929</v>
      </c>
      <c r="AP1">
        <v>6047</v>
      </c>
      <c r="AQ1">
        <v>6056</v>
      </c>
      <c r="AR1">
        <v>6175</v>
      </c>
      <c r="AS1">
        <v>6453</v>
      </c>
      <c r="AT1">
        <v>7048</v>
      </c>
      <c r="AU1">
        <v>7235</v>
      </c>
      <c r="AV1">
        <v>7257</v>
      </c>
    </row>
    <row r="2" spans="1:48" x14ac:dyDescent="0.25">
      <c r="A2">
        <v>1</v>
      </c>
      <c r="B2">
        <v>0</v>
      </c>
      <c r="C2">
        <v>0</v>
      </c>
      <c r="D2">
        <v>0</v>
      </c>
      <c r="E2">
        <v>0</v>
      </c>
      <c r="F2">
        <v>0</v>
      </c>
      <c r="G2">
        <v>0</v>
      </c>
      <c r="H2">
        <v>0</v>
      </c>
      <c r="I2">
        <v>0</v>
      </c>
      <c r="J2">
        <v>0</v>
      </c>
      <c r="K2">
        <v>0</v>
      </c>
      <c r="L2">
        <v>0</v>
      </c>
      <c r="M2">
        <v>0</v>
      </c>
      <c r="N2">
        <v>0</v>
      </c>
      <c r="O2">
        <v>0</v>
      </c>
      <c r="P2">
        <v>0</v>
      </c>
      <c r="Q2">
        <v>0</v>
      </c>
      <c r="R2">
        <v>1</v>
      </c>
      <c r="S2">
        <v>0</v>
      </c>
      <c r="T2">
        <v>0</v>
      </c>
      <c r="U2">
        <v>0</v>
      </c>
      <c r="V2">
        <v>0</v>
      </c>
      <c r="W2">
        <v>0</v>
      </c>
      <c r="X2">
        <v>0</v>
      </c>
      <c r="Y2">
        <v>0</v>
      </c>
      <c r="Z2">
        <v>0</v>
      </c>
      <c r="AA2">
        <v>0</v>
      </c>
      <c r="AB2">
        <v>0</v>
      </c>
      <c r="AC2">
        <v>0</v>
      </c>
      <c r="AD2">
        <v>0</v>
      </c>
      <c r="AE2">
        <v>0</v>
      </c>
      <c r="AF2">
        <v>0</v>
      </c>
      <c r="AG2">
        <v>0</v>
      </c>
      <c r="AH2">
        <v>1</v>
      </c>
      <c r="AI2">
        <v>0</v>
      </c>
      <c r="AJ2">
        <v>0</v>
      </c>
      <c r="AK2">
        <v>0</v>
      </c>
      <c r="AL2">
        <v>0</v>
      </c>
      <c r="AM2">
        <v>0</v>
      </c>
      <c r="AN2">
        <v>0</v>
      </c>
      <c r="AO2">
        <v>0</v>
      </c>
      <c r="AP2">
        <v>0</v>
      </c>
      <c r="AQ2">
        <v>0</v>
      </c>
      <c r="AR2">
        <v>0</v>
      </c>
      <c r="AS2">
        <v>0</v>
      </c>
      <c r="AT2">
        <v>1</v>
      </c>
      <c r="AU2">
        <v>0</v>
      </c>
      <c r="AV2">
        <v>0</v>
      </c>
    </row>
    <row r="3" spans="1:48" x14ac:dyDescent="0.25">
      <c r="A3">
        <v>1</v>
      </c>
      <c r="B3">
        <v>0</v>
      </c>
      <c r="C3">
        <v>0</v>
      </c>
      <c r="D3">
        <v>0</v>
      </c>
      <c r="E3">
        <v>0</v>
      </c>
      <c r="F3">
        <v>0</v>
      </c>
      <c r="G3">
        <v>0</v>
      </c>
      <c r="H3">
        <v>0</v>
      </c>
      <c r="I3">
        <v>0</v>
      </c>
      <c r="J3">
        <v>0</v>
      </c>
      <c r="K3">
        <v>0</v>
      </c>
      <c r="L3">
        <v>0</v>
      </c>
      <c r="M3">
        <v>0</v>
      </c>
      <c r="N3">
        <v>0</v>
      </c>
      <c r="O3">
        <v>0</v>
      </c>
      <c r="P3">
        <v>0</v>
      </c>
      <c r="Q3">
        <v>0</v>
      </c>
      <c r="R3">
        <v>0</v>
      </c>
      <c r="S3">
        <v>0</v>
      </c>
      <c r="T3">
        <v>1</v>
      </c>
      <c r="U3">
        <v>0</v>
      </c>
      <c r="V3">
        <v>1</v>
      </c>
      <c r="W3">
        <v>0</v>
      </c>
      <c r="X3">
        <v>0</v>
      </c>
      <c r="Y3">
        <v>0</v>
      </c>
      <c r="Z3">
        <v>0</v>
      </c>
      <c r="AA3">
        <v>0</v>
      </c>
      <c r="AB3">
        <v>0</v>
      </c>
      <c r="AC3">
        <v>0</v>
      </c>
      <c r="AD3">
        <v>0</v>
      </c>
      <c r="AE3">
        <v>0</v>
      </c>
      <c r="AF3">
        <v>1</v>
      </c>
      <c r="AG3">
        <v>0</v>
      </c>
      <c r="AH3">
        <v>0</v>
      </c>
      <c r="AI3">
        <v>0</v>
      </c>
      <c r="AJ3">
        <v>0</v>
      </c>
      <c r="AK3">
        <v>0</v>
      </c>
      <c r="AL3">
        <v>0</v>
      </c>
      <c r="AM3">
        <v>0</v>
      </c>
      <c r="AN3">
        <v>0</v>
      </c>
      <c r="AO3">
        <v>0</v>
      </c>
      <c r="AP3">
        <v>0</v>
      </c>
      <c r="AQ3">
        <v>0</v>
      </c>
      <c r="AR3">
        <v>0</v>
      </c>
      <c r="AS3">
        <v>0</v>
      </c>
      <c r="AT3">
        <v>0</v>
      </c>
      <c r="AU3">
        <v>0</v>
      </c>
      <c r="AV3">
        <v>0</v>
      </c>
    </row>
    <row r="4" spans="1:48" x14ac:dyDescent="0.25">
      <c r="A4">
        <v>2</v>
      </c>
      <c r="B4">
        <v>1</v>
      </c>
      <c r="C4">
        <v>0</v>
      </c>
      <c r="D4">
        <v>1</v>
      </c>
      <c r="E4">
        <v>1</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row>
    <row r="5" spans="1:48" x14ac:dyDescent="0.25">
      <c r="A5">
        <v>2</v>
      </c>
      <c r="B5">
        <v>0</v>
      </c>
      <c r="C5">
        <v>0</v>
      </c>
      <c r="D5">
        <v>0</v>
      </c>
      <c r="E5">
        <v>0</v>
      </c>
      <c r="F5">
        <v>0</v>
      </c>
      <c r="G5">
        <v>1</v>
      </c>
      <c r="H5">
        <v>0</v>
      </c>
      <c r="I5">
        <v>0</v>
      </c>
      <c r="J5">
        <v>0</v>
      </c>
      <c r="K5">
        <v>0</v>
      </c>
      <c r="L5">
        <v>0</v>
      </c>
      <c r="M5">
        <v>1</v>
      </c>
      <c r="N5">
        <v>0</v>
      </c>
      <c r="O5">
        <v>0</v>
      </c>
      <c r="P5">
        <v>0</v>
      </c>
      <c r="Q5">
        <v>0</v>
      </c>
      <c r="R5">
        <v>0</v>
      </c>
      <c r="S5">
        <v>0</v>
      </c>
      <c r="T5">
        <v>0</v>
      </c>
      <c r="U5">
        <v>0</v>
      </c>
      <c r="V5">
        <v>0</v>
      </c>
      <c r="W5">
        <v>0</v>
      </c>
      <c r="X5">
        <v>1</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row>
    <row r="6" spans="1:48" x14ac:dyDescent="0.25">
      <c r="A6">
        <v>3</v>
      </c>
      <c r="B6">
        <v>0</v>
      </c>
      <c r="C6">
        <v>0</v>
      </c>
      <c r="D6">
        <v>0</v>
      </c>
      <c r="E6">
        <v>0</v>
      </c>
      <c r="F6">
        <v>0</v>
      </c>
      <c r="G6">
        <v>0</v>
      </c>
      <c r="H6">
        <v>0</v>
      </c>
      <c r="I6">
        <v>0</v>
      </c>
      <c r="J6">
        <v>0</v>
      </c>
      <c r="K6">
        <v>0</v>
      </c>
      <c r="L6">
        <v>0</v>
      </c>
      <c r="M6">
        <v>0</v>
      </c>
      <c r="N6">
        <v>0</v>
      </c>
      <c r="O6">
        <v>1</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1</v>
      </c>
      <c r="AO6">
        <v>0</v>
      </c>
      <c r="AP6">
        <v>1</v>
      </c>
      <c r="AQ6">
        <v>0</v>
      </c>
      <c r="AR6">
        <v>0</v>
      </c>
      <c r="AS6">
        <v>0</v>
      </c>
      <c r="AT6">
        <v>0</v>
      </c>
      <c r="AU6">
        <v>0</v>
      </c>
      <c r="AV6">
        <v>0</v>
      </c>
    </row>
    <row r="7" spans="1:48" x14ac:dyDescent="0.25">
      <c r="A7">
        <v>3</v>
      </c>
      <c r="B7">
        <v>0</v>
      </c>
      <c r="C7">
        <v>0</v>
      </c>
      <c r="D7">
        <v>0</v>
      </c>
      <c r="E7">
        <v>0</v>
      </c>
      <c r="F7">
        <v>0</v>
      </c>
      <c r="G7">
        <v>0</v>
      </c>
      <c r="H7">
        <v>0</v>
      </c>
      <c r="I7">
        <v>0</v>
      </c>
      <c r="J7">
        <v>0</v>
      </c>
      <c r="K7">
        <v>0</v>
      </c>
      <c r="L7">
        <v>0</v>
      </c>
      <c r="M7">
        <v>0</v>
      </c>
      <c r="N7">
        <v>0</v>
      </c>
      <c r="O7">
        <v>0</v>
      </c>
      <c r="P7">
        <v>0</v>
      </c>
      <c r="Q7">
        <v>0</v>
      </c>
      <c r="R7">
        <v>0</v>
      </c>
      <c r="S7">
        <v>1</v>
      </c>
      <c r="T7">
        <v>0</v>
      </c>
      <c r="U7">
        <v>0</v>
      </c>
      <c r="V7">
        <v>0</v>
      </c>
      <c r="W7">
        <v>0</v>
      </c>
      <c r="X7">
        <v>0</v>
      </c>
      <c r="Y7">
        <v>0</v>
      </c>
      <c r="Z7">
        <v>0</v>
      </c>
      <c r="AA7">
        <v>0</v>
      </c>
      <c r="AB7">
        <v>0</v>
      </c>
      <c r="AC7">
        <v>0</v>
      </c>
      <c r="AD7">
        <v>0</v>
      </c>
      <c r="AE7">
        <v>0</v>
      </c>
      <c r="AF7">
        <v>0</v>
      </c>
      <c r="AG7">
        <v>0</v>
      </c>
      <c r="AH7">
        <v>0</v>
      </c>
      <c r="AI7">
        <v>0</v>
      </c>
      <c r="AJ7">
        <v>0</v>
      </c>
      <c r="AK7">
        <v>0</v>
      </c>
      <c r="AL7">
        <v>0</v>
      </c>
      <c r="AM7">
        <v>0</v>
      </c>
      <c r="AN7">
        <v>0</v>
      </c>
      <c r="AO7">
        <v>1</v>
      </c>
      <c r="AP7">
        <v>0</v>
      </c>
      <c r="AQ7">
        <v>0</v>
      </c>
      <c r="AR7">
        <v>0</v>
      </c>
      <c r="AS7">
        <v>0</v>
      </c>
      <c r="AT7">
        <v>0</v>
      </c>
      <c r="AU7">
        <v>1</v>
      </c>
      <c r="AV7">
        <v>0</v>
      </c>
    </row>
    <row r="8" spans="1:48" x14ac:dyDescent="0.25">
      <c r="A8">
        <v>4</v>
      </c>
      <c r="B8">
        <v>0</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1</v>
      </c>
      <c r="AD8">
        <v>0</v>
      </c>
      <c r="AE8">
        <v>0</v>
      </c>
      <c r="AF8">
        <v>0</v>
      </c>
      <c r="AG8">
        <v>0</v>
      </c>
      <c r="AH8">
        <v>0</v>
      </c>
      <c r="AI8">
        <v>0</v>
      </c>
      <c r="AJ8">
        <v>0</v>
      </c>
      <c r="AK8">
        <v>0</v>
      </c>
      <c r="AL8">
        <v>1</v>
      </c>
      <c r="AM8">
        <v>0</v>
      </c>
      <c r="AN8">
        <v>0</v>
      </c>
      <c r="AO8">
        <v>0</v>
      </c>
      <c r="AP8">
        <v>0</v>
      </c>
      <c r="AQ8">
        <v>0</v>
      </c>
      <c r="AR8">
        <v>0</v>
      </c>
      <c r="AS8">
        <v>0</v>
      </c>
      <c r="AT8">
        <v>0</v>
      </c>
      <c r="AU8">
        <v>0</v>
      </c>
      <c r="AV8">
        <v>1</v>
      </c>
    </row>
    <row r="9" spans="1:48" x14ac:dyDescent="0.25">
      <c r="A9">
        <v>4</v>
      </c>
      <c r="B9">
        <v>0</v>
      </c>
      <c r="C9">
        <v>0</v>
      </c>
      <c r="D9">
        <v>0</v>
      </c>
      <c r="E9">
        <v>0</v>
      </c>
      <c r="F9">
        <v>0</v>
      </c>
      <c r="G9">
        <v>0</v>
      </c>
      <c r="H9">
        <v>0</v>
      </c>
      <c r="I9">
        <v>0</v>
      </c>
      <c r="J9">
        <v>0</v>
      </c>
      <c r="K9">
        <v>0</v>
      </c>
      <c r="L9">
        <v>1</v>
      </c>
      <c r="M9">
        <v>0</v>
      </c>
      <c r="N9">
        <v>0</v>
      </c>
      <c r="O9">
        <v>0</v>
      </c>
      <c r="P9">
        <v>0</v>
      </c>
      <c r="Q9">
        <v>0</v>
      </c>
      <c r="R9">
        <v>0</v>
      </c>
      <c r="S9">
        <v>0</v>
      </c>
      <c r="T9">
        <v>0</v>
      </c>
      <c r="U9">
        <v>0</v>
      </c>
      <c r="V9">
        <v>0</v>
      </c>
      <c r="W9">
        <v>0</v>
      </c>
      <c r="X9">
        <v>0</v>
      </c>
      <c r="Y9">
        <v>0</v>
      </c>
      <c r="Z9">
        <v>0</v>
      </c>
      <c r="AA9">
        <v>0</v>
      </c>
      <c r="AB9">
        <v>0</v>
      </c>
      <c r="AC9">
        <v>0</v>
      </c>
      <c r="AD9">
        <v>0</v>
      </c>
      <c r="AE9">
        <v>0</v>
      </c>
      <c r="AF9">
        <v>0</v>
      </c>
      <c r="AG9">
        <v>1</v>
      </c>
      <c r="AH9">
        <v>0</v>
      </c>
      <c r="AI9">
        <v>0</v>
      </c>
      <c r="AJ9">
        <v>1</v>
      </c>
      <c r="AK9">
        <v>0</v>
      </c>
      <c r="AL9">
        <v>0</v>
      </c>
      <c r="AM9">
        <v>0</v>
      </c>
      <c r="AN9">
        <v>0</v>
      </c>
      <c r="AO9">
        <v>0</v>
      </c>
      <c r="AP9">
        <v>0</v>
      </c>
      <c r="AQ9">
        <v>0</v>
      </c>
      <c r="AR9">
        <v>0</v>
      </c>
      <c r="AS9">
        <v>0</v>
      </c>
      <c r="AT9">
        <v>0</v>
      </c>
      <c r="AU9">
        <v>0</v>
      </c>
      <c r="AV9">
        <v>0</v>
      </c>
    </row>
    <row r="10" spans="1:48" x14ac:dyDescent="0.25">
      <c r="A10">
        <v>5</v>
      </c>
      <c r="B10">
        <v>0</v>
      </c>
      <c r="C10">
        <v>0</v>
      </c>
      <c r="D10">
        <v>0</v>
      </c>
      <c r="E10">
        <v>0</v>
      </c>
      <c r="F10">
        <v>0</v>
      </c>
      <c r="G10">
        <v>0</v>
      </c>
      <c r="H10">
        <v>0</v>
      </c>
      <c r="I10">
        <v>0</v>
      </c>
      <c r="J10">
        <v>0</v>
      </c>
      <c r="K10">
        <v>0</v>
      </c>
      <c r="L10">
        <v>0</v>
      </c>
      <c r="M10">
        <v>0</v>
      </c>
      <c r="N10">
        <v>0</v>
      </c>
      <c r="O10">
        <v>0</v>
      </c>
      <c r="P10">
        <v>0</v>
      </c>
      <c r="Q10">
        <v>0</v>
      </c>
      <c r="R10">
        <v>0</v>
      </c>
      <c r="S10">
        <v>0</v>
      </c>
      <c r="T10">
        <v>0</v>
      </c>
      <c r="U10">
        <v>1</v>
      </c>
      <c r="V10">
        <v>0</v>
      </c>
      <c r="W10">
        <v>1</v>
      </c>
      <c r="X10">
        <v>0</v>
      </c>
      <c r="Y10">
        <v>0</v>
      </c>
      <c r="Z10">
        <v>0</v>
      </c>
      <c r="AA10">
        <v>0</v>
      </c>
      <c r="AB10">
        <v>0</v>
      </c>
      <c r="AC10">
        <v>0</v>
      </c>
      <c r="AD10">
        <v>0</v>
      </c>
      <c r="AE10">
        <v>0</v>
      </c>
      <c r="AF10">
        <v>0</v>
      </c>
      <c r="AG10">
        <v>0</v>
      </c>
      <c r="AH10">
        <v>0</v>
      </c>
      <c r="AI10">
        <v>0</v>
      </c>
      <c r="AJ10">
        <v>0</v>
      </c>
      <c r="AK10">
        <v>1</v>
      </c>
      <c r="AL10">
        <v>0</v>
      </c>
      <c r="AM10">
        <v>0</v>
      </c>
      <c r="AN10">
        <v>0</v>
      </c>
      <c r="AO10">
        <v>0</v>
      </c>
      <c r="AP10">
        <v>0</v>
      </c>
      <c r="AQ10">
        <v>0</v>
      </c>
      <c r="AR10">
        <v>0</v>
      </c>
      <c r="AS10">
        <v>0</v>
      </c>
      <c r="AT10">
        <v>0</v>
      </c>
      <c r="AU10">
        <v>0</v>
      </c>
      <c r="AV10">
        <v>0</v>
      </c>
    </row>
    <row r="11" spans="1:48" x14ac:dyDescent="0.25">
      <c r="A11">
        <v>5</v>
      </c>
      <c r="B11">
        <v>0</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1</v>
      </c>
      <c r="Z11">
        <v>0</v>
      </c>
      <c r="AA11">
        <v>0</v>
      </c>
      <c r="AB11">
        <v>0</v>
      </c>
      <c r="AC11">
        <v>0</v>
      </c>
      <c r="AD11">
        <v>0</v>
      </c>
      <c r="AE11">
        <v>0</v>
      </c>
      <c r="AF11">
        <v>0</v>
      </c>
      <c r="AG11">
        <v>0</v>
      </c>
      <c r="AH11">
        <v>0</v>
      </c>
      <c r="AI11">
        <v>1</v>
      </c>
      <c r="AJ11">
        <v>0</v>
      </c>
      <c r="AK11">
        <v>0</v>
      </c>
      <c r="AL11">
        <v>0</v>
      </c>
      <c r="AM11">
        <v>0</v>
      </c>
      <c r="AN11">
        <v>0</v>
      </c>
      <c r="AO11">
        <v>0</v>
      </c>
      <c r="AP11">
        <v>0</v>
      </c>
      <c r="AQ11">
        <v>0</v>
      </c>
      <c r="AR11">
        <v>1</v>
      </c>
      <c r="AS11">
        <v>0</v>
      </c>
      <c r="AT11">
        <v>0</v>
      </c>
      <c r="AU11">
        <v>0</v>
      </c>
      <c r="AV11">
        <v>0</v>
      </c>
    </row>
    <row r="12" spans="1:48" x14ac:dyDescent="0.25">
      <c r="A12">
        <v>6</v>
      </c>
      <c r="B12">
        <v>0</v>
      </c>
      <c r="C12">
        <v>0</v>
      </c>
      <c r="D12">
        <v>0</v>
      </c>
      <c r="E12">
        <v>0</v>
      </c>
      <c r="F12">
        <v>1</v>
      </c>
      <c r="G12">
        <v>0</v>
      </c>
      <c r="H12">
        <v>0</v>
      </c>
      <c r="I12">
        <v>0</v>
      </c>
      <c r="J12">
        <v>0</v>
      </c>
      <c r="K12">
        <v>0</v>
      </c>
      <c r="L12">
        <v>0</v>
      </c>
      <c r="M12">
        <v>0</v>
      </c>
      <c r="N12">
        <v>0</v>
      </c>
      <c r="O12">
        <v>0</v>
      </c>
      <c r="P12">
        <v>1</v>
      </c>
      <c r="Q12">
        <v>0</v>
      </c>
      <c r="R12">
        <v>0</v>
      </c>
      <c r="S12">
        <v>0</v>
      </c>
      <c r="T12">
        <v>0</v>
      </c>
      <c r="U12">
        <v>0</v>
      </c>
      <c r="V12">
        <v>0</v>
      </c>
      <c r="W12">
        <v>0</v>
      </c>
      <c r="X12">
        <v>0</v>
      </c>
      <c r="Y12">
        <v>0</v>
      </c>
      <c r="Z12">
        <v>0</v>
      </c>
      <c r="AA12">
        <v>0</v>
      </c>
      <c r="AB12">
        <v>0</v>
      </c>
      <c r="AC12">
        <v>0</v>
      </c>
      <c r="AD12">
        <v>0</v>
      </c>
      <c r="AE12">
        <v>1</v>
      </c>
      <c r="AF12">
        <v>0</v>
      </c>
      <c r="AG12">
        <v>0</v>
      </c>
      <c r="AH12">
        <v>0</v>
      </c>
      <c r="AI12">
        <v>0</v>
      </c>
      <c r="AJ12">
        <v>0</v>
      </c>
      <c r="AK12">
        <v>0</v>
      </c>
      <c r="AL12">
        <v>0</v>
      </c>
      <c r="AM12">
        <v>0</v>
      </c>
      <c r="AN12">
        <v>0</v>
      </c>
      <c r="AO12">
        <v>0</v>
      </c>
      <c r="AP12">
        <v>0</v>
      </c>
      <c r="AQ12">
        <v>0</v>
      </c>
      <c r="AR12">
        <v>0</v>
      </c>
      <c r="AS12">
        <v>0</v>
      </c>
      <c r="AT12">
        <v>0</v>
      </c>
      <c r="AU12">
        <v>0</v>
      </c>
      <c r="AV12">
        <v>0</v>
      </c>
    </row>
    <row r="13" spans="1:48" x14ac:dyDescent="0.25">
      <c r="A13">
        <v>6</v>
      </c>
      <c r="B13">
        <v>0</v>
      </c>
      <c r="C13">
        <v>0</v>
      </c>
      <c r="D13">
        <v>0</v>
      </c>
      <c r="E13">
        <v>0</v>
      </c>
      <c r="F13">
        <v>0</v>
      </c>
      <c r="G13">
        <v>0</v>
      </c>
      <c r="H13">
        <v>0</v>
      </c>
      <c r="I13">
        <v>1</v>
      </c>
      <c r="J13">
        <v>1</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1</v>
      </c>
      <c r="AN13">
        <v>0</v>
      </c>
      <c r="AO13">
        <v>0</v>
      </c>
      <c r="AP13">
        <v>0</v>
      </c>
      <c r="AQ13">
        <v>0</v>
      </c>
      <c r="AR13">
        <v>0</v>
      </c>
      <c r="AS13">
        <v>0</v>
      </c>
      <c r="AT13">
        <v>0</v>
      </c>
      <c r="AU13">
        <v>0</v>
      </c>
      <c r="AV13">
        <v>0</v>
      </c>
    </row>
    <row r="14" spans="1:48" x14ac:dyDescent="0.25">
      <c r="A14">
        <v>7</v>
      </c>
      <c r="B14">
        <v>0</v>
      </c>
      <c r="C14">
        <v>0</v>
      </c>
      <c r="D14">
        <v>0</v>
      </c>
      <c r="E14">
        <v>0</v>
      </c>
      <c r="F14">
        <v>0</v>
      </c>
      <c r="G14">
        <v>0</v>
      </c>
      <c r="H14">
        <v>0</v>
      </c>
      <c r="I14">
        <v>0</v>
      </c>
      <c r="J14">
        <v>0</v>
      </c>
      <c r="K14">
        <v>0</v>
      </c>
      <c r="L14">
        <v>0</v>
      </c>
      <c r="M14">
        <v>0</v>
      </c>
      <c r="N14">
        <v>0</v>
      </c>
      <c r="O14">
        <v>0</v>
      </c>
      <c r="P14">
        <v>0</v>
      </c>
      <c r="Q14">
        <v>1</v>
      </c>
      <c r="R14">
        <v>0</v>
      </c>
      <c r="S14">
        <v>0</v>
      </c>
      <c r="T14">
        <v>0</v>
      </c>
      <c r="U14">
        <v>0</v>
      </c>
      <c r="V14">
        <v>0</v>
      </c>
      <c r="W14">
        <v>0</v>
      </c>
      <c r="X14">
        <v>0</v>
      </c>
      <c r="Y14">
        <v>0</v>
      </c>
      <c r="Z14">
        <v>0</v>
      </c>
      <c r="AA14">
        <v>1</v>
      </c>
      <c r="AB14">
        <v>0</v>
      </c>
      <c r="AC14">
        <v>0</v>
      </c>
      <c r="AD14">
        <v>0</v>
      </c>
      <c r="AE14">
        <v>0</v>
      </c>
      <c r="AF14">
        <v>0</v>
      </c>
      <c r="AG14">
        <v>0</v>
      </c>
      <c r="AH14">
        <v>0</v>
      </c>
      <c r="AI14">
        <v>0</v>
      </c>
      <c r="AJ14">
        <v>0</v>
      </c>
      <c r="AK14">
        <v>0</v>
      </c>
      <c r="AL14">
        <v>0</v>
      </c>
      <c r="AM14">
        <v>0</v>
      </c>
      <c r="AN14">
        <v>0</v>
      </c>
      <c r="AO14">
        <v>0</v>
      </c>
      <c r="AP14">
        <v>0</v>
      </c>
      <c r="AQ14">
        <v>0</v>
      </c>
      <c r="AR14">
        <v>0</v>
      </c>
      <c r="AS14">
        <v>1</v>
      </c>
      <c r="AT14">
        <v>0</v>
      </c>
      <c r="AU14">
        <v>0</v>
      </c>
      <c r="AV14">
        <v>0</v>
      </c>
    </row>
    <row r="15" spans="1:48" x14ac:dyDescent="0.25">
      <c r="A15">
        <v>7</v>
      </c>
      <c r="B15">
        <v>0</v>
      </c>
      <c r="C15">
        <v>1</v>
      </c>
      <c r="D15">
        <v>0</v>
      </c>
      <c r="E15">
        <v>0</v>
      </c>
      <c r="F15">
        <v>0</v>
      </c>
      <c r="G15">
        <v>0</v>
      </c>
      <c r="H15">
        <v>0</v>
      </c>
      <c r="I15">
        <v>0</v>
      </c>
      <c r="J15">
        <v>0</v>
      </c>
      <c r="K15">
        <v>1</v>
      </c>
      <c r="L15">
        <v>0</v>
      </c>
      <c r="M15">
        <v>0</v>
      </c>
      <c r="N15">
        <v>0</v>
      </c>
      <c r="O15">
        <v>0</v>
      </c>
      <c r="P15">
        <v>0</v>
      </c>
      <c r="Q15">
        <v>0</v>
      </c>
      <c r="R15">
        <v>0</v>
      </c>
      <c r="S15">
        <v>0</v>
      </c>
      <c r="T15">
        <v>0</v>
      </c>
      <c r="U15">
        <v>0</v>
      </c>
      <c r="V15">
        <v>0</v>
      </c>
      <c r="W15">
        <v>0</v>
      </c>
      <c r="X15">
        <v>0</v>
      </c>
      <c r="Y15">
        <v>0</v>
      </c>
      <c r="Z15">
        <v>0</v>
      </c>
      <c r="AA15">
        <v>0</v>
      </c>
      <c r="AB15">
        <v>1</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row>
    <row r="16" spans="1:48" x14ac:dyDescent="0.25">
      <c r="A16">
        <v>8</v>
      </c>
      <c r="B16">
        <v>0</v>
      </c>
      <c r="C16">
        <v>0</v>
      </c>
      <c r="D16">
        <v>0</v>
      </c>
      <c r="E16">
        <v>0</v>
      </c>
      <c r="F16">
        <v>0</v>
      </c>
      <c r="G16">
        <v>0</v>
      </c>
      <c r="H16">
        <v>1</v>
      </c>
      <c r="I16">
        <v>0</v>
      </c>
      <c r="J16">
        <v>0</v>
      </c>
      <c r="K16">
        <v>0</v>
      </c>
      <c r="L16">
        <v>0</v>
      </c>
      <c r="M16">
        <v>0</v>
      </c>
      <c r="N16">
        <v>0</v>
      </c>
      <c r="O16">
        <v>0</v>
      </c>
      <c r="P16">
        <v>0</v>
      </c>
      <c r="Q16">
        <v>0</v>
      </c>
      <c r="R16">
        <v>0</v>
      </c>
      <c r="S16">
        <v>0</v>
      </c>
      <c r="T16">
        <v>0</v>
      </c>
      <c r="U16">
        <v>0</v>
      </c>
      <c r="V16">
        <v>0</v>
      </c>
      <c r="W16">
        <v>0</v>
      </c>
      <c r="X16">
        <v>0</v>
      </c>
      <c r="Y16">
        <v>0</v>
      </c>
      <c r="Z16">
        <v>1</v>
      </c>
      <c r="AA16">
        <v>0</v>
      </c>
      <c r="AB16">
        <v>0</v>
      </c>
      <c r="AC16">
        <v>0</v>
      </c>
      <c r="AD16">
        <v>1</v>
      </c>
      <c r="AE16">
        <v>0</v>
      </c>
      <c r="AF16">
        <v>0</v>
      </c>
      <c r="AG16">
        <v>0</v>
      </c>
      <c r="AH16">
        <v>0</v>
      </c>
      <c r="AI16">
        <v>0</v>
      </c>
      <c r="AJ16">
        <v>0</v>
      </c>
      <c r="AK16">
        <v>0</v>
      </c>
      <c r="AL16">
        <v>0</v>
      </c>
      <c r="AM16">
        <v>0</v>
      </c>
      <c r="AN16">
        <v>0</v>
      </c>
      <c r="AO16">
        <v>0</v>
      </c>
      <c r="AP16">
        <v>0</v>
      </c>
      <c r="AQ16">
        <v>0</v>
      </c>
      <c r="AR16">
        <v>0</v>
      </c>
      <c r="AS16">
        <v>0</v>
      </c>
      <c r="AT16">
        <v>0</v>
      </c>
      <c r="AU16">
        <v>0</v>
      </c>
      <c r="AV16">
        <v>0</v>
      </c>
    </row>
    <row r="17" spans="1:48" x14ac:dyDescent="0.25">
      <c r="A17">
        <v>8</v>
      </c>
      <c r="B17">
        <v>0</v>
      </c>
      <c r="C17">
        <v>0</v>
      </c>
      <c r="D17">
        <v>0</v>
      </c>
      <c r="E17">
        <v>0</v>
      </c>
      <c r="F17">
        <v>0</v>
      </c>
      <c r="G17">
        <v>0</v>
      </c>
      <c r="H17">
        <v>0</v>
      </c>
      <c r="I17">
        <v>0</v>
      </c>
      <c r="J17">
        <v>0</v>
      </c>
      <c r="K17">
        <v>0</v>
      </c>
      <c r="L17">
        <v>0</v>
      </c>
      <c r="M17">
        <v>0</v>
      </c>
      <c r="N17">
        <v>1</v>
      </c>
      <c r="O17">
        <v>0</v>
      </c>
      <c r="P17">
        <v>0</v>
      </c>
      <c r="Q17">
        <v>0</v>
      </c>
      <c r="R17">
        <v>0</v>
      </c>
      <c r="S17">
        <v>0</v>
      </c>
      <c r="T17">
        <v>0</v>
      </c>
      <c r="U17">
        <v>1</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1</v>
      </c>
      <c r="AR17">
        <v>0</v>
      </c>
      <c r="AS17">
        <v>0</v>
      </c>
      <c r="AT17">
        <v>0</v>
      </c>
      <c r="AU17">
        <v>0</v>
      </c>
      <c r="AV17">
        <v>0</v>
      </c>
    </row>
    <row r="18" spans="1:48" x14ac:dyDescent="0.25">
      <c r="A18">
        <v>9</v>
      </c>
      <c r="B18">
        <v>0</v>
      </c>
      <c r="C18">
        <v>0</v>
      </c>
      <c r="D18">
        <v>0</v>
      </c>
      <c r="E18">
        <v>0</v>
      </c>
      <c r="F18">
        <v>0</v>
      </c>
      <c r="G18">
        <v>0</v>
      </c>
      <c r="H18">
        <v>0</v>
      </c>
      <c r="I18">
        <v>0</v>
      </c>
      <c r="J18">
        <v>0</v>
      </c>
      <c r="K18">
        <v>0</v>
      </c>
      <c r="L18">
        <v>0</v>
      </c>
      <c r="M18">
        <v>1</v>
      </c>
      <c r="N18">
        <v>0</v>
      </c>
      <c r="O18">
        <v>0</v>
      </c>
      <c r="P18">
        <v>0</v>
      </c>
      <c r="Q18">
        <v>0</v>
      </c>
      <c r="R18">
        <v>0</v>
      </c>
      <c r="S18">
        <v>0</v>
      </c>
      <c r="T18">
        <v>0</v>
      </c>
      <c r="U18">
        <v>0</v>
      </c>
      <c r="V18">
        <v>0</v>
      </c>
      <c r="W18">
        <v>0</v>
      </c>
      <c r="X18">
        <v>0</v>
      </c>
      <c r="Y18">
        <v>1</v>
      </c>
      <c r="Z18">
        <v>0</v>
      </c>
      <c r="AA18">
        <v>0</v>
      </c>
      <c r="AB18">
        <v>0</v>
      </c>
      <c r="AC18">
        <v>0</v>
      </c>
      <c r="AD18">
        <v>0</v>
      </c>
      <c r="AE18">
        <v>0</v>
      </c>
      <c r="AF18">
        <v>0</v>
      </c>
      <c r="AG18">
        <v>1</v>
      </c>
      <c r="AH18">
        <v>0</v>
      </c>
      <c r="AI18">
        <v>0</v>
      </c>
      <c r="AJ18">
        <v>0</v>
      </c>
      <c r="AK18">
        <v>0</v>
      </c>
      <c r="AL18">
        <v>0</v>
      </c>
      <c r="AM18">
        <v>0</v>
      </c>
      <c r="AN18">
        <v>0</v>
      </c>
      <c r="AO18">
        <v>0</v>
      </c>
      <c r="AP18">
        <v>0</v>
      </c>
      <c r="AQ18">
        <v>0</v>
      </c>
      <c r="AR18">
        <v>0</v>
      </c>
      <c r="AS18">
        <v>0</v>
      </c>
      <c r="AT18">
        <v>0</v>
      </c>
      <c r="AU18">
        <v>0</v>
      </c>
      <c r="AV18">
        <v>0</v>
      </c>
    </row>
    <row r="19" spans="1:48" x14ac:dyDescent="0.25">
      <c r="A19">
        <v>9</v>
      </c>
      <c r="B19">
        <v>0</v>
      </c>
      <c r="C19">
        <v>0</v>
      </c>
      <c r="D19">
        <v>0</v>
      </c>
      <c r="E19">
        <v>0</v>
      </c>
      <c r="F19">
        <v>0</v>
      </c>
      <c r="G19">
        <v>0</v>
      </c>
      <c r="H19">
        <v>0</v>
      </c>
      <c r="I19">
        <v>1</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1</v>
      </c>
      <c r="AG19">
        <v>0</v>
      </c>
      <c r="AH19">
        <v>0</v>
      </c>
      <c r="AI19">
        <v>0</v>
      </c>
      <c r="AJ19">
        <v>0</v>
      </c>
      <c r="AK19">
        <v>0</v>
      </c>
      <c r="AL19">
        <v>0</v>
      </c>
      <c r="AM19">
        <v>0</v>
      </c>
      <c r="AN19">
        <v>0</v>
      </c>
      <c r="AO19">
        <v>1</v>
      </c>
      <c r="AP19">
        <v>0</v>
      </c>
      <c r="AQ19">
        <v>0</v>
      </c>
      <c r="AR19">
        <v>0</v>
      </c>
      <c r="AS19">
        <v>0</v>
      </c>
      <c r="AT19">
        <v>0</v>
      </c>
      <c r="AU19">
        <v>0</v>
      </c>
      <c r="AV19">
        <v>0</v>
      </c>
    </row>
    <row r="20" spans="1:48" x14ac:dyDescent="0.25">
      <c r="A20">
        <v>10</v>
      </c>
      <c r="B20">
        <v>0</v>
      </c>
      <c r="C20">
        <v>0</v>
      </c>
      <c r="D20">
        <v>0</v>
      </c>
      <c r="E20">
        <v>0</v>
      </c>
      <c r="F20">
        <v>0</v>
      </c>
      <c r="G20">
        <v>0</v>
      </c>
      <c r="H20">
        <v>0</v>
      </c>
      <c r="I20">
        <v>0</v>
      </c>
      <c r="J20">
        <v>0</v>
      </c>
      <c r="K20">
        <v>0</v>
      </c>
      <c r="L20">
        <v>0</v>
      </c>
      <c r="M20">
        <v>0</v>
      </c>
      <c r="N20">
        <v>0</v>
      </c>
      <c r="O20">
        <v>0</v>
      </c>
      <c r="P20">
        <v>0</v>
      </c>
      <c r="Q20">
        <v>1</v>
      </c>
      <c r="R20">
        <v>0</v>
      </c>
      <c r="S20">
        <v>0</v>
      </c>
      <c r="T20">
        <v>0</v>
      </c>
      <c r="U20">
        <v>0</v>
      </c>
      <c r="V20">
        <v>0</v>
      </c>
      <c r="W20">
        <v>0</v>
      </c>
      <c r="X20">
        <v>0</v>
      </c>
      <c r="Y20">
        <v>0</v>
      </c>
      <c r="Z20">
        <v>0</v>
      </c>
      <c r="AA20">
        <v>0</v>
      </c>
      <c r="AB20">
        <v>0</v>
      </c>
      <c r="AC20">
        <v>1</v>
      </c>
      <c r="AD20">
        <v>0</v>
      </c>
      <c r="AE20">
        <v>0</v>
      </c>
      <c r="AF20">
        <v>0</v>
      </c>
      <c r="AG20">
        <v>0</v>
      </c>
      <c r="AH20">
        <v>0</v>
      </c>
      <c r="AI20">
        <v>0</v>
      </c>
      <c r="AJ20">
        <v>0</v>
      </c>
      <c r="AK20">
        <v>0</v>
      </c>
      <c r="AL20">
        <v>0</v>
      </c>
      <c r="AM20">
        <v>0</v>
      </c>
      <c r="AN20">
        <v>0</v>
      </c>
      <c r="AO20">
        <v>0</v>
      </c>
      <c r="AP20">
        <v>0</v>
      </c>
      <c r="AQ20">
        <v>0</v>
      </c>
      <c r="AR20">
        <v>1</v>
      </c>
      <c r="AS20">
        <v>0</v>
      </c>
      <c r="AT20">
        <v>0</v>
      </c>
      <c r="AU20">
        <v>0</v>
      </c>
      <c r="AV20">
        <v>0</v>
      </c>
    </row>
    <row r="21" spans="1:48" x14ac:dyDescent="0.25">
      <c r="A21">
        <v>10</v>
      </c>
      <c r="B21">
        <v>0</v>
      </c>
      <c r="C21">
        <v>0</v>
      </c>
      <c r="D21">
        <v>0</v>
      </c>
      <c r="E21">
        <v>0</v>
      </c>
      <c r="F21">
        <v>1</v>
      </c>
      <c r="G21">
        <v>1</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1</v>
      </c>
      <c r="AK21">
        <v>0</v>
      </c>
      <c r="AL21">
        <v>0</v>
      </c>
      <c r="AM21">
        <v>0</v>
      </c>
      <c r="AN21">
        <v>0</v>
      </c>
      <c r="AO21">
        <v>0</v>
      </c>
      <c r="AP21">
        <v>0</v>
      </c>
      <c r="AQ21">
        <v>0</v>
      </c>
      <c r="AR21">
        <v>0</v>
      </c>
      <c r="AS21">
        <v>0</v>
      </c>
      <c r="AT21">
        <v>0</v>
      </c>
      <c r="AU21">
        <v>0</v>
      </c>
      <c r="AV21">
        <v>0</v>
      </c>
    </row>
    <row r="22" spans="1:48" x14ac:dyDescent="0.25">
      <c r="A22">
        <v>11</v>
      </c>
      <c r="B22">
        <v>0</v>
      </c>
      <c r="C22">
        <v>0</v>
      </c>
      <c r="D22">
        <v>0</v>
      </c>
      <c r="E22">
        <v>0</v>
      </c>
      <c r="F22">
        <v>0</v>
      </c>
      <c r="G22">
        <v>0</v>
      </c>
      <c r="H22">
        <v>0</v>
      </c>
      <c r="I22">
        <v>0</v>
      </c>
      <c r="J22">
        <v>0</v>
      </c>
      <c r="K22">
        <v>0</v>
      </c>
      <c r="L22">
        <v>0</v>
      </c>
      <c r="M22">
        <v>0</v>
      </c>
      <c r="N22">
        <v>1</v>
      </c>
      <c r="O22">
        <v>0</v>
      </c>
      <c r="P22">
        <v>0</v>
      </c>
      <c r="Q22">
        <v>0</v>
      </c>
      <c r="R22">
        <v>0</v>
      </c>
      <c r="S22">
        <v>0</v>
      </c>
      <c r="T22">
        <v>0</v>
      </c>
      <c r="U22">
        <v>0</v>
      </c>
      <c r="V22">
        <v>0</v>
      </c>
      <c r="W22">
        <v>0</v>
      </c>
      <c r="X22">
        <v>0</v>
      </c>
      <c r="Y22">
        <v>0</v>
      </c>
      <c r="Z22">
        <v>0</v>
      </c>
      <c r="AA22">
        <v>0</v>
      </c>
      <c r="AB22">
        <v>1</v>
      </c>
      <c r="AC22">
        <v>0</v>
      </c>
      <c r="AD22">
        <v>0</v>
      </c>
      <c r="AE22">
        <v>0</v>
      </c>
      <c r="AF22">
        <v>0</v>
      </c>
      <c r="AG22">
        <v>0</v>
      </c>
      <c r="AH22">
        <v>0</v>
      </c>
      <c r="AI22">
        <v>0</v>
      </c>
      <c r="AJ22">
        <v>0</v>
      </c>
      <c r="AK22">
        <v>0</v>
      </c>
      <c r="AL22">
        <v>0</v>
      </c>
      <c r="AM22">
        <v>0</v>
      </c>
      <c r="AN22">
        <v>0</v>
      </c>
      <c r="AO22">
        <v>0</v>
      </c>
      <c r="AP22">
        <v>0</v>
      </c>
      <c r="AQ22">
        <v>0</v>
      </c>
      <c r="AR22">
        <v>0</v>
      </c>
      <c r="AS22">
        <v>0</v>
      </c>
      <c r="AT22">
        <v>0</v>
      </c>
      <c r="AU22">
        <v>0</v>
      </c>
      <c r="AV22">
        <v>1</v>
      </c>
    </row>
    <row r="23" spans="1:48" x14ac:dyDescent="0.25">
      <c r="A23">
        <v>11</v>
      </c>
      <c r="B23">
        <v>0</v>
      </c>
      <c r="C23">
        <v>0</v>
      </c>
      <c r="D23">
        <v>0</v>
      </c>
      <c r="E23">
        <v>0</v>
      </c>
      <c r="F23">
        <v>0</v>
      </c>
      <c r="G23">
        <v>0</v>
      </c>
      <c r="H23">
        <v>0</v>
      </c>
      <c r="I23">
        <v>0</v>
      </c>
      <c r="J23">
        <v>0</v>
      </c>
      <c r="K23">
        <v>0</v>
      </c>
      <c r="L23">
        <v>0</v>
      </c>
      <c r="M23">
        <v>0</v>
      </c>
      <c r="N23">
        <v>0</v>
      </c>
      <c r="O23">
        <v>1</v>
      </c>
      <c r="P23">
        <v>0</v>
      </c>
      <c r="Q23">
        <v>0</v>
      </c>
      <c r="R23">
        <v>0</v>
      </c>
      <c r="S23">
        <v>0</v>
      </c>
      <c r="T23">
        <v>0</v>
      </c>
      <c r="U23">
        <v>0</v>
      </c>
      <c r="V23">
        <v>0</v>
      </c>
      <c r="W23">
        <v>0</v>
      </c>
      <c r="X23">
        <v>0</v>
      </c>
      <c r="Y23">
        <v>0</v>
      </c>
      <c r="Z23">
        <v>0</v>
      </c>
      <c r="AA23">
        <v>0</v>
      </c>
      <c r="AB23">
        <v>0</v>
      </c>
      <c r="AC23">
        <v>0</v>
      </c>
      <c r="AD23">
        <v>1</v>
      </c>
      <c r="AE23">
        <v>0</v>
      </c>
      <c r="AF23">
        <v>0</v>
      </c>
      <c r="AG23">
        <v>0</v>
      </c>
      <c r="AH23">
        <v>0</v>
      </c>
      <c r="AI23">
        <v>0</v>
      </c>
      <c r="AJ23">
        <v>0</v>
      </c>
      <c r="AK23">
        <v>0</v>
      </c>
      <c r="AL23">
        <v>0</v>
      </c>
      <c r="AM23">
        <v>0</v>
      </c>
      <c r="AN23">
        <v>0</v>
      </c>
      <c r="AO23">
        <v>0</v>
      </c>
      <c r="AP23">
        <v>0</v>
      </c>
      <c r="AQ23">
        <v>0</v>
      </c>
      <c r="AR23">
        <v>0</v>
      </c>
      <c r="AS23">
        <v>0</v>
      </c>
      <c r="AT23">
        <v>1</v>
      </c>
      <c r="AU23">
        <v>0</v>
      </c>
      <c r="AV23">
        <v>0</v>
      </c>
    </row>
    <row r="24" spans="1:48" x14ac:dyDescent="0.25">
      <c r="A24">
        <v>12</v>
      </c>
      <c r="B24">
        <v>1</v>
      </c>
      <c r="C24">
        <v>0</v>
      </c>
      <c r="D24">
        <v>0</v>
      </c>
      <c r="E24">
        <v>0</v>
      </c>
      <c r="F24">
        <v>0</v>
      </c>
      <c r="G24">
        <v>0</v>
      </c>
      <c r="H24">
        <v>0</v>
      </c>
      <c r="I24">
        <v>0</v>
      </c>
      <c r="J24">
        <v>0</v>
      </c>
      <c r="K24">
        <v>0</v>
      </c>
      <c r="L24">
        <v>0</v>
      </c>
      <c r="M24">
        <v>0</v>
      </c>
      <c r="N24">
        <v>0</v>
      </c>
      <c r="O24">
        <v>0</v>
      </c>
      <c r="P24">
        <v>0</v>
      </c>
      <c r="Q24">
        <v>0</v>
      </c>
      <c r="R24">
        <v>0</v>
      </c>
      <c r="S24">
        <v>1</v>
      </c>
      <c r="T24">
        <v>0</v>
      </c>
      <c r="U24">
        <v>0</v>
      </c>
      <c r="V24">
        <v>0</v>
      </c>
      <c r="W24">
        <v>0</v>
      </c>
      <c r="X24">
        <v>0</v>
      </c>
      <c r="Y24">
        <v>0</v>
      </c>
      <c r="Z24">
        <v>0</v>
      </c>
      <c r="AA24">
        <v>0</v>
      </c>
      <c r="AB24">
        <v>0</v>
      </c>
      <c r="AC24">
        <v>0</v>
      </c>
      <c r="AD24">
        <v>0</v>
      </c>
      <c r="AE24">
        <v>0</v>
      </c>
      <c r="AF24">
        <v>0</v>
      </c>
      <c r="AG24">
        <v>0</v>
      </c>
      <c r="AH24">
        <v>0</v>
      </c>
      <c r="AI24">
        <v>1</v>
      </c>
      <c r="AJ24">
        <v>0</v>
      </c>
      <c r="AK24">
        <v>0</v>
      </c>
      <c r="AL24">
        <v>0</v>
      </c>
      <c r="AM24">
        <v>0</v>
      </c>
      <c r="AN24">
        <v>0</v>
      </c>
      <c r="AO24">
        <v>0</v>
      </c>
      <c r="AP24">
        <v>0</v>
      </c>
      <c r="AQ24">
        <v>0</v>
      </c>
      <c r="AR24">
        <v>0</v>
      </c>
      <c r="AS24">
        <v>0</v>
      </c>
      <c r="AT24">
        <v>0</v>
      </c>
      <c r="AU24">
        <v>0</v>
      </c>
      <c r="AV24">
        <v>0</v>
      </c>
    </row>
    <row r="25" spans="1:48" x14ac:dyDescent="0.25">
      <c r="A25">
        <v>12</v>
      </c>
      <c r="B25">
        <v>0</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1</v>
      </c>
      <c r="AA25">
        <v>1</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row>
    <row r="26" spans="1:48" x14ac:dyDescent="0.25">
      <c r="A26">
        <v>13</v>
      </c>
      <c r="B26">
        <v>0</v>
      </c>
      <c r="C26">
        <v>1</v>
      </c>
      <c r="D26">
        <v>0</v>
      </c>
      <c r="E26">
        <v>0</v>
      </c>
      <c r="F26">
        <v>0</v>
      </c>
      <c r="G26">
        <v>0</v>
      </c>
      <c r="H26">
        <v>0</v>
      </c>
      <c r="I26">
        <v>0</v>
      </c>
      <c r="J26">
        <v>0</v>
      </c>
      <c r="K26">
        <v>0</v>
      </c>
      <c r="L26">
        <v>0</v>
      </c>
      <c r="M26">
        <v>0</v>
      </c>
      <c r="N26">
        <v>0</v>
      </c>
      <c r="O26">
        <v>0</v>
      </c>
      <c r="P26">
        <v>0</v>
      </c>
      <c r="Q26">
        <v>0</v>
      </c>
      <c r="R26">
        <v>0</v>
      </c>
      <c r="S26">
        <v>0</v>
      </c>
      <c r="T26">
        <v>0</v>
      </c>
      <c r="U26">
        <v>0</v>
      </c>
      <c r="V26">
        <v>0</v>
      </c>
      <c r="W26">
        <v>1</v>
      </c>
      <c r="X26">
        <v>1</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row>
    <row r="27" spans="1:48" x14ac:dyDescent="0.25">
      <c r="A27">
        <v>13</v>
      </c>
      <c r="B27">
        <v>0</v>
      </c>
      <c r="C27">
        <v>0</v>
      </c>
      <c r="D27">
        <v>0</v>
      </c>
      <c r="E27">
        <v>0</v>
      </c>
      <c r="F27">
        <v>0</v>
      </c>
      <c r="G27">
        <v>0</v>
      </c>
      <c r="H27">
        <v>1</v>
      </c>
      <c r="I27">
        <v>0</v>
      </c>
      <c r="J27">
        <v>0</v>
      </c>
      <c r="K27">
        <v>0</v>
      </c>
      <c r="L27">
        <v>1</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1</v>
      </c>
      <c r="AL27">
        <v>0</v>
      </c>
      <c r="AM27">
        <v>0</v>
      </c>
      <c r="AN27">
        <v>0</v>
      </c>
      <c r="AO27">
        <v>0</v>
      </c>
      <c r="AP27">
        <v>0</v>
      </c>
      <c r="AQ27">
        <v>0</v>
      </c>
      <c r="AR27">
        <v>0</v>
      </c>
      <c r="AS27">
        <v>0</v>
      </c>
      <c r="AT27">
        <v>0</v>
      </c>
      <c r="AU27">
        <v>0</v>
      </c>
      <c r="AV27">
        <v>0</v>
      </c>
    </row>
    <row r="28" spans="1:48" x14ac:dyDescent="0.25">
      <c r="A28">
        <v>14</v>
      </c>
      <c r="B28">
        <v>0</v>
      </c>
      <c r="C28">
        <v>0</v>
      </c>
      <c r="D28">
        <v>0</v>
      </c>
      <c r="E28">
        <v>0</v>
      </c>
      <c r="F28">
        <v>0</v>
      </c>
      <c r="G28">
        <v>0</v>
      </c>
      <c r="H28">
        <v>0</v>
      </c>
      <c r="I28">
        <v>0</v>
      </c>
      <c r="J28">
        <v>1</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1</v>
      </c>
      <c r="AI28">
        <v>0</v>
      </c>
      <c r="AJ28">
        <v>0</v>
      </c>
      <c r="AK28">
        <v>0</v>
      </c>
      <c r="AL28">
        <v>0</v>
      </c>
      <c r="AM28">
        <v>0</v>
      </c>
      <c r="AN28">
        <v>0</v>
      </c>
      <c r="AO28">
        <v>0</v>
      </c>
      <c r="AP28">
        <v>0</v>
      </c>
      <c r="AQ28">
        <v>1</v>
      </c>
      <c r="AR28">
        <v>0</v>
      </c>
      <c r="AS28">
        <v>0</v>
      </c>
      <c r="AT28">
        <v>0</v>
      </c>
      <c r="AU28">
        <v>0</v>
      </c>
      <c r="AV28">
        <v>0</v>
      </c>
    </row>
    <row r="29" spans="1:48" x14ac:dyDescent="0.25">
      <c r="A29">
        <v>14</v>
      </c>
      <c r="B29">
        <v>0</v>
      </c>
      <c r="C29">
        <v>0</v>
      </c>
      <c r="D29">
        <v>1</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1</v>
      </c>
      <c r="AM29">
        <v>0</v>
      </c>
      <c r="AN29">
        <v>0</v>
      </c>
      <c r="AO29">
        <v>0</v>
      </c>
      <c r="AP29">
        <v>0</v>
      </c>
      <c r="AQ29">
        <v>0</v>
      </c>
      <c r="AR29">
        <v>0</v>
      </c>
      <c r="AS29">
        <v>0</v>
      </c>
      <c r="AT29">
        <v>0</v>
      </c>
      <c r="AU29">
        <v>1</v>
      </c>
      <c r="AV29">
        <v>0</v>
      </c>
    </row>
    <row r="30" spans="1:48" x14ac:dyDescent="0.25">
      <c r="A30">
        <v>15</v>
      </c>
      <c r="B30">
        <v>0</v>
      </c>
      <c r="C30">
        <v>0</v>
      </c>
      <c r="D30">
        <v>0</v>
      </c>
      <c r="E30">
        <v>1</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1</v>
      </c>
      <c r="AN30">
        <v>1</v>
      </c>
      <c r="AO30">
        <v>0</v>
      </c>
      <c r="AP30">
        <v>0</v>
      </c>
      <c r="AQ30">
        <v>0</v>
      </c>
      <c r="AR30">
        <v>0</v>
      </c>
      <c r="AS30">
        <v>0</v>
      </c>
      <c r="AT30">
        <v>0</v>
      </c>
      <c r="AU30">
        <v>0</v>
      </c>
      <c r="AV30">
        <v>0</v>
      </c>
    </row>
    <row r="31" spans="1:48" x14ac:dyDescent="0.25">
      <c r="A31">
        <v>15</v>
      </c>
      <c r="B31">
        <v>0</v>
      </c>
      <c r="C31">
        <v>0</v>
      </c>
      <c r="D31">
        <v>0</v>
      </c>
      <c r="E31">
        <v>0</v>
      </c>
      <c r="F31">
        <v>0</v>
      </c>
      <c r="G31">
        <v>0</v>
      </c>
      <c r="H31">
        <v>0</v>
      </c>
      <c r="I31">
        <v>0</v>
      </c>
      <c r="J31">
        <v>0</v>
      </c>
      <c r="K31">
        <v>0</v>
      </c>
      <c r="L31">
        <v>0</v>
      </c>
      <c r="M31">
        <v>0</v>
      </c>
      <c r="N31">
        <v>0</v>
      </c>
      <c r="O31">
        <v>0</v>
      </c>
      <c r="P31">
        <v>0</v>
      </c>
      <c r="Q31">
        <v>0</v>
      </c>
      <c r="R31">
        <v>1</v>
      </c>
      <c r="S31">
        <v>0</v>
      </c>
      <c r="T31">
        <v>1</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1</v>
      </c>
      <c r="AT31">
        <v>0</v>
      </c>
      <c r="AU31">
        <v>0</v>
      </c>
      <c r="AV31">
        <v>0</v>
      </c>
    </row>
    <row r="32" spans="1:48" x14ac:dyDescent="0.25">
      <c r="A32">
        <v>16</v>
      </c>
      <c r="B32">
        <v>0</v>
      </c>
      <c r="C32">
        <v>0</v>
      </c>
      <c r="D32">
        <v>0</v>
      </c>
      <c r="E32">
        <v>0</v>
      </c>
      <c r="F32">
        <v>0</v>
      </c>
      <c r="G32">
        <v>1</v>
      </c>
      <c r="H32">
        <v>0</v>
      </c>
      <c r="I32">
        <v>0</v>
      </c>
      <c r="J32">
        <v>0</v>
      </c>
      <c r="K32">
        <v>1</v>
      </c>
      <c r="L32">
        <v>0</v>
      </c>
      <c r="M32">
        <v>0</v>
      </c>
      <c r="N32">
        <v>0</v>
      </c>
      <c r="O32">
        <v>0</v>
      </c>
      <c r="P32">
        <v>1</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row>
    <row r="33" spans="1:48" x14ac:dyDescent="0.25">
      <c r="A33">
        <v>16</v>
      </c>
      <c r="B33">
        <v>0</v>
      </c>
      <c r="C33">
        <v>0</v>
      </c>
      <c r="D33">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1</v>
      </c>
      <c r="AF33">
        <v>0</v>
      </c>
      <c r="AG33">
        <v>1</v>
      </c>
      <c r="AH33">
        <v>0</v>
      </c>
      <c r="AI33">
        <v>0</v>
      </c>
      <c r="AJ33">
        <v>0</v>
      </c>
      <c r="AK33">
        <v>0</v>
      </c>
      <c r="AL33">
        <v>0</v>
      </c>
      <c r="AM33">
        <v>0</v>
      </c>
      <c r="AN33">
        <v>0</v>
      </c>
      <c r="AO33">
        <v>0</v>
      </c>
      <c r="AP33">
        <v>1</v>
      </c>
      <c r="AQ33">
        <v>0</v>
      </c>
      <c r="AR33">
        <v>0</v>
      </c>
      <c r="AS33">
        <v>0</v>
      </c>
      <c r="AT33">
        <v>0</v>
      </c>
      <c r="AU33">
        <v>0</v>
      </c>
      <c r="AV33">
        <v>0</v>
      </c>
    </row>
    <row r="34" spans="1:48" x14ac:dyDescent="0.25">
      <c r="A34">
        <v>17</v>
      </c>
      <c r="B34">
        <v>0</v>
      </c>
      <c r="C34">
        <v>0</v>
      </c>
      <c r="D34">
        <v>0</v>
      </c>
      <c r="E34">
        <v>0</v>
      </c>
      <c r="F34">
        <v>0</v>
      </c>
      <c r="G34">
        <v>0</v>
      </c>
      <c r="H34">
        <v>0</v>
      </c>
      <c r="I34">
        <v>0</v>
      </c>
      <c r="J34">
        <v>0</v>
      </c>
      <c r="K34">
        <v>0</v>
      </c>
      <c r="L34">
        <v>0</v>
      </c>
      <c r="M34">
        <v>0</v>
      </c>
      <c r="N34">
        <v>0</v>
      </c>
      <c r="O34">
        <v>0</v>
      </c>
      <c r="P34">
        <v>0</v>
      </c>
      <c r="Q34">
        <v>0</v>
      </c>
      <c r="R34">
        <v>0</v>
      </c>
      <c r="S34">
        <v>0</v>
      </c>
      <c r="T34">
        <v>0</v>
      </c>
      <c r="U34">
        <v>0</v>
      </c>
      <c r="V34">
        <v>0</v>
      </c>
      <c r="W34">
        <v>0</v>
      </c>
      <c r="X34">
        <v>0</v>
      </c>
      <c r="Y34">
        <v>1</v>
      </c>
      <c r="Z34">
        <v>0</v>
      </c>
      <c r="AA34">
        <v>0</v>
      </c>
      <c r="AB34">
        <v>1</v>
      </c>
      <c r="AC34">
        <v>0</v>
      </c>
      <c r="AD34">
        <v>0</v>
      </c>
      <c r="AE34">
        <v>0</v>
      </c>
      <c r="AF34">
        <v>0</v>
      </c>
      <c r="AG34">
        <v>0</v>
      </c>
      <c r="AH34">
        <v>0</v>
      </c>
      <c r="AI34">
        <v>0</v>
      </c>
      <c r="AJ34">
        <v>0</v>
      </c>
      <c r="AK34">
        <v>0</v>
      </c>
      <c r="AL34">
        <v>1</v>
      </c>
      <c r="AM34">
        <v>0</v>
      </c>
      <c r="AN34">
        <v>0</v>
      </c>
      <c r="AO34">
        <v>0</v>
      </c>
      <c r="AP34">
        <v>0</v>
      </c>
      <c r="AQ34">
        <v>0</v>
      </c>
      <c r="AR34">
        <v>0</v>
      </c>
      <c r="AS34">
        <v>0</v>
      </c>
      <c r="AT34">
        <v>0</v>
      </c>
      <c r="AU34">
        <v>0</v>
      </c>
      <c r="AV34">
        <v>0</v>
      </c>
    </row>
    <row r="35" spans="1:48" x14ac:dyDescent="0.25">
      <c r="A35">
        <v>17</v>
      </c>
      <c r="B35">
        <v>0</v>
      </c>
      <c r="C35">
        <v>0</v>
      </c>
      <c r="D35">
        <v>0</v>
      </c>
      <c r="E35">
        <v>0</v>
      </c>
      <c r="F35">
        <v>1</v>
      </c>
      <c r="G35">
        <v>0</v>
      </c>
      <c r="H35">
        <v>1</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1</v>
      </c>
      <c r="AV35">
        <v>0</v>
      </c>
    </row>
    <row r="36" spans="1:48" x14ac:dyDescent="0.25">
      <c r="A36">
        <v>18</v>
      </c>
      <c r="B36">
        <v>0</v>
      </c>
      <c r="C36">
        <v>0</v>
      </c>
      <c r="D36">
        <v>0</v>
      </c>
      <c r="E36">
        <v>0</v>
      </c>
      <c r="F36">
        <v>0</v>
      </c>
      <c r="G36">
        <v>0</v>
      </c>
      <c r="H36">
        <v>0</v>
      </c>
      <c r="I36">
        <v>0</v>
      </c>
      <c r="J36">
        <v>0</v>
      </c>
      <c r="K36">
        <v>0</v>
      </c>
      <c r="L36">
        <v>0</v>
      </c>
      <c r="M36">
        <v>0</v>
      </c>
      <c r="N36">
        <v>0</v>
      </c>
      <c r="O36">
        <v>0</v>
      </c>
      <c r="P36">
        <v>0</v>
      </c>
      <c r="Q36">
        <v>0</v>
      </c>
      <c r="R36">
        <v>1</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1</v>
      </c>
      <c r="AN36">
        <v>0</v>
      </c>
      <c r="AO36">
        <v>0</v>
      </c>
      <c r="AP36">
        <v>0</v>
      </c>
      <c r="AQ36">
        <v>0</v>
      </c>
      <c r="AR36">
        <v>0</v>
      </c>
      <c r="AS36">
        <v>0</v>
      </c>
      <c r="AT36">
        <v>0</v>
      </c>
      <c r="AU36">
        <v>0</v>
      </c>
      <c r="AV36">
        <v>1</v>
      </c>
    </row>
    <row r="37" spans="1:48" x14ac:dyDescent="0.25">
      <c r="A37">
        <v>18</v>
      </c>
      <c r="B37">
        <v>0</v>
      </c>
      <c r="C37">
        <v>0</v>
      </c>
      <c r="D37">
        <v>0</v>
      </c>
      <c r="E37">
        <v>0</v>
      </c>
      <c r="F37">
        <v>0</v>
      </c>
      <c r="G37">
        <v>0</v>
      </c>
      <c r="H37">
        <v>0</v>
      </c>
      <c r="I37">
        <v>0</v>
      </c>
      <c r="J37">
        <v>1</v>
      </c>
      <c r="K37">
        <v>0</v>
      </c>
      <c r="L37">
        <v>0</v>
      </c>
      <c r="M37">
        <v>0</v>
      </c>
      <c r="N37">
        <v>1</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1</v>
      </c>
      <c r="AJ37">
        <v>0</v>
      </c>
      <c r="AK37">
        <v>0</v>
      </c>
      <c r="AL37">
        <v>0</v>
      </c>
      <c r="AM37">
        <v>0</v>
      </c>
      <c r="AN37">
        <v>0</v>
      </c>
      <c r="AO37">
        <v>0</v>
      </c>
      <c r="AP37">
        <v>0</v>
      </c>
      <c r="AQ37">
        <v>0</v>
      </c>
      <c r="AR37">
        <v>0</v>
      </c>
      <c r="AS37">
        <v>0</v>
      </c>
      <c r="AT37">
        <v>0</v>
      </c>
      <c r="AU37">
        <v>0</v>
      </c>
      <c r="AV37">
        <v>0</v>
      </c>
    </row>
    <row r="38" spans="1:48" x14ac:dyDescent="0.25">
      <c r="A38">
        <v>19</v>
      </c>
      <c r="B38">
        <v>0</v>
      </c>
      <c r="C38">
        <v>0</v>
      </c>
      <c r="D38">
        <v>0</v>
      </c>
      <c r="E38">
        <v>0</v>
      </c>
      <c r="F38">
        <v>0</v>
      </c>
      <c r="G38">
        <v>0</v>
      </c>
      <c r="H38">
        <v>0</v>
      </c>
      <c r="I38">
        <v>0</v>
      </c>
      <c r="J38">
        <v>0</v>
      </c>
      <c r="K38">
        <v>0</v>
      </c>
      <c r="L38">
        <v>0</v>
      </c>
      <c r="M38">
        <v>0</v>
      </c>
      <c r="N38">
        <v>0</v>
      </c>
      <c r="O38">
        <v>0</v>
      </c>
      <c r="P38">
        <v>0</v>
      </c>
      <c r="Q38">
        <v>0</v>
      </c>
      <c r="R38">
        <v>0</v>
      </c>
      <c r="S38">
        <v>0</v>
      </c>
      <c r="T38">
        <v>1</v>
      </c>
      <c r="U38">
        <v>1</v>
      </c>
      <c r="V38">
        <v>0</v>
      </c>
      <c r="W38">
        <v>0</v>
      </c>
      <c r="X38">
        <v>0</v>
      </c>
      <c r="Y38">
        <v>0</v>
      </c>
      <c r="Z38">
        <v>0</v>
      </c>
      <c r="AA38">
        <v>0</v>
      </c>
      <c r="AB38">
        <v>0</v>
      </c>
      <c r="AC38">
        <v>0</v>
      </c>
      <c r="AD38">
        <v>0</v>
      </c>
      <c r="AE38">
        <v>1</v>
      </c>
      <c r="AF38">
        <v>0</v>
      </c>
      <c r="AG38">
        <v>0</v>
      </c>
      <c r="AH38">
        <v>0</v>
      </c>
      <c r="AI38">
        <v>0</v>
      </c>
      <c r="AJ38">
        <v>0</v>
      </c>
      <c r="AK38">
        <v>0</v>
      </c>
      <c r="AL38">
        <v>0</v>
      </c>
      <c r="AM38">
        <v>0</v>
      </c>
      <c r="AN38">
        <v>0</v>
      </c>
      <c r="AO38">
        <v>0</v>
      </c>
      <c r="AP38">
        <v>0</v>
      </c>
      <c r="AQ38">
        <v>0</v>
      </c>
      <c r="AR38">
        <v>0</v>
      </c>
      <c r="AS38">
        <v>0</v>
      </c>
      <c r="AT38">
        <v>0</v>
      </c>
      <c r="AU38">
        <v>0</v>
      </c>
      <c r="AV38">
        <v>0</v>
      </c>
    </row>
    <row r="39" spans="1:48" x14ac:dyDescent="0.25">
      <c r="A39">
        <v>19</v>
      </c>
      <c r="B39">
        <v>1</v>
      </c>
      <c r="C39">
        <v>0</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1</v>
      </c>
      <c r="AG39">
        <v>0</v>
      </c>
      <c r="AH39">
        <v>0</v>
      </c>
      <c r="AI39">
        <v>0</v>
      </c>
      <c r="AJ39">
        <v>0</v>
      </c>
      <c r="AK39">
        <v>0</v>
      </c>
      <c r="AL39">
        <v>0</v>
      </c>
      <c r="AM39">
        <v>0</v>
      </c>
      <c r="AN39">
        <v>0</v>
      </c>
      <c r="AO39">
        <v>0</v>
      </c>
      <c r="AP39">
        <v>0</v>
      </c>
      <c r="AQ39">
        <v>0</v>
      </c>
      <c r="AR39">
        <v>0</v>
      </c>
      <c r="AS39">
        <v>1</v>
      </c>
      <c r="AT39">
        <v>0</v>
      </c>
      <c r="AU39">
        <v>0</v>
      </c>
      <c r="AV39">
        <v>0</v>
      </c>
    </row>
    <row r="40" spans="1:48" x14ac:dyDescent="0.25">
      <c r="A40">
        <v>20</v>
      </c>
      <c r="B40">
        <v>0</v>
      </c>
      <c r="C40">
        <v>1</v>
      </c>
      <c r="D40">
        <v>0</v>
      </c>
      <c r="E40">
        <v>1</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1</v>
      </c>
      <c r="AP40">
        <v>0</v>
      </c>
      <c r="AQ40">
        <v>0</v>
      </c>
      <c r="AR40">
        <v>0</v>
      </c>
      <c r="AS40">
        <v>0</v>
      </c>
      <c r="AT40">
        <v>0</v>
      </c>
      <c r="AU40">
        <v>0</v>
      </c>
      <c r="AV40">
        <v>0</v>
      </c>
    </row>
    <row r="41" spans="1:48" x14ac:dyDescent="0.25">
      <c r="A41">
        <v>20</v>
      </c>
      <c r="B41">
        <v>0</v>
      </c>
      <c r="C41">
        <v>0</v>
      </c>
      <c r="D41">
        <v>0</v>
      </c>
      <c r="E41">
        <v>0</v>
      </c>
      <c r="F41">
        <v>0</v>
      </c>
      <c r="G41">
        <v>0</v>
      </c>
      <c r="H41">
        <v>0</v>
      </c>
      <c r="I41">
        <v>0</v>
      </c>
      <c r="J41">
        <v>0</v>
      </c>
      <c r="K41">
        <v>0</v>
      </c>
      <c r="L41">
        <v>0</v>
      </c>
      <c r="M41">
        <v>0</v>
      </c>
      <c r="N41">
        <v>0</v>
      </c>
      <c r="O41">
        <v>0</v>
      </c>
      <c r="P41">
        <v>0</v>
      </c>
      <c r="Q41">
        <v>0</v>
      </c>
      <c r="R41">
        <v>0</v>
      </c>
      <c r="S41">
        <v>1</v>
      </c>
      <c r="T41">
        <v>0</v>
      </c>
      <c r="U41">
        <v>0</v>
      </c>
      <c r="V41">
        <v>0</v>
      </c>
      <c r="W41">
        <v>0</v>
      </c>
      <c r="X41">
        <v>0</v>
      </c>
      <c r="Y41">
        <v>0</v>
      </c>
      <c r="Z41">
        <v>0</v>
      </c>
      <c r="AA41">
        <v>0</v>
      </c>
      <c r="AB41">
        <v>0</v>
      </c>
      <c r="AC41">
        <v>0</v>
      </c>
      <c r="AD41">
        <v>1</v>
      </c>
      <c r="AE41">
        <v>0</v>
      </c>
      <c r="AF41">
        <v>0</v>
      </c>
      <c r="AG41">
        <v>0</v>
      </c>
      <c r="AH41">
        <v>0</v>
      </c>
      <c r="AI41">
        <v>0</v>
      </c>
      <c r="AJ41">
        <v>0</v>
      </c>
      <c r="AK41">
        <v>0</v>
      </c>
      <c r="AL41">
        <v>0</v>
      </c>
      <c r="AM41">
        <v>0</v>
      </c>
      <c r="AN41">
        <v>0</v>
      </c>
      <c r="AO41">
        <v>0</v>
      </c>
      <c r="AP41">
        <v>0</v>
      </c>
      <c r="AQ41">
        <v>0</v>
      </c>
      <c r="AR41">
        <v>1</v>
      </c>
      <c r="AS41">
        <v>0</v>
      </c>
      <c r="AT41">
        <v>0</v>
      </c>
      <c r="AU41">
        <v>0</v>
      </c>
      <c r="AV41">
        <v>0</v>
      </c>
    </row>
    <row r="42" spans="1:48" x14ac:dyDescent="0.25">
      <c r="A42">
        <v>21</v>
      </c>
      <c r="B42">
        <v>0</v>
      </c>
      <c r="C42">
        <v>0</v>
      </c>
      <c r="D42">
        <v>0</v>
      </c>
      <c r="E42">
        <v>0</v>
      </c>
      <c r="F42">
        <v>0</v>
      </c>
      <c r="G42">
        <v>0</v>
      </c>
      <c r="H42">
        <v>0</v>
      </c>
      <c r="I42">
        <v>0</v>
      </c>
      <c r="J42">
        <v>0</v>
      </c>
      <c r="K42">
        <v>0</v>
      </c>
      <c r="L42">
        <v>0</v>
      </c>
      <c r="M42">
        <v>0</v>
      </c>
      <c r="N42">
        <v>0</v>
      </c>
      <c r="O42">
        <v>1</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1</v>
      </c>
      <c r="AK42">
        <v>0</v>
      </c>
      <c r="AL42">
        <v>0</v>
      </c>
      <c r="AM42">
        <v>0</v>
      </c>
      <c r="AN42">
        <v>0</v>
      </c>
      <c r="AO42">
        <v>0</v>
      </c>
      <c r="AP42">
        <v>0</v>
      </c>
      <c r="AQ42">
        <v>1</v>
      </c>
      <c r="AR42">
        <v>0</v>
      </c>
      <c r="AS42">
        <v>0</v>
      </c>
      <c r="AT42">
        <v>0</v>
      </c>
      <c r="AU42">
        <v>0</v>
      </c>
      <c r="AV42">
        <v>0</v>
      </c>
    </row>
    <row r="43" spans="1:48" x14ac:dyDescent="0.25">
      <c r="A43">
        <v>21</v>
      </c>
      <c r="B43">
        <v>0</v>
      </c>
      <c r="C43">
        <v>0</v>
      </c>
      <c r="D43">
        <v>0</v>
      </c>
      <c r="E43">
        <v>0</v>
      </c>
      <c r="F43">
        <v>0</v>
      </c>
      <c r="G43">
        <v>0</v>
      </c>
      <c r="H43">
        <v>0</v>
      </c>
      <c r="I43">
        <v>0</v>
      </c>
      <c r="J43">
        <v>0</v>
      </c>
      <c r="K43">
        <v>0</v>
      </c>
      <c r="L43">
        <v>0</v>
      </c>
      <c r="M43">
        <v>0</v>
      </c>
      <c r="N43">
        <v>0</v>
      </c>
      <c r="O43">
        <v>0</v>
      </c>
      <c r="P43">
        <v>0</v>
      </c>
      <c r="Q43">
        <v>0</v>
      </c>
      <c r="R43">
        <v>0</v>
      </c>
      <c r="S43">
        <v>0</v>
      </c>
      <c r="T43">
        <v>0</v>
      </c>
      <c r="U43">
        <v>0</v>
      </c>
      <c r="V43">
        <v>0</v>
      </c>
      <c r="W43">
        <v>0</v>
      </c>
      <c r="X43">
        <v>1</v>
      </c>
      <c r="Y43">
        <v>0</v>
      </c>
      <c r="Z43">
        <v>0</v>
      </c>
      <c r="AA43">
        <v>1</v>
      </c>
      <c r="AB43">
        <v>0</v>
      </c>
      <c r="AC43">
        <v>0</v>
      </c>
      <c r="AD43">
        <v>0</v>
      </c>
      <c r="AE43">
        <v>0</v>
      </c>
      <c r="AF43">
        <v>0</v>
      </c>
      <c r="AG43">
        <v>0</v>
      </c>
      <c r="AH43">
        <v>1</v>
      </c>
      <c r="AI43">
        <v>0</v>
      </c>
      <c r="AJ43">
        <v>0</v>
      </c>
      <c r="AK43">
        <v>0</v>
      </c>
      <c r="AL43">
        <v>0</v>
      </c>
      <c r="AM43">
        <v>0</v>
      </c>
      <c r="AN43">
        <v>0</v>
      </c>
      <c r="AO43">
        <v>0</v>
      </c>
      <c r="AP43">
        <v>0</v>
      </c>
      <c r="AQ43">
        <v>0</v>
      </c>
      <c r="AR43">
        <v>0</v>
      </c>
      <c r="AS43">
        <v>0</v>
      </c>
      <c r="AT43">
        <v>0</v>
      </c>
      <c r="AU43">
        <v>0</v>
      </c>
      <c r="AV43">
        <v>0</v>
      </c>
    </row>
    <row r="44" spans="1:48" x14ac:dyDescent="0.25">
      <c r="A44">
        <v>22</v>
      </c>
      <c r="B44">
        <v>0</v>
      </c>
      <c r="C44">
        <v>0</v>
      </c>
      <c r="D44">
        <v>0</v>
      </c>
      <c r="E44">
        <v>0</v>
      </c>
      <c r="F44">
        <v>0</v>
      </c>
      <c r="G44">
        <v>0</v>
      </c>
      <c r="H44">
        <v>0</v>
      </c>
      <c r="I44">
        <v>0</v>
      </c>
      <c r="J44">
        <v>0</v>
      </c>
      <c r="K44">
        <v>1</v>
      </c>
      <c r="L44">
        <v>0</v>
      </c>
      <c r="M44">
        <v>0</v>
      </c>
      <c r="N44">
        <v>0</v>
      </c>
      <c r="O44">
        <v>0</v>
      </c>
      <c r="P44">
        <v>0</v>
      </c>
      <c r="Q44">
        <v>0</v>
      </c>
      <c r="R44">
        <v>0</v>
      </c>
      <c r="S44">
        <v>0</v>
      </c>
      <c r="T44">
        <v>0</v>
      </c>
      <c r="U44">
        <v>0</v>
      </c>
      <c r="V44">
        <v>1</v>
      </c>
      <c r="W44">
        <v>0</v>
      </c>
      <c r="X44">
        <v>0</v>
      </c>
      <c r="Y44">
        <v>0</v>
      </c>
      <c r="Z44">
        <v>0</v>
      </c>
      <c r="AA44">
        <v>0</v>
      </c>
      <c r="AB44">
        <v>0</v>
      </c>
      <c r="AC44">
        <v>0</v>
      </c>
      <c r="AD44">
        <v>0</v>
      </c>
      <c r="AE44">
        <v>0</v>
      </c>
      <c r="AF44">
        <v>0</v>
      </c>
      <c r="AG44">
        <v>0</v>
      </c>
      <c r="AH44">
        <v>0</v>
      </c>
      <c r="AI44">
        <v>0</v>
      </c>
      <c r="AJ44">
        <v>0</v>
      </c>
      <c r="AK44">
        <v>1</v>
      </c>
      <c r="AL44">
        <v>0</v>
      </c>
      <c r="AM44">
        <v>0</v>
      </c>
      <c r="AN44">
        <v>0</v>
      </c>
      <c r="AO44">
        <v>0</v>
      </c>
      <c r="AP44">
        <v>0</v>
      </c>
      <c r="AQ44">
        <v>0</v>
      </c>
      <c r="AR44">
        <v>0</v>
      </c>
      <c r="AS44">
        <v>0</v>
      </c>
      <c r="AT44">
        <v>0</v>
      </c>
      <c r="AU44">
        <v>0</v>
      </c>
      <c r="AV44">
        <v>0</v>
      </c>
    </row>
    <row r="45" spans="1:48" x14ac:dyDescent="0.25">
      <c r="A45">
        <v>22</v>
      </c>
      <c r="B45">
        <v>0</v>
      </c>
      <c r="C45">
        <v>0</v>
      </c>
      <c r="D45">
        <v>1</v>
      </c>
      <c r="E45">
        <v>0</v>
      </c>
      <c r="F45">
        <v>0</v>
      </c>
      <c r="G45">
        <v>0</v>
      </c>
      <c r="H45">
        <v>0</v>
      </c>
      <c r="I45">
        <v>1</v>
      </c>
      <c r="J45">
        <v>0</v>
      </c>
      <c r="K45">
        <v>0</v>
      </c>
      <c r="L45">
        <v>0</v>
      </c>
      <c r="M45">
        <v>0</v>
      </c>
      <c r="N45">
        <v>0</v>
      </c>
      <c r="O45">
        <v>0</v>
      </c>
      <c r="P45">
        <v>0</v>
      </c>
      <c r="Q45">
        <v>0</v>
      </c>
      <c r="R45">
        <v>0</v>
      </c>
      <c r="S45">
        <v>0</v>
      </c>
      <c r="T45">
        <v>0</v>
      </c>
      <c r="U45">
        <v>0</v>
      </c>
      <c r="V45">
        <v>0</v>
      </c>
      <c r="W45">
        <v>0</v>
      </c>
      <c r="X45">
        <v>0</v>
      </c>
      <c r="Y45">
        <v>0</v>
      </c>
      <c r="Z45">
        <v>1</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row>
    <row r="46" spans="1:48" x14ac:dyDescent="0.25">
      <c r="A46">
        <v>23</v>
      </c>
      <c r="B46">
        <v>0</v>
      </c>
      <c r="C46">
        <v>0</v>
      </c>
      <c r="D46">
        <v>0</v>
      </c>
      <c r="E46">
        <v>0</v>
      </c>
      <c r="F46">
        <v>0</v>
      </c>
      <c r="G46">
        <v>0</v>
      </c>
      <c r="H46">
        <v>0</v>
      </c>
      <c r="I46">
        <v>0</v>
      </c>
      <c r="J46">
        <v>0</v>
      </c>
      <c r="K46">
        <v>0</v>
      </c>
      <c r="L46">
        <v>1</v>
      </c>
      <c r="M46">
        <v>1</v>
      </c>
      <c r="N46">
        <v>0</v>
      </c>
      <c r="O46">
        <v>0</v>
      </c>
      <c r="P46">
        <v>1</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row>
    <row r="47" spans="1:48" x14ac:dyDescent="0.25">
      <c r="A47">
        <v>23</v>
      </c>
      <c r="B47">
        <v>0</v>
      </c>
      <c r="C47">
        <v>0</v>
      </c>
      <c r="D47">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1</v>
      </c>
      <c r="AD47">
        <v>0</v>
      </c>
      <c r="AE47">
        <v>0</v>
      </c>
      <c r="AF47">
        <v>0</v>
      </c>
      <c r="AG47">
        <v>0</v>
      </c>
      <c r="AH47">
        <v>0</v>
      </c>
      <c r="AI47">
        <v>0</v>
      </c>
      <c r="AJ47">
        <v>0</v>
      </c>
      <c r="AK47">
        <v>0</v>
      </c>
      <c r="AL47">
        <v>0</v>
      </c>
      <c r="AM47">
        <v>0</v>
      </c>
      <c r="AN47">
        <v>1</v>
      </c>
      <c r="AO47">
        <v>0</v>
      </c>
      <c r="AP47">
        <v>0</v>
      </c>
      <c r="AQ47">
        <v>0</v>
      </c>
      <c r="AR47">
        <v>0</v>
      </c>
      <c r="AS47">
        <v>0</v>
      </c>
      <c r="AT47">
        <v>1</v>
      </c>
      <c r="AU47">
        <v>0</v>
      </c>
      <c r="AV47">
        <v>0</v>
      </c>
    </row>
    <row r="48" spans="1:48" x14ac:dyDescent="0.25">
      <c r="A48">
        <v>24</v>
      </c>
      <c r="B48">
        <v>0</v>
      </c>
      <c r="C48">
        <v>0</v>
      </c>
      <c r="D48">
        <v>0</v>
      </c>
      <c r="E48">
        <v>0</v>
      </c>
      <c r="F48">
        <v>0</v>
      </c>
      <c r="G48">
        <v>0</v>
      </c>
      <c r="H48">
        <v>0</v>
      </c>
      <c r="I48">
        <v>0</v>
      </c>
      <c r="J48">
        <v>0</v>
      </c>
      <c r="K48">
        <v>0</v>
      </c>
      <c r="L48">
        <v>0</v>
      </c>
      <c r="M48">
        <v>0</v>
      </c>
      <c r="N48">
        <v>0</v>
      </c>
      <c r="O48">
        <v>0</v>
      </c>
      <c r="P48">
        <v>0</v>
      </c>
      <c r="Q48">
        <v>1</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1</v>
      </c>
      <c r="AQ48">
        <v>0</v>
      </c>
      <c r="AR48">
        <v>0</v>
      </c>
      <c r="AS48">
        <v>0</v>
      </c>
      <c r="AT48">
        <v>0</v>
      </c>
      <c r="AU48">
        <v>1</v>
      </c>
      <c r="AV48">
        <v>0</v>
      </c>
    </row>
    <row r="49" spans="1:48" x14ac:dyDescent="0.25">
      <c r="A49">
        <v>24</v>
      </c>
      <c r="B49">
        <v>0</v>
      </c>
      <c r="C49">
        <v>0</v>
      </c>
      <c r="D49">
        <v>0</v>
      </c>
      <c r="E49">
        <v>0</v>
      </c>
      <c r="F49">
        <v>0</v>
      </c>
      <c r="G49">
        <v>0</v>
      </c>
      <c r="H49">
        <v>0</v>
      </c>
      <c r="I49">
        <v>0</v>
      </c>
      <c r="J49">
        <v>0</v>
      </c>
      <c r="K49">
        <v>0</v>
      </c>
      <c r="L49">
        <v>0</v>
      </c>
      <c r="M49">
        <v>0</v>
      </c>
      <c r="N49">
        <v>0</v>
      </c>
      <c r="O49">
        <v>0</v>
      </c>
      <c r="P49">
        <v>0</v>
      </c>
      <c r="Q49">
        <v>0</v>
      </c>
      <c r="R49">
        <v>1</v>
      </c>
      <c r="S49">
        <v>0</v>
      </c>
      <c r="T49">
        <v>0</v>
      </c>
      <c r="U49">
        <v>0</v>
      </c>
      <c r="V49">
        <v>0</v>
      </c>
      <c r="W49">
        <v>1</v>
      </c>
      <c r="X49">
        <v>0</v>
      </c>
      <c r="Y49">
        <v>0</v>
      </c>
      <c r="Z49">
        <v>0</v>
      </c>
      <c r="AA49">
        <v>0</v>
      </c>
      <c r="AB49">
        <v>0</v>
      </c>
      <c r="AC49">
        <v>0</v>
      </c>
      <c r="AD49">
        <v>0</v>
      </c>
      <c r="AE49">
        <v>0</v>
      </c>
      <c r="AF49">
        <v>1</v>
      </c>
      <c r="AG49">
        <v>0</v>
      </c>
      <c r="AH49">
        <v>0</v>
      </c>
      <c r="AI49">
        <v>0</v>
      </c>
      <c r="AJ49">
        <v>0</v>
      </c>
      <c r="AK49">
        <v>0</v>
      </c>
      <c r="AL49">
        <v>0</v>
      </c>
      <c r="AM49">
        <v>0</v>
      </c>
      <c r="AN49">
        <v>0</v>
      </c>
      <c r="AO49">
        <v>0</v>
      </c>
      <c r="AP49">
        <v>0</v>
      </c>
      <c r="AQ49">
        <v>0</v>
      </c>
      <c r="AR49">
        <v>0</v>
      </c>
      <c r="AS49">
        <v>0</v>
      </c>
      <c r="AT49">
        <v>0</v>
      </c>
      <c r="AU49">
        <v>0</v>
      </c>
      <c r="AV49">
        <v>0</v>
      </c>
    </row>
    <row r="50" spans="1:48" x14ac:dyDescent="0.25">
      <c r="A50">
        <v>25</v>
      </c>
      <c r="B50">
        <v>1</v>
      </c>
      <c r="C50">
        <v>0</v>
      </c>
      <c r="D50">
        <v>0</v>
      </c>
      <c r="E50">
        <v>0</v>
      </c>
      <c r="F50">
        <v>0</v>
      </c>
      <c r="G50">
        <v>0</v>
      </c>
      <c r="H50">
        <v>0</v>
      </c>
      <c r="I50">
        <v>0</v>
      </c>
      <c r="J50">
        <v>0</v>
      </c>
      <c r="K50">
        <v>0</v>
      </c>
      <c r="L50">
        <v>0</v>
      </c>
      <c r="M50">
        <v>0</v>
      </c>
      <c r="N50">
        <v>1</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1</v>
      </c>
      <c r="AM50">
        <v>0</v>
      </c>
      <c r="AN50">
        <v>0</v>
      </c>
      <c r="AO50">
        <v>0</v>
      </c>
      <c r="AP50">
        <v>0</v>
      </c>
      <c r="AQ50">
        <v>0</v>
      </c>
      <c r="AR50">
        <v>0</v>
      </c>
      <c r="AS50">
        <v>0</v>
      </c>
      <c r="AT50">
        <v>0</v>
      </c>
      <c r="AU50">
        <v>0</v>
      </c>
      <c r="AV50">
        <v>0</v>
      </c>
    </row>
    <row r="51" spans="1:48" x14ac:dyDescent="0.25">
      <c r="A51">
        <v>25</v>
      </c>
      <c r="B51">
        <v>0</v>
      </c>
      <c r="C51">
        <v>0</v>
      </c>
      <c r="D51">
        <v>0</v>
      </c>
      <c r="E51">
        <v>0</v>
      </c>
      <c r="F51">
        <v>0</v>
      </c>
      <c r="G51">
        <v>0</v>
      </c>
      <c r="H51">
        <v>0</v>
      </c>
      <c r="I51">
        <v>0</v>
      </c>
      <c r="J51">
        <v>0</v>
      </c>
      <c r="K51">
        <v>0</v>
      </c>
      <c r="L51">
        <v>0</v>
      </c>
      <c r="M51">
        <v>0</v>
      </c>
      <c r="N51">
        <v>0</v>
      </c>
      <c r="O51">
        <v>0</v>
      </c>
      <c r="P51">
        <v>0</v>
      </c>
      <c r="Q51">
        <v>0</v>
      </c>
      <c r="R51">
        <v>0</v>
      </c>
      <c r="S51">
        <v>0</v>
      </c>
      <c r="T51">
        <v>0</v>
      </c>
      <c r="U51">
        <v>0</v>
      </c>
      <c r="V51">
        <v>1</v>
      </c>
      <c r="W51">
        <v>0</v>
      </c>
      <c r="X51">
        <v>0</v>
      </c>
      <c r="Y51">
        <v>0</v>
      </c>
      <c r="Z51">
        <v>0</v>
      </c>
      <c r="AA51">
        <v>0</v>
      </c>
      <c r="AB51">
        <v>0</v>
      </c>
      <c r="AC51">
        <v>0</v>
      </c>
      <c r="AD51">
        <v>0</v>
      </c>
      <c r="AE51">
        <v>0</v>
      </c>
      <c r="AF51">
        <v>0</v>
      </c>
      <c r="AG51">
        <v>0</v>
      </c>
      <c r="AH51">
        <v>0</v>
      </c>
      <c r="AI51">
        <v>0</v>
      </c>
      <c r="AJ51">
        <v>0</v>
      </c>
      <c r="AK51">
        <v>0</v>
      </c>
      <c r="AL51">
        <v>0</v>
      </c>
      <c r="AM51">
        <v>0</v>
      </c>
      <c r="AN51">
        <v>0</v>
      </c>
      <c r="AO51">
        <v>1</v>
      </c>
      <c r="AP51">
        <v>0</v>
      </c>
      <c r="AQ51">
        <v>0</v>
      </c>
      <c r="AR51">
        <v>1</v>
      </c>
      <c r="AS51">
        <v>0</v>
      </c>
      <c r="AT51">
        <v>0</v>
      </c>
      <c r="AU51">
        <v>0</v>
      </c>
      <c r="AV51">
        <v>0</v>
      </c>
    </row>
    <row r="52" spans="1:48" x14ac:dyDescent="0.25">
      <c r="A52">
        <v>26</v>
      </c>
      <c r="B52">
        <v>0</v>
      </c>
      <c r="C52">
        <v>0</v>
      </c>
      <c r="D52">
        <v>0</v>
      </c>
      <c r="E52">
        <v>0</v>
      </c>
      <c r="F52">
        <v>0</v>
      </c>
      <c r="G52">
        <v>0</v>
      </c>
      <c r="H52">
        <v>0</v>
      </c>
      <c r="I52">
        <v>0</v>
      </c>
      <c r="J52">
        <v>0</v>
      </c>
      <c r="K52">
        <v>0</v>
      </c>
      <c r="L52">
        <v>1</v>
      </c>
      <c r="M52">
        <v>0</v>
      </c>
      <c r="N52">
        <v>0</v>
      </c>
      <c r="O52">
        <v>0</v>
      </c>
      <c r="P52">
        <v>0</v>
      </c>
      <c r="Q52">
        <v>0</v>
      </c>
      <c r="R52">
        <v>0</v>
      </c>
      <c r="S52">
        <v>1</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1</v>
      </c>
      <c r="AR52">
        <v>0</v>
      </c>
      <c r="AS52">
        <v>0</v>
      </c>
      <c r="AT52">
        <v>0</v>
      </c>
      <c r="AU52">
        <v>0</v>
      </c>
      <c r="AV52">
        <v>0</v>
      </c>
    </row>
    <row r="53" spans="1:48" x14ac:dyDescent="0.25">
      <c r="A53">
        <v>26</v>
      </c>
      <c r="B53">
        <v>0</v>
      </c>
      <c r="C53">
        <v>0</v>
      </c>
      <c r="D53">
        <v>0</v>
      </c>
      <c r="E53">
        <v>0</v>
      </c>
      <c r="F53">
        <v>0</v>
      </c>
      <c r="G53">
        <v>0</v>
      </c>
      <c r="H53">
        <v>0</v>
      </c>
      <c r="I53">
        <v>0</v>
      </c>
      <c r="J53">
        <v>0</v>
      </c>
      <c r="K53">
        <v>0</v>
      </c>
      <c r="L53">
        <v>0</v>
      </c>
      <c r="M53">
        <v>0</v>
      </c>
      <c r="N53">
        <v>0</v>
      </c>
      <c r="O53">
        <v>0</v>
      </c>
      <c r="P53">
        <v>0</v>
      </c>
      <c r="Q53">
        <v>0</v>
      </c>
      <c r="R53">
        <v>0</v>
      </c>
      <c r="S53">
        <v>0</v>
      </c>
      <c r="T53">
        <v>1</v>
      </c>
      <c r="U53">
        <v>0</v>
      </c>
      <c r="V53">
        <v>0</v>
      </c>
      <c r="W53">
        <v>0</v>
      </c>
      <c r="X53">
        <v>0</v>
      </c>
      <c r="Y53">
        <v>0</v>
      </c>
      <c r="Z53">
        <v>0</v>
      </c>
      <c r="AA53">
        <v>0</v>
      </c>
      <c r="AB53">
        <v>0</v>
      </c>
      <c r="AC53">
        <v>0</v>
      </c>
      <c r="AD53">
        <v>0</v>
      </c>
      <c r="AE53">
        <v>0</v>
      </c>
      <c r="AF53">
        <v>0</v>
      </c>
      <c r="AG53">
        <v>0</v>
      </c>
      <c r="AH53">
        <v>0</v>
      </c>
      <c r="AI53">
        <v>0</v>
      </c>
      <c r="AJ53">
        <v>0</v>
      </c>
      <c r="AK53">
        <v>1</v>
      </c>
      <c r="AL53">
        <v>0</v>
      </c>
      <c r="AM53">
        <v>1</v>
      </c>
      <c r="AN53">
        <v>0</v>
      </c>
      <c r="AO53">
        <v>0</v>
      </c>
      <c r="AP53">
        <v>0</v>
      </c>
      <c r="AQ53">
        <v>0</v>
      </c>
      <c r="AR53">
        <v>0</v>
      </c>
      <c r="AS53">
        <v>0</v>
      </c>
      <c r="AT53">
        <v>0</v>
      </c>
      <c r="AU53">
        <v>0</v>
      </c>
      <c r="AV53">
        <v>0</v>
      </c>
    </row>
    <row r="54" spans="1:48" x14ac:dyDescent="0.25">
      <c r="A54">
        <v>27</v>
      </c>
      <c r="B54">
        <v>0</v>
      </c>
      <c r="C54">
        <v>1</v>
      </c>
      <c r="D54">
        <v>0</v>
      </c>
      <c r="E54">
        <v>0</v>
      </c>
      <c r="F54">
        <v>0</v>
      </c>
      <c r="G54">
        <v>0</v>
      </c>
      <c r="H54">
        <v>0</v>
      </c>
      <c r="I54">
        <v>1</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1</v>
      </c>
      <c r="AH54">
        <v>0</v>
      </c>
      <c r="AI54">
        <v>0</v>
      </c>
      <c r="AJ54">
        <v>0</v>
      </c>
      <c r="AK54">
        <v>0</v>
      </c>
      <c r="AL54">
        <v>0</v>
      </c>
      <c r="AM54">
        <v>0</v>
      </c>
      <c r="AN54">
        <v>0</v>
      </c>
      <c r="AO54">
        <v>0</v>
      </c>
      <c r="AP54">
        <v>0</v>
      </c>
      <c r="AQ54">
        <v>0</v>
      </c>
      <c r="AR54">
        <v>0</v>
      </c>
      <c r="AS54">
        <v>0</v>
      </c>
      <c r="AT54">
        <v>0</v>
      </c>
      <c r="AU54">
        <v>0</v>
      </c>
      <c r="AV54">
        <v>0</v>
      </c>
    </row>
    <row r="55" spans="1:48" x14ac:dyDescent="0.25">
      <c r="A55">
        <v>27</v>
      </c>
      <c r="B55">
        <v>0</v>
      </c>
      <c r="C55">
        <v>0</v>
      </c>
      <c r="D55">
        <v>0</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1</v>
      </c>
      <c r="AJ55">
        <v>1</v>
      </c>
      <c r="AK55">
        <v>0</v>
      </c>
      <c r="AL55">
        <v>0</v>
      </c>
      <c r="AM55">
        <v>0</v>
      </c>
      <c r="AN55">
        <v>0</v>
      </c>
      <c r="AO55">
        <v>0</v>
      </c>
      <c r="AP55">
        <v>0</v>
      </c>
      <c r="AQ55">
        <v>0</v>
      </c>
      <c r="AR55">
        <v>0</v>
      </c>
      <c r="AS55">
        <v>1</v>
      </c>
      <c r="AT55">
        <v>0</v>
      </c>
      <c r="AU55">
        <v>0</v>
      </c>
      <c r="AV55">
        <v>0</v>
      </c>
    </row>
    <row r="56" spans="1:48" x14ac:dyDescent="0.25">
      <c r="A56">
        <v>28</v>
      </c>
      <c r="B56">
        <v>0</v>
      </c>
      <c r="C56">
        <v>0</v>
      </c>
      <c r="D56">
        <v>0</v>
      </c>
      <c r="E56">
        <v>0</v>
      </c>
      <c r="F56">
        <v>0</v>
      </c>
      <c r="G56">
        <v>1</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1</v>
      </c>
      <c r="AQ56">
        <v>0</v>
      </c>
      <c r="AR56">
        <v>0</v>
      </c>
      <c r="AS56">
        <v>0</v>
      </c>
      <c r="AT56">
        <v>1</v>
      </c>
      <c r="AU56">
        <v>0</v>
      </c>
      <c r="AV56">
        <v>0</v>
      </c>
    </row>
    <row r="57" spans="1:48" x14ac:dyDescent="0.25">
      <c r="A57">
        <v>28</v>
      </c>
      <c r="B57">
        <v>0</v>
      </c>
      <c r="C57">
        <v>0</v>
      </c>
      <c r="D57">
        <v>0</v>
      </c>
      <c r="E57">
        <v>0</v>
      </c>
      <c r="F57">
        <v>0</v>
      </c>
      <c r="G57">
        <v>0</v>
      </c>
      <c r="H57">
        <v>0</v>
      </c>
      <c r="I57">
        <v>0</v>
      </c>
      <c r="J57">
        <v>1</v>
      </c>
      <c r="K57">
        <v>0</v>
      </c>
      <c r="L57">
        <v>0</v>
      </c>
      <c r="M57">
        <v>0</v>
      </c>
      <c r="N57">
        <v>0</v>
      </c>
      <c r="O57">
        <v>0</v>
      </c>
      <c r="P57">
        <v>0</v>
      </c>
      <c r="Q57">
        <v>0</v>
      </c>
      <c r="R57">
        <v>0</v>
      </c>
      <c r="S57">
        <v>0</v>
      </c>
      <c r="T57">
        <v>0</v>
      </c>
      <c r="U57">
        <v>1</v>
      </c>
      <c r="V57">
        <v>0</v>
      </c>
      <c r="W57">
        <v>0</v>
      </c>
      <c r="X57">
        <v>0</v>
      </c>
      <c r="Y57">
        <v>0</v>
      </c>
      <c r="Z57">
        <v>0</v>
      </c>
      <c r="AA57">
        <v>0</v>
      </c>
      <c r="AB57">
        <v>0</v>
      </c>
      <c r="AC57">
        <v>0</v>
      </c>
      <c r="AD57">
        <v>0</v>
      </c>
      <c r="AE57">
        <v>0</v>
      </c>
      <c r="AF57">
        <v>0</v>
      </c>
      <c r="AG57">
        <v>0</v>
      </c>
      <c r="AH57">
        <v>0</v>
      </c>
      <c r="AI57">
        <v>0</v>
      </c>
      <c r="AJ57">
        <v>0</v>
      </c>
      <c r="AK57">
        <v>0</v>
      </c>
      <c r="AL57">
        <v>0</v>
      </c>
      <c r="AM57">
        <v>0</v>
      </c>
      <c r="AN57">
        <v>1</v>
      </c>
      <c r="AO57">
        <v>0</v>
      </c>
      <c r="AP57">
        <v>0</v>
      </c>
      <c r="AQ57">
        <v>0</v>
      </c>
      <c r="AR57">
        <v>0</v>
      </c>
      <c r="AS57">
        <v>0</v>
      </c>
      <c r="AT57">
        <v>0</v>
      </c>
      <c r="AU57">
        <v>0</v>
      </c>
      <c r="AV57">
        <v>0</v>
      </c>
    </row>
    <row r="58" spans="1:48" x14ac:dyDescent="0.25">
      <c r="A58">
        <v>29</v>
      </c>
      <c r="B58">
        <v>0</v>
      </c>
      <c r="C58">
        <v>0</v>
      </c>
      <c r="D58">
        <v>0</v>
      </c>
      <c r="E58">
        <v>0</v>
      </c>
      <c r="F58">
        <v>0</v>
      </c>
      <c r="G58">
        <v>0</v>
      </c>
      <c r="H58">
        <v>0</v>
      </c>
      <c r="I58">
        <v>0</v>
      </c>
      <c r="J58">
        <v>0</v>
      </c>
      <c r="K58">
        <v>0</v>
      </c>
      <c r="L58">
        <v>0</v>
      </c>
      <c r="M58">
        <v>0</v>
      </c>
      <c r="N58">
        <v>0</v>
      </c>
      <c r="O58">
        <v>0</v>
      </c>
      <c r="P58">
        <v>0</v>
      </c>
      <c r="Q58">
        <v>0</v>
      </c>
      <c r="R58">
        <v>0</v>
      </c>
      <c r="S58">
        <v>0</v>
      </c>
      <c r="T58">
        <v>0</v>
      </c>
      <c r="U58">
        <v>0</v>
      </c>
      <c r="V58">
        <v>0</v>
      </c>
      <c r="W58">
        <v>1</v>
      </c>
      <c r="X58">
        <v>0</v>
      </c>
      <c r="Y58">
        <v>0</v>
      </c>
      <c r="Z58">
        <v>1</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1</v>
      </c>
    </row>
    <row r="59" spans="1:48" x14ac:dyDescent="0.25">
      <c r="A59">
        <v>29</v>
      </c>
      <c r="B59">
        <v>0</v>
      </c>
      <c r="C59">
        <v>0</v>
      </c>
      <c r="D59">
        <v>0</v>
      </c>
      <c r="E59">
        <v>0</v>
      </c>
      <c r="F59">
        <v>0</v>
      </c>
      <c r="G59">
        <v>0</v>
      </c>
      <c r="H59">
        <v>0</v>
      </c>
      <c r="I59">
        <v>0</v>
      </c>
      <c r="J59">
        <v>0</v>
      </c>
      <c r="K59">
        <v>0</v>
      </c>
      <c r="L59">
        <v>0</v>
      </c>
      <c r="M59">
        <v>0</v>
      </c>
      <c r="N59">
        <v>0</v>
      </c>
      <c r="O59">
        <v>0</v>
      </c>
      <c r="P59">
        <v>1</v>
      </c>
      <c r="Q59">
        <v>0</v>
      </c>
      <c r="R59">
        <v>0</v>
      </c>
      <c r="S59">
        <v>0</v>
      </c>
      <c r="T59">
        <v>0</v>
      </c>
      <c r="U59">
        <v>0</v>
      </c>
      <c r="V59">
        <v>0</v>
      </c>
      <c r="W59">
        <v>0</v>
      </c>
      <c r="X59">
        <v>0</v>
      </c>
      <c r="Y59">
        <v>0</v>
      </c>
      <c r="Z59">
        <v>0</v>
      </c>
      <c r="AA59">
        <v>1</v>
      </c>
      <c r="AB59">
        <v>1</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row>
    <row r="60" spans="1:48" x14ac:dyDescent="0.25">
      <c r="A60">
        <v>30</v>
      </c>
      <c r="B60">
        <v>0</v>
      </c>
      <c r="C60">
        <v>0</v>
      </c>
      <c r="D60">
        <v>0</v>
      </c>
      <c r="E60">
        <v>0</v>
      </c>
      <c r="F60">
        <v>0</v>
      </c>
      <c r="G60">
        <v>0</v>
      </c>
      <c r="H60">
        <v>1</v>
      </c>
      <c r="I60">
        <v>0</v>
      </c>
      <c r="J60">
        <v>0</v>
      </c>
      <c r="K60">
        <v>0</v>
      </c>
      <c r="L60">
        <v>0</v>
      </c>
      <c r="M60">
        <v>1</v>
      </c>
      <c r="N60">
        <v>0</v>
      </c>
      <c r="O60">
        <v>1</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row>
    <row r="61" spans="1:48" x14ac:dyDescent="0.25">
      <c r="A61">
        <v>30</v>
      </c>
      <c r="B61">
        <v>0</v>
      </c>
      <c r="C61">
        <v>0</v>
      </c>
      <c r="D61">
        <v>0</v>
      </c>
      <c r="E61">
        <v>0</v>
      </c>
      <c r="F61">
        <v>0</v>
      </c>
      <c r="G61">
        <v>0</v>
      </c>
      <c r="H61">
        <v>0</v>
      </c>
      <c r="I61">
        <v>0</v>
      </c>
      <c r="J61">
        <v>0</v>
      </c>
      <c r="K61">
        <v>1</v>
      </c>
      <c r="L61">
        <v>0</v>
      </c>
      <c r="M61">
        <v>0</v>
      </c>
      <c r="N61">
        <v>0</v>
      </c>
      <c r="O61">
        <v>0</v>
      </c>
      <c r="P61">
        <v>0</v>
      </c>
      <c r="Q61">
        <v>1</v>
      </c>
      <c r="R61">
        <v>0</v>
      </c>
      <c r="S61">
        <v>0</v>
      </c>
      <c r="T61">
        <v>0</v>
      </c>
      <c r="U61">
        <v>0</v>
      </c>
      <c r="V61">
        <v>0</v>
      </c>
      <c r="W61">
        <v>0</v>
      </c>
      <c r="X61">
        <v>0</v>
      </c>
      <c r="Y61">
        <v>0</v>
      </c>
      <c r="Z61">
        <v>0</v>
      </c>
      <c r="AA61">
        <v>0</v>
      </c>
      <c r="AB61">
        <v>0</v>
      </c>
      <c r="AC61">
        <v>0</v>
      </c>
      <c r="AD61">
        <v>0</v>
      </c>
      <c r="AE61">
        <v>1</v>
      </c>
      <c r="AF61">
        <v>0</v>
      </c>
      <c r="AG61">
        <v>0</v>
      </c>
      <c r="AH61">
        <v>0</v>
      </c>
      <c r="AI61">
        <v>0</v>
      </c>
      <c r="AJ61">
        <v>0</v>
      </c>
      <c r="AK61">
        <v>0</v>
      </c>
      <c r="AL61">
        <v>0</v>
      </c>
      <c r="AM61">
        <v>0</v>
      </c>
      <c r="AN61">
        <v>0</v>
      </c>
      <c r="AO61">
        <v>0</v>
      </c>
      <c r="AP61">
        <v>0</v>
      </c>
      <c r="AQ61">
        <v>0</v>
      </c>
      <c r="AR61">
        <v>0</v>
      </c>
      <c r="AS61">
        <v>0</v>
      </c>
      <c r="AT61">
        <v>0</v>
      </c>
      <c r="AU61">
        <v>0</v>
      </c>
      <c r="AV61">
        <v>0</v>
      </c>
    </row>
    <row r="62" spans="1:48" x14ac:dyDescent="0.25">
      <c r="A62">
        <v>31</v>
      </c>
      <c r="B62">
        <v>0</v>
      </c>
      <c r="C62">
        <v>0</v>
      </c>
      <c r="D62">
        <v>1</v>
      </c>
      <c r="E62">
        <v>0</v>
      </c>
      <c r="F62">
        <v>0</v>
      </c>
      <c r="G62">
        <v>0</v>
      </c>
      <c r="H62">
        <v>0</v>
      </c>
      <c r="I62">
        <v>0</v>
      </c>
      <c r="J62">
        <v>0</v>
      </c>
      <c r="K62">
        <v>0</v>
      </c>
      <c r="L62">
        <v>0</v>
      </c>
      <c r="M62">
        <v>0</v>
      </c>
      <c r="N62">
        <v>0</v>
      </c>
      <c r="O62">
        <v>0</v>
      </c>
      <c r="P62">
        <v>0</v>
      </c>
      <c r="Q62">
        <v>0</v>
      </c>
      <c r="R62">
        <v>0</v>
      </c>
      <c r="S62">
        <v>0</v>
      </c>
      <c r="T62">
        <v>0</v>
      </c>
      <c r="U62">
        <v>0</v>
      </c>
      <c r="V62">
        <v>0</v>
      </c>
      <c r="W62">
        <v>0</v>
      </c>
      <c r="X62">
        <v>1</v>
      </c>
      <c r="Y62">
        <v>0</v>
      </c>
      <c r="Z62">
        <v>0</v>
      </c>
      <c r="AA62">
        <v>0</v>
      </c>
      <c r="AB62">
        <v>0</v>
      </c>
      <c r="AC62">
        <v>0</v>
      </c>
      <c r="AD62">
        <v>1</v>
      </c>
      <c r="AE62">
        <v>0</v>
      </c>
      <c r="AF62">
        <v>0</v>
      </c>
      <c r="AG62">
        <v>0</v>
      </c>
      <c r="AH62">
        <v>0</v>
      </c>
      <c r="AI62">
        <v>0</v>
      </c>
      <c r="AJ62">
        <v>0</v>
      </c>
      <c r="AK62">
        <v>0</v>
      </c>
      <c r="AL62">
        <v>0</v>
      </c>
      <c r="AM62">
        <v>0</v>
      </c>
      <c r="AN62">
        <v>0</v>
      </c>
      <c r="AO62">
        <v>0</v>
      </c>
      <c r="AP62">
        <v>0</v>
      </c>
      <c r="AQ62">
        <v>0</v>
      </c>
      <c r="AR62">
        <v>0</v>
      </c>
      <c r="AS62">
        <v>0</v>
      </c>
      <c r="AT62">
        <v>0</v>
      </c>
      <c r="AU62">
        <v>0</v>
      </c>
      <c r="AV62">
        <v>0</v>
      </c>
    </row>
    <row r="63" spans="1:48" x14ac:dyDescent="0.25">
      <c r="A63">
        <v>31</v>
      </c>
      <c r="B63">
        <v>0</v>
      </c>
      <c r="C63">
        <v>0</v>
      </c>
      <c r="D63">
        <v>0</v>
      </c>
      <c r="E63">
        <v>0</v>
      </c>
      <c r="F63">
        <v>1</v>
      </c>
      <c r="G63">
        <v>0</v>
      </c>
      <c r="H63">
        <v>0</v>
      </c>
      <c r="I63">
        <v>0</v>
      </c>
      <c r="J63">
        <v>0</v>
      </c>
      <c r="K63">
        <v>0</v>
      </c>
      <c r="L63">
        <v>0</v>
      </c>
      <c r="M63">
        <v>0</v>
      </c>
      <c r="N63">
        <v>0</v>
      </c>
      <c r="O63">
        <v>0</v>
      </c>
      <c r="P63">
        <v>0</v>
      </c>
      <c r="Q63">
        <v>0</v>
      </c>
      <c r="R63">
        <v>0</v>
      </c>
      <c r="S63">
        <v>0</v>
      </c>
      <c r="T63">
        <v>0</v>
      </c>
      <c r="U63">
        <v>0</v>
      </c>
      <c r="V63">
        <v>0</v>
      </c>
      <c r="W63">
        <v>0</v>
      </c>
      <c r="X63">
        <v>0</v>
      </c>
      <c r="Y63">
        <v>1</v>
      </c>
      <c r="Z63">
        <v>0</v>
      </c>
      <c r="AA63">
        <v>0</v>
      </c>
      <c r="AB63">
        <v>0</v>
      </c>
      <c r="AC63">
        <v>1</v>
      </c>
      <c r="AD63">
        <v>0</v>
      </c>
      <c r="AE63">
        <v>0</v>
      </c>
      <c r="AF63">
        <v>0</v>
      </c>
      <c r="AG63">
        <v>0</v>
      </c>
      <c r="AH63">
        <v>0</v>
      </c>
      <c r="AI63">
        <v>0</v>
      </c>
      <c r="AJ63">
        <v>0</v>
      </c>
      <c r="AK63">
        <v>0</v>
      </c>
      <c r="AL63">
        <v>0</v>
      </c>
      <c r="AM63">
        <v>0</v>
      </c>
      <c r="AN63">
        <v>0</v>
      </c>
      <c r="AO63">
        <v>0</v>
      </c>
      <c r="AP63">
        <v>0</v>
      </c>
      <c r="AQ63">
        <v>0</v>
      </c>
      <c r="AR63">
        <v>0</v>
      </c>
      <c r="AS63">
        <v>0</v>
      </c>
      <c r="AT63">
        <v>0</v>
      </c>
      <c r="AU63">
        <v>0</v>
      </c>
      <c r="AV63">
        <v>0</v>
      </c>
    </row>
    <row r="64" spans="1:48" x14ac:dyDescent="0.25">
      <c r="A64">
        <v>32</v>
      </c>
      <c r="B64">
        <v>0</v>
      </c>
      <c r="C64">
        <v>0</v>
      </c>
      <c r="D64">
        <v>0</v>
      </c>
      <c r="E64">
        <v>1</v>
      </c>
      <c r="F64">
        <v>0</v>
      </c>
      <c r="G64">
        <v>1</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1</v>
      </c>
    </row>
    <row r="65" spans="1:48" x14ac:dyDescent="0.25">
      <c r="A65">
        <v>32</v>
      </c>
      <c r="B65">
        <v>0</v>
      </c>
      <c r="C65">
        <v>0</v>
      </c>
      <c r="D65">
        <v>0</v>
      </c>
      <c r="E65">
        <v>0</v>
      </c>
      <c r="F65">
        <v>0</v>
      </c>
      <c r="G65">
        <v>0</v>
      </c>
      <c r="H65">
        <v>0</v>
      </c>
      <c r="I65">
        <v>0</v>
      </c>
      <c r="J65">
        <v>0</v>
      </c>
      <c r="K65">
        <v>0</v>
      </c>
      <c r="L65">
        <v>0</v>
      </c>
      <c r="M65">
        <v>0</v>
      </c>
      <c r="N65">
        <v>0</v>
      </c>
      <c r="O65">
        <v>0</v>
      </c>
      <c r="P65">
        <v>0</v>
      </c>
      <c r="Q65">
        <v>0</v>
      </c>
      <c r="R65">
        <v>0</v>
      </c>
      <c r="S65">
        <v>0</v>
      </c>
      <c r="T65">
        <v>0</v>
      </c>
      <c r="U65">
        <v>0</v>
      </c>
      <c r="V65">
        <v>0</v>
      </c>
      <c r="W65">
        <v>0</v>
      </c>
      <c r="X65">
        <v>0</v>
      </c>
      <c r="Y65">
        <v>0</v>
      </c>
      <c r="Z65">
        <v>1</v>
      </c>
      <c r="AA65">
        <v>0</v>
      </c>
      <c r="AB65">
        <v>0</v>
      </c>
      <c r="AC65">
        <v>0</v>
      </c>
      <c r="AD65">
        <v>0</v>
      </c>
      <c r="AE65">
        <v>0</v>
      </c>
      <c r="AF65">
        <v>0</v>
      </c>
      <c r="AG65">
        <v>0</v>
      </c>
      <c r="AH65">
        <v>1</v>
      </c>
      <c r="AI65">
        <v>1</v>
      </c>
      <c r="AJ65">
        <v>0</v>
      </c>
      <c r="AK65">
        <v>0</v>
      </c>
      <c r="AL65">
        <v>0</v>
      </c>
      <c r="AM65">
        <v>0</v>
      </c>
      <c r="AN65">
        <v>0</v>
      </c>
      <c r="AO65">
        <v>0</v>
      </c>
      <c r="AP65">
        <v>0</v>
      </c>
      <c r="AQ65">
        <v>0</v>
      </c>
      <c r="AR65">
        <v>0</v>
      </c>
      <c r="AS65">
        <v>0</v>
      </c>
      <c r="AT65">
        <v>0</v>
      </c>
      <c r="AU65">
        <v>0</v>
      </c>
      <c r="AV65">
        <v>0</v>
      </c>
    </row>
    <row r="66" spans="1:48" x14ac:dyDescent="0.25">
      <c r="A66">
        <v>33</v>
      </c>
      <c r="B66">
        <v>1</v>
      </c>
      <c r="C66">
        <v>0</v>
      </c>
      <c r="D66">
        <v>0</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1</v>
      </c>
      <c r="AU66">
        <v>1</v>
      </c>
      <c r="AV66">
        <v>0</v>
      </c>
    </row>
    <row r="67" spans="1:48" x14ac:dyDescent="0.25">
      <c r="A67">
        <v>33</v>
      </c>
      <c r="B67">
        <v>0</v>
      </c>
      <c r="C67">
        <v>0</v>
      </c>
      <c r="D67">
        <v>0</v>
      </c>
      <c r="E67">
        <v>0</v>
      </c>
      <c r="F67">
        <v>0</v>
      </c>
      <c r="G67">
        <v>0</v>
      </c>
      <c r="H67">
        <v>0</v>
      </c>
      <c r="I67">
        <v>1</v>
      </c>
      <c r="J67">
        <v>0</v>
      </c>
      <c r="K67">
        <v>0</v>
      </c>
      <c r="L67">
        <v>0</v>
      </c>
      <c r="M67">
        <v>0</v>
      </c>
      <c r="N67">
        <v>0</v>
      </c>
      <c r="O67">
        <v>0</v>
      </c>
      <c r="P67">
        <v>0</v>
      </c>
      <c r="Q67">
        <v>1</v>
      </c>
      <c r="R67">
        <v>0</v>
      </c>
      <c r="S67">
        <v>0</v>
      </c>
      <c r="T67">
        <v>0</v>
      </c>
      <c r="U67">
        <v>0</v>
      </c>
      <c r="V67">
        <v>0</v>
      </c>
      <c r="W67">
        <v>0</v>
      </c>
      <c r="X67">
        <v>0</v>
      </c>
      <c r="Y67">
        <v>0</v>
      </c>
      <c r="Z67">
        <v>0</v>
      </c>
      <c r="AA67">
        <v>0</v>
      </c>
      <c r="AB67">
        <v>0</v>
      </c>
      <c r="AC67">
        <v>0</v>
      </c>
      <c r="AD67">
        <v>0</v>
      </c>
      <c r="AE67">
        <v>0</v>
      </c>
      <c r="AF67">
        <v>0</v>
      </c>
      <c r="AG67">
        <v>0</v>
      </c>
      <c r="AH67">
        <v>0</v>
      </c>
      <c r="AI67">
        <v>0</v>
      </c>
      <c r="AJ67">
        <v>0</v>
      </c>
      <c r="AK67">
        <v>1</v>
      </c>
      <c r="AL67">
        <v>0</v>
      </c>
      <c r="AM67">
        <v>0</v>
      </c>
      <c r="AN67">
        <v>0</v>
      </c>
      <c r="AO67">
        <v>0</v>
      </c>
      <c r="AP67">
        <v>0</v>
      </c>
      <c r="AQ67">
        <v>0</v>
      </c>
      <c r="AR67">
        <v>0</v>
      </c>
      <c r="AS67">
        <v>0</v>
      </c>
      <c r="AT67">
        <v>0</v>
      </c>
      <c r="AU67">
        <v>0</v>
      </c>
      <c r="AV67">
        <v>0</v>
      </c>
    </row>
    <row r="68" spans="1:48" x14ac:dyDescent="0.25">
      <c r="A68">
        <v>34</v>
      </c>
      <c r="B68">
        <v>0</v>
      </c>
      <c r="C68">
        <v>0</v>
      </c>
      <c r="D68">
        <v>1</v>
      </c>
      <c r="E68">
        <v>0</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1</v>
      </c>
      <c r="AN68">
        <v>0</v>
      </c>
      <c r="AO68">
        <v>0</v>
      </c>
      <c r="AP68">
        <v>0</v>
      </c>
      <c r="AQ68">
        <v>0</v>
      </c>
      <c r="AR68">
        <v>1</v>
      </c>
      <c r="AS68">
        <v>0</v>
      </c>
      <c r="AT68">
        <v>0</v>
      </c>
      <c r="AU68">
        <v>0</v>
      </c>
      <c r="AV68">
        <v>0</v>
      </c>
    </row>
    <row r="69" spans="1:48" x14ac:dyDescent="0.25">
      <c r="A69">
        <v>34</v>
      </c>
      <c r="B69">
        <v>0</v>
      </c>
      <c r="C69">
        <v>0</v>
      </c>
      <c r="D69">
        <v>0</v>
      </c>
      <c r="E69">
        <v>0</v>
      </c>
      <c r="F69">
        <v>0</v>
      </c>
      <c r="G69">
        <v>0</v>
      </c>
      <c r="H69">
        <v>0</v>
      </c>
      <c r="I69">
        <v>0</v>
      </c>
      <c r="J69">
        <v>0</v>
      </c>
      <c r="K69">
        <v>0</v>
      </c>
      <c r="L69">
        <v>0</v>
      </c>
      <c r="M69">
        <v>1</v>
      </c>
      <c r="N69">
        <v>0</v>
      </c>
      <c r="O69">
        <v>0</v>
      </c>
      <c r="P69">
        <v>0</v>
      </c>
      <c r="Q69">
        <v>0</v>
      </c>
      <c r="R69">
        <v>0</v>
      </c>
      <c r="S69">
        <v>0</v>
      </c>
      <c r="T69">
        <v>0</v>
      </c>
      <c r="U69">
        <v>0</v>
      </c>
      <c r="V69">
        <v>0</v>
      </c>
      <c r="W69">
        <v>0</v>
      </c>
      <c r="X69">
        <v>0</v>
      </c>
      <c r="Y69">
        <v>0</v>
      </c>
      <c r="Z69">
        <v>0</v>
      </c>
      <c r="AA69">
        <v>1</v>
      </c>
      <c r="AB69">
        <v>0</v>
      </c>
      <c r="AC69">
        <v>0</v>
      </c>
      <c r="AD69">
        <v>1</v>
      </c>
      <c r="AE69">
        <v>0</v>
      </c>
      <c r="AF69">
        <v>0</v>
      </c>
      <c r="AG69">
        <v>0</v>
      </c>
      <c r="AH69">
        <v>0</v>
      </c>
      <c r="AI69">
        <v>0</v>
      </c>
      <c r="AJ69">
        <v>0</v>
      </c>
      <c r="AK69">
        <v>0</v>
      </c>
      <c r="AL69">
        <v>0</v>
      </c>
      <c r="AM69">
        <v>0</v>
      </c>
      <c r="AN69">
        <v>0</v>
      </c>
      <c r="AO69">
        <v>0</v>
      </c>
      <c r="AP69">
        <v>0</v>
      </c>
      <c r="AQ69">
        <v>0</v>
      </c>
      <c r="AR69">
        <v>0</v>
      </c>
      <c r="AS69">
        <v>0</v>
      </c>
      <c r="AT69">
        <v>0</v>
      </c>
      <c r="AU69">
        <v>0</v>
      </c>
      <c r="AV69">
        <v>0</v>
      </c>
    </row>
    <row r="70" spans="1:48" x14ac:dyDescent="0.25">
      <c r="A70">
        <v>35</v>
      </c>
      <c r="B70">
        <v>0</v>
      </c>
      <c r="C70">
        <v>0</v>
      </c>
      <c r="D70">
        <v>0</v>
      </c>
      <c r="E70">
        <v>0</v>
      </c>
      <c r="F70">
        <v>0</v>
      </c>
      <c r="G70">
        <v>0</v>
      </c>
      <c r="H70">
        <v>0</v>
      </c>
      <c r="I70">
        <v>0</v>
      </c>
      <c r="J70">
        <v>1</v>
      </c>
      <c r="K70">
        <v>0</v>
      </c>
      <c r="L70">
        <v>0</v>
      </c>
      <c r="M70">
        <v>0</v>
      </c>
      <c r="N70">
        <v>0</v>
      </c>
      <c r="O70">
        <v>0</v>
      </c>
      <c r="P70">
        <v>0</v>
      </c>
      <c r="Q70">
        <v>0</v>
      </c>
      <c r="R70">
        <v>0</v>
      </c>
      <c r="S70">
        <v>0</v>
      </c>
      <c r="T70">
        <v>0</v>
      </c>
      <c r="U70">
        <v>0</v>
      </c>
      <c r="V70">
        <v>0</v>
      </c>
      <c r="W70">
        <v>0</v>
      </c>
      <c r="X70">
        <v>0</v>
      </c>
      <c r="Y70">
        <v>0</v>
      </c>
      <c r="Z70">
        <v>0</v>
      </c>
      <c r="AA70">
        <v>0</v>
      </c>
      <c r="AB70">
        <v>0</v>
      </c>
      <c r="AC70">
        <v>0</v>
      </c>
      <c r="AD70">
        <v>0</v>
      </c>
      <c r="AE70">
        <v>0</v>
      </c>
      <c r="AF70">
        <v>1</v>
      </c>
      <c r="AG70">
        <v>0</v>
      </c>
      <c r="AH70">
        <v>0</v>
      </c>
      <c r="AI70">
        <v>0</v>
      </c>
      <c r="AJ70">
        <v>1</v>
      </c>
      <c r="AK70">
        <v>0</v>
      </c>
      <c r="AL70">
        <v>0</v>
      </c>
      <c r="AM70">
        <v>0</v>
      </c>
      <c r="AN70">
        <v>0</v>
      </c>
      <c r="AO70">
        <v>0</v>
      </c>
      <c r="AP70">
        <v>0</v>
      </c>
      <c r="AQ70">
        <v>0</v>
      </c>
      <c r="AR70">
        <v>0</v>
      </c>
      <c r="AS70">
        <v>0</v>
      </c>
      <c r="AT70">
        <v>0</v>
      </c>
      <c r="AU70">
        <v>0</v>
      </c>
      <c r="AV70">
        <v>0</v>
      </c>
    </row>
    <row r="71" spans="1:48" x14ac:dyDescent="0.25">
      <c r="A71">
        <v>35</v>
      </c>
      <c r="B71">
        <v>0</v>
      </c>
      <c r="C71">
        <v>0</v>
      </c>
      <c r="D71">
        <v>0</v>
      </c>
      <c r="E71">
        <v>1</v>
      </c>
      <c r="F71">
        <v>0</v>
      </c>
      <c r="G71">
        <v>0</v>
      </c>
      <c r="H71">
        <v>1</v>
      </c>
      <c r="I71">
        <v>0</v>
      </c>
      <c r="J71">
        <v>0</v>
      </c>
      <c r="K71">
        <v>0</v>
      </c>
      <c r="L71">
        <v>0</v>
      </c>
      <c r="M71">
        <v>0</v>
      </c>
      <c r="N71">
        <v>0</v>
      </c>
      <c r="O71">
        <v>0</v>
      </c>
      <c r="P71">
        <v>0</v>
      </c>
      <c r="Q71">
        <v>0</v>
      </c>
      <c r="R71">
        <v>0</v>
      </c>
      <c r="S71">
        <v>1</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row>
    <row r="72" spans="1:48" x14ac:dyDescent="0.25">
      <c r="A72">
        <v>36</v>
      </c>
      <c r="B72">
        <v>0</v>
      </c>
      <c r="C72">
        <v>0</v>
      </c>
      <c r="D72">
        <v>0</v>
      </c>
      <c r="E72">
        <v>0</v>
      </c>
      <c r="F72">
        <v>0</v>
      </c>
      <c r="G72">
        <v>0</v>
      </c>
      <c r="H72">
        <v>0</v>
      </c>
      <c r="I72">
        <v>0</v>
      </c>
      <c r="J72">
        <v>0</v>
      </c>
      <c r="K72">
        <v>0</v>
      </c>
      <c r="L72">
        <v>1</v>
      </c>
      <c r="M72">
        <v>0</v>
      </c>
      <c r="N72">
        <v>0</v>
      </c>
      <c r="O72">
        <v>0</v>
      </c>
      <c r="P72">
        <v>0</v>
      </c>
      <c r="Q72">
        <v>0</v>
      </c>
      <c r="R72">
        <v>0</v>
      </c>
      <c r="S72">
        <v>0</v>
      </c>
      <c r="T72">
        <v>0</v>
      </c>
      <c r="U72">
        <v>0</v>
      </c>
      <c r="V72">
        <v>1</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1</v>
      </c>
      <c r="AT72">
        <v>0</v>
      </c>
      <c r="AU72">
        <v>0</v>
      </c>
      <c r="AV72">
        <v>0</v>
      </c>
    </row>
    <row r="73" spans="1:48" x14ac:dyDescent="0.25">
      <c r="A73">
        <v>36</v>
      </c>
      <c r="B73">
        <v>0</v>
      </c>
      <c r="C73">
        <v>0</v>
      </c>
      <c r="D73">
        <v>0</v>
      </c>
      <c r="E73">
        <v>0</v>
      </c>
      <c r="F73">
        <v>0</v>
      </c>
      <c r="G73">
        <v>0</v>
      </c>
      <c r="H73">
        <v>0</v>
      </c>
      <c r="I73">
        <v>0</v>
      </c>
      <c r="J73">
        <v>0</v>
      </c>
      <c r="K73">
        <v>0</v>
      </c>
      <c r="L73">
        <v>0</v>
      </c>
      <c r="M73">
        <v>0</v>
      </c>
      <c r="N73">
        <v>0</v>
      </c>
      <c r="O73">
        <v>1</v>
      </c>
      <c r="P73">
        <v>1</v>
      </c>
      <c r="Q73">
        <v>0</v>
      </c>
      <c r="R73">
        <v>0</v>
      </c>
      <c r="S73">
        <v>0</v>
      </c>
      <c r="T73">
        <v>0</v>
      </c>
      <c r="U73">
        <v>1</v>
      </c>
      <c r="V73">
        <v>0</v>
      </c>
      <c r="W73">
        <v>0</v>
      </c>
      <c r="X73">
        <v>0</v>
      </c>
      <c r="Y73">
        <v>0</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0</v>
      </c>
    </row>
    <row r="74" spans="1:48" x14ac:dyDescent="0.25">
      <c r="A74">
        <v>37</v>
      </c>
      <c r="B74">
        <v>0</v>
      </c>
      <c r="C74">
        <v>0</v>
      </c>
      <c r="D74">
        <v>0</v>
      </c>
      <c r="E74">
        <v>0</v>
      </c>
      <c r="F74">
        <v>0</v>
      </c>
      <c r="G74">
        <v>0</v>
      </c>
      <c r="H74">
        <v>0</v>
      </c>
      <c r="I74">
        <v>0</v>
      </c>
      <c r="J74">
        <v>0</v>
      </c>
      <c r="K74">
        <v>0</v>
      </c>
      <c r="L74">
        <v>0</v>
      </c>
      <c r="M74">
        <v>0</v>
      </c>
      <c r="N74">
        <v>1</v>
      </c>
      <c r="O74">
        <v>0</v>
      </c>
      <c r="P74">
        <v>0</v>
      </c>
      <c r="Q74">
        <v>0</v>
      </c>
      <c r="R74">
        <v>0</v>
      </c>
      <c r="S74">
        <v>0</v>
      </c>
      <c r="T74">
        <v>1</v>
      </c>
      <c r="U74">
        <v>0</v>
      </c>
      <c r="V74">
        <v>0</v>
      </c>
      <c r="W74">
        <v>0</v>
      </c>
      <c r="X74">
        <v>0</v>
      </c>
      <c r="Y74">
        <v>0</v>
      </c>
      <c r="Z74">
        <v>0</v>
      </c>
      <c r="AA74">
        <v>0</v>
      </c>
      <c r="AB74">
        <v>0</v>
      </c>
      <c r="AC74">
        <v>0</v>
      </c>
      <c r="AD74">
        <v>0</v>
      </c>
      <c r="AE74">
        <v>0</v>
      </c>
      <c r="AF74">
        <v>0</v>
      </c>
      <c r="AG74">
        <v>0</v>
      </c>
      <c r="AH74">
        <v>0</v>
      </c>
      <c r="AI74">
        <v>0</v>
      </c>
      <c r="AJ74">
        <v>0</v>
      </c>
      <c r="AK74">
        <v>0</v>
      </c>
      <c r="AL74">
        <v>0</v>
      </c>
      <c r="AM74">
        <v>0</v>
      </c>
      <c r="AN74">
        <v>1</v>
      </c>
      <c r="AO74">
        <v>0</v>
      </c>
      <c r="AP74">
        <v>0</v>
      </c>
      <c r="AQ74">
        <v>0</v>
      </c>
      <c r="AR74">
        <v>0</v>
      </c>
      <c r="AS74">
        <v>0</v>
      </c>
      <c r="AT74">
        <v>0</v>
      </c>
      <c r="AU74">
        <v>0</v>
      </c>
      <c r="AV74">
        <v>0</v>
      </c>
    </row>
    <row r="75" spans="1:48" x14ac:dyDescent="0.25">
      <c r="A75">
        <v>37</v>
      </c>
      <c r="B75">
        <v>0</v>
      </c>
      <c r="C75">
        <v>0</v>
      </c>
      <c r="D75">
        <v>0</v>
      </c>
      <c r="E75">
        <v>0</v>
      </c>
      <c r="F75">
        <v>1</v>
      </c>
      <c r="G75">
        <v>0</v>
      </c>
      <c r="H75">
        <v>0</v>
      </c>
      <c r="I75">
        <v>0</v>
      </c>
      <c r="J75">
        <v>0</v>
      </c>
      <c r="K75">
        <v>0</v>
      </c>
      <c r="L75">
        <v>0</v>
      </c>
      <c r="M75">
        <v>0</v>
      </c>
      <c r="N75">
        <v>0</v>
      </c>
      <c r="O75">
        <v>0</v>
      </c>
      <c r="P75">
        <v>0</v>
      </c>
      <c r="Q75">
        <v>0</v>
      </c>
      <c r="R75">
        <v>0</v>
      </c>
      <c r="S75">
        <v>0</v>
      </c>
      <c r="T75">
        <v>0</v>
      </c>
      <c r="U75">
        <v>0</v>
      </c>
      <c r="V75">
        <v>0</v>
      </c>
      <c r="W75">
        <v>1</v>
      </c>
      <c r="X75">
        <v>0</v>
      </c>
      <c r="Y75">
        <v>0</v>
      </c>
      <c r="Z75">
        <v>0</v>
      </c>
      <c r="AA75">
        <v>0</v>
      </c>
      <c r="AB75">
        <v>0</v>
      </c>
      <c r="AC75">
        <v>0</v>
      </c>
      <c r="AD75">
        <v>0</v>
      </c>
      <c r="AE75">
        <v>0</v>
      </c>
      <c r="AF75">
        <v>0</v>
      </c>
      <c r="AG75">
        <v>1</v>
      </c>
      <c r="AH75">
        <v>0</v>
      </c>
      <c r="AI75">
        <v>0</v>
      </c>
      <c r="AJ75">
        <v>0</v>
      </c>
      <c r="AK75">
        <v>0</v>
      </c>
      <c r="AL75">
        <v>0</v>
      </c>
      <c r="AM75">
        <v>0</v>
      </c>
      <c r="AN75">
        <v>0</v>
      </c>
      <c r="AO75">
        <v>0</v>
      </c>
      <c r="AP75">
        <v>0</v>
      </c>
      <c r="AQ75">
        <v>0</v>
      </c>
      <c r="AR75">
        <v>0</v>
      </c>
      <c r="AS75">
        <v>0</v>
      </c>
      <c r="AT75">
        <v>0</v>
      </c>
      <c r="AU75">
        <v>0</v>
      </c>
      <c r="AV75">
        <v>0</v>
      </c>
    </row>
    <row r="76" spans="1:48" x14ac:dyDescent="0.25">
      <c r="A76">
        <v>38</v>
      </c>
      <c r="B76">
        <v>0</v>
      </c>
      <c r="C76">
        <v>1</v>
      </c>
      <c r="D76">
        <v>0</v>
      </c>
      <c r="E76">
        <v>0</v>
      </c>
      <c r="F76">
        <v>0</v>
      </c>
      <c r="G76">
        <v>0</v>
      </c>
      <c r="H76">
        <v>0</v>
      </c>
      <c r="I76">
        <v>0</v>
      </c>
      <c r="J76">
        <v>0</v>
      </c>
      <c r="K76">
        <v>0</v>
      </c>
      <c r="L76">
        <v>0</v>
      </c>
      <c r="M76">
        <v>0</v>
      </c>
      <c r="N76">
        <v>0</v>
      </c>
      <c r="O76">
        <v>0</v>
      </c>
      <c r="P76">
        <v>0</v>
      </c>
      <c r="Q76">
        <v>0</v>
      </c>
      <c r="R76">
        <v>0</v>
      </c>
      <c r="S76">
        <v>0</v>
      </c>
      <c r="T76">
        <v>0</v>
      </c>
      <c r="U76">
        <v>0</v>
      </c>
      <c r="V76">
        <v>0</v>
      </c>
      <c r="W76">
        <v>0</v>
      </c>
      <c r="X76">
        <v>0</v>
      </c>
      <c r="Y76">
        <v>0</v>
      </c>
      <c r="Z76">
        <v>0</v>
      </c>
      <c r="AA76">
        <v>0</v>
      </c>
      <c r="AB76">
        <v>0</v>
      </c>
      <c r="AC76">
        <v>1</v>
      </c>
      <c r="AD76">
        <v>0</v>
      </c>
      <c r="AE76">
        <v>0</v>
      </c>
      <c r="AF76">
        <v>0</v>
      </c>
      <c r="AG76">
        <v>0</v>
      </c>
      <c r="AH76">
        <v>1</v>
      </c>
      <c r="AI76">
        <v>0</v>
      </c>
      <c r="AJ76">
        <v>0</v>
      </c>
      <c r="AK76">
        <v>0</v>
      </c>
      <c r="AL76">
        <v>0</v>
      </c>
      <c r="AM76">
        <v>0</v>
      </c>
      <c r="AN76">
        <v>0</v>
      </c>
      <c r="AO76">
        <v>0</v>
      </c>
      <c r="AP76">
        <v>0</v>
      </c>
      <c r="AQ76">
        <v>0</v>
      </c>
      <c r="AR76">
        <v>0</v>
      </c>
      <c r="AS76">
        <v>0</v>
      </c>
      <c r="AT76">
        <v>0</v>
      </c>
      <c r="AU76">
        <v>0</v>
      </c>
      <c r="AV76">
        <v>0</v>
      </c>
    </row>
    <row r="77" spans="1:48" x14ac:dyDescent="0.25">
      <c r="A77">
        <v>38</v>
      </c>
      <c r="B77">
        <v>0</v>
      </c>
      <c r="C77">
        <v>0</v>
      </c>
      <c r="D77">
        <v>0</v>
      </c>
      <c r="E77">
        <v>0</v>
      </c>
      <c r="F77">
        <v>0</v>
      </c>
      <c r="G77">
        <v>0</v>
      </c>
      <c r="H77">
        <v>0</v>
      </c>
      <c r="I77">
        <v>0</v>
      </c>
      <c r="J77">
        <v>0</v>
      </c>
      <c r="K77">
        <v>1</v>
      </c>
      <c r="L77">
        <v>0</v>
      </c>
      <c r="M77">
        <v>0</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1</v>
      </c>
      <c r="AM77">
        <v>0</v>
      </c>
      <c r="AN77">
        <v>0</v>
      </c>
      <c r="AO77">
        <v>0</v>
      </c>
      <c r="AP77">
        <v>1</v>
      </c>
      <c r="AQ77">
        <v>0</v>
      </c>
      <c r="AR77">
        <v>0</v>
      </c>
      <c r="AS77">
        <v>0</v>
      </c>
      <c r="AT77">
        <v>0</v>
      </c>
      <c r="AU77">
        <v>0</v>
      </c>
      <c r="AV77">
        <v>0</v>
      </c>
    </row>
    <row r="78" spans="1:48" x14ac:dyDescent="0.25">
      <c r="A78">
        <v>39</v>
      </c>
      <c r="B78">
        <v>0</v>
      </c>
      <c r="C78">
        <v>0</v>
      </c>
      <c r="D78">
        <v>0</v>
      </c>
      <c r="E78">
        <v>0</v>
      </c>
      <c r="F78">
        <v>0</v>
      </c>
      <c r="G78">
        <v>0</v>
      </c>
      <c r="H78">
        <v>0</v>
      </c>
      <c r="I78">
        <v>0</v>
      </c>
      <c r="J78">
        <v>0</v>
      </c>
      <c r="K78">
        <v>0</v>
      </c>
      <c r="L78">
        <v>0</v>
      </c>
      <c r="M78">
        <v>0</v>
      </c>
      <c r="N78">
        <v>0</v>
      </c>
      <c r="O78">
        <v>0</v>
      </c>
      <c r="P78">
        <v>0</v>
      </c>
      <c r="Q78">
        <v>0</v>
      </c>
      <c r="R78">
        <v>0</v>
      </c>
      <c r="S78">
        <v>0</v>
      </c>
      <c r="T78">
        <v>0</v>
      </c>
      <c r="U78">
        <v>0</v>
      </c>
      <c r="V78">
        <v>0</v>
      </c>
      <c r="W78">
        <v>0</v>
      </c>
      <c r="X78">
        <v>0</v>
      </c>
      <c r="Y78">
        <v>0</v>
      </c>
      <c r="Z78">
        <v>0</v>
      </c>
      <c r="AA78">
        <v>0</v>
      </c>
      <c r="AB78">
        <v>1</v>
      </c>
      <c r="AC78">
        <v>0</v>
      </c>
      <c r="AD78">
        <v>0</v>
      </c>
      <c r="AE78">
        <v>1</v>
      </c>
      <c r="AF78">
        <v>0</v>
      </c>
      <c r="AG78">
        <v>0</v>
      </c>
      <c r="AH78">
        <v>0</v>
      </c>
      <c r="AI78">
        <v>0</v>
      </c>
      <c r="AJ78">
        <v>0</v>
      </c>
      <c r="AK78">
        <v>0</v>
      </c>
      <c r="AL78">
        <v>0</v>
      </c>
      <c r="AM78">
        <v>0</v>
      </c>
      <c r="AN78">
        <v>0</v>
      </c>
      <c r="AO78">
        <v>1</v>
      </c>
      <c r="AP78">
        <v>0</v>
      </c>
      <c r="AQ78">
        <v>0</v>
      </c>
      <c r="AR78">
        <v>0</v>
      </c>
      <c r="AS78">
        <v>0</v>
      </c>
      <c r="AT78">
        <v>0</v>
      </c>
      <c r="AU78">
        <v>0</v>
      </c>
      <c r="AV78">
        <v>0</v>
      </c>
    </row>
    <row r="79" spans="1:48" x14ac:dyDescent="0.25">
      <c r="A79">
        <v>39</v>
      </c>
      <c r="B79">
        <v>0</v>
      </c>
      <c r="C79">
        <v>0</v>
      </c>
      <c r="D79">
        <v>0</v>
      </c>
      <c r="E79">
        <v>0</v>
      </c>
      <c r="F79">
        <v>0</v>
      </c>
      <c r="G79">
        <v>0</v>
      </c>
      <c r="H79">
        <v>0</v>
      </c>
      <c r="I79">
        <v>0</v>
      </c>
      <c r="J79">
        <v>0</v>
      </c>
      <c r="K79">
        <v>0</v>
      </c>
      <c r="L79">
        <v>0</v>
      </c>
      <c r="M79">
        <v>0</v>
      </c>
      <c r="N79">
        <v>0</v>
      </c>
      <c r="O79">
        <v>0</v>
      </c>
      <c r="P79">
        <v>0</v>
      </c>
      <c r="Q79">
        <v>0</v>
      </c>
      <c r="R79">
        <v>1</v>
      </c>
      <c r="S79">
        <v>0</v>
      </c>
      <c r="T79">
        <v>0</v>
      </c>
      <c r="U79">
        <v>0</v>
      </c>
      <c r="V79">
        <v>0</v>
      </c>
      <c r="W79">
        <v>0</v>
      </c>
      <c r="X79">
        <v>1</v>
      </c>
      <c r="Y79">
        <v>0</v>
      </c>
      <c r="Z79">
        <v>0</v>
      </c>
      <c r="AA79">
        <v>0</v>
      </c>
      <c r="AB79">
        <v>0</v>
      </c>
      <c r="AC79">
        <v>0</v>
      </c>
      <c r="AD79">
        <v>0</v>
      </c>
      <c r="AE79">
        <v>0</v>
      </c>
      <c r="AF79">
        <v>0</v>
      </c>
      <c r="AG79">
        <v>0</v>
      </c>
      <c r="AH79">
        <v>0</v>
      </c>
      <c r="AI79">
        <v>0</v>
      </c>
      <c r="AJ79">
        <v>0</v>
      </c>
      <c r="AK79">
        <v>0</v>
      </c>
      <c r="AL79">
        <v>0</v>
      </c>
      <c r="AM79">
        <v>0</v>
      </c>
      <c r="AN79">
        <v>0</v>
      </c>
      <c r="AO79">
        <v>0</v>
      </c>
      <c r="AP79">
        <v>0</v>
      </c>
      <c r="AQ79">
        <v>1</v>
      </c>
      <c r="AR79">
        <v>0</v>
      </c>
      <c r="AS79">
        <v>0</v>
      </c>
      <c r="AT79">
        <v>0</v>
      </c>
      <c r="AU79">
        <v>0</v>
      </c>
      <c r="AV79">
        <v>0</v>
      </c>
    </row>
    <row r="80" spans="1:48" x14ac:dyDescent="0.25">
      <c r="A80">
        <v>40</v>
      </c>
      <c r="B80">
        <v>0</v>
      </c>
      <c r="C80">
        <v>0</v>
      </c>
      <c r="D80">
        <v>0</v>
      </c>
      <c r="E80">
        <v>0</v>
      </c>
      <c r="F80">
        <v>0</v>
      </c>
      <c r="G80">
        <v>0</v>
      </c>
      <c r="H80">
        <v>1</v>
      </c>
      <c r="I80">
        <v>0</v>
      </c>
      <c r="J80">
        <v>0</v>
      </c>
      <c r="K80">
        <v>0</v>
      </c>
      <c r="L80">
        <v>0</v>
      </c>
      <c r="M80">
        <v>0</v>
      </c>
      <c r="N80">
        <v>0</v>
      </c>
      <c r="O80">
        <v>0</v>
      </c>
      <c r="P80">
        <v>0</v>
      </c>
      <c r="Q80">
        <v>0</v>
      </c>
      <c r="R80">
        <v>0</v>
      </c>
      <c r="S80">
        <v>0</v>
      </c>
      <c r="T80">
        <v>0</v>
      </c>
      <c r="U80">
        <v>1</v>
      </c>
      <c r="V80">
        <v>0</v>
      </c>
      <c r="W80">
        <v>0</v>
      </c>
      <c r="X80">
        <v>0</v>
      </c>
      <c r="Y80">
        <v>1</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row>
    <row r="81" spans="1:48" x14ac:dyDescent="0.25">
      <c r="A81">
        <v>40</v>
      </c>
      <c r="B81">
        <v>0</v>
      </c>
      <c r="C81">
        <v>0</v>
      </c>
      <c r="D81">
        <v>0</v>
      </c>
      <c r="E81">
        <v>0</v>
      </c>
      <c r="F81">
        <v>0</v>
      </c>
      <c r="G81">
        <v>0</v>
      </c>
      <c r="H81">
        <v>0</v>
      </c>
      <c r="I81">
        <v>0</v>
      </c>
      <c r="J81">
        <v>0</v>
      </c>
      <c r="K81">
        <v>0</v>
      </c>
      <c r="L81">
        <v>0</v>
      </c>
      <c r="M81">
        <v>1</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1</v>
      </c>
      <c r="AO81">
        <v>0</v>
      </c>
      <c r="AP81">
        <v>0</v>
      </c>
      <c r="AQ81">
        <v>0</v>
      </c>
      <c r="AR81">
        <v>0</v>
      </c>
      <c r="AS81">
        <v>0</v>
      </c>
      <c r="AT81">
        <v>0</v>
      </c>
      <c r="AU81">
        <v>0</v>
      </c>
      <c r="AV81">
        <v>1</v>
      </c>
    </row>
    <row r="82" spans="1:48" x14ac:dyDescent="0.25">
      <c r="A82">
        <v>41</v>
      </c>
      <c r="B82">
        <v>0</v>
      </c>
      <c r="C82">
        <v>0</v>
      </c>
      <c r="D82">
        <v>1</v>
      </c>
      <c r="E82">
        <v>0</v>
      </c>
      <c r="F82">
        <v>0</v>
      </c>
      <c r="G82">
        <v>0</v>
      </c>
      <c r="H82">
        <v>0</v>
      </c>
      <c r="I82">
        <v>0</v>
      </c>
      <c r="J82">
        <v>0</v>
      </c>
      <c r="K82">
        <v>0</v>
      </c>
      <c r="L82">
        <v>1</v>
      </c>
      <c r="M82">
        <v>0</v>
      </c>
      <c r="N82">
        <v>0</v>
      </c>
      <c r="O82">
        <v>0</v>
      </c>
      <c r="P82">
        <v>0</v>
      </c>
      <c r="Q82">
        <v>0</v>
      </c>
      <c r="R82">
        <v>0</v>
      </c>
      <c r="S82">
        <v>0</v>
      </c>
      <c r="T82">
        <v>0</v>
      </c>
      <c r="U82">
        <v>0</v>
      </c>
      <c r="V82">
        <v>0</v>
      </c>
      <c r="W82">
        <v>0</v>
      </c>
      <c r="X82">
        <v>0</v>
      </c>
      <c r="Y82">
        <v>0</v>
      </c>
      <c r="Z82">
        <v>0</v>
      </c>
      <c r="AA82">
        <v>1</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row>
    <row r="83" spans="1:48" x14ac:dyDescent="0.25">
      <c r="A83">
        <v>41</v>
      </c>
      <c r="B83">
        <v>0</v>
      </c>
      <c r="C83">
        <v>0</v>
      </c>
      <c r="D83">
        <v>0</v>
      </c>
      <c r="E83">
        <v>1</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0</v>
      </c>
      <c r="AC83">
        <v>0</v>
      </c>
      <c r="AD83">
        <v>0</v>
      </c>
      <c r="AE83">
        <v>0</v>
      </c>
      <c r="AF83">
        <v>1</v>
      </c>
      <c r="AG83">
        <v>1</v>
      </c>
      <c r="AH83">
        <v>0</v>
      </c>
      <c r="AI83">
        <v>0</v>
      </c>
      <c r="AJ83">
        <v>0</v>
      </c>
      <c r="AK83">
        <v>0</v>
      </c>
      <c r="AL83">
        <v>0</v>
      </c>
      <c r="AM83">
        <v>0</v>
      </c>
      <c r="AN83">
        <v>0</v>
      </c>
      <c r="AO83">
        <v>0</v>
      </c>
      <c r="AP83">
        <v>0</v>
      </c>
      <c r="AQ83">
        <v>0</v>
      </c>
      <c r="AR83">
        <v>0</v>
      </c>
      <c r="AS83">
        <v>0</v>
      </c>
      <c r="AT83">
        <v>0</v>
      </c>
      <c r="AU83">
        <v>0</v>
      </c>
      <c r="AV83">
        <v>0</v>
      </c>
    </row>
    <row r="84" spans="1:48" x14ac:dyDescent="0.25">
      <c r="A84">
        <v>42</v>
      </c>
      <c r="B84">
        <v>0</v>
      </c>
      <c r="C84">
        <v>0</v>
      </c>
      <c r="D84">
        <v>0</v>
      </c>
      <c r="E84">
        <v>0</v>
      </c>
      <c r="F84">
        <v>1</v>
      </c>
      <c r="G84">
        <v>0</v>
      </c>
      <c r="H84">
        <v>0</v>
      </c>
      <c r="I84">
        <v>0</v>
      </c>
      <c r="J84">
        <v>0</v>
      </c>
      <c r="K84">
        <v>0</v>
      </c>
      <c r="L84">
        <v>0</v>
      </c>
      <c r="M84">
        <v>0</v>
      </c>
      <c r="N84">
        <v>1</v>
      </c>
      <c r="O84">
        <v>0</v>
      </c>
      <c r="P84">
        <v>0</v>
      </c>
      <c r="Q84">
        <v>0</v>
      </c>
      <c r="R84">
        <v>0</v>
      </c>
      <c r="S84">
        <v>0</v>
      </c>
      <c r="T84">
        <v>0</v>
      </c>
      <c r="U84">
        <v>0</v>
      </c>
      <c r="V84">
        <v>1</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row>
    <row r="85" spans="1:48" x14ac:dyDescent="0.25">
      <c r="A85">
        <v>42</v>
      </c>
      <c r="B85">
        <v>0</v>
      </c>
      <c r="C85">
        <v>1</v>
      </c>
      <c r="D85">
        <v>0</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1</v>
      </c>
      <c r="AL85">
        <v>0</v>
      </c>
      <c r="AM85">
        <v>0</v>
      </c>
      <c r="AN85">
        <v>0</v>
      </c>
      <c r="AO85">
        <v>0</v>
      </c>
      <c r="AP85">
        <v>0</v>
      </c>
      <c r="AQ85">
        <v>0</v>
      </c>
      <c r="AR85">
        <v>0</v>
      </c>
      <c r="AS85">
        <v>0</v>
      </c>
      <c r="AT85">
        <v>0</v>
      </c>
      <c r="AU85">
        <v>1</v>
      </c>
      <c r="AV85">
        <v>0</v>
      </c>
    </row>
    <row r="86" spans="1:48" x14ac:dyDescent="0.25">
      <c r="A86">
        <v>43</v>
      </c>
      <c r="B86">
        <v>0</v>
      </c>
      <c r="C86">
        <v>0</v>
      </c>
      <c r="D86">
        <v>0</v>
      </c>
      <c r="E86">
        <v>0</v>
      </c>
      <c r="F86">
        <v>0</v>
      </c>
      <c r="G86">
        <v>0</v>
      </c>
      <c r="H86">
        <v>0</v>
      </c>
      <c r="I86">
        <v>0</v>
      </c>
      <c r="J86">
        <v>0</v>
      </c>
      <c r="K86">
        <v>0</v>
      </c>
      <c r="L86">
        <v>0</v>
      </c>
      <c r="M86">
        <v>0</v>
      </c>
      <c r="N86">
        <v>0</v>
      </c>
      <c r="O86">
        <v>0</v>
      </c>
      <c r="P86">
        <v>0</v>
      </c>
      <c r="Q86">
        <v>0</v>
      </c>
      <c r="R86">
        <v>0</v>
      </c>
      <c r="S86">
        <v>0</v>
      </c>
      <c r="T86">
        <v>0</v>
      </c>
      <c r="U86">
        <v>0</v>
      </c>
      <c r="V86">
        <v>0</v>
      </c>
      <c r="W86">
        <v>1</v>
      </c>
      <c r="X86">
        <v>0</v>
      </c>
      <c r="Y86">
        <v>0</v>
      </c>
      <c r="Z86">
        <v>0</v>
      </c>
      <c r="AA86">
        <v>0</v>
      </c>
      <c r="AB86">
        <v>0</v>
      </c>
      <c r="AC86">
        <v>0</v>
      </c>
      <c r="AD86">
        <v>1</v>
      </c>
      <c r="AE86">
        <v>0</v>
      </c>
      <c r="AF86">
        <v>0</v>
      </c>
      <c r="AG86">
        <v>0</v>
      </c>
      <c r="AH86">
        <v>0</v>
      </c>
      <c r="AI86">
        <v>0</v>
      </c>
      <c r="AJ86">
        <v>0</v>
      </c>
      <c r="AK86">
        <v>0</v>
      </c>
      <c r="AL86">
        <v>0</v>
      </c>
      <c r="AM86">
        <v>0</v>
      </c>
      <c r="AN86">
        <v>0</v>
      </c>
      <c r="AO86">
        <v>0</v>
      </c>
      <c r="AP86">
        <v>0</v>
      </c>
      <c r="AQ86">
        <v>1</v>
      </c>
      <c r="AR86">
        <v>0</v>
      </c>
      <c r="AS86">
        <v>0</v>
      </c>
      <c r="AT86">
        <v>0</v>
      </c>
      <c r="AU86">
        <v>0</v>
      </c>
      <c r="AV86">
        <v>0</v>
      </c>
    </row>
    <row r="87" spans="1:48" x14ac:dyDescent="0.25">
      <c r="A87">
        <v>43</v>
      </c>
      <c r="B87">
        <v>0</v>
      </c>
      <c r="C87">
        <v>0</v>
      </c>
      <c r="D87">
        <v>0</v>
      </c>
      <c r="E87">
        <v>0</v>
      </c>
      <c r="F87">
        <v>0</v>
      </c>
      <c r="G87">
        <v>1</v>
      </c>
      <c r="H87">
        <v>0</v>
      </c>
      <c r="I87">
        <v>1</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1</v>
      </c>
      <c r="AF87">
        <v>0</v>
      </c>
      <c r="AG87">
        <v>0</v>
      </c>
      <c r="AH87">
        <v>0</v>
      </c>
      <c r="AI87">
        <v>0</v>
      </c>
      <c r="AJ87">
        <v>0</v>
      </c>
      <c r="AK87">
        <v>0</v>
      </c>
      <c r="AL87">
        <v>0</v>
      </c>
      <c r="AM87">
        <v>0</v>
      </c>
      <c r="AN87">
        <v>0</v>
      </c>
      <c r="AO87">
        <v>0</v>
      </c>
      <c r="AP87">
        <v>0</v>
      </c>
      <c r="AQ87">
        <v>0</v>
      </c>
      <c r="AR87">
        <v>0</v>
      </c>
      <c r="AS87">
        <v>0</v>
      </c>
      <c r="AT87">
        <v>0</v>
      </c>
      <c r="AU87">
        <v>0</v>
      </c>
      <c r="AV87">
        <v>0</v>
      </c>
    </row>
    <row r="88" spans="1:48" x14ac:dyDescent="0.25">
      <c r="A88">
        <v>44</v>
      </c>
      <c r="B88">
        <v>0</v>
      </c>
      <c r="C88">
        <v>0</v>
      </c>
      <c r="D88">
        <v>0</v>
      </c>
      <c r="E88">
        <v>0</v>
      </c>
      <c r="F88">
        <v>0</v>
      </c>
      <c r="G88">
        <v>0</v>
      </c>
      <c r="H88">
        <v>0</v>
      </c>
      <c r="I88">
        <v>0</v>
      </c>
      <c r="J88">
        <v>1</v>
      </c>
      <c r="K88">
        <v>1</v>
      </c>
      <c r="L88">
        <v>0</v>
      </c>
      <c r="M88">
        <v>0</v>
      </c>
      <c r="N88">
        <v>0</v>
      </c>
      <c r="O88">
        <v>0</v>
      </c>
      <c r="P88">
        <v>0</v>
      </c>
      <c r="Q88">
        <v>0</v>
      </c>
      <c r="R88">
        <v>1</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row>
    <row r="89" spans="1:48" x14ac:dyDescent="0.25">
      <c r="A89">
        <v>44</v>
      </c>
      <c r="B89">
        <v>1</v>
      </c>
      <c r="C89">
        <v>0</v>
      </c>
      <c r="D89">
        <v>0</v>
      </c>
      <c r="E89">
        <v>0</v>
      </c>
      <c r="F89">
        <v>0</v>
      </c>
      <c r="G89">
        <v>0</v>
      </c>
      <c r="H89">
        <v>0</v>
      </c>
      <c r="I89">
        <v>0</v>
      </c>
      <c r="J89">
        <v>0</v>
      </c>
      <c r="K89">
        <v>0</v>
      </c>
      <c r="L89">
        <v>0</v>
      </c>
      <c r="M89">
        <v>0</v>
      </c>
      <c r="N89">
        <v>0</v>
      </c>
      <c r="O89">
        <v>0</v>
      </c>
      <c r="P89">
        <v>1</v>
      </c>
      <c r="Q89">
        <v>0</v>
      </c>
      <c r="R89">
        <v>0</v>
      </c>
      <c r="S89">
        <v>0</v>
      </c>
      <c r="T89">
        <v>0</v>
      </c>
      <c r="U89">
        <v>0</v>
      </c>
      <c r="V89">
        <v>0</v>
      </c>
      <c r="W89">
        <v>0</v>
      </c>
      <c r="X89">
        <v>0</v>
      </c>
      <c r="Y89">
        <v>0</v>
      </c>
      <c r="Z89">
        <v>0</v>
      </c>
      <c r="AA89">
        <v>0</v>
      </c>
      <c r="AB89">
        <v>0</v>
      </c>
      <c r="AC89">
        <v>1</v>
      </c>
      <c r="AD89">
        <v>0</v>
      </c>
      <c r="AE89">
        <v>0</v>
      </c>
      <c r="AF89">
        <v>0</v>
      </c>
      <c r="AG89">
        <v>0</v>
      </c>
      <c r="AH89">
        <v>0</v>
      </c>
      <c r="AI89">
        <v>0</v>
      </c>
      <c r="AJ89">
        <v>0</v>
      </c>
      <c r="AK89">
        <v>0</v>
      </c>
      <c r="AL89">
        <v>0</v>
      </c>
      <c r="AM89">
        <v>0</v>
      </c>
      <c r="AN89">
        <v>0</v>
      </c>
      <c r="AO89">
        <v>0</v>
      </c>
      <c r="AP89">
        <v>0</v>
      </c>
      <c r="AQ89">
        <v>0</v>
      </c>
      <c r="AR89">
        <v>0</v>
      </c>
      <c r="AS89">
        <v>0</v>
      </c>
      <c r="AT89">
        <v>0</v>
      </c>
      <c r="AU89">
        <v>0</v>
      </c>
      <c r="AV89">
        <v>0</v>
      </c>
    </row>
    <row r="90" spans="1:48" x14ac:dyDescent="0.25">
      <c r="A90">
        <v>45</v>
      </c>
      <c r="B90">
        <v>0</v>
      </c>
      <c r="C90">
        <v>0</v>
      </c>
      <c r="D90">
        <v>0</v>
      </c>
      <c r="E90">
        <v>0</v>
      </c>
      <c r="F90">
        <v>0</v>
      </c>
      <c r="G90">
        <v>0</v>
      </c>
      <c r="H90">
        <v>0</v>
      </c>
      <c r="I90">
        <v>0</v>
      </c>
      <c r="J90">
        <v>0</v>
      </c>
      <c r="K90">
        <v>0</v>
      </c>
      <c r="L90">
        <v>0</v>
      </c>
      <c r="M90">
        <v>0</v>
      </c>
      <c r="N90">
        <v>0</v>
      </c>
      <c r="O90">
        <v>0</v>
      </c>
      <c r="P90">
        <v>0</v>
      </c>
      <c r="Q90">
        <v>0</v>
      </c>
      <c r="R90">
        <v>0</v>
      </c>
      <c r="S90">
        <v>0</v>
      </c>
      <c r="T90">
        <v>0</v>
      </c>
      <c r="U90">
        <v>0</v>
      </c>
      <c r="V90">
        <v>0</v>
      </c>
      <c r="W90">
        <v>0</v>
      </c>
      <c r="X90">
        <v>0</v>
      </c>
      <c r="Y90">
        <v>0</v>
      </c>
      <c r="Z90">
        <v>1</v>
      </c>
      <c r="AA90">
        <v>0</v>
      </c>
      <c r="AB90">
        <v>0</v>
      </c>
      <c r="AC90">
        <v>0</v>
      </c>
      <c r="AD90">
        <v>0</v>
      </c>
      <c r="AE90">
        <v>0</v>
      </c>
      <c r="AF90">
        <v>0</v>
      </c>
      <c r="AG90">
        <v>0</v>
      </c>
      <c r="AH90">
        <v>0</v>
      </c>
      <c r="AI90">
        <v>0</v>
      </c>
      <c r="AJ90">
        <v>1</v>
      </c>
      <c r="AK90">
        <v>0</v>
      </c>
      <c r="AL90">
        <v>0</v>
      </c>
      <c r="AM90">
        <v>0</v>
      </c>
      <c r="AN90">
        <v>0</v>
      </c>
      <c r="AO90">
        <v>1</v>
      </c>
      <c r="AP90">
        <v>0</v>
      </c>
      <c r="AQ90">
        <v>0</v>
      </c>
      <c r="AR90">
        <v>0</v>
      </c>
      <c r="AS90">
        <v>0</v>
      </c>
      <c r="AT90">
        <v>0</v>
      </c>
      <c r="AU90">
        <v>0</v>
      </c>
      <c r="AV90">
        <v>0</v>
      </c>
    </row>
    <row r="91" spans="1:48" x14ac:dyDescent="0.25">
      <c r="A91">
        <v>45</v>
      </c>
      <c r="B91">
        <v>0</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1</v>
      </c>
      <c r="AN91">
        <v>0</v>
      </c>
      <c r="AO91">
        <v>0</v>
      </c>
      <c r="AP91">
        <v>0</v>
      </c>
      <c r="AQ91">
        <v>0</v>
      </c>
      <c r="AR91">
        <v>0</v>
      </c>
      <c r="AS91">
        <v>1</v>
      </c>
      <c r="AT91">
        <v>1</v>
      </c>
      <c r="AU91">
        <v>0</v>
      </c>
      <c r="AV91">
        <v>0</v>
      </c>
    </row>
    <row r="92" spans="1:48" x14ac:dyDescent="0.25">
      <c r="A92">
        <v>46</v>
      </c>
      <c r="B92">
        <v>0</v>
      </c>
      <c r="C92">
        <v>0</v>
      </c>
      <c r="D92">
        <v>0</v>
      </c>
      <c r="E92">
        <v>0</v>
      </c>
      <c r="F92">
        <v>0</v>
      </c>
      <c r="G92">
        <v>0</v>
      </c>
      <c r="H92">
        <v>0</v>
      </c>
      <c r="I92">
        <v>0</v>
      </c>
      <c r="J92">
        <v>0</v>
      </c>
      <c r="K92">
        <v>0</v>
      </c>
      <c r="L92">
        <v>0</v>
      </c>
      <c r="M92">
        <v>0</v>
      </c>
      <c r="N92">
        <v>0</v>
      </c>
      <c r="O92">
        <v>0</v>
      </c>
      <c r="P92">
        <v>0</v>
      </c>
      <c r="Q92">
        <v>0</v>
      </c>
      <c r="R92">
        <v>0</v>
      </c>
      <c r="S92">
        <v>1</v>
      </c>
      <c r="T92">
        <v>0</v>
      </c>
      <c r="U92">
        <v>0</v>
      </c>
      <c r="V92">
        <v>0</v>
      </c>
      <c r="W92">
        <v>0</v>
      </c>
      <c r="X92">
        <v>1</v>
      </c>
      <c r="Y92">
        <v>1</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row>
    <row r="93" spans="1:48" x14ac:dyDescent="0.25">
      <c r="A93">
        <v>46</v>
      </c>
      <c r="B93">
        <v>0</v>
      </c>
      <c r="C93">
        <v>0</v>
      </c>
      <c r="D93">
        <v>0</v>
      </c>
      <c r="E93">
        <v>0</v>
      </c>
      <c r="F93">
        <v>0</v>
      </c>
      <c r="G93">
        <v>0</v>
      </c>
      <c r="H93">
        <v>0</v>
      </c>
      <c r="I93">
        <v>0</v>
      </c>
      <c r="J93">
        <v>0</v>
      </c>
      <c r="K93">
        <v>0</v>
      </c>
      <c r="L93">
        <v>0</v>
      </c>
      <c r="M93">
        <v>0</v>
      </c>
      <c r="N93">
        <v>0</v>
      </c>
      <c r="O93">
        <v>0</v>
      </c>
      <c r="P93">
        <v>0</v>
      </c>
      <c r="Q93">
        <v>1</v>
      </c>
      <c r="R93">
        <v>0</v>
      </c>
      <c r="S93">
        <v>0</v>
      </c>
      <c r="T93">
        <v>0</v>
      </c>
      <c r="U93">
        <v>0</v>
      </c>
      <c r="V93">
        <v>0</v>
      </c>
      <c r="W93">
        <v>0</v>
      </c>
      <c r="X93">
        <v>0</v>
      </c>
      <c r="Y93">
        <v>0</v>
      </c>
      <c r="Z93">
        <v>0</v>
      </c>
      <c r="AA93">
        <v>0</v>
      </c>
      <c r="AB93">
        <v>0</v>
      </c>
      <c r="AC93">
        <v>0</v>
      </c>
      <c r="AD93">
        <v>0</v>
      </c>
      <c r="AE93">
        <v>0</v>
      </c>
      <c r="AF93">
        <v>0</v>
      </c>
      <c r="AG93">
        <v>0</v>
      </c>
      <c r="AH93">
        <v>1</v>
      </c>
      <c r="AI93">
        <v>0</v>
      </c>
      <c r="AJ93">
        <v>0</v>
      </c>
      <c r="AK93">
        <v>0</v>
      </c>
      <c r="AL93">
        <v>1</v>
      </c>
      <c r="AM93">
        <v>0</v>
      </c>
      <c r="AN93">
        <v>0</v>
      </c>
      <c r="AO93">
        <v>0</v>
      </c>
      <c r="AP93">
        <v>0</v>
      </c>
      <c r="AQ93">
        <v>0</v>
      </c>
      <c r="AR93">
        <v>0</v>
      </c>
      <c r="AS93">
        <v>0</v>
      </c>
      <c r="AT93">
        <v>0</v>
      </c>
      <c r="AU93">
        <v>0</v>
      </c>
      <c r="AV93">
        <v>0</v>
      </c>
    </row>
    <row r="94" spans="1:48" x14ac:dyDescent="0.25">
      <c r="A94">
        <v>47</v>
      </c>
      <c r="B94">
        <v>0</v>
      </c>
      <c r="C94">
        <v>0</v>
      </c>
      <c r="D94">
        <v>0</v>
      </c>
      <c r="E94">
        <v>0</v>
      </c>
      <c r="F94">
        <v>0</v>
      </c>
      <c r="G94">
        <v>0</v>
      </c>
      <c r="H94">
        <v>0</v>
      </c>
      <c r="I94">
        <v>0</v>
      </c>
      <c r="J94">
        <v>0</v>
      </c>
      <c r="K94">
        <v>0</v>
      </c>
      <c r="L94">
        <v>0</v>
      </c>
      <c r="M94">
        <v>0</v>
      </c>
      <c r="N94">
        <v>0</v>
      </c>
      <c r="O94">
        <v>1</v>
      </c>
      <c r="P94">
        <v>0</v>
      </c>
      <c r="Q94">
        <v>0</v>
      </c>
      <c r="R94">
        <v>0</v>
      </c>
      <c r="S94">
        <v>0</v>
      </c>
      <c r="T94">
        <v>1</v>
      </c>
      <c r="U94">
        <v>0</v>
      </c>
      <c r="V94">
        <v>0</v>
      </c>
      <c r="W94">
        <v>0</v>
      </c>
      <c r="X94">
        <v>0</v>
      </c>
      <c r="Y94">
        <v>0</v>
      </c>
      <c r="Z94">
        <v>0</v>
      </c>
      <c r="AA94">
        <v>0</v>
      </c>
      <c r="AB94">
        <v>0</v>
      </c>
      <c r="AC94">
        <v>0</v>
      </c>
      <c r="AD94">
        <v>0</v>
      </c>
      <c r="AE94">
        <v>0</v>
      </c>
      <c r="AF94">
        <v>0</v>
      </c>
      <c r="AG94">
        <v>0</v>
      </c>
      <c r="AH94">
        <v>0</v>
      </c>
      <c r="AI94">
        <v>1</v>
      </c>
      <c r="AJ94">
        <v>0</v>
      </c>
      <c r="AK94">
        <v>0</v>
      </c>
      <c r="AL94">
        <v>0</v>
      </c>
      <c r="AM94">
        <v>0</v>
      </c>
      <c r="AN94">
        <v>0</v>
      </c>
      <c r="AO94">
        <v>0</v>
      </c>
      <c r="AP94">
        <v>0</v>
      </c>
      <c r="AQ94">
        <v>0</v>
      </c>
      <c r="AR94">
        <v>0</v>
      </c>
      <c r="AS94">
        <v>0</v>
      </c>
      <c r="AT94">
        <v>0</v>
      </c>
      <c r="AU94">
        <v>0</v>
      </c>
      <c r="AV94">
        <v>0</v>
      </c>
    </row>
    <row r="95" spans="1:48" x14ac:dyDescent="0.25">
      <c r="A95">
        <v>47</v>
      </c>
      <c r="B95">
        <v>0</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c r="AB95">
        <v>1</v>
      </c>
      <c r="AC95">
        <v>0</v>
      </c>
      <c r="AD95">
        <v>0</v>
      </c>
      <c r="AE95">
        <v>0</v>
      </c>
      <c r="AF95">
        <v>0</v>
      </c>
      <c r="AG95">
        <v>0</v>
      </c>
      <c r="AH95">
        <v>0</v>
      </c>
      <c r="AI95">
        <v>0</v>
      </c>
      <c r="AJ95">
        <v>0</v>
      </c>
      <c r="AK95">
        <v>0</v>
      </c>
      <c r="AL95">
        <v>0</v>
      </c>
      <c r="AM95">
        <v>0</v>
      </c>
      <c r="AN95">
        <v>0</v>
      </c>
      <c r="AO95">
        <v>0</v>
      </c>
      <c r="AP95">
        <v>1</v>
      </c>
      <c r="AQ95">
        <v>0</v>
      </c>
      <c r="AR95">
        <v>1</v>
      </c>
      <c r="AS95">
        <v>0</v>
      </c>
      <c r="AT95">
        <v>0</v>
      </c>
      <c r="AU95">
        <v>0</v>
      </c>
      <c r="AV95">
        <v>0</v>
      </c>
    </row>
    <row r="96" spans="1:48" x14ac:dyDescent="0.25">
      <c r="A96">
        <v>48</v>
      </c>
      <c r="B96">
        <v>0</v>
      </c>
      <c r="C96">
        <v>0</v>
      </c>
      <c r="D96">
        <v>0</v>
      </c>
      <c r="E96">
        <v>0</v>
      </c>
      <c r="F96">
        <v>0</v>
      </c>
      <c r="G96">
        <v>0</v>
      </c>
      <c r="H96">
        <v>0</v>
      </c>
      <c r="I96">
        <v>0</v>
      </c>
      <c r="J96">
        <v>0</v>
      </c>
      <c r="K96">
        <v>0</v>
      </c>
      <c r="L96">
        <v>0</v>
      </c>
      <c r="M96">
        <v>0</v>
      </c>
      <c r="N96">
        <v>0</v>
      </c>
      <c r="O96">
        <v>0</v>
      </c>
      <c r="P96">
        <v>0</v>
      </c>
      <c r="Q96">
        <v>0</v>
      </c>
      <c r="R96">
        <v>0</v>
      </c>
      <c r="S96">
        <v>0</v>
      </c>
      <c r="T96">
        <v>0</v>
      </c>
      <c r="U96">
        <v>0</v>
      </c>
      <c r="V96">
        <v>0</v>
      </c>
      <c r="W96">
        <v>1</v>
      </c>
      <c r="X96">
        <v>0</v>
      </c>
      <c r="Y96">
        <v>0</v>
      </c>
      <c r="Z96">
        <v>0</v>
      </c>
      <c r="AA96">
        <v>0</v>
      </c>
      <c r="AB96">
        <v>0</v>
      </c>
      <c r="AC96">
        <v>0</v>
      </c>
      <c r="AD96">
        <v>0</v>
      </c>
      <c r="AE96">
        <v>0</v>
      </c>
      <c r="AF96">
        <v>0</v>
      </c>
      <c r="AG96">
        <v>0</v>
      </c>
      <c r="AH96">
        <v>0</v>
      </c>
      <c r="AI96">
        <v>0</v>
      </c>
      <c r="AJ96">
        <v>0</v>
      </c>
      <c r="AK96">
        <v>0</v>
      </c>
      <c r="AL96">
        <v>0</v>
      </c>
      <c r="AM96">
        <v>1</v>
      </c>
      <c r="AN96">
        <v>0</v>
      </c>
      <c r="AO96">
        <v>0</v>
      </c>
      <c r="AP96">
        <v>0</v>
      </c>
      <c r="AQ96">
        <v>0</v>
      </c>
      <c r="AR96">
        <v>0</v>
      </c>
      <c r="AS96">
        <v>0</v>
      </c>
      <c r="AT96">
        <v>0</v>
      </c>
      <c r="AU96">
        <v>1</v>
      </c>
      <c r="AV96">
        <v>0</v>
      </c>
    </row>
    <row r="97" spans="1:48" x14ac:dyDescent="0.25">
      <c r="A97">
        <v>48</v>
      </c>
      <c r="B97">
        <v>0</v>
      </c>
      <c r="C97">
        <v>0</v>
      </c>
      <c r="D97">
        <v>0</v>
      </c>
      <c r="E97">
        <v>1</v>
      </c>
      <c r="F97">
        <v>0</v>
      </c>
      <c r="G97">
        <v>0</v>
      </c>
      <c r="H97">
        <v>0</v>
      </c>
      <c r="I97">
        <v>0</v>
      </c>
      <c r="J97">
        <v>0</v>
      </c>
      <c r="K97">
        <v>1</v>
      </c>
      <c r="L97">
        <v>0</v>
      </c>
      <c r="M97">
        <v>0</v>
      </c>
      <c r="N97">
        <v>0</v>
      </c>
      <c r="O97">
        <v>0</v>
      </c>
      <c r="P97">
        <v>0</v>
      </c>
      <c r="Q97">
        <v>0</v>
      </c>
      <c r="R97">
        <v>0</v>
      </c>
      <c r="S97">
        <v>0</v>
      </c>
      <c r="T97">
        <v>0</v>
      </c>
      <c r="U97">
        <v>0</v>
      </c>
      <c r="V97">
        <v>0</v>
      </c>
      <c r="W97">
        <v>0</v>
      </c>
      <c r="X97">
        <v>0</v>
      </c>
      <c r="Y97">
        <v>0</v>
      </c>
      <c r="Z97">
        <v>0</v>
      </c>
      <c r="AA97">
        <v>0</v>
      </c>
      <c r="AB97">
        <v>0</v>
      </c>
      <c r="AC97">
        <v>1</v>
      </c>
      <c r="AD97">
        <v>0</v>
      </c>
      <c r="AE97">
        <v>0</v>
      </c>
      <c r="AF97">
        <v>0</v>
      </c>
      <c r="AG97">
        <v>0</v>
      </c>
      <c r="AH97">
        <v>0</v>
      </c>
      <c r="AI97">
        <v>0</v>
      </c>
      <c r="AJ97">
        <v>0</v>
      </c>
      <c r="AK97">
        <v>0</v>
      </c>
      <c r="AL97">
        <v>0</v>
      </c>
      <c r="AM97">
        <v>0</v>
      </c>
      <c r="AN97">
        <v>0</v>
      </c>
      <c r="AO97">
        <v>0</v>
      </c>
      <c r="AP97">
        <v>0</v>
      </c>
      <c r="AQ97">
        <v>0</v>
      </c>
      <c r="AR97">
        <v>0</v>
      </c>
      <c r="AS97">
        <v>0</v>
      </c>
      <c r="AT97">
        <v>0</v>
      </c>
      <c r="AU97">
        <v>0</v>
      </c>
      <c r="AV97">
        <v>0</v>
      </c>
    </row>
    <row r="98" spans="1:48" x14ac:dyDescent="0.25">
      <c r="A98">
        <v>49</v>
      </c>
      <c r="B98">
        <v>0</v>
      </c>
      <c r="C98">
        <v>0</v>
      </c>
      <c r="D98">
        <v>0</v>
      </c>
      <c r="E98">
        <v>0</v>
      </c>
      <c r="F98">
        <v>0</v>
      </c>
      <c r="G98">
        <v>0</v>
      </c>
      <c r="H98">
        <v>0</v>
      </c>
      <c r="I98">
        <v>0</v>
      </c>
      <c r="J98">
        <v>0</v>
      </c>
      <c r="K98">
        <v>0</v>
      </c>
      <c r="L98">
        <v>0</v>
      </c>
      <c r="M98">
        <v>0</v>
      </c>
      <c r="N98">
        <v>0</v>
      </c>
      <c r="O98">
        <v>0</v>
      </c>
      <c r="P98">
        <v>0</v>
      </c>
      <c r="Q98">
        <v>0</v>
      </c>
      <c r="R98">
        <v>0</v>
      </c>
      <c r="S98">
        <v>0</v>
      </c>
      <c r="T98">
        <v>0</v>
      </c>
      <c r="U98">
        <v>0</v>
      </c>
      <c r="V98">
        <v>0</v>
      </c>
      <c r="W98">
        <v>0</v>
      </c>
      <c r="X98">
        <v>0</v>
      </c>
      <c r="Y98">
        <v>0</v>
      </c>
      <c r="Z98">
        <v>0</v>
      </c>
      <c r="AA98">
        <v>0</v>
      </c>
      <c r="AB98">
        <v>0</v>
      </c>
      <c r="AC98">
        <v>0</v>
      </c>
      <c r="AD98">
        <v>1</v>
      </c>
      <c r="AE98">
        <v>0</v>
      </c>
      <c r="AF98">
        <v>0</v>
      </c>
      <c r="AG98">
        <v>0</v>
      </c>
      <c r="AH98">
        <v>1</v>
      </c>
      <c r="AI98">
        <v>0</v>
      </c>
      <c r="AJ98">
        <v>0</v>
      </c>
      <c r="AK98">
        <v>0</v>
      </c>
      <c r="AL98">
        <v>0</v>
      </c>
      <c r="AM98">
        <v>0</v>
      </c>
      <c r="AN98">
        <v>0</v>
      </c>
      <c r="AO98">
        <v>0</v>
      </c>
      <c r="AP98">
        <v>0</v>
      </c>
      <c r="AQ98">
        <v>0</v>
      </c>
      <c r="AR98">
        <v>0</v>
      </c>
      <c r="AS98">
        <v>1</v>
      </c>
      <c r="AT98">
        <v>0</v>
      </c>
      <c r="AU98">
        <v>0</v>
      </c>
      <c r="AV98">
        <v>0</v>
      </c>
    </row>
    <row r="99" spans="1:48" x14ac:dyDescent="0.25">
      <c r="A99">
        <v>49</v>
      </c>
      <c r="B99">
        <v>1</v>
      </c>
      <c r="C99">
        <v>0</v>
      </c>
      <c r="D99">
        <v>0</v>
      </c>
      <c r="E99">
        <v>0</v>
      </c>
      <c r="F99">
        <v>0</v>
      </c>
      <c r="G99">
        <v>0</v>
      </c>
      <c r="H99">
        <v>0</v>
      </c>
      <c r="I99">
        <v>0</v>
      </c>
      <c r="J99">
        <v>0</v>
      </c>
      <c r="K99">
        <v>0</v>
      </c>
      <c r="L99">
        <v>0</v>
      </c>
      <c r="M99">
        <v>1</v>
      </c>
      <c r="N99">
        <v>0</v>
      </c>
      <c r="O99">
        <v>0</v>
      </c>
      <c r="P99">
        <v>0</v>
      </c>
      <c r="Q99">
        <v>0</v>
      </c>
      <c r="R99">
        <v>0</v>
      </c>
      <c r="S99">
        <v>0</v>
      </c>
      <c r="T99">
        <v>0</v>
      </c>
      <c r="U99">
        <v>0</v>
      </c>
      <c r="V99">
        <v>0</v>
      </c>
      <c r="W99">
        <v>0</v>
      </c>
      <c r="X99">
        <v>0</v>
      </c>
      <c r="Y99">
        <v>0</v>
      </c>
      <c r="Z99">
        <v>0</v>
      </c>
      <c r="AA99">
        <v>0</v>
      </c>
      <c r="AB99">
        <v>0</v>
      </c>
      <c r="AC99">
        <v>0</v>
      </c>
      <c r="AD99">
        <v>0</v>
      </c>
      <c r="AE99">
        <v>0</v>
      </c>
      <c r="AF99">
        <v>0</v>
      </c>
      <c r="AG99">
        <v>0</v>
      </c>
      <c r="AH99">
        <v>0</v>
      </c>
      <c r="AI99">
        <v>0</v>
      </c>
      <c r="AJ99">
        <v>0</v>
      </c>
      <c r="AK99">
        <v>1</v>
      </c>
      <c r="AL99">
        <v>0</v>
      </c>
      <c r="AM99">
        <v>0</v>
      </c>
      <c r="AN99">
        <v>0</v>
      </c>
      <c r="AO99">
        <v>0</v>
      </c>
      <c r="AP99">
        <v>0</v>
      </c>
      <c r="AQ99">
        <v>0</v>
      </c>
      <c r="AR99">
        <v>0</v>
      </c>
      <c r="AS99">
        <v>0</v>
      </c>
      <c r="AT99">
        <v>0</v>
      </c>
      <c r="AU99">
        <v>0</v>
      </c>
      <c r="AV99">
        <v>0</v>
      </c>
    </row>
    <row r="100" spans="1:48" x14ac:dyDescent="0.25">
      <c r="A100">
        <v>50</v>
      </c>
      <c r="B100">
        <v>0</v>
      </c>
      <c r="C100">
        <v>0</v>
      </c>
      <c r="D100">
        <v>0</v>
      </c>
      <c r="E100">
        <v>0</v>
      </c>
      <c r="F100">
        <v>0</v>
      </c>
      <c r="G100">
        <v>0</v>
      </c>
      <c r="H100">
        <v>1</v>
      </c>
      <c r="I100">
        <v>0</v>
      </c>
      <c r="J100">
        <v>0</v>
      </c>
      <c r="K100">
        <v>0</v>
      </c>
      <c r="L100">
        <v>0</v>
      </c>
      <c r="M100">
        <v>0</v>
      </c>
      <c r="N100">
        <v>0</v>
      </c>
      <c r="O100">
        <v>0</v>
      </c>
      <c r="P100">
        <v>0</v>
      </c>
      <c r="Q100">
        <v>0</v>
      </c>
      <c r="R100">
        <v>0</v>
      </c>
      <c r="S100">
        <v>0</v>
      </c>
      <c r="T100">
        <v>0</v>
      </c>
      <c r="U100">
        <v>0</v>
      </c>
      <c r="V100">
        <v>0</v>
      </c>
      <c r="W100">
        <v>0</v>
      </c>
      <c r="X100">
        <v>0</v>
      </c>
      <c r="Y100">
        <v>0</v>
      </c>
      <c r="Z100">
        <v>0</v>
      </c>
      <c r="AA100">
        <v>0</v>
      </c>
      <c r="AB100">
        <v>0</v>
      </c>
      <c r="AC100">
        <v>0</v>
      </c>
      <c r="AD100">
        <v>0</v>
      </c>
      <c r="AE100">
        <v>0</v>
      </c>
      <c r="AF100">
        <v>0</v>
      </c>
      <c r="AG100">
        <v>1</v>
      </c>
      <c r="AH100">
        <v>0</v>
      </c>
      <c r="AI100">
        <v>0</v>
      </c>
      <c r="AJ100">
        <v>0</v>
      </c>
      <c r="AK100">
        <v>0</v>
      </c>
      <c r="AL100">
        <v>0</v>
      </c>
      <c r="AM100">
        <v>0</v>
      </c>
      <c r="AN100">
        <v>1</v>
      </c>
      <c r="AO100">
        <v>0</v>
      </c>
      <c r="AP100">
        <v>0</v>
      </c>
      <c r="AQ100">
        <v>0</v>
      </c>
      <c r="AR100">
        <v>0</v>
      </c>
      <c r="AS100">
        <v>0</v>
      </c>
      <c r="AT100">
        <v>0</v>
      </c>
      <c r="AU100">
        <v>0</v>
      </c>
      <c r="AV100">
        <v>0</v>
      </c>
    </row>
    <row r="101" spans="1:48" x14ac:dyDescent="0.25">
      <c r="A101">
        <v>50</v>
      </c>
      <c r="B101">
        <v>0</v>
      </c>
      <c r="C101">
        <v>0</v>
      </c>
      <c r="D101">
        <v>0</v>
      </c>
      <c r="E101">
        <v>0</v>
      </c>
      <c r="F101">
        <v>0</v>
      </c>
      <c r="G101">
        <v>0</v>
      </c>
      <c r="H101">
        <v>0</v>
      </c>
      <c r="I101">
        <v>0</v>
      </c>
      <c r="J101">
        <v>0</v>
      </c>
      <c r="K101">
        <v>0</v>
      </c>
      <c r="L101">
        <v>0</v>
      </c>
      <c r="M101">
        <v>0</v>
      </c>
      <c r="N101">
        <v>0</v>
      </c>
      <c r="O101">
        <v>1</v>
      </c>
      <c r="P101">
        <v>0</v>
      </c>
      <c r="Q101">
        <v>0</v>
      </c>
      <c r="R101">
        <v>0</v>
      </c>
      <c r="S101">
        <v>1</v>
      </c>
      <c r="T101">
        <v>0</v>
      </c>
      <c r="U101">
        <v>0</v>
      </c>
      <c r="V101">
        <v>1</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row>
    <row r="102" spans="1:48" x14ac:dyDescent="0.25">
      <c r="A102">
        <v>51</v>
      </c>
      <c r="B102">
        <v>0</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1</v>
      </c>
      <c r="AF102">
        <v>1</v>
      </c>
      <c r="AG102">
        <v>0</v>
      </c>
      <c r="AH102">
        <v>0</v>
      </c>
      <c r="AI102">
        <v>0</v>
      </c>
      <c r="AJ102">
        <v>0</v>
      </c>
      <c r="AK102">
        <v>0</v>
      </c>
      <c r="AL102">
        <v>0</v>
      </c>
      <c r="AM102">
        <v>0</v>
      </c>
      <c r="AN102">
        <v>0</v>
      </c>
      <c r="AO102">
        <v>0</v>
      </c>
      <c r="AP102">
        <v>0</v>
      </c>
      <c r="AQ102">
        <v>1</v>
      </c>
      <c r="AR102">
        <v>0</v>
      </c>
      <c r="AS102">
        <v>0</v>
      </c>
      <c r="AT102">
        <v>0</v>
      </c>
      <c r="AU102">
        <v>0</v>
      </c>
      <c r="AV102">
        <v>0</v>
      </c>
    </row>
    <row r="103" spans="1:48" x14ac:dyDescent="0.25">
      <c r="A103">
        <v>51</v>
      </c>
      <c r="B103">
        <v>0</v>
      </c>
      <c r="C103">
        <v>0</v>
      </c>
      <c r="D103">
        <v>0</v>
      </c>
      <c r="E103">
        <v>0</v>
      </c>
      <c r="F103">
        <v>1</v>
      </c>
      <c r="G103">
        <v>0</v>
      </c>
      <c r="H103">
        <v>0</v>
      </c>
      <c r="I103">
        <v>0</v>
      </c>
      <c r="J103">
        <v>0</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0</v>
      </c>
      <c r="AQ103">
        <v>0</v>
      </c>
      <c r="AR103">
        <v>1</v>
      </c>
      <c r="AS103">
        <v>0</v>
      </c>
      <c r="AT103">
        <v>0</v>
      </c>
      <c r="AU103">
        <v>0</v>
      </c>
      <c r="AV103">
        <v>1</v>
      </c>
    </row>
    <row r="104" spans="1:48" x14ac:dyDescent="0.25">
      <c r="A104">
        <v>52</v>
      </c>
      <c r="B104">
        <v>0</v>
      </c>
      <c r="C104">
        <v>0</v>
      </c>
      <c r="D104">
        <v>0</v>
      </c>
      <c r="E104">
        <v>0</v>
      </c>
      <c r="F104">
        <v>0</v>
      </c>
      <c r="G104">
        <v>0</v>
      </c>
      <c r="H104">
        <v>0</v>
      </c>
      <c r="I104">
        <v>1</v>
      </c>
      <c r="J104">
        <v>0</v>
      </c>
      <c r="K104">
        <v>0</v>
      </c>
      <c r="L104">
        <v>0</v>
      </c>
      <c r="M104">
        <v>0</v>
      </c>
      <c r="N104">
        <v>0</v>
      </c>
      <c r="O104">
        <v>0</v>
      </c>
      <c r="P104">
        <v>1</v>
      </c>
      <c r="Q104">
        <v>0</v>
      </c>
      <c r="R104">
        <v>0</v>
      </c>
      <c r="S104">
        <v>0</v>
      </c>
      <c r="T104">
        <v>1</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0</v>
      </c>
    </row>
    <row r="105" spans="1:48" x14ac:dyDescent="0.25">
      <c r="A105">
        <v>52</v>
      </c>
      <c r="B105">
        <v>0</v>
      </c>
      <c r="C105">
        <v>0</v>
      </c>
      <c r="D105">
        <v>0</v>
      </c>
      <c r="E105">
        <v>0</v>
      </c>
      <c r="F105">
        <v>0</v>
      </c>
      <c r="G105">
        <v>0</v>
      </c>
      <c r="H105">
        <v>0</v>
      </c>
      <c r="I105">
        <v>0</v>
      </c>
      <c r="J105">
        <v>0</v>
      </c>
      <c r="K105">
        <v>0</v>
      </c>
      <c r="L105">
        <v>0</v>
      </c>
      <c r="M105">
        <v>0</v>
      </c>
      <c r="N105">
        <v>0</v>
      </c>
      <c r="O105">
        <v>0</v>
      </c>
      <c r="P105">
        <v>0</v>
      </c>
      <c r="Q105">
        <v>0</v>
      </c>
      <c r="R105">
        <v>0</v>
      </c>
      <c r="S105">
        <v>0</v>
      </c>
      <c r="T105">
        <v>0</v>
      </c>
      <c r="U105">
        <v>0</v>
      </c>
      <c r="V105">
        <v>0</v>
      </c>
      <c r="W105">
        <v>0</v>
      </c>
      <c r="X105">
        <v>1</v>
      </c>
      <c r="Y105">
        <v>0</v>
      </c>
      <c r="Z105">
        <v>0</v>
      </c>
      <c r="AA105">
        <v>0</v>
      </c>
      <c r="AB105">
        <v>0</v>
      </c>
      <c r="AC105">
        <v>0</v>
      </c>
      <c r="AD105">
        <v>0</v>
      </c>
      <c r="AE105">
        <v>0</v>
      </c>
      <c r="AF105">
        <v>0</v>
      </c>
      <c r="AG105">
        <v>0</v>
      </c>
      <c r="AH105">
        <v>0</v>
      </c>
      <c r="AI105">
        <v>0</v>
      </c>
      <c r="AJ105">
        <v>1</v>
      </c>
      <c r="AK105">
        <v>0</v>
      </c>
      <c r="AL105">
        <v>1</v>
      </c>
      <c r="AM105">
        <v>0</v>
      </c>
      <c r="AN105">
        <v>0</v>
      </c>
      <c r="AO105">
        <v>0</v>
      </c>
      <c r="AP105">
        <v>0</v>
      </c>
      <c r="AQ105">
        <v>0</v>
      </c>
      <c r="AR105">
        <v>0</v>
      </c>
      <c r="AS105">
        <v>0</v>
      </c>
      <c r="AT105">
        <v>0</v>
      </c>
      <c r="AU105">
        <v>0</v>
      </c>
      <c r="AV105">
        <v>0</v>
      </c>
    </row>
    <row r="106" spans="1:48" x14ac:dyDescent="0.25">
      <c r="A106">
        <v>53</v>
      </c>
      <c r="B106">
        <v>0</v>
      </c>
      <c r="C106">
        <v>0</v>
      </c>
      <c r="D106">
        <v>1</v>
      </c>
      <c r="E106">
        <v>0</v>
      </c>
      <c r="F106">
        <v>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v>0</v>
      </c>
      <c r="AG106">
        <v>0</v>
      </c>
      <c r="AH106">
        <v>0</v>
      </c>
      <c r="AI106">
        <v>1</v>
      </c>
      <c r="AJ106">
        <v>0</v>
      </c>
      <c r="AK106">
        <v>0</v>
      </c>
      <c r="AL106">
        <v>0</v>
      </c>
      <c r="AM106">
        <v>0</v>
      </c>
      <c r="AN106">
        <v>0</v>
      </c>
      <c r="AO106">
        <v>0</v>
      </c>
      <c r="AP106">
        <v>1</v>
      </c>
      <c r="AQ106">
        <v>0</v>
      </c>
      <c r="AR106">
        <v>0</v>
      </c>
      <c r="AS106">
        <v>0</v>
      </c>
      <c r="AT106">
        <v>0</v>
      </c>
      <c r="AU106">
        <v>0</v>
      </c>
      <c r="AV106">
        <v>0</v>
      </c>
    </row>
    <row r="107" spans="1:48" x14ac:dyDescent="0.25">
      <c r="A107">
        <v>53</v>
      </c>
      <c r="B107">
        <v>0</v>
      </c>
      <c r="C107">
        <v>0</v>
      </c>
      <c r="D107">
        <v>0</v>
      </c>
      <c r="E107">
        <v>0</v>
      </c>
      <c r="F107">
        <v>0</v>
      </c>
      <c r="G107">
        <v>0</v>
      </c>
      <c r="H107">
        <v>0</v>
      </c>
      <c r="I107">
        <v>0</v>
      </c>
      <c r="J107">
        <v>0</v>
      </c>
      <c r="K107">
        <v>0</v>
      </c>
      <c r="L107">
        <v>0</v>
      </c>
      <c r="M107">
        <v>0</v>
      </c>
      <c r="N107">
        <v>1</v>
      </c>
      <c r="O107">
        <v>0</v>
      </c>
      <c r="P107">
        <v>0</v>
      </c>
      <c r="Q107">
        <v>1</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1</v>
      </c>
      <c r="AU107">
        <v>0</v>
      </c>
      <c r="AV107">
        <v>0</v>
      </c>
    </row>
    <row r="108" spans="1:48" x14ac:dyDescent="0.25">
      <c r="A108">
        <v>54</v>
      </c>
      <c r="B108">
        <v>0</v>
      </c>
      <c r="C108">
        <v>0</v>
      </c>
      <c r="D108">
        <v>0</v>
      </c>
      <c r="E108">
        <v>0</v>
      </c>
      <c r="F108">
        <v>0</v>
      </c>
      <c r="G108">
        <v>0</v>
      </c>
      <c r="H108">
        <v>0</v>
      </c>
      <c r="I108">
        <v>0</v>
      </c>
      <c r="J108">
        <v>1</v>
      </c>
      <c r="K108">
        <v>0</v>
      </c>
      <c r="L108">
        <v>0</v>
      </c>
      <c r="M108">
        <v>0</v>
      </c>
      <c r="N108">
        <v>0</v>
      </c>
      <c r="O108">
        <v>0</v>
      </c>
      <c r="P108">
        <v>0</v>
      </c>
      <c r="Q108">
        <v>0</v>
      </c>
      <c r="R108">
        <v>0</v>
      </c>
      <c r="S108">
        <v>0</v>
      </c>
      <c r="T108">
        <v>0</v>
      </c>
      <c r="U108">
        <v>0</v>
      </c>
      <c r="V108">
        <v>0</v>
      </c>
      <c r="W108">
        <v>0</v>
      </c>
      <c r="X108">
        <v>0</v>
      </c>
      <c r="Y108">
        <v>0</v>
      </c>
      <c r="Z108">
        <v>0</v>
      </c>
      <c r="AA108">
        <v>1</v>
      </c>
      <c r="AB108">
        <v>0</v>
      </c>
      <c r="AC108">
        <v>0</v>
      </c>
      <c r="AD108">
        <v>0</v>
      </c>
      <c r="AE108">
        <v>0</v>
      </c>
      <c r="AF108">
        <v>0</v>
      </c>
      <c r="AG108">
        <v>0</v>
      </c>
      <c r="AH108">
        <v>0</v>
      </c>
      <c r="AI108">
        <v>0</v>
      </c>
      <c r="AJ108">
        <v>0</v>
      </c>
      <c r="AK108">
        <v>0</v>
      </c>
      <c r="AL108">
        <v>0</v>
      </c>
      <c r="AM108">
        <v>0</v>
      </c>
      <c r="AN108">
        <v>0</v>
      </c>
      <c r="AO108">
        <v>1</v>
      </c>
      <c r="AP108">
        <v>0</v>
      </c>
      <c r="AQ108">
        <v>0</v>
      </c>
      <c r="AR108">
        <v>0</v>
      </c>
      <c r="AS108">
        <v>0</v>
      </c>
      <c r="AT108">
        <v>0</v>
      </c>
      <c r="AU108">
        <v>0</v>
      </c>
      <c r="AV108">
        <v>0</v>
      </c>
    </row>
    <row r="109" spans="1:48" x14ac:dyDescent="0.25">
      <c r="A109">
        <v>54</v>
      </c>
      <c r="B109">
        <v>0</v>
      </c>
      <c r="C109">
        <v>0</v>
      </c>
      <c r="D109">
        <v>0</v>
      </c>
      <c r="E109">
        <v>0</v>
      </c>
      <c r="F109">
        <v>0</v>
      </c>
      <c r="G109">
        <v>1</v>
      </c>
      <c r="H109">
        <v>0</v>
      </c>
      <c r="I109">
        <v>0</v>
      </c>
      <c r="J109">
        <v>0</v>
      </c>
      <c r="K109">
        <v>0</v>
      </c>
      <c r="L109">
        <v>1</v>
      </c>
      <c r="M109">
        <v>0</v>
      </c>
      <c r="N109">
        <v>0</v>
      </c>
      <c r="O109">
        <v>0</v>
      </c>
      <c r="P109">
        <v>0</v>
      </c>
      <c r="Q109">
        <v>0</v>
      </c>
      <c r="R109">
        <v>0</v>
      </c>
      <c r="S109">
        <v>0</v>
      </c>
      <c r="T109">
        <v>0</v>
      </c>
      <c r="U109">
        <v>0</v>
      </c>
      <c r="V109">
        <v>0</v>
      </c>
      <c r="W109">
        <v>0</v>
      </c>
      <c r="X109">
        <v>0</v>
      </c>
      <c r="Y109">
        <v>0</v>
      </c>
      <c r="Z109">
        <v>0</v>
      </c>
      <c r="AA109">
        <v>0</v>
      </c>
      <c r="AB109">
        <v>1</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row>
    <row r="110" spans="1:48" x14ac:dyDescent="0.25">
      <c r="A110">
        <v>55</v>
      </c>
      <c r="B110">
        <v>0</v>
      </c>
      <c r="C110">
        <v>0</v>
      </c>
      <c r="D110">
        <v>0</v>
      </c>
      <c r="E110">
        <v>0</v>
      </c>
      <c r="F110">
        <v>0</v>
      </c>
      <c r="G110">
        <v>0</v>
      </c>
      <c r="H110">
        <v>0</v>
      </c>
      <c r="I110">
        <v>0</v>
      </c>
      <c r="J110">
        <v>0</v>
      </c>
      <c r="K110">
        <v>0</v>
      </c>
      <c r="L110">
        <v>0</v>
      </c>
      <c r="M110">
        <v>0</v>
      </c>
      <c r="N110">
        <v>0</v>
      </c>
      <c r="O110">
        <v>0</v>
      </c>
      <c r="P110">
        <v>0</v>
      </c>
      <c r="Q110">
        <v>0</v>
      </c>
      <c r="R110">
        <v>1</v>
      </c>
      <c r="S110">
        <v>0</v>
      </c>
      <c r="T110">
        <v>0</v>
      </c>
      <c r="U110">
        <v>0</v>
      </c>
      <c r="V110">
        <v>0</v>
      </c>
      <c r="W110">
        <v>0</v>
      </c>
      <c r="X110">
        <v>0</v>
      </c>
      <c r="Y110">
        <v>1</v>
      </c>
      <c r="Z110">
        <v>0</v>
      </c>
      <c r="AA110">
        <v>0</v>
      </c>
      <c r="AB110">
        <v>0</v>
      </c>
      <c r="AC110">
        <v>0</v>
      </c>
      <c r="AD110">
        <v>0</v>
      </c>
      <c r="AE110">
        <v>1</v>
      </c>
      <c r="AF110">
        <v>0</v>
      </c>
      <c r="AG110">
        <v>0</v>
      </c>
      <c r="AH110">
        <v>0</v>
      </c>
      <c r="AI110">
        <v>0</v>
      </c>
      <c r="AJ110">
        <v>0</v>
      </c>
      <c r="AK110">
        <v>0</v>
      </c>
      <c r="AL110">
        <v>0</v>
      </c>
      <c r="AM110">
        <v>0</v>
      </c>
      <c r="AN110">
        <v>0</v>
      </c>
      <c r="AO110">
        <v>0</v>
      </c>
      <c r="AP110">
        <v>0</v>
      </c>
      <c r="AQ110">
        <v>0</v>
      </c>
      <c r="AR110">
        <v>0</v>
      </c>
      <c r="AS110">
        <v>0</v>
      </c>
      <c r="AT110">
        <v>0</v>
      </c>
      <c r="AU110">
        <v>0</v>
      </c>
      <c r="AV110">
        <v>0</v>
      </c>
    </row>
    <row r="111" spans="1:48" x14ac:dyDescent="0.25">
      <c r="A111">
        <v>55</v>
      </c>
      <c r="B111">
        <v>0</v>
      </c>
      <c r="C111">
        <v>1</v>
      </c>
      <c r="D111">
        <v>0</v>
      </c>
      <c r="E111">
        <v>0</v>
      </c>
      <c r="F111">
        <v>0</v>
      </c>
      <c r="G111">
        <v>0</v>
      </c>
      <c r="H111">
        <v>0</v>
      </c>
      <c r="I111">
        <v>0</v>
      </c>
      <c r="J111">
        <v>0</v>
      </c>
      <c r="K111">
        <v>0</v>
      </c>
      <c r="L111">
        <v>0</v>
      </c>
      <c r="M111">
        <v>0</v>
      </c>
      <c r="N111">
        <v>0</v>
      </c>
      <c r="O111">
        <v>0</v>
      </c>
      <c r="P111">
        <v>0</v>
      </c>
      <c r="Q111">
        <v>0</v>
      </c>
      <c r="R111">
        <v>0</v>
      </c>
      <c r="S111">
        <v>0</v>
      </c>
      <c r="T111">
        <v>0</v>
      </c>
      <c r="U111">
        <v>1</v>
      </c>
      <c r="V111">
        <v>0</v>
      </c>
      <c r="W111">
        <v>0</v>
      </c>
      <c r="X111">
        <v>0</v>
      </c>
      <c r="Y111">
        <v>0</v>
      </c>
      <c r="Z111">
        <v>1</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row>
    <row r="112" spans="1:48" x14ac:dyDescent="0.25">
      <c r="A112">
        <v>56</v>
      </c>
      <c r="B112">
        <v>0</v>
      </c>
      <c r="C112">
        <v>0</v>
      </c>
      <c r="D112">
        <v>0</v>
      </c>
      <c r="E112">
        <v>0</v>
      </c>
      <c r="F112">
        <v>0</v>
      </c>
      <c r="G112">
        <v>0</v>
      </c>
      <c r="H112">
        <v>0</v>
      </c>
      <c r="I112">
        <v>0</v>
      </c>
      <c r="J112">
        <v>0</v>
      </c>
      <c r="K112">
        <v>0</v>
      </c>
      <c r="L112">
        <v>0</v>
      </c>
      <c r="M112">
        <v>0</v>
      </c>
      <c r="N112">
        <v>0</v>
      </c>
      <c r="O112">
        <v>0</v>
      </c>
      <c r="P112">
        <v>0</v>
      </c>
      <c r="Q112">
        <v>0</v>
      </c>
      <c r="R112">
        <v>0</v>
      </c>
      <c r="S112">
        <v>0</v>
      </c>
      <c r="T112">
        <v>0</v>
      </c>
      <c r="U112">
        <v>0</v>
      </c>
      <c r="V112">
        <v>1</v>
      </c>
      <c r="W112">
        <v>0</v>
      </c>
      <c r="X112">
        <v>0</v>
      </c>
      <c r="Y112">
        <v>0</v>
      </c>
      <c r="Z112">
        <v>0</v>
      </c>
      <c r="AA112">
        <v>0</v>
      </c>
      <c r="AB112">
        <v>0</v>
      </c>
      <c r="AC112">
        <v>0</v>
      </c>
      <c r="AD112">
        <v>1</v>
      </c>
      <c r="AE112">
        <v>0</v>
      </c>
      <c r="AF112">
        <v>0</v>
      </c>
      <c r="AG112">
        <v>0</v>
      </c>
      <c r="AH112">
        <v>0</v>
      </c>
      <c r="AI112">
        <v>0</v>
      </c>
      <c r="AJ112">
        <v>0</v>
      </c>
      <c r="AK112">
        <v>0</v>
      </c>
      <c r="AL112">
        <v>1</v>
      </c>
      <c r="AM112">
        <v>0</v>
      </c>
      <c r="AN112">
        <v>0</v>
      </c>
      <c r="AO112">
        <v>0</v>
      </c>
      <c r="AP112">
        <v>0</v>
      </c>
      <c r="AQ112">
        <v>0</v>
      </c>
      <c r="AR112">
        <v>0</v>
      </c>
      <c r="AS112">
        <v>0</v>
      </c>
      <c r="AT112">
        <v>0</v>
      </c>
      <c r="AU112">
        <v>0</v>
      </c>
      <c r="AV112">
        <v>0</v>
      </c>
    </row>
    <row r="113" spans="1:48" x14ac:dyDescent="0.25">
      <c r="A113">
        <v>56</v>
      </c>
      <c r="B113">
        <v>0</v>
      </c>
      <c r="C113">
        <v>0</v>
      </c>
      <c r="D113">
        <v>0</v>
      </c>
      <c r="E113">
        <v>1</v>
      </c>
      <c r="F113">
        <v>0</v>
      </c>
      <c r="G113">
        <v>0</v>
      </c>
      <c r="H113">
        <v>0</v>
      </c>
      <c r="I113">
        <v>0</v>
      </c>
      <c r="J113">
        <v>0</v>
      </c>
      <c r="K113">
        <v>0</v>
      </c>
      <c r="L113">
        <v>0</v>
      </c>
      <c r="M113">
        <v>0</v>
      </c>
      <c r="N113">
        <v>0</v>
      </c>
      <c r="O113">
        <v>0</v>
      </c>
      <c r="P113">
        <v>0</v>
      </c>
      <c r="Q113">
        <v>1</v>
      </c>
      <c r="R113">
        <v>0</v>
      </c>
      <c r="S113">
        <v>0</v>
      </c>
      <c r="T113">
        <v>0</v>
      </c>
      <c r="U113">
        <v>0</v>
      </c>
      <c r="V113">
        <v>0</v>
      </c>
      <c r="W113">
        <v>1</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row>
    <row r="114" spans="1:48" x14ac:dyDescent="0.25">
      <c r="A114">
        <v>57</v>
      </c>
      <c r="B114">
        <v>0</v>
      </c>
      <c r="C114">
        <v>0</v>
      </c>
      <c r="D114">
        <v>1</v>
      </c>
      <c r="E114">
        <v>0</v>
      </c>
      <c r="F114">
        <v>0</v>
      </c>
      <c r="G114">
        <v>0</v>
      </c>
      <c r="H114">
        <v>0</v>
      </c>
      <c r="I114">
        <v>0</v>
      </c>
      <c r="J114">
        <v>0</v>
      </c>
      <c r="K114">
        <v>0</v>
      </c>
      <c r="L114">
        <v>0</v>
      </c>
      <c r="M114">
        <v>0</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1</v>
      </c>
      <c r="AI114">
        <v>0</v>
      </c>
      <c r="AJ114">
        <v>1</v>
      </c>
      <c r="AK114">
        <v>0</v>
      </c>
      <c r="AL114">
        <v>0</v>
      </c>
      <c r="AM114">
        <v>0</v>
      </c>
      <c r="AN114">
        <v>0</v>
      </c>
      <c r="AO114">
        <v>0</v>
      </c>
      <c r="AP114">
        <v>0</v>
      </c>
      <c r="AQ114">
        <v>0</v>
      </c>
      <c r="AR114">
        <v>0</v>
      </c>
      <c r="AS114">
        <v>0</v>
      </c>
      <c r="AT114">
        <v>0</v>
      </c>
      <c r="AU114">
        <v>0</v>
      </c>
      <c r="AV114">
        <v>0</v>
      </c>
    </row>
    <row r="115" spans="1:48" x14ac:dyDescent="0.25">
      <c r="A115">
        <v>57</v>
      </c>
      <c r="B115">
        <v>0</v>
      </c>
      <c r="C115">
        <v>0</v>
      </c>
      <c r="D115">
        <v>0</v>
      </c>
      <c r="E115">
        <v>0</v>
      </c>
      <c r="F115">
        <v>0</v>
      </c>
      <c r="G115">
        <v>0</v>
      </c>
      <c r="H115">
        <v>0</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1</v>
      </c>
      <c r="AC115">
        <v>0</v>
      </c>
      <c r="AD115">
        <v>0</v>
      </c>
      <c r="AE115">
        <v>0</v>
      </c>
      <c r="AF115">
        <v>0</v>
      </c>
      <c r="AG115">
        <v>0</v>
      </c>
      <c r="AH115">
        <v>0</v>
      </c>
      <c r="AI115">
        <v>0</v>
      </c>
      <c r="AJ115">
        <v>0</v>
      </c>
      <c r="AK115">
        <v>0</v>
      </c>
      <c r="AL115">
        <v>0</v>
      </c>
      <c r="AM115">
        <v>0</v>
      </c>
      <c r="AN115">
        <v>1</v>
      </c>
      <c r="AO115">
        <v>0</v>
      </c>
      <c r="AP115">
        <v>0</v>
      </c>
      <c r="AQ115">
        <v>0</v>
      </c>
      <c r="AR115">
        <v>0</v>
      </c>
      <c r="AS115">
        <v>1</v>
      </c>
      <c r="AT115">
        <v>0</v>
      </c>
      <c r="AU115">
        <v>0</v>
      </c>
      <c r="AV115">
        <v>0</v>
      </c>
    </row>
    <row r="116" spans="1:48" x14ac:dyDescent="0.25">
      <c r="A116">
        <v>58</v>
      </c>
      <c r="B116">
        <v>0</v>
      </c>
      <c r="C116">
        <v>0</v>
      </c>
      <c r="D116">
        <v>0</v>
      </c>
      <c r="E116">
        <v>0</v>
      </c>
      <c r="F116">
        <v>1</v>
      </c>
      <c r="G116">
        <v>0</v>
      </c>
      <c r="H116">
        <v>0</v>
      </c>
      <c r="I116">
        <v>0</v>
      </c>
      <c r="J116">
        <v>0</v>
      </c>
      <c r="K116">
        <v>0</v>
      </c>
      <c r="L116">
        <v>0</v>
      </c>
      <c r="M116">
        <v>0</v>
      </c>
      <c r="N116">
        <v>0</v>
      </c>
      <c r="O116">
        <v>0</v>
      </c>
      <c r="P116">
        <v>0</v>
      </c>
      <c r="Q116">
        <v>0</v>
      </c>
      <c r="R116">
        <v>0</v>
      </c>
      <c r="S116">
        <v>1</v>
      </c>
      <c r="T116">
        <v>1</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row>
    <row r="117" spans="1:48" x14ac:dyDescent="0.25">
      <c r="A117">
        <v>58</v>
      </c>
      <c r="B117">
        <v>0</v>
      </c>
      <c r="C117">
        <v>0</v>
      </c>
      <c r="D117">
        <v>0</v>
      </c>
      <c r="E117">
        <v>0</v>
      </c>
      <c r="F117">
        <v>0</v>
      </c>
      <c r="G117">
        <v>0</v>
      </c>
      <c r="H117">
        <v>1</v>
      </c>
      <c r="I117">
        <v>0</v>
      </c>
      <c r="J117">
        <v>0</v>
      </c>
      <c r="K117">
        <v>0</v>
      </c>
      <c r="L117">
        <v>0</v>
      </c>
      <c r="M117">
        <v>0</v>
      </c>
      <c r="N117">
        <v>0</v>
      </c>
      <c r="O117">
        <v>0</v>
      </c>
      <c r="P117">
        <v>0</v>
      </c>
      <c r="Q117">
        <v>0</v>
      </c>
      <c r="R117">
        <v>1</v>
      </c>
      <c r="S117">
        <v>0</v>
      </c>
      <c r="T117">
        <v>0</v>
      </c>
      <c r="U117">
        <v>0</v>
      </c>
      <c r="V117">
        <v>0</v>
      </c>
      <c r="W117">
        <v>0</v>
      </c>
      <c r="X117">
        <v>0</v>
      </c>
      <c r="Y117">
        <v>0</v>
      </c>
      <c r="Z117">
        <v>0</v>
      </c>
      <c r="AA117">
        <v>0</v>
      </c>
      <c r="AB117">
        <v>0</v>
      </c>
      <c r="AC117">
        <v>0</v>
      </c>
      <c r="AD117">
        <v>0</v>
      </c>
      <c r="AE117">
        <v>0</v>
      </c>
      <c r="AF117">
        <v>0</v>
      </c>
      <c r="AG117">
        <v>0</v>
      </c>
      <c r="AH117">
        <v>0</v>
      </c>
      <c r="AI117">
        <v>1</v>
      </c>
      <c r="AJ117">
        <v>0</v>
      </c>
      <c r="AK117">
        <v>0</v>
      </c>
      <c r="AL117">
        <v>0</v>
      </c>
      <c r="AM117">
        <v>0</v>
      </c>
      <c r="AN117">
        <v>0</v>
      </c>
      <c r="AO117">
        <v>0</v>
      </c>
      <c r="AP117">
        <v>0</v>
      </c>
      <c r="AQ117">
        <v>0</v>
      </c>
      <c r="AR117">
        <v>0</v>
      </c>
      <c r="AS117">
        <v>0</v>
      </c>
      <c r="AT117">
        <v>0</v>
      </c>
      <c r="AU117">
        <v>0</v>
      </c>
      <c r="AV117">
        <v>0</v>
      </c>
    </row>
    <row r="118" spans="1:48" x14ac:dyDescent="0.25">
      <c r="A118">
        <v>59</v>
      </c>
      <c r="B118">
        <v>0</v>
      </c>
      <c r="C118">
        <v>0</v>
      </c>
      <c r="D118">
        <v>0</v>
      </c>
      <c r="E118">
        <v>0</v>
      </c>
      <c r="F118">
        <v>0</v>
      </c>
      <c r="G118">
        <v>0</v>
      </c>
      <c r="H118">
        <v>0</v>
      </c>
      <c r="I118">
        <v>0</v>
      </c>
      <c r="J118">
        <v>1</v>
      </c>
      <c r="K118">
        <v>0</v>
      </c>
      <c r="L118">
        <v>0</v>
      </c>
      <c r="M118">
        <v>1</v>
      </c>
      <c r="N118">
        <v>0</v>
      </c>
      <c r="O118">
        <v>0</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1</v>
      </c>
      <c r="AV118">
        <v>0</v>
      </c>
    </row>
    <row r="119" spans="1:48" x14ac:dyDescent="0.25">
      <c r="A119">
        <v>59</v>
      </c>
      <c r="B119">
        <v>0</v>
      </c>
      <c r="C119">
        <v>0</v>
      </c>
      <c r="D119">
        <v>0</v>
      </c>
      <c r="E119">
        <v>0</v>
      </c>
      <c r="F119">
        <v>0</v>
      </c>
      <c r="G119">
        <v>0</v>
      </c>
      <c r="H119">
        <v>0</v>
      </c>
      <c r="I119">
        <v>0</v>
      </c>
      <c r="J119">
        <v>0</v>
      </c>
      <c r="K119">
        <v>0</v>
      </c>
      <c r="L119">
        <v>0</v>
      </c>
      <c r="M119">
        <v>0</v>
      </c>
      <c r="N119">
        <v>0</v>
      </c>
      <c r="O119">
        <v>0</v>
      </c>
      <c r="P119">
        <v>0</v>
      </c>
      <c r="Q119">
        <v>0</v>
      </c>
      <c r="R119">
        <v>0</v>
      </c>
      <c r="S119">
        <v>0</v>
      </c>
      <c r="T119">
        <v>0</v>
      </c>
      <c r="U119">
        <v>0</v>
      </c>
      <c r="V119">
        <v>0</v>
      </c>
      <c r="W119">
        <v>0</v>
      </c>
      <c r="X119">
        <v>1</v>
      </c>
      <c r="Y119">
        <v>0</v>
      </c>
      <c r="Z119">
        <v>0</v>
      </c>
      <c r="AA119">
        <v>0</v>
      </c>
      <c r="AB119">
        <v>0</v>
      </c>
      <c r="AC119">
        <v>0</v>
      </c>
      <c r="AD119">
        <v>0</v>
      </c>
      <c r="AE119">
        <v>0</v>
      </c>
      <c r="AF119">
        <v>0</v>
      </c>
      <c r="AG119">
        <v>1</v>
      </c>
      <c r="AH119">
        <v>0</v>
      </c>
      <c r="AI119">
        <v>0</v>
      </c>
      <c r="AJ119">
        <v>0</v>
      </c>
      <c r="AK119">
        <v>0</v>
      </c>
      <c r="AL119">
        <v>0</v>
      </c>
      <c r="AM119">
        <v>0</v>
      </c>
      <c r="AN119">
        <v>0</v>
      </c>
      <c r="AO119">
        <v>0</v>
      </c>
      <c r="AP119">
        <v>0</v>
      </c>
      <c r="AQ119">
        <v>0</v>
      </c>
      <c r="AR119">
        <v>0</v>
      </c>
      <c r="AS119">
        <v>0</v>
      </c>
      <c r="AT119">
        <v>0</v>
      </c>
      <c r="AU119">
        <v>0</v>
      </c>
      <c r="AV119">
        <v>1</v>
      </c>
    </row>
    <row r="120" spans="1:48" x14ac:dyDescent="0.25">
      <c r="A120">
        <v>60</v>
      </c>
      <c r="B120">
        <v>0</v>
      </c>
      <c r="C120">
        <v>1</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1</v>
      </c>
      <c r="AB120">
        <v>0</v>
      </c>
      <c r="AC120">
        <v>0</v>
      </c>
      <c r="AD120">
        <v>0</v>
      </c>
      <c r="AE120">
        <v>0</v>
      </c>
      <c r="AF120">
        <v>0</v>
      </c>
      <c r="AG120">
        <v>0</v>
      </c>
      <c r="AH120">
        <v>0</v>
      </c>
      <c r="AI120">
        <v>0</v>
      </c>
      <c r="AJ120">
        <v>0</v>
      </c>
      <c r="AK120">
        <v>0</v>
      </c>
      <c r="AL120">
        <v>0</v>
      </c>
      <c r="AM120">
        <v>1</v>
      </c>
      <c r="AN120">
        <v>0</v>
      </c>
      <c r="AO120">
        <v>0</v>
      </c>
      <c r="AP120">
        <v>0</v>
      </c>
      <c r="AQ120">
        <v>0</v>
      </c>
      <c r="AR120">
        <v>0</v>
      </c>
      <c r="AS120">
        <v>0</v>
      </c>
      <c r="AT120">
        <v>0</v>
      </c>
      <c r="AU120">
        <v>0</v>
      </c>
      <c r="AV120">
        <v>0</v>
      </c>
    </row>
    <row r="121" spans="1:48" x14ac:dyDescent="0.25">
      <c r="A121">
        <v>60</v>
      </c>
      <c r="B121">
        <v>0</v>
      </c>
      <c r="C121">
        <v>0</v>
      </c>
      <c r="D121">
        <v>0</v>
      </c>
      <c r="E121">
        <v>0</v>
      </c>
      <c r="F121">
        <v>0</v>
      </c>
      <c r="G121">
        <v>0</v>
      </c>
      <c r="H121">
        <v>0</v>
      </c>
      <c r="I121">
        <v>1</v>
      </c>
      <c r="J121">
        <v>0</v>
      </c>
      <c r="K121">
        <v>0</v>
      </c>
      <c r="L121">
        <v>0</v>
      </c>
      <c r="M121">
        <v>0</v>
      </c>
      <c r="N121">
        <v>0</v>
      </c>
      <c r="O121">
        <v>0</v>
      </c>
      <c r="P121">
        <v>0</v>
      </c>
      <c r="Q121">
        <v>0</v>
      </c>
      <c r="R121">
        <v>0</v>
      </c>
      <c r="S121">
        <v>0</v>
      </c>
      <c r="T121">
        <v>0</v>
      </c>
      <c r="U121">
        <v>1</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1</v>
      </c>
      <c r="AU121">
        <v>0</v>
      </c>
      <c r="AV121">
        <v>0</v>
      </c>
    </row>
    <row r="122" spans="1:48" x14ac:dyDescent="0.25">
      <c r="A122">
        <v>61</v>
      </c>
      <c r="B122">
        <v>0</v>
      </c>
      <c r="C122">
        <v>0</v>
      </c>
      <c r="D122">
        <v>0</v>
      </c>
      <c r="E122">
        <v>0</v>
      </c>
      <c r="F122">
        <v>0</v>
      </c>
      <c r="G122">
        <v>0</v>
      </c>
      <c r="H122">
        <v>0</v>
      </c>
      <c r="I122">
        <v>0</v>
      </c>
      <c r="J122">
        <v>0</v>
      </c>
      <c r="K122">
        <v>0</v>
      </c>
      <c r="L122">
        <v>0</v>
      </c>
      <c r="M122">
        <v>0</v>
      </c>
      <c r="N122">
        <v>0</v>
      </c>
      <c r="O122">
        <v>0</v>
      </c>
      <c r="P122">
        <v>0</v>
      </c>
      <c r="Q122">
        <v>0</v>
      </c>
      <c r="R122">
        <v>0</v>
      </c>
      <c r="S122">
        <v>0</v>
      </c>
      <c r="T122">
        <v>0</v>
      </c>
      <c r="U122">
        <v>0</v>
      </c>
      <c r="V122">
        <v>0</v>
      </c>
      <c r="W122">
        <v>0</v>
      </c>
      <c r="X122">
        <v>0</v>
      </c>
      <c r="Y122">
        <v>0</v>
      </c>
      <c r="Z122">
        <v>1</v>
      </c>
      <c r="AA122">
        <v>0</v>
      </c>
      <c r="AB122">
        <v>0</v>
      </c>
      <c r="AC122">
        <v>0</v>
      </c>
      <c r="AD122">
        <v>0</v>
      </c>
      <c r="AE122">
        <v>0</v>
      </c>
      <c r="AF122">
        <v>1</v>
      </c>
      <c r="AG122">
        <v>0</v>
      </c>
      <c r="AH122">
        <v>0</v>
      </c>
      <c r="AI122">
        <v>0</v>
      </c>
      <c r="AJ122">
        <v>0</v>
      </c>
      <c r="AK122">
        <v>1</v>
      </c>
      <c r="AL122">
        <v>0</v>
      </c>
      <c r="AM122">
        <v>0</v>
      </c>
      <c r="AN122">
        <v>0</v>
      </c>
      <c r="AO122">
        <v>0</v>
      </c>
      <c r="AP122">
        <v>0</v>
      </c>
      <c r="AQ122">
        <v>0</v>
      </c>
      <c r="AR122">
        <v>0</v>
      </c>
      <c r="AS122">
        <v>0</v>
      </c>
      <c r="AT122">
        <v>0</v>
      </c>
      <c r="AU122">
        <v>0</v>
      </c>
      <c r="AV122">
        <v>0</v>
      </c>
    </row>
    <row r="123" spans="1:48" x14ac:dyDescent="0.25">
      <c r="A123">
        <v>61</v>
      </c>
      <c r="B123">
        <v>0</v>
      </c>
      <c r="C123">
        <v>0</v>
      </c>
      <c r="D123">
        <v>0</v>
      </c>
      <c r="E123">
        <v>0</v>
      </c>
      <c r="F123">
        <v>0</v>
      </c>
      <c r="G123">
        <v>0</v>
      </c>
      <c r="H123">
        <v>0</v>
      </c>
      <c r="I123">
        <v>0</v>
      </c>
      <c r="J123">
        <v>0</v>
      </c>
      <c r="K123">
        <v>0</v>
      </c>
      <c r="L123">
        <v>0</v>
      </c>
      <c r="M123">
        <v>0</v>
      </c>
      <c r="N123">
        <v>0</v>
      </c>
      <c r="O123">
        <v>1</v>
      </c>
      <c r="P123">
        <v>0</v>
      </c>
      <c r="Q123">
        <v>0</v>
      </c>
      <c r="R123">
        <v>0</v>
      </c>
      <c r="S123">
        <v>0</v>
      </c>
      <c r="T123">
        <v>0</v>
      </c>
      <c r="U123">
        <v>0</v>
      </c>
      <c r="V123">
        <v>0</v>
      </c>
      <c r="W123">
        <v>0</v>
      </c>
      <c r="X123">
        <v>0</v>
      </c>
      <c r="Y123">
        <v>0</v>
      </c>
      <c r="Z123">
        <v>0</v>
      </c>
      <c r="AA123">
        <v>0</v>
      </c>
      <c r="AB123">
        <v>0</v>
      </c>
      <c r="AC123">
        <v>1</v>
      </c>
      <c r="AD123">
        <v>0</v>
      </c>
      <c r="AE123">
        <v>0</v>
      </c>
      <c r="AF123">
        <v>0</v>
      </c>
      <c r="AG123">
        <v>0</v>
      </c>
      <c r="AH123">
        <v>0</v>
      </c>
      <c r="AI123">
        <v>0</v>
      </c>
      <c r="AJ123">
        <v>0</v>
      </c>
      <c r="AK123">
        <v>0</v>
      </c>
      <c r="AL123">
        <v>0</v>
      </c>
      <c r="AM123">
        <v>0</v>
      </c>
      <c r="AN123">
        <v>0</v>
      </c>
      <c r="AO123">
        <v>1</v>
      </c>
      <c r="AP123">
        <v>0</v>
      </c>
      <c r="AQ123">
        <v>0</v>
      </c>
      <c r="AR123">
        <v>0</v>
      </c>
      <c r="AS123">
        <v>0</v>
      </c>
      <c r="AT123">
        <v>0</v>
      </c>
      <c r="AU123">
        <v>0</v>
      </c>
      <c r="AV123">
        <v>0</v>
      </c>
    </row>
    <row r="124" spans="1:48" x14ac:dyDescent="0.25">
      <c r="A124">
        <v>62</v>
      </c>
      <c r="B124">
        <v>0</v>
      </c>
      <c r="C124">
        <v>0</v>
      </c>
      <c r="D124">
        <v>0</v>
      </c>
      <c r="E124">
        <v>0</v>
      </c>
      <c r="F124">
        <v>0</v>
      </c>
      <c r="G124">
        <v>0</v>
      </c>
      <c r="H124">
        <v>0</v>
      </c>
      <c r="I124">
        <v>0</v>
      </c>
      <c r="J124">
        <v>0</v>
      </c>
      <c r="K124">
        <v>1</v>
      </c>
      <c r="L124">
        <v>0</v>
      </c>
      <c r="M124">
        <v>0</v>
      </c>
      <c r="N124">
        <v>1</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1</v>
      </c>
      <c r="AS124">
        <v>0</v>
      </c>
      <c r="AT124">
        <v>0</v>
      </c>
      <c r="AU124">
        <v>0</v>
      </c>
      <c r="AV124">
        <v>0</v>
      </c>
    </row>
    <row r="125" spans="1:48" x14ac:dyDescent="0.25">
      <c r="A125">
        <v>62</v>
      </c>
      <c r="B125">
        <v>0</v>
      </c>
      <c r="C125">
        <v>0</v>
      </c>
      <c r="D125">
        <v>0</v>
      </c>
      <c r="E125">
        <v>0</v>
      </c>
      <c r="F125">
        <v>0</v>
      </c>
      <c r="G125">
        <v>0</v>
      </c>
      <c r="H125">
        <v>0</v>
      </c>
      <c r="I125">
        <v>0</v>
      </c>
      <c r="J125">
        <v>0</v>
      </c>
      <c r="K125">
        <v>0</v>
      </c>
      <c r="L125">
        <v>0</v>
      </c>
      <c r="M125">
        <v>0</v>
      </c>
      <c r="N125">
        <v>0</v>
      </c>
      <c r="O125">
        <v>0</v>
      </c>
      <c r="P125">
        <v>1</v>
      </c>
      <c r="Q125">
        <v>0</v>
      </c>
      <c r="R125">
        <v>0</v>
      </c>
      <c r="S125">
        <v>0</v>
      </c>
      <c r="T125">
        <v>0</v>
      </c>
      <c r="U125">
        <v>0</v>
      </c>
      <c r="V125">
        <v>0</v>
      </c>
      <c r="W125">
        <v>0</v>
      </c>
      <c r="X125">
        <v>0</v>
      </c>
      <c r="Y125">
        <v>1</v>
      </c>
      <c r="Z125">
        <v>0</v>
      </c>
      <c r="AA125">
        <v>0</v>
      </c>
      <c r="AB125">
        <v>0</v>
      </c>
      <c r="AC125">
        <v>0</v>
      </c>
      <c r="AD125">
        <v>0</v>
      </c>
      <c r="AE125">
        <v>0</v>
      </c>
      <c r="AF125">
        <v>0</v>
      </c>
      <c r="AG125">
        <v>0</v>
      </c>
      <c r="AH125">
        <v>0</v>
      </c>
      <c r="AI125">
        <v>0</v>
      </c>
      <c r="AJ125">
        <v>0</v>
      </c>
      <c r="AK125">
        <v>0</v>
      </c>
      <c r="AL125">
        <v>0</v>
      </c>
      <c r="AM125">
        <v>0</v>
      </c>
      <c r="AN125">
        <v>0</v>
      </c>
      <c r="AO125">
        <v>0</v>
      </c>
      <c r="AP125">
        <v>0</v>
      </c>
      <c r="AQ125">
        <v>1</v>
      </c>
      <c r="AR125">
        <v>0</v>
      </c>
      <c r="AS125">
        <v>0</v>
      </c>
      <c r="AT125">
        <v>0</v>
      </c>
      <c r="AU125">
        <v>0</v>
      </c>
      <c r="AV125">
        <v>0</v>
      </c>
    </row>
    <row r="126" spans="1:48" x14ac:dyDescent="0.25">
      <c r="A126">
        <v>63</v>
      </c>
      <c r="B126">
        <v>1</v>
      </c>
      <c r="C126">
        <v>0</v>
      </c>
      <c r="D126">
        <v>0</v>
      </c>
      <c r="E126">
        <v>0</v>
      </c>
      <c r="F126">
        <v>0</v>
      </c>
      <c r="G126">
        <v>1</v>
      </c>
      <c r="H126">
        <v>1</v>
      </c>
      <c r="I126">
        <v>0</v>
      </c>
      <c r="J126">
        <v>0</v>
      </c>
      <c r="K126">
        <v>0</v>
      </c>
      <c r="L126">
        <v>0</v>
      </c>
      <c r="M126">
        <v>0</v>
      </c>
      <c r="N126">
        <v>0</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row>
    <row r="127" spans="1:48" x14ac:dyDescent="0.25">
      <c r="A127">
        <v>63</v>
      </c>
      <c r="B127">
        <v>0</v>
      </c>
      <c r="C127">
        <v>0</v>
      </c>
      <c r="D127">
        <v>0</v>
      </c>
      <c r="E127">
        <v>0</v>
      </c>
      <c r="F127">
        <v>0</v>
      </c>
      <c r="G127">
        <v>0</v>
      </c>
      <c r="H127">
        <v>0</v>
      </c>
      <c r="I127">
        <v>0</v>
      </c>
      <c r="J127">
        <v>0</v>
      </c>
      <c r="K127">
        <v>0</v>
      </c>
      <c r="L127">
        <v>1</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1</v>
      </c>
      <c r="AN127">
        <v>0</v>
      </c>
      <c r="AO127">
        <v>0</v>
      </c>
      <c r="AP127">
        <v>1</v>
      </c>
      <c r="AQ127">
        <v>0</v>
      </c>
      <c r="AR127">
        <v>0</v>
      </c>
      <c r="AS127">
        <v>0</v>
      </c>
      <c r="AT127">
        <v>0</v>
      </c>
      <c r="AU127">
        <v>0</v>
      </c>
      <c r="AV127">
        <v>0</v>
      </c>
    </row>
    <row r="128" spans="1:48" x14ac:dyDescent="0.25">
      <c r="A128">
        <v>64</v>
      </c>
      <c r="B128">
        <v>0</v>
      </c>
      <c r="C128">
        <v>0</v>
      </c>
      <c r="D128">
        <v>0</v>
      </c>
      <c r="E128">
        <v>0</v>
      </c>
      <c r="F128">
        <v>0</v>
      </c>
      <c r="G128">
        <v>0</v>
      </c>
      <c r="H128">
        <v>0</v>
      </c>
      <c r="I128">
        <v>1</v>
      </c>
      <c r="J128">
        <v>0</v>
      </c>
      <c r="K128">
        <v>0</v>
      </c>
      <c r="L128">
        <v>0</v>
      </c>
      <c r="M128">
        <v>0</v>
      </c>
      <c r="N128">
        <v>0</v>
      </c>
      <c r="O128">
        <v>0</v>
      </c>
      <c r="P128">
        <v>0</v>
      </c>
      <c r="Q128">
        <v>0</v>
      </c>
      <c r="R128">
        <v>0</v>
      </c>
      <c r="S128">
        <v>0</v>
      </c>
      <c r="T128">
        <v>0</v>
      </c>
      <c r="U128">
        <v>0</v>
      </c>
      <c r="V128">
        <v>0</v>
      </c>
      <c r="W128">
        <v>0</v>
      </c>
      <c r="X128">
        <v>1</v>
      </c>
      <c r="Y128">
        <v>0</v>
      </c>
      <c r="Z128">
        <v>0</v>
      </c>
      <c r="AA128">
        <v>0</v>
      </c>
      <c r="AB128">
        <v>1</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row>
    <row r="129" spans="1:48" x14ac:dyDescent="0.25">
      <c r="A129">
        <v>64</v>
      </c>
      <c r="B129">
        <v>0</v>
      </c>
      <c r="C129">
        <v>0</v>
      </c>
      <c r="D129">
        <v>0</v>
      </c>
      <c r="E129">
        <v>0</v>
      </c>
      <c r="F129">
        <v>0</v>
      </c>
      <c r="G129">
        <v>0</v>
      </c>
      <c r="H129">
        <v>0</v>
      </c>
      <c r="I129">
        <v>0</v>
      </c>
      <c r="J129">
        <v>0</v>
      </c>
      <c r="K129">
        <v>0</v>
      </c>
      <c r="L129">
        <v>0</v>
      </c>
      <c r="M129">
        <v>0</v>
      </c>
      <c r="N129">
        <v>0</v>
      </c>
      <c r="O129">
        <v>0</v>
      </c>
      <c r="P129">
        <v>0</v>
      </c>
      <c r="Q129">
        <v>0</v>
      </c>
      <c r="R129">
        <v>0</v>
      </c>
      <c r="S129">
        <v>0</v>
      </c>
      <c r="T129">
        <v>0</v>
      </c>
      <c r="U129">
        <v>0</v>
      </c>
      <c r="V129">
        <v>1</v>
      </c>
      <c r="W129">
        <v>0</v>
      </c>
      <c r="X129">
        <v>0</v>
      </c>
      <c r="Y129">
        <v>0</v>
      </c>
      <c r="Z129">
        <v>0</v>
      </c>
      <c r="AA129">
        <v>0</v>
      </c>
      <c r="AB129">
        <v>0</v>
      </c>
      <c r="AC129">
        <v>0</v>
      </c>
      <c r="AD129">
        <v>0</v>
      </c>
      <c r="AE129">
        <v>1</v>
      </c>
      <c r="AF129">
        <v>0</v>
      </c>
      <c r="AG129">
        <v>0</v>
      </c>
      <c r="AH129">
        <v>0</v>
      </c>
      <c r="AI129">
        <v>0</v>
      </c>
      <c r="AJ129">
        <v>0</v>
      </c>
      <c r="AK129">
        <v>0</v>
      </c>
      <c r="AL129">
        <v>0</v>
      </c>
      <c r="AM129">
        <v>0</v>
      </c>
      <c r="AN129">
        <v>1</v>
      </c>
      <c r="AO129">
        <v>0</v>
      </c>
      <c r="AP129">
        <v>0</v>
      </c>
      <c r="AQ129">
        <v>0</v>
      </c>
      <c r="AR129">
        <v>0</v>
      </c>
      <c r="AS129">
        <v>0</v>
      </c>
      <c r="AT129">
        <v>0</v>
      </c>
      <c r="AU129">
        <v>0</v>
      </c>
      <c r="AV129">
        <v>0</v>
      </c>
    </row>
    <row r="130" spans="1:48" x14ac:dyDescent="0.25">
      <c r="A130">
        <v>65</v>
      </c>
      <c r="B130">
        <v>0</v>
      </c>
      <c r="C130">
        <v>0</v>
      </c>
      <c r="D130">
        <v>0</v>
      </c>
      <c r="E130">
        <v>0</v>
      </c>
      <c r="F130">
        <v>0</v>
      </c>
      <c r="G130">
        <v>0</v>
      </c>
      <c r="H130">
        <v>0</v>
      </c>
      <c r="I130">
        <v>0</v>
      </c>
      <c r="J130">
        <v>0</v>
      </c>
      <c r="K130">
        <v>0</v>
      </c>
      <c r="L130">
        <v>0</v>
      </c>
      <c r="M130">
        <v>1</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0</v>
      </c>
      <c r="AL130">
        <v>1</v>
      </c>
      <c r="AM130">
        <v>0</v>
      </c>
      <c r="AN130">
        <v>0</v>
      </c>
      <c r="AO130">
        <v>0</v>
      </c>
      <c r="AP130">
        <v>0</v>
      </c>
      <c r="AQ130">
        <v>0</v>
      </c>
      <c r="AR130">
        <v>0</v>
      </c>
      <c r="AS130">
        <v>0</v>
      </c>
      <c r="AT130">
        <v>1</v>
      </c>
      <c r="AU130">
        <v>0</v>
      </c>
      <c r="AV130">
        <v>0</v>
      </c>
    </row>
    <row r="131" spans="1:48" x14ac:dyDescent="0.25">
      <c r="A131">
        <v>65</v>
      </c>
      <c r="B131">
        <v>0</v>
      </c>
      <c r="C131">
        <v>0</v>
      </c>
      <c r="D131">
        <v>0</v>
      </c>
      <c r="E131">
        <v>0</v>
      </c>
      <c r="F131">
        <v>1</v>
      </c>
      <c r="G131">
        <v>0</v>
      </c>
      <c r="H131">
        <v>0</v>
      </c>
      <c r="I131">
        <v>0</v>
      </c>
      <c r="J131">
        <v>0</v>
      </c>
      <c r="K131">
        <v>0</v>
      </c>
      <c r="L131">
        <v>0</v>
      </c>
      <c r="M131">
        <v>0</v>
      </c>
      <c r="N131">
        <v>0</v>
      </c>
      <c r="O131">
        <v>1</v>
      </c>
      <c r="P131">
        <v>0</v>
      </c>
      <c r="Q131">
        <v>0</v>
      </c>
      <c r="R131">
        <v>0</v>
      </c>
      <c r="S131">
        <v>0</v>
      </c>
      <c r="T131">
        <v>0</v>
      </c>
      <c r="U131">
        <v>0</v>
      </c>
      <c r="V131">
        <v>0</v>
      </c>
      <c r="W131">
        <v>0</v>
      </c>
      <c r="X131">
        <v>0</v>
      </c>
      <c r="Y131">
        <v>0</v>
      </c>
      <c r="Z131">
        <v>1</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row>
    <row r="132" spans="1:48" x14ac:dyDescent="0.25">
      <c r="A132">
        <v>66</v>
      </c>
      <c r="B132">
        <v>0</v>
      </c>
      <c r="C132">
        <v>0</v>
      </c>
      <c r="D132">
        <v>0</v>
      </c>
      <c r="E132">
        <v>0</v>
      </c>
      <c r="F132">
        <v>0</v>
      </c>
      <c r="G132">
        <v>0</v>
      </c>
      <c r="H132">
        <v>0</v>
      </c>
      <c r="I132">
        <v>0</v>
      </c>
      <c r="J132">
        <v>0</v>
      </c>
      <c r="K132">
        <v>1</v>
      </c>
      <c r="L132">
        <v>0</v>
      </c>
      <c r="M132">
        <v>0</v>
      </c>
      <c r="N132">
        <v>0</v>
      </c>
      <c r="O132">
        <v>0</v>
      </c>
      <c r="P132">
        <v>0</v>
      </c>
      <c r="Q132">
        <v>0</v>
      </c>
      <c r="R132">
        <v>0</v>
      </c>
      <c r="S132">
        <v>0</v>
      </c>
      <c r="T132">
        <v>0</v>
      </c>
      <c r="U132">
        <v>0</v>
      </c>
      <c r="V132">
        <v>0</v>
      </c>
      <c r="W132">
        <v>0</v>
      </c>
      <c r="X132">
        <v>0</v>
      </c>
      <c r="Y132">
        <v>1</v>
      </c>
      <c r="Z132">
        <v>0</v>
      </c>
      <c r="AA132">
        <v>0</v>
      </c>
      <c r="AB132">
        <v>0</v>
      </c>
      <c r="AC132">
        <v>0</v>
      </c>
      <c r="AD132">
        <v>0</v>
      </c>
      <c r="AE132">
        <v>0</v>
      </c>
      <c r="AF132">
        <v>1</v>
      </c>
      <c r="AG132">
        <v>0</v>
      </c>
      <c r="AH132">
        <v>0</v>
      </c>
      <c r="AI132">
        <v>0</v>
      </c>
      <c r="AJ132">
        <v>0</v>
      </c>
      <c r="AK132">
        <v>0</v>
      </c>
      <c r="AL132">
        <v>0</v>
      </c>
      <c r="AM132">
        <v>0</v>
      </c>
      <c r="AN132">
        <v>0</v>
      </c>
      <c r="AO132">
        <v>0</v>
      </c>
      <c r="AP132">
        <v>0</v>
      </c>
      <c r="AQ132">
        <v>0</v>
      </c>
      <c r="AR132">
        <v>0</v>
      </c>
      <c r="AS132">
        <v>0</v>
      </c>
      <c r="AT132">
        <v>0</v>
      </c>
      <c r="AU132">
        <v>0</v>
      </c>
      <c r="AV132">
        <v>0</v>
      </c>
    </row>
    <row r="133" spans="1:48" x14ac:dyDescent="0.25">
      <c r="A133">
        <v>66</v>
      </c>
      <c r="B133">
        <v>0</v>
      </c>
      <c r="C133">
        <v>0</v>
      </c>
      <c r="D133">
        <v>0</v>
      </c>
      <c r="E133">
        <v>0</v>
      </c>
      <c r="F133">
        <v>0</v>
      </c>
      <c r="G133">
        <v>1</v>
      </c>
      <c r="H133">
        <v>0</v>
      </c>
      <c r="I133">
        <v>0</v>
      </c>
      <c r="J133">
        <v>1</v>
      </c>
      <c r="K133">
        <v>0</v>
      </c>
      <c r="L133">
        <v>0</v>
      </c>
      <c r="M133">
        <v>0</v>
      </c>
      <c r="N133">
        <v>0</v>
      </c>
      <c r="O133">
        <v>0</v>
      </c>
      <c r="P133">
        <v>0</v>
      </c>
      <c r="Q133">
        <v>0</v>
      </c>
      <c r="R133">
        <v>0</v>
      </c>
      <c r="S133">
        <v>0</v>
      </c>
      <c r="T133">
        <v>1</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0</v>
      </c>
      <c r="AV133">
        <v>0</v>
      </c>
    </row>
    <row r="134" spans="1:48" x14ac:dyDescent="0.25">
      <c r="A134">
        <v>67</v>
      </c>
      <c r="B134">
        <v>0</v>
      </c>
      <c r="C134">
        <v>1</v>
      </c>
      <c r="D134">
        <v>0</v>
      </c>
      <c r="E134">
        <v>0</v>
      </c>
      <c r="F134">
        <v>0</v>
      </c>
      <c r="G134">
        <v>0</v>
      </c>
      <c r="H134">
        <v>0</v>
      </c>
      <c r="I134">
        <v>0</v>
      </c>
      <c r="J134">
        <v>0</v>
      </c>
      <c r="K134">
        <v>0</v>
      </c>
      <c r="L134">
        <v>0</v>
      </c>
      <c r="M134">
        <v>0</v>
      </c>
      <c r="N134">
        <v>0</v>
      </c>
      <c r="O134">
        <v>0</v>
      </c>
      <c r="P134">
        <v>1</v>
      </c>
      <c r="Q134">
        <v>0</v>
      </c>
      <c r="R134">
        <v>0</v>
      </c>
      <c r="S134">
        <v>0</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c r="AO134">
        <v>0</v>
      </c>
      <c r="AP134">
        <v>0</v>
      </c>
      <c r="AQ134">
        <v>0</v>
      </c>
      <c r="AR134">
        <v>0</v>
      </c>
      <c r="AS134">
        <v>1</v>
      </c>
      <c r="AT134">
        <v>0</v>
      </c>
      <c r="AU134">
        <v>0</v>
      </c>
      <c r="AV134">
        <v>0</v>
      </c>
    </row>
    <row r="135" spans="1:48" x14ac:dyDescent="0.25">
      <c r="A135">
        <v>67</v>
      </c>
      <c r="B135">
        <v>0</v>
      </c>
      <c r="C135">
        <v>0</v>
      </c>
      <c r="D135">
        <v>0</v>
      </c>
      <c r="E135">
        <v>1</v>
      </c>
      <c r="F135">
        <v>0</v>
      </c>
      <c r="G135">
        <v>0</v>
      </c>
      <c r="H135">
        <v>0</v>
      </c>
      <c r="I135">
        <v>0</v>
      </c>
      <c r="J135">
        <v>0</v>
      </c>
      <c r="K135">
        <v>0</v>
      </c>
      <c r="L135">
        <v>0</v>
      </c>
      <c r="M135">
        <v>0</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c r="AO135">
        <v>0</v>
      </c>
      <c r="AP135">
        <v>0</v>
      </c>
      <c r="AQ135">
        <v>1</v>
      </c>
      <c r="AR135">
        <v>0</v>
      </c>
      <c r="AS135">
        <v>0</v>
      </c>
      <c r="AT135">
        <v>0</v>
      </c>
      <c r="AU135">
        <v>1</v>
      </c>
      <c r="AV135">
        <v>0</v>
      </c>
    </row>
    <row r="136" spans="1:48" x14ac:dyDescent="0.25">
      <c r="A136">
        <v>68</v>
      </c>
      <c r="B136">
        <v>0</v>
      </c>
      <c r="C136">
        <v>0</v>
      </c>
      <c r="D136">
        <v>0</v>
      </c>
      <c r="E136">
        <v>0</v>
      </c>
      <c r="F136">
        <v>0</v>
      </c>
      <c r="G136">
        <v>0</v>
      </c>
      <c r="H136">
        <v>0</v>
      </c>
      <c r="I136">
        <v>0</v>
      </c>
      <c r="J136">
        <v>0</v>
      </c>
      <c r="K136">
        <v>0</v>
      </c>
      <c r="L136">
        <v>0</v>
      </c>
      <c r="M136">
        <v>0</v>
      </c>
      <c r="N136">
        <v>0</v>
      </c>
      <c r="O136">
        <v>0</v>
      </c>
      <c r="P136">
        <v>0</v>
      </c>
      <c r="Q136">
        <v>1</v>
      </c>
      <c r="R136">
        <v>0</v>
      </c>
      <c r="S136">
        <v>0</v>
      </c>
      <c r="T136">
        <v>0</v>
      </c>
      <c r="U136">
        <v>1</v>
      </c>
      <c r="V136">
        <v>0</v>
      </c>
      <c r="W136">
        <v>0</v>
      </c>
      <c r="X136">
        <v>0</v>
      </c>
      <c r="Y136">
        <v>0</v>
      </c>
      <c r="Z136">
        <v>0</v>
      </c>
      <c r="AA136">
        <v>0</v>
      </c>
      <c r="AB136">
        <v>0</v>
      </c>
      <c r="AC136">
        <v>0</v>
      </c>
      <c r="AD136">
        <v>0</v>
      </c>
      <c r="AE136">
        <v>0</v>
      </c>
      <c r="AF136">
        <v>0</v>
      </c>
      <c r="AG136">
        <v>0</v>
      </c>
      <c r="AH136">
        <v>0</v>
      </c>
      <c r="AI136">
        <v>1</v>
      </c>
      <c r="AJ136">
        <v>0</v>
      </c>
      <c r="AK136">
        <v>0</v>
      </c>
      <c r="AL136">
        <v>0</v>
      </c>
      <c r="AM136">
        <v>0</v>
      </c>
      <c r="AN136">
        <v>0</v>
      </c>
      <c r="AO136">
        <v>0</v>
      </c>
      <c r="AP136">
        <v>0</v>
      </c>
      <c r="AQ136">
        <v>0</v>
      </c>
      <c r="AR136">
        <v>0</v>
      </c>
      <c r="AS136">
        <v>0</v>
      </c>
      <c r="AT136">
        <v>0</v>
      </c>
      <c r="AU136">
        <v>0</v>
      </c>
      <c r="AV136">
        <v>0</v>
      </c>
    </row>
    <row r="137" spans="1:48" x14ac:dyDescent="0.25">
      <c r="A137">
        <v>68</v>
      </c>
      <c r="B137">
        <v>0</v>
      </c>
      <c r="C137">
        <v>0</v>
      </c>
      <c r="D137">
        <v>0</v>
      </c>
      <c r="E137">
        <v>0</v>
      </c>
      <c r="F137">
        <v>0</v>
      </c>
      <c r="G137">
        <v>0</v>
      </c>
      <c r="H137">
        <v>0</v>
      </c>
      <c r="I137">
        <v>0</v>
      </c>
      <c r="J137">
        <v>0</v>
      </c>
      <c r="K137">
        <v>0</v>
      </c>
      <c r="L137">
        <v>1</v>
      </c>
      <c r="M137">
        <v>0</v>
      </c>
      <c r="N137">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1</v>
      </c>
      <c r="AI137">
        <v>0</v>
      </c>
      <c r="AJ137">
        <v>0</v>
      </c>
      <c r="AK137">
        <v>0</v>
      </c>
      <c r="AL137">
        <v>0</v>
      </c>
      <c r="AM137">
        <v>0</v>
      </c>
      <c r="AN137">
        <v>0</v>
      </c>
      <c r="AO137">
        <v>1</v>
      </c>
      <c r="AP137">
        <v>0</v>
      </c>
      <c r="AQ137">
        <v>0</v>
      </c>
      <c r="AR137">
        <v>0</v>
      </c>
      <c r="AS137">
        <v>0</v>
      </c>
      <c r="AT137">
        <v>0</v>
      </c>
      <c r="AU137">
        <v>0</v>
      </c>
      <c r="AV137">
        <v>0</v>
      </c>
    </row>
    <row r="138" spans="1:48" x14ac:dyDescent="0.25">
      <c r="A138">
        <v>69</v>
      </c>
      <c r="B138">
        <v>1</v>
      </c>
      <c r="C138">
        <v>0</v>
      </c>
      <c r="D138">
        <v>0</v>
      </c>
      <c r="E138">
        <v>0</v>
      </c>
      <c r="F138">
        <v>0</v>
      </c>
      <c r="G138">
        <v>0</v>
      </c>
      <c r="H138">
        <v>0</v>
      </c>
      <c r="I138">
        <v>0</v>
      </c>
      <c r="J138">
        <v>0</v>
      </c>
      <c r="K138">
        <v>0</v>
      </c>
      <c r="L138">
        <v>0</v>
      </c>
      <c r="M138">
        <v>0</v>
      </c>
      <c r="N138">
        <v>0</v>
      </c>
      <c r="O138">
        <v>0</v>
      </c>
      <c r="P138">
        <v>0</v>
      </c>
      <c r="Q138">
        <v>0</v>
      </c>
      <c r="R138">
        <v>0</v>
      </c>
      <c r="S138">
        <v>0</v>
      </c>
      <c r="T138">
        <v>0</v>
      </c>
      <c r="U138">
        <v>0</v>
      </c>
      <c r="V138">
        <v>0</v>
      </c>
      <c r="W138">
        <v>1</v>
      </c>
      <c r="X138">
        <v>0</v>
      </c>
      <c r="Y138">
        <v>0</v>
      </c>
      <c r="Z138">
        <v>0</v>
      </c>
      <c r="AA138">
        <v>0</v>
      </c>
      <c r="AB138">
        <v>0</v>
      </c>
      <c r="AC138">
        <v>0</v>
      </c>
      <c r="AD138">
        <v>0</v>
      </c>
      <c r="AE138">
        <v>0</v>
      </c>
      <c r="AF138">
        <v>0</v>
      </c>
      <c r="AG138">
        <v>0</v>
      </c>
      <c r="AH138">
        <v>0</v>
      </c>
      <c r="AI138">
        <v>0</v>
      </c>
      <c r="AJ138">
        <v>0</v>
      </c>
      <c r="AK138">
        <v>0</v>
      </c>
      <c r="AL138">
        <v>0</v>
      </c>
      <c r="AM138">
        <v>0</v>
      </c>
      <c r="AN138">
        <v>0</v>
      </c>
      <c r="AO138">
        <v>0</v>
      </c>
      <c r="AP138">
        <v>0</v>
      </c>
      <c r="AQ138">
        <v>0</v>
      </c>
      <c r="AR138">
        <v>1</v>
      </c>
      <c r="AS138">
        <v>0</v>
      </c>
      <c r="AT138">
        <v>0</v>
      </c>
      <c r="AU138">
        <v>0</v>
      </c>
      <c r="AV138">
        <v>0</v>
      </c>
    </row>
    <row r="139" spans="1:48" x14ac:dyDescent="0.25">
      <c r="A139">
        <v>69</v>
      </c>
      <c r="B139">
        <v>0</v>
      </c>
      <c r="C139">
        <v>0</v>
      </c>
      <c r="D139">
        <v>1</v>
      </c>
      <c r="E139">
        <v>0</v>
      </c>
      <c r="F139">
        <v>0</v>
      </c>
      <c r="G139">
        <v>0</v>
      </c>
      <c r="H139">
        <v>0</v>
      </c>
      <c r="I139">
        <v>0</v>
      </c>
      <c r="J139">
        <v>0</v>
      </c>
      <c r="K139">
        <v>0</v>
      </c>
      <c r="L139">
        <v>0</v>
      </c>
      <c r="M139">
        <v>0</v>
      </c>
      <c r="N139">
        <v>0</v>
      </c>
      <c r="O139">
        <v>0</v>
      </c>
      <c r="P139">
        <v>0</v>
      </c>
      <c r="Q139">
        <v>0</v>
      </c>
      <c r="R139">
        <v>0</v>
      </c>
      <c r="S139">
        <v>1</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1</v>
      </c>
    </row>
    <row r="140" spans="1:48" x14ac:dyDescent="0.25">
      <c r="A140">
        <v>70</v>
      </c>
      <c r="B140">
        <v>0</v>
      </c>
      <c r="C140">
        <v>0</v>
      </c>
      <c r="D140">
        <v>0</v>
      </c>
      <c r="E140">
        <v>0</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1</v>
      </c>
      <c r="AK140">
        <v>1</v>
      </c>
      <c r="AL140">
        <v>0</v>
      </c>
      <c r="AM140">
        <v>0</v>
      </c>
      <c r="AN140">
        <v>0</v>
      </c>
      <c r="AO140">
        <v>0</v>
      </c>
      <c r="AP140">
        <v>1</v>
      </c>
      <c r="AQ140">
        <v>0</v>
      </c>
      <c r="AR140">
        <v>0</v>
      </c>
      <c r="AS140">
        <v>0</v>
      </c>
      <c r="AT140">
        <v>0</v>
      </c>
      <c r="AU140">
        <v>0</v>
      </c>
      <c r="AV140">
        <v>0</v>
      </c>
    </row>
    <row r="141" spans="1:48" x14ac:dyDescent="0.25">
      <c r="A141">
        <v>70</v>
      </c>
      <c r="B141">
        <v>0</v>
      </c>
      <c r="C141">
        <v>0</v>
      </c>
      <c r="D141">
        <v>0</v>
      </c>
      <c r="E141">
        <v>0</v>
      </c>
      <c r="F141">
        <v>0</v>
      </c>
      <c r="G141">
        <v>0</v>
      </c>
      <c r="H141">
        <v>0</v>
      </c>
      <c r="I141">
        <v>0</v>
      </c>
      <c r="J141">
        <v>0</v>
      </c>
      <c r="K141">
        <v>0</v>
      </c>
      <c r="L141">
        <v>0</v>
      </c>
      <c r="M141">
        <v>0</v>
      </c>
      <c r="N141">
        <v>0</v>
      </c>
      <c r="O141">
        <v>0</v>
      </c>
      <c r="P141">
        <v>0</v>
      </c>
      <c r="Q141">
        <v>0</v>
      </c>
      <c r="R141">
        <v>1</v>
      </c>
      <c r="S141">
        <v>0</v>
      </c>
      <c r="T141">
        <v>0</v>
      </c>
      <c r="U141">
        <v>0</v>
      </c>
      <c r="V141">
        <v>0</v>
      </c>
      <c r="W141">
        <v>0</v>
      </c>
      <c r="X141">
        <v>0</v>
      </c>
      <c r="Y141">
        <v>0</v>
      </c>
      <c r="Z141">
        <v>0</v>
      </c>
      <c r="AA141">
        <v>0</v>
      </c>
      <c r="AB141">
        <v>0</v>
      </c>
      <c r="AC141">
        <v>0</v>
      </c>
      <c r="AD141">
        <v>1</v>
      </c>
      <c r="AE141">
        <v>0</v>
      </c>
      <c r="AF141">
        <v>0</v>
      </c>
      <c r="AG141">
        <v>1</v>
      </c>
      <c r="AH141">
        <v>0</v>
      </c>
      <c r="AI141">
        <v>0</v>
      </c>
      <c r="AJ141">
        <v>0</v>
      </c>
      <c r="AK141">
        <v>0</v>
      </c>
      <c r="AL141">
        <v>0</v>
      </c>
      <c r="AM141">
        <v>0</v>
      </c>
      <c r="AN141">
        <v>0</v>
      </c>
      <c r="AO141">
        <v>0</v>
      </c>
      <c r="AP141">
        <v>0</v>
      </c>
      <c r="AQ141">
        <v>0</v>
      </c>
      <c r="AR141">
        <v>0</v>
      </c>
      <c r="AS141">
        <v>0</v>
      </c>
      <c r="AT141">
        <v>0</v>
      </c>
      <c r="AU141">
        <v>0</v>
      </c>
      <c r="AV141">
        <v>0</v>
      </c>
    </row>
    <row r="142" spans="1:48" x14ac:dyDescent="0.25">
      <c r="A142">
        <v>71</v>
      </c>
      <c r="B142">
        <v>0</v>
      </c>
      <c r="C142">
        <v>0</v>
      </c>
      <c r="D142">
        <v>0</v>
      </c>
      <c r="E142">
        <v>0</v>
      </c>
      <c r="F142">
        <v>0</v>
      </c>
      <c r="G142">
        <v>0</v>
      </c>
      <c r="H142">
        <v>0</v>
      </c>
      <c r="I142">
        <v>1</v>
      </c>
      <c r="J142">
        <v>0</v>
      </c>
      <c r="K142">
        <v>0</v>
      </c>
      <c r="L142">
        <v>0</v>
      </c>
      <c r="M142">
        <v>0</v>
      </c>
      <c r="N142">
        <v>0</v>
      </c>
      <c r="O142">
        <v>0</v>
      </c>
      <c r="P142">
        <v>0</v>
      </c>
      <c r="Q142">
        <v>0</v>
      </c>
      <c r="R142">
        <v>0</v>
      </c>
      <c r="S142">
        <v>0</v>
      </c>
      <c r="T142">
        <v>0</v>
      </c>
      <c r="U142">
        <v>0</v>
      </c>
      <c r="V142">
        <v>0</v>
      </c>
      <c r="W142">
        <v>0</v>
      </c>
      <c r="X142">
        <v>0</v>
      </c>
      <c r="Y142">
        <v>0</v>
      </c>
      <c r="Z142">
        <v>0</v>
      </c>
      <c r="AA142">
        <v>1</v>
      </c>
      <c r="AB142">
        <v>0</v>
      </c>
      <c r="AC142">
        <v>1</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row>
    <row r="143" spans="1:48" x14ac:dyDescent="0.25">
      <c r="A143">
        <v>71</v>
      </c>
      <c r="B143">
        <v>0</v>
      </c>
      <c r="C143">
        <v>0</v>
      </c>
      <c r="D143">
        <v>0</v>
      </c>
      <c r="E143">
        <v>0</v>
      </c>
      <c r="F143">
        <v>0</v>
      </c>
      <c r="G143">
        <v>0</v>
      </c>
      <c r="H143">
        <v>1</v>
      </c>
      <c r="I143">
        <v>0</v>
      </c>
      <c r="J143">
        <v>0</v>
      </c>
      <c r="K143">
        <v>0</v>
      </c>
      <c r="L143">
        <v>0</v>
      </c>
      <c r="M143">
        <v>0</v>
      </c>
      <c r="N143">
        <v>1</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1</v>
      </c>
      <c r="AI143">
        <v>0</v>
      </c>
      <c r="AJ143">
        <v>0</v>
      </c>
      <c r="AK143">
        <v>0</v>
      </c>
      <c r="AL143">
        <v>0</v>
      </c>
      <c r="AM143">
        <v>0</v>
      </c>
      <c r="AN143">
        <v>0</v>
      </c>
      <c r="AO143">
        <v>0</v>
      </c>
      <c r="AP143">
        <v>0</v>
      </c>
      <c r="AQ143">
        <v>0</v>
      </c>
      <c r="AR143">
        <v>0</v>
      </c>
      <c r="AS143">
        <v>0</v>
      </c>
      <c r="AT143">
        <v>0</v>
      </c>
      <c r="AU143">
        <v>0</v>
      </c>
      <c r="AV143">
        <v>0</v>
      </c>
    </row>
    <row r="144" spans="1:48" x14ac:dyDescent="0.25">
      <c r="A144">
        <v>72</v>
      </c>
      <c r="B144">
        <v>0</v>
      </c>
      <c r="C144">
        <v>0</v>
      </c>
      <c r="D144">
        <v>0</v>
      </c>
      <c r="E144">
        <v>0</v>
      </c>
      <c r="F144">
        <v>0</v>
      </c>
      <c r="G144">
        <v>0</v>
      </c>
      <c r="H144">
        <v>0</v>
      </c>
      <c r="I144">
        <v>0</v>
      </c>
      <c r="J144">
        <v>0</v>
      </c>
      <c r="K144">
        <v>0</v>
      </c>
      <c r="L144">
        <v>0</v>
      </c>
      <c r="M144">
        <v>0</v>
      </c>
      <c r="N144">
        <v>0</v>
      </c>
      <c r="O144">
        <v>0</v>
      </c>
      <c r="P144">
        <v>1</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1</v>
      </c>
      <c r="AP144">
        <v>0</v>
      </c>
      <c r="AQ144">
        <v>0</v>
      </c>
      <c r="AR144">
        <v>0</v>
      </c>
      <c r="AS144">
        <v>0</v>
      </c>
      <c r="AT144">
        <v>0</v>
      </c>
      <c r="AU144">
        <v>0</v>
      </c>
      <c r="AV144">
        <v>1</v>
      </c>
    </row>
    <row r="145" spans="1:48" x14ac:dyDescent="0.25">
      <c r="A145">
        <v>72</v>
      </c>
      <c r="B145">
        <v>0</v>
      </c>
      <c r="C145">
        <v>1</v>
      </c>
      <c r="D145">
        <v>1</v>
      </c>
      <c r="E145">
        <v>0</v>
      </c>
      <c r="F145">
        <v>0</v>
      </c>
      <c r="G145">
        <v>0</v>
      </c>
      <c r="H145">
        <v>0</v>
      </c>
      <c r="I145">
        <v>0</v>
      </c>
      <c r="J145">
        <v>0</v>
      </c>
      <c r="K145">
        <v>0</v>
      </c>
      <c r="L145">
        <v>0</v>
      </c>
      <c r="M145">
        <v>0</v>
      </c>
      <c r="N145">
        <v>0</v>
      </c>
      <c r="O145">
        <v>0</v>
      </c>
      <c r="P145">
        <v>0</v>
      </c>
      <c r="Q145">
        <v>0</v>
      </c>
      <c r="R145">
        <v>0</v>
      </c>
      <c r="S145">
        <v>0</v>
      </c>
      <c r="T145">
        <v>1</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0</v>
      </c>
    </row>
    <row r="146" spans="1:48" x14ac:dyDescent="0.25">
      <c r="A146">
        <v>73</v>
      </c>
      <c r="B146">
        <v>0</v>
      </c>
      <c r="C146">
        <v>0</v>
      </c>
      <c r="D146">
        <v>0</v>
      </c>
      <c r="E146">
        <v>0</v>
      </c>
      <c r="F146">
        <v>0</v>
      </c>
      <c r="G146">
        <v>0</v>
      </c>
      <c r="H146">
        <v>0</v>
      </c>
      <c r="I146">
        <v>0</v>
      </c>
      <c r="J146">
        <v>0</v>
      </c>
      <c r="K146">
        <v>0</v>
      </c>
      <c r="L146">
        <v>0</v>
      </c>
      <c r="M146">
        <v>0</v>
      </c>
      <c r="N146">
        <v>0</v>
      </c>
      <c r="O146">
        <v>0</v>
      </c>
      <c r="P146">
        <v>0</v>
      </c>
      <c r="Q146">
        <v>1</v>
      </c>
      <c r="R146">
        <v>1</v>
      </c>
      <c r="S146">
        <v>0</v>
      </c>
      <c r="T146">
        <v>0</v>
      </c>
      <c r="U146">
        <v>0</v>
      </c>
      <c r="V146">
        <v>0</v>
      </c>
      <c r="W146">
        <v>0</v>
      </c>
      <c r="X146">
        <v>0</v>
      </c>
      <c r="Y146">
        <v>0</v>
      </c>
      <c r="Z146">
        <v>1</v>
      </c>
      <c r="AA146">
        <v>0</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row>
    <row r="147" spans="1:48" x14ac:dyDescent="0.25">
      <c r="A147">
        <v>73</v>
      </c>
      <c r="B147">
        <v>0</v>
      </c>
      <c r="C147">
        <v>0</v>
      </c>
      <c r="D147">
        <v>0</v>
      </c>
      <c r="E147">
        <v>0</v>
      </c>
      <c r="F147">
        <v>0</v>
      </c>
      <c r="G147">
        <v>0</v>
      </c>
      <c r="H147">
        <v>0</v>
      </c>
      <c r="I147">
        <v>0</v>
      </c>
      <c r="J147">
        <v>1</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0</v>
      </c>
      <c r="AF147">
        <v>0</v>
      </c>
      <c r="AG147">
        <v>1</v>
      </c>
      <c r="AH147">
        <v>0</v>
      </c>
      <c r="AI147">
        <v>0</v>
      </c>
      <c r="AJ147">
        <v>0</v>
      </c>
      <c r="AK147">
        <v>0</v>
      </c>
      <c r="AL147">
        <v>0</v>
      </c>
      <c r="AM147">
        <v>0</v>
      </c>
      <c r="AN147">
        <v>0</v>
      </c>
      <c r="AO147">
        <v>0</v>
      </c>
      <c r="AP147">
        <v>0</v>
      </c>
      <c r="AQ147">
        <v>0</v>
      </c>
      <c r="AR147">
        <v>1</v>
      </c>
      <c r="AS147">
        <v>0</v>
      </c>
      <c r="AT147">
        <v>0</v>
      </c>
      <c r="AU147">
        <v>0</v>
      </c>
      <c r="AV147">
        <v>0</v>
      </c>
    </row>
    <row r="148" spans="1:48" x14ac:dyDescent="0.25">
      <c r="A148">
        <v>74</v>
      </c>
      <c r="B148">
        <v>0</v>
      </c>
      <c r="C148">
        <v>0</v>
      </c>
      <c r="D148">
        <v>0</v>
      </c>
      <c r="E148">
        <v>0</v>
      </c>
      <c r="F148">
        <v>1</v>
      </c>
      <c r="G148">
        <v>0</v>
      </c>
      <c r="H148">
        <v>0</v>
      </c>
      <c r="I148">
        <v>0</v>
      </c>
      <c r="J148">
        <v>0</v>
      </c>
      <c r="K148">
        <v>0</v>
      </c>
      <c r="L148">
        <v>1</v>
      </c>
      <c r="M148">
        <v>0</v>
      </c>
      <c r="N148">
        <v>0</v>
      </c>
      <c r="O148">
        <v>0</v>
      </c>
      <c r="P148">
        <v>0</v>
      </c>
      <c r="Q148">
        <v>0</v>
      </c>
      <c r="R148">
        <v>0</v>
      </c>
      <c r="S148">
        <v>0</v>
      </c>
      <c r="T148">
        <v>0</v>
      </c>
      <c r="U148">
        <v>1</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c r="AO148">
        <v>0</v>
      </c>
      <c r="AP148">
        <v>0</v>
      </c>
      <c r="AQ148">
        <v>0</v>
      </c>
      <c r="AR148">
        <v>0</v>
      </c>
      <c r="AS148">
        <v>0</v>
      </c>
      <c r="AT148">
        <v>0</v>
      </c>
      <c r="AU148">
        <v>0</v>
      </c>
      <c r="AV148">
        <v>0</v>
      </c>
    </row>
    <row r="149" spans="1:48" x14ac:dyDescent="0.25">
      <c r="A149">
        <v>74</v>
      </c>
      <c r="B149">
        <v>0</v>
      </c>
      <c r="C149">
        <v>0</v>
      </c>
      <c r="D149">
        <v>0</v>
      </c>
      <c r="E149">
        <v>0</v>
      </c>
      <c r="F149">
        <v>0</v>
      </c>
      <c r="G149">
        <v>0</v>
      </c>
      <c r="H149">
        <v>0</v>
      </c>
      <c r="I149">
        <v>0</v>
      </c>
      <c r="J149">
        <v>0</v>
      </c>
      <c r="K149">
        <v>1</v>
      </c>
      <c r="L149">
        <v>0</v>
      </c>
      <c r="M149">
        <v>0</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0</v>
      </c>
      <c r="AI149">
        <v>0</v>
      </c>
      <c r="AJ149">
        <v>1</v>
      </c>
      <c r="AK149">
        <v>0</v>
      </c>
      <c r="AL149">
        <v>0</v>
      </c>
      <c r="AM149">
        <v>0</v>
      </c>
      <c r="AN149">
        <v>0</v>
      </c>
      <c r="AO149">
        <v>0</v>
      </c>
      <c r="AP149">
        <v>0</v>
      </c>
      <c r="AQ149">
        <v>0</v>
      </c>
      <c r="AR149">
        <v>0</v>
      </c>
      <c r="AS149">
        <v>0</v>
      </c>
      <c r="AT149">
        <v>0</v>
      </c>
      <c r="AU149">
        <v>1</v>
      </c>
      <c r="AV149">
        <v>0</v>
      </c>
    </row>
    <row r="150" spans="1:48" x14ac:dyDescent="0.25">
      <c r="A150">
        <v>75</v>
      </c>
      <c r="B150">
        <v>0</v>
      </c>
      <c r="C150">
        <v>0</v>
      </c>
      <c r="D150">
        <v>0</v>
      </c>
      <c r="E150">
        <v>1</v>
      </c>
      <c r="F150">
        <v>0</v>
      </c>
      <c r="G150">
        <v>0</v>
      </c>
      <c r="H150">
        <v>0</v>
      </c>
      <c r="I150">
        <v>0</v>
      </c>
      <c r="J150">
        <v>0</v>
      </c>
      <c r="K150">
        <v>0</v>
      </c>
      <c r="L150">
        <v>0</v>
      </c>
      <c r="M150">
        <v>0</v>
      </c>
      <c r="N150">
        <v>0</v>
      </c>
      <c r="O150">
        <v>1</v>
      </c>
      <c r="P150">
        <v>0</v>
      </c>
      <c r="Q150">
        <v>0</v>
      </c>
      <c r="R150">
        <v>0</v>
      </c>
      <c r="S150">
        <v>0</v>
      </c>
      <c r="T150">
        <v>0</v>
      </c>
      <c r="U150">
        <v>0</v>
      </c>
      <c r="V150">
        <v>0</v>
      </c>
      <c r="W150">
        <v>0</v>
      </c>
      <c r="X150">
        <v>0</v>
      </c>
      <c r="Y150">
        <v>0</v>
      </c>
      <c r="Z150">
        <v>0</v>
      </c>
      <c r="AA150">
        <v>0</v>
      </c>
      <c r="AB150">
        <v>1</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row>
    <row r="151" spans="1:48" x14ac:dyDescent="0.25">
      <c r="A151">
        <v>75</v>
      </c>
      <c r="B151">
        <v>1</v>
      </c>
      <c r="C151">
        <v>0</v>
      </c>
      <c r="D151">
        <v>0</v>
      </c>
      <c r="E151">
        <v>0</v>
      </c>
      <c r="F151">
        <v>0</v>
      </c>
      <c r="G151">
        <v>0</v>
      </c>
      <c r="H151">
        <v>0</v>
      </c>
      <c r="I151">
        <v>0</v>
      </c>
      <c r="J151">
        <v>0</v>
      </c>
      <c r="K151">
        <v>0</v>
      </c>
      <c r="L151">
        <v>0</v>
      </c>
      <c r="M151">
        <v>0</v>
      </c>
      <c r="N151">
        <v>0</v>
      </c>
      <c r="O151">
        <v>0</v>
      </c>
      <c r="P151">
        <v>0</v>
      </c>
      <c r="Q151">
        <v>0</v>
      </c>
      <c r="R151">
        <v>0</v>
      </c>
      <c r="S151">
        <v>0</v>
      </c>
      <c r="T151">
        <v>0</v>
      </c>
      <c r="U151">
        <v>0</v>
      </c>
      <c r="V151">
        <v>0</v>
      </c>
      <c r="W151">
        <v>0</v>
      </c>
      <c r="X151">
        <v>0</v>
      </c>
      <c r="Y151">
        <v>1</v>
      </c>
      <c r="Z151">
        <v>0</v>
      </c>
      <c r="AA151">
        <v>0</v>
      </c>
      <c r="AB151">
        <v>0</v>
      </c>
      <c r="AC151">
        <v>0</v>
      </c>
      <c r="AD151">
        <v>0</v>
      </c>
      <c r="AE151">
        <v>0</v>
      </c>
      <c r="AF151">
        <v>0</v>
      </c>
      <c r="AG151">
        <v>0</v>
      </c>
      <c r="AH151">
        <v>0</v>
      </c>
      <c r="AI151">
        <v>0</v>
      </c>
      <c r="AJ151">
        <v>0</v>
      </c>
      <c r="AK151">
        <v>0</v>
      </c>
      <c r="AL151">
        <v>0</v>
      </c>
      <c r="AM151">
        <v>1</v>
      </c>
      <c r="AN151">
        <v>0</v>
      </c>
      <c r="AO151">
        <v>0</v>
      </c>
      <c r="AP151">
        <v>0</v>
      </c>
      <c r="AQ151">
        <v>0</v>
      </c>
      <c r="AR151">
        <v>0</v>
      </c>
      <c r="AS151">
        <v>0</v>
      </c>
      <c r="AT151">
        <v>0</v>
      </c>
      <c r="AU151">
        <v>0</v>
      </c>
      <c r="AV151">
        <v>0</v>
      </c>
    </row>
    <row r="152" spans="1:48" x14ac:dyDescent="0.25">
      <c r="A152">
        <v>76</v>
      </c>
      <c r="B152">
        <v>0</v>
      </c>
      <c r="C152">
        <v>0</v>
      </c>
      <c r="D152">
        <v>0</v>
      </c>
      <c r="E152">
        <v>0</v>
      </c>
      <c r="F152">
        <v>0</v>
      </c>
      <c r="G152">
        <v>1</v>
      </c>
      <c r="H152">
        <v>0</v>
      </c>
      <c r="I152">
        <v>0</v>
      </c>
      <c r="J152">
        <v>0</v>
      </c>
      <c r="K152">
        <v>0</v>
      </c>
      <c r="L152">
        <v>0</v>
      </c>
      <c r="M152">
        <v>0</v>
      </c>
      <c r="N152">
        <v>0</v>
      </c>
      <c r="O152">
        <v>0</v>
      </c>
      <c r="P152">
        <v>0</v>
      </c>
      <c r="Q152">
        <v>0</v>
      </c>
      <c r="R152">
        <v>0</v>
      </c>
      <c r="S152">
        <v>1</v>
      </c>
      <c r="T152">
        <v>0</v>
      </c>
      <c r="U152">
        <v>0</v>
      </c>
      <c r="V152">
        <v>0</v>
      </c>
      <c r="W152">
        <v>0</v>
      </c>
      <c r="X152">
        <v>0</v>
      </c>
      <c r="Y152">
        <v>0</v>
      </c>
      <c r="Z152">
        <v>0</v>
      </c>
      <c r="AA152">
        <v>0</v>
      </c>
      <c r="AB152">
        <v>0</v>
      </c>
      <c r="AC152">
        <v>0</v>
      </c>
      <c r="AD152">
        <v>0</v>
      </c>
      <c r="AE152">
        <v>0</v>
      </c>
      <c r="AF152">
        <v>1</v>
      </c>
      <c r="AG152">
        <v>0</v>
      </c>
      <c r="AH152">
        <v>0</v>
      </c>
      <c r="AI152">
        <v>0</v>
      </c>
      <c r="AJ152">
        <v>0</v>
      </c>
      <c r="AK152">
        <v>0</v>
      </c>
      <c r="AL152">
        <v>0</v>
      </c>
      <c r="AM152">
        <v>0</v>
      </c>
      <c r="AN152">
        <v>0</v>
      </c>
      <c r="AO152">
        <v>0</v>
      </c>
      <c r="AP152">
        <v>0</v>
      </c>
      <c r="AQ152">
        <v>0</v>
      </c>
      <c r="AR152">
        <v>0</v>
      </c>
      <c r="AS152">
        <v>0</v>
      </c>
      <c r="AT152">
        <v>0</v>
      </c>
      <c r="AU152">
        <v>0</v>
      </c>
      <c r="AV152">
        <v>0</v>
      </c>
    </row>
    <row r="153" spans="1:48" x14ac:dyDescent="0.25">
      <c r="A153">
        <v>76</v>
      </c>
      <c r="B153">
        <v>0</v>
      </c>
      <c r="C153">
        <v>0</v>
      </c>
      <c r="D153">
        <v>0</v>
      </c>
      <c r="E153">
        <v>0</v>
      </c>
      <c r="F153">
        <v>0</v>
      </c>
      <c r="G153">
        <v>0</v>
      </c>
      <c r="H153">
        <v>0</v>
      </c>
      <c r="I153">
        <v>0</v>
      </c>
      <c r="J153">
        <v>0</v>
      </c>
      <c r="K153">
        <v>0</v>
      </c>
      <c r="L153">
        <v>0</v>
      </c>
      <c r="M153">
        <v>0</v>
      </c>
      <c r="N153">
        <v>1</v>
      </c>
      <c r="O153">
        <v>0</v>
      </c>
      <c r="P153">
        <v>0</v>
      </c>
      <c r="Q153">
        <v>0</v>
      </c>
      <c r="R153">
        <v>0</v>
      </c>
      <c r="S153">
        <v>0</v>
      </c>
      <c r="T153">
        <v>0</v>
      </c>
      <c r="U153">
        <v>0</v>
      </c>
      <c r="V153">
        <v>0</v>
      </c>
      <c r="W153">
        <v>0</v>
      </c>
      <c r="X153">
        <v>1</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0</v>
      </c>
      <c r="AR153">
        <v>0</v>
      </c>
      <c r="AS153">
        <v>1</v>
      </c>
      <c r="AT153">
        <v>0</v>
      </c>
      <c r="AU153">
        <v>0</v>
      </c>
      <c r="AV153">
        <v>0</v>
      </c>
    </row>
    <row r="154" spans="1:48" x14ac:dyDescent="0.25">
      <c r="A154">
        <v>77</v>
      </c>
      <c r="B154">
        <v>0</v>
      </c>
      <c r="C154">
        <v>0</v>
      </c>
      <c r="D154">
        <v>0</v>
      </c>
      <c r="E154">
        <v>0</v>
      </c>
      <c r="F154">
        <v>0</v>
      </c>
      <c r="G154">
        <v>0</v>
      </c>
      <c r="H154">
        <v>0</v>
      </c>
      <c r="I154">
        <v>0</v>
      </c>
      <c r="J154">
        <v>0</v>
      </c>
      <c r="K154">
        <v>0</v>
      </c>
      <c r="L154">
        <v>0</v>
      </c>
      <c r="M154">
        <v>0</v>
      </c>
      <c r="N154">
        <v>0</v>
      </c>
      <c r="O154">
        <v>0</v>
      </c>
      <c r="P154">
        <v>0</v>
      </c>
      <c r="Q154">
        <v>0</v>
      </c>
      <c r="R154">
        <v>0</v>
      </c>
      <c r="S154">
        <v>0</v>
      </c>
      <c r="T154">
        <v>0</v>
      </c>
      <c r="U154">
        <v>0</v>
      </c>
      <c r="V154">
        <v>1</v>
      </c>
      <c r="W154">
        <v>0</v>
      </c>
      <c r="X154">
        <v>0</v>
      </c>
      <c r="Y154">
        <v>0</v>
      </c>
      <c r="Z154">
        <v>0</v>
      </c>
      <c r="AA154">
        <v>0</v>
      </c>
      <c r="AB154">
        <v>0</v>
      </c>
      <c r="AC154">
        <v>0</v>
      </c>
      <c r="AD154">
        <v>0</v>
      </c>
      <c r="AE154">
        <v>0</v>
      </c>
      <c r="AF154">
        <v>0</v>
      </c>
      <c r="AG154">
        <v>0</v>
      </c>
      <c r="AH154">
        <v>0</v>
      </c>
      <c r="AI154">
        <v>1</v>
      </c>
      <c r="AJ154">
        <v>0</v>
      </c>
      <c r="AK154">
        <v>0</v>
      </c>
      <c r="AL154">
        <v>0</v>
      </c>
      <c r="AM154">
        <v>0</v>
      </c>
      <c r="AN154">
        <v>0</v>
      </c>
      <c r="AO154">
        <v>0</v>
      </c>
      <c r="AP154">
        <v>0</v>
      </c>
      <c r="AQ154">
        <v>1</v>
      </c>
      <c r="AR154">
        <v>0</v>
      </c>
      <c r="AS154">
        <v>0</v>
      </c>
      <c r="AT154">
        <v>0</v>
      </c>
      <c r="AU154">
        <v>0</v>
      </c>
      <c r="AV154">
        <v>0</v>
      </c>
    </row>
    <row r="155" spans="1:48" x14ac:dyDescent="0.25">
      <c r="A155">
        <v>77</v>
      </c>
      <c r="B155">
        <v>0</v>
      </c>
      <c r="C155">
        <v>0</v>
      </c>
      <c r="D155">
        <v>0</v>
      </c>
      <c r="E155">
        <v>0</v>
      </c>
      <c r="F155">
        <v>0</v>
      </c>
      <c r="G155">
        <v>0</v>
      </c>
      <c r="H155">
        <v>0</v>
      </c>
      <c r="I155">
        <v>0</v>
      </c>
      <c r="J155">
        <v>0</v>
      </c>
      <c r="K155">
        <v>0</v>
      </c>
      <c r="L155">
        <v>0</v>
      </c>
      <c r="M155">
        <v>1</v>
      </c>
      <c r="N155">
        <v>0</v>
      </c>
      <c r="O155">
        <v>0</v>
      </c>
      <c r="P155">
        <v>0</v>
      </c>
      <c r="Q155">
        <v>0</v>
      </c>
      <c r="R155">
        <v>0</v>
      </c>
      <c r="S155">
        <v>0</v>
      </c>
      <c r="T155">
        <v>0</v>
      </c>
      <c r="U155">
        <v>0</v>
      </c>
      <c r="V155">
        <v>0</v>
      </c>
      <c r="W155">
        <v>0</v>
      </c>
      <c r="X155">
        <v>0</v>
      </c>
      <c r="Y155">
        <v>0</v>
      </c>
      <c r="Z155">
        <v>0</v>
      </c>
      <c r="AA155">
        <v>0</v>
      </c>
      <c r="AB155">
        <v>0</v>
      </c>
      <c r="AC155">
        <v>1</v>
      </c>
      <c r="AD155">
        <v>0</v>
      </c>
      <c r="AE155">
        <v>0</v>
      </c>
      <c r="AF155">
        <v>0</v>
      </c>
      <c r="AG155">
        <v>0</v>
      </c>
      <c r="AH155">
        <v>0</v>
      </c>
      <c r="AI155">
        <v>0</v>
      </c>
      <c r="AJ155">
        <v>0</v>
      </c>
      <c r="AK155">
        <v>0</v>
      </c>
      <c r="AL155">
        <v>0</v>
      </c>
      <c r="AM155">
        <v>0</v>
      </c>
      <c r="AN155">
        <v>0</v>
      </c>
      <c r="AO155">
        <v>0</v>
      </c>
      <c r="AP155">
        <v>1</v>
      </c>
      <c r="AQ155">
        <v>0</v>
      </c>
      <c r="AR155">
        <v>0</v>
      </c>
      <c r="AS155">
        <v>0</v>
      </c>
      <c r="AT155">
        <v>0</v>
      </c>
      <c r="AU155">
        <v>0</v>
      </c>
      <c r="AV155">
        <v>0</v>
      </c>
    </row>
    <row r="156" spans="1:48" x14ac:dyDescent="0.25">
      <c r="A156">
        <v>78</v>
      </c>
      <c r="B156">
        <v>0</v>
      </c>
      <c r="C156">
        <v>0</v>
      </c>
      <c r="D156">
        <v>0</v>
      </c>
      <c r="E156">
        <v>0</v>
      </c>
      <c r="F156">
        <v>0</v>
      </c>
      <c r="G156">
        <v>0</v>
      </c>
      <c r="H156">
        <v>0</v>
      </c>
      <c r="I156">
        <v>0</v>
      </c>
      <c r="J156">
        <v>0</v>
      </c>
      <c r="K156">
        <v>0</v>
      </c>
      <c r="L156">
        <v>0</v>
      </c>
      <c r="M156">
        <v>0</v>
      </c>
      <c r="N156">
        <v>0</v>
      </c>
      <c r="O156">
        <v>0</v>
      </c>
      <c r="P156">
        <v>0</v>
      </c>
      <c r="Q156">
        <v>0</v>
      </c>
      <c r="R156">
        <v>0</v>
      </c>
      <c r="S156">
        <v>0</v>
      </c>
      <c r="T156">
        <v>0</v>
      </c>
      <c r="U156">
        <v>0</v>
      </c>
      <c r="V156">
        <v>0</v>
      </c>
      <c r="W156">
        <v>0</v>
      </c>
      <c r="X156">
        <v>0</v>
      </c>
      <c r="Y156">
        <v>0</v>
      </c>
      <c r="Z156">
        <v>0</v>
      </c>
      <c r="AA156">
        <v>0</v>
      </c>
      <c r="AB156">
        <v>0</v>
      </c>
      <c r="AC156">
        <v>0</v>
      </c>
      <c r="AD156">
        <v>1</v>
      </c>
      <c r="AE156">
        <v>1</v>
      </c>
      <c r="AF156">
        <v>0</v>
      </c>
      <c r="AG156">
        <v>0</v>
      </c>
      <c r="AH156">
        <v>0</v>
      </c>
      <c r="AI156">
        <v>0</v>
      </c>
      <c r="AJ156">
        <v>0</v>
      </c>
      <c r="AK156">
        <v>1</v>
      </c>
      <c r="AL156">
        <v>0</v>
      </c>
      <c r="AM156">
        <v>0</v>
      </c>
      <c r="AN156">
        <v>0</v>
      </c>
      <c r="AO156">
        <v>0</v>
      </c>
      <c r="AP156">
        <v>0</v>
      </c>
      <c r="AQ156">
        <v>0</v>
      </c>
      <c r="AR156">
        <v>0</v>
      </c>
      <c r="AS156">
        <v>0</v>
      </c>
      <c r="AT156">
        <v>0</v>
      </c>
      <c r="AU156">
        <v>0</v>
      </c>
      <c r="AV156">
        <v>0</v>
      </c>
    </row>
    <row r="157" spans="1:48" x14ac:dyDescent="0.25">
      <c r="A157">
        <v>78</v>
      </c>
      <c r="B157">
        <v>0</v>
      </c>
      <c r="C157">
        <v>0</v>
      </c>
      <c r="D157">
        <v>0</v>
      </c>
      <c r="E157">
        <v>0</v>
      </c>
      <c r="F157">
        <v>0</v>
      </c>
      <c r="G157">
        <v>0</v>
      </c>
      <c r="H157">
        <v>0</v>
      </c>
      <c r="I157">
        <v>0</v>
      </c>
      <c r="J157">
        <v>0</v>
      </c>
      <c r="K157">
        <v>0</v>
      </c>
      <c r="L157">
        <v>0</v>
      </c>
      <c r="M157">
        <v>0</v>
      </c>
      <c r="N157">
        <v>0</v>
      </c>
      <c r="O157">
        <v>0</v>
      </c>
      <c r="P157">
        <v>0</v>
      </c>
      <c r="Q157">
        <v>0</v>
      </c>
      <c r="R157">
        <v>0</v>
      </c>
      <c r="S157">
        <v>0</v>
      </c>
      <c r="T157">
        <v>0</v>
      </c>
      <c r="U157">
        <v>0</v>
      </c>
      <c r="V157">
        <v>0</v>
      </c>
      <c r="W157">
        <v>0</v>
      </c>
      <c r="X157">
        <v>0</v>
      </c>
      <c r="Y157">
        <v>0</v>
      </c>
      <c r="Z157">
        <v>0</v>
      </c>
      <c r="AA157">
        <v>1</v>
      </c>
      <c r="AB157">
        <v>0</v>
      </c>
      <c r="AC157">
        <v>0</v>
      </c>
      <c r="AD157">
        <v>0</v>
      </c>
      <c r="AE157">
        <v>0</v>
      </c>
      <c r="AF157">
        <v>0</v>
      </c>
      <c r="AG157">
        <v>0</v>
      </c>
      <c r="AH157">
        <v>0</v>
      </c>
      <c r="AI157">
        <v>0</v>
      </c>
      <c r="AJ157">
        <v>0</v>
      </c>
      <c r="AK157">
        <v>0</v>
      </c>
      <c r="AL157">
        <v>1</v>
      </c>
      <c r="AM157">
        <v>0</v>
      </c>
      <c r="AN157">
        <v>1</v>
      </c>
      <c r="AO157">
        <v>0</v>
      </c>
      <c r="AP157">
        <v>0</v>
      </c>
      <c r="AQ157">
        <v>0</v>
      </c>
      <c r="AR157">
        <v>0</v>
      </c>
      <c r="AS157">
        <v>0</v>
      </c>
      <c r="AT157">
        <v>0</v>
      </c>
      <c r="AU157">
        <v>0</v>
      </c>
      <c r="AV157">
        <v>0</v>
      </c>
    </row>
    <row r="158" spans="1:48" x14ac:dyDescent="0.25">
      <c r="A158">
        <v>79</v>
      </c>
      <c r="B158">
        <v>0</v>
      </c>
      <c r="C158">
        <v>0</v>
      </c>
      <c r="D158">
        <v>0</v>
      </c>
      <c r="E158">
        <v>0</v>
      </c>
      <c r="F158">
        <v>0</v>
      </c>
      <c r="G158">
        <v>0</v>
      </c>
      <c r="H158">
        <v>0</v>
      </c>
      <c r="I158">
        <v>0</v>
      </c>
      <c r="J158">
        <v>0</v>
      </c>
      <c r="K158">
        <v>0</v>
      </c>
      <c r="L158">
        <v>0</v>
      </c>
      <c r="M158">
        <v>0</v>
      </c>
      <c r="N158">
        <v>0</v>
      </c>
      <c r="O158">
        <v>0</v>
      </c>
      <c r="P158">
        <v>0</v>
      </c>
      <c r="Q158">
        <v>0</v>
      </c>
      <c r="R158">
        <v>0</v>
      </c>
      <c r="S158">
        <v>0</v>
      </c>
      <c r="T158">
        <v>0</v>
      </c>
      <c r="U158">
        <v>0</v>
      </c>
      <c r="V158">
        <v>0</v>
      </c>
      <c r="W158">
        <v>0</v>
      </c>
      <c r="X158">
        <v>1</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1</v>
      </c>
      <c r="AS158">
        <v>0</v>
      </c>
      <c r="AT158">
        <v>1</v>
      </c>
      <c r="AU158">
        <v>0</v>
      </c>
      <c r="AV158">
        <v>0</v>
      </c>
    </row>
    <row r="159" spans="1:48" x14ac:dyDescent="0.25">
      <c r="A159">
        <v>79</v>
      </c>
      <c r="B159">
        <v>0</v>
      </c>
      <c r="C159">
        <v>0</v>
      </c>
      <c r="D159">
        <v>0</v>
      </c>
      <c r="E159">
        <v>0</v>
      </c>
      <c r="F159">
        <v>0</v>
      </c>
      <c r="G159">
        <v>0</v>
      </c>
      <c r="H159">
        <v>0</v>
      </c>
      <c r="I159">
        <v>0</v>
      </c>
      <c r="J159">
        <v>0</v>
      </c>
      <c r="K159">
        <v>1</v>
      </c>
      <c r="L159">
        <v>0</v>
      </c>
      <c r="M159">
        <v>0</v>
      </c>
      <c r="N159">
        <v>0</v>
      </c>
      <c r="O159">
        <v>0</v>
      </c>
      <c r="P159">
        <v>0</v>
      </c>
      <c r="Q159">
        <v>0</v>
      </c>
      <c r="R159">
        <v>0</v>
      </c>
      <c r="S159">
        <v>0</v>
      </c>
      <c r="T159">
        <v>0</v>
      </c>
      <c r="U159">
        <v>0</v>
      </c>
      <c r="V159">
        <v>0</v>
      </c>
      <c r="W159">
        <v>1</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1</v>
      </c>
      <c r="AT159">
        <v>0</v>
      </c>
      <c r="AU159">
        <v>0</v>
      </c>
      <c r="AV159">
        <v>0</v>
      </c>
    </row>
    <row r="160" spans="1:48" x14ac:dyDescent="0.25">
      <c r="A160">
        <v>80</v>
      </c>
      <c r="B160">
        <v>0</v>
      </c>
      <c r="C160">
        <v>0</v>
      </c>
      <c r="D160">
        <v>0</v>
      </c>
      <c r="E160">
        <v>0</v>
      </c>
      <c r="F160">
        <v>0</v>
      </c>
      <c r="G160">
        <v>0</v>
      </c>
      <c r="H160">
        <v>0</v>
      </c>
      <c r="I160">
        <v>0</v>
      </c>
      <c r="J160">
        <v>0</v>
      </c>
      <c r="K160">
        <v>0</v>
      </c>
      <c r="L160">
        <v>0</v>
      </c>
      <c r="M160">
        <v>0</v>
      </c>
      <c r="N160">
        <v>0</v>
      </c>
      <c r="O160">
        <v>0</v>
      </c>
      <c r="P160">
        <v>0</v>
      </c>
      <c r="Q160">
        <v>0</v>
      </c>
      <c r="R160">
        <v>0</v>
      </c>
      <c r="S160">
        <v>1</v>
      </c>
      <c r="T160">
        <v>0</v>
      </c>
      <c r="U160">
        <v>0</v>
      </c>
      <c r="V160">
        <v>0</v>
      </c>
      <c r="W160">
        <v>0</v>
      </c>
      <c r="X160">
        <v>0</v>
      </c>
      <c r="Y160">
        <v>0</v>
      </c>
      <c r="Z160">
        <v>0</v>
      </c>
      <c r="AA160">
        <v>0</v>
      </c>
      <c r="AB160">
        <v>0</v>
      </c>
      <c r="AC160">
        <v>1</v>
      </c>
      <c r="AD160">
        <v>0</v>
      </c>
      <c r="AE160">
        <v>0</v>
      </c>
      <c r="AF160">
        <v>0</v>
      </c>
      <c r="AG160">
        <v>1</v>
      </c>
      <c r="AH160">
        <v>0</v>
      </c>
      <c r="AI160">
        <v>0</v>
      </c>
      <c r="AJ160">
        <v>0</v>
      </c>
      <c r="AK160">
        <v>0</v>
      </c>
      <c r="AL160">
        <v>0</v>
      </c>
      <c r="AM160">
        <v>0</v>
      </c>
      <c r="AN160">
        <v>0</v>
      </c>
      <c r="AO160">
        <v>0</v>
      </c>
      <c r="AP160">
        <v>0</v>
      </c>
      <c r="AQ160">
        <v>0</v>
      </c>
      <c r="AR160">
        <v>0</v>
      </c>
      <c r="AS160">
        <v>0</v>
      </c>
      <c r="AT160">
        <v>0</v>
      </c>
      <c r="AU160">
        <v>0</v>
      </c>
      <c r="AV160">
        <v>0</v>
      </c>
    </row>
    <row r="161" spans="1:48" x14ac:dyDescent="0.25">
      <c r="A161">
        <v>80</v>
      </c>
      <c r="B161">
        <v>0</v>
      </c>
      <c r="C161">
        <v>0</v>
      </c>
      <c r="D161">
        <v>0</v>
      </c>
      <c r="E161">
        <v>0</v>
      </c>
      <c r="F161">
        <v>0</v>
      </c>
      <c r="G161">
        <v>0</v>
      </c>
      <c r="H161">
        <v>0</v>
      </c>
      <c r="I161">
        <v>0</v>
      </c>
      <c r="J161">
        <v>0</v>
      </c>
      <c r="K161">
        <v>0</v>
      </c>
      <c r="L161">
        <v>0</v>
      </c>
      <c r="M161">
        <v>0</v>
      </c>
      <c r="N161">
        <v>0</v>
      </c>
      <c r="O161">
        <v>0</v>
      </c>
      <c r="P161">
        <v>0</v>
      </c>
      <c r="Q161">
        <v>0</v>
      </c>
      <c r="R161">
        <v>0</v>
      </c>
      <c r="S161">
        <v>0</v>
      </c>
      <c r="T161">
        <v>0</v>
      </c>
      <c r="U161">
        <v>1</v>
      </c>
      <c r="V161">
        <v>0</v>
      </c>
      <c r="W161">
        <v>0</v>
      </c>
      <c r="X161">
        <v>0</v>
      </c>
      <c r="Y161">
        <v>0</v>
      </c>
      <c r="Z161">
        <v>0</v>
      </c>
      <c r="AA161">
        <v>0</v>
      </c>
      <c r="AB161">
        <v>1</v>
      </c>
      <c r="AC161">
        <v>0</v>
      </c>
      <c r="AD161">
        <v>0</v>
      </c>
      <c r="AE161">
        <v>0</v>
      </c>
      <c r="AF161">
        <v>0</v>
      </c>
      <c r="AG161">
        <v>0</v>
      </c>
      <c r="AH161">
        <v>1</v>
      </c>
      <c r="AI161">
        <v>0</v>
      </c>
      <c r="AJ161">
        <v>0</v>
      </c>
      <c r="AK161">
        <v>0</v>
      </c>
      <c r="AL161">
        <v>0</v>
      </c>
      <c r="AM161">
        <v>0</v>
      </c>
      <c r="AN161">
        <v>0</v>
      </c>
      <c r="AO161">
        <v>0</v>
      </c>
      <c r="AP161">
        <v>0</v>
      </c>
      <c r="AQ161">
        <v>0</v>
      </c>
      <c r="AR161">
        <v>0</v>
      </c>
      <c r="AS161">
        <v>0</v>
      </c>
      <c r="AT161">
        <v>0</v>
      </c>
      <c r="AU161">
        <v>0</v>
      </c>
      <c r="AV161">
        <v>0</v>
      </c>
    </row>
    <row r="162" spans="1:48" x14ac:dyDescent="0.25">
      <c r="A162">
        <v>81</v>
      </c>
      <c r="B162">
        <v>0</v>
      </c>
      <c r="C162">
        <v>0</v>
      </c>
      <c r="D162">
        <v>0</v>
      </c>
      <c r="E162">
        <v>0</v>
      </c>
      <c r="F162">
        <v>0</v>
      </c>
      <c r="G162">
        <v>0</v>
      </c>
      <c r="H162">
        <v>0</v>
      </c>
      <c r="I162">
        <v>0</v>
      </c>
      <c r="J162">
        <v>0</v>
      </c>
      <c r="K162">
        <v>0</v>
      </c>
      <c r="L162">
        <v>0</v>
      </c>
      <c r="M162">
        <v>0</v>
      </c>
      <c r="N162">
        <v>0</v>
      </c>
      <c r="O162">
        <v>0</v>
      </c>
      <c r="P162">
        <v>0</v>
      </c>
      <c r="Q162">
        <v>1</v>
      </c>
      <c r="R162">
        <v>0</v>
      </c>
      <c r="S162">
        <v>0</v>
      </c>
      <c r="T162">
        <v>0</v>
      </c>
      <c r="U162">
        <v>0</v>
      </c>
      <c r="V162">
        <v>1</v>
      </c>
      <c r="W162">
        <v>0</v>
      </c>
      <c r="X162">
        <v>0</v>
      </c>
      <c r="Y162">
        <v>0</v>
      </c>
      <c r="Z162">
        <v>0</v>
      </c>
      <c r="AA162">
        <v>0</v>
      </c>
      <c r="AB162">
        <v>0</v>
      </c>
      <c r="AC162">
        <v>0</v>
      </c>
      <c r="AD162">
        <v>0</v>
      </c>
      <c r="AE162">
        <v>0</v>
      </c>
      <c r="AF162">
        <v>0</v>
      </c>
      <c r="AG162">
        <v>0</v>
      </c>
      <c r="AH162">
        <v>0</v>
      </c>
      <c r="AI162">
        <v>0</v>
      </c>
      <c r="AJ162">
        <v>0</v>
      </c>
      <c r="AK162">
        <v>0</v>
      </c>
      <c r="AL162">
        <v>0</v>
      </c>
      <c r="AM162">
        <v>1</v>
      </c>
      <c r="AN162">
        <v>0</v>
      </c>
      <c r="AO162">
        <v>0</v>
      </c>
      <c r="AP162">
        <v>0</v>
      </c>
      <c r="AQ162">
        <v>0</v>
      </c>
      <c r="AR162">
        <v>0</v>
      </c>
      <c r="AS162">
        <v>0</v>
      </c>
      <c r="AT162">
        <v>0</v>
      </c>
      <c r="AU162">
        <v>0</v>
      </c>
      <c r="AV162">
        <v>0</v>
      </c>
    </row>
    <row r="163" spans="1:48" x14ac:dyDescent="0.25">
      <c r="A163">
        <v>81</v>
      </c>
      <c r="B163">
        <v>0</v>
      </c>
      <c r="C163">
        <v>0</v>
      </c>
      <c r="D163">
        <v>0</v>
      </c>
      <c r="E163">
        <v>0</v>
      </c>
      <c r="F163">
        <v>0</v>
      </c>
      <c r="G163">
        <v>0</v>
      </c>
      <c r="H163">
        <v>0</v>
      </c>
      <c r="I163">
        <v>0</v>
      </c>
      <c r="J163">
        <v>1</v>
      </c>
      <c r="K163">
        <v>0</v>
      </c>
      <c r="L163">
        <v>0</v>
      </c>
      <c r="M163">
        <v>0</v>
      </c>
      <c r="N163">
        <v>0</v>
      </c>
      <c r="O163">
        <v>0</v>
      </c>
      <c r="P163">
        <v>0</v>
      </c>
      <c r="Q163">
        <v>0</v>
      </c>
      <c r="R163">
        <v>0</v>
      </c>
      <c r="S163">
        <v>0</v>
      </c>
      <c r="T163">
        <v>0</v>
      </c>
      <c r="U163">
        <v>0</v>
      </c>
      <c r="V163">
        <v>0</v>
      </c>
      <c r="W163">
        <v>0</v>
      </c>
      <c r="X163">
        <v>0</v>
      </c>
      <c r="Y163">
        <v>0</v>
      </c>
      <c r="Z163">
        <v>0</v>
      </c>
      <c r="AA163">
        <v>0</v>
      </c>
      <c r="AB163">
        <v>0</v>
      </c>
      <c r="AC163">
        <v>0</v>
      </c>
      <c r="AD163">
        <v>0</v>
      </c>
      <c r="AE163">
        <v>0</v>
      </c>
      <c r="AF163">
        <v>0</v>
      </c>
      <c r="AG163">
        <v>0</v>
      </c>
      <c r="AH163">
        <v>0</v>
      </c>
      <c r="AI163">
        <v>0</v>
      </c>
      <c r="AJ163">
        <v>0</v>
      </c>
      <c r="AK163">
        <v>1</v>
      </c>
      <c r="AL163">
        <v>0</v>
      </c>
      <c r="AM163">
        <v>0</v>
      </c>
      <c r="AN163">
        <v>0</v>
      </c>
      <c r="AO163">
        <v>0</v>
      </c>
      <c r="AP163">
        <v>0</v>
      </c>
      <c r="AQ163">
        <v>0</v>
      </c>
      <c r="AR163">
        <v>0</v>
      </c>
      <c r="AS163">
        <v>0</v>
      </c>
      <c r="AT163">
        <v>0</v>
      </c>
      <c r="AU163">
        <v>0</v>
      </c>
      <c r="AV163">
        <v>1</v>
      </c>
    </row>
    <row r="164" spans="1:48" x14ac:dyDescent="0.25">
      <c r="A164">
        <v>82</v>
      </c>
      <c r="B164">
        <v>0</v>
      </c>
      <c r="C164">
        <v>0</v>
      </c>
      <c r="D164">
        <v>0</v>
      </c>
      <c r="E164">
        <v>0</v>
      </c>
      <c r="F164">
        <v>1</v>
      </c>
      <c r="G164">
        <v>0</v>
      </c>
      <c r="H164">
        <v>0</v>
      </c>
      <c r="I164">
        <v>0</v>
      </c>
      <c r="J164">
        <v>0</v>
      </c>
      <c r="K164">
        <v>0</v>
      </c>
      <c r="L164">
        <v>0</v>
      </c>
      <c r="M164">
        <v>1</v>
      </c>
      <c r="N164">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1</v>
      </c>
      <c r="AP164">
        <v>0</v>
      </c>
      <c r="AQ164">
        <v>0</v>
      </c>
      <c r="AR164">
        <v>0</v>
      </c>
      <c r="AS164">
        <v>0</v>
      </c>
      <c r="AT164">
        <v>0</v>
      </c>
      <c r="AU164">
        <v>0</v>
      </c>
      <c r="AV164">
        <v>0</v>
      </c>
    </row>
    <row r="165" spans="1:48" x14ac:dyDescent="0.25">
      <c r="A165">
        <v>82</v>
      </c>
      <c r="B165">
        <v>0</v>
      </c>
      <c r="C165">
        <v>0</v>
      </c>
      <c r="D165">
        <v>0</v>
      </c>
      <c r="E165">
        <v>0</v>
      </c>
      <c r="F165">
        <v>0</v>
      </c>
      <c r="G165">
        <v>0</v>
      </c>
      <c r="H165">
        <v>0</v>
      </c>
      <c r="I165">
        <v>0</v>
      </c>
      <c r="J165">
        <v>0</v>
      </c>
      <c r="K165">
        <v>0</v>
      </c>
      <c r="L165">
        <v>0</v>
      </c>
      <c r="M165">
        <v>0</v>
      </c>
      <c r="N165">
        <v>0</v>
      </c>
      <c r="O165">
        <v>0</v>
      </c>
      <c r="P165">
        <v>0</v>
      </c>
      <c r="Q165">
        <v>0</v>
      </c>
      <c r="R165">
        <v>0</v>
      </c>
      <c r="S165">
        <v>0</v>
      </c>
      <c r="T165">
        <v>0</v>
      </c>
      <c r="U165">
        <v>0</v>
      </c>
      <c r="V165">
        <v>0</v>
      </c>
      <c r="W165">
        <v>1</v>
      </c>
      <c r="X165">
        <v>0</v>
      </c>
      <c r="Y165">
        <v>0</v>
      </c>
      <c r="Z165">
        <v>0</v>
      </c>
      <c r="AA165">
        <v>1</v>
      </c>
      <c r="AB165">
        <v>0</v>
      </c>
      <c r="AC165">
        <v>0</v>
      </c>
      <c r="AD165">
        <v>0</v>
      </c>
      <c r="AE165">
        <v>0</v>
      </c>
      <c r="AF165">
        <v>0</v>
      </c>
      <c r="AG165">
        <v>0</v>
      </c>
      <c r="AH165">
        <v>0</v>
      </c>
      <c r="AI165">
        <v>0</v>
      </c>
      <c r="AJ165">
        <v>1</v>
      </c>
      <c r="AK165">
        <v>0</v>
      </c>
      <c r="AL165">
        <v>0</v>
      </c>
      <c r="AM165">
        <v>0</v>
      </c>
      <c r="AN165">
        <v>0</v>
      </c>
      <c r="AO165">
        <v>0</v>
      </c>
      <c r="AP165">
        <v>0</v>
      </c>
      <c r="AQ165">
        <v>0</v>
      </c>
      <c r="AR165">
        <v>0</v>
      </c>
      <c r="AS165">
        <v>0</v>
      </c>
      <c r="AT165">
        <v>0</v>
      </c>
      <c r="AU165">
        <v>0</v>
      </c>
      <c r="AV165">
        <v>0</v>
      </c>
    </row>
    <row r="166" spans="1:48" x14ac:dyDescent="0.25">
      <c r="A166">
        <v>83</v>
      </c>
      <c r="B166">
        <v>0</v>
      </c>
      <c r="C166">
        <v>0</v>
      </c>
      <c r="D166">
        <v>0</v>
      </c>
      <c r="E166">
        <v>0</v>
      </c>
      <c r="F166">
        <v>0</v>
      </c>
      <c r="G166">
        <v>0</v>
      </c>
      <c r="H166">
        <v>0</v>
      </c>
      <c r="I166">
        <v>0</v>
      </c>
      <c r="J166">
        <v>0</v>
      </c>
      <c r="K166">
        <v>0</v>
      </c>
      <c r="L166">
        <v>1</v>
      </c>
      <c r="M166">
        <v>0</v>
      </c>
      <c r="N166">
        <v>0</v>
      </c>
      <c r="O166">
        <v>0</v>
      </c>
      <c r="P166">
        <v>0</v>
      </c>
      <c r="Q166">
        <v>0</v>
      </c>
      <c r="R166">
        <v>0</v>
      </c>
      <c r="S166">
        <v>0</v>
      </c>
      <c r="T166">
        <v>1</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1</v>
      </c>
      <c r="AV166">
        <v>0</v>
      </c>
    </row>
    <row r="167" spans="1:48" x14ac:dyDescent="0.25">
      <c r="A167">
        <v>83</v>
      </c>
      <c r="B167">
        <v>0</v>
      </c>
      <c r="C167">
        <v>0</v>
      </c>
      <c r="D167">
        <v>0</v>
      </c>
      <c r="E167">
        <v>0</v>
      </c>
      <c r="F167">
        <v>0</v>
      </c>
      <c r="G167">
        <v>0</v>
      </c>
      <c r="H167">
        <v>0</v>
      </c>
      <c r="I167">
        <v>0</v>
      </c>
      <c r="J167">
        <v>0</v>
      </c>
      <c r="K167">
        <v>0</v>
      </c>
      <c r="L167">
        <v>0</v>
      </c>
      <c r="M167">
        <v>0</v>
      </c>
      <c r="N167">
        <v>1</v>
      </c>
      <c r="O167">
        <v>0</v>
      </c>
      <c r="P167">
        <v>0</v>
      </c>
      <c r="Q167">
        <v>0</v>
      </c>
      <c r="R167">
        <v>0</v>
      </c>
      <c r="S167">
        <v>0</v>
      </c>
      <c r="T167">
        <v>0</v>
      </c>
      <c r="U167">
        <v>0</v>
      </c>
      <c r="V167">
        <v>0</v>
      </c>
      <c r="W167">
        <v>0</v>
      </c>
      <c r="X167">
        <v>0</v>
      </c>
      <c r="Y167">
        <v>0</v>
      </c>
      <c r="Z167">
        <v>1</v>
      </c>
      <c r="AA167">
        <v>0</v>
      </c>
      <c r="AB167">
        <v>0</v>
      </c>
      <c r="AC167">
        <v>0</v>
      </c>
      <c r="AD167">
        <v>0</v>
      </c>
      <c r="AE167">
        <v>1</v>
      </c>
      <c r="AF167">
        <v>0</v>
      </c>
      <c r="AG167">
        <v>0</v>
      </c>
      <c r="AH167">
        <v>0</v>
      </c>
      <c r="AI167">
        <v>0</v>
      </c>
      <c r="AJ167">
        <v>0</v>
      </c>
      <c r="AK167">
        <v>0</v>
      </c>
      <c r="AL167">
        <v>0</v>
      </c>
      <c r="AM167">
        <v>0</v>
      </c>
      <c r="AN167">
        <v>0</v>
      </c>
      <c r="AO167">
        <v>0</v>
      </c>
      <c r="AP167">
        <v>0</v>
      </c>
      <c r="AQ167">
        <v>0</v>
      </c>
      <c r="AR167">
        <v>0</v>
      </c>
      <c r="AS167">
        <v>0</v>
      </c>
      <c r="AT167">
        <v>0</v>
      </c>
      <c r="AU167">
        <v>0</v>
      </c>
      <c r="AV167">
        <v>0</v>
      </c>
    </row>
    <row r="168" spans="1:48" x14ac:dyDescent="0.25">
      <c r="A168">
        <v>84</v>
      </c>
      <c r="B168">
        <v>0</v>
      </c>
      <c r="C168">
        <v>0</v>
      </c>
      <c r="D168">
        <v>0</v>
      </c>
      <c r="E168">
        <v>0</v>
      </c>
      <c r="F168">
        <v>0</v>
      </c>
      <c r="G168">
        <v>0</v>
      </c>
      <c r="H168">
        <v>1</v>
      </c>
      <c r="I168">
        <v>0</v>
      </c>
      <c r="J168">
        <v>0</v>
      </c>
      <c r="K168">
        <v>0</v>
      </c>
      <c r="L168">
        <v>0</v>
      </c>
      <c r="M168">
        <v>0</v>
      </c>
      <c r="N168">
        <v>0</v>
      </c>
      <c r="O168">
        <v>0</v>
      </c>
      <c r="P168">
        <v>1</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1</v>
      </c>
      <c r="AU168">
        <v>0</v>
      </c>
      <c r="AV168">
        <v>0</v>
      </c>
    </row>
    <row r="169" spans="1:48" x14ac:dyDescent="0.25">
      <c r="A169">
        <v>84</v>
      </c>
      <c r="B169">
        <v>0</v>
      </c>
      <c r="C169">
        <v>0</v>
      </c>
      <c r="D169">
        <v>0</v>
      </c>
      <c r="E169">
        <v>1</v>
      </c>
      <c r="F169">
        <v>0</v>
      </c>
      <c r="G169">
        <v>0</v>
      </c>
      <c r="H169">
        <v>0</v>
      </c>
      <c r="I169">
        <v>0</v>
      </c>
      <c r="J169">
        <v>0</v>
      </c>
      <c r="K169">
        <v>0</v>
      </c>
      <c r="L169">
        <v>0</v>
      </c>
      <c r="M169">
        <v>0</v>
      </c>
      <c r="N169">
        <v>0</v>
      </c>
      <c r="O169">
        <v>0</v>
      </c>
      <c r="P169">
        <v>0</v>
      </c>
      <c r="Q169">
        <v>0</v>
      </c>
      <c r="R169">
        <v>0</v>
      </c>
      <c r="S169">
        <v>0</v>
      </c>
      <c r="T169">
        <v>0</v>
      </c>
      <c r="U169">
        <v>0</v>
      </c>
      <c r="V169">
        <v>0</v>
      </c>
      <c r="W169">
        <v>0</v>
      </c>
      <c r="X169">
        <v>0</v>
      </c>
      <c r="Y169">
        <v>1</v>
      </c>
      <c r="Z169">
        <v>0</v>
      </c>
      <c r="AA169">
        <v>0</v>
      </c>
      <c r="AB169">
        <v>0</v>
      </c>
      <c r="AC169">
        <v>0</v>
      </c>
      <c r="AD169">
        <v>1</v>
      </c>
      <c r="AE169">
        <v>0</v>
      </c>
      <c r="AF169">
        <v>0</v>
      </c>
      <c r="AG169">
        <v>0</v>
      </c>
      <c r="AH169">
        <v>0</v>
      </c>
      <c r="AI169">
        <v>0</v>
      </c>
      <c r="AJ169">
        <v>0</v>
      </c>
      <c r="AK169">
        <v>0</v>
      </c>
      <c r="AL169">
        <v>0</v>
      </c>
      <c r="AM169">
        <v>0</v>
      </c>
      <c r="AN169">
        <v>0</v>
      </c>
      <c r="AO169">
        <v>0</v>
      </c>
      <c r="AP169">
        <v>0</v>
      </c>
      <c r="AQ169">
        <v>0</v>
      </c>
      <c r="AR169">
        <v>0</v>
      </c>
      <c r="AS169">
        <v>0</v>
      </c>
      <c r="AT169">
        <v>0</v>
      </c>
      <c r="AU169">
        <v>0</v>
      </c>
      <c r="AV169">
        <v>0</v>
      </c>
    </row>
    <row r="170" spans="1:48" x14ac:dyDescent="0.25">
      <c r="A170">
        <v>85</v>
      </c>
      <c r="B170">
        <v>0</v>
      </c>
      <c r="C170">
        <v>0</v>
      </c>
      <c r="D170">
        <v>0</v>
      </c>
      <c r="E170">
        <v>0</v>
      </c>
      <c r="F170">
        <v>0</v>
      </c>
      <c r="G170">
        <v>0</v>
      </c>
      <c r="H170">
        <v>0</v>
      </c>
      <c r="I170">
        <v>0</v>
      </c>
      <c r="J170">
        <v>0</v>
      </c>
      <c r="K170">
        <v>0</v>
      </c>
      <c r="L170">
        <v>0</v>
      </c>
      <c r="M170">
        <v>0</v>
      </c>
      <c r="N170">
        <v>0</v>
      </c>
      <c r="O170">
        <v>0</v>
      </c>
      <c r="P170">
        <v>0</v>
      </c>
      <c r="Q170">
        <v>0</v>
      </c>
      <c r="R170">
        <v>0</v>
      </c>
      <c r="S170">
        <v>0</v>
      </c>
      <c r="T170">
        <v>0</v>
      </c>
      <c r="U170">
        <v>0</v>
      </c>
      <c r="V170">
        <v>0</v>
      </c>
      <c r="W170">
        <v>0</v>
      </c>
      <c r="X170">
        <v>0</v>
      </c>
      <c r="Y170">
        <v>0</v>
      </c>
      <c r="Z170">
        <v>0</v>
      </c>
      <c r="AA170">
        <v>0</v>
      </c>
      <c r="AB170">
        <v>0</v>
      </c>
      <c r="AC170">
        <v>0</v>
      </c>
      <c r="AD170">
        <v>0</v>
      </c>
      <c r="AE170">
        <v>0</v>
      </c>
      <c r="AF170">
        <v>1</v>
      </c>
      <c r="AG170">
        <v>0</v>
      </c>
      <c r="AH170">
        <v>0</v>
      </c>
      <c r="AI170">
        <v>1</v>
      </c>
      <c r="AJ170">
        <v>0</v>
      </c>
      <c r="AK170">
        <v>0</v>
      </c>
      <c r="AL170">
        <v>0</v>
      </c>
      <c r="AM170">
        <v>0</v>
      </c>
      <c r="AN170">
        <v>1</v>
      </c>
      <c r="AO170">
        <v>0</v>
      </c>
      <c r="AP170">
        <v>0</v>
      </c>
      <c r="AQ170">
        <v>0</v>
      </c>
      <c r="AR170">
        <v>0</v>
      </c>
      <c r="AS170">
        <v>0</v>
      </c>
      <c r="AT170">
        <v>0</v>
      </c>
      <c r="AU170">
        <v>0</v>
      </c>
      <c r="AV170">
        <v>0</v>
      </c>
    </row>
    <row r="171" spans="1:48" x14ac:dyDescent="0.25">
      <c r="A171">
        <v>85</v>
      </c>
      <c r="B171">
        <v>1</v>
      </c>
      <c r="C171">
        <v>1</v>
      </c>
      <c r="D171">
        <v>0</v>
      </c>
      <c r="E171">
        <v>0</v>
      </c>
      <c r="F171">
        <v>0</v>
      </c>
      <c r="G171">
        <v>0</v>
      </c>
      <c r="H171">
        <v>0</v>
      </c>
      <c r="I171">
        <v>0</v>
      </c>
      <c r="J171">
        <v>0</v>
      </c>
      <c r="K171">
        <v>0</v>
      </c>
      <c r="L171">
        <v>0</v>
      </c>
      <c r="M171">
        <v>0</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0</v>
      </c>
      <c r="AQ171">
        <v>1</v>
      </c>
      <c r="AR171">
        <v>0</v>
      </c>
      <c r="AS171">
        <v>0</v>
      </c>
      <c r="AT171">
        <v>0</v>
      </c>
      <c r="AU171">
        <v>0</v>
      </c>
      <c r="AV171">
        <v>0</v>
      </c>
    </row>
    <row r="172" spans="1:48" x14ac:dyDescent="0.25">
      <c r="A172">
        <v>86</v>
      </c>
      <c r="B172">
        <v>0</v>
      </c>
      <c r="C172">
        <v>0</v>
      </c>
      <c r="D172">
        <v>0</v>
      </c>
      <c r="E172">
        <v>0</v>
      </c>
      <c r="F172">
        <v>0</v>
      </c>
      <c r="G172">
        <v>0</v>
      </c>
      <c r="H172">
        <v>0</v>
      </c>
      <c r="I172">
        <v>1</v>
      </c>
      <c r="J172">
        <v>0</v>
      </c>
      <c r="K172">
        <v>0</v>
      </c>
      <c r="L172">
        <v>0</v>
      </c>
      <c r="M172">
        <v>0</v>
      </c>
      <c r="N172">
        <v>0</v>
      </c>
      <c r="O172">
        <v>1</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1</v>
      </c>
      <c r="AM172">
        <v>0</v>
      </c>
      <c r="AN172">
        <v>0</v>
      </c>
      <c r="AO172">
        <v>0</v>
      </c>
      <c r="AP172">
        <v>0</v>
      </c>
      <c r="AQ172">
        <v>0</v>
      </c>
      <c r="AR172">
        <v>0</v>
      </c>
      <c r="AS172">
        <v>0</v>
      </c>
      <c r="AT172">
        <v>0</v>
      </c>
      <c r="AU172">
        <v>0</v>
      </c>
      <c r="AV172">
        <v>0</v>
      </c>
    </row>
    <row r="173" spans="1:48" x14ac:dyDescent="0.25">
      <c r="A173">
        <v>86</v>
      </c>
      <c r="B173">
        <v>0</v>
      </c>
      <c r="C173">
        <v>0</v>
      </c>
      <c r="D173">
        <v>1</v>
      </c>
      <c r="E173">
        <v>0</v>
      </c>
      <c r="F173">
        <v>0</v>
      </c>
      <c r="G173">
        <v>1</v>
      </c>
      <c r="H173">
        <v>0</v>
      </c>
      <c r="I173">
        <v>0</v>
      </c>
      <c r="J173">
        <v>0</v>
      </c>
      <c r="K173">
        <v>0</v>
      </c>
      <c r="L173">
        <v>0</v>
      </c>
      <c r="M173">
        <v>0</v>
      </c>
      <c r="N173">
        <v>0</v>
      </c>
      <c r="O173">
        <v>0</v>
      </c>
      <c r="P173">
        <v>0</v>
      </c>
      <c r="Q173">
        <v>0</v>
      </c>
      <c r="R173">
        <v>1</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0</v>
      </c>
      <c r="AV173">
        <v>0</v>
      </c>
    </row>
    <row r="174" spans="1:48" x14ac:dyDescent="0.25">
      <c r="A174">
        <v>87</v>
      </c>
      <c r="B174">
        <v>0</v>
      </c>
      <c r="C174">
        <v>0</v>
      </c>
      <c r="D174">
        <v>0</v>
      </c>
      <c r="E174">
        <v>0</v>
      </c>
      <c r="F174">
        <v>0</v>
      </c>
      <c r="G174">
        <v>0</v>
      </c>
      <c r="H174">
        <v>0</v>
      </c>
      <c r="I174">
        <v>0</v>
      </c>
      <c r="J174">
        <v>0</v>
      </c>
      <c r="K174">
        <v>0</v>
      </c>
      <c r="L174">
        <v>0</v>
      </c>
      <c r="M174">
        <v>0</v>
      </c>
      <c r="N174">
        <v>0</v>
      </c>
      <c r="O174">
        <v>0</v>
      </c>
      <c r="P174">
        <v>0</v>
      </c>
      <c r="Q174">
        <v>0</v>
      </c>
      <c r="R174">
        <v>0</v>
      </c>
      <c r="S174">
        <v>0</v>
      </c>
      <c r="T174">
        <v>0</v>
      </c>
      <c r="U174">
        <v>0</v>
      </c>
      <c r="V174">
        <v>0</v>
      </c>
      <c r="W174">
        <v>0</v>
      </c>
      <c r="X174">
        <v>0</v>
      </c>
      <c r="Y174">
        <v>1</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1</v>
      </c>
      <c r="AT174">
        <v>0</v>
      </c>
      <c r="AU174">
        <v>0</v>
      </c>
      <c r="AV174">
        <v>1</v>
      </c>
    </row>
    <row r="175" spans="1:48" x14ac:dyDescent="0.25">
      <c r="A175">
        <v>87</v>
      </c>
      <c r="B175">
        <v>0</v>
      </c>
      <c r="C175">
        <v>0</v>
      </c>
      <c r="D175">
        <v>0</v>
      </c>
      <c r="E175">
        <v>0</v>
      </c>
      <c r="F175">
        <v>1</v>
      </c>
      <c r="G175">
        <v>0</v>
      </c>
      <c r="H175">
        <v>0</v>
      </c>
      <c r="I175">
        <v>0</v>
      </c>
      <c r="J175">
        <v>1</v>
      </c>
      <c r="K175">
        <v>0</v>
      </c>
      <c r="L175">
        <v>0</v>
      </c>
      <c r="M175">
        <v>0</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1</v>
      </c>
      <c r="AQ175">
        <v>0</v>
      </c>
      <c r="AR175">
        <v>0</v>
      </c>
      <c r="AS175">
        <v>0</v>
      </c>
      <c r="AT175">
        <v>0</v>
      </c>
      <c r="AU175">
        <v>0</v>
      </c>
      <c r="AV175">
        <v>0</v>
      </c>
    </row>
    <row r="1001" spans="2:2" x14ac:dyDescent="0.25">
      <c r="B1001">
        <f>MATCH(1,B2:B16,0)</f>
        <v>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I376"/>
  <sheetViews>
    <sheetView workbookViewId="0">
      <selection activeCell="A2" sqref="A2:I2"/>
    </sheetView>
  </sheetViews>
  <sheetFormatPr defaultRowHeight="15" x14ac:dyDescent="0.25"/>
  <sheetData>
    <row r="1" spans="1:9" ht="15.75" thickBot="1" x14ac:dyDescent="0.3">
      <c r="A1" t="s">
        <v>2815</v>
      </c>
    </row>
    <row r="2" spans="1:9" ht="16.5" thickTop="1" thickBot="1" x14ac:dyDescent="0.3">
      <c r="A2" s="76" t="s">
        <v>2828</v>
      </c>
      <c r="B2" s="77"/>
      <c r="C2" s="77"/>
      <c r="D2" s="77"/>
      <c r="E2" s="77"/>
      <c r="F2" s="77"/>
      <c r="G2" s="77"/>
      <c r="H2" s="77"/>
      <c r="I2" s="78"/>
    </row>
    <row r="3" spans="1:9" ht="15.75" thickTop="1" x14ac:dyDescent="0.25"/>
    <row r="7" spans="1:9" x14ac:dyDescent="0.25">
      <c r="A7" t="s">
        <v>0</v>
      </c>
      <c r="B7" t="s">
        <v>4055</v>
      </c>
      <c r="C7" t="s">
        <v>2819</v>
      </c>
    </row>
    <row r="8" spans="1:9" x14ac:dyDescent="0.25">
      <c r="A8">
        <v>525</v>
      </c>
    </row>
    <row r="16" spans="1:9" x14ac:dyDescent="0.25">
      <c r="A16">
        <v>876</v>
      </c>
    </row>
    <row r="24" spans="1:3" x14ac:dyDescent="0.25">
      <c r="A24">
        <v>877</v>
      </c>
      <c r="C24" t="s">
        <v>2814</v>
      </c>
    </row>
    <row r="32" spans="1:3" x14ac:dyDescent="0.25">
      <c r="A32">
        <v>1792</v>
      </c>
    </row>
    <row r="40" spans="1:3" x14ac:dyDescent="0.25">
      <c r="A40">
        <v>1986</v>
      </c>
      <c r="C40" t="s">
        <v>2814</v>
      </c>
    </row>
    <row r="48" spans="1:3" x14ac:dyDescent="0.25">
      <c r="A48">
        <v>2220</v>
      </c>
      <c r="C48" t="s">
        <v>2814</v>
      </c>
    </row>
    <row r="56" spans="1:3" x14ac:dyDescent="0.25">
      <c r="A56">
        <v>2472</v>
      </c>
      <c r="C56" t="s">
        <v>2814</v>
      </c>
    </row>
    <row r="64" spans="1:3" x14ac:dyDescent="0.25">
      <c r="A64">
        <v>2491</v>
      </c>
      <c r="C64" t="s">
        <v>2814</v>
      </c>
    </row>
    <row r="72" spans="1:3" x14ac:dyDescent="0.25">
      <c r="A72">
        <v>2500</v>
      </c>
      <c r="C72" t="s">
        <v>2814</v>
      </c>
    </row>
    <row r="80" spans="1:3" x14ac:dyDescent="0.25">
      <c r="A80">
        <v>2531</v>
      </c>
      <c r="C80" t="s">
        <v>2814</v>
      </c>
    </row>
    <row r="88" spans="1:3" x14ac:dyDescent="0.25">
      <c r="A88">
        <v>2538</v>
      </c>
      <c r="C88" t="s">
        <v>2814</v>
      </c>
    </row>
    <row r="96" spans="1:3" x14ac:dyDescent="0.25">
      <c r="A96">
        <v>2823</v>
      </c>
      <c r="C96" t="s">
        <v>2814</v>
      </c>
    </row>
    <row r="104" spans="1:3" x14ac:dyDescent="0.25">
      <c r="A104">
        <v>2883</v>
      </c>
      <c r="C104" t="s">
        <v>2814</v>
      </c>
    </row>
    <row r="112" spans="1:3" x14ac:dyDescent="0.25">
      <c r="A112">
        <v>3007</v>
      </c>
    </row>
    <row r="120" spans="1:3" x14ac:dyDescent="0.25">
      <c r="A120">
        <v>3102</v>
      </c>
      <c r="C120" t="s">
        <v>2814</v>
      </c>
    </row>
    <row r="128" spans="1:3" x14ac:dyDescent="0.25">
      <c r="A128">
        <v>3130</v>
      </c>
    </row>
    <row r="136" spans="1:3" x14ac:dyDescent="0.25">
      <c r="A136">
        <v>3134</v>
      </c>
      <c r="C136" t="s">
        <v>2814</v>
      </c>
    </row>
    <row r="144" spans="1:3" x14ac:dyDescent="0.25">
      <c r="A144">
        <v>3275</v>
      </c>
      <c r="C144" t="s">
        <v>2814</v>
      </c>
    </row>
    <row r="152" spans="1:3" x14ac:dyDescent="0.25">
      <c r="A152">
        <v>3277</v>
      </c>
    </row>
    <row r="160" spans="1:3" x14ac:dyDescent="0.25">
      <c r="A160">
        <v>3292</v>
      </c>
      <c r="C160" t="s">
        <v>2814</v>
      </c>
    </row>
    <row r="168" spans="1:3" x14ac:dyDescent="0.25">
      <c r="A168">
        <v>3298</v>
      </c>
      <c r="C168" t="s">
        <v>2814</v>
      </c>
    </row>
    <row r="176" spans="1:3" x14ac:dyDescent="0.25">
      <c r="A176">
        <v>3300</v>
      </c>
      <c r="C176" t="s">
        <v>2814</v>
      </c>
    </row>
    <row r="184" spans="1:3" x14ac:dyDescent="0.25">
      <c r="A184">
        <v>3313</v>
      </c>
      <c r="C184" t="s">
        <v>2814</v>
      </c>
    </row>
    <row r="192" spans="1:3" x14ac:dyDescent="0.25">
      <c r="A192">
        <v>3367</v>
      </c>
      <c r="C192" t="s">
        <v>2814</v>
      </c>
    </row>
    <row r="200" spans="1:3" x14ac:dyDescent="0.25">
      <c r="A200">
        <v>3750</v>
      </c>
      <c r="C200" t="s">
        <v>2814</v>
      </c>
    </row>
    <row r="208" spans="1:3" x14ac:dyDescent="0.25">
      <c r="A208">
        <v>3754</v>
      </c>
      <c r="C208" t="s">
        <v>2814</v>
      </c>
    </row>
    <row r="216" spans="1:3" x14ac:dyDescent="0.25">
      <c r="A216">
        <v>3883</v>
      </c>
      <c r="C216" t="s">
        <v>2814</v>
      </c>
    </row>
    <row r="224" spans="1:3" x14ac:dyDescent="0.25">
      <c r="A224">
        <v>4009</v>
      </c>
      <c r="C224" t="s">
        <v>2814</v>
      </c>
    </row>
    <row r="232" spans="1:3" x14ac:dyDescent="0.25">
      <c r="A232">
        <v>4181</v>
      </c>
      <c r="C232" t="s">
        <v>2814</v>
      </c>
    </row>
    <row r="240" spans="1:3" x14ac:dyDescent="0.25">
      <c r="A240">
        <v>4198</v>
      </c>
      <c r="C240" t="s">
        <v>2814</v>
      </c>
    </row>
    <row r="248" spans="1:3" x14ac:dyDescent="0.25">
      <c r="A248">
        <v>4239</v>
      </c>
      <c r="C248" t="s">
        <v>2814</v>
      </c>
    </row>
    <row r="256" spans="1:3" x14ac:dyDescent="0.25">
      <c r="A256">
        <v>4360</v>
      </c>
      <c r="C256" t="s">
        <v>2814</v>
      </c>
    </row>
    <row r="264" spans="1:3" x14ac:dyDescent="0.25">
      <c r="A264">
        <v>4539</v>
      </c>
    </row>
    <row r="272" spans="1:3" x14ac:dyDescent="0.25">
      <c r="A272">
        <v>4674</v>
      </c>
      <c r="C272" t="s">
        <v>2814</v>
      </c>
    </row>
    <row r="280" spans="1:1" x14ac:dyDescent="0.25">
      <c r="A280">
        <v>4818</v>
      </c>
    </row>
    <row r="288" spans="1:1" x14ac:dyDescent="0.25">
      <c r="A288">
        <v>5172</v>
      </c>
    </row>
    <row r="296" spans="1:1" x14ac:dyDescent="0.25">
      <c r="A296">
        <v>5576</v>
      </c>
    </row>
    <row r="304" spans="1:1" x14ac:dyDescent="0.25">
      <c r="A304">
        <v>5638</v>
      </c>
    </row>
    <row r="312" spans="1:3" x14ac:dyDescent="0.25">
      <c r="A312">
        <v>5658</v>
      </c>
      <c r="C312" t="s">
        <v>2814</v>
      </c>
    </row>
    <row r="320" spans="1:3" x14ac:dyDescent="0.25">
      <c r="A320">
        <v>5929</v>
      </c>
      <c r="C320" t="s">
        <v>2814</v>
      </c>
    </row>
    <row r="328" spans="1:3" x14ac:dyDescent="0.25">
      <c r="A328">
        <v>6047</v>
      </c>
      <c r="C328" t="s">
        <v>2814</v>
      </c>
    </row>
    <row r="336" spans="1:3" x14ac:dyDescent="0.25">
      <c r="A336">
        <v>6056</v>
      </c>
      <c r="C336" t="s">
        <v>2814</v>
      </c>
    </row>
    <row r="344" spans="1:3" x14ac:dyDescent="0.25">
      <c r="A344">
        <v>6175</v>
      </c>
      <c r="C344" t="s">
        <v>2814</v>
      </c>
    </row>
    <row r="352" spans="1:3" x14ac:dyDescent="0.25">
      <c r="A352">
        <v>6453</v>
      </c>
      <c r="C352" t="s">
        <v>2814</v>
      </c>
    </row>
    <row r="360" spans="1:3" x14ac:dyDescent="0.25">
      <c r="A360">
        <v>7048</v>
      </c>
    </row>
    <row r="368" spans="1:3" x14ac:dyDescent="0.25">
      <c r="A368">
        <v>7235</v>
      </c>
      <c r="C368" t="s">
        <v>2814</v>
      </c>
    </row>
    <row r="376" spans="1:3" x14ac:dyDescent="0.25">
      <c r="A376">
        <v>7257</v>
      </c>
      <c r="C376" t="s">
        <v>2814</v>
      </c>
    </row>
  </sheetData>
  <mergeCells count="1">
    <mergeCell ref="A2:I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UpdateImages">
                <anchor moveWithCells="1" sizeWithCells="1">
                  <from>
                    <xdr:col>3</xdr:col>
                    <xdr:colOff>323850</xdr:colOff>
                    <xdr:row>2</xdr:row>
                    <xdr:rowOff>152400</xdr:rowOff>
                  </from>
                  <to>
                    <xdr:col>5</xdr:col>
                    <xdr:colOff>409575</xdr:colOff>
                    <xdr:row>4</xdr:row>
                    <xdr:rowOff>133350</xdr:rowOff>
                  </to>
                </anchor>
              </controlPr>
            </control>
          </mc:Choice>
        </mc:AlternateContent>
        <mc:AlternateContent xmlns:mc="http://schemas.openxmlformats.org/markup-compatibility/2006">
          <mc:Choice Requires="x14">
            <control shapeId="26627" r:id="rId5" name="Button 3">
              <controlPr defaultSize="0" print="0" autoFill="0" autoPict="0" macro="[0]!downloadImages">
                <anchor moveWithCells="1" sizeWithCells="1">
                  <from>
                    <xdr:col>0</xdr:col>
                    <xdr:colOff>361950</xdr:colOff>
                    <xdr:row>2</xdr:row>
                    <xdr:rowOff>142875</xdr:rowOff>
                  </from>
                  <to>
                    <xdr:col>2</xdr:col>
                    <xdr:colOff>447675</xdr:colOff>
                    <xdr:row>4</xdr:row>
                    <xdr:rowOff>123825</xdr:rowOff>
                  </to>
                </anchor>
              </controlPr>
            </control>
          </mc:Choice>
        </mc:AlternateContent>
        <mc:AlternateContent xmlns:mc="http://schemas.openxmlformats.org/markup-compatibility/2006">
          <mc:Choice Requires="x14">
            <control shapeId="26628" r:id="rId6" name="Button 4">
              <controlPr defaultSize="0" print="0" autoFill="0" autoPict="0" macro="[0]!CreateDir">
                <anchor moveWithCells="1" sizeWithCells="1">
                  <from>
                    <xdr:col>9</xdr:col>
                    <xdr:colOff>152400</xdr:colOff>
                    <xdr:row>0</xdr:row>
                    <xdr:rowOff>133350</xdr:rowOff>
                  </from>
                  <to>
                    <xdr:col>11</xdr:col>
                    <xdr:colOff>381000</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0F52F-53A6-4179-8F34-AFD58F8DFACE}">
  <sheetPr codeName="Sheet23"/>
  <dimension ref="A2:G14"/>
  <sheetViews>
    <sheetView workbookViewId="0">
      <selection activeCell="B5" sqref="B5"/>
    </sheetView>
  </sheetViews>
  <sheetFormatPr defaultRowHeight="15" x14ac:dyDescent="0.25"/>
  <cols>
    <col min="1" max="1" width="31.85546875" customWidth="1"/>
    <col min="2" max="7" width="18" style="3" customWidth="1"/>
  </cols>
  <sheetData>
    <row r="2" spans="1:6" ht="36.75" customHeight="1" x14ac:dyDescent="0.25">
      <c r="A2" t="s">
        <v>4112</v>
      </c>
      <c r="B2" s="3" t="s">
        <v>3678</v>
      </c>
      <c r="C2" s="3" t="s">
        <v>3676</v>
      </c>
      <c r="D2" s="3" t="s">
        <v>3677</v>
      </c>
      <c r="E2" s="3" t="s">
        <v>3675</v>
      </c>
      <c r="F2" s="3" t="s">
        <v>3674</v>
      </c>
    </row>
    <row r="4" spans="1:6" ht="30" x14ac:dyDescent="0.25">
      <c r="B4" s="3" t="s">
        <v>4114</v>
      </c>
      <c r="C4" s="3" t="s">
        <v>4115</v>
      </c>
      <c r="D4" s="3" t="s">
        <v>4117</v>
      </c>
    </row>
    <row r="5" spans="1:6" x14ac:dyDescent="0.25">
      <c r="A5" t="s">
        <v>4113</v>
      </c>
      <c r="B5" s="3" t="s">
        <v>3911</v>
      </c>
      <c r="C5" s="74">
        <v>43166.103356481479</v>
      </c>
      <c r="D5" s="3">
        <v>1</v>
      </c>
    </row>
    <row r="6" spans="1:6" x14ac:dyDescent="0.25">
      <c r="C6" s="73"/>
    </row>
    <row r="14" spans="1:6" x14ac:dyDescent="0.25">
      <c r="C14" s="7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2:E185"/>
  <sheetViews>
    <sheetView workbookViewId="0"/>
  </sheetViews>
  <sheetFormatPr defaultRowHeight="15" x14ac:dyDescent="0.25"/>
  <cols>
    <col min="1" max="1" width="15.5703125" customWidth="1"/>
    <col min="2" max="2" width="48.42578125" customWidth="1"/>
    <col min="3" max="3" width="8.42578125" customWidth="1"/>
    <col min="4" max="4" width="29.42578125" customWidth="1"/>
    <col min="5" max="5" width="12.7109375" customWidth="1"/>
  </cols>
  <sheetData>
    <row r="2" spans="1:5" x14ac:dyDescent="0.25">
      <c r="A2" s="4"/>
    </row>
    <row r="4" spans="1:5" x14ac:dyDescent="0.25">
      <c r="A4" s="4"/>
    </row>
    <row r="5" spans="1:5" x14ac:dyDescent="0.25">
      <c r="A5" t="s">
        <v>52</v>
      </c>
      <c r="B5" t="s">
        <v>53</v>
      </c>
      <c r="C5" t="s">
        <v>3685</v>
      </c>
      <c r="D5" t="s">
        <v>3686</v>
      </c>
      <c r="E5" t="s">
        <v>51</v>
      </c>
    </row>
    <row r="6" spans="1:5" x14ac:dyDescent="0.25">
      <c r="A6" s="4">
        <v>43159</v>
      </c>
      <c r="B6" t="s">
        <v>3894</v>
      </c>
      <c r="C6">
        <v>1</v>
      </c>
      <c r="D6" t="s">
        <v>3687</v>
      </c>
      <c r="E6" t="s">
        <v>3895</v>
      </c>
    </row>
    <row r="7" spans="1:5" x14ac:dyDescent="0.25">
      <c r="A7" s="4">
        <v>43159</v>
      </c>
      <c r="B7" t="s">
        <v>3910</v>
      </c>
      <c r="C7">
        <v>1</v>
      </c>
      <c r="D7" t="s">
        <v>3687</v>
      </c>
      <c r="E7" t="s">
        <v>3911</v>
      </c>
    </row>
    <row r="8" spans="1:5" x14ac:dyDescent="0.25">
      <c r="A8" s="4">
        <v>43159</v>
      </c>
      <c r="B8" t="s">
        <v>3946</v>
      </c>
      <c r="C8">
        <v>1</v>
      </c>
      <c r="D8" t="s">
        <v>3687</v>
      </c>
      <c r="E8" t="s">
        <v>3947</v>
      </c>
    </row>
    <row r="9" spans="1:5" x14ac:dyDescent="0.25">
      <c r="A9" s="4">
        <v>43159</v>
      </c>
      <c r="B9" t="s">
        <v>3990</v>
      </c>
      <c r="C9">
        <v>1</v>
      </c>
      <c r="D9" t="s">
        <v>3687</v>
      </c>
      <c r="E9" t="s">
        <v>3991</v>
      </c>
    </row>
    <row r="10" spans="1:5" x14ac:dyDescent="0.25">
      <c r="A10" s="4">
        <v>43159</v>
      </c>
      <c r="B10" t="s">
        <v>3996</v>
      </c>
      <c r="C10">
        <v>1</v>
      </c>
      <c r="D10" t="s">
        <v>3687</v>
      </c>
      <c r="E10" t="s">
        <v>3997</v>
      </c>
    </row>
    <row r="11" spans="1:5" x14ac:dyDescent="0.25">
      <c r="A11" s="4">
        <v>43159</v>
      </c>
      <c r="B11" t="s">
        <v>4020</v>
      </c>
      <c r="C11">
        <v>1</v>
      </c>
      <c r="D11" t="s">
        <v>3687</v>
      </c>
      <c r="E11" t="s">
        <v>4021</v>
      </c>
    </row>
    <row r="12" spans="1:5" x14ac:dyDescent="0.25">
      <c r="A12" s="4">
        <v>43160</v>
      </c>
      <c r="B12" t="s">
        <v>3806</v>
      </c>
      <c r="C12">
        <v>1</v>
      </c>
      <c r="D12" t="s">
        <v>3728</v>
      </c>
      <c r="E12" t="s">
        <v>3807</v>
      </c>
    </row>
    <row r="13" spans="1:5" x14ac:dyDescent="0.25">
      <c r="A13" s="4">
        <v>43160</v>
      </c>
      <c r="B13" t="s">
        <v>3838</v>
      </c>
      <c r="C13">
        <v>1</v>
      </c>
      <c r="D13" t="s">
        <v>3728</v>
      </c>
      <c r="E13" t="s">
        <v>3839</v>
      </c>
    </row>
    <row r="14" spans="1:5" x14ac:dyDescent="0.25">
      <c r="A14" s="4">
        <v>43160</v>
      </c>
      <c r="B14" t="s">
        <v>3846</v>
      </c>
      <c r="C14">
        <v>1</v>
      </c>
      <c r="D14" t="s">
        <v>3728</v>
      </c>
      <c r="E14" t="s">
        <v>3847</v>
      </c>
    </row>
    <row r="15" spans="1:5" x14ac:dyDescent="0.25">
      <c r="A15" s="4">
        <v>43160</v>
      </c>
      <c r="B15" t="s">
        <v>3868</v>
      </c>
      <c r="C15">
        <v>1</v>
      </c>
      <c r="D15" t="s">
        <v>3728</v>
      </c>
      <c r="E15" t="s">
        <v>3869</v>
      </c>
    </row>
    <row r="16" spans="1:5" x14ac:dyDescent="0.25">
      <c r="A16" s="4">
        <v>43160</v>
      </c>
      <c r="B16" t="s">
        <v>3872</v>
      </c>
      <c r="C16">
        <v>1</v>
      </c>
      <c r="D16" t="s">
        <v>3728</v>
      </c>
      <c r="E16" t="s">
        <v>3873</v>
      </c>
    </row>
    <row r="17" spans="1:5" x14ac:dyDescent="0.25">
      <c r="A17" s="4">
        <v>43160</v>
      </c>
      <c r="B17" t="s">
        <v>3942</v>
      </c>
      <c r="C17">
        <v>1</v>
      </c>
      <c r="D17" t="s">
        <v>3687</v>
      </c>
      <c r="E17" t="s">
        <v>3943</v>
      </c>
    </row>
    <row r="18" spans="1:5" x14ac:dyDescent="0.25">
      <c r="A18" s="4">
        <v>43160</v>
      </c>
      <c r="B18" t="s">
        <v>3976</v>
      </c>
      <c r="C18">
        <v>1</v>
      </c>
      <c r="D18" t="s">
        <v>3728</v>
      </c>
      <c r="E18" t="s">
        <v>3977</v>
      </c>
    </row>
    <row r="19" spans="1:5" x14ac:dyDescent="0.25">
      <c r="A19" s="4">
        <v>43160</v>
      </c>
      <c r="B19" t="s">
        <v>4008</v>
      </c>
      <c r="C19">
        <v>1</v>
      </c>
      <c r="D19" t="s">
        <v>3687</v>
      </c>
      <c r="E19" t="s">
        <v>4009</v>
      </c>
    </row>
    <row r="20" spans="1:5" x14ac:dyDescent="0.25">
      <c r="A20" s="4">
        <v>43161</v>
      </c>
      <c r="B20" t="s">
        <v>3762</v>
      </c>
      <c r="C20">
        <v>1</v>
      </c>
      <c r="D20" t="s">
        <v>3728</v>
      </c>
      <c r="E20" t="s">
        <v>3763</v>
      </c>
    </row>
    <row r="21" spans="1:5" x14ac:dyDescent="0.25">
      <c r="A21" s="4">
        <v>43161</v>
      </c>
      <c r="B21" t="s">
        <v>3918</v>
      </c>
      <c r="C21">
        <v>1</v>
      </c>
      <c r="D21" t="s">
        <v>3728</v>
      </c>
      <c r="E21" t="s">
        <v>3919</v>
      </c>
    </row>
    <row r="22" spans="1:5" x14ac:dyDescent="0.25">
      <c r="A22" s="4">
        <v>43161</v>
      </c>
      <c r="B22" t="s">
        <v>3950</v>
      </c>
      <c r="C22">
        <v>1</v>
      </c>
      <c r="D22" t="s">
        <v>3728</v>
      </c>
      <c r="E22" t="s">
        <v>3951</v>
      </c>
    </row>
    <row r="23" spans="1:5" x14ac:dyDescent="0.25">
      <c r="A23" s="4">
        <v>43161</v>
      </c>
      <c r="B23" t="s">
        <v>3966</v>
      </c>
      <c r="C23">
        <v>1</v>
      </c>
      <c r="D23" t="s">
        <v>3728</v>
      </c>
      <c r="E23" t="s">
        <v>3967</v>
      </c>
    </row>
    <row r="24" spans="1:5" x14ac:dyDescent="0.25">
      <c r="A24" s="4">
        <v>43161</v>
      </c>
      <c r="B24" t="s">
        <v>3982</v>
      </c>
      <c r="C24">
        <v>1</v>
      </c>
      <c r="D24" t="s">
        <v>3728</v>
      </c>
      <c r="E24" t="s">
        <v>3983</v>
      </c>
    </row>
    <row r="25" spans="1:5" x14ac:dyDescent="0.25">
      <c r="A25" s="4">
        <v>43161</v>
      </c>
      <c r="B25" t="s">
        <v>4028</v>
      </c>
      <c r="C25">
        <v>1</v>
      </c>
      <c r="D25" t="s">
        <v>3728</v>
      </c>
      <c r="E25" t="s">
        <v>4029</v>
      </c>
    </row>
    <row r="26" spans="1:5" x14ac:dyDescent="0.25">
      <c r="A26" s="4">
        <v>43161</v>
      </c>
      <c r="B26" t="s">
        <v>4036</v>
      </c>
      <c r="C26">
        <v>1</v>
      </c>
      <c r="D26" t="s">
        <v>3728</v>
      </c>
      <c r="E26" t="s">
        <v>4037</v>
      </c>
    </row>
    <row r="27" spans="1:5" x14ac:dyDescent="0.25">
      <c r="A27" s="4">
        <v>43164</v>
      </c>
      <c r="B27" t="s">
        <v>3790</v>
      </c>
      <c r="C27">
        <v>1</v>
      </c>
      <c r="D27" t="s">
        <v>3728</v>
      </c>
      <c r="E27" t="s">
        <v>3791</v>
      </c>
    </row>
    <row r="28" spans="1:5" x14ac:dyDescent="0.25">
      <c r="A28" s="4">
        <v>43166</v>
      </c>
      <c r="B28" t="s">
        <v>3693</v>
      </c>
      <c r="C28">
        <v>2</v>
      </c>
      <c r="D28" t="s">
        <v>3687</v>
      </c>
      <c r="E28" t="s">
        <v>3694</v>
      </c>
    </row>
    <row r="29" spans="1:5" x14ac:dyDescent="0.25">
      <c r="A29" s="4">
        <v>43166</v>
      </c>
      <c r="B29" t="s">
        <v>3699</v>
      </c>
      <c r="C29">
        <v>2</v>
      </c>
      <c r="D29" t="s">
        <v>3687</v>
      </c>
      <c r="E29" t="s">
        <v>3700</v>
      </c>
    </row>
    <row r="30" spans="1:5" x14ac:dyDescent="0.25">
      <c r="A30" s="4">
        <v>43166</v>
      </c>
      <c r="B30" t="s">
        <v>3719</v>
      </c>
      <c r="C30">
        <v>2</v>
      </c>
      <c r="D30" t="s">
        <v>3687</v>
      </c>
      <c r="E30" t="s">
        <v>3720</v>
      </c>
    </row>
    <row r="31" spans="1:5" x14ac:dyDescent="0.25">
      <c r="A31" s="4">
        <v>43166</v>
      </c>
      <c r="B31" t="s">
        <v>3748</v>
      </c>
      <c r="C31">
        <v>2</v>
      </c>
      <c r="D31" t="s">
        <v>3687</v>
      </c>
      <c r="E31" t="s">
        <v>3749</v>
      </c>
    </row>
    <row r="32" spans="1:5" x14ac:dyDescent="0.25">
      <c r="A32" s="4">
        <v>43166</v>
      </c>
      <c r="B32" t="s">
        <v>3766</v>
      </c>
      <c r="C32">
        <v>2</v>
      </c>
      <c r="D32" t="s">
        <v>3687</v>
      </c>
      <c r="E32" t="s">
        <v>3767</v>
      </c>
    </row>
    <row r="33" spans="1:5" x14ac:dyDescent="0.25">
      <c r="A33" s="4">
        <v>43166</v>
      </c>
      <c r="B33" t="s">
        <v>3792</v>
      </c>
      <c r="C33">
        <v>2</v>
      </c>
      <c r="D33" t="s">
        <v>3728</v>
      </c>
      <c r="E33" t="s">
        <v>3793</v>
      </c>
    </row>
    <row r="34" spans="1:5" x14ac:dyDescent="0.25">
      <c r="A34" s="4">
        <v>43166</v>
      </c>
      <c r="B34" t="s">
        <v>3878</v>
      </c>
      <c r="C34">
        <v>2</v>
      </c>
      <c r="D34" t="s">
        <v>3687</v>
      </c>
      <c r="E34" t="s">
        <v>3879</v>
      </c>
    </row>
    <row r="35" spans="1:5" x14ac:dyDescent="0.25">
      <c r="A35" s="4">
        <v>43166</v>
      </c>
      <c r="B35" t="s">
        <v>3880</v>
      </c>
      <c r="C35">
        <v>2</v>
      </c>
      <c r="D35" t="s">
        <v>3687</v>
      </c>
      <c r="E35" t="s">
        <v>3881</v>
      </c>
    </row>
    <row r="36" spans="1:5" x14ac:dyDescent="0.25">
      <c r="A36" s="4">
        <v>43166</v>
      </c>
      <c r="B36" t="s">
        <v>3890</v>
      </c>
      <c r="C36">
        <v>2</v>
      </c>
      <c r="D36" t="s">
        <v>3687</v>
      </c>
      <c r="E36" t="s">
        <v>3891</v>
      </c>
    </row>
    <row r="37" spans="1:5" x14ac:dyDescent="0.25">
      <c r="A37" s="4">
        <v>43166</v>
      </c>
      <c r="B37" t="s">
        <v>4014</v>
      </c>
      <c r="C37">
        <v>2</v>
      </c>
      <c r="D37" t="s">
        <v>3687</v>
      </c>
      <c r="E37" t="s">
        <v>4015</v>
      </c>
    </row>
    <row r="38" spans="1:5" x14ac:dyDescent="0.25">
      <c r="A38" s="4">
        <v>43167</v>
      </c>
      <c r="B38" t="s">
        <v>3758</v>
      </c>
      <c r="C38">
        <v>2</v>
      </c>
      <c r="D38" t="s">
        <v>3728</v>
      </c>
      <c r="E38" t="s">
        <v>3759</v>
      </c>
    </row>
    <row r="39" spans="1:5" x14ac:dyDescent="0.25">
      <c r="A39" s="4">
        <v>43167</v>
      </c>
      <c r="B39" t="s">
        <v>3820</v>
      </c>
      <c r="C39">
        <v>2</v>
      </c>
      <c r="D39" t="s">
        <v>3728</v>
      </c>
      <c r="E39" t="s">
        <v>3821</v>
      </c>
    </row>
    <row r="40" spans="1:5" x14ac:dyDescent="0.25">
      <c r="A40" s="4">
        <v>43167</v>
      </c>
      <c r="B40" t="s">
        <v>3842</v>
      </c>
      <c r="C40">
        <v>2</v>
      </c>
      <c r="D40" t="s">
        <v>3728</v>
      </c>
      <c r="E40" t="s">
        <v>3843</v>
      </c>
    </row>
    <row r="41" spans="1:5" x14ac:dyDescent="0.25">
      <c r="A41" s="4">
        <v>43167</v>
      </c>
      <c r="B41" t="s">
        <v>3866</v>
      </c>
      <c r="C41">
        <v>2</v>
      </c>
      <c r="D41" t="s">
        <v>3728</v>
      </c>
      <c r="E41" t="s">
        <v>3867</v>
      </c>
    </row>
    <row r="42" spans="1:5" x14ac:dyDescent="0.25">
      <c r="A42" s="4">
        <v>43167</v>
      </c>
      <c r="B42" t="s">
        <v>3874</v>
      </c>
      <c r="C42">
        <v>2</v>
      </c>
      <c r="D42" t="s">
        <v>3728</v>
      </c>
      <c r="E42" t="s">
        <v>3875</v>
      </c>
    </row>
    <row r="43" spans="1:5" x14ac:dyDescent="0.25">
      <c r="A43" s="4">
        <v>43167</v>
      </c>
      <c r="B43" t="s">
        <v>3888</v>
      </c>
      <c r="C43">
        <v>2</v>
      </c>
      <c r="D43" t="s">
        <v>3687</v>
      </c>
      <c r="E43" t="s">
        <v>3889</v>
      </c>
    </row>
    <row r="44" spans="1:5" x14ac:dyDescent="0.25">
      <c r="A44" s="4">
        <v>43167</v>
      </c>
      <c r="B44" t="s">
        <v>3978</v>
      </c>
      <c r="C44">
        <v>2</v>
      </c>
      <c r="D44" t="s">
        <v>3728</v>
      </c>
      <c r="E44" t="s">
        <v>3979</v>
      </c>
    </row>
    <row r="45" spans="1:5" x14ac:dyDescent="0.25">
      <c r="A45" s="4">
        <v>43168</v>
      </c>
      <c r="B45" t="s">
        <v>3740</v>
      </c>
      <c r="C45">
        <v>2</v>
      </c>
      <c r="D45" t="s">
        <v>3728</v>
      </c>
      <c r="E45" t="s">
        <v>3741</v>
      </c>
    </row>
    <row r="46" spans="1:5" x14ac:dyDescent="0.25">
      <c r="A46" s="4">
        <v>43168</v>
      </c>
      <c r="B46" t="s">
        <v>3782</v>
      </c>
      <c r="C46">
        <v>2</v>
      </c>
      <c r="D46" t="s">
        <v>3728</v>
      </c>
      <c r="E46" t="s">
        <v>3783</v>
      </c>
    </row>
    <row r="47" spans="1:5" x14ac:dyDescent="0.25">
      <c r="A47" s="4">
        <v>43168</v>
      </c>
      <c r="B47" t="s">
        <v>3802</v>
      </c>
      <c r="C47">
        <v>2</v>
      </c>
      <c r="D47" t="s">
        <v>3728</v>
      </c>
      <c r="E47" t="s">
        <v>3803</v>
      </c>
    </row>
    <row r="48" spans="1:5" x14ac:dyDescent="0.25">
      <c r="A48" s="4">
        <v>43168</v>
      </c>
      <c r="B48" t="s">
        <v>3904</v>
      </c>
      <c r="C48">
        <v>2</v>
      </c>
      <c r="D48" t="s">
        <v>3728</v>
      </c>
      <c r="E48" t="s">
        <v>3905</v>
      </c>
    </row>
    <row r="49" spans="1:5" x14ac:dyDescent="0.25">
      <c r="A49" s="4">
        <v>43168</v>
      </c>
      <c r="B49" t="s">
        <v>3922</v>
      </c>
      <c r="C49">
        <v>2</v>
      </c>
      <c r="D49" t="s">
        <v>3728</v>
      </c>
      <c r="E49" t="s">
        <v>3923</v>
      </c>
    </row>
    <row r="50" spans="1:5" x14ac:dyDescent="0.25">
      <c r="A50" s="4">
        <v>43168</v>
      </c>
      <c r="B50" t="s">
        <v>3986</v>
      </c>
      <c r="C50">
        <v>2</v>
      </c>
      <c r="D50" t="s">
        <v>3728</v>
      </c>
      <c r="E50" t="s">
        <v>3987</v>
      </c>
    </row>
    <row r="51" spans="1:5" x14ac:dyDescent="0.25">
      <c r="A51" s="4">
        <v>43168</v>
      </c>
      <c r="B51" t="s">
        <v>4004</v>
      </c>
      <c r="C51">
        <v>2</v>
      </c>
      <c r="D51" t="s">
        <v>3687</v>
      </c>
      <c r="E51" t="s">
        <v>4005</v>
      </c>
    </row>
    <row r="52" spans="1:5" x14ac:dyDescent="0.25">
      <c r="A52" s="4">
        <v>43168</v>
      </c>
      <c r="B52" t="s">
        <v>4024</v>
      </c>
      <c r="C52">
        <v>2</v>
      </c>
      <c r="D52" t="s">
        <v>3728</v>
      </c>
      <c r="E52" t="s">
        <v>4025</v>
      </c>
    </row>
    <row r="53" spans="1:5" x14ac:dyDescent="0.25">
      <c r="A53" s="4">
        <v>43168</v>
      </c>
      <c r="B53" t="s">
        <v>4026</v>
      </c>
      <c r="C53">
        <v>2</v>
      </c>
      <c r="D53" t="s">
        <v>3728</v>
      </c>
      <c r="E53" t="s">
        <v>4027</v>
      </c>
    </row>
    <row r="54" spans="1:5" x14ac:dyDescent="0.25">
      <c r="A54" s="4">
        <v>43169</v>
      </c>
      <c r="B54" t="s">
        <v>3695</v>
      </c>
      <c r="C54">
        <v>2</v>
      </c>
      <c r="D54" t="s">
        <v>3687</v>
      </c>
      <c r="E54" t="s">
        <v>3696</v>
      </c>
    </row>
    <row r="55" spans="1:5" x14ac:dyDescent="0.25">
      <c r="A55" s="4">
        <v>43171</v>
      </c>
      <c r="B55" t="s">
        <v>3794</v>
      </c>
      <c r="C55">
        <v>2</v>
      </c>
      <c r="D55" t="s">
        <v>3728</v>
      </c>
      <c r="E55" t="s">
        <v>3795</v>
      </c>
    </row>
    <row r="56" spans="1:5" x14ac:dyDescent="0.25">
      <c r="A56" s="4">
        <v>43172</v>
      </c>
      <c r="B56" t="s">
        <v>3703</v>
      </c>
      <c r="C56">
        <v>2</v>
      </c>
      <c r="D56" t="s">
        <v>3687</v>
      </c>
      <c r="E56" t="s">
        <v>3704</v>
      </c>
    </row>
    <row r="57" spans="1:5" x14ac:dyDescent="0.25">
      <c r="A57" s="4">
        <v>43173</v>
      </c>
      <c r="B57" t="s">
        <v>3688</v>
      </c>
      <c r="C57">
        <v>3</v>
      </c>
      <c r="D57" t="s">
        <v>3687</v>
      </c>
      <c r="E57" t="s">
        <v>3689</v>
      </c>
    </row>
    <row r="58" spans="1:5" x14ac:dyDescent="0.25">
      <c r="A58" s="4">
        <v>43173</v>
      </c>
      <c r="B58" t="s">
        <v>3713</v>
      </c>
      <c r="C58">
        <v>3</v>
      </c>
      <c r="D58" t="s">
        <v>3687</v>
      </c>
      <c r="E58" t="s">
        <v>3714</v>
      </c>
    </row>
    <row r="59" spans="1:5" x14ac:dyDescent="0.25">
      <c r="A59" s="4">
        <v>43173</v>
      </c>
      <c r="B59" t="s">
        <v>3778</v>
      </c>
      <c r="C59">
        <v>3</v>
      </c>
      <c r="D59" t="s">
        <v>3687</v>
      </c>
      <c r="E59" t="s">
        <v>3779</v>
      </c>
    </row>
    <row r="60" spans="1:5" x14ac:dyDescent="0.25">
      <c r="A60" s="4">
        <v>43173</v>
      </c>
      <c r="B60" t="s">
        <v>3796</v>
      </c>
      <c r="C60">
        <v>3</v>
      </c>
      <c r="D60" t="s">
        <v>3728</v>
      </c>
      <c r="E60" t="s">
        <v>3797</v>
      </c>
    </row>
    <row r="61" spans="1:5" x14ac:dyDescent="0.25">
      <c r="A61" s="4">
        <v>43173</v>
      </c>
      <c r="B61" t="s">
        <v>3886</v>
      </c>
      <c r="C61">
        <v>3</v>
      </c>
      <c r="D61" t="s">
        <v>3687</v>
      </c>
      <c r="E61" t="s">
        <v>3887</v>
      </c>
    </row>
    <row r="62" spans="1:5" x14ac:dyDescent="0.25">
      <c r="A62" s="4">
        <v>43173</v>
      </c>
      <c r="B62" t="s">
        <v>3896</v>
      </c>
      <c r="C62">
        <v>3</v>
      </c>
      <c r="D62" t="s">
        <v>3687</v>
      </c>
      <c r="E62" t="s">
        <v>3897</v>
      </c>
    </row>
    <row r="63" spans="1:5" x14ac:dyDescent="0.25">
      <c r="A63" s="4">
        <v>43173</v>
      </c>
      <c r="B63" t="s">
        <v>3936</v>
      </c>
      <c r="C63">
        <v>3</v>
      </c>
      <c r="D63" t="s">
        <v>3687</v>
      </c>
      <c r="E63" t="s">
        <v>3937</v>
      </c>
    </row>
    <row r="64" spans="1:5" x14ac:dyDescent="0.25">
      <c r="A64" s="4">
        <v>43173</v>
      </c>
      <c r="B64" t="s">
        <v>3940</v>
      </c>
      <c r="C64">
        <v>3</v>
      </c>
      <c r="D64" t="s">
        <v>3687</v>
      </c>
      <c r="E64" t="s">
        <v>3941</v>
      </c>
    </row>
    <row r="65" spans="1:5" x14ac:dyDescent="0.25">
      <c r="A65" s="4">
        <v>43173</v>
      </c>
      <c r="B65" t="s">
        <v>4012</v>
      </c>
      <c r="C65">
        <v>3</v>
      </c>
      <c r="D65" t="s">
        <v>3687</v>
      </c>
      <c r="E65" t="s">
        <v>4013</v>
      </c>
    </row>
    <row r="66" spans="1:5" x14ac:dyDescent="0.25">
      <c r="A66" s="4">
        <v>43174</v>
      </c>
      <c r="B66" t="s">
        <v>3721</v>
      </c>
      <c r="C66">
        <v>3</v>
      </c>
      <c r="D66" t="s">
        <v>3687</v>
      </c>
      <c r="E66" t="s">
        <v>3722</v>
      </c>
    </row>
    <row r="67" spans="1:5" x14ac:dyDescent="0.25">
      <c r="A67" s="4">
        <v>43174</v>
      </c>
      <c r="B67" t="s">
        <v>3752</v>
      </c>
      <c r="C67">
        <v>3</v>
      </c>
      <c r="D67" t="s">
        <v>3728</v>
      </c>
      <c r="E67" t="s">
        <v>3753</v>
      </c>
    </row>
    <row r="68" spans="1:5" x14ac:dyDescent="0.25">
      <c r="A68" s="4">
        <v>43174</v>
      </c>
      <c r="B68" t="s">
        <v>3832</v>
      </c>
      <c r="C68">
        <v>3</v>
      </c>
      <c r="D68" t="s">
        <v>3728</v>
      </c>
      <c r="E68" t="s">
        <v>3833</v>
      </c>
    </row>
    <row r="69" spans="1:5" x14ac:dyDescent="0.25">
      <c r="A69" s="4">
        <v>43174</v>
      </c>
      <c r="B69" t="s">
        <v>3836</v>
      </c>
      <c r="C69">
        <v>3</v>
      </c>
      <c r="D69" t="s">
        <v>3728</v>
      </c>
      <c r="E69" t="s">
        <v>3837</v>
      </c>
    </row>
    <row r="70" spans="1:5" x14ac:dyDescent="0.25">
      <c r="A70" s="4">
        <v>43174</v>
      </c>
      <c r="B70" t="s">
        <v>3840</v>
      </c>
      <c r="C70">
        <v>3</v>
      </c>
      <c r="D70" t="s">
        <v>3728</v>
      </c>
      <c r="E70" t="s">
        <v>3841</v>
      </c>
    </row>
    <row r="71" spans="1:5" x14ac:dyDescent="0.25">
      <c r="A71" s="4">
        <v>43174</v>
      </c>
      <c r="B71" t="s">
        <v>3852</v>
      </c>
      <c r="C71">
        <v>3</v>
      </c>
      <c r="D71" t="s">
        <v>3728</v>
      </c>
      <c r="E71" t="s">
        <v>3853</v>
      </c>
    </row>
    <row r="72" spans="1:5" x14ac:dyDescent="0.25">
      <c r="A72" s="4">
        <v>43174</v>
      </c>
      <c r="B72" t="s">
        <v>3862</v>
      </c>
      <c r="C72">
        <v>3</v>
      </c>
      <c r="D72" t="s">
        <v>3728</v>
      </c>
      <c r="E72" t="s">
        <v>3863</v>
      </c>
    </row>
    <row r="73" spans="1:5" x14ac:dyDescent="0.25">
      <c r="A73" s="4">
        <v>43174</v>
      </c>
      <c r="B73" t="s">
        <v>3968</v>
      </c>
      <c r="C73">
        <v>3</v>
      </c>
      <c r="D73" t="s">
        <v>3728</v>
      </c>
      <c r="E73" t="s">
        <v>3969</v>
      </c>
    </row>
    <row r="74" spans="1:5" x14ac:dyDescent="0.25">
      <c r="A74" s="4">
        <v>43174</v>
      </c>
      <c r="B74" t="s">
        <v>3998</v>
      </c>
      <c r="C74">
        <v>3</v>
      </c>
      <c r="D74" t="s">
        <v>3687</v>
      </c>
      <c r="E74" t="s">
        <v>3999</v>
      </c>
    </row>
    <row r="75" spans="1:5" x14ac:dyDescent="0.25">
      <c r="A75" s="4">
        <v>43174</v>
      </c>
      <c r="B75" t="s">
        <v>4042</v>
      </c>
      <c r="C75">
        <v>3</v>
      </c>
      <c r="D75" t="s">
        <v>3728</v>
      </c>
      <c r="E75" t="s">
        <v>4043</v>
      </c>
    </row>
    <row r="76" spans="1:5" x14ac:dyDescent="0.25">
      <c r="A76" s="4">
        <v>43175</v>
      </c>
      <c r="B76" t="s">
        <v>3697</v>
      </c>
      <c r="C76">
        <v>3</v>
      </c>
      <c r="D76" t="s">
        <v>3687</v>
      </c>
      <c r="E76" t="s">
        <v>3698</v>
      </c>
    </row>
    <row r="77" spans="1:5" x14ac:dyDescent="0.25">
      <c r="A77" s="4">
        <v>43175</v>
      </c>
      <c r="B77" t="s">
        <v>3738</v>
      </c>
      <c r="C77">
        <v>3</v>
      </c>
      <c r="D77" t="s">
        <v>3728</v>
      </c>
      <c r="E77" t="s">
        <v>3739</v>
      </c>
    </row>
    <row r="78" spans="1:5" x14ac:dyDescent="0.25">
      <c r="A78" s="4">
        <v>43175</v>
      </c>
      <c r="B78" t="s">
        <v>3804</v>
      </c>
      <c r="C78">
        <v>3</v>
      </c>
      <c r="D78" t="s">
        <v>3728</v>
      </c>
      <c r="E78" t="s">
        <v>3805</v>
      </c>
    </row>
    <row r="79" spans="1:5" x14ac:dyDescent="0.25">
      <c r="A79" s="4">
        <v>43175</v>
      </c>
      <c r="B79" t="s">
        <v>3810</v>
      </c>
      <c r="C79">
        <v>3</v>
      </c>
      <c r="D79" t="s">
        <v>3728</v>
      </c>
      <c r="E79" t="s">
        <v>3811</v>
      </c>
    </row>
    <row r="80" spans="1:5" x14ac:dyDescent="0.25">
      <c r="A80" s="4">
        <v>43175</v>
      </c>
      <c r="B80" t="s">
        <v>3906</v>
      </c>
      <c r="C80">
        <v>3</v>
      </c>
      <c r="D80" t="s">
        <v>3728</v>
      </c>
      <c r="E80" t="s">
        <v>3907</v>
      </c>
    </row>
    <row r="81" spans="1:5" x14ac:dyDescent="0.25">
      <c r="A81" s="4">
        <v>43175</v>
      </c>
      <c r="B81" t="s">
        <v>3920</v>
      </c>
      <c r="C81">
        <v>3</v>
      </c>
      <c r="D81" t="s">
        <v>3728</v>
      </c>
      <c r="E81" t="s">
        <v>3921</v>
      </c>
    </row>
    <row r="82" spans="1:5" x14ac:dyDescent="0.25">
      <c r="A82" s="4">
        <v>43175</v>
      </c>
      <c r="B82" t="s">
        <v>3984</v>
      </c>
      <c r="C82">
        <v>3</v>
      </c>
      <c r="D82" t="s">
        <v>3728</v>
      </c>
      <c r="E82" t="s">
        <v>3985</v>
      </c>
    </row>
    <row r="83" spans="1:5" x14ac:dyDescent="0.25">
      <c r="A83" s="4">
        <v>43175</v>
      </c>
      <c r="B83" t="s">
        <v>4030</v>
      </c>
      <c r="C83">
        <v>3</v>
      </c>
      <c r="D83" t="s">
        <v>3728</v>
      </c>
      <c r="E83" t="s">
        <v>4031</v>
      </c>
    </row>
    <row r="84" spans="1:5" x14ac:dyDescent="0.25">
      <c r="A84" s="4">
        <v>43175</v>
      </c>
      <c r="B84" t="s">
        <v>4032</v>
      </c>
      <c r="C84">
        <v>3</v>
      </c>
      <c r="D84" t="s">
        <v>3728</v>
      </c>
      <c r="E84" t="s">
        <v>4033</v>
      </c>
    </row>
    <row r="85" spans="1:5" x14ac:dyDescent="0.25">
      <c r="A85" s="4">
        <v>43180</v>
      </c>
      <c r="B85" t="s">
        <v>3707</v>
      </c>
      <c r="C85">
        <v>4</v>
      </c>
      <c r="D85" t="s">
        <v>3687</v>
      </c>
      <c r="E85" t="s">
        <v>3708</v>
      </c>
    </row>
    <row r="86" spans="1:5" x14ac:dyDescent="0.25">
      <c r="A86" s="4">
        <v>43180</v>
      </c>
      <c r="B86" t="s">
        <v>3711</v>
      </c>
      <c r="C86">
        <v>4</v>
      </c>
      <c r="D86" t="s">
        <v>3687</v>
      </c>
      <c r="E86" t="s">
        <v>3712</v>
      </c>
    </row>
    <row r="87" spans="1:5" x14ac:dyDescent="0.25">
      <c r="A87" s="4">
        <v>43180</v>
      </c>
      <c r="B87" t="s">
        <v>3734</v>
      </c>
      <c r="C87">
        <v>4</v>
      </c>
      <c r="D87" t="s">
        <v>3687</v>
      </c>
      <c r="E87" t="s">
        <v>3735</v>
      </c>
    </row>
    <row r="88" spans="1:5" x14ac:dyDescent="0.25">
      <c r="A88" s="4">
        <v>43180</v>
      </c>
      <c r="B88" t="s">
        <v>3768</v>
      </c>
      <c r="C88">
        <v>4</v>
      </c>
      <c r="D88" t="s">
        <v>3687</v>
      </c>
      <c r="E88" t="s">
        <v>3769</v>
      </c>
    </row>
    <row r="89" spans="1:5" x14ac:dyDescent="0.25">
      <c r="A89" s="4">
        <v>43180</v>
      </c>
      <c r="B89" t="s">
        <v>3772</v>
      </c>
      <c r="C89">
        <v>4</v>
      </c>
      <c r="D89" t="s">
        <v>3687</v>
      </c>
      <c r="E89" t="s">
        <v>3773</v>
      </c>
    </row>
    <row r="90" spans="1:5" x14ac:dyDescent="0.25">
      <c r="A90" s="4">
        <v>43180</v>
      </c>
      <c r="B90" t="s">
        <v>3798</v>
      </c>
      <c r="C90">
        <v>4</v>
      </c>
      <c r="D90" t="s">
        <v>3687</v>
      </c>
      <c r="E90" t="s">
        <v>3799</v>
      </c>
    </row>
    <row r="91" spans="1:5" x14ac:dyDescent="0.25">
      <c r="A91" s="4">
        <v>43180</v>
      </c>
      <c r="B91" t="s">
        <v>3898</v>
      </c>
      <c r="C91">
        <v>4</v>
      </c>
      <c r="D91" t="s">
        <v>3687</v>
      </c>
      <c r="E91" t="s">
        <v>3899</v>
      </c>
    </row>
    <row r="92" spans="1:5" x14ac:dyDescent="0.25">
      <c r="A92" s="4">
        <v>43180</v>
      </c>
      <c r="B92" t="s">
        <v>3928</v>
      </c>
      <c r="C92">
        <v>4</v>
      </c>
      <c r="D92" t="s">
        <v>3687</v>
      </c>
      <c r="E92" t="s">
        <v>3929</v>
      </c>
    </row>
    <row r="93" spans="1:5" x14ac:dyDescent="0.25">
      <c r="A93" s="4">
        <v>43180</v>
      </c>
      <c r="B93" t="s">
        <v>3980</v>
      </c>
      <c r="C93">
        <v>4</v>
      </c>
      <c r="D93" t="s">
        <v>3687</v>
      </c>
      <c r="E93" t="s">
        <v>3981</v>
      </c>
    </row>
    <row r="94" spans="1:5" x14ac:dyDescent="0.25">
      <c r="A94" s="4">
        <v>43180</v>
      </c>
      <c r="B94" t="s">
        <v>4002</v>
      </c>
      <c r="C94">
        <v>4</v>
      </c>
      <c r="D94" t="s">
        <v>3687</v>
      </c>
      <c r="E94" t="s">
        <v>4003</v>
      </c>
    </row>
    <row r="95" spans="1:5" x14ac:dyDescent="0.25">
      <c r="A95" s="4">
        <v>43180</v>
      </c>
      <c r="B95" t="s">
        <v>4046</v>
      </c>
      <c r="C95">
        <v>4</v>
      </c>
      <c r="D95" t="s">
        <v>3687</v>
      </c>
      <c r="E95" t="s">
        <v>4047</v>
      </c>
    </row>
    <row r="96" spans="1:5" x14ac:dyDescent="0.25">
      <c r="A96" s="4">
        <v>43181</v>
      </c>
      <c r="B96" t="s">
        <v>3756</v>
      </c>
      <c r="C96">
        <v>4</v>
      </c>
      <c r="D96" t="s">
        <v>3728</v>
      </c>
      <c r="E96" t="s">
        <v>3757</v>
      </c>
    </row>
    <row r="97" spans="1:5" x14ac:dyDescent="0.25">
      <c r="A97" s="4">
        <v>43181</v>
      </c>
      <c r="B97" t="s">
        <v>3812</v>
      </c>
      <c r="C97">
        <v>4</v>
      </c>
      <c r="D97" t="s">
        <v>3728</v>
      </c>
      <c r="E97" t="s">
        <v>3813</v>
      </c>
    </row>
    <row r="98" spans="1:5" x14ac:dyDescent="0.25">
      <c r="A98" s="4">
        <v>43181</v>
      </c>
      <c r="B98" t="s">
        <v>3818</v>
      </c>
      <c r="C98">
        <v>4</v>
      </c>
      <c r="D98" t="s">
        <v>3728</v>
      </c>
      <c r="E98" t="s">
        <v>3819</v>
      </c>
    </row>
    <row r="99" spans="1:5" x14ac:dyDescent="0.25">
      <c r="A99" s="4">
        <v>43181</v>
      </c>
      <c r="B99" t="s">
        <v>3850</v>
      </c>
      <c r="C99">
        <v>4</v>
      </c>
      <c r="D99" t="s">
        <v>3728</v>
      </c>
      <c r="E99" t="s">
        <v>3851</v>
      </c>
    </row>
    <row r="100" spans="1:5" x14ac:dyDescent="0.25">
      <c r="A100" s="4">
        <v>43181</v>
      </c>
      <c r="B100" t="s">
        <v>3860</v>
      </c>
      <c r="C100">
        <v>4</v>
      </c>
      <c r="D100" t="s">
        <v>3728</v>
      </c>
      <c r="E100" t="s">
        <v>3861</v>
      </c>
    </row>
    <row r="101" spans="1:5" x14ac:dyDescent="0.25">
      <c r="A101" s="4">
        <v>43181</v>
      </c>
      <c r="B101" t="s">
        <v>3876</v>
      </c>
      <c r="C101">
        <v>4</v>
      </c>
      <c r="D101" t="s">
        <v>3728</v>
      </c>
      <c r="E101" t="s">
        <v>3877</v>
      </c>
    </row>
    <row r="102" spans="1:5" x14ac:dyDescent="0.25">
      <c r="A102" s="4">
        <v>43181</v>
      </c>
      <c r="B102" t="s">
        <v>3938</v>
      </c>
      <c r="C102">
        <v>4</v>
      </c>
      <c r="D102" t="s">
        <v>3687</v>
      </c>
      <c r="E102" t="s">
        <v>3939</v>
      </c>
    </row>
    <row r="103" spans="1:5" x14ac:dyDescent="0.25">
      <c r="A103" s="4">
        <v>43181</v>
      </c>
      <c r="B103" t="s">
        <v>3970</v>
      </c>
      <c r="C103">
        <v>4</v>
      </c>
      <c r="D103" t="s">
        <v>3728</v>
      </c>
      <c r="E103" t="s">
        <v>3971</v>
      </c>
    </row>
    <row r="104" spans="1:5" x14ac:dyDescent="0.25">
      <c r="A104" s="4">
        <v>43181</v>
      </c>
      <c r="B104" t="s">
        <v>4040</v>
      </c>
      <c r="C104">
        <v>4</v>
      </c>
      <c r="D104" t="s">
        <v>3728</v>
      </c>
      <c r="E104" t="s">
        <v>4041</v>
      </c>
    </row>
    <row r="105" spans="1:5" x14ac:dyDescent="0.25">
      <c r="A105" s="4">
        <v>43182</v>
      </c>
      <c r="B105" t="s">
        <v>3784</v>
      </c>
      <c r="C105">
        <v>4</v>
      </c>
      <c r="D105" t="s">
        <v>3728</v>
      </c>
      <c r="E105" t="s">
        <v>3785</v>
      </c>
    </row>
    <row r="106" spans="1:5" x14ac:dyDescent="0.25">
      <c r="A106" s="4">
        <v>43182</v>
      </c>
      <c r="B106" t="s">
        <v>3808</v>
      </c>
      <c r="C106">
        <v>4</v>
      </c>
      <c r="D106" t="s">
        <v>3728</v>
      </c>
      <c r="E106" t="s">
        <v>3809</v>
      </c>
    </row>
    <row r="107" spans="1:5" x14ac:dyDescent="0.25">
      <c r="A107" s="4">
        <v>43182</v>
      </c>
      <c r="B107" t="s">
        <v>3900</v>
      </c>
      <c r="C107">
        <v>4</v>
      </c>
      <c r="D107" t="s">
        <v>3728</v>
      </c>
      <c r="E107" t="s">
        <v>3901</v>
      </c>
    </row>
    <row r="108" spans="1:5" x14ac:dyDescent="0.25">
      <c r="A108" s="4">
        <v>43182</v>
      </c>
      <c r="B108" t="s">
        <v>3924</v>
      </c>
      <c r="C108">
        <v>4</v>
      </c>
      <c r="D108" t="s">
        <v>3728</v>
      </c>
      <c r="E108" t="s">
        <v>3925</v>
      </c>
    </row>
    <row r="109" spans="1:5" x14ac:dyDescent="0.25">
      <c r="A109" s="4">
        <v>43182</v>
      </c>
      <c r="B109" t="s">
        <v>3926</v>
      </c>
      <c r="C109">
        <v>4</v>
      </c>
      <c r="D109" t="s">
        <v>3728</v>
      </c>
      <c r="E109" t="s">
        <v>3927</v>
      </c>
    </row>
    <row r="110" spans="1:5" x14ac:dyDescent="0.25">
      <c r="A110" s="4">
        <v>43182</v>
      </c>
      <c r="B110" t="s">
        <v>3964</v>
      </c>
      <c r="C110">
        <v>4</v>
      </c>
      <c r="D110" t="s">
        <v>3728</v>
      </c>
      <c r="E110" t="s">
        <v>3965</v>
      </c>
    </row>
    <row r="111" spans="1:5" x14ac:dyDescent="0.25">
      <c r="A111" s="4">
        <v>43182</v>
      </c>
      <c r="B111" t="s">
        <v>3992</v>
      </c>
      <c r="C111">
        <v>4</v>
      </c>
      <c r="D111" t="s">
        <v>3728</v>
      </c>
      <c r="E111" t="s">
        <v>3993</v>
      </c>
    </row>
    <row r="112" spans="1:5" x14ac:dyDescent="0.25">
      <c r="A112" s="4">
        <v>43182</v>
      </c>
      <c r="B112" t="s">
        <v>4022</v>
      </c>
      <c r="C112">
        <v>4</v>
      </c>
      <c r="D112" t="s">
        <v>3728</v>
      </c>
      <c r="E112" t="s">
        <v>4023</v>
      </c>
    </row>
    <row r="113" spans="1:5" x14ac:dyDescent="0.25">
      <c r="A113" s="4">
        <v>43182</v>
      </c>
      <c r="B113" t="s">
        <v>4038</v>
      </c>
      <c r="C113">
        <v>4</v>
      </c>
      <c r="D113" t="s">
        <v>3728</v>
      </c>
      <c r="E113" t="s">
        <v>4039</v>
      </c>
    </row>
    <row r="114" spans="1:5" x14ac:dyDescent="0.25">
      <c r="A114" s="4">
        <v>43186</v>
      </c>
      <c r="B114" t="s">
        <v>3788</v>
      </c>
      <c r="C114">
        <v>4</v>
      </c>
      <c r="D114" t="s">
        <v>3691</v>
      </c>
      <c r="E114" t="s">
        <v>3789</v>
      </c>
    </row>
    <row r="115" spans="1:5" x14ac:dyDescent="0.25">
      <c r="A115" s="4">
        <v>43187</v>
      </c>
      <c r="B115" t="s">
        <v>3723</v>
      </c>
      <c r="C115">
        <v>5</v>
      </c>
      <c r="D115" t="s">
        <v>3687</v>
      </c>
      <c r="E115" t="s">
        <v>3724</v>
      </c>
    </row>
    <row r="116" spans="1:5" x14ac:dyDescent="0.25">
      <c r="A116" s="4">
        <v>43187</v>
      </c>
      <c r="B116" t="s">
        <v>3725</v>
      </c>
      <c r="C116">
        <v>5</v>
      </c>
      <c r="D116" t="s">
        <v>3687</v>
      </c>
      <c r="E116" t="s">
        <v>3726</v>
      </c>
    </row>
    <row r="117" spans="1:5" x14ac:dyDescent="0.25">
      <c r="A117" s="4">
        <v>43187</v>
      </c>
      <c r="B117" t="s">
        <v>3727</v>
      </c>
      <c r="C117">
        <v>5</v>
      </c>
      <c r="D117" t="s">
        <v>3691</v>
      </c>
      <c r="E117" t="s">
        <v>3729</v>
      </c>
    </row>
    <row r="118" spans="1:5" x14ac:dyDescent="0.25">
      <c r="A118" s="4">
        <v>43187</v>
      </c>
      <c r="B118" t="s">
        <v>3750</v>
      </c>
      <c r="C118">
        <v>5</v>
      </c>
      <c r="D118" t="s">
        <v>3687</v>
      </c>
      <c r="E118" t="s">
        <v>3751</v>
      </c>
    </row>
    <row r="119" spans="1:5" x14ac:dyDescent="0.25">
      <c r="A119" s="4">
        <v>43187</v>
      </c>
      <c r="B119" t="s">
        <v>3774</v>
      </c>
      <c r="C119">
        <v>5</v>
      </c>
      <c r="D119" t="s">
        <v>3687</v>
      </c>
      <c r="E119" t="s">
        <v>3775</v>
      </c>
    </row>
    <row r="120" spans="1:5" x14ac:dyDescent="0.25">
      <c r="A120" s="4">
        <v>43187</v>
      </c>
      <c r="B120" t="s">
        <v>3882</v>
      </c>
      <c r="C120">
        <v>5</v>
      </c>
      <c r="D120" t="s">
        <v>3687</v>
      </c>
      <c r="E120" t="s">
        <v>3883</v>
      </c>
    </row>
    <row r="121" spans="1:5" x14ac:dyDescent="0.25">
      <c r="A121" s="4">
        <v>43187</v>
      </c>
      <c r="B121" t="s">
        <v>3884</v>
      </c>
      <c r="C121">
        <v>5</v>
      </c>
      <c r="D121" t="s">
        <v>3687</v>
      </c>
      <c r="E121" t="s">
        <v>3885</v>
      </c>
    </row>
    <row r="122" spans="1:5" x14ac:dyDescent="0.25">
      <c r="A122" s="4">
        <v>43187</v>
      </c>
      <c r="B122" t="s">
        <v>3944</v>
      </c>
      <c r="C122">
        <v>5</v>
      </c>
      <c r="D122" t="s">
        <v>3687</v>
      </c>
      <c r="E122" t="s">
        <v>3945</v>
      </c>
    </row>
    <row r="123" spans="1:5" x14ac:dyDescent="0.25">
      <c r="A123" s="4">
        <v>43187</v>
      </c>
      <c r="B123" t="s">
        <v>3948</v>
      </c>
      <c r="C123">
        <v>5</v>
      </c>
      <c r="D123" t="s">
        <v>3687</v>
      </c>
      <c r="E123" t="s">
        <v>3949</v>
      </c>
    </row>
    <row r="124" spans="1:5" x14ac:dyDescent="0.25">
      <c r="A124" s="4">
        <v>43187</v>
      </c>
      <c r="B124" t="s">
        <v>4010</v>
      </c>
      <c r="C124">
        <v>5</v>
      </c>
      <c r="D124" t="s">
        <v>3687</v>
      </c>
      <c r="E124" t="s">
        <v>4011</v>
      </c>
    </row>
    <row r="125" spans="1:5" x14ac:dyDescent="0.25">
      <c r="A125" s="4">
        <v>43188</v>
      </c>
      <c r="B125" t="s">
        <v>3760</v>
      </c>
      <c r="C125">
        <v>5</v>
      </c>
      <c r="D125" t="s">
        <v>3728</v>
      </c>
      <c r="E125" t="s">
        <v>3761</v>
      </c>
    </row>
    <row r="126" spans="1:5" x14ac:dyDescent="0.25">
      <c r="A126" s="4">
        <v>43188</v>
      </c>
      <c r="B126" t="s">
        <v>3786</v>
      </c>
      <c r="C126">
        <v>5</v>
      </c>
      <c r="D126" t="s">
        <v>3728</v>
      </c>
      <c r="E126" t="s">
        <v>3787</v>
      </c>
    </row>
    <row r="127" spans="1:5" x14ac:dyDescent="0.25">
      <c r="A127" s="4">
        <v>43188</v>
      </c>
      <c r="B127" t="s">
        <v>3844</v>
      </c>
      <c r="C127">
        <v>5</v>
      </c>
      <c r="D127" t="s">
        <v>3728</v>
      </c>
      <c r="E127" t="s">
        <v>3845</v>
      </c>
    </row>
    <row r="128" spans="1:5" x14ac:dyDescent="0.25">
      <c r="A128" s="4">
        <v>43188</v>
      </c>
      <c r="B128" t="s">
        <v>3854</v>
      </c>
      <c r="C128">
        <v>5</v>
      </c>
      <c r="D128" t="s">
        <v>3728</v>
      </c>
      <c r="E128" t="s">
        <v>3855</v>
      </c>
    </row>
    <row r="129" spans="1:5" x14ac:dyDescent="0.25">
      <c r="A129" s="4">
        <v>43188</v>
      </c>
      <c r="B129" t="s">
        <v>3864</v>
      </c>
      <c r="C129">
        <v>5</v>
      </c>
      <c r="D129" t="s">
        <v>3728</v>
      </c>
      <c r="E129" t="s">
        <v>3865</v>
      </c>
    </row>
    <row r="130" spans="1:5" x14ac:dyDescent="0.25">
      <c r="A130" s="4">
        <v>43188</v>
      </c>
      <c r="B130" t="s">
        <v>3870</v>
      </c>
      <c r="C130">
        <v>5</v>
      </c>
      <c r="D130" t="s">
        <v>3728</v>
      </c>
      <c r="E130" t="s">
        <v>3871</v>
      </c>
    </row>
    <row r="131" spans="1:5" x14ac:dyDescent="0.25">
      <c r="A131" s="4">
        <v>43188</v>
      </c>
      <c r="B131" t="s">
        <v>3908</v>
      </c>
      <c r="C131">
        <v>5</v>
      </c>
      <c r="D131" t="s">
        <v>3728</v>
      </c>
      <c r="E131" t="s">
        <v>3909</v>
      </c>
    </row>
    <row r="132" spans="1:5" x14ac:dyDescent="0.25">
      <c r="A132" s="4">
        <v>43188</v>
      </c>
      <c r="B132" t="s">
        <v>3916</v>
      </c>
      <c r="C132">
        <v>5</v>
      </c>
      <c r="D132" t="s">
        <v>3728</v>
      </c>
      <c r="E132" t="s">
        <v>3917</v>
      </c>
    </row>
    <row r="133" spans="1:5" x14ac:dyDescent="0.25">
      <c r="A133" s="4">
        <v>43188</v>
      </c>
      <c r="B133" t="s">
        <v>3962</v>
      </c>
      <c r="C133">
        <v>5</v>
      </c>
      <c r="D133" t="s">
        <v>3728</v>
      </c>
      <c r="E133" t="s">
        <v>3963</v>
      </c>
    </row>
    <row r="134" spans="1:5" x14ac:dyDescent="0.25">
      <c r="A134" s="4">
        <v>43188</v>
      </c>
      <c r="B134" t="s">
        <v>3972</v>
      </c>
      <c r="C134">
        <v>5</v>
      </c>
      <c r="D134" t="s">
        <v>3728</v>
      </c>
      <c r="E134" t="s">
        <v>3973</v>
      </c>
    </row>
    <row r="135" spans="1:5" x14ac:dyDescent="0.25">
      <c r="A135" s="4">
        <v>43188</v>
      </c>
      <c r="B135" t="s">
        <v>3974</v>
      </c>
      <c r="C135">
        <v>5</v>
      </c>
      <c r="D135" t="s">
        <v>3728</v>
      </c>
      <c r="E135" t="s">
        <v>3975</v>
      </c>
    </row>
    <row r="136" spans="1:5" x14ac:dyDescent="0.25">
      <c r="A136" s="4">
        <v>43188</v>
      </c>
      <c r="B136" t="s">
        <v>4034</v>
      </c>
      <c r="C136">
        <v>5</v>
      </c>
      <c r="D136" t="s">
        <v>3728</v>
      </c>
      <c r="E136" t="s">
        <v>4035</v>
      </c>
    </row>
    <row r="137" spans="1:5" x14ac:dyDescent="0.25">
      <c r="A137" s="4">
        <v>43194</v>
      </c>
      <c r="B137" t="s">
        <v>3684</v>
      </c>
      <c r="C137">
        <v>6</v>
      </c>
      <c r="D137" t="s">
        <v>3687</v>
      </c>
      <c r="E137" t="s">
        <v>3683</v>
      </c>
    </row>
    <row r="138" spans="1:5" x14ac:dyDescent="0.25">
      <c r="A138" s="4">
        <v>43194</v>
      </c>
      <c r="B138" t="s">
        <v>3701</v>
      </c>
      <c r="C138">
        <v>6</v>
      </c>
      <c r="D138" t="s">
        <v>3687</v>
      </c>
      <c r="E138" t="s">
        <v>3702</v>
      </c>
    </row>
    <row r="139" spans="1:5" x14ac:dyDescent="0.25">
      <c r="A139" s="4">
        <v>43194</v>
      </c>
      <c r="B139" t="s">
        <v>3705</v>
      </c>
      <c r="C139">
        <v>6</v>
      </c>
      <c r="D139" t="s">
        <v>3687</v>
      </c>
      <c r="E139" t="s">
        <v>3706</v>
      </c>
    </row>
    <row r="140" spans="1:5" x14ac:dyDescent="0.25">
      <c r="A140" s="4">
        <v>43194</v>
      </c>
      <c r="B140" t="s">
        <v>3754</v>
      </c>
      <c r="C140">
        <v>6</v>
      </c>
      <c r="D140" t="s">
        <v>3691</v>
      </c>
      <c r="E140" t="s">
        <v>3755</v>
      </c>
    </row>
    <row r="141" spans="1:5" x14ac:dyDescent="0.25">
      <c r="A141" s="4">
        <v>43194</v>
      </c>
      <c r="B141" t="s">
        <v>3776</v>
      </c>
      <c r="C141">
        <v>6</v>
      </c>
      <c r="D141" t="s">
        <v>3687</v>
      </c>
      <c r="E141" t="s">
        <v>3777</v>
      </c>
    </row>
    <row r="142" spans="1:5" x14ac:dyDescent="0.25">
      <c r="A142" s="4">
        <v>43194</v>
      </c>
      <c r="B142" t="s">
        <v>3892</v>
      </c>
      <c r="C142">
        <v>6</v>
      </c>
      <c r="D142" t="s">
        <v>3691</v>
      </c>
      <c r="E142" t="s">
        <v>3893</v>
      </c>
    </row>
    <row r="143" spans="1:5" x14ac:dyDescent="0.25">
      <c r="A143" s="4">
        <v>43194</v>
      </c>
      <c r="B143" t="s">
        <v>3988</v>
      </c>
      <c r="C143">
        <v>6</v>
      </c>
      <c r="D143" t="s">
        <v>3691</v>
      </c>
      <c r="E143" t="s">
        <v>3989</v>
      </c>
    </row>
    <row r="144" spans="1:5" x14ac:dyDescent="0.25">
      <c r="A144" s="4">
        <v>43194</v>
      </c>
      <c r="B144" t="s">
        <v>4016</v>
      </c>
      <c r="C144">
        <v>6</v>
      </c>
      <c r="D144" t="s">
        <v>3687</v>
      </c>
      <c r="E144" t="s">
        <v>4017</v>
      </c>
    </row>
    <row r="145" spans="1:5" x14ac:dyDescent="0.25">
      <c r="A145" s="4">
        <v>43194</v>
      </c>
      <c r="B145" t="s">
        <v>4018</v>
      </c>
      <c r="C145">
        <v>6</v>
      </c>
      <c r="D145" t="s">
        <v>3687</v>
      </c>
      <c r="E145" t="s">
        <v>4019</v>
      </c>
    </row>
    <row r="146" spans="1:5" x14ac:dyDescent="0.25">
      <c r="A146" s="4">
        <v>43194</v>
      </c>
      <c r="B146" t="s">
        <v>4044</v>
      </c>
      <c r="C146">
        <v>6</v>
      </c>
      <c r="D146" t="s">
        <v>3687</v>
      </c>
      <c r="E146" t="s">
        <v>4045</v>
      </c>
    </row>
    <row r="147" spans="1:5" x14ac:dyDescent="0.25">
      <c r="A147" s="4">
        <v>43195</v>
      </c>
      <c r="B147" t="s">
        <v>3709</v>
      </c>
      <c r="C147">
        <v>6</v>
      </c>
      <c r="D147" t="s">
        <v>3687</v>
      </c>
      <c r="E147" t="s">
        <v>3710</v>
      </c>
    </row>
    <row r="148" spans="1:5" x14ac:dyDescent="0.25">
      <c r="A148" s="4">
        <v>43195</v>
      </c>
      <c r="B148" t="s">
        <v>3814</v>
      </c>
      <c r="C148">
        <v>6</v>
      </c>
      <c r="D148" t="s">
        <v>3728</v>
      </c>
      <c r="E148" t="s">
        <v>3815</v>
      </c>
    </row>
    <row r="149" spans="1:5" x14ac:dyDescent="0.25">
      <c r="A149" s="4">
        <v>43195</v>
      </c>
      <c r="B149" t="s">
        <v>3816</v>
      </c>
      <c r="C149">
        <v>6</v>
      </c>
      <c r="D149" t="s">
        <v>3728</v>
      </c>
      <c r="E149" t="s">
        <v>3817</v>
      </c>
    </row>
    <row r="150" spans="1:5" x14ac:dyDescent="0.25">
      <c r="A150" s="4">
        <v>43195</v>
      </c>
      <c r="B150" t="s">
        <v>3834</v>
      </c>
      <c r="C150">
        <v>6</v>
      </c>
      <c r="D150" t="s">
        <v>3728</v>
      </c>
      <c r="E150" t="s">
        <v>3835</v>
      </c>
    </row>
    <row r="151" spans="1:5" x14ac:dyDescent="0.25">
      <c r="A151" s="4">
        <v>43195</v>
      </c>
      <c r="B151" t="s">
        <v>3848</v>
      </c>
      <c r="C151">
        <v>6</v>
      </c>
      <c r="D151" t="s">
        <v>3728</v>
      </c>
      <c r="E151" t="s">
        <v>3849</v>
      </c>
    </row>
    <row r="152" spans="1:5" x14ac:dyDescent="0.25">
      <c r="A152" s="4">
        <v>43195</v>
      </c>
      <c r="B152" t="s">
        <v>3856</v>
      </c>
      <c r="C152">
        <v>6</v>
      </c>
      <c r="D152" t="s">
        <v>3728</v>
      </c>
      <c r="E152" t="s">
        <v>3857</v>
      </c>
    </row>
    <row r="153" spans="1:5" x14ac:dyDescent="0.25">
      <c r="A153" s="4">
        <v>43195</v>
      </c>
      <c r="B153" t="s">
        <v>3858</v>
      </c>
      <c r="C153">
        <v>6</v>
      </c>
      <c r="D153" t="s">
        <v>3728</v>
      </c>
      <c r="E153" t="s">
        <v>3859</v>
      </c>
    </row>
    <row r="154" spans="1:5" x14ac:dyDescent="0.25">
      <c r="A154" s="4">
        <v>43195</v>
      </c>
      <c r="B154" t="s">
        <v>3934</v>
      </c>
      <c r="C154">
        <v>6</v>
      </c>
      <c r="D154" t="s">
        <v>3687</v>
      </c>
      <c r="E154" t="s">
        <v>3935</v>
      </c>
    </row>
    <row r="155" spans="1:5" x14ac:dyDescent="0.25">
      <c r="A155" s="4">
        <v>43196</v>
      </c>
      <c r="B155" t="s">
        <v>3736</v>
      </c>
      <c r="C155">
        <v>6</v>
      </c>
      <c r="D155" t="s">
        <v>3728</v>
      </c>
      <c r="E155" t="s">
        <v>3737</v>
      </c>
    </row>
    <row r="156" spans="1:5" x14ac:dyDescent="0.25">
      <c r="A156" s="4">
        <v>43196</v>
      </c>
      <c r="B156" t="s">
        <v>3800</v>
      </c>
      <c r="C156">
        <v>6</v>
      </c>
      <c r="D156" t="s">
        <v>3728</v>
      </c>
      <c r="E156" t="s">
        <v>3801</v>
      </c>
    </row>
    <row r="157" spans="1:5" x14ac:dyDescent="0.25">
      <c r="A157" s="4">
        <v>43196</v>
      </c>
      <c r="B157" t="s">
        <v>3902</v>
      </c>
      <c r="C157">
        <v>6</v>
      </c>
      <c r="D157" t="s">
        <v>3691</v>
      </c>
      <c r="E157" t="s">
        <v>3903</v>
      </c>
    </row>
    <row r="158" spans="1:5" x14ac:dyDescent="0.25">
      <c r="A158" s="4">
        <v>43196</v>
      </c>
      <c r="B158" t="s">
        <v>3958</v>
      </c>
      <c r="C158">
        <v>6</v>
      </c>
      <c r="D158" t="s">
        <v>3728</v>
      </c>
      <c r="E158" t="s">
        <v>3959</v>
      </c>
    </row>
    <row r="159" spans="1:5" x14ac:dyDescent="0.25">
      <c r="A159" s="4">
        <v>43196</v>
      </c>
      <c r="B159" t="s">
        <v>3960</v>
      </c>
      <c r="C159">
        <v>6</v>
      </c>
      <c r="D159" t="s">
        <v>3728</v>
      </c>
      <c r="E159" t="s">
        <v>3961</v>
      </c>
    </row>
    <row r="160" spans="1:5" x14ac:dyDescent="0.25">
      <c r="A160" s="4">
        <v>43199</v>
      </c>
      <c r="B160" t="s">
        <v>3930</v>
      </c>
      <c r="C160">
        <v>6</v>
      </c>
      <c r="D160" t="s">
        <v>3687</v>
      </c>
      <c r="E160" t="s">
        <v>3931</v>
      </c>
    </row>
    <row r="161" spans="1:5" x14ac:dyDescent="0.25">
      <c r="A161" s="4">
        <v>43201</v>
      </c>
      <c r="B161" t="s">
        <v>3822</v>
      </c>
      <c r="C161">
        <v>7</v>
      </c>
      <c r="D161" t="s">
        <v>3691</v>
      </c>
      <c r="E161" t="s">
        <v>3823</v>
      </c>
    </row>
    <row r="162" spans="1:5" x14ac:dyDescent="0.25">
      <c r="A162" s="4">
        <v>43201</v>
      </c>
      <c r="B162" t="s">
        <v>3824</v>
      </c>
      <c r="C162">
        <v>7</v>
      </c>
      <c r="D162" t="s">
        <v>4048</v>
      </c>
      <c r="E162" t="s">
        <v>3825</v>
      </c>
    </row>
    <row r="163" spans="1:5" x14ac:dyDescent="0.25">
      <c r="A163" s="4">
        <v>43201</v>
      </c>
      <c r="B163" t="s">
        <v>3826</v>
      </c>
      <c r="C163">
        <v>7</v>
      </c>
      <c r="D163" t="s">
        <v>4048</v>
      </c>
      <c r="E163" t="s">
        <v>3827</v>
      </c>
    </row>
    <row r="164" spans="1:5" x14ac:dyDescent="0.25">
      <c r="A164" s="4">
        <v>43201</v>
      </c>
      <c r="B164" t="s">
        <v>3828</v>
      </c>
      <c r="C164">
        <v>7</v>
      </c>
      <c r="D164" t="s">
        <v>4048</v>
      </c>
      <c r="E164" t="s">
        <v>3829</v>
      </c>
    </row>
    <row r="165" spans="1:5" x14ac:dyDescent="0.25">
      <c r="A165" s="4">
        <v>43201</v>
      </c>
      <c r="B165" t="s">
        <v>3830</v>
      </c>
      <c r="C165">
        <v>7</v>
      </c>
      <c r="D165" t="s">
        <v>4048</v>
      </c>
      <c r="E165" t="s">
        <v>3831</v>
      </c>
    </row>
    <row r="166" spans="1:5" x14ac:dyDescent="0.25">
      <c r="A166" s="4">
        <v>43201</v>
      </c>
      <c r="B166" t="s">
        <v>3912</v>
      </c>
      <c r="C166">
        <v>7</v>
      </c>
      <c r="D166" t="s">
        <v>3691</v>
      </c>
      <c r="E166" t="s">
        <v>3913</v>
      </c>
    </row>
    <row r="167" spans="1:5" x14ac:dyDescent="0.25">
      <c r="A167" s="4">
        <v>43201</v>
      </c>
      <c r="B167" t="s">
        <v>3952</v>
      </c>
      <c r="C167">
        <v>7</v>
      </c>
      <c r="D167" t="s">
        <v>3691</v>
      </c>
      <c r="E167" t="s">
        <v>3953</v>
      </c>
    </row>
    <row r="168" spans="1:5" x14ac:dyDescent="0.25">
      <c r="A168" s="4">
        <v>43201</v>
      </c>
      <c r="B168" t="s">
        <v>3954</v>
      </c>
      <c r="C168">
        <v>7</v>
      </c>
      <c r="D168" t="s">
        <v>4048</v>
      </c>
      <c r="E168" t="s">
        <v>3955</v>
      </c>
    </row>
    <row r="169" spans="1:5" x14ac:dyDescent="0.25">
      <c r="A169" s="4">
        <v>43201</v>
      </c>
      <c r="B169" t="s">
        <v>3956</v>
      </c>
      <c r="C169">
        <v>7</v>
      </c>
      <c r="D169" t="s">
        <v>4048</v>
      </c>
      <c r="E169" t="s">
        <v>3957</v>
      </c>
    </row>
    <row r="170" spans="1:5" x14ac:dyDescent="0.25">
      <c r="A170" s="4">
        <v>43202</v>
      </c>
      <c r="B170" t="s">
        <v>3780</v>
      </c>
      <c r="C170">
        <v>7</v>
      </c>
      <c r="D170" t="s">
        <v>3691</v>
      </c>
      <c r="E170" t="s">
        <v>3781</v>
      </c>
    </row>
    <row r="171" spans="1:5" x14ac:dyDescent="0.25">
      <c r="A171" s="4">
        <v>43202</v>
      </c>
      <c r="B171" t="s">
        <v>3932</v>
      </c>
      <c r="C171">
        <v>7</v>
      </c>
      <c r="D171" t="s">
        <v>3687</v>
      </c>
      <c r="E171" t="s">
        <v>3933</v>
      </c>
    </row>
    <row r="172" spans="1:5" x14ac:dyDescent="0.25">
      <c r="A172" s="4">
        <v>43208</v>
      </c>
      <c r="B172" t="s">
        <v>3717</v>
      </c>
      <c r="D172" t="s">
        <v>4050</v>
      </c>
      <c r="E172" t="s">
        <v>3718</v>
      </c>
    </row>
    <row r="173" spans="1:5" x14ac:dyDescent="0.25">
      <c r="A173" s="4">
        <v>43208</v>
      </c>
      <c r="B173" t="s">
        <v>3732</v>
      </c>
      <c r="D173" t="s">
        <v>4049</v>
      </c>
      <c r="E173" t="s">
        <v>3733</v>
      </c>
    </row>
    <row r="174" spans="1:5" x14ac:dyDescent="0.25">
      <c r="A174" s="4">
        <v>43208</v>
      </c>
      <c r="B174" t="s">
        <v>3764</v>
      </c>
      <c r="D174" t="s">
        <v>4050</v>
      </c>
      <c r="E174" t="s">
        <v>3765</v>
      </c>
    </row>
    <row r="175" spans="1:5" x14ac:dyDescent="0.25">
      <c r="A175" s="4">
        <v>43208</v>
      </c>
      <c r="B175" t="s">
        <v>3770</v>
      </c>
      <c r="D175" t="s">
        <v>4050</v>
      </c>
      <c r="E175" t="s">
        <v>3771</v>
      </c>
    </row>
    <row r="176" spans="1:5" x14ac:dyDescent="0.25">
      <c r="A176" s="4">
        <v>43208</v>
      </c>
      <c r="B176" t="s">
        <v>3914</v>
      </c>
      <c r="D176" t="s">
        <v>4050</v>
      </c>
      <c r="E176" t="s">
        <v>3915</v>
      </c>
    </row>
    <row r="177" spans="1:5" x14ac:dyDescent="0.25">
      <c r="A177" s="4">
        <v>43208</v>
      </c>
      <c r="B177" t="s">
        <v>3994</v>
      </c>
      <c r="D177" t="s">
        <v>4050</v>
      </c>
      <c r="E177" t="s">
        <v>3995</v>
      </c>
    </row>
    <row r="178" spans="1:5" x14ac:dyDescent="0.25">
      <c r="A178" s="4">
        <v>43208</v>
      </c>
      <c r="B178" t="s">
        <v>4006</v>
      </c>
      <c r="D178" t="s">
        <v>4050</v>
      </c>
      <c r="E178" t="s">
        <v>4007</v>
      </c>
    </row>
    <row r="179" spans="1:5" x14ac:dyDescent="0.25">
      <c r="A179" s="4">
        <v>43215</v>
      </c>
      <c r="B179" t="s">
        <v>3690</v>
      </c>
      <c r="D179" t="s">
        <v>4050</v>
      </c>
      <c r="E179" t="s">
        <v>3692</v>
      </c>
    </row>
    <row r="180" spans="1:5" x14ac:dyDescent="0.25">
      <c r="A180" s="4">
        <v>43215</v>
      </c>
      <c r="B180" t="s">
        <v>3715</v>
      </c>
      <c r="D180" t="s">
        <v>4050</v>
      </c>
      <c r="E180" t="s">
        <v>3716</v>
      </c>
    </row>
    <row r="181" spans="1:5" x14ac:dyDescent="0.25">
      <c r="A181" s="4">
        <v>43215</v>
      </c>
      <c r="B181" t="s">
        <v>3730</v>
      </c>
      <c r="D181" t="s">
        <v>4049</v>
      </c>
      <c r="E181" t="s">
        <v>3731</v>
      </c>
    </row>
    <row r="182" spans="1:5" x14ac:dyDescent="0.25">
      <c r="A182" s="4">
        <v>43215</v>
      </c>
      <c r="B182" t="s">
        <v>3742</v>
      </c>
      <c r="D182" t="s">
        <v>4050</v>
      </c>
      <c r="E182" t="s">
        <v>3743</v>
      </c>
    </row>
    <row r="183" spans="1:5" x14ac:dyDescent="0.25">
      <c r="A183" s="4">
        <v>43215</v>
      </c>
      <c r="B183" t="s">
        <v>3744</v>
      </c>
      <c r="D183" t="s">
        <v>4050</v>
      </c>
      <c r="E183" t="s">
        <v>3745</v>
      </c>
    </row>
    <row r="184" spans="1:5" x14ac:dyDescent="0.25">
      <c r="A184" s="4">
        <v>43215</v>
      </c>
      <c r="B184" t="s">
        <v>3746</v>
      </c>
      <c r="D184" t="s">
        <v>4050</v>
      </c>
      <c r="E184" t="s">
        <v>3747</v>
      </c>
    </row>
    <row r="185" spans="1:5" x14ac:dyDescent="0.25">
      <c r="A185" s="4">
        <v>43215</v>
      </c>
      <c r="B185" t="s">
        <v>4000</v>
      </c>
      <c r="D185" t="s">
        <v>4050</v>
      </c>
      <c r="E185" t="s">
        <v>4001</v>
      </c>
    </row>
  </sheetData>
  <autoFilter ref="A5:E5" xr:uid="{6E73CF56-BFC8-4282-B252-F9745CE2B863}"/>
  <sortState ref="A6:E185">
    <sortCondition ref="A5"/>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F108"/>
  <sheetViews>
    <sheetView topLeftCell="AP1" zoomScaleNormal="100" workbookViewId="0">
      <selection activeCell="BA12" sqref="BA12"/>
    </sheetView>
  </sheetViews>
  <sheetFormatPr defaultRowHeight="15" x14ac:dyDescent="0.25"/>
  <cols>
    <col min="1" max="1" width="10.28515625" customWidth="1"/>
    <col min="209" max="209" width="17" customWidth="1"/>
    <col min="214" max="221" width="9.140625" customWidth="1"/>
  </cols>
  <sheetData>
    <row r="1" spans="1:500" x14ac:dyDescent="0.25">
      <c r="A1" s="71" t="s">
        <v>2745</v>
      </c>
    </row>
    <row r="2" spans="1:500" x14ac:dyDescent="0.25">
      <c r="A2" s="9"/>
      <c r="J2">
        <v>10</v>
      </c>
      <c r="K2">
        <v>11</v>
      </c>
      <c r="L2">
        <v>12</v>
      </c>
      <c r="M2">
        <v>13</v>
      </c>
      <c r="N2">
        <v>14</v>
      </c>
      <c r="O2">
        <v>15</v>
      </c>
      <c r="P2">
        <v>16</v>
      </c>
      <c r="Q2">
        <v>17</v>
      </c>
      <c r="R2">
        <v>18</v>
      </c>
      <c r="S2">
        <v>19</v>
      </c>
      <c r="T2">
        <v>20</v>
      </c>
      <c r="U2">
        <v>21</v>
      </c>
      <c r="V2">
        <v>22</v>
      </c>
      <c r="W2">
        <v>23</v>
      </c>
      <c r="X2">
        <v>24</v>
      </c>
      <c r="Y2">
        <v>25</v>
      </c>
      <c r="Z2">
        <v>26</v>
      </c>
      <c r="AA2">
        <v>27</v>
      </c>
      <c r="AB2">
        <v>28</v>
      </c>
      <c r="AC2">
        <v>29</v>
      </c>
      <c r="AD2">
        <v>30</v>
      </c>
      <c r="AE2">
        <v>31</v>
      </c>
      <c r="AF2">
        <v>32</v>
      </c>
      <c r="AG2">
        <v>33</v>
      </c>
      <c r="AH2">
        <v>34</v>
      </c>
      <c r="AI2">
        <v>35</v>
      </c>
      <c r="AJ2">
        <v>36</v>
      </c>
      <c r="AK2">
        <v>37</v>
      </c>
      <c r="AL2">
        <v>38</v>
      </c>
      <c r="AM2">
        <v>39</v>
      </c>
      <c r="AN2">
        <v>40</v>
      </c>
      <c r="AO2">
        <v>41</v>
      </c>
      <c r="AP2">
        <v>42</v>
      </c>
      <c r="AQ2">
        <v>43</v>
      </c>
      <c r="AR2">
        <v>44</v>
      </c>
      <c r="AS2">
        <v>45</v>
      </c>
      <c r="AT2">
        <v>46</v>
      </c>
      <c r="AU2">
        <v>47</v>
      </c>
      <c r="AV2">
        <v>48</v>
      </c>
      <c r="AW2">
        <v>49</v>
      </c>
      <c r="AX2">
        <v>50</v>
      </c>
      <c r="AY2">
        <v>51</v>
      </c>
      <c r="AZ2">
        <v>52</v>
      </c>
      <c r="BA2">
        <v>53</v>
      </c>
      <c r="BB2">
        <v>54</v>
      </c>
      <c r="BC2">
        <v>55</v>
      </c>
      <c r="BD2">
        <v>56</v>
      </c>
      <c r="BE2">
        <v>57</v>
      </c>
      <c r="BF2">
        <v>58</v>
      </c>
      <c r="BG2">
        <v>59</v>
      </c>
      <c r="BH2">
        <v>60</v>
      </c>
      <c r="BI2">
        <v>61</v>
      </c>
      <c r="BJ2">
        <v>62</v>
      </c>
      <c r="BK2">
        <v>63</v>
      </c>
      <c r="BL2">
        <v>64</v>
      </c>
      <c r="BM2">
        <v>65</v>
      </c>
      <c r="BN2">
        <v>66</v>
      </c>
      <c r="BO2">
        <v>67</v>
      </c>
      <c r="BP2">
        <v>68</v>
      </c>
      <c r="BQ2">
        <v>69</v>
      </c>
      <c r="BR2">
        <v>70</v>
      </c>
      <c r="BS2">
        <v>71</v>
      </c>
      <c r="BT2">
        <v>72</v>
      </c>
      <c r="BU2">
        <v>73</v>
      </c>
      <c r="BV2">
        <v>74</v>
      </c>
      <c r="BW2">
        <v>75</v>
      </c>
      <c r="BX2">
        <v>76</v>
      </c>
      <c r="BY2">
        <v>77</v>
      </c>
      <c r="BZ2">
        <v>78</v>
      </c>
      <c r="CA2">
        <v>79</v>
      </c>
      <c r="CB2">
        <v>80</v>
      </c>
      <c r="CC2">
        <v>81</v>
      </c>
      <c r="CD2">
        <v>82</v>
      </c>
      <c r="CE2">
        <v>83</v>
      </c>
      <c r="CF2">
        <v>84</v>
      </c>
      <c r="CG2">
        <v>85</v>
      </c>
      <c r="CH2">
        <v>86</v>
      </c>
      <c r="CI2">
        <v>87</v>
      </c>
      <c r="CJ2">
        <v>88</v>
      </c>
      <c r="CK2">
        <v>89</v>
      </c>
      <c r="CL2">
        <v>90</v>
      </c>
      <c r="CM2">
        <v>91</v>
      </c>
      <c r="CN2">
        <v>92</v>
      </c>
      <c r="CO2">
        <v>93</v>
      </c>
      <c r="CP2">
        <v>94</v>
      </c>
      <c r="CQ2">
        <v>95</v>
      </c>
      <c r="CR2">
        <v>96</v>
      </c>
      <c r="CS2">
        <v>97</v>
      </c>
      <c r="CT2">
        <v>98</v>
      </c>
      <c r="CU2">
        <v>99</v>
      </c>
      <c r="CV2">
        <v>100</v>
      </c>
      <c r="CW2">
        <v>101</v>
      </c>
      <c r="CX2">
        <v>102</v>
      </c>
      <c r="CY2">
        <v>103</v>
      </c>
      <c r="CZ2">
        <v>104</v>
      </c>
      <c r="DA2">
        <v>105</v>
      </c>
      <c r="DB2">
        <v>106</v>
      </c>
      <c r="DC2">
        <v>107</v>
      </c>
      <c r="DD2">
        <v>108</v>
      </c>
      <c r="DE2">
        <v>109</v>
      </c>
      <c r="DF2">
        <v>110</v>
      </c>
      <c r="DG2">
        <v>111</v>
      </c>
      <c r="DH2">
        <v>112</v>
      </c>
      <c r="DI2">
        <v>113</v>
      </c>
      <c r="DJ2">
        <v>114</v>
      </c>
      <c r="DK2">
        <v>115</v>
      </c>
      <c r="DL2">
        <v>116</v>
      </c>
      <c r="DM2">
        <v>117</v>
      </c>
      <c r="DN2">
        <v>118</v>
      </c>
      <c r="DO2">
        <v>119</v>
      </c>
      <c r="DP2">
        <v>120</v>
      </c>
      <c r="DQ2">
        <v>121</v>
      </c>
      <c r="DR2">
        <v>122</v>
      </c>
      <c r="DS2">
        <v>123</v>
      </c>
      <c r="DT2">
        <v>124</v>
      </c>
      <c r="DU2">
        <v>125</v>
      </c>
      <c r="DV2">
        <v>126</v>
      </c>
      <c r="DW2">
        <v>127</v>
      </c>
      <c r="DX2">
        <v>128</v>
      </c>
      <c r="DY2">
        <v>129</v>
      </c>
      <c r="DZ2">
        <v>130</v>
      </c>
      <c r="EA2">
        <v>131</v>
      </c>
      <c r="EB2">
        <v>132</v>
      </c>
      <c r="EC2">
        <v>133</v>
      </c>
      <c r="ED2">
        <v>134</v>
      </c>
      <c r="EE2">
        <v>135</v>
      </c>
      <c r="EF2">
        <v>136</v>
      </c>
      <c r="EG2">
        <v>137</v>
      </c>
      <c r="EH2">
        <v>138</v>
      </c>
      <c r="EI2">
        <v>139</v>
      </c>
      <c r="EJ2">
        <v>140</v>
      </c>
      <c r="EK2">
        <v>141</v>
      </c>
      <c r="EL2">
        <v>142</v>
      </c>
      <c r="EM2">
        <v>143</v>
      </c>
      <c r="EN2">
        <v>144</v>
      </c>
      <c r="EO2">
        <v>145</v>
      </c>
      <c r="EP2">
        <v>146</v>
      </c>
      <c r="EQ2">
        <v>147</v>
      </c>
      <c r="ER2">
        <v>148</v>
      </c>
      <c r="ES2">
        <v>149</v>
      </c>
      <c r="ET2">
        <v>150</v>
      </c>
      <c r="EU2">
        <v>151</v>
      </c>
      <c r="EV2">
        <v>152</v>
      </c>
      <c r="EW2">
        <v>153</v>
      </c>
      <c r="EX2">
        <v>154</v>
      </c>
      <c r="EY2">
        <v>155</v>
      </c>
      <c r="EZ2">
        <v>156</v>
      </c>
      <c r="FA2">
        <v>157</v>
      </c>
      <c r="FB2">
        <v>158</v>
      </c>
      <c r="FC2">
        <v>159</v>
      </c>
      <c r="FD2">
        <v>160</v>
      </c>
      <c r="FE2">
        <v>161</v>
      </c>
      <c r="FF2">
        <v>162</v>
      </c>
      <c r="FG2">
        <v>163</v>
      </c>
      <c r="FH2">
        <v>164</v>
      </c>
      <c r="FI2">
        <v>165</v>
      </c>
      <c r="FJ2">
        <v>166</v>
      </c>
      <c r="FK2">
        <v>167</v>
      </c>
      <c r="FL2">
        <v>168</v>
      </c>
      <c r="FM2">
        <v>169</v>
      </c>
      <c r="FN2">
        <v>170</v>
      </c>
      <c r="FO2">
        <v>171</v>
      </c>
      <c r="FP2">
        <v>172</v>
      </c>
      <c r="FQ2">
        <v>173</v>
      </c>
      <c r="FR2">
        <v>174</v>
      </c>
      <c r="FS2">
        <v>175</v>
      </c>
      <c r="FT2">
        <v>176</v>
      </c>
      <c r="FU2">
        <v>177</v>
      </c>
      <c r="FV2">
        <v>178</v>
      </c>
      <c r="FW2">
        <v>179</v>
      </c>
      <c r="FX2">
        <v>180</v>
      </c>
      <c r="FY2">
        <v>181</v>
      </c>
      <c r="FZ2">
        <v>182</v>
      </c>
      <c r="GA2">
        <v>183</v>
      </c>
      <c r="GB2">
        <v>184</v>
      </c>
      <c r="GC2">
        <v>185</v>
      </c>
      <c r="GD2">
        <v>186</v>
      </c>
      <c r="GE2">
        <v>187</v>
      </c>
      <c r="GF2">
        <v>188</v>
      </c>
      <c r="GG2">
        <v>189</v>
      </c>
      <c r="GH2">
        <v>190</v>
      </c>
      <c r="GI2">
        <v>191</v>
      </c>
      <c r="GJ2">
        <v>192</v>
      </c>
      <c r="GK2">
        <v>193</v>
      </c>
      <c r="GL2">
        <v>194</v>
      </c>
      <c r="GM2">
        <v>195</v>
      </c>
      <c r="GN2">
        <v>196</v>
      </c>
      <c r="GO2">
        <v>197</v>
      </c>
      <c r="GP2">
        <v>198</v>
      </c>
      <c r="GQ2">
        <v>199</v>
      </c>
      <c r="GR2">
        <v>200</v>
      </c>
      <c r="GS2">
        <v>201</v>
      </c>
      <c r="GT2">
        <v>202</v>
      </c>
      <c r="GU2">
        <v>203</v>
      </c>
      <c r="GV2">
        <v>204</v>
      </c>
      <c r="GW2">
        <v>205</v>
      </c>
      <c r="GX2">
        <v>206</v>
      </c>
      <c r="GY2">
        <v>207</v>
      </c>
      <c r="GZ2">
        <v>208</v>
      </c>
      <c r="HA2">
        <v>209</v>
      </c>
      <c r="HB2">
        <v>210</v>
      </c>
      <c r="HC2">
        <v>211</v>
      </c>
      <c r="HD2">
        <v>212</v>
      </c>
      <c r="HE2">
        <v>213</v>
      </c>
      <c r="HF2">
        <v>214</v>
      </c>
      <c r="HG2">
        <v>215</v>
      </c>
      <c r="HH2">
        <v>216</v>
      </c>
      <c r="HI2">
        <v>217</v>
      </c>
      <c r="HJ2">
        <v>218</v>
      </c>
      <c r="HK2">
        <v>219</v>
      </c>
      <c r="HL2">
        <v>220</v>
      </c>
      <c r="HM2">
        <v>221</v>
      </c>
      <c r="HN2">
        <v>222</v>
      </c>
      <c r="HO2">
        <v>223</v>
      </c>
      <c r="HP2">
        <v>224</v>
      </c>
      <c r="HQ2">
        <v>225</v>
      </c>
      <c r="HR2">
        <v>226</v>
      </c>
      <c r="HS2">
        <v>227</v>
      </c>
      <c r="HT2">
        <v>228</v>
      </c>
      <c r="HU2">
        <v>229</v>
      </c>
      <c r="HV2">
        <v>230</v>
      </c>
      <c r="HW2">
        <v>231</v>
      </c>
      <c r="HX2">
        <v>232</v>
      </c>
      <c r="HY2">
        <v>233</v>
      </c>
      <c r="HZ2">
        <v>234</v>
      </c>
      <c r="IA2">
        <v>235</v>
      </c>
      <c r="IB2">
        <v>236</v>
      </c>
      <c r="IC2">
        <v>237</v>
      </c>
      <c r="ID2">
        <v>238</v>
      </c>
      <c r="IE2">
        <v>239</v>
      </c>
      <c r="IF2">
        <v>240</v>
      </c>
      <c r="IG2">
        <v>241</v>
      </c>
      <c r="IH2">
        <v>242</v>
      </c>
      <c r="II2">
        <v>243</v>
      </c>
      <c r="IJ2">
        <v>244</v>
      </c>
      <c r="IK2">
        <v>245</v>
      </c>
      <c r="IL2">
        <v>246</v>
      </c>
      <c r="IM2">
        <v>247</v>
      </c>
      <c r="IN2">
        <v>248</v>
      </c>
      <c r="IO2">
        <v>249</v>
      </c>
      <c r="IP2">
        <v>250</v>
      </c>
      <c r="IQ2">
        <v>251</v>
      </c>
      <c r="IR2">
        <v>252</v>
      </c>
      <c r="IS2">
        <v>253</v>
      </c>
      <c r="IT2">
        <v>254</v>
      </c>
      <c r="IU2">
        <v>255</v>
      </c>
      <c r="IV2">
        <v>256</v>
      </c>
      <c r="IW2">
        <v>257</v>
      </c>
      <c r="IX2">
        <v>258</v>
      </c>
      <c r="IY2">
        <v>259</v>
      </c>
      <c r="IZ2">
        <v>260</v>
      </c>
      <c r="JA2">
        <v>261</v>
      </c>
      <c r="JB2">
        <v>262</v>
      </c>
      <c r="JC2">
        <v>263</v>
      </c>
      <c r="JD2">
        <v>264</v>
      </c>
      <c r="JE2">
        <v>265</v>
      </c>
      <c r="JF2">
        <v>266</v>
      </c>
      <c r="JG2">
        <v>267</v>
      </c>
      <c r="JH2">
        <v>268</v>
      </c>
      <c r="JI2">
        <v>269</v>
      </c>
      <c r="JJ2">
        <v>270</v>
      </c>
      <c r="JK2">
        <v>271</v>
      </c>
      <c r="JL2">
        <v>272</v>
      </c>
      <c r="JM2">
        <v>273</v>
      </c>
      <c r="JN2">
        <v>274</v>
      </c>
      <c r="JO2">
        <v>275</v>
      </c>
      <c r="JP2">
        <v>276</v>
      </c>
      <c r="JQ2">
        <v>277</v>
      </c>
      <c r="JR2">
        <v>278</v>
      </c>
      <c r="JS2">
        <v>279</v>
      </c>
      <c r="JT2">
        <v>280</v>
      </c>
      <c r="JU2">
        <v>281</v>
      </c>
      <c r="JV2">
        <v>282</v>
      </c>
      <c r="JW2">
        <v>283</v>
      </c>
      <c r="JX2">
        <v>284</v>
      </c>
      <c r="JY2">
        <v>285</v>
      </c>
      <c r="JZ2">
        <v>286</v>
      </c>
      <c r="KA2">
        <v>287</v>
      </c>
      <c r="KB2">
        <v>288</v>
      </c>
      <c r="KC2">
        <v>289</v>
      </c>
      <c r="KD2">
        <v>290</v>
      </c>
      <c r="KE2">
        <v>291</v>
      </c>
      <c r="KF2">
        <v>292</v>
      </c>
      <c r="KG2">
        <v>293</v>
      </c>
      <c r="KH2">
        <v>294</v>
      </c>
      <c r="KI2">
        <v>295</v>
      </c>
      <c r="KJ2">
        <v>296</v>
      </c>
      <c r="KK2">
        <v>297</v>
      </c>
      <c r="KL2">
        <v>298</v>
      </c>
      <c r="KM2">
        <v>299</v>
      </c>
      <c r="KN2">
        <v>300</v>
      </c>
      <c r="KO2">
        <v>301</v>
      </c>
      <c r="KP2">
        <v>302</v>
      </c>
      <c r="KQ2">
        <v>303</v>
      </c>
      <c r="KR2">
        <v>304</v>
      </c>
      <c r="KS2">
        <v>305</v>
      </c>
      <c r="KT2">
        <v>306</v>
      </c>
      <c r="KU2">
        <v>307</v>
      </c>
      <c r="KV2">
        <v>308</v>
      </c>
      <c r="KW2">
        <v>309</v>
      </c>
      <c r="KX2">
        <v>310</v>
      </c>
      <c r="KY2">
        <v>311</v>
      </c>
      <c r="KZ2">
        <v>312</v>
      </c>
      <c r="LA2">
        <v>313</v>
      </c>
      <c r="LB2">
        <v>314</v>
      </c>
      <c r="LC2">
        <v>315</v>
      </c>
      <c r="LD2">
        <v>316</v>
      </c>
      <c r="LE2">
        <v>317</v>
      </c>
      <c r="LF2">
        <v>318</v>
      </c>
      <c r="LG2">
        <v>319</v>
      </c>
      <c r="LH2">
        <v>320</v>
      </c>
      <c r="LI2">
        <v>321</v>
      </c>
      <c r="LJ2">
        <v>322</v>
      </c>
      <c r="LK2">
        <v>323</v>
      </c>
      <c r="LL2">
        <v>324</v>
      </c>
      <c r="LM2">
        <v>325</v>
      </c>
      <c r="LN2">
        <v>326</v>
      </c>
      <c r="LO2">
        <v>327</v>
      </c>
      <c r="LP2">
        <v>328</v>
      </c>
      <c r="LQ2">
        <v>329</v>
      </c>
      <c r="LR2">
        <v>330</v>
      </c>
      <c r="LS2">
        <v>331</v>
      </c>
      <c r="LT2">
        <v>332</v>
      </c>
      <c r="LU2">
        <v>333</v>
      </c>
      <c r="LV2">
        <v>334</v>
      </c>
      <c r="LW2">
        <v>335</v>
      </c>
      <c r="LX2">
        <v>336</v>
      </c>
      <c r="LY2">
        <v>337</v>
      </c>
      <c r="LZ2">
        <v>338</v>
      </c>
      <c r="MA2">
        <v>339</v>
      </c>
      <c r="MB2">
        <v>340</v>
      </c>
      <c r="MC2">
        <v>341</v>
      </c>
      <c r="MD2">
        <v>342</v>
      </c>
      <c r="ME2">
        <v>343</v>
      </c>
      <c r="MF2">
        <v>344</v>
      </c>
      <c r="MG2">
        <v>345</v>
      </c>
      <c r="MH2">
        <v>346</v>
      </c>
      <c r="MI2">
        <v>347</v>
      </c>
      <c r="MJ2">
        <v>348</v>
      </c>
      <c r="MK2">
        <v>349</v>
      </c>
      <c r="ML2">
        <v>350</v>
      </c>
      <c r="MM2">
        <v>351</v>
      </c>
      <c r="MN2">
        <v>352</v>
      </c>
      <c r="MO2">
        <v>353</v>
      </c>
      <c r="MP2">
        <v>354</v>
      </c>
      <c r="MQ2">
        <v>355</v>
      </c>
      <c r="MR2">
        <v>356</v>
      </c>
      <c r="MS2">
        <v>357</v>
      </c>
      <c r="MT2">
        <v>358</v>
      </c>
      <c r="MU2">
        <v>359</v>
      </c>
      <c r="MV2">
        <v>360</v>
      </c>
      <c r="MW2">
        <v>361</v>
      </c>
      <c r="MX2">
        <v>362</v>
      </c>
      <c r="MY2">
        <v>363</v>
      </c>
      <c r="MZ2">
        <v>364</v>
      </c>
      <c r="NA2">
        <v>365</v>
      </c>
      <c r="NB2">
        <v>366</v>
      </c>
      <c r="NC2">
        <v>367</v>
      </c>
      <c r="ND2">
        <v>368</v>
      </c>
      <c r="NE2">
        <v>369</v>
      </c>
      <c r="NF2">
        <v>370</v>
      </c>
      <c r="NG2">
        <v>371</v>
      </c>
      <c r="NH2">
        <v>372</v>
      </c>
      <c r="NI2">
        <v>373</v>
      </c>
      <c r="NJ2">
        <v>374</v>
      </c>
      <c r="NK2">
        <v>375</v>
      </c>
      <c r="NL2">
        <v>376</v>
      </c>
      <c r="NM2">
        <v>377</v>
      </c>
      <c r="NN2">
        <v>378</v>
      </c>
      <c r="NO2">
        <v>379</v>
      </c>
      <c r="NP2">
        <v>380</v>
      </c>
      <c r="NQ2">
        <v>381</v>
      </c>
      <c r="NR2">
        <v>382</v>
      </c>
      <c r="NS2">
        <v>383</v>
      </c>
      <c r="NT2">
        <v>384</v>
      </c>
      <c r="NU2">
        <v>385</v>
      </c>
      <c r="NV2">
        <v>386</v>
      </c>
      <c r="NW2">
        <v>387</v>
      </c>
      <c r="NX2">
        <v>388</v>
      </c>
      <c r="NY2">
        <v>389</v>
      </c>
      <c r="NZ2">
        <v>390</v>
      </c>
      <c r="OA2">
        <v>391</v>
      </c>
      <c r="OB2">
        <v>392</v>
      </c>
      <c r="OC2">
        <v>393</v>
      </c>
      <c r="OD2">
        <v>394</v>
      </c>
      <c r="OE2">
        <v>395</v>
      </c>
      <c r="OF2">
        <v>396</v>
      </c>
      <c r="OG2">
        <v>397</v>
      </c>
      <c r="OH2">
        <v>398</v>
      </c>
      <c r="OI2">
        <v>399</v>
      </c>
      <c r="OJ2">
        <v>400</v>
      </c>
      <c r="OK2">
        <v>401</v>
      </c>
      <c r="OL2">
        <v>402</v>
      </c>
      <c r="OM2">
        <v>403</v>
      </c>
      <c r="ON2">
        <v>404</v>
      </c>
      <c r="OO2">
        <v>405</v>
      </c>
      <c r="OP2">
        <v>406</v>
      </c>
      <c r="OQ2">
        <v>407</v>
      </c>
      <c r="OR2">
        <v>408</v>
      </c>
      <c r="OS2">
        <v>409</v>
      </c>
      <c r="OT2">
        <v>410</v>
      </c>
      <c r="OU2">
        <v>411</v>
      </c>
      <c r="OV2">
        <v>412</v>
      </c>
      <c r="OW2">
        <v>413</v>
      </c>
      <c r="OX2">
        <v>414</v>
      </c>
      <c r="OY2">
        <v>415</v>
      </c>
      <c r="OZ2">
        <v>416</v>
      </c>
      <c r="PA2">
        <v>417</v>
      </c>
      <c r="PB2">
        <v>418</v>
      </c>
      <c r="PC2">
        <v>419</v>
      </c>
      <c r="PD2">
        <v>420</v>
      </c>
      <c r="PE2">
        <v>421</v>
      </c>
      <c r="PF2">
        <v>422</v>
      </c>
      <c r="PG2">
        <v>423</v>
      </c>
      <c r="PH2">
        <v>424</v>
      </c>
      <c r="PI2">
        <v>425</v>
      </c>
      <c r="PJ2">
        <v>426</v>
      </c>
      <c r="PK2">
        <v>427</v>
      </c>
      <c r="PL2">
        <v>428</v>
      </c>
      <c r="PM2">
        <v>429</v>
      </c>
      <c r="PN2">
        <v>430</v>
      </c>
      <c r="PO2">
        <v>431</v>
      </c>
      <c r="PP2">
        <v>432</v>
      </c>
      <c r="PQ2">
        <v>433</v>
      </c>
      <c r="PR2">
        <v>434</v>
      </c>
      <c r="PS2">
        <v>435</v>
      </c>
      <c r="PT2">
        <v>436</v>
      </c>
      <c r="PU2">
        <v>437</v>
      </c>
      <c r="PV2">
        <v>438</v>
      </c>
      <c r="PW2">
        <v>439</v>
      </c>
      <c r="PX2">
        <v>440</v>
      </c>
      <c r="PY2">
        <v>441</v>
      </c>
      <c r="PZ2">
        <v>442</v>
      </c>
      <c r="QA2">
        <v>443</v>
      </c>
      <c r="QB2">
        <v>444</v>
      </c>
      <c r="QC2">
        <v>445</v>
      </c>
      <c r="QD2">
        <v>446</v>
      </c>
      <c r="QE2">
        <v>447</v>
      </c>
      <c r="QF2">
        <v>448</v>
      </c>
      <c r="QG2">
        <v>449</v>
      </c>
      <c r="QH2">
        <v>450</v>
      </c>
      <c r="QI2">
        <v>451</v>
      </c>
      <c r="QJ2">
        <v>452</v>
      </c>
      <c r="QK2">
        <v>453</v>
      </c>
      <c r="QL2">
        <v>454</v>
      </c>
      <c r="QM2">
        <v>455</v>
      </c>
      <c r="QN2">
        <v>456</v>
      </c>
      <c r="QO2">
        <v>457</v>
      </c>
      <c r="QP2">
        <v>458</v>
      </c>
      <c r="QQ2">
        <v>459</v>
      </c>
      <c r="QR2">
        <v>460</v>
      </c>
      <c r="QS2">
        <v>461</v>
      </c>
      <c r="QT2">
        <v>462</v>
      </c>
      <c r="QU2">
        <v>463</v>
      </c>
      <c r="QV2">
        <v>464</v>
      </c>
      <c r="QW2">
        <v>465</v>
      </c>
      <c r="QX2">
        <v>466</v>
      </c>
      <c r="QY2">
        <v>467</v>
      </c>
      <c r="QZ2">
        <v>468</v>
      </c>
      <c r="RA2">
        <v>469</v>
      </c>
      <c r="RB2">
        <v>470</v>
      </c>
      <c r="RC2">
        <v>471</v>
      </c>
      <c r="RD2">
        <v>472</v>
      </c>
      <c r="RE2">
        <v>473</v>
      </c>
      <c r="RF2">
        <v>474</v>
      </c>
      <c r="RG2">
        <v>475</v>
      </c>
      <c r="RH2">
        <v>476</v>
      </c>
      <c r="RI2">
        <v>477</v>
      </c>
      <c r="RJ2">
        <v>478</v>
      </c>
      <c r="RK2">
        <v>479</v>
      </c>
      <c r="RL2">
        <v>480</v>
      </c>
      <c r="RM2">
        <v>481</v>
      </c>
      <c r="RN2">
        <v>482</v>
      </c>
      <c r="RO2">
        <v>483</v>
      </c>
      <c r="RP2">
        <v>484</v>
      </c>
      <c r="RQ2">
        <v>485</v>
      </c>
      <c r="RR2">
        <v>486</v>
      </c>
      <c r="RS2">
        <v>487</v>
      </c>
      <c r="RT2">
        <v>488</v>
      </c>
      <c r="RU2">
        <v>489</v>
      </c>
      <c r="RV2">
        <v>490</v>
      </c>
      <c r="RW2">
        <v>491</v>
      </c>
      <c r="RX2">
        <v>492</v>
      </c>
      <c r="RY2">
        <v>493</v>
      </c>
      <c r="RZ2">
        <v>494</v>
      </c>
      <c r="SA2">
        <v>495</v>
      </c>
      <c r="SB2">
        <v>496</v>
      </c>
      <c r="SC2">
        <v>497</v>
      </c>
      <c r="SD2">
        <v>498</v>
      </c>
      <c r="SE2">
        <v>499</v>
      </c>
      <c r="SF2">
        <v>500</v>
      </c>
    </row>
    <row r="3" spans="1:500" x14ac:dyDescent="0.25">
      <c r="A3" s="8" t="s">
        <v>2783</v>
      </c>
      <c r="J3" s="37" t="s">
        <v>43</v>
      </c>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DF3" s="37" t="s">
        <v>44</v>
      </c>
      <c r="DG3" s="37"/>
      <c r="DH3" s="37"/>
      <c r="DI3" s="37"/>
      <c r="DJ3" s="37"/>
      <c r="DK3" s="37"/>
      <c r="DL3" s="37"/>
      <c r="DM3" s="37"/>
      <c r="DN3" s="37"/>
      <c r="DO3" s="37"/>
      <c r="DP3" s="37"/>
      <c r="DQ3" s="37"/>
      <c r="DR3" s="37"/>
      <c r="DS3" s="37"/>
      <c r="DT3" s="37"/>
      <c r="DU3" s="37"/>
      <c r="DV3" s="37"/>
      <c r="DW3" s="37"/>
      <c r="DX3" s="37"/>
      <c r="DY3" s="37"/>
      <c r="DZ3" s="37"/>
      <c r="EA3" s="37"/>
      <c r="EB3" s="37"/>
      <c r="EC3" s="37"/>
      <c r="ED3" s="37"/>
      <c r="EE3" s="37"/>
      <c r="EF3" s="37"/>
      <c r="EG3" s="37"/>
      <c r="EH3" s="37"/>
      <c r="EI3" s="37"/>
      <c r="EJ3" s="37"/>
      <c r="EK3" s="37"/>
      <c r="EL3" s="37"/>
      <c r="EM3" s="37"/>
      <c r="EN3" s="37"/>
      <c r="EO3" s="37"/>
      <c r="EP3" s="37"/>
      <c r="EQ3" s="37"/>
      <c r="ER3" s="37"/>
      <c r="ES3" s="37"/>
      <c r="ET3" s="37"/>
      <c r="EU3" s="37"/>
      <c r="EV3" s="37"/>
      <c r="EW3" s="37"/>
      <c r="EX3" s="37"/>
      <c r="EY3" s="37"/>
      <c r="EZ3" s="37"/>
      <c r="FA3" s="37"/>
      <c r="FB3" s="37"/>
      <c r="HB3" t="s">
        <v>4063</v>
      </c>
      <c r="KX3" t="s">
        <v>4064</v>
      </c>
      <c r="OT3" t="s">
        <v>2784</v>
      </c>
    </row>
    <row r="4" spans="1:500" x14ac:dyDescent="0.25">
      <c r="A4">
        <v>87</v>
      </c>
      <c r="J4" s="37" t="s">
        <v>12</v>
      </c>
      <c r="K4" s="37"/>
      <c r="L4" s="37"/>
      <c r="M4" s="37"/>
      <c r="N4" s="37"/>
      <c r="O4" s="37"/>
      <c r="P4" s="37"/>
      <c r="Q4" s="37" t="s">
        <v>2</v>
      </c>
      <c r="R4" s="37"/>
      <c r="S4" s="37"/>
      <c r="T4" s="37"/>
      <c r="U4" s="37"/>
      <c r="V4" s="37"/>
      <c r="W4" s="37"/>
      <c r="X4" s="37"/>
      <c r="Y4" s="37"/>
      <c r="Z4" s="37"/>
      <c r="AA4" s="37"/>
      <c r="AB4" s="37" t="s">
        <v>2852</v>
      </c>
      <c r="AC4" s="37"/>
      <c r="AD4" s="37"/>
      <c r="AE4" s="37"/>
      <c r="AF4" s="37"/>
      <c r="AG4" s="37"/>
      <c r="AH4" s="37"/>
      <c r="AI4" s="37"/>
      <c r="AJ4" s="37" t="s">
        <v>2853</v>
      </c>
      <c r="AK4" s="37"/>
      <c r="AL4" s="37"/>
      <c r="AM4" s="37"/>
      <c r="AN4" s="37"/>
      <c r="AO4" s="37"/>
      <c r="AP4" s="37"/>
      <c r="AQ4" s="37"/>
      <c r="AR4" s="37"/>
      <c r="AS4" s="37"/>
      <c r="AT4" s="37" t="s">
        <v>4</v>
      </c>
      <c r="AU4" s="37"/>
      <c r="AV4" s="37"/>
      <c r="AW4" s="37"/>
      <c r="AX4" s="37"/>
      <c r="AY4" s="37"/>
      <c r="AZ4" s="37"/>
      <c r="BA4" s="37" t="s">
        <v>5</v>
      </c>
      <c r="BB4" s="37"/>
      <c r="BC4" s="37"/>
      <c r="BD4" s="37"/>
      <c r="BE4" s="37"/>
      <c r="BF4" s="37"/>
      <c r="BG4" s="37"/>
      <c r="DF4" s="37" t="s">
        <v>12</v>
      </c>
      <c r="DG4" s="37"/>
      <c r="DH4" s="37"/>
      <c r="DI4" s="37"/>
      <c r="DJ4" s="37"/>
      <c r="DK4" s="37"/>
      <c r="DL4" s="37"/>
      <c r="DM4" s="37" t="s">
        <v>2</v>
      </c>
      <c r="DN4" s="37"/>
      <c r="DO4" s="37"/>
      <c r="DP4" s="37"/>
      <c r="DQ4" s="37"/>
      <c r="DR4" s="37"/>
      <c r="DS4" s="37"/>
      <c r="DT4" s="37"/>
      <c r="DU4" s="37"/>
      <c r="DV4" s="37"/>
      <c r="DW4" s="37"/>
      <c r="DX4" s="37" t="s">
        <v>2852</v>
      </c>
      <c r="DY4" s="37"/>
      <c r="DZ4" s="37"/>
      <c r="EA4" s="37"/>
      <c r="EB4" s="37"/>
      <c r="EC4" s="37"/>
      <c r="ED4" s="37"/>
      <c r="EE4" s="37"/>
      <c r="EF4" s="37" t="s">
        <v>2853</v>
      </c>
      <c r="EG4" s="37"/>
      <c r="EH4" s="37"/>
      <c r="EI4" s="37"/>
      <c r="EJ4" s="37"/>
      <c r="EK4" s="37"/>
      <c r="EL4" s="37"/>
      <c r="EM4" s="37"/>
      <c r="EN4" s="37"/>
      <c r="EO4" s="37"/>
      <c r="EP4" s="37" t="s">
        <v>4</v>
      </c>
      <c r="EQ4" s="37"/>
      <c r="ER4" s="37"/>
      <c r="ES4" s="37"/>
      <c r="ET4" s="37"/>
      <c r="EU4" s="37"/>
      <c r="EV4" s="37"/>
      <c r="EW4" s="37" t="s">
        <v>5</v>
      </c>
      <c r="EX4" s="37"/>
      <c r="EY4" s="37"/>
      <c r="EZ4" s="37"/>
      <c r="FA4" s="37"/>
      <c r="FB4" s="37"/>
      <c r="FC4" s="37"/>
      <c r="HB4" t="s">
        <v>12</v>
      </c>
      <c r="HI4" t="s">
        <v>2</v>
      </c>
      <c r="HT4" t="s">
        <v>2852</v>
      </c>
      <c r="IB4" t="s">
        <v>2853</v>
      </c>
      <c r="IL4" t="s">
        <v>4</v>
      </c>
      <c r="IS4" t="s">
        <v>5</v>
      </c>
      <c r="KX4" t="s">
        <v>12</v>
      </c>
      <c r="LE4" t="s">
        <v>2</v>
      </c>
      <c r="LP4" t="s">
        <v>2852</v>
      </c>
      <c r="LX4" t="s">
        <v>2853</v>
      </c>
      <c r="MH4" t="s">
        <v>4</v>
      </c>
      <c r="MO4" t="s">
        <v>5</v>
      </c>
      <c r="OT4" t="s">
        <v>12</v>
      </c>
      <c r="PA4" t="s">
        <v>2</v>
      </c>
      <c r="PL4" t="s">
        <v>2852</v>
      </c>
      <c r="PT4" t="s">
        <v>2853</v>
      </c>
      <c r="QD4" t="s">
        <v>4</v>
      </c>
      <c r="QK4" t="s">
        <v>5</v>
      </c>
    </row>
    <row r="5" spans="1:500" ht="107.25" customHeight="1" x14ac:dyDescent="0.25">
      <c r="A5" t="s">
        <v>2775</v>
      </c>
      <c r="B5" t="s">
        <v>2867</v>
      </c>
      <c r="C5" t="s">
        <v>35</v>
      </c>
      <c r="D5" t="s">
        <v>45</v>
      </c>
      <c r="E5" t="s">
        <v>46</v>
      </c>
      <c r="F5" t="s">
        <v>47</v>
      </c>
      <c r="G5" t="s">
        <v>48</v>
      </c>
      <c r="H5" t="s">
        <v>49</v>
      </c>
      <c r="I5" t="s">
        <v>50</v>
      </c>
      <c r="J5" s="38" t="s">
        <v>14</v>
      </c>
      <c r="K5" s="39" t="s">
        <v>16</v>
      </c>
      <c r="L5" s="38" t="s">
        <v>2740</v>
      </c>
      <c r="M5" s="38" t="s">
        <v>3</v>
      </c>
      <c r="N5" s="39" t="s">
        <v>2854</v>
      </c>
      <c r="O5" s="38" t="s">
        <v>2835</v>
      </c>
      <c r="P5" s="38" t="s">
        <v>13</v>
      </c>
      <c r="Q5" s="38" t="s">
        <v>2831</v>
      </c>
      <c r="R5" s="39" t="s">
        <v>2861</v>
      </c>
      <c r="S5" s="39" t="s">
        <v>2862</v>
      </c>
      <c r="T5" s="39" t="s">
        <v>2863</v>
      </c>
      <c r="U5" s="38" t="s">
        <v>2834</v>
      </c>
      <c r="V5" s="38" t="s">
        <v>2833</v>
      </c>
      <c r="W5" s="38" t="s">
        <v>2832</v>
      </c>
      <c r="X5" s="38" t="s">
        <v>2860</v>
      </c>
      <c r="Y5" s="38" t="s">
        <v>2829</v>
      </c>
      <c r="Z5" s="38" t="s">
        <v>2858</v>
      </c>
      <c r="AA5" s="38" t="s">
        <v>2830</v>
      </c>
      <c r="AB5" s="38" t="s">
        <v>2844</v>
      </c>
      <c r="AC5" s="38" t="s">
        <v>2843</v>
      </c>
      <c r="AD5" s="38" t="s">
        <v>2842</v>
      </c>
      <c r="AE5" s="38" t="s">
        <v>2841</v>
      </c>
      <c r="AF5" s="38" t="s">
        <v>2840</v>
      </c>
      <c r="AG5" s="38" t="s">
        <v>2839</v>
      </c>
      <c r="AH5" s="38" t="s">
        <v>2838</v>
      </c>
      <c r="AI5" s="39" t="s">
        <v>2859</v>
      </c>
      <c r="AJ5" s="38" t="s">
        <v>2847</v>
      </c>
      <c r="AK5" s="38" t="s">
        <v>2848</v>
      </c>
      <c r="AL5" s="38" t="s">
        <v>2868</v>
      </c>
      <c r="AM5" s="38" t="s">
        <v>2849</v>
      </c>
      <c r="AN5" s="38" t="s">
        <v>2850</v>
      </c>
      <c r="AO5" s="38" t="s">
        <v>2870</v>
      </c>
      <c r="AP5" s="38" t="s">
        <v>2845</v>
      </c>
      <c r="AQ5" s="38" t="s">
        <v>2846</v>
      </c>
      <c r="AR5" s="38" t="s">
        <v>2869</v>
      </c>
      <c r="AS5" s="38" t="s">
        <v>2851</v>
      </c>
      <c r="AT5" s="39" t="s">
        <v>2856</v>
      </c>
      <c r="AU5" s="39" t="s">
        <v>2857</v>
      </c>
      <c r="AV5" s="39" t="s">
        <v>2855</v>
      </c>
      <c r="AW5" s="39" t="s">
        <v>2864</v>
      </c>
      <c r="AX5" s="39" t="s">
        <v>2865</v>
      </c>
      <c r="AY5" s="39" t="s">
        <v>2866</v>
      </c>
      <c r="AZ5" s="38" t="s">
        <v>2836</v>
      </c>
      <c r="BA5" s="38" t="s">
        <v>6</v>
      </c>
      <c r="BB5" s="39" t="s">
        <v>7</v>
      </c>
      <c r="BC5" s="38" t="s">
        <v>8</v>
      </c>
      <c r="BD5" s="39" t="s">
        <v>9</v>
      </c>
      <c r="BE5" s="38" t="s">
        <v>10</v>
      </c>
      <c r="BF5" s="39" t="s">
        <v>11</v>
      </c>
      <c r="BG5" s="38" t="s">
        <v>2837</v>
      </c>
      <c r="BT5" s="1"/>
      <c r="CC5" s="1"/>
      <c r="CD5" s="1"/>
      <c r="CF5" s="1"/>
      <c r="CG5" s="1"/>
      <c r="CH5" s="1"/>
      <c r="CI5" s="1"/>
      <c r="CJ5" s="1"/>
      <c r="CK5" s="1"/>
      <c r="CL5" s="1"/>
      <c r="CM5" s="1"/>
      <c r="CN5" s="1"/>
      <c r="CO5" s="1"/>
      <c r="CP5" s="1"/>
      <c r="CQ5" s="1"/>
      <c r="CR5" s="1"/>
      <c r="CS5" s="1"/>
      <c r="CT5" s="1"/>
      <c r="CU5" s="1"/>
      <c r="CV5" s="1"/>
      <c r="CW5" s="1"/>
      <c r="CX5" s="1"/>
      <c r="CY5" s="1"/>
      <c r="CZ5" s="1"/>
      <c r="DA5" s="1"/>
      <c r="DB5" s="1"/>
      <c r="DC5" s="1"/>
      <c r="DD5" s="1"/>
      <c r="DE5" s="1"/>
      <c r="DF5" s="38" t="s">
        <v>14</v>
      </c>
      <c r="DG5" s="39" t="s">
        <v>16</v>
      </c>
      <c r="DH5" s="38" t="s">
        <v>2740</v>
      </c>
      <c r="DI5" s="38" t="s">
        <v>3</v>
      </c>
      <c r="DJ5" s="39" t="s">
        <v>2854</v>
      </c>
      <c r="DK5" s="38" t="s">
        <v>2835</v>
      </c>
      <c r="DL5" s="38" t="s">
        <v>13</v>
      </c>
      <c r="DM5" s="38" t="s">
        <v>2831</v>
      </c>
      <c r="DN5" s="39" t="s">
        <v>2861</v>
      </c>
      <c r="DO5" s="39" t="s">
        <v>2862</v>
      </c>
      <c r="DP5" s="39" t="s">
        <v>2863</v>
      </c>
      <c r="DQ5" s="38" t="s">
        <v>2834</v>
      </c>
      <c r="DR5" s="38" t="s">
        <v>2833</v>
      </c>
      <c r="DS5" s="38" t="s">
        <v>2832</v>
      </c>
      <c r="DT5" s="38" t="s">
        <v>2860</v>
      </c>
      <c r="DU5" s="38" t="s">
        <v>2829</v>
      </c>
      <c r="DV5" s="38" t="s">
        <v>2858</v>
      </c>
      <c r="DW5" s="38" t="s">
        <v>2830</v>
      </c>
      <c r="DX5" s="38" t="s">
        <v>2844</v>
      </c>
      <c r="DY5" s="38" t="s">
        <v>2843</v>
      </c>
      <c r="DZ5" s="38" t="s">
        <v>2842</v>
      </c>
      <c r="EA5" s="38" t="s">
        <v>2841</v>
      </c>
      <c r="EB5" s="38" t="s">
        <v>2840</v>
      </c>
      <c r="EC5" s="38" t="s">
        <v>2839</v>
      </c>
      <c r="ED5" s="38" t="s">
        <v>2838</v>
      </c>
      <c r="EE5" s="39" t="s">
        <v>2859</v>
      </c>
      <c r="EF5" s="38" t="s">
        <v>2847</v>
      </c>
      <c r="EG5" s="38" t="s">
        <v>2848</v>
      </c>
      <c r="EH5" s="38" t="s">
        <v>2868</v>
      </c>
      <c r="EI5" s="38" t="s">
        <v>2849</v>
      </c>
      <c r="EJ5" s="38" t="s">
        <v>2850</v>
      </c>
      <c r="EK5" s="38" t="s">
        <v>2870</v>
      </c>
      <c r="EL5" s="38" t="s">
        <v>2845</v>
      </c>
      <c r="EM5" s="38" t="s">
        <v>2846</v>
      </c>
      <c r="EN5" s="38" t="s">
        <v>2869</v>
      </c>
      <c r="EO5" s="38" t="s">
        <v>2851</v>
      </c>
      <c r="EP5" s="39" t="s">
        <v>2856</v>
      </c>
      <c r="EQ5" s="39" t="s">
        <v>2857</v>
      </c>
      <c r="ER5" s="39" t="s">
        <v>2855</v>
      </c>
      <c r="ES5" s="39" t="s">
        <v>2864</v>
      </c>
      <c r="ET5" s="39" t="s">
        <v>2865</v>
      </c>
      <c r="EU5" s="39" t="s">
        <v>2866</v>
      </c>
      <c r="EV5" s="38" t="s">
        <v>2836</v>
      </c>
      <c r="EW5" s="38" t="s">
        <v>6</v>
      </c>
      <c r="EX5" s="39" t="s">
        <v>7</v>
      </c>
      <c r="EY5" s="38" t="s">
        <v>8</v>
      </c>
      <c r="EZ5" s="39" t="s">
        <v>9</v>
      </c>
      <c r="FA5" s="38" t="s">
        <v>10</v>
      </c>
      <c r="FB5" s="39" t="s">
        <v>11</v>
      </c>
      <c r="FC5" s="38" t="s">
        <v>2837</v>
      </c>
      <c r="FD5" s="1"/>
      <c r="FE5" s="1"/>
      <c r="FF5" s="1"/>
      <c r="FG5" s="1"/>
      <c r="FH5" s="1"/>
      <c r="FI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t="s">
        <v>14</v>
      </c>
      <c r="HC5" s="36" t="s">
        <v>16</v>
      </c>
      <c r="HD5" s="1" t="s">
        <v>2740</v>
      </c>
      <c r="HE5" s="1" t="s">
        <v>3</v>
      </c>
      <c r="HF5" s="36" t="s">
        <v>2854</v>
      </c>
      <c r="HG5" s="1" t="s">
        <v>2835</v>
      </c>
      <c r="HH5" s="1" t="s">
        <v>13</v>
      </c>
      <c r="HI5" s="1" t="s">
        <v>2831</v>
      </c>
      <c r="HJ5" s="36" t="s">
        <v>2861</v>
      </c>
      <c r="HK5" s="36" t="s">
        <v>2862</v>
      </c>
      <c r="HL5" s="36" t="s">
        <v>2863</v>
      </c>
      <c r="HM5" s="1" t="s">
        <v>2834</v>
      </c>
      <c r="HN5" s="1" t="s">
        <v>2833</v>
      </c>
      <c r="HO5" s="1" t="s">
        <v>2832</v>
      </c>
      <c r="HP5" s="1" t="s">
        <v>2860</v>
      </c>
      <c r="HQ5" s="1" t="s">
        <v>2829</v>
      </c>
      <c r="HR5" s="1" t="s">
        <v>2858</v>
      </c>
      <c r="HS5" s="1" t="s">
        <v>2830</v>
      </c>
      <c r="HT5" s="1" t="s">
        <v>2844</v>
      </c>
      <c r="HU5" s="1" t="s">
        <v>2843</v>
      </c>
      <c r="HV5" s="1" t="s">
        <v>2842</v>
      </c>
      <c r="HW5" s="1" t="s">
        <v>2841</v>
      </c>
      <c r="HX5" s="1" t="s">
        <v>2840</v>
      </c>
      <c r="HY5" s="1" t="s">
        <v>2839</v>
      </c>
      <c r="HZ5" s="1" t="s">
        <v>2838</v>
      </c>
      <c r="IA5" s="36" t="s">
        <v>2859</v>
      </c>
      <c r="IB5" s="1" t="s">
        <v>2847</v>
      </c>
      <c r="IC5" s="1" t="s">
        <v>2848</v>
      </c>
      <c r="ID5" s="1" t="s">
        <v>2868</v>
      </c>
      <c r="IE5" s="1" t="s">
        <v>2849</v>
      </c>
      <c r="IF5" s="1" t="s">
        <v>2850</v>
      </c>
      <c r="IG5" s="1" t="s">
        <v>2870</v>
      </c>
      <c r="IH5" s="1" t="s">
        <v>2845</v>
      </c>
      <c r="II5" s="1" t="s">
        <v>2846</v>
      </c>
      <c r="IJ5" s="1" t="s">
        <v>2869</v>
      </c>
      <c r="IK5" s="1" t="s">
        <v>2851</v>
      </c>
      <c r="IL5" s="36" t="s">
        <v>2856</v>
      </c>
      <c r="IM5" s="36" t="s">
        <v>2857</v>
      </c>
      <c r="IN5" s="36" t="s">
        <v>2855</v>
      </c>
      <c r="IO5" s="36" t="s">
        <v>2864</v>
      </c>
      <c r="IP5" s="36" t="s">
        <v>2865</v>
      </c>
      <c r="IQ5" s="36" t="s">
        <v>2866</v>
      </c>
      <c r="IR5" s="1" t="s">
        <v>2836</v>
      </c>
      <c r="IS5" s="1" t="s">
        <v>6</v>
      </c>
      <c r="IT5" s="36" t="s">
        <v>7</v>
      </c>
      <c r="IU5" s="1" t="s">
        <v>8</v>
      </c>
      <c r="IV5" s="36" t="s">
        <v>9</v>
      </c>
      <c r="IW5" s="1" t="s">
        <v>10</v>
      </c>
      <c r="IX5" s="36" t="s">
        <v>11</v>
      </c>
      <c r="IY5" s="1" t="s">
        <v>2837</v>
      </c>
      <c r="JL5" s="1"/>
      <c r="JU5" s="1"/>
      <c r="JV5" s="1"/>
      <c r="JX5" s="1"/>
      <c r="JY5" s="1"/>
      <c r="KX5" s="1" t="s">
        <v>14</v>
      </c>
      <c r="KY5" s="36" t="s">
        <v>16</v>
      </c>
      <c r="KZ5" s="1" t="s">
        <v>2740</v>
      </c>
      <c r="LA5" s="1" t="s">
        <v>3</v>
      </c>
      <c r="LB5" s="36" t="s">
        <v>2854</v>
      </c>
      <c r="LC5" s="1" t="s">
        <v>2835</v>
      </c>
      <c r="LD5" s="1" t="s">
        <v>13</v>
      </c>
      <c r="LE5" s="1" t="s">
        <v>2831</v>
      </c>
      <c r="LF5" s="36" t="s">
        <v>2861</v>
      </c>
      <c r="LG5" s="36" t="s">
        <v>2862</v>
      </c>
      <c r="LH5" s="36" t="s">
        <v>2863</v>
      </c>
      <c r="LI5" s="1" t="s">
        <v>2834</v>
      </c>
      <c r="LJ5" s="1" t="s">
        <v>2833</v>
      </c>
      <c r="LK5" s="1" t="s">
        <v>2832</v>
      </c>
      <c r="LL5" s="1" t="s">
        <v>2860</v>
      </c>
      <c r="LM5" s="1" t="s">
        <v>2829</v>
      </c>
      <c r="LN5" s="1" t="s">
        <v>2858</v>
      </c>
      <c r="LO5" s="1" t="s">
        <v>2830</v>
      </c>
      <c r="LP5" s="1" t="s">
        <v>2844</v>
      </c>
      <c r="LQ5" s="1" t="s">
        <v>2843</v>
      </c>
      <c r="LR5" s="1" t="s">
        <v>2842</v>
      </c>
      <c r="LS5" s="1" t="s">
        <v>2841</v>
      </c>
      <c r="LT5" s="1" t="s">
        <v>2840</v>
      </c>
      <c r="LU5" s="1" t="s">
        <v>2839</v>
      </c>
      <c r="LV5" s="1" t="s">
        <v>2838</v>
      </c>
      <c r="LW5" s="36" t="s">
        <v>2859</v>
      </c>
      <c r="LX5" s="1" t="s">
        <v>2847</v>
      </c>
      <c r="LY5" s="1" t="s">
        <v>2848</v>
      </c>
      <c r="LZ5" s="1" t="s">
        <v>2868</v>
      </c>
      <c r="MA5" s="1" t="s">
        <v>2849</v>
      </c>
      <c r="MB5" s="1" t="s">
        <v>2850</v>
      </c>
      <c r="MC5" s="1" t="s">
        <v>2870</v>
      </c>
      <c r="MD5" s="1" t="s">
        <v>2845</v>
      </c>
      <c r="ME5" s="1" t="s">
        <v>2846</v>
      </c>
      <c r="MF5" s="1" t="s">
        <v>2869</v>
      </c>
      <c r="MG5" s="1" t="s">
        <v>2851</v>
      </c>
      <c r="MH5" s="36" t="s">
        <v>2856</v>
      </c>
      <c r="MI5" s="36" t="s">
        <v>2857</v>
      </c>
      <c r="MJ5" s="36" t="s">
        <v>2855</v>
      </c>
      <c r="MK5" s="36" t="s">
        <v>2864</v>
      </c>
      <c r="ML5" s="36" t="s">
        <v>2865</v>
      </c>
      <c r="MM5" s="36" t="s">
        <v>2866</v>
      </c>
      <c r="MN5" s="1" t="s">
        <v>2836</v>
      </c>
      <c r="MO5" s="1" t="s">
        <v>6</v>
      </c>
      <c r="MP5" s="36" t="s">
        <v>7</v>
      </c>
      <c r="MQ5" s="1" t="s">
        <v>8</v>
      </c>
      <c r="MR5" s="36" t="s">
        <v>9</v>
      </c>
      <c r="MS5" s="1" t="s">
        <v>10</v>
      </c>
      <c r="MT5" s="36" t="s">
        <v>11</v>
      </c>
      <c r="MU5" s="1" t="s">
        <v>2837</v>
      </c>
      <c r="OS5" s="1"/>
      <c r="OT5" s="1" t="s">
        <v>14</v>
      </c>
      <c r="OU5" s="36" t="s">
        <v>16</v>
      </c>
      <c r="OV5" s="1" t="s">
        <v>2740</v>
      </c>
      <c r="OW5" s="1" t="s">
        <v>3</v>
      </c>
      <c r="OX5" s="36" t="s">
        <v>2854</v>
      </c>
      <c r="OY5" s="1" t="s">
        <v>2835</v>
      </c>
      <c r="OZ5" s="1" t="s">
        <v>13</v>
      </c>
      <c r="PA5" s="1" t="s">
        <v>2831</v>
      </c>
      <c r="PB5" s="36" t="s">
        <v>2861</v>
      </c>
      <c r="PC5" s="36" t="s">
        <v>2862</v>
      </c>
      <c r="PD5" s="36" t="s">
        <v>2863</v>
      </c>
      <c r="PE5" s="1" t="s">
        <v>2834</v>
      </c>
      <c r="PF5" s="1" t="s">
        <v>2833</v>
      </c>
      <c r="PG5" s="1" t="s">
        <v>2832</v>
      </c>
      <c r="PH5" s="1" t="s">
        <v>2860</v>
      </c>
      <c r="PI5" s="1" t="s">
        <v>2829</v>
      </c>
      <c r="PJ5" s="1" t="s">
        <v>2858</v>
      </c>
      <c r="PK5" s="1" t="s">
        <v>2830</v>
      </c>
      <c r="PL5" s="1" t="s">
        <v>2844</v>
      </c>
      <c r="PM5" s="1" t="s">
        <v>2843</v>
      </c>
      <c r="PN5" s="1" t="s">
        <v>2842</v>
      </c>
      <c r="PO5" s="1" t="s">
        <v>2841</v>
      </c>
      <c r="PP5" s="1" t="s">
        <v>2840</v>
      </c>
      <c r="PQ5" s="1" t="s">
        <v>2839</v>
      </c>
      <c r="PR5" s="1" t="s">
        <v>2838</v>
      </c>
      <c r="PS5" s="36" t="s">
        <v>2859</v>
      </c>
      <c r="PT5" s="1" t="s">
        <v>2847</v>
      </c>
      <c r="PU5" s="1" t="s">
        <v>2848</v>
      </c>
      <c r="PV5" s="1" t="s">
        <v>2868</v>
      </c>
      <c r="PW5" s="1" t="s">
        <v>2849</v>
      </c>
      <c r="PX5" s="1" t="s">
        <v>2850</v>
      </c>
      <c r="PY5" s="1" t="s">
        <v>2870</v>
      </c>
      <c r="PZ5" s="1" t="s">
        <v>2845</v>
      </c>
      <c r="QA5" s="1" t="s">
        <v>2846</v>
      </c>
      <c r="QB5" s="1" t="s">
        <v>2869</v>
      </c>
      <c r="QC5" s="1" t="s">
        <v>2851</v>
      </c>
      <c r="QD5" s="36" t="s">
        <v>2856</v>
      </c>
      <c r="QE5" s="36" t="s">
        <v>2857</v>
      </c>
      <c r="QF5" s="36" t="s">
        <v>2855</v>
      </c>
      <c r="QG5" s="36" t="s">
        <v>2864</v>
      </c>
      <c r="QH5" s="36" t="s">
        <v>2865</v>
      </c>
      <c r="QI5" s="36" t="s">
        <v>2866</v>
      </c>
      <c r="QJ5" s="1" t="s">
        <v>2836</v>
      </c>
      <c r="QK5" s="1" t="s">
        <v>6</v>
      </c>
      <c r="QL5" s="36" t="s">
        <v>7</v>
      </c>
      <c r="QM5" s="1" t="s">
        <v>8</v>
      </c>
      <c r="QN5" s="36" t="s">
        <v>9</v>
      </c>
      <c r="QO5" s="1" t="s">
        <v>10</v>
      </c>
      <c r="QP5" s="36" t="s">
        <v>11</v>
      </c>
      <c r="QQ5" s="1" t="s">
        <v>2837</v>
      </c>
    </row>
    <row r="6" spans="1:500" ht="15" customHeight="1" x14ac:dyDescent="0.25">
      <c r="A6" t="s">
        <v>2871</v>
      </c>
      <c r="B6">
        <v>1</v>
      </c>
      <c r="C6">
        <v>1</v>
      </c>
      <c r="D6">
        <v>7048</v>
      </c>
      <c r="E6">
        <v>3134</v>
      </c>
      <c r="F6">
        <v>4539</v>
      </c>
      <c r="G6">
        <v>3277</v>
      </c>
      <c r="H6">
        <v>3298</v>
      </c>
      <c r="I6">
        <v>4239</v>
      </c>
      <c r="J6">
        <v>330</v>
      </c>
      <c r="K6">
        <v>253</v>
      </c>
      <c r="L6">
        <v>3</v>
      </c>
      <c r="M6">
        <v>19</v>
      </c>
      <c r="N6">
        <v>271</v>
      </c>
      <c r="O6">
        <v>40</v>
      </c>
      <c r="P6">
        <v>1</v>
      </c>
      <c r="Q6">
        <v>15</v>
      </c>
      <c r="R6">
        <v>1</v>
      </c>
      <c r="S6">
        <v>1</v>
      </c>
      <c r="T6">
        <v>1</v>
      </c>
      <c r="U6">
        <v>2</v>
      </c>
      <c r="V6">
        <v>1</v>
      </c>
      <c r="W6">
        <v>0</v>
      </c>
      <c r="X6">
        <v>0</v>
      </c>
      <c r="Y6">
        <v>4</v>
      </c>
      <c r="Z6">
        <v>4</v>
      </c>
      <c r="AA6">
        <v>1</v>
      </c>
      <c r="AB6">
        <v>134</v>
      </c>
      <c r="AC6">
        <v>0</v>
      </c>
      <c r="AD6">
        <v>0</v>
      </c>
      <c r="AE6">
        <v>97</v>
      </c>
      <c r="AF6">
        <v>0</v>
      </c>
      <c r="AG6">
        <v>10</v>
      </c>
      <c r="AH6">
        <v>241</v>
      </c>
      <c r="AI6">
        <v>214</v>
      </c>
      <c r="AJ6">
        <v>0</v>
      </c>
      <c r="AK6">
        <v>3</v>
      </c>
      <c r="AL6">
        <v>0</v>
      </c>
      <c r="AM6">
        <v>0</v>
      </c>
      <c r="AN6">
        <v>0</v>
      </c>
      <c r="AO6">
        <v>1</v>
      </c>
      <c r="AP6">
        <v>2</v>
      </c>
      <c r="AQ6">
        <v>3</v>
      </c>
      <c r="AR6">
        <v>0.33333333333333331</v>
      </c>
      <c r="AS6">
        <v>30</v>
      </c>
      <c r="AT6">
        <v>10</v>
      </c>
      <c r="AU6">
        <v>30</v>
      </c>
      <c r="AV6">
        <v>0</v>
      </c>
      <c r="AW6">
        <v>1</v>
      </c>
      <c r="AX6">
        <v>1</v>
      </c>
      <c r="AY6">
        <v>3</v>
      </c>
      <c r="AZ6">
        <v>0</v>
      </c>
      <c r="BA6">
        <v>1</v>
      </c>
      <c r="BB6">
        <v>0</v>
      </c>
      <c r="BC6">
        <v>1</v>
      </c>
      <c r="BD6">
        <v>0</v>
      </c>
      <c r="BE6">
        <v>30</v>
      </c>
      <c r="BF6">
        <v>0</v>
      </c>
      <c r="BG6">
        <v>-3</v>
      </c>
      <c r="DF6">
        <v>77</v>
      </c>
      <c r="DG6">
        <v>-253</v>
      </c>
      <c r="DH6">
        <v>0</v>
      </c>
      <c r="DI6">
        <v>5</v>
      </c>
      <c r="DJ6">
        <v>32</v>
      </c>
      <c r="DK6">
        <v>10</v>
      </c>
      <c r="DL6">
        <v>0</v>
      </c>
      <c r="DM6">
        <v>5</v>
      </c>
      <c r="DN6">
        <v>0</v>
      </c>
      <c r="DO6">
        <v>0</v>
      </c>
      <c r="DP6">
        <v>1</v>
      </c>
      <c r="DQ6">
        <v>0</v>
      </c>
      <c r="DR6">
        <v>0</v>
      </c>
      <c r="DS6">
        <v>0</v>
      </c>
      <c r="DT6">
        <v>0</v>
      </c>
      <c r="DU6">
        <v>0</v>
      </c>
      <c r="DV6">
        <v>-4</v>
      </c>
      <c r="DW6">
        <v>0</v>
      </c>
      <c r="DX6">
        <v>6</v>
      </c>
      <c r="DY6">
        <v>5</v>
      </c>
      <c r="DZ6">
        <v>0</v>
      </c>
      <c r="EA6">
        <v>21</v>
      </c>
      <c r="EB6">
        <v>0</v>
      </c>
      <c r="EC6">
        <v>0</v>
      </c>
      <c r="ED6">
        <v>27</v>
      </c>
      <c r="EE6">
        <v>-214</v>
      </c>
      <c r="EF6">
        <v>1</v>
      </c>
      <c r="EG6">
        <v>1</v>
      </c>
      <c r="EH6">
        <v>0.5</v>
      </c>
      <c r="EI6">
        <v>0</v>
      </c>
      <c r="EJ6">
        <v>0</v>
      </c>
      <c r="EK6">
        <v>1</v>
      </c>
      <c r="EL6">
        <v>0</v>
      </c>
      <c r="EM6">
        <v>0</v>
      </c>
      <c r="EN6">
        <v>1</v>
      </c>
      <c r="EO6">
        <v>5</v>
      </c>
      <c r="EP6">
        <v>10</v>
      </c>
      <c r="EQ6">
        <v>0</v>
      </c>
      <c r="ER6">
        <v>0</v>
      </c>
      <c r="ES6">
        <v>0</v>
      </c>
      <c r="ET6">
        <v>1</v>
      </c>
      <c r="EU6">
        <v>1</v>
      </c>
      <c r="EV6">
        <v>0</v>
      </c>
      <c r="EW6">
        <v>0</v>
      </c>
      <c r="EX6">
        <v>1</v>
      </c>
      <c r="EY6">
        <v>0</v>
      </c>
      <c r="EZ6">
        <v>1</v>
      </c>
      <c r="FA6">
        <v>0</v>
      </c>
      <c r="FB6">
        <v>30</v>
      </c>
      <c r="FC6">
        <v>-3</v>
      </c>
      <c r="OS6" t="s">
        <v>4056</v>
      </c>
      <c r="OT6">
        <v>188.65384615384616</v>
      </c>
      <c r="OU6">
        <v>0</v>
      </c>
      <c r="OV6">
        <v>1.0384615384615385</v>
      </c>
      <c r="OW6">
        <v>10.346153846153847</v>
      </c>
      <c r="OX6">
        <v>150.23076923076923</v>
      </c>
      <c r="OY6">
        <v>17.5</v>
      </c>
      <c r="OZ6">
        <v>0.5</v>
      </c>
      <c r="PA6">
        <v>8.2692307692307701</v>
      </c>
      <c r="PB6">
        <v>0.46153846153846156</v>
      </c>
      <c r="PC6">
        <v>0.53846153846153844</v>
      </c>
      <c r="PD6">
        <v>0.65384615384615385</v>
      </c>
      <c r="PE6">
        <v>0.73076923076923073</v>
      </c>
      <c r="PF6">
        <v>7.6923076923076927E-2</v>
      </c>
      <c r="PG6">
        <v>0.30769230769230771</v>
      </c>
      <c r="PH6">
        <v>0</v>
      </c>
      <c r="PI6">
        <v>2.0769230769230771</v>
      </c>
      <c r="PJ6">
        <v>1.2307692307692308</v>
      </c>
      <c r="PK6">
        <v>0</v>
      </c>
      <c r="PL6">
        <v>87.07692307692308</v>
      </c>
      <c r="PM6">
        <v>0.96153846153846156</v>
      </c>
      <c r="PN6">
        <v>2.6923076923076925</v>
      </c>
      <c r="PO6">
        <v>47.346153846153847</v>
      </c>
      <c r="PP6">
        <v>0.38461538461538464</v>
      </c>
      <c r="PQ6">
        <v>3.8461538461538464E-2</v>
      </c>
      <c r="PR6">
        <v>137.15384615384616</v>
      </c>
      <c r="PS6">
        <v>0</v>
      </c>
      <c r="PT6">
        <v>-3</v>
      </c>
      <c r="PU6">
        <v>-3</v>
      </c>
      <c r="PV6">
        <v>-3</v>
      </c>
      <c r="PW6">
        <v>-3</v>
      </c>
      <c r="PX6">
        <v>-3</v>
      </c>
      <c r="PY6">
        <v>-3</v>
      </c>
      <c r="PZ6">
        <v>-3</v>
      </c>
      <c r="QA6">
        <v>-3</v>
      </c>
      <c r="QB6">
        <v>-3</v>
      </c>
      <c r="QC6">
        <v>-3</v>
      </c>
      <c r="QD6">
        <v>0.19230769230769232</v>
      </c>
      <c r="QE6">
        <v>2.3076923076923075</v>
      </c>
      <c r="QF6">
        <v>15</v>
      </c>
      <c r="QG6">
        <v>0.38461538461538464</v>
      </c>
      <c r="QH6">
        <v>0.5</v>
      </c>
      <c r="QI6">
        <v>0.38461538461538464</v>
      </c>
      <c r="QJ6">
        <v>3.8461538461538464E-2</v>
      </c>
      <c r="QK6">
        <v>0.76923076923076927</v>
      </c>
      <c r="QL6">
        <v>0.76923076923076927</v>
      </c>
      <c r="QM6">
        <v>0.26923076923076922</v>
      </c>
      <c r="QN6">
        <v>0.26923076923076922</v>
      </c>
      <c r="QO6">
        <v>10.576923076923077</v>
      </c>
      <c r="QP6">
        <v>10.576923076923077</v>
      </c>
      <c r="QQ6">
        <v>-3</v>
      </c>
    </row>
    <row r="7" spans="1:500" ht="15" customHeight="1" x14ac:dyDescent="0.25">
      <c r="A7" t="s">
        <v>2871</v>
      </c>
      <c r="B7">
        <v>1</v>
      </c>
      <c r="C7">
        <v>2</v>
      </c>
      <c r="D7">
        <v>525</v>
      </c>
      <c r="E7">
        <v>1792</v>
      </c>
      <c r="F7">
        <v>877</v>
      </c>
      <c r="G7">
        <v>2220</v>
      </c>
      <c r="H7">
        <v>2823</v>
      </c>
      <c r="I7">
        <v>3313</v>
      </c>
      <c r="J7">
        <v>240</v>
      </c>
      <c r="K7">
        <v>-1</v>
      </c>
      <c r="L7">
        <v>0</v>
      </c>
      <c r="M7">
        <v>10</v>
      </c>
      <c r="N7">
        <v>220</v>
      </c>
      <c r="O7">
        <v>10</v>
      </c>
      <c r="P7">
        <v>0</v>
      </c>
      <c r="Q7">
        <v>10</v>
      </c>
      <c r="R7">
        <v>1</v>
      </c>
      <c r="S7">
        <v>1</v>
      </c>
      <c r="T7">
        <v>0</v>
      </c>
      <c r="U7">
        <v>0</v>
      </c>
      <c r="V7">
        <v>0</v>
      </c>
      <c r="W7">
        <v>0</v>
      </c>
      <c r="X7">
        <v>0</v>
      </c>
      <c r="Y7">
        <v>0</v>
      </c>
      <c r="Z7">
        <v>-20</v>
      </c>
      <c r="AA7">
        <v>0</v>
      </c>
      <c r="AB7">
        <v>80</v>
      </c>
      <c r="AC7">
        <v>0</v>
      </c>
      <c r="AD7">
        <v>10</v>
      </c>
      <c r="AE7">
        <v>125</v>
      </c>
      <c r="AF7">
        <v>0</v>
      </c>
      <c r="AG7">
        <v>0</v>
      </c>
      <c r="AH7">
        <v>215</v>
      </c>
      <c r="AI7">
        <v>69</v>
      </c>
      <c r="AJ7">
        <v>0</v>
      </c>
      <c r="AK7">
        <v>0</v>
      </c>
      <c r="AL7">
        <v>1</v>
      </c>
      <c r="AM7">
        <v>0</v>
      </c>
      <c r="AN7">
        <v>0</v>
      </c>
      <c r="AO7">
        <v>1</v>
      </c>
      <c r="AP7">
        <v>1</v>
      </c>
      <c r="AQ7">
        <v>1</v>
      </c>
      <c r="AR7">
        <v>1</v>
      </c>
      <c r="AS7">
        <v>5</v>
      </c>
      <c r="AT7">
        <v>10</v>
      </c>
      <c r="AU7">
        <v>0</v>
      </c>
      <c r="AV7">
        <v>0</v>
      </c>
      <c r="AW7">
        <v>1</v>
      </c>
      <c r="AX7">
        <v>1</v>
      </c>
      <c r="AY7">
        <v>0</v>
      </c>
      <c r="AZ7">
        <v>0</v>
      </c>
      <c r="BA7">
        <v>0</v>
      </c>
      <c r="BB7">
        <v>0</v>
      </c>
      <c r="BC7">
        <v>1</v>
      </c>
      <c r="BD7">
        <v>0</v>
      </c>
      <c r="BE7">
        <v>25</v>
      </c>
      <c r="BF7">
        <v>0</v>
      </c>
      <c r="BG7">
        <v>-3</v>
      </c>
      <c r="DF7">
        <v>241</v>
      </c>
      <c r="DG7">
        <v>1</v>
      </c>
      <c r="DH7">
        <v>2</v>
      </c>
      <c r="DI7">
        <v>30</v>
      </c>
      <c r="DJ7">
        <v>156</v>
      </c>
      <c r="DK7">
        <v>30</v>
      </c>
      <c r="DL7">
        <v>1</v>
      </c>
      <c r="DM7">
        <v>10</v>
      </c>
      <c r="DN7">
        <v>1</v>
      </c>
      <c r="DO7">
        <v>0</v>
      </c>
      <c r="DP7">
        <v>1</v>
      </c>
      <c r="DQ7">
        <v>10</v>
      </c>
      <c r="DR7">
        <v>1</v>
      </c>
      <c r="DS7">
        <v>0</v>
      </c>
      <c r="DT7">
        <v>0</v>
      </c>
      <c r="DU7">
        <v>20</v>
      </c>
      <c r="DV7">
        <v>20</v>
      </c>
      <c r="DW7">
        <v>0</v>
      </c>
      <c r="DX7">
        <v>136</v>
      </c>
      <c r="DY7">
        <v>2</v>
      </c>
      <c r="DZ7">
        <v>10</v>
      </c>
      <c r="EA7">
        <v>0</v>
      </c>
      <c r="EB7">
        <v>0</v>
      </c>
      <c r="EC7">
        <v>0</v>
      </c>
      <c r="ED7">
        <v>146</v>
      </c>
      <c r="EE7">
        <v>-69</v>
      </c>
      <c r="EF7">
        <v>1</v>
      </c>
      <c r="EG7">
        <v>1</v>
      </c>
      <c r="EH7">
        <v>0.2</v>
      </c>
      <c r="EI7">
        <v>0</v>
      </c>
      <c r="EJ7">
        <v>0</v>
      </c>
      <c r="EK7">
        <v>1</v>
      </c>
      <c r="EL7">
        <v>1</v>
      </c>
      <c r="EM7">
        <v>1</v>
      </c>
      <c r="EN7">
        <v>1</v>
      </c>
      <c r="EO7">
        <v>10</v>
      </c>
      <c r="EP7">
        <v>0</v>
      </c>
      <c r="EQ7">
        <v>30</v>
      </c>
      <c r="ER7">
        <v>0</v>
      </c>
      <c r="ES7">
        <v>0</v>
      </c>
      <c r="ET7">
        <v>0</v>
      </c>
      <c r="EU7">
        <v>3</v>
      </c>
      <c r="EV7">
        <v>0</v>
      </c>
      <c r="EW7">
        <v>0</v>
      </c>
      <c r="EX7">
        <v>0</v>
      </c>
      <c r="EY7">
        <v>0</v>
      </c>
      <c r="EZ7">
        <v>1</v>
      </c>
      <c r="FA7">
        <v>0</v>
      </c>
      <c r="FB7">
        <v>25</v>
      </c>
      <c r="FC7">
        <v>-3</v>
      </c>
      <c r="OS7" t="s">
        <v>4059</v>
      </c>
      <c r="OT7">
        <v>0</v>
      </c>
      <c r="OU7">
        <v>0</v>
      </c>
      <c r="OV7">
        <v>0</v>
      </c>
      <c r="OW7">
        <v>0</v>
      </c>
      <c r="OX7">
        <v>0</v>
      </c>
      <c r="OY7">
        <v>0</v>
      </c>
      <c r="OZ7">
        <v>0</v>
      </c>
      <c r="PA7">
        <v>0</v>
      </c>
      <c r="PB7">
        <v>0</v>
      </c>
      <c r="PC7">
        <v>0</v>
      </c>
      <c r="PD7">
        <v>0</v>
      </c>
      <c r="PE7">
        <v>0</v>
      </c>
      <c r="PF7">
        <v>0</v>
      </c>
      <c r="PG7">
        <v>0</v>
      </c>
      <c r="PH7">
        <v>0</v>
      </c>
      <c r="PI7">
        <v>0</v>
      </c>
      <c r="PJ7">
        <v>0</v>
      </c>
      <c r="PK7">
        <v>0</v>
      </c>
      <c r="PL7">
        <v>0</v>
      </c>
      <c r="PM7">
        <v>0</v>
      </c>
      <c r="PN7">
        <v>0</v>
      </c>
      <c r="PO7">
        <v>0</v>
      </c>
      <c r="PP7">
        <v>0</v>
      </c>
      <c r="PQ7">
        <v>0</v>
      </c>
      <c r="PR7">
        <v>0</v>
      </c>
      <c r="PS7">
        <v>0</v>
      </c>
      <c r="PT7">
        <v>0</v>
      </c>
      <c r="PU7">
        <v>0</v>
      </c>
      <c r="PV7">
        <v>0</v>
      </c>
      <c r="PW7">
        <v>0</v>
      </c>
      <c r="PX7">
        <v>0</v>
      </c>
      <c r="PY7">
        <v>0</v>
      </c>
      <c r="PZ7">
        <v>0</v>
      </c>
      <c r="QA7">
        <v>0</v>
      </c>
      <c r="QB7">
        <v>0</v>
      </c>
      <c r="QC7">
        <v>0</v>
      </c>
      <c r="QD7">
        <v>0</v>
      </c>
      <c r="QE7">
        <v>0</v>
      </c>
      <c r="QF7">
        <v>0</v>
      </c>
      <c r="QG7">
        <v>0</v>
      </c>
      <c r="QH7">
        <v>0</v>
      </c>
      <c r="QI7">
        <v>0</v>
      </c>
      <c r="QJ7">
        <v>0</v>
      </c>
      <c r="QK7">
        <v>0</v>
      </c>
      <c r="QL7">
        <v>0</v>
      </c>
      <c r="QM7">
        <v>0</v>
      </c>
      <c r="QN7">
        <v>0</v>
      </c>
      <c r="QO7">
        <v>0</v>
      </c>
      <c r="QP7">
        <v>0</v>
      </c>
      <c r="QQ7">
        <v>0</v>
      </c>
    </row>
    <row r="8" spans="1:500" ht="15" customHeight="1" x14ac:dyDescent="0.25">
      <c r="A8" t="s">
        <v>2871</v>
      </c>
      <c r="B8">
        <v>1</v>
      </c>
      <c r="C8">
        <v>3</v>
      </c>
      <c r="D8">
        <v>3007</v>
      </c>
      <c r="E8">
        <v>5658</v>
      </c>
      <c r="F8">
        <v>6047</v>
      </c>
      <c r="G8">
        <v>7235</v>
      </c>
      <c r="H8">
        <v>5929</v>
      </c>
      <c r="I8">
        <v>3275</v>
      </c>
      <c r="J8">
        <v>250</v>
      </c>
      <c r="K8">
        <v>70</v>
      </c>
      <c r="L8">
        <v>2</v>
      </c>
      <c r="M8">
        <v>5</v>
      </c>
      <c r="N8">
        <v>240</v>
      </c>
      <c r="O8">
        <v>5</v>
      </c>
      <c r="P8">
        <v>1</v>
      </c>
      <c r="Q8">
        <v>5</v>
      </c>
      <c r="R8">
        <v>0</v>
      </c>
      <c r="S8">
        <v>1</v>
      </c>
      <c r="T8">
        <v>0</v>
      </c>
      <c r="U8">
        <v>0</v>
      </c>
      <c r="V8">
        <v>0</v>
      </c>
      <c r="W8">
        <v>0</v>
      </c>
      <c r="X8">
        <v>0</v>
      </c>
      <c r="Y8">
        <v>0</v>
      </c>
      <c r="Z8">
        <v>0</v>
      </c>
      <c r="AA8">
        <v>0</v>
      </c>
      <c r="AB8">
        <v>102</v>
      </c>
      <c r="AC8">
        <v>0</v>
      </c>
      <c r="AD8">
        <v>10</v>
      </c>
      <c r="AE8">
        <v>113</v>
      </c>
      <c r="AF8">
        <v>0</v>
      </c>
      <c r="AG8">
        <v>0</v>
      </c>
      <c r="AH8">
        <v>225</v>
      </c>
      <c r="AI8">
        <v>120</v>
      </c>
      <c r="AJ8">
        <v>0</v>
      </c>
      <c r="AK8">
        <v>0</v>
      </c>
      <c r="AL8">
        <v>1</v>
      </c>
      <c r="AM8">
        <v>0</v>
      </c>
      <c r="AN8">
        <v>2</v>
      </c>
      <c r="AO8">
        <v>0</v>
      </c>
      <c r="AP8">
        <v>1</v>
      </c>
      <c r="AQ8">
        <v>1</v>
      </c>
      <c r="AR8">
        <v>1</v>
      </c>
      <c r="AS8">
        <v>15</v>
      </c>
      <c r="AT8">
        <v>5</v>
      </c>
      <c r="AU8">
        <v>0</v>
      </c>
      <c r="AV8">
        <v>0</v>
      </c>
      <c r="AW8">
        <v>0</v>
      </c>
      <c r="AX8">
        <v>1</v>
      </c>
      <c r="AY8">
        <v>0</v>
      </c>
      <c r="AZ8">
        <v>0</v>
      </c>
      <c r="BA8">
        <v>0</v>
      </c>
      <c r="BB8">
        <v>0</v>
      </c>
      <c r="BC8">
        <v>0</v>
      </c>
      <c r="BD8">
        <v>0</v>
      </c>
      <c r="BE8">
        <v>0</v>
      </c>
      <c r="BF8">
        <v>0</v>
      </c>
      <c r="BG8">
        <v>-3</v>
      </c>
      <c r="DF8">
        <v>180</v>
      </c>
      <c r="DG8">
        <v>-70</v>
      </c>
      <c r="DH8">
        <v>0</v>
      </c>
      <c r="DI8">
        <v>10</v>
      </c>
      <c r="DJ8">
        <v>130</v>
      </c>
      <c r="DK8">
        <v>40</v>
      </c>
      <c r="DL8">
        <v>0</v>
      </c>
      <c r="DM8">
        <v>10</v>
      </c>
      <c r="DN8">
        <v>0</v>
      </c>
      <c r="DO8">
        <v>1</v>
      </c>
      <c r="DP8">
        <v>1</v>
      </c>
      <c r="DQ8">
        <v>0</v>
      </c>
      <c r="DR8">
        <v>0</v>
      </c>
      <c r="DS8">
        <v>0</v>
      </c>
      <c r="DT8">
        <v>0</v>
      </c>
      <c r="DU8">
        <v>0</v>
      </c>
      <c r="DV8">
        <v>0</v>
      </c>
      <c r="DW8">
        <v>0</v>
      </c>
      <c r="DX8">
        <v>105</v>
      </c>
      <c r="DY8">
        <v>10</v>
      </c>
      <c r="DZ8">
        <v>0</v>
      </c>
      <c r="EA8">
        <v>0</v>
      </c>
      <c r="EB8">
        <v>0</v>
      </c>
      <c r="EC8">
        <v>0</v>
      </c>
      <c r="ED8">
        <v>105</v>
      </c>
      <c r="EE8">
        <v>-120</v>
      </c>
      <c r="EF8">
        <v>1</v>
      </c>
      <c r="EG8">
        <v>1</v>
      </c>
      <c r="EH8">
        <v>1</v>
      </c>
      <c r="EI8">
        <v>3</v>
      </c>
      <c r="EJ8">
        <v>3</v>
      </c>
      <c r="EK8">
        <v>1</v>
      </c>
      <c r="EL8">
        <v>1</v>
      </c>
      <c r="EM8">
        <v>1</v>
      </c>
      <c r="EN8">
        <v>0</v>
      </c>
      <c r="EO8">
        <v>25</v>
      </c>
      <c r="EP8">
        <v>10</v>
      </c>
      <c r="EQ8">
        <v>0</v>
      </c>
      <c r="ER8">
        <v>30</v>
      </c>
      <c r="ES8">
        <v>1</v>
      </c>
      <c r="ET8">
        <v>1</v>
      </c>
      <c r="EU8">
        <v>2</v>
      </c>
      <c r="EV8">
        <v>0</v>
      </c>
      <c r="EW8">
        <v>0</v>
      </c>
      <c r="EX8">
        <v>0</v>
      </c>
      <c r="EY8">
        <v>0</v>
      </c>
      <c r="EZ8">
        <v>0</v>
      </c>
      <c r="FA8">
        <v>0</v>
      </c>
      <c r="FB8">
        <v>0</v>
      </c>
      <c r="FC8">
        <v>-3</v>
      </c>
      <c r="OS8" t="s">
        <v>4057</v>
      </c>
      <c r="OT8">
        <v>0</v>
      </c>
      <c r="OU8">
        <v>-500</v>
      </c>
      <c r="OV8">
        <v>0</v>
      </c>
      <c r="OW8">
        <v>0</v>
      </c>
      <c r="OX8">
        <v>0</v>
      </c>
      <c r="OY8">
        <v>0</v>
      </c>
      <c r="OZ8">
        <v>0</v>
      </c>
      <c r="PA8">
        <v>0</v>
      </c>
      <c r="PB8">
        <v>0</v>
      </c>
      <c r="PC8">
        <v>0</v>
      </c>
      <c r="PD8">
        <v>0</v>
      </c>
      <c r="PE8">
        <v>0</v>
      </c>
      <c r="PF8">
        <v>0</v>
      </c>
      <c r="PG8">
        <v>0</v>
      </c>
      <c r="PH8">
        <v>-15</v>
      </c>
      <c r="PI8">
        <v>0</v>
      </c>
      <c r="PJ8">
        <v>-30</v>
      </c>
      <c r="PK8">
        <v>0</v>
      </c>
      <c r="PL8">
        <v>0</v>
      </c>
      <c r="PM8">
        <v>0</v>
      </c>
      <c r="PN8">
        <v>0</v>
      </c>
      <c r="PO8">
        <v>0</v>
      </c>
      <c r="PP8">
        <v>0</v>
      </c>
      <c r="PQ8">
        <v>0</v>
      </c>
      <c r="PR8">
        <v>0</v>
      </c>
      <c r="PS8">
        <v>-290</v>
      </c>
      <c r="PT8">
        <v>0</v>
      </c>
      <c r="PU8">
        <v>0</v>
      </c>
      <c r="PV8">
        <v>0</v>
      </c>
      <c r="PW8">
        <v>0</v>
      </c>
      <c r="PX8">
        <v>0</v>
      </c>
      <c r="PY8">
        <v>0</v>
      </c>
      <c r="PZ8">
        <v>0</v>
      </c>
      <c r="QA8">
        <v>0</v>
      </c>
      <c r="QB8">
        <v>0</v>
      </c>
      <c r="QC8">
        <v>0</v>
      </c>
      <c r="QD8">
        <v>0</v>
      </c>
      <c r="QE8">
        <v>0</v>
      </c>
      <c r="QF8">
        <v>0</v>
      </c>
      <c r="QG8">
        <v>0</v>
      </c>
      <c r="QH8">
        <v>0</v>
      </c>
      <c r="QI8">
        <v>0</v>
      </c>
      <c r="QJ8">
        <v>0</v>
      </c>
      <c r="QK8">
        <v>0</v>
      </c>
      <c r="QL8">
        <v>0</v>
      </c>
      <c r="QM8">
        <v>0</v>
      </c>
      <c r="QN8">
        <v>0</v>
      </c>
      <c r="QO8">
        <v>0</v>
      </c>
      <c r="QP8">
        <v>0</v>
      </c>
      <c r="QQ8">
        <v>0</v>
      </c>
    </row>
    <row r="9" spans="1:500" ht="15" customHeight="1" x14ac:dyDescent="0.25">
      <c r="A9" t="s">
        <v>2871</v>
      </c>
      <c r="B9">
        <v>1</v>
      </c>
      <c r="C9">
        <v>4</v>
      </c>
      <c r="D9">
        <v>5576</v>
      </c>
      <c r="E9">
        <v>4009</v>
      </c>
      <c r="F9">
        <v>7257</v>
      </c>
      <c r="G9">
        <v>2538</v>
      </c>
      <c r="H9">
        <v>4360</v>
      </c>
      <c r="I9">
        <v>4818</v>
      </c>
      <c r="J9">
        <v>227</v>
      </c>
      <c r="K9">
        <v>101</v>
      </c>
      <c r="L9">
        <v>3</v>
      </c>
      <c r="M9">
        <v>21</v>
      </c>
      <c r="N9">
        <v>141</v>
      </c>
      <c r="O9">
        <v>40</v>
      </c>
      <c r="P9">
        <v>1</v>
      </c>
      <c r="Q9">
        <v>15</v>
      </c>
      <c r="R9">
        <v>1</v>
      </c>
      <c r="S9">
        <v>1</v>
      </c>
      <c r="T9">
        <v>1</v>
      </c>
      <c r="U9">
        <v>3</v>
      </c>
      <c r="V9">
        <v>1</v>
      </c>
      <c r="W9">
        <v>0</v>
      </c>
      <c r="X9">
        <v>0</v>
      </c>
      <c r="Y9">
        <v>6</v>
      </c>
      <c r="Z9">
        <v>6</v>
      </c>
      <c r="AA9">
        <v>1</v>
      </c>
      <c r="AB9">
        <v>123</v>
      </c>
      <c r="AC9">
        <v>0</v>
      </c>
      <c r="AD9">
        <v>0</v>
      </c>
      <c r="AE9">
        <v>3</v>
      </c>
      <c r="AF9">
        <v>0</v>
      </c>
      <c r="AG9">
        <v>0</v>
      </c>
      <c r="AH9">
        <v>126</v>
      </c>
      <c r="AI9">
        <v>30</v>
      </c>
      <c r="AJ9">
        <v>0</v>
      </c>
      <c r="AK9">
        <v>0</v>
      </c>
      <c r="AL9">
        <v>1</v>
      </c>
      <c r="AM9">
        <v>3</v>
      </c>
      <c r="AN9">
        <v>3</v>
      </c>
      <c r="AO9">
        <v>1</v>
      </c>
      <c r="AP9">
        <v>0</v>
      </c>
      <c r="AQ9">
        <v>0</v>
      </c>
      <c r="AR9">
        <v>1</v>
      </c>
      <c r="AS9">
        <v>15</v>
      </c>
      <c r="AT9">
        <v>10</v>
      </c>
      <c r="AU9">
        <v>0</v>
      </c>
      <c r="AV9">
        <v>30</v>
      </c>
      <c r="AW9">
        <v>2</v>
      </c>
      <c r="AX9">
        <v>1</v>
      </c>
      <c r="AY9">
        <v>1</v>
      </c>
      <c r="AZ9">
        <v>0</v>
      </c>
      <c r="BA9">
        <v>1</v>
      </c>
      <c r="BB9">
        <v>0</v>
      </c>
      <c r="BC9">
        <v>0</v>
      </c>
      <c r="BD9">
        <v>1</v>
      </c>
      <c r="BE9">
        <v>5</v>
      </c>
      <c r="BF9">
        <v>25</v>
      </c>
      <c r="BG9">
        <v>-3</v>
      </c>
      <c r="DF9">
        <v>126</v>
      </c>
      <c r="DG9">
        <v>-101</v>
      </c>
      <c r="DH9">
        <v>0</v>
      </c>
      <c r="DI9">
        <v>5</v>
      </c>
      <c r="DJ9">
        <v>106</v>
      </c>
      <c r="DK9">
        <v>10</v>
      </c>
      <c r="DL9">
        <v>0</v>
      </c>
      <c r="DM9">
        <v>5</v>
      </c>
      <c r="DN9">
        <v>1</v>
      </c>
      <c r="DO9">
        <v>0</v>
      </c>
      <c r="DP9">
        <v>0</v>
      </c>
      <c r="DQ9">
        <v>0</v>
      </c>
      <c r="DR9">
        <v>0</v>
      </c>
      <c r="DS9">
        <v>0</v>
      </c>
      <c r="DT9">
        <v>0</v>
      </c>
      <c r="DU9">
        <v>0</v>
      </c>
      <c r="DV9">
        <v>-6</v>
      </c>
      <c r="DW9">
        <v>0</v>
      </c>
      <c r="DX9">
        <v>10</v>
      </c>
      <c r="DY9">
        <v>0</v>
      </c>
      <c r="DZ9">
        <v>0</v>
      </c>
      <c r="EA9">
        <v>86</v>
      </c>
      <c r="EB9">
        <v>0</v>
      </c>
      <c r="EC9">
        <v>0</v>
      </c>
      <c r="ED9">
        <v>96</v>
      </c>
      <c r="EE9">
        <v>-30</v>
      </c>
      <c r="EF9">
        <v>0</v>
      </c>
      <c r="EG9">
        <v>0</v>
      </c>
      <c r="EH9">
        <v>1</v>
      </c>
      <c r="EI9">
        <v>0</v>
      </c>
      <c r="EJ9">
        <v>2</v>
      </c>
      <c r="EK9">
        <v>0</v>
      </c>
      <c r="EL9">
        <v>0</v>
      </c>
      <c r="EM9">
        <v>0</v>
      </c>
      <c r="EN9">
        <v>1</v>
      </c>
      <c r="EO9">
        <v>10</v>
      </c>
      <c r="EP9">
        <v>10</v>
      </c>
      <c r="EQ9">
        <v>0</v>
      </c>
      <c r="ER9">
        <v>0</v>
      </c>
      <c r="ES9">
        <v>1</v>
      </c>
      <c r="ET9">
        <v>0</v>
      </c>
      <c r="EU9">
        <v>1</v>
      </c>
      <c r="EV9">
        <v>0</v>
      </c>
      <c r="EW9">
        <v>0</v>
      </c>
      <c r="EX9">
        <v>1</v>
      </c>
      <c r="EY9">
        <v>1</v>
      </c>
      <c r="EZ9">
        <v>0</v>
      </c>
      <c r="FA9">
        <v>25</v>
      </c>
      <c r="FB9">
        <v>5</v>
      </c>
      <c r="FC9">
        <v>-3</v>
      </c>
      <c r="OS9" t="s">
        <v>4058</v>
      </c>
      <c r="OT9">
        <v>500</v>
      </c>
      <c r="OU9">
        <v>500</v>
      </c>
      <c r="OV9">
        <v>4</v>
      </c>
      <c r="OW9">
        <v>75</v>
      </c>
      <c r="OX9">
        <v>335</v>
      </c>
      <c r="OY9">
        <v>90</v>
      </c>
      <c r="OZ9">
        <v>1</v>
      </c>
      <c r="PA9">
        <v>1</v>
      </c>
      <c r="PB9">
        <v>1</v>
      </c>
      <c r="PC9">
        <v>1</v>
      </c>
      <c r="PD9">
        <v>1</v>
      </c>
      <c r="PE9">
        <v>15</v>
      </c>
      <c r="PF9">
        <v>1</v>
      </c>
      <c r="PG9">
        <v>15</v>
      </c>
      <c r="PH9">
        <v>15</v>
      </c>
      <c r="PI9">
        <v>30</v>
      </c>
      <c r="PJ9">
        <v>30</v>
      </c>
      <c r="PK9">
        <v>1</v>
      </c>
      <c r="PL9">
        <v>145</v>
      </c>
      <c r="PM9">
        <v>10</v>
      </c>
      <c r="PN9">
        <v>10</v>
      </c>
      <c r="PO9">
        <v>145</v>
      </c>
      <c r="PP9">
        <v>10</v>
      </c>
      <c r="PQ9">
        <v>10</v>
      </c>
      <c r="PR9">
        <v>290</v>
      </c>
      <c r="PS9">
        <v>290</v>
      </c>
      <c r="PT9">
        <v>0</v>
      </c>
      <c r="PU9">
        <v>0</v>
      </c>
      <c r="PV9">
        <v>0</v>
      </c>
      <c r="PW9">
        <v>0</v>
      </c>
      <c r="PX9">
        <v>0</v>
      </c>
      <c r="PY9">
        <v>0</v>
      </c>
      <c r="PZ9">
        <v>0</v>
      </c>
      <c r="QA9">
        <v>0</v>
      </c>
      <c r="QB9">
        <v>0</v>
      </c>
      <c r="QC9">
        <v>0</v>
      </c>
      <c r="QD9">
        <v>15</v>
      </c>
      <c r="QE9">
        <v>90</v>
      </c>
      <c r="QF9">
        <v>30</v>
      </c>
      <c r="QG9">
        <v>3</v>
      </c>
      <c r="QH9">
        <v>3</v>
      </c>
      <c r="QI9">
        <v>3</v>
      </c>
      <c r="QJ9">
        <v>1</v>
      </c>
      <c r="QK9">
        <v>10000</v>
      </c>
      <c r="QL9">
        <v>10000</v>
      </c>
      <c r="QM9">
        <v>10000</v>
      </c>
      <c r="QN9">
        <v>10000</v>
      </c>
      <c r="QO9">
        <v>10000</v>
      </c>
      <c r="QP9">
        <v>10000</v>
      </c>
      <c r="QQ9">
        <v>4</v>
      </c>
    </row>
    <row r="10" spans="1:500" s="49" customFormat="1" ht="15" customHeight="1" x14ac:dyDescent="0.25">
      <c r="A10" t="s">
        <v>2871</v>
      </c>
      <c r="B10">
        <v>1</v>
      </c>
      <c r="C10">
        <v>5</v>
      </c>
      <c r="D10">
        <v>5172</v>
      </c>
      <c r="E10">
        <v>3292</v>
      </c>
      <c r="F10">
        <v>3300</v>
      </c>
      <c r="G10">
        <v>3367</v>
      </c>
      <c r="H10">
        <v>4674</v>
      </c>
      <c r="I10">
        <v>6175</v>
      </c>
      <c r="J10">
        <v>348</v>
      </c>
      <c r="K10">
        <v>56</v>
      </c>
      <c r="L10">
        <v>2</v>
      </c>
      <c r="M10">
        <v>27</v>
      </c>
      <c r="N10">
        <v>261</v>
      </c>
      <c r="O10">
        <v>30</v>
      </c>
      <c r="P10">
        <v>1</v>
      </c>
      <c r="Q10">
        <v>5</v>
      </c>
      <c r="R10">
        <v>1</v>
      </c>
      <c r="S10">
        <v>0</v>
      </c>
      <c r="T10">
        <v>0</v>
      </c>
      <c r="U10">
        <v>11</v>
      </c>
      <c r="V10">
        <v>1</v>
      </c>
      <c r="W10">
        <v>0</v>
      </c>
      <c r="X10">
        <v>0</v>
      </c>
      <c r="Y10">
        <v>22</v>
      </c>
      <c r="Z10">
        <v>22</v>
      </c>
      <c r="AA10">
        <v>0</v>
      </c>
      <c r="AB10">
        <v>136</v>
      </c>
      <c r="AC10">
        <v>0</v>
      </c>
      <c r="AD10">
        <v>10</v>
      </c>
      <c r="AE10">
        <v>90</v>
      </c>
      <c r="AF10">
        <v>0</v>
      </c>
      <c r="AG10">
        <v>10</v>
      </c>
      <c r="AH10">
        <v>246</v>
      </c>
      <c r="AI10">
        <v>84</v>
      </c>
      <c r="AJ10">
        <v>0</v>
      </c>
      <c r="AK10">
        <v>0</v>
      </c>
      <c r="AL10">
        <v>1</v>
      </c>
      <c r="AM10">
        <v>0</v>
      </c>
      <c r="AN10">
        <v>0</v>
      </c>
      <c r="AO10">
        <v>1</v>
      </c>
      <c r="AP10">
        <v>3</v>
      </c>
      <c r="AQ10">
        <v>3</v>
      </c>
      <c r="AR10">
        <v>0.66666666666666663</v>
      </c>
      <c r="AS10">
        <v>15</v>
      </c>
      <c r="AT10">
        <v>0</v>
      </c>
      <c r="AU10">
        <v>30</v>
      </c>
      <c r="AV10">
        <v>0</v>
      </c>
      <c r="AW10">
        <v>3</v>
      </c>
      <c r="AX10">
        <v>0</v>
      </c>
      <c r="AY10">
        <v>0</v>
      </c>
      <c r="AZ10">
        <v>0</v>
      </c>
      <c r="BA10">
        <v>0</v>
      </c>
      <c r="BB10">
        <v>1</v>
      </c>
      <c r="BC10">
        <v>2</v>
      </c>
      <c r="BD10">
        <v>1</v>
      </c>
      <c r="BE10">
        <v>50</v>
      </c>
      <c r="BF10">
        <v>30</v>
      </c>
      <c r="BG10">
        <v>-3</v>
      </c>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v>292</v>
      </c>
      <c r="DG10">
        <v>-56</v>
      </c>
      <c r="DH10">
        <v>0</v>
      </c>
      <c r="DI10">
        <v>15</v>
      </c>
      <c r="DJ10">
        <v>192</v>
      </c>
      <c r="DK10">
        <v>35</v>
      </c>
      <c r="DL10">
        <v>0</v>
      </c>
      <c r="DM10">
        <v>15</v>
      </c>
      <c r="DN10">
        <v>1</v>
      </c>
      <c r="DO10">
        <v>1</v>
      </c>
      <c r="DP10">
        <v>1</v>
      </c>
      <c r="DQ10">
        <v>0</v>
      </c>
      <c r="DR10">
        <v>0</v>
      </c>
      <c r="DS10">
        <v>0</v>
      </c>
      <c r="DT10">
        <v>0</v>
      </c>
      <c r="DU10">
        <v>0</v>
      </c>
      <c r="DV10">
        <v>-22</v>
      </c>
      <c r="DW10">
        <v>0</v>
      </c>
      <c r="DX10">
        <v>120</v>
      </c>
      <c r="DY10">
        <v>0</v>
      </c>
      <c r="DZ10">
        <v>10</v>
      </c>
      <c r="EA10">
        <v>32</v>
      </c>
      <c r="EB10">
        <v>5</v>
      </c>
      <c r="EC10">
        <v>0</v>
      </c>
      <c r="ED10">
        <v>162</v>
      </c>
      <c r="EE10">
        <v>-84</v>
      </c>
      <c r="EF10">
        <v>2</v>
      </c>
      <c r="EG10">
        <v>2</v>
      </c>
      <c r="EH10">
        <v>0.5</v>
      </c>
      <c r="EI10">
        <v>3</v>
      </c>
      <c r="EJ10">
        <v>3</v>
      </c>
      <c r="EK10">
        <v>1</v>
      </c>
      <c r="EL10">
        <v>1</v>
      </c>
      <c r="EM10">
        <v>1</v>
      </c>
      <c r="EN10">
        <v>1</v>
      </c>
      <c r="EO10">
        <v>30</v>
      </c>
      <c r="EP10">
        <v>5</v>
      </c>
      <c r="EQ10">
        <v>0</v>
      </c>
      <c r="ER10">
        <v>30</v>
      </c>
      <c r="ES10">
        <v>0</v>
      </c>
      <c r="ET10">
        <v>2</v>
      </c>
      <c r="EU10">
        <v>1</v>
      </c>
      <c r="EV10">
        <v>0</v>
      </c>
      <c r="EW10">
        <v>1</v>
      </c>
      <c r="EX10">
        <v>0</v>
      </c>
      <c r="EY10">
        <v>1</v>
      </c>
      <c r="EZ10">
        <v>2</v>
      </c>
      <c r="FA10">
        <v>30</v>
      </c>
      <c r="FB10">
        <v>50</v>
      </c>
      <c r="FC10">
        <v>-3</v>
      </c>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s="51"/>
      <c r="HF10" s="51"/>
      <c r="HG10" s="51"/>
      <c r="HH10" s="51"/>
      <c r="HI10" s="51"/>
      <c r="HJ10" s="51"/>
      <c r="HK10" s="51"/>
      <c r="HL10" s="51"/>
      <c r="HM10" s="51"/>
      <c r="HN10" s="51"/>
      <c r="HO10" s="51"/>
      <c r="HP10" s="51"/>
      <c r="HQ10" s="51"/>
      <c r="HR10" s="51"/>
      <c r="HS10" s="51"/>
      <c r="HT10" s="51"/>
      <c r="HU10" s="51"/>
      <c r="HV10" s="51"/>
      <c r="HW10" s="51"/>
      <c r="HX10" s="51"/>
      <c r="HY10" s="51"/>
      <c r="HZ10" s="51"/>
      <c r="IA10" s="51"/>
      <c r="IB10" s="51"/>
      <c r="IC10" s="51"/>
      <c r="ID10" s="51"/>
      <c r="IE10" s="51"/>
      <c r="IF10" s="51"/>
      <c r="IG10" s="51"/>
      <c r="IH10" s="51"/>
      <c r="II10" s="51"/>
      <c r="IJ10" s="51"/>
      <c r="IK10" s="51"/>
      <c r="IL10" s="51"/>
      <c r="IM10" s="51"/>
      <c r="IN10" s="51"/>
      <c r="IO10" s="51"/>
      <c r="IP10" s="51"/>
      <c r="IQ10" s="51"/>
      <c r="IR10" s="51"/>
      <c r="IS10" s="51"/>
      <c r="IT10" s="51"/>
      <c r="IU10" s="51"/>
      <c r="IV10" s="51"/>
      <c r="IW10" s="51"/>
      <c r="IX10" s="51"/>
      <c r="IY10" s="51"/>
      <c r="IZ10" s="50"/>
      <c r="JA10" s="50"/>
      <c r="JB10" s="50"/>
      <c r="JC10" s="50"/>
      <c r="JD10" s="50"/>
      <c r="JE10" s="50"/>
      <c r="JF10" s="50"/>
      <c r="JG10" s="50"/>
      <c r="JH10" s="50"/>
      <c r="JI10" s="50"/>
      <c r="JJ10" s="50"/>
      <c r="JK10" s="50"/>
      <c r="JL10" s="50"/>
      <c r="JM10" s="50"/>
      <c r="JN10" s="50"/>
      <c r="JO10" s="50"/>
      <c r="OS10" t="s">
        <v>4061</v>
      </c>
      <c r="OT10" s="51">
        <v>1</v>
      </c>
      <c r="OU10" s="51">
        <v>1</v>
      </c>
      <c r="OV10" s="51">
        <v>1</v>
      </c>
      <c r="OW10" s="51">
        <v>1</v>
      </c>
      <c r="OX10" s="51">
        <v>1</v>
      </c>
      <c r="OY10" s="51">
        <v>1</v>
      </c>
      <c r="OZ10" s="51">
        <v>1</v>
      </c>
      <c r="PA10" s="51">
        <v>1</v>
      </c>
      <c r="PB10" s="51">
        <v>1</v>
      </c>
      <c r="PC10" s="51">
        <v>1</v>
      </c>
      <c r="PD10" s="51">
        <v>1</v>
      </c>
      <c r="PE10" s="51">
        <v>1</v>
      </c>
      <c r="PF10" s="51">
        <v>1</v>
      </c>
      <c r="PG10" s="51">
        <v>1</v>
      </c>
      <c r="PH10" s="51">
        <v>1</v>
      </c>
      <c r="PI10" s="51">
        <v>1</v>
      </c>
      <c r="PJ10" s="51">
        <v>1</v>
      </c>
      <c r="PK10" s="51">
        <v>1</v>
      </c>
      <c r="PL10" s="51">
        <v>1</v>
      </c>
      <c r="PM10" s="51">
        <v>1</v>
      </c>
      <c r="PN10" s="51">
        <v>1</v>
      </c>
      <c r="PO10" s="51">
        <v>1</v>
      </c>
      <c r="PP10" s="51">
        <v>1</v>
      </c>
      <c r="PQ10" s="51">
        <v>1</v>
      </c>
      <c r="PR10" s="51">
        <v>1</v>
      </c>
      <c r="PS10" s="51">
        <v>1</v>
      </c>
      <c r="PT10" s="51">
        <v>1</v>
      </c>
      <c r="PU10" s="51">
        <v>1</v>
      </c>
      <c r="PV10" s="51">
        <v>1</v>
      </c>
      <c r="PW10" s="51">
        <v>1</v>
      </c>
      <c r="PX10" s="51">
        <v>1</v>
      </c>
      <c r="PY10" s="51">
        <v>1</v>
      </c>
      <c r="PZ10" s="51">
        <v>1</v>
      </c>
      <c r="QA10" s="51">
        <v>1</v>
      </c>
      <c r="QB10" s="51">
        <v>1</v>
      </c>
      <c r="QC10" s="51">
        <v>1</v>
      </c>
      <c r="QD10" s="51">
        <v>1</v>
      </c>
      <c r="QE10" s="51">
        <v>1</v>
      </c>
      <c r="QF10" s="51">
        <v>1</v>
      </c>
      <c r="QG10" s="51">
        <v>1</v>
      </c>
      <c r="QH10" s="51">
        <v>1</v>
      </c>
      <c r="QI10" s="51">
        <v>1</v>
      </c>
      <c r="QJ10" s="51">
        <v>1</v>
      </c>
      <c r="QK10" s="51">
        <v>1</v>
      </c>
      <c r="QL10" s="51">
        <v>1</v>
      </c>
      <c r="QM10" s="51">
        <v>1</v>
      </c>
      <c r="QN10" s="51">
        <v>1</v>
      </c>
      <c r="QO10" s="51">
        <v>1</v>
      </c>
      <c r="QP10" s="51">
        <v>1</v>
      </c>
      <c r="QQ10" s="51">
        <v>1</v>
      </c>
    </row>
    <row r="11" spans="1:500" ht="15" customHeight="1" x14ac:dyDescent="0.25">
      <c r="A11" t="s">
        <v>2871</v>
      </c>
      <c r="B11">
        <v>1</v>
      </c>
      <c r="C11">
        <v>6</v>
      </c>
      <c r="D11">
        <v>1986</v>
      </c>
      <c r="E11">
        <v>4198</v>
      </c>
      <c r="F11">
        <v>3102</v>
      </c>
      <c r="G11">
        <v>2500</v>
      </c>
      <c r="H11">
        <v>2491</v>
      </c>
      <c r="I11">
        <v>5638</v>
      </c>
      <c r="J11">
        <v>279</v>
      </c>
      <c r="K11">
        <v>-3</v>
      </c>
      <c r="L11">
        <v>0</v>
      </c>
      <c r="M11">
        <v>19</v>
      </c>
      <c r="N11">
        <v>220</v>
      </c>
      <c r="O11">
        <v>40</v>
      </c>
      <c r="P11">
        <v>0</v>
      </c>
      <c r="Q11">
        <v>5</v>
      </c>
      <c r="R11">
        <v>0</v>
      </c>
      <c r="S11">
        <v>0</v>
      </c>
      <c r="T11">
        <v>1</v>
      </c>
      <c r="U11">
        <v>7</v>
      </c>
      <c r="V11">
        <v>1</v>
      </c>
      <c r="W11">
        <v>0</v>
      </c>
      <c r="X11">
        <v>0</v>
      </c>
      <c r="Y11">
        <v>14</v>
      </c>
      <c r="Z11">
        <v>-2</v>
      </c>
      <c r="AA11">
        <v>0</v>
      </c>
      <c r="AB11">
        <v>93</v>
      </c>
      <c r="AC11">
        <v>0</v>
      </c>
      <c r="AD11">
        <v>10</v>
      </c>
      <c r="AE11">
        <v>97</v>
      </c>
      <c r="AF11">
        <v>0</v>
      </c>
      <c r="AG11">
        <v>0</v>
      </c>
      <c r="AH11">
        <v>200</v>
      </c>
      <c r="AI11">
        <v>44</v>
      </c>
      <c r="AJ11">
        <v>0</v>
      </c>
      <c r="AK11">
        <v>0</v>
      </c>
      <c r="AL11">
        <v>1</v>
      </c>
      <c r="AM11">
        <v>3</v>
      </c>
      <c r="AN11">
        <v>3</v>
      </c>
      <c r="AO11">
        <v>1</v>
      </c>
      <c r="AP11">
        <v>1</v>
      </c>
      <c r="AQ11">
        <v>1</v>
      </c>
      <c r="AR11">
        <v>1</v>
      </c>
      <c r="AS11">
        <v>20</v>
      </c>
      <c r="AT11">
        <v>10</v>
      </c>
      <c r="AU11">
        <v>0</v>
      </c>
      <c r="AV11">
        <v>30</v>
      </c>
      <c r="AW11">
        <v>2</v>
      </c>
      <c r="AX11">
        <v>1</v>
      </c>
      <c r="AY11">
        <v>1</v>
      </c>
      <c r="AZ11">
        <v>0</v>
      </c>
      <c r="BA11">
        <v>2</v>
      </c>
      <c r="BB11">
        <v>0</v>
      </c>
      <c r="BC11">
        <v>1</v>
      </c>
      <c r="BD11">
        <v>0</v>
      </c>
      <c r="BE11">
        <v>35</v>
      </c>
      <c r="BF11">
        <v>0</v>
      </c>
      <c r="BG11">
        <v>-3</v>
      </c>
      <c r="DF11">
        <v>282</v>
      </c>
      <c r="DG11">
        <v>3</v>
      </c>
      <c r="DH11">
        <v>2</v>
      </c>
      <c r="DI11">
        <v>21</v>
      </c>
      <c r="DJ11">
        <v>186</v>
      </c>
      <c r="DK11">
        <v>40</v>
      </c>
      <c r="DL11">
        <v>1</v>
      </c>
      <c r="DM11">
        <v>5</v>
      </c>
      <c r="DN11">
        <v>0</v>
      </c>
      <c r="DO11">
        <v>1</v>
      </c>
      <c r="DP11">
        <v>0</v>
      </c>
      <c r="DQ11">
        <v>8</v>
      </c>
      <c r="DR11">
        <v>1</v>
      </c>
      <c r="DS11">
        <v>0</v>
      </c>
      <c r="DT11">
        <v>0</v>
      </c>
      <c r="DU11">
        <v>16</v>
      </c>
      <c r="DV11">
        <v>2</v>
      </c>
      <c r="DW11">
        <v>0</v>
      </c>
      <c r="DX11">
        <v>136</v>
      </c>
      <c r="DY11">
        <v>0</v>
      </c>
      <c r="DZ11">
        <v>9</v>
      </c>
      <c r="EA11">
        <v>11</v>
      </c>
      <c r="EB11">
        <v>10</v>
      </c>
      <c r="EC11">
        <v>0</v>
      </c>
      <c r="ED11">
        <v>156</v>
      </c>
      <c r="EE11">
        <v>-44</v>
      </c>
      <c r="EF11">
        <v>2</v>
      </c>
      <c r="EG11">
        <v>2</v>
      </c>
      <c r="EH11">
        <v>1</v>
      </c>
      <c r="EI11">
        <v>3</v>
      </c>
      <c r="EJ11">
        <v>3</v>
      </c>
      <c r="EK11">
        <v>1</v>
      </c>
      <c r="EL11">
        <v>1</v>
      </c>
      <c r="EM11">
        <v>1</v>
      </c>
      <c r="EN11">
        <v>0.9</v>
      </c>
      <c r="EO11">
        <v>30</v>
      </c>
      <c r="EP11">
        <v>10</v>
      </c>
      <c r="EQ11">
        <v>0</v>
      </c>
      <c r="ER11">
        <v>30</v>
      </c>
      <c r="ES11">
        <v>2</v>
      </c>
      <c r="ET11">
        <v>1</v>
      </c>
      <c r="EU11">
        <v>1</v>
      </c>
      <c r="EV11">
        <v>0</v>
      </c>
      <c r="EW11">
        <v>0</v>
      </c>
      <c r="EX11">
        <v>2</v>
      </c>
      <c r="EY11">
        <v>0</v>
      </c>
      <c r="EZ11">
        <v>1</v>
      </c>
      <c r="FA11">
        <v>0</v>
      </c>
      <c r="FB11">
        <v>35</v>
      </c>
      <c r="FC11">
        <v>-3</v>
      </c>
      <c r="OS11" t="s">
        <v>4060</v>
      </c>
      <c r="OT11">
        <v>1</v>
      </c>
      <c r="OU11">
        <v>1</v>
      </c>
      <c r="OV11">
        <v>1</v>
      </c>
      <c r="OW11">
        <v>1</v>
      </c>
      <c r="OX11">
        <v>1</v>
      </c>
      <c r="OY11">
        <v>1</v>
      </c>
      <c r="OZ11">
        <v>1</v>
      </c>
      <c r="PA11">
        <v>1</v>
      </c>
      <c r="PB11">
        <v>1</v>
      </c>
      <c r="PC11">
        <v>1</v>
      </c>
      <c r="PD11">
        <v>1</v>
      </c>
      <c r="PE11">
        <v>1</v>
      </c>
      <c r="PF11">
        <v>1</v>
      </c>
      <c r="PG11">
        <v>1</v>
      </c>
      <c r="PH11">
        <v>1</v>
      </c>
      <c r="PI11">
        <v>1</v>
      </c>
      <c r="PJ11">
        <v>1</v>
      </c>
      <c r="PK11">
        <v>1</v>
      </c>
      <c r="PL11">
        <v>1</v>
      </c>
      <c r="PM11">
        <v>1</v>
      </c>
      <c r="PN11">
        <v>1</v>
      </c>
      <c r="PO11">
        <v>1</v>
      </c>
      <c r="PP11">
        <v>1</v>
      </c>
      <c r="PQ11">
        <v>1</v>
      </c>
      <c r="PR11">
        <v>1</v>
      </c>
      <c r="PS11">
        <v>1</v>
      </c>
      <c r="PT11">
        <v>1</v>
      </c>
      <c r="PU11">
        <v>1</v>
      </c>
      <c r="PV11">
        <v>1</v>
      </c>
      <c r="PW11">
        <v>1</v>
      </c>
      <c r="PX11">
        <v>1</v>
      </c>
      <c r="PY11">
        <v>1</v>
      </c>
      <c r="PZ11">
        <v>1</v>
      </c>
      <c r="QA11">
        <v>1</v>
      </c>
      <c r="QB11">
        <v>1</v>
      </c>
      <c r="QC11">
        <v>1</v>
      </c>
      <c r="QD11">
        <v>1</v>
      </c>
      <c r="QE11">
        <v>1</v>
      </c>
      <c r="QF11">
        <v>1</v>
      </c>
      <c r="QG11">
        <v>1</v>
      </c>
      <c r="QH11">
        <v>1</v>
      </c>
      <c r="QI11">
        <v>1</v>
      </c>
      <c r="QJ11">
        <v>1</v>
      </c>
      <c r="QK11">
        <v>1</v>
      </c>
      <c r="QL11">
        <v>1</v>
      </c>
      <c r="QM11">
        <v>1</v>
      </c>
      <c r="QN11">
        <v>1</v>
      </c>
      <c r="QO11">
        <v>1</v>
      </c>
      <c r="QP11">
        <v>1</v>
      </c>
      <c r="QQ11">
        <v>1</v>
      </c>
    </row>
    <row r="12" spans="1:500" ht="15" customHeight="1" x14ac:dyDescent="0.25">
      <c r="A12" t="s">
        <v>2871</v>
      </c>
      <c r="B12">
        <v>1</v>
      </c>
      <c r="C12">
        <v>7</v>
      </c>
      <c r="D12">
        <v>3130</v>
      </c>
      <c r="E12">
        <v>6453</v>
      </c>
      <c r="F12">
        <v>3754</v>
      </c>
      <c r="G12">
        <v>3883</v>
      </c>
      <c r="H12">
        <v>876</v>
      </c>
      <c r="I12">
        <v>2531</v>
      </c>
      <c r="J12">
        <v>326</v>
      </c>
      <c r="K12">
        <v>64</v>
      </c>
      <c r="L12">
        <v>2</v>
      </c>
      <c r="M12">
        <v>28</v>
      </c>
      <c r="N12">
        <v>233</v>
      </c>
      <c r="O12">
        <v>60</v>
      </c>
      <c r="P12">
        <v>1</v>
      </c>
      <c r="Q12">
        <v>10</v>
      </c>
      <c r="R12">
        <v>1</v>
      </c>
      <c r="S12">
        <v>1</v>
      </c>
      <c r="T12">
        <v>0</v>
      </c>
      <c r="U12">
        <v>9</v>
      </c>
      <c r="V12">
        <v>1</v>
      </c>
      <c r="W12">
        <v>0</v>
      </c>
      <c r="X12">
        <v>0</v>
      </c>
      <c r="Y12">
        <v>18</v>
      </c>
      <c r="Z12">
        <v>-2</v>
      </c>
      <c r="AA12">
        <v>0</v>
      </c>
      <c r="AB12">
        <v>116</v>
      </c>
      <c r="AC12">
        <v>0</v>
      </c>
      <c r="AD12">
        <v>0</v>
      </c>
      <c r="AE12">
        <v>102</v>
      </c>
      <c r="AF12">
        <v>0</v>
      </c>
      <c r="AG12">
        <v>0</v>
      </c>
      <c r="AH12">
        <v>218</v>
      </c>
      <c r="AI12">
        <v>61</v>
      </c>
      <c r="AJ12">
        <v>0</v>
      </c>
      <c r="AK12">
        <v>0</v>
      </c>
      <c r="AL12">
        <v>1</v>
      </c>
      <c r="AM12">
        <v>3</v>
      </c>
      <c r="AN12">
        <v>3</v>
      </c>
      <c r="AO12">
        <v>1</v>
      </c>
      <c r="AP12">
        <v>0</v>
      </c>
      <c r="AQ12">
        <v>0</v>
      </c>
      <c r="AR12">
        <v>1</v>
      </c>
      <c r="AS12">
        <v>15</v>
      </c>
      <c r="AT12">
        <v>0</v>
      </c>
      <c r="AU12">
        <v>30</v>
      </c>
      <c r="AV12">
        <v>30</v>
      </c>
      <c r="AW12">
        <v>2</v>
      </c>
      <c r="AX12">
        <v>3</v>
      </c>
      <c r="AY12">
        <v>0</v>
      </c>
      <c r="AZ12">
        <v>0</v>
      </c>
      <c r="BA12">
        <v>0</v>
      </c>
      <c r="BB12">
        <v>1</v>
      </c>
      <c r="BC12">
        <v>0</v>
      </c>
      <c r="BD12">
        <v>0</v>
      </c>
      <c r="BE12">
        <v>0</v>
      </c>
      <c r="BF12">
        <v>5</v>
      </c>
      <c r="BG12">
        <v>-3</v>
      </c>
      <c r="DF12">
        <v>262</v>
      </c>
      <c r="DG12">
        <v>-64</v>
      </c>
      <c r="DH12">
        <v>1</v>
      </c>
      <c r="DI12">
        <v>35</v>
      </c>
      <c r="DJ12">
        <v>187</v>
      </c>
      <c r="DK12">
        <v>40</v>
      </c>
      <c r="DL12">
        <v>0</v>
      </c>
      <c r="DM12">
        <v>15</v>
      </c>
      <c r="DN12">
        <v>1</v>
      </c>
      <c r="DO12">
        <v>1</v>
      </c>
      <c r="DP12">
        <v>1</v>
      </c>
      <c r="DQ12">
        <v>10</v>
      </c>
      <c r="DR12">
        <v>1</v>
      </c>
      <c r="DS12">
        <v>0</v>
      </c>
      <c r="DT12">
        <v>0</v>
      </c>
      <c r="DU12">
        <v>20</v>
      </c>
      <c r="DV12">
        <v>2</v>
      </c>
      <c r="DW12">
        <v>1</v>
      </c>
      <c r="DX12">
        <v>136</v>
      </c>
      <c r="DY12">
        <v>0</v>
      </c>
      <c r="DZ12">
        <v>10</v>
      </c>
      <c r="EA12">
        <v>11</v>
      </c>
      <c r="EB12">
        <v>10</v>
      </c>
      <c r="EC12">
        <v>0</v>
      </c>
      <c r="ED12">
        <v>157</v>
      </c>
      <c r="EE12">
        <v>-61</v>
      </c>
      <c r="EF12">
        <v>2</v>
      </c>
      <c r="EG12">
        <v>2</v>
      </c>
      <c r="EH12">
        <v>1</v>
      </c>
      <c r="EI12">
        <v>3</v>
      </c>
      <c r="EJ12">
        <v>3</v>
      </c>
      <c r="EK12">
        <v>1</v>
      </c>
      <c r="EL12">
        <v>1</v>
      </c>
      <c r="EM12">
        <v>1</v>
      </c>
      <c r="EN12">
        <v>1</v>
      </c>
      <c r="EO12">
        <v>30</v>
      </c>
      <c r="EP12">
        <v>10</v>
      </c>
      <c r="EQ12">
        <v>0</v>
      </c>
      <c r="ER12">
        <v>30</v>
      </c>
      <c r="ES12">
        <v>1</v>
      </c>
      <c r="ET12">
        <v>1</v>
      </c>
      <c r="EU12">
        <v>2</v>
      </c>
      <c r="EV12">
        <v>0</v>
      </c>
      <c r="EW12">
        <v>1</v>
      </c>
      <c r="EX12">
        <v>0</v>
      </c>
      <c r="EY12">
        <v>0</v>
      </c>
      <c r="EZ12">
        <v>0</v>
      </c>
      <c r="FA12">
        <v>5</v>
      </c>
      <c r="FB12">
        <v>0</v>
      </c>
      <c r="FC12">
        <v>-3</v>
      </c>
      <c r="OS12" t="s">
        <v>4062</v>
      </c>
      <c r="OT12">
        <v>1</v>
      </c>
      <c r="OU12">
        <v>1</v>
      </c>
      <c r="OV12">
        <v>1</v>
      </c>
      <c r="OW12">
        <v>1</v>
      </c>
      <c r="OX12">
        <v>1</v>
      </c>
      <c r="OY12">
        <v>1</v>
      </c>
      <c r="OZ12">
        <v>1</v>
      </c>
      <c r="PA12">
        <v>1</v>
      </c>
      <c r="PB12">
        <v>1</v>
      </c>
      <c r="PC12">
        <v>1</v>
      </c>
      <c r="PD12">
        <v>1</v>
      </c>
      <c r="PE12">
        <v>1</v>
      </c>
      <c r="PF12">
        <v>1</v>
      </c>
      <c r="PG12">
        <v>1</v>
      </c>
      <c r="PH12">
        <v>1</v>
      </c>
      <c r="PI12">
        <v>1</v>
      </c>
      <c r="PJ12">
        <v>1</v>
      </c>
      <c r="PK12">
        <v>1</v>
      </c>
      <c r="PL12">
        <v>1</v>
      </c>
      <c r="PM12">
        <v>1</v>
      </c>
      <c r="PN12">
        <v>1</v>
      </c>
      <c r="PO12">
        <v>1</v>
      </c>
      <c r="PP12">
        <v>1</v>
      </c>
      <c r="PQ12">
        <v>1</v>
      </c>
      <c r="PR12">
        <v>1</v>
      </c>
      <c r="PS12">
        <v>1</v>
      </c>
      <c r="PT12">
        <v>1</v>
      </c>
      <c r="PU12">
        <v>1</v>
      </c>
      <c r="PV12">
        <v>1</v>
      </c>
      <c r="PW12">
        <v>1</v>
      </c>
      <c r="PX12">
        <v>1</v>
      </c>
      <c r="PY12">
        <v>1</v>
      </c>
      <c r="PZ12">
        <v>1</v>
      </c>
      <c r="QA12">
        <v>1</v>
      </c>
      <c r="QB12">
        <v>1</v>
      </c>
      <c r="QC12">
        <v>1</v>
      </c>
      <c r="QD12">
        <v>1</v>
      </c>
      <c r="QE12">
        <v>1</v>
      </c>
      <c r="QF12">
        <v>1</v>
      </c>
      <c r="QG12">
        <v>1</v>
      </c>
      <c r="QH12">
        <v>1</v>
      </c>
      <c r="QI12">
        <v>1</v>
      </c>
      <c r="QJ12">
        <v>1</v>
      </c>
      <c r="QK12">
        <v>1</v>
      </c>
      <c r="QL12">
        <v>1</v>
      </c>
      <c r="QM12">
        <v>1</v>
      </c>
      <c r="QN12">
        <v>1</v>
      </c>
      <c r="QO12">
        <v>1</v>
      </c>
      <c r="QP12">
        <v>1</v>
      </c>
      <c r="QQ12">
        <v>1</v>
      </c>
    </row>
    <row r="13" spans="1:500" ht="15" customHeight="1" x14ac:dyDescent="0.25">
      <c r="A13" t="s">
        <v>2871</v>
      </c>
      <c r="B13">
        <v>1</v>
      </c>
      <c r="C13">
        <v>8</v>
      </c>
      <c r="D13">
        <v>3750</v>
      </c>
      <c r="E13">
        <v>4181</v>
      </c>
      <c r="F13">
        <v>2472</v>
      </c>
      <c r="G13">
        <v>6056</v>
      </c>
      <c r="H13">
        <v>3292</v>
      </c>
      <c r="I13">
        <v>2883</v>
      </c>
      <c r="J13">
        <v>295</v>
      </c>
      <c r="K13">
        <v>117</v>
      </c>
      <c r="L13">
        <v>2</v>
      </c>
      <c r="M13">
        <v>15</v>
      </c>
      <c r="N13">
        <v>190</v>
      </c>
      <c r="O13">
        <v>35</v>
      </c>
      <c r="P13">
        <v>1</v>
      </c>
      <c r="Q13">
        <v>15</v>
      </c>
      <c r="R13">
        <v>1</v>
      </c>
      <c r="S13">
        <v>1</v>
      </c>
      <c r="T13">
        <v>1</v>
      </c>
      <c r="U13">
        <v>0</v>
      </c>
      <c r="V13">
        <v>0</v>
      </c>
      <c r="W13">
        <v>0</v>
      </c>
      <c r="X13">
        <v>0</v>
      </c>
      <c r="Y13">
        <v>0</v>
      </c>
      <c r="Z13">
        <v>0</v>
      </c>
      <c r="AA13">
        <v>0</v>
      </c>
      <c r="AB13">
        <v>126</v>
      </c>
      <c r="AC13">
        <v>0</v>
      </c>
      <c r="AD13">
        <v>0</v>
      </c>
      <c r="AE13">
        <v>54</v>
      </c>
      <c r="AF13">
        <v>0</v>
      </c>
      <c r="AG13">
        <v>0</v>
      </c>
      <c r="AH13">
        <v>180</v>
      </c>
      <c r="AI13">
        <v>87</v>
      </c>
      <c r="AJ13">
        <v>0</v>
      </c>
      <c r="AK13">
        <v>0</v>
      </c>
      <c r="AL13">
        <v>1</v>
      </c>
      <c r="AM13">
        <v>0</v>
      </c>
      <c r="AN13">
        <v>2</v>
      </c>
      <c r="AO13">
        <v>0</v>
      </c>
      <c r="AP13">
        <v>0</v>
      </c>
      <c r="AQ13">
        <v>0</v>
      </c>
      <c r="AR13">
        <v>1</v>
      </c>
      <c r="AS13">
        <v>10</v>
      </c>
      <c r="AT13">
        <v>5</v>
      </c>
      <c r="AU13">
        <v>30</v>
      </c>
      <c r="AV13">
        <v>0</v>
      </c>
      <c r="AW13">
        <v>0</v>
      </c>
      <c r="AX13">
        <v>3</v>
      </c>
      <c r="AY13">
        <v>1</v>
      </c>
      <c r="AZ13">
        <v>0</v>
      </c>
      <c r="BA13">
        <v>3</v>
      </c>
      <c r="BB13">
        <v>1</v>
      </c>
      <c r="BC13">
        <v>1</v>
      </c>
      <c r="BD13">
        <v>2</v>
      </c>
      <c r="BE13">
        <v>40</v>
      </c>
      <c r="BF13">
        <v>55</v>
      </c>
      <c r="BG13">
        <v>-3</v>
      </c>
      <c r="DF13">
        <v>178</v>
      </c>
      <c r="DG13">
        <v>-117</v>
      </c>
      <c r="DH13">
        <v>0</v>
      </c>
      <c r="DI13">
        <v>10</v>
      </c>
      <c r="DJ13">
        <v>93</v>
      </c>
      <c r="DK13">
        <v>35</v>
      </c>
      <c r="DL13">
        <v>0</v>
      </c>
      <c r="DM13">
        <v>10</v>
      </c>
      <c r="DN13">
        <v>1</v>
      </c>
      <c r="DO13">
        <v>0</v>
      </c>
      <c r="DP13">
        <v>1</v>
      </c>
      <c r="DQ13">
        <v>0</v>
      </c>
      <c r="DR13">
        <v>0</v>
      </c>
      <c r="DS13">
        <v>0</v>
      </c>
      <c r="DT13">
        <v>0</v>
      </c>
      <c r="DU13">
        <v>0</v>
      </c>
      <c r="DV13">
        <v>0</v>
      </c>
      <c r="DW13">
        <v>0</v>
      </c>
      <c r="DX13">
        <v>45</v>
      </c>
      <c r="DY13">
        <v>0</v>
      </c>
      <c r="DZ13">
        <v>0</v>
      </c>
      <c r="EA13">
        <v>48</v>
      </c>
      <c r="EB13">
        <v>0</v>
      </c>
      <c r="EC13">
        <v>0</v>
      </c>
      <c r="ED13">
        <v>93</v>
      </c>
      <c r="EE13">
        <v>-87</v>
      </c>
      <c r="EF13">
        <v>0</v>
      </c>
      <c r="EG13">
        <v>0</v>
      </c>
      <c r="EH13">
        <v>1</v>
      </c>
      <c r="EI13">
        <v>0</v>
      </c>
      <c r="EJ13">
        <v>0</v>
      </c>
      <c r="EK13">
        <v>1</v>
      </c>
      <c r="EL13">
        <v>0</v>
      </c>
      <c r="EM13">
        <v>0</v>
      </c>
      <c r="EN13">
        <v>1</v>
      </c>
      <c r="EO13">
        <v>0</v>
      </c>
      <c r="EP13">
        <v>5</v>
      </c>
      <c r="EQ13">
        <v>30</v>
      </c>
      <c r="ER13">
        <v>0</v>
      </c>
      <c r="ES13">
        <v>1</v>
      </c>
      <c r="ET13">
        <v>0</v>
      </c>
      <c r="EU13">
        <v>3</v>
      </c>
      <c r="EV13">
        <v>0</v>
      </c>
      <c r="EW13">
        <v>1</v>
      </c>
      <c r="EX13">
        <v>3</v>
      </c>
      <c r="EY13">
        <v>2</v>
      </c>
      <c r="EZ13">
        <v>1</v>
      </c>
      <c r="FA13">
        <v>55</v>
      </c>
      <c r="FB13">
        <v>40</v>
      </c>
      <c r="FC13">
        <v>-3</v>
      </c>
    </row>
    <row r="14" spans="1:500" ht="15" customHeight="1" x14ac:dyDescent="0.25">
      <c r="A14" t="s">
        <v>2871</v>
      </c>
      <c r="B14">
        <v>1</v>
      </c>
      <c r="C14">
        <v>9</v>
      </c>
      <c r="D14">
        <v>4360</v>
      </c>
      <c r="E14">
        <v>3367</v>
      </c>
      <c r="F14">
        <v>2823</v>
      </c>
      <c r="G14">
        <v>4239</v>
      </c>
      <c r="H14">
        <v>2491</v>
      </c>
      <c r="I14">
        <v>5929</v>
      </c>
      <c r="J14">
        <v>172</v>
      </c>
      <c r="K14">
        <v>-85</v>
      </c>
      <c r="L14">
        <v>0</v>
      </c>
      <c r="M14">
        <v>30</v>
      </c>
      <c r="N14">
        <v>97</v>
      </c>
      <c r="O14">
        <v>35</v>
      </c>
      <c r="P14">
        <v>0</v>
      </c>
      <c r="Q14">
        <v>10</v>
      </c>
      <c r="R14">
        <v>0</v>
      </c>
      <c r="S14">
        <v>1</v>
      </c>
      <c r="T14">
        <v>1</v>
      </c>
      <c r="U14">
        <v>10</v>
      </c>
      <c r="V14">
        <v>1</v>
      </c>
      <c r="W14">
        <v>0</v>
      </c>
      <c r="X14">
        <v>0</v>
      </c>
      <c r="Y14">
        <v>20</v>
      </c>
      <c r="Z14">
        <v>4</v>
      </c>
      <c r="AA14">
        <v>0</v>
      </c>
      <c r="AB14">
        <v>82</v>
      </c>
      <c r="AC14">
        <v>0</v>
      </c>
      <c r="AD14">
        <v>0</v>
      </c>
      <c r="AE14">
        <v>0</v>
      </c>
      <c r="AF14">
        <v>0</v>
      </c>
      <c r="AG14">
        <v>0</v>
      </c>
      <c r="AH14">
        <v>82</v>
      </c>
      <c r="AI14">
        <v>-64</v>
      </c>
      <c r="AJ14">
        <v>0</v>
      </c>
      <c r="AK14">
        <v>0</v>
      </c>
      <c r="AL14">
        <v>1</v>
      </c>
      <c r="AM14">
        <v>3</v>
      </c>
      <c r="AN14">
        <v>3</v>
      </c>
      <c r="AO14">
        <v>1</v>
      </c>
      <c r="AP14">
        <v>0</v>
      </c>
      <c r="AQ14">
        <v>0</v>
      </c>
      <c r="AR14">
        <v>1</v>
      </c>
      <c r="AS14">
        <v>15</v>
      </c>
      <c r="AT14">
        <v>5</v>
      </c>
      <c r="AU14">
        <v>0</v>
      </c>
      <c r="AV14">
        <v>30</v>
      </c>
      <c r="AW14">
        <v>1</v>
      </c>
      <c r="AX14">
        <v>0</v>
      </c>
      <c r="AY14">
        <v>2</v>
      </c>
      <c r="AZ14">
        <v>0</v>
      </c>
      <c r="BA14">
        <v>0</v>
      </c>
      <c r="BB14">
        <v>2</v>
      </c>
      <c r="BC14">
        <v>1</v>
      </c>
      <c r="BD14">
        <v>0</v>
      </c>
      <c r="BE14">
        <v>25</v>
      </c>
      <c r="BF14">
        <v>10</v>
      </c>
      <c r="BG14">
        <v>-3</v>
      </c>
      <c r="DF14">
        <v>257</v>
      </c>
      <c r="DG14">
        <v>85</v>
      </c>
      <c r="DH14">
        <v>3</v>
      </c>
      <c r="DI14">
        <v>31</v>
      </c>
      <c r="DJ14">
        <v>161</v>
      </c>
      <c r="DK14">
        <v>40</v>
      </c>
      <c r="DL14">
        <v>1</v>
      </c>
      <c r="DM14">
        <v>15</v>
      </c>
      <c r="DN14">
        <v>1</v>
      </c>
      <c r="DO14">
        <v>1</v>
      </c>
      <c r="DP14">
        <v>1</v>
      </c>
      <c r="DQ14">
        <v>8</v>
      </c>
      <c r="DR14">
        <v>1</v>
      </c>
      <c r="DS14">
        <v>0</v>
      </c>
      <c r="DT14">
        <v>0</v>
      </c>
      <c r="DU14">
        <v>16</v>
      </c>
      <c r="DV14">
        <v>-4</v>
      </c>
      <c r="DW14">
        <v>1</v>
      </c>
      <c r="DX14">
        <v>29</v>
      </c>
      <c r="DY14">
        <v>0</v>
      </c>
      <c r="DZ14">
        <v>0</v>
      </c>
      <c r="EA14">
        <v>117</v>
      </c>
      <c r="EB14">
        <v>0</v>
      </c>
      <c r="EC14">
        <v>0</v>
      </c>
      <c r="ED14">
        <v>146</v>
      </c>
      <c r="EE14">
        <v>64</v>
      </c>
      <c r="EF14">
        <v>0</v>
      </c>
      <c r="EG14">
        <v>0</v>
      </c>
      <c r="EH14">
        <v>1</v>
      </c>
      <c r="EI14">
        <v>3</v>
      </c>
      <c r="EJ14">
        <v>3</v>
      </c>
      <c r="EK14">
        <v>1</v>
      </c>
      <c r="EL14">
        <v>0</v>
      </c>
      <c r="EM14">
        <v>0</v>
      </c>
      <c r="EN14">
        <v>1</v>
      </c>
      <c r="EO14">
        <v>15</v>
      </c>
      <c r="EP14">
        <v>10</v>
      </c>
      <c r="EQ14">
        <v>0</v>
      </c>
      <c r="ER14">
        <v>30</v>
      </c>
      <c r="ES14">
        <v>1</v>
      </c>
      <c r="ET14">
        <v>1</v>
      </c>
      <c r="EU14">
        <v>2</v>
      </c>
      <c r="EV14">
        <v>0</v>
      </c>
      <c r="EW14">
        <v>2</v>
      </c>
      <c r="EX14">
        <v>0</v>
      </c>
      <c r="EY14">
        <v>0</v>
      </c>
      <c r="EZ14">
        <v>1</v>
      </c>
      <c r="FA14">
        <v>10</v>
      </c>
      <c r="FB14">
        <v>25</v>
      </c>
      <c r="FC14">
        <v>-3</v>
      </c>
    </row>
    <row r="15" spans="1:500" ht="15" customHeight="1" x14ac:dyDescent="0.25">
      <c r="A15" t="s">
        <v>2871</v>
      </c>
      <c r="B15">
        <v>1</v>
      </c>
      <c r="C15">
        <v>10</v>
      </c>
      <c r="D15">
        <v>6175</v>
      </c>
      <c r="E15">
        <v>4009</v>
      </c>
      <c r="F15">
        <v>3130</v>
      </c>
      <c r="G15">
        <v>4818</v>
      </c>
      <c r="H15">
        <v>2220</v>
      </c>
      <c r="I15">
        <v>1986</v>
      </c>
      <c r="J15">
        <v>334</v>
      </c>
      <c r="K15">
        <v>131</v>
      </c>
      <c r="L15">
        <v>3</v>
      </c>
      <c r="M15">
        <v>33</v>
      </c>
      <c r="N15">
        <v>176</v>
      </c>
      <c r="O15">
        <v>40</v>
      </c>
      <c r="P15">
        <v>1</v>
      </c>
      <c r="Q15">
        <v>15</v>
      </c>
      <c r="R15">
        <v>1</v>
      </c>
      <c r="S15">
        <v>1</v>
      </c>
      <c r="T15">
        <v>1</v>
      </c>
      <c r="U15">
        <v>9</v>
      </c>
      <c r="V15">
        <v>1</v>
      </c>
      <c r="W15">
        <v>0</v>
      </c>
      <c r="X15">
        <v>0</v>
      </c>
      <c r="Y15">
        <v>18</v>
      </c>
      <c r="Z15">
        <v>6</v>
      </c>
      <c r="AA15">
        <v>1</v>
      </c>
      <c r="AB15">
        <v>136</v>
      </c>
      <c r="AC15">
        <v>10</v>
      </c>
      <c r="AD15">
        <v>10</v>
      </c>
      <c r="AE15">
        <v>0</v>
      </c>
      <c r="AF15">
        <v>0</v>
      </c>
      <c r="AG15">
        <v>0</v>
      </c>
      <c r="AH15">
        <v>146</v>
      </c>
      <c r="AI15">
        <v>0</v>
      </c>
      <c r="AJ15">
        <v>1</v>
      </c>
      <c r="AK15">
        <v>2</v>
      </c>
      <c r="AL15">
        <v>0.5</v>
      </c>
      <c r="AM15">
        <v>3</v>
      </c>
      <c r="AN15">
        <v>3</v>
      </c>
      <c r="AO15">
        <v>1</v>
      </c>
      <c r="AP15">
        <v>1</v>
      </c>
      <c r="AQ15">
        <v>1</v>
      </c>
      <c r="AR15">
        <v>1</v>
      </c>
      <c r="AS15">
        <v>30</v>
      </c>
      <c r="AT15">
        <v>10</v>
      </c>
      <c r="AU15">
        <v>0</v>
      </c>
      <c r="AV15">
        <v>30</v>
      </c>
      <c r="AW15">
        <v>2</v>
      </c>
      <c r="AX15">
        <v>1</v>
      </c>
      <c r="AY15">
        <v>1</v>
      </c>
      <c r="AZ15">
        <v>0</v>
      </c>
      <c r="BA15">
        <v>0</v>
      </c>
      <c r="BB15">
        <v>2</v>
      </c>
      <c r="BC15">
        <v>0</v>
      </c>
      <c r="BD15">
        <v>3</v>
      </c>
      <c r="BE15">
        <v>0</v>
      </c>
      <c r="BF15">
        <v>85</v>
      </c>
      <c r="BG15">
        <v>-3</v>
      </c>
      <c r="DF15">
        <v>203</v>
      </c>
      <c r="DG15">
        <v>-131</v>
      </c>
      <c r="DH15">
        <v>0</v>
      </c>
      <c r="DI15">
        <v>22</v>
      </c>
      <c r="DJ15">
        <v>146</v>
      </c>
      <c r="DK15">
        <v>35</v>
      </c>
      <c r="DL15">
        <v>0</v>
      </c>
      <c r="DM15">
        <v>10</v>
      </c>
      <c r="DN15">
        <v>1</v>
      </c>
      <c r="DO15">
        <v>0</v>
      </c>
      <c r="DP15">
        <v>1</v>
      </c>
      <c r="DQ15">
        <v>6</v>
      </c>
      <c r="DR15">
        <v>1</v>
      </c>
      <c r="DS15">
        <v>0</v>
      </c>
      <c r="DT15">
        <v>0</v>
      </c>
      <c r="DU15">
        <v>12</v>
      </c>
      <c r="DV15">
        <v>-6</v>
      </c>
      <c r="DW15">
        <v>0</v>
      </c>
      <c r="DX15">
        <v>30</v>
      </c>
      <c r="DY15">
        <v>0</v>
      </c>
      <c r="DZ15">
        <v>0</v>
      </c>
      <c r="EA15">
        <v>116</v>
      </c>
      <c r="EB15">
        <v>0</v>
      </c>
      <c r="EC15">
        <v>0</v>
      </c>
      <c r="ED15">
        <v>146</v>
      </c>
      <c r="EE15">
        <v>0</v>
      </c>
      <c r="EF15">
        <v>0</v>
      </c>
      <c r="EG15">
        <v>0</v>
      </c>
      <c r="EH15">
        <v>1</v>
      </c>
      <c r="EI15">
        <v>0</v>
      </c>
      <c r="EJ15">
        <v>0</v>
      </c>
      <c r="EK15">
        <v>1</v>
      </c>
      <c r="EL15">
        <v>0</v>
      </c>
      <c r="EM15">
        <v>0</v>
      </c>
      <c r="EN15">
        <v>1</v>
      </c>
      <c r="EO15">
        <v>0</v>
      </c>
      <c r="EP15">
        <v>5</v>
      </c>
      <c r="EQ15">
        <v>30</v>
      </c>
      <c r="ER15">
        <v>0</v>
      </c>
      <c r="ES15">
        <v>1</v>
      </c>
      <c r="ET15">
        <v>0</v>
      </c>
      <c r="EU15">
        <v>3</v>
      </c>
      <c r="EV15">
        <v>0</v>
      </c>
      <c r="EW15">
        <v>2</v>
      </c>
      <c r="EX15">
        <v>0</v>
      </c>
      <c r="EY15">
        <v>3</v>
      </c>
      <c r="EZ15">
        <v>0</v>
      </c>
      <c r="FA15">
        <v>85</v>
      </c>
      <c r="FB15">
        <v>0</v>
      </c>
      <c r="FC15">
        <v>-3</v>
      </c>
    </row>
    <row r="16" spans="1:500" ht="15" customHeight="1" x14ac:dyDescent="0.25">
      <c r="A16" t="s">
        <v>2871</v>
      </c>
      <c r="B16">
        <v>1</v>
      </c>
      <c r="C16">
        <v>11</v>
      </c>
      <c r="D16">
        <v>3883</v>
      </c>
      <c r="E16">
        <v>2883</v>
      </c>
      <c r="F16">
        <v>7257</v>
      </c>
      <c r="G16">
        <v>4181</v>
      </c>
      <c r="H16">
        <v>3007</v>
      </c>
      <c r="I16">
        <v>7048</v>
      </c>
      <c r="J16">
        <v>224</v>
      </c>
      <c r="K16">
        <v>69</v>
      </c>
      <c r="L16">
        <v>2</v>
      </c>
      <c r="M16">
        <v>10</v>
      </c>
      <c r="N16">
        <v>144</v>
      </c>
      <c r="O16">
        <v>35</v>
      </c>
      <c r="P16">
        <v>1</v>
      </c>
      <c r="Q16">
        <v>10</v>
      </c>
      <c r="R16">
        <v>0</v>
      </c>
      <c r="S16">
        <v>1</v>
      </c>
      <c r="T16">
        <v>1</v>
      </c>
      <c r="U16">
        <v>0</v>
      </c>
      <c r="V16">
        <v>0</v>
      </c>
      <c r="W16">
        <v>0</v>
      </c>
      <c r="X16">
        <v>0</v>
      </c>
      <c r="Y16">
        <v>0</v>
      </c>
      <c r="Z16">
        <v>-14</v>
      </c>
      <c r="AA16">
        <v>0</v>
      </c>
      <c r="AB16">
        <v>90</v>
      </c>
      <c r="AC16">
        <v>0</v>
      </c>
      <c r="AD16">
        <v>0</v>
      </c>
      <c r="AE16">
        <v>54</v>
      </c>
      <c r="AF16">
        <v>0</v>
      </c>
      <c r="AG16">
        <v>0</v>
      </c>
      <c r="AH16">
        <v>144</v>
      </c>
      <c r="AI16">
        <v>23</v>
      </c>
      <c r="AJ16">
        <v>0</v>
      </c>
      <c r="AK16">
        <v>0</v>
      </c>
      <c r="AL16">
        <v>1</v>
      </c>
      <c r="AM16">
        <v>0</v>
      </c>
      <c r="AN16">
        <v>0</v>
      </c>
      <c r="AO16">
        <v>1</v>
      </c>
      <c r="AP16">
        <v>0</v>
      </c>
      <c r="AQ16">
        <v>0</v>
      </c>
      <c r="AR16">
        <v>1</v>
      </c>
      <c r="AS16">
        <v>0</v>
      </c>
      <c r="AT16">
        <v>5</v>
      </c>
      <c r="AU16">
        <v>30</v>
      </c>
      <c r="AV16">
        <v>0</v>
      </c>
      <c r="AW16">
        <v>1</v>
      </c>
      <c r="AX16">
        <v>3</v>
      </c>
      <c r="AY16">
        <v>0</v>
      </c>
      <c r="AZ16">
        <v>0</v>
      </c>
      <c r="BA16">
        <v>0</v>
      </c>
      <c r="BB16">
        <v>2</v>
      </c>
      <c r="BC16">
        <v>0</v>
      </c>
      <c r="BD16">
        <v>1</v>
      </c>
      <c r="BE16">
        <v>0</v>
      </c>
      <c r="BF16">
        <v>35</v>
      </c>
      <c r="BG16">
        <v>-3</v>
      </c>
      <c r="DF16">
        <v>155</v>
      </c>
      <c r="DG16">
        <v>-69</v>
      </c>
      <c r="DH16">
        <v>1</v>
      </c>
      <c r="DI16">
        <v>29</v>
      </c>
      <c r="DJ16">
        <v>121</v>
      </c>
      <c r="DK16">
        <v>5</v>
      </c>
      <c r="DL16">
        <v>0</v>
      </c>
      <c r="DM16">
        <v>15</v>
      </c>
      <c r="DN16">
        <v>1</v>
      </c>
      <c r="DO16">
        <v>1</v>
      </c>
      <c r="DP16">
        <v>1</v>
      </c>
      <c r="DQ16">
        <v>7</v>
      </c>
      <c r="DR16">
        <v>1</v>
      </c>
      <c r="DS16">
        <v>0</v>
      </c>
      <c r="DT16">
        <v>0</v>
      </c>
      <c r="DU16">
        <v>14</v>
      </c>
      <c r="DV16">
        <v>14</v>
      </c>
      <c r="DW16">
        <v>1</v>
      </c>
      <c r="DX16">
        <v>87</v>
      </c>
      <c r="DY16">
        <v>0</v>
      </c>
      <c r="DZ16">
        <v>0</v>
      </c>
      <c r="EA16">
        <v>34</v>
      </c>
      <c r="EB16">
        <v>0</v>
      </c>
      <c r="EC16">
        <v>0</v>
      </c>
      <c r="ED16">
        <v>121</v>
      </c>
      <c r="EE16">
        <v>-23</v>
      </c>
      <c r="EF16">
        <v>0</v>
      </c>
      <c r="EG16">
        <v>0</v>
      </c>
      <c r="EH16">
        <v>1</v>
      </c>
      <c r="EI16">
        <v>0</v>
      </c>
      <c r="EJ16">
        <v>0</v>
      </c>
      <c r="EK16">
        <v>1</v>
      </c>
      <c r="EL16">
        <v>0</v>
      </c>
      <c r="EM16">
        <v>0</v>
      </c>
      <c r="EN16">
        <v>1</v>
      </c>
      <c r="EO16">
        <v>0</v>
      </c>
      <c r="EP16">
        <v>5</v>
      </c>
      <c r="EQ16">
        <v>0</v>
      </c>
      <c r="ER16">
        <v>0</v>
      </c>
      <c r="ES16">
        <v>1</v>
      </c>
      <c r="ET16">
        <v>0</v>
      </c>
      <c r="EU16">
        <v>0</v>
      </c>
      <c r="EV16">
        <v>0</v>
      </c>
      <c r="EW16">
        <v>2</v>
      </c>
      <c r="EX16">
        <v>0</v>
      </c>
      <c r="EY16">
        <v>1</v>
      </c>
      <c r="EZ16">
        <v>0</v>
      </c>
      <c r="FA16">
        <v>35</v>
      </c>
      <c r="FB16">
        <v>0</v>
      </c>
      <c r="FC16">
        <v>-3</v>
      </c>
    </row>
    <row r="17" spans="1:159" x14ac:dyDescent="0.25">
      <c r="A17" t="s">
        <v>2871</v>
      </c>
      <c r="B17">
        <v>1</v>
      </c>
      <c r="C17">
        <v>12</v>
      </c>
      <c r="D17">
        <v>4674</v>
      </c>
      <c r="E17">
        <v>3275</v>
      </c>
      <c r="F17">
        <v>525</v>
      </c>
      <c r="G17">
        <v>3750</v>
      </c>
      <c r="H17">
        <v>3754</v>
      </c>
      <c r="I17">
        <v>3298</v>
      </c>
      <c r="J17">
        <v>322</v>
      </c>
      <c r="K17">
        <v>36</v>
      </c>
      <c r="L17">
        <v>2</v>
      </c>
      <c r="M17">
        <v>15</v>
      </c>
      <c r="N17">
        <v>217</v>
      </c>
      <c r="O17">
        <v>65</v>
      </c>
      <c r="P17">
        <v>1</v>
      </c>
      <c r="Q17">
        <v>15</v>
      </c>
      <c r="R17">
        <v>1</v>
      </c>
      <c r="S17">
        <v>1</v>
      </c>
      <c r="T17">
        <v>1</v>
      </c>
      <c r="U17">
        <v>0</v>
      </c>
      <c r="V17">
        <v>0</v>
      </c>
      <c r="W17">
        <v>0</v>
      </c>
      <c r="X17">
        <v>0</v>
      </c>
      <c r="Y17">
        <v>0</v>
      </c>
      <c r="Z17">
        <v>-20</v>
      </c>
      <c r="AA17">
        <v>0</v>
      </c>
      <c r="AB17">
        <v>132</v>
      </c>
      <c r="AC17">
        <v>0</v>
      </c>
      <c r="AD17">
        <v>0</v>
      </c>
      <c r="AE17">
        <v>65</v>
      </c>
      <c r="AF17">
        <v>0</v>
      </c>
      <c r="AG17">
        <v>0</v>
      </c>
      <c r="AH17">
        <v>197</v>
      </c>
      <c r="AI17">
        <v>6</v>
      </c>
      <c r="AJ17">
        <v>0</v>
      </c>
      <c r="AK17">
        <v>0</v>
      </c>
      <c r="AL17">
        <v>1</v>
      </c>
      <c r="AM17">
        <v>3</v>
      </c>
      <c r="AN17">
        <v>3</v>
      </c>
      <c r="AO17">
        <v>1</v>
      </c>
      <c r="AP17">
        <v>0</v>
      </c>
      <c r="AQ17">
        <v>1</v>
      </c>
      <c r="AR17">
        <v>0</v>
      </c>
      <c r="AS17">
        <v>20</v>
      </c>
      <c r="AT17">
        <v>5</v>
      </c>
      <c r="AU17">
        <v>30</v>
      </c>
      <c r="AV17">
        <v>30</v>
      </c>
      <c r="AW17">
        <v>3</v>
      </c>
      <c r="AX17">
        <v>2</v>
      </c>
      <c r="AY17">
        <v>1</v>
      </c>
      <c r="AZ17">
        <v>0</v>
      </c>
      <c r="BA17">
        <v>3</v>
      </c>
      <c r="BB17">
        <v>0</v>
      </c>
      <c r="BC17">
        <v>0</v>
      </c>
      <c r="BD17">
        <v>1</v>
      </c>
      <c r="BE17">
        <v>15</v>
      </c>
      <c r="BF17">
        <v>25</v>
      </c>
      <c r="BG17">
        <v>-3</v>
      </c>
      <c r="DF17">
        <v>286</v>
      </c>
      <c r="DG17">
        <v>-36</v>
      </c>
      <c r="DH17">
        <v>0</v>
      </c>
      <c r="DI17">
        <v>25</v>
      </c>
      <c r="DJ17">
        <v>211</v>
      </c>
      <c r="DK17">
        <v>35</v>
      </c>
      <c r="DL17">
        <v>0</v>
      </c>
      <c r="DM17">
        <v>5</v>
      </c>
      <c r="DN17">
        <v>1</v>
      </c>
      <c r="DO17">
        <v>0</v>
      </c>
      <c r="DP17">
        <v>0</v>
      </c>
      <c r="DQ17">
        <v>10</v>
      </c>
      <c r="DR17">
        <v>1</v>
      </c>
      <c r="DS17">
        <v>0</v>
      </c>
      <c r="DT17">
        <v>0</v>
      </c>
      <c r="DU17">
        <v>20</v>
      </c>
      <c r="DV17">
        <v>20</v>
      </c>
      <c r="DW17">
        <v>0</v>
      </c>
      <c r="DX17">
        <v>136</v>
      </c>
      <c r="DY17">
        <v>0</v>
      </c>
      <c r="DZ17">
        <v>10</v>
      </c>
      <c r="EA17">
        <v>45</v>
      </c>
      <c r="EB17">
        <v>0</v>
      </c>
      <c r="EC17">
        <v>0</v>
      </c>
      <c r="ED17">
        <v>191</v>
      </c>
      <c r="EE17">
        <v>-6</v>
      </c>
      <c r="EF17">
        <v>0</v>
      </c>
      <c r="EG17">
        <v>0</v>
      </c>
      <c r="EH17">
        <v>1</v>
      </c>
      <c r="EI17">
        <v>3</v>
      </c>
      <c r="EJ17">
        <v>3</v>
      </c>
      <c r="EK17">
        <v>1</v>
      </c>
      <c r="EL17">
        <v>1</v>
      </c>
      <c r="EM17">
        <v>1</v>
      </c>
      <c r="EN17">
        <v>1</v>
      </c>
      <c r="EO17">
        <v>20</v>
      </c>
      <c r="EP17">
        <v>5</v>
      </c>
      <c r="EQ17">
        <v>0</v>
      </c>
      <c r="ER17">
        <v>30</v>
      </c>
      <c r="ES17">
        <v>1</v>
      </c>
      <c r="ET17">
        <v>0</v>
      </c>
      <c r="EU17">
        <v>2</v>
      </c>
      <c r="EV17">
        <v>0</v>
      </c>
      <c r="EW17">
        <v>0</v>
      </c>
      <c r="EX17">
        <v>3</v>
      </c>
      <c r="EY17">
        <v>1</v>
      </c>
      <c r="EZ17">
        <v>0</v>
      </c>
      <c r="FA17">
        <v>25</v>
      </c>
      <c r="FB17">
        <v>15</v>
      </c>
      <c r="FC17">
        <v>-3</v>
      </c>
    </row>
    <row r="18" spans="1:159" x14ac:dyDescent="0.25">
      <c r="A18" t="s">
        <v>2871</v>
      </c>
      <c r="B18">
        <v>1</v>
      </c>
      <c r="C18">
        <v>13</v>
      </c>
      <c r="D18">
        <v>876</v>
      </c>
      <c r="E18">
        <v>3313</v>
      </c>
      <c r="F18">
        <v>3300</v>
      </c>
      <c r="G18">
        <v>2472</v>
      </c>
      <c r="H18">
        <v>5172</v>
      </c>
      <c r="I18">
        <v>2538</v>
      </c>
      <c r="J18">
        <v>307</v>
      </c>
      <c r="K18">
        <v>-134</v>
      </c>
      <c r="L18">
        <v>1</v>
      </c>
      <c r="M18">
        <v>35</v>
      </c>
      <c r="N18">
        <v>187</v>
      </c>
      <c r="O18">
        <v>40</v>
      </c>
      <c r="P18">
        <v>0</v>
      </c>
      <c r="Q18">
        <v>15</v>
      </c>
      <c r="R18">
        <v>1</v>
      </c>
      <c r="S18">
        <v>1</v>
      </c>
      <c r="T18">
        <v>1</v>
      </c>
      <c r="U18">
        <v>10</v>
      </c>
      <c r="V18">
        <v>1</v>
      </c>
      <c r="W18">
        <v>0</v>
      </c>
      <c r="X18">
        <v>0</v>
      </c>
      <c r="Y18">
        <v>20</v>
      </c>
      <c r="Z18">
        <v>-2</v>
      </c>
      <c r="AA18">
        <v>1</v>
      </c>
      <c r="AB18">
        <v>136</v>
      </c>
      <c r="AC18">
        <v>0</v>
      </c>
      <c r="AD18">
        <v>10</v>
      </c>
      <c r="AE18">
        <v>11</v>
      </c>
      <c r="AF18">
        <v>10</v>
      </c>
      <c r="AG18">
        <v>0</v>
      </c>
      <c r="AH18">
        <v>157</v>
      </c>
      <c r="AI18">
        <v>-102</v>
      </c>
      <c r="AJ18">
        <v>2</v>
      </c>
      <c r="AK18">
        <v>2</v>
      </c>
      <c r="AL18">
        <v>1</v>
      </c>
      <c r="AM18">
        <v>3</v>
      </c>
      <c r="AN18">
        <v>3</v>
      </c>
      <c r="AO18">
        <v>1</v>
      </c>
      <c r="AP18">
        <v>1</v>
      </c>
      <c r="AQ18">
        <v>1</v>
      </c>
      <c r="AR18">
        <v>1</v>
      </c>
      <c r="AS18">
        <v>30</v>
      </c>
      <c r="AT18">
        <v>10</v>
      </c>
      <c r="AU18">
        <v>0</v>
      </c>
      <c r="AV18">
        <v>30</v>
      </c>
      <c r="AW18">
        <v>1</v>
      </c>
      <c r="AX18">
        <v>1</v>
      </c>
      <c r="AY18">
        <v>2</v>
      </c>
      <c r="AZ18">
        <v>0</v>
      </c>
      <c r="BA18">
        <v>2</v>
      </c>
      <c r="BB18">
        <v>4</v>
      </c>
      <c r="BC18">
        <v>1</v>
      </c>
      <c r="BD18">
        <v>1</v>
      </c>
      <c r="BE18">
        <v>35</v>
      </c>
      <c r="BF18">
        <v>45</v>
      </c>
      <c r="BG18">
        <v>-3</v>
      </c>
      <c r="DF18">
        <v>441</v>
      </c>
      <c r="DG18">
        <v>134</v>
      </c>
      <c r="DH18">
        <v>4</v>
      </c>
      <c r="DI18">
        <v>37</v>
      </c>
      <c r="DJ18">
        <v>279</v>
      </c>
      <c r="DK18">
        <v>90</v>
      </c>
      <c r="DL18">
        <v>1</v>
      </c>
      <c r="DM18">
        <v>15</v>
      </c>
      <c r="DN18">
        <v>1</v>
      </c>
      <c r="DO18">
        <v>1</v>
      </c>
      <c r="DP18">
        <v>1</v>
      </c>
      <c r="DQ18">
        <v>11</v>
      </c>
      <c r="DR18">
        <v>1</v>
      </c>
      <c r="DS18">
        <v>0</v>
      </c>
      <c r="DT18">
        <v>0</v>
      </c>
      <c r="DU18">
        <v>22</v>
      </c>
      <c r="DV18">
        <v>2</v>
      </c>
      <c r="DW18">
        <v>1</v>
      </c>
      <c r="DX18">
        <v>136</v>
      </c>
      <c r="DY18">
        <v>0</v>
      </c>
      <c r="DZ18">
        <v>10</v>
      </c>
      <c r="EA18">
        <v>113</v>
      </c>
      <c r="EB18">
        <v>0</v>
      </c>
      <c r="EC18">
        <v>0</v>
      </c>
      <c r="ED18">
        <v>259</v>
      </c>
      <c r="EE18">
        <v>102</v>
      </c>
      <c r="EF18">
        <v>0</v>
      </c>
      <c r="EG18">
        <v>0</v>
      </c>
      <c r="EH18">
        <v>1</v>
      </c>
      <c r="EI18">
        <v>3</v>
      </c>
      <c r="EJ18">
        <v>3</v>
      </c>
      <c r="EK18">
        <v>1</v>
      </c>
      <c r="EL18">
        <v>1</v>
      </c>
      <c r="EM18">
        <v>1</v>
      </c>
      <c r="EN18">
        <v>1</v>
      </c>
      <c r="EO18">
        <v>20</v>
      </c>
      <c r="EP18">
        <v>0</v>
      </c>
      <c r="EQ18">
        <v>60</v>
      </c>
      <c r="ER18">
        <v>30</v>
      </c>
      <c r="ES18">
        <v>3</v>
      </c>
      <c r="ET18">
        <v>3</v>
      </c>
      <c r="EU18">
        <v>2</v>
      </c>
      <c r="EV18">
        <v>1</v>
      </c>
      <c r="EW18">
        <v>4</v>
      </c>
      <c r="EX18">
        <v>2</v>
      </c>
      <c r="EY18">
        <v>1</v>
      </c>
      <c r="EZ18">
        <v>1</v>
      </c>
      <c r="FA18">
        <v>45</v>
      </c>
      <c r="FB18">
        <v>35</v>
      </c>
      <c r="FC18">
        <v>-3</v>
      </c>
    </row>
    <row r="19" spans="1:159" x14ac:dyDescent="0.25">
      <c r="A19" t="s">
        <v>2871</v>
      </c>
      <c r="B19">
        <v>1</v>
      </c>
      <c r="C19">
        <v>14</v>
      </c>
      <c r="D19">
        <v>2500</v>
      </c>
      <c r="E19">
        <v>4539</v>
      </c>
      <c r="F19">
        <v>6056</v>
      </c>
      <c r="G19">
        <v>877</v>
      </c>
      <c r="H19">
        <v>7235</v>
      </c>
      <c r="I19">
        <v>5576</v>
      </c>
      <c r="J19">
        <v>399</v>
      </c>
      <c r="K19">
        <v>302</v>
      </c>
      <c r="L19">
        <v>2</v>
      </c>
      <c r="M19">
        <v>32</v>
      </c>
      <c r="N19">
        <v>302</v>
      </c>
      <c r="O19">
        <v>65</v>
      </c>
      <c r="P19">
        <v>1</v>
      </c>
      <c r="Q19">
        <v>10</v>
      </c>
      <c r="R19">
        <v>0</v>
      </c>
      <c r="S19">
        <v>1</v>
      </c>
      <c r="T19">
        <v>1</v>
      </c>
      <c r="U19">
        <v>11</v>
      </c>
      <c r="V19">
        <v>1</v>
      </c>
      <c r="W19">
        <v>0</v>
      </c>
      <c r="X19">
        <v>0</v>
      </c>
      <c r="Y19">
        <v>22</v>
      </c>
      <c r="Z19">
        <v>16</v>
      </c>
      <c r="AA19">
        <v>0</v>
      </c>
      <c r="AB19">
        <v>136</v>
      </c>
      <c r="AC19">
        <v>0</v>
      </c>
      <c r="AD19">
        <v>10</v>
      </c>
      <c r="AE19">
        <v>116</v>
      </c>
      <c r="AF19">
        <v>0</v>
      </c>
      <c r="AG19">
        <v>10</v>
      </c>
      <c r="AH19">
        <v>272</v>
      </c>
      <c r="AI19">
        <v>211</v>
      </c>
      <c r="AJ19">
        <v>0</v>
      </c>
      <c r="AK19">
        <v>0</v>
      </c>
      <c r="AL19">
        <v>1</v>
      </c>
      <c r="AM19">
        <v>3</v>
      </c>
      <c r="AN19">
        <v>3</v>
      </c>
      <c r="AO19">
        <v>1</v>
      </c>
      <c r="AP19">
        <v>3</v>
      </c>
      <c r="AQ19">
        <v>3</v>
      </c>
      <c r="AR19">
        <v>0.66666666666666663</v>
      </c>
      <c r="AS19">
        <v>30</v>
      </c>
      <c r="AT19">
        <v>5</v>
      </c>
      <c r="AU19">
        <v>30</v>
      </c>
      <c r="AV19">
        <v>30</v>
      </c>
      <c r="AW19">
        <v>1</v>
      </c>
      <c r="AX19">
        <v>3</v>
      </c>
      <c r="AY19">
        <v>2</v>
      </c>
      <c r="AZ19">
        <v>0</v>
      </c>
      <c r="BA19">
        <v>0</v>
      </c>
      <c r="BB19">
        <v>0</v>
      </c>
      <c r="BC19">
        <v>0</v>
      </c>
      <c r="BD19">
        <v>0</v>
      </c>
      <c r="BE19">
        <v>0</v>
      </c>
      <c r="BF19">
        <v>0</v>
      </c>
      <c r="BG19">
        <v>-3</v>
      </c>
      <c r="DF19">
        <v>97</v>
      </c>
      <c r="DG19">
        <v>-302</v>
      </c>
      <c r="DH19">
        <v>0</v>
      </c>
      <c r="DI19">
        <v>16</v>
      </c>
      <c r="DJ19">
        <v>66</v>
      </c>
      <c r="DK19">
        <v>15</v>
      </c>
      <c r="DL19">
        <v>0</v>
      </c>
      <c r="DM19">
        <v>10</v>
      </c>
      <c r="DN19">
        <v>0</v>
      </c>
      <c r="DO19">
        <v>1</v>
      </c>
      <c r="DP19">
        <v>1</v>
      </c>
      <c r="DQ19">
        <v>3</v>
      </c>
      <c r="DR19">
        <v>1</v>
      </c>
      <c r="DS19">
        <v>0</v>
      </c>
      <c r="DT19">
        <v>0</v>
      </c>
      <c r="DU19">
        <v>6</v>
      </c>
      <c r="DV19">
        <v>-16</v>
      </c>
      <c r="DW19">
        <v>0</v>
      </c>
      <c r="DX19">
        <v>61</v>
      </c>
      <c r="DY19">
        <v>10</v>
      </c>
      <c r="DZ19">
        <v>0</v>
      </c>
      <c r="EA19">
        <v>0</v>
      </c>
      <c r="EB19">
        <v>0</v>
      </c>
      <c r="EC19">
        <v>0</v>
      </c>
      <c r="ED19">
        <v>61</v>
      </c>
      <c r="EE19">
        <v>-211</v>
      </c>
      <c r="EF19">
        <v>1</v>
      </c>
      <c r="EG19">
        <v>1</v>
      </c>
      <c r="EH19">
        <v>1</v>
      </c>
      <c r="EI19">
        <v>0</v>
      </c>
      <c r="EJ19">
        <v>0</v>
      </c>
      <c r="EK19">
        <v>1</v>
      </c>
      <c r="EL19">
        <v>0</v>
      </c>
      <c r="EM19">
        <v>0</v>
      </c>
      <c r="EN19">
        <v>1</v>
      </c>
      <c r="EO19">
        <v>5</v>
      </c>
      <c r="EP19">
        <v>15</v>
      </c>
      <c r="EQ19">
        <v>0</v>
      </c>
      <c r="ER19">
        <v>0</v>
      </c>
      <c r="ES19">
        <v>1</v>
      </c>
      <c r="ET19">
        <v>1</v>
      </c>
      <c r="EU19">
        <v>1</v>
      </c>
      <c r="EV19">
        <v>0</v>
      </c>
      <c r="EW19">
        <v>0</v>
      </c>
      <c r="EX19">
        <v>0</v>
      </c>
      <c r="EY19">
        <v>0</v>
      </c>
      <c r="EZ19">
        <v>0</v>
      </c>
      <c r="FA19">
        <v>0</v>
      </c>
      <c r="FB19">
        <v>0</v>
      </c>
      <c r="FC19">
        <v>-3</v>
      </c>
    </row>
    <row r="20" spans="1:159" x14ac:dyDescent="0.25">
      <c r="A20" t="s">
        <v>2871</v>
      </c>
      <c r="B20">
        <v>1</v>
      </c>
      <c r="C20">
        <v>15</v>
      </c>
      <c r="D20">
        <v>5638</v>
      </c>
      <c r="E20">
        <v>5658</v>
      </c>
      <c r="F20">
        <v>1792</v>
      </c>
      <c r="G20">
        <v>6453</v>
      </c>
      <c r="H20">
        <v>3277</v>
      </c>
      <c r="I20">
        <v>3134</v>
      </c>
      <c r="J20">
        <v>141</v>
      </c>
      <c r="K20">
        <v>-27</v>
      </c>
      <c r="L20">
        <v>0</v>
      </c>
      <c r="M20">
        <v>10</v>
      </c>
      <c r="N20">
        <v>96</v>
      </c>
      <c r="O20">
        <v>35</v>
      </c>
      <c r="P20">
        <v>0</v>
      </c>
      <c r="Q20">
        <v>10</v>
      </c>
      <c r="R20">
        <v>0</v>
      </c>
      <c r="S20">
        <v>1</v>
      </c>
      <c r="T20">
        <v>1</v>
      </c>
      <c r="U20">
        <v>0</v>
      </c>
      <c r="V20">
        <v>0</v>
      </c>
      <c r="W20">
        <v>0</v>
      </c>
      <c r="X20">
        <v>0</v>
      </c>
      <c r="Y20">
        <v>0</v>
      </c>
      <c r="Z20">
        <v>0</v>
      </c>
      <c r="AA20">
        <v>0</v>
      </c>
      <c r="AB20">
        <v>84</v>
      </c>
      <c r="AC20">
        <v>0</v>
      </c>
      <c r="AD20">
        <v>0</v>
      </c>
      <c r="AE20">
        <v>12</v>
      </c>
      <c r="AF20">
        <v>0</v>
      </c>
      <c r="AG20">
        <v>0</v>
      </c>
      <c r="AH20">
        <v>96</v>
      </c>
      <c r="AI20">
        <v>-48</v>
      </c>
      <c r="AJ20">
        <v>0</v>
      </c>
      <c r="AK20">
        <v>0</v>
      </c>
      <c r="AL20">
        <v>1</v>
      </c>
      <c r="AM20">
        <v>0</v>
      </c>
      <c r="AN20">
        <v>0</v>
      </c>
      <c r="AO20">
        <v>1</v>
      </c>
      <c r="AP20">
        <v>0</v>
      </c>
      <c r="AQ20">
        <v>0</v>
      </c>
      <c r="AR20">
        <v>1</v>
      </c>
      <c r="AS20">
        <v>0</v>
      </c>
      <c r="AT20">
        <v>5</v>
      </c>
      <c r="AU20">
        <v>30</v>
      </c>
      <c r="AV20">
        <v>0</v>
      </c>
      <c r="AW20">
        <v>0</v>
      </c>
      <c r="AX20">
        <v>3</v>
      </c>
      <c r="AY20">
        <v>1</v>
      </c>
      <c r="AZ20">
        <v>0</v>
      </c>
      <c r="BA20">
        <v>1</v>
      </c>
      <c r="BB20">
        <v>0</v>
      </c>
      <c r="BC20">
        <v>0</v>
      </c>
      <c r="BD20">
        <v>0</v>
      </c>
      <c r="BE20">
        <v>5</v>
      </c>
      <c r="BF20">
        <v>0</v>
      </c>
      <c r="BG20">
        <v>-3</v>
      </c>
      <c r="DF20">
        <v>168</v>
      </c>
      <c r="DG20">
        <v>27</v>
      </c>
      <c r="DH20">
        <v>2</v>
      </c>
      <c r="DI20">
        <v>5</v>
      </c>
      <c r="DJ20">
        <v>149</v>
      </c>
      <c r="DK20">
        <v>10</v>
      </c>
      <c r="DL20">
        <v>1</v>
      </c>
      <c r="DM20">
        <v>5</v>
      </c>
      <c r="DN20">
        <v>0</v>
      </c>
      <c r="DO20">
        <v>0</v>
      </c>
      <c r="DP20">
        <v>1</v>
      </c>
      <c r="DQ20">
        <v>0</v>
      </c>
      <c r="DR20">
        <v>0</v>
      </c>
      <c r="DS20">
        <v>0</v>
      </c>
      <c r="DT20">
        <v>0</v>
      </c>
      <c r="DU20">
        <v>0</v>
      </c>
      <c r="DV20">
        <v>0</v>
      </c>
      <c r="DW20">
        <v>0</v>
      </c>
      <c r="DX20">
        <v>64</v>
      </c>
      <c r="DY20">
        <v>0</v>
      </c>
      <c r="DZ20">
        <v>9</v>
      </c>
      <c r="EA20">
        <v>71</v>
      </c>
      <c r="EB20">
        <v>0</v>
      </c>
      <c r="EC20">
        <v>0</v>
      </c>
      <c r="ED20">
        <v>144</v>
      </c>
      <c r="EE20">
        <v>48</v>
      </c>
      <c r="EF20">
        <v>0</v>
      </c>
      <c r="EG20">
        <v>0</v>
      </c>
      <c r="EH20">
        <v>1</v>
      </c>
      <c r="EI20">
        <v>0</v>
      </c>
      <c r="EJ20">
        <v>0</v>
      </c>
      <c r="EK20">
        <v>1</v>
      </c>
      <c r="EL20">
        <v>1</v>
      </c>
      <c r="EM20">
        <v>1</v>
      </c>
      <c r="EN20">
        <v>0.9</v>
      </c>
      <c r="EO20">
        <v>5</v>
      </c>
      <c r="EP20">
        <v>10</v>
      </c>
      <c r="EQ20">
        <v>0</v>
      </c>
      <c r="ER20">
        <v>0</v>
      </c>
      <c r="ES20">
        <v>0</v>
      </c>
      <c r="ET20">
        <v>1</v>
      </c>
      <c r="EU20">
        <v>1</v>
      </c>
      <c r="EV20">
        <v>0</v>
      </c>
      <c r="EW20">
        <v>0</v>
      </c>
      <c r="EX20">
        <v>1</v>
      </c>
      <c r="EY20">
        <v>0</v>
      </c>
      <c r="EZ20">
        <v>0</v>
      </c>
      <c r="FA20">
        <v>0</v>
      </c>
      <c r="FB20">
        <v>5</v>
      </c>
      <c r="FC20">
        <v>-3</v>
      </c>
    </row>
    <row r="21" spans="1:159" x14ac:dyDescent="0.25">
      <c r="A21" t="s">
        <v>2871</v>
      </c>
      <c r="B21">
        <v>1</v>
      </c>
      <c r="C21">
        <v>16</v>
      </c>
      <c r="D21">
        <v>2220</v>
      </c>
      <c r="E21">
        <v>2531</v>
      </c>
      <c r="F21">
        <v>3102</v>
      </c>
      <c r="G21">
        <v>4360</v>
      </c>
      <c r="H21">
        <v>4198</v>
      </c>
      <c r="I21">
        <v>6047</v>
      </c>
      <c r="J21">
        <v>205</v>
      </c>
      <c r="K21">
        <v>-142</v>
      </c>
      <c r="L21">
        <v>0</v>
      </c>
      <c r="M21">
        <v>10</v>
      </c>
      <c r="N21">
        <v>155</v>
      </c>
      <c r="O21">
        <v>35</v>
      </c>
      <c r="P21">
        <v>0</v>
      </c>
      <c r="Q21">
        <v>10</v>
      </c>
      <c r="R21">
        <v>1</v>
      </c>
      <c r="S21">
        <v>0</v>
      </c>
      <c r="T21">
        <v>1</v>
      </c>
      <c r="U21">
        <v>0</v>
      </c>
      <c r="V21">
        <v>0</v>
      </c>
      <c r="W21">
        <v>0</v>
      </c>
      <c r="X21">
        <v>-3</v>
      </c>
      <c r="Y21">
        <v>0</v>
      </c>
      <c r="Z21">
        <v>6</v>
      </c>
      <c r="AA21">
        <v>0</v>
      </c>
      <c r="AB21">
        <v>128</v>
      </c>
      <c r="AC21">
        <v>0</v>
      </c>
      <c r="AD21">
        <v>0</v>
      </c>
      <c r="AE21">
        <v>2</v>
      </c>
      <c r="AF21">
        <v>1</v>
      </c>
      <c r="AG21">
        <v>0</v>
      </c>
      <c r="AH21">
        <v>130</v>
      </c>
      <c r="AI21">
        <v>-66</v>
      </c>
      <c r="AJ21">
        <v>2</v>
      </c>
      <c r="AK21">
        <v>2</v>
      </c>
      <c r="AL21">
        <v>0.1</v>
      </c>
      <c r="AM21">
        <v>3</v>
      </c>
      <c r="AN21">
        <v>3</v>
      </c>
      <c r="AO21">
        <v>1</v>
      </c>
      <c r="AP21">
        <v>0</v>
      </c>
      <c r="AQ21">
        <v>0</v>
      </c>
      <c r="AR21">
        <v>1</v>
      </c>
      <c r="AS21">
        <v>25</v>
      </c>
      <c r="AT21">
        <v>5</v>
      </c>
      <c r="AU21">
        <v>0</v>
      </c>
      <c r="AV21">
        <v>30</v>
      </c>
      <c r="AW21">
        <v>2</v>
      </c>
      <c r="AX21">
        <v>0</v>
      </c>
      <c r="AY21">
        <v>1</v>
      </c>
      <c r="AZ21">
        <v>0</v>
      </c>
      <c r="BA21">
        <v>2</v>
      </c>
      <c r="BB21">
        <v>1</v>
      </c>
      <c r="BC21">
        <v>1</v>
      </c>
      <c r="BD21">
        <v>0</v>
      </c>
      <c r="BE21">
        <v>35</v>
      </c>
      <c r="BF21">
        <v>5</v>
      </c>
      <c r="BG21">
        <v>-3</v>
      </c>
      <c r="DF21">
        <v>347</v>
      </c>
      <c r="DG21">
        <v>142</v>
      </c>
      <c r="DH21">
        <v>2</v>
      </c>
      <c r="DI21">
        <v>11</v>
      </c>
      <c r="DJ21">
        <v>241</v>
      </c>
      <c r="DK21">
        <v>60</v>
      </c>
      <c r="DL21">
        <v>1</v>
      </c>
      <c r="DM21">
        <v>5</v>
      </c>
      <c r="DN21">
        <v>1</v>
      </c>
      <c r="DO21">
        <v>0</v>
      </c>
      <c r="DP21">
        <v>0</v>
      </c>
      <c r="DQ21">
        <v>0</v>
      </c>
      <c r="DR21">
        <v>0</v>
      </c>
      <c r="DS21">
        <v>3</v>
      </c>
      <c r="DT21">
        <v>3</v>
      </c>
      <c r="DU21">
        <v>6</v>
      </c>
      <c r="DV21">
        <v>6</v>
      </c>
      <c r="DW21">
        <v>0</v>
      </c>
      <c r="DX21">
        <v>82</v>
      </c>
      <c r="DY21">
        <v>10</v>
      </c>
      <c r="DZ21">
        <v>10</v>
      </c>
      <c r="EA21">
        <v>104</v>
      </c>
      <c r="EB21">
        <v>10</v>
      </c>
      <c r="EC21">
        <v>0</v>
      </c>
      <c r="ED21">
        <v>196</v>
      </c>
      <c r="EE21">
        <v>66</v>
      </c>
      <c r="EF21">
        <v>3</v>
      </c>
      <c r="EG21">
        <v>3</v>
      </c>
      <c r="EH21">
        <v>1</v>
      </c>
      <c r="EI21">
        <v>3</v>
      </c>
      <c r="EJ21">
        <v>3</v>
      </c>
      <c r="EK21">
        <v>1</v>
      </c>
      <c r="EL21">
        <v>3</v>
      </c>
      <c r="EM21">
        <v>3</v>
      </c>
      <c r="EN21">
        <v>0.33333333333333331</v>
      </c>
      <c r="EO21">
        <v>45</v>
      </c>
      <c r="EP21">
        <v>0</v>
      </c>
      <c r="EQ21">
        <v>30</v>
      </c>
      <c r="ER21">
        <v>30</v>
      </c>
      <c r="ES21">
        <v>2</v>
      </c>
      <c r="ET21">
        <v>3</v>
      </c>
      <c r="EU21">
        <v>0</v>
      </c>
      <c r="EV21">
        <v>0</v>
      </c>
      <c r="EW21">
        <v>1</v>
      </c>
      <c r="EX21">
        <v>2</v>
      </c>
      <c r="EY21">
        <v>0</v>
      </c>
      <c r="EZ21">
        <v>1</v>
      </c>
      <c r="FA21">
        <v>5</v>
      </c>
      <c r="FB21">
        <v>35</v>
      </c>
      <c r="FC21">
        <v>-3</v>
      </c>
    </row>
    <row r="22" spans="1:159" x14ac:dyDescent="0.25">
      <c r="A22" t="s">
        <v>2871</v>
      </c>
      <c r="B22">
        <v>1</v>
      </c>
      <c r="C22">
        <v>17</v>
      </c>
      <c r="D22">
        <v>3883</v>
      </c>
      <c r="E22" s="75">
        <v>5576</v>
      </c>
      <c r="F22">
        <v>3367</v>
      </c>
      <c r="G22">
        <v>1986</v>
      </c>
      <c r="H22">
        <v>2472</v>
      </c>
      <c r="I22">
        <v>7235</v>
      </c>
      <c r="J22">
        <v>296</v>
      </c>
      <c r="K22">
        <v>48</v>
      </c>
      <c r="L22">
        <v>3</v>
      </c>
      <c r="M22">
        <v>21</v>
      </c>
      <c r="N22">
        <v>185</v>
      </c>
      <c r="O22">
        <v>65</v>
      </c>
      <c r="P22">
        <v>1</v>
      </c>
      <c r="Q22">
        <v>15</v>
      </c>
      <c r="R22">
        <v>1</v>
      </c>
      <c r="S22">
        <v>1</v>
      </c>
      <c r="T22">
        <v>1</v>
      </c>
      <c r="U22">
        <v>3</v>
      </c>
      <c r="V22">
        <v>1</v>
      </c>
      <c r="W22">
        <v>0</v>
      </c>
      <c r="X22">
        <v>0</v>
      </c>
      <c r="Y22">
        <v>6</v>
      </c>
      <c r="Z22">
        <v>6</v>
      </c>
      <c r="AA22">
        <v>1</v>
      </c>
      <c r="AB22">
        <v>136</v>
      </c>
      <c r="AC22">
        <v>0</v>
      </c>
      <c r="AD22">
        <v>0</v>
      </c>
      <c r="AE22">
        <v>34</v>
      </c>
      <c r="AF22">
        <v>0</v>
      </c>
      <c r="AG22">
        <v>0</v>
      </c>
      <c r="AH22">
        <v>170</v>
      </c>
      <c r="AI22">
        <v>-23</v>
      </c>
      <c r="AJ22">
        <v>0</v>
      </c>
      <c r="AK22">
        <v>0</v>
      </c>
      <c r="AL22">
        <v>1</v>
      </c>
      <c r="AM22">
        <v>3</v>
      </c>
      <c r="AN22">
        <v>3</v>
      </c>
      <c r="AO22">
        <v>1</v>
      </c>
      <c r="AP22">
        <v>0</v>
      </c>
      <c r="AQ22">
        <v>0</v>
      </c>
      <c r="AR22">
        <v>1</v>
      </c>
      <c r="AS22">
        <v>15</v>
      </c>
      <c r="AT22">
        <v>5</v>
      </c>
      <c r="AU22">
        <v>30</v>
      </c>
      <c r="AV22">
        <v>30</v>
      </c>
      <c r="AW22">
        <v>1</v>
      </c>
      <c r="AX22">
        <v>3</v>
      </c>
      <c r="AY22">
        <v>2</v>
      </c>
      <c r="AZ22">
        <v>0</v>
      </c>
      <c r="BA22">
        <v>0</v>
      </c>
      <c r="BB22">
        <v>0</v>
      </c>
      <c r="BC22">
        <v>0</v>
      </c>
      <c r="BD22">
        <v>1</v>
      </c>
      <c r="BE22">
        <v>0</v>
      </c>
      <c r="BF22">
        <v>25</v>
      </c>
      <c r="BG22">
        <v>-3</v>
      </c>
      <c r="DF22">
        <v>248</v>
      </c>
      <c r="DG22">
        <v>-48</v>
      </c>
      <c r="DH22">
        <v>0</v>
      </c>
      <c r="DI22">
        <v>5</v>
      </c>
      <c r="DJ22">
        <v>208</v>
      </c>
      <c r="DK22">
        <v>35</v>
      </c>
      <c r="DL22">
        <v>0</v>
      </c>
      <c r="DM22">
        <v>5</v>
      </c>
      <c r="DN22">
        <v>1</v>
      </c>
      <c r="DO22">
        <v>0</v>
      </c>
      <c r="DP22">
        <v>0</v>
      </c>
      <c r="DQ22">
        <v>0</v>
      </c>
      <c r="DR22">
        <v>0</v>
      </c>
      <c r="DS22">
        <v>0</v>
      </c>
      <c r="DT22">
        <v>0</v>
      </c>
      <c r="DU22">
        <v>0</v>
      </c>
      <c r="DV22">
        <v>-6</v>
      </c>
      <c r="DW22">
        <v>0</v>
      </c>
      <c r="DX22">
        <v>112</v>
      </c>
      <c r="DY22">
        <v>0</v>
      </c>
      <c r="DZ22">
        <v>0</v>
      </c>
      <c r="EA22">
        <v>76</v>
      </c>
      <c r="EB22">
        <v>0</v>
      </c>
      <c r="EC22">
        <v>5</v>
      </c>
      <c r="ED22">
        <v>193</v>
      </c>
      <c r="EE22">
        <v>23</v>
      </c>
      <c r="EF22">
        <v>0</v>
      </c>
      <c r="EG22">
        <v>0</v>
      </c>
      <c r="EH22">
        <v>1</v>
      </c>
      <c r="EI22">
        <v>0</v>
      </c>
      <c r="EJ22">
        <v>0</v>
      </c>
      <c r="EK22">
        <v>1</v>
      </c>
      <c r="EL22">
        <v>2</v>
      </c>
      <c r="EM22">
        <v>3</v>
      </c>
      <c r="EN22">
        <v>0.16666666666666666</v>
      </c>
      <c r="EO22">
        <v>15</v>
      </c>
      <c r="EP22">
        <v>5</v>
      </c>
      <c r="EQ22">
        <v>30</v>
      </c>
      <c r="ER22">
        <v>0</v>
      </c>
      <c r="ES22">
        <v>3</v>
      </c>
      <c r="ET22">
        <v>1</v>
      </c>
      <c r="EU22">
        <v>0</v>
      </c>
      <c r="EV22">
        <v>0</v>
      </c>
      <c r="EW22">
        <v>0</v>
      </c>
      <c r="EX22">
        <v>0</v>
      </c>
      <c r="EY22">
        <v>1</v>
      </c>
      <c r="EZ22">
        <v>0</v>
      </c>
      <c r="FA22">
        <v>25</v>
      </c>
      <c r="FB22">
        <v>0</v>
      </c>
      <c r="FC22">
        <v>-3</v>
      </c>
    </row>
    <row r="23" spans="1:159" x14ac:dyDescent="0.25">
      <c r="A23" t="s">
        <v>2871</v>
      </c>
      <c r="B23">
        <v>1</v>
      </c>
      <c r="C23" s="75">
        <v>18</v>
      </c>
      <c r="D23">
        <v>7257</v>
      </c>
      <c r="E23">
        <v>5638</v>
      </c>
      <c r="F23">
        <v>3134</v>
      </c>
      <c r="G23">
        <v>2883</v>
      </c>
      <c r="H23">
        <v>2500</v>
      </c>
      <c r="I23">
        <v>4674</v>
      </c>
      <c r="J23">
        <v>46</v>
      </c>
      <c r="K23">
        <v>-305</v>
      </c>
      <c r="L23">
        <v>0</v>
      </c>
      <c r="M23">
        <v>10</v>
      </c>
      <c r="N23">
        <v>26</v>
      </c>
      <c r="O23">
        <v>10</v>
      </c>
      <c r="P23">
        <v>0</v>
      </c>
      <c r="Q23">
        <v>10</v>
      </c>
      <c r="R23">
        <v>1</v>
      </c>
      <c r="S23">
        <v>0</v>
      </c>
      <c r="T23">
        <v>1</v>
      </c>
      <c r="U23">
        <v>0</v>
      </c>
      <c r="V23">
        <v>0</v>
      </c>
      <c r="W23">
        <v>0</v>
      </c>
      <c r="X23">
        <v>0</v>
      </c>
      <c r="Y23">
        <v>0</v>
      </c>
      <c r="Z23">
        <v>0</v>
      </c>
      <c r="AA23">
        <v>0</v>
      </c>
      <c r="AB23">
        <v>26</v>
      </c>
      <c r="AC23">
        <v>0</v>
      </c>
      <c r="AD23">
        <v>0</v>
      </c>
      <c r="AE23">
        <v>0</v>
      </c>
      <c r="AF23">
        <v>0</v>
      </c>
      <c r="AG23">
        <v>0</v>
      </c>
      <c r="AH23">
        <v>26</v>
      </c>
      <c r="AI23">
        <v>-225</v>
      </c>
      <c r="AJ23">
        <v>0</v>
      </c>
      <c r="AK23">
        <v>0</v>
      </c>
      <c r="AL23">
        <v>1</v>
      </c>
      <c r="AM23">
        <v>0</v>
      </c>
      <c r="AN23">
        <v>0</v>
      </c>
      <c r="AO23">
        <v>1</v>
      </c>
      <c r="AP23">
        <v>0</v>
      </c>
      <c r="AQ23">
        <v>0</v>
      </c>
      <c r="AR23">
        <v>1</v>
      </c>
      <c r="AS23">
        <v>0</v>
      </c>
      <c r="AT23">
        <v>10</v>
      </c>
      <c r="AU23">
        <v>0</v>
      </c>
      <c r="AV23">
        <v>0</v>
      </c>
      <c r="AW23">
        <v>1</v>
      </c>
      <c r="AX23">
        <v>0</v>
      </c>
      <c r="AY23">
        <v>1</v>
      </c>
      <c r="AZ23">
        <v>0</v>
      </c>
      <c r="BA23">
        <v>0</v>
      </c>
      <c r="BB23">
        <v>0</v>
      </c>
      <c r="BC23">
        <v>0</v>
      </c>
      <c r="BD23">
        <v>0</v>
      </c>
      <c r="BE23">
        <v>0</v>
      </c>
      <c r="BF23">
        <v>0</v>
      </c>
      <c r="BG23">
        <v>-3</v>
      </c>
      <c r="DF23">
        <v>351</v>
      </c>
      <c r="DG23">
        <v>305</v>
      </c>
      <c r="DH23">
        <v>2</v>
      </c>
      <c r="DI23">
        <v>10</v>
      </c>
      <c r="DJ23">
        <v>281</v>
      </c>
      <c r="DK23">
        <v>60</v>
      </c>
      <c r="DL23">
        <v>1</v>
      </c>
      <c r="DM23">
        <v>10</v>
      </c>
      <c r="DN23">
        <v>1</v>
      </c>
      <c r="DO23">
        <v>0</v>
      </c>
      <c r="DP23">
        <v>1</v>
      </c>
      <c r="DQ23">
        <v>0</v>
      </c>
      <c r="DR23">
        <v>0</v>
      </c>
      <c r="DS23">
        <v>0</v>
      </c>
      <c r="DT23">
        <v>0</v>
      </c>
      <c r="DU23">
        <v>0</v>
      </c>
      <c r="DV23">
        <v>0</v>
      </c>
      <c r="DW23">
        <v>0</v>
      </c>
      <c r="DX23">
        <v>128</v>
      </c>
      <c r="DY23">
        <v>0</v>
      </c>
      <c r="DZ23">
        <v>0</v>
      </c>
      <c r="EA23">
        <v>113</v>
      </c>
      <c r="EB23">
        <v>0</v>
      </c>
      <c r="EC23">
        <v>10</v>
      </c>
      <c r="ED23">
        <v>251</v>
      </c>
      <c r="EE23">
        <v>225</v>
      </c>
      <c r="EF23">
        <v>0</v>
      </c>
      <c r="EG23">
        <v>0</v>
      </c>
      <c r="EH23">
        <v>1</v>
      </c>
      <c r="EI23">
        <v>3</v>
      </c>
      <c r="EJ23">
        <v>3</v>
      </c>
      <c r="EK23">
        <v>1</v>
      </c>
      <c r="EL23">
        <v>2</v>
      </c>
      <c r="EM23">
        <v>3</v>
      </c>
      <c r="EN23">
        <v>0.33333333333333331</v>
      </c>
      <c r="EO23">
        <v>30</v>
      </c>
      <c r="EP23">
        <v>0</v>
      </c>
      <c r="EQ23">
        <v>30</v>
      </c>
      <c r="ER23">
        <v>30</v>
      </c>
      <c r="ES23">
        <v>3</v>
      </c>
      <c r="ET23">
        <v>0</v>
      </c>
      <c r="EU23">
        <v>2</v>
      </c>
      <c r="EV23">
        <v>0</v>
      </c>
      <c r="EW23">
        <v>0</v>
      </c>
      <c r="EX23">
        <v>0</v>
      </c>
      <c r="EY23">
        <v>0</v>
      </c>
      <c r="EZ23">
        <v>0</v>
      </c>
      <c r="FA23">
        <v>0</v>
      </c>
      <c r="FB23">
        <v>0</v>
      </c>
      <c r="FC23">
        <v>-3</v>
      </c>
    </row>
    <row r="24" spans="1:159" x14ac:dyDescent="0.25">
      <c r="A24" t="s">
        <v>2871</v>
      </c>
      <c r="B24">
        <v>1</v>
      </c>
      <c r="C24">
        <v>19</v>
      </c>
      <c r="D24">
        <v>3292</v>
      </c>
      <c r="E24">
        <v>3277</v>
      </c>
      <c r="F24">
        <v>4198</v>
      </c>
      <c r="G24">
        <v>6453</v>
      </c>
      <c r="H24">
        <v>525</v>
      </c>
      <c r="I24">
        <v>4239</v>
      </c>
      <c r="J24">
        <v>165</v>
      </c>
      <c r="K24">
        <v>-194</v>
      </c>
      <c r="L24">
        <v>0</v>
      </c>
      <c r="M24">
        <v>5</v>
      </c>
      <c r="N24">
        <v>150</v>
      </c>
      <c r="O24">
        <v>5</v>
      </c>
      <c r="P24">
        <v>0</v>
      </c>
      <c r="Q24">
        <v>5</v>
      </c>
      <c r="R24">
        <v>0</v>
      </c>
      <c r="S24">
        <v>0</v>
      </c>
      <c r="T24">
        <v>1</v>
      </c>
      <c r="U24">
        <v>0</v>
      </c>
      <c r="V24">
        <v>0</v>
      </c>
      <c r="W24">
        <v>0</v>
      </c>
      <c r="X24">
        <v>0</v>
      </c>
      <c r="Y24">
        <v>0</v>
      </c>
      <c r="Z24">
        <v>-16</v>
      </c>
      <c r="AA24">
        <v>0</v>
      </c>
      <c r="AB24">
        <v>121</v>
      </c>
      <c r="AC24">
        <v>10</v>
      </c>
      <c r="AD24">
        <v>10</v>
      </c>
      <c r="AE24">
        <v>9</v>
      </c>
      <c r="AF24">
        <v>0</v>
      </c>
      <c r="AG24">
        <v>0</v>
      </c>
      <c r="AH24">
        <v>140</v>
      </c>
      <c r="AI24">
        <v>-103</v>
      </c>
      <c r="AJ24">
        <v>1</v>
      </c>
      <c r="AK24">
        <v>1</v>
      </c>
      <c r="AL24">
        <v>1</v>
      </c>
      <c r="AM24">
        <v>0</v>
      </c>
      <c r="AN24">
        <v>0</v>
      </c>
      <c r="AO24">
        <v>1</v>
      </c>
      <c r="AP24">
        <v>1</v>
      </c>
      <c r="AQ24">
        <v>1</v>
      </c>
      <c r="AR24">
        <v>1</v>
      </c>
      <c r="AS24">
        <v>10</v>
      </c>
      <c r="AT24">
        <v>5</v>
      </c>
      <c r="AU24">
        <v>0</v>
      </c>
      <c r="AV24">
        <v>0</v>
      </c>
      <c r="AW24">
        <v>0</v>
      </c>
      <c r="AX24">
        <v>0</v>
      </c>
      <c r="AY24">
        <v>1</v>
      </c>
      <c r="AZ24">
        <v>0</v>
      </c>
      <c r="BA24">
        <v>1</v>
      </c>
      <c r="BB24">
        <v>1</v>
      </c>
      <c r="BC24">
        <v>0</v>
      </c>
      <c r="BD24">
        <v>0</v>
      </c>
      <c r="BE24">
        <v>5</v>
      </c>
      <c r="BF24">
        <v>5</v>
      </c>
      <c r="BG24">
        <v>-3</v>
      </c>
      <c r="DF24">
        <v>359</v>
      </c>
      <c r="DG24">
        <v>194</v>
      </c>
      <c r="DH24">
        <v>3</v>
      </c>
      <c r="DI24">
        <v>31</v>
      </c>
      <c r="DJ24">
        <v>258</v>
      </c>
      <c r="DK24">
        <v>65</v>
      </c>
      <c r="DL24">
        <v>1</v>
      </c>
      <c r="DM24">
        <v>15</v>
      </c>
      <c r="DN24">
        <v>1</v>
      </c>
      <c r="DO24">
        <v>1</v>
      </c>
      <c r="DP24">
        <v>1</v>
      </c>
      <c r="DQ24">
        <v>8</v>
      </c>
      <c r="DR24">
        <v>1</v>
      </c>
      <c r="DS24">
        <v>0</v>
      </c>
      <c r="DT24">
        <v>0</v>
      </c>
      <c r="DU24">
        <v>16</v>
      </c>
      <c r="DV24">
        <v>16</v>
      </c>
      <c r="DW24">
        <v>1</v>
      </c>
      <c r="DX24">
        <v>127</v>
      </c>
      <c r="DY24">
        <v>0</v>
      </c>
      <c r="DZ24">
        <v>0</v>
      </c>
      <c r="EA24">
        <v>116</v>
      </c>
      <c r="EB24">
        <v>0</v>
      </c>
      <c r="EC24">
        <v>0</v>
      </c>
      <c r="ED24">
        <v>243</v>
      </c>
      <c r="EE24">
        <v>103</v>
      </c>
      <c r="EF24">
        <v>0</v>
      </c>
      <c r="EG24">
        <v>0</v>
      </c>
      <c r="EH24">
        <v>1</v>
      </c>
      <c r="EI24">
        <v>3</v>
      </c>
      <c r="EJ24">
        <v>3</v>
      </c>
      <c r="EK24">
        <v>1</v>
      </c>
      <c r="EL24">
        <v>0</v>
      </c>
      <c r="EM24">
        <v>0</v>
      </c>
      <c r="EN24">
        <v>1</v>
      </c>
      <c r="EO24">
        <v>15</v>
      </c>
      <c r="EP24">
        <v>5</v>
      </c>
      <c r="EQ24">
        <v>30</v>
      </c>
      <c r="ER24">
        <v>30</v>
      </c>
      <c r="ES24">
        <v>3</v>
      </c>
      <c r="ET24">
        <v>1</v>
      </c>
      <c r="EU24">
        <v>2</v>
      </c>
      <c r="EV24">
        <v>0</v>
      </c>
      <c r="EW24">
        <v>1</v>
      </c>
      <c r="EX24">
        <v>1</v>
      </c>
      <c r="EY24">
        <v>0</v>
      </c>
      <c r="EZ24">
        <v>0</v>
      </c>
      <c r="FA24">
        <v>5</v>
      </c>
      <c r="FB24">
        <v>5</v>
      </c>
      <c r="FC24">
        <v>-3</v>
      </c>
    </row>
    <row r="25" spans="1:159" x14ac:dyDescent="0.25">
      <c r="A25" t="s">
        <v>2871</v>
      </c>
      <c r="B25">
        <v>1</v>
      </c>
      <c r="C25">
        <v>20</v>
      </c>
      <c r="D25">
        <v>876</v>
      </c>
      <c r="E25">
        <v>1792</v>
      </c>
      <c r="F25">
        <v>5929</v>
      </c>
      <c r="G25">
        <v>4181</v>
      </c>
      <c r="H25">
        <v>3275</v>
      </c>
      <c r="I25">
        <v>6175</v>
      </c>
      <c r="J25">
        <v>298</v>
      </c>
      <c r="K25">
        <v>30</v>
      </c>
      <c r="L25">
        <v>3</v>
      </c>
      <c r="M25">
        <v>35</v>
      </c>
      <c r="N25">
        <v>223</v>
      </c>
      <c r="O25">
        <v>40</v>
      </c>
      <c r="P25">
        <v>1</v>
      </c>
      <c r="Q25">
        <v>15</v>
      </c>
      <c r="R25">
        <v>1</v>
      </c>
      <c r="S25">
        <v>1</v>
      </c>
      <c r="T25">
        <v>1</v>
      </c>
      <c r="U25">
        <v>10</v>
      </c>
      <c r="V25">
        <v>1</v>
      </c>
      <c r="W25">
        <v>0</v>
      </c>
      <c r="X25">
        <v>0</v>
      </c>
      <c r="Y25">
        <v>20</v>
      </c>
      <c r="Z25">
        <v>20</v>
      </c>
      <c r="AA25">
        <v>1</v>
      </c>
      <c r="AB25">
        <v>126</v>
      </c>
      <c r="AC25">
        <v>0</v>
      </c>
      <c r="AD25">
        <v>10</v>
      </c>
      <c r="AE25">
        <v>67</v>
      </c>
      <c r="AF25">
        <v>0</v>
      </c>
      <c r="AG25">
        <v>0</v>
      </c>
      <c r="AH25">
        <v>203</v>
      </c>
      <c r="AI25">
        <v>30</v>
      </c>
      <c r="AJ25">
        <v>0</v>
      </c>
      <c r="AK25">
        <v>0</v>
      </c>
      <c r="AL25">
        <v>1</v>
      </c>
      <c r="AM25">
        <v>3</v>
      </c>
      <c r="AN25">
        <v>3</v>
      </c>
      <c r="AO25">
        <v>1</v>
      </c>
      <c r="AP25">
        <v>1</v>
      </c>
      <c r="AQ25">
        <v>1</v>
      </c>
      <c r="AR25">
        <v>1</v>
      </c>
      <c r="AS25">
        <v>20</v>
      </c>
      <c r="AT25">
        <v>10</v>
      </c>
      <c r="AU25">
        <v>0</v>
      </c>
      <c r="AV25">
        <v>30</v>
      </c>
      <c r="AW25">
        <v>1</v>
      </c>
      <c r="AX25">
        <v>2</v>
      </c>
      <c r="AY25">
        <v>1</v>
      </c>
      <c r="AZ25">
        <v>0</v>
      </c>
      <c r="BA25">
        <v>1</v>
      </c>
      <c r="BB25">
        <v>0</v>
      </c>
      <c r="BC25">
        <v>0</v>
      </c>
      <c r="BD25">
        <v>0</v>
      </c>
      <c r="BE25">
        <v>5</v>
      </c>
      <c r="BF25">
        <v>0</v>
      </c>
      <c r="BG25">
        <v>-3</v>
      </c>
      <c r="DF25">
        <v>268</v>
      </c>
      <c r="DG25">
        <v>-30</v>
      </c>
      <c r="DH25">
        <v>0</v>
      </c>
      <c r="DI25">
        <v>10</v>
      </c>
      <c r="DJ25">
        <v>213</v>
      </c>
      <c r="DK25">
        <v>40</v>
      </c>
      <c r="DL25">
        <v>0</v>
      </c>
      <c r="DM25">
        <v>10</v>
      </c>
      <c r="DN25">
        <v>0</v>
      </c>
      <c r="DO25">
        <v>1</v>
      </c>
      <c r="DP25">
        <v>1</v>
      </c>
      <c r="DQ25">
        <v>0</v>
      </c>
      <c r="DR25">
        <v>0</v>
      </c>
      <c r="DS25">
        <v>0</v>
      </c>
      <c r="DT25">
        <v>0</v>
      </c>
      <c r="DU25">
        <v>0</v>
      </c>
      <c r="DV25">
        <v>-20</v>
      </c>
      <c r="DW25">
        <v>0</v>
      </c>
      <c r="DX25">
        <v>126</v>
      </c>
      <c r="DY25">
        <v>10</v>
      </c>
      <c r="DZ25">
        <v>0</v>
      </c>
      <c r="EA25">
        <v>47</v>
      </c>
      <c r="EB25">
        <v>10</v>
      </c>
      <c r="EC25">
        <v>0</v>
      </c>
      <c r="ED25">
        <v>173</v>
      </c>
      <c r="EE25">
        <v>-30</v>
      </c>
      <c r="EF25">
        <v>3</v>
      </c>
      <c r="EG25">
        <v>3</v>
      </c>
      <c r="EH25">
        <v>1</v>
      </c>
      <c r="EI25">
        <v>3</v>
      </c>
      <c r="EJ25">
        <v>3</v>
      </c>
      <c r="EK25">
        <v>1</v>
      </c>
      <c r="EL25">
        <v>2</v>
      </c>
      <c r="EM25">
        <v>2</v>
      </c>
      <c r="EN25">
        <v>0</v>
      </c>
      <c r="EO25">
        <v>40</v>
      </c>
      <c r="EP25">
        <v>10</v>
      </c>
      <c r="EQ25">
        <v>0</v>
      </c>
      <c r="ER25">
        <v>30</v>
      </c>
      <c r="ES25">
        <v>1</v>
      </c>
      <c r="ET25">
        <v>2</v>
      </c>
      <c r="EU25">
        <v>1</v>
      </c>
      <c r="EV25">
        <v>0</v>
      </c>
      <c r="EW25">
        <v>0</v>
      </c>
      <c r="EX25">
        <v>1</v>
      </c>
      <c r="EY25">
        <v>0</v>
      </c>
      <c r="EZ25">
        <v>0</v>
      </c>
      <c r="FA25">
        <v>0</v>
      </c>
      <c r="FB25">
        <v>5</v>
      </c>
      <c r="FC25">
        <v>-3</v>
      </c>
    </row>
    <row r="26" spans="1:159" x14ac:dyDescent="0.25">
      <c r="A26" t="s">
        <v>2871</v>
      </c>
      <c r="B26">
        <v>1</v>
      </c>
      <c r="C26">
        <v>21</v>
      </c>
      <c r="D26">
        <v>6056</v>
      </c>
      <c r="E26">
        <v>3007</v>
      </c>
      <c r="F26">
        <v>4818</v>
      </c>
      <c r="G26">
        <v>4539</v>
      </c>
      <c r="H26">
        <v>3754</v>
      </c>
      <c r="I26">
        <v>3313</v>
      </c>
      <c r="J26">
        <v>207</v>
      </c>
      <c r="K26">
        <v>-117</v>
      </c>
      <c r="L26">
        <v>1</v>
      </c>
      <c r="M26">
        <v>29</v>
      </c>
      <c r="N26">
        <v>168</v>
      </c>
      <c r="O26">
        <v>10</v>
      </c>
      <c r="P26">
        <v>0</v>
      </c>
      <c r="Q26">
        <v>15</v>
      </c>
      <c r="R26">
        <v>1</v>
      </c>
      <c r="S26">
        <v>1</v>
      </c>
      <c r="T26">
        <v>1</v>
      </c>
      <c r="U26">
        <v>7</v>
      </c>
      <c r="V26">
        <v>1</v>
      </c>
      <c r="W26">
        <v>0</v>
      </c>
      <c r="X26">
        <v>0</v>
      </c>
      <c r="Y26">
        <v>14</v>
      </c>
      <c r="Z26">
        <v>-8</v>
      </c>
      <c r="AA26">
        <v>1</v>
      </c>
      <c r="AB26">
        <v>106</v>
      </c>
      <c r="AC26">
        <v>0</v>
      </c>
      <c r="AD26">
        <v>0</v>
      </c>
      <c r="AE26">
        <v>62</v>
      </c>
      <c r="AF26">
        <v>0</v>
      </c>
      <c r="AG26">
        <v>0</v>
      </c>
      <c r="AH26">
        <v>168</v>
      </c>
      <c r="AI26">
        <v>-29</v>
      </c>
      <c r="AJ26">
        <v>0</v>
      </c>
      <c r="AK26">
        <v>0</v>
      </c>
      <c r="AL26">
        <v>1</v>
      </c>
      <c r="AM26">
        <v>0</v>
      </c>
      <c r="AN26">
        <v>0</v>
      </c>
      <c r="AO26">
        <v>1</v>
      </c>
      <c r="AP26">
        <v>0</v>
      </c>
      <c r="AQ26">
        <v>0</v>
      </c>
      <c r="AR26">
        <v>1</v>
      </c>
      <c r="AS26">
        <v>0</v>
      </c>
      <c r="AT26">
        <v>10</v>
      </c>
      <c r="AU26">
        <v>0</v>
      </c>
      <c r="AV26">
        <v>0</v>
      </c>
      <c r="AW26">
        <v>0</v>
      </c>
      <c r="AX26">
        <v>1</v>
      </c>
      <c r="AY26">
        <v>1</v>
      </c>
      <c r="AZ26">
        <v>0</v>
      </c>
      <c r="BA26">
        <v>2</v>
      </c>
      <c r="BB26">
        <v>0</v>
      </c>
      <c r="BC26">
        <v>0</v>
      </c>
      <c r="BD26">
        <v>0</v>
      </c>
      <c r="BE26">
        <v>10</v>
      </c>
      <c r="BF26">
        <v>0</v>
      </c>
      <c r="BG26">
        <v>-3</v>
      </c>
      <c r="DF26">
        <v>324</v>
      </c>
      <c r="DG26">
        <v>117</v>
      </c>
      <c r="DH26">
        <v>2</v>
      </c>
      <c r="DI26">
        <v>32</v>
      </c>
      <c r="DJ26">
        <v>217</v>
      </c>
      <c r="DK26">
        <v>65</v>
      </c>
      <c r="DL26">
        <v>1</v>
      </c>
      <c r="DM26">
        <v>10</v>
      </c>
      <c r="DN26">
        <v>1</v>
      </c>
      <c r="DO26">
        <v>0</v>
      </c>
      <c r="DP26">
        <v>1</v>
      </c>
      <c r="DQ26">
        <v>11</v>
      </c>
      <c r="DR26">
        <v>1</v>
      </c>
      <c r="DS26">
        <v>0</v>
      </c>
      <c r="DT26">
        <v>0</v>
      </c>
      <c r="DU26">
        <v>22</v>
      </c>
      <c r="DV26">
        <v>8</v>
      </c>
      <c r="DW26">
        <v>0</v>
      </c>
      <c r="DX26">
        <v>136</v>
      </c>
      <c r="DY26">
        <v>0</v>
      </c>
      <c r="DZ26">
        <v>10</v>
      </c>
      <c r="EA26">
        <v>51</v>
      </c>
      <c r="EB26">
        <v>0</v>
      </c>
      <c r="EC26">
        <v>0</v>
      </c>
      <c r="ED26">
        <v>197</v>
      </c>
      <c r="EE26">
        <v>29</v>
      </c>
      <c r="EF26">
        <v>0</v>
      </c>
      <c r="EG26">
        <v>0</v>
      </c>
      <c r="EH26">
        <v>1</v>
      </c>
      <c r="EI26">
        <v>3</v>
      </c>
      <c r="EJ26">
        <v>3</v>
      </c>
      <c r="EK26">
        <v>1</v>
      </c>
      <c r="EL26">
        <v>1</v>
      </c>
      <c r="EM26">
        <v>1</v>
      </c>
      <c r="EN26">
        <v>1</v>
      </c>
      <c r="EO26">
        <v>20</v>
      </c>
      <c r="EP26">
        <v>5</v>
      </c>
      <c r="EQ26">
        <v>30</v>
      </c>
      <c r="ER26">
        <v>30</v>
      </c>
      <c r="ES26">
        <v>3</v>
      </c>
      <c r="ET26">
        <v>2</v>
      </c>
      <c r="EU26">
        <v>1</v>
      </c>
      <c r="EV26">
        <v>0</v>
      </c>
      <c r="EW26">
        <v>0</v>
      </c>
      <c r="EX26">
        <v>2</v>
      </c>
      <c r="EY26">
        <v>0</v>
      </c>
      <c r="EZ26">
        <v>0</v>
      </c>
      <c r="FA26">
        <v>0</v>
      </c>
      <c r="FB26">
        <v>10</v>
      </c>
      <c r="FC26">
        <v>-3</v>
      </c>
    </row>
    <row r="27" spans="1:159" x14ac:dyDescent="0.25">
      <c r="A27" t="s">
        <v>2871</v>
      </c>
      <c r="B27">
        <v>1</v>
      </c>
      <c r="C27">
        <v>22</v>
      </c>
      <c r="D27">
        <v>2531</v>
      </c>
      <c r="E27">
        <v>5172</v>
      </c>
      <c r="F27">
        <v>3298</v>
      </c>
      <c r="G27">
        <v>877</v>
      </c>
      <c r="H27">
        <v>3750</v>
      </c>
      <c r="I27">
        <v>2491</v>
      </c>
      <c r="J27">
        <v>178</v>
      </c>
      <c r="K27">
        <v>-150</v>
      </c>
      <c r="L27">
        <v>1</v>
      </c>
      <c r="M27">
        <v>37</v>
      </c>
      <c r="N27">
        <v>81</v>
      </c>
      <c r="O27">
        <v>60</v>
      </c>
      <c r="P27">
        <v>0</v>
      </c>
      <c r="Q27">
        <v>15</v>
      </c>
      <c r="R27">
        <v>1</v>
      </c>
      <c r="S27">
        <v>1</v>
      </c>
      <c r="T27">
        <v>1</v>
      </c>
      <c r="U27">
        <v>11</v>
      </c>
      <c r="V27">
        <v>1</v>
      </c>
      <c r="W27">
        <v>0</v>
      </c>
      <c r="X27">
        <v>0</v>
      </c>
      <c r="Y27">
        <v>22</v>
      </c>
      <c r="Z27">
        <v>22</v>
      </c>
      <c r="AA27">
        <v>1</v>
      </c>
      <c r="AB27">
        <v>65</v>
      </c>
      <c r="AC27">
        <v>0</v>
      </c>
      <c r="AD27">
        <v>0</v>
      </c>
      <c r="AE27">
        <v>1</v>
      </c>
      <c r="AF27">
        <v>0</v>
      </c>
      <c r="AG27">
        <v>0</v>
      </c>
      <c r="AH27">
        <v>66</v>
      </c>
      <c r="AI27">
        <v>-177</v>
      </c>
      <c r="AJ27">
        <v>0</v>
      </c>
      <c r="AK27">
        <v>0</v>
      </c>
      <c r="AL27">
        <v>1</v>
      </c>
      <c r="AM27">
        <v>3</v>
      </c>
      <c r="AN27">
        <v>3</v>
      </c>
      <c r="AO27">
        <v>1</v>
      </c>
      <c r="AP27">
        <v>0</v>
      </c>
      <c r="AQ27">
        <v>0</v>
      </c>
      <c r="AR27">
        <v>1</v>
      </c>
      <c r="AS27">
        <v>15</v>
      </c>
      <c r="AT27">
        <v>0</v>
      </c>
      <c r="AU27">
        <v>30</v>
      </c>
      <c r="AV27">
        <v>30</v>
      </c>
      <c r="AW27">
        <v>2</v>
      </c>
      <c r="AX27">
        <v>3</v>
      </c>
      <c r="AY27">
        <v>0</v>
      </c>
      <c r="AZ27">
        <v>0</v>
      </c>
      <c r="BA27">
        <v>0</v>
      </c>
      <c r="BB27">
        <v>0</v>
      </c>
      <c r="BC27">
        <v>0</v>
      </c>
      <c r="BD27">
        <v>0</v>
      </c>
      <c r="BE27">
        <v>0</v>
      </c>
      <c r="BF27">
        <v>0</v>
      </c>
      <c r="BG27">
        <v>-3</v>
      </c>
      <c r="DF27">
        <v>328</v>
      </c>
      <c r="DG27">
        <v>150</v>
      </c>
      <c r="DH27">
        <v>2</v>
      </c>
      <c r="DI27">
        <v>0</v>
      </c>
      <c r="DJ27">
        <v>263</v>
      </c>
      <c r="DK27">
        <v>65</v>
      </c>
      <c r="DL27">
        <v>1</v>
      </c>
      <c r="DM27">
        <v>0</v>
      </c>
      <c r="DN27">
        <v>0</v>
      </c>
      <c r="DO27">
        <v>0</v>
      </c>
      <c r="DP27">
        <v>0</v>
      </c>
      <c r="DQ27">
        <v>0</v>
      </c>
      <c r="DR27">
        <v>0</v>
      </c>
      <c r="DS27">
        <v>0</v>
      </c>
      <c r="DT27">
        <v>0</v>
      </c>
      <c r="DU27">
        <v>0</v>
      </c>
      <c r="DV27">
        <v>-22</v>
      </c>
      <c r="DW27">
        <v>0</v>
      </c>
      <c r="DX27">
        <v>126</v>
      </c>
      <c r="DY27">
        <v>0</v>
      </c>
      <c r="DZ27">
        <v>10</v>
      </c>
      <c r="EA27">
        <v>107</v>
      </c>
      <c r="EB27">
        <v>0</v>
      </c>
      <c r="EC27">
        <v>0</v>
      </c>
      <c r="ED27">
        <v>243</v>
      </c>
      <c r="EE27">
        <v>177</v>
      </c>
      <c r="EF27">
        <v>0</v>
      </c>
      <c r="EG27">
        <v>0</v>
      </c>
      <c r="EH27">
        <v>1</v>
      </c>
      <c r="EI27">
        <v>3</v>
      </c>
      <c r="EJ27">
        <v>3</v>
      </c>
      <c r="EK27">
        <v>1</v>
      </c>
      <c r="EL27">
        <v>1</v>
      </c>
      <c r="EM27">
        <v>1</v>
      </c>
      <c r="EN27">
        <v>1</v>
      </c>
      <c r="EO27">
        <v>20</v>
      </c>
      <c r="EP27">
        <v>5</v>
      </c>
      <c r="EQ27">
        <v>30</v>
      </c>
      <c r="ER27">
        <v>30</v>
      </c>
      <c r="ES27">
        <v>2</v>
      </c>
      <c r="ET27">
        <v>3</v>
      </c>
      <c r="EU27">
        <v>1</v>
      </c>
      <c r="EV27">
        <v>0</v>
      </c>
      <c r="EW27">
        <v>0</v>
      </c>
      <c r="EX27">
        <v>0</v>
      </c>
      <c r="EY27">
        <v>0</v>
      </c>
      <c r="EZ27">
        <v>0</v>
      </c>
      <c r="FA27">
        <v>0</v>
      </c>
      <c r="FB27">
        <v>0</v>
      </c>
      <c r="FC27">
        <v>-3</v>
      </c>
    </row>
    <row r="28" spans="1:159" x14ac:dyDescent="0.25">
      <c r="A28" t="s">
        <v>2871</v>
      </c>
      <c r="B28">
        <v>1</v>
      </c>
      <c r="C28">
        <v>23</v>
      </c>
      <c r="D28">
        <v>2823</v>
      </c>
      <c r="E28">
        <v>3102</v>
      </c>
      <c r="F28">
        <v>2538</v>
      </c>
      <c r="G28">
        <v>5658</v>
      </c>
      <c r="H28">
        <v>7048</v>
      </c>
      <c r="I28">
        <v>4009</v>
      </c>
      <c r="J28">
        <v>173</v>
      </c>
      <c r="K28">
        <v>-259</v>
      </c>
      <c r="L28">
        <v>1</v>
      </c>
      <c r="M28">
        <v>35</v>
      </c>
      <c r="N28">
        <v>98</v>
      </c>
      <c r="O28">
        <v>40</v>
      </c>
      <c r="P28">
        <v>0</v>
      </c>
      <c r="Q28">
        <v>15</v>
      </c>
      <c r="R28">
        <v>1</v>
      </c>
      <c r="S28">
        <v>1</v>
      </c>
      <c r="T28">
        <v>1</v>
      </c>
      <c r="U28">
        <v>10</v>
      </c>
      <c r="V28">
        <v>1</v>
      </c>
      <c r="W28">
        <v>0</v>
      </c>
      <c r="X28">
        <v>0</v>
      </c>
      <c r="Y28">
        <v>20</v>
      </c>
      <c r="Z28">
        <v>6</v>
      </c>
      <c r="AA28">
        <v>1</v>
      </c>
      <c r="AB28">
        <v>83</v>
      </c>
      <c r="AC28">
        <v>0</v>
      </c>
      <c r="AD28">
        <v>0</v>
      </c>
      <c r="AE28">
        <v>0</v>
      </c>
      <c r="AF28">
        <v>0</v>
      </c>
      <c r="AG28">
        <v>0</v>
      </c>
      <c r="AH28">
        <v>83</v>
      </c>
      <c r="AI28">
        <v>-175</v>
      </c>
      <c r="AJ28">
        <v>0</v>
      </c>
      <c r="AK28">
        <v>0</v>
      </c>
      <c r="AL28">
        <v>1</v>
      </c>
      <c r="AM28">
        <v>3</v>
      </c>
      <c r="AN28">
        <v>3</v>
      </c>
      <c r="AO28">
        <v>1</v>
      </c>
      <c r="AP28">
        <v>0</v>
      </c>
      <c r="AQ28">
        <v>0</v>
      </c>
      <c r="AR28">
        <v>1</v>
      </c>
      <c r="AS28">
        <v>15</v>
      </c>
      <c r="AT28">
        <v>10</v>
      </c>
      <c r="AU28">
        <v>0</v>
      </c>
      <c r="AV28">
        <v>30</v>
      </c>
      <c r="AW28">
        <v>1</v>
      </c>
      <c r="AX28">
        <v>2</v>
      </c>
      <c r="AY28">
        <v>1</v>
      </c>
      <c r="AZ28">
        <v>0</v>
      </c>
      <c r="BA28">
        <v>1</v>
      </c>
      <c r="BB28">
        <v>0</v>
      </c>
      <c r="BC28">
        <v>2</v>
      </c>
      <c r="BD28">
        <v>0</v>
      </c>
      <c r="BE28">
        <v>55</v>
      </c>
      <c r="BF28">
        <v>0</v>
      </c>
      <c r="BG28">
        <v>-3</v>
      </c>
      <c r="DF28">
        <v>432</v>
      </c>
      <c r="DG28">
        <v>259</v>
      </c>
      <c r="DH28">
        <v>3</v>
      </c>
      <c r="DI28">
        <v>29</v>
      </c>
      <c r="DJ28">
        <v>283</v>
      </c>
      <c r="DK28">
        <v>65</v>
      </c>
      <c r="DL28">
        <v>1</v>
      </c>
      <c r="DM28">
        <v>15</v>
      </c>
      <c r="DN28">
        <v>1</v>
      </c>
      <c r="DO28">
        <v>1</v>
      </c>
      <c r="DP28">
        <v>1</v>
      </c>
      <c r="DQ28">
        <v>7</v>
      </c>
      <c r="DR28">
        <v>1</v>
      </c>
      <c r="DS28">
        <v>0</v>
      </c>
      <c r="DT28">
        <v>0</v>
      </c>
      <c r="DU28">
        <v>14</v>
      </c>
      <c r="DV28">
        <v>-6</v>
      </c>
      <c r="DW28">
        <v>1</v>
      </c>
      <c r="DX28">
        <v>136</v>
      </c>
      <c r="DY28">
        <v>0</v>
      </c>
      <c r="DZ28">
        <v>10</v>
      </c>
      <c r="EA28">
        <v>112</v>
      </c>
      <c r="EB28">
        <v>0</v>
      </c>
      <c r="EC28">
        <v>0</v>
      </c>
      <c r="ED28">
        <v>258</v>
      </c>
      <c r="EE28">
        <v>175</v>
      </c>
      <c r="EF28">
        <v>0</v>
      </c>
      <c r="EG28">
        <v>1</v>
      </c>
      <c r="EH28">
        <v>0</v>
      </c>
      <c r="EI28">
        <v>3</v>
      </c>
      <c r="EJ28">
        <v>3</v>
      </c>
      <c r="EK28">
        <v>1</v>
      </c>
      <c r="EL28">
        <v>1</v>
      </c>
      <c r="EM28">
        <v>1</v>
      </c>
      <c r="EN28">
        <v>1</v>
      </c>
      <c r="EO28">
        <v>25</v>
      </c>
      <c r="EP28">
        <v>5</v>
      </c>
      <c r="EQ28">
        <v>30</v>
      </c>
      <c r="ER28">
        <v>30</v>
      </c>
      <c r="ES28">
        <v>1</v>
      </c>
      <c r="ET28">
        <v>2</v>
      </c>
      <c r="EU28">
        <v>3</v>
      </c>
      <c r="EV28">
        <v>0</v>
      </c>
      <c r="EW28">
        <v>0</v>
      </c>
      <c r="EX28">
        <v>1</v>
      </c>
      <c r="EY28">
        <v>0</v>
      </c>
      <c r="EZ28">
        <v>2</v>
      </c>
      <c r="FA28">
        <v>0</v>
      </c>
      <c r="FB28">
        <v>55</v>
      </c>
      <c r="FC28">
        <v>-3</v>
      </c>
    </row>
    <row r="29" spans="1:159" x14ac:dyDescent="0.25">
      <c r="A29" t="s">
        <v>2871</v>
      </c>
      <c r="B29">
        <v>1</v>
      </c>
      <c r="C29">
        <v>24</v>
      </c>
      <c r="D29">
        <v>3130</v>
      </c>
      <c r="E29">
        <v>6047</v>
      </c>
      <c r="F29">
        <v>7235</v>
      </c>
      <c r="G29">
        <v>3134</v>
      </c>
      <c r="H29">
        <v>4239</v>
      </c>
      <c r="I29">
        <v>3300</v>
      </c>
      <c r="J29">
        <v>167</v>
      </c>
      <c r="K29">
        <v>-36</v>
      </c>
      <c r="L29">
        <v>1</v>
      </c>
      <c r="M29">
        <v>33</v>
      </c>
      <c r="N29">
        <v>69</v>
      </c>
      <c r="O29">
        <v>40</v>
      </c>
      <c r="P29">
        <v>0</v>
      </c>
      <c r="Q29">
        <v>15</v>
      </c>
      <c r="R29">
        <v>1</v>
      </c>
      <c r="S29">
        <v>1</v>
      </c>
      <c r="T29">
        <v>1</v>
      </c>
      <c r="U29">
        <v>9</v>
      </c>
      <c r="V29">
        <v>1</v>
      </c>
      <c r="W29">
        <v>0</v>
      </c>
      <c r="X29">
        <v>0</v>
      </c>
      <c r="Y29">
        <v>18</v>
      </c>
      <c r="Z29">
        <v>18</v>
      </c>
      <c r="AA29">
        <v>1</v>
      </c>
      <c r="AB29">
        <v>42</v>
      </c>
      <c r="AC29">
        <v>10</v>
      </c>
      <c r="AD29">
        <v>0</v>
      </c>
      <c r="AE29">
        <v>2</v>
      </c>
      <c r="AF29">
        <v>0</v>
      </c>
      <c r="AG29">
        <v>0</v>
      </c>
      <c r="AH29">
        <v>44</v>
      </c>
      <c r="AI29">
        <v>-109</v>
      </c>
      <c r="AJ29">
        <v>1</v>
      </c>
      <c r="AK29">
        <v>2</v>
      </c>
      <c r="AL29">
        <v>0.5</v>
      </c>
      <c r="AM29">
        <v>3</v>
      </c>
      <c r="AN29">
        <v>3</v>
      </c>
      <c r="AO29">
        <v>1</v>
      </c>
      <c r="AP29">
        <v>0</v>
      </c>
      <c r="AQ29">
        <v>0</v>
      </c>
      <c r="AR29">
        <v>1</v>
      </c>
      <c r="AS29">
        <v>25</v>
      </c>
      <c r="AT29">
        <v>10</v>
      </c>
      <c r="AU29">
        <v>0</v>
      </c>
      <c r="AV29">
        <v>30</v>
      </c>
      <c r="AW29">
        <v>2</v>
      </c>
      <c r="AX29">
        <v>1</v>
      </c>
      <c r="AY29">
        <v>1</v>
      </c>
      <c r="AZ29">
        <v>0</v>
      </c>
      <c r="BA29">
        <v>0</v>
      </c>
      <c r="BB29">
        <v>0</v>
      </c>
      <c r="BC29">
        <v>1</v>
      </c>
      <c r="BD29">
        <v>1</v>
      </c>
      <c r="BE29">
        <v>25</v>
      </c>
      <c r="BF29">
        <v>25</v>
      </c>
      <c r="BG29">
        <v>-3</v>
      </c>
      <c r="DF29">
        <v>203</v>
      </c>
      <c r="DG29">
        <v>36</v>
      </c>
      <c r="DH29">
        <v>2</v>
      </c>
      <c r="DI29">
        <v>15</v>
      </c>
      <c r="DJ29">
        <v>153</v>
      </c>
      <c r="DK29">
        <v>10</v>
      </c>
      <c r="DL29">
        <v>1</v>
      </c>
      <c r="DM29">
        <v>15</v>
      </c>
      <c r="DN29">
        <v>1</v>
      </c>
      <c r="DO29">
        <v>1</v>
      </c>
      <c r="DP29">
        <v>1</v>
      </c>
      <c r="DQ29">
        <v>0</v>
      </c>
      <c r="DR29">
        <v>0</v>
      </c>
      <c r="DS29">
        <v>0</v>
      </c>
      <c r="DT29">
        <v>0</v>
      </c>
      <c r="DU29">
        <v>0</v>
      </c>
      <c r="DV29">
        <v>-18</v>
      </c>
      <c r="DW29">
        <v>0</v>
      </c>
      <c r="DX29">
        <v>60</v>
      </c>
      <c r="DY29">
        <v>0</v>
      </c>
      <c r="DZ29">
        <v>0</v>
      </c>
      <c r="EA29">
        <v>93</v>
      </c>
      <c r="EB29">
        <v>0</v>
      </c>
      <c r="EC29">
        <v>0</v>
      </c>
      <c r="ED29">
        <v>153</v>
      </c>
      <c r="EE29">
        <v>109</v>
      </c>
      <c r="EF29">
        <v>0</v>
      </c>
      <c r="EG29">
        <v>0</v>
      </c>
      <c r="EH29">
        <v>1</v>
      </c>
      <c r="EI29">
        <v>0</v>
      </c>
      <c r="EJ29">
        <v>0</v>
      </c>
      <c r="EK29">
        <v>1</v>
      </c>
      <c r="EL29">
        <v>0</v>
      </c>
      <c r="EM29">
        <v>0</v>
      </c>
      <c r="EN29">
        <v>1</v>
      </c>
      <c r="EO29">
        <v>0</v>
      </c>
      <c r="EP29">
        <v>10</v>
      </c>
      <c r="EQ29">
        <v>0</v>
      </c>
      <c r="ER29">
        <v>0</v>
      </c>
      <c r="ES29">
        <v>1</v>
      </c>
      <c r="ET29">
        <v>1</v>
      </c>
      <c r="EU29">
        <v>0</v>
      </c>
      <c r="EV29">
        <v>0</v>
      </c>
      <c r="EW29">
        <v>0</v>
      </c>
      <c r="EX29">
        <v>0</v>
      </c>
      <c r="EY29">
        <v>1</v>
      </c>
      <c r="EZ29">
        <v>1</v>
      </c>
      <c r="FA29">
        <v>25</v>
      </c>
      <c r="FB29">
        <v>25</v>
      </c>
      <c r="FC29">
        <v>-3</v>
      </c>
    </row>
    <row r="30" spans="1:159" x14ac:dyDescent="0.25">
      <c r="A30" t="s">
        <v>2871</v>
      </c>
      <c r="B30">
        <v>1</v>
      </c>
      <c r="C30">
        <v>25</v>
      </c>
      <c r="D30">
        <v>525</v>
      </c>
      <c r="E30">
        <v>5576</v>
      </c>
      <c r="F30">
        <v>2883</v>
      </c>
      <c r="G30">
        <v>3298</v>
      </c>
      <c r="H30">
        <v>5929</v>
      </c>
      <c r="I30">
        <v>6175</v>
      </c>
      <c r="J30">
        <v>438</v>
      </c>
      <c r="K30">
        <v>366</v>
      </c>
      <c r="L30">
        <v>3</v>
      </c>
      <c r="M30">
        <v>47</v>
      </c>
      <c r="N30">
        <v>326</v>
      </c>
      <c r="O30">
        <v>65</v>
      </c>
      <c r="P30">
        <v>1</v>
      </c>
      <c r="Q30">
        <v>15</v>
      </c>
      <c r="R30">
        <v>1</v>
      </c>
      <c r="S30">
        <v>1</v>
      </c>
      <c r="T30">
        <v>1</v>
      </c>
      <c r="U30">
        <v>7</v>
      </c>
      <c r="V30">
        <v>1</v>
      </c>
      <c r="W30">
        <v>9</v>
      </c>
      <c r="X30">
        <v>9</v>
      </c>
      <c r="Y30">
        <v>32</v>
      </c>
      <c r="Z30">
        <v>32</v>
      </c>
      <c r="AA30">
        <v>1</v>
      </c>
      <c r="AB30">
        <v>135</v>
      </c>
      <c r="AC30">
        <v>0</v>
      </c>
      <c r="AD30">
        <v>10</v>
      </c>
      <c r="AE30">
        <v>136</v>
      </c>
      <c r="AF30">
        <v>0</v>
      </c>
      <c r="AG30">
        <v>10</v>
      </c>
      <c r="AH30">
        <v>291</v>
      </c>
      <c r="AI30">
        <v>259</v>
      </c>
      <c r="AJ30">
        <v>0</v>
      </c>
      <c r="AK30">
        <v>1</v>
      </c>
      <c r="AL30">
        <v>0</v>
      </c>
      <c r="AM30">
        <v>3</v>
      </c>
      <c r="AN30">
        <v>3</v>
      </c>
      <c r="AO30">
        <v>1</v>
      </c>
      <c r="AP30">
        <v>3</v>
      </c>
      <c r="AQ30">
        <v>3</v>
      </c>
      <c r="AR30">
        <v>0.66666666666666663</v>
      </c>
      <c r="AS30">
        <v>35</v>
      </c>
      <c r="AT30">
        <v>5</v>
      </c>
      <c r="AU30">
        <v>30</v>
      </c>
      <c r="AV30">
        <v>30</v>
      </c>
      <c r="AW30">
        <v>2</v>
      </c>
      <c r="AX30">
        <v>1</v>
      </c>
      <c r="AY30">
        <v>3</v>
      </c>
      <c r="AZ30">
        <v>0</v>
      </c>
      <c r="BA30">
        <v>0</v>
      </c>
      <c r="BB30">
        <v>0</v>
      </c>
      <c r="BC30">
        <v>0</v>
      </c>
      <c r="BD30">
        <v>0</v>
      </c>
      <c r="BE30">
        <v>0</v>
      </c>
      <c r="BF30">
        <v>0</v>
      </c>
      <c r="BG30">
        <v>-3</v>
      </c>
      <c r="DF30">
        <v>72</v>
      </c>
      <c r="DG30">
        <v>-366</v>
      </c>
      <c r="DH30">
        <v>0</v>
      </c>
      <c r="DI30">
        <v>15</v>
      </c>
      <c r="DJ30">
        <v>42</v>
      </c>
      <c r="DK30">
        <v>15</v>
      </c>
      <c r="DL30">
        <v>0</v>
      </c>
      <c r="DM30">
        <v>15</v>
      </c>
      <c r="DN30">
        <v>1</v>
      </c>
      <c r="DO30">
        <v>1</v>
      </c>
      <c r="DP30">
        <v>1</v>
      </c>
      <c r="DQ30">
        <v>0</v>
      </c>
      <c r="DR30">
        <v>0</v>
      </c>
      <c r="DS30">
        <v>0</v>
      </c>
      <c r="DT30">
        <v>-9</v>
      </c>
      <c r="DU30">
        <v>0</v>
      </c>
      <c r="DV30">
        <v>4</v>
      </c>
      <c r="DW30">
        <v>0</v>
      </c>
      <c r="DX30">
        <v>32</v>
      </c>
      <c r="DY30">
        <v>10</v>
      </c>
      <c r="DZ30">
        <v>0</v>
      </c>
      <c r="EA30">
        <v>0</v>
      </c>
      <c r="EB30">
        <v>0</v>
      </c>
      <c r="EC30">
        <v>0</v>
      </c>
      <c r="ED30">
        <v>32</v>
      </c>
      <c r="EE30">
        <v>-259</v>
      </c>
      <c r="EF30">
        <v>1</v>
      </c>
      <c r="EG30">
        <v>1</v>
      </c>
      <c r="EH30">
        <v>1</v>
      </c>
      <c r="EI30">
        <v>0</v>
      </c>
      <c r="EJ30">
        <v>0</v>
      </c>
      <c r="EK30">
        <v>1</v>
      </c>
      <c r="EL30">
        <v>1</v>
      </c>
      <c r="EM30">
        <v>1</v>
      </c>
      <c r="EN30">
        <v>0</v>
      </c>
      <c r="EO30">
        <v>10</v>
      </c>
      <c r="EP30">
        <v>15</v>
      </c>
      <c r="EQ30">
        <v>0</v>
      </c>
      <c r="ER30">
        <v>0</v>
      </c>
      <c r="ES30">
        <v>1</v>
      </c>
      <c r="ET30">
        <v>1</v>
      </c>
      <c r="EU30">
        <v>1</v>
      </c>
      <c r="EV30">
        <v>0</v>
      </c>
      <c r="EW30">
        <v>0</v>
      </c>
      <c r="EX30">
        <v>0</v>
      </c>
      <c r="EY30">
        <v>0</v>
      </c>
      <c r="EZ30">
        <v>0</v>
      </c>
      <c r="FA30">
        <v>0</v>
      </c>
      <c r="FB30">
        <v>0</v>
      </c>
      <c r="FC30">
        <v>-3</v>
      </c>
    </row>
    <row r="31" spans="1:159" x14ac:dyDescent="0.25">
      <c r="A31" t="s">
        <v>2871</v>
      </c>
      <c r="B31">
        <v>1</v>
      </c>
      <c r="C31">
        <v>26</v>
      </c>
      <c r="D31">
        <v>3275</v>
      </c>
      <c r="E31">
        <v>2538</v>
      </c>
      <c r="F31">
        <v>6056</v>
      </c>
      <c r="G31">
        <v>5172</v>
      </c>
      <c r="H31">
        <v>5638</v>
      </c>
      <c r="I31">
        <v>3277</v>
      </c>
      <c r="J31">
        <v>40</v>
      </c>
      <c r="K31">
        <v>-373</v>
      </c>
      <c r="L31">
        <v>0</v>
      </c>
      <c r="M31">
        <v>10</v>
      </c>
      <c r="N31">
        <v>10</v>
      </c>
      <c r="O31">
        <v>15</v>
      </c>
      <c r="P31">
        <v>0</v>
      </c>
      <c r="Q31">
        <v>10</v>
      </c>
      <c r="R31">
        <v>1</v>
      </c>
      <c r="S31">
        <v>0</v>
      </c>
      <c r="T31">
        <v>1</v>
      </c>
      <c r="U31">
        <v>0</v>
      </c>
      <c r="V31">
        <v>0</v>
      </c>
      <c r="W31">
        <v>0</v>
      </c>
      <c r="X31">
        <v>0</v>
      </c>
      <c r="Y31">
        <v>0</v>
      </c>
      <c r="Z31">
        <v>0</v>
      </c>
      <c r="AA31">
        <v>0</v>
      </c>
      <c r="AB31">
        <v>0</v>
      </c>
      <c r="AC31">
        <v>0</v>
      </c>
      <c r="AD31">
        <v>0</v>
      </c>
      <c r="AE31">
        <v>0</v>
      </c>
      <c r="AF31">
        <v>0</v>
      </c>
      <c r="AG31">
        <v>0</v>
      </c>
      <c r="AH31">
        <v>0</v>
      </c>
      <c r="AI31">
        <v>-248</v>
      </c>
      <c r="AJ31">
        <v>0</v>
      </c>
      <c r="AK31">
        <v>0</v>
      </c>
      <c r="AL31">
        <v>1</v>
      </c>
      <c r="AM31">
        <v>0</v>
      </c>
      <c r="AN31">
        <v>2</v>
      </c>
      <c r="AO31">
        <v>0</v>
      </c>
      <c r="AP31">
        <v>0</v>
      </c>
      <c r="AQ31">
        <v>0</v>
      </c>
      <c r="AR31">
        <v>1</v>
      </c>
      <c r="AS31">
        <v>10</v>
      </c>
      <c r="AT31">
        <v>15</v>
      </c>
      <c r="AU31">
        <v>0</v>
      </c>
      <c r="AV31">
        <v>0</v>
      </c>
      <c r="AW31">
        <v>1</v>
      </c>
      <c r="AX31">
        <v>1</v>
      </c>
      <c r="AY31">
        <v>1</v>
      </c>
      <c r="AZ31">
        <v>0</v>
      </c>
      <c r="BA31">
        <v>0</v>
      </c>
      <c r="BB31">
        <v>1</v>
      </c>
      <c r="BC31">
        <v>1</v>
      </c>
      <c r="BD31">
        <v>0</v>
      </c>
      <c r="BE31">
        <v>25</v>
      </c>
      <c r="BF31">
        <v>5</v>
      </c>
      <c r="BG31">
        <v>-3</v>
      </c>
      <c r="DF31">
        <v>413</v>
      </c>
      <c r="DG31">
        <v>373</v>
      </c>
      <c r="DH31">
        <v>3</v>
      </c>
      <c r="DI31">
        <v>5</v>
      </c>
      <c r="DJ31">
        <v>293</v>
      </c>
      <c r="DK31">
        <v>90</v>
      </c>
      <c r="DL31">
        <v>1</v>
      </c>
      <c r="DM31">
        <v>5</v>
      </c>
      <c r="DN31">
        <v>0</v>
      </c>
      <c r="DO31">
        <v>1</v>
      </c>
      <c r="DP31">
        <v>0</v>
      </c>
      <c r="DQ31">
        <v>0</v>
      </c>
      <c r="DR31">
        <v>0</v>
      </c>
      <c r="DS31">
        <v>0</v>
      </c>
      <c r="DT31">
        <v>0</v>
      </c>
      <c r="DU31">
        <v>0</v>
      </c>
      <c r="DV31">
        <v>0</v>
      </c>
      <c r="DW31">
        <v>0</v>
      </c>
      <c r="DX31">
        <v>122</v>
      </c>
      <c r="DY31">
        <v>10</v>
      </c>
      <c r="DZ31">
        <v>10</v>
      </c>
      <c r="EA31">
        <v>116</v>
      </c>
      <c r="EB31">
        <v>10</v>
      </c>
      <c r="EC31">
        <v>0</v>
      </c>
      <c r="ED31">
        <v>248</v>
      </c>
      <c r="EE31">
        <v>248</v>
      </c>
      <c r="EF31">
        <v>3</v>
      </c>
      <c r="EG31">
        <v>3</v>
      </c>
      <c r="EH31">
        <v>1</v>
      </c>
      <c r="EI31">
        <v>3</v>
      </c>
      <c r="EJ31">
        <v>3</v>
      </c>
      <c r="EK31">
        <v>1</v>
      </c>
      <c r="EL31">
        <v>3</v>
      </c>
      <c r="EM31">
        <v>3</v>
      </c>
      <c r="EN31">
        <v>0.33333333333333331</v>
      </c>
      <c r="EO31">
        <v>45</v>
      </c>
      <c r="EP31">
        <v>0</v>
      </c>
      <c r="EQ31">
        <v>60</v>
      </c>
      <c r="ER31">
        <v>30</v>
      </c>
      <c r="ES31">
        <v>3</v>
      </c>
      <c r="ET31">
        <v>3</v>
      </c>
      <c r="EU31">
        <v>2</v>
      </c>
      <c r="EV31">
        <v>1</v>
      </c>
      <c r="EW31">
        <v>1</v>
      </c>
      <c r="EX31">
        <v>0</v>
      </c>
      <c r="EY31">
        <v>0</v>
      </c>
      <c r="EZ31">
        <v>1</v>
      </c>
      <c r="FA31">
        <v>5</v>
      </c>
      <c r="FB31">
        <v>25</v>
      </c>
      <c r="FC31">
        <v>-3</v>
      </c>
    </row>
    <row r="32" spans="1:159" x14ac:dyDescent="0.25">
      <c r="A32" t="s">
        <v>2871</v>
      </c>
      <c r="B32">
        <v>1</v>
      </c>
      <c r="C32">
        <v>27</v>
      </c>
      <c r="D32">
        <v>2491</v>
      </c>
      <c r="E32">
        <v>4360</v>
      </c>
      <c r="F32">
        <v>876</v>
      </c>
      <c r="G32">
        <v>4674</v>
      </c>
      <c r="H32">
        <v>4818</v>
      </c>
      <c r="I32">
        <v>6453</v>
      </c>
      <c r="J32">
        <v>418</v>
      </c>
      <c r="K32">
        <v>174</v>
      </c>
      <c r="L32">
        <v>2</v>
      </c>
      <c r="M32">
        <v>30</v>
      </c>
      <c r="N32">
        <v>323</v>
      </c>
      <c r="O32">
        <v>40</v>
      </c>
      <c r="P32">
        <v>1</v>
      </c>
      <c r="Q32">
        <v>10</v>
      </c>
      <c r="R32">
        <v>1</v>
      </c>
      <c r="S32">
        <v>0</v>
      </c>
      <c r="T32">
        <v>1</v>
      </c>
      <c r="U32">
        <v>10</v>
      </c>
      <c r="V32">
        <v>1</v>
      </c>
      <c r="W32">
        <v>0</v>
      </c>
      <c r="X32">
        <v>0</v>
      </c>
      <c r="Y32">
        <v>20</v>
      </c>
      <c r="Z32">
        <v>20</v>
      </c>
      <c r="AA32">
        <v>0</v>
      </c>
      <c r="AB32">
        <v>136</v>
      </c>
      <c r="AC32">
        <v>0</v>
      </c>
      <c r="AD32">
        <v>10</v>
      </c>
      <c r="AE32">
        <v>122</v>
      </c>
      <c r="AF32">
        <v>10</v>
      </c>
      <c r="AG32">
        <v>10</v>
      </c>
      <c r="AH32">
        <v>278</v>
      </c>
      <c r="AI32">
        <v>149</v>
      </c>
      <c r="AJ32">
        <v>2</v>
      </c>
      <c r="AK32">
        <v>3</v>
      </c>
      <c r="AL32">
        <v>0.66666666666666663</v>
      </c>
      <c r="AM32">
        <v>3</v>
      </c>
      <c r="AN32">
        <v>3</v>
      </c>
      <c r="AO32">
        <v>1</v>
      </c>
      <c r="AP32">
        <v>3</v>
      </c>
      <c r="AQ32">
        <v>3</v>
      </c>
      <c r="AR32">
        <v>0.66666666666666663</v>
      </c>
      <c r="AS32">
        <v>45</v>
      </c>
      <c r="AT32">
        <v>10</v>
      </c>
      <c r="AU32">
        <v>0</v>
      </c>
      <c r="AV32">
        <v>30</v>
      </c>
      <c r="AW32">
        <v>1</v>
      </c>
      <c r="AX32">
        <v>2</v>
      </c>
      <c r="AY32">
        <v>1</v>
      </c>
      <c r="AZ32">
        <v>0</v>
      </c>
      <c r="BA32">
        <v>0</v>
      </c>
      <c r="BB32">
        <v>0</v>
      </c>
      <c r="BC32">
        <v>1</v>
      </c>
      <c r="BD32">
        <v>1</v>
      </c>
      <c r="BE32">
        <v>25</v>
      </c>
      <c r="BF32">
        <v>25</v>
      </c>
      <c r="BG32">
        <v>-3</v>
      </c>
      <c r="DF32">
        <v>244</v>
      </c>
      <c r="DG32">
        <v>-174</v>
      </c>
      <c r="DH32">
        <v>0</v>
      </c>
      <c r="DI32">
        <v>10</v>
      </c>
      <c r="DJ32">
        <v>144</v>
      </c>
      <c r="DK32">
        <v>65</v>
      </c>
      <c r="DL32">
        <v>0</v>
      </c>
      <c r="DM32">
        <v>10</v>
      </c>
      <c r="DN32">
        <v>1</v>
      </c>
      <c r="DO32">
        <v>0</v>
      </c>
      <c r="DP32">
        <v>1</v>
      </c>
      <c r="DQ32">
        <v>0</v>
      </c>
      <c r="DR32">
        <v>0</v>
      </c>
      <c r="DS32">
        <v>0</v>
      </c>
      <c r="DT32">
        <v>0</v>
      </c>
      <c r="DU32">
        <v>0</v>
      </c>
      <c r="DV32">
        <v>-20</v>
      </c>
      <c r="DW32">
        <v>0</v>
      </c>
      <c r="DX32">
        <v>129</v>
      </c>
      <c r="DY32">
        <v>0</v>
      </c>
      <c r="DZ32">
        <v>0</v>
      </c>
      <c r="EA32">
        <v>0</v>
      </c>
      <c r="EB32">
        <v>0</v>
      </c>
      <c r="EC32">
        <v>0</v>
      </c>
      <c r="ED32">
        <v>129</v>
      </c>
      <c r="EE32">
        <v>-149</v>
      </c>
      <c r="EF32">
        <v>0</v>
      </c>
      <c r="EG32">
        <v>0</v>
      </c>
      <c r="EH32">
        <v>1</v>
      </c>
      <c r="EI32">
        <v>3</v>
      </c>
      <c r="EJ32">
        <v>3</v>
      </c>
      <c r="EK32">
        <v>1</v>
      </c>
      <c r="EL32">
        <v>0</v>
      </c>
      <c r="EM32">
        <v>0</v>
      </c>
      <c r="EN32">
        <v>1</v>
      </c>
      <c r="EO32">
        <v>15</v>
      </c>
      <c r="EP32">
        <v>5</v>
      </c>
      <c r="EQ32">
        <v>30</v>
      </c>
      <c r="ER32">
        <v>30</v>
      </c>
      <c r="ES32">
        <v>3</v>
      </c>
      <c r="ET32">
        <v>1</v>
      </c>
      <c r="EU32">
        <v>2</v>
      </c>
      <c r="EV32">
        <v>0</v>
      </c>
      <c r="EW32">
        <v>0</v>
      </c>
      <c r="EX32">
        <v>0</v>
      </c>
      <c r="EY32">
        <v>1</v>
      </c>
      <c r="EZ32">
        <v>1</v>
      </c>
      <c r="FA32">
        <v>25</v>
      </c>
      <c r="FB32">
        <v>25</v>
      </c>
      <c r="FC32">
        <v>-3</v>
      </c>
    </row>
    <row r="33" spans="1:159" x14ac:dyDescent="0.25">
      <c r="A33" t="s">
        <v>2871</v>
      </c>
      <c r="B33">
        <v>1</v>
      </c>
      <c r="C33">
        <v>28</v>
      </c>
      <c r="D33">
        <v>7048</v>
      </c>
      <c r="E33">
        <v>2220</v>
      </c>
      <c r="F33">
        <v>6047</v>
      </c>
      <c r="G33">
        <v>3292</v>
      </c>
      <c r="H33">
        <v>2500</v>
      </c>
      <c r="I33">
        <v>5658</v>
      </c>
      <c r="J33">
        <v>182</v>
      </c>
      <c r="K33">
        <v>-127</v>
      </c>
      <c r="L33">
        <v>0</v>
      </c>
      <c r="M33">
        <v>15</v>
      </c>
      <c r="N33">
        <v>127</v>
      </c>
      <c r="O33">
        <v>40</v>
      </c>
      <c r="P33">
        <v>0</v>
      </c>
      <c r="Q33">
        <v>15</v>
      </c>
      <c r="R33">
        <v>1</v>
      </c>
      <c r="S33">
        <v>1</v>
      </c>
      <c r="T33">
        <v>1</v>
      </c>
      <c r="U33">
        <v>0</v>
      </c>
      <c r="V33">
        <v>0</v>
      </c>
      <c r="W33">
        <v>0</v>
      </c>
      <c r="X33">
        <v>0</v>
      </c>
      <c r="Y33">
        <v>0</v>
      </c>
      <c r="Z33">
        <v>0</v>
      </c>
      <c r="AA33">
        <v>0</v>
      </c>
      <c r="AB33">
        <v>97</v>
      </c>
      <c r="AC33">
        <v>0</v>
      </c>
      <c r="AD33">
        <v>0</v>
      </c>
      <c r="AE33">
        <v>0</v>
      </c>
      <c r="AF33">
        <v>0</v>
      </c>
      <c r="AG33">
        <v>0</v>
      </c>
      <c r="AH33">
        <v>97</v>
      </c>
      <c r="AI33">
        <v>-162</v>
      </c>
      <c r="AJ33">
        <v>0</v>
      </c>
      <c r="AK33">
        <v>1</v>
      </c>
      <c r="AL33">
        <v>0</v>
      </c>
      <c r="AM33">
        <v>3</v>
      </c>
      <c r="AN33">
        <v>3</v>
      </c>
      <c r="AO33">
        <v>1</v>
      </c>
      <c r="AP33">
        <v>2</v>
      </c>
      <c r="AQ33">
        <v>2</v>
      </c>
      <c r="AR33">
        <v>0</v>
      </c>
      <c r="AS33">
        <v>30</v>
      </c>
      <c r="AT33">
        <v>10</v>
      </c>
      <c r="AU33">
        <v>0</v>
      </c>
      <c r="AV33">
        <v>30</v>
      </c>
      <c r="AW33">
        <v>2</v>
      </c>
      <c r="AX33">
        <v>1</v>
      </c>
      <c r="AY33">
        <v>1</v>
      </c>
      <c r="AZ33">
        <v>0</v>
      </c>
      <c r="BA33">
        <v>0</v>
      </c>
      <c r="BB33">
        <v>0</v>
      </c>
      <c r="BC33">
        <v>0</v>
      </c>
      <c r="BD33">
        <v>0</v>
      </c>
      <c r="BE33">
        <v>0</v>
      </c>
      <c r="BF33">
        <v>0</v>
      </c>
      <c r="BG33">
        <v>-3</v>
      </c>
      <c r="DF33">
        <v>309</v>
      </c>
      <c r="DG33">
        <v>127</v>
      </c>
      <c r="DH33">
        <v>2</v>
      </c>
      <c r="DI33">
        <v>10</v>
      </c>
      <c r="DJ33">
        <v>264</v>
      </c>
      <c r="DK33">
        <v>35</v>
      </c>
      <c r="DL33">
        <v>1</v>
      </c>
      <c r="DM33">
        <v>10</v>
      </c>
      <c r="DN33">
        <v>1</v>
      </c>
      <c r="DO33">
        <v>0</v>
      </c>
      <c r="DP33">
        <v>1</v>
      </c>
      <c r="DQ33">
        <v>0</v>
      </c>
      <c r="DR33">
        <v>0</v>
      </c>
      <c r="DS33">
        <v>0</v>
      </c>
      <c r="DT33">
        <v>0</v>
      </c>
      <c r="DU33">
        <v>0</v>
      </c>
      <c r="DV33">
        <v>0</v>
      </c>
      <c r="DW33">
        <v>0</v>
      </c>
      <c r="DX33">
        <v>125</v>
      </c>
      <c r="DY33">
        <v>0</v>
      </c>
      <c r="DZ33">
        <v>10</v>
      </c>
      <c r="EA33">
        <v>124</v>
      </c>
      <c r="EB33">
        <v>0</v>
      </c>
      <c r="EC33">
        <v>0</v>
      </c>
      <c r="ED33">
        <v>259</v>
      </c>
      <c r="EE33">
        <v>162</v>
      </c>
      <c r="EF33">
        <v>0</v>
      </c>
      <c r="EG33">
        <v>0</v>
      </c>
      <c r="EH33">
        <v>1</v>
      </c>
      <c r="EI33">
        <v>0</v>
      </c>
      <c r="EJ33">
        <v>0</v>
      </c>
      <c r="EK33">
        <v>1</v>
      </c>
      <c r="EL33">
        <v>1</v>
      </c>
      <c r="EM33">
        <v>1</v>
      </c>
      <c r="EN33">
        <v>1</v>
      </c>
      <c r="EO33">
        <v>5</v>
      </c>
      <c r="EP33">
        <v>5</v>
      </c>
      <c r="EQ33">
        <v>30</v>
      </c>
      <c r="ER33">
        <v>0</v>
      </c>
      <c r="ES33">
        <v>0</v>
      </c>
      <c r="ET33">
        <v>1</v>
      </c>
      <c r="EU33">
        <v>3</v>
      </c>
      <c r="EV33">
        <v>0</v>
      </c>
      <c r="EW33">
        <v>0</v>
      </c>
      <c r="EX33">
        <v>0</v>
      </c>
      <c r="EY33">
        <v>0</v>
      </c>
      <c r="EZ33">
        <v>0</v>
      </c>
      <c r="FA33">
        <v>0</v>
      </c>
      <c r="FB33">
        <v>0</v>
      </c>
      <c r="FC33">
        <v>-3</v>
      </c>
    </row>
    <row r="34" spans="1:159" x14ac:dyDescent="0.25">
      <c r="A34" t="s">
        <v>2871</v>
      </c>
      <c r="B34">
        <v>1</v>
      </c>
      <c r="C34">
        <v>29</v>
      </c>
      <c r="D34">
        <v>7257</v>
      </c>
      <c r="E34">
        <v>3300</v>
      </c>
      <c r="F34">
        <v>3750</v>
      </c>
      <c r="G34">
        <v>3102</v>
      </c>
      <c r="H34">
        <v>3754</v>
      </c>
      <c r="I34">
        <v>3883</v>
      </c>
      <c r="J34">
        <v>345</v>
      </c>
      <c r="K34">
        <v>191</v>
      </c>
      <c r="L34">
        <v>3</v>
      </c>
      <c r="M34">
        <v>33</v>
      </c>
      <c r="N34">
        <v>272</v>
      </c>
      <c r="O34">
        <v>40</v>
      </c>
      <c r="P34">
        <v>1</v>
      </c>
      <c r="Q34">
        <v>15</v>
      </c>
      <c r="R34">
        <v>1</v>
      </c>
      <c r="S34">
        <v>1</v>
      </c>
      <c r="T34">
        <v>1</v>
      </c>
      <c r="U34">
        <v>9</v>
      </c>
      <c r="V34">
        <v>1</v>
      </c>
      <c r="W34">
        <v>0</v>
      </c>
      <c r="X34">
        <v>0</v>
      </c>
      <c r="Y34">
        <v>18</v>
      </c>
      <c r="Z34">
        <v>18</v>
      </c>
      <c r="AA34">
        <v>1</v>
      </c>
      <c r="AB34">
        <v>136</v>
      </c>
      <c r="AC34">
        <v>0</v>
      </c>
      <c r="AD34">
        <v>0</v>
      </c>
      <c r="AE34">
        <v>121</v>
      </c>
      <c r="AF34">
        <v>0</v>
      </c>
      <c r="AG34">
        <v>0</v>
      </c>
      <c r="AH34">
        <v>257</v>
      </c>
      <c r="AI34">
        <v>198</v>
      </c>
      <c r="AJ34">
        <v>0</v>
      </c>
      <c r="AK34">
        <v>0</v>
      </c>
      <c r="AL34">
        <v>1</v>
      </c>
      <c r="AM34">
        <v>3</v>
      </c>
      <c r="AN34">
        <v>3</v>
      </c>
      <c r="AO34">
        <v>1</v>
      </c>
      <c r="AP34">
        <v>0</v>
      </c>
      <c r="AQ34">
        <v>0</v>
      </c>
      <c r="AR34">
        <v>1</v>
      </c>
      <c r="AS34">
        <v>15</v>
      </c>
      <c r="AT34">
        <v>10</v>
      </c>
      <c r="AU34">
        <v>0</v>
      </c>
      <c r="AV34">
        <v>30</v>
      </c>
      <c r="AW34">
        <v>1</v>
      </c>
      <c r="AX34">
        <v>2</v>
      </c>
      <c r="AY34">
        <v>1</v>
      </c>
      <c r="AZ34">
        <v>0</v>
      </c>
      <c r="BA34">
        <v>0</v>
      </c>
      <c r="BB34">
        <v>0</v>
      </c>
      <c r="BC34">
        <v>2</v>
      </c>
      <c r="BD34">
        <v>0</v>
      </c>
      <c r="BE34">
        <v>50</v>
      </c>
      <c r="BF34">
        <v>0</v>
      </c>
      <c r="BG34">
        <v>-3</v>
      </c>
      <c r="DF34">
        <v>154</v>
      </c>
      <c r="DG34">
        <v>-191</v>
      </c>
      <c r="DH34">
        <v>0</v>
      </c>
      <c r="DI34">
        <v>10</v>
      </c>
      <c r="DJ34">
        <v>59</v>
      </c>
      <c r="DK34">
        <v>35</v>
      </c>
      <c r="DL34">
        <v>0</v>
      </c>
      <c r="DM34">
        <v>10</v>
      </c>
      <c r="DN34">
        <v>1</v>
      </c>
      <c r="DO34">
        <v>0</v>
      </c>
      <c r="DP34">
        <v>1</v>
      </c>
      <c r="DQ34">
        <v>0</v>
      </c>
      <c r="DR34">
        <v>0</v>
      </c>
      <c r="DS34">
        <v>0</v>
      </c>
      <c r="DT34">
        <v>0</v>
      </c>
      <c r="DU34">
        <v>0</v>
      </c>
      <c r="DV34">
        <v>-18</v>
      </c>
      <c r="DW34">
        <v>0</v>
      </c>
      <c r="DX34">
        <v>59</v>
      </c>
      <c r="DY34">
        <v>0</v>
      </c>
      <c r="DZ34">
        <v>0</v>
      </c>
      <c r="EA34">
        <v>0</v>
      </c>
      <c r="EB34">
        <v>0</v>
      </c>
      <c r="EC34">
        <v>0</v>
      </c>
      <c r="ED34">
        <v>59</v>
      </c>
      <c r="EE34">
        <v>-198</v>
      </c>
      <c r="EF34">
        <v>0</v>
      </c>
      <c r="EG34">
        <v>0</v>
      </c>
      <c r="EH34">
        <v>1</v>
      </c>
      <c r="EI34">
        <v>0</v>
      </c>
      <c r="EJ34">
        <v>0</v>
      </c>
      <c r="EK34">
        <v>1</v>
      </c>
      <c r="EL34">
        <v>0</v>
      </c>
      <c r="EM34">
        <v>0</v>
      </c>
      <c r="EN34">
        <v>1</v>
      </c>
      <c r="EO34">
        <v>0</v>
      </c>
      <c r="EP34">
        <v>5</v>
      </c>
      <c r="EQ34">
        <v>30</v>
      </c>
      <c r="ER34">
        <v>0</v>
      </c>
      <c r="ES34">
        <v>1</v>
      </c>
      <c r="ET34">
        <v>0</v>
      </c>
      <c r="EU34">
        <v>3</v>
      </c>
      <c r="EV34">
        <v>0</v>
      </c>
      <c r="EW34">
        <v>0</v>
      </c>
      <c r="EX34">
        <v>0</v>
      </c>
      <c r="EY34">
        <v>0</v>
      </c>
      <c r="EZ34">
        <v>2</v>
      </c>
      <c r="FA34">
        <v>0</v>
      </c>
      <c r="FB34">
        <v>50</v>
      </c>
      <c r="FC34">
        <v>-3</v>
      </c>
    </row>
    <row r="35" spans="1:159" x14ac:dyDescent="0.25">
      <c r="A35" t="s">
        <v>2871</v>
      </c>
      <c r="B35">
        <v>1</v>
      </c>
      <c r="C35">
        <v>30</v>
      </c>
      <c r="D35">
        <v>2823</v>
      </c>
      <c r="E35">
        <v>2472</v>
      </c>
      <c r="F35">
        <v>3007</v>
      </c>
      <c r="G35">
        <v>2531</v>
      </c>
      <c r="H35">
        <v>4198</v>
      </c>
      <c r="I35">
        <v>3130</v>
      </c>
      <c r="J35">
        <v>241</v>
      </c>
      <c r="K35">
        <v>-61</v>
      </c>
      <c r="L35">
        <v>1</v>
      </c>
      <c r="M35">
        <v>35</v>
      </c>
      <c r="N35">
        <v>171</v>
      </c>
      <c r="O35">
        <v>5</v>
      </c>
      <c r="P35">
        <v>0</v>
      </c>
      <c r="Q35">
        <v>15</v>
      </c>
      <c r="R35">
        <v>1</v>
      </c>
      <c r="S35">
        <v>1</v>
      </c>
      <c r="T35">
        <v>1</v>
      </c>
      <c r="U35">
        <v>10</v>
      </c>
      <c r="V35">
        <v>1</v>
      </c>
      <c r="W35">
        <v>0</v>
      </c>
      <c r="X35">
        <v>0</v>
      </c>
      <c r="Y35">
        <v>20</v>
      </c>
      <c r="Z35">
        <v>20</v>
      </c>
      <c r="AA35">
        <v>1</v>
      </c>
      <c r="AB35">
        <v>115</v>
      </c>
      <c r="AC35">
        <v>0</v>
      </c>
      <c r="AD35">
        <v>10</v>
      </c>
      <c r="AE35">
        <v>41</v>
      </c>
      <c r="AF35">
        <v>0</v>
      </c>
      <c r="AG35">
        <v>0</v>
      </c>
      <c r="AH35">
        <v>166</v>
      </c>
      <c r="AI35">
        <v>-36</v>
      </c>
      <c r="AJ35">
        <v>0</v>
      </c>
      <c r="AK35">
        <v>0</v>
      </c>
      <c r="AL35">
        <v>1</v>
      </c>
      <c r="AM35">
        <v>0</v>
      </c>
      <c r="AN35">
        <v>0</v>
      </c>
      <c r="AO35">
        <v>1</v>
      </c>
      <c r="AP35">
        <v>1</v>
      </c>
      <c r="AQ35">
        <v>1</v>
      </c>
      <c r="AR35">
        <v>1</v>
      </c>
      <c r="AS35">
        <v>5</v>
      </c>
      <c r="AT35">
        <v>5</v>
      </c>
      <c r="AU35">
        <v>0</v>
      </c>
      <c r="AV35">
        <v>0</v>
      </c>
      <c r="AW35">
        <v>0</v>
      </c>
      <c r="AX35">
        <v>0</v>
      </c>
      <c r="AY35">
        <v>1</v>
      </c>
      <c r="AZ35">
        <v>0</v>
      </c>
      <c r="BA35">
        <v>0</v>
      </c>
      <c r="BB35">
        <v>1</v>
      </c>
      <c r="BC35">
        <v>0</v>
      </c>
      <c r="BD35">
        <v>1</v>
      </c>
      <c r="BE35">
        <v>0</v>
      </c>
      <c r="BF35">
        <v>30</v>
      </c>
      <c r="BG35">
        <v>-3</v>
      </c>
      <c r="DF35">
        <v>302</v>
      </c>
      <c r="DG35">
        <v>61</v>
      </c>
      <c r="DH35">
        <v>2</v>
      </c>
      <c r="DI35">
        <v>15</v>
      </c>
      <c r="DJ35">
        <v>247</v>
      </c>
      <c r="DK35">
        <v>40</v>
      </c>
      <c r="DL35">
        <v>1</v>
      </c>
      <c r="DM35">
        <v>15</v>
      </c>
      <c r="DN35">
        <v>1</v>
      </c>
      <c r="DO35">
        <v>1</v>
      </c>
      <c r="DP35">
        <v>1</v>
      </c>
      <c r="DQ35">
        <v>0</v>
      </c>
      <c r="DR35">
        <v>0</v>
      </c>
      <c r="DS35">
        <v>0</v>
      </c>
      <c r="DT35">
        <v>0</v>
      </c>
      <c r="DU35">
        <v>0</v>
      </c>
      <c r="DV35">
        <v>-20</v>
      </c>
      <c r="DW35">
        <v>0</v>
      </c>
      <c r="DX35">
        <v>126</v>
      </c>
      <c r="DY35">
        <v>10</v>
      </c>
      <c r="DZ35">
        <v>10</v>
      </c>
      <c r="EA35">
        <v>66</v>
      </c>
      <c r="EB35">
        <v>10</v>
      </c>
      <c r="EC35">
        <v>0</v>
      </c>
      <c r="ED35">
        <v>202</v>
      </c>
      <c r="EE35">
        <v>36</v>
      </c>
      <c r="EF35">
        <v>3</v>
      </c>
      <c r="EG35">
        <v>3</v>
      </c>
      <c r="EH35">
        <v>1</v>
      </c>
      <c r="EI35">
        <v>3</v>
      </c>
      <c r="EJ35">
        <v>3</v>
      </c>
      <c r="EK35">
        <v>1</v>
      </c>
      <c r="EL35">
        <v>3</v>
      </c>
      <c r="EM35">
        <v>3</v>
      </c>
      <c r="EN35">
        <v>0.33333333333333331</v>
      </c>
      <c r="EO35">
        <v>45</v>
      </c>
      <c r="EP35">
        <v>10</v>
      </c>
      <c r="EQ35">
        <v>0</v>
      </c>
      <c r="ER35">
        <v>30</v>
      </c>
      <c r="ES35">
        <v>2</v>
      </c>
      <c r="ET35">
        <v>1</v>
      </c>
      <c r="EU35">
        <v>1</v>
      </c>
      <c r="EV35">
        <v>0</v>
      </c>
      <c r="EW35">
        <v>1</v>
      </c>
      <c r="EX35">
        <v>0</v>
      </c>
      <c r="EY35">
        <v>1</v>
      </c>
      <c r="EZ35">
        <v>0</v>
      </c>
      <c r="FA35">
        <v>30</v>
      </c>
      <c r="FB35">
        <v>0</v>
      </c>
      <c r="FC35">
        <v>-3</v>
      </c>
    </row>
    <row r="36" spans="1:159" x14ac:dyDescent="0.25">
      <c r="A36" t="s">
        <v>2871</v>
      </c>
      <c r="B36">
        <v>1</v>
      </c>
      <c r="C36">
        <v>31</v>
      </c>
      <c r="D36">
        <v>4181</v>
      </c>
      <c r="E36">
        <v>877</v>
      </c>
      <c r="F36">
        <v>3313</v>
      </c>
      <c r="G36">
        <v>4009</v>
      </c>
      <c r="H36">
        <v>1986</v>
      </c>
      <c r="I36">
        <v>3367</v>
      </c>
      <c r="J36">
        <v>305</v>
      </c>
      <c r="K36">
        <v>17</v>
      </c>
      <c r="L36">
        <v>3</v>
      </c>
      <c r="M36">
        <v>10</v>
      </c>
      <c r="N36">
        <v>205</v>
      </c>
      <c r="O36">
        <v>90</v>
      </c>
      <c r="P36">
        <v>1</v>
      </c>
      <c r="Q36">
        <v>10</v>
      </c>
      <c r="R36">
        <v>1</v>
      </c>
      <c r="S36">
        <v>0</v>
      </c>
      <c r="T36">
        <v>1</v>
      </c>
      <c r="U36">
        <v>0</v>
      </c>
      <c r="V36">
        <v>0</v>
      </c>
      <c r="W36">
        <v>0</v>
      </c>
      <c r="X36">
        <v>0</v>
      </c>
      <c r="Y36">
        <v>0</v>
      </c>
      <c r="Z36">
        <v>-4</v>
      </c>
      <c r="AA36">
        <v>0</v>
      </c>
      <c r="AB36">
        <v>58</v>
      </c>
      <c r="AC36">
        <v>0</v>
      </c>
      <c r="AD36">
        <v>0</v>
      </c>
      <c r="AE36">
        <v>112</v>
      </c>
      <c r="AF36">
        <v>0</v>
      </c>
      <c r="AG36">
        <v>10</v>
      </c>
      <c r="AH36">
        <v>180</v>
      </c>
      <c r="AI36">
        <v>21</v>
      </c>
      <c r="AJ36">
        <v>0</v>
      </c>
      <c r="AK36">
        <v>0</v>
      </c>
      <c r="AL36">
        <v>1</v>
      </c>
      <c r="AM36">
        <v>3</v>
      </c>
      <c r="AN36">
        <v>3</v>
      </c>
      <c r="AO36">
        <v>0</v>
      </c>
      <c r="AP36">
        <v>2</v>
      </c>
      <c r="AQ36">
        <v>2</v>
      </c>
      <c r="AR36">
        <v>0.5</v>
      </c>
      <c r="AS36">
        <v>25</v>
      </c>
      <c r="AT36">
        <v>0</v>
      </c>
      <c r="AU36">
        <v>90</v>
      </c>
      <c r="AV36">
        <v>0</v>
      </c>
      <c r="AW36">
        <v>3</v>
      </c>
      <c r="AX36">
        <v>3</v>
      </c>
      <c r="AY36">
        <v>3</v>
      </c>
      <c r="AZ36">
        <v>1</v>
      </c>
      <c r="BA36">
        <v>0</v>
      </c>
      <c r="BB36">
        <v>0</v>
      </c>
      <c r="BC36">
        <v>2</v>
      </c>
      <c r="BD36">
        <v>0</v>
      </c>
      <c r="BE36">
        <v>50</v>
      </c>
      <c r="BF36">
        <v>0</v>
      </c>
      <c r="BG36">
        <v>-3</v>
      </c>
      <c r="DF36">
        <v>288</v>
      </c>
      <c r="DG36">
        <v>-17</v>
      </c>
      <c r="DH36">
        <v>1</v>
      </c>
      <c r="DI36">
        <v>19</v>
      </c>
      <c r="DJ36">
        <v>184</v>
      </c>
      <c r="DK36">
        <v>35</v>
      </c>
      <c r="DL36">
        <v>0</v>
      </c>
      <c r="DM36">
        <v>15</v>
      </c>
      <c r="DN36">
        <v>1</v>
      </c>
      <c r="DO36">
        <v>1</v>
      </c>
      <c r="DP36">
        <v>1</v>
      </c>
      <c r="DQ36">
        <v>2</v>
      </c>
      <c r="DR36">
        <v>1</v>
      </c>
      <c r="DS36">
        <v>0</v>
      </c>
      <c r="DT36">
        <v>0</v>
      </c>
      <c r="DU36">
        <v>4</v>
      </c>
      <c r="DV36">
        <v>4</v>
      </c>
      <c r="DW36">
        <v>1</v>
      </c>
      <c r="DX36">
        <v>136</v>
      </c>
      <c r="DY36">
        <v>0</v>
      </c>
      <c r="DZ36">
        <v>10</v>
      </c>
      <c r="EA36">
        <v>13</v>
      </c>
      <c r="EB36">
        <v>10</v>
      </c>
      <c r="EC36">
        <v>0</v>
      </c>
      <c r="ED36">
        <v>159</v>
      </c>
      <c r="EE36">
        <v>-21</v>
      </c>
      <c r="EF36">
        <v>2</v>
      </c>
      <c r="EG36">
        <v>2</v>
      </c>
      <c r="EH36">
        <v>1</v>
      </c>
      <c r="EI36">
        <v>0</v>
      </c>
      <c r="EJ36">
        <v>0</v>
      </c>
      <c r="EK36">
        <v>1</v>
      </c>
      <c r="EL36">
        <v>3</v>
      </c>
      <c r="EM36">
        <v>3</v>
      </c>
      <c r="EN36">
        <v>0.33333333333333331</v>
      </c>
      <c r="EO36">
        <v>25</v>
      </c>
      <c r="EP36">
        <v>5</v>
      </c>
      <c r="EQ36">
        <v>30</v>
      </c>
      <c r="ER36">
        <v>0</v>
      </c>
      <c r="ES36">
        <v>1</v>
      </c>
      <c r="ET36">
        <v>3</v>
      </c>
      <c r="EU36">
        <v>0</v>
      </c>
      <c r="EV36">
        <v>0</v>
      </c>
      <c r="EW36">
        <v>0</v>
      </c>
      <c r="EX36">
        <v>0</v>
      </c>
      <c r="EY36">
        <v>0</v>
      </c>
      <c r="EZ36">
        <v>2</v>
      </c>
      <c r="FA36">
        <v>0</v>
      </c>
      <c r="FB36">
        <v>50</v>
      </c>
      <c r="FC36">
        <v>-3</v>
      </c>
    </row>
    <row r="37" spans="1:159" x14ac:dyDescent="0.25">
      <c r="A37" t="s">
        <v>2871</v>
      </c>
      <c r="B37">
        <v>1</v>
      </c>
      <c r="C37">
        <v>32</v>
      </c>
      <c r="D37">
        <v>1792</v>
      </c>
      <c r="E37">
        <v>7257</v>
      </c>
      <c r="F37">
        <v>2220</v>
      </c>
      <c r="G37">
        <v>4539</v>
      </c>
      <c r="H37">
        <v>3750</v>
      </c>
      <c r="I37">
        <v>4674</v>
      </c>
      <c r="J37">
        <v>223</v>
      </c>
      <c r="K37">
        <v>-131</v>
      </c>
      <c r="L37">
        <v>1</v>
      </c>
      <c r="M37">
        <v>35</v>
      </c>
      <c r="N37">
        <v>173</v>
      </c>
      <c r="O37">
        <v>15</v>
      </c>
      <c r="P37">
        <v>0</v>
      </c>
      <c r="Q37">
        <v>15</v>
      </c>
      <c r="R37">
        <v>1</v>
      </c>
      <c r="S37">
        <v>1</v>
      </c>
      <c r="T37">
        <v>1</v>
      </c>
      <c r="U37">
        <v>10</v>
      </c>
      <c r="V37">
        <v>1</v>
      </c>
      <c r="W37">
        <v>0</v>
      </c>
      <c r="X37">
        <v>0</v>
      </c>
      <c r="Y37">
        <v>20</v>
      </c>
      <c r="Z37">
        <v>-2</v>
      </c>
      <c r="AA37">
        <v>1</v>
      </c>
      <c r="AB37">
        <v>136</v>
      </c>
      <c r="AC37">
        <v>0</v>
      </c>
      <c r="AD37">
        <v>0</v>
      </c>
      <c r="AE37">
        <v>37</v>
      </c>
      <c r="AF37">
        <v>0</v>
      </c>
      <c r="AG37">
        <v>0</v>
      </c>
      <c r="AH37">
        <v>173</v>
      </c>
      <c r="AI37">
        <v>-34</v>
      </c>
      <c r="AJ37">
        <v>0</v>
      </c>
      <c r="AK37">
        <v>0</v>
      </c>
      <c r="AL37">
        <v>1</v>
      </c>
      <c r="AM37">
        <v>0</v>
      </c>
      <c r="AN37">
        <v>0</v>
      </c>
      <c r="AO37">
        <v>1</v>
      </c>
      <c r="AP37">
        <v>0</v>
      </c>
      <c r="AQ37">
        <v>0</v>
      </c>
      <c r="AR37">
        <v>1</v>
      </c>
      <c r="AS37">
        <v>0</v>
      </c>
      <c r="AT37">
        <v>15</v>
      </c>
      <c r="AU37">
        <v>0</v>
      </c>
      <c r="AV37">
        <v>0</v>
      </c>
      <c r="AW37">
        <v>1</v>
      </c>
      <c r="AX37">
        <v>1</v>
      </c>
      <c r="AY37">
        <v>1</v>
      </c>
      <c r="AZ37">
        <v>0</v>
      </c>
      <c r="BA37">
        <v>0</v>
      </c>
      <c r="BB37">
        <v>0</v>
      </c>
      <c r="BC37">
        <v>0</v>
      </c>
      <c r="BD37">
        <v>0</v>
      </c>
      <c r="BE37">
        <v>0</v>
      </c>
      <c r="BF37">
        <v>0</v>
      </c>
      <c r="BG37">
        <v>-3</v>
      </c>
      <c r="DF37">
        <v>354</v>
      </c>
      <c r="DG37">
        <v>131</v>
      </c>
      <c r="DH37">
        <v>3</v>
      </c>
      <c r="DI37">
        <v>37</v>
      </c>
      <c r="DJ37">
        <v>252</v>
      </c>
      <c r="DK37">
        <v>65</v>
      </c>
      <c r="DL37">
        <v>1</v>
      </c>
      <c r="DM37">
        <v>15</v>
      </c>
      <c r="DN37">
        <v>1</v>
      </c>
      <c r="DO37">
        <v>1</v>
      </c>
      <c r="DP37">
        <v>1</v>
      </c>
      <c r="DQ37">
        <v>11</v>
      </c>
      <c r="DR37">
        <v>1</v>
      </c>
      <c r="DS37">
        <v>0</v>
      </c>
      <c r="DT37">
        <v>0</v>
      </c>
      <c r="DU37">
        <v>22</v>
      </c>
      <c r="DV37">
        <v>2</v>
      </c>
      <c r="DW37">
        <v>1</v>
      </c>
      <c r="DX37">
        <v>112</v>
      </c>
      <c r="DY37">
        <v>0</v>
      </c>
      <c r="DZ37">
        <v>10</v>
      </c>
      <c r="EA37">
        <v>75</v>
      </c>
      <c r="EB37">
        <v>10</v>
      </c>
      <c r="EC37">
        <v>10</v>
      </c>
      <c r="ED37">
        <v>207</v>
      </c>
      <c r="EE37">
        <v>34</v>
      </c>
      <c r="EF37">
        <v>2</v>
      </c>
      <c r="EG37">
        <v>3</v>
      </c>
      <c r="EH37">
        <v>0.66666666666666663</v>
      </c>
      <c r="EI37">
        <v>3</v>
      </c>
      <c r="EJ37">
        <v>3</v>
      </c>
      <c r="EK37">
        <v>1</v>
      </c>
      <c r="EL37">
        <v>3</v>
      </c>
      <c r="EM37">
        <v>3</v>
      </c>
      <c r="EN37">
        <v>0.66666666666666663</v>
      </c>
      <c r="EO37">
        <v>45</v>
      </c>
      <c r="EP37">
        <v>5</v>
      </c>
      <c r="EQ37">
        <v>30</v>
      </c>
      <c r="ER37">
        <v>30</v>
      </c>
      <c r="ES37">
        <v>1</v>
      </c>
      <c r="ET37">
        <v>2</v>
      </c>
      <c r="EU37">
        <v>3</v>
      </c>
      <c r="EV37">
        <v>0</v>
      </c>
      <c r="EW37">
        <v>0</v>
      </c>
      <c r="EX37">
        <v>0</v>
      </c>
      <c r="EY37">
        <v>0</v>
      </c>
      <c r="EZ37">
        <v>0</v>
      </c>
      <c r="FA37">
        <v>0</v>
      </c>
      <c r="FB37">
        <v>0</v>
      </c>
      <c r="FC37">
        <v>-3</v>
      </c>
    </row>
    <row r="38" spans="1:159" x14ac:dyDescent="0.25">
      <c r="A38" t="s">
        <v>2871</v>
      </c>
      <c r="B38">
        <v>1</v>
      </c>
      <c r="C38">
        <v>33</v>
      </c>
      <c r="D38">
        <v>525</v>
      </c>
      <c r="E38">
        <v>7235</v>
      </c>
      <c r="F38">
        <v>7048</v>
      </c>
      <c r="G38">
        <v>2491</v>
      </c>
      <c r="H38">
        <v>3130</v>
      </c>
      <c r="I38">
        <v>5172</v>
      </c>
      <c r="J38">
        <v>272</v>
      </c>
      <c r="K38">
        <v>-93</v>
      </c>
      <c r="L38">
        <v>1</v>
      </c>
      <c r="M38">
        <v>31</v>
      </c>
      <c r="N38">
        <v>186</v>
      </c>
      <c r="O38">
        <v>30</v>
      </c>
      <c r="P38">
        <v>0</v>
      </c>
      <c r="Q38">
        <v>15</v>
      </c>
      <c r="R38">
        <v>1</v>
      </c>
      <c r="S38">
        <v>1</v>
      </c>
      <c r="T38">
        <v>1</v>
      </c>
      <c r="U38">
        <v>8</v>
      </c>
      <c r="V38">
        <v>1</v>
      </c>
      <c r="W38">
        <v>0</v>
      </c>
      <c r="X38">
        <v>0</v>
      </c>
      <c r="Y38">
        <v>16</v>
      </c>
      <c r="Z38">
        <v>-6</v>
      </c>
      <c r="AA38">
        <v>1</v>
      </c>
      <c r="AB38">
        <v>109</v>
      </c>
      <c r="AC38">
        <v>0</v>
      </c>
      <c r="AD38">
        <v>0</v>
      </c>
      <c r="AE38">
        <v>77</v>
      </c>
      <c r="AF38">
        <v>0</v>
      </c>
      <c r="AG38">
        <v>0</v>
      </c>
      <c r="AH38">
        <v>186</v>
      </c>
      <c r="AI38">
        <v>13</v>
      </c>
      <c r="AJ38">
        <v>0</v>
      </c>
      <c r="AK38">
        <v>0</v>
      </c>
      <c r="AL38">
        <v>1</v>
      </c>
      <c r="AM38">
        <v>0</v>
      </c>
      <c r="AN38">
        <v>0</v>
      </c>
      <c r="AO38">
        <v>1</v>
      </c>
      <c r="AP38">
        <v>0</v>
      </c>
      <c r="AQ38">
        <v>0</v>
      </c>
      <c r="AR38">
        <v>1</v>
      </c>
      <c r="AS38">
        <v>0</v>
      </c>
      <c r="AT38">
        <v>0</v>
      </c>
      <c r="AU38">
        <v>30</v>
      </c>
      <c r="AV38">
        <v>0</v>
      </c>
      <c r="AW38">
        <v>0</v>
      </c>
      <c r="AX38">
        <v>0</v>
      </c>
      <c r="AY38">
        <v>3</v>
      </c>
      <c r="AZ38">
        <v>0</v>
      </c>
      <c r="BA38">
        <v>2</v>
      </c>
      <c r="BB38">
        <v>0</v>
      </c>
      <c r="BC38">
        <v>1</v>
      </c>
      <c r="BD38">
        <v>1</v>
      </c>
      <c r="BE38">
        <v>35</v>
      </c>
      <c r="BF38">
        <v>25</v>
      </c>
      <c r="BG38">
        <v>-3</v>
      </c>
      <c r="DF38">
        <v>365</v>
      </c>
      <c r="DG38">
        <v>93</v>
      </c>
      <c r="DH38">
        <v>4</v>
      </c>
      <c r="DI38">
        <v>37</v>
      </c>
      <c r="DJ38">
        <v>203</v>
      </c>
      <c r="DK38">
        <v>90</v>
      </c>
      <c r="DL38">
        <v>1</v>
      </c>
      <c r="DM38">
        <v>15</v>
      </c>
      <c r="DN38">
        <v>1</v>
      </c>
      <c r="DO38">
        <v>1</v>
      </c>
      <c r="DP38">
        <v>1</v>
      </c>
      <c r="DQ38">
        <v>11</v>
      </c>
      <c r="DR38">
        <v>1</v>
      </c>
      <c r="DS38">
        <v>0</v>
      </c>
      <c r="DT38">
        <v>0</v>
      </c>
      <c r="DU38">
        <v>22</v>
      </c>
      <c r="DV38">
        <v>6</v>
      </c>
      <c r="DW38">
        <v>1</v>
      </c>
      <c r="DX38">
        <v>136</v>
      </c>
      <c r="DY38">
        <v>10</v>
      </c>
      <c r="DZ38">
        <v>10</v>
      </c>
      <c r="EA38">
        <v>27</v>
      </c>
      <c r="EB38">
        <v>0</v>
      </c>
      <c r="EC38">
        <v>0</v>
      </c>
      <c r="ED38">
        <v>173</v>
      </c>
      <c r="EE38">
        <v>-13</v>
      </c>
      <c r="EF38">
        <v>1</v>
      </c>
      <c r="EG38">
        <v>2</v>
      </c>
      <c r="EH38">
        <v>0.5</v>
      </c>
      <c r="EI38">
        <v>3</v>
      </c>
      <c r="EJ38">
        <v>3</v>
      </c>
      <c r="EK38">
        <v>0</v>
      </c>
      <c r="EL38">
        <v>1</v>
      </c>
      <c r="EM38">
        <v>1</v>
      </c>
      <c r="EN38">
        <v>1</v>
      </c>
      <c r="EO38">
        <v>30</v>
      </c>
      <c r="EP38">
        <v>0</v>
      </c>
      <c r="EQ38">
        <v>90</v>
      </c>
      <c r="ER38">
        <v>0</v>
      </c>
      <c r="ES38">
        <v>3</v>
      </c>
      <c r="ET38">
        <v>3</v>
      </c>
      <c r="EU38">
        <v>3</v>
      </c>
      <c r="EV38">
        <v>1</v>
      </c>
      <c r="EW38">
        <v>0</v>
      </c>
      <c r="EX38">
        <v>2</v>
      </c>
      <c r="EY38">
        <v>1</v>
      </c>
      <c r="EZ38">
        <v>1</v>
      </c>
      <c r="FA38">
        <v>25</v>
      </c>
      <c r="FB38">
        <v>35</v>
      </c>
      <c r="FC38">
        <v>-3</v>
      </c>
    </row>
    <row r="39" spans="1:159" x14ac:dyDescent="0.25">
      <c r="A39" t="s">
        <v>2871</v>
      </c>
      <c r="B39">
        <v>1</v>
      </c>
      <c r="C39">
        <v>34</v>
      </c>
      <c r="D39">
        <v>6175</v>
      </c>
      <c r="E39">
        <v>877</v>
      </c>
      <c r="F39">
        <v>5638</v>
      </c>
      <c r="G39">
        <v>3754</v>
      </c>
      <c r="H39">
        <v>2823</v>
      </c>
      <c r="I39">
        <v>4181</v>
      </c>
      <c r="J39">
        <v>195</v>
      </c>
      <c r="K39">
        <v>-253</v>
      </c>
      <c r="L39">
        <v>0</v>
      </c>
      <c r="M39">
        <v>10</v>
      </c>
      <c r="N39">
        <v>125</v>
      </c>
      <c r="O39">
        <v>40</v>
      </c>
      <c r="P39">
        <v>0</v>
      </c>
      <c r="Q39">
        <v>10</v>
      </c>
      <c r="R39">
        <v>1</v>
      </c>
      <c r="S39">
        <v>0</v>
      </c>
      <c r="T39">
        <v>1</v>
      </c>
      <c r="U39">
        <v>0</v>
      </c>
      <c r="V39">
        <v>0</v>
      </c>
      <c r="W39">
        <v>0</v>
      </c>
      <c r="X39">
        <v>0</v>
      </c>
      <c r="Y39">
        <v>0</v>
      </c>
      <c r="Z39">
        <v>-18</v>
      </c>
      <c r="AA39">
        <v>0</v>
      </c>
      <c r="AB39">
        <v>95</v>
      </c>
      <c r="AC39">
        <v>10</v>
      </c>
      <c r="AD39">
        <v>0</v>
      </c>
      <c r="AE39">
        <v>0</v>
      </c>
      <c r="AF39">
        <v>0</v>
      </c>
      <c r="AG39">
        <v>0</v>
      </c>
      <c r="AH39">
        <v>95</v>
      </c>
      <c r="AI39">
        <v>-170</v>
      </c>
      <c r="AJ39">
        <v>1</v>
      </c>
      <c r="AK39">
        <v>1</v>
      </c>
      <c r="AL39">
        <v>1</v>
      </c>
      <c r="AM39">
        <v>3</v>
      </c>
      <c r="AN39">
        <v>3</v>
      </c>
      <c r="AO39">
        <v>1</v>
      </c>
      <c r="AP39">
        <v>2</v>
      </c>
      <c r="AQ39">
        <v>2</v>
      </c>
      <c r="AR39">
        <v>0</v>
      </c>
      <c r="AS39">
        <v>30</v>
      </c>
      <c r="AT39">
        <v>10</v>
      </c>
      <c r="AU39">
        <v>0</v>
      </c>
      <c r="AV39">
        <v>30</v>
      </c>
      <c r="AW39">
        <v>2</v>
      </c>
      <c r="AX39">
        <v>1</v>
      </c>
      <c r="AY39">
        <v>1</v>
      </c>
      <c r="AZ39">
        <v>0</v>
      </c>
      <c r="BA39">
        <v>0</v>
      </c>
      <c r="BB39">
        <v>4</v>
      </c>
      <c r="BC39">
        <v>3</v>
      </c>
      <c r="BD39">
        <v>0</v>
      </c>
      <c r="BE39">
        <v>75</v>
      </c>
      <c r="BF39">
        <v>20</v>
      </c>
      <c r="BG39">
        <v>-3</v>
      </c>
      <c r="DF39">
        <v>448</v>
      </c>
      <c r="DG39">
        <v>253</v>
      </c>
      <c r="DH39">
        <v>2</v>
      </c>
      <c r="DI39">
        <v>28</v>
      </c>
      <c r="DJ39">
        <v>280</v>
      </c>
      <c r="DK39">
        <v>65</v>
      </c>
      <c r="DL39">
        <v>1</v>
      </c>
      <c r="DM39">
        <v>10</v>
      </c>
      <c r="DN39">
        <v>0</v>
      </c>
      <c r="DO39">
        <v>1</v>
      </c>
      <c r="DP39">
        <v>1</v>
      </c>
      <c r="DQ39">
        <v>9</v>
      </c>
      <c r="DR39">
        <v>1</v>
      </c>
      <c r="DS39">
        <v>0</v>
      </c>
      <c r="DT39">
        <v>0</v>
      </c>
      <c r="DU39">
        <v>18</v>
      </c>
      <c r="DV39">
        <v>18</v>
      </c>
      <c r="DW39">
        <v>0</v>
      </c>
      <c r="DX39">
        <v>136</v>
      </c>
      <c r="DY39">
        <v>0</v>
      </c>
      <c r="DZ39">
        <v>0</v>
      </c>
      <c r="EA39">
        <v>129</v>
      </c>
      <c r="EB39">
        <v>0</v>
      </c>
      <c r="EC39">
        <v>0</v>
      </c>
      <c r="ED39">
        <v>265</v>
      </c>
      <c r="EE39">
        <v>170</v>
      </c>
      <c r="EF39">
        <v>0</v>
      </c>
      <c r="EG39">
        <v>0</v>
      </c>
      <c r="EH39">
        <v>1</v>
      </c>
      <c r="EI39">
        <v>3</v>
      </c>
      <c r="EJ39">
        <v>3</v>
      </c>
      <c r="EK39">
        <v>1</v>
      </c>
      <c r="EL39">
        <v>0</v>
      </c>
      <c r="EM39">
        <v>0</v>
      </c>
      <c r="EN39">
        <v>1</v>
      </c>
      <c r="EO39">
        <v>15</v>
      </c>
      <c r="EP39">
        <v>5</v>
      </c>
      <c r="EQ39">
        <v>30</v>
      </c>
      <c r="ER39">
        <v>30</v>
      </c>
      <c r="ES39">
        <v>1</v>
      </c>
      <c r="ET39">
        <v>2</v>
      </c>
      <c r="EU39">
        <v>3</v>
      </c>
      <c r="EV39">
        <v>0</v>
      </c>
      <c r="EW39">
        <v>4</v>
      </c>
      <c r="EX39">
        <v>0</v>
      </c>
      <c r="EY39">
        <v>0</v>
      </c>
      <c r="EZ39">
        <v>3</v>
      </c>
      <c r="FA39">
        <v>20</v>
      </c>
      <c r="FB39">
        <v>75</v>
      </c>
      <c r="FC39">
        <v>-3</v>
      </c>
    </row>
    <row r="40" spans="1:159" x14ac:dyDescent="0.25">
      <c r="A40" t="s">
        <v>2871</v>
      </c>
      <c r="B40">
        <v>1</v>
      </c>
      <c r="C40">
        <v>35</v>
      </c>
      <c r="D40">
        <v>4239</v>
      </c>
      <c r="E40">
        <v>4818</v>
      </c>
      <c r="F40">
        <v>2500</v>
      </c>
      <c r="G40">
        <v>3275</v>
      </c>
      <c r="H40">
        <v>2472</v>
      </c>
      <c r="I40">
        <v>1792</v>
      </c>
      <c r="J40">
        <v>250</v>
      </c>
      <c r="K40">
        <v>-29</v>
      </c>
      <c r="L40">
        <v>0</v>
      </c>
      <c r="M40">
        <v>15</v>
      </c>
      <c r="N40">
        <v>195</v>
      </c>
      <c r="O40">
        <v>40</v>
      </c>
      <c r="P40">
        <v>0</v>
      </c>
      <c r="Q40">
        <v>15</v>
      </c>
      <c r="R40">
        <v>1</v>
      </c>
      <c r="S40">
        <v>1</v>
      </c>
      <c r="T40">
        <v>1</v>
      </c>
      <c r="U40">
        <v>0</v>
      </c>
      <c r="V40">
        <v>0</v>
      </c>
      <c r="W40">
        <v>0</v>
      </c>
      <c r="X40">
        <v>0</v>
      </c>
      <c r="Y40">
        <v>0</v>
      </c>
      <c r="Z40">
        <v>0</v>
      </c>
      <c r="AA40">
        <v>0</v>
      </c>
      <c r="AB40">
        <v>129</v>
      </c>
      <c r="AC40">
        <v>0</v>
      </c>
      <c r="AD40">
        <v>0</v>
      </c>
      <c r="AE40">
        <v>41</v>
      </c>
      <c r="AF40">
        <v>10</v>
      </c>
      <c r="AG40">
        <v>0</v>
      </c>
      <c r="AH40">
        <v>170</v>
      </c>
      <c r="AI40">
        <v>-54</v>
      </c>
      <c r="AJ40">
        <v>2</v>
      </c>
      <c r="AK40">
        <v>2</v>
      </c>
      <c r="AL40">
        <v>1</v>
      </c>
      <c r="AM40">
        <v>3</v>
      </c>
      <c r="AN40">
        <v>3</v>
      </c>
      <c r="AO40">
        <v>1</v>
      </c>
      <c r="AP40">
        <v>0</v>
      </c>
      <c r="AQ40">
        <v>0</v>
      </c>
      <c r="AR40">
        <v>1</v>
      </c>
      <c r="AS40">
        <v>25</v>
      </c>
      <c r="AT40">
        <v>10</v>
      </c>
      <c r="AU40">
        <v>0</v>
      </c>
      <c r="AV40">
        <v>30</v>
      </c>
      <c r="AW40">
        <v>1</v>
      </c>
      <c r="AX40">
        <v>1</v>
      </c>
      <c r="AY40">
        <v>2</v>
      </c>
      <c r="AZ40">
        <v>0</v>
      </c>
      <c r="BA40">
        <v>0</v>
      </c>
      <c r="BB40">
        <v>0</v>
      </c>
      <c r="BC40">
        <v>0</v>
      </c>
      <c r="BD40">
        <v>0</v>
      </c>
      <c r="BE40">
        <v>0</v>
      </c>
      <c r="BF40">
        <v>0</v>
      </c>
      <c r="BG40">
        <v>-3</v>
      </c>
      <c r="DF40">
        <v>279</v>
      </c>
      <c r="DG40">
        <v>29</v>
      </c>
      <c r="DH40">
        <v>2</v>
      </c>
      <c r="DI40">
        <v>15</v>
      </c>
      <c r="DJ40">
        <v>249</v>
      </c>
      <c r="DK40">
        <v>15</v>
      </c>
      <c r="DL40">
        <v>1</v>
      </c>
      <c r="DM40">
        <v>15</v>
      </c>
      <c r="DN40">
        <v>1</v>
      </c>
      <c r="DO40">
        <v>1</v>
      </c>
      <c r="DP40">
        <v>1</v>
      </c>
      <c r="DQ40">
        <v>0</v>
      </c>
      <c r="DR40">
        <v>0</v>
      </c>
      <c r="DS40">
        <v>0</v>
      </c>
      <c r="DT40">
        <v>0</v>
      </c>
      <c r="DU40">
        <v>0</v>
      </c>
      <c r="DV40">
        <v>0</v>
      </c>
      <c r="DW40">
        <v>0</v>
      </c>
      <c r="DX40">
        <v>130</v>
      </c>
      <c r="DY40">
        <v>0</v>
      </c>
      <c r="DZ40">
        <v>0</v>
      </c>
      <c r="EA40">
        <v>84</v>
      </c>
      <c r="EB40">
        <v>0</v>
      </c>
      <c r="EC40">
        <v>10</v>
      </c>
      <c r="ED40">
        <v>224</v>
      </c>
      <c r="EE40">
        <v>54</v>
      </c>
      <c r="EF40">
        <v>0</v>
      </c>
      <c r="EG40">
        <v>0</v>
      </c>
      <c r="EH40">
        <v>1</v>
      </c>
      <c r="EI40">
        <v>0</v>
      </c>
      <c r="EJ40">
        <v>2</v>
      </c>
      <c r="EK40">
        <v>0</v>
      </c>
      <c r="EL40">
        <v>2</v>
      </c>
      <c r="EM40">
        <v>3</v>
      </c>
      <c r="EN40">
        <v>0.33333333333333331</v>
      </c>
      <c r="EO40">
        <v>25</v>
      </c>
      <c r="EP40">
        <v>15</v>
      </c>
      <c r="EQ40">
        <v>0</v>
      </c>
      <c r="ER40">
        <v>0</v>
      </c>
      <c r="ES40">
        <v>1</v>
      </c>
      <c r="ET40">
        <v>1</v>
      </c>
      <c r="EU40">
        <v>1</v>
      </c>
      <c r="EV40">
        <v>0</v>
      </c>
      <c r="EW40">
        <v>0</v>
      </c>
      <c r="EX40">
        <v>0</v>
      </c>
      <c r="EY40">
        <v>0</v>
      </c>
      <c r="EZ40">
        <v>0</v>
      </c>
      <c r="FA40">
        <v>0</v>
      </c>
      <c r="FB40">
        <v>0</v>
      </c>
      <c r="FC40">
        <v>-3</v>
      </c>
    </row>
    <row r="41" spans="1:159" x14ac:dyDescent="0.25">
      <c r="A41" t="s">
        <v>2871</v>
      </c>
      <c r="B41">
        <v>1</v>
      </c>
      <c r="C41">
        <v>36</v>
      </c>
      <c r="D41">
        <v>2538</v>
      </c>
      <c r="E41">
        <v>6453</v>
      </c>
      <c r="F41">
        <v>3298</v>
      </c>
      <c r="G41">
        <v>3292</v>
      </c>
      <c r="H41">
        <v>3102</v>
      </c>
      <c r="I41">
        <v>3007</v>
      </c>
      <c r="J41">
        <v>212</v>
      </c>
      <c r="K41">
        <v>-227</v>
      </c>
      <c r="L41">
        <v>0</v>
      </c>
      <c r="M41">
        <v>10</v>
      </c>
      <c r="N41">
        <v>142</v>
      </c>
      <c r="O41">
        <v>60</v>
      </c>
      <c r="P41">
        <v>0</v>
      </c>
      <c r="Q41">
        <v>10</v>
      </c>
      <c r="R41">
        <v>1</v>
      </c>
      <c r="S41">
        <v>0</v>
      </c>
      <c r="T41">
        <v>1</v>
      </c>
      <c r="U41">
        <v>0</v>
      </c>
      <c r="V41">
        <v>0</v>
      </c>
      <c r="W41">
        <v>0</v>
      </c>
      <c r="X41">
        <v>0</v>
      </c>
      <c r="Y41">
        <v>0</v>
      </c>
      <c r="Z41">
        <v>-18</v>
      </c>
      <c r="AA41">
        <v>0</v>
      </c>
      <c r="AB41">
        <v>120</v>
      </c>
      <c r="AC41">
        <v>10</v>
      </c>
      <c r="AD41">
        <v>0</v>
      </c>
      <c r="AE41">
        <v>2</v>
      </c>
      <c r="AF41">
        <v>0</v>
      </c>
      <c r="AG41">
        <v>0</v>
      </c>
      <c r="AH41">
        <v>122</v>
      </c>
      <c r="AI41">
        <v>-124</v>
      </c>
      <c r="AJ41">
        <v>1</v>
      </c>
      <c r="AK41">
        <v>1</v>
      </c>
      <c r="AL41">
        <v>1</v>
      </c>
      <c r="AM41">
        <v>3</v>
      </c>
      <c r="AN41">
        <v>3</v>
      </c>
      <c r="AO41">
        <v>1</v>
      </c>
      <c r="AP41">
        <v>0</v>
      </c>
      <c r="AQ41">
        <v>0</v>
      </c>
      <c r="AR41">
        <v>1</v>
      </c>
      <c r="AS41">
        <v>20</v>
      </c>
      <c r="AT41">
        <v>0</v>
      </c>
      <c r="AU41">
        <v>30</v>
      </c>
      <c r="AV41">
        <v>30</v>
      </c>
      <c r="AW41">
        <v>0</v>
      </c>
      <c r="AX41">
        <v>3</v>
      </c>
      <c r="AY41">
        <v>2</v>
      </c>
      <c r="AZ41">
        <v>0</v>
      </c>
      <c r="BA41">
        <v>1</v>
      </c>
      <c r="BB41">
        <v>0</v>
      </c>
      <c r="BC41">
        <v>3</v>
      </c>
      <c r="BD41">
        <v>0</v>
      </c>
      <c r="BE41">
        <v>80</v>
      </c>
      <c r="BF41">
        <v>0</v>
      </c>
      <c r="BG41">
        <v>-3</v>
      </c>
      <c r="DF41">
        <v>439</v>
      </c>
      <c r="DG41">
        <v>227</v>
      </c>
      <c r="DH41">
        <v>2</v>
      </c>
      <c r="DI41">
        <v>28</v>
      </c>
      <c r="DJ41">
        <v>271</v>
      </c>
      <c r="DK41">
        <v>60</v>
      </c>
      <c r="DL41">
        <v>1</v>
      </c>
      <c r="DM41">
        <v>10</v>
      </c>
      <c r="DN41">
        <v>0</v>
      </c>
      <c r="DO41">
        <v>1</v>
      </c>
      <c r="DP41">
        <v>1</v>
      </c>
      <c r="DQ41">
        <v>9</v>
      </c>
      <c r="DR41">
        <v>1</v>
      </c>
      <c r="DS41">
        <v>0</v>
      </c>
      <c r="DT41">
        <v>0</v>
      </c>
      <c r="DU41">
        <v>18</v>
      </c>
      <c r="DV41">
        <v>18</v>
      </c>
      <c r="DW41">
        <v>0</v>
      </c>
      <c r="DX41">
        <v>136</v>
      </c>
      <c r="DY41">
        <v>0</v>
      </c>
      <c r="DZ41">
        <v>0</v>
      </c>
      <c r="EA41">
        <v>100</v>
      </c>
      <c r="EB41">
        <v>0</v>
      </c>
      <c r="EC41">
        <v>10</v>
      </c>
      <c r="ED41">
        <v>246</v>
      </c>
      <c r="EE41">
        <v>124</v>
      </c>
      <c r="EF41">
        <v>0</v>
      </c>
      <c r="EG41">
        <v>0</v>
      </c>
      <c r="EH41">
        <v>1</v>
      </c>
      <c r="EI41">
        <v>3</v>
      </c>
      <c r="EJ41">
        <v>3</v>
      </c>
      <c r="EK41">
        <v>1</v>
      </c>
      <c r="EL41">
        <v>2</v>
      </c>
      <c r="EM41">
        <v>2</v>
      </c>
      <c r="EN41">
        <v>0.5</v>
      </c>
      <c r="EO41">
        <v>25</v>
      </c>
      <c r="EP41">
        <v>0</v>
      </c>
      <c r="EQ41">
        <v>30</v>
      </c>
      <c r="ER41">
        <v>30</v>
      </c>
      <c r="ES41">
        <v>2</v>
      </c>
      <c r="ET41">
        <v>0</v>
      </c>
      <c r="EU41">
        <v>3</v>
      </c>
      <c r="EV41">
        <v>0</v>
      </c>
      <c r="EW41">
        <v>0</v>
      </c>
      <c r="EX41">
        <v>1</v>
      </c>
      <c r="EY41">
        <v>0</v>
      </c>
      <c r="EZ41">
        <v>3</v>
      </c>
      <c r="FA41">
        <v>0</v>
      </c>
      <c r="FB41">
        <v>80</v>
      </c>
      <c r="FC41">
        <v>-3</v>
      </c>
    </row>
    <row r="42" spans="1:159" x14ac:dyDescent="0.25">
      <c r="A42" t="s">
        <v>2871</v>
      </c>
      <c r="B42">
        <v>1</v>
      </c>
      <c r="C42">
        <v>37</v>
      </c>
      <c r="D42">
        <v>2883</v>
      </c>
      <c r="E42">
        <v>5658</v>
      </c>
      <c r="F42">
        <v>3277</v>
      </c>
      <c r="G42">
        <v>1986</v>
      </c>
      <c r="H42">
        <v>3300</v>
      </c>
      <c r="I42">
        <v>4360</v>
      </c>
      <c r="J42">
        <v>366</v>
      </c>
      <c r="K42">
        <v>167</v>
      </c>
      <c r="L42">
        <v>2</v>
      </c>
      <c r="M42">
        <v>15</v>
      </c>
      <c r="N42">
        <v>281</v>
      </c>
      <c r="O42">
        <v>65</v>
      </c>
      <c r="P42">
        <v>1</v>
      </c>
      <c r="Q42">
        <v>15</v>
      </c>
      <c r="R42">
        <v>1</v>
      </c>
      <c r="S42">
        <v>1</v>
      </c>
      <c r="T42">
        <v>1</v>
      </c>
      <c r="U42">
        <v>0</v>
      </c>
      <c r="V42">
        <v>0</v>
      </c>
      <c r="W42">
        <v>0</v>
      </c>
      <c r="X42">
        <v>0</v>
      </c>
      <c r="Y42">
        <v>0</v>
      </c>
      <c r="Z42">
        <v>0</v>
      </c>
      <c r="AA42">
        <v>0</v>
      </c>
      <c r="AB42">
        <v>127</v>
      </c>
      <c r="AC42">
        <v>0</v>
      </c>
      <c r="AD42">
        <v>0</v>
      </c>
      <c r="AE42">
        <v>119</v>
      </c>
      <c r="AF42">
        <v>0</v>
      </c>
      <c r="AG42">
        <v>10</v>
      </c>
      <c r="AH42">
        <v>256</v>
      </c>
      <c r="AI42">
        <v>192</v>
      </c>
      <c r="AJ42">
        <v>0</v>
      </c>
      <c r="AK42">
        <v>0</v>
      </c>
      <c r="AL42">
        <v>1</v>
      </c>
      <c r="AM42">
        <v>3</v>
      </c>
      <c r="AN42">
        <v>3</v>
      </c>
      <c r="AO42">
        <v>1</v>
      </c>
      <c r="AP42">
        <v>2</v>
      </c>
      <c r="AQ42">
        <v>2</v>
      </c>
      <c r="AR42">
        <v>0.5</v>
      </c>
      <c r="AS42">
        <v>25</v>
      </c>
      <c r="AT42">
        <v>5</v>
      </c>
      <c r="AU42">
        <v>30</v>
      </c>
      <c r="AV42">
        <v>30</v>
      </c>
      <c r="AW42">
        <v>3</v>
      </c>
      <c r="AX42">
        <v>1</v>
      </c>
      <c r="AY42">
        <v>2</v>
      </c>
      <c r="AZ42">
        <v>0</v>
      </c>
      <c r="BA42">
        <v>0</v>
      </c>
      <c r="BB42">
        <v>1</v>
      </c>
      <c r="BC42">
        <v>0</v>
      </c>
      <c r="BD42">
        <v>0</v>
      </c>
      <c r="BE42">
        <v>0</v>
      </c>
      <c r="BF42">
        <v>5</v>
      </c>
      <c r="BG42">
        <v>-3</v>
      </c>
      <c r="DF42">
        <v>199</v>
      </c>
      <c r="DG42">
        <v>-167</v>
      </c>
      <c r="DH42">
        <v>1</v>
      </c>
      <c r="DI42">
        <v>15</v>
      </c>
      <c r="DJ42">
        <v>94</v>
      </c>
      <c r="DK42">
        <v>90</v>
      </c>
      <c r="DL42">
        <v>0</v>
      </c>
      <c r="DM42">
        <v>15</v>
      </c>
      <c r="DN42">
        <v>1</v>
      </c>
      <c r="DO42">
        <v>1</v>
      </c>
      <c r="DP42">
        <v>1</v>
      </c>
      <c r="DQ42">
        <v>0</v>
      </c>
      <c r="DR42">
        <v>0</v>
      </c>
      <c r="DS42">
        <v>0</v>
      </c>
      <c r="DT42">
        <v>0</v>
      </c>
      <c r="DU42">
        <v>0</v>
      </c>
      <c r="DV42">
        <v>0</v>
      </c>
      <c r="DW42">
        <v>0</v>
      </c>
      <c r="DX42">
        <v>53</v>
      </c>
      <c r="DY42">
        <v>10</v>
      </c>
      <c r="DZ42">
        <v>0</v>
      </c>
      <c r="EA42">
        <v>11</v>
      </c>
      <c r="EB42">
        <v>10</v>
      </c>
      <c r="EC42">
        <v>0</v>
      </c>
      <c r="ED42">
        <v>64</v>
      </c>
      <c r="EE42">
        <v>-192</v>
      </c>
      <c r="EF42">
        <v>3</v>
      </c>
      <c r="EG42">
        <v>3</v>
      </c>
      <c r="EH42">
        <v>1</v>
      </c>
      <c r="EI42">
        <v>3</v>
      </c>
      <c r="EJ42">
        <v>3</v>
      </c>
      <c r="EK42">
        <v>1</v>
      </c>
      <c r="EL42">
        <v>0</v>
      </c>
      <c r="EM42">
        <v>0</v>
      </c>
      <c r="EN42">
        <v>1</v>
      </c>
      <c r="EO42">
        <v>30</v>
      </c>
      <c r="EP42">
        <v>0</v>
      </c>
      <c r="EQ42">
        <v>60</v>
      </c>
      <c r="ER42">
        <v>30</v>
      </c>
      <c r="ES42">
        <v>3</v>
      </c>
      <c r="ET42">
        <v>2</v>
      </c>
      <c r="EU42">
        <v>3</v>
      </c>
      <c r="EV42">
        <v>1</v>
      </c>
      <c r="EW42">
        <v>1</v>
      </c>
      <c r="EX42">
        <v>0</v>
      </c>
      <c r="EY42">
        <v>0</v>
      </c>
      <c r="EZ42">
        <v>0</v>
      </c>
      <c r="FA42">
        <v>5</v>
      </c>
      <c r="FB42">
        <v>0</v>
      </c>
      <c r="FC42">
        <v>-3</v>
      </c>
    </row>
    <row r="43" spans="1:159" x14ac:dyDescent="0.25">
      <c r="A43" t="s">
        <v>2871</v>
      </c>
      <c r="B43">
        <v>1</v>
      </c>
      <c r="C43">
        <v>38</v>
      </c>
      <c r="D43">
        <v>4539</v>
      </c>
      <c r="E43">
        <v>4009</v>
      </c>
      <c r="F43">
        <v>876</v>
      </c>
      <c r="G43">
        <v>5576</v>
      </c>
      <c r="H43">
        <v>2531</v>
      </c>
      <c r="I43">
        <v>6047</v>
      </c>
      <c r="J43">
        <v>445</v>
      </c>
      <c r="K43">
        <v>205</v>
      </c>
      <c r="L43">
        <v>3</v>
      </c>
      <c r="M43">
        <v>53</v>
      </c>
      <c r="N43">
        <v>327</v>
      </c>
      <c r="O43">
        <v>60</v>
      </c>
      <c r="P43">
        <v>1</v>
      </c>
      <c r="Q43">
        <v>15</v>
      </c>
      <c r="R43">
        <v>1</v>
      </c>
      <c r="S43">
        <v>1</v>
      </c>
      <c r="T43">
        <v>1</v>
      </c>
      <c r="U43">
        <v>10</v>
      </c>
      <c r="V43">
        <v>1</v>
      </c>
      <c r="W43">
        <v>9</v>
      </c>
      <c r="X43">
        <v>9</v>
      </c>
      <c r="Y43">
        <v>38</v>
      </c>
      <c r="Z43">
        <v>24</v>
      </c>
      <c r="AA43">
        <v>1</v>
      </c>
      <c r="AB43">
        <v>136</v>
      </c>
      <c r="AC43">
        <v>10</v>
      </c>
      <c r="AD43">
        <v>10</v>
      </c>
      <c r="AE43">
        <v>136</v>
      </c>
      <c r="AF43">
        <v>10</v>
      </c>
      <c r="AG43">
        <v>0</v>
      </c>
      <c r="AH43">
        <v>282</v>
      </c>
      <c r="AI43">
        <v>216</v>
      </c>
      <c r="AJ43">
        <v>3</v>
      </c>
      <c r="AK43">
        <v>3</v>
      </c>
      <c r="AL43">
        <v>1</v>
      </c>
      <c r="AM43">
        <v>3</v>
      </c>
      <c r="AN43">
        <v>3</v>
      </c>
      <c r="AO43">
        <v>1</v>
      </c>
      <c r="AP43">
        <v>3</v>
      </c>
      <c r="AQ43">
        <v>3</v>
      </c>
      <c r="AR43">
        <v>0.33333333333333331</v>
      </c>
      <c r="AS43">
        <v>45</v>
      </c>
      <c r="AT43">
        <v>0</v>
      </c>
      <c r="AU43">
        <v>30</v>
      </c>
      <c r="AV43">
        <v>30</v>
      </c>
      <c r="AW43">
        <v>3</v>
      </c>
      <c r="AX43">
        <v>2</v>
      </c>
      <c r="AY43">
        <v>0</v>
      </c>
      <c r="AZ43">
        <v>0</v>
      </c>
      <c r="BA43">
        <v>3</v>
      </c>
      <c r="BB43">
        <v>1</v>
      </c>
      <c r="BC43">
        <v>1</v>
      </c>
      <c r="BD43">
        <v>0</v>
      </c>
      <c r="BE43">
        <v>40</v>
      </c>
      <c r="BF43">
        <v>5</v>
      </c>
      <c r="BG43">
        <v>-3</v>
      </c>
      <c r="DF43">
        <v>240</v>
      </c>
      <c r="DG43">
        <v>-205</v>
      </c>
      <c r="DH43">
        <v>2</v>
      </c>
      <c r="DI43">
        <v>29</v>
      </c>
      <c r="DJ43">
        <v>81</v>
      </c>
      <c r="DK43">
        <v>90</v>
      </c>
      <c r="DL43">
        <v>0</v>
      </c>
      <c r="DM43">
        <v>15</v>
      </c>
      <c r="DN43">
        <v>1</v>
      </c>
      <c r="DO43">
        <v>1</v>
      </c>
      <c r="DP43">
        <v>1</v>
      </c>
      <c r="DQ43">
        <v>7</v>
      </c>
      <c r="DR43">
        <v>1</v>
      </c>
      <c r="DS43">
        <v>0</v>
      </c>
      <c r="DT43">
        <v>-9</v>
      </c>
      <c r="DU43">
        <v>14</v>
      </c>
      <c r="DV43">
        <v>12</v>
      </c>
      <c r="DW43">
        <v>1</v>
      </c>
      <c r="DX43">
        <v>66</v>
      </c>
      <c r="DY43">
        <v>0</v>
      </c>
      <c r="DZ43">
        <v>0</v>
      </c>
      <c r="EA43">
        <v>0</v>
      </c>
      <c r="EB43">
        <v>0</v>
      </c>
      <c r="EC43">
        <v>0</v>
      </c>
      <c r="ED43">
        <v>66</v>
      </c>
      <c r="EE43">
        <v>-216</v>
      </c>
      <c r="EF43">
        <v>0</v>
      </c>
      <c r="EG43">
        <v>0</v>
      </c>
      <c r="EH43">
        <v>1</v>
      </c>
      <c r="EI43">
        <v>3</v>
      </c>
      <c r="EJ43">
        <v>3</v>
      </c>
      <c r="EK43">
        <v>1</v>
      </c>
      <c r="EL43">
        <v>0</v>
      </c>
      <c r="EM43">
        <v>0</v>
      </c>
      <c r="EN43">
        <v>1</v>
      </c>
      <c r="EO43">
        <v>15</v>
      </c>
      <c r="EP43">
        <v>0</v>
      </c>
      <c r="EQ43">
        <v>60</v>
      </c>
      <c r="ER43">
        <v>30</v>
      </c>
      <c r="ES43">
        <v>3</v>
      </c>
      <c r="ET43">
        <v>2</v>
      </c>
      <c r="EU43">
        <v>3</v>
      </c>
      <c r="EV43">
        <v>1</v>
      </c>
      <c r="EW43">
        <v>1</v>
      </c>
      <c r="EX43">
        <v>3</v>
      </c>
      <c r="EY43">
        <v>0</v>
      </c>
      <c r="EZ43">
        <v>1</v>
      </c>
      <c r="FA43">
        <v>5</v>
      </c>
      <c r="FB43">
        <v>40</v>
      </c>
      <c r="FC43">
        <v>-3</v>
      </c>
    </row>
    <row r="44" spans="1:159" x14ac:dyDescent="0.25">
      <c r="A44" t="s">
        <v>2871</v>
      </c>
      <c r="B44">
        <v>1</v>
      </c>
      <c r="C44">
        <v>39</v>
      </c>
      <c r="D44">
        <v>5929</v>
      </c>
      <c r="E44">
        <v>3883</v>
      </c>
      <c r="F44">
        <v>4198</v>
      </c>
      <c r="G44">
        <v>3313</v>
      </c>
      <c r="H44">
        <v>6056</v>
      </c>
      <c r="I44">
        <v>3134</v>
      </c>
      <c r="J44">
        <v>208</v>
      </c>
      <c r="K44">
        <v>-24</v>
      </c>
      <c r="L44">
        <v>1</v>
      </c>
      <c r="M44">
        <v>37</v>
      </c>
      <c r="N44">
        <v>106</v>
      </c>
      <c r="O44">
        <v>40</v>
      </c>
      <c r="P44">
        <v>0</v>
      </c>
      <c r="Q44">
        <v>15</v>
      </c>
      <c r="R44">
        <v>1</v>
      </c>
      <c r="S44">
        <v>1</v>
      </c>
      <c r="T44">
        <v>1</v>
      </c>
      <c r="U44">
        <v>11</v>
      </c>
      <c r="V44">
        <v>1</v>
      </c>
      <c r="W44">
        <v>0</v>
      </c>
      <c r="X44">
        <v>-8</v>
      </c>
      <c r="Y44">
        <v>22</v>
      </c>
      <c r="Z44">
        <v>38</v>
      </c>
      <c r="AA44">
        <v>1</v>
      </c>
      <c r="AB44">
        <v>7</v>
      </c>
      <c r="AC44">
        <v>0</v>
      </c>
      <c r="AD44">
        <v>0</v>
      </c>
      <c r="AE44">
        <v>84</v>
      </c>
      <c r="AF44">
        <v>0</v>
      </c>
      <c r="AG44">
        <v>0</v>
      </c>
      <c r="AH44">
        <v>91</v>
      </c>
      <c r="AI44">
        <v>-20</v>
      </c>
      <c r="AJ44">
        <v>0</v>
      </c>
      <c r="AK44">
        <v>0</v>
      </c>
      <c r="AL44">
        <v>1</v>
      </c>
      <c r="AM44">
        <v>3</v>
      </c>
      <c r="AN44">
        <v>3</v>
      </c>
      <c r="AO44">
        <v>1</v>
      </c>
      <c r="AP44">
        <v>0</v>
      </c>
      <c r="AQ44">
        <v>0</v>
      </c>
      <c r="AR44">
        <v>1</v>
      </c>
      <c r="AS44">
        <v>15</v>
      </c>
      <c r="AT44">
        <v>10</v>
      </c>
      <c r="AU44">
        <v>0</v>
      </c>
      <c r="AV44">
        <v>30</v>
      </c>
      <c r="AW44">
        <v>1</v>
      </c>
      <c r="AX44">
        <v>2</v>
      </c>
      <c r="AY44">
        <v>1</v>
      </c>
      <c r="AZ44">
        <v>0</v>
      </c>
      <c r="BA44">
        <v>2</v>
      </c>
      <c r="BB44">
        <v>0</v>
      </c>
      <c r="BC44">
        <v>0</v>
      </c>
      <c r="BD44">
        <v>1</v>
      </c>
      <c r="BE44">
        <v>10</v>
      </c>
      <c r="BF44">
        <v>25</v>
      </c>
      <c r="BG44">
        <v>-3</v>
      </c>
      <c r="DF44">
        <v>232</v>
      </c>
      <c r="DG44">
        <v>24</v>
      </c>
      <c r="DH44">
        <v>2</v>
      </c>
      <c r="DI44">
        <v>31</v>
      </c>
      <c r="DJ44">
        <v>126</v>
      </c>
      <c r="DK44">
        <v>65</v>
      </c>
      <c r="DL44">
        <v>1</v>
      </c>
      <c r="DM44">
        <v>15</v>
      </c>
      <c r="DN44">
        <v>1</v>
      </c>
      <c r="DO44">
        <v>1</v>
      </c>
      <c r="DP44">
        <v>1</v>
      </c>
      <c r="DQ44">
        <v>0</v>
      </c>
      <c r="DR44">
        <v>0</v>
      </c>
      <c r="DS44">
        <v>8</v>
      </c>
      <c r="DT44">
        <v>8</v>
      </c>
      <c r="DU44">
        <v>16</v>
      </c>
      <c r="DV44">
        <v>-6</v>
      </c>
      <c r="DW44">
        <v>0</v>
      </c>
      <c r="DX44">
        <v>92</v>
      </c>
      <c r="DY44">
        <v>0</v>
      </c>
      <c r="DZ44">
        <v>0</v>
      </c>
      <c r="EA44">
        <v>19</v>
      </c>
      <c r="EB44">
        <v>0</v>
      </c>
      <c r="EC44">
        <v>0</v>
      </c>
      <c r="ED44">
        <v>111</v>
      </c>
      <c r="EE44">
        <v>20</v>
      </c>
      <c r="EF44">
        <v>0</v>
      </c>
      <c r="EG44">
        <v>0</v>
      </c>
      <c r="EH44">
        <v>1</v>
      </c>
      <c r="EI44">
        <v>3</v>
      </c>
      <c r="EJ44">
        <v>3</v>
      </c>
      <c r="EK44">
        <v>1</v>
      </c>
      <c r="EL44">
        <v>0</v>
      </c>
      <c r="EM44">
        <v>0</v>
      </c>
      <c r="EN44">
        <v>1</v>
      </c>
      <c r="EO44">
        <v>15</v>
      </c>
      <c r="EP44">
        <v>5</v>
      </c>
      <c r="EQ44">
        <v>30</v>
      </c>
      <c r="ER44">
        <v>30</v>
      </c>
      <c r="ES44">
        <v>3</v>
      </c>
      <c r="ET44">
        <v>1</v>
      </c>
      <c r="EU44">
        <v>2</v>
      </c>
      <c r="EV44">
        <v>0</v>
      </c>
      <c r="EW44">
        <v>0</v>
      </c>
      <c r="EX44">
        <v>2</v>
      </c>
      <c r="EY44">
        <v>1</v>
      </c>
      <c r="EZ44">
        <v>0</v>
      </c>
      <c r="FA44">
        <v>25</v>
      </c>
      <c r="FB44">
        <v>10</v>
      </c>
      <c r="FC44">
        <v>-3</v>
      </c>
    </row>
    <row r="45" spans="1:159" x14ac:dyDescent="0.25">
      <c r="A45" t="s">
        <v>2871</v>
      </c>
      <c r="B45">
        <v>1</v>
      </c>
      <c r="C45">
        <v>40</v>
      </c>
      <c r="D45">
        <v>2472</v>
      </c>
      <c r="E45">
        <v>3367</v>
      </c>
      <c r="F45">
        <v>3292</v>
      </c>
      <c r="G45">
        <v>5658</v>
      </c>
      <c r="H45">
        <v>2823</v>
      </c>
      <c r="I45">
        <v>7257</v>
      </c>
      <c r="J45">
        <v>177</v>
      </c>
      <c r="K45">
        <v>-149</v>
      </c>
      <c r="L45">
        <v>0</v>
      </c>
      <c r="M45">
        <v>26</v>
      </c>
      <c r="N45">
        <v>136</v>
      </c>
      <c r="O45">
        <v>5</v>
      </c>
      <c r="P45">
        <v>0</v>
      </c>
      <c r="Q45">
        <v>10</v>
      </c>
      <c r="R45">
        <v>1</v>
      </c>
      <c r="S45">
        <v>1</v>
      </c>
      <c r="T45">
        <v>0</v>
      </c>
      <c r="U45">
        <v>8</v>
      </c>
      <c r="V45">
        <v>1</v>
      </c>
      <c r="W45">
        <v>0</v>
      </c>
      <c r="X45">
        <v>0</v>
      </c>
      <c r="Y45">
        <v>16</v>
      </c>
      <c r="Z45">
        <v>-2</v>
      </c>
      <c r="AA45">
        <v>0</v>
      </c>
      <c r="AB45">
        <v>136</v>
      </c>
      <c r="AC45">
        <v>0</v>
      </c>
      <c r="AD45">
        <v>0</v>
      </c>
      <c r="AE45">
        <v>0</v>
      </c>
      <c r="AF45">
        <v>0</v>
      </c>
      <c r="AG45">
        <v>0</v>
      </c>
      <c r="AH45">
        <v>136</v>
      </c>
      <c r="AI45">
        <v>-52</v>
      </c>
      <c r="AJ45">
        <v>0</v>
      </c>
      <c r="AK45">
        <v>0</v>
      </c>
      <c r="AL45">
        <v>1</v>
      </c>
      <c r="AM45">
        <v>0</v>
      </c>
      <c r="AN45">
        <v>0</v>
      </c>
      <c r="AO45">
        <v>1</v>
      </c>
      <c r="AP45">
        <v>0</v>
      </c>
      <c r="AQ45">
        <v>0</v>
      </c>
      <c r="AR45">
        <v>1</v>
      </c>
      <c r="AS45">
        <v>0</v>
      </c>
      <c r="AT45">
        <v>5</v>
      </c>
      <c r="AU45">
        <v>0</v>
      </c>
      <c r="AV45">
        <v>0</v>
      </c>
      <c r="AW45">
        <v>1</v>
      </c>
      <c r="AX45">
        <v>0</v>
      </c>
      <c r="AY45">
        <v>0</v>
      </c>
      <c r="AZ45">
        <v>0</v>
      </c>
      <c r="BA45">
        <v>0</v>
      </c>
      <c r="BB45">
        <v>2</v>
      </c>
      <c r="BC45">
        <v>1</v>
      </c>
      <c r="BD45">
        <v>0</v>
      </c>
      <c r="BE45">
        <v>25</v>
      </c>
      <c r="BF45">
        <v>10</v>
      </c>
      <c r="BG45">
        <v>-3</v>
      </c>
      <c r="DF45">
        <v>326</v>
      </c>
      <c r="DG45">
        <v>149</v>
      </c>
      <c r="DH45">
        <v>3</v>
      </c>
      <c r="DI45">
        <v>33</v>
      </c>
      <c r="DJ45">
        <v>203</v>
      </c>
      <c r="DK45">
        <v>65</v>
      </c>
      <c r="DL45">
        <v>1</v>
      </c>
      <c r="DM45">
        <v>15</v>
      </c>
      <c r="DN45">
        <v>1</v>
      </c>
      <c r="DO45">
        <v>1</v>
      </c>
      <c r="DP45">
        <v>1</v>
      </c>
      <c r="DQ45">
        <v>9</v>
      </c>
      <c r="DR45">
        <v>1</v>
      </c>
      <c r="DS45">
        <v>0</v>
      </c>
      <c r="DT45">
        <v>0</v>
      </c>
      <c r="DU45">
        <v>18</v>
      </c>
      <c r="DV45">
        <v>2</v>
      </c>
      <c r="DW45">
        <v>1</v>
      </c>
      <c r="DX45">
        <v>62</v>
      </c>
      <c r="DY45">
        <v>0</v>
      </c>
      <c r="DZ45">
        <v>0</v>
      </c>
      <c r="EA45">
        <v>126</v>
      </c>
      <c r="EB45">
        <v>0</v>
      </c>
      <c r="EC45">
        <v>0</v>
      </c>
      <c r="ED45">
        <v>188</v>
      </c>
      <c r="EE45">
        <v>52</v>
      </c>
      <c r="EF45">
        <v>0</v>
      </c>
      <c r="EG45">
        <v>0</v>
      </c>
      <c r="EH45">
        <v>1</v>
      </c>
      <c r="EI45">
        <v>3</v>
      </c>
      <c r="EJ45">
        <v>3</v>
      </c>
      <c r="EK45">
        <v>1</v>
      </c>
      <c r="EL45">
        <v>0</v>
      </c>
      <c r="EM45">
        <v>0</v>
      </c>
      <c r="EN45">
        <v>1</v>
      </c>
      <c r="EO45">
        <v>15</v>
      </c>
      <c r="EP45">
        <v>5</v>
      </c>
      <c r="EQ45">
        <v>30</v>
      </c>
      <c r="ER45">
        <v>30</v>
      </c>
      <c r="ES45">
        <v>3</v>
      </c>
      <c r="ET45">
        <v>2</v>
      </c>
      <c r="EU45">
        <v>1</v>
      </c>
      <c r="EV45">
        <v>0</v>
      </c>
      <c r="EW45">
        <v>2</v>
      </c>
      <c r="EX45">
        <v>0</v>
      </c>
      <c r="EY45">
        <v>0</v>
      </c>
      <c r="EZ45">
        <v>1</v>
      </c>
      <c r="FA45">
        <v>10</v>
      </c>
      <c r="FB45">
        <v>25</v>
      </c>
      <c r="FC45">
        <v>-3</v>
      </c>
    </row>
    <row r="46" spans="1:159" x14ac:dyDescent="0.25">
      <c r="A46" t="s">
        <v>2871</v>
      </c>
      <c r="B46">
        <v>1</v>
      </c>
      <c r="C46">
        <v>41</v>
      </c>
      <c r="D46">
        <v>877</v>
      </c>
      <c r="E46">
        <v>2538</v>
      </c>
      <c r="F46">
        <v>3754</v>
      </c>
      <c r="G46">
        <v>1792</v>
      </c>
      <c r="H46">
        <v>4239</v>
      </c>
      <c r="I46">
        <v>4360</v>
      </c>
      <c r="J46">
        <v>50</v>
      </c>
      <c r="K46">
        <v>-364</v>
      </c>
      <c r="L46">
        <v>0</v>
      </c>
      <c r="M46">
        <v>5</v>
      </c>
      <c r="N46">
        <v>5</v>
      </c>
      <c r="O46">
        <v>10</v>
      </c>
      <c r="P46">
        <v>0</v>
      </c>
      <c r="Q46">
        <v>5</v>
      </c>
      <c r="R46">
        <v>0</v>
      </c>
      <c r="S46">
        <v>1</v>
      </c>
      <c r="T46">
        <v>0</v>
      </c>
      <c r="U46">
        <v>0</v>
      </c>
      <c r="V46">
        <v>0</v>
      </c>
      <c r="W46">
        <v>0</v>
      </c>
      <c r="X46">
        <v>0</v>
      </c>
      <c r="Y46">
        <v>0</v>
      </c>
      <c r="Z46">
        <v>-20</v>
      </c>
      <c r="AA46">
        <v>0</v>
      </c>
      <c r="AB46">
        <v>0</v>
      </c>
      <c r="AC46">
        <v>0</v>
      </c>
      <c r="AD46">
        <v>0</v>
      </c>
      <c r="AE46">
        <v>0</v>
      </c>
      <c r="AF46">
        <v>0</v>
      </c>
      <c r="AG46">
        <v>0</v>
      </c>
      <c r="AH46">
        <v>0</v>
      </c>
      <c r="AI46">
        <v>-264</v>
      </c>
      <c r="AJ46">
        <v>0</v>
      </c>
      <c r="AK46">
        <v>0</v>
      </c>
      <c r="AL46">
        <v>1</v>
      </c>
      <c r="AM46">
        <v>0</v>
      </c>
      <c r="AN46">
        <v>1</v>
      </c>
      <c r="AO46">
        <v>0</v>
      </c>
      <c r="AP46">
        <v>0</v>
      </c>
      <c r="AQ46">
        <v>0</v>
      </c>
      <c r="AR46">
        <v>1</v>
      </c>
      <c r="AS46">
        <v>5</v>
      </c>
      <c r="AT46">
        <v>10</v>
      </c>
      <c r="AU46">
        <v>0</v>
      </c>
      <c r="AV46">
        <v>0</v>
      </c>
      <c r="AW46">
        <v>1</v>
      </c>
      <c r="AX46">
        <v>0</v>
      </c>
      <c r="AY46">
        <v>1</v>
      </c>
      <c r="AZ46">
        <v>0</v>
      </c>
      <c r="BA46">
        <v>0</v>
      </c>
      <c r="BB46">
        <v>1</v>
      </c>
      <c r="BC46">
        <v>1</v>
      </c>
      <c r="BD46">
        <v>1</v>
      </c>
      <c r="BE46">
        <v>25</v>
      </c>
      <c r="BF46">
        <v>30</v>
      </c>
      <c r="BG46">
        <v>-3</v>
      </c>
      <c r="DF46">
        <v>414</v>
      </c>
      <c r="DG46">
        <v>364</v>
      </c>
      <c r="DH46">
        <v>3</v>
      </c>
      <c r="DI46">
        <v>35</v>
      </c>
      <c r="DJ46">
        <v>289</v>
      </c>
      <c r="DK46">
        <v>65</v>
      </c>
      <c r="DL46">
        <v>1</v>
      </c>
      <c r="DM46">
        <v>15</v>
      </c>
      <c r="DN46">
        <v>1</v>
      </c>
      <c r="DO46">
        <v>1</v>
      </c>
      <c r="DP46">
        <v>1</v>
      </c>
      <c r="DQ46">
        <v>10</v>
      </c>
      <c r="DR46">
        <v>1</v>
      </c>
      <c r="DS46">
        <v>0</v>
      </c>
      <c r="DT46">
        <v>0</v>
      </c>
      <c r="DU46">
        <v>20</v>
      </c>
      <c r="DV46">
        <v>20</v>
      </c>
      <c r="DW46">
        <v>1</v>
      </c>
      <c r="DX46">
        <v>136</v>
      </c>
      <c r="DY46">
        <v>0</v>
      </c>
      <c r="DZ46">
        <v>0</v>
      </c>
      <c r="EA46">
        <v>118</v>
      </c>
      <c r="EB46">
        <v>0</v>
      </c>
      <c r="EC46">
        <v>10</v>
      </c>
      <c r="ED46">
        <v>264</v>
      </c>
      <c r="EE46">
        <v>264</v>
      </c>
      <c r="EF46">
        <v>0</v>
      </c>
      <c r="EG46">
        <v>0</v>
      </c>
      <c r="EH46">
        <v>1</v>
      </c>
      <c r="EI46">
        <v>3</v>
      </c>
      <c r="EJ46">
        <v>3</v>
      </c>
      <c r="EK46">
        <v>1</v>
      </c>
      <c r="EL46">
        <v>2</v>
      </c>
      <c r="EM46">
        <v>2</v>
      </c>
      <c r="EN46">
        <v>0.5</v>
      </c>
      <c r="EO46">
        <v>25</v>
      </c>
      <c r="EP46">
        <v>5</v>
      </c>
      <c r="EQ46">
        <v>30</v>
      </c>
      <c r="ER46">
        <v>30</v>
      </c>
      <c r="ES46">
        <v>3</v>
      </c>
      <c r="ET46">
        <v>2</v>
      </c>
      <c r="EU46">
        <v>1</v>
      </c>
      <c r="EV46">
        <v>0</v>
      </c>
      <c r="EW46">
        <v>1</v>
      </c>
      <c r="EX46">
        <v>0</v>
      </c>
      <c r="EY46">
        <v>1</v>
      </c>
      <c r="EZ46">
        <v>1</v>
      </c>
      <c r="FA46">
        <v>30</v>
      </c>
      <c r="FB46">
        <v>25</v>
      </c>
      <c r="FC46">
        <v>-3</v>
      </c>
    </row>
    <row r="47" spans="1:159" x14ac:dyDescent="0.25">
      <c r="A47" t="s">
        <v>2871</v>
      </c>
      <c r="B47">
        <v>1</v>
      </c>
      <c r="C47">
        <v>42</v>
      </c>
      <c r="D47">
        <v>3298</v>
      </c>
      <c r="E47">
        <v>2883</v>
      </c>
      <c r="F47">
        <v>1986</v>
      </c>
      <c r="G47">
        <v>5172</v>
      </c>
      <c r="H47">
        <v>7235</v>
      </c>
      <c r="I47">
        <v>876</v>
      </c>
      <c r="J47">
        <v>202</v>
      </c>
      <c r="K47">
        <v>-165</v>
      </c>
      <c r="L47">
        <v>0</v>
      </c>
      <c r="M47">
        <v>15</v>
      </c>
      <c r="N47">
        <v>182</v>
      </c>
      <c r="O47">
        <v>5</v>
      </c>
      <c r="P47">
        <v>0</v>
      </c>
      <c r="Q47">
        <v>15</v>
      </c>
      <c r="R47">
        <v>1</v>
      </c>
      <c r="S47">
        <v>1</v>
      </c>
      <c r="T47">
        <v>1</v>
      </c>
      <c r="U47">
        <v>0</v>
      </c>
      <c r="V47">
        <v>0</v>
      </c>
      <c r="W47">
        <v>0</v>
      </c>
      <c r="X47">
        <v>0</v>
      </c>
      <c r="Y47">
        <v>0</v>
      </c>
      <c r="Z47">
        <v>-12</v>
      </c>
      <c r="AA47">
        <v>0</v>
      </c>
      <c r="AB47">
        <v>129</v>
      </c>
      <c r="AC47">
        <v>10</v>
      </c>
      <c r="AD47">
        <v>0</v>
      </c>
      <c r="AE47">
        <v>38</v>
      </c>
      <c r="AF47">
        <v>10</v>
      </c>
      <c r="AG47">
        <v>0</v>
      </c>
      <c r="AH47">
        <v>167</v>
      </c>
      <c r="AI47">
        <v>22</v>
      </c>
      <c r="AJ47">
        <v>3</v>
      </c>
      <c r="AK47">
        <v>3</v>
      </c>
      <c r="AL47">
        <v>1</v>
      </c>
      <c r="AM47">
        <v>0</v>
      </c>
      <c r="AN47">
        <v>0</v>
      </c>
      <c r="AO47">
        <v>1</v>
      </c>
      <c r="AP47">
        <v>0</v>
      </c>
      <c r="AQ47">
        <v>0</v>
      </c>
      <c r="AR47">
        <v>1</v>
      </c>
      <c r="AS47">
        <v>15</v>
      </c>
      <c r="AT47">
        <v>5</v>
      </c>
      <c r="AU47">
        <v>0</v>
      </c>
      <c r="AV47">
        <v>0</v>
      </c>
      <c r="AW47">
        <v>0</v>
      </c>
      <c r="AX47">
        <v>0</v>
      </c>
      <c r="AY47">
        <v>1</v>
      </c>
      <c r="AZ47">
        <v>0</v>
      </c>
      <c r="BA47">
        <v>5</v>
      </c>
      <c r="BB47">
        <v>0</v>
      </c>
      <c r="BC47">
        <v>2</v>
      </c>
      <c r="BD47">
        <v>0</v>
      </c>
      <c r="BE47">
        <v>75</v>
      </c>
      <c r="BF47">
        <v>0</v>
      </c>
      <c r="BG47">
        <v>-3</v>
      </c>
      <c r="DF47">
        <v>367</v>
      </c>
      <c r="DG47">
        <v>165</v>
      </c>
      <c r="DH47">
        <v>4</v>
      </c>
      <c r="DI47">
        <v>27</v>
      </c>
      <c r="DJ47">
        <v>175</v>
      </c>
      <c r="DK47">
        <v>90</v>
      </c>
      <c r="DL47">
        <v>1</v>
      </c>
      <c r="DM47">
        <v>15</v>
      </c>
      <c r="DN47">
        <v>1</v>
      </c>
      <c r="DO47">
        <v>1</v>
      </c>
      <c r="DP47">
        <v>1</v>
      </c>
      <c r="DQ47">
        <v>6</v>
      </c>
      <c r="DR47">
        <v>1</v>
      </c>
      <c r="DS47">
        <v>0</v>
      </c>
      <c r="DT47">
        <v>0</v>
      </c>
      <c r="DU47">
        <v>12</v>
      </c>
      <c r="DV47">
        <v>12</v>
      </c>
      <c r="DW47">
        <v>1</v>
      </c>
      <c r="DX47">
        <v>72</v>
      </c>
      <c r="DY47">
        <v>0</v>
      </c>
      <c r="DZ47">
        <v>10</v>
      </c>
      <c r="EA47">
        <v>63</v>
      </c>
      <c r="EB47">
        <v>10</v>
      </c>
      <c r="EC47">
        <v>0</v>
      </c>
      <c r="ED47">
        <v>145</v>
      </c>
      <c r="EE47">
        <v>-22</v>
      </c>
      <c r="EF47">
        <v>2</v>
      </c>
      <c r="EG47">
        <v>2</v>
      </c>
      <c r="EH47">
        <v>1</v>
      </c>
      <c r="EI47">
        <v>3</v>
      </c>
      <c r="EJ47">
        <v>3</v>
      </c>
      <c r="EK47">
        <v>1</v>
      </c>
      <c r="EL47">
        <v>1</v>
      </c>
      <c r="EM47">
        <v>1</v>
      </c>
      <c r="EN47">
        <v>1</v>
      </c>
      <c r="EO47">
        <v>30</v>
      </c>
      <c r="EP47">
        <v>0</v>
      </c>
      <c r="EQ47">
        <v>60</v>
      </c>
      <c r="ER47">
        <v>30</v>
      </c>
      <c r="ES47">
        <v>3</v>
      </c>
      <c r="ET47">
        <v>2</v>
      </c>
      <c r="EU47">
        <v>3</v>
      </c>
      <c r="EV47">
        <v>1</v>
      </c>
      <c r="EW47">
        <v>0</v>
      </c>
      <c r="EX47">
        <v>5</v>
      </c>
      <c r="EY47">
        <v>0</v>
      </c>
      <c r="EZ47">
        <v>2</v>
      </c>
      <c r="FA47">
        <v>0</v>
      </c>
      <c r="FB47">
        <v>75</v>
      </c>
      <c r="FC47">
        <v>-3</v>
      </c>
    </row>
    <row r="48" spans="1:159" x14ac:dyDescent="0.25">
      <c r="A48" t="s">
        <v>2871</v>
      </c>
      <c r="B48">
        <v>1</v>
      </c>
      <c r="C48">
        <v>43</v>
      </c>
      <c r="D48">
        <v>3300</v>
      </c>
      <c r="E48">
        <v>6056</v>
      </c>
      <c r="F48">
        <v>4181</v>
      </c>
      <c r="G48">
        <v>4198</v>
      </c>
      <c r="H48">
        <v>2491</v>
      </c>
      <c r="I48">
        <v>2220</v>
      </c>
      <c r="J48">
        <v>135</v>
      </c>
      <c r="K48">
        <v>-220</v>
      </c>
      <c r="L48">
        <v>1</v>
      </c>
      <c r="M48">
        <v>37</v>
      </c>
      <c r="N48">
        <v>98</v>
      </c>
      <c r="O48">
        <v>0</v>
      </c>
      <c r="P48">
        <v>0</v>
      </c>
      <c r="Q48">
        <v>15</v>
      </c>
      <c r="R48">
        <v>1</v>
      </c>
      <c r="S48">
        <v>1</v>
      </c>
      <c r="T48">
        <v>1</v>
      </c>
      <c r="U48">
        <v>11</v>
      </c>
      <c r="V48">
        <v>1</v>
      </c>
      <c r="W48">
        <v>0</v>
      </c>
      <c r="X48">
        <v>0</v>
      </c>
      <c r="Y48">
        <v>22</v>
      </c>
      <c r="Z48">
        <v>6</v>
      </c>
      <c r="AA48">
        <v>1</v>
      </c>
      <c r="AB48">
        <v>71</v>
      </c>
      <c r="AC48">
        <v>0</v>
      </c>
      <c r="AD48">
        <v>0</v>
      </c>
      <c r="AE48">
        <v>27</v>
      </c>
      <c r="AF48">
        <v>0</v>
      </c>
      <c r="AG48">
        <v>0</v>
      </c>
      <c r="AH48">
        <v>98</v>
      </c>
      <c r="AI48">
        <v>-111</v>
      </c>
      <c r="AJ48">
        <v>0</v>
      </c>
      <c r="AK48">
        <v>0</v>
      </c>
      <c r="AL48">
        <v>1</v>
      </c>
      <c r="AM48">
        <v>0</v>
      </c>
      <c r="AN48">
        <v>0</v>
      </c>
      <c r="AO48">
        <v>1</v>
      </c>
      <c r="AP48">
        <v>0</v>
      </c>
      <c r="AQ48">
        <v>0</v>
      </c>
      <c r="AR48">
        <v>1</v>
      </c>
      <c r="AS48">
        <v>0</v>
      </c>
      <c r="AT48">
        <v>0</v>
      </c>
      <c r="AU48">
        <v>0</v>
      </c>
      <c r="AV48">
        <v>0</v>
      </c>
      <c r="AW48">
        <v>0</v>
      </c>
      <c r="AX48">
        <v>0</v>
      </c>
      <c r="AY48">
        <v>0</v>
      </c>
      <c r="AZ48">
        <v>0</v>
      </c>
      <c r="BA48">
        <v>3</v>
      </c>
      <c r="BB48">
        <v>0</v>
      </c>
      <c r="BC48">
        <v>1</v>
      </c>
      <c r="BD48">
        <v>0</v>
      </c>
      <c r="BE48">
        <v>40</v>
      </c>
      <c r="BF48">
        <v>0</v>
      </c>
      <c r="BG48">
        <v>-3</v>
      </c>
      <c r="DF48">
        <v>355</v>
      </c>
      <c r="DG48">
        <v>220</v>
      </c>
      <c r="DH48">
        <v>3</v>
      </c>
      <c r="DI48">
        <v>31</v>
      </c>
      <c r="DJ48">
        <v>249</v>
      </c>
      <c r="DK48">
        <v>35</v>
      </c>
      <c r="DL48">
        <v>1</v>
      </c>
      <c r="DM48">
        <v>15</v>
      </c>
      <c r="DN48">
        <v>1</v>
      </c>
      <c r="DO48">
        <v>1</v>
      </c>
      <c r="DP48">
        <v>1</v>
      </c>
      <c r="DQ48">
        <v>8</v>
      </c>
      <c r="DR48">
        <v>1</v>
      </c>
      <c r="DS48">
        <v>0</v>
      </c>
      <c r="DT48">
        <v>0</v>
      </c>
      <c r="DU48">
        <v>16</v>
      </c>
      <c r="DV48">
        <v>-6</v>
      </c>
      <c r="DW48">
        <v>1</v>
      </c>
      <c r="DX48">
        <v>108</v>
      </c>
      <c r="DY48">
        <v>0</v>
      </c>
      <c r="DZ48">
        <v>0</v>
      </c>
      <c r="EA48">
        <v>91</v>
      </c>
      <c r="EB48">
        <v>0</v>
      </c>
      <c r="EC48">
        <v>10</v>
      </c>
      <c r="ED48">
        <v>209</v>
      </c>
      <c r="EE48">
        <v>111</v>
      </c>
      <c r="EF48">
        <v>2</v>
      </c>
      <c r="EG48">
        <v>2</v>
      </c>
      <c r="EH48">
        <v>0</v>
      </c>
      <c r="EI48">
        <v>3</v>
      </c>
      <c r="EJ48">
        <v>3</v>
      </c>
      <c r="EK48">
        <v>1</v>
      </c>
      <c r="EL48">
        <v>2</v>
      </c>
      <c r="EM48">
        <v>3</v>
      </c>
      <c r="EN48">
        <v>0.33333333333333331</v>
      </c>
      <c r="EO48">
        <v>40</v>
      </c>
      <c r="EP48">
        <v>5</v>
      </c>
      <c r="EQ48">
        <v>0</v>
      </c>
      <c r="ER48">
        <v>30</v>
      </c>
      <c r="ES48">
        <v>2</v>
      </c>
      <c r="ET48">
        <v>0</v>
      </c>
      <c r="EU48">
        <v>1</v>
      </c>
      <c r="EV48">
        <v>0</v>
      </c>
      <c r="EW48">
        <v>0</v>
      </c>
      <c r="EX48">
        <v>3</v>
      </c>
      <c r="EY48">
        <v>0</v>
      </c>
      <c r="EZ48">
        <v>1</v>
      </c>
      <c r="FA48">
        <v>0</v>
      </c>
      <c r="FB48">
        <v>40</v>
      </c>
      <c r="FC48">
        <v>-3</v>
      </c>
    </row>
    <row r="49" spans="1:159" x14ac:dyDescent="0.25">
      <c r="A49" t="s">
        <v>2871</v>
      </c>
      <c r="B49">
        <v>1</v>
      </c>
      <c r="C49">
        <v>44</v>
      </c>
      <c r="D49">
        <v>2500</v>
      </c>
      <c r="E49">
        <v>3134</v>
      </c>
      <c r="F49">
        <v>2531</v>
      </c>
      <c r="G49">
        <v>4009</v>
      </c>
      <c r="H49">
        <v>525</v>
      </c>
      <c r="I49">
        <v>3102</v>
      </c>
      <c r="J49">
        <v>68</v>
      </c>
      <c r="K49">
        <v>-369</v>
      </c>
      <c r="L49">
        <v>0</v>
      </c>
      <c r="M49">
        <v>15</v>
      </c>
      <c r="N49">
        <v>18</v>
      </c>
      <c r="O49">
        <v>35</v>
      </c>
      <c r="P49">
        <v>0</v>
      </c>
      <c r="Q49">
        <v>15</v>
      </c>
      <c r="R49">
        <v>1</v>
      </c>
      <c r="S49">
        <v>1</v>
      </c>
      <c r="T49">
        <v>1</v>
      </c>
      <c r="U49">
        <v>0</v>
      </c>
      <c r="V49">
        <v>0</v>
      </c>
      <c r="W49">
        <v>0</v>
      </c>
      <c r="X49">
        <v>0</v>
      </c>
      <c r="Y49">
        <v>0</v>
      </c>
      <c r="Z49">
        <v>-22</v>
      </c>
      <c r="AA49">
        <v>0</v>
      </c>
      <c r="AB49">
        <v>0</v>
      </c>
      <c r="AC49">
        <v>0</v>
      </c>
      <c r="AD49">
        <v>0</v>
      </c>
      <c r="AE49">
        <v>3</v>
      </c>
      <c r="AF49">
        <v>0</v>
      </c>
      <c r="AG49">
        <v>0</v>
      </c>
      <c r="AH49">
        <v>3</v>
      </c>
      <c r="AI49">
        <v>-237</v>
      </c>
      <c r="AJ49">
        <v>0</v>
      </c>
      <c r="AK49">
        <v>0</v>
      </c>
      <c r="AL49">
        <v>1</v>
      </c>
      <c r="AM49">
        <v>3</v>
      </c>
      <c r="AN49">
        <v>3</v>
      </c>
      <c r="AO49">
        <v>1</v>
      </c>
      <c r="AP49">
        <v>0</v>
      </c>
      <c r="AQ49">
        <v>0</v>
      </c>
      <c r="AR49">
        <v>1</v>
      </c>
      <c r="AS49">
        <v>15</v>
      </c>
      <c r="AT49">
        <v>5</v>
      </c>
      <c r="AU49">
        <v>0</v>
      </c>
      <c r="AV49">
        <v>30</v>
      </c>
      <c r="AW49">
        <v>0</v>
      </c>
      <c r="AX49">
        <v>1</v>
      </c>
      <c r="AY49">
        <v>2</v>
      </c>
      <c r="AZ49">
        <v>0</v>
      </c>
      <c r="BA49">
        <v>1</v>
      </c>
      <c r="BB49">
        <v>0</v>
      </c>
      <c r="BC49">
        <v>2</v>
      </c>
      <c r="BD49">
        <v>0</v>
      </c>
      <c r="BE49">
        <v>55</v>
      </c>
      <c r="BF49">
        <v>0</v>
      </c>
      <c r="BG49">
        <v>-3</v>
      </c>
      <c r="DF49">
        <v>437</v>
      </c>
      <c r="DG49">
        <v>369</v>
      </c>
      <c r="DH49">
        <v>4</v>
      </c>
      <c r="DI49">
        <v>37</v>
      </c>
      <c r="DJ49">
        <v>255</v>
      </c>
      <c r="DK49">
        <v>90</v>
      </c>
      <c r="DL49">
        <v>1</v>
      </c>
      <c r="DM49">
        <v>15</v>
      </c>
      <c r="DN49">
        <v>1</v>
      </c>
      <c r="DO49">
        <v>1</v>
      </c>
      <c r="DP49">
        <v>1</v>
      </c>
      <c r="DQ49">
        <v>11</v>
      </c>
      <c r="DR49">
        <v>1</v>
      </c>
      <c r="DS49">
        <v>0</v>
      </c>
      <c r="DT49">
        <v>0</v>
      </c>
      <c r="DU49">
        <v>22</v>
      </c>
      <c r="DV49">
        <v>22</v>
      </c>
      <c r="DW49">
        <v>1</v>
      </c>
      <c r="DX49">
        <v>137</v>
      </c>
      <c r="DY49">
        <v>0</v>
      </c>
      <c r="DZ49">
        <v>0</v>
      </c>
      <c r="EA49">
        <v>103</v>
      </c>
      <c r="EB49">
        <v>0</v>
      </c>
      <c r="EC49">
        <v>0</v>
      </c>
      <c r="ED49">
        <v>240</v>
      </c>
      <c r="EE49">
        <v>237</v>
      </c>
      <c r="EF49">
        <v>0</v>
      </c>
      <c r="EG49">
        <v>0</v>
      </c>
      <c r="EH49">
        <v>1</v>
      </c>
      <c r="EI49">
        <v>3</v>
      </c>
      <c r="EJ49">
        <v>3</v>
      </c>
      <c r="EK49">
        <v>1</v>
      </c>
      <c r="EL49">
        <v>0</v>
      </c>
      <c r="EM49">
        <v>0</v>
      </c>
      <c r="EN49">
        <v>1</v>
      </c>
      <c r="EO49">
        <v>15</v>
      </c>
      <c r="EP49">
        <v>0</v>
      </c>
      <c r="EQ49">
        <v>60</v>
      </c>
      <c r="ER49">
        <v>30</v>
      </c>
      <c r="ES49">
        <v>3</v>
      </c>
      <c r="ET49">
        <v>3</v>
      </c>
      <c r="EU49">
        <v>2</v>
      </c>
      <c r="EV49">
        <v>1</v>
      </c>
      <c r="EW49">
        <v>0</v>
      </c>
      <c r="EX49">
        <v>1</v>
      </c>
      <c r="EY49">
        <v>0</v>
      </c>
      <c r="EZ49">
        <v>2</v>
      </c>
      <c r="FA49">
        <v>0</v>
      </c>
      <c r="FB49">
        <v>55</v>
      </c>
      <c r="FC49">
        <v>-3</v>
      </c>
    </row>
    <row r="50" spans="1:159" x14ac:dyDescent="0.25">
      <c r="A50" t="s">
        <v>2871</v>
      </c>
      <c r="B50">
        <v>1</v>
      </c>
      <c r="C50">
        <v>45</v>
      </c>
      <c r="D50">
        <v>3750</v>
      </c>
      <c r="E50">
        <v>5929</v>
      </c>
      <c r="F50">
        <v>4818</v>
      </c>
      <c r="G50">
        <v>5638</v>
      </c>
      <c r="H50">
        <v>7048</v>
      </c>
      <c r="I50">
        <v>6453</v>
      </c>
      <c r="J50">
        <v>377</v>
      </c>
      <c r="K50">
        <v>0</v>
      </c>
      <c r="L50">
        <v>2</v>
      </c>
      <c r="M50">
        <v>33</v>
      </c>
      <c r="N50">
        <v>254</v>
      </c>
      <c r="O50">
        <v>65</v>
      </c>
      <c r="P50">
        <v>0.5</v>
      </c>
      <c r="Q50">
        <v>15</v>
      </c>
      <c r="R50">
        <v>1</v>
      </c>
      <c r="S50">
        <v>1</v>
      </c>
      <c r="T50">
        <v>1</v>
      </c>
      <c r="U50">
        <v>9</v>
      </c>
      <c r="V50">
        <v>1</v>
      </c>
      <c r="W50">
        <v>0</v>
      </c>
      <c r="X50">
        <v>0</v>
      </c>
      <c r="Y50">
        <v>18</v>
      </c>
      <c r="Z50">
        <v>4</v>
      </c>
      <c r="AA50">
        <v>1</v>
      </c>
      <c r="AB50">
        <v>136</v>
      </c>
      <c r="AC50">
        <v>0</v>
      </c>
      <c r="AD50">
        <v>0</v>
      </c>
      <c r="AE50">
        <v>103</v>
      </c>
      <c r="AF50">
        <v>0</v>
      </c>
      <c r="AG50">
        <v>0</v>
      </c>
      <c r="AH50">
        <v>239</v>
      </c>
      <c r="AI50">
        <v>56</v>
      </c>
      <c r="AJ50">
        <v>0</v>
      </c>
      <c r="AK50">
        <v>0</v>
      </c>
      <c r="AL50">
        <v>1</v>
      </c>
      <c r="AM50">
        <v>3</v>
      </c>
      <c r="AN50">
        <v>3</v>
      </c>
      <c r="AO50">
        <v>1</v>
      </c>
      <c r="AP50">
        <v>0</v>
      </c>
      <c r="AQ50">
        <v>0</v>
      </c>
      <c r="AR50">
        <v>1</v>
      </c>
      <c r="AS50">
        <v>15</v>
      </c>
      <c r="AT50">
        <v>5</v>
      </c>
      <c r="AU50">
        <v>30</v>
      </c>
      <c r="AV50">
        <v>30</v>
      </c>
      <c r="AW50">
        <v>3</v>
      </c>
      <c r="AX50">
        <v>1</v>
      </c>
      <c r="AY50">
        <v>2</v>
      </c>
      <c r="AZ50">
        <v>0</v>
      </c>
      <c r="BA50">
        <v>2</v>
      </c>
      <c r="BB50">
        <v>0</v>
      </c>
      <c r="BC50">
        <v>3</v>
      </c>
      <c r="BD50">
        <v>1</v>
      </c>
      <c r="BE50">
        <v>85</v>
      </c>
      <c r="BF50">
        <v>25</v>
      </c>
      <c r="BG50">
        <v>-3</v>
      </c>
      <c r="DF50">
        <v>377</v>
      </c>
      <c r="DG50">
        <v>0</v>
      </c>
      <c r="DH50">
        <v>2</v>
      </c>
      <c r="DI50">
        <v>29</v>
      </c>
      <c r="DJ50">
        <v>223</v>
      </c>
      <c r="DK50">
        <v>40</v>
      </c>
      <c r="DL50">
        <v>0.5</v>
      </c>
      <c r="DM50">
        <v>15</v>
      </c>
      <c r="DN50">
        <v>1</v>
      </c>
      <c r="DO50">
        <v>1</v>
      </c>
      <c r="DP50">
        <v>1</v>
      </c>
      <c r="DQ50">
        <v>7</v>
      </c>
      <c r="DR50">
        <v>1</v>
      </c>
      <c r="DS50">
        <v>0</v>
      </c>
      <c r="DT50">
        <v>0</v>
      </c>
      <c r="DU50">
        <v>14</v>
      </c>
      <c r="DV50">
        <v>-4</v>
      </c>
      <c r="DW50">
        <v>1</v>
      </c>
      <c r="DX50">
        <v>136</v>
      </c>
      <c r="DY50">
        <v>0</v>
      </c>
      <c r="DZ50">
        <v>10</v>
      </c>
      <c r="EA50">
        <v>27</v>
      </c>
      <c r="EB50">
        <v>10</v>
      </c>
      <c r="EC50">
        <v>10</v>
      </c>
      <c r="ED50">
        <v>183</v>
      </c>
      <c r="EE50">
        <v>-56</v>
      </c>
      <c r="EF50">
        <v>2</v>
      </c>
      <c r="EG50">
        <v>2</v>
      </c>
      <c r="EH50">
        <v>1</v>
      </c>
      <c r="EI50">
        <v>3</v>
      </c>
      <c r="EJ50">
        <v>3</v>
      </c>
      <c r="EK50">
        <v>1</v>
      </c>
      <c r="EL50">
        <v>3</v>
      </c>
      <c r="EM50">
        <v>3</v>
      </c>
      <c r="EN50">
        <v>0.66666666666666663</v>
      </c>
      <c r="EO50">
        <v>40</v>
      </c>
      <c r="EP50">
        <v>10</v>
      </c>
      <c r="EQ50">
        <v>0</v>
      </c>
      <c r="ER50">
        <v>30</v>
      </c>
      <c r="ES50">
        <v>1</v>
      </c>
      <c r="ET50">
        <v>1</v>
      </c>
      <c r="EU50">
        <v>2</v>
      </c>
      <c r="EV50">
        <v>0</v>
      </c>
      <c r="EW50">
        <v>0</v>
      </c>
      <c r="EX50">
        <v>2</v>
      </c>
      <c r="EY50">
        <v>1</v>
      </c>
      <c r="EZ50">
        <v>3</v>
      </c>
      <c r="FA50">
        <v>25</v>
      </c>
      <c r="FB50">
        <v>85</v>
      </c>
      <c r="FC50">
        <v>-3</v>
      </c>
    </row>
    <row r="51" spans="1:159" x14ac:dyDescent="0.25">
      <c r="A51" t="s">
        <v>2871</v>
      </c>
      <c r="B51">
        <v>1</v>
      </c>
      <c r="C51">
        <v>46</v>
      </c>
      <c r="D51">
        <v>3367</v>
      </c>
      <c r="E51">
        <v>3313</v>
      </c>
      <c r="F51">
        <v>3275</v>
      </c>
      <c r="G51">
        <v>5576</v>
      </c>
      <c r="H51">
        <v>3130</v>
      </c>
      <c r="I51">
        <v>4539</v>
      </c>
      <c r="J51">
        <v>189</v>
      </c>
      <c r="K51">
        <v>-182</v>
      </c>
      <c r="L51">
        <v>1</v>
      </c>
      <c r="M51">
        <v>21</v>
      </c>
      <c r="N51">
        <v>88</v>
      </c>
      <c r="O51">
        <v>65</v>
      </c>
      <c r="P51">
        <v>0</v>
      </c>
      <c r="Q51">
        <v>15</v>
      </c>
      <c r="R51">
        <v>1</v>
      </c>
      <c r="S51">
        <v>1</v>
      </c>
      <c r="T51">
        <v>1</v>
      </c>
      <c r="U51">
        <v>3</v>
      </c>
      <c r="V51">
        <v>1</v>
      </c>
      <c r="W51">
        <v>0</v>
      </c>
      <c r="X51">
        <v>0</v>
      </c>
      <c r="Y51">
        <v>6</v>
      </c>
      <c r="Z51">
        <v>6</v>
      </c>
      <c r="AA51">
        <v>1</v>
      </c>
      <c r="AB51">
        <v>63</v>
      </c>
      <c r="AC51">
        <v>4</v>
      </c>
      <c r="AD51">
        <v>0</v>
      </c>
      <c r="AE51">
        <v>5</v>
      </c>
      <c r="AF51">
        <v>0</v>
      </c>
      <c r="AG51">
        <v>0</v>
      </c>
      <c r="AH51">
        <v>68</v>
      </c>
      <c r="AI51">
        <v>-168</v>
      </c>
      <c r="AJ51">
        <v>1</v>
      </c>
      <c r="AK51">
        <v>1</v>
      </c>
      <c r="AL51">
        <v>0.4</v>
      </c>
      <c r="AM51">
        <v>3</v>
      </c>
      <c r="AN51">
        <v>3</v>
      </c>
      <c r="AO51">
        <v>1</v>
      </c>
      <c r="AP51">
        <v>0</v>
      </c>
      <c r="AQ51">
        <v>0</v>
      </c>
      <c r="AR51">
        <v>1</v>
      </c>
      <c r="AS51">
        <v>20</v>
      </c>
      <c r="AT51">
        <v>5</v>
      </c>
      <c r="AU51">
        <v>30</v>
      </c>
      <c r="AV51">
        <v>30</v>
      </c>
      <c r="AW51">
        <v>2</v>
      </c>
      <c r="AX51">
        <v>3</v>
      </c>
      <c r="AY51">
        <v>1</v>
      </c>
      <c r="AZ51">
        <v>0</v>
      </c>
      <c r="BA51">
        <v>0</v>
      </c>
      <c r="BB51">
        <v>3</v>
      </c>
      <c r="BC51">
        <v>1</v>
      </c>
      <c r="BD51">
        <v>0</v>
      </c>
      <c r="BE51">
        <v>25</v>
      </c>
      <c r="BF51">
        <v>15</v>
      </c>
      <c r="BG51">
        <v>-3</v>
      </c>
      <c r="DF51">
        <v>371</v>
      </c>
      <c r="DG51">
        <v>182</v>
      </c>
      <c r="DH51">
        <v>2</v>
      </c>
      <c r="DI51">
        <v>15</v>
      </c>
      <c r="DJ51">
        <v>266</v>
      </c>
      <c r="DK51">
        <v>65</v>
      </c>
      <c r="DL51">
        <v>1</v>
      </c>
      <c r="DM51">
        <v>15</v>
      </c>
      <c r="DN51">
        <v>1</v>
      </c>
      <c r="DO51">
        <v>1</v>
      </c>
      <c r="DP51">
        <v>1</v>
      </c>
      <c r="DQ51">
        <v>0</v>
      </c>
      <c r="DR51">
        <v>0</v>
      </c>
      <c r="DS51">
        <v>0</v>
      </c>
      <c r="DT51">
        <v>0</v>
      </c>
      <c r="DU51">
        <v>0</v>
      </c>
      <c r="DV51">
        <v>-6</v>
      </c>
      <c r="DW51">
        <v>0</v>
      </c>
      <c r="DX51">
        <v>111</v>
      </c>
      <c r="DY51">
        <v>0</v>
      </c>
      <c r="DZ51">
        <v>0</v>
      </c>
      <c r="EA51">
        <v>115</v>
      </c>
      <c r="EB51">
        <v>0</v>
      </c>
      <c r="EC51">
        <v>10</v>
      </c>
      <c r="ED51">
        <v>236</v>
      </c>
      <c r="EE51">
        <v>168</v>
      </c>
      <c r="EF51">
        <v>0</v>
      </c>
      <c r="EG51">
        <v>0</v>
      </c>
      <c r="EH51">
        <v>1</v>
      </c>
      <c r="EI51">
        <v>3</v>
      </c>
      <c r="EJ51">
        <v>3</v>
      </c>
      <c r="EK51">
        <v>1</v>
      </c>
      <c r="EL51">
        <v>2</v>
      </c>
      <c r="EM51">
        <v>3</v>
      </c>
      <c r="EN51">
        <v>0.33333333333333331</v>
      </c>
      <c r="EO51">
        <v>30</v>
      </c>
      <c r="EP51">
        <v>5</v>
      </c>
      <c r="EQ51">
        <v>30</v>
      </c>
      <c r="ER51">
        <v>30</v>
      </c>
      <c r="ES51">
        <v>3</v>
      </c>
      <c r="ET51">
        <v>2</v>
      </c>
      <c r="EU51">
        <v>1</v>
      </c>
      <c r="EV51">
        <v>0</v>
      </c>
      <c r="EW51">
        <v>3</v>
      </c>
      <c r="EX51">
        <v>0</v>
      </c>
      <c r="EY51">
        <v>0</v>
      </c>
      <c r="EZ51">
        <v>1</v>
      </c>
      <c r="FA51">
        <v>15</v>
      </c>
      <c r="FB51">
        <v>25</v>
      </c>
      <c r="FC51">
        <v>-3</v>
      </c>
    </row>
    <row r="52" spans="1:159" x14ac:dyDescent="0.25">
      <c r="A52" t="s">
        <v>2871</v>
      </c>
      <c r="B52">
        <v>1</v>
      </c>
      <c r="C52">
        <v>47</v>
      </c>
      <c r="D52">
        <v>3007</v>
      </c>
      <c r="E52">
        <v>3277</v>
      </c>
      <c r="F52">
        <v>4674</v>
      </c>
      <c r="G52">
        <v>6047</v>
      </c>
      <c r="H52">
        <v>6175</v>
      </c>
      <c r="I52">
        <v>3883</v>
      </c>
      <c r="J52">
        <v>258</v>
      </c>
      <c r="K52">
        <v>-10</v>
      </c>
      <c r="L52">
        <v>0</v>
      </c>
      <c r="M52">
        <v>15</v>
      </c>
      <c r="N52">
        <v>203</v>
      </c>
      <c r="O52">
        <v>40</v>
      </c>
      <c r="P52">
        <v>0</v>
      </c>
      <c r="Q52">
        <v>15</v>
      </c>
      <c r="R52">
        <v>1</v>
      </c>
      <c r="S52">
        <v>1</v>
      </c>
      <c r="T52">
        <v>1</v>
      </c>
      <c r="U52">
        <v>0</v>
      </c>
      <c r="V52">
        <v>0</v>
      </c>
      <c r="W52">
        <v>0</v>
      </c>
      <c r="X52">
        <v>0</v>
      </c>
      <c r="Y52">
        <v>0</v>
      </c>
      <c r="Z52">
        <v>0</v>
      </c>
      <c r="AA52">
        <v>0</v>
      </c>
      <c r="AB52">
        <v>124</v>
      </c>
      <c r="AC52">
        <v>0</v>
      </c>
      <c r="AD52">
        <v>0</v>
      </c>
      <c r="AE52">
        <v>64</v>
      </c>
      <c r="AF52">
        <v>0</v>
      </c>
      <c r="AG52">
        <v>0</v>
      </c>
      <c r="AH52">
        <v>188</v>
      </c>
      <c r="AI52">
        <v>50</v>
      </c>
      <c r="AJ52">
        <v>0</v>
      </c>
      <c r="AK52">
        <v>0</v>
      </c>
      <c r="AL52">
        <v>1</v>
      </c>
      <c r="AM52">
        <v>3</v>
      </c>
      <c r="AN52">
        <v>3</v>
      </c>
      <c r="AO52">
        <v>1</v>
      </c>
      <c r="AP52">
        <v>0</v>
      </c>
      <c r="AQ52">
        <v>0</v>
      </c>
      <c r="AR52">
        <v>1</v>
      </c>
      <c r="AS52">
        <v>15</v>
      </c>
      <c r="AT52">
        <v>10</v>
      </c>
      <c r="AU52">
        <v>0</v>
      </c>
      <c r="AV52">
        <v>30</v>
      </c>
      <c r="AW52">
        <v>1</v>
      </c>
      <c r="AX52">
        <v>1</v>
      </c>
      <c r="AY52">
        <v>2</v>
      </c>
      <c r="AZ52">
        <v>0</v>
      </c>
      <c r="BA52">
        <v>0</v>
      </c>
      <c r="BB52">
        <v>0</v>
      </c>
      <c r="BC52">
        <v>1</v>
      </c>
      <c r="BD52">
        <v>0</v>
      </c>
      <c r="BE52">
        <v>25</v>
      </c>
      <c r="BF52">
        <v>0</v>
      </c>
      <c r="BG52">
        <v>-3</v>
      </c>
      <c r="DF52">
        <v>268</v>
      </c>
      <c r="DG52">
        <v>10</v>
      </c>
      <c r="DH52">
        <v>2</v>
      </c>
      <c r="DI52">
        <v>15</v>
      </c>
      <c r="DJ52">
        <v>163</v>
      </c>
      <c r="DK52">
        <v>65</v>
      </c>
      <c r="DL52">
        <v>1</v>
      </c>
      <c r="DM52">
        <v>15</v>
      </c>
      <c r="DN52">
        <v>1</v>
      </c>
      <c r="DO52">
        <v>1</v>
      </c>
      <c r="DP52">
        <v>1</v>
      </c>
      <c r="DQ52">
        <v>0</v>
      </c>
      <c r="DR52">
        <v>0</v>
      </c>
      <c r="DS52">
        <v>0</v>
      </c>
      <c r="DT52">
        <v>0</v>
      </c>
      <c r="DU52">
        <v>0</v>
      </c>
      <c r="DV52">
        <v>0</v>
      </c>
      <c r="DW52">
        <v>0</v>
      </c>
      <c r="DX52">
        <v>128</v>
      </c>
      <c r="DY52">
        <v>10</v>
      </c>
      <c r="DZ52">
        <v>10</v>
      </c>
      <c r="EA52">
        <v>0</v>
      </c>
      <c r="EB52">
        <v>0</v>
      </c>
      <c r="EC52">
        <v>0</v>
      </c>
      <c r="ED52">
        <v>138</v>
      </c>
      <c r="EE52">
        <v>-50</v>
      </c>
      <c r="EF52">
        <v>1</v>
      </c>
      <c r="EG52">
        <v>1</v>
      </c>
      <c r="EH52">
        <v>1</v>
      </c>
      <c r="EI52">
        <v>3</v>
      </c>
      <c r="EJ52">
        <v>3</v>
      </c>
      <c r="EK52">
        <v>1</v>
      </c>
      <c r="EL52">
        <v>1</v>
      </c>
      <c r="EM52">
        <v>1</v>
      </c>
      <c r="EN52">
        <v>1</v>
      </c>
      <c r="EO52">
        <v>25</v>
      </c>
      <c r="EP52">
        <v>5</v>
      </c>
      <c r="EQ52">
        <v>30</v>
      </c>
      <c r="ER52">
        <v>30</v>
      </c>
      <c r="ES52">
        <v>1</v>
      </c>
      <c r="ET52">
        <v>2</v>
      </c>
      <c r="EU52">
        <v>3</v>
      </c>
      <c r="EV52">
        <v>0</v>
      </c>
      <c r="EW52">
        <v>0</v>
      </c>
      <c r="EX52">
        <v>0</v>
      </c>
      <c r="EY52">
        <v>0</v>
      </c>
      <c r="EZ52">
        <v>1</v>
      </c>
      <c r="FA52">
        <v>0</v>
      </c>
      <c r="FB52">
        <v>25</v>
      </c>
      <c r="FC52">
        <v>-3</v>
      </c>
    </row>
    <row r="53" spans="1:159" x14ac:dyDescent="0.25">
      <c r="A53" t="s">
        <v>2871</v>
      </c>
      <c r="B53">
        <v>1</v>
      </c>
      <c r="C53">
        <v>48</v>
      </c>
      <c r="D53">
        <v>7235</v>
      </c>
      <c r="E53">
        <v>5638</v>
      </c>
      <c r="F53">
        <v>3300</v>
      </c>
      <c r="G53">
        <v>4009</v>
      </c>
      <c r="H53">
        <v>1792</v>
      </c>
      <c r="I53">
        <v>2531</v>
      </c>
      <c r="J53">
        <v>180</v>
      </c>
      <c r="K53">
        <v>-216</v>
      </c>
      <c r="L53">
        <v>0</v>
      </c>
      <c r="M53">
        <v>15</v>
      </c>
      <c r="N53">
        <v>125</v>
      </c>
      <c r="O53">
        <v>40</v>
      </c>
      <c r="P53">
        <v>0</v>
      </c>
      <c r="Q53">
        <v>15</v>
      </c>
      <c r="R53">
        <v>1</v>
      </c>
      <c r="S53">
        <v>1</v>
      </c>
      <c r="T53">
        <v>1</v>
      </c>
      <c r="U53">
        <v>0</v>
      </c>
      <c r="V53">
        <v>0</v>
      </c>
      <c r="W53">
        <v>0</v>
      </c>
      <c r="X53">
        <v>0</v>
      </c>
      <c r="Y53">
        <v>0</v>
      </c>
      <c r="Z53">
        <v>-18</v>
      </c>
      <c r="AA53">
        <v>0</v>
      </c>
      <c r="AB53">
        <v>84</v>
      </c>
      <c r="AC53">
        <v>10</v>
      </c>
      <c r="AD53">
        <v>0</v>
      </c>
      <c r="AE53">
        <v>11</v>
      </c>
      <c r="AF53">
        <v>10</v>
      </c>
      <c r="AG53">
        <v>0</v>
      </c>
      <c r="AH53">
        <v>95</v>
      </c>
      <c r="AI53">
        <v>-153</v>
      </c>
      <c r="AJ53">
        <v>3</v>
      </c>
      <c r="AK53">
        <v>3</v>
      </c>
      <c r="AL53">
        <v>1</v>
      </c>
      <c r="AM53">
        <v>3</v>
      </c>
      <c r="AN53">
        <v>3</v>
      </c>
      <c r="AO53">
        <v>1</v>
      </c>
      <c r="AP53">
        <v>0</v>
      </c>
      <c r="AQ53">
        <v>0</v>
      </c>
      <c r="AR53">
        <v>1</v>
      </c>
      <c r="AS53">
        <v>30</v>
      </c>
      <c r="AT53">
        <v>10</v>
      </c>
      <c r="AU53">
        <v>0</v>
      </c>
      <c r="AV53">
        <v>30</v>
      </c>
      <c r="AW53">
        <v>1</v>
      </c>
      <c r="AX53">
        <v>1</v>
      </c>
      <c r="AY53">
        <v>2</v>
      </c>
      <c r="AZ53">
        <v>0</v>
      </c>
      <c r="BA53">
        <v>4</v>
      </c>
      <c r="BB53">
        <v>0</v>
      </c>
      <c r="BC53">
        <v>0</v>
      </c>
      <c r="BD53">
        <v>0</v>
      </c>
      <c r="BE53">
        <v>20</v>
      </c>
      <c r="BF53">
        <v>0</v>
      </c>
      <c r="BG53">
        <v>-3</v>
      </c>
      <c r="DF53">
        <v>396</v>
      </c>
      <c r="DG53">
        <v>216</v>
      </c>
      <c r="DH53">
        <v>2</v>
      </c>
      <c r="DI53">
        <v>28</v>
      </c>
      <c r="DJ53">
        <v>283</v>
      </c>
      <c r="DK53">
        <v>65</v>
      </c>
      <c r="DL53">
        <v>1</v>
      </c>
      <c r="DM53">
        <v>10</v>
      </c>
      <c r="DN53">
        <v>1</v>
      </c>
      <c r="DO53">
        <v>1</v>
      </c>
      <c r="DP53">
        <v>0</v>
      </c>
      <c r="DQ53">
        <v>9</v>
      </c>
      <c r="DR53">
        <v>1</v>
      </c>
      <c r="DS53">
        <v>0</v>
      </c>
      <c r="DT53">
        <v>0</v>
      </c>
      <c r="DU53">
        <v>18</v>
      </c>
      <c r="DV53">
        <v>18</v>
      </c>
      <c r="DW53">
        <v>0</v>
      </c>
      <c r="DX53">
        <v>136</v>
      </c>
      <c r="DY53">
        <v>10</v>
      </c>
      <c r="DZ53">
        <v>10</v>
      </c>
      <c r="EA53">
        <v>102</v>
      </c>
      <c r="EB53">
        <v>0</v>
      </c>
      <c r="EC53">
        <v>0</v>
      </c>
      <c r="ED53">
        <v>248</v>
      </c>
      <c r="EE53">
        <v>153</v>
      </c>
      <c r="EF53">
        <v>1</v>
      </c>
      <c r="EG53">
        <v>1</v>
      </c>
      <c r="EH53">
        <v>1</v>
      </c>
      <c r="EI53">
        <v>3</v>
      </c>
      <c r="EJ53">
        <v>3</v>
      </c>
      <c r="EK53">
        <v>1</v>
      </c>
      <c r="EL53">
        <v>3</v>
      </c>
      <c r="EM53">
        <v>3</v>
      </c>
      <c r="EN53">
        <v>0.33333333333333331</v>
      </c>
      <c r="EO53">
        <v>35</v>
      </c>
      <c r="EP53">
        <v>5</v>
      </c>
      <c r="EQ53">
        <v>30</v>
      </c>
      <c r="ER53">
        <v>30</v>
      </c>
      <c r="ES53">
        <v>3</v>
      </c>
      <c r="ET53">
        <v>1</v>
      </c>
      <c r="EU53">
        <v>2</v>
      </c>
      <c r="EV53">
        <v>0</v>
      </c>
      <c r="EW53">
        <v>0</v>
      </c>
      <c r="EX53">
        <v>4</v>
      </c>
      <c r="EY53">
        <v>0</v>
      </c>
      <c r="EZ53">
        <v>0</v>
      </c>
      <c r="FA53">
        <v>0</v>
      </c>
      <c r="FB53">
        <v>20</v>
      </c>
      <c r="FC53">
        <v>-3</v>
      </c>
    </row>
    <row r="54" spans="1:159" x14ac:dyDescent="0.25">
      <c r="A54" t="s">
        <v>2871</v>
      </c>
      <c r="B54">
        <v>1</v>
      </c>
      <c r="C54">
        <v>49</v>
      </c>
      <c r="D54">
        <v>6453</v>
      </c>
      <c r="E54">
        <v>4539</v>
      </c>
      <c r="F54">
        <v>4181</v>
      </c>
      <c r="G54">
        <v>525</v>
      </c>
      <c r="H54">
        <v>2823</v>
      </c>
      <c r="I54">
        <v>5172</v>
      </c>
      <c r="J54">
        <v>354</v>
      </c>
      <c r="K54">
        <v>-21</v>
      </c>
      <c r="L54">
        <v>2</v>
      </c>
      <c r="M54">
        <v>37</v>
      </c>
      <c r="N54">
        <v>202</v>
      </c>
      <c r="O54">
        <v>90</v>
      </c>
      <c r="P54">
        <v>0</v>
      </c>
      <c r="Q54">
        <v>15</v>
      </c>
      <c r="R54">
        <v>1</v>
      </c>
      <c r="S54">
        <v>1</v>
      </c>
      <c r="T54">
        <v>1</v>
      </c>
      <c r="U54">
        <v>11</v>
      </c>
      <c r="V54">
        <v>1</v>
      </c>
      <c r="W54">
        <v>0</v>
      </c>
      <c r="X54">
        <v>-9</v>
      </c>
      <c r="Y54">
        <v>22</v>
      </c>
      <c r="Z54">
        <v>18</v>
      </c>
      <c r="AA54">
        <v>1</v>
      </c>
      <c r="AB54">
        <v>136</v>
      </c>
      <c r="AC54">
        <v>1</v>
      </c>
      <c r="AD54">
        <v>10</v>
      </c>
      <c r="AE54">
        <v>31</v>
      </c>
      <c r="AF54">
        <v>0</v>
      </c>
      <c r="AG54">
        <v>0</v>
      </c>
      <c r="AH54">
        <v>177</v>
      </c>
      <c r="AI54">
        <v>-38</v>
      </c>
      <c r="AJ54">
        <v>1</v>
      </c>
      <c r="AK54">
        <v>1</v>
      </c>
      <c r="AL54">
        <v>0.1</v>
      </c>
      <c r="AM54">
        <v>3</v>
      </c>
      <c r="AN54">
        <v>3</v>
      </c>
      <c r="AO54">
        <v>1</v>
      </c>
      <c r="AP54">
        <v>1</v>
      </c>
      <c r="AQ54">
        <v>1</v>
      </c>
      <c r="AR54">
        <v>1</v>
      </c>
      <c r="AS54">
        <v>25</v>
      </c>
      <c r="AT54">
        <v>0</v>
      </c>
      <c r="AU54">
        <v>60</v>
      </c>
      <c r="AV54">
        <v>30</v>
      </c>
      <c r="AW54">
        <v>3</v>
      </c>
      <c r="AX54">
        <v>2</v>
      </c>
      <c r="AY54">
        <v>3</v>
      </c>
      <c r="AZ54">
        <v>1</v>
      </c>
      <c r="BA54">
        <v>0</v>
      </c>
      <c r="BB54">
        <v>0</v>
      </c>
      <c r="BC54">
        <v>0</v>
      </c>
      <c r="BD54">
        <v>1</v>
      </c>
      <c r="BE54">
        <v>0</v>
      </c>
      <c r="BF54">
        <v>25</v>
      </c>
      <c r="BG54">
        <v>-3</v>
      </c>
      <c r="DF54">
        <v>375</v>
      </c>
      <c r="DG54">
        <v>21</v>
      </c>
      <c r="DH54">
        <v>4</v>
      </c>
      <c r="DI54">
        <v>55</v>
      </c>
      <c r="DJ54">
        <v>230</v>
      </c>
      <c r="DK54">
        <v>90</v>
      </c>
      <c r="DL54">
        <v>1</v>
      </c>
      <c r="DM54">
        <v>15</v>
      </c>
      <c r="DN54">
        <v>1</v>
      </c>
      <c r="DO54">
        <v>1</v>
      </c>
      <c r="DP54">
        <v>1</v>
      </c>
      <c r="DQ54">
        <v>11</v>
      </c>
      <c r="DR54">
        <v>1</v>
      </c>
      <c r="DS54">
        <v>9</v>
      </c>
      <c r="DT54">
        <v>9</v>
      </c>
      <c r="DU54">
        <v>40</v>
      </c>
      <c r="DV54">
        <v>18</v>
      </c>
      <c r="DW54">
        <v>1</v>
      </c>
      <c r="DX54">
        <v>135</v>
      </c>
      <c r="DY54">
        <v>0</v>
      </c>
      <c r="DZ54">
        <v>0</v>
      </c>
      <c r="EA54">
        <v>80</v>
      </c>
      <c r="EB54">
        <v>0</v>
      </c>
      <c r="EC54">
        <v>0</v>
      </c>
      <c r="ED54">
        <v>215</v>
      </c>
      <c r="EE54">
        <v>38</v>
      </c>
      <c r="EF54">
        <v>0</v>
      </c>
      <c r="EG54">
        <v>0</v>
      </c>
      <c r="EH54">
        <v>1</v>
      </c>
      <c r="EI54">
        <v>3</v>
      </c>
      <c r="EJ54">
        <v>3</v>
      </c>
      <c r="EK54">
        <v>1</v>
      </c>
      <c r="EL54">
        <v>0</v>
      </c>
      <c r="EM54">
        <v>0</v>
      </c>
      <c r="EN54">
        <v>1</v>
      </c>
      <c r="EO54">
        <v>15</v>
      </c>
      <c r="EP54">
        <v>0</v>
      </c>
      <c r="EQ54">
        <v>60</v>
      </c>
      <c r="ER54">
        <v>30</v>
      </c>
      <c r="ES54">
        <v>3</v>
      </c>
      <c r="ET54">
        <v>2</v>
      </c>
      <c r="EU54">
        <v>3</v>
      </c>
      <c r="EV54">
        <v>1</v>
      </c>
      <c r="EW54">
        <v>0</v>
      </c>
      <c r="EX54">
        <v>0</v>
      </c>
      <c r="EY54">
        <v>1</v>
      </c>
      <c r="EZ54">
        <v>0</v>
      </c>
      <c r="FA54">
        <v>25</v>
      </c>
      <c r="FB54">
        <v>0</v>
      </c>
      <c r="FC54">
        <v>-3</v>
      </c>
    </row>
    <row r="55" spans="1:159" x14ac:dyDescent="0.25">
      <c r="A55" t="s">
        <v>2871</v>
      </c>
      <c r="B55">
        <v>1</v>
      </c>
      <c r="C55">
        <v>50</v>
      </c>
      <c r="D55">
        <v>5658</v>
      </c>
      <c r="E55">
        <v>4360</v>
      </c>
      <c r="F55">
        <v>2472</v>
      </c>
      <c r="G55">
        <v>3007</v>
      </c>
      <c r="H55">
        <v>3298</v>
      </c>
      <c r="I55">
        <v>3275</v>
      </c>
      <c r="J55">
        <v>384</v>
      </c>
      <c r="K55">
        <v>109</v>
      </c>
      <c r="L55">
        <v>2</v>
      </c>
      <c r="M55">
        <v>24</v>
      </c>
      <c r="N55">
        <v>295</v>
      </c>
      <c r="O55">
        <v>60</v>
      </c>
      <c r="P55">
        <v>1</v>
      </c>
      <c r="Q55">
        <v>10</v>
      </c>
      <c r="R55">
        <v>1</v>
      </c>
      <c r="S55">
        <v>0</v>
      </c>
      <c r="T55">
        <v>1</v>
      </c>
      <c r="U55">
        <v>7</v>
      </c>
      <c r="V55">
        <v>1</v>
      </c>
      <c r="W55">
        <v>0</v>
      </c>
      <c r="X55">
        <v>0</v>
      </c>
      <c r="Y55">
        <v>14</v>
      </c>
      <c r="Z55">
        <v>-4</v>
      </c>
      <c r="AA55">
        <v>0</v>
      </c>
      <c r="AB55">
        <v>136</v>
      </c>
      <c r="AC55">
        <v>0</v>
      </c>
      <c r="AD55">
        <v>0</v>
      </c>
      <c r="AE55">
        <v>119</v>
      </c>
      <c r="AF55">
        <v>0</v>
      </c>
      <c r="AG55">
        <v>10</v>
      </c>
      <c r="AH55">
        <v>265</v>
      </c>
      <c r="AI55">
        <v>108</v>
      </c>
      <c r="AJ55">
        <v>0</v>
      </c>
      <c r="AK55">
        <v>0</v>
      </c>
      <c r="AL55">
        <v>1</v>
      </c>
      <c r="AM55">
        <v>3</v>
      </c>
      <c r="AN55">
        <v>3</v>
      </c>
      <c r="AO55">
        <v>1</v>
      </c>
      <c r="AP55">
        <v>2</v>
      </c>
      <c r="AQ55">
        <v>3</v>
      </c>
      <c r="AR55">
        <v>0.33333333333333331</v>
      </c>
      <c r="AS55">
        <v>30</v>
      </c>
      <c r="AT55">
        <v>0</v>
      </c>
      <c r="AU55">
        <v>30</v>
      </c>
      <c r="AV55">
        <v>30</v>
      </c>
      <c r="AW55">
        <v>3</v>
      </c>
      <c r="AX55">
        <v>2</v>
      </c>
      <c r="AY55">
        <v>0</v>
      </c>
      <c r="AZ55">
        <v>0</v>
      </c>
      <c r="BA55">
        <v>1</v>
      </c>
      <c r="BB55">
        <v>1</v>
      </c>
      <c r="BC55">
        <v>0</v>
      </c>
      <c r="BD55">
        <v>0</v>
      </c>
      <c r="BE55">
        <v>5</v>
      </c>
      <c r="BF55">
        <v>5</v>
      </c>
      <c r="BG55">
        <v>-3</v>
      </c>
      <c r="DF55">
        <v>275</v>
      </c>
      <c r="DG55">
        <v>-109</v>
      </c>
      <c r="DH55">
        <v>1</v>
      </c>
      <c r="DI55">
        <v>33</v>
      </c>
      <c r="DJ55">
        <v>197</v>
      </c>
      <c r="DK55">
        <v>40</v>
      </c>
      <c r="DL55">
        <v>0</v>
      </c>
      <c r="DM55">
        <v>15</v>
      </c>
      <c r="DN55">
        <v>1</v>
      </c>
      <c r="DO55">
        <v>1</v>
      </c>
      <c r="DP55">
        <v>1</v>
      </c>
      <c r="DQ55">
        <v>9</v>
      </c>
      <c r="DR55">
        <v>1</v>
      </c>
      <c r="DS55">
        <v>0</v>
      </c>
      <c r="DT55">
        <v>0</v>
      </c>
      <c r="DU55">
        <v>18</v>
      </c>
      <c r="DV55">
        <v>4</v>
      </c>
      <c r="DW55">
        <v>1</v>
      </c>
      <c r="DX55">
        <v>136</v>
      </c>
      <c r="DY55">
        <v>0</v>
      </c>
      <c r="DZ55">
        <v>10</v>
      </c>
      <c r="EA55">
        <v>11</v>
      </c>
      <c r="EB55">
        <v>10</v>
      </c>
      <c r="EC55">
        <v>0</v>
      </c>
      <c r="ED55">
        <v>157</v>
      </c>
      <c r="EE55">
        <v>-108</v>
      </c>
      <c r="EF55">
        <v>2</v>
      </c>
      <c r="EG55">
        <v>2</v>
      </c>
      <c r="EH55">
        <v>1</v>
      </c>
      <c r="EI55">
        <v>3</v>
      </c>
      <c r="EJ55">
        <v>3</v>
      </c>
      <c r="EK55">
        <v>1</v>
      </c>
      <c r="EL55">
        <v>3</v>
      </c>
      <c r="EM55">
        <v>3</v>
      </c>
      <c r="EN55">
        <v>0.33333333333333331</v>
      </c>
      <c r="EO55">
        <v>40</v>
      </c>
      <c r="EP55">
        <v>10</v>
      </c>
      <c r="EQ55">
        <v>0</v>
      </c>
      <c r="ER55">
        <v>30</v>
      </c>
      <c r="ES55">
        <v>1</v>
      </c>
      <c r="ET55">
        <v>2</v>
      </c>
      <c r="EU55">
        <v>1</v>
      </c>
      <c r="EV55">
        <v>0</v>
      </c>
      <c r="EW55">
        <v>1</v>
      </c>
      <c r="EX55">
        <v>1</v>
      </c>
      <c r="EY55">
        <v>0</v>
      </c>
      <c r="EZ55">
        <v>0</v>
      </c>
      <c r="FA55">
        <v>5</v>
      </c>
      <c r="FB55">
        <v>5</v>
      </c>
      <c r="FC55">
        <v>-3</v>
      </c>
    </row>
    <row r="56" spans="1:159" x14ac:dyDescent="0.25">
      <c r="A56" t="s">
        <v>2871</v>
      </c>
      <c r="B56">
        <v>1</v>
      </c>
      <c r="C56">
        <v>51</v>
      </c>
      <c r="D56">
        <v>4198</v>
      </c>
      <c r="E56">
        <v>6056</v>
      </c>
      <c r="F56">
        <v>4239</v>
      </c>
      <c r="G56">
        <v>7257</v>
      </c>
      <c r="H56">
        <v>1986</v>
      </c>
      <c r="I56">
        <v>6175</v>
      </c>
      <c r="J56">
        <v>367</v>
      </c>
      <c r="K56">
        <v>57</v>
      </c>
      <c r="L56">
        <v>2</v>
      </c>
      <c r="M56">
        <v>15</v>
      </c>
      <c r="N56">
        <v>287</v>
      </c>
      <c r="O56">
        <v>40</v>
      </c>
      <c r="P56">
        <v>1</v>
      </c>
      <c r="Q56">
        <v>15</v>
      </c>
      <c r="R56">
        <v>1</v>
      </c>
      <c r="S56">
        <v>1</v>
      </c>
      <c r="T56">
        <v>1</v>
      </c>
      <c r="U56">
        <v>0</v>
      </c>
      <c r="V56">
        <v>0</v>
      </c>
      <c r="W56">
        <v>0</v>
      </c>
      <c r="X56">
        <v>0</v>
      </c>
      <c r="Y56">
        <v>0</v>
      </c>
      <c r="Z56">
        <v>0</v>
      </c>
      <c r="AA56">
        <v>0</v>
      </c>
      <c r="AB56">
        <v>118</v>
      </c>
      <c r="AC56">
        <v>10</v>
      </c>
      <c r="AD56">
        <v>10</v>
      </c>
      <c r="AE56">
        <v>114</v>
      </c>
      <c r="AF56">
        <v>10</v>
      </c>
      <c r="AG56">
        <v>0</v>
      </c>
      <c r="AH56">
        <v>242</v>
      </c>
      <c r="AI56">
        <v>92</v>
      </c>
      <c r="AJ56">
        <v>3</v>
      </c>
      <c r="AK56">
        <v>3</v>
      </c>
      <c r="AL56">
        <v>1</v>
      </c>
      <c r="AM56">
        <v>3</v>
      </c>
      <c r="AN56">
        <v>3</v>
      </c>
      <c r="AO56">
        <v>1</v>
      </c>
      <c r="AP56">
        <v>3</v>
      </c>
      <c r="AQ56">
        <v>3</v>
      </c>
      <c r="AR56">
        <v>0.33333333333333331</v>
      </c>
      <c r="AS56">
        <v>45</v>
      </c>
      <c r="AT56">
        <v>10</v>
      </c>
      <c r="AU56">
        <v>0</v>
      </c>
      <c r="AV56">
        <v>30</v>
      </c>
      <c r="AW56">
        <v>1</v>
      </c>
      <c r="AX56">
        <v>1</v>
      </c>
      <c r="AY56">
        <v>2</v>
      </c>
      <c r="AZ56">
        <v>0</v>
      </c>
      <c r="BA56">
        <v>0</v>
      </c>
      <c r="BB56">
        <v>0</v>
      </c>
      <c r="BC56">
        <v>1</v>
      </c>
      <c r="BD56">
        <v>1</v>
      </c>
      <c r="BE56">
        <v>25</v>
      </c>
      <c r="BF56">
        <v>25</v>
      </c>
      <c r="BG56">
        <v>-3</v>
      </c>
      <c r="DF56">
        <v>310</v>
      </c>
      <c r="DG56">
        <v>-57</v>
      </c>
      <c r="DH56">
        <v>1</v>
      </c>
      <c r="DI56">
        <v>15</v>
      </c>
      <c r="DJ56">
        <v>180</v>
      </c>
      <c r="DK56">
        <v>90</v>
      </c>
      <c r="DL56">
        <v>0</v>
      </c>
      <c r="DM56">
        <v>15</v>
      </c>
      <c r="DN56">
        <v>1</v>
      </c>
      <c r="DO56">
        <v>1</v>
      </c>
      <c r="DP56">
        <v>1</v>
      </c>
      <c r="DQ56">
        <v>0</v>
      </c>
      <c r="DR56">
        <v>0</v>
      </c>
      <c r="DS56">
        <v>0</v>
      </c>
      <c r="DT56">
        <v>0</v>
      </c>
      <c r="DU56">
        <v>0</v>
      </c>
      <c r="DV56">
        <v>0</v>
      </c>
      <c r="DW56">
        <v>0</v>
      </c>
      <c r="DX56">
        <v>129</v>
      </c>
      <c r="DY56">
        <v>10</v>
      </c>
      <c r="DZ56">
        <v>10</v>
      </c>
      <c r="EA56">
        <v>11</v>
      </c>
      <c r="EB56">
        <v>10</v>
      </c>
      <c r="EC56">
        <v>0</v>
      </c>
      <c r="ED56">
        <v>150</v>
      </c>
      <c r="EE56">
        <v>-92</v>
      </c>
      <c r="EF56">
        <v>3</v>
      </c>
      <c r="EG56">
        <v>3</v>
      </c>
      <c r="EH56">
        <v>1</v>
      </c>
      <c r="EI56">
        <v>0</v>
      </c>
      <c r="EJ56">
        <v>0</v>
      </c>
      <c r="EK56">
        <v>1</v>
      </c>
      <c r="EL56">
        <v>3</v>
      </c>
      <c r="EM56">
        <v>3</v>
      </c>
      <c r="EN56">
        <v>0.33333333333333331</v>
      </c>
      <c r="EO56">
        <v>30</v>
      </c>
      <c r="EP56">
        <v>0</v>
      </c>
      <c r="EQ56">
        <v>90</v>
      </c>
      <c r="ER56">
        <v>0</v>
      </c>
      <c r="ES56">
        <v>3</v>
      </c>
      <c r="ET56">
        <v>3</v>
      </c>
      <c r="EU56">
        <v>3</v>
      </c>
      <c r="EV56">
        <v>1</v>
      </c>
      <c r="EW56">
        <v>0</v>
      </c>
      <c r="EX56">
        <v>0</v>
      </c>
      <c r="EY56">
        <v>1</v>
      </c>
      <c r="EZ56">
        <v>1</v>
      </c>
      <c r="FA56">
        <v>25</v>
      </c>
      <c r="FB56">
        <v>25</v>
      </c>
      <c r="FC56">
        <v>-3</v>
      </c>
    </row>
    <row r="57" spans="1:159" x14ac:dyDescent="0.25">
      <c r="A57" t="s">
        <v>2871</v>
      </c>
      <c r="B57">
        <v>1</v>
      </c>
      <c r="C57">
        <v>52</v>
      </c>
      <c r="D57">
        <v>3102</v>
      </c>
      <c r="E57">
        <v>2491</v>
      </c>
      <c r="F57">
        <v>3277</v>
      </c>
      <c r="G57">
        <v>4818</v>
      </c>
      <c r="H57">
        <v>3313</v>
      </c>
      <c r="I57">
        <v>5576</v>
      </c>
      <c r="J57">
        <v>217</v>
      </c>
      <c r="K57">
        <v>-210</v>
      </c>
      <c r="L57">
        <v>1</v>
      </c>
      <c r="M57">
        <v>31</v>
      </c>
      <c r="N57">
        <v>151</v>
      </c>
      <c r="O57">
        <v>35</v>
      </c>
      <c r="P57">
        <v>0</v>
      </c>
      <c r="Q57">
        <v>15</v>
      </c>
      <c r="R57">
        <v>1</v>
      </c>
      <c r="S57">
        <v>1</v>
      </c>
      <c r="T57">
        <v>1</v>
      </c>
      <c r="U57">
        <v>8</v>
      </c>
      <c r="V57">
        <v>1</v>
      </c>
      <c r="W57">
        <v>0</v>
      </c>
      <c r="X57">
        <v>0</v>
      </c>
      <c r="Y57">
        <v>16</v>
      </c>
      <c r="Z57">
        <v>2</v>
      </c>
      <c r="AA57">
        <v>1</v>
      </c>
      <c r="AB57">
        <v>136</v>
      </c>
      <c r="AC57">
        <v>0</v>
      </c>
      <c r="AD57">
        <v>0</v>
      </c>
      <c r="AE57">
        <v>0</v>
      </c>
      <c r="AF57">
        <v>0</v>
      </c>
      <c r="AG57">
        <v>0</v>
      </c>
      <c r="AH57">
        <v>136</v>
      </c>
      <c r="AI57">
        <v>-142</v>
      </c>
      <c r="AJ57">
        <v>0</v>
      </c>
      <c r="AK57">
        <v>0</v>
      </c>
      <c r="AL57">
        <v>1</v>
      </c>
      <c r="AM57">
        <v>3</v>
      </c>
      <c r="AN57">
        <v>3</v>
      </c>
      <c r="AO57">
        <v>1</v>
      </c>
      <c r="AP57">
        <v>0</v>
      </c>
      <c r="AQ57">
        <v>0</v>
      </c>
      <c r="AR57">
        <v>1</v>
      </c>
      <c r="AS57">
        <v>15</v>
      </c>
      <c r="AT57">
        <v>5</v>
      </c>
      <c r="AU57">
        <v>0</v>
      </c>
      <c r="AV57">
        <v>30</v>
      </c>
      <c r="AW57">
        <v>2</v>
      </c>
      <c r="AX57">
        <v>0</v>
      </c>
      <c r="AY57">
        <v>1</v>
      </c>
      <c r="AZ57">
        <v>0</v>
      </c>
      <c r="BA57">
        <v>0</v>
      </c>
      <c r="BB57">
        <v>0</v>
      </c>
      <c r="BC57">
        <v>0</v>
      </c>
      <c r="BD57">
        <v>0</v>
      </c>
      <c r="BE57">
        <v>0</v>
      </c>
      <c r="BF57">
        <v>0</v>
      </c>
      <c r="BG57">
        <v>-3</v>
      </c>
      <c r="DF57">
        <v>427</v>
      </c>
      <c r="DG57">
        <v>210</v>
      </c>
      <c r="DH57">
        <v>4</v>
      </c>
      <c r="DI57">
        <v>29</v>
      </c>
      <c r="DJ57">
        <v>308</v>
      </c>
      <c r="DK57">
        <v>90</v>
      </c>
      <c r="DL57">
        <v>1</v>
      </c>
      <c r="DM57">
        <v>15</v>
      </c>
      <c r="DN57">
        <v>1</v>
      </c>
      <c r="DO57">
        <v>1</v>
      </c>
      <c r="DP57">
        <v>1</v>
      </c>
      <c r="DQ57">
        <v>7</v>
      </c>
      <c r="DR57">
        <v>1</v>
      </c>
      <c r="DS57">
        <v>0</v>
      </c>
      <c r="DT57">
        <v>0</v>
      </c>
      <c r="DU57">
        <v>14</v>
      </c>
      <c r="DV57">
        <v>-2</v>
      </c>
      <c r="DW57">
        <v>1</v>
      </c>
      <c r="DX57">
        <v>136</v>
      </c>
      <c r="DY57">
        <v>0</v>
      </c>
      <c r="DZ57">
        <v>10</v>
      </c>
      <c r="EA57">
        <v>122</v>
      </c>
      <c r="EB57">
        <v>0</v>
      </c>
      <c r="EC57">
        <v>10</v>
      </c>
      <c r="ED57">
        <v>278</v>
      </c>
      <c r="EE57">
        <v>142</v>
      </c>
      <c r="EF57">
        <v>0</v>
      </c>
      <c r="EG57">
        <v>0</v>
      </c>
      <c r="EH57">
        <v>1</v>
      </c>
      <c r="EI57">
        <v>3</v>
      </c>
      <c r="EJ57">
        <v>3</v>
      </c>
      <c r="EK57">
        <v>1</v>
      </c>
      <c r="EL57">
        <v>3</v>
      </c>
      <c r="EM57">
        <v>3</v>
      </c>
      <c r="EN57">
        <v>0.66666666666666663</v>
      </c>
      <c r="EO57">
        <v>30</v>
      </c>
      <c r="EP57">
        <v>0</v>
      </c>
      <c r="EQ57">
        <v>60</v>
      </c>
      <c r="ER57">
        <v>30</v>
      </c>
      <c r="ES57">
        <v>3</v>
      </c>
      <c r="ET57">
        <v>3</v>
      </c>
      <c r="EU57">
        <v>2</v>
      </c>
      <c r="EV57">
        <v>1</v>
      </c>
      <c r="EW57">
        <v>0</v>
      </c>
      <c r="EX57">
        <v>0</v>
      </c>
      <c r="EY57">
        <v>0</v>
      </c>
      <c r="EZ57">
        <v>0</v>
      </c>
      <c r="FA57">
        <v>0</v>
      </c>
      <c r="FB57">
        <v>0</v>
      </c>
      <c r="FC57">
        <v>-3</v>
      </c>
    </row>
    <row r="58" spans="1:159" x14ac:dyDescent="0.25">
      <c r="A58" t="s">
        <v>2871</v>
      </c>
      <c r="B58">
        <v>1</v>
      </c>
      <c r="C58">
        <v>53</v>
      </c>
      <c r="D58">
        <v>6047</v>
      </c>
      <c r="E58">
        <v>4674</v>
      </c>
      <c r="F58">
        <v>877</v>
      </c>
      <c r="G58">
        <v>2883</v>
      </c>
      <c r="H58">
        <v>3130</v>
      </c>
      <c r="I58">
        <v>7048</v>
      </c>
      <c r="J58">
        <v>141</v>
      </c>
      <c r="K58">
        <v>-282</v>
      </c>
      <c r="L58">
        <v>0</v>
      </c>
      <c r="M58">
        <v>10</v>
      </c>
      <c r="N58">
        <v>41</v>
      </c>
      <c r="O58">
        <v>40</v>
      </c>
      <c r="P58">
        <v>0</v>
      </c>
      <c r="Q58">
        <v>10</v>
      </c>
      <c r="R58">
        <v>1</v>
      </c>
      <c r="S58">
        <v>1</v>
      </c>
      <c r="T58">
        <v>0</v>
      </c>
      <c r="U58">
        <v>0</v>
      </c>
      <c r="V58">
        <v>0</v>
      </c>
      <c r="W58">
        <v>0</v>
      </c>
      <c r="X58">
        <v>0</v>
      </c>
      <c r="Y58">
        <v>0</v>
      </c>
      <c r="Z58">
        <v>-16</v>
      </c>
      <c r="AA58">
        <v>0</v>
      </c>
      <c r="AB58">
        <v>0</v>
      </c>
      <c r="AC58">
        <v>0</v>
      </c>
      <c r="AD58">
        <v>0</v>
      </c>
      <c r="AE58">
        <v>11</v>
      </c>
      <c r="AF58">
        <v>10</v>
      </c>
      <c r="AG58">
        <v>0</v>
      </c>
      <c r="AH58">
        <v>11</v>
      </c>
      <c r="AI58">
        <v>-266</v>
      </c>
      <c r="AJ58">
        <v>2</v>
      </c>
      <c r="AK58">
        <v>2</v>
      </c>
      <c r="AL58">
        <v>1</v>
      </c>
      <c r="AM58">
        <v>3</v>
      </c>
      <c r="AN58">
        <v>3</v>
      </c>
      <c r="AO58">
        <v>1</v>
      </c>
      <c r="AP58">
        <v>1</v>
      </c>
      <c r="AQ58">
        <v>1</v>
      </c>
      <c r="AR58">
        <v>0</v>
      </c>
      <c r="AS58">
        <v>30</v>
      </c>
      <c r="AT58">
        <v>10</v>
      </c>
      <c r="AU58">
        <v>0</v>
      </c>
      <c r="AV58">
        <v>30</v>
      </c>
      <c r="AW58">
        <v>1</v>
      </c>
      <c r="AX58">
        <v>2</v>
      </c>
      <c r="AY58">
        <v>1</v>
      </c>
      <c r="AZ58">
        <v>0</v>
      </c>
      <c r="BA58">
        <v>2</v>
      </c>
      <c r="BB58">
        <v>0</v>
      </c>
      <c r="BC58">
        <v>0</v>
      </c>
      <c r="BD58">
        <v>2</v>
      </c>
      <c r="BE58">
        <v>10</v>
      </c>
      <c r="BF58">
        <v>50</v>
      </c>
      <c r="BG58">
        <v>-3</v>
      </c>
      <c r="DF58">
        <v>423</v>
      </c>
      <c r="DG58">
        <v>282</v>
      </c>
      <c r="DH58">
        <v>3</v>
      </c>
      <c r="DI58">
        <v>31</v>
      </c>
      <c r="DJ58">
        <v>322</v>
      </c>
      <c r="DK58">
        <v>60</v>
      </c>
      <c r="DL58">
        <v>1</v>
      </c>
      <c r="DM58">
        <v>15</v>
      </c>
      <c r="DN58">
        <v>1</v>
      </c>
      <c r="DO58">
        <v>1</v>
      </c>
      <c r="DP58">
        <v>1</v>
      </c>
      <c r="DQ58">
        <v>8</v>
      </c>
      <c r="DR58">
        <v>1</v>
      </c>
      <c r="DS58">
        <v>0</v>
      </c>
      <c r="DT58">
        <v>0</v>
      </c>
      <c r="DU58">
        <v>16</v>
      </c>
      <c r="DV58">
        <v>16</v>
      </c>
      <c r="DW58">
        <v>1</v>
      </c>
      <c r="DX58">
        <v>137</v>
      </c>
      <c r="DY58">
        <v>0</v>
      </c>
      <c r="DZ58">
        <v>10</v>
      </c>
      <c r="EA58">
        <v>120</v>
      </c>
      <c r="EB58">
        <v>0</v>
      </c>
      <c r="EC58">
        <v>10</v>
      </c>
      <c r="ED58">
        <v>277</v>
      </c>
      <c r="EE58">
        <v>266</v>
      </c>
      <c r="EF58">
        <v>0</v>
      </c>
      <c r="EG58">
        <v>3</v>
      </c>
      <c r="EH58">
        <v>0</v>
      </c>
      <c r="EI58">
        <v>3</v>
      </c>
      <c r="EJ58">
        <v>3</v>
      </c>
      <c r="EK58">
        <v>1</v>
      </c>
      <c r="EL58">
        <v>3</v>
      </c>
      <c r="EM58">
        <v>3</v>
      </c>
      <c r="EN58">
        <v>0.66666666666666663</v>
      </c>
      <c r="EO58">
        <v>45</v>
      </c>
      <c r="EP58">
        <v>0</v>
      </c>
      <c r="EQ58">
        <v>30</v>
      </c>
      <c r="ER58">
        <v>30</v>
      </c>
      <c r="ES58">
        <v>2</v>
      </c>
      <c r="ET58">
        <v>3</v>
      </c>
      <c r="EU58">
        <v>0</v>
      </c>
      <c r="EV58">
        <v>0</v>
      </c>
      <c r="EW58">
        <v>0</v>
      </c>
      <c r="EX58">
        <v>2</v>
      </c>
      <c r="EY58">
        <v>2</v>
      </c>
      <c r="EZ58">
        <v>0</v>
      </c>
      <c r="FA58">
        <v>50</v>
      </c>
      <c r="FB58">
        <v>10</v>
      </c>
      <c r="FC58">
        <v>-3</v>
      </c>
    </row>
    <row r="59" spans="1:159" x14ac:dyDescent="0.25">
      <c r="A59" t="s">
        <v>2871</v>
      </c>
      <c r="B59">
        <v>1</v>
      </c>
      <c r="C59">
        <v>54</v>
      </c>
      <c r="D59">
        <v>3754</v>
      </c>
      <c r="E59">
        <v>2500</v>
      </c>
      <c r="F59">
        <v>5929</v>
      </c>
      <c r="G59">
        <v>2220</v>
      </c>
      <c r="H59">
        <v>2538</v>
      </c>
      <c r="I59">
        <v>3883</v>
      </c>
      <c r="J59">
        <v>129</v>
      </c>
      <c r="K59">
        <v>-230</v>
      </c>
      <c r="L59">
        <v>0</v>
      </c>
      <c r="M59">
        <v>15</v>
      </c>
      <c r="N59">
        <v>49</v>
      </c>
      <c r="O59">
        <v>15</v>
      </c>
      <c r="P59">
        <v>0</v>
      </c>
      <c r="Q59">
        <v>15</v>
      </c>
      <c r="R59">
        <v>1</v>
      </c>
      <c r="S59">
        <v>1</v>
      </c>
      <c r="T59">
        <v>1</v>
      </c>
      <c r="U59">
        <v>0</v>
      </c>
      <c r="V59">
        <v>0</v>
      </c>
      <c r="W59">
        <v>0</v>
      </c>
      <c r="X59">
        <v>0</v>
      </c>
      <c r="Y59">
        <v>0</v>
      </c>
      <c r="Z59">
        <v>-22</v>
      </c>
      <c r="AA59">
        <v>0</v>
      </c>
      <c r="AB59">
        <v>44</v>
      </c>
      <c r="AC59">
        <v>10</v>
      </c>
      <c r="AD59">
        <v>0</v>
      </c>
      <c r="AE59">
        <v>0</v>
      </c>
      <c r="AF59">
        <v>0</v>
      </c>
      <c r="AG59">
        <v>0</v>
      </c>
      <c r="AH59">
        <v>44</v>
      </c>
      <c r="AI59">
        <v>-203</v>
      </c>
      <c r="AJ59">
        <v>1</v>
      </c>
      <c r="AK59">
        <v>1</v>
      </c>
      <c r="AL59">
        <v>1</v>
      </c>
      <c r="AM59">
        <v>0</v>
      </c>
      <c r="AN59">
        <v>0</v>
      </c>
      <c r="AO59">
        <v>1</v>
      </c>
      <c r="AP59">
        <v>0</v>
      </c>
      <c r="AQ59">
        <v>0</v>
      </c>
      <c r="AR59">
        <v>1</v>
      </c>
      <c r="AS59">
        <v>5</v>
      </c>
      <c r="AT59">
        <v>15</v>
      </c>
      <c r="AU59">
        <v>0</v>
      </c>
      <c r="AV59">
        <v>0</v>
      </c>
      <c r="AW59">
        <v>1</v>
      </c>
      <c r="AX59">
        <v>1</v>
      </c>
      <c r="AY59">
        <v>1</v>
      </c>
      <c r="AZ59">
        <v>0</v>
      </c>
      <c r="BA59">
        <v>0</v>
      </c>
      <c r="BB59">
        <v>0</v>
      </c>
      <c r="BC59">
        <v>0</v>
      </c>
      <c r="BD59">
        <v>2</v>
      </c>
      <c r="BE59">
        <v>0</v>
      </c>
      <c r="BF59">
        <v>50</v>
      </c>
      <c r="BG59">
        <v>-3</v>
      </c>
      <c r="DF59">
        <v>359</v>
      </c>
      <c r="DG59">
        <v>230</v>
      </c>
      <c r="DH59">
        <v>2</v>
      </c>
      <c r="DI59">
        <v>32</v>
      </c>
      <c r="DJ59">
        <v>262</v>
      </c>
      <c r="DK59">
        <v>65</v>
      </c>
      <c r="DL59">
        <v>1</v>
      </c>
      <c r="DM59">
        <v>10</v>
      </c>
      <c r="DN59">
        <v>1</v>
      </c>
      <c r="DO59">
        <v>0</v>
      </c>
      <c r="DP59">
        <v>1</v>
      </c>
      <c r="DQ59">
        <v>11</v>
      </c>
      <c r="DR59">
        <v>1</v>
      </c>
      <c r="DS59">
        <v>0</v>
      </c>
      <c r="DT59">
        <v>0</v>
      </c>
      <c r="DU59">
        <v>22</v>
      </c>
      <c r="DV59">
        <v>22</v>
      </c>
      <c r="DW59">
        <v>0</v>
      </c>
      <c r="DX59">
        <v>122</v>
      </c>
      <c r="DY59">
        <v>0</v>
      </c>
      <c r="DZ59">
        <v>0</v>
      </c>
      <c r="EA59">
        <v>125</v>
      </c>
      <c r="EB59">
        <v>0</v>
      </c>
      <c r="EC59">
        <v>0</v>
      </c>
      <c r="ED59">
        <v>247</v>
      </c>
      <c r="EE59">
        <v>203</v>
      </c>
      <c r="EF59">
        <v>0</v>
      </c>
      <c r="EG59">
        <v>0</v>
      </c>
      <c r="EH59">
        <v>1</v>
      </c>
      <c r="EI59">
        <v>3</v>
      </c>
      <c r="EJ59">
        <v>3</v>
      </c>
      <c r="EK59">
        <v>1</v>
      </c>
      <c r="EL59">
        <v>0</v>
      </c>
      <c r="EM59">
        <v>0</v>
      </c>
      <c r="EN59">
        <v>1</v>
      </c>
      <c r="EO59">
        <v>15</v>
      </c>
      <c r="EP59">
        <v>5</v>
      </c>
      <c r="EQ59">
        <v>30</v>
      </c>
      <c r="ER59">
        <v>30</v>
      </c>
      <c r="ES59">
        <v>1</v>
      </c>
      <c r="ET59">
        <v>2</v>
      </c>
      <c r="EU59">
        <v>3</v>
      </c>
      <c r="EV59">
        <v>0</v>
      </c>
      <c r="EW59">
        <v>0</v>
      </c>
      <c r="EX59">
        <v>0</v>
      </c>
      <c r="EY59">
        <v>2</v>
      </c>
      <c r="EZ59">
        <v>0</v>
      </c>
      <c r="FA59">
        <v>50</v>
      </c>
      <c r="FB59">
        <v>0</v>
      </c>
      <c r="FC59">
        <v>-3</v>
      </c>
    </row>
    <row r="60" spans="1:159" x14ac:dyDescent="0.25">
      <c r="A60" t="s">
        <v>2871</v>
      </c>
      <c r="B60">
        <v>1</v>
      </c>
      <c r="C60">
        <v>55</v>
      </c>
      <c r="D60">
        <v>3367</v>
      </c>
      <c r="E60">
        <v>3134</v>
      </c>
      <c r="F60">
        <v>4198</v>
      </c>
      <c r="G60">
        <v>876</v>
      </c>
      <c r="H60">
        <v>3750</v>
      </c>
      <c r="I60">
        <v>3292</v>
      </c>
      <c r="J60">
        <v>143</v>
      </c>
      <c r="K60">
        <v>-422</v>
      </c>
      <c r="L60">
        <v>0</v>
      </c>
      <c r="M60">
        <v>15</v>
      </c>
      <c r="N60">
        <v>63</v>
      </c>
      <c r="O60">
        <v>40</v>
      </c>
      <c r="P60">
        <v>0</v>
      </c>
      <c r="Q60">
        <v>15</v>
      </c>
      <c r="R60">
        <v>1</v>
      </c>
      <c r="S60">
        <v>1</v>
      </c>
      <c r="T60">
        <v>1</v>
      </c>
      <c r="U60">
        <v>0</v>
      </c>
      <c r="V60">
        <v>0</v>
      </c>
      <c r="W60">
        <v>0</v>
      </c>
      <c r="X60">
        <v>0</v>
      </c>
      <c r="Y60">
        <v>0</v>
      </c>
      <c r="Z60">
        <v>-20</v>
      </c>
      <c r="AA60">
        <v>0</v>
      </c>
      <c r="AB60">
        <v>43</v>
      </c>
      <c r="AC60">
        <v>0</v>
      </c>
      <c r="AD60">
        <v>0</v>
      </c>
      <c r="AE60">
        <v>0</v>
      </c>
      <c r="AF60">
        <v>0</v>
      </c>
      <c r="AG60">
        <v>0</v>
      </c>
      <c r="AH60">
        <v>43</v>
      </c>
      <c r="AI60">
        <v>-207</v>
      </c>
      <c r="AJ60">
        <v>0</v>
      </c>
      <c r="AK60">
        <v>0</v>
      </c>
      <c r="AL60">
        <v>1</v>
      </c>
      <c r="AM60">
        <v>3</v>
      </c>
      <c r="AN60">
        <v>3</v>
      </c>
      <c r="AO60">
        <v>1</v>
      </c>
      <c r="AP60">
        <v>1</v>
      </c>
      <c r="AQ60">
        <v>1</v>
      </c>
      <c r="AR60">
        <v>0</v>
      </c>
      <c r="AS60">
        <v>20</v>
      </c>
      <c r="AT60">
        <v>10</v>
      </c>
      <c r="AU60">
        <v>0</v>
      </c>
      <c r="AV60">
        <v>30</v>
      </c>
      <c r="AW60">
        <v>2</v>
      </c>
      <c r="AX60">
        <v>1</v>
      </c>
      <c r="AY60">
        <v>1</v>
      </c>
      <c r="AZ60">
        <v>0</v>
      </c>
      <c r="BA60">
        <v>3</v>
      </c>
      <c r="BB60">
        <v>0</v>
      </c>
      <c r="BC60">
        <v>6</v>
      </c>
      <c r="BD60">
        <v>1</v>
      </c>
      <c r="BE60">
        <v>165</v>
      </c>
      <c r="BF60">
        <v>25</v>
      </c>
      <c r="BG60">
        <v>-3</v>
      </c>
      <c r="DF60">
        <v>565</v>
      </c>
      <c r="DG60">
        <v>422</v>
      </c>
      <c r="DH60">
        <v>3</v>
      </c>
      <c r="DI60">
        <v>30</v>
      </c>
      <c r="DJ60">
        <v>280</v>
      </c>
      <c r="DK60">
        <v>90</v>
      </c>
      <c r="DL60">
        <v>1</v>
      </c>
      <c r="DM60">
        <v>10</v>
      </c>
      <c r="DN60">
        <v>1</v>
      </c>
      <c r="DO60">
        <v>1</v>
      </c>
      <c r="DP60">
        <v>0</v>
      </c>
      <c r="DQ60">
        <v>10</v>
      </c>
      <c r="DR60">
        <v>1</v>
      </c>
      <c r="DS60">
        <v>0</v>
      </c>
      <c r="DT60">
        <v>0</v>
      </c>
      <c r="DU60">
        <v>20</v>
      </c>
      <c r="DV60">
        <v>20</v>
      </c>
      <c r="DW60">
        <v>0</v>
      </c>
      <c r="DX60">
        <v>114</v>
      </c>
      <c r="DY60">
        <v>0</v>
      </c>
      <c r="DZ60">
        <v>0</v>
      </c>
      <c r="EA60">
        <v>126</v>
      </c>
      <c r="EB60">
        <v>0</v>
      </c>
      <c r="EC60">
        <v>10</v>
      </c>
      <c r="ED60">
        <v>250</v>
      </c>
      <c r="EE60">
        <v>207</v>
      </c>
      <c r="EF60">
        <v>0</v>
      </c>
      <c r="EG60">
        <v>0</v>
      </c>
      <c r="EH60">
        <v>1</v>
      </c>
      <c r="EI60">
        <v>3</v>
      </c>
      <c r="EJ60">
        <v>3</v>
      </c>
      <c r="EK60">
        <v>1</v>
      </c>
      <c r="EL60">
        <v>2</v>
      </c>
      <c r="EM60">
        <v>3</v>
      </c>
      <c r="EN60">
        <v>0.33333333333333331</v>
      </c>
      <c r="EO60">
        <v>30</v>
      </c>
      <c r="EP60">
        <v>0</v>
      </c>
      <c r="EQ60">
        <v>60</v>
      </c>
      <c r="ER60">
        <v>30</v>
      </c>
      <c r="ES60">
        <v>3</v>
      </c>
      <c r="ET60">
        <v>3</v>
      </c>
      <c r="EU60">
        <v>2</v>
      </c>
      <c r="EV60">
        <v>1</v>
      </c>
      <c r="EW60">
        <v>0</v>
      </c>
      <c r="EX60">
        <v>3</v>
      </c>
      <c r="EY60">
        <v>1</v>
      </c>
      <c r="EZ60">
        <v>6</v>
      </c>
      <c r="FA60">
        <v>25</v>
      </c>
      <c r="FB60">
        <v>165</v>
      </c>
      <c r="FC60">
        <v>-3</v>
      </c>
    </row>
    <row r="61" spans="1:159" x14ac:dyDescent="0.25">
      <c r="A61" t="s">
        <v>2871</v>
      </c>
      <c r="B61">
        <v>1</v>
      </c>
      <c r="C61">
        <v>56</v>
      </c>
      <c r="D61">
        <v>3298</v>
      </c>
      <c r="E61">
        <v>4181</v>
      </c>
      <c r="F61">
        <v>5576</v>
      </c>
      <c r="G61">
        <v>3130</v>
      </c>
      <c r="H61">
        <v>3300</v>
      </c>
      <c r="I61">
        <v>1792</v>
      </c>
      <c r="J61">
        <v>327</v>
      </c>
      <c r="K61">
        <v>98</v>
      </c>
      <c r="L61">
        <v>3</v>
      </c>
      <c r="M61">
        <v>29</v>
      </c>
      <c r="N61">
        <v>208</v>
      </c>
      <c r="O61">
        <v>65</v>
      </c>
      <c r="P61">
        <v>1</v>
      </c>
      <c r="Q61">
        <v>15</v>
      </c>
      <c r="R61">
        <v>1</v>
      </c>
      <c r="S61">
        <v>1</v>
      </c>
      <c r="T61">
        <v>1</v>
      </c>
      <c r="U61">
        <v>7</v>
      </c>
      <c r="V61">
        <v>1</v>
      </c>
      <c r="W61">
        <v>0</v>
      </c>
      <c r="X61">
        <v>0</v>
      </c>
      <c r="Y61">
        <v>14</v>
      </c>
      <c r="Z61">
        <v>14</v>
      </c>
      <c r="AA61">
        <v>1</v>
      </c>
      <c r="AB61">
        <v>136</v>
      </c>
      <c r="AC61">
        <v>0</v>
      </c>
      <c r="AD61">
        <v>0</v>
      </c>
      <c r="AE61">
        <v>57</v>
      </c>
      <c r="AF61">
        <v>0</v>
      </c>
      <c r="AG61">
        <v>0</v>
      </c>
      <c r="AH61">
        <v>193</v>
      </c>
      <c r="AI61">
        <v>34</v>
      </c>
      <c r="AJ61">
        <v>0</v>
      </c>
      <c r="AK61">
        <v>0</v>
      </c>
      <c r="AL61">
        <v>1</v>
      </c>
      <c r="AM61">
        <v>3</v>
      </c>
      <c r="AN61">
        <v>3</v>
      </c>
      <c r="AO61">
        <v>1</v>
      </c>
      <c r="AP61">
        <v>0</v>
      </c>
      <c r="AQ61">
        <v>0</v>
      </c>
      <c r="AR61">
        <v>1</v>
      </c>
      <c r="AS61">
        <v>15</v>
      </c>
      <c r="AT61">
        <v>5</v>
      </c>
      <c r="AU61">
        <v>30</v>
      </c>
      <c r="AV61">
        <v>30</v>
      </c>
      <c r="AW61">
        <v>2</v>
      </c>
      <c r="AX61">
        <v>1</v>
      </c>
      <c r="AY61">
        <v>3</v>
      </c>
      <c r="AZ61">
        <v>0</v>
      </c>
      <c r="BA61">
        <v>1</v>
      </c>
      <c r="BB61">
        <v>0</v>
      </c>
      <c r="BC61">
        <v>0</v>
      </c>
      <c r="BD61">
        <v>1</v>
      </c>
      <c r="BE61">
        <v>5</v>
      </c>
      <c r="BF61">
        <v>25</v>
      </c>
      <c r="BG61">
        <v>-3</v>
      </c>
      <c r="DF61">
        <v>229</v>
      </c>
      <c r="DG61">
        <v>-98</v>
      </c>
      <c r="DH61">
        <v>0</v>
      </c>
      <c r="DI61">
        <v>5</v>
      </c>
      <c r="DJ61">
        <v>184</v>
      </c>
      <c r="DK61">
        <v>35</v>
      </c>
      <c r="DL61">
        <v>0</v>
      </c>
      <c r="DM61">
        <v>5</v>
      </c>
      <c r="DN61">
        <v>0</v>
      </c>
      <c r="DO61">
        <v>1</v>
      </c>
      <c r="DP61">
        <v>0</v>
      </c>
      <c r="DQ61">
        <v>0</v>
      </c>
      <c r="DR61">
        <v>0</v>
      </c>
      <c r="DS61">
        <v>0</v>
      </c>
      <c r="DT61">
        <v>0</v>
      </c>
      <c r="DU61">
        <v>0</v>
      </c>
      <c r="DV61">
        <v>-14</v>
      </c>
      <c r="DW61">
        <v>0</v>
      </c>
      <c r="DX61">
        <v>125</v>
      </c>
      <c r="DY61">
        <v>0</v>
      </c>
      <c r="DZ61">
        <v>10</v>
      </c>
      <c r="EA61">
        <v>24</v>
      </c>
      <c r="EB61">
        <v>0</v>
      </c>
      <c r="EC61">
        <v>0</v>
      </c>
      <c r="ED61">
        <v>159</v>
      </c>
      <c r="EE61">
        <v>-34</v>
      </c>
      <c r="EF61">
        <v>0</v>
      </c>
      <c r="EG61">
        <v>1</v>
      </c>
      <c r="EH61">
        <v>0</v>
      </c>
      <c r="EI61">
        <v>3</v>
      </c>
      <c r="EJ61">
        <v>3</v>
      </c>
      <c r="EK61">
        <v>1</v>
      </c>
      <c r="EL61">
        <v>1</v>
      </c>
      <c r="EM61">
        <v>1</v>
      </c>
      <c r="EN61">
        <v>1</v>
      </c>
      <c r="EO61">
        <v>25</v>
      </c>
      <c r="EP61">
        <v>5</v>
      </c>
      <c r="EQ61">
        <v>0</v>
      </c>
      <c r="ER61">
        <v>30</v>
      </c>
      <c r="ES61">
        <v>1</v>
      </c>
      <c r="ET61">
        <v>2</v>
      </c>
      <c r="EU61">
        <v>0</v>
      </c>
      <c r="EV61">
        <v>0</v>
      </c>
      <c r="EW61">
        <v>0</v>
      </c>
      <c r="EX61">
        <v>1</v>
      </c>
      <c r="EY61">
        <v>1</v>
      </c>
      <c r="EZ61">
        <v>0</v>
      </c>
      <c r="FA61">
        <v>25</v>
      </c>
      <c r="FB61">
        <v>5</v>
      </c>
      <c r="FC61">
        <v>-3</v>
      </c>
    </row>
    <row r="62" spans="1:159" x14ac:dyDescent="0.25">
      <c r="A62" t="s">
        <v>2871</v>
      </c>
      <c r="B62">
        <v>1</v>
      </c>
      <c r="C62">
        <v>57</v>
      </c>
      <c r="D62">
        <v>4818</v>
      </c>
      <c r="E62">
        <v>4539</v>
      </c>
      <c r="F62">
        <v>877</v>
      </c>
      <c r="G62">
        <v>6453</v>
      </c>
      <c r="H62">
        <v>3883</v>
      </c>
      <c r="I62">
        <v>5658</v>
      </c>
      <c r="J62">
        <v>317</v>
      </c>
      <c r="K62">
        <v>69</v>
      </c>
      <c r="L62">
        <v>2</v>
      </c>
      <c r="M62">
        <v>36</v>
      </c>
      <c r="N62">
        <v>196</v>
      </c>
      <c r="O62">
        <v>35</v>
      </c>
      <c r="P62">
        <v>1</v>
      </c>
      <c r="Q62">
        <v>10</v>
      </c>
      <c r="R62">
        <v>1</v>
      </c>
      <c r="S62">
        <v>1</v>
      </c>
      <c r="T62">
        <v>0</v>
      </c>
      <c r="U62">
        <v>11</v>
      </c>
      <c r="V62">
        <v>1</v>
      </c>
      <c r="W62">
        <v>2</v>
      </c>
      <c r="X62">
        <v>0</v>
      </c>
      <c r="Y62">
        <v>26</v>
      </c>
      <c r="Z62">
        <v>30</v>
      </c>
      <c r="AA62">
        <v>0</v>
      </c>
      <c r="AB62">
        <v>88</v>
      </c>
      <c r="AC62">
        <v>0</v>
      </c>
      <c r="AD62">
        <v>10</v>
      </c>
      <c r="AE62">
        <v>78</v>
      </c>
      <c r="AF62">
        <v>0</v>
      </c>
      <c r="AG62">
        <v>0</v>
      </c>
      <c r="AH62">
        <v>176</v>
      </c>
      <c r="AI62">
        <v>42</v>
      </c>
      <c r="AJ62">
        <v>0</v>
      </c>
      <c r="AK62">
        <v>0</v>
      </c>
      <c r="AL62">
        <v>1</v>
      </c>
      <c r="AM62">
        <v>3</v>
      </c>
      <c r="AN62">
        <v>3</v>
      </c>
      <c r="AO62">
        <v>1</v>
      </c>
      <c r="AP62">
        <v>1</v>
      </c>
      <c r="AQ62">
        <v>1</v>
      </c>
      <c r="AR62">
        <v>1</v>
      </c>
      <c r="AS62">
        <v>20</v>
      </c>
      <c r="AT62">
        <v>5</v>
      </c>
      <c r="AU62">
        <v>0</v>
      </c>
      <c r="AV62">
        <v>30</v>
      </c>
      <c r="AW62">
        <v>0</v>
      </c>
      <c r="AX62">
        <v>1</v>
      </c>
      <c r="AY62">
        <v>2</v>
      </c>
      <c r="AZ62">
        <v>0</v>
      </c>
      <c r="BA62">
        <v>1</v>
      </c>
      <c r="BB62">
        <v>0</v>
      </c>
      <c r="BC62">
        <v>2</v>
      </c>
      <c r="BD62">
        <v>2</v>
      </c>
      <c r="BE62">
        <v>55</v>
      </c>
      <c r="BF62">
        <v>50</v>
      </c>
      <c r="BG62">
        <v>-3</v>
      </c>
      <c r="DF62">
        <v>248</v>
      </c>
      <c r="DG62">
        <v>-69</v>
      </c>
      <c r="DH62">
        <v>0</v>
      </c>
      <c r="DI62">
        <v>19</v>
      </c>
      <c r="DJ62">
        <v>139</v>
      </c>
      <c r="DK62">
        <v>35</v>
      </c>
      <c r="DL62">
        <v>0</v>
      </c>
      <c r="DM62">
        <v>15</v>
      </c>
      <c r="DN62">
        <v>1</v>
      </c>
      <c r="DO62">
        <v>1</v>
      </c>
      <c r="DP62">
        <v>1</v>
      </c>
      <c r="DQ62">
        <v>0</v>
      </c>
      <c r="DR62">
        <v>0</v>
      </c>
      <c r="DS62">
        <v>2</v>
      </c>
      <c r="DT62">
        <v>0</v>
      </c>
      <c r="DU62">
        <v>4</v>
      </c>
      <c r="DV62">
        <v>-14</v>
      </c>
      <c r="DW62">
        <v>0</v>
      </c>
      <c r="DX62">
        <v>120</v>
      </c>
      <c r="DY62">
        <v>0</v>
      </c>
      <c r="DZ62">
        <v>0</v>
      </c>
      <c r="EA62">
        <v>14</v>
      </c>
      <c r="EB62">
        <v>0</v>
      </c>
      <c r="EC62">
        <v>0</v>
      </c>
      <c r="ED62">
        <v>134</v>
      </c>
      <c r="EE62">
        <v>-42</v>
      </c>
      <c r="EF62">
        <v>0</v>
      </c>
      <c r="EG62">
        <v>0</v>
      </c>
      <c r="EH62">
        <v>1</v>
      </c>
      <c r="EI62">
        <v>0</v>
      </c>
      <c r="EJ62">
        <v>1</v>
      </c>
      <c r="EK62">
        <v>0</v>
      </c>
      <c r="EL62">
        <v>0</v>
      </c>
      <c r="EM62">
        <v>0</v>
      </c>
      <c r="EN62">
        <v>1</v>
      </c>
      <c r="EO62">
        <v>5</v>
      </c>
      <c r="EP62">
        <v>5</v>
      </c>
      <c r="EQ62">
        <v>30</v>
      </c>
      <c r="ER62">
        <v>0</v>
      </c>
      <c r="ES62">
        <v>3</v>
      </c>
      <c r="ET62">
        <v>0</v>
      </c>
      <c r="EU62">
        <v>1</v>
      </c>
      <c r="EV62">
        <v>0</v>
      </c>
      <c r="EW62">
        <v>0</v>
      </c>
      <c r="EX62">
        <v>1</v>
      </c>
      <c r="EY62">
        <v>2</v>
      </c>
      <c r="EZ62">
        <v>2</v>
      </c>
      <c r="FA62">
        <v>50</v>
      </c>
      <c r="FB62">
        <v>55</v>
      </c>
      <c r="FC62">
        <v>-3</v>
      </c>
    </row>
    <row r="63" spans="1:159" x14ac:dyDescent="0.25">
      <c r="A63" t="s">
        <v>2871</v>
      </c>
      <c r="B63">
        <v>1</v>
      </c>
      <c r="C63">
        <v>58</v>
      </c>
      <c r="D63">
        <v>3277</v>
      </c>
      <c r="E63">
        <v>3275</v>
      </c>
      <c r="F63">
        <v>1986</v>
      </c>
      <c r="G63">
        <v>3134</v>
      </c>
      <c r="H63">
        <v>4674</v>
      </c>
      <c r="I63">
        <v>2472</v>
      </c>
      <c r="J63">
        <v>302</v>
      </c>
      <c r="K63">
        <v>96</v>
      </c>
      <c r="L63">
        <v>3</v>
      </c>
      <c r="M63">
        <v>23</v>
      </c>
      <c r="N63">
        <v>269</v>
      </c>
      <c r="O63">
        <v>5</v>
      </c>
      <c r="P63">
        <v>1</v>
      </c>
      <c r="Q63">
        <v>15</v>
      </c>
      <c r="R63">
        <v>1</v>
      </c>
      <c r="S63">
        <v>1</v>
      </c>
      <c r="T63">
        <v>1</v>
      </c>
      <c r="U63">
        <v>4</v>
      </c>
      <c r="V63">
        <v>1</v>
      </c>
      <c r="W63">
        <v>0</v>
      </c>
      <c r="X63">
        <v>0</v>
      </c>
      <c r="Y63">
        <v>8</v>
      </c>
      <c r="Z63">
        <v>-6</v>
      </c>
      <c r="AA63">
        <v>1</v>
      </c>
      <c r="AB63">
        <v>136</v>
      </c>
      <c r="AC63">
        <v>10</v>
      </c>
      <c r="AD63">
        <v>0</v>
      </c>
      <c r="AE63">
        <v>118</v>
      </c>
      <c r="AF63">
        <v>10</v>
      </c>
      <c r="AG63">
        <v>0</v>
      </c>
      <c r="AH63">
        <v>254</v>
      </c>
      <c r="AI63">
        <v>117</v>
      </c>
      <c r="AJ63">
        <v>3</v>
      </c>
      <c r="AK63">
        <v>3</v>
      </c>
      <c r="AL63">
        <v>1</v>
      </c>
      <c r="AM63">
        <v>0</v>
      </c>
      <c r="AN63">
        <v>0</v>
      </c>
      <c r="AO63">
        <v>1</v>
      </c>
      <c r="AP63">
        <v>0</v>
      </c>
      <c r="AQ63">
        <v>0</v>
      </c>
      <c r="AR63">
        <v>1</v>
      </c>
      <c r="AS63">
        <v>15</v>
      </c>
      <c r="AT63">
        <v>5</v>
      </c>
      <c r="AU63">
        <v>0</v>
      </c>
      <c r="AV63">
        <v>0</v>
      </c>
      <c r="AW63">
        <v>0</v>
      </c>
      <c r="AX63">
        <v>0</v>
      </c>
      <c r="AY63">
        <v>1</v>
      </c>
      <c r="AZ63">
        <v>0</v>
      </c>
      <c r="BA63">
        <v>0</v>
      </c>
      <c r="BB63">
        <v>1</v>
      </c>
      <c r="BC63">
        <v>1</v>
      </c>
      <c r="BD63">
        <v>0</v>
      </c>
      <c r="BE63">
        <v>25</v>
      </c>
      <c r="BF63">
        <v>5</v>
      </c>
      <c r="BG63">
        <v>-3</v>
      </c>
      <c r="DF63">
        <v>206</v>
      </c>
      <c r="DG63">
        <v>-96</v>
      </c>
      <c r="DH63">
        <v>1</v>
      </c>
      <c r="DI63">
        <v>29</v>
      </c>
      <c r="DJ63">
        <v>137</v>
      </c>
      <c r="DK63">
        <v>15</v>
      </c>
      <c r="DL63">
        <v>0</v>
      </c>
      <c r="DM63">
        <v>15</v>
      </c>
      <c r="DN63">
        <v>1</v>
      </c>
      <c r="DO63">
        <v>1</v>
      </c>
      <c r="DP63">
        <v>1</v>
      </c>
      <c r="DQ63">
        <v>7</v>
      </c>
      <c r="DR63">
        <v>1</v>
      </c>
      <c r="DS63">
        <v>0</v>
      </c>
      <c r="DT63">
        <v>0</v>
      </c>
      <c r="DU63">
        <v>14</v>
      </c>
      <c r="DV63">
        <v>6</v>
      </c>
      <c r="DW63">
        <v>1</v>
      </c>
      <c r="DX63">
        <v>136</v>
      </c>
      <c r="DY63">
        <v>0</v>
      </c>
      <c r="DZ63">
        <v>0</v>
      </c>
      <c r="EA63">
        <v>1</v>
      </c>
      <c r="EB63">
        <v>0</v>
      </c>
      <c r="EC63">
        <v>0</v>
      </c>
      <c r="ED63">
        <v>137</v>
      </c>
      <c r="EE63">
        <v>-117</v>
      </c>
      <c r="EF63">
        <v>0</v>
      </c>
      <c r="EG63">
        <v>0</v>
      </c>
      <c r="EH63">
        <v>1</v>
      </c>
      <c r="EI63">
        <v>0</v>
      </c>
      <c r="EJ63">
        <v>0</v>
      </c>
      <c r="EK63">
        <v>1</v>
      </c>
      <c r="EL63">
        <v>0</v>
      </c>
      <c r="EM63">
        <v>0</v>
      </c>
      <c r="EN63">
        <v>1</v>
      </c>
      <c r="EO63">
        <v>0</v>
      </c>
      <c r="EP63">
        <v>15</v>
      </c>
      <c r="EQ63">
        <v>0</v>
      </c>
      <c r="ER63">
        <v>0</v>
      </c>
      <c r="ES63">
        <v>1</v>
      </c>
      <c r="ET63">
        <v>1</v>
      </c>
      <c r="EU63">
        <v>1</v>
      </c>
      <c r="EV63">
        <v>0</v>
      </c>
      <c r="EW63">
        <v>1</v>
      </c>
      <c r="EX63">
        <v>0</v>
      </c>
      <c r="EY63">
        <v>0</v>
      </c>
      <c r="EZ63">
        <v>1</v>
      </c>
      <c r="FA63">
        <v>5</v>
      </c>
      <c r="FB63">
        <v>25</v>
      </c>
      <c r="FC63">
        <v>-3</v>
      </c>
    </row>
    <row r="64" spans="1:159" x14ac:dyDescent="0.25">
      <c r="A64" t="s">
        <v>2871</v>
      </c>
      <c r="B64">
        <v>1</v>
      </c>
      <c r="C64">
        <v>59</v>
      </c>
      <c r="D64">
        <v>2823</v>
      </c>
      <c r="E64">
        <v>7235</v>
      </c>
      <c r="F64">
        <v>2500</v>
      </c>
      <c r="G64">
        <v>4360</v>
      </c>
      <c r="H64">
        <v>3313</v>
      </c>
      <c r="I64">
        <v>7257</v>
      </c>
      <c r="J64">
        <v>142</v>
      </c>
      <c r="K64">
        <v>-88</v>
      </c>
      <c r="L64">
        <v>0</v>
      </c>
      <c r="M64">
        <v>15</v>
      </c>
      <c r="N64">
        <v>122</v>
      </c>
      <c r="O64">
        <v>0</v>
      </c>
      <c r="P64">
        <v>0</v>
      </c>
      <c r="Q64">
        <v>15</v>
      </c>
      <c r="R64">
        <v>1</v>
      </c>
      <c r="S64">
        <v>1</v>
      </c>
      <c r="T64">
        <v>1</v>
      </c>
      <c r="U64">
        <v>0</v>
      </c>
      <c r="V64">
        <v>0</v>
      </c>
      <c r="W64">
        <v>0</v>
      </c>
      <c r="X64">
        <v>0</v>
      </c>
      <c r="Y64">
        <v>0</v>
      </c>
      <c r="Z64">
        <v>0</v>
      </c>
      <c r="AA64">
        <v>0</v>
      </c>
      <c r="AB64">
        <v>37</v>
      </c>
      <c r="AC64">
        <v>0</v>
      </c>
      <c r="AD64">
        <v>0</v>
      </c>
      <c r="AE64">
        <v>85</v>
      </c>
      <c r="AF64">
        <v>0</v>
      </c>
      <c r="AG64">
        <v>0</v>
      </c>
      <c r="AH64">
        <v>122</v>
      </c>
      <c r="AI64">
        <v>22</v>
      </c>
      <c r="AJ64">
        <v>0</v>
      </c>
      <c r="AK64">
        <v>0</v>
      </c>
      <c r="AL64">
        <v>1</v>
      </c>
      <c r="AM64">
        <v>0</v>
      </c>
      <c r="AN64">
        <v>0</v>
      </c>
      <c r="AO64">
        <v>1</v>
      </c>
      <c r="AP64">
        <v>0</v>
      </c>
      <c r="AQ64">
        <v>0</v>
      </c>
      <c r="AR64">
        <v>1</v>
      </c>
      <c r="AS64">
        <v>0</v>
      </c>
      <c r="AT64">
        <v>0</v>
      </c>
      <c r="AU64">
        <v>0</v>
      </c>
      <c r="AV64">
        <v>0</v>
      </c>
      <c r="AW64">
        <v>0</v>
      </c>
      <c r="AX64">
        <v>0</v>
      </c>
      <c r="AY64">
        <v>0</v>
      </c>
      <c r="AZ64">
        <v>0</v>
      </c>
      <c r="BA64">
        <v>1</v>
      </c>
      <c r="BB64">
        <v>1</v>
      </c>
      <c r="BC64">
        <v>0</v>
      </c>
      <c r="BD64">
        <v>0</v>
      </c>
      <c r="BE64">
        <v>5</v>
      </c>
      <c r="BF64">
        <v>5</v>
      </c>
      <c r="BG64">
        <v>-3</v>
      </c>
      <c r="DF64">
        <v>230</v>
      </c>
      <c r="DG64">
        <v>88</v>
      </c>
      <c r="DH64">
        <v>2</v>
      </c>
      <c r="DI64">
        <v>15</v>
      </c>
      <c r="DJ64">
        <v>145</v>
      </c>
      <c r="DK64">
        <v>65</v>
      </c>
      <c r="DL64">
        <v>1</v>
      </c>
      <c r="DM64">
        <v>15</v>
      </c>
      <c r="DN64">
        <v>1</v>
      </c>
      <c r="DO64">
        <v>1</v>
      </c>
      <c r="DP64">
        <v>1</v>
      </c>
      <c r="DQ64">
        <v>0</v>
      </c>
      <c r="DR64">
        <v>0</v>
      </c>
      <c r="DS64">
        <v>0</v>
      </c>
      <c r="DT64">
        <v>0</v>
      </c>
      <c r="DU64">
        <v>0</v>
      </c>
      <c r="DV64">
        <v>0</v>
      </c>
      <c r="DW64">
        <v>0</v>
      </c>
      <c r="DX64">
        <v>76</v>
      </c>
      <c r="DY64">
        <v>10</v>
      </c>
      <c r="DZ64">
        <v>10</v>
      </c>
      <c r="EA64">
        <v>14</v>
      </c>
      <c r="EB64">
        <v>10</v>
      </c>
      <c r="EC64">
        <v>0</v>
      </c>
      <c r="ED64">
        <v>100</v>
      </c>
      <c r="EE64">
        <v>-22</v>
      </c>
      <c r="EF64">
        <v>3</v>
      </c>
      <c r="EG64">
        <v>3</v>
      </c>
      <c r="EH64">
        <v>1</v>
      </c>
      <c r="EI64">
        <v>3</v>
      </c>
      <c r="EJ64">
        <v>3</v>
      </c>
      <c r="EK64">
        <v>1</v>
      </c>
      <c r="EL64">
        <v>3</v>
      </c>
      <c r="EM64">
        <v>3</v>
      </c>
      <c r="EN64">
        <v>0.33333333333333331</v>
      </c>
      <c r="EO64">
        <v>45</v>
      </c>
      <c r="EP64">
        <v>5</v>
      </c>
      <c r="EQ64">
        <v>30</v>
      </c>
      <c r="ER64">
        <v>30</v>
      </c>
      <c r="ES64">
        <v>1</v>
      </c>
      <c r="ET64">
        <v>3</v>
      </c>
      <c r="EU64">
        <v>2</v>
      </c>
      <c r="EV64">
        <v>0</v>
      </c>
      <c r="EW64">
        <v>1</v>
      </c>
      <c r="EX64">
        <v>1</v>
      </c>
      <c r="EY64">
        <v>0</v>
      </c>
      <c r="EZ64">
        <v>0</v>
      </c>
      <c r="FA64">
        <v>5</v>
      </c>
      <c r="FB64">
        <v>5</v>
      </c>
      <c r="FC64">
        <v>-3</v>
      </c>
    </row>
    <row r="65" spans="1:159" x14ac:dyDescent="0.25">
      <c r="A65" t="s">
        <v>2871</v>
      </c>
      <c r="B65">
        <v>1</v>
      </c>
      <c r="C65">
        <v>60</v>
      </c>
      <c r="D65">
        <v>5638</v>
      </c>
      <c r="E65">
        <v>876</v>
      </c>
      <c r="F65">
        <v>3754</v>
      </c>
      <c r="G65">
        <v>2491</v>
      </c>
      <c r="H65">
        <v>7048</v>
      </c>
      <c r="I65">
        <v>3292</v>
      </c>
      <c r="J65">
        <v>288</v>
      </c>
      <c r="K65">
        <v>3</v>
      </c>
      <c r="L65">
        <v>2</v>
      </c>
      <c r="M65">
        <v>15</v>
      </c>
      <c r="N65">
        <v>203</v>
      </c>
      <c r="O65">
        <v>40</v>
      </c>
      <c r="P65">
        <v>1</v>
      </c>
      <c r="Q65">
        <v>15</v>
      </c>
      <c r="R65">
        <v>1</v>
      </c>
      <c r="S65">
        <v>1</v>
      </c>
      <c r="T65">
        <v>1</v>
      </c>
      <c r="U65">
        <v>0</v>
      </c>
      <c r="V65">
        <v>0</v>
      </c>
      <c r="W65">
        <v>0</v>
      </c>
      <c r="X65">
        <v>0</v>
      </c>
      <c r="Y65">
        <v>0</v>
      </c>
      <c r="Z65">
        <v>-16</v>
      </c>
      <c r="AA65">
        <v>0</v>
      </c>
      <c r="AB65">
        <v>83</v>
      </c>
      <c r="AC65">
        <v>10</v>
      </c>
      <c r="AD65">
        <v>0</v>
      </c>
      <c r="AE65">
        <v>90</v>
      </c>
      <c r="AF65">
        <v>0</v>
      </c>
      <c r="AG65">
        <v>0</v>
      </c>
      <c r="AH65">
        <v>173</v>
      </c>
      <c r="AI65">
        <v>14</v>
      </c>
      <c r="AJ65">
        <v>1</v>
      </c>
      <c r="AK65">
        <v>1</v>
      </c>
      <c r="AL65">
        <v>1</v>
      </c>
      <c r="AM65">
        <v>3</v>
      </c>
      <c r="AN65">
        <v>3</v>
      </c>
      <c r="AO65">
        <v>1</v>
      </c>
      <c r="AP65">
        <v>2</v>
      </c>
      <c r="AQ65">
        <v>2</v>
      </c>
      <c r="AR65">
        <v>0</v>
      </c>
      <c r="AS65">
        <v>30</v>
      </c>
      <c r="AT65">
        <v>10</v>
      </c>
      <c r="AU65">
        <v>0</v>
      </c>
      <c r="AV65">
        <v>30</v>
      </c>
      <c r="AW65">
        <v>1</v>
      </c>
      <c r="AX65">
        <v>1</v>
      </c>
      <c r="AY65">
        <v>2</v>
      </c>
      <c r="AZ65">
        <v>0</v>
      </c>
      <c r="BA65">
        <v>0</v>
      </c>
      <c r="BB65">
        <v>1</v>
      </c>
      <c r="BC65">
        <v>1</v>
      </c>
      <c r="BD65">
        <v>1</v>
      </c>
      <c r="BE65">
        <v>25</v>
      </c>
      <c r="BF65">
        <v>30</v>
      </c>
      <c r="BG65">
        <v>-3</v>
      </c>
      <c r="DF65">
        <v>285</v>
      </c>
      <c r="DG65">
        <v>-3</v>
      </c>
      <c r="DH65">
        <v>0</v>
      </c>
      <c r="DI65">
        <v>26</v>
      </c>
      <c r="DJ65">
        <v>194</v>
      </c>
      <c r="DK65">
        <v>40</v>
      </c>
      <c r="DL65">
        <v>0</v>
      </c>
      <c r="DM65">
        <v>10</v>
      </c>
      <c r="DN65">
        <v>1</v>
      </c>
      <c r="DO65">
        <v>1</v>
      </c>
      <c r="DP65">
        <v>0</v>
      </c>
      <c r="DQ65">
        <v>8</v>
      </c>
      <c r="DR65">
        <v>1</v>
      </c>
      <c r="DS65">
        <v>0</v>
      </c>
      <c r="DT65">
        <v>0</v>
      </c>
      <c r="DU65">
        <v>16</v>
      </c>
      <c r="DV65">
        <v>16</v>
      </c>
      <c r="DW65">
        <v>0</v>
      </c>
      <c r="DX65">
        <v>136</v>
      </c>
      <c r="DY65">
        <v>10</v>
      </c>
      <c r="DZ65">
        <v>10</v>
      </c>
      <c r="EA65">
        <v>13</v>
      </c>
      <c r="EB65">
        <v>0</v>
      </c>
      <c r="EC65">
        <v>0</v>
      </c>
      <c r="ED65">
        <v>159</v>
      </c>
      <c r="EE65">
        <v>-14</v>
      </c>
      <c r="EF65">
        <v>1</v>
      </c>
      <c r="EG65">
        <v>3</v>
      </c>
      <c r="EH65">
        <v>0.33333333333333331</v>
      </c>
      <c r="EI65">
        <v>3</v>
      </c>
      <c r="EJ65">
        <v>3</v>
      </c>
      <c r="EK65">
        <v>1</v>
      </c>
      <c r="EL65">
        <v>1</v>
      </c>
      <c r="EM65">
        <v>1</v>
      </c>
      <c r="EN65">
        <v>1</v>
      </c>
      <c r="EO65">
        <v>35</v>
      </c>
      <c r="EP65">
        <v>10</v>
      </c>
      <c r="EQ65">
        <v>0</v>
      </c>
      <c r="ER65">
        <v>30</v>
      </c>
      <c r="ES65">
        <v>1</v>
      </c>
      <c r="ET65">
        <v>1</v>
      </c>
      <c r="EU65">
        <v>2</v>
      </c>
      <c r="EV65">
        <v>0</v>
      </c>
      <c r="EW65">
        <v>1</v>
      </c>
      <c r="EX65">
        <v>0</v>
      </c>
      <c r="EY65">
        <v>1</v>
      </c>
      <c r="EZ65">
        <v>1</v>
      </c>
      <c r="FA65">
        <v>30</v>
      </c>
      <c r="FB65">
        <v>25</v>
      </c>
      <c r="FC65">
        <v>-3</v>
      </c>
    </row>
    <row r="66" spans="1:159" x14ac:dyDescent="0.25">
      <c r="A66" t="s">
        <v>2871</v>
      </c>
      <c r="B66">
        <v>1</v>
      </c>
      <c r="C66">
        <v>61</v>
      </c>
      <c r="D66">
        <v>4239</v>
      </c>
      <c r="E66">
        <v>5172</v>
      </c>
      <c r="F66">
        <v>3750</v>
      </c>
      <c r="G66">
        <v>5929</v>
      </c>
      <c r="H66">
        <v>3007</v>
      </c>
      <c r="I66">
        <v>4009</v>
      </c>
      <c r="J66">
        <v>483</v>
      </c>
      <c r="K66">
        <v>363</v>
      </c>
      <c r="L66">
        <v>4</v>
      </c>
      <c r="M66">
        <v>37</v>
      </c>
      <c r="N66">
        <v>301</v>
      </c>
      <c r="O66">
        <v>90</v>
      </c>
      <c r="P66">
        <v>1</v>
      </c>
      <c r="Q66">
        <v>15</v>
      </c>
      <c r="R66">
        <v>1</v>
      </c>
      <c r="S66">
        <v>1</v>
      </c>
      <c r="T66">
        <v>1</v>
      </c>
      <c r="U66">
        <v>11</v>
      </c>
      <c r="V66">
        <v>1</v>
      </c>
      <c r="W66">
        <v>0</v>
      </c>
      <c r="X66">
        <v>-3</v>
      </c>
      <c r="Y66">
        <v>22</v>
      </c>
      <c r="Z66">
        <v>28</v>
      </c>
      <c r="AA66">
        <v>1</v>
      </c>
      <c r="AB66">
        <v>136</v>
      </c>
      <c r="AC66">
        <v>0</v>
      </c>
      <c r="AD66">
        <v>10</v>
      </c>
      <c r="AE66">
        <v>100</v>
      </c>
      <c r="AF66">
        <v>10</v>
      </c>
      <c r="AG66">
        <v>10</v>
      </c>
      <c r="AH66">
        <v>256</v>
      </c>
      <c r="AI66">
        <v>227</v>
      </c>
      <c r="AJ66">
        <v>2</v>
      </c>
      <c r="AK66">
        <v>3</v>
      </c>
      <c r="AL66">
        <v>0.66666666666666663</v>
      </c>
      <c r="AM66">
        <v>3</v>
      </c>
      <c r="AN66">
        <v>3</v>
      </c>
      <c r="AO66">
        <v>1</v>
      </c>
      <c r="AP66">
        <v>3</v>
      </c>
      <c r="AQ66">
        <v>3</v>
      </c>
      <c r="AR66">
        <v>0.66666666666666663</v>
      </c>
      <c r="AS66">
        <v>45</v>
      </c>
      <c r="AT66">
        <v>0</v>
      </c>
      <c r="AU66">
        <v>60</v>
      </c>
      <c r="AV66">
        <v>30</v>
      </c>
      <c r="AW66">
        <v>3</v>
      </c>
      <c r="AX66">
        <v>3</v>
      </c>
      <c r="AY66">
        <v>2</v>
      </c>
      <c r="AZ66">
        <v>1</v>
      </c>
      <c r="BA66">
        <v>3</v>
      </c>
      <c r="BB66">
        <v>1</v>
      </c>
      <c r="BC66">
        <v>0</v>
      </c>
      <c r="BD66">
        <v>2</v>
      </c>
      <c r="BE66">
        <v>15</v>
      </c>
      <c r="BF66">
        <v>55</v>
      </c>
      <c r="BG66">
        <v>-3</v>
      </c>
      <c r="DF66">
        <v>120</v>
      </c>
      <c r="DG66">
        <v>-363</v>
      </c>
      <c r="DH66">
        <v>0</v>
      </c>
      <c r="DI66">
        <v>21</v>
      </c>
      <c r="DJ66">
        <v>44</v>
      </c>
      <c r="DK66">
        <v>40</v>
      </c>
      <c r="DL66">
        <v>0</v>
      </c>
      <c r="DM66">
        <v>15</v>
      </c>
      <c r="DN66">
        <v>1</v>
      </c>
      <c r="DO66">
        <v>1</v>
      </c>
      <c r="DP66">
        <v>1</v>
      </c>
      <c r="DQ66">
        <v>0</v>
      </c>
      <c r="DR66">
        <v>0</v>
      </c>
      <c r="DS66">
        <v>3</v>
      </c>
      <c r="DT66">
        <v>3</v>
      </c>
      <c r="DU66">
        <v>6</v>
      </c>
      <c r="DV66">
        <v>-16</v>
      </c>
      <c r="DW66">
        <v>0</v>
      </c>
      <c r="DX66">
        <v>0</v>
      </c>
      <c r="DY66">
        <v>0</v>
      </c>
      <c r="DZ66">
        <v>0</v>
      </c>
      <c r="EA66">
        <v>29</v>
      </c>
      <c r="EB66">
        <v>0</v>
      </c>
      <c r="EC66">
        <v>0</v>
      </c>
      <c r="ED66">
        <v>29</v>
      </c>
      <c r="EE66">
        <v>-227</v>
      </c>
      <c r="EF66">
        <v>0</v>
      </c>
      <c r="EG66">
        <v>0</v>
      </c>
      <c r="EH66">
        <v>1</v>
      </c>
      <c r="EI66">
        <v>3</v>
      </c>
      <c r="EJ66">
        <v>3</v>
      </c>
      <c r="EK66">
        <v>1</v>
      </c>
      <c r="EL66">
        <v>0</v>
      </c>
      <c r="EM66">
        <v>0</v>
      </c>
      <c r="EN66">
        <v>1</v>
      </c>
      <c r="EO66">
        <v>15</v>
      </c>
      <c r="EP66">
        <v>10</v>
      </c>
      <c r="EQ66">
        <v>0</v>
      </c>
      <c r="ER66">
        <v>30</v>
      </c>
      <c r="ES66">
        <v>2</v>
      </c>
      <c r="ET66">
        <v>1</v>
      </c>
      <c r="EU66">
        <v>1</v>
      </c>
      <c r="EV66">
        <v>0</v>
      </c>
      <c r="EW66">
        <v>1</v>
      </c>
      <c r="EX66">
        <v>3</v>
      </c>
      <c r="EY66">
        <v>2</v>
      </c>
      <c r="EZ66">
        <v>0</v>
      </c>
      <c r="FA66">
        <v>55</v>
      </c>
      <c r="FB66">
        <v>15</v>
      </c>
      <c r="FC66">
        <v>-3</v>
      </c>
    </row>
    <row r="67" spans="1:159" x14ac:dyDescent="0.25">
      <c r="A67" t="s">
        <v>2871</v>
      </c>
      <c r="B67">
        <v>1</v>
      </c>
      <c r="C67">
        <v>62</v>
      </c>
      <c r="D67">
        <v>6175</v>
      </c>
      <c r="E67">
        <v>2531</v>
      </c>
      <c r="F67">
        <v>2883</v>
      </c>
      <c r="G67">
        <v>6056</v>
      </c>
      <c r="H67">
        <v>3102</v>
      </c>
      <c r="I67">
        <v>3367</v>
      </c>
      <c r="J67">
        <v>328</v>
      </c>
      <c r="K67">
        <v>208</v>
      </c>
      <c r="L67">
        <v>2</v>
      </c>
      <c r="M67">
        <v>15</v>
      </c>
      <c r="N67">
        <v>273</v>
      </c>
      <c r="O67">
        <v>40</v>
      </c>
      <c r="P67">
        <v>1</v>
      </c>
      <c r="Q67">
        <v>15</v>
      </c>
      <c r="R67">
        <v>1</v>
      </c>
      <c r="S67">
        <v>1</v>
      </c>
      <c r="T67">
        <v>1</v>
      </c>
      <c r="U67">
        <v>0</v>
      </c>
      <c r="V67">
        <v>0</v>
      </c>
      <c r="W67">
        <v>0</v>
      </c>
      <c r="X67">
        <v>0</v>
      </c>
      <c r="Y67">
        <v>0</v>
      </c>
      <c r="Z67">
        <v>-20</v>
      </c>
      <c r="AA67">
        <v>0</v>
      </c>
      <c r="AB67">
        <v>96</v>
      </c>
      <c r="AC67">
        <v>0</v>
      </c>
      <c r="AD67">
        <v>10</v>
      </c>
      <c r="AE67">
        <v>112</v>
      </c>
      <c r="AF67">
        <v>10</v>
      </c>
      <c r="AG67">
        <v>10</v>
      </c>
      <c r="AH67">
        <v>228</v>
      </c>
      <c r="AI67">
        <v>188</v>
      </c>
      <c r="AJ67">
        <v>2</v>
      </c>
      <c r="AK67">
        <v>3</v>
      </c>
      <c r="AL67">
        <v>0.66666666666666663</v>
      </c>
      <c r="AM67">
        <v>3</v>
      </c>
      <c r="AN67">
        <v>3</v>
      </c>
      <c r="AO67">
        <v>1</v>
      </c>
      <c r="AP67">
        <v>3</v>
      </c>
      <c r="AQ67">
        <v>3</v>
      </c>
      <c r="AR67">
        <v>0.66666666666666663</v>
      </c>
      <c r="AS67">
        <v>45</v>
      </c>
      <c r="AT67">
        <v>10</v>
      </c>
      <c r="AU67">
        <v>0</v>
      </c>
      <c r="AV67">
        <v>30</v>
      </c>
      <c r="AW67">
        <v>1</v>
      </c>
      <c r="AX67">
        <v>2</v>
      </c>
      <c r="AY67">
        <v>1</v>
      </c>
      <c r="AZ67">
        <v>0</v>
      </c>
      <c r="BA67">
        <v>1</v>
      </c>
      <c r="BB67">
        <v>0</v>
      </c>
      <c r="BC67">
        <v>1</v>
      </c>
      <c r="BD67">
        <v>0</v>
      </c>
      <c r="BE67">
        <v>30</v>
      </c>
      <c r="BF67">
        <v>0</v>
      </c>
      <c r="BG67">
        <v>-3</v>
      </c>
      <c r="DF67">
        <v>120</v>
      </c>
      <c r="DG67">
        <v>-208</v>
      </c>
      <c r="DH67">
        <v>1</v>
      </c>
      <c r="DI67">
        <v>35</v>
      </c>
      <c r="DJ67">
        <v>40</v>
      </c>
      <c r="DK67">
        <v>15</v>
      </c>
      <c r="DL67">
        <v>0</v>
      </c>
      <c r="DM67">
        <v>15</v>
      </c>
      <c r="DN67">
        <v>1</v>
      </c>
      <c r="DO67">
        <v>1</v>
      </c>
      <c r="DP67">
        <v>1</v>
      </c>
      <c r="DQ67">
        <v>10</v>
      </c>
      <c r="DR67">
        <v>1</v>
      </c>
      <c r="DS67">
        <v>0</v>
      </c>
      <c r="DT67">
        <v>0</v>
      </c>
      <c r="DU67">
        <v>20</v>
      </c>
      <c r="DV67">
        <v>20</v>
      </c>
      <c r="DW67">
        <v>1</v>
      </c>
      <c r="DX67">
        <v>40</v>
      </c>
      <c r="DY67">
        <v>0</v>
      </c>
      <c r="DZ67">
        <v>0</v>
      </c>
      <c r="EA67">
        <v>0</v>
      </c>
      <c r="EB67">
        <v>0</v>
      </c>
      <c r="EC67">
        <v>0</v>
      </c>
      <c r="ED67">
        <v>40</v>
      </c>
      <c r="EE67">
        <v>-188</v>
      </c>
      <c r="EF67">
        <v>0</v>
      </c>
      <c r="EG67">
        <v>0</v>
      </c>
      <c r="EH67">
        <v>1</v>
      </c>
      <c r="EI67">
        <v>0</v>
      </c>
      <c r="EJ67">
        <v>0</v>
      </c>
      <c r="EK67">
        <v>1</v>
      </c>
      <c r="EL67">
        <v>0</v>
      </c>
      <c r="EM67">
        <v>0</v>
      </c>
      <c r="EN67">
        <v>1</v>
      </c>
      <c r="EO67">
        <v>0</v>
      </c>
      <c r="EP67">
        <v>15</v>
      </c>
      <c r="EQ67">
        <v>0</v>
      </c>
      <c r="ER67">
        <v>0</v>
      </c>
      <c r="ES67">
        <v>1</v>
      </c>
      <c r="ET67">
        <v>1</v>
      </c>
      <c r="EU67">
        <v>1</v>
      </c>
      <c r="EV67">
        <v>0</v>
      </c>
      <c r="EW67">
        <v>0</v>
      </c>
      <c r="EX67">
        <v>1</v>
      </c>
      <c r="EY67">
        <v>0</v>
      </c>
      <c r="EZ67">
        <v>1</v>
      </c>
      <c r="FA67">
        <v>0</v>
      </c>
      <c r="FB67">
        <v>30</v>
      </c>
      <c r="FC67">
        <v>-3</v>
      </c>
    </row>
    <row r="68" spans="1:159" x14ac:dyDescent="0.25">
      <c r="A68" t="s">
        <v>2871</v>
      </c>
      <c r="B68">
        <v>1</v>
      </c>
      <c r="C68">
        <v>63</v>
      </c>
      <c r="D68">
        <v>2472</v>
      </c>
      <c r="E68">
        <v>2220</v>
      </c>
      <c r="F68">
        <v>525</v>
      </c>
      <c r="G68">
        <v>2538</v>
      </c>
      <c r="H68">
        <v>6047</v>
      </c>
      <c r="I68">
        <v>5638</v>
      </c>
      <c r="J68">
        <v>402</v>
      </c>
      <c r="K68">
        <v>269</v>
      </c>
      <c r="L68">
        <v>3</v>
      </c>
      <c r="M68">
        <v>45</v>
      </c>
      <c r="N68">
        <v>292</v>
      </c>
      <c r="O68">
        <v>40</v>
      </c>
      <c r="P68">
        <v>1</v>
      </c>
      <c r="Q68">
        <v>15</v>
      </c>
      <c r="R68">
        <v>1</v>
      </c>
      <c r="S68">
        <v>1</v>
      </c>
      <c r="T68">
        <v>1</v>
      </c>
      <c r="U68">
        <v>7</v>
      </c>
      <c r="V68">
        <v>1</v>
      </c>
      <c r="W68">
        <v>8</v>
      </c>
      <c r="X68">
        <v>8</v>
      </c>
      <c r="Y68">
        <v>30</v>
      </c>
      <c r="Z68">
        <v>30</v>
      </c>
      <c r="AA68">
        <v>1</v>
      </c>
      <c r="AB68">
        <v>126</v>
      </c>
      <c r="AC68">
        <v>0</v>
      </c>
      <c r="AD68">
        <v>0</v>
      </c>
      <c r="AE68">
        <v>136</v>
      </c>
      <c r="AF68">
        <v>0</v>
      </c>
      <c r="AG68">
        <v>0</v>
      </c>
      <c r="AH68">
        <v>262</v>
      </c>
      <c r="AI68">
        <v>239</v>
      </c>
      <c r="AJ68">
        <v>0</v>
      </c>
      <c r="AK68">
        <v>0</v>
      </c>
      <c r="AL68">
        <v>1</v>
      </c>
      <c r="AM68">
        <v>3</v>
      </c>
      <c r="AN68">
        <v>3</v>
      </c>
      <c r="AO68">
        <v>1</v>
      </c>
      <c r="AP68">
        <v>0</v>
      </c>
      <c r="AQ68">
        <v>3</v>
      </c>
      <c r="AR68">
        <v>0</v>
      </c>
      <c r="AS68">
        <v>30</v>
      </c>
      <c r="AT68">
        <v>10</v>
      </c>
      <c r="AU68">
        <v>0</v>
      </c>
      <c r="AV68">
        <v>30</v>
      </c>
      <c r="AW68">
        <v>1</v>
      </c>
      <c r="AX68">
        <v>1</v>
      </c>
      <c r="AY68">
        <v>2</v>
      </c>
      <c r="AZ68">
        <v>0</v>
      </c>
      <c r="BA68">
        <v>0</v>
      </c>
      <c r="BB68">
        <v>0</v>
      </c>
      <c r="BC68">
        <v>1</v>
      </c>
      <c r="BD68">
        <v>1</v>
      </c>
      <c r="BE68">
        <v>25</v>
      </c>
      <c r="BF68">
        <v>25</v>
      </c>
      <c r="BG68">
        <v>-3</v>
      </c>
      <c r="DF68">
        <v>133</v>
      </c>
      <c r="DG68">
        <v>-269</v>
      </c>
      <c r="DH68">
        <v>0</v>
      </c>
      <c r="DI68">
        <v>15</v>
      </c>
      <c r="DJ68">
        <v>53</v>
      </c>
      <c r="DK68">
        <v>40</v>
      </c>
      <c r="DL68">
        <v>0</v>
      </c>
      <c r="DM68">
        <v>15</v>
      </c>
      <c r="DN68">
        <v>1</v>
      </c>
      <c r="DO68">
        <v>1</v>
      </c>
      <c r="DP68">
        <v>1</v>
      </c>
      <c r="DQ68">
        <v>0</v>
      </c>
      <c r="DR68">
        <v>0</v>
      </c>
      <c r="DS68">
        <v>0</v>
      </c>
      <c r="DT68">
        <v>-8</v>
      </c>
      <c r="DU68">
        <v>0</v>
      </c>
      <c r="DV68">
        <v>2</v>
      </c>
      <c r="DW68">
        <v>0</v>
      </c>
      <c r="DX68">
        <v>23</v>
      </c>
      <c r="DY68">
        <v>10</v>
      </c>
      <c r="DZ68">
        <v>0</v>
      </c>
      <c r="EA68">
        <v>0</v>
      </c>
      <c r="EB68">
        <v>0</v>
      </c>
      <c r="EC68">
        <v>0</v>
      </c>
      <c r="ED68">
        <v>23</v>
      </c>
      <c r="EE68">
        <v>-239</v>
      </c>
      <c r="EF68">
        <v>1</v>
      </c>
      <c r="EG68">
        <v>2</v>
      </c>
      <c r="EH68">
        <v>0.5</v>
      </c>
      <c r="EI68">
        <v>3</v>
      </c>
      <c r="EJ68">
        <v>3</v>
      </c>
      <c r="EK68">
        <v>1</v>
      </c>
      <c r="EL68">
        <v>1</v>
      </c>
      <c r="EM68">
        <v>1</v>
      </c>
      <c r="EN68">
        <v>0</v>
      </c>
      <c r="EO68">
        <v>30</v>
      </c>
      <c r="EP68">
        <v>10</v>
      </c>
      <c r="EQ68">
        <v>0</v>
      </c>
      <c r="ER68">
        <v>30</v>
      </c>
      <c r="ES68">
        <v>1</v>
      </c>
      <c r="ET68">
        <v>1</v>
      </c>
      <c r="EU68">
        <v>2</v>
      </c>
      <c r="EV68">
        <v>0</v>
      </c>
      <c r="EW68">
        <v>0</v>
      </c>
      <c r="EX68">
        <v>0</v>
      </c>
      <c r="EY68">
        <v>1</v>
      </c>
      <c r="EZ68">
        <v>1</v>
      </c>
      <c r="FA68">
        <v>25</v>
      </c>
      <c r="FB68">
        <v>25</v>
      </c>
      <c r="FC68">
        <v>-3</v>
      </c>
    </row>
    <row r="69" spans="1:159" x14ac:dyDescent="0.25">
      <c r="A69" t="s">
        <v>2871</v>
      </c>
      <c r="B69">
        <v>1</v>
      </c>
      <c r="C69">
        <v>64</v>
      </c>
      <c r="D69">
        <v>3313</v>
      </c>
      <c r="E69">
        <v>3883</v>
      </c>
      <c r="F69">
        <v>2491</v>
      </c>
      <c r="G69">
        <v>3298</v>
      </c>
      <c r="H69">
        <v>5658</v>
      </c>
      <c r="I69">
        <v>4198</v>
      </c>
      <c r="J69">
        <v>419</v>
      </c>
      <c r="K69">
        <v>198</v>
      </c>
      <c r="L69">
        <v>3</v>
      </c>
      <c r="M69">
        <v>27</v>
      </c>
      <c r="N69">
        <v>297</v>
      </c>
      <c r="O69">
        <v>65</v>
      </c>
      <c r="P69">
        <v>1</v>
      </c>
      <c r="Q69">
        <v>15</v>
      </c>
      <c r="R69">
        <v>1</v>
      </c>
      <c r="S69">
        <v>1</v>
      </c>
      <c r="T69">
        <v>1</v>
      </c>
      <c r="U69">
        <v>6</v>
      </c>
      <c r="V69">
        <v>1</v>
      </c>
      <c r="W69">
        <v>0</v>
      </c>
      <c r="X69">
        <v>0</v>
      </c>
      <c r="Y69">
        <v>12</v>
      </c>
      <c r="Z69">
        <v>-10</v>
      </c>
      <c r="AA69">
        <v>1</v>
      </c>
      <c r="AB69">
        <v>135</v>
      </c>
      <c r="AC69">
        <v>10</v>
      </c>
      <c r="AD69">
        <v>10</v>
      </c>
      <c r="AE69">
        <v>107</v>
      </c>
      <c r="AF69">
        <v>10</v>
      </c>
      <c r="AG69">
        <v>0</v>
      </c>
      <c r="AH69">
        <v>252</v>
      </c>
      <c r="AI69">
        <v>158</v>
      </c>
      <c r="AJ69">
        <v>3</v>
      </c>
      <c r="AK69">
        <v>3</v>
      </c>
      <c r="AL69">
        <v>1</v>
      </c>
      <c r="AM69">
        <v>3</v>
      </c>
      <c r="AN69">
        <v>3</v>
      </c>
      <c r="AO69">
        <v>1</v>
      </c>
      <c r="AP69">
        <v>3</v>
      </c>
      <c r="AQ69">
        <v>3</v>
      </c>
      <c r="AR69">
        <v>0.33333333333333331</v>
      </c>
      <c r="AS69">
        <v>45</v>
      </c>
      <c r="AT69">
        <v>5</v>
      </c>
      <c r="AU69">
        <v>30</v>
      </c>
      <c r="AV69">
        <v>30</v>
      </c>
      <c r="AW69">
        <v>3</v>
      </c>
      <c r="AX69">
        <v>1</v>
      </c>
      <c r="AY69">
        <v>2</v>
      </c>
      <c r="AZ69">
        <v>0</v>
      </c>
      <c r="BA69">
        <v>2</v>
      </c>
      <c r="BB69">
        <v>1</v>
      </c>
      <c r="BC69">
        <v>0</v>
      </c>
      <c r="BD69">
        <v>1</v>
      </c>
      <c r="BE69">
        <v>10</v>
      </c>
      <c r="BF69">
        <v>30</v>
      </c>
      <c r="BG69">
        <v>-3</v>
      </c>
      <c r="DF69">
        <v>221</v>
      </c>
      <c r="DG69">
        <v>-198</v>
      </c>
      <c r="DH69">
        <v>1</v>
      </c>
      <c r="DI69">
        <v>37</v>
      </c>
      <c r="DJ69">
        <v>109</v>
      </c>
      <c r="DK69">
        <v>65</v>
      </c>
      <c r="DL69">
        <v>0</v>
      </c>
      <c r="DM69">
        <v>15</v>
      </c>
      <c r="DN69">
        <v>1</v>
      </c>
      <c r="DO69">
        <v>1</v>
      </c>
      <c r="DP69">
        <v>1</v>
      </c>
      <c r="DQ69">
        <v>11</v>
      </c>
      <c r="DR69">
        <v>1</v>
      </c>
      <c r="DS69">
        <v>0</v>
      </c>
      <c r="DT69">
        <v>0</v>
      </c>
      <c r="DU69">
        <v>22</v>
      </c>
      <c r="DV69">
        <v>10</v>
      </c>
      <c r="DW69">
        <v>1</v>
      </c>
      <c r="DX69">
        <v>75</v>
      </c>
      <c r="DY69">
        <v>0</v>
      </c>
      <c r="DZ69">
        <v>0</v>
      </c>
      <c r="EA69">
        <v>19</v>
      </c>
      <c r="EB69">
        <v>0</v>
      </c>
      <c r="EC69">
        <v>0</v>
      </c>
      <c r="ED69">
        <v>94</v>
      </c>
      <c r="EE69">
        <v>-158</v>
      </c>
      <c r="EF69">
        <v>0</v>
      </c>
      <c r="EG69">
        <v>0</v>
      </c>
      <c r="EH69">
        <v>1</v>
      </c>
      <c r="EI69">
        <v>3</v>
      </c>
      <c r="EJ69">
        <v>3</v>
      </c>
      <c r="EK69">
        <v>1</v>
      </c>
      <c r="EL69">
        <v>0</v>
      </c>
      <c r="EM69">
        <v>0</v>
      </c>
      <c r="EN69">
        <v>1</v>
      </c>
      <c r="EO69">
        <v>15</v>
      </c>
      <c r="EP69">
        <v>5</v>
      </c>
      <c r="EQ69">
        <v>30</v>
      </c>
      <c r="ER69">
        <v>30</v>
      </c>
      <c r="ES69">
        <v>2</v>
      </c>
      <c r="ET69">
        <v>1</v>
      </c>
      <c r="EU69">
        <v>3</v>
      </c>
      <c r="EV69">
        <v>0</v>
      </c>
      <c r="EW69">
        <v>1</v>
      </c>
      <c r="EX69">
        <v>2</v>
      </c>
      <c r="EY69">
        <v>1</v>
      </c>
      <c r="EZ69">
        <v>0</v>
      </c>
      <c r="FA69">
        <v>30</v>
      </c>
      <c r="FB69">
        <v>10</v>
      </c>
      <c r="FC69">
        <v>-3</v>
      </c>
    </row>
    <row r="70" spans="1:159" x14ac:dyDescent="0.25">
      <c r="A70" t="s">
        <v>2871</v>
      </c>
      <c r="B70">
        <v>1</v>
      </c>
      <c r="C70">
        <v>65</v>
      </c>
      <c r="D70">
        <v>7048</v>
      </c>
      <c r="E70">
        <v>5576</v>
      </c>
      <c r="F70">
        <v>2823</v>
      </c>
      <c r="G70">
        <v>1986</v>
      </c>
      <c r="H70">
        <v>3750</v>
      </c>
      <c r="I70">
        <v>3007</v>
      </c>
      <c r="J70">
        <v>324</v>
      </c>
      <c r="K70">
        <v>83</v>
      </c>
      <c r="L70">
        <v>3</v>
      </c>
      <c r="M70">
        <v>31</v>
      </c>
      <c r="N70">
        <v>233</v>
      </c>
      <c r="O70">
        <v>60</v>
      </c>
      <c r="P70">
        <v>1</v>
      </c>
      <c r="Q70">
        <v>15</v>
      </c>
      <c r="R70">
        <v>1</v>
      </c>
      <c r="S70">
        <v>1</v>
      </c>
      <c r="T70">
        <v>1</v>
      </c>
      <c r="U70">
        <v>8</v>
      </c>
      <c r="V70">
        <v>1</v>
      </c>
      <c r="W70">
        <v>0</v>
      </c>
      <c r="X70">
        <v>0</v>
      </c>
      <c r="Y70">
        <v>16</v>
      </c>
      <c r="Z70">
        <v>-2</v>
      </c>
      <c r="AA70">
        <v>1</v>
      </c>
      <c r="AB70">
        <v>115</v>
      </c>
      <c r="AC70">
        <v>0</v>
      </c>
      <c r="AD70">
        <v>0</v>
      </c>
      <c r="AE70">
        <v>103</v>
      </c>
      <c r="AF70">
        <v>0</v>
      </c>
      <c r="AG70">
        <v>0</v>
      </c>
      <c r="AH70">
        <v>218</v>
      </c>
      <c r="AI70">
        <v>70</v>
      </c>
      <c r="AJ70">
        <v>0</v>
      </c>
      <c r="AK70">
        <v>0</v>
      </c>
      <c r="AL70">
        <v>1</v>
      </c>
      <c r="AM70">
        <v>3</v>
      </c>
      <c r="AN70">
        <v>3</v>
      </c>
      <c r="AO70">
        <v>1</v>
      </c>
      <c r="AP70">
        <v>0</v>
      </c>
      <c r="AQ70">
        <v>0</v>
      </c>
      <c r="AR70">
        <v>1</v>
      </c>
      <c r="AS70">
        <v>15</v>
      </c>
      <c r="AT70">
        <v>0</v>
      </c>
      <c r="AU70">
        <v>30</v>
      </c>
      <c r="AV70">
        <v>30</v>
      </c>
      <c r="AW70">
        <v>0</v>
      </c>
      <c r="AX70">
        <v>3</v>
      </c>
      <c r="AY70">
        <v>2</v>
      </c>
      <c r="AZ70">
        <v>0</v>
      </c>
      <c r="BA70">
        <v>1</v>
      </c>
      <c r="BB70">
        <v>0</v>
      </c>
      <c r="BC70">
        <v>0</v>
      </c>
      <c r="BD70">
        <v>0</v>
      </c>
      <c r="BE70">
        <v>5</v>
      </c>
      <c r="BF70">
        <v>0</v>
      </c>
      <c r="BG70">
        <v>-3</v>
      </c>
      <c r="DF70">
        <v>241</v>
      </c>
      <c r="DG70">
        <v>-83</v>
      </c>
      <c r="DH70">
        <v>1</v>
      </c>
      <c r="DI70">
        <v>33</v>
      </c>
      <c r="DJ70">
        <v>168</v>
      </c>
      <c r="DK70">
        <v>35</v>
      </c>
      <c r="DL70">
        <v>0</v>
      </c>
      <c r="DM70">
        <v>15</v>
      </c>
      <c r="DN70">
        <v>1</v>
      </c>
      <c r="DO70">
        <v>1</v>
      </c>
      <c r="DP70">
        <v>1</v>
      </c>
      <c r="DQ70">
        <v>9</v>
      </c>
      <c r="DR70">
        <v>1</v>
      </c>
      <c r="DS70">
        <v>0</v>
      </c>
      <c r="DT70">
        <v>0</v>
      </c>
      <c r="DU70">
        <v>18</v>
      </c>
      <c r="DV70">
        <v>2</v>
      </c>
      <c r="DW70">
        <v>1</v>
      </c>
      <c r="DX70">
        <v>136</v>
      </c>
      <c r="DY70">
        <v>0</v>
      </c>
      <c r="DZ70">
        <v>10</v>
      </c>
      <c r="EA70">
        <v>2</v>
      </c>
      <c r="EB70">
        <v>0</v>
      </c>
      <c r="EC70">
        <v>0</v>
      </c>
      <c r="ED70">
        <v>148</v>
      </c>
      <c r="EE70">
        <v>-70</v>
      </c>
      <c r="EF70">
        <v>0</v>
      </c>
      <c r="EG70">
        <v>0</v>
      </c>
      <c r="EH70">
        <v>1</v>
      </c>
      <c r="EI70">
        <v>3</v>
      </c>
      <c r="EJ70">
        <v>3</v>
      </c>
      <c r="EK70">
        <v>1</v>
      </c>
      <c r="EL70">
        <v>1</v>
      </c>
      <c r="EM70">
        <v>1</v>
      </c>
      <c r="EN70">
        <v>1</v>
      </c>
      <c r="EO70">
        <v>20</v>
      </c>
      <c r="EP70">
        <v>5</v>
      </c>
      <c r="EQ70">
        <v>0</v>
      </c>
      <c r="ER70">
        <v>30</v>
      </c>
      <c r="ES70">
        <v>0</v>
      </c>
      <c r="ET70">
        <v>1</v>
      </c>
      <c r="EU70">
        <v>2</v>
      </c>
      <c r="EV70">
        <v>0</v>
      </c>
      <c r="EW70">
        <v>0</v>
      </c>
      <c r="EX70">
        <v>1</v>
      </c>
      <c r="EY70">
        <v>0</v>
      </c>
      <c r="EZ70">
        <v>0</v>
      </c>
      <c r="FA70">
        <v>0</v>
      </c>
      <c r="FB70">
        <v>5</v>
      </c>
      <c r="FC70">
        <v>-3</v>
      </c>
    </row>
    <row r="71" spans="1:159" x14ac:dyDescent="0.25">
      <c r="A71" t="s">
        <v>2871</v>
      </c>
      <c r="B71">
        <v>1</v>
      </c>
      <c r="C71">
        <v>66</v>
      </c>
      <c r="D71">
        <v>2531</v>
      </c>
      <c r="E71">
        <v>3367</v>
      </c>
      <c r="F71">
        <v>4239</v>
      </c>
      <c r="G71">
        <v>3277</v>
      </c>
      <c r="H71">
        <v>2500</v>
      </c>
      <c r="I71">
        <v>2220</v>
      </c>
      <c r="J71">
        <v>135</v>
      </c>
      <c r="K71">
        <v>-225</v>
      </c>
      <c r="L71">
        <v>0</v>
      </c>
      <c r="M71">
        <v>15</v>
      </c>
      <c r="N71">
        <v>65</v>
      </c>
      <c r="O71">
        <v>30</v>
      </c>
      <c r="P71">
        <v>0</v>
      </c>
      <c r="Q71">
        <v>15</v>
      </c>
      <c r="R71">
        <v>1</v>
      </c>
      <c r="S71">
        <v>1</v>
      </c>
      <c r="T71">
        <v>1</v>
      </c>
      <c r="U71">
        <v>0</v>
      </c>
      <c r="V71">
        <v>0</v>
      </c>
      <c r="W71">
        <v>0</v>
      </c>
      <c r="X71">
        <v>0</v>
      </c>
      <c r="Y71">
        <v>0</v>
      </c>
      <c r="Z71">
        <v>-10</v>
      </c>
      <c r="AA71">
        <v>0</v>
      </c>
      <c r="AB71">
        <v>65</v>
      </c>
      <c r="AC71">
        <v>0</v>
      </c>
      <c r="AD71">
        <v>0</v>
      </c>
      <c r="AE71">
        <v>0</v>
      </c>
      <c r="AF71">
        <v>0</v>
      </c>
      <c r="AG71">
        <v>0</v>
      </c>
      <c r="AH71">
        <v>65</v>
      </c>
      <c r="AI71">
        <v>-185</v>
      </c>
      <c r="AJ71">
        <v>0</v>
      </c>
      <c r="AK71">
        <v>0</v>
      </c>
      <c r="AL71">
        <v>1</v>
      </c>
      <c r="AM71">
        <v>0</v>
      </c>
      <c r="AN71">
        <v>0</v>
      </c>
      <c r="AO71">
        <v>1</v>
      </c>
      <c r="AP71">
        <v>0</v>
      </c>
      <c r="AQ71">
        <v>0</v>
      </c>
      <c r="AR71">
        <v>1</v>
      </c>
      <c r="AS71">
        <v>0</v>
      </c>
      <c r="AT71">
        <v>0</v>
      </c>
      <c r="AU71">
        <v>30</v>
      </c>
      <c r="AV71">
        <v>0</v>
      </c>
      <c r="AW71">
        <v>0</v>
      </c>
      <c r="AX71">
        <v>0</v>
      </c>
      <c r="AY71">
        <v>3</v>
      </c>
      <c r="AZ71">
        <v>0</v>
      </c>
      <c r="BA71">
        <v>2</v>
      </c>
      <c r="BB71">
        <v>0</v>
      </c>
      <c r="BC71">
        <v>0</v>
      </c>
      <c r="BD71">
        <v>1</v>
      </c>
      <c r="BE71">
        <v>10</v>
      </c>
      <c r="BF71">
        <v>25</v>
      </c>
      <c r="BG71">
        <v>-3</v>
      </c>
      <c r="DF71">
        <v>360</v>
      </c>
      <c r="DG71">
        <v>225</v>
      </c>
      <c r="DH71">
        <v>3</v>
      </c>
      <c r="DI71">
        <v>25</v>
      </c>
      <c r="DJ71">
        <v>285</v>
      </c>
      <c r="DK71">
        <v>40</v>
      </c>
      <c r="DL71">
        <v>1</v>
      </c>
      <c r="DM71">
        <v>15</v>
      </c>
      <c r="DN71">
        <v>1</v>
      </c>
      <c r="DO71">
        <v>1</v>
      </c>
      <c r="DP71">
        <v>1</v>
      </c>
      <c r="DQ71">
        <v>5</v>
      </c>
      <c r="DR71">
        <v>1</v>
      </c>
      <c r="DS71">
        <v>0</v>
      </c>
      <c r="DT71">
        <v>0</v>
      </c>
      <c r="DU71">
        <v>10</v>
      </c>
      <c r="DV71">
        <v>10</v>
      </c>
      <c r="DW71">
        <v>1</v>
      </c>
      <c r="DX71">
        <v>124</v>
      </c>
      <c r="DY71">
        <v>0</v>
      </c>
      <c r="DZ71">
        <v>10</v>
      </c>
      <c r="EA71">
        <v>116</v>
      </c>
      <c r="EB71">
        <v>10</v>
      </c>
      <c r="EC71">
        <v>0</v>
      </c>
      <c r="ED71">
        <v>250</v>
      </c>
      <c r="EE71">
        <v>185</v>
      </c>
      <c r="EF71">
        <v>2</v>
      </c>
      <c r="EG71">
        <v>2</v>
      </c>
      <c r="EH71">
        <v>1</v>
      </c>
      <c r="EI71">
        <v>3</v>
      </c>
      <c r="EJ71">
        <v>3</v>
      </c>
      <c r="EK71">
        <v>1</v>
      </c>
      <c r="EL71">
        <v>1</v>
      </c>
      <c r="EM71">
        <v>2</v>
      </c>
      <c r="EN71">
        <v>0.5</v>
      </c>
      <c r="EO71">
        <v>35</v>
      </c>
      <c r="EP71">
        <v>10</v>
      </c>
      <c r="EQ71">
        <v>0</v>
      </c>
      <c r="ER71">
        <v>30</v>
      </c>
      <c r="ES71">
        <v>1</v>
      </c>
      <c r="ET71">
        <v>2</v>
      </c>
      <c r="EU71">
        <v>1</v>
      </c>
      <c r="EV71">
        <v>0</v>
      </c>
      <c r="EW71">
        <v>0</v>
      </c>
      <c r="EX71">
        <v>2</v>
      </c>
      <c r="EY71">
        <v>1</v>
      </c>
      <c r="EZ71">
        <v>0</v>
      </c>
      <c r="FA71">
        <v>25</v>
      </c>
      <c r="FB71">
        <v>10</v>
      </c>
      <c r="FC71">
        <v>-3</v>
      </c>
    </row>
    <row r="72" spans="1:159" x14ac:dyDescent="0.25">
      <c r="A72" t="s">
        <v>2871</v>
      </c>
      <c r="B72">
        <v>1</v>
      </c>
      <c r="C72">
        <v>67</v>
      </c>
      <c r="D72">
        <v>6453</v>
      </c>
      <c r="E72">
        <v>876</v>
      </c>
      <c r="F72">
        <v>3102</v>
      </c>
      <c r="G72">
        <v>1792</v>
      </c>
      <c r="H72">
        <v>6056</v>
      </c>
      <c r="I72">
        <v>7235</v>
      </c>
      <c r="J72">
        <v>286</v>
      </c>
      <c r="K72">
        <v>9</v>
      </c>
      <c r="L72">
        <v>2</v>
      </c>
      <c r="M72">
        <v>15</v>
      </c>
      <c r="N72">
        <v>231</v>
      </c>
      <c r="O72">
        <v>35</v>
      </c>
      <c r="P72">
        <v>1</v>
      </c>
      <c r="Q72">
        <v>15</v>
      </c>
      <c r="R72">
        <v>1</v>
      </c>
      <c r="S72">
        <v>1</v>
      </c>
      <c r="T72">
        <v>1</v>
      </c>
      <c r="U72">
        <v>0</v>
      </c>
      <c r="V72">
        <v>0</v>
      </c>
      <c r="W72">
        <v>0</v>
      </c>
      <c r="X72">
        <v>0</v>
      </c>
      <c r="Y72">
        <v>0</v>
      </c>
      <c r="Z72">
        <v>-24</v>
      </c>
      <c r="AA72">
        <v>0</v>
      </c>
      <c r="AB72">
        <v>129</v>
      </c>
      <c r="AC72">
        <v>0</v>
      </c>
      <c r="AD72">
        <v>10</v>
      </c>
      <c r="AE72">
        <v>72</v>
      </c>
      <c r="AF72">
        <v>0</v>
      </c>
      <c r="AG72">
        <v>0</v>
      </c>
      <c r="AH72">
        <v>211</v>
      </c>
      <c r="AI72">
        <v>48</v>
      </c>
      <c r="AJ72">
        <v>0</v>
      </c>
      <c r="AK72">
        <v>0</v>
      </c>
      <c r="AL72">
        <v>1</v>
      </c>
      <c r="AM72">
        <v>3</v>
      </c>
      <c r="AN72">
        <v>3</v>
      </c>
      <c r="AO72">
        <v>1</v>
      </c>
      <c r="AP72">
        <v>1</v>
      </c>
      <c r="AQ72">
        <v>1</v>
      </c>
      <c r="AR72">
        <v>1</v>
      </c>
      <c r="AS72">
        <v>20</v>
      </c>
      <c r="AT72">
        <v>5</v>
      </c>
      <c r="AU72">
        <v>0</v>
      </c>
      <c r="AV72">
        <v>30</v>
      </c>
      <c r="AW72">
        <v>2</v>
      </c>
      <c r="AX72">
        <v>1</v>
      </c>
      <c r="AY72">
        <v>0</v>
      </c>
      <c r="AZ72">
        <v>0</v>
      </c>
      <c r="BA72">
        <v>0</v>
      </c>
      <c r="BB72">
        <v>1</v>
      </c>
      <c r="BC72">
        <v>1</v>
      </c>
      <c r="BD72">
        <v>0</v>
      </c>
      <c r="BE72">
        <v>25</v>
      </c>
      <c r="BF72">
        <v>5</v>
      </c>
      <c r="BG72">
        <v>-3</v>
      </c>
      <c r="DF72">
        <v>277</v>
      </c>
      <c r="DG72">
        <v>-9</v>
      </c>
      <c r="DH72">
        <v>1</v>
      </c>
      <c r="DI72">
        <v>39</v>
      </c>
      <c r="DJ72">
        <v>178</v>
      </c>
      <c r="DK72">
        <v>35</v>
      </c>
      <c r="DL72">
        <v>0</v>
      </c>
      <c r="DM72">
        <v>15</v>
      </c>
      <c r="DN72">
        <v>1</v>
      </c>
      <c r="DO72">
        <v>1</v>
      </c>
      <c r="DP72">
        <v>1</v>
      </c>
      <c r="DQ72">
        <v>12</v>
      </c>
      <c r="DR72">
        <v>1</v>
      </c>
      <c r="DS72">
        <v>0</v>
      </c>
      <c r="DT72">
        <v>0</v>
      </c>
      <c r="DU72">
        <v>24</v>
      </c>
      <c r="DV72">
        <v>24</v>
      </c>
      <c r="DW72">
        <v>1</v>
      </c>
      <c r="DX72">
        <v>136</v>
      </c>
      <c r="DY72">
        <v>0</v>
      </c>
      <c r="DZ72">
        <v>0</v>
      </c>
      <c r="EA72">
        <v>27</v>
      </c>
      <c r="EB72">
        <v>0</v>
      </c>
      <c r="EC72">
        <v>0</v>
      </c>
      <c r="ED72">
        <v>163</v>
      </c>
      <c r="EE72">
        <v>-48</v>
      </c>
      <c r="EF72">
        <v>0</v>
      </c>
      <c r="EG72">
        <v>0</v>
      </c>
      <c r="EH72">
        <v>1</v>
      </c>
      <c r="EI72">
        <v>3</v>
      </c>
      <c r="EJ72">
        <v>3</v>
      </c>
      <c r="EK72">
        <v>1</v>
      </c>
      <c r="EL72">
        <v>0</v>
      </c>
      <c r="EM72">
        <v>0</v>
      </c>
      <c r="EN72">
        <v>1</v>
      </c>
      <c r="EO72">
        <v>15</v>
      </c>
      <c r="EP72">
        <v>5</v>
      </c>
      <c r="EQ72">
        <v>0</v>
      </c>
      <c r="ER72">
        <v>30</v>
      </c>
      <c r="ES72">
        <v>1</v>
      </c>
      <c r="ET72">
        <v>2</v>
      </c>
      <c r="EU72">
        <v>0</v>
      </c>
      <c r="EV72">
        <v>0</v>
      </c>
      <c r="EW72">
        <v>1</v>
      </c>
      <c r="EX72">
        <v>0</v>
      </c>
      <c r="EY72">
        <v>0</v>
      </c>
      <c r="EZ72">
        <v>1</v>
      </c>
      <c r="FA72">
        <v>5</v>
      </c>
      <c r="FB72">
        <v>25</v>
      </c>
      <c r="FC72">
        <v>-3</v>
      </c>
    </row>
    <row r="73" spans="1:159" x14ac:dyDescent="0.25">
      <c r="A73" t="s">
        <v>2871</v>
      </c>
      <c r="B73">
        <v>1</v>
      </c>
      <c r="C73">
        <v>68</v>
      </c>
      <c r="D73">
        <v>4674</v>
      </c>
      <c r="E73">
        <v>3130</v>
      </c>
      <c r="F73">
        <v>3292</v>
      </c>
      <c r="G73">
        <v>4539</v>
      </c>
      <c r="H73">
        <v>5929</v>
      </c>
      <c r="I73">
        <v>2538</v>
      </c>
      <c r="J73">
        <v>140</v>
      </c>
      <c r="K73">
        <v>-217</v>
      </c>
      <c r="L73">
        <v>0</v>
      </c>
      <c r="M73">
        <v>26</v>
      </c>
      <c r="N73">
        <v>79</v>
      </c>
      <c r="O73">
        <v>10</v>
      </c>
      <c r="P73">
        <v>0</v>
      </c>
      <c r="Q73">
        <v>10</v>
      </c>
      <c r="R73">
        <v>0</v>
      </c>
      <c r="S73">
        <v>1</v>
      </c>
      <c r="T73">
        <v>1</v>
      </c>
      <c r="U73">
        <v>8</v>
      </c>
      <c r="V73">
        <v>1</v>
      </c>
      <c r="W73">
        <v>0</v>
      </c>
      <c r="X73">
        <v>0</v>
      </c>
      <c r="Y73">
        <v>16</v>
      </c>
      <c r="Z73">
        <v>-6</v>
      </c>
      <c r="AA73">
        <v>0</v>
      </c>
      <c r="AB73">
        <v>70</v>
      </c>
      <c r="AC73">
        <v>0</v>
      </c>
      <c r="AD73">
        <v>0</v>
      </c>
      <c r="AE73">
        <v>4</v>
      </c>
      <c r="AF73">
        <v>0</v>
      </c>
      <c r="AG73">
        <v>0</v>
      </c>
      <c r="AH73">
        <v>74</v>
      </c>
      <c r="AI73">
        <v>-181</v>
      </c>
      <c r="AJ73">
        <v>0</v>
      </c>
      <c r="AK73">
        <v>0</v>
      </c>
      <c r="AL73">
        <v>1</v>
      </c>
      <c r="AM73">
        <v>0</v>
      </c>
      <c r="AN73">
        <v>1</v>
      </c>
      <c r="AO73">
        <v>0</v>
      </c>
      <c r="AP73">
        <v>0</v>
      </c>
      <c r="AQ73">
        <v>0</v>
      </c>
      <c r="AR73">
        <v>1</v>
      </c>
      <c r="AS73">
        <v>5</v>
      </c>
      <c r="AT73">
        <v>10</v>
      </c>
      <c r="AU73">
        <v>0</v>
      </c>
      <c r="AV73">
        <v>0</v>
      </c>
      <c r="AW73">
        <v>1</v>
      </c>
      <c r="AX73">
        <v>0</v>
      </c>
      <c r="AY73">
        <v>1</v>
      </c>
      <c r="AZ73">
        <v>0</v>
      </c>
      <c r="BA73">
        <v>1</v>
      </c>
      <c r="BB73">
        <v>0</v>
      </c>
      <c r="BC73">
        <v>0</v>
      </c>
      <c r="BD73">
        <v>1</v>
      </c>
      <c r="BE73">
        <v>5</v>
      </c>
      <c r="BF73">
        <v>25</v>
      </c>
      <c r="BG73">
        <v>-3</v>
      </c>
      <c r="DF73">
        <v>357</v>
      </c>
      <c r="DG73">
        <v>217</v>
      </c>
      <c r="DH73">
        <v>3</v>
      </c>
      <c r="DI73">
        <v>37</v>
      </c>
      <c r="DJ73">
        <v>275</v>
      </c>
      <c r="DK73">
        <v>40</v>
      </c>
      <c r="DL73">
        <v>1</v>
      </c>
      <c r="DM73">
        <v>15</v>
      </c>
      <c r="DN73">
        <v>1</v>
      </c>
      <c r="DO73">
        <v>1</v>
      </c>
      <c r="DP73">
        <v>1</v>
      </c>
      <c r="DQ73">
        <v>11</v>
      </c>
      <c r="DR73">
        <v>1</v>
      </c>
      <c r="DS73">
        <v>0</v>
      </c>
      <c r="DT73">
        <v>0</v>
      </c>
      <c r="DU73">
        <v>22</v>
      </c>
      <c r="DV73">
        <v>6</v>
      </c>
      <c r="DW73">
        <v>1</v>
      </c>
      <c r="DX73">
        <v>136</v>
      </c>
      <c r="DY73">
        <v>0</v>
      </c>
      <c r="DZ73">
        <v>10</v>
      </c>
      <c r="EA73">
        <v>109</v>
      </c>
      <c r="EB73">
        <v>0</v>
      </c>
      <c r="EC73">
        <v>0</v>
      </c>
      <c r="ED73">
        <v>255</v>
      </c>
      <c r="EE73">
        <v>181</v>
      </c>
      <c r="EF73">
        <v>0</v>
      </c>
      <c r="EG73">
        <v>0</v>
      </c>
      <c r="EH73">
        <v>1</v>
      </c>
      <c r="EI73">
        <v>3</v>
      </c>
      <c r="EJ73">
        <v>3</v>
      </c>
      <c r="EK73">
        <v>1</v>
      </c>
      <c r="EL73">
        <v>1</v>
      </c>
      <c r="EM73">
        <v>1</v>
      </c>
      <c r="EN73">
        <v>1</v>
      </c>
      <c r="EO73">
        <v>20</v>
      </c>
      <c r="EP73">
        <v>10</v>
      </c>
      <c r="EQ73">
        <v>0</v>
      </c>
      <c r="ER73">
        <v>30</v>
      </c>
      <c r="ES73">
        <v>1</v>
      </c>
      <c r="ET73">
        <v>2</v>
      </c>
      <c r="EU73">
        <v>1</v>
      </c>
      <c r="EV73">
        <v>0</v>
      </c>
      <c r="EW73">
        <v>0</v>
      </c>
      <c r="EX73">
        <v>1</v>
      </c>
      <c r="EY73">
        <v>1</v>
      </c>
      <c r="EZ73">
        <v>0</v>
      </c>
      <c r="FA73">
        <v>25</v>
      </c>
      <c r="FB73">
        <v>5</v>
      </c>
      <c r="FC73">
        <v>-3</v>
      </c>
    </row>
    <row r="74" spans="1:159" x14ac:dyDescent="0.25">
      <c r="A74" t="s">
        <v>2871</v>
      </c>
      <c r="B74">
        <v>1</v>
      </c>
      <c r="C74">
        <v>69</v>
      </c>
      <c r="D74">
        <v>3300</v>
      </c>
      <c r="E74">
        <v>6175</v>
      </c>
      <c r="F74">
        <v>525</v>
      </c>
      <c r="G74">
        <v>7257</v>
      </c>
      <c r="H74">
        <v>877</v>
      </c>
      <c r="I74">
        <v>3275</v>
      </c>
      <c r="J74">
        <v>418</v>
      </c>
      <c r="K74">
        <v>109</v>
      </c>
      <c r="L74">
        <v>3</v>
      </c>
      <c r="M74">
        <v>37</v>
      </c>
      <c r="N74">
        <v>296</v>
      </c>
      <c r="O74">
        <v>35</v>
      </c>
      <c r="P74">
        <v>1</v>
      </c>
      <c r="Q74">
        <v>15</v>
      </c>
      <c r="R74">
        <v>1</v>
      </c>
      <c r="S74">
        <v>1</v>
      </c>
      <c r="T74">
        <v>1</v>
      </c>
      <c r="U74">
        <v>11</v>
      </c>
      <c r="V74">
        <v>1</v>
      </c>
      <c r="W74">
        <v>0</v>
      </c>
      <c r="X74">
        <v>0</v>
      </c>
      <c r="Y74">
        <v>22</v>
      </c>
      <c r="Z74">
        <v>12</v>
      </c>
      <c r="AA74">
        <v>1</v>
      </c>
      <c r="AB74">
        <v>136</v>
      </c>
      <c r="AC74">
        <v>10</v>
      </c>
      <c r="AD74">
        <v>10</v>
      </c>
      <c r="AE74">
        <v>110</v>
      </c>
      <c r="AF74">
        <v>10</v>
      </c>
      <c r="AG74">
        <v>0</v>
      </c>
      <c r="AH74">
        <v>256</v>
      </c>
      <c r="AI74">
        <v>106</v>
      </c>
      <c r="AJ74">
        <v>3</v>
      </c>
      <c r="AK74">
        <v>3</v>
      </c>
      <c r="AL74">
        <v>1</v>
      </c>
      <c r="AM74">
        <v>3</v>
      </c>
      <c r="AN74">
        <v>3</v>
      </c>
      <c r="AO74">
        <v>1</v>
      </c>
      <c r="AP74">
        <v>1</v>
      </c>
      <c r="AQ74">
        <v>2</v>
      </c>
      <c r="AR74">
        <v>0.5</v>
      </c>
      <c r="AS74">
        <v>40</v>
      </c>
      <c r="AT74">
        <v>5</v>
      </c>
      <c r="AU74">
        <v>0</v>
      </c>
      <c r="AV74">
        <v>30</v>
      </c>
      <c r="AW74">
        <v>2</v>
      </c>
      <c r="AX74">
        <v>0</v>
      </c>
      <c r="AY74">
        <v>1</v>
      </c>
      <c r="AZ74">
        <v>0</v>
      </c>
      <c r="BA74">
        <v>3</v>
      </c>
      <c r="BB74">
        <v>0</v>
      </c>
      <c r="BC74">
        <v>1</v>
      </c>
      <c r="BD74">
        <v>2</v>
      </c>
      <c r="BE74">
        <v>40</v>
      </c>
      <c r="BF74">
        <v>50</v>
      </c>
      <c r="BG74">
        <v>-3</v>
      </c>
      <c r="DF74">
        <v>309</v>
      </c>
      <c r="DG74">
        <v>-109</v>
      </c>
      <c r="DH74">
        <v>0</v>
      </c>
      <c r="DI74">
        <v>20</v>
      </c>
      <c r="DJ74">
        <v>185</v>
      </c>
      <c r="DK74">
        <v>65</v>
      </c>
      <c r="DL74">
        <v>0</v>
      </c>
      <c r="DM74">
        <v>10</v>
      </c>
      <c r="DN74">
        <v>1</v>
      </c>
      <c r="DO74">
        <v>0</v>
      </c>
      <c r="DP74">
        <v>1</v>
      </c>
      <c r="DQ74">
        <v>5</v>
      </c>
      <c r="DR74">
        <v>1</v>
      </c>
      <c r="DS74">
        <v>0</v>
      </c>
      <c r="DT74">
        <v>0</v>
      </c>
      <c r="DU74">
        <v>10</v>
      </c>
      <c r="DV74">
        <v>-12</v>
      </c>
      <c r="DW74">
        <v>0</v>
      </c>
      <c r="DX74">
        <v>136</v>
      </c>
      <c r="DY74">
        <v>10</v>
      </c>
      <c r="DZ74">
        <v>3</v>
      </c>
      <c r="EA74">
        <v>11</v>
      </c>
      <c r="EB74">
        <v>10</v>
      </c>
      <c r="EC74">
        <v>0</v>
      </c>
      <c r="ED74">
        <v>150</v>
      </c>
      <c r="EE74">
        <v>-106</v>
      </c>
      <c r="EF74">
        <v>3</v>
      </c>
      <c r="EG74">
        <v>3</v>
      </c>
      <c r="EH74">
        <v>1</v>
      </c>
      <c r="EI74">
        <v>3</v>
      </c>
      <c r="EJ74">
        <v>3</v>
      </c>
      <c r="EK74">
        <v>1</v>
      </c>
      <c r="EL74">
        <v>1</v>
      </c>
      <c r="EM74">
        <v>1</v>
      </c>
      <c r="EN74">
        <v>0.3</v>
      </c>
      <c r="EO74">
        <v>35</v>
      </c>
      <c r="EP74">
        <v>5</v>
      </c>
      <c r="EQ74">
        <v>30</v>
      </c>
      <c r="ER74">
        <v>30</v>
      </c>
      <c r="ES74">
        <v>1</v>
      </c>
      <c r="ET74">
        <v>3</v>
      </c>
      <c r="EU74">
        <v>2</v>
      </c>
      <c r="EV74">
        <v>0</v>
      </c>
      <c r="EW74">
        <v>0</v>
      </c>
      <c r="EX74">
        <v>3</v>
      </c>
      <c r="EY74">
        <v>2</v>
      </c>
      <c r="EZ74">
        <v>1</v>
      </c>
      <c r="FA74">
        <v>50</v>
      </c>
      <c r="FB74">
        <v>40</v>
      </c>
      <c r="FC74">
        <v>-3</v>
      </c>
    </row>
    <row r="75" spans="1:159" x14ac:dyDescent="0.25">
      <c r="A75" t="s">
        <v>2871</v>
      </c>
      <c r="B75">
        <v>1</v>
      </c>
      <c r="C75">
        <v>70</v>
      </c>
      <c r="D75">
        <v>4818</v>
      </c>
      <c r="E75">
        <v>6047</v>
      </c>
      <c r="F75">
        <v>5172</v>
      </c>
      <c r="G75">
        <v>3134</v>
      </c>
      <c r="H75">
        <v>4181</v>
      </c>
      <c r="I75">
        <v>4360</v>
      </c>
      <c r="J75">
        <v>416</v>
      </c>
      <c r="K75">
        <v>204</v>
      </c>
      <c r="L75">
        <v>4</v>
      </c>
      <c r="M75">
        <v>37</v>
      </c>
      <c r="N75">
        <v>284</v>
      </c>
      <c r="O75">
        <v>90</v>
      </c>
      <c r="P75">
        <v>1</v>
      </c>
      <c r="Q75">
        <v>15</v>
      </c>
      <c r="R75">
        <v>1</v>
      </c>
      <c r="S75">
        <v>1</v>
      </c>
      <c r="T75">
        <v>1</v>
      </c>
      <c r="U75">
        <v>11</v>
      </c>
      <c r="V75">
        <v>1</v>
      </c>
      <c r="W75">
        <v>0</v>
      </c>
      <c r="X75">
        <v>0</v>
      </c>
      <c r="Y75">
        <v>22</v>
      </c>
      <c r="Z75">
        <v>6</v>
      </c>
      <c r="AA75">
        <v>1</v>
      </c>
      <c r="AB75">
        <v>136</v>
      </c>
      <c r="AC75">
        <v>0</v>
      </c>
      <c r="AD75">
        <v>0</v>
      </c>
      <c r="AE75">
        <v>113</v>
      </c>
      <c r="AF75">
        <v>0</v>
      </c>
      <c r="AG75">
        <v>10</v>
      </c>
      <c r="AH75">
        <v>259</v>
      </c>
      <c r="AI75">
        <v>178</v>
      </c>
      <c r="AJ75">
        <v>0</v>
      </c>
      <c r="AK75">
        <v>0</v>
      </c>
      <c r="AL75">
        <v>1</v>
      </c>
      <c r="AM75">
        <v>3</v>
      </c>
      <c r="AN75">
        <v>3</v>
      </c>
      <c r="AO75">
        <v>0</v>
      </c>
      <c r="AP75">
        <v>2</v>
      </c>
      <c r="AQ75">
        <v>2</v>
      </c>
      <c r="AR75">
        <v>0.5</v>
      </c>
      <c r="AS75">
        <v>25</v>
      </c>
      <c r="AT75">
        <v>0</v>
      </c>
      <c r="AU75">
        <v>90</v>
      </c>
      <c r="AV75">
        <v>0</v>
      </c>
      <c r="AW75">
        <v>3</v>
      </c>
      <c r="AX75">
        <v>3</v>
      </c>
      <c r="AY75">
        <v>3</v>
      </c>
      <c r="AZ75">
        <v>1</v>
      </c>
      <c r="BA75">
        <v>1</v>
      </c>
      <c r="BB75">
        <v>1</v>
      </c>
      <c r="BC75">
        <v>0</v>
      </c>
      <c r="BD75">
        <v>0</v>
      </c>
      <c r="BE75">
        <v>5</v>
      </c>
      <c r="BF75">
        <v>5</v>
      </c>
      <c r="BG75">
        <v>-3</v>
      </c>
      <c r="DF75">
        <v>212</v>
      </c>
      <c r="DG75">
        <v>-204</v>
      </c>
      <c r="DH75">
        <v>1</v>
      </c>
      <c r="DI75">
        <v>31</v>
      </c>
      <c r="DJ75">
        <v>111</v>
      </c>
      <c r="DK75">
        <v>65</v>
      </c>
      <c r="DL75">
        <v>0</v>
      </c>
      <c r="DM75">
        <v>15</v>
      </c>
      <c r="DN75">
        <v>1</v>
      </c>
      <c r="DO75">
        <v>1</v>
      </c>
      <c r="DP75">
        <v>1</v>
      </c>
      <c r="DQ75">
        <v>8</v>
      </c>
      <c r="DR75">
        <v>1</v>
      </c>
      <c r="DS75">
        <v>0</v>
      </c>
      <c r="DT75">
        <v>0</v>
      </c>
      <c r="DU75">
        <v>16</v>
      </c>
      <c r="DV75">
        <v>-6</v>
      </c>
      <c r="DW75">
        <v>1</v>
      </c>
      <c r="DX75">
        <v>68</v>
      </c>
      <c r="DY75">
        <v>0</v>
      </c>
      <c r="DZ75">
        <v>0</v>
      </c>
      <c r="EA75">
        <v>13</v>
      </c>
      <c r="EB75">
        <v>10</v>
      </c>
      <c r="EC75">
        <v>0</v>
      </c>
      <c r="ED75">
        <v>81</v>
      </c>
      <c r="EE75">
        <v>-178</v>
      </c>
      <c r="EF75">
        <v>2</v>
      </c>
      <c r="EG75">
        <v>3</v>
      </c>
      <c r="EH75">
        <v>0.66666666666666663</v>
      </c>
      <c r="EI75">
        <v>3</v>
      </c>
      <c r="EJ75">
        <v>3</v>
      </c>
      <c r="EK75">
        <v>1</v>
      </c>
      <c r="EL75">
        <v>0</v>
      </c>
      <c r="EM75">
        <v>0</v>
      </c>
      <c r="EN75">
        <v>1</v>
      </c>
      <c r="EO75">
        <v>30</v>
      </c>
      <c r="EP75">
        <v>5</v>
      </c>
      <c r="EQ75">
        <v>30</v>
      </c>
      <c r="ER75">
        <v>30</v>
      </c>
      <c r="ES75">
        <v>2</v>
      </c>
      <c r="ET75">
        <v>3</v>
      </c>
      <c r="EU75">
        <v>1</v>
      </c>
      <c r="EV75">
        <v>0</v>
      </c>
      <c r="EW75">
        <v>1</v>
      </c>
      <c r="EX75">
        <v>1</v>
      </c>
      <c r="EY75">
        <v>0</v>
      </c>
      <c r="EZ75">
        <v>0</v>
      </c>
      <c r="FA75">
        <v>5</v>
      </c>
      <c r="FB75">
        <v>5</v>
      </c>
      <c r="FC75">
        <v>-3</v>
      </c>
    </row>
    <row r="76" spans="1:159" x14ac:dyDescent="0.25">
      <c r="A76" t="s">
        <v>2871</v>
      </c>
      <c r="B76">
        <v>1</v>
      </c>
      <c r="C76">
        <v>71</v>
      </c>
      <c r="D76">
        <v>3754</v>
      </c>
      <c r="E76">
        <v>4009</v>
      </c>
      <c r="F76">
        <v>2491</v>
      </c>
      <c r="G76">
        <v>2883</v>
      </c>
      <c r="H76">
        <v>2472</v>
      </c>
      <c r="I76">
        <v>4539</v>
      </c>
      <c r="J76">
        <v>120</v>
      </c>
      <c r="K76">
        <v>-334</v>
      </c>
      <c r="L76">
        <v>1</v>
      </c>
      <c r="M76">
        <v>29</v>
      </c>
      <c r="N76">
        <v>56</v>
      </c>
      <c r="O76">
        <v>10</v>
      </c>
      <c r="P76">
        <v>0</v>
      </c>
      <c r="Q76">
        <v>15</v>
      </c>
      <c r="R76">
        <v>1</v>
      </c>
      <c r="S76">
        <v>1</v>
      </c>
      <c r="T76">
        <v>1</v>
      </c>
      <c r="U76">
        <v>7</v>
      </c>
      <c r="V76">
        <v>1</v>
      </c>
      <c r="W76">
        <v>0</v>
      </c>
      <c r="X76">
        <v>0</v>
      </c>
      <c r="Y76">
        <v>14</v>
      </c>
      <c r="Z76">
        <v>-8</v>
      </c>
      <c r="AA76">
        <v>1</v>
      </c>
      <c r="AB76">
        <v>46</v>
      </c>
      <c r="AC76">
        <v>1</v>
      </c>
      <c r="AD76">
        <v>0</v>
      </c>
      <c r="AE76">
        <v>0</v>
      </c>
      <c r="AF76">
        <v>0</v>
      </c>
      <c r="AG76">
        <v>0</v>
      </c>
      <c r="AH76">
        <v>46</v>
      </c>
      <c r="AI76">
        <v>-226</v>
      </c>
      <c r="AJ76">
        <v>1</v>
      </c>
      <c r="AK76">
        <v>1</v>
      </c>
      <c r="AL76">
        <v>0.1</v>
      </c>
      <c r="AM76">
        <v>0</v>
      </c>
      <c r="AN76">
        <v>0</v>
      </c>
      <c r="AO76">
        <v>1</v>
      </c>
      <c r="AP76">
        <v>1</v>
      </c>
      <c r="AQ76">
        <v>1</v>
      </c>
      <c r="AR76">
        <v>0</v>
      </c>
      <c r="AS76">
        <v>10</v>
      </c>
      <c r="AT76">
        <v>10</v>
      </c>
      <c r="AU76">
        <v>0</v>
      </c>
      <c r="AV76">
        <v>0</v>
      </c>
      <c r="AW76">
        <v>1</v>
      </c>
      <c r="AX76">
        <v>1</v>
      </c>
      <c r="AY76">
        <v>0</v>
      </c>
      <c r="AZ76">
        <v>0</v>
      </c>
      <c r="BA76">
        <v>1</v>
      </c>
      <c r="BB76">
        <v>0</v>
      </c>
      <c r="BC76">
        <v>1</v>
      </c>
      <c r="BD76">
        <v>1</v>
      </c>
      <c r="BE76">
        <v>30</v>
      </c>
      <c r="BF76">
        <v>25</v>
      </c>
      <c r="BG76">
        <v>-3</v>
      </c>
      <c r="DF76">
        <v>454</v>
      </c>
      <c r="DG76">
        <v>334</v>
      </c>
      <c r="DH76">
        <v>4</v>
      </c>
      <c r="DI76">
        <v>37</v>
      </c>
      <c r="DJ76">
        <v>297</v>
      </c>
      <c r="DK76">
        <v>90</v>
      </c>
      <c r="DL76">
        <v>1</v>
      </c>
      <c r="DM76">
        <v>15</v>
      </c>
      <c r="DN76">
        <v>1</v>
      </c>
      <c r="DO76">
        <v>1</v>
      </c>
      <c r="DP76">
        <v>1</v>
      </c>
      <c r="DQ76">
        <v>11</v>
      </c>
      <c r="DR76">
        <v>1</v>
      </c>
      <c r="DS76">
        <v>0</v>
      </c>
      <c r="DT76">
        <v>0</v>
      </c>
      <c r="DU76">
        <v>22</v>
      </c>
      <c r="DV76">
        <v>8</v>
      </c>
      <c r="DW76">
        <v>1</v>
      </c>
      <c r="DX76">
        <v>136</v>
      </c>
      <c r="DY76">
        <v>0</v>
      </c>
      <c r="DZ76">
        <v>0</v>
      </c>
      <c r="EA76">
        <v>126</v>
      </c>
      <c r="EB76">
        <v>0</v>
      </c>
      <c r="EC76">
        <v>10</v>
      </c>
      <c r="ED76">
        <v>272</v>
      </c>
      <c r="EE76">
        <v>226</v>
      </c>
      <c r="EF76">
        <v>0</v>
      </c>
      <c r="EG76">
        <v>0</v>
      </c>
      <c r="EH76">
        <v>1</v>
      </c>
      <c r="EI76">
        <v>3</v>
      </c>
      <c r="EJ76">
        <v>3</v>
      </c>
      <c r="EK76">
        <v>1</v>
      </c>
      <c r="EL76">
        <v>2</v>
      </c>
      <c r="EM76">
        <v>2</v>
      </c>
      <c r="EN76">
        <v>0.5</v>
      </c>
      <c r="EO76">
        <v>25</v>
      </c>
      <c r="EP76">
        <v>0</v>
      </c>
      <c r="EQ76">
        <v>60</v>
      </c>
      <c r="ER76">
        <v>30</v>
      </c>
      <c r="ES76">
        <v>3</v>
      </c>
      <c r="ET76">
        <v>2</v>
      </c>
      <c r="EU76">
        <v>3</v>
      </c>
      <c r="EV76">
        <v>1</v>
      </c>
      <c r="EW76">
        <v>0</v>
      </c>
      <c r="EX76">
        <v>1</v>
      </c>
      <c r="EY76">
        <v>1</v>
      </c>
      <c r="EZ76">
        <v>1</v>
      </c>
      <c r="FA76">
        <v>25</v>
      </c>
      <c r="FB76">
        <v>30</v>
      </c>
      <c r="FC76">
        <v>-3</v>
      </c>
    </row>
    <row r="77" spans="1:159" x14ac:dyDescent="0.25">
      <c r="A77" t="s">
        <v>2871</v>
      </c>
      <c r="B77">
        <v>1</v>
      </c>
      <c r="C77">
        <v>72</v>
      </c>
      <c r="D77">
        <v>7257</v>
      </c>
      <c r="E77">
        <v>3102</v>
      </c>
      <c r="F77">
        <v>5929</v>
      </c>
      <c r="G77">
        <v>3277</v>
      </c>
      <c r="H77">
        <v>877</v>
      </c>
      <c r="I77">
        <v>876</v>
      </c>
      <c r="J77">
        <v>218</v>
      </c>
      <c r="K77">
        <v>-155</v>
      </c>
      <c r="L77">
        <v>0</v>
      </c>
      <c r="M77">
        <v>15</v>
      </c>
      <c r="N77">
        <v>138</v>
      </c>
      <c r="O77">
        <v>40</v>
      </c>
      <c r="P77">
        <v>0</v>
      </c>
      <c r="Q77">
        <v>15</v>
      </c>
      <c r="R77">
        <v>1</v>
      </c>
      <c r="S77">
        <v>1</v>
      </c>
      <c r="T77">
        <v>1</v>
      </c>
      <c r="U77">
        <v>0</v>
      </c>
      <c r="V77">
        <v>0</v>
      </c>
      <c r="W77">
        <v>0</v>
      </c>
      <c r="X77">
        <v>0</v>
      </c>
      <c r="Y77">
        <v>0</v>
      </c>
      <c r="Z77">
        <v>-20</v>
      </c>
      <c r="AA77">
        <v>0</v>
      </c>
      <c r="AB77">
        <v>123</v>
      </c>
      <c r="AC77">
        <v>0</v>
      </c>
      <c r="AD77">
        <v>0</v>
      </c>
      <c r="AE77">
        <v>0</v>
      </c>
      <c r="AF77">
        <v>0</v>
      </c>
      <c r="AG77">
        <v>0</v>
      </c>
      <c r="AH77">
        <v>123</v>
      </c>
      <c r="AI77">
        <v>-70</v>
      </c>
      <c r="AJ77">
        <v>0</v>
      </c>
      <c r="AK77">
        <v>0</v>
      </c>
      <c r="AL77">
        <v>1</v>
      </c>
      <c r="AM77">
        <v>3</v>
      </c>
      <c r="AN77">
        <v>3</v>
      </c>
      <c r="AO77">
        <v>1</v>
      </c>
      <c r="AP77">
        <v>0</v>
      </c>
      <c r="AQ77">
        <v>0</v>
      </c>
      <c r="AR77">
        <v>1</v>
      </c>
      <c r="AS77">
        <v>15</v>
      </c>
      <c r="AT77">
        <v>10</v>
      </c>
      <c r="AU77">
        <v>0</v>
      </c>
      <c r="AV77">
        <v>30</v>
      </c>
      <c r="AW77">
        <v>1</v>
      </c>
      <c r="AX77">
        <v>2</v>
      </c>
      <c r="AY77">
        <v>1</v>
      </c>
      <c r="AZ77">
        <v>0</v>
      </c>
      <c r="BA77">
        <v>0</v>
      </c>
      <c r="BB77">
        <v>0</v>
      </c>
      <c r="BC77">
        <v>2</v>
      </c>
      <c r="BD77">
        <v>1</v>
      </c>
      <c r="BE77">
        <v>50</v>
      </c>
      <c r="BF77">
        <v>25</v>
      </c>
      <c r="BG77">
        <v>-3</v>
      </c>
      <c r="DF77">
        <v>373</v>
      </c>
      <c r="DG77">
        <v>155</v>
      </c>
      <c r="DH77">
        <v>2</v>
      </c>
      <c r="DI77">
        <v>30</v>
      </c>
      <c r="DJ77">
        <v>228</v>
      </c>
      <c r="DK77">
        <v>65</v>
      </c>
      <c r="DL77">
        <v>1</v>
      </c>
      <c r="DM77">
        <v>10</v>
      </c>
      <c r="DN77">
        <v>1</v>
      </c>
      <c r="DO77">
        <v>0</v>
      </c>
      <c r="DP77">
        <v>1</v>
      </c>
      <c r="DQ77">
        <v>10</v>
      </c>
      <c r="DR77">
        <v>1</v>
      </c>
      <c r="DS77">
        <v>0</v>
      </c>
      <c r="DT77">
        <v>0</v>
      </c>
      <c r="DU77">
        <v>20</v>
      </c>
      <c r="DV77">
        <v>20</v>
      </c>
      <c r="DW77">
        <v>0</v>
      </c>
      <c r="DX77">
        <v>66</v>
      </c>
      <c r="DY77">
        <v>10</v>
      </c>
      <c r="DZ77">
        <v>10</v>
      </c>
      <c r="EA77">
        <v>117</v>
      </c>
      <c r="EB77">
        <v>0</v>
      </c>
      <c r="EC77">
        <v>0</v>
      </c>
      <c r="ED77">
        <v>193</v>
      </c>
      <c r="EE77">
        <v>70</v>
      </c>
      <c r="EF77">
        <v>1</v>
      </c>
      <c r="EG77">
        <v>1</v>
      </c>
      <c r="EH77">
        <v>1</v>
      </c>
      <c r="EI77">
        <v>3</v>
      </c>
      <c r="EJ77">
        <v>3</v>
      </c>
      <c r="EK77">
        <v>1</v>
      </c>
      <c r="EL77">
        <v>3</v>
      </c>
      <c r="EM77">
        <v>3</v>
      </c>
      <c r="EN77">
        <v>0.33333333333333331</v>
      </c>
      <c r="EO77">
        <v>35</v>
      </c>
      <c r="EP77">
        <v>5</v>
      </c>
      <c r="EQ77">
        <v>30</v>
      </c>
      <c r="ER77">
        <v>30</v>
      </c>
      <c r="ES77">
        <v>3</v>
      </c>
      <c r="ET77">
        <v>1</v>
      </c>
      <c r="EU77">
        <v>2</v>
      </c>
      <c r="EV77">
        <v>0</v>
      </c>
      <c r="EW77">
        <v>0</v>
      </c>
      <c r="EX77">
        <v>0</v>
      </c>
      <c r="EY77">
        <v>1</v>
      </c>
      <c r="EZ77">
        <v>2</v>
      </c>
      <c r="FA77">
        <v>25</v>
      </c>
      <c r="FB77">
        <v>50</v>
      </c>
      <c r="FC77">
        <v>-3</v>
      </c>
    </row>
    <row r="78" spans="1:159" x14ac:dyDescent="0.25">
      <c r="A78" t="s">
        <v>2871</v>
      </c>
      <c r="B78">
        <v>1</v>
      </c>
      <c r="C78">
        <v>73</v>
      </c>
      <c r="D78">
        <v>3750</v>
      </c>
      <c r="E78">
        <v>3134</v>
      </c>
      <c r="F78">
        <v>3130</v>
      </c>
      <c r="G78">
        <v>2500</v>
      </c>
      <c r="H78">
        <v>6175</v>
      </c>
      <c r="I78">
        <v>4360</v>
      </c>
      <c r="J78">
        <v>392</v>
      </c>
      <c r="K78">
        <v>222</v>
      </c>
      <c r="L78">
        <v>3</v>
      </c>
      <c r="M78">
        <v>31</v>
      </c>
      <c r="N78">
        <v>296</v>
      </c>
      <c r="O78">
        <v>65</v>
      </c>
      <c r="P78">
        <v>1</v>
      </c>
      <c r="Q78">
        <v>15</v>
      </c>
      <c r="R78">
        <v>1</v>
      </c>
      <c r="S78">
        <v>1</v>
      </c>
      <c r="T78">
        <v>1</v>
      </c>
      <c r="U78">
        <v>8</v>
      </c>
      <c r="V78">
        <v>1</v>
      </c>
      <c r="W78">
        <v>0</v>
      </c>
      <c r="X78">
        <v>0</v>
      </c>
      <c r="Y78">
        <v>16</v>
      </c>
      <c r="Z78">
        <v>16</v>
      </c>
      <c r="AA78">
        <v>1</v>
      </c>
      <c r="AB78">
        <v>136</v>
      </c>
      <c r="AC78">
        <v>10</v>
      </c>
      <c r="AD78">
        <v>0</v>
      </c>
      <c r="AE78">
        <v>115</v>
      </c>
      <c r="AF78">
        <v>10</v>
      </c>
      <c r="AG78">
        <v>0</v>
      </c>
      <c r="AH78">
        <v>251</v>
      </c>
      <c r="AI78">
        <v>181</v>
      </c>
      <c r="AJ78">
        <v>3</v>
      </c>
      <c r="AK78">
        <v>3</v>
      </c>
      <c r="AL78">
        <v>1</v>
      </c>
      <c r="AM78">
        <v>3</v>
      </c>
      <c r="AN78">
        <v>3</v>
      </c>
      <c r="AO78">
        <v>1</v>
      </c>
      <c r="AP78">
        <v>2</v>
      </c>
      <c r="AQ78">
        <v>3</v>
      </c>
      <c r="AR78">
        <v>0</v>
      </c>
      <c r="AS78">
        <v>45</v>
      </c>
      <c r="AT78">
        <v>5</v>
      </c>
      <c r="AU78">
        <v>30</v>
      </c>
      <c r="AV78">
        <v>30</v>
      </c>
      <c r="AW78">
        <v>3</v>
      </c>
      <c r="AX78">
        <v>1</v>
      </c>
      <c r="AY78">
        <v>2</v>
      </c>
      <c r="AZ78">
        <v>0</v>
      </c>
      <c r="BA78">
        <v>0</v>
      </c>
      <c r="BB78">
        <v>0</v>
      </c>
      <c r="BC78">
        <v>0</v>
      </c>
      <c r="BD78">
        <v>0</v>
      </c>
      <c r="BE78">
        <v>0</v>
      </c>
      <c r="BF78">
        <v>0</v>
      </c>
      <c r="BG78">
        <v>-3</v>
      </c>
      <c r="DF78">
        <v>170</v>
      </c>
      <c r="DG78">
        <v>-222</v>
      </c>
      <c r="DH78">
        <v>0</v>
      </c>
      <c r="DI78">
        <v>15</v>
      </c>
      <c r="DJ78">
        <v>115</v>
      </c>
      <c r="DK78">
        <v>40</v>
      </c>
      <c r="DL78">
        <v>0</v>
      </c>
      <c r="DM78">
        <v>15</v>
      </c>
      <c r="DN78">
        <v>1</v>
      </c>
      <c r="DO78">
        <v>1</v>
      </c>
      <c r="DP78">
        <v>1</v>
      </c>
      <c r="DQ78">
        <v>0</v>
      </c>
      <c r="DR78">
        <v>0</v>
      </c>
      <c r="DS78">
        <v>0</v>
      </c>
      <c r="DT78">
        <v>0</v>
      </c>
      <c r="DU78">
        <v>0</v>
      </c>
      <c r="DV78">
        <v>-16</v>
      </c>
      <c r="DW78">
        <v>0</v>
      </c>
      <c r="DX78">
        <v>59</v>
      </c>
      <c r="DY78">
        <v>0</v>
      </c>
      <c r="DZ78">
        <v>0</v>
      </c>
      <c r="EA78">
        <v>11</v>
      </c>
      <c r="EB78">
        <v>10</v>
      </c>
      <c r="EC78">
        <v>0</v>
      </c>
      <c r="ED78">
        <v>70</v>
      </c>
      <c r="EE78">
        <v>-181</v>
      </c>
      <c r="EF78">
        <v>2</v>
      </c>
      <c r="EG78">
        <v>3</v>
      </c>
      <c r="EH78">
        <v>0.66666666666666663</v>
      </c>
      <c r="EI78">
        <v>3</v>
      </c>
      <c r="EJ78">
        <v>3</v>
      </c>
      <c r="EK78">
        <v>1</v>
      </c>
      <c r="EL78">
        <v>3</v>
      </c>
      <c r="EM78">
        <v>3</v>
      </c>
      <c r="EN78">
        <v>0</v>
      </c>
      <c r="EO78">
        <v>45</v>
      </c>
      <c r="EP78">
        <v>10</v>
      </c>
      <c r="EQ78">
        <v>0</v>
      </c>
      <c r="ER78">
        <v>30</v>
      </c>
      <c r="ES78">
        <v>2</v>
      </c>
      <c r="ET78">
        <v>1</v>
      </c>
      <c r="EU78">
        <v>1</v>
      </c>
      <c r="EV78">
        <v>0</v>
      </c>
      <c r="EW78">
        <v>0</v>
      </c>
      <c r="EX78">
        <v>0</v>
      </c>
      <c r="EY78">
        <v>0</v>
      </c>
      <c r="EZ78">
        <v>0</v>
      </c>
      <c r="FA78">
        <v>0</v>
      </c>
      <c r="FB78">
        <v>0</v>
      </c>
      <c r="FC78">
        <v>-3</v>
      </c>
    </row>
    <row r="79" spans="1:159" x14ac:dyDescent="0.25">
      <c r="A79" t="s">
        <v>2871</v>
      </c>
      <c r="B79">
        <v>1</v>
      </c>
      <c r="C79">
        <v>74</v>
      </c>
      <c r="D79">
        <v>2538</v>
      </c>
      <c r="E79">
        <v>3292</v>
      </c>
      <c r="F79">
        <v>1986</v>
      </c>
      <c r="G79">
        <v>7235</v>
      </c>
      <c r="H79">
        <v>4818</v>
      </c>
      <c r="I79">
        <v>2531</v>
      </c>
      <c r="J79">
        <v>168</v>
      </c>
      <c r="K79">
        <v>-224</v>
      </c>
      <c r="L79">
        <v>0</v>
      </c>
      <c r="M79">
        <v>10</v>
      </c>
      <c r="N79">
        <v>148</v>
      </c>
      <c r="O79">
        <v>10</v>
      </c>
      <c r="P79">
        <v>0</v>
      </c>
      <c r="Q79">
        <v>10</v>
      </c>
      <c r="R79">
        <v>1</v>
      </c>
      <c r="S79">
        <v>0</v>
      </c>
      <c r="T79">
        <v>1</v>
      </c>
      <c r="U79">
        <v>0</v>
      </c>
      <c r="V79">
        <v>0</v>
      </c>
      <c r="W79">
        <v>0</v>
      </c>
      <c r="X79">
        <v>0</v>
      </c>
      <c r="Y79">
        <v>0</v>
      </c>
      <c r="Z79">
        <v>0</v>
      </c>
      <c r="AA79">
        <v>0</v>
      </c>
      <c r="AB79">
        <v>122</v>
      </c>
      <c r="AC79">
        <v>10</v>
      </c>
      <c r="AD79">
        <v>0</v>
      </c>
      <c r="AE79">
        <v>11</v>
      </c>
      <c r="AF79">
        <v>10</v>
      </c>
      <c r="AG79">
        <v>0</v>
      </c>
      <c r="AH79">
        <v>133</v>
      </c>
      <c r="AI79">
        <v>-94</v>
      </c>
      <c r="AJ79">
        <v>3</v>
      </c>
      <c r="AK79">
        <v>3</v>
      </c>
      <c r="AL79">
        <v>1</v>
      </c>
      <c r="AM79">
        <v>0</v>
      </c>
      <c r="AN79">
        <v>0</v>
      </c>
      <c r="AO79">
        <v>1</v>
      </c>
      <c r="AP79">
        <v>0</v>
      </c>
      <c r="AQ79">
        <v>0</v>
      </c>
      <c r="AR79">
        <v>1</v>
      </c>
      <c r="AS79">
        <v>15</v>
      </c>
      <c r="AT79">
        <v>10</v>
      </c>
      <c r="AU79">
        <v>0</v>
      </c>
      <c r="AV79">
        <v>0</v>
      </c>
      <c r="AW79">
        <v>1</v>
      </c>
      <c r="AX79">
        <v>0</v>
      </c>
      <c r="AY79">
        <v>1</v>
      </c>
      <c r="AZ79">
        <v>0</v>
      </c>
      <c r="BA79">
        <v>0</v>
      </c>
      <c r="BB79">
        <v>0</v>
      </c>
      <c r="BC79">
        <v>3</v>
      </c>
      <c r="BD79">
        <v>0</v>
      </c>
      <c r="BE79">
        <v>75</v>
      </c>
      <c r="BF79">
        <v>0</v>
      </c>
      <c r="BG79">
        <v>-3</v>
      </c>
      <c r="DF79">
        <v>392</v>
      </c>
      <c r="DG79">
        <v>224</v>
      </c>
      <c r="DH79">
        <v>2</v>
      </c>
      <c r="DI79">
        <v>5</v>
      </c>
      <c r="DJ79">
        <v>247</v>
      </c>
      <c r="DK79">
        <v>65</v>
      </c>
      <c r="DL79">
        <v>1</v>
      </c>
      <c r="DM79">
        <v>5</v>
      </c>
      <c r="DN79">
        <v>1</v>
      </c>
      <c r="DO79">
        <v>0</v>
      </c>
      <c r="DP79">
        <v>0</v>
      </c>
      <c r="DQ79">
        <v>0</v>
      </c>
      <c r="DR79">
        <v>0</v>
      </c>
      <c r="DS79">
        <v>0</v>
      </c>
      <c r="DT79">
        <v>0</v>
      </c>
      <c r="DU79">
        <v>0</v>
      </c>
      <c r="DV79">
        <v>0</v>
      </c>
      <c r="DW79">
        <v>0</v>
      </c>
      <c r="DX79">
        <v>121</v>
      </c>
      <c r="DY79">
        <v>0</v>
      </c>
      <c r="DZ79">
        <v>10</v>
      </c>
      <c r="EA79">
        <v>96</v>
      </c>
      <c r="EB79">
        <v>0</v>
      </c>
      <c r="EC79">
        <v>0</v>
      </c>
      <c r="ED79">
        <v>227</v>
      </c>
      <c r="EE79">
        <v>94</v>
      </c>
      <c r="EF79">
        <v>0</v>
      </c>
      <c r="EG79">
        <v>0</v>
      </c>
      <c r="EH79">
        <v>1</v>
      </c>
      <c r="EI79">
        <v>3</v>
      </c>
      <c r="EJ79">
        <v>3</v>
      </c>
      <c r="EK79">
        <v>1</v>
      </c>
      <c r="EL79">
        <v>1</v>
      </c>
      <c r="EM79">
        <v>1</v>
      </c>
      <c r="EN79">
        <v>1</v>
      </c>
      <c r="EO79">
        <v>20</v>
      </c>
      <c r="EP79">
        <v>5</v>
      </c>
      <c r="EQ79">
        <v>30</v>
      </c>
      <c r="ER79">
        <v>30</v>
      </c>
      <c r="ES79">
        <v>1</v>
      </c>
      <c r="ET79">
        <v>3</v>
      </c>
      <c r="EU79">
        <v>2</v>
      </c>
      <c r="EV79">
        <v>0</v>
      </c>
      <c r="EW79">
        <v>0</v>
      </c>
      <c r="EX79">
        <v>0</v>
      </c>
      <c r="EY79">
        <v>0</v>
      </c>
      <c r="EZ79">
        <v>3</v>
      </c>
      <c r="FA79">
        <v>0</v>
      </c>
      <c r="FB79">
        <v>75</v>
      </c>
      <c r="FC79">
        <v>-3</v>
      </c>
    </row>
    <row r="80" spans="1:159" x14ac:dyDescent="0.25">
      <c r="A80" t="s">
        <v>2871</v>
      </c>
      <c r="B80">
        <v>1</v>
      </c>
      <c r="C80">
        <v>75</v>
      </c>
      <c r="D80">
        <v>3007</v>
      </c>
      <c r="E80">
        <v>3883</v>
      </c>
      <c r="F80">
        <v>1792</v>
      </c>
      <c r="G80">
        <v>5638</v>
      </c>
      <c r="H80">
        <v>525</v>
      </c>
      <c r="I80">
        <v>3367</v>
      </c>
      <c r="J80">
        <v>184</v>
      </c>
      <c r="K80">
        <v>-144</v>
      </c>
      <c r="L80">
        <v>0</v>
      </c>
      <c r="M80">
        <v>10</v>
      </c>
      <c r="N80">
        <v>169</v>
      </c>
      <c r="O80">
        <v>5</v>
      </c>
      <c r="P80">
        <v>0</v>
      </c>
      <c r="Q80">
        <v>10</v>
      </c>
      <c r="R80">
        <v>0</v>
      </c>
      <c r="S80">
        <v>1</v>
      </c>
      <c r="T80">
        <v>1</v>
      </c>
      <c r="U80">
        <v>0</v>
      </c>
      <c r="V80">
        <v>0</v>
      </c>
      <c r="W80">
        <v>0</v>
      </c>
      <c r="X80">
        <v>0</v>
      </c>
      <c r="Y80">
        <v>0</v>
      </c>
      <c r="Z80">
        <v>-22</v>
      </c>
      <c r="AA80">
        <v>0</v>
      </c>
      <c r="AB80">
        <v>97</v>
      </c>
      <c r="AC80">
        <v>0</v>
      </c>
      <c r="AD80">
        <v>0</v>
      </c>
      <c r="AE80">
        <v>72</v>
      </c>
      <c r="AF80">
        <v>0</v>
      </c>
      <c r="AG80">
        <v>0</v>
      </c>
      <c r="AH80">
        <v>169</v>
      </c>
      <c r="AI80">
        <v>-22</v>
      </c>
      <c r="AJ80">
        <v>0</v>
      </c>
      <c r="AK80">
        <v>0</v>
      </c>
      <c r="AL80">
        <v>1</v>
      </c>
      <c r="AM80">
        <v>0</v>
      </c>
      <c r="AN80">
        <v>0</v>
      </c>
      <c r="AO80">
        <v>1</v>
      </c>
      <c r="AP80">
        <v>0</v>
      </c>
      <c r="AQ80">
        <v>0</v>
      </c>
      <c r="AR80">
        <v>1</v>
      </c>
      <c r="AS80">
        <v>0</v>
      </c>
      <c r="AT80">
        <v>5</v>
      </c>
      <c r="AU80">
        <v>0</v>
      </c>
      <c r="AV80">
        <v>0</v>
      </c>
      <c r="AW80">
        <v>1</v>
      </c>
      <c r="AX80">
        <v>0</v>
      </c>
      <c r="AY80">
        <v>0</v>
      </c>
      <c r="AZ80">
        <v>0</v>
      </c>
      <c r="BA80">
        <v>1</v>
      </c>
      <c r="BB80">
        <v>0</v>
      </c>
      <c r="BC80">
        <v>1</v>
      </c>
      <c r="BD80">
        <v>0</v>
      </c>
      <c r="BE80">
        <v>30</v>
      </c>
      <c r="BF80">
        <v>0</v>
      </c>
      <c r="BG80">
        <v>-3</v>
      </c>
      <c r="DF80">
        <v>328</v>
      </c>
      <c r="DG80">
        <v>144</v>
      </c>
      <c r="DH80">
        <v>3</v>
      </c>
      <c r="DI80">
        <v>37</v>
      </c>
      <c r="DJ80">
        <v>221</v>
      </c>
      <c r="DK80">
        <v>40</v>
      </c>
      <c r="DL80">
        <v>1</v>
      </c>
      <c r="DM80">
        <v>15</v>
      </c>
      <c r="DN80">
        <v>1</v>
      </c>
      <c r="DO80">
        <v>1</v>
      </c>
      <c r="DP80">
        <v>1</v>
      </c>
      <c r="DQ80">
        <v>11</v>
      </c>
      <c r="DR80">
        <v>1</v>
      </c>
      <c r="DS80">
        <v>0</v>
      </c>
      <c r="DT80">
        <v>0</v>
      </c>
      <c r="DU80">
        <v>22</v>
      </c>
      <c r="DV80">
        <v>22</v>
      </c>
      <c r="DW80">
        <v>1</v>
      </c>
      <c r="DX80">
        <v>136</v>
      </c>
      <c r="DY80">
        <v>0</v>
      </c>
      <c r="DZ80">
        <v>10</v>
      </c>
      <c r="EA80">
        <v>35</v>
      </c>
      <c r="EB80">
        <v>0</v>
      </c>
      <c r="EC80">
        <v>10</v>
      </c>
      <c r="ED80">
        <v>191</v>
      </c>
      <c r="EE80">
        <v>22</v>
      </c>
      <c r="EF80">
        <v>0</v>
      </c>
      <c r="EG80">
        <v>0</v>
      </c>
      <c r="EH80">
        <v>1</v>
      </c>
      <c r="EI80">
        <v>3</v>
      </c>
      <c r="EJ80">
        <v>3</v>
      </c>
      <c r="EK80">
        <v>1</v>
      </c>
      <c r="EL80">
        <v>3</v>
      </c>
      <c r="EM80">
        <v>3</v>
      </c>
      <c r="EN80">
        <v>0.66666666666666663</v>
      </c>
      <c r="EO80">
        <v>30</v>
      </c>
      <c r="EP80">
        <v>10</v>
      </c>
      <c r="EQ80">
        <v>0</v>
      </c>
      <c r="ER80">
        <v>30</v>
      </c>
      <c r="ES80">
        <v>1</v>
      </c>
      <c r="ET80">
        <v>1</v>
      </c>
      <c r="EU80">
        <v>2</v>
      </c>
      <c r="EV80">
        <v>0</v>
      </c>
      <c r="EW80">
        <v>0</v>
      </c>
      <c r="EX80">
        <v>1</v>
      </c>
      <c r="EY80">
        <v>0</v>
      </c>
      <c r="EZ80">
        <v>1</v>
      </c>
      <c r="FA80">
        <v>0</v>
      </c>
      <c r="FB80">
        <v>30</v>
      </c>
      <c r="FC80">
        <v>-3</v>
      </c>
    </row>
    <row r="81" spans="1:159" x14ac:dyDescent="0.25">
      <c r="A81" t="s">
        <v>2871</v>
      </c>
      <c r="B81">
        <v>1</v>
      </c>
      <c r="C81">
        <v>76</v>
      </c>
      <c r="D81">
        <v>3275</v>
      </c>
      <c r="E81">
        <v>4239</v>
      </c>
      <c r="F81">
        <v>2220</v>
      </c>
      <c r="G81">
        <v>3313</v>
      </c>
      <c r="H81">
        <v>6453</v>
      </c>
      <c r="I81">
        <v>2883</v>
      </c>
      <c r="J81">
        <v>415</v>
      </c>
      <c r="K81">
        <v>384</v>
      </c>
      <c r="L81">
        <v>3</v>
      </c>
      <c r="M81">
        <v>43</v>
      </c>
      <c r="N81">
        <v>332</v>
      </c>
      <c r="O81">
        <v>40</v>
      </c>
      <c r="P81">
        <v>1</v>
      </c>
      <c r="Q81">
        <v>15</v>
      </c>
      <c r="R81">
        <v>1</v>
      </c>
      <c r="S81">
        <v>1</v>
      </c>
      <c r="T81">
        <v>1</v>
      </c>
      <c r="U81">
        <v>8</v>
      </c>
      <c r="V81">
        <v>1</v>
      </c>
      <c r="W81">
        <v>6</v>
      </c>
      <c r="X81">
        <v>6</v>
      </c>
      <c r="Y81">
        <v>28</v>
      </c>
      <c r="Z81">
        <v>28</v>
      </c>
      <c r="AA81">
        <v>1</v>
      </c>
      <c r="AB81">
        <v>136</v>
      </c>
      <c r="AC81">
        <v>0</v>
      </c>
      <c r="AD81">
        <v>10</v>
      </c>
      <c r="AE81">
        <v>136</v>
      </c>
      <c r="AF81">
        <v>0</v>
      </c>
      <c r="AG81">
        <v>10</v>
      </c>
      <c r="AH81">
        <v>292</v>
      </c>
      <c r="AI81">
        <v>291</v>
      </c>
      <c r="AJ81">
        <v>0</v>
      </c>
      <c r="AK81">
        <v>2</v>
      </c>
      <c r="AL81">
        <v>0</v>
      </c>
      <c r="AM81">
        <v>3</v>
      </c>
      <c r="AN81">
        <v>3</v>
      </c>
      <c r="AO81">
        <v>1</v>
      </c>
      <c r="AP81">
        <v>3</v>
      </c>
      <c r="AQ81">
        <v>3</v>
      </c>
      <c r="AR81">
        <v>0.66666666666666663</v>
      </c>
      <c r="AS81">
        <v>40</v>
      </c>
      <c r="AT81">
        <v>10</v>
      </c>
      <c r="AU81">
        <v>0</v>
      </c>
      <c r="AV81">
        <v>30</v>
      </c>
      <c r="AW81">
        <v>2</v>
      </c>
      <c r="AX81">
        <v>1</v>
      </c>
      <c r="AY81">
        <v>1</v>
      </c>
      <c r="AZ81">
        <v>0</v>
      </c>
      <c r="BA81">
        <v>1</v>
      </c>
      <c r="BB81">
        <v>0</v>
      </c>
      <c r="BC81">
        <v>0</v>
      </c>
      <c r="BD81">
        <v>0</v>
      </c>
      <c r="BE81">
        <v>5</v>
      </c>
      <c r="BF81">
        <v>0</v>
      </c>
      <c r="BG81">
        <v>-3</v>
      </c>
      <c r="DF81">
        <v>31</v>
      </c>
      <c r="DG81">
        <v>-384</v>
      </c>
      <c r="DH81">
        <v>0</v>
      </c>
      <c r="DI81">
        <v>10</v>
      </c>
      <c r="DJ81">
        <v>1</v>
      </c>
      <c r="DK81">
        <v>15</v>
      </c>
      <c r="DL81">
        <v>0</v>
      </c>
      <c r="DM81">
        <v>10</v>
      </c>
      <c r="DN81">
        <v>1</v>
      </c>
      <c r="DO81">
        <v>1</v>
      </c>
      <c r="DP81">
        <v>0</v>
      </c>
      <c r="DQ81">
        <v>0</v>
      </c>
      <c r="DR81">
        <v>0</v>
      </c>
      <c r="DS81">
        <v>0</v>
      </c>
      <c r="DT81">
        <v>-6</v>
      </c>
      <c r="DU81">
        <v>0</v>
      </c>
      <c r="DV81">
        <v>-4</v>
      </c>
      <c r="DW81">
        <v>0</v>
      </c>
      <c r="DX81">
        <v>1</v>
      </c>
      <c r="DY81">
        <v>0</v>
      </c>
      <c r="DZ81">
        <v>0</v>
      </c>
      <c r="EA81">
        <v>0</v>
      </c>
      <c r="EB81">
        <v>0</v>
      </c>
      <c r="EC81">
        <v>0</v>
      </c>
      <c r="ED81">
        <v>1</v>
      </c>
      <c r="EE81">
        <v>-291</v>
      </c>
      <c r="EF81">
        <v>0</v>
      </c>
      <c r="EG81">
        <v>0</v>
      </c>
      <c r="EH81">
        <v>1</v>
      </c>
      <c r="EI81">
        <v>0</v>
      </c>
      <c r="EJ81">
        <v>0</v>
      </c>
      <c r="EK81">
        <v>1</v>
      </c>
      <c r="EL81">
        <v>0</v>
      </c>
      <c r="EM81">
        <v>0</v>
      </c>
      <c r="EN81">
        <v>1</v>
      </c>
      <c r="EO81">
        <v>0</v>
      </c>
      <c r="EP81">
        <v>15</v>
      </c>
      <c r="EQ81">
        <v>0</v>
      </c>
      <c r="ER81">
        <v>0</v>
      </c>
      <c r="ES81">
        <v>1</v>
      </c>
      <c r="ET81">
        <v>1</v>
      </c>
      <c r="EU81">
        <v>1</v>
      </c>
      <c r="EV81">
        <v>0</v>
      </c>
      <c r="EW81">
        <v>0</v>
      </c>
      <c r="EX81">
        <v>1</v>
      </c>
      <c r="EY81">
        <v>0</v>
      </c>
      <c r="EZ81">
        <v>0</v>
      </c>
      <c r="FA81">
        <v>0</v>
      </c>
      <c r="FB81">
        <v>5</v>
      </c>
      <c r="FC81">
        <v>-3</v>
      </c>
    </row>
    <row r="82" spans="1:159" x14ac:dyDescent="0.25">
      <c r="A82" t="s">
        <v>2871</v>
      </c>
      <c r="B82">
        <v>1</v>
      </c>
      <c r="C82">
        <v>77</v>
      </c>
      <c r="D82">
        <v>4674</v>
      </c>
      <c r="E82">
        <v>3298</v>
      </c>
      <c r="F82">
        <v>6056</v>
      </c>
      <c r="G82">
        <v>2823</v>
      </c>
      <c r="H82">
        <v>6047</v>
      </c>
      <c r="I82">
        <v>4009</v>
      </c>
      <c r="J82">
        <v>218</v>
      </c>
      <c r="K82">
        <v>-32</v>
      </c>
      <c r="L82">
        <v>1</v>
      </c>
      <c r="M82">
        <v>37</v>
      </c>
      <c r="N82">
        <v>151</v>
      </c>
      <c r="O82">
        <v>30</v>
      </c>
      <c r="P82">
        <v>0</v>
      </c>
      <c r="Q82">
        <v>15</v>
      </c>
      <c r="R82">
        <v>1</v>
      </c>
      <c r="S82">
        <v>1</v>
      </c>
      <c r="T82">
        <v>1</v>
      </c>
      <c r="U82">
        <v>11</v>
      </c>
      <c r="V82">
        <v>1</v>
      </c>
      <c r="W82">
        <v>0</v>
      </c>
      <c r="X82">
        <v>0</v>
      </c>
      <c r="Y82">
        <v>22</v>
      </c>
      <c r="Z82">
        <v>2</v>
      </c>
      <c r="AA82">
        <v>1</v>
      </c>
      <c r="AB82">
        <v>23</v>
      </c>
      <c r="AC82">
        <v>0</v>
      </c>
      <c r="AD82">
        <v>0</v>
      </c>
      <c r="AE82">
        <v>118</v>
      </c>
      <c r="AF82">
        <v>0</v>
      </c>
      <c r="AG82">
        <v>0</v>
      </c>
      <c r="AH82">
        <v>141</v>
      </c>
      <c r="AI82">
        <v>-4</v>
      </c>
      <c r="AJ82">
        <v>0</v>
      </c>
      <c r="AK82">
        <v>0</v>
      </c>
      <c r="AL82">
        <v>1</v>
      </c>
      <c r="AM82">
        <v>0</v>
      </c>
      <c r="AN82">
        <v>2</v>
      </c>
      <c r="AO82">
        <v>0</v>
      </c>
      <c r="AP82">
        <v>0</v>
      </c>
      <c r="AQ82">
        <v>0</v>
      </c>
      <c r="AR82">
        <v>1</v>
      </c>
      <c r="AS82">
        <v>10</v>
      </c>
      <c r="AT82">
        <v>0</v>
      </c>
      <c r="AU82">
        <v>30</v>
      </c>
      <c r="AV82">
        <v>0</v>
      </c>
      <c r="AW82">
        <v>3</v>
      </c>
      <c r="AX82">
        <v>0</v>
      </c>
      <c r="AY82">
        <v>0</v>
      </c>
      <c r="AZ82">
        <v>0</v>
      </c>
      <c r="BA82">
        <v>0</v>
      </c>
      <c r="BB82">
        <v>0</v>
      </c>
      <c r="BC82">
        <v>0</v>
      </c>
      <c r="BD82">
        <v>0</v>
      </c>
      <c r="BE82">
        <v>0</v>
      </c>
      <c r="BF82">
        <v>0</v>
      </c>
      <c r="BG82">
        <v>-3</v>
      </c>
      <c r="DF82">
        <v>250</v>
      </c>
      <c r="DG82">
        <v>32</v>
      </c>
      <c r="DH82">
        <v>3</v>
      </c>
      <c r="DI82">
        <v>35</v>
      </c>
      <c r="DJ82">
        <v>175</v>
      </c>
      <c r="DK82">
        <v>40</v>
      </c>
      <c r="DL82">
        <v>1</v>
      </c>
      <c r="DM82">
        <v>15</v>
      </c>
      <c r="DN82">
        <v>1</v>
      </c>
      <c r="DO82">
        <v>1</v>
      </c>
      <c r="DP82">
        <v>1</v>
      </c>
      <c r="DQ82">
        <v>10</v>
      </c>
      <c r="DR82">
        <v>1</v>
      </c>
      <c r="DS82">
        <v>0</v>
      </c>
      <c r="DT82">
        <v>0</v>
      </c>
      <c r="DU82">
        <v>20</v>
      </c>
      <c r="DV82">
        <v>-2</v>
      </c>
      <c r="DW82">
        <v>1</v>
      </c>
      <c r="DX82">
        <v>135</v>
      </c>
      <c r="DY82">
        <v>0</v>
      </c>
      <c r="DZ82">
        <v>10</v>
      </c>
      <c r="EA82">
        <v>0</v>
      </c>
      <c r="EB82">
        <v>0</v>
      </c>
      <c r="EC82">
        <v>0</v>
      </c>
      <c r="ED82">
        <v>145</v>
      </c>
      <c r="EE82">
        <v>4</v>
      </c>
      <c r="EF82">
        <v>0</v>
      </c>
      <c r="EG82">
        <v>0</v>
      </c>
      <c r="EH82">
        <v>1</v>
      </c>
      <c r="EI82">
        <v>3</v>
      </c>
      <c r="EJ82">
        <v>3</v>
      </c>
      <c r="EK82">
        <v>1</v>
      </c>
      <c r="EL82">
        <v>3</v>
      </c>
      <c r="EM82">
        <v>3</v>
      </c>
      <c r="EN82">
        <v>0.33333333333333331</v>
      </c>
      <c r="EO82">
        <v>30</v>
      </c>
      <c r="EP82">
        <v>10</v>
      </c>
      <c r="EQ82">
        <v>0</v>
      </c>
      <c r="ER82">
        <v>30</v>
      </c>
      <c r="ES82">
        <v>2</v>
      </c>
      <c r="ET82">
        <v>1</v>
      </c>
      <c r="EU82">
        <v>1</v>
      </c>
      <c r="EV82">
        <v>0</v>
      </c>
      <c r="EW82">
        <v>0</v>
      </c>
      <c r="EX82">
        <v>0</v>
      </c>
      <c r="EY82">
        <v>0</v>
      </c>
      <c r="EZ82">
        <v>0</v>
      </c>
      <c r="FA82">
        <v>0</v>
      </c>
      <c r="FB82">
        <v>0</v>
      </c>
      <c r="FC82">
        <v>-3</v>
      </c>
    </row>
    <row r="83" spans="1:159" x14ac:dyDescent="0.25">
      <c r="A83" t="s">
        <v>2871</v>
      </c>
      <c r="B83">
        <v>1</v>
      </c>
      <c r="C83">
        <v>78</v>
      </c>
      <c r="D83">
        <v>4181</v>
      </c>
      <c r="E83">
        <v>4198</v>
      </c>
      <c r="F83">
        <v>5172</v>
      </c>
      <c r="G83">
        <v>5658</v>
      </c>
      <c r="H83">
        <v>3754</v>
      </c>
      <c r="I83">
        <v>5576</v>
      </c>
      <c r="J83">
        <v>410</v>
      </c>
      <c r="K83">
        <v>212</v>
      </c>
      <c r="L83">
        <v>4</v>
      </c>
      <c r="M83">
        <v>37</v>
      </c>
      <c r="N83">
        <v>278</v>
      </c>
      <c r="O83">
        <v>90</v>
      </c>
      <c r="P83">
        <v>1</v>
      </c>
      <c r="Q83">
        <v>15</v>
      </c>
      <c r="R83">
        <v>1</v>
      </c>
      <c r="S83">
        <v>1</v>
      </c>
      <c r="T83">
        <v>1</v>
      </c>
      <c r="U83">
        <v>11</v>
      </c>
      <c r="V83">
        <v>1</v>
      </c>
      <c r="W83">
        <v>0</v>
      </c>
      <c r="X83">
        <v>0</v>
      </c>
      <c r="Y83">
        <v>22</v>
      </c>
      <c r="Z83">
        <v>8</v>
      </c>
      <c r="AA83">
        <v>1</v>
      </c>
      <c r="AB83">
        <v>136</v>
      </c>
      <c r="AC83">
        <v>0</v>
      </c>
      <c r="AD83">
        <v>10</v>
      </c>
      <c r="AE83">
        <v>82</v>
      </c>
      <c r="AF83">
        <v>0</v>
      </c>
      <c r="AG83">
        <v>10</v>
      </c>
      <c r="AH83">
        <v>238</v>
      </c>
      <c r="AI83">
        <v>184</v>
      </c>
      <c r="AJ83">
        <v>0</v>
      </c>
      <c r="AK83">
        <v>2</v>
      </c>
      <c r="AL83">
        <v>0</v>
      </c>
      <c r="AM83">
        <v>3</v>
      </c>
      <c r="AN83">
        <v>3</v>
      </c>
      <c r="AO83">
        <v>0</v>
      </c>
      <c r="AP83">
        <v>3</v>
      </c>
      <c r="AQ83">
        <v>3</v>
      </c>
      <c r="AR83">
        <v>0.66666666666666663</v>
      </c>
      <c r="AS83">
        <v>40</v>
      </c>
      <c r="AT83">
        <v>0</v>
      </c>
      <c r="AU83">
        <v>90</v>
      </c>
      <c r="AV83">
        <v>0</v>
      </c>
      <c r="AW83">
        <v>3</v>
      </c>
      <c r="AX83">
        <v>3</v>
      </c>
      <c r="AY83">
        <v>3</v>
      </c>
      <c r="AZ83">
        <v>1</v>
      </c>
      <c r="BA83">
        <v>7</v>
      </c>
      <c r="BB83">
        <v>1</v>
      </c>
      <c r="BC83">
        <v>0</v>
      </c>
      <c r="BD83">
        <v>0</v>
      </c>
      <c r="BE83">
        <v>35</v>
      </c>
      <c r="BF83">
        <v>5</v>
      </c>
      <c r="BG83">
        <v>-3</v>
      </c>
      <c r="DF83">
        <v>198</v>
      </c>
      <c r="DG83">
        <v>-212</v>
      </c>
      <c r="DH83">
        <v>1</v>
      </c>
      <c r="DI83">
        <v>29</v>
      </c>
      <c r="DJ83">
        <v>69</v>
      </c>
      <c r="DK83">
        <v>65</v>
      </c>
      <c r="DL83">
        <v>0</v>
      </c>
      <c r="DM83">
        <v>15</v>
      </c>
      <c r="DN83">
        <v>1</v>
      </c>
      <c r="DO83">
        <v>1</v>
      </c>
      <c r="DP83">
        <v>1</v>
      </c>
      <c r="DQ83">
        <v>7</v>
      </c>
      <c r="DR83">
        <v>1</v>
      </c>
      <c r="DS83">
        <v>0</v>
      </c>
      <c r="DT83">
        <v>0</v>
      </c>
      <c r="DU83">
        <v>14</v>
      </c>
      <c r="DV83">
        <v>-8</v>
      </c>
      <c r="DW83">
        <v>1</v>
      </c>
      <c r="DX83">
        <v>22</v>
      </c>
      <c r="DY83">
        <v>0</v>
      </c>
      <c r="DZ83">
        <v>0</v>
      </c>
      <c r="EA83">
        <v>32</v>
      </c>
      <c r="EB83">
        <v>0</v>
      </c>
      <c r="EC83">
        <v>0</v>
      </c>
      <c r="ED83">
        <v>54</v>
      </c>
      <c r="EE83">
        <v>-184</v>
      </c>
      <c r="EF83">
        <v>0</v>
      </c>
      <c r="EG83">
        <v>0</v>
      </c>
      <c r="EH83">
        <v>1</v>
      </c>
      <c r="EI83">
        <v>3</v>
      </c>
      <c r="EJ83">
        <v>3</v>
      </c>
      <c r="EK83">
        <v>1</v>
      </c>
      <c r="EL83">
        <v>0</v>
      </c>
      <c r="EM83">
        <v>0</v>
      </c>
      <c r="EN83">
        <v>1</v>
      </c>
      <c r="EO83">
        <v>15</v>
      </c>
      <c r="EP83">
        <v>5</v>
      </c>
      <c r="EQ83">
        <v>30</v>
      </c>
      <c r="ER83">
        <v>30</v>
      </c>
      <c r="ES83">
        <v>2</v>
      </c>
      <c r="ET83">
        <v>1</v>
      </c>
      <c r="EU83">
        <v>3</v>
      </c>
      <c r="EV83">
        <v>0</v>
      </c>
      <c r="EW83">
        <v>1</v>
      </c>
      <c r="EX83">
        <v>7</v>
      </c>
      <c r="EY83">
        <v>0</v>
      </c>
      <c r="EZ83">
        <v>0</v>
      </c>
      <c r="FA83">
        <v>5</v>
      </c>
      <c r="FB83">
        <v>35</v>
      </c>
      <c r="FC83">
        <v>-3</v>
      </c>
    </row>
    <row r="84" spans="1:159" x14ac:dyDescent="0.25">
      <c r="A84" t="s">
        <v>2871</v>
      </c>
      <c r="B84">
        <v>1</v>
      </c>
      <c r="C84">
        <v>79</v>
      </c>
      <c r="D84">
        <v>7048</v>
      </c>
      <c r="E84">
        <v>6175</v>
      </c>
      <c r="F84">
        <v>3313</v>
      </c>
      <c r="G84">
        <v>3300</v>
      </c>
      <c r="H84">
        <v>2531</v>
      </c>
      <c r="I84">
        <v>6453</v>
      </c>
      <c r="J84">
        <v>490</v>
      </c>
      <c r="K84">
        <v>261</v>
      </c>
      <c r="L84">
        <v>3</v>
      </c>
      <c r="M84">
        <v>31</v>
      </c>
      <c r="N84">
        <v>299</v>
      </c>
      <c r="O84">
        <v>65</v>
      </c>
      <c r="P84">
        <v>1</v>
      </c>
      <c r="Q84">
        <v>15</v>
      </c>
      <c r="R84">
        <v>1</v>
      </c>
      <c r="S84">
        <v>1</v>
      </c>
      <c r="T84">
        <v>1</v>
      </c>
      <c r="U84">
        <v>8</v>
      </c>
      <c r="V84">
        <v>1</v>
      </c>
      <c r="W84">
        <v>0</v>
      </c>
      <c r="X84">
        <v>0</v>
      </c>
      <c r="Y84">
        <v>16</v>
      </c>
      <c r="Z84">
        <v>16</v>
      </c>
      <c r="AA84">
        <v>1</v>
      </c>
      <c r="AB84">
        <v>136</v>
      </c>
      <c r="AC84">
        <v>4</v>
      </c>
      <c r="AD84">
        <v>9</v>
      </c>
      <c r="AE84">
        <v>119</v>
      </c>
      <c r="AF84">
        <v>0</v>
      </c>
      <c r="AG84">
        <v>0</v>
      </c>
      <c r="AH84">
        <v>264</v>
      </c>
      <c r="AI84">
        <v>155</v>
      </c>
      <c r="AJ84">
        <v>1</v>
      </c>
      <c r="AK84">
        <v>1</v>
      </c>
      <c r="AL84">
        <v>0.4</v>
      </c>
      <c r="AM84">
        <v>3</v>
      </c>
      <c r="AN84">
        <v>3</v>
      </c>
      <c r="AO84">
        <v>1</v>
      </c>
      <c r="AP84">
        <v>3</v>
      </c>
      <c r="AQ84">
        <v>3</v>
      </c>
      <c r="AR84">
        <v>0.3</v>
      </c>
      <c r="AS84">
        <v>35</v>
      </c>
      <c r="AT84">
        <v>5</v>
      </c>
      <c r="AU84">
        <v>30</v>
      </c>
      <c r="AV84">
        <v>30</v>
      </c>
      <c r="AW84">
        <v>3</v>
      </c>
      <c r="AX84">
        <v>1</v>
      </c>
      <c r="AY84">
        <v>2</v>
      </c>
      <c r="AZ84">
        <v>0</v>
      </c>
      <c r="BA84">
        <v>0</v>
      </c>
      <c r="BB84">
        <v>4</v>
      </c>
      <c r="BC84">
        <v>1</v>
      </c>
      <c r="BD84">
        <v>3</v>
      </c>
      <c r="BE84">
        <v>25</v>
      </c>
      <c r="BF84">
        <v>95</v>
      </c>
      <c r="BG84">
        <v>-3</v>
      </c>
      <c r="DF84">
        <v>229</v>
      </c>
      <c r="DG84">
        <v>-261</v>
      </c>
      <c r="DH84">
        <v>0</v>
      </c>
      <c r="DI84">
        <v>15</v>
      </c>
      <c r="DJ84">
        <v>124</v>
      </c>
      <c r="DK84">
        <v>65</v>
      </c>
      <c r="DL84">
        <v>0</v>
      </c>
      <c r="DM84">
        <v>15</v>
      </c>
      <c r="DN84">
        <v>1</v>
      </c>
      <c r="DO84">
        <v>1</v>
      </c>
      <c r="DP84">
        <v>1</v>
      </c>
      <c r="DQ84">
        <v>0</v>
      </c>
      <c r="DR84">
        <v>0</v>
      </c>
      <c r="DS84">
        <v>0</v>
      </c>
      <c r="DT84">
        <v>0</v>
      </c>
      <c r="DU84">
        <v>0</v>
      </c>
      <c r="DV84">
        <v>-16</v>
      </c>
      <c r="DW84">
        <v>0</v>
      </c>
      <c r="DX84">
        <v>109</v>
      </c>
      <c r="DY84">
        <v>0</v>
      </c>
      <c r="DZ84">
        <v>0</v>
      </c>
      <c r="EA84">
        <v>0</v>
      </c>
      <c r="EB84">
        <v>0</v>
      </c>
      <c r="EC84">
        <v>0</v>
      </c>
      <c r="ED84">
        <v>109</v>
      </c>
      <c r="EE84">
        <v>-155</v>
      </c>
      <c r="EF84">
        <v>0</v>
      </c>
      <c r="EG84">
        <v>0</v>
      </c>
      <c r="EH84">
        <v>1</v>
      </c>
      <c r="EI84">
        <v>3</v>
      </c>
      <c r="EJ84">
        <v>3</v>
      </c>
      <c r="EK84">
        <v>1</v>
      </c>
      <c r="EL84">
        <v>0</v>
      </c>
      <c r="EM84">
        <v>0</v>
      </c>
      <c r="EN84">
        <v>1</v>
      </c>
      <c r="EO84">
        <v>15</v>
      </c>
      <c r="EP84">
        <v>5</v>
      </c>
      <c r="EQ84">
        <v>30</v>
      </c>
      <c r="ER84">
        <v>30</v>
      </c>
      <c r="ES84">
        <v>2</v>
      </c>
      <c r="ET84">
        <v>1</v>
      </c>
      <c r="EU84">
        <v>3</v>
      </c>
      <c r="EV84">
        <v>0</v>
      </c>
      <c r="EW84">
        <v>4</v>
      </c>
      <c r="EX84">
        <v>0</v>
      </c>
      <c r="EY84">
        <v>3</v>
      </c>
      <c r="EZ84">
        <v>1</v>
      </c>
      <c r="FA84">
        <v>95</v>
      </c>
      <c r="FB84">
        <v>25</v>
      </c>
      <c r="FC84">
        <v>-3</v>
      </c>
    </row>
    <row r="85" spans="1:159" x14ac:dyDescent="0.25">
      <c r="A85" t="s">
        <v>2871</v>
      </c>
      <c r="B85">
        <v>1</v>
      </c>
      <c r="C85">
        <v>80</v>
      </c>
      <c r="D85">
        <v>4360</v>
      </c>
      <c r="E85">
        <v>3275</v>
      </c>
      <c r="F85">
        <v>4009</v>
      </c>
      <c r="G85">
        <v>3292</v>
      </c>
      <c r="H85">
        <v>4539</v>
      </c>
      <c r="I85">
        <v>3883</v>
      </c>
      <c r="J85">
        <v>177</v>
      </c>
      <c r="K85">
        <v>-146</v>
      </c>
      <c r="L85">
        <v>0</v>
      </c>
      <c r="M85">
        <v>15</v>
      </c>
      <c r="N85">
        <v>92</v>
      </c>
      <c r="O85">
        <v>40</v>
      </c>
      <c r="P85">
        <v>0</v>
      </c>
      <c r="Q85">
        <v>15</v>
      </c>
      <c r="R85">
        <v>1</v>
      </c>
      <c r="S85">
        <v>1</v>
      </c>
      <c r="T85">
        <v>1</v>
      </c>
      <c r="U85">
        <v>0</v>
      </c>
      <c r="V85">
        <v>0</v>
      </c>
      <c r="W85">
        <v>0</v>
      </c>
      <c r="X85">
        <v>0</v>
      </c>
      <c r="Y85">
        <v>0</v>
      </c>
      <c r="Z85">
        <v>-22</v>
      </c>
      <c r="AA85">
        <v>0</v>
      </c>
      <c r="AB85">
        <v>56</v>
      </c>
      <c r="AC85">
        <v>0</v>
      </c>
      <c r="AD85">
        <v>0</v>
      </c>
      <c r="AE85">
        <v>1</v>
      </c>
      <c r="AF85">
        <v>0</v>
      </c>
      <c r="AG85">
        <v>0</v>
      </c>
      <c r="AH85">
        <v>57</v>
      </c>
      <c r="AI85">
        <v>-184</v>
      </c>
      <c r="AJ85">
        <v>3</v>
      </c>
      <c r="AK85">
        <v>3</v>
      </c>
      <c r="AL85">
        <v>0</v>
      </c>
      <c r="AM85">
        <v>3</v>
      </c>
      <c r="AN85">
        <v>3</v>
      </c>
      <c r="AO85">
        <v>1</v>
      </c>
      <c r="AP85">
        <v>0</v>
      </c>
      <c r="AQ85">
        <v>1</v>
      </c>
      <c r="AR85">
        <v>0</v>
      </c>
      <c r="AS85">
        <v>35</v>
      </c>
      <c r="AT85">
        <v>10</v>
      </c>
      <c r="AU85">
        <v>0</v>
      </c>
      <c r="AV85">
        <v>30</v>
      </c>
      <c r="AW85">
        <v>1</v>
      </c>
      <c r="AX85">
        <v>2</v>
      </c>
      <c r="AY85">
        <v>1</v>
      </c>
      <c r="AZ85">
        <v>0</v>
      </c>
      <c r="BA85">
        <v>0</v>
      </c>
      <c r="BB85">
        <v>1</v>
      </c>
      <c r="BC85">
        <v>0</v>
      </c>
      <c r="BD85">
        <v>1</v>
      </c>
      <c r="BE85">
        <v>0</v>
      </c>
      <c r="BF85">
        <v>30</v>
      </c>
      <c r="BG85">
        <v>-3</v>
      </c>
      <c r="DF85">
        <v>323</v>
      </c>
      <c r="DG85">
        <v>146</v>
      </c>
      <c r="DH85">
        <v>2</v>
      </c>
      <c r="DI85">
        <v>32</v>
      </c>
      <c r="DJ85">
        <v>281</v>
      </c>
      <c r="DK85">
        <v>10</v>
      </c>
      <c r="DL85">
        <v>1</v>
      </c>
      <c r="DM85">
        <v>10</v>
      </c>
      <c r="DN85">
        <v>0</v>
      </c>
      <c r="DO85">
        <v>1</v>
      </c>
      <c r="DP85">
        <v>1</v>
      </c>
      <c r="DQ85">
        <v>11</v>
      </c>
      <c r="DR85">
        <v>1</v>
      </c>
      <c r="DS85">
        <v>0</v>
      </c>
      <c r="DT85">
        <v>0</v>
      </c>
      <c r="DU85">
        <v>22</v>
      </c>
      <c r="DV85">
        <v>22</v>
      </c>
      <c r="DW85">
        <v>0</v>
      </c>
      <c r="DX85">
        <v>125</v>
      </c>
      <c r="DY85">
        <v>10</v>
      </c>
      <c r="DZ85">
        <v>0</v>
      </c>
      <c r="EA85">
        <v>116</v>
      </c>
      <c r="EB85">
        <v>0</v>
      </c>
      <c r="EC85">
        <v>0</v>
      </c>
      <c r="ED85">
        <v>241</v>
      </c>
      <c r="EE85">
        <v>184</v>
      </c>
      <c r="EF85">
        <v>1</v>
      </c>
      <c r="EG85">
        <v>2</v>
      </c>
      <c r="EH85">
        <v>0.5</v>
      </c>
      <c r="EI85">
        <v>0</v>
      </c>
      <c r="EJ85">
        <v>3</v>
      </c>
      <c r="EK85">
        <v>0</v>
      </c>
      <c r="EL85">
        <v>2</v>
      </c>
      <c r="EM85">
        <v>3</v>
      </c>
      <c r="EN85">
        <v>0</v>
      </c>
      <c r="EO85">
        <v>40</v>
      </c>
      <c r="EP85">
        <v>10</v>
      </c>
      <c r="EQ85">
        <v>0</v>
      </c>
      <c r="ER85">
        <v>0</v>
      </c>
      <c r="ES85">
        <v>0</v>
      </c>
      <c r="ET85">
        <v>1</v>
      </c>
      <c r="EU85">
        <v>1</v>
      </c>
      <c r="EV85">
        <v>0</v>
      </c>
      <c r="EW85">
        <v>1</v>
      </c>
      <c r="EX85">
        <v>0</v>
      </c>
      <c r="EY85">
        <v>1</v>
      </c>
      <c r="EZ85">
        <v>0</v>
      </c>
      <c r="FA85">
        <v>30</v>
      </c>
      <c r="FB85">
        <v>0</v>
      </c>
      <c r="FC85">
        <v>-3</v>
      </c>
    </row>
    <row r="86" spans="1:159" x14ac:dyDescent="0.25">
      <c r="A86" t="s">
        <v>2871</v>
      </c>
      <c r="B86">
        <v>1</v>
      </c>
      <c r="C86">
        <v>81</v>
      </c>
      <c r="D86">
        <v>3130</v>
      </c>
      <c r="E86">
        <v>3298</v>
      </c>
      <c r="F86">
        <v>5638</v>
      </c>
      <c r="G86">
        <v>5172</v>
      </c>
      <c r="H86">
        <v>7257</v>
      </c>
      <c r="I86">
        <v>2500</v>
      </c>
      <c r="J86">
        <v>312</v>
      </c>
      <c r="K86">
        <v>6</v>
      </c>
      <c r="L86">
        <v>3</v>
      </c>
      <c r="M86">
        <v>33</v>
      </c>
      <c r="N86">
        <v>164</v>
      </c>
      <c r="O86">
        <v>35</v>
      </c>
      <c r="P86">
        <v>1</v>
      </c>
      <c r="Q86">
        <v>15</v>
      </c>
      <c r="R86">
        <v>1</v>
      </c>
      <c r="S86">
        <v>1</v>
      </c>
      <c r="T86">
        <v>1</v>
      </c>
      <c r="U86">
        <v>9</v>
      </c>
      <c r="V86">
        <v>1</v>
      </c>
      <c r="W86">
        <v>0</v>
      </c>
      <c r="X86">
        <v>0</v>
      </c>
      <c r="Y86">
        <v>18</v>
      </c>
      <c r="Z86">
        <v>-4</v>
      </c>
      <c r="AA86">
        <v>1</v>
      </c>
      <c r="AB86">
        <v>67</v>
      </c>
      <c r="AC86">
        <v>0</v>
      </c>
      <c r="AD86">
        <v>0</v>
      </c>
      <c r="AE86">
        <v>82</v>
      </c>
      <c r="AF86">
        <v>0</v>
      </c>
      <c r="AG86">
        <v>0</v>
      </c>
      <c r="AH86">
        <v>149</v>
      </c>
      <c r="AI86">
        <v>-5</v>
      </c>
      <c r="AJ86">
        <v>0</v>
      </c>
      <c r="AK86">
        <v>0</v>
      </c>
      <c r="AL86">
        <v>1</v>
      </c>
      <c r="AM86">
        <v>3</v>
      </c>
      <c r="AN86">
        <v>3</v>
      </c>
      <c r="AO86">
        <v>1</v>
      </c>
      <c r="AP86">
        <v>0</v>
      </c>
      <c r="AQ86">
        <v>0</v>
      </c>
      <c r="AR86">
        <v>1</v>
      </c>
      <c r="AS86">
        <v>15</v>
      </c>
      <c r="AT86">
        <v>5</v>
      </c>
      <c r="AU86">
        <v>0</v>
      </c>
      <c r="AV86">
        <v>30</v>
      </c>
      <c r="AW86">
        <v>2</v>
      </c>
      <c r="AX86">
        <v>0</v>
      </c>
      <c r="AY86">
        <v>1</v>
      </c>
      <c r="AZ86">
        <v>0</v>
      </c>
      <c r="BA86">
        <v>2</v>
      </c>
      <c r="BB86">
        <v>1</v>
      </c>
      <c r="BC86">
        <v>1</v>
      </c>
      <c r="BD86">
        <v>3</v>
      </c>
      <c r="BE86">
        <v>35</v>
      </c>
      <c r="BF86">
        <v>80</v>
      </c>
      <c r="BG86">
        <v>-3</v>
      </c>
      <c r="DF86">
        <v>306</v>
      </c>
      <c r="DG86">
        <v>-6</v>
      </c>
      <c r="DH86">
        <v>0</v>
      </c>
      <c r="DI86">
        <v>32</v>
      </c>
      <c r="DJ86">
        <v>179</v>
      </c>
      <c r="DK86">
        <v>60</v>
      </c>
      <c r="DL86">
        <v>0</v>
      </c>
      <c r="DM86">
        <v>10</v>
      </c>
      <c r="DN86">
        <v>1</v>
      </c>
      <c r="DO86">
        <v>0</v>
      </c>
      <c r="DP86">
        <v>1</v>
      </c>
      <c r="DQ86">
        <v>11</v>
      </c>
      <c r="DR86">
        <v>1</v>
      </c>
      <c r="DS86">
        <v>0</v>
      </c>
      <c r="DT86">
        <v>0</v>
      </c>
      <c r="DU86">
        <v>22</v>
      </c>
      <c r="DV86">
        <v>4</v>
      </c>
      <c r="DW86">
        <v>0</v>
      </c>
      <c r="DX86">
        <v>136</v>
      </c>
      <c r="DY86">
        <v>0</v>
      </c>
      <c r="DZ86">
        <v>10</v>
      </c>
      <c r="EA86">
        <v>8</v>
      </c>
      <c r="EB86">
        <v>0</v>
      </c>
      <c r="EC86">
        <v>0</v>
      </c>
      <c r="ED86">
        <v>154</v>
      </c>
      <c r="EE86">
        <v>5</v>
      </c>
      <c r="EF86">
        <v>0</v>
      </c>
      <c r="EG86">
        <v>0</v>
      </c>
      <c r="EH86">
        <v>1</v>
      </c>
      <c r="EI86">
        <v>3</v>
      </c>
      <c r="EJ86">
        <v>3</v>
      </c>
      <c r="EK86">
        <v>1</v>
      </c>
      <c r="EL86">
        <v>1</v>
      </c>
      <c r="EM86">
        <v>2</v>
      </c>
      <c r="EN86">
        <v>0.5</v>
      </c>
      <c r="EO86">
        <v>25</v>
      </c>
      <c r="EP86">
        <v>0</v>
      </c>
      <c r="EQ86">
        <v>30</v>
      </c>
      <c r="ER86">
        <v>30</v>
      </c>
      <c r="ES86">
        <v>3</v>
      </c>
      <c r="ET86">
        <v>0</v>
      </c>
      <c r="EU86">
        <v>2</v>
      </c>
      <c r="EV86">
        <v>0</v>
      </c>
      <c r="EW86">
        <v>1</v>
      </c>
      <c r="EX86">
        <v>2</v>
      </c>
      <c r="EY86">
        <v>3</v>
      </c>
      <c r="EZ86">
        <v>1</v>
      </c>
      <c r="FA86">
        <v>80</v>
      </c>
      <c r="FB86">
        <v>35</v>
      </c>
      <c r="FC86">
        <v>-3</v>
      </c>
    </row>
    <row r="87" spans="1:159" x14ac:dyDescent="0.25">
      <c r="A87" t="s">
        <v>2871</v>
      </c>
      <c r="B87">
        <v>1</v>
      </c>
      <c r="C87">
        <v>82</v>
      </c>
      <c r="D87">
        <v>5929</v>
      </c>
      <c r="E87">
        <v>1986</v>
      </c>
      <c r="F87">
        <v>2823</v>
      </c>
      <c r="G87">
        <v>3300</v>
      </c>
      <c r="H87">
        <v>4818</v>
      </c>
      <c r="I87">
        <v>3754</v>
      </c>
      <c r="J87">
        <v>141</v>
      </c>
      <c r="K87">
        <v>-54</v>
      </c>
      <c r="L87">
        <v>0</v>
      </c>
      <c r="M87">
        <v>15</v>
      </c>
      <c r="N87">
        <v>116</v>
      </c>
      <c r="O87">
        <v>10</v>
      </c>
      <c r="P87">
        <v>0</v>
      </c>
      <c r="Q87">
        <v>15</v>
      </c>
      <c r="R87">
        <v>1</v>
      </c>
      <c r="S87">
        <v>1</v>
      </c>
      <c r="T87">
        <v>1</v>
      </c>
      <c r="U87">
        <v>0</v>
      </c>
      <c r="V87">
        <v>0</v>
      </c>
      <c r="W87">
        <v>0</v>
      </c>
      <c r="X87">
        <v>0</v>
      </c>
      <c r="Y87">
        <v>0</v>
      </c>
      <c r="Z87">
        <v>0</v>
      </c>
      <c r="AA87">
        <v>0</v>
      </c>
      <c r="AB87">
        <v>116</v>
      </c>
      <c r="AC87">
        <v>0</v>
      </c>
      <c r="AD87">
        <v>0</v>
      </c>
      <c r="AE87">
        <v>0</v>
      </c>
      <c r="AF87">
        <v>0</v>
      </c>
      <c r="AG87">
        <v>0</v>
      </c>
      <c r="AH87">
        <v>116</v>
      </c>
      <c r="AI87">
        <v>-34</v>
      </c>
      <c r="AJ87">
        <v>0</v>
      </c>
      <c r="AK87">
        <v>0</v>
      </c>
      <c r="AL87">
        <v>1</v>
      </c>
      <c r="AM87">
        <v>0</v>
      </c>
      <c r="AN87">
        <v>0</v>
      </c>
      <c r="AO87">
        <v>1</v>
      </c>
      <c r="AP87">
        <v>0</v>
      </c>
      <c r="AQ87">
        <v>0</v>
      </c>
      <c r="AR87">
        <v>1</v>
      </c>
      <c r="AS87">
        <v>0</v>
      </c>
      <c r="AT87">
        <v>10</v>
      </c>
      <c r="AU87">
        <v>0</v>
      </c>
      <c r="AV87">
        <v>0</v>
      </c>
      <c r="AW87">
        <v>1</v>
      </c>
      <c r="AX87">
        <v>1</v>
      </c>
      <c r="AY87">
        <v>0</v>
      </c>
      <c r="AZ87">
        <v>0</v>
      </c>
      <c r="BA87">
        <v>1</v>
      </c>
      <c r="BB87">
        <v>0</v>
      </c>
      <c r="BC87">
        <v>0</v>
      </c>
      <c r="BD87">
        <v>0</v>
      </c>
      <c r="BE87">
        <v>5</v>
      </c>
      <c r="BF87">
        <v>0</v>
      </c>
      <c r="BG87">
        <v>-3</v>
      </c>
      <c r="DF87">
        <v>195</v>
      </c>
      <c r="DG87">
        <v>54</v>
      </c>
      <c r="DH87">
        <v>2</v>
      </c>
      <c r="DI87">
        <v>5</v>
      </c>
      <c r="DJ87">
        <v>150</v>
      </c>
      <c r="DK87">
        <v>35</v>
      </c>
      <c r="DL87">
        <v>1</v>
      </c>
      <c r="DM87">
        <v>5</v>
      </c>
      <c r="DN87">
        <v>0</v>
      </c>
      <c r="DO87">
        <v>0</v>
      </c>
      <c r="DP87">
        <v>1</v>
      </c>
      <c r="DQ87">
        <v>0</v>
      </c>
      <c r="DR87">
        <v>0</v>
      </c>
      <c r="DS87">
        <v>0</v>
      </c>
      <c r="DT87">
        <v>0</v>
      </c>
      <c r="DU87">
        <v>0</v>
      </c>
      <c r="DV87">
        <v>0</v>
      </c>
      <c r="DW87">
        <v>0</v>
      </c>
      <c r="DX87">
        <v>26</v>
      </c>
      <c r="DY87">
        <v>0</v>
      </c>
      <c r="DZ87">
        <v>0</v>
      </c>
      <c r="EA87">
        <v>124</v>
      </c>
      <c r="EB87">
        <v>0</v>
      </c>
      <c r="EC87">
        <v>0</v>
      </c>
      <c r="ED87">
        <v>150</v>
      </c>
      <c r="EE87">
        <v>34</v>
      </c>
      <c r="EF87">
        <v>0</v>
      </c>
      <c r="EG87">
        <v>0</v>
      </c>
      <c r="EH87">
        <v>1</v>
      </c>
      <c r="EI87">
        <v>0</v>
      </c>
      <c r="EJ87">
        <v>0</v>
      </c>
      <c r="EK87">
        <v>1</v>
      </c>
      <c r="EL87">
        <v>0</v>
      </c>
      <c r="EM87">
        <v>0</v>
      </c>
      <c r="EN87">
        <v>1</v>
      </c>
      <c r="EO87">
        <v>0</v>
      </c>
      <c r="EP87">
        <v>5</v>
      </c>
      <c r="EQ87">
        <v>30</v>
      </c>
      <c r="ER87">
        <v>0</v>
      </c>
      <c r="ES87">
        <v>0</v>
      </c>
      <c r="ET87">
        <v>3</v>
      </c>
      <c r="EU87">
        <v>1</v>
      </c>
      <c r="EV87">
        <v>0</v>
      </c>
      <c r="EW87">
        <v>0</v>
      </c>
      <c r="EX87">
        <v>1</v>
      </c>
      <c r="EY87">
        <v>0</v>
      </c>
      <c r="EZ87">
        <v>0</v>
      </c>
      <c r="FA87">
        <v>0</v>
      </c>
      <c r="FB87">
        <v>5</v>
      </c>
      <c r="FC87">
        <v>-3</v>
      </c>
    </row>
    <row r="88" spans="1:159" x14ac:dyDescent="0.25">
      <c r="A88" t="s">
        <v>2871</v>
      </c>
      <c r="B88">
        <v>1</v>
      </c>
      <c r="C88">
        <v>83</v>
      </c>
      <c r="D88">
        <v>7235</v>
      </c>
      <c r="E88">
        <v>2538</v>
      </c>
      <c r="F88">
        <v>3277</v>
      </c>
      <c r="G88">
        <v>4198</v>
      </c>
      <c r="H88">
        <v>2883</v>
      </c>
      <c r="I88">
        <v>3750</v>
      </c>
      <c r="J88">
        <v>194</v>
      </c>
      <c r="K88">
        <v>-270</v>
      </c>
      <c r="L88">
        <v>1</v>
      </c>
      <c r="M88">
        <v>27</v>
      </c>
      <c r="N88">
        <v>57</v>
      </c>
      <c r="O88">
        <v>35</v>
      </c>
      <c r="P88">
        <v>0</v>
      </c>
      <c r="Q88">
        <v>15</v>
      </c>
      <c r="R88">
        <v>1</v>
      </c>
      <c r="S88">
        <v>1</v>
      </c>
      <c r="T88">
        <v>1</v>
      </c>
      <c r="U88">
        <v>6</v>
      </c>
      <c r="V88">
        <v>1</v>
      </c>
      <c r="W88">
        <v>0</v>
      </c>
      <c r="X88">
        <v>0</v>
      </c>
      <c r="Y88">
        <v>12</v>
      </c>
      <c r="Z88">
        <v>12</v>
      </c>
      <c r="AA88">
        <v>1</v>
      </c>
      <c r="AB88">
        <v>47</v>
      </c>
      <c r="AC88">
        <v>0</v>
      </c>
      <c r="AD88">
        <v>0</v>
      </c>
      <c r="AE88">
        <v>0</v>
      </c>
      <c r="AF88">
        <v>0</v>
      </c>
      <c r="AG88">
        <v>0</v>
      </c>
      <c r="AH88">
        <v>47</v>
      </c>
      <c r="AI88">
        <v>-222</v>
      </c>
      <c r="AJ88">
        <v>0</v>
      </c>
      <c r="AK88">
        <v>0</v>
      </c>
      <c r="AL88">
        <v>1</v>
      </c>
      <c r="AM88">
        <v>0</v>
      </c>
      <c r="AN88">
        <v>2</v>
      </c>
      <c r="AO88">
        <v>0</v>
      </c>
      <c r="AP88">
        <v>0</v>
      </c>
      <c r="AQ88">
        <v>0</v>
      </c>
      <c r="AR88">
        <v>1</v>
      </c>
      <c r="AS88">
        <v>10</v>
      </c>
      <c r="AT88">
        <v>5</v>
      </c>
      <c r="AU88">
        <v>30</v>
      </c>
      <c r="AV88">
        <v>0</v>
      </c>
      <c r="AW88">
        <v>1</v>
      </c>
      <c r="AX88">
        <v>0</v>
      </c>
      <c r="AY88">
        <v>3</v>
      </c>
      <c r="AZ88">
        <v>0</v>
      </c>
      <c r="BA88">
        <v>0</v>
      </c>
      <c r="BB88">
        <v>0</v>
      </c>
      <c r="BC88">
        <v>2</v>
      </c>
      <c r="BD88">
        <v>3</v>
      </c>
      <c r="BE88">
        <v>50</v>
      </c>
      <c r="BF88">
        <v>75</v>
      </c>
      <c r="BG88">
        <v>-3</v>
      </c>
      <c r="DF88">
        <v>464</v>
      </c>
      <c r="DG88">
        <v>270</v>
      </c>
      <c r="DH88">
        <v>3</v>
      </c>
      <c r="DI88">
        <v>10</v>
      </c>
      <c r="DJ88">
        <v>314</v>
      </c>
      <c r="DK88">
        <v>90</v>
      </c>
      <c r="DL88">
        <v>1</v>
      </c>
      <c r="DM88">
        <v>10</v>
      </c>
      <c r="DN88">
        <v>1</v>
      </c>
      <c r="DO88">
        <v>0</v>
      </c>
      <c r="DP88">
        <v>1</v>
      </c>
      <c r="DQ88">
        <v>0</v>
      </c>
      <c r="DR88">
        <v>0</v>
      </c>
      <c r="DS88">
        <v>0</v>
      </c>
      <c r="DT88">
        <v>0</v>
      </c>
      <c r="DU88">
        <v>0</v>
      </c>
      <c r="DV88">
        <v>-12</v>
      </c>
      <c r="DW88">
        <v>0</v>
      </c>
      <c r="DX88">
        <v>130</v>
      </c>
      <c r="DY88">
        <v>10</v>
      </c>
      <c r="DZ88">
        <v>10</v>
      </c>
      <c r="EA88">
        <v>129</v>
      </c>
      <c r="EB88">
        <v>10</v>
      </c>
      <c r="EC88">
        <v>0</v>
      </c>
      <c r="ED88">
        <v>269</v>
      </c>
      <c r="EE88">
        <v>222</v>
      </c>
      <c r="EF88">
        <v>3</v>
      </c>
      <c r="EG88">
        <v>3</v>
      </c>
      <c r="EH88">
        <v>1</v>
      </c>
      <c r="EI88">
        <v>3</v>
      </c>
      <c r="EJ88">
        <v>3</v>
      </c>
      <c r="EK88">
        <v>1</v>
      </c>
      <c r="EL88">
        <v>3</v>
      </c>
      <c r="EM88">
        <v>3</v>
      </c>
      <c r="EN88">
        <v>0.33333333333333331</v>
      </c>
      <c r="EO88">
        <v>45</v>
      </c>
      <c r="EP88">
        <v>0</v>
      </c>
      <c r="EQ88">
        <v>60</v>
      </c>
      <c r="ER88">
        <v>30</v>
      </c>
      <c r="ES88">
        <v>3</v>
      </c>
      <c r="ET88">
        <v>2</v>
      </c>
      <c r="EU88">
        <v>3</v>
      </c>
      <c r="EV88">
        <v>1</v>
      </c>
      <c r="EW88">
        <v>0</v>
      </c>
      <c r="EX88">
        <v>0</v>
      </c>
      <c r="EY88">
        <v>3</v>
      </c>
      <c r="EZ88">
        <v>2</v>
      </c>
      <c r="FA88">
        <v>75</v>
      </c>
      <c r="FB88">
        <v>50</v>
      </c>
      <c r="FC88">
        <v>-3</v>
      </c>
    </row>
    <row r="89" spans="1:159" x14ac:dyDescent="0.25">
      <c r="A89" t="s">
        <v>2871</v>
      </c>
      <c r="B89">
        <v>1</v>
      </c>
      <c r="C89">
        <v>84</v>
      </c>
      <c r="D89">
        <v>3102</v>
      </c>
      <c r="E89">
        <v>7048</v>
      </c>
      <c r="F89">
        <v>2472</v>
      </c>
      <c r="G89">
        <v>1792</v>
      </c>
      <c r="H89">
        <v>4181</v>
      </c>
      <c r="I89">
        <v>3367</v>
      </c>
      <c r="J89">
        <v>190</v>
      </c>
      <c r="K89">
        <v>-130</v>
      </c>
      <c r="L89">
        <v>1</v>
      </c>
      <c r="M89">
        <v>31</v>
      </c>
      <c r="N89">
        <v>154</v>
      </c>
      <c r="O89">
        <v>0</v>
      </c>
      <c r="P89">
        <v>0</v>
      </c>
      <c r="Q89">
        <v>15</v>
      </c>
      <c r="R89">
        <v>1</v>
      </c>
      <c r="S89">
        <v>1</v>
      </c>
      <c r="T89">
        <v>1</v>
      </c>
      <c r="U89">
        <v>8</v>
      </c>
      <c r="V89">
        <v>1</v>
      </c>
      <c r="W89">
        <v>0</v>
      </c>
      <c r="X89">
        <v>0</v>
      </c>
      <c r="Y89">
        <v>16</v>
      </c>
      <c r="Z89">
        <v>-8</v>
      </c>
      <c r="AA89">
        <v>1</v>
      </c>
      <c r="AB89">
        <v>132</v>
      </c>
      <c r="AC89">
        <v>0</v>
      </c>
      <c r="AD89">
        <v>0</v>
      </c>
      <c r="AE89">
        <v>22</v>
      </c>
      <c r="AF89">
        <v>0</v>
      </c>
      <c r="AG89">
        <v>0</v>
      </c>
      <c r="AH89">
        <v>154</v>
      </c>
      <c r="AI89">
        <v>-57</v>
      </c>
      <c r="AJ89">
        <v>0</v>
      </c>
      <c r="AK89">
        <v>0</v>
      </c>
      <c r="AL89">
        <v>1</v>
      </c>
      <c r="AM89">
        <v>0</v>
      </c>
      <c r="AN89">
        <v>0</v>
      </c>
      <c r="AO89">
        <v>1</v>
      </c>
      <c r="AP89">
        <v>0</v>
      </c>
      <c r="AQ89">
        <v>0</v>
      </c>
      <c r="AR89">
        <v>1</v>
      </c>
      <c r="AS89">
        <v>0</v>
      </c>
      <c r="AT89">
        <v>0</v>
      </c>
      <c r="AU89">
        <v>0</v>
      </c>
      <c r="AV89">
        <v>0</v>
      </c>
      <c r="AW89">
        <v>0</v>
      </c>
      <c r="AX89">
        <v>0</v>
      </c>
      <c r="AY89">
        <v>0</v>
      </c>
      <c r="AZ89">
        <v>0</v>
      </c>
      <c r="BA89">
        <v>0</v>
      </c>
      <c r="BB89">
        <v>1</v>
      </c>
      <c r="BC89">
        <v>1</v>
      </c>
      <c r="BD89">
        <v>0</v>
      </c>
      <c r="BE89">
        <v>25</v>
      </c>
      <c r="BF89">
        <v>5</v>
      </c>
      <c r="BG89">
        <v>-3</v>
      </c>
      <c r="DF89">
        <v>320</v>
      </c>
      <c r="DG89">
        <v>130</v>
      </c>
      <c r="DH89">
        <v>3</v>
      </c>
      <c r="DI89">
        <v>39</v>
      </c>
      <c r="DJ89">
        <v>221</v>
      </c>
      <c r="DK89">
        <v>35</v>
      </c>
      <c r="DL89">
        <v>1</v>
      </c>
      <c r="DM89">
        <v>15</v>
      </c>
      <c r="DN89">
        <v>1</v>
      </c>
      <c r="DO89">
        <v>1</v>
      </c>
      <c r="DP89">
        <v>1</v>
      </c>
      <c r="DQ89">
        <v>12</v>
      </c>
      <c r="DR89">
        <v>1</v>
      </c>
      <c r="DS89">
        <v>0</v>
      </c>
      <c r="DT89">
        <v>0</v>
      </c>
      <c r="DU89">
        <v>24</v>
      </c>
      <c r="DV89">
        <v>8</v>
      </c>
      <c r="DW89">
        <v>1</v>
      </c>
      <c r="DX89">
        <v>123</v>
      </c>
      <c r="DY89">
        <v>0</v>
      </c>
      <c r="DZ89">
        <v>0</v>
      </c>
      <c r="EA89">
        <v>78</v>
      </c>
      <c r="EB89">
        <v>0</v>
      </c>
      <c r="EC89">
        <v>10</v>
      </c>
      <c r="ED89">
        <v>211</v>
      </c>
      <c r="EE89">
        <v>57</v>
      </c>
      <c r="EF89">
        <v>0</v>
      </c>
      <c r="EG89">
        <v>0</v>
      </c>
      <c r="EH89">
        <v>1</v>
      </c>
      <c r="EI89">
        <v>0</v>
      </c>
      <c r="EJ89">
        <v>0</v>
      </c>
      <c r="EK89">
        <v>1</v>
      </c>
      <c r="EL89">
        <v>2</v>
      </c>
      <c r="EM89">
        <v>2</v>
      </c>
      <c r="EN89">
        <v>0.5</v>
      </c>
      <c r="EO89">
        <v>10</v>
      </c>
      <c r="EP89">
        <v>5</v>
      </c>
      <c r="EQ89">
        <v>30</v>
      </c>
      <c r="ER89">
        <v>0</v>
      </c>
      <c r="ES89">
        <v>1</v>
      </c>
      <c r="ET89">
        <v>3</v>
      </c>
      <c r="EU89">
        <v>0</v>
      </c>
      <c r="EV89">
        <v>0</v>
      </c>
      <c r="EW89">
        <v>1</v>
      </c>
      <c r="EX89">
        <v>0</v>
      </c>
      <c r="EY89">
        <v>0</v>
      </c>
      <c r="EZ89">
        <v>1</v>
      </c>
      <c r="FA89">
        <v>5</v>
      </c>
      <c r="FB89">
        <v>25</v>
      </c>
      <c r="FC89">
        <v>-3</v>
      </c>
    </row>
    <row r="90" spans="1:159" x14ac:dyDescent="0.25">
      <c r="A90" t="s">
        <v>2871</v>
      </c>
      <c r="B90">
        <v>1</v>
      </c>
      <c r="C90">
        <v>85</v>
      </c>
      <c r="D90">
        <v>4239</v>
      </c>
      <c r="E90">
        <v>4674</v>
      </c>
      <c r="F90">
        <v>5658</v>
      </c>
      <c r="G90">
        <v>876</v>
      </c>
      <c r="H90">
        <v>525</v>
      </c>
      <c r="I90">
        <v>6056</v>
      </c>
      <c r="J90">
        <v>155</v>
      </c>
      <c r="K90">
        <v>-293</v>
      </c>
      <c r="L90">
        <v>0</v>
      </c>
      <c r="M90">
        <v>15</v>
      </c>
      <c r="N90">
        <v>75</v>
      </c>
      <c r="O90">
        <v>65</v>
      </c>
      <c r="P90">
        <v>0</v>
      </c>
      <c r="Q90">
        <v>15</v>
      </c>
      <c r="R90">
        <v>1</v>
      </c>
      <c r="S90">
        <v>1</v>
      </c>
      <c r="T90">
        <v>1</v>
      </c>
      <c r="U90">
        <v>0</v>
      </c>
      <c r="V90">
        <v>0</v>
      </c>
      <c r="W90">
        <v>0</v>
      </c>
      <c r="X90">
        <v>-8</v>
      </c>
      <c r="Y90">
        <v>0</v>
      </c>
      <c r="Z90">
        <v>-4</v>
      </c>
      <c r="AA90">
        <v>0</v>
      </c>
      <c r="AB90">
        <v>60</v>
      </c>
      <c r="AC90">
        <v>0</v>
      </c>
      <c r="AD90">
        <v>0</v>
      </c>
      <c r="AE90">
        <v>0</v>
      </c>
      <c r="AF90">
        <v>0</v>
      </c>
      <c r="AG90">
        <v>0</v>
      </c>
      <c r="AH90">
        <v>60</v>
      </c>
      <c r="AI90">
        <v>-232</v>
      </c>
      <c r="AJ90">
        <v>0</v>
      </c>
      <c r="AK90">
        <v>0</v>
      </c>
      <c r="AL90">
        <v>1</v>
      </c>
      <c r="AM90">
        <v>3</v>
      </c>
      <c r="AN90">
        <v>3</v>
      </c>
      <c r="AO90">
        <v>1</v>
      </c>
      <c r="AP90">
        <v>0</v>
      </c>
      <c r="AQ90">
        <v>0</v>
      </c>
      <c r="AR90">
        <v>1</v>
      </c>
      <c r="AS90">
        <v>15</v>
      </c>
      <c r="AT90">
        <v>5</v>
      </c>
      <c r="AU90">
        <v>30</v>
      </c>
      <c r="AV90">
        <v>30</v>
      </c>
      <c r="AW90">
        <v>1</v>
      </c>
      <c r="AX90">
        <v>2</v>
      </c>
      <c r="AY90">
        <v>3</v>
      </c>
      <c r="AZ90">
        <v>0</v>
      </c>
      <c r="BA90">
        <v>0</v>
      </c>
      <c r="BB90">
        <v>0</v>
      </c>
      <c r="BC90">
        <v>0</v>
      </c>
      <c r="BD90">
        <v>0</v>
      </c>
      <c r="BE90">
        <v>0</v>
      </c>
      <c r="BF90">
        <v>0</v>
      </c>
      <c r="BG90">
        <v>-3</v>
      </c>
      <c r="DF90">
        <v>448</v>
      </c>
      <c r="DG90">
        <v>293</v>
      </c>
      <c r="DH90">
        <v>3</v>
      </c>
      <c r="DI90">
        <v>51</v>
      </c>
      <c r="DJ90">
        <v>332</v>
      </c>
      <c r="DK90">
        <v>65</v>
      </c>
      <c r="DL90">
        <v>1</v>
      </c>
      <c r="DM90">
        <v>15</v>
      </c>
      <c r="DN90">
        <v>1</v>
      </c>
      <c r="DO90">
        <v>1</v>
      </c>
      <c r="DP90">
        <v>1</v>
      </c>
      <c r="DQ90">
        <v>10</v>
      </c>
      <c r="DR90">
        <v>1</v>
      </c>
      <c r="DS90">
        <v>8</v>
      </c>
      <c r="DT90">
        <v>8</v>
      </c>
      <c r="DU90">
        <v>36</v>
      </c>
      <c r="DV90">
        <v>36</v>
      </c>
      <c r="DW90">
        <v>1</v>
      </c>
      <c r="DX90">
        <v>136</v>
      </c>
      <c r="DY90">
        <v>0</v>
      </c>
      <c r="DZ90">
        <v>10</v>
      </c>
      <c r="EA90">
        <v>136</v>
      </c>
      <c r="EB90">
        <v>10</v>
      </c>
      <c r="EC90">
        <v>10</v>
      </c>
      <c r="ED90">
        <v>292</v>
      </c>
      <c r="EE90">
        <v>232</v>
      </c>
      <c r="EF90">
        <v>2</v>
      </c>
      <c r="EG90">
        <v>2</v>
      </c>
      <c r="EH90">
        <v>1</v>
      </c>
      <c r="EI90">
        <v>3</v>
      </c>
      <c r="EJ90">
        <v>3</v>
      </c>
      <c r="EK90">
        <v>1</v>
      </c>
      <c r="EL90">
        <v>3</v>
      </c>
      <c r="EM90">
        <v>3</v>
      </c>
      <c r="EN90">
        <v>0.66666666666666663</v>
      </c>
      <c r="EO90">
        <v>40</v>
      </c>
      <c r="EP90">
        <v>5</v>
      </c>
      <c r="EQ90">
        <v>30</v>
      </c>
      <c r="ER90">
        <v>30</v>
      </c>
      <c r="ES90">
        <v>2</v>
      </c>
      <c r="ET90">
        <v>3</v>
      </c>
      <c r="EU90">
        <v>1</v>
      </c>
      <c r="EV90">
        <v>0</v>
      </c>
      <c r="EW90">
        <v>0</v>
      </c>
      <c r="EX90">
        <v>0</v>
      </c>
      <c r="EY90">
        <v>0</v>
      </c>
      <c r="EZ90">
        <v>0</v>
      </c>
      <c r="FA90">
        <v>0</v>
      </c>
      <c r="FB90">
        <v>0</v>
      </c>
      <c r="FC90">
        <v>-3</v>
      </c>
    </row>
    <row r="91" spans="1:159" x14ac:dyDescent="0.25">
      <c r="A91" t="s">
        <v>2871</v>
      </c>
      <c r="B91">
        <v>1</v>
      </c>
      <c r="C91">
        <v>86</v>
      </c>
      <c r="D91">
        <v>5576</v>
      </c>
      <c r="E91">
        <v>3007</v>
      </c>
      <c r="F91">
        <v>2491</v>
      </c>
      <c r="G91">
        <v>877</v>
      </c>
      <c r="H91">
        <v>2220</v>
      </c>
      <c r="I91">
        <v>3134</v>
      </c>
      <c r="J91">
        <v>337</v>
      </c>
      <c r="K91">
        <v>77</v>
      </c>
      <c r="L91">
        <v>4</v>
      </c>
      <c r="M91">
        <v>29</v>
      </c>
      <c r="N91">
        <v>213</v>
      </c>
      <c r="O91">
        <v>90</v>
      </c>
      <c r="P91">
        <v>1</v>
      </c>
      <c r="Q91">
        <v>15</v>
      </c>
      <c r="R91">
        <v>1</v>
      </c>
      <c r="S91">
        <v>1</v>
      </c>
      <c r="T91">
        <v>1</v>
      </c>
      <c r="U91">
        <v>7</v>
      </c>
      <c r="V91">
        <v>1</v>
      </c>
      <c r="W91">
        <v>0</v>
      </c>
      <c r="X91">
        <v>0</v>
      </c>
      <c r="Y91">
        <v>14</v>
      </c>
      <c r="Z91">
        <v>-2</v>
      </c>
      <c r="AA91">
        <v>1</v>
      </c>
      <c r="AB91">
        <v>91</v>
      </c>
      <c r="AC91">
        <v>10</v>
      </c>
      <c r="AD91">
        <v>10</v>
      </c>
      <c r="AE91">
        <v>67</v>
      </c>
      <c r="AF91">
        <v>0</v>
      </c>
      <c r="AG91">
        <v>0</v>
      </c>
      <c r="AH91">
        <v>168</v>
      </c>
      <c r="AI91">
        <v>-21</v>
      </c>
      <c r="AJ91">
        <v>1</v>
      </c>
      <c r="AK91">
        <v>3</v>
      </c>
      <c r="AL91">
        <v>0.33333333333333331</v>
      </c>
      <c r="AM91">
        <v>3</v>
      </c>
      <c r="AN91">
        <v>3</v>
      </c>
      <c r="AO91">
        <v>1</v>
      </c>
      <c r="AP91">
        <v>3</v>
      </c>
      <c r="AQ91">
        <v>3</v>
      </c>
      <c r="AR91">
        <v>0.33333333333333331</v>
      </c>
      <c r="AS91">
        <v>45</v>
      </c>
      <c r="AT91">
        <v>0</v>
      </c>
      <c r="AU91">
        <v>60</v>
      </c>
      <c r="AV91">
        <v>30</v>
      </c>
      <c r="AW91">
        <v>3</v>
      </c>
      <c r="AX91">
        <v>3</v>
      </c>
      <c r="AY91">
        <v>2</v>
      </c>
      <c r="AZ91">
        <v>1</v>
      </c>
      <c r="BA91">
        <v>1</v>
      </c>
      <c r="BB91">
        <v>1</v>
      </c>
      <c r="BC91">
        <v>0</v>
      </c>
      <c r="BD91">
        <v>0</v>
      </c>
      <c r="BE91">
        <v>5</v>
      </c>
      <c r="BF91">
        <v>5</v>
      </c>
      <c r="BG91">
        <v>-3</v>
      </c>
      <c r="DF91">
        <v>260</v>
      </c>
      <c r="DG91">
        <v>-77</v>
      </c>
      <c r="DH91">
        <v>0</v>
      </c>
      <c r="DI91">
        <v>26</v>
      </c>
      <c r="DJ91">
        <v>194</v>
      </c>
      <c r="DK91">
        <v>35</v>
      </c>
      <c r="DL91">
        <v>0</v>
      </c>
      <c r="DM91">
        <v>10</v>
      </c>
      <c r="DN91">
        <v>0</v>
      </c>
      <c r="DO91">
        <v>1</v>
      </c>
      <c r="DP91">
        <v>1</v>
      </c>
      <c r="DQ91">
        <v>8</v>
      </c>
      <c r="DR91">
        <v>1</v>
      </c>
      <c r="DS91">
        <v>0</v>
      </c>
      <c r="DT91">
        <v>0</v>
      </c>
      <c r="DU91">
        <v>16</v>
      </c>
      <c r="DV91">
        <v>2</v>
      </c>
      <c r="DW91">
        <v>0</v>
      </c>
      <c r="DX91">
        <v>136</v>
      </c>
      <c r="DY91">
        <v>0</v>
      </c>
      <c r="DZ91">
        <v>0</v>
      </c>
      <c r="EA91">
        <v>53</v>
      </c>
      <c r="EB91">
        <v>0</v>
      </c>
      <c r="EC91">
        <v>0</v>
      </c>
      <c r="ED91">
        <v>189</v>
      </c>
      <c r="EE91">
        <v>21</v>
      </c>
      <c r="EF91">
        <v>0</v>
      </c>
      <c r="EG91">
        <v>0</v>
      </c>
      <c r="EH91">
        <v>1</v>
      </c>
      <c r="EI91">
        <v>0</v>
      </c>
      <c r="EJ91">
        <v>1</v>
      </c>
      <c r="EK91">
        <v>0</v>
      </c>
      <c r="EL91">
        <v>0</v>
      </c>
      <c r="EM91">
        <v>0</v>
      </c>
      <c r="EN91">
        <v>1</v>
      </c>
      <c r="EO91">
        <v>5</v>
      </c>
      <c r="EP91">
        <v>5</v>
      </c>
      <c r="EQ91">
        <v>30</v>
      </c>
      <c r="ER91">
        <v>0</v>
      </c>
      <c r="ES91">
        <v>3</v>
      </c>
      <c r="ET91">
        <v>0</v>
      </c>
      <c r="EU91">
        <v>1</v>
      </c>
      <c r="EV91">
        <v>0</v>
      </c>
      <c r="EW91">
        <v>1</v>
      </c>
      <c r="EX91">
        <v>1</v>
      </c>
      <c r="EY91">
        <v>0</v>
      </c>
      <c r="EZ91">
        <v>0</v>
      </c>
      <c r="FA91">
        <v>5</v>
      </c>
      <c r="FB91">
        <v>5</v>
      </c>
      <c r="FC91">
        <v>-3</v>
      </c>
    </row>
    <row r="92" spans="1:159" x14ac:dyDescent="0.25">
      <c r="A92" t="s">
        <v>2871</v>
      </c>
      <c r="B92">
        <v>1</v>
      </c>
      <c r="C92">
        <v>87</v>
      </c>
      <c r="D92">
        <v>3367</v>
      </c>
      <c r="E92">
        <v>7257</v>
      </c>
      <c r="F92">
        <v>6453</v>
      </c>
      <c r="G92">
        <v>6047</v>
      </c>
      <c r="H92">
        <v>1986</v>
      </c>
      <c r="I92">
        <v>2500</v>
      </c>
      <c r="J92">
        <v>65</v>
      </c>
      <c r="K92">
        <v>-305</v>
      </c>
      <c r="L92">
        <v>0</v>
      </c>
      <c r="M92">
        <v>10</v>
      </c>
      <c r="N92">
        <v>0</v>
      </c>
      <c r="O92">
        <v>30</v>
      </c>
      <c r="P92">
        <v>0</v>
      </c>
      <c r="Q92">
        <v>10</v>
      </c>
      <c r="R92">
        <v>1</v>
      </c>
      <c r="S92">
        <v>0</v>
      </c>
      <c r="T92">
        <v>1</v>
      </c>
      <c r="U92">
        <v>0</v>
      </c>
      <c r="V92">
        <v>0</v>
      </c>
      <c r="W92">
        <v>0</v>
      </c>
      <c r="X92">
        <v>0</v>
      </c>
      <c r="Y92">
        <v>0</v>
      </c>
      <c r="Z92">
        <v>-4</v>
      </c>
      <c r="AA92">
        <v>0</v>
      </c>
      <c r="AB92">
        <v>0</v>
      </c>
      <c r="AC92">
        <v>0</v>
      </c>
      <c r="AD92">
        <v>0</v>
      </c>
      <c r="AE92">
        <v>0</v>
      </c>
      <c r="AF92">
        <v>0</v>
      </c>
      <c r="AG92">
        <v>0</v>
      </c>
      <c r="AH92">
        <v>0</v>
      </c>
      <c r="AI92">
        <v>-246</v>
      </c>
      <c r="AJ92">
        <v>0</v>
      </c>
      <c r="AK92">
        <v>0</v>
      </c>
      <c r="AL92">
        <v>1</v>
      </c>
      <c r="AM92">
        <v>0</v>
      </c>
      <c r="AN92">
        <v>0</v>
      </c>
      <c r="AO92">
        <v>1</v>
      </c>
      <c r="AP92">
        <v>0</v>
      </c>
      <c r="AQ92">
        <v>0</v>
      </c>
      <c r="AR92">
        <v>1</v>
      </c>
      <c r="AS92">
        <v>0</v>
      </c>
      <c r="AT92">
        <v>0</v>
      </c>
      <c r="AU92">
        <v>30</v>
      </c>
      <c r="AV92">
        <v>0</v>
      </c>
      <c r="AW92">
        <v>0</v>
      </c>
      <c r="AX92">
        <v>0</v>
      </c>
      <c r="AY92">
        <v>3</v>
      </c>
      <c r="AZ92">
        <v>0</v>
      </c>
      <c r="BA92">
        <v>1</v>
      </c>
      <c r="BB92">
        <v>0</v>
      </c>
      <c r="BC92">
        <v>0</v>
      </c>
      <c r="BD92">
        <v>1</v>
      </c>
      <c r="BE92">
        <v>5</v>
      </c>
      <c r="BF92">
        <v>25</v>
      </c>
      <c r="BG92">
        <v>-3</v>
      </c>
      <c r="DF92">
        <v>370</v>
      </c>
      <c r="DG92">
        <v>305</v>
      </c>
      <c r="DH92">
        <v>2</v>
      </c>
      <c r="DI92">
        <v>14</v>
      </c>
      <c r="DJ92">
        <v>286</v>
      </c>
      <c r="DK92">
        <v>65</v>
      </c>
      <c r="DL92">
        <v>1</v>
      </c>
      <c r="DM92">
        <v>10</v>
      </c>
      <c r="DN92">
        <v>1</v>
      </c>
      <c r="DO92">
        <v>1</v>
      </c>
      <c r="DP92">
        <v>0</v>
      </c>
      <c r="DQ92">
        <v>2</v>
      </c>
      <c r="DR92">
        <v>1</v>
      </c>
      <c r="DS92">
        <v>0</v>
      </c>
      <c r="DT92">
        <v>0</v>
      </c>
      <c r="DU92">
        <v>4</v>
      </c>
      <c r="DV92">
        <v>4</v>
      </c>
      <c r="DW92">
        <v>0</v>
      </c>
      <c r="DX92">
        <v>122</v>
      </c>
      <c r="DY92">
        <v>0</v>
      </c>
      <c r="DZ92">
        <v>0</v>
      </c>
      <c r="EA92">
        <v>114</v>
      </c>
      <c r="EB92">
        <v>0</v>
      </c>
      <c r="EC92">
        <v>10</v>
      </c>
      <c r="ED92">
        <v>246</v>
      </c>
      <c r="EE92">
        <v>246</v>
      </c>
      <c r="EF92">
        <v>0</v>
      </c>
      <c r="EG92">
        <v>2</v>
      </c>
      <c r="EH92">
        <v>0</v>
      </c>
      <c r="EI92">
        <v>3</v>
      </c>
      <c r="EJ92">
        <v>3</v>
      </c>
      <c r="EK92">
        <v>1</v>
      </c>
      <c r="EL92">
        <v>2</v>
      </c>
      <c r="EM92">
        <v>3</v>
      </c>
      <c r="EN92">
        <v>0.33333333333333331</v>
      </c>
      <c r="EO92">
        <v>40</v>
      </c>
      <c r="EP92">
        <v>5</v>
      </c>
      <c r="EQ92">
        <v>30</v>
      </c>
      <c r="ER92">
        <v>30</v>
      </c>
      <c r="ES92">
        <v>1</v>
      </c>
      <c r="ET92">
        <v>3</v>
      </c>
      <c r="EU92">
        <v>2</v>
      </c>
      <c r="EV92">
        <v>0</v>
      </c>
      <c r="EW92">
        <v>0</v>
      </c>
      <c r="EX92">
        <v>1</v>
      </c>
      <c r="EY92">
        <v>1</v>
      </c>
      <c r="EZ92">
        <v>0</v>
      </c>
      <c r="FA92">
        <v>25</v>
      </c>
      <c r="FB92">
        <v>5</v>
      </c>
      <c r="FC92">
        <v>-3</v>
      </c>
    </row>
    <row r="93" spans="1:159" x14ac:dyDescent="0.25">
      <c r="A93" t="s">
        <v>4116</v>
      </c>
      <c r="B93">
        <v>1</v>
      </c>
      <c r="C93">
        <v>1</v>
      </c>
      <c r="D93">
        <v>2823</v>
      </c>
      <c r="E93">
        <v>4181</v>
      </c>
      <c r="F93">
        <v>3102</v>
      </c>
      <c r="G93">
        <v>4539</v>
      </c>
      <c r="H93">
        <v>5172</v>
      </c>
      <c r="I93">
        <v>6175</v>
      </c>
      <c r="J93">
        <v>170</v>
      </c>
      <c r="K93">
        <v>-260</v>
      </c>
      <c r="L93">
        <v>0</v>
      </c>
      <c r="M93">
        <v>35</v>
      </c>
      <c r="N93">
        <v>85</v>
      </c>
      <c r="O93">
        <v>40</v>
      </c>
      <c r="P93">
        <v>0</v>
      </c>
      <c r="Q93">
        <v>15</v>
      </c>
      <c r="R93">
        <v>1</v>
      </c>
      <c r="S93">
        <v>1</v>
      </c>
      <c r="T93">
        <v>1</v>
      </c>
      <c r="U93">
        <v>10</v>
      </c>
      <c r="V93">
        <v>1</v>
      </c>
      <c r="W93">
        <v>0</v>
      </c>
      <c r="X93">
        <v>0</v>
      </c>
      <c r="Y93">
        <v>20</v>
      </c>
      <c r="Z93">
        <v>-2</v>
      </c>
      <c r="AA93">
        <v>0</v>
      </c>
      <c r="AB93">
        <v>63</v>
      </c>
      <c r="AC93">
        <v>0</v>
      </c>
      <c r="AD93">
        <v>0</v>
      </c>
      <c r="AE93">
        <v>7</v>
      </c>
      <c r="AF93">
        <v>0</v>
      </c>
      <c r="AG93">
        <v>0</v>
      </c>
      <c r="AH93">
        <v>70</v>
      </c>
      <c r="AI93">
        <v>-178</v>
      </c>
      <c r="AJ93">
        <v>0</v>
      </c>
      <c r="AK93">
        <v>0</v>
      </c>
      <c r="AL93">
        <v>1</v>
      </c>
      <c r="AM93">
        <v>3</v>
      </c>
      <c r="AN93">
        <v>3</v>
      </c>
      <c r="AO93">
        <v>1</v>
      </c>
      <c r="AP93">
        <v>0</v>
      </c>
      <c r="AQ93">
        <v>0</v>
      </c>
      <c r="AR93">
        <v>1</v>
      </c>
      <c r="AS93">
        <v>15</v>
      </c>
      <c r="AT93">
        <v>10</v>
      </c>
      <c r="AU93">
        <v>0</v>
      </c>
      <c r="AV93">
        <v>30</v>
      </c>
      <c r="AW93">
        <v>1</v>
      </c>
      <c r="AX93">
        <v>2</v>
      </c>
      <c r="AY93">
        <v>1</v>
      </c>
      <c r="AZ93">
        <v>0</v>
      </c>
      <c r="BA93">
        <v>2</v>
      </c>
      <c r="BB93">
        <v>2</v>
      </c>
      <c r="BC93">
        <v>0</v>
      </c>
      <c r="BD93">
        <v>0</v>
      </c>
      <c r="BE93">
        <v>10</v>
      </c>
      <c r="BF93">
        <v>10</v>
      </c>
      <c r="BG93">
        <v>-3</v>
      </c>
      <c r="DF93">
        <v>430</v>
      </c>
      <c r="DG93">
        <v>260</v>
      </c>
      <c r="DH93">
        <v>0</v>
      </c>
      <c r="DI93">
        <v>37</v>
      </c>
      <c r="DJ93">
        <v>293</v>
      </c>
      <c r="DK93">
        <v>90</v>
      </c>
      <c r="DL93">
        <v>1</v>
      </c>
      <c r="DM93">
        <v>15</v>
      </c>
      <c r="DN93">
        <v>1</v>
      </c>
      <c r="DO93">
        <v>1</v>
      </c>
      <c r="DP93">
        <v>1</v>
      </c>
      <c r="DQ93">
        <v>11</v>
      </c>
      <c r="DR93">
        <v>1</v>
      </c>
      <c r="DS93">
        <v>0</v>
      </c>
      <c r="DT93">
        <v>0</v>
      </c>
      <c r="DU93">
        <v>22</v>
      </c>
      <c r="DV93">
        <v>2</v>
      </c>
      <c r="DW93">
        <v>0</v>
      </c>
      <c r="DX93">
        <v>136</v>
      </c>
      <c r="DY93">
        <v>0</v>
      </c>
      <c r="DZ93">
        <v>10</v>
      </c>
      <c r="EA93">
        <v>92</v>
      </c>
      <c r="EB93">
        <v>0</v>
      </c>
      <c r="EC93">
        <v>10</v>
      </c>
      <c r="ED93">
        <v>248</v>
      </c>
      <c r="EE93">
        <v>178</v>
      </c>
      <c r="EF93">
        <v>0</v>
      </c>
      <c r="EG93">
        <v>3</v>
      </c>
      <c r="EH93">
        <v>0</v>
      </c>
      <c r="EI93">
        <v>3</v>
      </c>
      <c r="EJ93">
        <v>3</v>
      </c>
      <c r="EK93">
        <v>1</v>
      </c>
      <c r="EL93">
        <v>3</v>
      </c>
      <c r="EM93">
        <v>3</v>
      </c>
      <c r="EN93">
        <v>0.66666666666666663</v>
      </c>
      <c r="EO93">
        <v>45</v>
      </c>
      <c r="EP93">
        <v>0</v>
      </c>
      <c r="EQ93">
        <v>60</v>
      </c>
      <c r="ER93">
        <v>30</v>
      </c>
      <c r="ES93">
        <v>2</v>
      </c>
      <c r="ET93">
        <v>3</v>
      </c>
      <c r="EU93">
        <v>3</v>
      </c>
      <c r="EV93">
        <v>0</v>
      </c>
      <c r="EW93">
        <v>2</v>
      </c>
      <c r="EX93">
        <v>2</v>
      </c>
      <c r="EY93">
        <v>0</v>
      </c>
      <c r="EZ93">
        <v>0</v>
      </c>
      <c r="FA93">
        <v>10</v>
      </c>
      <c r="FB93">
        <v>10</v>
      </c>
      <c r="FC93">
        <v>-3</v>
      </c>
    </row>
    <row r="94" spans="1:159" x14ac:dyDescent="0.25">
      <c r="A94" t="s">
        <v>4116</v>
      </c>
      <c r="B94">
        <v>1</v>
      </c>
      <c r="C94">
        <v>2</v>
      </c>
      <c r="D94">
        <v>2823</v>
      </c>
      <c r="E94">
        <v>4181</v>
      </c>
      <c r="F94">
        <v>3102</v>
      </c>
      <c r="G94">
        <v>4539</v>
      </c>
      <c r="H94">
        <v>5172</v>
      </c>
      <c r="I94">
        <v>6175</v>
      </c>
      <c r="J94">
        <v>38</v>
      </c>
      <c r="K94">
        <v>-454</v>
      </c>
      <c r="L94">
        <v>0</v>
      </c>
      <c r="M94">
        <v>10</v>
      </c>
      <c r="N94">
        <v>18</v>
      </c>
      <c r="O94">
        <v>10</v>
      </c>
      <c r="P94">
        <v>0</v>
      </c>
      <c r="Q94">
        <v>10</v>
      </c>
      <c r="R94">
        <v>0</v>
      </c>
      <c r="S94">
        <v>1</v>
      </c>
      <c r="T94">
        <v>1</v>
      </c>
      <c r="U94">
        <v>0</v>
      </c>
      <c r="V94">
        <v>0</v>
      </c>
      <c r="W94">
        <v>0</v>
      </c>
      <c r="X94">
        <v>-9</v>
      </c>
      <c r="Y94">
        <v>0</v>
      </c>
      <c r="Z94">
        <v>-4</v>
      </c>
      <c r="AA94">
        <v>0</v>
      </c>
      <c r="AB94">
        <v>18</v>
      </c>
      <c r="AC94">
        <v>0</v>
      </c>
      <c r="AD94">
        <v>0</v>
      </c>
      <c r="AE94">
        <v>0</v>
      </c>
      <c r="AF94">
        <v>0</v>
      </c>
      <c r="AG94">
        <v>0</v>
      </c>
      <c r="AH94">
        <v>18</v>
      </c>
      <c r="AI94">
        <v>-274</v>
      </c>
      <c r="AJ94">
        <v>0</v>
      </c>
      <c r="AK94">
        <v>0</v>
      </c>
      <c r="AL94">
        <v>1</v>
      </c>
      <c r="AM94">
        <v>0</v>
      </c>
      <c r="AN94">
        <v>0</v>
      </c>
      <c r="AO94">
        <v>1</v>
      </c>
      <c r="AP94">
        <v>0</v>
      </c>
      <c r="AQ94">
        <v>0</v>
      </c>
      <c r="AR94">
        <v>1</v>
      </c>
      <c r="AS94">
        <v>0</v>
      </c>
      <c r="AT94">
        <v>10</v>
      </c>
      <c r="AU94">
        <v>0</v>
      </c>
      <c r="AV94">
        <v>0</v>
      </c>
      <c r="AW94">
        <v>1</v>
      </c>
      <c r="AX94">
        <v>1</v>
      </c>
      <c r="AY94">
        <v>0</v>
      </c>
      <c r="AZ94">
        <v>0</v>
      </c>
      <c r="BA94">
        <v>2</v>
      </c>
      <c r="BB94">
        <v>0</v>
      </c>
      <c r="BC94">
        <v>0</v>
      </c>
      <c r="BD94">
        <v>0</v>
      </c>
      <c r="BE94">
        <v>10</v>
      </c>
      <c r="BF94">
        <v>0</v>
      </c>
      <c r="BG94">
        <v>-3</v>
      </c>
      <c r="DF94">
        <v>492</v>
      </c>
      <c r="DG94">
        <v>454</v>
      </c>
      <c r="DH94">
        <v>0</v>
      </c>
      <c r="DI94">
        <v>55</v>
      </c>
      <c r="DJ94">
        <v>337</v>
      </c>
      <c r="DK94">
        <v>90</v>
      </c>
      <c r="DL94">
        <v>1</v>
      </c>
      <c r="DM94">
        <v>15</v>
      </c>
      <c r="DN94">
        <v>1</v>
      </c>
      <c r="DO94">
        <v>1</v>
      </c>
      <c r="DP94">
        <v>1</v>
      </c>
      <c r="DQ94">
        <v>11</v>
      </c>
      <c r="DR94">
        <v>1</v>
      </c>
      <c r="DS94">
        <v>9</v>
      </c>
      <c r="DT94">
        <v>9</v>
      </c>
      <c r="DU94">
        <v>40</v>
      </c>
      <c r="DV94">
        <v>40</v>
      </c>
      <c r="DW94">
        <v>0</v>
      </c>
      <c r="DX94">
        <v>136</v>
      </c>
      <c r="DY94">
        <v>0</v>
      </c>
      <c r="DZ94">
        <v>10</v>
      </c>
      <c r="EA94">
        <v>136</v>
      </c>
      <c r="EB94">
        <v>0</v>
      </c>
      <c r="EC94">
        <v>10</v>
      </c>
      <c r="ED94">
        <v>292</v>
      </c>
      <c r="EE94">
        <v>274</v>
      </c>
      <c r="EF94">
        <v>0</v>
      </c>
      <c r="EG94">
        <v>3</v>
      </c>
      <c r="EH94">
        <v>0</v>
      </c>
      <c r="EI94">
        <v>3</v>
      </c>
      <c r="EJ94">
        <v>3</v>
      </c>
      <c r="EK94">
        <v>1</v>
      </c>
      <c r="EL94">
        <v>3</v>
      </c>
      <c r="EM94">
        <v>3</v>
      </c>
      <c r="EN94">
        <v>0.66666666666666663</v>
      </c>
      <c r="EO94">
        <v>45</v>
      </c>
      <c r="EP94">
        <v>0</v>
      </c>
      <c r="EQ94">
        <v>60</v>
      </c>
      <c r="ER94">
        <v>30</v>
      </c>
      <c r="ES94">
        <v>2</v>
      </c>
      <c r="ET94">
        <v>3</v>
      </c>
      <c r="EU94">
        <v>3</v>
      </c>
      <c r="EV94">
        <v>0</v>
      </c>
      <c r="EW94">
        <v>0</v>
      </c>
      <c r="EX94">
        <v>2</v>
      </c>
      <c r="EY94">
        <v>0</v>
      </c>
      <c r="EZ94">
        <v>0</v>
      </c>
      <c r="FA94">
        <v>0</v>
      </c>
      <c r="FB94">
        <v>10</v>
      </c>
      <c r="FC94">
        <v>-3</v>
      </c>
    </row>
    <row r="95" spans="1:159" x14ac:dyDescent="0.25">
      <c r="A95" t="s">
        <v>4116</v>
      </c>
      <c r="B95">
        <v>2</v>
      </c>
      <c r="C95">
        <v>1</v>
      </c>
      <c r="D95">
        <v>7048</v>
      </c>
      <c r="E95">
        <v>2491</v>
      </c>
      <c r="F95">
        <v>4818</v>
      </c>
      <c r="G95">
        <v>2883</v>
      </c>
      <c r="H95">
        <v>876</v>
      </c>
      <c r="I95">
        <v>4360</v>
      </c>
      <c r="J95">
        <v>342</v>
      </c>
      <c r="K95">
        <v>15</v>
      </c>
      <c r="L95">
        <v>0</v>
      </c>
      <c r="M95">
        <v>28</v>
      </c>
      <c r="N95">
        <v>209</v>
      </c>
      <c r="O95">
        <v>65</v>
      </c>
      <c r="P95">
        <v>1</v>
      </c>
      <c r="Q95">
        <v>10</v>
      </c>
      <c r="R95">
        <v>1</v>
      </c>
      <c r="S95">
        <v>1</v>
      </c>
      <c r="T95">
        <v>0</v>
      </c>
      <c r="U95">
        <v>7</v>
      </c>
      <c r="V95">
        <v>1</v>
      </c>
      <c r="W95">
        <v>2</v>
      </c>
      <c r="X95">
        <v>0</v>
      </c>
      <c r="Y95">
        <v>18</v>
      </c>
      <c r="Z95">
        <v>2</v>
      </c>
      <c r="AA95">
        <v>0</v>
      </c>
      <c r="AB95">
        <v>101</v>
      </c>
      <c r="AC95">
        <v>0</v>
      </c>
      <c r="AD95">
        <v>10</v>
      </c>
      <c r="AE95">
        <v>78</v>
      </c>
      <c r="AF95">
        <v>0</v>
      </c>
      <c r="AG95">
        <v>0</v>
      </c>
      <c r="AH95">
        <v>189</v>
      </c>
      <c r="AI95">
        <v>21</v>
      </c>
      <c r="AJ95">
        <v>0</v>
      </c>
      <c r="AK95">
        <v>0</v>
      </c>
      <c r="AL95">
        <v>1</v>
      </c>
      <c r="AM95">
        <v>3</v>
      </c>
      <c r="AN95">
        <v>3</v>
      </c>
      <c r="AO95">
        <v>1</v>
      </c>
      <c r="AP95">
        <v>1</v>
      </c>
      <c r="AQ95">
        <v>1</v>
      </c>
      <c r="AR95">
        <v>1</v>
      </c>
      <c r="AS95">
        <v>20</v>
      </c>
      <c r="AT95">
        <v>5</v>
      </c>
      <c r="AU95">
        <v>30</v>
      </c>
      <c r="AV95">
        <v>30</v>
      </c>
      <c r="AW95">
        <v>1</v>
      </c>
      <c r="AX95">
        <v>2</v>
      </c>
      <c r="AY95">
        <v>3</v>
      </c>
      <c r="AZ95">
        <v>0</v>
      </c>
      <c r="BA95">
        <v>4</v>
      </c>
      <c r="BB95">
        <v>3</v>
      </c>
      <c r="BC95">
        <v>1</v>
      </c>
      <c r="BD95">
        <v>1</v>
      </c>
      <c r="BE95">
        <v>45</v>
      </c>
      <c r="BF95">
        <v>40</v>
      </c>
      <c r="BG95">
        <v>-3</v>
      </c>
      <c r="DF95">
        <v>327</v>
      </c>
      <c r="DG95">
        <v>-15</v>
      </c>
      <c r="DH95">
        <v>0</v>
      </c>
      <c r="DI95">
        <v>34</v>
      </c>
      <c r="DJ95">
        <v>208</v>
      </c>
      <c r="DK95">
        <v>40</v>
      </c>
      <c r="DL95">
        <v>0</v>
      </c>
      <c r="DM95">
        <v>10</v>
      </c>
      <c r="DN95">
        <v>1</v>
      </c>
      <c r="DO95">
        <v>1</v>
      </c>
      <c r="DP95">
        <v>0</v>
      </c>
      <c r="DQ95">
        <v>10</v>
      </c>
      <c r="DR95">
        <v>1</v>
      </c>
      <c r="DS95">
        <v>2</v>
      </c>
      <c r="DT95">
        <v>0</v>
      </c>
      <c r="DU95">
        <v>24</v>
      </c>
      <c r="DV95">
        <v>14</v>
      </c>
      <c r="DW95">
        <v>0</v>
      </c>
      <c r="DX95">
        <v>136</v>
      </c>
      <c r="DY95">
        <v>0</v>
      </c>
      <c r="DZ95">
        <v>0</v>
      </c>
      <c r="EA95">
        <v>32</v>
      </c>
      <c r="EB95">
        <v>10</v>
      </c>
      <c r="EC95">
        <v>0</v>
      </c>
      <c r="ED95">
        <v>168</v>
      </c>
      <c r="EE95">
        <v>-21</v>
      </c>
      <c r="EF95">
        <v>2</v>
      </c>
      <c r="EG95">
        <v>3</v>
      </c>
      <c r="EH95">
        <v>0.66666666666666663</v>
      </c>
      <c r="EI95">
        <v>3</v>
      </c>
      <c r="EJ95">
        <v>3</v>
      </c>
      <c r="EK95">
        <v>1</v>
      </c>
      <c r="EL95">
        <v>2</v>
      </c>
      <c r="EM95">
        <v>2</v>
      </c>
      <c r="EN95">
        <v>0</v>
      </c>
      <c r="EO95">
        <v>40</v>
      </c>
      <c r="EP95">
        <v>10</v>
      </c>
      <c r="EQ95">
        <v>0</v>
      </c>
      <c r="ER95">
        <v>30</v>
      </c>
      <c r="ES95">
        <v>2</v>
      </c>
      <c r="ET95">
        <v>1</v>
      </c>
      <c r="EU95">
        <v>1</v>
      </c>
      <c r="EV95">
        <v>0</v>
      </c>
      <c r="EW95">
        <v>3</v>
      </c>
      <c r="EX95">
        <v>4</v>
      </c>
      <c r="EY95">
        <v>1</v>
      </c>
      <c r="EZ95">
        <v>1</v>
      </c>
      <c r="FA95">
        <v>40</v>
      </c>
      <c r="FB95">
        <v>45</v>
      </c>
      <c r="FC95">
        <v>-3</v>
      </c>
    </row>
    <row r="96" spans="1:159" x14ac:dyDescent="0.25">
      <c r="A96" t="s">
        <v>4116</v>
      </c>
      <c r="B96">
        <v>2</v>
      </c>
      <c r="C96">
        <v>2</v>
      </c>
      <c r="D96">
        <v>7048</v>
      </c>
      <c r="E96">
        <v>2491</v>
      </c>
      <c r="F96">
        <v>4818</v>
      </c>
      <c r="G96">
        <v>2883</v>
      </c>
      <c r="H96">
        <v>876</v>
      </c>
      <c r="I96">
        <v>4360</v>
      </c>
      <c r="J96">
        <v>397</v>
      </c>
      <c r="K96">
        <v>134</v>
      </c>
      <c r="L96">
        <v>0</v>
      </c>
      <c r="M96">
        <v>39</v>
      </c>
      <c r="N96">
        <v>218</v>
      </c>
      <c r="O96">
        <v>90</v>
      </c>
      <c r="P96">
        <v>1</v>
      </c>
      <c r="Q96">
        <v>15</v>
      </c>
      <c r="R96">
        <v>1</v>
      </c>
      <c r="S96">
        <v>1</v>
      </c>
      <c r="T96">
        <v>1</v>
      </c>
      <c r="U96">
        <v>7</v>
      </c>
      <c r="V96">
        <v>1</v>
      </c>
      <c r="W96">
        <v>5</v>
      </c>
      <c r="X96">
        <v>5</v>
      </c>
      <c r="Y96">
        <v>24</v>
      </c>
      <c r="Z96">
        <v>4</v>
      </c>
      <c r="AA96">
        <v>0</v>
      </c>
      <c r="AB96">
        <v>105</v>
      </c>
      <c r="AC96">
        <v>0</v>
      </c>
      <c r="AD96">
        <v>10</v>
      </c>
      <c r="AE96">
        <v>83</v>
      </c>
      <c r="AF96">
        <v>0</v>
      </c>
      <c r="AG96">
        <v>0</v>
      </c>
      <c r="AH96">
        <v>198</v>
      </c>
      <c r="AI96">
        <v>120</v>
      </c>
      <c r="AJ96">
        <v>0</v>
      </c>
      <c r="AK96">
        <v>0</v>
      </c>
      <c r="AL96">
        <v>1</v>
      </c>
      <c r="AM96">
        <v>3</v>
      </c>
      <c r="AN96">
        <v>3</v>
      </c>
      <c r="AO96">
        <v>1</v>
      </c>
      <c r="AP96">
        <v>1</v>
      </c>
      <c r="AQ96">
        <v>1</v>
      </c>
      <c r="AR96">
        <v>1</v>
      </c>
      <c r="AS96">
        <v>20</v>
      </c>
      <c r="AT96">
        <v>0</v>
      </c>
      <c r="AU96">
        <v>60</v>
      </c>
      <c r="AV96">
        <v>30</v>
      </c>
      <c r="AW96">
        <v>3</v>
      </c>
      <c r="AX96">
        <v>2</v>
      </c>
      <c r="AY96">
        <v>3</v>
      </c>
      <c r="AZ96">
        <v>0</v>
      </c>
      <c r="BA96">
        <v>0</v>
      </c>
      <c r="BB96">
        <v>0</v>
      </c>
      <c r="BC96">
        <v>2</v>
      </c>
      <c r="BD96">
        <v>2</v>
      </c>
      <c r="BE96">
        <v>50</v>
      </c>
      <c r="BF96">
        <v>50</v>
      </c>
      <c r="BG96">
        <v>-3</v>
      </c>
      <c r="DF96">
        <v>263</v>
      </c>
      <c r="DG96">
        <v>-134</v>
      </c>
      <c r="DH96">
        <v>0</v>
      </c>
      <c r="DI96">
        <v>30</v>
      </c>
      <c r="DJ96">
        <v>118</v>
      </c>
      <c r="DK96">
        <v>65</v>
      </c>
      <c r="DL96">
        <v>0</v>
      </c>
      <c r="DM96">
        <v>10</v>
      </c>
      <c r="DN96">
        <v>1</v>
      </c>
      <c r="DO96">
        <v>1</v>
      </c>
      <c r="DP96">
        <v>0</v>
      </c>
      <c r="DQ96">
        <v>10</v>
      </c>
      <c r="DR96">
        <v>1</v>
      </c>
      <c r="DS96">
        <v>0</v>
      </c>
      <c r="DT96">
        <v>-5</v>
      </c>
      <c r="DU96">
        <v>20</v>
      </c>
      <c r="DV96">
        <v>16</v>
      </c>
      <c r="DW96">
        <v>0</v>
      </c>
      <c r="DX96">
        <v>39</v>
      </c>
      <c r="DY96">
        <v>0</v>
      </c>
      <c r="DZ96">
        <v>0</v>
      </c>
      <c r="EA96">
        <v>32</v>
      </c>
      <c r="EB96">
        <v>10</v>
      </c>
      <c r="EC96">
        <v>7</v>
      </c>
      <c r="ED96">
        <v>78</v>
      </c>
      <c r="EE96">
        <v>-120</v>
      </c>
      <c r="EF96">
        <v>3</v>
      </c>
      <c r="EG96">
        <v>3</v>
      </c>
      <c r="EH96">
        <v>0.66666666666666663</v>
      </c>
      <c r="EI96">
        <v>3</v>
      </c>
      <c r="EJ96">
        <v>3</v>
      </c>
      <c r="EK96">
        <v>1</v>
      </c>
      <c r="EL96">
        <v>2</v>
      </c>
      <c r="EM96">
        <v>2</v>
      </c>
      <c r="EN96">
        <v>0.35</v>
      </c>
      <c r="EO96">
        <v>40</v>
      </c>
      <c r="EP96">
        <v>5</v>
      </c>
      <c r="EQ96">
        <v>30</v>
      </c>
      <c r="ER96">
        <v>30</v>
      </c>
      <c r="ES96">
        <v>1</v>
      </c>
      <c r="ET96">
        <v>3</v>
      </c>
      <c r="EU96">
        <v>2</v>
      </c>
      <c r="EV96">
        <v>0</v>
      </c>
      <c r="EW96">
        <v>0</v>
      </c>
      <c r="EX96">
        <v>0</v>
      </c>
      <c r="EY96">
        <v>2</v>
      </c>
      <c r="EZ96">
        <v>2</v>
      </c>
      <c r="FA96">
        <v>50</v>
      </c>
      <c r="FB96">
        <v>50</v>
      </c>
      <c r="FC96">
        <v>-3</v>
      </c>
    </row>
    <row r="97" spans="1:159" x14ac:dyDescent="0.25">
      <c r="A97" t="s">
        <v>4116</v>
      </c>
      <c r="B97">
        <v>3</v>
      </c>
      <c r="C97">
        <v>1</v>
      </c>
      <c r="D97">
        <v>2472</v>
      </c>
      <c r="E97">
        <v>4009</v>
      </c>
      <c r="F97">
        <v>3883</v>
      </c>
      <c r="G97">
        <v>3750</v>
      </c>
      <c r="H97">
        <v>525</v>
      </c>
      <c r="I97">
        <v>5638</v>
      </c>
      <c r="J97">
        <v>259</v>
      </c>
      <c r="K97">
        <v>-164</v>
      </c>
      <c r="L97">
        <v>0</v>
      </c>
      <c r="M97">
        <v>37</v>
      </c>
      <c r="N97">
        <v>107</v>
      </c>
      <c r="O97">
        <v>65</v>
      </c>
      <c r="P97">
        <v>0</v>
      </c>
      <c r="Q97">
        <v>15</v>
      </c>
      <c r="R97">
        <v>1</v>
      </c>
      <c r="S97">
        <v>1</v>
      </c>
      <c r="T97">
        <v>1</v>
      </c>
      <c r="U97">
        <v>11</v>
      </c>
      <c r="V97">
        <v>1</v>
      </c>
      <c r="W97">
        <v>0</v>
      </c>
      <c r="X97">
        <v>-8</v>
      </c>
      <c r="Y97">
        <v>22</v>
      </c>
      <c r="Z97">
        <v>32</v>
      </c>
      <c r="AA97">
        <v>0</v>
      </c>
      <c r="AB97">
        <v>92</v>
      </c>
      <c r="AC97">
        <v>0</v>
      </c>
      <c r="AD97">
        <v>0</v>
      </c>
      <c r="AE97">
        <v>0</v>
      </c>
      <c r="AF97">
        <v>0</v>
      </c>
      <c r="AG97">
        <v>0</v>
      </c>
      <c r="AH97">
        <v>92</v>
      </c>
      <c r="AI97">
        <v>-179</v>
      </c>
      <c r="AJ97">
        <v>0</v>
      </c>
      <c r="AK97">
        <v>0</v>
      </c>
      <c r="AL97">
        <v>1</v>
      </c>
      <c r="AM97">
        <v>3</v>
      </c>
      <c r="AN97">
        <v>3</v>
      </c>
      <c r="AO97">
        <v>1</v>
      </c>
      <c r="AP97">
        <v>0</v>
      </c>
      <c r="AQ97">
        <v>0</v>
      </c>
      <c r="AR97">
        <v>1</v>
      </c>
      <c r="AS97">
        <v>15</v>
      </c>
      <c r="AT97">
        <v>5</v>
      </c>
      <c r="AU97">
        <v>30</v>
      </c>
      <c r="AV97">
        <v>30</v>
      </c>
      <c r="AW97">
        <v>2</v>
      </c>
      <c r="AX97">
        <v>1</v>
      </c>
      <c r="AY97">
        <v>3</v>
      </c>
      <c r="AZ97">
        <v>0</v>
      </c>
      <c r="BA97">
        <v>1</v>
      </c>
      <c r="BB97">
        <v>0</v>
      </c>
      <c r="BC97">
        <v>0</v>
      </c>
      <c r="BD97">
        <v>2</v>
      </c>
      <c r="BE97">
        <v>5</v>
      </c>
      <c r="BF97">
        <v>50</v>
      </c>
      <c r="BG97">
        <v>-3</v>
      </c>
      <c r="DF97">
        <v>423</v>
      </c>
      <c r="DG97">
        <v>164</v>
      </c>
      <c r="DH97">
        <v>0</v>
      </c>
      <c r="DI97">
        <v>37</v>
      </c>
      <c r="DJ97">
        <v>316</v>
      </c>
      <c r="DK97">
        <v>65</v>
      </c>
      <c r="DL97">
        <v>1</v>
      </c>
      <c r="DM97">
        <v>15</v>
      </c>
      <c r="DN97">
        <v>1</v>
      </c>
      <c r="DO97">
        <v>1</v>
      </c>
      <c r="DP97">
        <v>1</v>
      </c>
      <c r="DQ97">
        <v>3</v>
      </c>
      <c r="DR97">
        <v>1</v>
      </c>
      <c r="DS97">
        <v>8</v>
      </c>
      <c r="DT97">
        <v>8</v>
      </c>
      <c r="DU97">
        <v>22</v>
      </c>
      <c r="DV97">
        <v>0</v>
      </c>
      <c r="DW97">
        <v>0</v>
      </c>
      <c r="DX97">
        <v>136</v>
      </c>
      <c r="DY97">
        <v>10</v>
      </c>
      <c r="DZ97">
        <v>0</v>
      </c>
      <c r="EA97">
        <v>135</v>
      </c>
      <c r="EB97">
        <v>10</v>
      </c>
      <c r="EC97">
        <v>0</v>
      </c>
      <c r="ED97">
        <v>271</v>
      </c>
      <c r="EE97">
        <v>179</v>
      </c>
      <c r="EF97">
        <v>3</v>
      </c>
      <c r="EG97">
        <v>3</v>
      </c>
      <c r="EH97">
        <v>1</v>
      </c>
      <c r="EI97">
        <v>3</v>
      </c>
      <c r="EJ97">
        <v>3</v>
      </c>
      <c r="EK97">
        <v>1</v>
      </c>
      <c r="EL97">
        <v>2</v>
      </c>
      <c r="EM97">
        <v>3</v>
      </c>
      <c r="EN97">
        <v>0</v>
      </c>
      <c r="EO97">
        <v>45</v>
      </c>
      <c r="EP97">
        <v>5</v>
      </c>
      <c r="EQ97">
        <v>30</v>
      </c>
      <c r="ER97">
        <v>30</v>
      </c>
      <c r="ES97">
        <v>3</v>
      </c>
      <c r="ET97">
        <v>1</v>
      </c>
      <c r="EU97">
        <v>2</v>
      </c>
      <c r="EV97">
        <v>0</v>
      </c>
      <c r="EW97">
        <v>0</v>
      </c>
      <c r="EX97">
        <v>1</v>
      </c>
      <c r="EY97">
        <v>2</v>
      </c>
      <c r="EZ97">
        <v>0</v>
      </c>
      <c r="FA97">
        <v>50</v>
      </c>
      <c r="FB97">
        <v>5</v>
      </c>
      <c r="FC97">
        <v>-3</v>
      </c>
    </row>
    <row r="98" spans="1:159" x14ac:dyDescent="0.25">
      <c r="A98" t="s">
        <v>4116</v>
      </c>
      <c r="B98">
        <v>3</v>
      </c>
      <c r="C98">
        <v>2</v>
      </c>
      <c r="D98">
        <v>2472</v>
      </c>
      <c r="E98">
        <v>4009</v>
      </c>
      <c r="F98">
        <v>3883</v>
      </c>
      <c r="G98">
        <v>3750</v>
      </c>
      <c r="H98">
        <v>525</v>
      </c>
      <c r="I98">
        <v>5638</v>
      </c>
      <c r="J98">
        <v>187</v>
      </c>
      <c r="K98">
        <v>-158</v>
      </c>
      <c r="L98">
        <v>0</v>
      </c>
      <c r="M98">
        <v>29</v>
      </c>
      <c r="N98">
        <v>143</v>
      </c>
      <c r="O98">
        <v>10</v>
      </c>
      <c r="P98">
        <v>0</v>
      </c>
      <c r="Q98">
        <v>15</v>
      </c>
      <c r="R98">
        <v>1</v>
      </c>
      <c r="S98">
        <v>1</v>
      </c>
      <c r="T98">
        <v>1</v>
      </c>
      <c r="U98">
        <v>7</v>
      </c>
      <c r="V98">
        <v>1</v>
      </c>
      <c r="W98">
        <v>0</v>
      </c>
      <c r="X98">
        <v>0</v>
      </c>
      <c r="Y98">
        <v>14</v>
      </c>
      <c r="Z98">
        <v>-4</v>
      </c>
      <c r="AA98">
        <v>0</v>
      </c>
      <c r="AB98">
        <v>136</v>
      </c>
      <c r="AC98">
        <v>0</v>
      </c>
      <c r="AD98">
        <v>0</v>
      </c>
      <c r="AE98">
        <v>7</v>
      </c>
      <c r="AF98">
        <v>0</v>
      </c>
      <c r="AG98">
        <v>0</v>
      </c>
      <c r="AH98">
        <v>143</v>
      </c>
      <c r="AI98">
        <v>-69</v>
      </c>
      <c r="AJ98">
        <v>0</v>
      </c>
      <c r="AK98">
        <v>0</v>
      </c>
      <c r="AL98">
        <v>1</v>
      </c>
      <c r="AM98">
        <v>0</v>
      </c>
      <c r="AN98">
        <v>0</v>
      </c>
      <c r="AO98">
        <v>1</v>
      </c>
      <c r="AP98">
        <v>0</v>
      </c>
      <c r="AQ98">
        <v>0</v>
      </c>
      <c r="AR98">
        <v>1</v>
      </c>
      <c r="AS98">
        <v>0</v>
      </c>
      <c r="AT98">
        <v>10</v>
      </c>
      <c r="AU98">
        <v>0</v>
      </c>
      <c r="AV98">
        <v>0</v>
      </c>
      <c r="AW98">
        <v>0</v>
      </c>
      <c r="AX98">
        <v>1</v>
      </c>
      <c r="AY98">
        <v>1</v>
      </c>
      <c r="AZ98">
        <v>0</v>
      </c>
      <c r="BA98">
        <v>0</v>
      </c>
      <c r="BB98">
        <v>1</v>
      </c>
      <c r="BC98">
        <v>0</v>
      </c>
      <c r="BD98">
        <v>0</v>
      </c>
      <c r="BE98">
        <v>0</v>
      </c>
      <c r="BF98">
        <v>5</v>
      </c>
      <c r="BG98">
        <v>-3</v>
      </c>
      <c r="DF98">
        <v>345</v>
      </c>
      <c r="DG98">
        <v>158</v>
      </c>
      <c r="DH98">
        <v>0</v>
      </c>
      <c r="DI98">
        <v>33</v>
      </c>
      <c r="DJ98">
        <v>247</v>
      </c>
      <c r="DK98">
        <v>65</v>
      </c>
      <c r="DL98">
        <v>1</v>
      </c>
      <c r="DM98">
        <v>15</v>
      </c>
      <c r="DN98">
        <v>1</v>
      </c>
      <c r="DO98">
        <v>1</v>
      </c>
      <c r="DP98">
        <v>1</v>
      </c>
      <c r="DQ98">
        <v>9</v>
      </c>
      <c r="DR98">
        <v>1</v>
      </c>
      <c r="DS98">
        <v>0</v>
      </c>
      <c r="DT98">
        <v>0</v>
      </c>
      <c r="DU98">
        <v>18</v>
      </c>
      <c r="DV98">
        <v>4</v>
      </c>
      <c r="DW98">
        <v>0</v>
      </c>
      <c r="DX98">
        <v>93</v>
      </c>
      <c r="DY98">
        <v>0</v>
      </c>
      <c r="DZ98">
        <v>0</v>
      </c>
      <c r="EA98">
        <v>109</v>
      </c>
      <c r="EB98">
        <v>0</v>
      </c>
      <c r="EC98">
        <v>10</v>
      </c>
      <c r="ED98">
        <v>212</v>
      </c>
      <c r="EE98">
        <v>69</v>
      </c>
      <c r="EF98">
        <v>0</v>
      </c>
      <c r="EG98">
        <v>1</v>
      </c>
      <c r="EH98">
        <v>0</v>
      </c>
      <c r="EI98">
        <v>3</v>
      </c>
      <c r="EJ98">
        <v>3</v>
      </c>
      <c r="EK98">
        <v>1</v>
      </c>
      <c r="EL98">
        <v>2</v>
      </c>
      <c r="EM98">
        <v>3</v>
      </c>
      <c r="EN98">
        <v>0.33333333333333331</v>
      </c>
      <c r="EO98">
        <v>35</v>
      </c>
      <c r="EP98">
        <v>5</v>
      </c>
      <c r="EQ98">
        <v>30</v>
      </c>
      <c r="ER98">
        <v>30</v>
      </c>
      <c r="ES98">
        <v>3</v>
      </c>
      <c r="ET98">
        <v>1</v>
      </c>
      <c r="EU98">
        <v>2</v>
      </c>
      <c r="EV98">
        <v>0</v>
      </c>
      <c r="EW98">
        <v>1</v>
      </c>
      <c r="EX98">
        <v>0</v>
      </c>
      <c r="EY98">
        <v>0</v>
      </c>
      <c r="EZ98">
        <v>0</v>
      </c>
      <c r="FA98">
        <v>5</v>
      </c>
      <c r="FB98">
        <v>0</v>
      </c>
      <c r="FC98">
        <v>-3</v>
      </c>
    </row>
    <row r="99" spans="1:159" x14ac:dyDescent="0.25">
      <c r="A99" t="s">
        <v>4116</v>
      </c>
      <c r="B99">
        <v>4</v>
      </c>
      <c r="C99">
        <v>1</v>
      </c>
      <c r="D99">
        <v>3277</v>
      </c>
      <c r="E99">
        <v>3313</v>
      </c>
      <c r="F99">
        <v>4239</v>
      </c>
      <c r="G99">
        <v>3130</v>
      </c>
      <c r="H99">
        <v>5576</v>
      </c>
      <c r="I99">
        <v>4198</v>
      </c>
      <c r="J99">
        <v>309</v>
      </c>
      <c r="K99">
        <v>-112</v>
      </c>
      <c r="L99">
        <v>0</v>
      </c>
      <c r="M99">
        <v>26</v>
      </c>
      <c r="N99">
        <v>188</v>
      </c>
      <c r="O99">
        <v>40</v>
      </c>
      <c r="P99">
        <v>0</v>
      </c>
      <c r="Q99">
        <v>10</v>
      </c>
      <c r="R99">
        <v>1</v>
      </c>
      <c r="S99">
        <v>0</v>
      </c>
      <c r="T99">
        <v>1</v>
      </c>
      <c r="U99">
        <v>8</v>
      </c>
      <c r="V99">
        <v>1</v>
      </c>
      <c r="W99">
        <v>0</v>
      </c>
      <c r="X99">
        <v>0</v>
      </c>
      <c r="Y99">
        <v>16</v>
      </c>
      <c r="Z99">
        <v>0</v>
      </c>
      <c r="AA99">
        <v>0</v>
      </c>
      <c r="AB99">
        <v>136</v>
      </c>
      <c r="AC99">
        <v>10</v>
      </c>
      <c r="AD99">
        <v>0</v>
      </c>
      <c r="AE99">
        <v>12</v>
      </c>
      <c r="AF99">
        <v>10</v>
      </c>
      <c r="AG99">
        <v>0</v>
      </c>
      <c r="AH99">
        <v>148</v>
      </c>
      <c r="AI99">
        <v>-112</v>
      </c>
      <c r="AJ99">
        <v>3</v>
      </c>
      <c r="AK99">
        <v>3</v>
      </c>
      <c r="AL99">
        <v>1</v>
      </c>
      <c r="AM99">
        <v>3</v>
      </c>
      <c r="AN99">
        <v>3</v>
      </c>
      <c r="AO99">
        <v>1</v>
      </c>
      <c r="AP99">
        <v>2</v>
      </c>
      <c r="AQ99">
        <v>2</v>
      </c>
      <c r="AR99">
        <v>0</v>
      </c>
      <c r="AS99">
        <v>40</v>
      </c>
      <c r="AT99">
        <v>10</v>
      </c>
      <c r="AU99">
        <v>0</v>
      </c>
      <c r="AV99">
        <v>30</v>
      </c>
      <c r="AW99">
        <v>1</v>
      </c>
      <c r="AX99">
        <v>1</v>
      </c>
      <c r="AY99">
        <v>2</v>
      </c>
      <c r="AZ99">
        <v>0</v>
      </c>
      <c r="BA99">
        <v>0</v>
      </c>
      <c r="BB99">
        <v>1</v>
      </c>
      <c r="BC99">
        <v>0</v>
      </c>
      <c r="BD99">
        <v>2</v>
      </c>
      <c r="BE99">
        <v>0</v>
      </c>
      <c r="BF99">
        <v>55</v>
      </c>
      <c r="BG99">
        <v>-3</v>
      </c>
      <c r="DF99">
        <v>421</v>
      </c>
      <c r="DG99">
        <v>112</v>
      </c>
      <c r="DH99">
        <v>0</v>
      </c>
      <c r="DI99">
        <v>31</v>
      </c>
      <c r="DJ99">
        <v>300</v>
      </c>
      <c r="DK99">
        <v>90</v>
      </c>
      <c r="DL99">
        <v>1</v>
      </c>
      <c r="DM99">
        <v>15</v>
      </c>
      <c r="DN99">
        <v>1</v>
      </c>
      <c r="DO99">
        <v>1</v>
      </c>
      <c r="DP99">
        <v>1</v>
      </c>
      <c r="DQ99">
        <v>8</v>
      </c>
      <c r="DR99">
        <v>1</v>
      </c>
      <c r="DS99">
        <v>0</v>
      </c>
      <c r="DT99">
        <v>0</v>
      </c>
      <c r="DU99">
        <v>16</v>
      </c>
      <c r="DV99">
        <v>0</v>
      </c>
      <c r="DW99">
        <v>0</v>
      </c>
      <c r="DX99">
        <v>136</v>
      </c>
      <c r="DY99">
        <v>0</v>
      </c>
      <c r="DZ99">
        <v>0</v>
      </c>
      <c r="EA99">
        <v>114</v>
      </c>
      <c r="EB99">
        <v>0</v>
      </c>
      <c r="EC99">
        <v>10</v>
      </c>
      <c r="ED99">
        <v>260</v>
      </c>
      <c r="EE99">
        <v>112</v>
      </c>
      <c r="EF99">
        <v>0</v>
      </c>
      <c r="EG99">
        <v>2</v>
      </c>
      <c r="EH99">
        <v>0</v>
      </c>
      <c r="EI99">
        <v>3</v>
      </c>
      <c r="EJ99">
        <v>3</v>
      </c>
      <c r="EK99">
        <v>1</v>
      </c>
      <c r="EL99">
        <v>2</v>
      </c>
      <c r="EM99">
        <v>3</v>
      </c>
      <c r="EN99">
        <v>0.33333333333333331</v>
      </c>
      <c r="EO99">
        <v>40</v>
      </c>
      <c r="EP99">
        <v>0</v>
      </c>
      <c r="EQ99">
        <v>60</v>
      </c>
      <c r="ER99">
        <v>30</v>
      </c>
      <c r="ES99">
        <v>2</v>
      </c>
      <c r="ET99">
        <v>3</v>
      </c>
      <c r="EU99">
        <v>3</v>
      </c>
      <c r="EV99">
        <v>0</v>
      </c>
      <c r="EW99">
        <v>1</v>
      </c>
      <c r="EX99">
        <v>0</v>
      </c>
      <c r="EY99">
        <v>2</v>
      </c>
      <c r="EZ99">
        <v>0</v>
      </c>
      <c r="FA99">
        <v>55</v>
      </c>
      <c r="FB99">
        <v>0</v>
      </c>
      <c r="FC99">
        <v>-3</v>
      </c>
    </row>
    <row r="100" spans="1:159" x14ac:dyDescent="0.25">
      <c r="A100" t="s">
        <v>4116</v>
      </c>
      <c r="B100">
        <v>4</v>
      </c>
      <c r="C100">
        <v>2</v>
      </c>
      <c r="D100">
        <v>3277</v>
      </c>
      <c r="E100">
        <v>3313</v>
      </c>
      <c r="F100">
        <v>4239</v>
      </c>
      <c r="G100">
        <v>3130</v>
      </c>
      <c r="H100">
        <v>5576</v>
      </c>
      <c r="I100">
        <v>4198</v>
      </c>
      <c r="J100">
        <v>346</v>
      </c>
      <c r="K100">
        <v>106</v>
      </c>
      <c r="L100">
        <v>0</v>
      </c>
      <c r="M100">
        <v>35</v>
      </c>
      <c r="N100">
        <v>271</v>
      </c>
      <c r="O100">
        <v>40</v>
      </c>
      <c r="P100">
        <v>1</v>
      </c>
      <c r="Q100">
        <v>15</v>
      </c>
      <c r="R100">
        <v>1</v>
      </c>
      <c r="S100">
        <v>1</v>
      </c>
      <c r="T100">
        <v>1</v>
      </c>
      <c r="U100">
        <v>10</v>
      </c>
      <c r="V100">
        <v>1</v>
      </c>
      <c r="W100">
        <v>0</v>
      </c>
      <c r="X100">
        <v>-7</v>
      </c>
      <c r="Y100">
        <v>20</v>
      </c>
      <c r="Z100">
        <v>16</v>
      </c>
      <c r="AA100">
        <v>0</v>
      </c>
      <c r="AB100">
        <v>136</v>
      </c>
      <c r="AC100">
        <v>0</v>
      </c>
      <c r="AD100">
        <v>10</v>
      </c>
      <c r="AE100">
        <v>105</v>
      </c>
      <c r="AF100">
        <v>0</v>
      </c>
      <c r="AG100">
        <v>0</v>
      </c>
      <c r="AH100">
        <v>251</v>
      </c>
      <c r="AI100">
        <v>188</v>
      </c>
      <c r="AJ100">
        <v>0</v>
      </c>
      <c r="AK100">
        <v>0</v>
      </c>
      <c r="AL100">
        <v>1</v>
      </c>
      <c r="AM100">
        <v>3</v>
      </c>
      <c r="AN100">
        <v>3</v>
      </c>
      <c r="AO100">
        <v>1</v>
      </c>
      <c r="AP100">
        <v>1</v>
      </c>
      <c r="AQ100">
        <v>1</v>
      </c>
      <c r="AR100">
        <v>1</v>
      </c>
      <c r="AS100">
        <v>20</v>
      </c>
      <c r="AT100">
        <v>10</v>
      </c>
      <c r="AU100">
        <v>0</v>
      </c>
      <c r="AV100">
        <v>30</v>
      </c>
      <c r="AW100">
        <v>1</v>
      </c>
      <c r="AX100">
        <v>1</v>
      </c>
      <c r="AY100">
        <v>2</v>
      </c>
      <c r="AZ100">
        <v>0</v>
      </c>
      <c r="BA100">
        <v>0</v>
      </c>
      <c r="BB100">
        <v>0</v>
      </c>
      <c r="BC100">
        <v>1</v>
      </c>
      <c r="BD100">
        <v>0</v>
      </c>
      <c r="BE100">
        <v>25</v>
      </c>
      <c r="BF100">
        <v>0</v>
      </c>
      <c r="BG100">
        <v>-3</v>
      </c>
      <c r="DF100">
        <v>240</v>
      </c>
      <c r="DG100">
        <v>-106</v>
      </c>
      <c r="DH100">
        <v>0</v>
      </c>
      <c r="DI100">
        <v>47</v>
      </c>
      <c r="DJ100">
        <v>78</v>
      </c>
      <c r="DK100">
        <v>90</v>
      </c>
      <c r="DL100">
        <v>0</v>
      </c>
      <c r="DM100">
        <v>15</v>
      </c>
      <c r="DN100">
        <v>1</v>
      </c>
      <c r="DO100">
        <v>1</v>
      </c>
      <c r="DP100">
        <v>1</v>
      </c>
      <c r="DQ100">
        <v>9</v>
      </c>
      <c r="DR100">
        <v>1</v>
      </c>
      <c r="DS100">
        <v>7</v>
      </c>
      <c r="DT100">
        <v>7</v>
      </c>
      <c r="DU100">
        <v>32</v>
      </c>
      <c r="DV100">
        <v>12</v>
      </c>
      <c r="DW100">
        <v>0</v>
      </c>
      <c r="DX100">
        <v>47</v>
      </c>
      <c r="DY100">
        <v>0</v>
      </c>
      <c r="DZ100">
        <v>0</v>
      </c>
      <c r="EA100">
        <v>16</v>
      </c>
      <c r="EB100">
        <v>0</v>
      </c>
      <c r="EC100">
        <v>0</v>
      </c>
      <c r="ED100">
        <v>63</v>
      </c>
      <c r="EE100">
        <v>-188</v>
      </c>
      <c r="EF100">
        <v>0</v>
      </c>
      <c r="EG100">
        <v>0</v>
      </c>
      <c r="EH100">
        <v>1</v>
      </c>
      <c r="EI100">
        <v>3</v>
      </c>
      <c r="EJ100">
        <v>3</v>
      </c>
      <c r="EK100">
        <v>1</v>
      </c>
      <c r="EL100">
        <v>0</v>
      </c>
      <c r="EM100">
        <v>0</v>
      </c>
      <c r="EN100">
        <v>1</v>
      </c>
      <c r="EO100">
        <v>15</v>
      </c>
      <c r="EP100">
        <v>0</v>
      </c>
      <c r="EQ100">
        <v>60</v>
      </c>
      <c r="ER100">
        <v>30</v>
      </c>
      <c r="ES100">
        <v>2</v>
      </c>
      <c r="ET100">
        <v>3</v>
      </c>
      <c r="EU100">
        <v>3</v>
      </c>
      <c r="EV100">
        <v>0</v>
      </c>
      <c r="EW100">
        <v>0</v>
      </c>
      <c r="EX100">
        <v>0</v>
      </c>
      <c r="EY100">
        <v>0</v>
      </c>
      <c r="EZ100">
        <v>1</v>
      </c>
      <c r="FA100">
        <v>0</v>
      </c>
      <c r="FB100">
        <v>25</v>
      </c>
      <c r="FC100">
        <v>-3</v>
      </c>
    </row>
    <row r="101" spans="1:159" x14ac:dyDescent="0.25">
      <c r="A101" t="s">
        <v>4116</v>
      </c>
      <c r="B101">
        <v>4</v>
      </c>
      <c r="C101">
        <v>3</v>
      </c>
      <c r="D101">
        <v>3277</v>
      </c>
      <c r="E101">
        <v>3313</v>
      </c>
      <c r="F101">
        <v>4239</v>
      </c>
      <c r="G101">
        <v>3130</v>
      </c>
      <c r="H101">
        <v>5576</v>
      </c>
      <c r="I101">
        <v>4198</v>
      </c>
      <c r="J101">
        <v>338</v>
      </c>
      <c r="K101">
        <v>-30</v>
      </c>
      <c r="L101">
        <v>0</v>
      </c>
      <c r="M101">
        <v>31</v>
      </c>
      <c r="N101">
        <v>217</v>
      </c>
      <c r="O101">
        <v>65</v>
      </c>
      <c r="P101">
        <v>0</v>
      </c>
      <c r="Q101">
        <v>15</v>
      </c>
      <c r="R101">
        <v>1</v>
      </c>
      <c r="S101">
        <v>1</v>
      </c>
      <c r="T101">
        <v>1</v>
      </c>
      <c r="U101">
        <v>8</v>
      </c>
      <c r="V101">
        <v>1</v>
      </c>
      <c r="W101">
        <v>0</v>
      </c>
      <c r="X101">
        <v>0</v>
      </c>
      <c r="Y101">
        <v>16</v>
      </c>
      <c r="Z101">
        <v>0</v>
      </c>
      <c r="AA101">
        <v>0</v>
      </c>
      <c r="AB101">
        <v>136</v>
      </c>
      <c r="AC101">
        <v>0</v>
      </c>
      <c r="AD101">
        <v>10</v>
      </c>
      <c r="AE101">
        <v>40</v>
      </c>
      <c r="AF101">
        <v>0</v>
      </c>
      <c r="AG101">
        <v>1</v>
      </c>
      <c r="AH101">
        <v>187</v>
      </c>
      <c r="AI101">
        <v>-30</v>
      </c>
      <c r="AJ101">
        <v>0</v>
      </c>
      <c r="AK101">
        <v>0</v>
      </c>
      <c r="AL101">
        <v>1</v>
      </c>
      <c r="AM101">
        <v>3</v>
      </c>
      <c r="AN101">
        <v>3</v>
      </c>
      <c r="AO101">
        <v>1</v>
      </c>
      <c r="AP101">
        <v>3</v>
      </c>
      <c r="AQ101">
        <v>3</v>
      </c>
      <c r="AR101">
        <v>0.36666666666666664</v>
      </c>
      <c r="AS101">
        <v>30</v>
      </c>
      <c r="AT101">
        <v>5</v>
      </c>
      <c r="AU101">
        <v>30</v>
      </c>
      <c r="AV101">
        <v>30</v>
      </c>
      <c r="AW101">
        <v>1</v>
      </c>
      <c r="AX101">
        <v>3</v>
      </c>
      <c r="AY101">
        <v>2</v>
      </c>
      <c r="AZ101">
        <v>0</v>
      </c>
      <c r="BA101">
        <v>1</v>
      </c>
      <c r="BB101">
        <v>0</v>
      </c>
      <c r="BC101">
        <v>0</v>
      </c>
      <c r="BD101">
        <v>1</v>
      </c>
      <c r="BE101">
        <v>5</v>
      </c>
      <c r="BF101">
        <v>25</v>
      </c>
      <c r="BG101">
        <v>-3</v>
      </c>
      <c r="DF101">
        <v>368</v>
      </c>
      <c r="DG101">
        <v>30</v>
      </c>
      <c r="DH101">
        <v>0</v>
      </c>
      <c r="DI101">
        <v>31</v>
      </c>
      <c r="DJ101">
        <v>242</v>
      </c>
      <c r="DK101">
        <v>90</v>
      </c>
      <c r="DL101">
        <v>1</v>
      </c>
      <c r="DM101">
        <v>15</v>
      </c>
      <c r="DN101">
        <v>1</v>
      </c>
      <c r="DO101">
        <v>1</v>
      </c>
      <c r="DP101">
        <v>1</v>
      </c>
      <c r="DQ101">
        <v>8</v>
      </c>
      <c r="DR101">
        <v>1</v>
      </c>
      <c r="DS101">
        <v>0</v>
      </c>
      <c r="DT101">
        <v>0</v>
      </c>
      <c r="DU101">
        <v>16</v>
      </c>
      <c r="DV101">
        <v>0</v>
      </c>
      <c r="DW101">
        <v>0</v>
      </c>
      <c r="DX101">
        <v>136</v>
      </c>
      <c r="DY101">
        <v>0</v>
      </c>
      <c r="DZ101">
        <v>0</v>
      </c>
      <c r="EA101">
        <v>71</v>
      </c>
      <c r="EB101">
        <v>0</v>
      </c>
      <c r="EC101">
        <v>10</v>
      </c>
      <c r="ED101">
        <v>217</v>
      </c>
      <c r="EE101">
        <v>30</v>
      </c>
      <c r="EF101">
        <v>0</v>
      </c>
      <c r="EG101">
        <v>0</v>
      </c>
      <c r="EH101">
        <v>1</v>
      </c>
      <c r="EI101">
        <v>3</v>
      </c>
      <c r="EJ101">
        <v>3</v>
      </c>
      <c r="EK101">
        <v>1</v>
      </c>
      <c r="EL101">
        <v>2</v>
      </c>
      <c r="EM101">
        <v>2</v>
      </c>
      <c r="EN101">
        <v>0.5</v>
      </c>
      <c r="EO101">
        <v>25</v>
      </c>
      <c r="EP101">
        <v>0</v>
      </c>
      <c r="EQ101">
        <v>60</v>
      </c>
      <c r="ER101">
        <v>30</v>
      </c>
      <c r="ES101">
        <v>2</v>
      </c>
      <c r="ET101">
        <v>3</v>
      </c>
      <c r="EU101">
        <v>3</v>
      </c>
      <c r="EV101">
        <v>0</v>
      </c>
      <c r="EW101">
        <v>0</v>
      </c>
      <c r="EX101">
        <v>1</v>
      </c>
      <c r="EY101">
        <v>1</v>
      </c>
      <c r="EZ101">
        <v>0</v>
      </c>
      <c r="FA101">
        <v>25</v>
      </c>
      <c r="FB101">
        <v>5</v>
      </c>
      <c r="FC101">
        <v>-3</v>
      </c>
    </row>
    <row r="102" spans="1:159" x14ac:dyDescent="0.25">
      <c r="A102" t="s">
        <v>4126</v>
      </c>
      <c r="B102">
        <v>1</v>
      </c>
      <c r="C102">
        <v>1</v>
      </c>
      <c r="D102">
        <v>7048</v>
      </c>
      <c r="E102">
        <v>2491</v>
      </c>
      <c r="F102">
        <v>4818</v>
      </c>
      <c r="G102">
        <v>4539</v>
      </c>
      <c r="H102">
        <v>5172</v>
      </c>
      <c r="I102">
        <v>6175</v>
      </c>
      <c r="J102">
        <v>225</v>
      </c>
      <c r="K102">
        <v>-205</v>
      </c>
      <c r="L102">
        <v>0</v>
      </c>
      <c r="M102">
        <v>29</v>
      </c>
      <c r="N102">
        <v>151</v>
      </c>
      <c r="O102">
        <v>40</v>
      </c>
      <c r="P102">
        <v>0</v>
      </c>
      <c r="Q102">
        <v>15</v>
      </c>
      <c r="R102">
        <v>1</v>
      </c>
      <c r="S102">
        <v>1</v>
      </c>
      <c r="T102">
        <v>1</v>
      </c>
      <c r="U102">
        <v>7</v>
      </c>
      <c r="V102">
        <v>1</v>
      </c>
      <c r="W102">
        <v>0</v>
      </c>
      <c r="X102">
        <v>-4</v>
      </c>
      <c r="Y102">
        <v>14</v>
      </c>
      <c r="Z102">
        <v>0</v>
      </c>
      <c r="AA102">
        <v>0</v>
      </c>
      <c r="AB102">
        <v>105</v>
      </c>
      <c r="AC102">
        <v>0</v>
      </c>
      <c r="AD102">
        <v>0</v>
      </c>
      <c r="AE102">
        <v>31</v>
      </c>
      <c r="AF102">
        <v>0</v>
      </c>
      <c r="AG102">
        <v>0</v>
      </c>
      <c r="AH102">
        <v>136</v>
      </c>
      <c r="AI102">
        <v>-74</v>
      </c>
      <c r="AJ102">
        <v>0</v>
      </c>
      <c r="AK102">
        <v>0</v>
      </c>
      <c r="AL102">
        <v>1</v>
      </c>
      <c r="AM102">
        <v>3</v>
      </c>
      <c r="AN102">
        <v>3</v>
      </c>
      <c r="AO102">
        <v>1</v>
      </c>
      <c r="AP102">
        <v>0</v>
      </c>
      <c r="AQ102">
        <v>0</v>
      </c>
      <c r="AR102">
        <v>1</v>
      </c>
      <c r="AS102">
        <v>15</v>
      </c>
      <c r="AT102">
        <v>10</v>
      </c>
      <c r="AU102">
        <v>0</v>
      </c>
      <c r="AV102">
        <v>30</v>
      </c>
      <c r="AW102">
        <v>1</v>
      </c>
      <c r="AX102">
        <v>2</v>
      </c>
      <c r="AY102">
        <v>1</v>
      </c>
      <c r="AZ102">
        <v>0</v>
      </c>
      <c r="BA102">
        <v>4</v>
      </c>
      <c r="BB102">
        <v>1</v>
      </c>
      <c r="BC102">
        <v>1</v>
      </c>
      <c r="BD102">
        <v>0</v>
      </c>
      <c r="BE102">
        <v>45</v>
      </c>
      <c r="BF102">
        <v>5</v>
      </c>
      <c r="BG102">
        <v>-3</v>
      </c>
      <c r="DF102">
        <v>430</v>
      </c>
      <c r="DG102">
        <v>205</v>
      </c>
      <c r="DH102">
        <v>0</v>
      </c>
      <c r="DI102">
        <v>45</v>
      </c>
      <c r="DJ102">
        <v>250</v>
      </c>
      <c r="DK102">
        <v>90</v>
      </c>
      <c r="DL102">
        <v>1</v>
      </c>
      <c r="DM102">
        <v>15</v>
      </c>
      <c r="DN102">
        <v>1</v>
      </c>
      <c r="DO102">
        <v>1</v>
      </c>
      <c r="DP102">
        <v>1</v>
      </c>
      <c r="DQ102">
        <v>11</v>
      </c>
      <c r="DR102">
        <v>1</v>
      </c>
      <c r="DS102">
        <v>4</v>
      </c>
      <c r="DT102">
        <v>4</v>
      </c>
      <c r="DU102">
        <v>30</v>
      </c>
      <c r="DV102">
        <v>16</v>
      </c>
      <c r="DW102">
        <v>0</v>
      </c>
      <c r="DX102">
        <v>136</v>
      </c>
      <c r="DY102">
        <v>0</v>
      </c>
      <c r="DZ102">
        <v>10</v>
      </c>
      <c r="EA102">
        <v>57</v>
      </c>
      <c r="EB102">
        <v>0</v>
      </c>
      <c r="EC102">
        <v>7</v>
      </c>
      <c r="ED102">
        <v>210</v>
      </c>
      <c r="EE102">
        <v>74</v>
      </c>
      <c r="EF102">
        <v>0</v>
      </c>
      <c r="EG102">
        <v>2</v>
      </c>
      <c r="EH102">
        <v>0</v>
      </c>
      <c r="EI102">
        <v>3</v>
      </c>
      <c r="EJ102">
        <v>3</v>
      </c>
      <c r="EK102">
        <v>1</v>
      </c>
      <c r="EL102">
        <v>3</v>
      </c>
      <c r="EM102">
        <v>3</v>
      </c>
      <c r="EN102">
        <v>0.56666666666666665</v>
      </c>
      <c r="EO102">
        <v>40</v>
      </c>
      <c r="EP102">
        <v>0</v>
      </c>
      <c r="EQ102">
        <v>60</v>
      </c>
      <c r="ER102">
        <v>30</v>
      </c>
      <c r="ES102">
        <v>2</v>
      </c>
      <c r="ET102">
        <v>3</v>
      </c>
      <c r="EU102">
        <v>3</v>
      </c>
      <c r="EV102">
        <v>0</v>
      </c>
      <c r="EW102">
        <v>1</v>
      </c>
      <c r="EX102">
        <v>4</v>
      </c>
      <c r="EY102">
        <v>0</v>
      </c>
      <c r="EZ102">
        <v>1</v>
      </c>
      <c r="FA102">
        <v>5</v>
      </c>
      <c r="FB102">
        <v>45</v>
      </c>
      <c r="FC102">
        <v>-3</v>
      </c>
    </row>
    <row r="103" spans="1:159" x14ac:dyDescent="0.25">
      <c r="A103" t="s">
        <v>4126</v>
      </c>
      <c r="B103">
        <v>1</v>
      </c>
      <c r="C103">
        <v>2</v>
      </c>
      <c r="D103">
        <v>7048</v>
      </c>
      <c r="E103">
        <v>2491</v>
      </c>
      <c r="F103">
        <v>4818</v>
      </c>
      <c r="G103">
        <v>4539</v>
      </c>
      <c r="H103">
        <v>5172</v>
      </c>
      <c r="I103">
        <v>6175</v>
      </c>
      <c r="J103">
        <v>312</v>
      </c>
      <c r="K103">
        <v>-87</v>
      </c>
      <c r="L103">
        <v>0</v>
      </c>
      <c r="M103">
        <v>41</v>
      </c>
      <c r="N103">
        <v>261</v>
      </c>
      <c r="O103">
        <v>5</v>
      </c>
      <c r="P103">
        <v>0</v>
      </c>
      <c r="Q103">
        <v>15</v>
      </c>
      <c r="R103">
        <v>1</v>
      </c>
      <c r="S103">
        <v>1</v>
      </c>
      <c r="T103">
        <v>1</v>
      </c>
      <c r="U103">
        <v>7</v>
      </c>
      <c r="V103">
        <v>1</v>
      </c>
      <c r="W103">
        <v>6</v>
      </c>
      <c r="X103">
        <v>6</v>
      </c>
      <c r="Y103">
        <v>26</v>
      </c>
      <c r="Z103">
        <v>4</v>
      </c>
      <c r="AA103">
        <v>0</v>
      </c>
      <c r="AB103">
        <v>136</v>
      </c>
      <c r="AC103">
        <v>0</v>
      </c>
      <c r="AD103">
        <v>0</v>
      </c>
      <c r="AE103">
        <v>125</v>
      </c>
      <c r="AF103">
        <v>0</v>
      </c>
      <c r="AG103">
        <v>0</v>
      </c>
      <c r="AH103">
        <v>261</v>
      </c>
      <c r="AI103">
        <v>104</v>
      </c>
      <c r="AJ103">
        <v>0</v>
      </c>
      <c r="AK103">
        <v>0</v>
      </c>
      <c r="AL103">
        <v>1</v>
      </c>
      <c r="AM103">
        <v>0</v>
      </c>
      <c r="AN103">
        <v>0</v>
      </c>
      <c r="AO103">
        <v>1</v>
      </c>
      <c r="AP103">
        <v>0</v>
      </c>
      <c r="AQ103">
        <v>0</v>
      </c>
      <c r="AR103">
        <v>1</v>
      </c>
      <c r="AS103">
        <v>0</v>
      </c>
      <c r="AT103">
        <v>5</v>
      </c>
      <c r="AU103">
        <v>0</v>
      </c>
      <c r="AV103">
        <v>0</v>
      </c>
      <c r="AW103">
        <v>0</v>
      </c>
      <c r="AX103">
        <v>1</v>
      </c>
      <c r="AY103">
        <v>0</v>
      </c>
      <c r="AZ103">
        <v>0</v>
      </c>
      <c r="BA103">
        <v>0</v>
      </c>
      <c r="BB103">
        <v>1</v>
      </c>
      <c r="BC103">
        <v>3</v>
      </c>
      <c r="BD103">
        <v>0</v>
      </c>
      <c r="BE103">
        <v>75</v>
      </c>
      <c r="BF103">
        <v>5</v>
      </c>
      <c r="BG103">
        <v>-3</v>
      </c>
      <c r="DF103">
        <v>399</v>
      </c>
      <c r="DG103">
        <v>87</v>
      </c>
      <c r="DH103">
        <v>0</v>
      </c>
      <c r="DI103">
        <v>37</v>
      </c>
      <c r="DJ103">
        <v>197</v>
      </c>
      <c r="DK103">
        <v>90</v>
      </c>
      <c r="DL103">
        <v>1</v>
      </c>
      <c r="DM103">
        <v>15</v>
      </c>
      <c r="DN103">
        <v>1</v>
      </c>
      <c r="DO103">
        <v>1</v>
      </c>
      <c r="DP103">
        <v>1</v>
      </c>
      <c r="DQ103">
        <v>11</v>
      </c>
      <c r="DR103">
        <v>1</v>
      </c>
      <c r="DS103">
        <v>0</v>
      </c>
      <c r="DT103">
        <v>-6</v>
      </c>
      <c r="DU103">
        <v>22</v>
      </c>
      <c r="DV103">
        <v>20</v>
      </c>
      <c r="DW103">
        <v>0</v>
      </c>
      <c r="DX103">
        <v>136</v>
      </c>
      <c r="DY103">
        <v>0</v>
      </c>
      <c r="DZ103">
        <v>10</v>
      </c>
      <c r="EA103">
        <v>11</v>
      </c>
      <c r="EB103">
        <v>10</v>
      </c>
      <c r="EC103">
        <v>0</v>
      </c>
      <c r="ED103">
        <v>157</v>
      </c>
      <c r="EE103">
        <v>-104</v>
      </c>
      <c r="EF103">
        <v>2</v>
      </c>
      <c r="EG103">
        <v>2</v>
      </c>
      <c r="EH103">
        <v>1</v>
      </c>
      <c r="EI103">
        <v>3</v>
      </c>
      <c r="EJ103">
        <v>3</v>
      </c>
      <c r="EK103">
        <v>1</v>
      </c>
      <c r="EL103">
        <v>3</v>
      </c>
      <c r="EM103">
        <v>3</v>
      </c>
      <c r="EN103">
        <v>0.33333333333333331</v>
      </c>
      <c r="EO103">
        <v>40</v>
      </c>
      <c r="EP103">
        <v>0</v>
      </c>
      <c r="EQ103">
        <v>60</v>
      </c>
      <c r="ER103">
        <v>30</v>
      </c>
      <c r="ES103">
        <v>2</v>
      </c>
      <c r="ET103">
        <v>3</v>
      </c>
      <c r="EU103">
        <v>3</v>
      </c>
      <c r="EV103">
        <v>0</v>
      </c>
      <c r="EW103">
        <v>1</v>
      </c>
      <c r="EX103">
        <v>0</v>
      </c>
      <c r="EY103">
        <v>0</v>
      </c>
      <c r="EZ103">
        <v>3</v>
      </c>
      <c r="FA103">
        <v>5</v>
      </c>
      <c r="FB103">
        <v>75</v>
      </c>
      <c r="FC103">
        <v>-3</v>
      </c>
    </row>
    <row r="104" spans="1:159" x14ac:dyDescent="0.25">
      <c r="A104" t="s">
        <v>4126</v>
      </c>
      <c r="B104">
        <v>2</v>
      </c>
      <c r="C104">
        <v>1</v>
      </c>
      <c r="D104">
        <v>3130</v>
      </c>
      <c r="E104">
        <v>5576</v>
      </c>
      <c r="F104">
        <v>4198</v>
      </c>
      <c r="G104">
        <v>3750</v>
      </c>
      <c r="H104">
        <v>525</v>
      </c>
      <c r="I104">
        <v>5638</v>
      </c>
      <c r="J104">
        <v>282</v>
      </c>
      <c r="K104">
        <v>-121</v>
      </c>
      <c r="L104">
        <v>0</v>
      </c>
      <c r="M104">
        <v>31</v>
      </c>
      <c r="N104">
        <v>156</v>
      </c>
      <c r="O104">
        <v>35</v>
      </c>
      <c r="P104">
        <v>0</v>
      </c>
      <c r="Q104">
        <v>15</v>
      </c>
      <c r="R104">
        <v>1</v>
      </c>
      <c r="S104">
        <v>1</v>
      </c>
      <c r="T104">
        <v>1</v>
      </c>
      <c r="U104">
        <v>8</v>
      </c>
      <c r="V104">
        <v>1</v>
      </c>
      <c r="W104">
        <v>0</v>
      </c>
      <c r="X104">
        <v>-9</v>
      </c>
      <c r="Y104">
        <v>16</v>
      </c>
      <c r="Z104">
        <v>34</v>
      </c>
      <c r="AA104">
        <v>0</v>
      </c>
      <c r="AB104">
        <v>136</v>
      </c>
      <c r="AC104">
        <v>0</v>
      </c>
      <c r="AD104">
        <v>0</v>
      </c>
      <c r="AE104">
        <v>0</v>
      </c>
      <c r="AF104">
        <v>0</v>
      </c>
      <c r="AG104">
        <v>0</v>
      </c>
      <c r="AH104">
        <v>136</v>
      </c>
      <c r="AI104">
        <v>-124</v>
      </c>
      <c r="AJ104">
        <v>0</v>
      </c>
      <c r="AK104">
        <v>1</v>
      </c>
      <c r="AL104">
        <v>0</v>
      </c>
      <c r="AM104">
        <v>3</v>
      </c>
      <c r="AN104">
        <v>3</v>
      </c>
      <c r="AO104">
        <v>1</v>
      </c>
      <c r="AP104">
        <v>0</v>
      </c>
      <c r="AQ104">
        <v>0</v>
      </c>
      <c r="AR104">
        <v>1</v>
      </c>
      <c r="AS104">
        <v>20</v>
      </c>
      <c r="AT104">
        <v>5</v>
      </c>
      <c r="AU104">
        <v>0</v>
      </c>
      <c r="AV104">
        <v>30</v>
      </c>
      <c r="AW104">
        <v>0</v>
      </c>
      <c r="AX104">
        <v>2</v>
      </c>
      <c r="AY104">
        <v>1</v>
      </c>
      <c r="AZ104">
        <v>0</v>
      </c>
      <c r="BA104">
        <v>3</v>
      </c>
      <c r="BB104">
        <v>2</v>
      </c>
      <c r="BC104">
        <v>0</v>
      </c>
      <c r="BD104">
        <v>2</v>
      </c>
      <c r="BE104">
        <v>15</v>
      </c>
      <c r="BF104">
        <v>60</v>
      </c>
      <c r="BG104">
        <v>-3</v>
      </c>
      <c r="DF104">
        <v>403</v>
      </c>
      <c r="DG104">
        <v>121</v>
      </c>
      <c r="DH104">
        <v>0</v>
      </c>
      <c r="DI104">
        <v>28</v>
      </c>
      <c r="DJ104">
        <v>295</v>
      </c>
      <c r="DK104">
        <v>65</v>
      </c>
      <c r="DL104">
        <v>1</v>
      </c>
      <c r="DM104">
        <v>10</v>
      </c>
      <c r="DN104">
        <v>0</v>
      </c>
      <c r="DO104">
        <v>1</v>
      </c>
      <c r="DP104">
        <v>1</v>
      </c>
      <c r="DQ104">
        <v>0</v>
      </c>
      <c r="DR104">
        <v>0</v>
      </c>
      <c r="DS104">
        <v>9</v>
      </c>
      <c r="DT104">
        <v>9</v>
      </c>
      <c r="DU104">
        <v>18</v>
      </c>
      <c r="DV104">
        <v>2</v>
      </c>
      <c r="DW104">
        <v>0</v>
      </c>
      <c r="DX104">
        <v>127</v>
      </c>
      <c r="DY104">
        <v>10</v>
      </c>
      <c r="DZ104">
        <v>0</v>
      </c>
      <c r="EA104">
        <v>133</v>
      </c>
      <c r="EB104">
        <v>0</v>
      </c>
      <c r="EC104">
        <v>0</v>
      </c>
      <c r="ED104">
        <v>260</v>
      </c>
      <c r="EE104">
        <v>124</v>
      </c>
      <c r="EF104">
        <v>1</v>
      </c>
      <c r="EG104">
        <v>1</v>
      </c>
      <c r="EH104">
        <v>1</v>
      </c>
      <c r="EI104">
        <v>3</v>
      </c>
      <c r="EJ104">
        <v>3</v>
      </c>
      <c r="EK104">
        <v>1</v>
      </c>
      <c r="EL104">
        <v>2</v>
      </c>
      <c r="EM104">
        <v>3</v>
      </c>
      <c r="EN104">
        <v>0</v>
      </c>
      <c r="EO104">
        <v>35</v>
      </c>
      <c r="EP104">
        <v>5</v>
      </c>
      <c r="EQ104">
        <v>30</v>
      </c>
      <c r="ER104">
        <v>30</v>
      </c>
      <c r="ES104">
        <v>3</v>
      </c>
      <c r="ET104">
        <v>1</v>
      </c>
      <c r="EU104">
        <v>2</v>
      </c>
      <c r="EV104">
        <v>0</v>
      </c>
      <c r="EW104">
        <v>2</v>
      </c>
      <c r="EX104">
        <v>3</v>
      </c>
      <c r="EY104">
        <v>2</v>
      </c>
      <c r="EZ104">
        <v>0</v>
      </c>
      <c r="FA104">
        <v>60</v>
      </c>
      <c r="FB104">
        <v>15</v>
      </c>
      <c r="FC104">
        <v>-3</v>
      </c>
    </row>
    <row r="105" spans="1:159" x14ac:dyDescent="0.25">
      <c r="A105" t="s">
        <v>4126</v>
      </c>
      <c r="B105">
        <v>2</v>
      </c>
      <c r="C105">
        <v>2</v>
      </c>
      <c r="D105">
        <v>3130</v>
      </c>
      <c r="E105">
        <v>5576</v>
      </c>
      <c r="F105">
        <v>4198</v>
      </c>
      <c r="G105">
        <v>3750</v>
      </c>
      <c r="H105">
        <v>525</v>
      </c>
      <c r="I105">
        <v>5638</v>
      </c>
      <c r="J105">
        <v>394</v>
      </c>
      <c r="K105">
        <v>60</v>
      </c>
      <c r="L105">
        <v>0</v>
      </c>
      <c r="M105">
        <v>37</v>
      </c>
      <c r="N105">
        <v>232</v>
      </c>
      <c r="O105">
        <v>90</v>
      </c>
      <c r="P105">
        <v>1</v>
      </c>
      <c r="Q105">
        <v>15</v>
      </c>
      <c r="R105">
        <v>1</v>
      </c>
      <c r="S105">
        <v>1</v>
      </c>
      <c r="T105">
        <v>1</v>
      </c>
      <c r="U105">
        <v>9</v>
      </c>
      <c r="V105">
        <v>1</v>
      </c>
      <c r="W105">
        <v>2</v>
      </c>
      <c r="X105">
        <v>1</v>
      </c>
      <c r="Y105">
        <v>22</v>
      </c>
      <c r="Z105">
        <v>24</v>
      </c>
      <c r="AA105">
        <v>0</v>
      </c>
      <c r="AB105">
        <v>136</v>
      </c>
      <c r="AC105">
        <v>10</v>
      </c>
      <c r="AD105">
        <v>10</v>
      </c>
      <c r="AE105">
        <v>51</v>
      </c>
      <c r="AF105">
        <v>10</v>
      </c>
      <c r="AG105">
        <v>0</v>
      </c>
      <c r="AH105">
        <v>197</v>
      </c>
      <c r="AI105">
        <v>15</v>
      </c>
      <c r="AJ105">
        <v>3</v>
      </c>
      <c r="AK105">
        <v>3</v>
      </c>
      <c r="AL105">
        <v>1</v>
      </c>
      <c r="AM105">
        <v>3</v>
      </c>
      <c r="AN105">
        <v>3</v>
      </c>
      <c r="AO105">
        <v>1</v>
      </c>
      <c r="AP105">
        <v>1</v>
      </c>
      <c r="AQ105">
        <v>1</v>
      </c>
      <c r="AR105">
        <v>1</v>
      </c>
      <c r="AS105">
        <v>35</v>
      </c>
      <c r="AT105">
        <v>0</v>
      </c>
      <c r="AU105">
        <v>60</v>
      </c>
      <c r="AV105">
        <v>30</v>
      </c>
      <c r="AW105">
        <v>2</v>
      </c>
      <c r="AX105">
        <v>3</v>
      </c>
      <c r="AY105">
        <v>3</v>
      </c>
      <c r="AZ105">
        <v>0</v>
      </c>
      <c r="BA105">
        <v>1</v>
      </c>
      <c r="BB105">
        <v>2</v>
      </c>
      <c r="BC105">
        <v>0</v>
      </c>
      <c r="BD105">
        <v>1</v>
      </c>
      <c r="BE105">
        <v>5</v>
      </c>
      <c r="BF105">
        <v>35</v>
      </c>
      <c r="BG105">
        <v>-3</v>
      </c>
      <c r="DF105">
        <v>334</v>
      </c>
      <c r="DG105">
        <v>-60</v>
      </c>
      <c r="DH105">
        <v>0</v>
      </c>
      <c r="DI105">
        <v>12</v>
      </c>
      <c r="DJ105">
        <v>227</v>
      </c>
      <c r="DK105">
        <v>90</v>
      </c>
      <c r="DL105">
        <v>0</v>
      </c>
      <c r="DM105">
        <v>10</v>
      </c>
      <c r="DN105">
        <v>0</v>
      </c>
      <c r="DO105">
        <v>1</v>
      </c>
      <c r="DP105">
        <v>1</v>
      </c>
      <c r="DQ105">
        <v>0</v>
      </c>
      <c r="DR105">
        <v>0</v>
      </c>
      <c r="DS105">
        <v>1</v>
      </c>
      <c r="DT105">
        <v>-1</v>
      </c>
      <c r="DU105">
        <v>2</v>
      </c>
      <c r="DV105">
        <v>-12</v>
      </c>
      <c r="DW105">
        <v>0</v>
      </c>
      <c r="DX105">
        <v>121</v>
      </c>
      <c r="DY105">
        <v>0</v>
      </c>
      <c r="DZ105">
        <v>0</v>
      </c>
      <c r="EA105">
        <v>60</v>
      </c>
      <c r="EB105">
        <v>10</v>
      </c>
      <c r="EC105">
        <v>1</v>
      </c>
      <c r="ED105">
        <v>182</v>
      </c>
      <c r="EE105">
        <v>-15</v>
      </c>
      <c r="EF105">
        <v>2</v>
      </c>
      <c r="EG105">
        <v>3</v>
      </c>
      <c r="EH105">
        <v>0.66666666666666663</v>
      </c>
      <c r="EI105">
        <v>3</v>
      </c>
      <c r="EJ105">
        <v>3</v>
      </c>
      <c r="EK105">
        <v>1</v>
      </c>
      <c r="EL105">
        <v>2</v>
      </c>
      <c r="EM105">
        <v>3</v>
      </c>
      <c r="EN105">
        <v>3.3333333333333333E-2</v>
      </c>
      <c r="EO105">
        <v>45</v>
      </c>
      <c r="EP105">
        <v>0</v>
      </c>
      <c r="EQ105">
        <v>60</v>
      </c>
      <c r="ER105">
        <v>30</v>
      </c>
      <c r="ES105">
        <v>3</v>
      </c>
      <c r="ET105">
        <v>3</v>
      </c>
      <c r="EU105">
        <v>2</v>
      </c>
      <c r="EV105">
        <v>0</v>
      </c>
      <c r="EW105">
        <v>2</v>
      </c>
      <c r="EX105">
        <v>1</v>
      </c>
      <c r="EY105">
        <v>1</v>
      </c>
      <c r="EZ105">
        <v>0</v>
      </c>
      <c r="FA105">
        <v>35</v>
      </c>
      <c r="FB105">
        <v>5</v>
      </c>
      <c r="FC105">
        <v>-3</v>
      </c>
    </row>
    <row r="106" spans="1:159" x14ac:dyDescent="0.25">
      <c r="A106" t="s">
        <v>4126</v>
      </c>
      <c r="B106">
        <v>2</v>
      </c>
      <c r="C106">
        <v>3</v>
      </c>
      <c r="D106">
        <v>3130</v>
      </c>
      <c r="E106">
        <v>5576</v>
      </c>
      <c r="F106">
        <v>4198</v>
      </c>
      <c r="G106">
        <v>3750</v>
      </c>
      <c r="H106">
        <v>525</v>
      </c>
      <c r="I106">
        <v>5638</v>
      </c>
      <c r="J106">
        <v>288</v>
      </c>
      <c r="K106">
        <v>-73</v>
      </c>
      <c r="L106">
        <v>0</v>
      </c>
      <c r="M106">
        <v>47</v>
      </c>
      <c r="N106">
        <v>206</v>
      </c>
      <c r="O106">
        <v>35</v>
      </c>
      <c r="P106">
        <v>0</v>
      </c>
      <c r="Q106">
        <v>15</v>
      </c>
      <c r="R106">
        <v>1</v>
      </c>
      <c r="S106">
        <v>1</v>
      </c>
      <c r="T106">
        <v>1</v>
      </c>
      <c r="U106">
        <v>9</v>
      </c>
      <c r="V106">
        <v>1</v>
      </c>
      <c r="W106">
        <v>7</v>
      </c>
      <c r="X106">
        <v>7</v>
      </c>
      <c r="Y106">
        <v>32</v>
      </c>
      <c r="Z106">
        <v>32</v>
      </c>
      <c r="AA106">
        <v>0</v>
      </c>
      <c r="AB106">
        <v>139</v>
      </c>
      <c r="AC106">
        <v>0</v>
      </c>
      <c r="AD106">
        <v>0</v>
      </c>
      <c r="AE106">
        <v>42</v>
      </c>
      <c r="AF106">
        <v>10</v>
      </c>
      <c r="AG106">
        <v>0</v>
      </c>
      <c r="AH106">
        <v>181</v>
      </c>
      <c r="AI106">
        <v>-30</v>
      </c>
      <c r="AJ106">
        <v>2</v>
      </c>
      <c r="AK106">
        <v>2</v>
      </c>
      <c r="AL106">
        <v>1</v>
      </c>
      <c r="AM106">
        <v>3</v>
      </c>
      <c r="AN106">
        <v>3</v>
      </c>
      <c r="AO106">
        <v>1</v>
      </c>
      <c r="AP106">
        <v>0</v>
      </c>
      <c r="AQ106">
        <v>0</v>
      </c>
      <c r="AR106">
        <v>1</v>
      </c>
      <c r="AS106">
        <v>25</v>
      </c>
      <c r="AT106">
        <v>5</v>
      </c>
      <c r="AU106">
        <v>0</v>
      </c>
      <c r="AV106">
        <v>30</v>
      </c>
      <c r="AW106">
        <v>2</v>
      </c>
      <c r="AX106">
        <v>0</v>
      </c>
      <c r="AY106">
        <v>1</v>
      </c>
      <c r="AZ106">
        <v>0</v>
      </c>
      <c r="BA106">
        <v>2</v>
      </c>
      <c r="BB106">
        <v>0</v>
      </c>
      <c r="BC106">
        <v>1</v>
      </c>
      <c r="BD106">
        <v>0</v>
      </c>
      <c r="BE106">
        <v>35</v>
      </c>
      <c r="BF106">
        <v>0</v>
      </c>
      <c r="BG106">
        <v>-3</v>
      </c>
      <c r="DF106">
        <v>361</v>
      </c>
      <c r="DG106">
        <v>73</v>
      </c>
      <c r="DH106">
        <v>0</v>
      </c>
      <c r="DI106">
        <v>10</v>
      </c>
      <c r="DJ106">
        <v>251</v>
      </c>
      <c r="DK106">
        <v>65</v>
      </c>
      <c r="DL106">
        <v>1</v>
      </c>
      <c r="DM106">
        <v>10</v>
      </c>
      <c r="DN106">
        <v>1</v>
      </c>
      <c r="DO106">
        <v>1</v>
      </c>
      <c r="DP106">
        <v>0</v>
      </c>
      <c r="DQ106">
        <v>0</v>
      </c>
      <c r="DR106">
        <v>0</v>
      </c>
      <c r="DS106">
        <v>0</v>
      </c>
      <c r="DT106">
        <v>-7</v>
      </c>
      <c r="DU106">
        <v>0</v>
      </c>
      <c r="DV106">
        <v>-4</v>
      </c>
      <c r="DW106">
        <v>0</v>
      </c>
      <c r="DX106">
        <v>127</v>
      </c>
      <c r="DY106">
        <v>0</v>
      </c>
      <c r="DZ106">
        <v>10</v>
      </c>
      <c r="EA106">
        <v>74</v>
      </c>
      <c r="EB106">
        <v>10</v>
      </c>
      <c r="EC106">
        <v>0</v>
      </c>
      <c r="ED106">
        <v>211</v>
      </c>
      <c r="EE106">
        <v>30</v>
      </c>
      <c r="EF106">
        <v>2</v>
      </c>
      <c r="EG106">
        <v>3</v>
      </c>
      <c r="EH106">
        <v>0.66666666666666663</v>
      </c>
      <c r="EI106">
        <v>3</v>
      </c>
      <c r="EJ106">
        <v>3</v>
      </c>
      <c r="EK106">
        <v>1</v>
      </c>
      <c r="EL106">
        <v>1</v>
      </c>
      <c r="EM106">
        <v>2</v>
      </c>
      <c r="EN106">
        <v>0.5</v>
      </c>
      <c r="EO106">
        <v>40</v>
      </c>
      <c r="EP106">
        <v>5</v>
      </c>
      <c r="EQ106">
        <v>30</v>
      </c>
      <c r="ER106">
        <v>30</v>
      </c>
      <c r="ES106">
        <v>3</v>
      </c>
      <c r="ET106">
        <v>1</v>
      </c>
      <c r="EU106">
        <v>2</v>
      </c>
      <c r="EV106">
        <v>0</v>
      </c>
      <c r="EW106">
        <v>0</v>
      </c>
      <c r="EX106">
        <v>2</v>
      </c>
      <c r="EY106">
        <v>0</v>
      </c>
      <c r="EZ106">
        <v>1</v>
      </c>
      <c r="FA106">
        <v>0</v>
      </c>
      <c r="FB106">
        <v>35</v>
      </c>
      <c r="FC106">
        <v>-3</v>
      </c>
    </row>
    <row r="107" spans="1:159" x14ac:dyDescent="0.25">
      <c r="A107" t="s">
        <v>4125</v>
      </c>
      <c r="B107">
        <v>1</v>
      </c>
      <c r="C107">
        <v>1</v>
      </c>
      <c r="D107">
        <v>3750</v>
      </c>
      <c r="E107">
        <v>525</v>
      </c>
      <c r="F107">
        <v>5638</v>
      </c>
      <c r="G107">
        <v>4539</v>
      </c>
      <c r="H107">
        <v>5172</v>
      </c>
      <c r="I107">
        <v>6175</v>
      </c>
      <c r="J107">
        <v>314</v>
      </c>
      <c r="K107">
        <v>-22</v>
      </c>
      <c r="L107">
        <v>0</v>
      </c>
      <c r="M107">
        <v>16</v>
      </c>
      <c r="N107">
        <v>253</v>
      </c>
      <c r="O107">
        <v>40</v>
      </c>
      <c r="P107">
        <v>0</v>
      </c>
      <c r="Q107">
        <v>10</v>
      </c>
      <c r="R107">
        <v>1</v>
      </c>
      <c r="S107">
        <v>1</v>
      </c>
      <c r="T107">
        <v>0</v>
      </c>
      <c r="U107">
        <v>0</v>
      </c>
      <c r="V107">
        <v>0</v>
      </c>
      <c r="W107">
        <v>3</v>
      </c>
      <c r="X107">
        <v>3</v>
      </c>
      <c r="Y107">
        <v>6</v>
      </c>
      <c r="Z107">
        <v>-16</v>
      </c>
      <c r="AA107">
        <v>0</v>
      </c>
      <c r="AB107">
        <v>111</v>
      </c>
      <c r="AC107">
        <v>10</v>
      </c>
      <c r="AD107">
        <v>0</v>
      </c>
      <c r="AE107">
        <v>112</v>
      </c>
      <c r="AF107">
        <v>10</v>
      </c>
      <c r="AG107">
        <v>0</v>
      </c>
      <c r="AH107">
        <v>223</v>
      </c>
      <c r="AI107">
        <v>59</v>
      </c>
      <c r="AJ107">
        <v>3</v>
      </c>
      <c r="AK107">
        <v>3</v>
      </c>
      <c r="AL107">
        <v>1</v>
      </c>
      <c r="AM107">
        <v>0</v>
      </c>
      <c r="AN107">
        <v>0</v>
      </c>
      <c r="AO107">
        <v>1</v>
      </c>
      <c r="AP107">
        <v>2</v>
      </c>
      <c r="AQ107">
        <v>3</v>
      </c>
      <c r="AR107">
        <v>0</v>
      </c>
      <c r="AS107">
        <v>30</v>
      </c>
      <c r="AT107">
        <v>10</v>
      </c>
      <c r="AU107">
        <v>30</v>
      </c>
      <c r="AV107">
        <v>0</v>
      </c>
      <c r="AW107">
        <v>3</v>
      </c>
      <c r="AX107">
        <v>1</v>
      </c>
      <c r="AY107">
        <v>1</v>
      </c>
      <c r="AZ107">
        <v>0</v>
      </c>
      <c r="BA107">
        <v>1</v>
      </c>
      <c r="BB107">
        <v>1</v>
      </c>
      <c r="BC107">
        <v>0</v>
      </c>
      <c r="BD107">
        <v>0</v>
      </c>
      <c r="BE107">
        <v>5</v>
      </c>
      <c r="BF107">
        <v>5</v>
      </c>
      <c r="BG107">
        <v>-3</v>
      </c>
      <c r="DF107">
        <v>336</v>
      </c>
      <c r="DG107">
        <v>22</v>
      </c>
      <c r="DH107">
        <v>0</v>
      </c>
      <c r="DI107">
        <v>37</v>
      </c>
      <c r="DJ107">
        <v>204</v>
      </c>
      <c r="DK107">
        <v>90</v>
      </c>
      <c r="DL107">
        <v>1</v>
      </c>
      <c r="DM107">
        <v>15</v>
      </c>
      <c r="DN107">
        <v>1</v>
      </c>
      <c r="DO107">
        <v>1</v>
      </c>
      <c r="DP107">
        <v>1</v>
      </c>
      <c r="DQ107">
        <v>11</v>
      </c>
      <c r="DR107">
        <v>1</v>
      </c>
      <c r="DS107">
        <v>0</v>
      </c>
      <c r="DT107">
        <v>-3</v>
      </c>
      <c r="DU107">
        <v>22</v>
      </c>
      <c r="DV107">
        <v>28</v>
      </c>
      <c r="DW107">
        <v>0</v>
      </c>
      <c r="DX107">
        <v>136</v>
      </c>
      <c r="DY107">
        <v>0</v>
      </c>
      <c r="DZ107">
        <v>10</v>
      </c>
      <c r="EA107">
        <v>18</v>
      </c>
      <c r="EB107">
        <v>10</v>
      </c>
      <c r="EC107">
        <v>0</v>
      </c>
      <c r="ED107">
        <v>164</v>
      </c>
      <c r="EE107">
        <v>-59</v>
      </c>
      <c r="EF107">
        <v>2</v>
      </c>
      <c r="EG107">
        <v>2</v>
      </c>
      <c r="EH107">
        <v>1</v>
      </c>
      <c r="EI107">
        <v>3</v>
      </c>
      <c r="EJ107">
        <v>3</v>
      </c>
      <c r="EK107">
        <v>1</v>
      </c>
      <c r="EL107">
        <v>1</v>
      </c>
      <c r="EM107">
        <v>3</v>
      </c>
      <c r="EN107">
        <v>0.33333333333333331</v>
      </c>
      <c r="EO107">
        <v>40</v>
      </c>
      <c r="EP107">
        <v>0</v>
      </c>
      <c r="EQ107">
        <v>60</v>
      </c>
      <c r="ER107">
        <v>30</v>
      </c>
      <c r="ES107">
        <v>2</v>
      </c>
      <c r="ET107">
        <v>3</v>
      </c>
      <c r="EU107">
        <v>3</v>
      </c>
      <c r="EV107">
        <v>0</v>
      </c>
      <c r="EW107">
        <v>1</v>
      </c>
      <c r="EX107">
        <v>1</v>
      </c>
      <c r="EY107">
        <v>0</v>
      </c>
      <c r="EZ107">
        <v>0</v>
      </c>
      <c r="FA107">
        <v>5</v>
      </c>
      <c r="FB107">
        <v>5</v>
      </c>
      <c r="FC107">
        <v>-3</v>
      </c>
    </row>
    <row r="108" spans="1:159" x14ac:dyDescent="0.25">
      <c r="A108" t="s">
        <v>4125</v>
      </c>
      <c r="B108">
        <v>1</v>
      </c>
      <c r="C108">
        <v>2</v>
      </c>
      <c r="D108">
        <v>3750</v>
      </c>
      <c r="E108">
        <v>525</v>
      </c>
      <c r="F108">
        <v>5638</v>
      </c>
      <c r="G108">
        <v>4539</v>
      </c>
      <c r="H108">
        <v>5172</v>
      </c>
      <c r="I108">
        <v>6175</v>
      </c>
      <c r="J108">
        <v>272</v>
      </c>
      <c r="K108">
        <v>-151</v>
      </c>
      <c r="L108">
        <v>0</v>
      </c>
      <c r="M108">
        <v>10</v>
      </c>
      <c r="N108">
        <v>192</v>
      </c>
      <c r="O108">
        <v>65</v>
      </c>
      <c r="P108">
        <v>0</v>
      </c>
      <c r="Q108">
        <v>10</v>
      </c>
      <c r="R108">
        <v>1</v>
      </c>
      <c r="S108">
        <v>1</v>
      </c>
      <c r="T108">
        <v>0</v>
      </c>
      <c r="U108">
        <v>0</v>
      </c>
      <c r="V108">
        <v>0</v>
      </c>
      <c r="W108">
        <v>0</v>
      </c>
      <c r="X108">
        <v>0</v>
      </c>
      <c r="Y108">
        <v>0</v>
      </c>
      <c r="Z108">
        <v>-22</v>
      </c>
      <c r="AA108">
        <v>0</v>
      </c>
      <c r="AB108">
        <v>129</v>
      </c>
      <c r="AC108">
        <v>0</v>
      </c>
      <c r="AD108">
        <v>10</v>
      </c>
      <c r="AE108">
        <v>18</v>
      </c>
      <c r="AF108">
        <v>10</v>
      </c>
      <c r="AG108">
        <v>0</v>
      </c>
      <c r="AH108">
        <v>157</v>
      </c>
      <c r="AI108">
        <v>-79</v>
      </c>
      <c r="AJ108">
        <v>2</v>
      </c>
      <c r="AK108">
        <v>2</v>
      </c>
      <c r="AL108">
        <v>1</v>
      </c>
      <c r="AM108">
        <v>3</v>
      </c>
      <c r="AN108">
        <v>3</v>
      </c>
      <c r="AO108">
        <v>1</v>
      </c>
      <c r="AP108">
        <v>1</v>
      </c>
      <c r="AQ108">
        <v>2</v>
      </c>
      <c r="AR108">
        <v>0.5</v>
      </c>
      <c r="AS108">
        <v>35</v>
      </c>
      <c r="AT108">
        <v>5</v>
      </c>
      <c r="AU108">
        <v>30</v>
      </c>
      <c r="AV108">
        <v>30</v>
      </c>
      <c r="AW108">
        <v>3</v>
      </c>
      <c r="AX108">
        <v>1</v>
      </c>
      <c r="AY108">
        <v>2</v>
      </c>
      <c r="AZ108">
        <v>0</v>
      </c>
      <c r="BA108">
        <v>1</v>
      </c>
      <c r="BB108">
        <v>1</v>
      </c>
      <c r="BC108">
        <v>1</v>
      </c>
      <c r="BD108">
        <v>0</v>
      </c>
      <c r="BE108">
        <v>30</v>
      </c>
      <c r="BF108">
        <v>5</v>
      </c>
      <c r="BG108">
        <v>-3</v>
      </c>
      <c r="DF108">
        <v>423</v>
      </c>
      <c r="DG108">
        <v>151</v>
      </c>
      <c r="DH108">
        <v>0</v>
      </c>
      <c r="DI108">
        <v>37</v>
      </c>
      <c r="DJ108">
        <v>266</v>
      </c>
      <c r="DK108">
        <v>90</v>
      </c>
      <c r="DL108">
        <v>1</v>
      </c>
      <c r="DM108">
        <v>15</v>
      </c>
      <c r="DN108">
        <v>1</v>
      </c>
      <c r="DO108">
        <v>1</v>
      </c>
      <c r="DP108">
        <v>1</v>
      </c>
      <c r="DQ108">
        <v>11</v>
      </c>
      <c r="DR108">
        <v>1</v>
      </c>
      <c r="DS108">
        <v>0</v>
      </c>
      <c r="DT108">
        <v>0</v>
      </c>
      <c r="DU108">
        <v>22</v>
      </c>
      <c r="DV108">
        <v>22</v>
      </c>
      <c r="DW108">
        <v>0</v>
      </c>
      <c r="DX108">
        <v>136</v>
      </c>
      <c r="DY108">
        <v>0</v>
      </c>
      <c r="DZ108">
        <v>10</v>
      </c>
      <c r="EA108">
        <v>90</v>
      </c>
      <c r="EB108">
        <v>6</v>
      </c>
      <c r="EC108">
        <v>0</v>
      </c>
      <c r="ED108">
        <v>236</v>
      </c>
      <c r="EE108">
        <v>79</v>
      </c>
      <c r="EF108">
        <v>2</v>
      </c>
      <c r="EG108">
        <v>2</v>
      </c>
      <c r="EH108">
        <v>0.6</v>
      </c>
      <c r="EI108">
        <v>3</v>
      </c>
      <c r="EJ108">
        <v>3</v>
      </c>
      <c r="EK108">
        <v>1</v>
      </c>
      <c r="EL108">
        <v>1</v>
      </c>
      <c r="EM108">
        <v>1</v>
      </c>
      <c r="EN108">
        <v>1</v>
      </c>
      <c r="EO108">
        <v>30</v>
      </c>
      <c r="EP108">
        <v>0</v>
      </c>
      <c r="EQ108">
        <v>60</v>
      </c>
      <c r="ER108">
        <v>30</v>
      </c>
      <c r="ES108">
        <v>3</v>
      </c>
      <c r="ET108">
        <v>3</v>
      </c>
      <c r="EU108">
        <v>2</v>
      </c>
      <c r="EV108">
        <v>0</v>
      </c>
      <c r="EW108">
        <v>1</v>
      </c>
      <c r="EX108">
        <v>1</v>
      </c>
      <c r="EY108">
        <v>0</v>
      </c>
      <c r="EZ108">
        <v>1</v>
      </c>
      <c r="FA108">
        <v>5</v>
      </c>
      <c r="FB108">
        <v>30</v>
      </c>
      <c r="FC108">
        <v>-3</v>
      </c>
    </row>
  </sheetData>
  <sortState ref="A6:HA108">
    <sortCondition ref="A5" customList="qm,em,qf,sf,f"/>
    <sortCondition ref="B5"/>
    <sortCondition ref="C5"/>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D500"/>
  <sheetViews>
    <sheetView workbookViewId="0">
      <pane xSplit="9" ySplit="5" topLeftCell="J6" activePane="bottomRight" state="frozen"/>
      <selection activeCell="L27" sqref="L27"/>
      <selection pane="topRight" activeCell="L27" sqref="L27"/>
      <selection pane="bottomLeft" activeCell="L27" sqref="L27"/>
      <selection pane="bottomRight" activeCell="A2" sqref="A2"/>
    </sheetView>
  </sheetViews>
  <sheetFormatPr defaultRowHeight="15" x14ac:dyDescent="0.25"/>
  <cols>
    <col min="1" max="1" width="10.28515625" customWidth="1"/>
    <col min="2" max="2" width="6.140625" customWidth="1"/>
    <col min="3" max="3" width="8.42578125" customWidth="1"/>
    <col min="4" max="6" width="8.85546875" style="41" customWidth="1"/>
    <col min="7" max="9" width="8.85546875" style="14" customWidth="1"/>
    <col min="10" max="13" width="9.140625" style="41"/>
    <col min="14" max="14" width="9.140625" style="41" customWidth="1"/>
    <col min="15" max="58" width="9.140625" style="41"/>
    <col min="110" max="158" width="9.140625" style="14"/>
  </cols>
  <sheetData>
    <row r="1" spans="1:160" ht="15.75" thickBot="1" x14ac:dyDescent="0.3">
      <c r="A1" t="s">
        <v>51</v>
      </c>
      <c r="D1" s="37"/>
      <c r="E1" s="42" t="s">
        <v>2801</v>
      </c>
      <c r="F1" s="37"/>
      <c r="G1" s="34"/>
      <c r="H1" s="34"/>
      <c r="I1" s="34"/>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DF1" s="34"/>
      <c r="DG1" s="34"/>
      <c r="DH1" s="34"/>
      <c r="DI1" s="34"/>
      <c r="DJ1" s="34"/>
      <c r="DK1" s="34"/>
      <c r="DL1" s="34"/>
      <c r="DM1" s="34"/>
      <c r="DN1" s="34"/>
      <c r="DO1" s="34"/>
      <c r="DP1" s="34"/>
      <c r="DQ1" s="34"/>
      <c r="DR1" s="34"/>
      <c r="DS1" s="34"/>
      <c r="DT1" s="34"/>
      <c r="DU1" s="34"/>
      <c r="DV1" s="34"/>
      <c r="DW1" s="34"/>
      <c r="DX1" s="34"/>
      <c r="DY1" s="34"/>
      <c r="DZ1" s="34"/>
      <c r="EA1" s="34"/>
      <c r="EB1" s="34"/>
      <c r="EC1" s="34"/>
      <c r="ED1" s="34"/>
      <c r="EE1" s="34"/>
      <c r="EF1" s="34"/>
      <c r="EG1" s="34"/>
      <c r="EH1" s="34"/>
      <c r="EI1" s="34"/>
      <c r="EJ1" s="34"/>
      <c r="EK1" s="34"/>
      <c r="EL1" s="34"/>
      <c r="EM1" s="34"/>
      <c r="EN1" s="34"/>
      <c r="EO1" s="34"/>
      <c r="EP1" s="34"/>
      <c r="EQ1" s="34"/>
      <c r="ER1" s="34"/>
      <c r="ES1" s="34"/>
      <c r="ET1" s="34"/>
      <c r="EU1" s="34"/>
      <c r="EV1" s="34"/>
      <c r="EW1" s="34"/>
      <c r="EX1" s="34"/>
      <c r="EY1" s="34"/>
      <c r="EZ1" s="34"/>
      <c r="FA1" s="34"/>
      <c r="FB1" s="34"/>
    </row>
    <row r="2" spans="1:160" ht="16.5" thickTop="1" thickBot="1" x14ac:dyDescent="0.3">
      <c r="A2" s="6" t="s">
        <v>3911</v>
      </c>
      <c r="D2" s="37"/>
      <c r="E2" s="79" t="s">
        <v>3678</v>
      </c>
      <c r="F2" s="80"/>
      <c r="G2" s="80"/>
      <c r="H2" s="81"/>
      <c r="I2" s="34"/>
      <c r="J2" s="37">
        <v>8</v>
      </c>
      <c r="K2" s="37">
        <v>9</v>
      </c>
      <c r="L2" s="37">
        <v>10</v>
      </c>
      <c r="M2" s="37">
        <v>11</v>
      </c>
      <c r="N2" s="37">
        <v>12</v>
      </c>
      <c r="O2" s="37">
        <v>13</v>
      </c>
      <c r="P2" s="37">
        <v>14</v>
      </c>
      <c r="Q2" s="37">
        <v>15</v>
      </c>
      <c r="R2" s="37">
        <v>16</v>
      </c>
      <c r="S2" s="37">
        <v>17</v>
      </c>
      <c r="T2" s="37">
        <v>18</v>
      </c>
      <c r="U2" s="37">
        <v>19</v>
      </c>
      <c r="V2" s="37">
        <v>20</v>
      </c>
      <c r="W2" s="37">
        <v>21</v>
      </c>
      <c r="X2" s="37">
        <v>22</v>
      </c>
      <c r="Y2" s="37">
        <v>23</v>
      </c>
      <c r="Z2" s="37">
        <v>24</v>
      </c>
      <c r="AA2" s="37">
        <v>25</v>
      </c>
      <c r="AB2" s="37">
        <v>26</v>
      </c>
      <c r="AC2" s="37">
        <v>27</v>
      </c>
      <c r="AD2" s="37">
        <v>28</v>
      </c>
      <c r="AE2" s="37">
        <v>29</v>
      </c>
      <c r="AF2" s="37">
        <v>30</v>
      </c>
      <c r="AG2" s="37">
        <v>31</v>
      </c>
      <c r="AH2" s="37">
        <v>32</v>
      </c>
      <c r="AI2" s="37">
        <v>33</v>
      </c>
      <c r="AJ2" s="37">
        <v>34</v>
      </c>
      <c r="AK2" s="37">
        <v>35</v>
      </c>
      <c r="AL2" s="37">
        <v>36</v>
      </c>
      <c r="AM2" s="37">
        <v>37</v>
      </c>
      <c r="AN2" s="37">
        <v>38</v>
      </c>
      <c r="AO2" s="37">
        <v>39</v>
      </c>
      <c r="AP2" s="37">
        <v>40</v>
      </c>
      <c r="AQ2" s="37">
        <v>41</v>
      </c>
      <c r="AR2" s="37">
        <v>42</v>
      </c>
      <c r="AS2" s="37">
        <v>43</v>
      </c>
      <c r="AT2" s="37">
        <v>44</v>
      </c>
      <c r="AU2" s="37">
        <v>45</v>
      </c>
      <c r="AV2" s="37">
        <v>46</v>
      </c>
      <c r="AW2" s="37">
        <v>47</v>
      </c>
      <c r="AX2" s="37">
        <v>48</v>
      </c>
      <c r="AY2" s="37">
        <v>49</v>
      </c>
      <c r="AZ2" s="37">
        <v>50</v>
      </c>
      <c r="BA2" s="37">
        <v>51</v>
      </c>
      <c r="BB2" s="37">
        <v>52</v>
      </c>
      <c r="BC2" s="37">
        <v>53</v>
      </c>
      <c r="BD2" s="37">
        <v>54</v>
      </c>
      <c r="BE2" s="37">
        <v>55</v>
      </c>
      <c r="BF2" s="37">
        <v>56</v>
      </c>
      <c r="BG2" s="37">
        <v>57</v>
      </c>
      <c r="DF2" s="34"/>
      <c r="DG2" s="34"/>
      <c r="DH2" s="34"/>
      <c r="DI2" s="34"/>
      <c r="DJ2" s="34"/>
      <c r="DK2" s="34"/>
      <c r="DL2" s="34"/>
      <c r="DM2" s="34"/>
      <c r="DN2" s="34"/>
      <c r="DO2" s="34"/>
      <c r="DP2" s="34"/>
      <c r="DQ2" s="34"/>
      <c r="DR2" s="34"/>
      <c r="DS2" s="34"/>
      <c r="DT2" s="34"/>
      <c r="DU2" s="34"/>
      <c r="DV2" s="34"/>
      <c r="DW2" s="34"/>
      <c r="DX2" s="34"/>
      <c r="DY2" s="34"/>
      <c r="DZ2" s="34"/>
      <c r="EA2" s="34"/>
      <c r="EB2" s="34"/>
      <c r="EC2" s="34"/>
      <c r="ED2" s="34"/>
      <c r="EE2" s="34"/>
      <c r="EF2" s="34"/>
      <c r="EG2" s="34"/>
      <c r="EH2" s="34"/>
      <c r="EI2" s="34"/>
      <c r="EJ2" s="34"/>
      <c r="EK2" s="34"/>
      <c r="EL2" s="34"/>
      <c r="EM2" s="34"/>
      <c r="EN2" s="34"/>
      <c r="EO2" s="34"/>
      <c r="EP2" s="34"/>
      <c r="EQ2" s="34"/>
      <c r="ER2" s="34"/>
      <c r="ES2" s="34"/>
      <c r="ET2" s="34"/>
      <c r="EU2" s="34"/>
      <c r="EV2" s="34"/>
      <c r="EW2" s="34"/>
      <c r="EX2" s="34"/>
      <c r="EY2" s="34"/>
      <c r="EZ2" s="34"/>
      <c r="FA2" s="34"/>
      <c r="FB2" s="34"/>
    </row>
    <row r="3" spans="1:160" ht="15.75" thickTop="1" x14ac:dyDescent="0.25">
      <c r="A3" s="8" t="s">
        <v>2783</v>
      </c>
      <c r="D3" s="37"/>
      <c r="E3" s="37"/>
      <c r="F3" s="37"/>
      <c r="G3" s="34"/>
      <c r="H3" s="34"/>
      <c r="I3" s="34"/>
      <c r="J3" s="37" t="s">
        <v>43</v>
      </c>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DF3" s="34" t="s">
        <v>44</v>
      </c>
      <c r="DG3" s="34"/>
      <c r="DH3" s="34"/>
      <c r="DI3" s="34"/>
      <c r="DJ3" s="34"/>
      <c r="DK3" s="34"/>
      <c r="DL3" s="34"/>
      <c r="DM3" s="34"/>
      <c r="DN3" s="34"/>
      <c r="DO3" s="34"/>
      <c r="DP3" s="34"/>
      <c r="DQ3" s="34"/>
      <c r="DR3" s="34"/>
      <c r="DS3" s="34"/>
      <c r="DT3" s="34"/>
      <c r="DU3" s="34"/>
      <c r="DV3" s="34"/>
      <c r="DW3" s="34"/>
      <c r="DX3" s="34"/>
      <c r="DY3" s="34"/>
      <c r="DZ3" s="34"/>
      <c r="EA3" s="34"/>
      <c r="EB3" s="34"/>
      <c r="EC3" s="34"/>
      <c r="ED3" s="34"/>
      <c r="EE3" s="34"/>
      <c r="EF3" s="34"/>
      <c r="EG3" s="34"/>
      <c r="EH3" s="34"/>
      <c r="EI3" s="34"/>
      <c r="EJ3" s="34"/>
      <c r="EK3" s="34"/>
      <c r="EL3" s="34"/>
      <c r="EM3" s="34"/>
      <c r="EN3" s="34"/>
      <c r="EO3" s="34"/>
      <c r="EP3" s="34"/>
      <c r="EQ3" s="34"/>
      <c r="ER3" s="34"/>
      <c r="ES3" s="34"/>
      <c r="ET3" s="34"/>
      <c r="EU3" s="34"/>
      <c r="EV3" s="34"/>
      <c r="EW3" s="34"/>
      <c r="EX3" s="34"/>
      <c r="EY3" s="34"/>
      <c r="EZ3" s="34"/>
      <c r="FA3" s="34"/>
      <c r="FB3" s="34"/>
    </row>
    <row r="4" spans="1:160" x14ac:dyDescent="0.25">
      <c r="A4">
        <v>87</v>
      </c>
      <c r="D4" s="37"/>
      <c r="E4" s="37"/>
      <c r="F4" s="37"/>
      <c r="G4" s="34"/>
      <c r="H4" s="34"/>
      <c r="I4" s="34"/>
      <c r="J4" s="37" t="s">
        <v>12</v>
      </c>
      <c r="K4" s="37"/>
      <c r="L4" s="37"/>
      <c r="M4" s="37"/>
      <c r="N4" s="37"/>
      <c r="O4" s="37"/>
      <c r="P4" s="37"/>
      <c r="Q4" s="37" t="s">
        <v>2</v>
      </c>
      <c r="R4" s="37"/>
      <c r="S4" s="37"/>
      <c r="T4" s="37"/>
      <c r="U4" s="37"/>
      <c r="V4" s="37"/>
      <c r="W4" s="37"/>
      <c r="X4" s="37"/>
      <c r="Y4" s="37"/>
      <c r="Z4" s="37"/>
      <c r="AA4" s="37"/>
      <c r="AB4" s="37" t="s">
        <v>2852</v>
      </c>
      <c r="AC4" s="37"/>
      <c r="AD4" s="37"/>
      <c r="AE4" s="37"/>
      <c r="AF4" s="37"/>
      <c r="AG4" s="37"/>
      <c r="AH4" s="37"/>
      <c r="AI4" s="37"/>
      <c r="AJ4" s="37" t="s">
        <v>2853</v>
      </c>
      <c r="AK4" s="37"/>
      <c r="AL4" s="37"/>
      <c r="AM4" s="37"/>
      <c r="AN4" s="37"/>
      <c r="AO4" s="37"/>
      <c r="AP4" s="37"/>
      <c r="AQ4" s="37"/>
      <c r="AR4" s="37"/>
      <c r="AS4" s="37"/>
      <c r="AT4" s="37" t="s">
        <v>4</v>
      </c>
      <c r="AU4" s="37"/>
      <c r="AV4" s="37"/>
      <c r="AW4" s="37"/>
      <c r="AX4" s="37"/>
      <c r="AY4" s="37"/>
      <c r="AZ4" s="37"/>
      <c r="BA4" s="37" t="s">
        <v>5</v>
      </c>
      <c r="BB4" s="37"/>
      <c r="BC4" s="37"/>
      <c r="BD4" s="37"/>
      <c r="BE4" s="37"/>
      <c r="BF4" s="37"/>
      <c r="BG4" s="37"/>
      <c r="DF4" s="37" t="s">
        <v>12</v>
      </c>
      <c r="DG4" s="37"/>
      <c r="DH4" s="37"/>
      <c r="DI4" s="37"/>
      <c r="DJ4" s="37"/>
      <c r="DK4" s="37"/>
      <c r="DL4" s="37"/>
      <c r="DM4" s="37" t="s">
        <v>2</v>
      </c>
      <c r="DN4" s="37"/>
      <c r="DO4" s="37"/>
      <c r="DP4" s="37"/>
      <c r="DQ4" s="37"/>
      <c r="DR4" s="37"/>
      <c r="DS4" s="37"/>
      <c r="DT4" s="37"/>
      <c r="DU4" s="37"/>
      <c r="DV4" s="37"/>
      <c r="DW4" s="37"/>
      <c r="DX4" s="37" t="s">
        <v>2852</v>
      </c>
      <c r="DY4" s="37"/>
      <c r="DZ4" s="37"/>
      <c r="EA4" s="37"/>
      <c r="EB4" s="37"/>
      <c r="EC4" s="37"/>
      <c r="ED4" s="37"/>
      <c r="EE4" s="37"/>
      <c r="EF4" s="37" t="s">
        <v>2853</v>
      </c>
      <c r="EG4" s="37"/>
      <c r="EH4" s="37"/>
      <c r="EI4" s="37"/>
      <c r="EJ4" s="37"/>
      <c r="EK4" s="37"/>
      <c r="EL4" s="37"/>
      <c r="EM4" s="37"/>
      <c r="EN4" s="37"/>
      <c r="EO4" s="37"/>
      <c r="EP4" s="37" t="s">
        <v>4</v>
      </c>
      <c r="EQ4" s="37"/>
      <c r="ER4" s="37"/>
      <c r="ES4" s="37"/>
      <c r="ET4" s="37"/>
      <c r="EU4" s="37"/>
      <c r="EV4" s="37"/>
      <c r="EW4" s="37" t="s">
        <v>5</v>
      </c>
      <c r="EX4" s="37"/>
      <c r="EY4" s="37"/>
      <c r="EZ4" s="37"/>
      <c r="FA4" s="37"/>
      <c r="FB4" s="37"/>
      <c r="FC4" s="37"/>
    </row>
    <row r="5" spans="1:160" ht="107.25" customHeight="1" x14ac:dyDescent="0.25">
      <c r="A5" t="s">
        <v>2775</v>
      </c>
      <c r="B5" t="s">
        <v>2867</v>
      </c>
      <c r="C5" t="s">
        <v>35</v>
      </c>
      <c r="D5" s="37" t="s">
        <v>45</v>
      </c>
      <c r="E5" s="37" t="s">
        <v>46</v>
      </c>
      <c r="F5" s="37" t="s">
        <v>47</v>
      </c>
      <c r="G5" s="34" t="s">
        <v>48</v>
      </c>
      <c r="H5" s="34" t="s">
        <v>49</v>
      </c>
      <c r="I5" s="34" t="s">
        <v>50</v>
      </c>
      <c r="J5" s="38" t="s">
        <v>14</v>
      </c>
      <c r="K5" s="39" t="s">
        <v>16</v>
      </c>
      <c r="L5" s="38" t="s">
        <v>2740</v>
      </c>
      <c r="M5" s="38" t="s">
        <v>3</v>
      </c>
      <c r="N5" s="39" t="s">
        <v>2854</v>
      </c>
      <c r="O5" s="38" t="s">
        <v>2835</v>
      </c>
      <c r="P5" s="38" t="s">
        <v>13</v>
      </c>
      <c r="Q5" s="38" t="s">
        <v>2831</v>
      </c>
      <c r="R5" s="39" t="s">
        <v>2861</v>
      </c>
      <c r="S5" s="39" t="s">
        <v>2862</v>
      </c>
      <c r="T5" s="39" t="s">
        <v>2863</v>
      </c>
      <c r="U5" s="38" t="s">
        <v>2834</v>
      </c>
      <c r="V5" s="38" t="s">
        <v>2833</v>
      </c>
      <c r="W5" s="38" t="s">
        <v>2832</v>
      </c>
      <c r="X5" s="38" t="s">
        <v>2860</v>
      </c>
      <c r="Y5" s="38" t="s">
        <v>2829</v>
      </c>
      <c r="Z5" s="38" t="s">
        <v>2858</v>
      </c>
      <c r="AA5" s="38" t="s">
        <v>2830</v>
      </c>
      <c r="AB5" s="38" t="s">
        <v>2844</v>
      </c>
      <c r="AC5" s="38" t="s">
        <v>2843</v>
      </c>
      <c r="AD5" s="38" t="s">
        <v>2842</v>
      </c>
      <c r="AE5" s="38" t="s">
        <v>2841</v>
      </c>
      <c r="AF5" s="38" t="s">
        <v>2840</v>
      </c>
      <c r="AG5" s="38" t="s">
        <v>2839</v>
      </c>
      <c r="AH5" s="38" t="s">
        <v>2838</v>
      </c>
      <c r="AI5" s="39" t="s">
        <v>2859</v>
      </c>
      <c r="AJ5" s="38" t="s">
        <v>2847</v>
      </c>
      <c r="AK5" s="38" t="s">
        <v>2848</v>
      </c>
      <c r="AL5" s="38" t="s">
        <v>2868</v>
      </c>
      <c r="AM5" s="38" t="s">
        <v>2849</v>
      </c>
      <c r="AN5" s="38" t="s">
        <v>2850</v>
      </c>
      <c r="AO5" s="38" t="s">
        <v>2870</v>
      </c>
      <c r="AP5" s="38" t="s">
        <v>2845</v>
      </c>
      <c r="AQ5" s="38" t="s">
        <v>2846</v>
      </c>
      <c r="AR5" s="38" t="s">
        <v>2869</v>
      </c>
      <c r="AS5" s="38" t="s">
        <v>2851</v>
      </c>
      <c r="AT5" s="39" t="s">
        <v>2856</v>
      </c>
      <c r="AU5" s="39" t="s">
        <v>2857</v>
      </c>
      <c r="AV5" s="39" t="s">
        <v>2855</v>
      </c>
      <c r="AW5" s="39" t="s">
        <v>2864</v>
      </c>
      <c r="AX5" s="39" t="s">
        <v>2865</v>
      </c>
      <c r="AY5" s="39" t="s">
        <v>2866</v>
      </c>
      <c r="AZ5" s="38" t="s">
        <v>2836</v>
      </c>
      <c r="BA5" s="38" t="s">
        <v>6</v>
      </c>
      <c r="BB5" s="39" t="s">
        <v>7</v>
      </c>
      <c r="BC5" s="38" t="s">
        <v>8</v>
      </c>
      <c r="BD5" s="39" t="s">
        <v>9</v>
      </c>
      <c r="BE5" s="38" t="s">
        <v>10</v>
      </c>
      <c r="BF5" s="39" t="s">
        <v>11</v>
      </c>
      <c r="BG5" s="38" t="s">
        <v>2837</v>
      </c>
      <c r="BT5" s="1"/>
      <c r="CC5" s="1"/>
      <c r="CD5" s="1"/>
      <c r="CF5" s="1"/>
      <c r="CG5" s="1"/>
      <c r="CH5" s="1"/>
      <c r="CI5" s="1"/>
      <c r="CJ5" s="1"/>
      <c r="CK5" s="1"/>
      <c r="CL5" s="1"/>
      <c r="CM5" s="1"/>
      <c r="CN5" s="1"/>
      <c r="CO5" s="1"/>
      <c r="CP5" s="1"/>
      <c r="CQ5" s="1"/>
      <c r="CR5" s="1"/>
      <c r="CS5" s="1"/>
      <c r="CT5" s="1"/>
      <c r="CU5" s="1"/>
      <c r="CV5" s="1"/>
      <c r="CW5" s="1"/>
      <c r="CX5" s="1"/>
      <c r="CY5" s="1"/>
      <c r="CZ5" s="1"/>
      <c r="DA5" s="1"/>
      <c r="DB5" s="1"/>
      <c r="DC5" s="1"/>
      <c r="DD5" s="1"/>
      <c r="DE5" s="1"/>
      <c r="DF5" s="38" t="s">
        <v>14</v>
      </c>
      <c r="DG5" s="39" t="s">
        <v>16</v>
      </c>
      <c r="DH5" s="38" t="s">
        <v>2740</v>
      </c>
      <c r="DI5" s="38" t="s">
        <v>3</v>
      </c>
      <c r="DJ5" s="39" t="s">
        <v>2854</v>
      </c>
      <c r="DK5" s="38" t="s">
        <v>2835</v>
      </c>
      <c r="DL5" s="38" t="s">
        <v>13</v>
      </c>
      <c r="DM5" s="38" t="s">
        <v>2831</v>
      </c>
      <c r="DN5" s="39" t="s">
        <v>2861</v>
      </c>
      <c r="DO5" s="39" t="s">
        <v>2862</v>
      </c>
      <c r="DP5" s="39" t="s">
        <v>2863</v>
      </c>
      <c r="DQ5" s="38" t="s">
        <v>2834</v>
      </c>
      <c r="DR5" s="38" t="s">
        <v>2833</v>
      </c>
      <c r="DS5" s="38" t="s">
        <v>2832</v>
      </c>
      <c r="DT5" s="38" t="s">
        <v>2860</v>
      </c>
      <c r="DU5" s="38" t="s">
        <v>2829</v>
      </c>
      <c r="DV5" s="38" t="s">
        <v>2858</v>
      </c>
      <c r="DW5" s="38" t="s">
        <v>2830</v>
      </c>
      <c r="DX5" s="38" t="s">
        <v>2844</v>
      </c>
      <c r="DY5" s="38" t="s">
        <v>2843</v>
      </c>
      <c r="DZ5" s="38" t="s">
        <v>2842</v>
      </c>
      <c r="EA5" s="38" t="s">
        <v>2841</v>
      </c>
      <c r="EB5" s="38" t="s">
        <v>2840</v>
      </c>
      <c r="EC5" s="38" t="s">
        <v>2839</v>
      </c>
      <c r="ED5" s="38" t="s">
        <v>2838</v>
      </c>
      <c r="EE5" s="39" t="s">
        <v>2859</v>
      </c>
      <c r="EF5" s="38" t="s">
        <v>2847</v>
      </c>
      <c r="EG5" s="38" t="s">
        <v>2848</v>
      </c>
      <c r="EH5" s="38" t="s">
        <v>2868</v>
      </c>
      <c r="EI5" s="38" t="s">
        <v>2849</v>
      </c>
      <c r="EJ5" s="38" t="s">
        <v>2850</v>
      </c>
      <c r="EK5" s="38" t="s">
        <v>2870</v>
      </c>
      <c r="EL5" s="38" t="s">
        <v>2845</v>
      </c>
      <c r="EM5" s="38" t="s">
        <v>2846</v>
      </c>
      <c r="EN5" s="38" t="s">
        <v>2869</v>
      </c>
      <c r="EO5" s="38" t="s">
        <v>2851</v>
      </c>
      <c r="EP5" s="39" t="s">
        <v>2856</v>
      </c>
      <c r="EQ5" s="39" t="s">
        <v>2857</v>
      </c>
      <c r="ER5" s="39" t="s">
        <v>2855</v>
      </c>
      <c r="ES5" s="39" t="s">
        <v>2864</v>
      </c>
      <c r="ET5" s="39" t="s">
        <v>2865</v>
      </c>
      <c r="EU5" s="39" t="s">
        <v>2866</v>
      </c>
      <c r="EV5" s="38" t="s">
        <v>2836</v>
      </c>
      <c r="EW5" s="38" t="s">
        <v>6</v>
      </c>
      <c r="EX5" s="39" t="s">
        <v>7</v>
      </c>
      <c r="EY5" s="38" t="s">
        <v>8</v>
      </c>
      <c r="EZ5" s="39" t="s">
        <v>9</v>
      </c>
      <c r="FA5" s="38" t="s">
        <v>10</v>
      </c>
      <c r="FB5" s="39" t="s">
        <v>11</v>
      </c>
      <c r="FC5" s="38" t="s">
        <v>2837</v>
      </c>
      <c r="FD5" s="1"/>
    </row>
    <row r="6" spans="1:160" x14ac:dyDescent="0.25">
      <c r="A6" t="s">
        <v>2871</v>
      </c>
      <c r="B6">
        <v>1</v>
      </c>
      <c r="C6">
        <v>1</v>
      </c>
      <c r="D6" s="41">
        <v>7048</v>
      </c>
      <c r="E6" s="41">
        <v>3134</v>
      </c>
      <c r="F6" s="41">
        <v>4539</v>
      </c>
      <c r="G6" s="14">
        <v>3277</v>
      </c>
      <c r="H6" s="14">
        <v>3298</v>
      </c>
      <c r="I6" s="14">
        <v>4239</v>
      </c>
      <c r="J6" s="40">
        <v>330</v>
      </c>
      <c r="K6" s="40">
        <v>253</v>
      </c>
      <c r="L6" s="40">
        <v>3</v>
      </c>
      <c r="M6" s="40">
        <v>19</v>
      </c>
      <c r="N6" s="40">
        <v>271</v>
      </c>
      <c r="O6" s="40">
        <v>40</v>
      </c>
      <c r="P6" s="40">
        <v>1</v>
      </c>
      <c r="Q6" s="40">
        <v>15</v>
      </c>
      <c r="R6" s="40">
        <v>1</v>
      </c>
      <c r="S6" s="40">
        <v>1</v>
      </c>
      <c r="T6" s="40">
        <v>1</v>
      </c>
      <c r="U6" s="40">
        <v>2</v>
      </c>
      <c r="V6" s="40">
        <v>1</v>
      </c>
      <c r="W6" s="40">
        <v>0</v>
      </c>
      <c r="X6" s="40">
        <v>0</v>
      </c>
      <c r="Y6" s="40">
        <v>4</v>
      </c>
      <c r="Z6" s="40">
        <v>4</v>
      </c>
      <c r="AA6" s="40">
        <v>1</v>
      </c>
      <c r="AB6" s="40">
        <v>134</v>
      </c>
      <c r="AC6" s="40">
        <v>0</v>
      </c>
      <c r="AD6" s="40">
        <v>0</v>
      </c>
      <c r="AE6" s="40">
        <v>97</v>
      </c>
      <c r="AF6" s="40">
        <v>0</v>
      </c>
      <c r="AG6" s="40">
        <v>10</v>
      </c>
      <c r="AH6" s="40">
        <v>241</v>
      </c>
      <c r="AI6" s="40">
        <v>214</v>
      </c>
      <c r="AJ6" s="40">
        <v>0</v>
      </c>
      <c r="AK6" s="40">
        <v>3</v>
      </c>
      <c r="AL6" s="40">
        <v>0</v>
      </c>
      <c r="AM6" s="40">
        <v>0</v>
      </c>
      <c r="AN6" s="40">
        <v>0</v>
      </c>
      <c r="AO6" s="40">
        <v>1</v>
      </c>
      <c r="AP6" s="40">
        <v>2</v>
      </c>
      <c r="AQ6" s="40">
        <v>3</v>
      </c>
      <c r="AR6" s="40">
        <v>0.33333333333333331</v>
      </c>
      <c r="AS6" s="40">
        <v>30</v>
      </c>
      <c r="AT6" s="40">
        <v>10</v>
      </c>
      <c r="AU6" s="40">
        <v>30</v>
      </c>
      <c r="AV6" s="40">
        <v>0</v>
      </c>
      <c r="AW6" s="40">
        <v>1</v>
      </c>
      <c r="AX6" s="40">
        <v>1</v>
      </c>
      <c r="AY6" s="40">
        <v>3</v>
      </c>
      <c r="AZ6" s="40">
        <v>0</v>
      </c>
      <c r="BA6" s="40">
        <v>1</v>
      </c>
      <c r="BB6" s="40">
        <v>0</v>
      </c>
      <c r="BC6" s="40">
        <v>1</v>
      </c>
      <c r="BD6" s="40">
        <v>0</v>
      </c>
      <c r="BE6" s="40">
        <v>30</v>
      </c>
      <c r="BF6" s="40">
        <v>0</v>
      </c>
      <c r="BG6">
        <v>-3</v>
      </c>
      <c r="DF6">
        <v>77</v>
      </c>
      <c r="DG6">
        <v>-253</v>
      </c>
      <c r="DH6">
        <v>0</v>
      </c>
      <c r="DI6">
        <v>5</v>
      </c>
      <c r="DJ6">
        <v>32</v>
      </c>
      <c r="DK6">
        <v>10</v>
      </c>
      <c r="DL6">
        <v>0</v>
      </c>
      <c r="DM6">
        <v>5</v>
      </c>
      <c r="DN6">
        <v>0</v>
      </c>
      <c r="DO6">
        <v>0</v>
      </c>
      <c r="DP6">
        <v>1</v>
      </c>
      <c r="DQ6">
        <v>0</v>
      </c>
      <c r="DR6">
        <v>0</v>
      </c>
      <c r="DS6">
        <v>0</v>
      </c>
      <c r="DT6">
        <v>0</v>
      </c>
      <c r="DU6">
        <v>0</v>
      </c>
      <c r="DV6">
        <v>-4</v>
      </c>
      <c r="DW6">
        <v>0</v>
      </c>
      <c r="DX6">
        <v>6</v>
      </c>
      <c r="DY6">
        <v>5</v>
      </c>
      <c r="DZ6">
        <v>0</v>
      </c>
      <c r="EA6">
        <v>21</v>
      </c>
      <c r="EB6">
        <v>0</v>
      </c>
      <c r="EC6">
        <v>0</v>
      </c>
      <c r="ED6">
        <v>27</v>
      </c>
      <c r="EE6">
        <v>-214</v>
      </c>
      <c r="EF6">
        <v>1</v>
      </c>
      <c r="EG6">
        <v>1</v>
      </c>
      <c r="EH6">
        <v>0.5</v>
      </c>
      <c r="EI6">
        <v>0</v>
      </c>
      <c r="EJ6">
        <v>0</v>
      </c>
      <c r="EK6">
        <v>1</v>
      </c>
      <c r="EL6">
        <v>0</v>
      </c>
      <c r="EM6">
        <v>0</v>
      </c>
      <c r="EN6">
        <v>1</v>
      </c>
      <c r="EO6">
        <v>5</v>
      </c>
      <c r="EP6">
        <v>10</v>
      </c>
      <c r="EQ6">
        <v>0</v>
      </c>
      <c r="ER6">
        <v>0</v>
      </c>
      <c r="ES6">
        <v>0</v>
      </c>
      <c r="ET6">
        <v>1</v>
      </c>
      <c r="EU6">
        <v>1</v>
      </c>
      <c r="EV6">
        <v>0</v>
      </c>
      <c r="EW6">
        <v>0</v>
      </c>
      <c r="EX6">
        <v>1</v>
      </c>
      <c r="EY6">
        <v>0</v>
      </c>
      <c r="EZ6">
        <v>1</v>
      </c>
      <c r="FA6">
        <v>0</v>
      </c>
      <c r="FB6">
        <v>30</v>
      </c>
      <c r="FC6">
        <v>-3</v>
      </c>
    </row>
    <row r="7" spans="1:160" x14ac:dyDescent="0.25">
      <c r="A7" t="s">
        <v>2871</v>
      </c>
      <c r="B7">
        <v>1</v>
      </c>
      <c r="C7">
        <v>2</v>
      </c>
      <c r="D7" s="41">
        <v>525</v>
      </c>
      <c r="E7" s="41">
        <v>1792</v>
      </c>
      <c r="F7" s="41">
        <v>877</v>
      </c>
      <c r="G7" s="14">
        <v>2220</v>
      </c>
      <c r="H7" s="14">
        <v>2823</v>
      </c>
      <c r="I7" s="14">
        <v>3313</v>
      </c>
      <c r="J7" s="40">
        <v>240</v>
      </c>
      <c r="K7" s="40">
        <v>-1</v>
      </c>
      <c r="L7" s="40">
        <v>0</v>
      </c>
      <c r="M7" s="40">
        <v>10</v>
      </c>
      <c r="N7" s="40">
        <v>220</v>
      </c>
      <c r="O7" s="40">
        <v>10</v>
      </c>
      <c r="P7" s="40">
        <v>0</v>
      </c>
      <c r="Q7" s="40">
        <v>10</v>
      </c>
      <c r="R7" s="40">
        <v>1</v>
      </c>
      <c r="S7" s="40">
        <v>1</v>
      </c>
      <c r="T7" s="40">
        <v>0</v>
      </c>
      <c r="U7" s="40">
        <v>0</v>
      </c>
      <c r="V7" s="40">
        <v>0</v>
      </c>
      <c r="W7" s="40">
        <v>0</v>
      </c>
      <c r="X7" s="40">
        <v>0</v>
      </c>
      <c r="Y7" s="40">
        <v>0</v>
      </c>
      <c r="Z7" s="40">
        <v>-20</v>
      </c>
      <c r="AA7" s="40">
        <v>0</v>
      </c>
      <c r="AB7" s="40">
        <v>80</v>
      </c>
      <c r="AC7" s="40">
        <v>0</v>
      </c>
      <c r="AD7" s="40">
        <v>10</v>
      </c>
      <c r="AE7" s="40">
        <v>125</v>
      </c>
      <c r="AF7" s="40">
        <v>0</v>
      </c>
      <c r="AG7" s="40">
        <v>0</v>
      </c>
      <c r="AH7" s="40">
        <v>215</v>
      </c>
      <c r="AI7" s="40">
        <v>69</v>
      </c>
      <c r="AJ7" s="40">
        <v>0</v>
      </c>
      <c r="AK7" s="40">
        <v>0</v>
      </c>
      <c r="AL7" s="40">
        <v>1</v>
      </c>
      <c r="AM7" s="40">
        <v>0</v>
      </c>
      <c r="AN7" s="40">
        <v>0</v>
      </c>
      <c r="AO7" s="40">
        <v>1</v>
      </c>
      <c r="AP7" s="40">
        <v>1</v>
      </c>
      <c r="AQ7" s="40">
        <v>1</v>
      </c>
      <c r="AR7" s="40">
        <v>1</v>
      </c>
      <c r="AS7" s="40">
        <v>5</v>
      </c>
      <c r="AT7" s="40">
        <v>10</v>
      </c>
      <c r="AU7" s="40">
        <v>0</v>
      </c>
      <c r="AV7" s="40">
        <v>0</v>
      </c>
      <c r="AW7" s="40">
        <v>1</v>
      </c>
      <c r="AX7" s="40">
        <v>1</v>
      </c>
      <c r="AY7" s="40">
        <v>0</v>
      </c>
      <c r="AZ7" s="40">
        <v>0</v>
      </c>
      <c r="BA7" s="40">
        <v>0</v>
      </c>
      <c r="BB7" s="40">
        <v>0</v>
      </c>
      <c r="BC7" s="40">
        <v>1</v>
      </c>
      <c r="BD7" s="40">
        <v>0</v>
      </c>
      <c r="BE7" s="40">
        <v>25</v>
      </c>
      <c r="BF7" s="40">
        <v>0</v>
      </c>
      <c r="BG7">
        <v>-3</v>
      </c>
      <c r="DF7">
        <v>241</v>
      </c>
      <c r="DG7">
        <v>1</v>
      </c>
      <c r="DH7">
        <v>2</v>
      </c>
      <c r="DI7">
        <v>30</v>
      </c>
      <c r="DJ7">
        <v>156</v>
      </c>
      <c r="DK7">
        <v>30</v>
      </c>
      <c r="DL7">
        <v>1</v>
      </c>
      <c r="DM7">
        <v>10</v>
      </c>
      <c r="DN7">
        <v>1</v>
      </c>
      <c r="DO7">
        <v>0</v>
      </c>
      <c r="DP7">
        <v>1</v>
      </c>
      <c r="DQ7">
        <v>10</v>
      </c>
      <c r="DR7">
        <v>1</v>
      </c>
      <c r="DS7">
        <v>0</v>
      </c>
      <c r="DT7">
        <v>0</v>
      </c>
      <c r="DU7">
        <v>20</v>
      </c>
      <c r="DV7">
        <v>20</v>
      </c>
      <c r="DW7">
        <v>0</v>
      </c>
      <c r="DX7">
        <v>136</v>
      </c>
      <c r="DY7">
        <v>2</v>
      </c>
      <c r="DZ7">
        <v>10</v>
      </c>
      <c r="EA7">
        <v>0</v>
      </c>
      <c r="EB7">
        <v>0</v>
      </c>
      <c r="EC7">
        <v>0</v>
      </c>
      <c r="ED7">
        <v>146</v>
      </c>
      <c r="EE7">
        <v>-69</v>
      </c>
      <c r="EF7">
        <v>1</v>
      </c>
      <c r="EG7">
        <v>1</v>
      </c>
      <c r="EH7">
        <v>0.2</v>
      </c>
      <c r="EI7">
        <v>0</v>
      </c>
      <c r="EJ7">
        <v>0</v>
      </c>
      <c r="EK7">
        <v>1</v>
      </c>
      <c r="EL7">
        <v>1</v>
      </c>
      <c r="EM7">
        <v>1</v>
      </c>
      <c r="EN7">
        <v>1</v>
      </c>
      <c r="EO7">
        <v>10</v>
      </c>
      <c r="EP7">
        <v>0</v>
      </c>
      <c r="EQ7">
        <v>30</v>
      </c>
      <c r="ER7">
        <v>0</v>
      </c>
      <c r="ES7">
        <v>0</v>
      </c>
      <c r="ET7">
        <v>0</v>
      </c>
      <c r="EU7">
        <v>3</v>
      </c>
      <c r="EV7">
        <v>0</v>
      </c>
      <c r="EW7">
        <v>0</v>
      </c>
      <c r="EX7">
        <v>0</v>
      </c>
      <c r="EY7">
        <v>0</v>
      </c>
      <c r="EZ7">
        <v>1</v>
      </c>
      <c r="FA7">
        <v>0</v>
      </c>
      <c r="FB7">
        <v>25</v>
      </c>
      <c r="FC7">
        <v>-3</v>
      </c>
    </row>
    <row r="8" spans="1:160" x14ac:dyDescent="0.25">
      <c r="A8" t="s">
        <v>2871</v>
      </c>
      <c r="B8">
        <v>1</v>
      </c>
      <c r="C8">
        <v>3</v>
      </c>
      <c r="D8" s="41">
        <v>3007</v>
      </c>
      <c r="E8" s="41">
        <v>5658</v>
      </c>
      <c r="F8" s="41">
        <v>6047</v>
      </c>
      <c r="G8" s="14">
        <v>7235</v>
      </c>
      <c r="H8" s="14">
        <v>5929</v>
      </c>
      <c r="I8" s="14">
        <v>3275</v>
      </c>
      <c r="J8" s="40">
        <v>250</v>
      </c>
      <c r="K8" s="40">
        <v>70</v>
      </c>
      <c r="L8" s="40">
        <v>2</v>
      </c>
      <c r="M8" s="40">
        <v>5</v>
      </c>
      <c r="N8" s="40">
        <v>240</v>
      </c>
      <c r="O8" s="40">
        <v>5</v>
      </c>
      <c r="P8" s="40">
        <v>1</v>
      </c>
      <c r="Q8" s="40">
        <v>5</v>
      </c>
      <c r="R8" s="40">
        <v>0</v>
      </c>
      <c r="S8" s="40">
        <v>1</v>
      </c>
      <c r="T8" s="40">
        <v>0</v>
      </c>
      <c r="U8" s="40">
        <v>0</v>
      </c>
      <c r="V8" s="40">
        <v>0</v>
      </c>
      <c r="W8" s="40">
        <v>0</v>
      </c>
      <c r="X8" s="40">
        <v>0</v>
      </c>
      <c r="Y8" s="40">
        <v>0</v>
      </c>
      <c r="Z8" s="40">
        <v>0</v>
      </c>
      <c r="AA8" s="40">
        <v>0</v>
      </c>
      <c r="AB8" s="40">
        <v>102</v>
      </c>
      <c r="AC8" s="40">
        <v>0</v>
      </c>
      <c r="AD8" s="40">
        <v>10</v>
      </c>
      <c r="AE8" s="40">
        <v>113</v>
      </c>
      <c r="AF8" s="40">
        <v>0</v>
      </c>
      <c r="AG8" s="40">
        <v>0</v>
      </c>
      <c r="AH8" s="40">
        <v>225</v>
      </c>
      <c r="AI8" s="40">
        <v>120</v>
      </c>
      <c r="AJ8" s="40">
        <v>0</v>
      </c>
      <c r="AK8" s="40">
        <v>0</v>
      </c>
      <c r="AL8" s="40">
        <v>1</v>
      </c>
      <c r="AM8" s="40">
        <v>0</v>
      </c>
      <c r="AN8" s="40">
        <v>2</v>
      </c>
      <c r="AO8" s="40">
        <v>0</v>
      </c>
      <c r="AP8" s="40">
        <v>1</v>
      </c>
      <c r="AQ8" s="40">
        <v>1</v>
      </c>
      <c r="AR8" s="40">
        <v>1</v>
      </c>
      <c r="AS8" s="40">
        <v>15</v>
      </c>
      <c r="AT8" s="40">
        <v>5</v>
      </c>
      <c r="AU8" s="40">
        <v>0</v>
      </c>
      <c r="AV8" s="40">
        <v>0</v>
      </c>
      <c r="AW8" s="40">
        <v>0</v>
      </c>
      <c r="AX8" s="40">
        <v>1</v>
      </c>
      <c r="AY8" s="40">
        <v>0</v>
      </c>
      <c r="AZ8" s="40">
        <v>0</v>
      </c>
      <c r="BA8" s="40">
        <v>0</v>
      </c>
      <c r="BB8" s="40">
        <v>0</v>
      </c>
      <c r="BC8" s="40">
        <v>0</v>
      </c>
      <c r="BD8" s="40">
        <v>0</v>
      </c>
      <c r="BE8" s="40">
        <v>0</v>
      </c>
      <c r="BF8" s="40">
        <v>0</v>
      </c>
      <c r="BG8">
        <v>-3</v>
      </c>
      <c r="DF8">
        <v>180</v>
      </c>
      <c r="DG8">
        <v>-70</v>
      </c>
      <c r="DH8">
        <v>0</v>
      </c>
      <c r="DI8">
        <v>10</v>
      </c>
      <c r="DJ8">
        <v>130</v>
      </c>
      <c r="DK8">
        <v>40</v>
      </c>
      <c r="DL8">
        <v>0</v>
      </c>
      <c r="DM8">
        <v>10</v>
      </c>
      <c r="DN8">
        <v>0</v>
      </c>
      <c r="DO8">
        <v>1</v>
      </c>
      <c r="DP8">
        <v>1</v>
      </c>
      <c r="DQ8">
        <v>0</v>
      </c>
      <c r="DR8">
        <v>0</v>
      </c>
      <c r="DS8">
        <v>0</v>
      </c>
      <c r="DT8">
        <v>0</v>
      </c>
      <c r="DU8">
        <v>0</v>
      </c>
      <c r="DV8">
        <v>0</v>
      </c>
      <c r="DW8">
        <v>0</v>
      </c>
      <c r="DX8">
        <v>105</v>
      </c>
      <c r="DY8">
        <v>10</v>
      </c>
      <c r="DZ8">
        <v>0</v>
      </c>
      <c r="EA8">
        <v>0</v>
      </c>
      <c r="EB8">
        <v>0</v>
      </c>
      <c r="EC8">
        <v>0</v>
      </c>
      <c r="ED8">
        <v>105</v>
      </c>
      <c r="EE8">
        <v>-120</v>
      </c>
      <c r="EF8">
        <v>1</v>
      </c>
      <c r="EG8">
        <v>1</v>
      </c>
      <c r="EH8">
        <v>1</v>
      </c>
      <c r="EI8">
        <v>3</v>
      </c>
      <c r="EJ8">
        <v>3</v>
      </c>
      <c r="EK8">
        <v>1</v>
      </c>
      <c r="EL8">
        <v>1</v>
      </c>
      <c r="EM8">
        <v>1</v>
      </c>
      <c r="EN8">
        <v>0</v>
      </c>
      <c r="EO8">
        <v>25</v>
      </c>
      <c r="EP8">
        <v>10</v>
      </c>
      <c r="EQ8">
        <v>0</v>
      </c>
      <c r="ER8">
        <v>30</v>
      </c>
      <c r="ES8">
        <v>1</v>
      </c>
      <c r="ET8">
        <v>1</v>
      </c>
      <c r="EU8">
        <v>2</v>
      </c>
      <c r="EV8">
        <v>0</v>
      </c>
      <c r="EW8">
        <v>0</v>
      </c>
      <c r="EX8">
        <v>0</v>
      </c>
      <c r="EY8">
        <v>0</v>
      </c>
      <c r="EZ8">
        <v>0</v>
      </c>
      <c r="FA8">
        <v>0</v>
      </c>
      <c r="FB8">
        <v>0</v>
      </c>
      <c r="FC8">
        <v>-3</v>
      </c>
    </row>
    <row r="9" spans="1:160" x14ac:dyDescent="0.25">
      <c r="A9" t="s">
        <v>2871</v>
      </c>
      <c r="B9">
        <v>1</v>
      </c>
      <c r="C9">
        <v>4</v>
      </c>
      <c r="D9" s="41">
        <v>5576</v>
      </c>
      <c r="E9" s="41">
        <v>4009</v>
      </c>
      <c r="F9" s="41">
        <v>7257</v>
      </c>
      <c r="G9" s="14">
        <v>2538</v>
      </c>
      <c r="H9" s="14">
        <v>4360</v>
      </c>
      <c r="I9" s="14">
        <v>4818</v>
      </c>
      <c r="J9" s="40">
        <v>227</v>
      </c>
      <c r="K9" s="40">
        <v>101</v>
      </c>
      <c r="L9" s="40">
        <v>3</v>
      </c>
      <c r="M9" s="40">
        <v>21</v>
      </c>
      <c r="N9" s="40">
        <v>141</v>
      </c>
      <c r="O9" s="40">
        <v>40</v>
      </c>
      <c r="P9" s="40">
        <v>1</v>
      </c>
      <c r="Q9" s="40">
        <v>15</v>
      </c>
      <c r="R9" s="40">
        <v>1</v>
      </c>
      <c r="S9" s="40">
        <v>1</v>
      </c>
      <c r="T9" s="40">
        <v>1</v>
      </c>
      <c r="U9" s="40">
        <v>3</v>
      </c>
      <c r="V9" s="40">
        <v>1</v>
      </c>
      <c r="W9" s="40">
        <v>0</v>
      </c>
      <c r="X9" s="40">
        <v>0</v>
      </c>
      <c r="Y9" s="40">
        <v>6</v>
      </c>
      <c r="Z9" s="40">
        <v>6</v>
      </c>
      <c r="AA9" s="40">
        <v>1</v>
      </c>
      <c r="AB9" s="40">
        <v>123</v>
      </c>
      <c r="AC9" s="40">
        <v>0</v>
      </c>
      <c r="AD9" s="40">
        <v>0</v>
      </c>
      <c r="AE9" s="40">
        <v>3</v>
      </c>
      <c r="AF9" s="40">
        <v>0</v>
      </c>
      <c r="AG9" s="40">
        <v>0</v>
      </c>
      <c r="AH9" s="40">
        <v>126</v>
      </c>
      <c r="AI9" s="40">
        <v>30</v>
      </c>
      <c r="AJ9" s="40">
        <v>0</v>
      </c>
      <c r="AK9" s="40">
        <v>0</v>
      </c>
      <c r="AL9" s="40">
        <v>1</v>
      </c>
      <c r="AM9" s="40">
        <v>3</v>
      </c>
      <c r="AN9" s="40">
        <v>3</v>
      </c>
      <c r="AO9" s="40">
        <v>1</v>
      </c>
      <c r="AP9" s="40">
        <v>0</v>
      </c>
      <c r="AQ9" s="40">
        <v>0</v>
      </c>
      <c r="AR9" s="40">
        <v>1</v>
      </c>
      <c r="AS9" s="40">
        <v>15</v>
      </c>
      <c r="AT9" s="40">
        <v>10</v>
      </c>
      <c r="AU9" s="40">
        <v>0</v>
      </c>
      <c r="AV9" s="40">
        <v>30</v>
      </c>
      <c r="AW9" s="40">
        <v>2</v>
      </c>
      <c r="AX9" s="40">
        <v>1</v>
      </c>
      <c r="AY9" s="40">
        <v>1</v>
      </c>
      <c r="AZ9" s="40">
        <v>0</v>
      </c>
      <c r="BA9" s="40">
        <v>1</v>
      </c>
      <c r="BB9" s="40">
        <v>0</v>
      </c>
      <c r="BC9" s="40">
        <v>0</v>
      </c>
      <c r="BD9" s="40">
        <v>1</v>
      </c>
      <c r="BE9" s="40">
        <v>5</v>
      </c>
      <c r="BF9" s="40">
        <v>25</v>
      </c>
      <c r="BG9">
        <v>-3</v>
      </c>
      <c r="DF9">
        <v>126</v>
      </c>
      <c r="DG9">
        <v>-101</v>
      </c>
      <c r="DH9">
        <v>0</v>
      </c>
      <c r="DI9">
        <v>5</v>
      </c>
      <c r="DJ9">
        <v>106</v>
      </c>
      <c r="DK9">
        <v>10</v>
      </c>
      <c r="DL9">
        <v>0</v>
      </c>
      <c r="DM9">
        <v>5</v>
      </c>
      <c r="DN9">
        <v>1</v>
      </c>
      <c r="DO9">
        <v>0</v>
      </c>
      <c r="DP9">
        <v>0</v>
      </c>
      <c r="DQ9">
        <v>0</v>
      </c>
      <c r="DR9">
        <v>0</v>
      </c>
      <c r="DS9">
        <v>0</v>
      </c>
      <c r="DT9">
        <v>0</v>
      </c>
      <c r="DU9">
        <v>0</v>
      </c>
      <c r="DV9">
        <v>-6</v>
      </c>
      <c r="DW9">
        <v>0</v>
      </c>
      <c r="DX9">
        <v>10</v>
      </c>
      <c r="DY9">
        <v>0</v>
      </c>
      <c r="DZ9">
        <v>0</v>
      </c>
      <c r="EA9">
        <v>86</v>
      </c>
      <c r="EB9">
        <v>0</v>
      </c>
      <c r="EC9">
        <v>0</v>
      </c>
      <c r="ED9">
        <v>96</v>
      </c>
      <c r="EE9">
        <v>-30</v>
      </c>
      <c r="EF9">
        <v>0</v>
      </c>
      <c r="EG9">
        <v>0</v>
      </c>
      <c r="EH9">
        <v>1</v>
      </c>
      <c r="EI9">
        <v>0</v>
      </c>
      <c r="EJ9">
        <v>2</v>
      </c>
      <c r="EK9">
        <v>0</v>
      </c>
      <c r="EL9">
        <v>0</v>
      </c>
      <c r="EM9">
        <v>0</v>
      </c>
      <c r="EN9">
        <v>1</v>
      </c>
      <c r="EO9">
        <v>10</v>
      </c>
      <c r="EP9">
        <v>10</v>
      </c>
      <c r="EQ9">
        <v>0</v>
      </c>
      <c r="ER9">
        <v>0</v>
      </c>
      <c r="ES9">
        <v>1</v>
      </c>
      <c r="ET9">
        <v>0</v>
      </c>
      <c r="EU9">
        <v>1</v>
      </c>
      <c r="EV9">
        <v>0</v>
      </c>
      <c r="EW9">
        <v>0</v>
      </c>
      <c r="EX9">
        <v>1</v>
      </c>
      <c r="EY9">
        <v>1</v>
      </c>
      <c r="EZ9">
        <v>0</v>
      </c>
      <c r="FA9">
        <v>25</v>
      </c>
      <c r="FB9">
        <v>5</v>
      </c>
      <c r="FC9">
        <v>-3</v>
      </c>
    </row>
    <row r="10" spans="1:160" x14ac:dyDescent="0.25">
      <c r="A10" t="s">
        <v>2871</v>
      </c>
      <c r="B10">
        <v>1</v>
      </c>
      <c r="C10">
        <v>5</v>
      </c>
      <c r="D10" s="41">
        <v>5172</v>
      </c>
      <c r="E10" s="41">
        <v>3292</v>
      </c>
      <c r="F10" s="41">
        <v>3300</v>
      </c>
      <c r="G10" s="14">
        <v>3367</v>
      </c>
      <c r="H10" s="14">
        <v>4674</v>
      </c>
      <c r="I10" s="14">
        <v>6175</v>
      </c>
      <c r="J10" s="40">
        <v>348</v>
      </c>
      <c r="K10" s="40">
        <v>56</v>
      </c>
      <c r="L10" s="40">
        <v>2</v>
      </c>
      <c r="M10" s="40">
        <v>27</v>
      </c>
      <c r="N10" s="40">
        <v>261</v>
      </c>
      <c r="O10" s="40">
        <v>30</v>
      </c>
      <c r="P10" s="40">
        <v>1</v>
      </c>
      <c r="Q10" s="40">
        <v>5</v>
      </c>
      <c r="R10" s="40">
        <v>1</v>
      </c>
      <c r="S10" s="40">
        <v>0</v>
      </c>
      <c r="T10" s="40">
        <v>0</v>
      </c>
      <c r="U10" s="40">
        <v>11</v>
      </c>
      <c r="V10" s="40">
        <v>1</v>
      </c>
      <c r="W10" s="40">
        <v>0</v>
      </c>
      <c r="X10" s="40">
        <v>0</v>
      </c>
      <c r="Y10" s="40">
        <v>22</v>
      </c>
      <c r="Z10" s="40">
        <v>22</v>
      </c>
      <c r="AA10" s="40">
        <v>0</v>
      </c>
      <c r="AB10" s="40">
        <v>136</v>
      </c>
      <c r="AC10" s="40">
        <v>0</v>
      </c>
      <c r="AD10" s="40">
        <v>10</v>
      </c>
      <c r="AE10" s="40">
        <v>90</v>
      </c>
      <c r="AF10" s="40">
        <v>0</v>
      </c>
      <c r="AG10" s="40">
        <v>10</v>
      </c>
      <c r="AH10" s="40">
        <v>246</v>
      </c>
      <c r="AI10" s="40">
        <v>84</v>
      </c>
      <c r="AJ10" s="40">
        <v>0</v>
      </c>
      <c r="AK10" s="40">
        <v>0</v>
      </c>
      <c r="AL10" s="40">
        <v>1</v>
      </c>
      <c r="AM10" s="40">
        <v>0</v>
      </c>
      <c r="AN10" s="40">
        <v>0</v>
      </c>
      <c r="AO10" s="40">
        <v>1</v>
      </c>
      <c r="AP10" s="40">
        <v>3</v>
      </c>
      <c r="AQ10" s="40">
        <v>3</v>
      </c>
      <c r="AR10" s="40">
        <v>0.66666666666666663</v>
      </c>
      <c r="AS10" s="40">
        <v>15</v>
      </c>
      <c r="AT10" s="40">
        <v>0</v>
      </c>
      <c r="AU10" s="40">
        <v>30</v>
      </c>
      <c r="AV10" s="40">
        <v>0</v>
      </c>
      <c r="AW10" s="40">
        <v>3</v>
      </c>
      <c r="AX10" s="40">
        <v>0</v>
      </c>
      <c r="AY10" s="40">
        <v>0</v>
      </c>
      <c r="AZ10" s="40">
        <v>0</v>
      </c>
      <c r="BA10" s="40">
        <v>0</v>
      </c>
      <c r="BB10" s="40">
        <v>1</v>
      </c>
      <c r="BC10" s="40">
        <v>2</v>
      </c>
      <c r="BD10" s="40">
        <v>1</v>
      </c>
      <c r="BE10" s="40">
        <v>50</v>
      </c>
      <c r="BF10" s="40">
        <v>30</v>
      </c>
      <c r="BG10">
        <v>-3</v>
      </c>
      <c r="DF10">
        <v>292</v>
      </c>
      <c r="DG10">
        <v>-56</v>
      </c>
      <c r="DH10">
        <v>0</v>
      </c>
      <c r="DI10">
        <v>15</v>
      </c>
      <c r="DJ10">
        <v>192</v>
      </c>
      <c r="DK10">
        <v>35</v>
      </c>
      <c r="DL10">
        <v>0</v>
      </c>
      <c r="DM10">
        <v>15</v>
      </c>
      <c r="DN10">
        <v>1</v>
      </c>
      <c r="DO10">
        <v>1</v>
      </c>
      <c r="DP10">
        <v>1</v>
      </c>
      <c r="DQ10">
        <v>0</v>
      </c>
      <c r="DR10">
        <v>0</v>
      </c>
      <c r="DS10">
        <v>0</v>
      </c>
      <c r="DT10">
        <v>0</v>
      </c>
      <c r="DU10">
        <v>0</v>
      </c>
      <c r="DV10">
        <v>-22</v>
      </c>
      <c r="DW10">
        <v>0</v>
      </c>
      <c r="DX10">
        <v>120</v>
      </c>
      <c r="DY10">
        <v>0</v>
      </c>
      <c r="DZ10">
        <v>10</v>
      </c>
      <c r="EA10">
        <v>32</v>
      </c>
      <c r="EB10">
        <v>5</v>
      </c>
      <c r="EC10">
        <v>0</v>
      </c>
      <c r="ED10">
        <v>162</v>
      </c>
      <c r="EE10">
        <v>-84</v>
      </c>
      <c r="EF10">
        <v>2</v>
      </c>
      <c r="EG10">
        <v>2</v>
      </c>
      <c r="EH10">
        <v>0.5</v>
      </c>
      <c r="EI10">
        <v>3</v>
      </c>
      <c r="EJ10">
        <v>3</v>
      </c>
      <c r="EK10">
        <v>1</v>
      </c>
      <c r="EL10">
        <v>1</v>
      </c>
      <c r="EM10">
        <v>1</v>
      </c>
      <c r="EN10">
        <v>1</v>
      </c>
      <c r="EO10">
        <v>30</v>
      </c>
      <c r="EP10">
        <v>5</v>
      </c>
      <c r="EQ10">
        <v>0</v>
      </c>
      <c r="ER10">
        <v>30</v>
      </c>
      <c r="ES10">
        <v>0</v>
      </c>
      <c r="ET10">
        <v>2</v>
      </c>
      <c r="EU10">
        <v>1</v>
      </c>
      <c r="EV10">
        <v>0</v>
      </c>
      <c r="EW10">
        <v>1</v>
      </c>
      <c r="EX10">
        <v>0</v>
      </c>
      <c r="EY10">
        <v>1</v>
      </c>
      <c r="EZ10">
        <v>2</v>
      </c>
      <c r="FA10">
        <v>30</v>
      </c>
      <c r="FB10">
        <v>50</v>
      </c>
      <c r="FC10">
        <v>-3</v>
      </c>
    </row>
    <row r="11" spans="1:160" x14ac:dyDescent="0.25">
      <c r="A11" t="s">
        <v>2871</v>
      </c>
      <c r="B11">
        <v>1</v>
      </c>
      <c r="C11">
        <v>6</v>
      </c>
      <c r="D11" s="41">
        <v>1986</v>
      </c>
      <c r="E11" s="41">
        <v>4198</v>
      </c>
      <c r="F11" s="41">
        <v>3102</v>
      </c>
      <c r="G11" s="14">
        <v>2500</v>
      </c>
      <c r="H11" s="14">
        <v>2491</v>
      </c>
      <c r="I11" s="14">
        <v>5638</v>
      </c>
      <c r="J11" s="40">
        <v>279</v>
      </c>
      <c r="K11" s="40">
        <v>-3</v>
      </c>
      <c r="L11" s="40">
        <v>0</v>
      </c>
      <c r="M11" s="40">
        <v>19</v>
      </c>
      <c r="N11" s="40">
        <v>220</v>
      </c>
      <c r="O11" s="40">
        <v>40</v>
      </c>
      <c r="P11" s="40">
        <v>0</v>
      </c>
      <c r="Q11" s="40">
        <v>5</v>
      </c>
      <c r="R11" s="40">
        <v>0</v>
      </c>
      <c r="S11" s="40">
        <v>0</v>
      </c>
      <c r="T11" s="40">
        <v>1</v>
      </c>
      <c r="U11" s="40">
        <v>7</v>
      </c>
      <c r="V11" s="40">
        <v>1</v>
      </c>
      <c r="W11" s="40">
        <v>0</v>
      </c>
      <c r="X11" s="40">
        <v>0</v>
      </c>
      <c r="Y11" s="40">
        <v>14</v>
      </c>
      <c r="Z11" s="40">
        <v>-2</v>
      </c>
      <c r="AA11" s="40">
        <v>0</v>
      </c>
      <c r="AB11" s="40">
        <v>93</v>
      </c>
      <c r="AC11" s="40">
        <v>0</v>
      </c>
      <c r="AD11" s="40">
        <v>10</v>
      </c>
      <c r="AE11" s="40">
        <v>97</v>
      </c>
      <c r="AF11" s="40">
        <v>0</v>
      </c>
      <c r="AG11" s="40">
        <v>0</v>
      </c>
      <c r="AH11" s="40">
        <v>200</v>
      </c>
      <c r="AI11" s="40">
        <v>44</v>
      </c>
      <c r="AJ11" s="40">
        <v>0</v>
      </c>
      <c r="AK11" s="40">
        <v>0</v>
      </c>
      <c r="AL11" s="40">
        <v>1</v>
      </c>
      <c r="AM11" s="40">
        <v>3</v>
      </c>
      <c r="AN11" s="40">
        <v>3</v>
      </c>
      <c r="AO11" s="40">
        <v>1</v>
      </c>
      <c r="AP11" s="40">
        <v>1</v>
      </c>
      <c r="AQ11" s="40">
        <v>1</v>
      </c>
      <c r="AR11" s="40">
        <v>1</v>
      </c>
      <c r="AS11" s="40">
        <v>20</v>
      </c>
      <c r="AT11" s="40">
        <v>10</v>
      </c>
      <c r="AU11" s="40">
        <v>0</v>
      </c>
      <c r="AV11" s="40">
        <v>30</v>
      </c>
      <c r="AW11" s="40">
        <v>2</v>
      </c>
      <c r="AX11" s="40">
        <v>1</v>
      </c>
      <c r="AY11" s="40">
        <v>1</v>
      </c>
      <c r="AZ11" s="40">
        <v>0</v>
      </c>
      <c r="BA11" s="40">
        <v>2</v>
      </c>
      <c r="BB11" s="40">
        <v>0</v>
      </c>
      <c r="BC11" s="40">
        <v>1</v>
      </c>
      <c r="BD11" s="40">
        <v>0</v>
      </c>
      <c r="BE11" s="40">
        <v>35</v>
      </c>
      <c r="BF11" s="40">
        <v>0</v>
      </c>
      <c r="BG11">
        <v>-3</v>
      </c>
      <c r="DF11">
        <v>282</v>
      </c>
      <c r="DG11">
        <v>3</v>
      </c>
      <c r="DH11">
        <v>2</v>
      </c>
      <c r="DI11">
        <v>21</v>
      </c>
      <c r="DJ11">
        <v>186</v>
      </c>
      <c r="DK11">
        <v>40</v>
      </c>
      <c r="DL11">
        <v>1</v>
      </c>
      <c r="DM11">
        <v>5</v>
      </c>
      <c r="DN11">
        <v>0</v>
      </c>
      <c r="DO11">
        <v>1</v>
      </c>
      <c r="DP11">
        <v>0</v>
      </c>
      <c r="DQ11">
        <v>8</v>
      </c>
      <c r="DR11">
        <v>1</v>
      </c>
      <c r="DS11">
        <v>0</v>
      </c>
      <c r="DT11">
        <v>0</v>
      </c>
      <c r="DU11">
        <v>16</v>
      </c>
      <c r="DV11">
        <v>2</v>
      </c>
      <c r="DW11">
        <v>0</v>
      </c>
      <c r="DX11">
        <v>136</v>
      </c>
      <c r="DY11">
        <v>0</v>
      </c>
      <c r="DZ11">
        <v>9</v>
      </c>
      <c r="EA11">
        <v>11</v>
      </c>
      <c r="EB11">
        <v>10</v>
      </c>
      <c r="EC11">
        <v>0</v>
      </c>
      <c r="ED11">
        <v>156</v>
      </c>
      <c r="EE11">
        <v>-44</v>
      </c>
      <c r="EF11">
        <v>2</v>
      </c>
      <c r="EG11">
        <v>2</v>
      </c>
      <c r="EH11">
        <v>1</v>
      </c>
      <c r="EI11">
        <v>3</v>
      </c>
      <c r="EJ11">
        <v>3</v>
      </c>
      <c r="EK11">
        <v>1</v>
      </c>
      <c r="EL11">
        <v>1</v>
      </c>
      <c r="EM11">
        <v>1</v>
      </c>
      <c r="EN11">
        <v>0.9</v>
      </c>
      <c r="EO11">
        <v>30</v>
      </c>
      <c r="EP11">
        <v>10</v>
      </c>
      <c r="EQ11">
        <v>0</v>
      </c>
      <c r="ER11">
        <v>30</v>
      </c>
      <c r="ES11">
        <v>2</v>
      </c>
      <c r="ET11">
        <v>1</v>
      </c>
      <c r="EU11">
        <v>1</v>
      </c>
      <c r="EV11">
        <v>0</v>
      </c>
      <c r="EW11">
        <v>0</v>
      </c>
      <c r="EX11">
        <v>2</v>
      </c>
      <c r="EY11">
        <v>0</v>
      </c>
      <c r="EZ11">
        <v>1</v>
      </c>
      <c r="FA11">
        <v>0</v>
      </c>
      <c r="FB11">
        <v>35</v>
      </c>
      <c r="FC11">
        <v>-3</v>
      </c>
    </row>
    <row r="12" spans="1:160" x14ac:dyDescent="0.25">
      <c r="A12" t="s">
        <v>2871</v>
      </c>
      <c r="B12">
        <v>1</v>
      </c>
      <c r="C12">
        <v>7</v>
      </c>
      <c r="D12" s="41">
        <v>3130</v>
      </c>
      <c r="E12" s="41">
        <v>6453</v>
      </c>
      <c r="F12" s="41">
        <v>3754</v>
      </c>
      <c r="G12" s="14">
        <v>3883</v>
      </c>
      <c r="H12" s="14">
        <v>876</v>
      </c>
      <c r="I12" s="14">
        <v>2531</v>
      </c>
      <c r="J12" s="40">
        <v>326</v>
      </c>
      <c r="K12" s="40">
        <v>64</v>
      </c>
      <c r="L12" s="40">
        <v>2</v>
      </c>
      <c r="M12" s="40">
        <v>28</v>
      </c>
      <c r="N12" s="40">
        <v>233</v>
      </c>
      <c r="O12" s="40">
        <v>60</v>
      </c>
      <c r="P12" s="40">
        <v>1</v>
      </c>
      <c r="Q12" s="40">
        <v>10</v>
      </c>
      <c r="R12" s="40">
        <v>1</v>
      </c>
      <c r="S12" s="40">
        <v>1</v>
      </c>
      <c r="T12" s="40">
        <v>0</v>
      </c>
      <c r="U12" s="40">
        <v>9</v>
      </c>
      <c r="V12" s="40">
        <v>1</v>
      </c>
      <c r="W12" s="40">
        <v>0</v>
      </c>
      <c r="X12" s="40">
        <v>0</v>
      </c>
      <c r="Y12" s="40">
        <v>18</v>
      </c>
      <c r="Z12" s="40">
        <v>-2</v>
      </c>
      <c r="AA12" s="40">
        <v>0</v>
      </c>
      <c r="AB12" s="40">
        <v>116</v>
      </c>
      <c r="AC12" s="40">
        <v>0</v>
      </c>
      <c r="AD12" s="40">
        <v>0</v>
      </c>
      <c r="AE12" s="40">
        <v>102</v>
      </c>
      <c r="AF12" s="40">
        <v>0</v>
      </c>
      <c r="AG12" s="40">
        <v>0</v>
      </c>
      <c r="AH12" s="40">
        <v>218</v>
      </c>
      <c r="AI12" s="40">
        <v>61</v>
      </c>
      <c r="AJ12" s="40">
        <v>0</v>
      </c>
      <c r="AK12" s="40">
        <v>0</v>
      </c>
      <c r="AL12" s="40">
        <v>1</v>
      </c>
      <c r="AM12" s="40">
        <v>3</v>
      </c>
      <c r="AN12" s="40">
        <v>3</v>
      </c>
      <c r="AO12" s="40">
        <v>1</v>
      </c>
      <c r="AP12" s="40">
        <v>0</v>
      </c>
      <c r="AQ12" s="40">
        <v>0</v>
      </c>
      <c r="AR12" s="40">
        <v>1</v>
      </c>
      <c r="AS12" s="40">
        <v>15</v>
      </c>
      <c r="AT12" s="40">
        <v>0</v>
      </c>
      <c r="AU12" s="40">
        <v>30</v>
      </c>
      <c r="AV12" s="40">
        <v>30</v>
      </c>
      <c r="AW12" s="40">
        <v>2</v>
      </c>
      <c r="AX12" s="40">
        <v>3</v>
      </c>
      <c r="AY12" s="40">
        <v>0</v>
      </c>
      <c r="AZ12" s="40">
        <v>0</v>
      </c>
      <c r="BA12" s="40">
        <v>0</v>
      </c>
      <c r="BB12" s="40">
        <v>1</v>
      </c>
      <c r="BC12" s="40">
        <v>0</v>
      </c>
      <c r="BD12" s="40">
        <v>0</v>
      </c>
      <c r="BE12" s="40">
        <v>0</v>
      </c>
      <c r="BF12" s="40">
        <v>5</v>
      </c>
      <c r="BG12">
        <v>-3</v>
      </c>
      <c r="DC12" s="34"/>
      <c r="DF12">
        <v>262</v>
      </c>
      <c r="DG12">
        <v>-64</v>
      </c>
      <c r="DH12">
        <v>1</v>
      </c>
      <c r="DI12">
        <v>35</v>
      </c>
      <c r="DJ12">
        <v>187</v>
      </c>
      <c r="DK12">
        <v>40</v>
      </c>
      <c r="DL12">
        <v>0</v>
      </c>
      <c r="DM12">
        <v>15</v>
      </c>
      <c r="DN12">
        <v>1</v>
      </c>
      <c r="DO12">
        <v>1</v>
      </c>
      <c r="DP12">
        <v>1</v>
      </c>
      <c r="DQ12">
        <v>10</v>
      </c>
      <c r="DR12">
        <v>1</v>
      </c>
      <c r="DS12">
        <v>0</v>
      </c>
      <c r="DT12">
        <v>0</v>
      </c>
      <c r="DU12">
        <v>20</v>
      </c>
      <c r="DV12">
        <v>2</v>
      </c>
      <c r="DW12">
        <v>1</v>
      </c>
      <c r="DX12">
        <v>136</v>
      </c>
      <c r="DY12">
        <v>0</v>
      </c>
      <c r="DZ12">
        <v>10</v>
      </c>
      <c r="EA12">
        <v>11</v>
      </c>
      <c r="EB12">
        <v>10</v>
      </c>
      <c r="EC12">
        <v>0</v>
      </c>
      <c r="ED12">
        <v>157</v>
      </c>
      <c r="EE12">
        <v>-61</v>
      </c>
      <c r="EF12">
        <v>2</v>
      </c>
      <c r="EG12">
        <v>2</v>
      </c>
      <c r="EH12">
        <v>1</v>
      </c>
      <c r="EI12">
        <v>3</v>
      </c>
      <c r="EJ12">
        <v>3</v>
      </c>
      <c r="EK12">
        <v>1</v>
      </c>
      <c r="EL12">
        <v>1</v>
      </c>
      <c r="EM12">
        <v>1</v>
      </c>
      <c r="EN12">
        <v>1</v>
      </c>
      <c r="EO12">
        <v>30</v>
      </c>
      <c r="EP12">
        <v>10</v>
      </c>
      <c r="EQ12">
        <v>0</v>
      </c>
      <c r="ER12">
        <v>30</v>
      </c>
      <c r="ES12">
        <v>1</v>
      </c>
      <c r="ET12">
        <v>1</v>
      </c>
      <c r="EU12">
        <v>2</v>
      </c>
      <c r="EV12">
        <v>0</v>
      </c>
      <c r="EW12">
        <v>1</v>
      </c>
      <c r="EX12">
        <v>0</v>
      </c>
      <c r="EY12">
        <v>0</v>
      </c>
      <c r="EZ12">
        <v>0</v>
      </c>
      <c r="FA12">
        <v>5</v>
      </c>
      <c r="FB12">
        <v>0</v>
      </c>
      <c r="FC12">
        <v>-3</v>
      </c>
    </row>
    <row r="13" spans="1:160" x14ac:dyDescent="0.25">
      <c r="A13" t="s">
        <v>2871</v>
      </c>
      <c r="B13">
        <v>1</v>
      </c>
      <c r="C13">
        <v>8</v>
      </c>
      <c r="D13" s="41">
        <v>3750</v>
      </c>
      <c r="E13" s="41">
        <v>4181</v>
      </c>
      <c r="F13" s="41">
        <v>2472</v>
      </c>
      <c r="G13" s="14">
        <v>6056</v>
      </c>
      <c r="H13" s="14">
        <v>3292</v>
      </c>
      <c r="I13" s="14">
        <v>2883</v>
      </c>
      <c r="J13" s="40">
        <v>295</v>
      </c>
      <c r="K13" s="40">
        <v>117</v>
      </c>
      <c r="L13" s="40">
        <v>2</v>
      </c>
      <c r="M13" s="40">
        <v>15</v>
      </c>
      <c r="N13" s="40">
        <v>190</v>
      </c>
      <c r="O13" s="40">
        <v>35</v>
      </c>
      <c r="P13" s="40">
        <v>1</v>
      </c>
      <c r="Q13" s="40">
        <v>15</v>
      </c>
      <c r="R13" s="40">
        <v>1</v>
      </c>
      <c r="S13" s="40">
        <v>1</v>
      </c>
      <c r="T13" s="40">
        <v>1</v>
      </c>
      <c r="U13" s="40">
        <v>0</v>
      </c>
      <c r="V13" s="40">
        <v>0</v>
      </c>
      <c r="W13" s="40">
        <v>0</v>
      </c>
      <c r="X13" s="40">
        <v>0</v>
      </c>
      <c r="Y13" s="40">
        <v>0</v>
      </c>
      <c r="Z13" s="40">
        <v>0</v>
      </c>
      <c r="AA13" s="40">
        <v>0</v>
      </c>
      <c r="AB13" s="40">
        <v>126</v>
      </c>
      <c r="AC13" s="40">
        <v>0</v>
      </c>
      <c r="AD13" s="40">
        <v>0</v>
      </c>
      <c r="AE13" s="40">
        <v>54</v>
      </c>
      <c r="AF13" s="40">
        <v>0</v>
      </c>
      <c r="AG13" s="40">
        <v>0</v>
      </c>
      <c r="AH13" s="40">
        <v>180</v>
      </c>
      <c r="AI13" s="40">
        <v>87</v>
      </c>
      <c r="AJ13" s="40">
        <v>0</v>
      </c>
      <c r="AK13" s="40">
        <v>0</v>
      </c>
      <c r="AL13" s="40">
        <v>1</v>
      </c>
      <c r="AM13" s="40">
        <v>0</v>
      </c>
      <c r="AN13" s="40">
        <v>2</v>
      </c>
      <c r="AO13" s="40">
        <v>0</v>
      </c>
      <c r="AP13" s="40">
        <v>0</v>
      </c>
      <c r="AQ13" s="40">
        <v>0</v>
      </c>
      <c r="AR13" s="40">
        <v>1</v>
      </c>
      <c r="AS13" s="40">
        <v>10</v>
      </c>
      <c r="AT13" s="40">
        <v>5</v>
      </c>
      <c r="AU13" s="40">
        <v>30</v>
      </c>
      <c r="AV13" s="40">
        <v>0</v>
      </c>
      <c r="AW13" s="40">
        <v>0</v>
      </c>
      <c r="AX13" s="40">
        <v>3</v>
      </c>
      <c r="AY13" s="40">
        <v>1</v>
      </c>
      <c r="AZ13" s="40">
        <v>0</v>
      </c>
      <c r="BA13" s="40">
        <v>3</v>
      </c>
      <c r="BB13" s="40">
        <v>1</v>
      </c>
      <c r="BC13" s="40">
        <v>1</v>
      </c>
      <c r="BD13" s="40">
        <v>2</v>
      </c>
      <c r="BE13" s="40">
        <v>40</v>
      </c>
      <c r="BF13" s="40">
        <v>55</v>
      </c>
      <c r="BG13">
        <v>-3</v>
      </c>
      <c r="DF13">
        <v>178</v>
      </c>
      <c r="DG13">
        <v>-117</v>
      </c>
      <c r="DH13">
        <v>0</v>
      </c>
      <c r="DI13">
        <v>10</v>
      </c>
      <c r="DJ13">
        <v>93</v>
      </c>
      <c r="DK13">
        <v>35</v>
      </c>
      <c r="DL13">
        <v>0</v>
      </c>
      <c r="DM13">
        <v>10</v>
      </c>
      <c r="DN13">
        <v>1</v>
      </c>
      <c r="DO13">
        <v>0</v>
      </c>
      <c r="DP13">
        <v>1</v>
      </c>
      <c r="DQ13">
        <v>0</v>
      </c>
      <c r="DR13">
        <v>0</v>
      </c>
      <c r="DS13">
        <v>0</v>
      </c>
      <c r="DT13">
        <v>0</v>
      </c>
      <c r="DU13">
        <v>0</v>
      </c>
      <c r="DV13">
        <v>0</v>
      </c>
      <c r="DW13">
        <v>0</v>
      </c>
      <c r="DX13">
        <v>45</v>
      </c>
      <c r="DY13">
        <v>0</v>
      </c>
      <c r="DZ13">
        <v>0</v>
      </c>
      <c r="EA13">
        <v>48</v>
      </c>
      <c r="EB13">
        <v>0</v>
      </c>
      <c r="EC13">
        <v>0</v>
      </c>
      <c r="ED13">
        <v>93</v>
      </c>
      <c r="EE13">
        <v>-87</v>
      </c>
      <c r="EF13">
        <v>0</v>
      </c>
      <c r="EG13">
        <v>0</v>
      </c>
      <c r="EH13">
        <v>1</v>
      </c>
      <c r="EI13">
        <v>0</v>
      </c>
      <c r="EJ13">
        <v>0</v>
      </c>
      <c r="EK13">
        <v>1</v>
      </c>
      <c r="EL13">
        <v>0</v>
      </c>
      <c r="EM13">
        <v>0</v>
      </c>
      <c r="EN13">
        <v>1</v>
      </c>
      <c r="EO13">
        <v>0</v>
      </c>
      <c r="EP13">
        <v>5</v>
      </c>
      <c r="EQ13">
        <v>30</v>
      </c>
      <c r="ER13">
        <v>0</v>
      </c>
      <c r="ES13">
        <v>1</v>
      </c>
      <c r="ET13">
        <v>0</v>
      </c>
      <c r="EU13">
        <v>3</v>
      </c>
      <c r="EV13">
        <v>0</v>
      </c>
      <c r="EW13">
        <v>1</v>
      </c>
      <c r="EX13">
        <v>3</v>
      </c>
      <c r="EY13">
        <v>2</v>
      </c>
      <c r="EZ13">
        <v>1</v>
      </c>
      <c r="FA13">
        <v>55</v>
      </c>
      <c r="FB13">
        <v>40</v>
      </c>
      <c r="FC13">
        <v>-3</v>
      </c>
    </row>
    <row r="14" spans="1:160" x14ac:dyDescent="0.25">
      <c r="A14" t="s">
        <v>2871</v>
      </c>
      <c r="B14">
        <v>1</v>
      </c>
      <c r="C14">
        <v>9</v>
      </c>
      <c r="D14" s="41">
        <v>4360</v>
      </c>
      <c r="E14" s="41">
        <v>3367</v>
      </c>
      <c r="F14" s="41">
        <v>2823</v>
      </c>
      <c r="G14" s="14">
        <v>4239</v>
      </c>
      <c r="H14" s="14">
        <v>2491</v>
      </c>
      <c r="I14" s="14">
        <v>5929</v>
      </c>
      <c r="J14" s="40">
        <v>172</v>
      </c>
      <c r="K14" s="40">
        <v>-85</v>
      </c>
      <c r="L14" s="40">
        <v>0</v>
      </c>
      <c r="M14" s="40">
        <v>30</v>
      </c>
      <c r="N14" s="40">
        <v>97</v>
      </c>
      <c r="O14" s="40">
        <v>35</v>
      </c>
      <c r="P14" s="40">
        <v>0</v>
      </c>
      <c r="Q14" s="40">
        <v>10</v>
      </c>
      <c r="R14" s="40">
        <v>0</v>
      </c>
      <c r="S14" s="40">
        <v>1</v>
      </c>
      <c r="T14" s="40">
        <v>1</v>
      </c>
      <c r="U14" s="40">
        <v>10</v>
      </c>
      <c r="V14" s="40">
        <v>1</v>
      </c>
      <c r="W14" s="40">
        <v>0</v>
      </c>
      <c r="X14" s="40">
        <v>0</v>
      </c>
      <c r="Y14" s="40">
        <v>20</v>
      </c>
      <c r="Z14" s="40">
        <v>4</v>
      </c>
      <c r="AA14" s="40">
        <v>0</v>
      </c>
      <c r="AB14" s="40">
        <v>82</v>
      </c>
      <c r="AC14" s="40">
        <v>0</v>
      </c>
      <c r="AD14" s="40">
        <v>0</v>
      </c>
      <c r="AE14" s="40">
        <v>0</v>
      </c>
      <c r="AF14" s="40">
        <v>0</v>
      </c>
      <c r="AG14" s="40">
        <v>0</v>
      </c>
      <c r="AH14" s="40">
        <v>82</v>
      </c>
      <c r="AI14" s="40">
        <v>-64</v>
      </c>
      <c r="AJ14" s="40">
        <v>0</v>
      </c>
      <c r="AK14" s="40">
        <v>0</v>
      </c>
      <c r="AL14" s="40">
        <v>1</v>
      </c>
      <c r="AM14" s="40">
        <v>3</v>
      </c>
      <c r="AN14" s="40">
        <v>3</v>
      </c>
      <c r="AO14" s="40">
        <v>1</v>
      </c>
      <c r="AP14" s="40">
        <v>0</v>
      </c>
      <c r="AQ14" s="40">
        <v>0</v>
      </c>
      <c r="AR14" s="40">
        <v>1</v>
      </c>
      <c r="AS14" s="40">
        <v>15</v>
      </c>
      <c r="AT14" s="40">
        <v>5</v>
      </c>
      <c r="AU14" s="40">
        <v>0</v>
      </c>
      <c r="AV14" s="40">
        <v>30</v>
      </c>
      <c r="AW14" s="40">
        <v>1</v>
      </c>
      <c r="AX14" s="40">
        <v>0</v>
      </c>
      <c r="AY14" s="40">
        <v>2</v>
      </c>
      <c r="AZ14" s="40">
        <v>0</v>
      </c>
      <c r="BA14" s="40">
        <v>0</v>
      </c>
      <c r="BB14" s="40">
        <v>2</v>
      </c>
      <c r="BC14" s="40">
        <v>1</v>
      </c>
      <c r="BD14" s="40">
        <v>0</v>
      </c>
      <c r="BE14" s="40">
        <v>25</v>
      </c>
      <c r="BF14" s="40">
        <v>10</v>
      </c>
      <c r="BG14">
        <v>-3</v>
      </c>
      <c r="DF14">
        <v>257</v>
      </c>
      <c r="DG14">
        <v>85</v>
      </c>
      <c r="DH14">
        <v>3</v>
      </c>
      <c r="DI14">
        <v>31</v>
      </c>
      <c r="DJ14">
        <v>161</v>
      </c>
      <c r="DK14">
        <v>40</v>
      </c>
      <c r="DL14">
        <v>1</v>
      </c>
      <c r="DM14">
        <v>15</v>
      </c>
      <c r="DN14">
        <v>1</v>
      </c>
      <c r="DO14">
        <v>1</v>
      </c>
      <c r="DP14">
        <v>1</v>
      </c>
      <c r="DQ14">
        <v>8</v>
      </c>
      <c r="DR14">
        <v>1</v>
      </c>
      <c r="DS14">
        <v>0</v>
      </c>
      <c r="DT14">
        <v>0</v>
      </c>
      <c r="DU14">
        <v>16</v>
      </c>
      <c r="DV14">
        <v>-4</v>
      </c>
      <c r="DW14">
        <v>1</v>
      </c>
      <c r="DX14">
        <v>29</v>
      </c>
      <c r="DY14">
        <v>0</v>
      </c>
      <c r="DZ14">
        <v>0</v>
      </c>
      <c r="EA14">
        <v>117</v>
      </c>
      <c r="EB14">
        <v>0</v>
      </c>
      <c r="EC14">
        <v>0</v>
      </c>
      <c r="ED14">
        <v>146</v>
      </c>
      <c r="EE14">
        <v>64</v>
      </c>
      <c r="EF14">
        <v>0</v>
      </c>
      <c r="EG14">
        <v>0</v>
      </c>
      <c r="EH14">
        <v>1</v>
      </c>
      <c r="EI14">
        <v>3</v>
      </c>
      <c r="EJ14">
        <v>3</v>
      </c>
      <c r="EK14">
        <v>1</v>
      </c>
      <c r="EL14">
        <v>0</v>
      </c>
      <c r="EM14">
        <v>0</v>
      </c>
      <c r="EN14">
        <v>1</v>
      </c>
      <c r="EO14">
        <v>15</v>
      </c>
      <c r="EP14">
        <v>10</v>
      </c>
      <c r="EQ14">
        <v>0</v>
      </c>
      <c r="ER14">
        <v>30</v>
      </c>
      <c r="ES14">
        <v>1</v>
      </c>
      <c r="ET14">
        <v>1</v>
      </c>
      <c r="EU14">
        <v>2</v>
      </c>
      <c r="EV14">
        <v>0</v>
      </c>
      <c r="EW14">
        <v>2</v>
      </c>
      <c r="EX14">
        <v>0</v>
      </c>
      <c r="EY14">
        <v>0</v>
      </c>
      <c r="EZ14">
        <v>1</v>
      </c>
      <c r="FA14">
        <v>10</v>
      </c>
      <c r="FB14">
        <v>25</v>
      </c>
      <c r="FC14">
        <v>-3</v>
      </c>
    </row>
    <row r="15" spans="1:160" x14ac:dyDescent="0.25">
      <c r="A15" t="s">
        <v>2871</v>
      </c>
      <c r="B15">
        <v>1</v>
      </c>
      <c r="C15">
        <v>10</v>
      </c>
      <c r="D15" s="41">
        <v>6175</v>
      </c>
      <c r="E15" s="41">
        <v>4009</v>
      </c>
      <c r="F15" s="41">
        <v>3130</v>
      </c>
      <c r="G15" s="14">
        <v>4818</v>
      </c>
      <c r="H15" s="14">
        <v>2220</v>
      </c>
      <c r="I15" s="14">
        <v>1986</v>
      </c>
      <c r="J15" s="40">
        <v>334</v>
      </c>
      <c r="K15" s="40">
        <v>131</v>
      </c>
      <c r="L15" s="40">
        <v>3</v>
      </c>
      <c r="M15" s="40">
        <v>33</v>
      </c>
      <c r="N15" s="40">
        <v>176</v>
      </c>
      <c r="O15" s="40">
        <v>40</v>
      </c>
      <c r="P15" s="40">
        <v>1</v>
      </c>
      <c r="Q15" s="40">
        <v>15</v>
      </c>
      <c r="R15" s="40">
        <v>1</v>
      </c>
      <c r="S15" s="40">
        <v>1</v>
      </c>
      <c r="T15" s="40">
        <v>1</v>
      </c>
      <c r="U15" s="40">
        <v>9</v>
      </c>
      <c r="V15" s="40">
        <v>1</v>
      </c>
      <c r="W15" s="40">
        <v>0</v>
      </c>
      <c r="X15" s="40">
        <v>0</v>
      </c>
      <c r="Y15" s="40">
        <v>18</v>
      </c>
      <c r="Z15" s="40">
        <v>6</v>
      </c>
      <c r="AA15" s="40">
        <v>1</v>
      </c>
      <c r="AB15" s="40">
        <v>136</v>
      </c>
      <c r="AC15" s="40">
        <v>10</v>
      </c>
      <c r="AD15" s="40">
        <v>10</v>
      </c>
      <c r="AE15" s="40">
        <v>0</v>
      </c>
      <c r="AF15" s="40">
        <v>0</v>
      </c>
      <c r="AG15" s="40">
        <v>0</v>
      </c>
      <c r="AH15" s="40">
        <v>146</v>
      </c>
      <c r="AI15" s="40">
        <v>0</v>
      </c>
      <c r="AJ15" s="40">
        <v>1</v>
      </c>
      <c r="AK15" s="40">
        <v>2</v>
      </c>
      <c r="AL15" s="40">
        <v>0.5</v>
      </c>
      <c r="AM15" s="40">
        <v>3</v>
      </c>
      <c r="AN15" s="40">
        <v>3</v>
      </c>
      <c r="AO15" s="40">
        <v>1</v>
      </c>
      <c r="AP15" s="40">
        <v>1</v>
      </c>
      <c r="AQ15" s="40">
        <v>1</v>
      </c>
      <c r="AR15" s="40">
        <v>1</v>
      </c>
      <c r="AS15" s="40">
        <v>30</v>
      </c>
      <c r="AT15" s="40">
        <v>10</v>
      </c>
      <c r="AU15" s="40">
        <v>0</v>
      </c>
      <c r="AV15" s="40">
        <v>30</v>
      </c>
      <c r="AW15" s="40">
        <v>2</v>
      </c>
      <c r="AX15" s="40">
        <v>1</v>
      </c>
      <c r="AY15" s="40">
        <v>1</v>
      </c>
      <c r="AZ15" s="40">
        <v>0</v>
      </c>
      <c r="BA15" s="40">
        <v>0</v>
      </c>
      <c r="BB15" s="40">
        <v>2</v>
      </c>
      <c r="BC15" s="40">
        <v>0</v>
      </c>
      <c r="BD15" s="40">
        <v>3</v>
      </c>
      <c r="BE15" s="40">
        <v>0</v>
      </c>
      <c r="BF15" s="40">
        <v>85</v>
      </c>
      <c r="BG15">
        <v>-3</v>
      </c>
      <c r="DF15">
        <v>203</v>
      </c>
      <c r="DG15">
        <v>-131</v>
      </c>
      <c r="DH15">
        <v>0</v>
      </c>
      <c r="DI15">
        <v>22</v>
      </c>
      <c r="DJ15">
        <v>146</v>
      </c>
      <c r="DK15">
        <v>35</v>
      </c>
      <c r="DL15">
        <v>0</v>
      </c>
      <c r="DM15">
        <v>10</v>
      </c>
      <c r="DN15">
        <v>1</v>
      </c>
      <c r="DO15">
        <v>0</v>
      </c>
      <c r="DP15">
        <v>1</v>
      </c>
      <c r="DQ15">
        <v>6</v>
      </c>
      <c r="DR15">
        <v>1</v>
      </c>
      <c r="DS15">
        <v>0</v>
      </c>
      <c r="DT15">
        <v>0</v>
      </c>
      <c r="DU15">
        <v>12</v>
      </c>
      <c r="DV15">
        <v>-6</v>
      </c>
      <c r="DW15">
        <v>0</v>
      </c>
      <c r="DX15">
        <v>30</v>
      </c>
      <c r="DY15">
        <v>0</v>
      </c>
      <c r="DZ15">
        <v>0</v>
      </c>
      <c r="EA15">
        <v>116</v>
      </c>
      <c r="EB15">
        <v>0</v>
      </c>
      <c r="EC15">
        <v>0</v>
      </c>
      <c r="ED15">
        <v>146</v>
      </c>
      <c r="EE15">
        <v>0</v>
      </c>
      <c r="EF15">
        <v>0</v>
      </c>
      <c r="EG15">
        <v>0</v>
      </c>
      <c r="EH15">
        <v>1</v>
      </c>
      <c r="EI15">
        <v>0</v>
      </c>
      <c r="EJ15">
        <v>0</v>
      </c>
      <c r="EK15">
        <v>1</v>
      </c>
      <c r="EL15">
        <v>0</v>
      </c>
      <c r="EM15">
        <v>0</v>
      </c>
      <c r="EN15">
        <v>1</v>
      </c>
      <c r="EO15">
        <v>0</v>
      </c>
      <c r="EP15">
        <v>5</v>
      </c>
      <c r="EQ15">
        <v>30</v>
      </c>
      <c r="ER15">
        <v>0</v>
      </c>
      <c r="ES15">
        <v>1</v>
      </c>
      <c r="ET15">
        <v>0</v>
      </c>
      <c r="EU15">
        <v>3</v>
      </c>
      <c r="EV15">
        <v>0</v>
      </c>
      <c r="EW15">
        <v>2</v>
      </c>
      <c r="EX15">
        <v>0</v>
      </c>
      <c r="EY15">
        <v>3</v>
      </c>
      <c r="EZ15">
        <v>0</v>
      </c>
      <c r="FA15">
        <v>85</v>
      </c>
      <c r="FB15">
        <v>0</v>
      </c>
      <c r="FC15">
        <v>-3</v>
      </c>
    </row>
    <row r="16" spans="1:160" x14ac:dyDescent="0.25">
      <c r="A16" t="s">
        <v>2871</v>
      </c>
      <c r="B16">
        <v>1</v>
      </c>
      <c r="C16">
        <v>11</v>
      </c>
      <c r="D16" s="41">
        <v>3883</v>
      </c>
      <c r="E16" s="41">
        <v>2883</v>
      </c>
      <c r="F16" s="41">
        <v>7257</v>
      </c>
      <c r="G16" s="14">
        <v>4181</v>
      </c>
      <c r="H16" s="14">
        <v>3007</v>
      </c>
      <c r="I16" s="14">
        <v>7048</v>
      </c>
      <c r="J16" s="40">
        <v>224</v>
      </c>
      <c r="K16" s="40">
        <v>69</v>
      </c>
      <c r="L16" s="40">
        <v>2</v>
      </c>
      <c r="M16" s="40">
        <v>10</v>
      </c>
      <c r="N16" s="40">
        <v>144</v>
      </c>
      <c r="O16" s="40">
        <v>35</v>
      </c>
      <c r="P16" s="40">
        <v>1</v>
      </c>
      <c r="Q16" s="40">
        <v>10</v>
      </c>
      <c r="R16" s="40">
        <v>0</v>
      </c>
      <c r="S16" s="40">
        <v>1</v>
      </c>
      <c r="T16" s="40">
        <v>1</v>
      </c>
      <c r="U16" s="40">
        <v>0</v>
      </c>
      <c r="V16" s="40">
        <v>0</v>
      </c>
      <c r="W16" s="40">
        <v>0</v>
      </c>
      <c r="X16" s="40">
        <v>0</v>
      </c>
      <c r="Y16" s="40">
        <v>0</v>
      </c>
      <c r="Z16" s="40">
        <v>-14</v>
      </c>
      <c r="AA16" s="40">
        <v>0</v>
      </c>
      <c r="AB16" s="40">
        <v>90</v>
      </c>
      <c r="AC16" s="40">
        <v>0</v>
      </c>
      <c r="AD16" s="40">
        <v>0</v>
      </c>
      <c r="AE16" s="40">
        <v>54</v>
      </c>
      <c r="AF16" s="40">
        <v>0</v>
      </c>
      <c r="AG16" s="40">
        <v>0</v>
      </c>
      <c r="AH16" s="40">
        <v>144</v>
      </c>
      <c r="AI16" s="40">
        <v>23</v>
      </c>
      <c r="AJ16" s="40">
        <v>0</v>
      </c>
      <c r="AK16" s="40">
        <v>0</v>
      </c>
      <c r="AL16" s="40">
        <v>1</v>
      </c>
      <c r="AM16" s="40">
        <v>0</v>
      </c>
      <c r="AN16" s="40">
        <v>0</v>
      </c>
      <c r="AO16" s="40">
        <v>1</v>
      </c>
      <c r="AP16" s="40">
        <v>0</v>
      </c>
      <c r="AQ16" s="40">
        <v>0</v>
      </c>
      <c r="AR16" s="40">
        <v>1</v>
      </c>
      <c r="AS16" s="40">
        <v>0</v>
      </c>
      <c r="AT16" s="40">
        <v>5</v>
      </c>
      <c r="AU16" s="40">
        <v>30</v>
      </c>
      <c r="AV16" s="40">
        <v>0</v>
      </c>
      <c r="AW16" s="40">
        <v>1</v>
      </c>
      <c r="AX16" s="40">
        <v>3</v>
      </c>
      <c r="AY16" s="40">
        <v>0</v>
      </c>
      <c r="AZ16" s="40">
        <v>0</v>
      </c>
      <c r="BA16" s="40">
        <v>0</v>
      </c>
      <c r="BB16" s="40">
        <v>2</v>
      </c>
      <c r="BC16" s="40">
        <v>0</v>
      </c>
      <c r="BD16" s="40">
        <v>1</v>
      </c>
      <c r="BE16" s="40">
        <v>0</v>
      </c>
      <c r="BF16" s="40">
        <v>35</v>
      </c>
      <c r="BG16">
        <v>-3</v>
      </c>
      <c r="DF16">
        <v>155</v>
      </c>
      <c r="DG16">
        <v>-69</v>
      </c>
      <c r="DH16">
        <v>1</v>
      </c>
      <c r="DI16">
        <v>29</v>
      </c>
      <c r="DJ16">
        <v>121</v>
      </c>
      <c r="DK16">
        <v>5</v>
      </c>
      <c r="DL16">
        <v>0</v>
      </c>
      <c r="DM16">
        <v>15</v>
      </c>
      <c r="DN16">
        <v>1</v>
      </c>
      <c r="DO16">
        <v>1</v>
      </c>
      <c r="DP16">
        <v>1</v>
      </c>
      <c r="DQ16">
        <v>7</v>
      </c>
      <c r="DR16">
        <v>1</v>
      </c>
      <c r="DS16">
        <v>0</v>
      </c>
      <c r="DT16">
        <v>0</v>
      </c>
      <c r="DU16">
        <v>14</v>
      </c>
      <c r="DV16">
        <v>14</v>
      </c>
      <c r="DW16">
        <v>1</v>
      </c>
      <c r="DX16">
        <v>87</v>
      </c>
      <c r="DY16">
        <v>0</v>
      </c>
      <c r="DZ16">
        <v>0</v>
      </c>
      <c r="EA16">
        <v>34</v>
      </c>
      <c r="EB16">
        <v>0</v>
      </c>
      <c r="EC16">
        <v>0</v>
      </c>
      <c r="ED16">
        <v>121</v>
      </c>
      <c r="EE16">
        <v>-23</v>
      </c>
      <c r="EF16">
        <v>0</v>
      </c>
      <c r="EG16">
        <v>0</v>
      </c>
      <c r="EH16">
        <v>1</v>
      </c>
      <c r="EI16">
        <v>0</v>
      </c>
      <c r="EJ16">
        <v>0</v>
      </c>
      <c r="EK16">
        <v>1</v>
      </c>
      <c r="EL16">
        <v>0</v>
      </c>
      <c r="EM16">
        <v>0</v>
      </c>
      <c r="EN16">
        <v>1</v>
      </c>
      <c r="EO16">
        <v>0</v>
      </c>
      <c r="EP16">
        <v>5</v>
      </c>
      <c r="EQ16">
        <v>0</v>
      </c>
      <c r="ER16">
        <v>0</v>
      </c>
      <c r="ES16">
        <v>1</v>
      </c>
      <c r="ET16">
        <v>0</v>
      </c>
      <c r="EU16">
        <v>0</v>
      </c>
      <c r="EV16">
        <v>0</v>
      </c>
      <c r="EW16">
        <v>2</v>
      </c>
      <c r="EX16">
        <v>0</v>
      </c>
      <c r="EY16">
        <v>1</v>
      </c>
      <c r="EZ16">
        <v>0</v>
      </c>
      <c r="FA16">
        <v>35</v>
      </c>
      <c r="FB16">
        <v>0</v>
      </c>
      <c r="FC16">
        <v>-3</v>
      </c>
    </row>
    <row r="17" spans="1:159" x14ac:dyDescent="0.25">
      <c r="A17" t="s">
        <v>2871</v>
      </c>
      <c r="B17">
        <v>1</v>
      </c>
      <c r="C17">
        <v>12</v>
      </c>
      <c r="D17" s="41">
        <v>4674</v>
      </c>
      <c r="E17" s="41">
        <v>3275</v>
      </c>
      <c r="F17" s="41">
        <v>525</v>
      </c>
      <c r="G17" s="14">
        <v>3750</v>
      </c>
      <c r="H17" s="14">
        <v>3754</v>
      </c>
      <c r="I17" s="14">
        <v>3298</v>
      </c>
      <c r="J17" s="40">
        <v>322</v>
      </c>
      <c r="K17" s="40">
        <v>36</v>
      </c>
      <c r="L17" s="40">
        <v>2</v>
      </c>
      <c r="M17" s="40">
        <v>15</v>
      </c>
      <c r="N17" s="40">
        <v>217</v>
      </c>
      <c r="O17" s="40">
        <v>65</v>
      </c>
      <c r="P17" s="40">
        <v>1</v>
      </c>
      <c r="Q17" s="40">
        <v>15</v>
      </c>
      <c r="R17" s="40">
        <v>1</v>
      </c>
      <c r="S17" s="40">
        <v>1</v>
      </c>
      <c r="T17" s="40">
        <v>1</v>
      </c>
      <c r="U17" s="40">
        <v>0</v>
      </c>
      <c r="V17" s="40">
        <v>0</v>
      </c>
      <c r="W17" s="40">
        <v>0</v>
      </c>
      <c r="X17" s="40">
        <v>0</v>
      </c>
      <c r="Y17" s="40">
        <v>0</v>
      </c>
      <c r="Z17" s="40">
        <v>-20</v>
      </c>
      <c r="AA17" s="40">
        <v>0</v>
      </c>
      <c r="AB17" s="40">
        <v>132</v>
      </c>
      <c r="AC17" s="40">
        <v>0</v>
      </c>
      <c r="AD17" s="40">
        <v>0</v>
      </c>
      <c r="AE17" s="40">
        <v>65</v>
      </c>
      <c r="AF17" s="40">
        <v>0</v>
      </c>
      <c r="AG17" s="40">
        <v>0</v>
      </c>
      <c r="AH17" s="40">
        <v>197</v>
      </c>
      <c r="AI17" s="40">
        <v>6</v>
      </c>
      <c r="AJ17" s="40">
        <v>0</v>
      </c>
      <c r="AK17" s="40">
        <v>0</v>
      </c>
      <c r="AL17" s="40">
        <v>1</v>
      </c>
      <c r="AM17" s="40">
        <v>3</v>
      </c>
      <c r="AN17" s="40">
        <v>3</v>
      </c>
      <c r="AO17" s="40">
        <v>1</v>
      </c>
      <c r="AP17" s="40">
        <v>0</v>
      </c>
      <c r="AQ17" s="40">
        <v>1</v>
      </c>
      <c r="AR17" s="40">
        <v>0</v>
      </c>
      <c r="AS17" s="40">
        <v>20</v>
      </c>
      <c r="AT17" s="40">
        <v>5</v>
      </c>
      <c r="AU17" s="40">
        <v>30</v>
      </c>
      <c r="AV17" s="40">
        <v>30</v>
      </c>
      <c r="AW17" s="40">
        <v>3</v>
      </c>
      <c r="AX17" s="40">
        <v>2</v>
      </c>
      <c r="AY17" s="40">
        <v>1</v>
      </c>
      <c r="AZ17" s="40">
        <v>0</v>
      </c>
      <c r="BA17" s="40">
        <v>3</v>
      </c>
      <c r="BB17" s="40">
        <v>0</v>
      </c>
      <c r="BC17" s="40">
        <v>0</v>
      </c>
      <c r="BD17" s="40">
        <v>1</v>
      </c>
      <c r="BE17" s="40">
        <v>15</v>
      </c>
      <c r="BF17" s="40">
        <v>25</v>
      </c>
      <c r="BG17">
        <v>-3</v>
      </c>
      <c r="DF17">
        <v>286</v>
      </c>
      <c r="DG17">
        <v>-36</v>
      </c>
      <c r="DH17">
        <v>0</v>
      </c>
      <c r="DI17">
        <v>25</v>
      </c>
      <c r="DJ17">
        <v>211</v>
      </c>
      <c r="DK17">
        <v>35</v>
      </c>
      <c r="DL17">
        <v>0</v>
      </c>
      <c r="DM17">
        <v>5</v>
      </c>
      <c r="DN17">
        <v>1</v>
      </c>
      <c r="DO17">
        <v>0</v>
      </c>
      <c r="DP17">
        <v>0</v>
      </c>
      <c r="DQ17">
        <v>10</v>
      </c>
      <c r="DR17">
        <v>1</v>
      </c>
      <c r="DS17">
        <v>0</v>
      </c>
      <c r="DT17">
        <v>0</v>
      </c>
      <c r="DU17">
        <v>20</v>
      </c>
      <c r="DV17">
        <v>20</v>
      </c>
      <c r="DW17">
        <v>0</v>
      </c>
      <c r="DX17">
        <v>136</v>
      </c>
      <c r="DY17">
        <v>0</v>
      </c>
      <c r="DZ17">
        <v>10</v>
      </c>
      <c r="EA17">
        <v>45</v>
      </c>
      <c r="EB17">
        <v>0</v>
      </c>
      <c r="EC17">
        <v>0</v>
      </c>
      <c r="ED17">
        <v>191</v>
      </c>
      <c r="EE17">
        <v>-6</v>
      </c>
      <c r="EF17">
        <v>0</v>
      </c>
      <c r="EG17">
        <v>0</v>
      </c>
      <c r="EH17">
        <v>1</v>
      </c>
      <c r="EI17">
        <v>3</v>
      </c>
      <c r="EJ17">
        <v>3</v>
      </c>
      <c r="EK17">
        <v>1</v>
      </c>
      <c r="EL17">
        <v>1</v>
      </c>
      <c r="EM17">
        <v>1</v>
      </c>
      <c r="EN17">
        <v>1</v>
      </c>
      <c r="EO17">
        <v>20</v>
      </c>
      <c r="EP17">
        <v>5</v>
      </c>
      <c r="EQ17">
        <v>0</v>
      </c>
      <c r="ER17">
        <v>30</v>
      </c>
      <c r="ES17">
        <v>1</v>
      </c>
      <c r="ET17">
        <v>0</v>
      </c>
      <c r="EU17">
        <v>2</v>
      </c>
      <c r="EV17">
        <v>0</v>
      </c>
      <c r="EW17">
        <v>0</v>
      </c>
      <c r="EX17">
        <v>3</v>
      </c>
      <c r="EY17">
        <v>1</v>
      </c>
      <c r="EZ17">
        <v>0</v>
      </c>
      <c r="FA17">
        <v>25</v>
      </c>
      <c r="FB17">
        <v>15</v>
      </c>
      <c r="FC17">
        <v>-3</v>
      </c>
    </row>
    <row r="18" spans="1:159" x14ac:dyDescent="0.25">
      <c r="A18" t="s">
        <v>2871</v>
      </c>
      <c r="B18">
        <v>1</v>
      </c>
      <c r="C18">
        <v>13</v>
      </c>
      <c r="D18" s="43">
        <v>876</v>
      </c>
      <c r="E18" s="41">
        <v>3313</v>
      </c>
      <c r="F18" s="41">
        <v>3300</v>
      </c>
      <c r="G18" s="14">
        <v>2472</v>
      </c>
      <c r="H18" s="14">
        <v>5172</v>
      </c>
      <c r="I18" s="14">
        <v>2538</v>
      </c>
      <c r="J18" s="40">
        <v>307</v>
      </c>
      <c r="K18" s="40">
        <v>-134</v>
      </c>
      <c r="L18" s="40">
        <v>1</v>
      </c>
      <c r="M18" s="40">
        <v>35</v>
      </c>
      <c r="N18" s="40">
        <v>187</v>
      </c>
      <c r="O18" s="40">
        <v>40</v>
      </c>
      <c r="P18" s="40">
        <v>0</v>
      </c>
      <c r="Q18" s="40">
        <v>15</v>
      </c>
      <c r="R18" s="40">
        <v>1</v>
      </c>
      <c r="S18" s="40">
        <v>1</v>
      </c>
      <c r="T18" s="40">
        <v>1</v>
      </c>
      <c r="U18" s="40">
        <v>10</v>
      </c>
      <c r="V18" s="40">
        <v>1</v>
      </c>
      <c r="W18" s="40">
        <v>0</v>
      </c>
      <c r="X18" s="40">
        <v>0</v>
      </c>
      <c r="Y18" s="40">
        <v>20</v>
      </c>
      <c r="Z18" s="40">
        <v>-2</v>
      </c>
      <c r="AA18" s="40">
        <v>1</v>
      </c>
      <c r="AB18" s="40">
        <v>136</v>
      </c>
      <c r="AC18" s="40">
        <v>0</v>
      </c>
      <c r="AD18" s="40">
        <v>10</v>
      </c>
      <c r="AE18" s="40">
        <v>11</v>
      </c>
      <c r="AF18" s="40">
        <v>10</v>
      </c>
      <c r="AG18" s="40">
        <v>0</v>
      </c>
      <c r="AH18" s="40">
        <v>157</v>
      </c>
      <c r="AI18" s="40">
        <v>-102</v>
      </c>
      <c r="AJ18" s="40">
        <v>2</v>
      </c>
      <c r="AK18" s="40">
        <v>2</v>
      </c>
      <c r="AL18" s="40">
        <v>1</v>
      </c>
      <c r="AM18" s="40">
        <v>3</v>
      </c>
      <c r="AN18" s="40">
        <v>3</v>
      </c>
      <c r="AO18" s="40">
        <v>1</v>
      </c>
      <c r="AP18" s="40">
        <v>1</v>
      </c>
      <c r="AQ18" s="40">
        <v>1</v>
      </c>
      <c r="AR18" s="40">
        <v>1</v>
      </c>
      <c r="AS18" s="40">
        <v>30</v>
      </c>
      <c r="AT18" s="40">
        <v>10</v>
      </c>
      <c r="AU18" s="40">
        <v>0</v>
      </c>
      <c r="AV18" s="40">
        <v>30</v>
      </c>
      <c r="AW18" s="40">
        <v>1</v>
      </c>
      <c r="AX18" s="40">
        <v>1</v>
      </c>
      <c r="AY18" s="40">
        <v>2</v>
      </c>
      <c r="AZ18" s="40">
        <v>0</v>
      </c>
      <c r="BA18" s="40">
        <v>2</v>
      </c>
      <c r="BB18" s="40">
        <v>4</v>
      </c>
      <c r="BC18" s="40">
        <v>1</v>
      </c>
      <c r="BD18" s="40">
        <v>1</v>
      </c>
      <c r="BE18" s="40">
        <v>35</v>
      </c>
      <c r="BF18" s="40">
        <v>45</v>
      </c>
      <c r="BG18">
        <v>-3</v>
      </c>
      <c r="DF18">
        <v>441</v>
      </c>
      <c r="DG18">
        <v>134</v>
      </c>
      <c r="DH18">
        <v>4</v>
      </c>
      <c r="DI18">
        <v>37</v>
      </c>
      <c r="DJ18">
        <v>279</v>
      </c>
      <c r="DK18">
        <v>90</v>
      </c>
      <c r="DL18">
        <v>1</v>
      </c>
      <c r="DM18">
        <v>15</v>
      </c>
      <c r="DN18">
        <v>1</v>
      </c>
      <c r="DO18">
        <v>1</v>
      </c>
      <c r="DP18">
        <v>1</v>
      </c>
      <c r="DQ18">
        <v>11</v>
      </c>
      <c r="DR18">
        <v>1</v>
      </c>
      <c r="DS18">
        <v>0</v>
      </c>
      <c r="DT18">
        <v>0</v>
      </c>
      <c r="DU18">
        <v>22</v>
      </c>
      <c r="DV18">
        <v>2</v>
      </c>
      <c r="DW18">
        <v>1</v>
      </c>
      <c r="DX18">
        <v>136</v>
      </c>
      <c r="DY18">
        <v>0</v>
      </c>
      <c r="DZ18">
        <v>10</v>
      </c>
      <c r="EA18">
        <v>113</v>
      </c>
      <c r="EB18">
        <v>0</v>
      </c>
      <c r="EC18">
        <v>0</v>
      </c>
      <c r="ED18">
        <v>259</v>
      </c>
      <c r="EE18">
        <v>102</v>
      </c>
      <c r="EF18">
        <v>0</v>
      </c>
      <c r="EG18">
        <v>0</v>
      </c>
      <c r="EH18">
        <v>1</v>
      </c>
      <c r="EI18">
        <v>3</v>
      </c>
      <c r="EJ18">
        <v>3</v>
      </c>
      <c r="EK18">
        <v>1</v>
      </c>
      <c r="EL18">
        <v>1</v>
      </c>
      <c r="EM18">
        <v>1</v>
      </c>
      <c r="EN18">
        <v>1</v>
      </c>
      <c r="EO18">
        <v>20</v>
      </c>
      <c r="EP18">
        <v>0</v>
      </c>
      <c r="EQ18">
        <v>60</v>
      </c>
      <c r="ER18">
        <v>30</v>
      </c>
      <c r="ES18">
        <v>3</v>
      </c>
      <c r="ET18">
        <v>3</v>
      </c>
      <c r="EU18">
        <v>2</v>
      </c>
      <c r="EV18">
        <v>1</v>
      </c>
      <c r="EW18">
        <v>4</v>
      </c>
      <c r="EX18">
        <v>2</v>
      </c>
      <c r="EY18">
        <v>1</v>
      </c>
      <c r="EZ18">
        <v>1</v>
      </c>
      <c r="FA18">
        <v>45</v>
      </c>
      <c r="FB18">
        <v>35</v>
      </c>
      <c r="FC18">
        <v>-3</v>
      </c>
    </row>
    <row r="19" spans="1:159" x14ac:dyDescent="0.25">
      <c r="A19" t="s">
        <v>2871</v>
      </c>
      <c r="B19">
        <v>1</v>
      </c>
      <c r="C19">
        <v>14</v>
      </c>
      <c r="D19" s="41">
        <v>2500</v>
      </c>
      <c r="E19" s="41">
        <v>4539</v>
      </c>
      <c r="F19" s="41">
        <v>6056</v>
      </c>
      <c r="G19" s="14">
        <v>877</v>
      </c>
      <c r="H19" s="14">
        <v>7235</v>
      </c>
      <c r="I19" s="14">
        <v>5576</v>
      </c>
      <c r="J19" s="40">
        <v>399</v>
      </c>
      <c r="K19" s="40">
        <v>302</v>
      </c>
      <c r="L19" s="40">
        <v>2</v>
      </c>
      <c r="M19" s="40">
        <v>32</v>
      </c>
      <c r="N19" s="40">
        <v>302</v>
      </c>
      <c r="O19" s="40">
        <v>65</v>
      </c>
      <c r="P19" s="40">
        <v>1</v>
      </c>
      <c r="Q19" s="40">
        <v>10</v>
      </c>
      <c r="R19" s="40">
        <v>0</v>
      </c>
      <c r="S19" s="40">
        <v>1</v>
      </c>
      <c r="T19" s="40">
        <v>1</v>
      </c>
      <c r="U19" s="40">
        <v>11</v>
      </c>
      <c r="V19" s="40">
        <v>1</v>
      </c>
      <c r="W19" s="40">
        <v>0</v>
      </c>
      <c r="X19" s="40">
        <v>0</v>
      </c>
      <c r="Y19" s="40">
        <v>22</v>
      </c>
      <c r="Z19" s="40">
        <v>16</v>
      </c>
      <c r="AA19" s="40">
        <v>0</v>
      </c>
      <c r="AB19" s="40">
        <v>136</v>
      </c>
      <c r="AC19" s="40">
        <v>0</v>
      </c>
      <c r="AD19" s="40">
        <v>10</v>
      </c>
      <c r="AE19" s="40">
        <v>116</v>
      </c>
      <c r="AF19" s="40">
        <v>0</v>
      </c>
      <c r="AG19" s="40">
        <v>10</v>
      </c>
      <c r="AH19" s="40">
        <v>272</v>
      </c>
      <c r="AI19" s="40">
        <v>211</v>
      </c>
      <c r="AJ19" s="40">
        <v>0</v>
      </c>
      <c r="AK19" s="40">
        <v>0</v>
      </c>
      <c r="AL19" s="40">
        <v>1</v>
      </c>
      <c r="AM19" s="40">
        <v>3</v>
      </c>
      <c r="AN19" s="40">
        <v>3</v>
      </c>
      <c r="AO19" s="40">
        <v>1</v>
      </c>
      <c r="AP19" s="40">
        <v>3</v>
      </c>
      <c r="AQ19" s="40">
        <v>3</v>
      </c>
      <c r="AR19" s="40">
        <v>0.66666666666666663</v>
      </c>
      <c r="AS19" s="40">
        <v>30</v>
      </c>
      <c r="AT19" s="40">
        <v>5</v>
      </c>
      <c r="AU19" s="40">
        <v>30</v>
      </c>
      <c r="AV19" s="40">
        <v>30</v>
      </c>
      <c r="AW19" s="40">
        <v>1</v>
      </c>
      <c r="AX19" s="40">
        <v>3</v>
      </c>
      <c r="AY19" s="40">
        <v>2</v>
      </c>
      <c r="AZ19" s="40">
        <v>0</v>
      </c>
      <c r="BA19" s="40">
        <v>0</v>
      </c>
      <c r="BB19" s="40">
        <v>0</v>
      </c>
      <c r="BC19" s="40">
        <v>0</v>
      </c>
      <c r="BD19" s="40">
        <v>0</v>
      </c>
      <c r="BE19" s="40">
        <v>0</v>
      </c>
      <c r="BF19" s="40">
        <v>0</v>
      </c>
      <c r="BG19">
        <v>-3</v>
      </c>
      <c r="DF19">
        <v>97</v>
      </c>
      <c r="DG19">
        <v>-302</v>
      </c>
      <c r="DH19">
        <v>0</v>
      </c>
      <c r="DI19">
        <v>16</v>
      </c>
      <c r="DJ19">
        <v>66</v>
      </c>
      <c r="DK19">
        <v>15</v>
      </c>
      <c r="DL19">
        <v>0</v>
      </c>
      <c r="DM19">
        <v>10</v>
      </c>
      <c r="DN19">
        <v>0</v>
      </c>
      <c r="DO19">
        <v>1</v>
      </c>
      <c r="DP19">
        <v>1</v>
      </c>
      <c r="DQ19">
        <v>3</v>
      </c>
      <c r="DR19">
        <v>1</v>
      </c>
      <c r="DS19">
        <v>0</v>
      </c>
      <c r="DT19">
        <v>0</v>
      </c>
      <c r="DU19">
        <v>6</v>
      </c>
      <c r="DV19">
        <v>-16</v>
      </c>
      <c r="DW19">
        <v>0</v>
      </c>
      <c r="DX19">
        <v>61</v>
      </c>
      <c r="DY19">
        <v>10</v>
      </c>
      <c r="DZ19">
        <v>0</v>
      </c>
      <c r="EA19">
        <v>0</v>
      </c>
      <c r="EB19">
        <v>0</v>
      </c>
      <c r="EC19">
        <v>0</v>
      </c>
      <c r="ED19">
        <v>61</v>
      </c>
      <c r="EE19">
        <v>-211</v>
      </c>
      <c r="EF19">
        <v>1</v>
      </c>
      <c r="EG19">
        <v>1</v>
      </c>
      <c r="EH19">
        <v>1</v>
      </c>
      <c r="EI19">
        <v>0</v>
      </c>
      <c r="EJ19">
        <v>0</v>
      </c>
      <c r="EK19">
        <v>1</v>
      </c>
      <c r="EL19">
        <v>0</v>
      </c>
      <c r="EM19">
        <v>0</v>
      </c>
      <c r="EN19">
        <v>1</v>
      </c>
      <c r="EO19">
        <v>5</v>
      </c>
      <c r="EP19">
        <v>15</v>
      </c>
      <c r="EQ19">
        <v>0</v>
      </c>
      <c r="ER19">
        <v>0</v>
      </c>
      <c r="ES19">
        <v>1</v>
      </c>
      <c r="ET19">
        <v>1</v>
      </c>
      <c r="EU19">
        <v>1</v>
      </c>
      <c r="EV19">
        <v>0</v>
      </c>
      <c r="EW19">
        <v>0</v>
      </c>
      <c r="EX19">
        <v>0</v>
      </c>
      <c r="EY19">
        <v>0</v>
      </c>
      <c r="EZ19">
        <v>0</v>
      </c>
      <c r="FA19">
        <v>0</v>
      </c>
      <c r="FB19">
        <v>0</v>
      </c>
      <c r="FC19">
        <v>-3</v>
      </c>
    </row>
    <row r="20" spans="1:159" x14ac:dyDescent="0.25">
      <c r="A20" t="s">
        <v>2871</v>
      </c>
      <c r="B20">
        <v>1</v>
      </c>
      <c r="C20">
        <v>15</v>
      </c>
      <c r="D20" s="41">
        <v>5638</v>
      </c>
      <c r="E20" s="41">
        <v>5658</v>
      </c>
      <c r="F20" s="41">
        <v>1792</v>
      </c>
      <c r="G20" s="14">
        <v>6453</v>
      </c>
      <c r="H20" s="14">
        <v>3277</v>
      </c>
      <c r="I20" s="14">
        <v>3134</v>
      </c>
      <c r="J20" s="40">
        <v>141</v>
      </c>
      <c r="K20" s="40">
        <v>-27</v>
      </c>
      <c r="L20" s="40">
        <v>0</v>
      </c>
      <c r="M20" s="40">
        <v>10</v>
      </c>
      <c r="N20" s="40">
        <v>96</v>
      </c>
      <c r="O20" s="40">
        <v>35</v>
      </c>
      <c r="P20" s="40">
        <v>0</v>
      </c>
      <c r="Q20" s="40">
        <v>10</v>
      </c>
      <c r="R20" s="40">
        <v>0</v>
      </c>
      <c r="S20" s="40">
        <v>1</v>
      </c>
      <c r="T20" s="40">
        <v>1</v>
      </c>
      <c r="U20" s="40">
        <v>0</v>
      </c>
      <c r="V20" s="40">
        <v>0</v>
      </c>
      <c r="W20" s="40">
        <v>0</v>
      </c>
      <c r="X20" s="40">
        <v>0</v>
      </c>
      <c r="Y20" s="40">
        <v>0</v>
      </c>
      <c r="Z20" s="40">
        <v>0</v>
      </c>
      <c r="AA20" s="40">
        <v>0</v>
      </c>
      <c r="AB20" s="40">
        <v>84</v>
      </c>
      <c r="AC20" s="40">
        <v>0</v>
      </c>
      <c r="AD20" s="40">
        <v>0</v>
      </c>
      <c r="AE20" s="40">
        <v>12</v>
      </c>
      <c r="AF20" s="40">
        <v>0</v>
      </c>
      <c r="AG20" s="40">
        <v>0</v>
      </c>
      <c r="AH20" s="40">
        <v>96</v>
      </c>
      <c r="AI20" s="40">
        <v>-48</v>
      </c>
      <c r="AJ20" s="40">
        <v>0</v>
      </c>
      <c r="AK20" s="40">
        <v>0</v>
      </c>
      <c r="AL20" s="40">
        <v>1</v>
      </c>
      <c r="AM20" s="40">
        <v>0</v>
      </c>
      <c r="AN20" s="40">
        <v>0</v>
      </c>
      <c r="AO20" s="40">
        <v>1</v>
      </c>
      <c r="AP20" s="40">
        <v>0</v>
      </c>
      <c r="AQ20" s="40">
        <v>0</v>
      </c>
      <c r="AR20" s="40">
        <v>1</v>
      </c>
      <c r="AS20" s="40">
        <v>0</v>
      </c>
      <c r="AT20" s="40">
        <v>5</v>
      </c>
      <c r="AU20" s="40">
        <v>30</v>
      </c>
      <c r="AV20" s="40">
        <v>0</v>
      </c>
      <c r="AW20" s="40">
        <v>0</v>
      </c>
      <c r="AX20" s="40">
        <v>3</v>
      </c>
      <c r="AY20" s="40">
        <v>1</v>
      </c>
      <c r="AZ20" s="40">
        <v>0</v>
      </c>
      <c r="BA20" s="40">
        <v>1</v>
      </c>
      <c r="BB20" s="40">
        <v>0</v>
      </c>
      <c r="BC20" s="40">
        <v>0</v>
      </c>
      <c r="BD20" s="40">
        <v>0</v>
      </c>
      <c r="BE20" s="40">
        <v>5</v>
      </c>
      <c r="BF20" s="40">
        <v>0</v>
      </c>
      <c r="BG20">
        <v>-3</v>
      </c>
      <c r="DF20">
        <v>168</v>
      </c>
      <c r="DG20">
        <v>27</v>
      </c>
      <c r="DH20">
        <v>2</v>
      </c>
      <c r="DI20">
        <v>5</v>
      </c>
      <c r="DJ20">
        <v>149</v>
      </c>
      <c r="DK20">
        <v>10</v>
      </c>
      <c r="DL20">
        <v>1</v>
      </c>
      <c r="DM20">
        <v>5</v>
      </c>
      <c r="DN20">
        <v>0</v>
      </c>
      <c r="DO20">
        <v>0</v>
      </c>
      <c r="DP20">
        <v>1</v>
      </c>
      <c r="DQ20">
        <v>0</v>
      </c>
      <c r="DR20">
        <v>0</v>
      </c>
      <c r="DS20">
        <v>0</v>
      </c>
      <c r="DT20">
        <v>0</v>
      </c>
      <c r="DU20">
        <v>0</v>
      </c>
      <c r="DV20">
        <v>0</v>
      </c>
      <c r="DW20">
        <v>0</v>
      </c>
      <c r="DX20">
        <v>64</v>
      </c>
      <c r="DY20">
        <v>0</v>
      </c>
      <c r="DZ20">
        <v>9</v>
      </c>
      <c r="EA20">
        <v>71</v>
      </c>
      <c r="EB20">
        <v>0</v>
      </c>
      <c r="EC20">
        <v>0</v>
      </c>
      <c r="ED20">
        <v>144</v>
      </c>
      <c r="EE20">
        <v>48</v>
      </c>
      <c r="EF20">
        <v>0</v>
      </c>
      <c r="EG20">
        <v>0</v>
      </c>
      <c r="EH20">
        <v>1</v>
      </c>
      <c r="EI20">
        <v>0</v>
      </c>
      <c r="EJ20">
        <v>0</v>
      </c>
      <c r="EK20">
        <v>1</v>
      </c>
      <c r="EL20">
        <v>1</v>
      </c>
      <c r="EM20">
        <v>1</v>
      </c>
      <c r="EN20">
        <v>0.9</v>
      </c>
      <c r="EO20">
        <v>5</v>
      </c>
      <c r="EP20">
        <v>10</v>
      </c>
      <c r="EQ20">
        <v>0</v>
      </c>
      <c r="ER20">
        <v>0</v>
      </c>
      <c r="ES20">
        <v>0</v>
      </c>
      <c r="ET20">
        <v>1</v>
      </c>
      <c r="EU20">
        <v>1</v>
      </c>
      <c r="EV20">
        <v>0</v>
      </c>
      <c r="EW20">
        <v>0</v>
      </c>
      <c r="EX20">
        <v>1</v>
      </c>
      <c r="EY20">
        <v>0</v>
      </c>
      <c r="EZ20">
        <v>0</v>
      </c>
      <c r="FA20">
        <v>0</v>
      </c>
      <c r="FB20">
        <v>5</v>
      </c>
      <c r="FC20">
        <v>-3</v>
      </c>
    </row>
    <row r="21" spans="1:159" x14ac:dyDescent="0.25">
      <c r="A21" t="s">
        <v>2871</v>
      </c>
      <c r="B21">
        <v>1</v>
      </c>
      <c r="C21">
        <v>16</v>
      </c>
      <c r="D21" s="41">
        <v>2220</v>
      </c>
      <c r="E21" s="41">
        <v>2531</v>
      </c>
      <c r="F21" s="41">
        <v>3102</v>
      </c>
      <c r="G21" s="14">
        <v>4360</v>
      </c>
      <c r="H21" s="14">
        <v>4198</v>
      </c>
      <c r="I21" s="14">
        <v>6047</v>
      </c>
      <c r="J21" s="40">
        <v>205</v>
      </c>
      <c r="K21" s="40">
        <v>-142</v>
      </c>
      <c r="L21" s="40">
        <v>0</v>
      </c>
      <c r="M21" s="40">
        <v>10</v>
      </c>
      <c r="N21" s="40">
        <v>155</v>
      </c>
      <c r="O21" s="40">
        <v>35</v>
      </c>
      <c r="P21" s="40">
        <v>0</v>
      </c>
      <c r="Q21" s="40">
        <v>10</v>
      </c>
      <c r="R21" s="40">
        <v>1</v>
      </c>
      <c r="S21" s="40">
        <v>0</v>
      </c>
      <c r="T21" s="40">
        <v>1</v>
      </c>
      <c r="U21" s="40">
        <v>0</v>
      </c>
      <c r="V21" s="40">
        <v>0</v>
      </c>
      <c r="W21" s="40">
        <v>0</v>
      </c>
      <c r="X21" s="40">
        <v>-3</v>
      </c>
      <c r="Y21" s="40">
        <v>0</v>
      </c>
      <c r="Z21" s="40">
        <v>6</v>
      </c>
      <c r="AA21" s="40">
        <v>0</v>
      </c>
      <c r="AB21" s="40">
        <v>128</v>
      </c>
      <c r="AC21" s="40">
        <v>0</v>
      </c>
      <c r="AD21" s="40">
        <v>0</v>
      </c>
      <c r="AE21" s="40">
        <v>2</v>
      </c>
      <c r="AF21" s="40">
        <v>1</v>
      </c>
      <c r="AG21" s="40">
        <v>0</v>
      </c>
      <c r="AH21" s="40">
        <v>130</v>
      </c>
      <c r="AI21" s="40">
        <v>-66</v>
      </c>
      <c r="AJ21" s="40">
        <v>2</v>
      </c>
      <c r="AK21" s="40">
        <v>2</v>
      </c>
      <c r="AL21" s="40">
        <v>0.1</v>
      </c>
      <c r="AM21" s="40">
        <v>3</v>
      </c>
      <c r="AN21" s="40">
        <v>3</v>
      </c>
      <c r="AO21" s="40">
        <v>1</v>
      </c>
      <c r="AP21" s="40">
        <v>0</v>
      </c>
      <c r="AQ21" s="40">
        <v>0</v>
      </c>
      <c r="AR21" s="40">
        <v>1</v>
      </c>
      <c r="AS21" s="40">
        <v>25</v>
      </c>
      <c r="AT21" s="40">
        <v>5</v>
      </c>
      <c r="AU21" s="40">
        <v>0</v>
      </c>
      <c r="AV21" s="40">
        <v>30</v>
      </c>
      <c r="AW21" s="40">
        <v>2</v>
      </c>
      <c r="AX21" s="40">
        <v>0</v>
      </c>
      <c r="AY21" s="40">
        <v>1</v>
      </c>
      <c r="AZ21" s="40">
        <v>0</v>
      </c>
      <c r="BA21" s="40">
        <v>2</v>
      </c>
      <c r="BB21" s="40">
        <v>1</v>
      </c>
      <c r="BC21" s="40">
        <v>1</v>
      </c>
      <c r="BD21" s="40">
        <v>0</v>
      </c>
      <c r="BE21" s="40">
        <v>35</v>
      </c>
      <c r="BF21" s="40">
        <v>5</v>
      </c>
      <c r="BG21">
        <v>-3</v>
      </c>
      <c r="DF21">
        <v>347</v>
      </c>
      <c r="DG21">
        <v>142</v>
      </c>
      <c r="DH21">
        <v>2</v>
      </c>
      <c r="DI21">
        <v>11</v>
      </c>
      <c r="DJ21">
        <v>241</v>
      </c>
      <c r="DK21">
        <v>60</v>
      </c>
      <c r="DL21">
        <v>1</v>
      </c>
      <c r="DM21">
        <v>5</v>
      </c>
      <c r="DN21">
        <v>1</v>
      </c>
      <c r="DO21">
        <v>0</v>
      </c>
      <c r="DP21">
        <v>0</v>
      </c>
      <c r="DQ21">
        <v>0</v>
      </c>
      <c r="DR21">
        <v>0</v>
      </c>
      <c r="DS21">
        <v>3</v>
      </c>
      <c r="DT21">
        <v>3</v>
      </c>
      <c r="DU21">
        <v>6</v>
      </c>
      <c r="DV21">
        <v>6</v>
      </c>
      <c r="DW21">
        <v>0</v>
      </c>
      <c r="DX21">
        <v>82</v>
      </c>
      <c r="DY21">
        <v>10</v>
      </c>
      <c r="DZ21">
        <v>10</v>
      </c>
      <c r="EA21">
        <v>104</v>
      </c>
      <c r="EB21">
        <v>10</v>
      </c>
      <c r="EC21">
        <v>0</v>
      </c>
      <c r="ED21">
        <v>196</v>
      </c>
      <c r="EE21">
        <v>66</v>
      </c>
      <c r="EF21">
        <v>3</v>
      </c>
      <c r="EG21">
        <v>3</v>
      </c>
      <c r="EH21">
        <v>1</v>
      </c>
      <c r="EI21">
        <v>3</v>
      </c>
      <c r="EJ21">
        <v>3</v>
      </c>
      <c r="EK21">
        <v>1</v>
      </c>
      <c r="EL21">
        <v>3</v>
      </c>
      <c r="EM21">
        <v>3</v>
      </c>
      <c r="EN21">
        <v>0.33333333333333331</v>
      </c>
      <c r="EO21">
        <v>45</v>
      </c>
      <c r="EP21">
        <v>0</v>
      </c>
      <c r="EQ21">
        <v>30</v>
      </c>
      <c r="ER21">
        <v>30</v>
      </c>
      <c r="ES21">
        <v>2</v>
      </c>
      <c r="ET21">
        <v>3</v>
      </c>
      <c r="EU21">
        <v>0</v>
      </c>
      <c r="EV21">
        <v>0</v>
      </c>
      <c r="EW21">
        <v>1</v>
      </c>
      <c r="EX21">
        <v>2</v>
      </c>
      <c r="EY21">
        <v>0</v>
      </c>
      <c r="EZ21">
        <v>1</v>
      </c>
      <c r="FA21">
        <v>5</v>
      </c>
      <c r="FB21">
        <v>35</v>
      </c>
      <c r="FC21">
        <v>-3</v>
      </c>
    </row>
    <row r="22" spans="1:159" x14ac:dyDescent="0.25">
      <c r="A22" t="s">
        <v>2871</v>
      </c>
      <c r="B22">
        <v>1</v>
      </c>
      <c r="C22">
        <v>17</v>
      </c>
      <c r="D22" s="41">
        <v>3883</v>
      </c>
      <c r="E22" s="41">
        <v>5576</v>
      </c>
      <c r="F22" s="41">
        <v>3367</v>
      </c>
      <c r="G22" s="14">
        <v>1986</v>
      </c>
      <c r="H22" s="14">
        <v>2472</v>
      </c>
      <c r="I22" s="14">
        <v>7235</v>
      </c>
      <c r="J22" s="40">
        <v>296</v>
      </c>
      <c r="K22" s="40">
        <v>48</v>
      </c>
      <c r="L22" s="40">
        <v>3</v>
      </c>
      <c r="M22" s="40">
        <v>21</v>
      </c>
      <c r="N22" s="40">
        <v>185</v>
      </c>
      <c r="O22" s="40">
        <v>65</v>
      </c>
      <c r="P22" s="40">
        <v>1</v>
      </c>
      <c r="Q22" s="40">
        <v>15</v>
      </c>
      <c r="R22" s="40">
        <v>1</v>
      </c>
      <c r="S22" s="40">
        <v>1</v>
      </c>
      <c r="T22" s="40">
        <v>1</v>
      </c>
      <c r="U22" s="40">
        <v>3</v>
      </c>
      <c r="V22" s="40">
        <v>1</v>
      </c>
      <c r="W22" s="40">
        <v>0</v>
      </c>
      <c r="X22" s="40">
        <v>0</v>
      </c>
      <c r="Y22" s="40">
        <v>6</v>
      </c>
      <c r="Z22" s="40">
        <v>6</v>
      </c>
      <c r="AA22" s="40">
        <v>1</v>
      </c>
      <c r="AB22" s="40">
        <v>136</v>
      </c>
      <c r="AC22" s="40">
        <v>0</v>
      </c>
      <c r="AD22" s="40">
        <v>0</v>
      </c>
      <c r="AE22" s="40">
        <v>34</v>
      </c>
      <c r="AF22" s="40">
        <v>0</v>
      </c>
      <c r="AG22" s="40">
        <v>0</v>
      </c>
      <c r="AH22" s="40">
        <v>170</v>
      </c>
      <c r="AI22" s="40">
        <v>-23</v>
      </c>
      <c r="AJ22" s="40">
        <v>0</v>
      </c>
      <c r="AK22" s="40">
        <v>0</v>
      </c>
      <c r="AL22" s="40">
        <v>1</v>
      </c>
      <c r="AM22" s="40">
        <v>3</v>
      </c>
      <c r="AN22" s="40">
        <v>3</v>
      </c>
      <c r="AO22" s="40">
        <v>1</v>
      </c>
      <c r="AP22" s="40">
        <v>0</v>
      </c>
      <c r="AQ22" s="40">
        <v>0</v>
      </c>
      <c r="AR22" s="40">
        <v>1</v>
      </c>
      <c r="AS22" s="40">
        <v>15</v>
      </c>
      <c r="AT22" s="40">
        <v>5</v>
      </c>
      <c r="AU22" s="40">
        <v>30</v>
      </c>
      <c r="AV22" s="40">
        <v>30</v>
      </c>
      <c r="AW22" s="40">
        <v>1</v>
      </c>
      <c r="AX22" s="40">
        <v>3</v>
      </c>
      <c r="AY22" s="40">
        <v>2</v>
      </c>
      <c r="AZ22" s="40">
        <v>0</v>
      </c>
      <c r="BA22" s="40">
        <v>0</v>
      </c>
      <c r="BB22" s="40">
        <v>0</v>
      </c>
      <c r="BC22" s="40">
        <v>0</v>
      </c>
      <c r="BD22" s="40">
        <v>1</v>
      </c>
      <c r="BE22" s="40">
        <v>0</v>
      </c>
      <c r="BF22" s="40">
        <v>25</v>
      </c>
      <c r="BG22">
        <v>-3</v>
      </c>
      <c r="DF22">
        <v>248</v>
      </c>
      <c r="DG22">
        <v>-48</v>
      </c>
      <c r="DH22">
        <v>0</v>
      </c>
      <c r="DI22">
        <v>5</v>
      </c>
      <c r="DJ22">
        <v>208</v>
      </c>
      <c r="DK22">
        <v>35</v>
      </c>
      <c r="DL22">
        <v>0</v>
      </c>
      <c r="DM22">
        <v>5</v>
      </c>
      <c r="DN22">
        <v>1</v>
      </c>
      <c r="DO22">
        <v>0</v>
      </c>
      <c r="DP22">
        <v>0</v>
      </c>
      <c r="DQ22">
        <v>0</v>
      </c>
      <c r="DR22">
        <v>0</v>
      </c>
      <c r="DS22">
        <v>0</v>
      </c>
      <c r="DT22">
        <v>0</v>
      </c>
      <c r="DU22">
        <v>0</v>
      </c>
      <c r="DV22">
        <v>-6</v>
      </c>
      <c r="DW22">
        <v>0</v>
      </c>
      <c r="DX22">
        <v>112</v>
      </c>
      <c r="DY22">
        <v>0</v>
      </c>
      <c r="DZ22">
        <v>0</v>
      </c>
      <c r="EA22">
        <v>76</v>
      </c>
      <c r="EB22">
        <v>0</v>
      </c>
      <c r="EC22">
        <v>5</v>
      </c>
      <c r="ED22">
        <v>193</v>
      </c>
      <c r="EE22">
        <v>23</v>
      </c>
      <c r="EF22">
        <v>0</v>
      </c>
      <c r="EG22">
        <v>0</v>
      </c>
      <c r="EH22">
        <v>1</v>
      </c>
      <c r="EI22">
        <v>0</v>
      </c>
      <c r="EJ22">
        <v>0</v>
      </c>
      <c r="EK22">
        <v>1</v>
      </c>
      <c r="EL22">
        <v>2</v>
      </c>
      <c r="EM22">
        <v>3</v>
      </c>
      <c r="EN22">
        <v>0.16666666666666666</v>
      </c>
      <c r="EO22">
        <v>15</v>
      </c>
      <c r="EP22">
        <v>5</v>
      </c>
      <c r="EQ22">
        <v>30</v>
      </c>
      <c r="ER22">
        <v>0</v>
      </c>
      <c r="ES22">
        <v>3</v>
      </c>
      <c r="ET22">
        <v>1</v>
      </c>
      <c r="EU22">
        <v>0</v>
      </c>
      <c r="EV22">
        <v>0</v>
      </c>
      <c r="EW22">
        <v>0</v>
      </c>
      <c r="EX22">
        <v>0</v>
      </c>
      <c r="EY22">
        <v>1</v>
      </c>
      <c r="EZ22">
        <v>0</v>
      </c>
      <c r="FA22">
        <v>25</v>
      </c>
      <c r="FB22">
        <v>0</v>
      </c>
      <c r="FC22">
        <v>-3</v>
      </c>
    </row>
    <row r="23" spans="1:159" x14ac:dyDescent="0.25">
      <c r="A23" t="s">
        <v>2871</v>
      </c>
      <c r="B23">
        <v>1</v>
      </c>
      <c r="C23">
        <v>18</v>
      </c>
      <c r="D23" s="41">
        <v>7257</v>
      </c>
      <c r="E23" s="41">
        <v>5638</v>
      </c>
      <c r="F23" s="41">
        <v>3134</v>
      </c>
      <c r="G23" s="14">
        <v>2883</v>
      </c>
      <c r="H23" s="14">
        <v>2500</v>
      </c>
      <c r="I23" s="14">
        <v>4674</v>
      </c>
      <c r="J23" s="40">
        <v>46</v>
      </c>
      <c r="K23" s="40">
        <v>-305</v>
      </c>
      <c r="L23" s="40">
        <v>0</v>
      </c>
      <c r="M23" s="40">
        <v>10</v>
      </c>
      <c r="N23" s="40">
        <v>26</v>
      </c>
      <c r="O23" s="40">
        <v>10</v>
      </c>
      <c r="P23" s="40">
        <v>0</v>
      </c>
      <c r="Q23" s="40">
        <v>10</v>
      </c>
      <c r="R23" s="40">
        <v>1</v>
      </c>
      <c r="S23" s="40">
        <v>0</v>
      </c>
      <c r="T23" s="40">
        <v>1</v>
      </c>
      <c r="U23" s="40">
        <v>0</v>
      </c>
      <c r="V23" s="40">
        <v>0</v>
      </c>
      <c r="W23" s="40">
        <v>0</v>
      </c>
      <c r="X23" s="40">
        <v>0</v>
      </c>
      <c r="Y23" s="40">
        <v>0</v>
      </c>
      <c r="Z23" s="40">
        <v>0</v>
      </c>
      <c r="AA23" s="40">
        <v>0</v>
      </c>
      <c r="AB23" s="40">
        <v>26</v>
      </c>
      <c r="AC23" s="40">
        <v>0</v>
      </c>
      <c r="AD23" s="40">
        <v>0</v>
      </c>
      <c r="AE23" s="40">
        <v>0</v>
      </c>
      <c r="AF23" s="40">
        <v>0</v>
      </c>
      <c r="AG23" s="40">
        <v>0</v>
      </c>
      <c r="AH23" s="40">
        <v>26</v>
      </c>
      <c r="AI23" s="40">
        <v>-225</v>
      </c>
      <c r="AJ23" s="40">
        <v>0</v>
      </c>
      <c r="AK23" s="40">
        <v>0</v>
      </c>
      <c r="AL23" s="40">
        <v>1</v>
      </c>
      <c r="AM23" s="40">
        <v>0</v>
      </c>
      <c r="AN23" s="40">
        <v>0</v>
      </c>
      <c r="AO23" s="40">
        <v>1</v>
      </c>
      <c r="AP23" s="40">
        <v>0</v>
      </c>
      <c r="AQ23" s="40">
        <v>0</v>
      </c>
      <c r="AR23" s="40">
        <v>1</v>
      </c>
      <c r="AS23" s="40">
        <v>0</v>
      </c>
      <c r="AT23" s="40">
        <v>10</v>
      </c>
      <c r="AU23" s="40">
        <v>0</v>
      </c>
      <c r="AV23" s="40">
        <v>0</v>
      </c>
      <c r="AW23" s="40">
        <v>1</v>
      </c>
      <c r="AX23" s="40">
        <v>0</v>
      </c>
      <c r="AY23" s="40">
        <v>1</v>
      </c>
      <c r="AZ23" s="40">
        <v>0</v>
      </c>
      <c r="BA23" s="40">
        <v>0</v>
      </c>
      <c r="BB23" s="40">
        <v>0</v>
      </c>
      <c r="BC23" s="40">
        <v>0</v>
      </c>
      <c r="BD23" s="40">
        <v>0</v>
      </c>
      <c r="BE23" s="40">
        <v>0</v>
      </c>
      <c r="BF23" s="40">
        <v>0</v>
      </c>
      <c r="BG23">
        <v>-3</v>
      </c>
      <c r="DF23">
        <v>351</v>
      </c>
      <c r="DG23">
        <v>305</v>
      </c>
      <c r="DH23">
        <v>2</v>
      </c>
      <c r="DI23">
        <v>10</v>
      </c>
      <c r="DJ23">
        <v>281</v>
      </c>
      <c r="DK23">
        <v>60</v>
      </c>
      <c r="DL23">
        <v>1</v>
      </c>
      <c r="DM23">
        <v>10</v>
      </c>
      <c r="DN23">
        <v>1</v>
      </c>
      <c r="DO23">
        <v>0</v>
      </c>
      <c r="DP23">
        <v>1</v>
      </c>
      <c r="DQ23">
        <v>0</v>
      </c>
      <c r="DR23">
        <v>0</v>
      </c>
      <c r="DS23">
        <v>0</v>
      </c>
      <c r="DT23">
        <v>0</v>
      </c>
      <c r="DU23">
        <v>0</v>
      </c>
      <c r="DV23">
        <v>0</v>
      </c>
      <c r="DW23">
        <v>0</v>
      </c>
      <c r="DX23">
        <v>128</v>
      </c>
      <c r="DY23">
        <v>0</v>
      </c>
      <c r="DZ23">
        <v>0</v>
      </c>
      <c r="EA23">
        <v>113</v>
      </c>
      <c r="EB23">
        <v>0</v>
      </c>
      <c r="EC23">
        <v>10</v>
      </c>
      <c r="ED23">
        <v>251</v>
      </c>
      <c r="EE23">
        <v>225</v>
      </c>
      <c r="EF23">
        <v>0</v>
      </c>
      <c r="EG23">
        <v>0</v>
      </c>
      <c r="EH23">
        <v>1</v>
      </c>
      <c r="EI23">
        <v>3</v>
      </c>
      <c r="EJ23">
        <v>3</v>
      </c>
      <c r="EK23">
        <v>1</v>
      </c>
      <c r="EL23">
        <v>2</v>
      </c>
      <c r="EM23">
        <v>3</v>
      </c>
      <c r="EN23">
        <v>0.33333333333333331</v>
      </c>
      <c r="EO23">
        <v>30</v>
      </c>
      <c r="EP23">
        <v>0</v>
      </c>
      <c r="EQ23">
        <v>30</v>
      </c>
      <c r="ER23">
        <v>30</v>
      </c>
      <c r="ES23">
        <v>3</v>
      </c>
      <c r="ET23">
        <v>0</v>
      </c>
      <c r="EU23">
        <v>2</v>
      </c>
      <c r="EV23">
        <v>0</v>
      </c>
      <c r="EW23">
        <v>0</v>
      </c>
      <c r="EX23">
        <v>0</v>
      </c>
      <c r="EY23">
        <v>0</v>
      </c>
      <c r="EZ23">
        <v>0</v>
      </c>
      <c r="FA23">
        <v>0</v>
      </c>
      <c r="FB23">
        <v>0</v>
      </c>
      <c r="FC23">
        <v>-3</v>
      </c>
    </row>
    <row r="24" spans="1:159" x14ac:dyDescent="0.25">
      <c r="A24" t="s">
        <v>2871</v>
      </c>
      <c r="B24">
        <v>1</v>
      </c>
      <c r="C24">
        <v>19</v>
      </c>
      <c r="D24" s="41">
        <v>3292</v>
      </c>
      <c r="E24" s="41">
        <v>3277</v>
      </c>
      <c r="F24" s="41">
        <v>4198</v>
      </c>
      <c r="G24" s="14">
        <v>6453</v>
      </c>
      <c r="H24" s="14">
        <v>525</v>
      </c>
      <c r="I24" s="14">
        <v>4239</v>
      </c>
      <c r="J24" s="40">
        <v>165</v>
      </c>
      <c r="K24" s="40">
        <v>-194</v>
      </c>
      <c r="L24" s="40">
        <v>0</v>
      </c>
      <c r="M24" s="40">
        <v>5</v>
      </c>
      <c r="N24" s="40">
        <v>150</v>
      </c>
      <c r="O24" s="40">
        <v>5</v>
      </c>
      <c r="P24" s="40">
        <v>0</v>
      </c>
      <c r="Q24" s="40">
        <v>5</v>
      </c>
      <c r="R24" s="40">
        <v>0</v>
      </c>
      <c r="S24" s="40">
        <v>0</v>
      </c>
      <c r="T24" s="40">
        <v>1</v>
      </c>
      <c r="U24" s="40">
        <v>0</v>
      </c>
      <c r="V24" s="40">
        <v>0</v>
      </c>
      <c r="W24" s="40">
        <v>0</v>
      </c>
      <c r="X24" s="40">
        <v>0</v>
      </c>
      <c r="Y24" s="40">
        <v>0</v>
      </c>
      <c r="Z24" s="40">
        <v>-16</v>
      </c>
      <c r="AA24" s="40">
        <v>0</v>
      </c>
      <c r="AB24" s="40">
        <v>121</v>
      </c>
      <c r="AC24" s="40">
        <v>10</v>
      </c>
      <c r="AD24" s="40">
        <v>10</v>
      </c>
      <c r="AE24" s="40">
        <v>9</v>
      </c>
      <c r="AF24" s="40">
        <v>0</v>
      </c>
      <c r="AG24" s="40">
        <v>0</v>
      </c>
      <c r="AH24" s="40">
        <v>140</v>
      </c>
      <c r="AI24" s="40">
        <v>-103</v>
      </c>
      <c r="AJ24" s="40">
        <v>1</v>
      </c>
      <c r="AK24" s="40">
        <v>1</v>
      </c>
      <c r="AL24" s="40">
        <v>1</v>
      </c>
      <c r="AM24" s="40">
        <v>0</v>
      </c>
      <c r="AN24" s="40">
        <v>0</v>
      </c>
      <c r="AO24" s="40">
        <v>1</v>
      </c>
      <c r="AP24" s="40">
        <v>1</v>
      </c>
      <c r="AQ24" s="40">
        <v>1</v>
      </c>
      <c r="AR24" s="40">
        <v>1</v>
      </c>
      <c r="AS24" s="40">
        <v>10</v>
      </c>
      <c r="AT24" s="40">
        <v>5</v>
      </c>
      <c r="AU24" s="40">
        <v>0</v>
      </c>
      <c r="AV24" s="40">
        <v>0</v>
      </c>
      <c r="AW24" s="40">
        <v>0</v>
      </c>
      <c r="AX24" s="40">
        <v>0</v>
      </c>
      <c r="AY24" s="40">
        <v>1</v>
      </c>
      <c r="AZ24" s="40">
        <v>0</v>
      </c>
      <c r="BA24" s="40">
        <v>1</v>
      </c>
      <c r="BB24" s="40">
        <v>1</v>
      </c>
      <c r="BC24" s="40">
        <v>0</v>
      </c>
      <c r="BD24" s="40">
        <v>0</v>
      </c>
      <c r="BE24" s="40">
        <v>5</v>
      </c>
      <c r="BF24" s="40">
        <v>5</v>
      </c>
      <c r="BG24">
        <v>-3</v>
      </c>
      <c r="DF24">
        <v>359</v>
      </c>
      <c r="DG24">
        <v>194</v>
      </c>
      <c r="DH24">
        <v>3</v>
      </c>
      <c r="DI24">
        <v>31</v>
      </c>
      <c r="DJ24">
        <v>258</v>
      </c>
      <c r="DK24">
        <v>65</v>
      </c>
      <c r="DL24">
        <v>1</v>
      </c>
      <c r="DM24">
        <v>15</v>
      </c>
      <c r="DN24">
        <v>1</v>
      </c>
      <c r="DO24">
        <v>1</v>
      </c>
      <c r="DP24">
        <v>1</v>
      </c>
      <c r="DQ24">
        <v>8</v>
      </c>
      <c r="DR24">
        <v>1</v>
      </c>
      <c r="DS24">
        <v>0</v>
      </c>
      <c r="DT24">
        <v>0</v>
      </c>
      <c r="DU24">
        <v>16</v>
      </c>
      <c r="DV24">
        <v>16</v>
      </c>
      <c r="DW24">
        <v>1</v>
      </c>
      <c r="DX24">
        <v>127</v>
      </c>
      <c r="DY24">
        <v>0</v>
      </c>
      <c r="DZ24">
        <v>0</v>
      </c>
      <c r="EA24">
        <v>116</v>
      </c>
      <c r="EB24">
        <v>0</v>
      </c>
      <c r="EC24">
        <v>0</v>
      </c>
      <c r="ED24">
        <v>243</v>
      </c>
      <c r="EE24">
        <v>103</v>
      </c>
      <c r="EF24">
        <v>0</v>
      </c>
      <c r="EG24">
        <v>0</v>
      </c>
      <c r="EH24">
        <v>1</v>
      </c>
      <c r="EI24">
        <v>3</v>
      </c>
      <c r="EJ24">
        <v>3</v>
      </c>
      <c r="EK24">
        <v>1</v>
      </c>
      <c r="EL24">
        <v>0</v>
      </c>
      <c r="EM24">
        <v>0</v>
      </c>
      <c r="EN24">
        <v>1</v>
      </c>
      <c r="EO24">
        <v>15</v>
      </c>
      <c r="EP24">
        <v>5</v>
      </c>
      <c r="EQ24">
        <v>30</v>
      </c>
      <c r="ER24">
        <v>30</v>
      </c>
      <c r="ES24">
        <v>3</v>
      </c>
      <c r="ET24">
        <v>1</v>
      </c>
      <c r="EU24">
        <v>2</v>
      </c>
      <c r="EV24">
        <v>0</v>
      </c>
      <c r="EW24">
        <v>1</v>
      </c>
      <c r="EX24">
        <v>1</v>
      </c>
      <c r="EY24">
        <v>0</v>
      </c>
      <c r="EZ24">
        <v>0</v>
      </c>
      <c r="FA24">
        <v>5</v>
      </c>
      <c r="FB24">
        <v>5</v>
      </c>
      <c r="FC24">
        <v>-3</v>
      </c>
    </row>
    <row r="25" spans="1:159" x14ac:dyDescent="0.25">
      <c r="A25" t="s">
        <v>2871</v>
      </c>
      <c r="B25">
        <v>1</v>
      </c>
      <c r="C25">
        <v>20</v>
      </c>
      <c r="D25" s="41">
        <v>876</v>
      </c>
      <c r="E25" s="41">
        <v>1792</v>
      </c>
      <c r="F25" s="41">
        <v>5929</v>
      </c>
      <c r="G25" s="14">
        <v>4181</v>
      </c>
      <c r="H25" s="14">
        <v>3275</v>
      </c>
      <c r="I25" s="14">
        <v>6175</v>
      </c>
      <c r="J25" s="40">
        <v>298</v>
      </c>
      <c r="K25" s="40">
        <v>30</v>
      </c>
      <c r="L25" s="40">
        <v>3</v>
      </c>
      <c r="M25" s="40">
        <v>35</v>
      </c>
      <c r="N25" s="40">
        <v>223</v>
      </c>
      <c r="O25" s="40">
        <v>40</v>
      </c>
      <c r="P25" s="40">
        <v>1</v>
      </c>
      <c r="Q25" s="40">
        <v>15</v>
      </c>
      <c r="R25" s="40">
        <v>1</v>
      </c>
      <c r="S25" s="40">
        <v>1</v>
      </c>
      <c r="T25" s="40">
        <v>1</v>
      </c>
      <c r="U25" s="40">
        <v>10</v>
      </c>
      <c r="V25" s="40">
        <v>1</v>
      </c>
      <c r="W25" s="40">
        <v>0</v>
      </c>
      <c r="X25" s="40">
        <v>0</v>
      </c>
      <c r="Y25" s="40">
        <v>20</v>
      </c>
      <c r="Z25" s="40">
        <v>20</v>
      </c>
      <c r="AA25" s="40">
        <v>1</v>
      </c>
      <c r="AB25" s="40">
        <v>126</v>
      </c>
      <c r="AC25" s="40">
        <v>0</v>
      </c>
      <c r="AD25" s="40">
        <v>10</v>
      </c>
      <c r="AE25" s="40">
        <v>67</v>
      </c>
      <c r="AF25" s="40">
        <v>0</v>
      </c>
      <c r="AG25" s="40">
        <v>0</v>
      </c>
      <c r="AH25" s="40">
        <v>203</v>
      </c>
      <c r="AI25" s="40">
        <v>30</v>
      </c>
      <c r="AJ25" s="40">
        <v>0</v>
      </c>
      <c r="AK25" s="40">
        <v>0</v>
      </c>
      <c r="AL25" s="40">
        <v>1</v>
      </c>
      <c r="AM25" s="40">
        <v>3</v>
      </c>
      <c r="AN25" s="40">
        <v>3</v>
      </c>
      <c r="AO25" s="40">
        <v>1</v>
      </c>
      <c r="AP25" s="40">
        <v>1</v>
      </c>
      <c r="AQ25" s="40">
        <v>1</v>
      </c>
      <c r="AR25" s="40">
        <v>1</v>
      </c>
      <c r="AS25" s="40">
        <v>20</v>
      </c>
      <c r="AT25" s="40">
        <v>10</v>
      </c>
      <c r="AU25" s="40">
        <v>0</v>
      </c>
      <c r="AV25" s="40">
        <v>30</v>
      </c>
      <c r="AW25" s="40">
        <v>1</v>
      </c>
      <c r="AX25" s="40">
        <v>2</v>
      </c>
      <c r="AY25" s="40">
        <v>1</v>
      </c>
      <c r="AZ25" s="40">
        <v>0</v>
      </c>
      <c r="BA25" s="40">
        <v>1</v>
      </c>
      <c r="BB25" s="40">
        <v>0</v>
      </c>
      <c r="BC25" s="40">
        <v>0</v>
      </c>
      <c r="BD25" s="40">
        <v>0</v>
      </c>
      <c r="BE25" s="40">
        <v>5</v>
      </c>
      <c r="BF25" s="40">
        <v>0</v>
      </c>
      <c r="BG25">
        <v>-3</v>
      </c>
      <c r="DF25">
        <v>268</v>
      </c>
      <c r="DG25">
        <v>-30</v>
      </c>
      <c r="DH25">
        <v>0</v>
      </c>
      <c r="DI25">
        <v>10</v>
      </c>
      <c r="DJ25">
        <v>213</v>
      </c>
      <c r="DK25">
        <v>40</v>
      </c>
      <c r="DL25">
        <v>0</v>
      </c>
      <c r="DM25">
        <v>10</v>
      </c>
      <c r="DN25">
        <v>0</v>
      </c>
      <c r="DO25">
        <v>1</v>
      </c>
      <c r="DP25">
        <v>1</v>
      </c>
      <c r="DQ25">
        <v>0</v>
      </c>
      <c r="DR25">
        <v>0</v>
      </c>
      <c r="DS25">
        <v>0</v>
      </c>
      <c r="DT25">
        <v>0</v>
      </c>
      <c r="DU25">
        <v>0</v>
      </c>
      <c r="DV25">
        <v>-20</v>
      </c>
      <c r="DW25">
        <v>0</v>
      </c>
      <c r="DX25">
        <v>126</v>
      </c>
      <c r="DY25">
        <v>10</v>
      </c>
      <c r="DZ25">
        <v>0</v>
      </c>
      <c r="EA25">
        <v>47</v>
      </c>
      <c r="EB25">
        <v>10</v>
      </c>
      <c r="EC25">
        <v>0</v>
      </c>
      <c r="ED25">
        <v>173</v>
      </c>
      <c r="EE25">
        <v>-30</v>
      </c>
      <c r="EF25">
        <v>3</v>
      </c>
      <c r="EG25">
        <v>3</v>
      </c>
      <c r="EH25">
        <v>1</v>
      </c>
      <c r="EI25">
        <v>3</v>
      </c>
      <c r="EJ25">
        <v>3</v>
      </c>
      <c r="EK25">
        <v>1</v>
      </c>
      <c r="EL25">
        <v>2</v>
      </c>
      <c r="EM25">
        <v>2</v>
      </c>
      <c r="EN25">
        <v>0</v>
      </c>
      <c r="EO25">
        <v>40</v>
      </c>
      <c r="EP25">
        <v>10</v>
      </c>
      <c r="EQ25">
        <v>0</v>
      </c>
      <c r="ER25">
        <v>30</v>
      </c>
      <c r="ES25">
        <v>1</v>
      </c>
      <c r="ET25">
        <v>2</v>
      </c>
      <c r="EU25">
        <v>1</v>
      </c>
      <c r="EV25">
        <v>0</v>
      </c>
      <c r="EW25">
        <v>0</v>
      </c>
      <c r="EX25">
        <v>1</v>
      </c>
      <c r="EY25">
        <v>0</v>
      </c>
      <c r="EZ25">
        <v>0</v>
      </c>
      <c r="FA25">
        <v>0</v>
      </c>
      <c r="FB25">
        <v>5</v>
      </c>
      <c r="FC25">
        <v>-3</v>
      </c>
    </row>
    <row r="26" spans="1:159" x14ac:dyDescent="0.25">
      <c r="A26" t="s">
        <v>2871</v>
      </c>
      <c r="B26">
        <v>1</v>
      </c>
      <c r="C26">
        <v>21</v>
      </c>
      <c r="D26" s="41">
        <v>6056</v>
      </c>
      <c r="E26" s="41">
        <v>3007</v>
      </c>
      <c r="F26" s="41">
        <v>4818</v>
      </c>
      <c r="G26" s="14">
        <v>4539</v>
      </c>
      <c r="H26" s="14">
        <v>3754</v>
      </c>
      <c r="I26" s="14">
        <v>3313</v>
      </c>
      <c r="J26" s="40">
        <v>207</v>
      </c>
      <c r="K26" s="40">
        <v>-117</v>
      </c>
      <c r="L26" s="40">
        <v>1</v>
      </c>
      <c r="M26" s="40">
        <v>29</v>
      </c>
      <c r="N26" s="40">
        <v>168</v>
      </c>
      <c r="O26" s="40">
        <v>10</v>
      </c>
      <c r="P26" s="40">
        <v>0</v>
      </c>
      <c r="Q26" s="40">
        <v>15</v>
      </c>
      <c r="R26" s="40">
        <v>1</v>
      </c>
      <c r="S26" s="40">
        <v>1</v>
      </c>
      <c r="T26" s="40">
        <v>1</v>
      </c>
      <c r="U26" s="40">
        <v>7</v>
      </c>
      <c r="V26" s="40">
        <v>1</v>
      </c>
      <c r="W26" s="40">
        <v>0</v>
      </c>
      <c r="X26" s="40">
        <v>0</v>
      </c>
      <c r="Y26" s="40">
        <v>14</v>
      </c>
      <c r="Z26" s="40">
        <v>-8</v>
      </c>
      <c r="AA26" s="40">
        <v>1</v>
      </c>
      <c r="AB26" s="40">
        <v>106</v>
      </c>
      <c r="AC26" s="40">
        <v>0</v>
      </c>
      <c r="AD26" s="40">
        <v>0</v>
      </c>
      <c r="AE26" s="40">
        <v>62</v>
      </c>
      <c r="AF26" s="40">
        <v>0</v>
      </c>
      <c r="AG26" s="40">
        <v>0</v>
      </c>
      <c r="AH26" s="40">
        <v>168</v>
      </c>
      <c r="AI26" s="40">
        <v>-29</v>
      </c>
      <c r="AJ26" s="40">
        <v>0</v>
      </c>
      <c r="AK26" s="40">
        <v>0</v>
      </c>
      <c r="AL26" s="40">
        <v>1</v>
      </c>
      <c r="AM26" s="40">
        <v>0</v>
      </c>
      <c r="AN26" s="40">
        <v>0</v>
      </c>
      <c r="AO26" s="40">
        <v>1</v>
      </c>
      <c r="AP26" s="40">
        <v>0</v>
      </c>
      <c r="AQ26" s="40">
        <v>0</v>
      </c>
      <c r="AR26" s="40">
        <v>1</v>
      </c>
      <c r="AS26" s="40">
        <v>0</v>
      </c>
      <c r="AT26" s="40">
        <v>10</v>
      </c>
      <c r="AU26" s="40">
        <v>0</v>
      </c>
      <c r="AV26" s="40">
        <v>0</v>
      </c>
      <c r="AW26" s="40">
        <v>0</v>
      </c>
      <c r="AX26" s="40">
        <v>1</v>
      </c>
      <c r="AY26" s="40">
        <v>1</v>
      </c>
      <c r="AZ26" s="40">
        <v>0</v>
      </c>
      <c r="BA26" s="40">
        <v>2</v>
      </c>
      <c r="BB26" s="40">
        <v>0</v>
      </c>
      <c r="BC26" s="40">
        <v>0</v>
      </c>
      <c r="BD26" s="40">
        <v>0</v>
      </c>
      <c r="BE26" s="40">
        <v>10</v>
      </c>
      <c r="BF26" s="40">
        <v>0</v>
      </c>
      <c r="BG26">
        <v>-3</v>
      </c>
      <c r="DF26">
        <v>324</v>
      </c>
      <c r="DG26">
        <v>117</v>
      </c>
      <c r="DH26">
        <v>2</v>
      </c>
      <c r="DI26">
        <v>32</v>
      </c>
      <c r="DJ26">
        <v>217</v>
      </c>
      <c r="DK26">
        <v>65</v>
      </c>
      <c r="DL26">
        <v>1</v>
      </c>
      <c r="DM26">
        <v>10</v>
      </c>
      <c r="DN26">
        <v>1</v>
      </c>
      <c r="DO26">
        <v>0</v>
      </c>
      <c r="DP26">
        <v>1</v>
      </c>
      <c r="DQ26">
        <v>11</v>
      </c>
      <c r="DR26">
        <v>1</v>
      </c>
      <c r="DS26">
        <v>0</v>
      </c>
      <c r="DT26">
        <v>0</v>
      </c>
      <c r="DU26">
        <v>22</v>
      </c>
      <c r="DV26">
        <v>8</v>
      </c>
      <c r="DW26">
        <v>0</v>
      </c>
      <c r="DX26">
        <v>136</v>
      </c>
      <c r="DY26">
        <v>0</v>
      </c>
      <c r="DZ26">
        <v>10</v>
      </c>
      <c r="EA26">
        <v>51</v>
      </c>
      <c r="EB26">
        <v>0</v>
      </c>
      <c r="EC26">
        <v>0</v>
      </c>
      <c r="ED26">
        <v>197</v>
      </c>
      <c r="EE26">
        <v>29</v>
      </c>
      <c r="EF26">
        <v>0</v>
      </c>
      <c r="EG26">
        <v>0</v>
      </c>
      <c r="EH26">
        <v>1</v>
      </c>
      <c r="EI26">
        <v>3</v>
      </c>
      <c r="EJ26">
        <v>3</v>
      </c>
      <c r="EK26">
        <v>1</v>
      </c>
      <c r="EL26">
        <v>1</v>
      </c>
      <c r="EM26">
        <v>1</v>
      </c>
      <c r="EN26">
        <v>1</v>
      </c>
      <c r="EO26">
        <v>20</v>
      </c>
      <c r="EP26">
        <v>5</v>
      </c>
      <c r="EQ26">
        <v>30</v>
      </c>
      <c r="ER26">
        <v>30</v>
      </c>
      <c r="ES26">
        <v>3</v>
      </c>
      <c r="ET26">
        <v>2</v>
      </c>
      <c r="EU26">
        <v>1</v>
      </c>
      <c r="EV26">
        <v>0</v>
      </c>
      <c r="EW26">
        <v>0</v>
      </c>
      <c r="EX26">
        <v>2</v>
      </c>
      <c r="EY26">
        <v>0</v>
      </c>
      <c r="EZ26">
        <v>0</v>
      </c>
      <c r="FA26">
        <v>0</v>
      </c>
      <c r="FB26">
        <v>10</v>
      </c>
      <c r="FC26">
        <v>-3</v>
      </c>
    </row>
    <row r="27" spans="1:159" x14ac:dyDescent="0.25">
      <c r="A27" t="s">
        <v>2871</v>
      </c>
      <c r="B27">
        <v>1</v>
      </c>
      <c r="C27">
        <v>22</v>
      </c>
      <c r="D27" s="41">
        <v>2531</v>
      </c>
      <c r="E27" s="41">
        <v>5172</v>
      </c>
      <c r="F27" s="41">
        <v>3298</v>
      </c>
      <c r="G27" s="14">
        <v>877</v>
      </c>
      <c r="H27" s="14">
        <v>3750</v>
      </c>
      <c r="I27" s="14">
        <v>2491</v>
      </c>
      <c r="J27" s="40">
        <v>178</v>
      </c>
      <c r="K27" s="40">
        <v>-150</v>
      </c>
      <c r="L27" s="40">
        <v>1</v>
      </c>
      <c r="M27" s="40">
        <v>37</v>
      </c>
      <c r="N27" s="40">
        <v>81</v>
      </c>
      <c r="O27" s="40">
        <v>60</v>
      </c>
      <c r="P27" s="40">
        <v>0</v>
      </c>
      <c r="Q27" s="40">
        <v>15</v>
      </c>
      <c r="R27" s="40">
        <v>1</v>
      </c>
      <c r="S27" s="40">
        <v>1</v>
      </c>
      <c r="T27" s="40">
        <v>1</v>
      </c>
      <c r="U27" s="40">
        <v>11</v>
      </c>
      <c r="V27" s="40">
        <v>1</v>
      </c>
      <c r="W27" s="40">
        <v>0</v>
      </c>
      <c r="X27" s="40">
        <v>0</v>
      </c>
      <c r="Y27" s="40">
        <v>22</v>
      </c>
      <c r="Z27" s="40">
        <v>22</v>
      </c>
      <c r="AA27" s="40">
        <v>1</v>
      </c>
      <c r="AB27" s="40">
        <v>65</v>
      </c>
      <c r="AC27" s="40">
        <v>0</v>
      </c>
      <c r="AD27" s="40">
        <v>0</v>
      </c>
      <c r="AE27" s="40">
        <v>1</v>
      </c>
      <c r="AF27" s="40">
        <v>0</v>
      </c>
      <c r="AG27" s="40">
        <v>0</v>
      </c>
      <c r="AH27" s="40">
        <v>66</v>
      </c>
      <c r="AI27" s="40">
        <v>-177</v>
      </c>
      <c r="AJ27" s="40">
        <v>0</v>
      </c>
      <c r="AK27" s="40">
        <v>0</v>
      </c>
      <c r="AL27" s="40">
        <v>1</v>
      </c>
      <c r="AM27" s="40">
        <v>3</v>
      </c>
      <c r="AN27" s="40">
        <v>3</v>
      </c>
      <c r="AO27" s="40">
        <v>1</v>
      </c>
      <c r="AP27" s="40">
        <v>0</v>
      </c>
      <c r="AQ27" s="40">
        <v>0</v>
      </c>
      <c r="AR27" s="40">
        <v>1</v>
      </c>
      <c r="AS27" s="40">
        <v>15</v>
      </c>
      <c r="AT27" s="40">
        <v>0</v>
      </c>
      <c r="AU27" s="40">
        <v>30</v>
      </c>
      <c r="AV27" s="40">
        <v>30</v>
      </c>
      <c r="AW27" s="40">
        <v>2</v>
      </c>
      <c r="AX27" s="40">
        <v>3</v>
      </c>
      <c r="AY27" s="40">
        <v>0</v>
      </c>
      <c r="AZ27" s="40">
        <v>0</v>
      </c>
      <c r="BA27" s="40">
        <v>0</v>
      </c>
      <c r="BB27" s="40">
        <v>0</v>
      </c>
      <c r="BC27" s="40">
        <v>0</v>
      </c>
      <c r="BD27" s="40">
        <v>0</v>
      </c>
      <c r="BE27" s="40">
        <v>0</v>
      </c>
      <c r="BF27" s="40">
        <v>0</v>
      </c>
      <c r="BG27">
        <v>-3</v>
      </c>
      <c r="DF27">
        <v>328</v>
      </c>
      <c r="DG27">
        <v>150</v>
      </c>
      <c r="DH27">
        <v>2</v>
      </c>
      <c r="DI27">
        <v>0</v>
      </c>
      <c r="DJ27">
        <v>263</v>
      </c>
      <c r="DK27">
        <v>65</v>
      </c>
      <c r="DL27">
        <v>1</v>
      </c>
      <c r="DM27">
        <v>0</v>
      </c>
      <c r="DN27">
        <v>0</v>
      </c>
      <c r="DO27">
        <v>0</v>
      </c>
      <c r="DP27">
        <v>0</v>
      </c>
      <c r="DQ27">
        <v>0</v>
      </c>
      <c r="DR27">
        <v>0</v>
      </c>
      <c r="DS27">
        <v>0</v>
      </c>
      <c r="DT27">
        <v>0</v>
      </c>
      <c r="DU27">
        <v>0</v>
      </c>
      <c r="DV27">
        <v>-22</v>
      </c>
      <c r="DW27">
        <v>0</v>
      </c>
      <c r="DX27">
        <v>126</v>
      </c>
      <c r="DY27">
        <v>0</v>
      </c>
      <c r="DZ27">
        <v>10</v>
      </c>
      <c r="EA27">
        <v>107</v>
      </c>
      <c r="EB27">
        <v>0</v>
      </c>
      <c r="EC27">
        <v>0</v>
      </c>
      <c r="ED27">
        <v>243</v>
      </c>
      <c r="EE27">
        <v>177</v>
      </c>
      <c r="EF27">
        <v>0</v>
      </c>
      <c r="EG27">
        <v>0</v>
      </c>
      <c r="EH27">
        <v>1</v>
      </c>
      <c r="EI27">
        <v>3</v>
      </c>
      <c r="EJ27">
        <v>3</v>
      </c>
      <c r="EK27">
        <v>1</v>
      </c>
      <c r="EL27">
        <v>1</v>
      </c>
      <c r="EM27">
        <v>1</v>
      </c>
      <c r="EN27">
        <v>1</v>
      </c>
      <c r="EO27">
        <v>20</v>
      </c>
      <c r="EP27">
        <v>5</v>
      </c>
      <c r="EQ27">
        <v>30</v>
      </c>
      <c r="ER27">
        <v>30</v>
      </c>
      <c r="ES27">
        <v>2</v>
      </c>
      <c r="ET27">
        <v>3</v>
      </c>
      <c r="EU27">
        <v>1</v>
      </c>
      <c r="EV27">
        <v>0</v>
      </c>
      <c r="EW27">
        <v>0</v>
      </c>
      <c r="EX27">
        <v>0</v>
      </c>
      <c r="EY27">
        <v>0</v>
      </c>
      <c r="EZ27">
        <v>0</v>
      </c>
      <c r="FA27">
        <v>0</v>
      </c>
      <c r="FB27">
        <v>0</v>
      </c>
      <c r="FC27">
        <v>-3</v>
      </c>
    </row>
    <row r="28" spans="1:159" x14ac:dyDescent="0.25">
      <c r="A28" t="s">
        <v>2871</v>
      </c>
      <c r="B28">
        <v>1</v>
      </c>
      <c r="C28">
        <v>23</v>
      </c>
      <c r="D28" s="41">
        <v>2823</v>
      </c>
      <c r="E28" s="41">
        <v>3102</v>
      </c>
      <c r="F28" s="41">
        <v>2538</v>
      </c>
      <c r="G28" s="14">
        <v>5658</v>
      </c>
      <c r="H28" s="14">
        <v>7048</v>
      </c>
      <c r="I28" s="14">
        <v>4009</v>
      </c>
      <c r="J28" s="40">
        <v>173</v>
      </c>
      <c r="K28" s="40">
        <v>-259</v>
      </c>
      <c r="L28" s="40">
        <v>1</v>
      </c>
      <c r="M28" s="40">
        <v>35</v>
      </c>
      <c r="N28" s="40">
        <v>98</v>
      </c>
      <c r="O28" s="40">
        <v>40</v>
      </c>
      <c r="P28" s="40">
        <v>0</v>
      </c>
      <c r="Q28" s="40">
        <v>15</v>
      </c>
      <c r="R28" s="40">
        <v>1</v>
      </c>
      <c r="S28" s="40">
        <v>1</v>
      </c>
      <c r="T28" s="40">
        <v>1</v>
      </c>
      <c r="U28" s="40">
        <v>10</v>
      </c>
      <c r="V28" s="40">
        <v>1</v>
      </c>
      <c r="W28" s="40">
        <v>0</v>
      </c>
      <c r="X28" s="40">
        <v>0</v>
      </c>
      <c r="Y28" s="40">
        <v>20</v>
      </c>
      <c r="Z28" s="40">
        <v>6</v>
      </c>
      <c r="AA28" s="40">
        <v>1</v>
      </c>
      <c r="AB28" s="40">
        <v>83</v>
      </c>
      <c r="AC28" s="40">
        <v>0</v>
      </c>
      <c r="AD28" s="40">
        <v>0</v>
      </c>
      <c r="AE28" s="40">
        <v>0</v>
      </c>
      <c r="AF28" s="40">
        <v>0</v>
      </c>
      <c r="AG28" s="40">
        <v>0</v>
      </c>
      <c r="AH28" s="40">
        <v>83</v>
      </c>
      <c r="AI28" s="40">
        <v>-175</v>
      </c>
      <c r="AJ28" s="40">
        <v>0</v>
      </c>
      <c r="AK28" s="40">
        <v>0</v>
      </c>
      <c r="AL28" s="40">
        <v>1</v>
      </c>
      <c r="AM28" s="40">
        <v>3</v>
      </c>
      <c r="AN28" s="40">
        <v>3</v>
      </c>
      <c r="AO28" s="40">
        <v>1</v>
      </c>
      <c r="AP28" s="40">
        <v>0</v>
      </c>
      <c r="AQ28" s="40">
        <v>0</v>
      </c>
      <c r="AR28" s="40">
        <v>1</v>
      </c>
      <c r="AS28" s="40">
        <v>15</v>
      </c>
      <c r="AT28" s="40">
        <v>10</v>
      </c>
      <c r="AU28" s="40">
        <v>0</v>
      </c>
      <c r="AV28" s="40">
        <v>30</v>
      </c>
      <c r="AW28" s="40">
        <v>1</v>
      </c>
      <c r="AX28" s="40">
        <v>2</v>
      </c>
      <c r="AY28" s="40">
        <v>1</v>
      </c>
      <c r="AZ28" s="40">
        <v>0</v>
      </c>
      <c r="BA28" s="40">
        <v>1</v>
      </c>
      <c r="BB28" s="40">
        <v>0</v>
      </c>
      <c r="BC28" s="40">
        <v>2</v>
      </c>
      <c r="BD28" s="40">
        <v>0</v>
      </c>
      <c r="BE28" s="40">
        <v>55</v>
      </c>
      <c r="BF28" s="40">
        <v>0</v>
      </c>
      <c r="BG28">
        <v>-3</v>
      </c>
      <c r="DF28">
        <v>432</v>
      </c>
      <c r="DG28">
        <v>259</v>
      </c>
      <c r="DH28">
        <v>3</v>
      </c>
      <c r="DI28">
        <v>29</v>
      </c>
      <c r="DJ28">
        <v>283</v>
      </c>
      <c r="DK28">
        <v>65</v>
      </c>
      <c r="DL28">
        <v>1</v>
      </c>
      <c r="DM28">
        <v>15</v>
      </c>
      <c r="DN28">
        <v>1</v>
      </c>
      <c r="DO28">
        <v>1</v>
      </c>
      <c r="DP28">
        <v>1</v>
      </c>
      <c r="DQ28">
        <v>7</v>
      </c>
      <c r="DR28">
        <v>1</v>
      </c>
      <c r="DS28">
        <v>0</v>
      </c>
      <c r="DT28">
        <v>0</v>
      </c>
      <c r="DU28">
        <v>14</v>
      </c>
      <c r="DV28">
        <v>-6</v>
      </c>
      <c r="DW28">
        <v>1</v>
      </c>
      <c r="DX28">
        <v>136</v>
      </c>
      <c r="DY28">
        <v>0</v>
      </c>
      <c r="DZ28">
        <v>10</v>
      </c>
      <c r="EA28">
        <v>112</v>
      </c>
      <c r="EB28">
        <v>0</v>
      </c>
      <c r="EC28">
        <v>0</v>
      </c>
      <c r="ED28">
        <v>258</v>
      </c>
      <c r="EE28">
        <v>175</v>
      </c>
      <c r="EF28">
        <v>0</v>
      </c>
      <c r="EG28">
        <v>1</v>
      </c>
      <c r="EH28">
        <v>0</v>
      </c>
      <c r="EI28">
        <v>3</v>
      </c>
      <c r="EJ28">
        <v>3</v>
      </c>
      <c r="EK28">
        <v>1</v>
      </c>
      <c r="EL28">
        <v>1</v>
      </c>
      <c r="EM28">
        <v>1</v>
      </c>
      <c r="EN28">
        <v>1</v>
      </c>
      <c r="EO28">
        <v>25</v>
      </c>
      <c r="EP28">
        <v>5</v>
      </c>
      <c r="EQ28">
        <v>30</v>
      </c>
      <c r="ER28">
        <v>30</v>
      </c>
      <c r="ES28">
        <v>1</v>
      </c>
      <c r="ET28">
        <v>2</v>
      </c>
      <c r="EU28">
        <v>3</v>
      </c>
      <c r="EV28">
        <v>0</v>
      </c>
      <c r="EW28">
        <v>0</v>
      </c>
      <c r="EX28">
        <v>1</v>
      </c>
      <c r="EY28">
        <v>0</v>
      </c>
      <c r="EZ28">
        <v>2</v>
      </c>
      <c r="FA28">
        <v>0</v>
      </c>
      <c r="FB28">
        <v>55</v>
      </c>
      <c r="FC28">
        <v>-3</v>
      </c>
    </row>
    <row r="29" spans="1:159" x14ac:dyDescent="0.25">
      <c r="A29" t="s">
        <v>2871</v>
      </c>
      <c r="B29">
        <v>1</v>
      </c>
      <c r="C29">
        <v>24</v>
      </c>
      <c r="D29" s="41">
        <v>3130</v>
      </c>
      <c r="E29" s="41">
        <v>6047</v>
      </c>
      <c r="F29" s="41">
        <v>7235</v>
      </c>
      <c r="G29" s="14">
        <v>3134</v>
      </c>
      <c r="H29" s="14">
        <v>4239</v>
      </c>
      <c r="I29" s="14">
        <v>3300</v>
      </c>
      <c r="J29" s="40">
        <v>167</v>
      </c>
      <c r="K29" s="40">
        <v>-36</v>
      </c>
      <c r="L29" s="40">
        <v>1</v>
      </c>
      <c r="M29" s="40">
        <v>33</v>
      </c>
      <c r="N29" s="40">
        <v>69</v>
      </c>
      <c r="O29" s="40">
        <v>40</v>
      </c>
      <c r="P29" s="40">
        <v>0</v>
      </c>
      <c r="Q29" s="40">
        <v>15</v>
      </c>
      <c r="R29" s="40">
        <v>1</v>
      </c>
      <c r="S29" s="40">
        <v>1</v>
      </c>
      <c r="T29" s="40">
        <v>1</v>
      </c>
      <c r="U29" s="40">
        <v>9</v>
      </c>
      <c r="V29" s="40">
        <v>1</v>
      </c>
      <c r="W29" s="40">
        <v>0</v>
      </c>
      <c r="X29" s="40">
        <v>0</v>
      </c>
      <c r="Y29" s="40">
        <v>18</v>
      </c>
      <c r="Z29" s="40">
        <v>18</v>
      </c>
      <c r="AA29" s="40">
        <v>1</v>
      </c>
      <c r="AB29" s="40">
        <v>42</v>
      </c>
      <c r="AC29" s="40">
        <v>10</v>
      </c>
      <c r="AD29" s="40">
        <v>0</v>
      </c>
      <c r="AE29" s="40">
        <v>2</v>
      </c>
      <c r="AF29" s="40">
        <v>0</v>
      </c>
      <c r="AG29" s="40">
        <v>0</v>
      </c>
      <c r="AH29" s="40">
        <v>44</v>
      </c>
      <c r="AI29" s="40">
        <v>-109</v>
      </c>
      <c r="AJ29" s="40">
        <v>1</v>
      </c>
      <c r="AK29" s="40">
        <v>2</v>
      </c>
      <c r="AL29" s="40">
        <v>0.5</v>
      </c>
      <c r="AM29" s="40">
        <v>3</v>
      </c>
      <c r="AN29" s="40">
        <v>3</v>
      </c>
      <c r="AO29" s="40">
        <v>1</v>
      </c>
      <c r="AP29" s="40">
        <v>0</v>
      </c>
      <c r="AQ29" s="40">
        <v>0</v>
      </c>
      <c r="AR29" s="40">
        <v>1</v>
      </c>
      <c r="AS29" s="40">
        <v>25</v>
      </c>
      <c r="AT29" s="40">
        <v>10</v>
      </c>
      <c r="AU29" s="40">
        <v>0</v>
      </c>
      <c r="AV29" s="40">
        <v>30</v>
      </c>
      <c r="AW29" s="40">
        <v>2</v>
      </c>
      <c r="AX29" s="40">
        <v>1</v>
      </c>
      <c r="AY29" s="40">
        <v>1</v>
      </c>
      <c r="AZ29" s="40">
        <v>0</v>
      </c>
      <c r="BA29" s="40">
        <v>0</v>
      </c>
      <c r="BB29" s="40">
        <v>0</v>
      </c>
      <c r="BC29" s="40">
        <v>1</v>
      </c>
      <c r="BD29" s="40">
        <v>1</v>
      </c>
      <c r="BE29" s="40">
        <v>25</v>
      </c>
      <c r="BF29" s="40">
        <v>25</v>
      </c>
      <c r="BG29">
        <v>-3</v>
      </c>
      <c r="DF29">
        <v>203</v>
      </c>
      <c r="DG29">
        <v>36</v>
      </c>
      <c r="DH29">
        <v>2</v>
      </c>
      <c r="DI29">
        <v>15</v>
      </c>
      <c r="DJ29">
        <v>153</v>
      </c>
      <c r="DK29">
        <v>10</v>
      </c>
      <c r="DL29">
        <v>1</v>
      </c>
      <c r="DM29">
        <v>15</v>
      </c>
      <c r="DN29">
        <v>1</v>
      </c>
      <c r="DO29">
        <v>1</v>
      </c>
      <c r="DP29">
        <v>1</v>
      </c>
      <c r="DQ29">
        <v>0</v>
      </c>
      <c r="DR29">
        <v>0</v>
      </c>
      <c r="DS29">
        <v>0</v>
      </c>
      <c r="DT29">
        <v>0</v>
      </c>
      <c r="DU29">
        <v>0</v>
      </c>
      <c r="DV29">
        <v>-18</v>
      </c>
      <c r="DW29">
        <v>0</v>
      </c>
      <c r="DX29">
        <v>60</v>
      </c>
      <c r="DY29">
        <v>0</v>
      </c>
      <c r="DZ29">
        <v>0</v>
      </c>
      <c r="EA29">
        <v>93</v>
      </c>
      <c r="EB29">
        <v>0</v>
      </c>
      <c r="EC29">
        <v>0</v>
      </c>
      <c r="ED29">
        <v>153</v>
      </c>
      <c r="EE29">
        <v>109</v>
      </c>
      <c r="EF29">
        <v>0</v>
      </c>
      <c r="EG29">
        <v>0</v>
      </c>
      <c r="EH29">
        <v>1</v>
      </c>
      <c r="EI29">
        <v>0</v>
      </c>
      <c r="EJ29">
        <v>0</v>
      </c>
      <c r="EK29">
        <v>1</v>
      </c>
      <c r="EL29">
        <v>0</v>
      </c>
      <c r="EM29">
        <v>0</v>
      </c>
      <c r="EN29">
        <v>1</v>
      </c>
      <c r="EO29">
        <v>0</v>
      </c>
      <c r="EP29">
        <v>10</v>
      </c>
      <c r="EQ29">
        <v>0</v>
      </c>
      <c r="ER29">
        <v>0</v>
      </c>
      <c r="ES29">
        <v>1</v>
      </c>
      <c r="ET29">
        <v>1</v>
      </c>
      <c r="EU29">
        <v>0</v>
      </c>
      <c r="EV29">
        <v>0</v>
      </c>
      <c r="EW29">
        <v>0</v>
      </c>
      <c r="EX29">
        <v>0</v>
      </c>
      <c r="EY29">
        <v>1</v>
      </c>
      <c r="EZ29">
        <v>1</v>
      </c>
      <c r="FA29">
        <v>25</v>
      </c>
      <c r="FB29">
        <v>25</v>
      </c>
      <c r="FC29">
        <v>-3</v>
      </c>
    </row>
    <row r="30" spans="1:159" x14ac:dyDescent="0.25">
      <c r="A30" t="s">
        <v>2871</v>
      </c>
      <c r="B30">
        <v>1</v>
      </c>
      <c r="C30">
        <v>25</v>
      </c>
      <c r="D30" s="41">
        <v>525</v>
      </c>
      <c r="E30" s="41">
        <v>5576</v>
      </c>
      <c r="F30" s="41">
        <v>2883</v>
      </c>
      <c r="G30" s="14">
        <v>3298</v>
      </c>
      <c r="H30" s="14">
        <v>5929</v>
      </c>
      <c r="I30" s="14">
        <v>6175</v>
      </c>
      <c r="J30" s="40">
        <v>438</v>
      </c>
      <c r="K30" s="40">
        <v>366</v>
      </c>
      <c r="L30" s="40">
        <v>3</v>
      </c>
      <c r="M30" s="40">
        <v>47</v>
      </c>
      <c r="N30" s="40">
        <v>326</v>
      </c>
      <c r="O30" s="40">
        <v>65</v>
      </c>
      <c r="P30" s="40">
        <v>1</v>
      </c>
      <c r="Q30" s="40">
        <v>15</v>
      </c>
      <c r="R30" s="40">
        <v>1</v>
      </c>
      <c r="S30" s="40">
        <v>1</v>
      </c>
      <c r="T30" s="40">
        <v>1</v>
      </c>
      <c r="U30" s="40">
        <v>7</v>
      </c>
      <c r="V30" s="40">
        <v>1</v>
      </c>
      <c r="W30" s="40">
        <v>9</v>
      </c>
      <c r="X30" s="40">
        <v>9</v>
      </c>
      <c r="Y30" s="40">
        <v>32</v>
      </c>
      <c r="Z30" s="40">
        <v>32</v>
      </c>
      <c r="AA30" s="40">
        <v>1</v>
      </c>
      <c r="AB30" s="40">
        <v>135</v>
      </c>
      <c r="AC30" s="40">
        <v>0</v>
      </c>
      <c r="AD30" s="40">
        <v>10</v>
      </c>
      <c r="AE30" s="40">
        <v>136</v>
      </c>
      <c r="AF30" s="40">
        <v>0</v>
      </c>
      <c r="AG30" s="40">
        <v>10</v>
      </c>
      <c r="AH30" s="40">
        <v>291</v>
      </c>
      <c r="AI30" s="40">
        <v>259</v>
      </c>
      <c r="AJ30" s="40">
        <v>0</v>
      </c>
      <c r="AK30" s="40">
        <v>1</v>
      </c>
      <c r="AL30" s="40">
        <v>0</v>
      </c>
      <c r="AM30" s="40">
        <v>3</v>
      </c>
      <c r="AN30" s="40">
        <v>3</v>
      </c>
      <c r="AO30" s="40">
        <v>1</v>
      </c>
      <c r="AP30" s="40">
        <v>3</v>
      </c>
      <c r="AQ30" s="40">
        <v>3</v>
      </c>
      <c r="AR30" s="40">
        <v>0.66666666666666663</v>
      </c>
      <c r="AS30" s="40">
        <v>35</v>
      </c>
      <c r="AT30" s="40">
        <v>5</v>
      </c>
      <c r="AU30" s="40">
        <v>30</v>
      </c>
      <c r="AV30" s="40">
        <v>30</v>
      </c>
      <c r="AW30" s="40">
        <v>2</v>
      </c>
      <c r="AX30" s="40">
        <v>1</v>
      </c>
      <c r="AY30" s="40">
        <v>3</v>
      </c>
      <c r="AZ30" s="40">
        <v>0</v>
      </c>
      <c r="BA30" s="40">
        <v>0</v>
      </c>
      <c r="BB30" s="40">
        <v>0</v>
      </c>
      <c r="BC30" s="40">
        <v>0</v>
      </c>
      <c r="BD30" s="40">
        <v>0</v>
      </c>
      <c r="BE30" s="40">
        <v>0</v>
      </c>
      <c r="BF30" s="40">
        <v>0</v>
      </c>
      <c r="BG30">
        <v>-3</v>
      </c>
      <c r="DF30">
        <v>72</v>
      </c>
      <c r="DG30">
        <v>-366</v>
      </c>
      <c r="DH30">
        <v>0</v>
      </c>
      <c r="DI30">
        <v>15</v>
      </c>
      <c r="DJ30">
        <v>42</v>
      </c>
      <c r="DK30">
        <v>15</v>
      </c>
      <c r="DL30">
        <v>0</v>
      </c>
      <c r="DM30">
        <v>15</v>
      </c>
      <c r="DN30">
        <v>1</v>
      </c>
      <c r="DO30">
        <v>1</v>
      </c>
      <c r="DP30">
        <v>1</v>
      </c>
      <c r="DQ30">
        <v>0</v>
      </c>
      <c r="DR30">
        <v>0</v>
      </c>
      <c r="DS30">
        <v>0</v>
      </c>
      <c r="DT30">
        <v>-9</v>
      </c>
      <c r="DU30">
        <v>0</v>
      </c>
      <c r="DV30">
        <v>4</v>
      </c>
      <c r="DW30">
        <v>0</v>
      </c>
      <c r="DX30">
        <v>32</v>
      </c>
      <c r="DY30">
        <v>10</v>
      </c>
      <c r="DZ30">
        <v>0</v>
      </c>
      <c r="EA30">
        <v>0</v>
      </c>
      <c r="EB30">
        <v>0</v>
      </c>
      <c r="EC30">
        <v>0</v>
      </c>
      <c r="ED30">
        <v>32</v>
      </c>
      <c r="EE30">
        <v>-259</v>
      </c>
      <c r="EF30">
        <v>1</v>
      </c>
      <c r="EG30">
        <v>1</v>
      </c>
      <c r="EH30">
        <v>1</v>
      </c>
      <c r="EI30">
        <v>0</v>
      </c>
      <c r="EJ30">
        <v>0</v>
      </c>
      <c r="EK30">
        <v>1</v>
      </c>
      <c r="EL30">
        <v>1</v>
      </c>
      <c r="EM30">
        <v>1</v>
      </c>
      <c r="EN30">
        <v>0</v>
      </c>
      <c r="EO30">
        <v>10</v>
      </c>
      <c r="EP30">
        <v>15</v>
      </c>
      <c r="EQ30">
        <v>0</v>
      </c>
      <c r="ER30">
        <v>0</v>
      </c>
      <c r="ES30">
        <v>1</v>
      </c>
      <c r="ET30">
        <v>1</v>
      </c>
      <c r="EU30">
        <v>1</v>
      </c>
      <c r="EV30">
        <v>0</v>
      </c>
      <c r="EW30">
        <v>0</v>
      </c>
      <c r="EX30">
        <v>0</v>
      </c>
      <c r="EY30">
        <v>0</v>
      </c>
      <c r="EZ30">
        <v>0</v>
      </c>
      <c r="FA30">
        <v>0</v>
      </c>
      <c r="FB30">
        <v>0</v>
      </c>
      <c r="FC30">
        <v>-3</v>
      </c>
    </row>
    <row r="31" spans="1:159" x14ac:dyDescent="0.25">
      <c r="A31" t="s">
        <v>2871</v>
      </c>
      <c r="B31">
        <v>1</v>
      </c>
      <c r="C31">
        <v>26</v>
      </c>
      <c r="D31" s="41">
        <v>3275</v>
      </c>
      <c r="E31" s="41">
        <v>2538</v>
      </c>
      <c r="F31" s="41">
        <v>6056</v>
      </c>
      <c r="G31" s="14">
        <v>5172</v>
      </c>
      <c r="H31" s="14">
        <v>5638</v>
      </c>
      <c r="I31" s="14">
        <v>3277</v>
      </c>
      <c r="J31" s="40">
        <v>40</v>
      </c>
      <c r="K31" s="40">
        <v>-373</v>
      </c>
      <c r="L31" s="40">
        <v>0</v>
      </c>
      <c r="M31" s="40">
        <v>10</v>
      </c>
      <c r="N31" s="40">
        <v>10</v>
      </c>
      <c r="O31" s="40">
        <v>15</v>
      </c>
      <c r="P31" s="40">
        <v>0</v>
      </c>
      <c r="Q31" s="40">
        <v>10</v>
      </c>
      <c r="R31" s="40">
        <v>1</v>
      </c>
      <c r="S31" s="40">
        <v>0</v>
      </c>
      <c r="T31" s="40">
        <v>1</v>
      </c>
      <c r="U31" s="40">
        <v>0</v>
      </c>
      <c r="V31" s="40">
        <v>0</v>
      </c>
      <c r="W31" s="40">
        <v>0</v>
      </c>
      <c r="X31" s="40">
        <v>0</v>
      </c>
      <c r="Y31" s="40">
        <v>0</v>
      </c>
      <c r="Z31" s="40">
        <v>0</v>
      </c>
      <c r="AA31" s="40">
        <v>0</v>
      </c>
      <c r="AB31" s="40">
        <v>0</v>
      </c>
      <c r="AC31" s="40">
        <v>0</v>
      </c>
      <c r="AD31" s="40">
        <v>0</v>
      </c>
      <c r="AE31" s="40">
        <v>0</v>
      </c>
      <c r="AF31" s="40">
        <v>0</v>
      </c>
      <c r="AG31" s="40">
        <v>0</v>
      </c>
      <c r="AH31" s="40">
        <v>0</v>
      </c>
      <c r="AI31" s="40">
        <v>-248</v>
      </c>
      <c r="AJ31" s="40">
        <v>0</v>
      </c>
      <c r="AK31" s="40">
        <v>0</v>
      </c>
      <c r="AL31" s="40">
        <v>1</v>
      </c>
      <c r="AM31" s="40">
        <v>0</v>
      </c>
      <c r="AN31" s="40">
        <v>2</v>
      </c>
      <c r="AO31" s="40">
        <v>0</v>
      </c>
      <c r="AP31" s="40">
        <v>0</v>
      </c>
      <c r="AQ31" s="40">
        <v>0</v>
      </c>
      <c r="AR31" s="40">
        <v>1</v>
      </c>
      <c r="AS31" s="40">
        <v>10</v>
      </c>
      <c r="AT31" s="40">
        <v>15</v>
      </c>
      <c r="AU31" s="40">
        <v>0</v>
      </c>
      <c r="AV31" s="40">
        <v>0</v>
      </c>
      <c r="AW31" s="40">
        <v>1</v>
      </c>
      <c r="AX31" s="40">
        <v>1</v>
      </c>
      <c r="AY31" s="40">
        <v>1</v>
      </c>
      <c r="AZ31" s="40">
        <v>0</v>
      </c>
      <c r="BA31" s="40">
        <v>0</v>
      </c>
      <c r="BB31" s="40">
        <v>1</v>
      </c>
      <c r="BC31" s="40">
        <v>1</v>
      </c>
      <c r="BD31" s="40">
        <v>0</v>
      </c>
      <c r="BE31" s="40">
        <v>25</v>
      </c>
      <c r="BF31" s="40">
        <v>5</v>
      </c>
      <c r="BG31">
        <v>-3</v>
      </c>
      <c r="DF31">
        <v>413</v>
      </c>
      <c r="DG31">
        <v>373</v>
      </c>
      <c r="DH31">
        <v>3</v>
      </c>
      <c r="DI31">
        <v>5</v>
      </c>
      <c r="DJ31">
        <v>293</v>
      </c>
      <c r="DK31">
        <v>90</v>
      </c>
      <c r="DL31">
        <v>1</v>
      </c>
      <c r="DM31">
        <v>5</v>
      </c>
      <c r="DN31">
        <v>0</v>
      </c>
      <c r="DO31">
        <v>1</v>
      </c>
      <c r="DP31">
        <v>0</v>
      </c>
      <c r="DQ31">
        <v>0</v>
      </c>
      <c r="DR31">
        <v>0</v>
      </c>
      <c r="DS31">
        <v>0</v>
      </c>
      <c r="DT31">
        <v>0</v>
      </c>
      <c r="DU31">
        <v>0</v>
      </c>
      <c r="DV31">
        <v>0</v>
      </c>
      <c r="DW31">
        <v>0</v>
      </c>
      <c r="DX31">
        <v>122</v>
      </c>
      <c r="DY31">
        <v>10</v>
      </c>
      <c r="DZ31">
        <v>10</v>
      </c>
      <c r="EA31">
        <v>116</v>
      </c>
      <c r="EB31">
        <v>10</v>
      </c>
      <c r="EC31">
        <v>0</v>
      </c>
      <c r="ED31">
        <v>248</v>
      </c>
      <c r="EE31">
        <v>248</v>
      </c>
      <c r="EF31">
        <v>3</v>
      </c>
      <c r="EG31">
        <v>3</v>
      </c>
      <c r="EH31">
        <v>1</v>
      </c>
      <c r="EI31">
        <v>3</v>
      </c>
      <c r="EJ31">
        <v>3</v>
      </c>
      <c r="EK31">
        <v>1</v>
      </c>
      <c r="EL31">
        <v>3</v>
      </c>
      <c r="EM31">
        <v>3</v>
      </c>
      <c r="EN31">
        <v>0.33333333333333331</v>
      </c>
      <c r="EO31">
        <v>45</v>
      </c>
      <c r="EP31">
        <v>0</v>
      </c>
      <c r="EQ31">
        <v>60</v>
      </c>
      <c r="ER31">
        <v>30</v>
      </c>
      <c r="ES31">
        <v>3</v>
      </c>
      <c r="ET31">
        <v>3</v>
      </c>
      <c r="EU31">
        <v>2</v>
      </c>
      <c r="EV31">
        <v>1</v>
      </c>
      <c r="EW31">
        <v>1</v>
      </c>
      <c r="EX31">
        <v>0</v>
      </c>
      <c r="EY31">
        <v>0</v>
      </c>
      <c r="EZ31">
        <v>1</v>
      </c>
      <c r="FA31">
        <v>5</v>
      </c>
      <c r="FB31">
        <v>25</v>
      </c>
      <c r="FC31">
        <v>-3</v>
      </c>
    </row>
    <row r="32" spans="1:159" x14ac:dyDescent="0.25">
      <c r="A32" t="s">
        <v>2871</v>
      </c>
      <c r="B32">
        <v>1</v>
      </c>
      <c r="C32">
        <v>27</v>
      </c>
      <c r="D32" s="41">
        <v>2491</v>
      </c>
      <c r="E32" s="41">
        <v>4360</v>
      </c>
      <c r="F32" s="41">
        <v>876</v>
      </c>
      <c r="G32" s="14">
        <v>4674</v>
      </c>
      <c r="H32" s="14">
        <v>4818</v>
      </c>
      <c r="I32" s="14">
        <v>6453</v>
      </c>
      <c r="J32" s="40">
        <v>418</v>
      </c>
      <c r="K32" s="40">
        <v>174</v>
      </c>
      <c r="L32" s="40">
        <v>2</v>
      </c>
      <c r="M32" s="40">
        <v>30</v>
      </c>
      <c r="N32" s="40">
        <v>323</v>
      </c>
      <c r="O32" s="40">
        <v>40</v>
      </c>
      <c r="P32" s="40">
        <v>1</v>
      </c>
      <c r="Q32" s="40">
        <v>10</v>
      </c>
      <c r="R32" s="40">
        <v>1</v>
      </c>
      <c r="S32" s="40">
        <v>0</v>
      </c>
      <c r="T32" s="40">
        <v>1</v>
      </c>
      <c r="U32" s="40">
        <v>10</v>
      </c>
      <c r="V32" s="40">
        <v>1</v>
      </c>
      <c r="W32" s="40">
        <v>0</v>
      </c>
      <c r="X32" s="40">
        <v>0</v>
      </c>
      <c r="Y32" s="40">
        <v>20</v>
      </c>
      <c r="Z32" s="40">
        <v>20</v>
      </c>
      <c r="AA32" s="40">
        <v>0</v>
      </c>
      <c r="AB32" s="40">
        <v>136</v>
      </c>
      <c r="AC32" s="40">
        <v>0</v>
      </c>
      <c r="AD32" s="40">
        <v>10</v>
      </c>
      <c r="AE32" s="40">
        <v>122</v>
      </c>
      <c r="AF32" s="40">
        <v>10</v>
      </c>
      <c r="AG32" s="40">
        <v>10</v>
      </c>
      <c r="AH32" s="40">
        <v>278</v>
      </c>
      <c r="AI32" s="40">
        <v>149</v>
      </c>
      <c r="AJ32" s="40">
        <v>2</v>
      </c>
      <c r="AK32" s="40">
        <v>3</v>
      </c>
      <c r="AL32" s="40">
        <v>0.66666666666666663</v>
      </c>
      <c r="AM32" s="40">
        <v>3</v>
      </c>
      <c r="AN32" s="40">
        <v>3</v>
      </c>
      <c r="AO32" s="40">
        <v>1</v>
      </c>
      <c r="AP32" s="40">
        <v>3</v>
      </c>
      <c r="AQ32" s="40">
        <v>3</v>
      </c>
      <c r="AR32" s="40">
        <v>0.66666666666666663</v>
      </c>
      <c r="AS32" s="40">
        <v>45</v>
      </c>
      <c r="AT32" s="40">
        <v>10</v>
      </c>
      <c r="AU32" s="40">
        <v>0</v>
      </c>
      <c r="AV32" s="40">
        <v>30</v>
      </c>
      <c r="AW32" s="40">
        <v>1</v>
      </c>
      <c r="AX32" s="40">
        <v>2</v>
      </c>
      <c r="AY32" s="40">
        <v>1</v>
      </c>
      <c r="AZ32" s="40">
        <v>0</v>
      </c>
      <c r="BA32" s="40">
        <v>0</v>
      </c>
      <c r="BB32" s="40">
        <v>0</v>
      </c>
      <c r="BC32" s="40">
        <v>1</v>
      </c>
      <c r="BD32" s="40">
        <v>1</v>
      </c>
      <c r="BE32" s="40">
        <v>25</v>
      </c>
      <c r="BF32" s="40">
        <v>25</v>
      </c>
      <c r="BG32">
        <v>-3</v>
      </c>
      <c r="DF32">
        <v>244</v>
      </c>
      <c r="DG32">
        <v>-174</v>
      </c>
      <c r="DH32">
        <v>0</v>
      </c>
      <c r="DI32">
        <v>10</v>
      </c>
      <c r="DJ32">
        <v>144</v>
      </c>
      <c r="DK32">
        <v>65</v>
      </c>
      <c r="DL32">
        <v>0</v>
      </c>
      <c r="DM32">
        <v>10</v>
      </c>
      <c r="DN32">
        <v>1</v>
      </c>
      <c r="DO32">
        <v>0</v>
      </c>
      <c r="DP32">
        <v>1</v>
      </c>
      <c r="DQ32">
        <v>0</v>
      </c>
      <c r="DR32">
        <v>0</v>
      </c>
      <c r="DS32">
        <v>0</v>
      </c>
      <c r="DT32">
        <v>0</v>
      </c>
      <c r="DU32">
        <v>0</v>
      </c>
      <c r="DV32">
        <v>-20</v>
      </c>
      <c r="DW32">
        <v>0</v>
      </c>
      <c r="DX32">
        <v>129</v>
      </c>
      <c r="DY32">
        <v>0</v>
      </c>
      <c r="DZ32">
        <v>0</v>
      </c>
      <c r="EA32">
        <v>0</v>
      </c>
      <c r="EB32">
        <v>0</v>
      </c>
      <c r="EC32">
        <v>0</v>
      </c>
      <c r="ED32">
        <v>129</v>
      </c>
      <c r="EE32">
        <v>-149</v>
      </c>
      <c r="EF32">
        <v>0</v>
      </c>
      <c r="EG32">
        <v>0</v>
      </c>
      <c r="EH32">
        <v>1</v>
      </c>
      <c r="EI32">
        <v>3</v>
      </c>
      <c r="EJ32">
        <v>3</v>
      </c>
      <c r="EK32">
        <v>1</v>
      </c>
      <c r="EL32">
        <v>0</v>
      </c>
      <c r="EM32">
        <v>0</v>
      </c>
      <c r="EN32">
        <v>1</v>
      </c>
      <c r="EO32">
        <v>15</v>
      </c>
      <c r="EP32">
        <v>5</v>
      </c>
      <c r="EQ32">
        <v>30</v>
      </c>
      <c r="ER32">
        <v>30</v>
      </c>
      <c r="ES32">
        <v>3</v>
      </c>
      <c r="ET32">
        <v>1</v>
      </c>
      <c r="EU32">
        <v>2</v>
      </c>
      <c r="EV32">
        <v>0</v>
      </c>
      <c r="EW32">
        <v>0</v>
      </c>
      <c r="EX32">
        <v>0</v>
      </c>
      <c r="EY32">
        <v>1</v>
      </c>
      <c r="EZ32">
        <v>1</v>
      </c>
      <c r="FA32">
        <v>25</v>
      </c>
      <c r="FB32">
        <v>25</v>
      </c>
      <c r="FC32">
        <v>-3</v>
      </c>
    </row>
    <row r="33" spans="1:159" x14ac:dyDescent="0.25">
      <c r="A33" t="s">
        <v>2871</v>
      </c>
      <c r="B33">
        <v>1</v>
      </c>
      <c r="C33">
        <v>28</v>
      </c>
      <c r="D33" s="41">
        <v>7048</v>
      </c>
      <c r="E33" s="41">
        <v>2220</v>
      </c>
      <c r="F33" s="41">
        <v>6047</v>
      </c>
      <c r="G33" s="14">
        <v>3292</v>
      </c>
      <c r="H33" s="14">
        <v>2500</v>
      </c>
      <c r="I33" s="14">
        <v>5658</v>
      </c>
      <c r="J33" s="40">
        <v>182</v>
      </c>
      <c r="K33" s="40">
        <v>-127</v>
      </c>
      <c r="L33" s="40">
        <v>0</v>
      </c>
      <c r="M33" s="40">
        <v>15</v>
      </c>
      <c r="N33" s="40">
        <v>127</v>
      </c>
      <c r="O33" s="40">
        <v>40</v>
      </c>
      <c r="P33" s="40">
        <v>0</v>
      </c>
      <c r="Q33" s="40">
        <v>15</v>
      </c>
      <c r="R33" s="40">
        <v>1</v>
      </c>
      <c r="S33" s="40">
        <v>1</v>
      </c>
      <c r="T33" s="40">
        <v>1</v>
      </c>
      <c r="U33" s="40">
        <v>0</v>
      </c>
      <c r="V33" s="40">
        <v>0</v>
      </c>
      <c r="W33" s="40">
        <v>0</v>
      </c>
      <c r="X33" s="40">
        <v>0</v>
      </c>
      <c r="Y33" s="40">
        <v>0</v>
      </c>
      <c r="Z33" s="40">
        <v>0</v>
      </c>
      <c r="AA33" s="40">
        <v>0</v>
      </c>
      <c r="AB33" s="40">
        <v>97</v>
      </c>
      <c r="AC33" s="40">
        <v>0</v>
      </c>
      <c r="AD33" s="40">
        <v>0</v>
      </c>
      <c r="AE33" s="40">
        <v>0</v>
      </c>
      <c r="AF33" s="40">
        <v>0</v>
      </c>
      <c r="AG33" s="40">
        <v>0</v>
      </c>
      <c r="AH33" s="40">
        <v>97</v>
      </c>
      <c r="AI33" s="40">
        <v>-162</v>
      </c>
      <c r="AJ33" s="40">
        <v>0</v>
      </c>
      <c r="AK33" s="40">
        <v>1</v>
      </c>
      <c r="AL33" s="40">
        <v>0</v>
      </c>
      <c r="AM33" s="40">
        <v>3</v>
      </c>
      <c r="AN33" s="40">
        <v>3</v>
      </c>
      <c r="AO33" s="40">
        <v>1</v>
      </c>
      <c r="AP33" s="40">
        <v>2</v>
      </c>
      <c r="AQ33" s="40">
        <v>2</v>
      </c>
      <c r="AR33" s="40">
        <v>0</v>
      </c>
      <c r="AS33" s="40">
        <v>30</v>
      </c>
      <c r="AT33" s="40">
        <v>10</v>
      </c>
      <c r="AU33" s="40">
        <v>0</v>
      </c>
      <c r="AV33" s="40">
        <v>30</v>
      </c>
      <c r="AW33" s="40">
        <v>2</v>
      </c>
      <c r="AX33" s="40">
        <v>1</v>
      </c>
      <c r="AY33" s="40">
        <v>1</v>
      </c>
      <c r="AZ33" s="40">
        <v>0</v>
      </c>
      <c r="BA33" s="40">
        <v>0</v>
      </c>
      <c r="BB33" s="40">
        <v>0</v>
      </c>
      <c r="BC33" s="40">
        <v>0</v>
      </c>
      <c r="BD33" s="40">
        <v>0</v>
      </c>
      <c r="BE33" s="40">
        <v>0</v>
      </c>
      <c r="BF33" s="40">
        <v>0</v>
      </c>
      <c r="BG33">
        <v>-3</v>
      </c>
      <c r="DF33">
        <v>309</v>
      </c>
      <c r="DG33">
        <v>127</v>
      </c>
      <c r="DH33">
        <v>2</v>
      </c>
      <c r="DI33">
        <v>10</v>
      </c>
      <c r="DJ33">
        <v>264</v>
      </c>
      <c r="DK33">
        <v>35</v>
      </c>
      <c r="DL33">
        <v>1</v>
      </c>
      <c r="DM33">
        <v>10</v>
      </c>
      <c r="DN33">
        <v>1</v>
      </c>
      <c r="DO33">
        <v>0</v>
      </c>
      <c r="DP33">
        <v>1</v>
      </c>
      <c r="DQ33">
        <v>0</v>
      </c>
      <c r="DR33">
        <v>0</v>
      </c>
      <c r="DS33">
        <v>0</v>
      </c>
      <c r="DT33">
        <v>0</v>
      </c>
      <c r="DU33">
        <v>0</v>
      </c>
      <c r="DV33">
        <v>0</v>
      </c>
      <c r="DW33">
        <v>0</v>
      </c>
      <c r="DX33">
        <v>125</v>
      </c>
      <c r="DY33">
        <v>0</v>
      </c>
      <c r="DZ33">
        <v>10</v>
      </c>
      <c r="EA33">
        <v>124</v>
      </c>
      <c r="EB33">
        <v>0</v>
      </c>
      <c r="EC33">
        <v>0</v>
      </c>
      <c r="ED33">
        <v>259</v>
      </c>
      <c r="EE33">
        <v>162</v>
      </c>
      <c r="EF33">
        <v>0</v>
      </c>
      <c r="EG33">
        <v>0</v>
      </c>
      <c r="EH33">
        <v>1</v>
      </c>
      <c r="EI33">
        <v>0</v>
      </c>
      <c r="EJ33">
        <v>0</v>
      </c>
      <c r="EK33">
        <v>1</v>
      </c>
      <c r="EL33">
        <v>1</v>
      </c>
      <c r="EM33">
        <v>1</v>
      </c>
      <c r="EN33">
        <v>1</v>
      </c>
      <c r="EO33">
        <v>5</v>
      </c>
      <c r="EP33">
        <v>5</v>
      </c>
      <c r="EQ33">
        <v>30</v>
      </c>
      <c r="ER33">
        <v>0</v>
      </c>
      <c r="ES33">
        <v>0</v>
      </c>
      <c r="ET33">
        <v>1</v>
      </c>
      <c r="EU33">
        <v>3</v>
      </c>
      <c r="EV33">
        <v>0</v>
      </c>
      <c r="EW33">
        <v>0</v>
      </c>
      <c r="EX33">
        <v>0</v>
      </c>
      <c r="EY33">
        <v>0</v>
      </c>
      <c r="EZ33">
        <v>0</v>
      </c>
      <c r="FA33">
        <v>0</v>
      </c>
      <c r="FB33">
        <v>0</v>
      </c>
      <c r="FC33">
        <v>-3</v>
      </c>
    </row>
    <row r="34" spans="1:159" x14ac:dyDescent="0.25">
      <c r="A34" t="s">
        <v>2871</v>
      </c>
      <c r="B34">
        <v>1</v>
      </c>
      <c r="C34">
        <v>29</v>
      </c>
      <c r="D34" s="41">
        <v>7257</v>
      </c>
      <c r="E34" s="41">
        <v>3300</v>
      </c>
      <c r="F34" s="41">
        <v>3750</v>
      </c>
      <c r="G34" s="14">
        <v>3102</v>
      </c>
      <c r="H34" s="14">
        <v>3754</v>
      </c>
      <c r="I34" s="14">
        <v>3883</v>
      </c>
      <c r="J34" s="40">
        <v>345</v>
      </c>
      <c r="K34" s="40">
        <v>191</v>
      </c>
      <c r="L34" s="40">
        <v>3</v>
      </c>
      <c r="M34" s="40">
        <v>33</v>
      </c>
      <c r="N34" s="40">
        <v>272</v>
      </c>
      <c r="O34" s="40">
        <v>40</v>
      </c>
      <c r="P34" s="40">
        <v>1</v>
      </c>
      <c r="Q34" s="40">
        <v>15</v>
      </c>
      <c r="R34" s="40">
        <v>1</v>
      </c>
      <c r="S34" s="40">
        <v>1</v>
      </c>
      <c r="T34" s="40">
        <v>1</v>
      </c>
      <c r="U34" s="40">
        <v>9</v>
      </c>
      <c r="V34" s="40">
        <v>1</v>
      </c>
      <c r="W34" s="40">
        <v>0</v>
      </c>
      <c r="X34" s="40">
        <v>0</v>
      </c>
      <c r="Y34" s="40">
        <v>18</v>
      </c>
      <c r="Z34" s="40">
        <v>18</v>
      </c>
      <c r="AA34" s="40">
        <v>1</v>
      </c>
      <c r="AB34" s="40">
        <v>136</v>
      </c>
      <c r="AC34" s="40">
        <v>0</v>
      </c>
      <c r="AD34" s="40">
        <v>0</v>
      </c>
      <c r="AE34" s="40">
        <v>121</v>
      </c>
      <c r="AF34" s="40">
        <v>0</v>
      </c>
      <c r="AG34" s="40">
        <v>0</v>
      </c>
      <c r="AH34" s="40">
        <v>257</v>
      </c>
      <c r="AI34" s="40">
        <v>198</v>
      </c>
      <c r="AJ34" s="40">
        <v>0</v>
      </c>
      <c r="AK34" s="40">
        <v>0</v>
      </c>
      <c r="AL34" s="40">
        <v>1</v>
      </c>
      <c r="AM34" s="40">
        <v>3</v>
      </c>
      <c r="AN34" s="40">
        <v>3</v>
      </c>
      <c r="AO34" s="40">
        <v>1</v>
      </c>
      <c r="AP34" s="40">
        <v>0</v>
      </c>
      <c r="AQ34" s="40">
        <v>0</v>
      </c>
      <c r="AR34" s="40">
        <v>1</v>
      </c>
      <c r="AS34" s="40">
        <v>15</v>
      </c>
      <c r="AT34" s="40">
        <v>10</v>
      </c>
      <c r="AU34" s="40">
        <v>0</v>
      </c>
      <c r="AV34" s="40">
        <v>30</v>
      </c>
      <c r="AW34" s="40">
        <v>1</v>
      </c>
      <c r="AX34" s="40">
        <v>2</v>
      </c>
      <c r="AY34" s="40">
        <v>1</v>
      </c>
      <c r="AZ34" s="40">
        <v>0</v>
      </c>
      <c r="BA34" s="40">
        <v>0</v>
      </c>
      <c r="BB34" s="40">
        <v>0</v>
      </c>
      <c r="BC34" s="40">
        <v>2</v>
      </c>
      <c r="BD34" s="40">
        <v>0</v>
      </c>
      <c r="BE34" s="40">
        <v>50</v>
      </c>
      <c r="BF34" s="40">
        <v>0</v>
      </c>
      <c r="BG34">
        <v>-3</v>
      </c>
      <c r="DF34">
        <v>154</v>
      </c>
      <c r="DG34">
        <v>-191</v>
      </c>
      <c r="DH34">
        <v>0</v>
      </c>
      <c r="DI34">
        <v>10</v>
      </c>
      <c r="DJ34">
        <v>59</v>
      </c>
      <c r="DK34">
        <v>35</v>
      </c>
      <c r="DL34">
        <v>0</v>
      </c>
      <c r="DM34">
        <v>10</v>
      </c>
      <c r="DN34">
        <v>1</v>
      </c>
      <c r="DO34">
        <v>0</v>
      </c>
      <c r="DP34">
        <v>1</v>
      </c>
      <c r="DQ34">
        <v>0</v>
      </c>
      <c r="DR34">
        <v>0</v>
      </c>
      <c r="DS34">
        <v>0</v>
      </c>
      <c r="DT34">
        <v>0</v>
      </c>
      <c r="DU34">
        <v>0</v>
      </c>
      <c r="DV34">
        <v>-18</v>
      </c>
      <c r="DW34">
        <v>0</v>
      </c>
      <c r="DX34">
        <v>59</v>
      </c>
      <c r="DY34">
        <v>0</v>
      </c>
      <c r="DZ34">
        <v>0</v>
      </c>
      <c r="EA34">
        <v>0</v>
      </c>
      <c r="EB34">
        <v>0</v>
      </c>
      <c r="EC34">
        <v>0</v>
      </c>
      <c r="ED34">
        <v>59</v>
      </c>
      <c r="EE34">
        <v>-198</v>
      </c>
      <c r="EF34">
        <v>0</v>
      </c>
      <c r="EG34">
        <v>0</v>
      </c>
      <c r="EH34">
        <v>1</v>
      </c>
      <c r="EI34">
        <v>0</v>
      </c>
      <c r="EJ34">
        <v>0</v>
      </c>
      <c r="EK34">
        <v>1</v>
      </c>
      <c r="EL34">
        <v>0</v>
      </c>
      <c r="EM34">
        <v>0</v>
      </c>
      <c r="EN34">
        <v>1</v>
      </c>
      <c r="EO34">
        <v>0</v>
      </c>
      <c r="EP34">
        <v>5</v>
      </c>
      <c r="EQ34">
        <v>30</v>
      </c>
      <c r="ER34">
        <v>0</v>
      </c>
      <c r="ES34">
        <v>1</v>
      </c>
      <c r="ET34">
        <v>0</v>
      </c>
      <c r="EU34">
        <v>3</v>
      </c>
      <c r="EV34">
        <v>0</v>
      </c>
      <c r="EW34">
        <v>0</v>
      </c>
      <c r="EX34">
        <v>0</v>
      </c>
      <c r="EY34">
        <v>0</v>
      </c>
      <c r="EZ34">
        <v>2</v>
      </c>
      <c r="FA34">
        <v>0</v>
      </c>
      <c r="FB34">
        <v>50</v>
      </c>
      <c r="FC34">
        <v>-3</v>
      </c>
    </row>
    <row r="35" spans="1:159" x14ac:dyDescent="0.25">
      <c r="A35" t="s">
        <v>2871</v>
      </c>
      <c r="B35">
        <v>1</v>
      </c>
      <c r="C35">
        <v>30</v>
      </c>
      <c r="D35" s="41">
        <v>2823</v>
      </c>
      <c r="E35" s="41">
        <v>2472</v>
      </c>
      <c r="F35" s="41">
        <v>3007</v>
      </c>
      <c r="G35" s="14">
        <v>2531</v>
      </c>
      <c r="H35" s="14">
        <v>4198</v>
      </c>
      <c r="I35" s="14">
        <v>3130</v>
      </c>
      <c r="J35" s="40">
        <v>241</v>
      </c>
      <c r="K35" s="40">
        <v>-61</v>
      </c>
      <c r="L35" s="40">
        <v>1</v>
      </c>
      <c r="M35" s="40">
        <v>35</v>
      </c>
      <c r="N35" s="40">
        <v>171</v>
      </c>
      <c r="O35" s="40">
        <v>5</v>
      </c>
      <c r="P35" s="40">
        <v>0</v>
      </c>
      <c r="Q35" s="40">
        <v>15</v>
      </c>
      <c r="R35" s="40">
        <v>1</v>
      </c>
      <c r="S35" s="40">
        <v>1</v>
      </c>
      <c r="T35" s="40">
        <v>1</v>
      </c>
      <c r="U35" s="40">
        <v>10</v>
      </c>
      <c r="V35" s="40">
        <v>1</v>
      </c>
      <c r="W35" s="40">
        <v>0</v>
      </c>
      <c r="X35" s="40">
        <v>0</v>
      </c>
      <c r="Y35" s="40">
        <v>20</v>
      </c>
      <c r="Z35" s="40">
        <v>20</v>
      </c>
      <c r="AA35" s="40">
        <v>1</v>
      </c>
      <c r="AB35" s="40">
        <v>115</v>
      </c>
      <c r="AC35" s="40">
        <v>0</v>
      </c>
      <c r="AD35" s="40">
        <v>10</v>
      </c>
      <c r="AE35" s="40">
        <v>41</v>
      </c>
      <c r="AF35" s="40">
        <v>0</v>
      </c>
      <c r="AG35" s="40">
        <v>0</v>
      </c>
      <c r="AH35" s="40">
        <v>166</v>
      </c>
      <c r="AI35" s="40">
        <v>-36</v>
      </c>
      <c r="AJ35" s="40">
        <v>0</v>
      </c>
      <c r="AK35" s="40">
        <v>0</v>
      </c>
      <c r="AL35" s="40">
        <v>1</v>
      </c>
      <c r="AM35" s="40">
        <v>0</v>
      </c>
      <c r="AN35" s="40">
        <v>0</v>
      </c>
      <c r="AO35" s="40">
        <v>1</v>
      </c>
      <c r="AP35" s="40">
        <v>1</v>
      </c>
      <c r="AQ35" s="40">
        <v>1</v>
      </c>
      <c r="AR35" s="40">
        <v>1</v>
      </c>
      <c r="AS35" s="40">
        <v>5</v>
      </c>
      <c r="AT35" s="40">
        <v>5</v>
      </c>
      <c r="AU35" s="40">
        <v>0</v>
      </c>
      <c r="AV35" s="40">
        <v>0</v>
      </c>
      <c r="AW35" s="40">
        <v>0</v>
      </c>
      <c r="AX35" s="40">
        <v>0</v>
      </c>
      <c r="AY35" s="40">
        <v>1</v>
      </c>
      <c r="AZ35" s="40">
        <v>0</v>
      </c>
      <c r="BA35" s="40">
        <v>0</v>
      </c>
      <c r="BB35" s="40">
        <v>1</v>
      </c>
      <c r="BC35" s="40">
        <v>0</v>
      </c>
      <c r="BD35" s="40">
        <v>1</v>
      </c>
      <c r="BE35" s="40">
        <v>0</v>
      </c>
      <c r="BF35" s="40">
        <v>30</v>
      </c>
      <c r="BG35">
        <v>-3</v>
      </c>
      <c r="DF35">
        <v>302</v>
      </c>
      <c r="DG35">
        <v>61</v>
      </c>
      <c r="DH35">
        <v>2</v>
      </c>
      <c r="DI35">
        <v>15</v>
      </c>
      <c r="DJ35">
        <v>247</v>
      </c>
      <c r="DK35">
        <v>40</v>
      </c>
      <c r="DL35">
        <v>1</v>
      </c>
      <c r="DM35">
        <v>15</v>
      </c>
      <c r="DN35">
        <v>1</v>
      </c>
      <c r="DO35">
        <v>1</v>
      </c>
      <c r="DP35">
        <v>1</v>
      </c>
      <c r="DQ35">
        <v>0</v>
      </c>
      <c r="DR35">
        <v>0</v>
      </c>
      <c r="DS35">
        <v>0</v>
      </c>
      <c r="DT35">
        <v>0</v>
      </c>
      <c r="DU35">
        <v>0</v>
      </c>
      <c r="DV35">
        <v>-20</v>
      </c>
      <c r="DW35">
        <v>0</v>
      </c>
      <c r="DX35">
        <v>126</v>
      </c>
      <c r="DY35">
        <v>10</v>
      </c>
      <c r="DZ35">
        <v>10</v>
      </c>
      <c r="EA35">
        <v>66</v>
      </c>
      <c r="EB35">
        <v>10</v>
      </c>
      <c r="EC35">
        <v>0</v>
      </c>
      <c r="ED35">
        <v>202</v>
      </c>
      <c r="EE35">
        <v>36</v>
      </c>
      <c r="EF35">
        <v>3</v>
      </c>
      <c r="EG35">
        <v>3</v>
      </c>
      <c r="EH35">
        <v>1</v>
      </c>
      <c r="EI35">
        <v>3</v>
      </c>
      <c r="EJ35">
        <v>3</v>
      </c>
      <c r="EK35">
        <v>1</v>
      </c>
      <c r="EL35">
        <v>3</v>
      </c>
      <c r="EM35">
        <v>3</v>
      </c>
      <c r="EN35">
        <v>0.33333333333333331</v>
      </c>
      <c r="EO35">
        <v>45</v>
      </c>
      <c r="EP35">
        <v>10</v>
      </c>
      <c r="EQ35">
        <v>0</v>
      </c>
      <c r="ER35">
        <v>30</v>
      </c>
      <c r="ES35">
        <v>2</v>
      </c>
      <c r="ET35">
        <v>1</v>
      </c>
      <c r="EU35">
        <v>1</v>
      </c>
      <c r="EV35">
        <v>0</v>
      </c>
      <c r="EW35">
        <v>1</v>
      </c>
      <c r="EX35">
        <v>0</v>
      </c>
      <c r="EY35">
        <v>1</v>
      </c>
      <c r="EZ35">
        <v>0</v>
      </c>
      <c r="FA35">
        <v>30</v>
      </c>
      <c r="FB35">
        <v>0</v>
      </c>
      <c r="FC35">
        <v>-3</v>
      </c>
    </row>
    <row r="36" spans="1:159" x14ac:dyDescent="0.25">
      <c r="A36" t="s">
        <v>2871</v>
      </c>
      <c r="B36">
        <v>1</v>
      </c>
      <c r="C36">
        <v>31</v>
      </c>
      <c r="D36" s="41">
        <v>4181</v>
      </c>
      <c r="E36" s="41">
        <v>877</v>
      </c>
      <c r="F36" s="41">
        <v>3313</v>
      </c>
      <c r="G36" s="14">
        <v>4009</v>
      </c>
      <c r="H36" s="14">
        <v>1986</v>
      </c>
      <c r="I36" s="14">
        <v>3367</v>
      </c>
      <c r="J36" s="40">
        <v>305</v>
      </c>
      <c r="K36" s="40">
        <v>17</v>
      </c>
      <c r="L36" s="40">
        <v>3</v>
      </c>
      <c r="M36" s="40">
        <v>10</v>
      </c>
      <c r="N36" s="40">
        <v>205</v>
      </c>
      <c r="O36" s="40">
        <v>90</v>
      </c>
      <c r="P36" s="40">
        <v>1</v>
      </c>
      <c r="Q36" s="40">
        <v>10</v>
      </c>
      <c r="R36" s="40">
        <v>1</v>
      </c>
      <c r="S36" s="40">
        <v>0</v>
      </c>
      <c r="T36" s="40">
        <v>1</v>
      </c>
      <c r="U36" s="40">
        <v>0</v>
      </c>
      <c r="V36" s="40">
        <v>0</v>
      </c>
      <c r="W36" s="40">
        <v>0</v>
      </c>
      <c r="X36" s="40">
        <v>0</v>
      </c>
      <c r="Y36" s="40">
        <v>0</v>
      </c>
      <c r="Z36" s="40">
        <v>-4</v>
      </c>
      <c r="AA36" s="40">
        <v>0</v>
      </c>
      <c r="AB36" s="40">
        <v>58</v>
      </c>
      <c r="AC36" s="40">
        <v>0</v>
      </c>
      <c r="AD36" s="40">
        <v>0</v>
      </c>
      <c r="AE36" s="40">
        <v>112</v>
      </c>
      <c r="AF36" s="40">
        <v>0</v>
      </c>
      <c r="AG36" s="40">
        <v>10</v>
      </c>
      <c r="AH36" s="40">
        <v>180</v>
      </c>
      <c r="AI36" s="40">
        <v>21</v>
      </c>
      <c r="AJ36" s="40">
        <v>0</v>
      </c>
      <c r="AK36" s="40">
        <v>0</v>
      </c>
      <c r="AL36" s="40">
        <v>1</v>
      </c>
      <c r="AM36" s="40">
        <v>3</v>
      </c>
      <c r="AN36" s="40">
        <v>3</v>
      </c>
      <c r="AO36" s="40">
        <v>0</v>
      </c>
      <c r="AP36" s="40">
        <v>2</v>
      </c>
      <c r="AQ36" s="40">
        <v>2</v>
      </c>
      <c r="AR36" s="40">
        <v>0.5</v>
      </c>
      <c r="AS36" s="40">
        <v>25</v>
      </c>
      <c r="AT36" s="40">
        <v>0</v>
      </c>
      <c r="AU36" s="40">
        <v>90</v>
      </c>
      <c r="AV36" s="40">
        <v>0</v>
      </c>
      <c r="AW36" s="40">
        <v>3</v>
      </c>
      <c r="AX36" s="40">
        <v>3</v>
      </c>
      <c r="AY36" s="40">
        <v>3</v>
      </c>
      <c r="AZ36" s="40">
        <v>1</v>
      </c>
      <c r="BA36" s="40">
        <v>0</v>
      </c>
      <c r="BB36" s="40">
        <v>0</v>
      </c>
      <c r="BC36" s="40">
        <v>2</v>
      </c>
      <c r="BD36" s="40">
        <v>0</v>
      </c>
      <c r="BE36" s="40">
        <v>50</v>
      </c>
      <c r="BF36" s="40">
        <v>0</v>
      </c>
      <c r="BG36">
        <v>-3</v>
      </c>
      <c r="DF36">
        <v>288</v>
      </c>
      <c r="DG36">
        <v>-17</v>
      </c>
      <c r="DH36">
        <v>1</v>
      </c>
      <c r="DI36">
        <v>19</v>
      </c>
      <c r="DJ36">
        <v>184</v>
      </c>
      <c r="DK36">
        <v>35</v>
      </c>
      <c r="DL36">
        <v>0</v>
      </c>
      <c r="DM36">
        <v>15</v>
      </c>
      <c r="DN36">
        <v>1</v>
      </c>
      <c r="DO36">
        <v>1</v>
      </c>
      <c r="DP36">
        <v>1</v>
      </c>
      <c r="DQ36">
        <v>2</v>
      </c>
      <c r="DR36">
        <v>1</v>
      </c>
      <c r="DS36">
        <v>0</v>
      </c>
      <c r="DT36">
        <v>0</v>
      </c>
      <c r="DU36">
        <v>4</v>
      </c>
      <c r="DV36">
        <v>4</v>
      </c>
      <c r="DW36">
        <v>1</v>
      </c>
      <c r="DX36">
        <v>136</v>
      </c>
      <c r="DY36">
        <v>0</v>
      </c>
      <c r="DZ36">
        <v>10</v>
      </c>
      <c r="EA36">
        <v>13</v>
      </c>
      <c r="EB36">
        <v>10</v>
      </c>
      <c r="EC36">
        <v>0</v>
      </c>
      <c r="ED36">
        <v>159</v>
      </c>
      <c r="EE36">
        <v>-21</v>
      </c>
      <c r="EF36">
        <v>2</v>
      </c>
      <c r="EG36">
        <v>2</v>
      </c>
      <c r="EH36">
        <v>1</v>
      </c>
      <c r="EI36">
        <v>0</v>
      </c>
      <c r="EJ36">
        <v>0</v>
      </c>
      <c r="EK36">
        <v>1</v>
      </c>
      <c r="EL36">
        <v>3</v>
      </c>
      <c r="EM36">
        <v>3</v>
      </c>
      <c r="EN36">
        <v>0.33333333333333331</v>
      </c>
      <c r="EO36">
        <v>25</v>
      </c>
      <c r="EP36">
        <v>5</v>
      </c>
      <c r="EQ36">
        <v>30</v>
      </c>
      <c r="ER36">
        <v>0</v>
      </c>
      <c r="ES36">
        <v>1</v>
      </c>
      <c r="ET36">
        <v>3</v>
      </c>
      <c r="EU36">
        <v>0</v>
      </c>
      <c r="EV36">
        <v>0</v>
      </c>
      <c r="EW36">
        <v>0</v>
      </c>
      <c r="EX36">
        <v>0</v>
      </c>
      <c r="EY36">
        <v>0</v>
      </c>
      <c r="EZ36">
        <v>2</v>
      </c>
      <c r="FA36">
        <v>0</v>
      </c>
      <c r="FB36">
        <v>50</v>
      </c>
      <c r="FC36">
        <v>-3</v>
      </c>
    </row>
    <row r="37" spans="1:159" x14ac:dyDescent="0.25">
      <c r="A37" t="s">
        <v>2871</v>
      </c>
      <c r="B37">
        <v>1</v>
      </c>
      <c r="C37">
        <v>32</v>
      </c>
      <c r="D37" s="41">
        <v>1792</v>
      </c>
      <c r="E37" s="41">
        <v>7257</v>
      </c>
      <c r="F37" s="41">
        <v>2220</v>
      </c>
      <c r="G37" s="14">
        <v>4539</v>
      </c>
      <c r="H37" s="14">
        <v>3750</v>
      </c>
      <c r="I37" s="14">
        <v>4674</v>
      </c>
      <c r="J37" s="40">
        <v>223</v>
      </c>
      <c r="K37" s="40">
        <v>-131</v>
      </c>
      <c r="L37" s="40">
        <v>1</v>
      </c>
      <c r="M37" s="40">
        <v>35</v>
      </c>
      <c r="N37" s="40">
        <v>173</v>
      </c>
      <c r="O37" s="40">
        <v>15</v>
      </c>
      <c r="P37" s="40">
        <v>0</v>
      </c>
      <c r="Q37" s="40">
        <v>15</v>
      </c>
      <c r="R37" s="40">
        <v>1</v>
      </c>
      <c r="S37" s="40">
        <v>1</v>
      </c>
      <c r="T37" s="40">
        <v>1</v>
      </c>
      <c r="U37" s="40">
        <v>10</v>
      </c>
      <c r="V37" s="40">
        <v>1</v>
      </c>
      <c r="W37" s="40">
        <v>0</v>
      </c>
      <c r="X37" s="40">
        <v>0</v>
      </c>
      <c r="Y37" s="40">
        <v>20</v>
      </c>
      <c r="Z37" s="40">
        <v>-2</v>
      </c>
      <c r="AA37" s="40">
        <v>1</v>
      </c>
      <c r="AB37" s="40">
        <v>136</v>
      </c>
      <c r="AC37" s="40">
        <v>0</v>
      </c>
      <c r="AD37" s="40">
        <v>0</v>
      </c>
      <c r="AE37" s="40">
        <v>37</v>
      </c>
      <c r="AF37" s="40">
        <v>0</v>
      </c>
      <c r="AG37" s="40">
        <v>0</v>
      </c>
      <c r="AH37" s="40">
        <v>173</v>
      </c>
      <c r="AI37" s="40">
        <v>-34</v>
      </c>
      <c r="AJ37" s="40">
        <v>0</v>
      </c>
      <c r="AK37" s="40">
        <v>0</v>
      </c>
      <c r="AL37" s="40">
        <v>1</v>
      </c>
      <c r="AM37" s="40">
        <v>0</v>
      </c>
      <c r="AN37" s="40">
        <v>0</v>
      </c>
      <c r="AO37" s="40">
        <v>1</v>
      </c>
      <c r="AP37" s="40">
        <v>0</v>
      </c>
      <c r="AQ37" s="40">
        <v>0</v>
      </c>
      <c r="AR37" s="40">
        <v>1</v>
      </c>
      <c r="AS37" s="40">
        <v>0</v>
      </c>
      <c r="AT37" s="40">
        <v>15</v>
      </c>
      <c r="AU37" s="40">
        <v>0</v>
      </c>
      <c r="AV37" s="40">
        <v>0</v>
      </c>
      <c r="AW37" s="40">
        <v>1</v>
      </c>
      <c r="AX37" s="40">
        <v>1</v>
      </c>
      <c r="AY37" s="40">
        <v>1</v>
      </c>
      <c r="AZ37" s="40">
        <v>0</v>
      </c>
      <c r="BA37" s="40">
        <v>0</v>
      </c>
      <c r="BB37" s="40">
        <v>0</v>
      </c>
      <c r="BC37" s="40">
        <v>0</v>
      </c>
      <c r="BD37" s="40">
        <v>0</v>
      </c>
      <c r="BE37" s="40">
        <v>0</v>
      </c>
      <c r="BF37" s="40">
        <v>0</v>
      </c>
      <c r="BG37">
        <v>-3</v>
      </c>
      <c r="DF37">
        <v>354</v>
      </c>
      <c r="DG37">
        <v>131</v>
      </c>
      <c r="DH37">
        <v>3</v>
      </c>
      <c r="DI37">
        <v>37</v>
      </c>
      <c r="DJ37">
        <v>252</v>
      </c>
      <c r="DK37">
        <v>65</v>
      </c>
      <c r="DL37">
        <v>1</v>
      </c>
      <c r="DM37">
        <v>15</v>
      </c>
      <c r="DN37">
        <v>1</v>
      </c>
      <c r="DO37">
        <v>1</v>
      </c>
      <c r="DP37">
        <v>1</v>
      </c>
      <c r="DQ37">
        <v>11</v>
      </c>
      <c r="DR37">
        <v>1</v>
      </c>
      <c r="DS37">
        <v>0</v>
      </c>
      <c r="DT37">
        <v>0</v>
      </c>
      <c r="DU37">
        <v>22</v>
      </c>
      <c r="DV37">
        <v>2</v>
      </c>
      <c r="DW37">
        <v>1</v>
      </c>
      <c r="DX37">
        <v>112</v>
      </c>
      <c r="DY37">
        <v>0</v>
      </c>
      <c r="DZ37">
        <v>10</v>
      </c>
      <c r="EA37">
        <v>75</v>
      </c>
      <c r="EB37">
        <v>10</v>
      </c>
      <c r="EC37">
        <v>10</v>
      </c>
      <c r="ED37">
        <v>207</v>
      </c>
      <c r="EE37">
        <v>34</v>
      </c>
      <c r="EF37">
        <v>2</v>
      </c>
      <c r="EG37">
        <v>3</v>
      </c>
      <c r="EH37">
        <v>0.66666666666666663</v>
      </c>
      <c r="EI37">
        <v>3</v>
      </c>
      <c r="EJ37">
        <v>3</v>
      </c>
      <c r="EK37">
        <v>1</v>
      </c>
      <c r="EL37">
        <v>3</v>
      </c>
      <c r="EM37">
        <v>3</v>
      </c>
      <c r="EN37">
        <v>0.66666666666666663</v>
      </c>
      <c r="EO37">
        <v>45</v>
      </c>
      <c r="EP37">
        <v>5</v>
      </c>
      <c r="EQ37">
        <v>30</v>
      </c>
      <c r="ER37">
        <v>30</v>
      </c>
      <c r="ES37">
        <v>1</v>
      </c>
      <c r="ET37">
        <v>2</v>
      </c>
      <c r="EU37">
        <v>3</v>
      </c>
      <c r="EV37">
        <v>0</v>
      </c>
      <c r="EW37">
        <v>0</v>
      </c>
      <c r="EX37">
        <v>0</v>
      </c>
      <c r="EY37">
        <v>0</v>
      </c>
      <c r="EZ37">
        <v>0</v>
      </c>
      <c r="FA37">
        <v>0</v>
      </c>
      <c r="FB37">
        <v>0</v>
      </c>
      <c r="FC37">
        <v>-3</v>
      </c>
    </row>
    <row r="38" spans="1:159" x14ac:dyDescent="0.25">
      <c r="A38" t="s">
        <v>2871</v>
      </c>
      <c r="B38">
        <v>1</v>
      </c>
      <c r="C38">
        <v>33</v>
      </c>
      <c r="D38" s="41">
        <v>525</v>
      </c>
      <c r="E38" s="41">
        <v>7235</v>
      </c>
      <c r="F38" s="41">
        <v>7048</v>
      </c>
      <c r="G38" s="14">
        <v>2491</v>
      </c>
      <c r="H38" s="14">
        <v>3130</v>
      </c>
      <c r="I38" s="14">
        <v>5172</v>
      </c>
      <c r="J38" s="40">
        <v>272</v>
      </c>
      <c r="K38" s="40">
        <v>-93</v>
      </c>
      <c r="L38" s="40">
        <v>1</v>
      </c>
      <c r="M38" s="40">
        <v>31</v>
      </c>
      <c r="N38" s="40">
        <v>186</v>
      </c>
      <c r="O38" s="40">
        <v>30</v>
      </c>
      <c r="P38" s="40">
        <v>0</v>
      </c>
      <c r="Q38" s="40">
        <v>15</v>
      </c>
      <c r="R38" s="40">
        <v>1</v>
      </c>
      <c r="S38" s="40">
        <v>1</v>
      </c>
      <c r="T38" s="40">
        <v>1</v>
      </c>
      <c r="U38" s="40">
        <v>8</v>
      </c>
      <c r="V38" s="40">
        <v>1</v>
      </c>
      <c r="W38" s="40">
        <v>0</v>
      </c>
      <c r="X38" s="40">
        <v>0</v>
      </c>
      <c r="Y38" s="40">
        <v>16</v>
      </c>
      <c r="Z38" s="40">
        <v>-6</v>
      </c>
      <c r="AA38" s="40">
        <v>1</v>
      </c>
      <c r="AB38" s="40">
        <v>109</v>
      </c>
      <c r="AC38" s="40">
        <v>0</v>
      </c>
      <c r="AD38" s="40">
        <v>0</v>
      </c>
      <c r="AE38" s="40">
        <v>77</v>
      </c>
      <c r="AF38" s="40">
        <v>0</v>
      </c>
      <c r="AG38" s="40">
        <v>0</v>
      </c>
      <c r="AH38" s="40">
        <v>186</v>
      </c>
      <c r="AI38" s="40">
        <v>13</v>
      </c>
      <c r="AJ38" s="40">
        <v>0</v>
      </c>
      <c r="AK38" s="40">
        <v>0</v>
      </c>
      <c r="AL38" s="40">
        <v>1</v>
      </c>
      <c r="AM38" s="40">
        <v>0</v>
      </c>
      <c r="AN38" s="40">
        <v>0</v>
      </c>
      <c r="AO38" s="40">
        <v>1</v>
      </c>
      <c r="AP38" s="40">
        <v>0</v>
      </c>
      <c r="AQ38" s="40">
        <v>0</v>
      </c>
      <c r="AR38" s="40">
        <v>1</v>
      </c>
      <c r="AS38" s="40">
        <v>0</v>
      </c>
      <c r="AT38" s="40">
        <v>0</v>
      </c>
      <c r="AU38" s="40">
        <v>30</v>
      </c>
      <c r="AV38" s="40">
        <v>0</v>
      </c>
      <c r="AW38" s="40">
        <v>0</v>
      </c>
      <c r="AX38" s="40">
        <v>0</v>
      </c>
      <c r="AY38" s="40">
        <v>3</v>
      </c>
      <c r="AZ38" s="40">
        <v>0</v>
      </c>
      <c r="BA38" s="40">
        <v>2</v>
      </c>
      <c r="BB38" s="40">
        <v>0</v>
      </c>
      <c r="BC38" s="40">
        <v>1</v>
      </c>
      <c r="BD38" s="40">
        <v>1</v>
      </c>
      <c r="BE38" s="40">
        <v>35</v>
      </c>
      <c r="BF38" s="40">
        <v>25</v>
      </c>
      <c r="BG38">
        <v>-3</v>
      </c>
      <c r="DF38">
        <v>365</v>
      </c>
      <c r="DG38">
        <v>93</v>
      </c>
      <c r="DH38">
        <v>4</v>
      </c>
      <c r="DI38">
        <v>37</v>
      </c>
      <c r="DJ38">
        <v>203</v>
      </c>
      <c r="DK38">
        <v>90</v>
      </c>
      <c r="DL38">
        <v>1</v>
      </c>
      <c r="DM38">
        <v>15</v>
      </c>
      <c r="DN38">
        <v>1</v>
      </c>
      <c r="DO38">
        <v>1</v>
      </c>
      <c r="DP38">
        <v>1</v>
      </c>
      <c r="DQ38">
        <v>11</v>
      </c>
      <c r="DR38">
        <v>1</v>
      </c>
      <c r="DS38">
        <v>0</v>
      </c>
      <c r="DT38">
        <v>0</v>
      </c>
      <c r="DU38">
        <v>22</v>
      </c>
      <c r="DV38">
        <v>6</v>
      </c>
      <c r="DW38">
        <v>1</v>
      </c>
      <c r="DX38">
        <v>136</v>
      </c>
      <c r="DY38">
        <v>10</v>
      </c>
      <c r="DZ38">
        <v>10</v>
      </c>
      <c r="EA38">
        <v>27</v>
      </c>
      <c r="EB38">
        <v>0</v>
      </c>
      <c r="EC38">
        <v>0</v>
      </c>
      <c r="ED38">
        <v>173</v>
      </c>
      <c r="EE38">
        <v>-13</v>
      </c>
      <c r="EF38">
        <v>1</v>
      </c>
      <c r="EG38">
        <v>2</v>
      </c>
      <c r="EH38">
        <v>0.5</v>
      </c>
      <c r="EI38">
        <v>3</v>
      </c>
      <c r="EJ38">
        <v>3</v>
      </c>
      <c r="EK38">
        <v>0</v>
      </c>
      <c r="EL38">
        <v>1</v>
      </c>
      <c r="EM38">
        <v>1</v>
      </c>
      <c r="EN38">
        <v>1</v>
      </c>
      <c r="EO38">
        <v>30</v>
      </c>
      <c r="EP38">
        <v>0</v>
      </c>
      <c r="EQ38">
        <v>90</v>
      </c>
      <c r="ER38">
        <v>0</v>
      </c>
      <c r="ES38">
        <v>3</v>
      </c>
      <c r="ET38">
        <v>3</v>
      </c>
      <c r="EU38">
        <v>3</v>
      </c>
      <c r="EV38">
        <v>1</v>
      </c>
      <c r="EW38">
        <v>0</v>
      </c>
      <c r="EX38">
        <v>2</v>
      </c>
      <c r="EY38">
        <v>1</v>
      </c>
      <c r="EZ38">
        <v>1</v>
      </c>
      <c r="FA38">
        <v>25</v>
      </c>
      <c r="FB38">
        <v>35</v>
      </c>
      <c r="FC38">
        <v>-3</v>
      </c>
    </row>
    <row r="39" spans="1:159" x14ac:dyDescent="0.25">
      <c r="A39" t="s">
        <v>2871</v>
      </c>
      <c r="B39">
        <v>1</v>
      </c>
      <c r="C39">
        <v>34</v>
      </c>
      <c r="D39" s="41">
        <v>6175</v>
      </c>
      <c r="E39" s="41">
        <v>877</v>
      </c>
      <c r="F39" s="41">
        <v>5638</v>
      </c>
      <c r="G39" s="14">
        <v>3754</v>
      </c>
      <c r="H39" s="14">
        <v>2823</v>
      </c>
      <c r="I39" s="14">
        <v>4181</v>
      </c>
      <c r="J39" s="40">
        <v>195</v>
      </c>
      <c r="K39" s="40">
        <v>-253</v>
      </c>
      <c r="L39" s="40">
        <v>0</v>
      </c>
      <c r="M39" s="40">
        <v>10</v>
      </c>
      <c r="N39" s="40">
        <v>125</v>
      </c>
      <c r="O39" s="40">
        <v>40</v>
      </c>
      <c r="P39" s="40">
        <v>0</v>
      </c>
      <c r="Q39" s="40">
        <v>10</v>
      </c>
      <c r="R39" s="40">
        <v>1</v>
      </c>
      <c r="S39" s="40">
        <v>0</v>
      </c>
      <c r="T39" s="40">
        <v>1</v>
      </c>
      <c r="U39" s="40">
        <v>0</v>
      </c>
      <c r="V39" s="40">
        <v>0</v>
      </c>
      <c r="W39" s="40">
        <v>0</v>
      </c>
      <c r="X39" s="40">
        <v>0</v>
      </c>
      <c r="Y39" s="40">
        <v>0</v>
      </c>
      <c r="Z39" s="40">
        <v>-18</v>
      </c>
      <c r="AA39" s="40">
        <v>0</v>
      </c>
      <c r="AB39" s="40">
        <v>95</v>
      </c>
      <c r="AC39" s="40">
        <v>10</v>
      </c>
      <c r="AD39" s="40">
        <v>0</v>
      </c>
      <c r="AE39" s="40">
        <v>0</v>
      </c>
      <c r="AF39" s="40">
        <v>0</v>
      </c>
      <c r="AG39" s="40">
        <v>0</v>
      </c>
      <c r="AH39" s="40">
        <v>95</v>
      </c>
      <c r="AI39" s="40">
        <v>-170</v>
      </c>
      <c r="AJ39" s="40">
        <v>1</v>
      </c>
      <c r="AK39" s="40">
        <v>1</v>
      </c>
      <c r="AL39" s="40">
        <v>1</v>
      </c>
      <c r="AM39" s="40">
        <v>3</v>
      </c>
      <c r="AN39" s="40">
        <v>3</v>
      </c>
      <c r="AO39" s="40">
        <v>1</v>
      </c>
      <c r="AP39" s="40">
        <v>2</v>
      </c>
      <c r="AQ39" s="40">
        <v>2</v>
      </c>
      <c r="AR39" s="40">
        <v>0</v>
      </c>
      <c r="AS39" s="40">
        <v>30</v>
      </c>
      <c r="AT39" s="40">
        <v>10</v>
      </c>
      <c r="AU39" s="40">
        <v>0</v>
      </c>
      <c r="AV39" s="40">
        <v>30</v>
      </c>
      <c r="AW39" s="40">
        <v>2</v>
      </c>
      <c r="AX39" s="40">
        <v>1</v>
      </c>
      <c r="AY39" s="40">
        <v>1</v>
      </c>
      <c r="AZ39" s="40">
        <v>0</v>
      </c>
      <c r="BA39" s="40">
        <v>0</v>
      </c>
      <c r="BB39" s="40">
        <v>4</v>
      </c>
      <c r="BC39" s="40">
        <v>3</v>
      </c>
      <c r="BD39" s="40">
        <v>0</v>
      </c>
      <c r="BE39" s="40">
        <v>75</v>
      </c>
      <c r="BF39" s="40">
        <v>20</v>
      </c>
      <c r="BG39">
        <v>-3</v>
      </c>
      <c r="DF39">
        <v>448</v>
      </c>
      <c r="DG39">
        <v>253</v>
      </c>
      <c r="DH39">
        <v>2</v>
      </c>
      <c r="DI39">
        <v>28</v>
      </c>
      <c r="DJ39">
        <v>280</v>
      </c>
      <c r="DK39">
        <v>65</v>
      </c>
      <c r="DL39">
        <v>1</v>
      </c>
      <c r="DM39">
        <v>10</v>
      </c>
      <c r="DN39">
        <v>0</v>
      </c>
      <c r="DO39">
        <v>1</v>
      </c>
      <c r="DP39">
        <v>1</v>
      </c>
      <c r="DQ39">
        <v>9</v>
      </c>
      <c r="DR39">
        <v>1</v>
      </c>
      <c r="DS39">
        <v>0</v>
      </c>
      <c r="DT39">
        <v>0</v>
      </c>
      <c r="DU39">
        <v>18</v>
      </c>
      <c r="DV39">
        <v>18</v>
      </c>
      <c r="DW39">
        <v>0</v>
      </c>
      <c r="DX39">
        <v>136</v>
      </c>
      <c r="DY39">
        <v>0</v>
      </c>
      <c r="DZ39">
        <v>0</v>
      </c>
      <c r="EA39">
        <v>129</v>
      </c>
      <c r="EB39">
        <v>0</v>
      </c>
      <c r="EC39">
        <v>0</v>
      </c>
      <c r="ED39">
        <v>265</v>
      </c>
      <c r="EE39">
        <v>170</v>
      </c>
      <c r="EF39">
        <v>0</v>
      </c>
      <c r="EG39">
        <v>0</v>
      </c>
      <c r="EH39">
        <v>1</v>
      </c>
      <c r="EI39">
        <v>3</v>
      </c>
      <c r="EJ39">
        <v>3</v>
      </c>
      <c r="EK39">
        <v>1</v>
      </c>
      <c r="EL39">
        <v>0</v>
      </c>
      <c r="EM39">
        <v>0</v>
      </c>
      <c r="EN39">
        <v>1</v>
      </c>
      <c r="EO39">
        <v>15</v>
      </c>
      <c r="EP39">
        <v>5</v>
      </c>
      <c r="EQ39">
        <v>30</v>
      </c>
      <c r="ER39">
        <v>30</v>
      </c>
      <c r="ES39">
        <v>1</v>
      </c>
      <c r="ET39">
        <v>2</v>
      </c>
      <c r="EU39">
        <v>3</v>
      </c>
      <c r="EV39">
        <v>0</v>
      </c>
      <c r="EW39">
        <v>4</v>
      </c>
      <c r="EX39">
        <v>0</v>
      </c>
      <c r="EY39">
        <v>0</v>
      </c>
      <c r="EZ39">
        <v>3</v>
      </c>
      <c r="FA39">
        <v>20</v>
      </c>
      <c r="FB39">
        <v>75</v>
      </c>
      <c r="FC39">
        <v>-3</v>
      </c>
    </row>
    <row r="40" spans="1:159" x14ac:dyDescent="0.25">
      <c r="A40" t="s">
        <v>2871</v>
      </c>
      <c r="B40">
        <v>1</v>
      </c>
      <c r="C40">
        <v>35</v>
      </c>
      <c r="D40" s="41">
        <v>4239</v>
      </c>
      <c r="E40" s="41">
        <v>4818</v>
      </c>
      <c r="F40" s="41">
        <v>2500</v>
      </c>
      <c r="G40" s="14">
        <v>3275</v>
      </c>
      <c r="H40" s="14">
        <v>2472</v>
      </c>
      <c r="I40" s="14">
        <v>1792</v>
      </c>
      <c r="J40" s="40">
        <v>250</v>
      </c>
      <c r="K40" s="40">
        <v>-29</v>
      </c>
      <c r="L40" s="40">
        <v>0</v>
      </c>
      <c r="M40" s="40">
        <v>15</v>
      </c>
      <c r="N40" s="40">
        <v>195</v>
      </c>
      <c r="O40" s="40">
        <v>40</v>
      </c>
      <c r="P40" s="40">
        <v>0</v>
      </c>
      <c r="Q40" s="40">
        <v>15</v>
      </c>
      <c r="R40" s="40">
        <v>1</v>
      </c>
      <c r="S40" s="40">
        <v>1</v>
      </c>
      <c r="T40" s="40">
        <v>1</v>
      </c>
      <c r="U40" s="40">
        <v>0</v>
      </c>
      <c r="V40" s="40">
        <v>0</v>
      </c>
      <c r="W40" s="40">
        <v>0</v>
      </c>
      <c r="X40" s="40">
        <v>0</v>
      </c>
      <c r="Y40" s="40">
        <v>0</v>
      </c>
      <c r="Z40" s="40">
        <v>0</v>
      </c>
      <c r="AA40" s="40">
        <v>0</v>
      </c>
      <c r="AB40" s="40">
        <v>129</v>
      </c>
      <c r="AC40" s="40">
        <v>0</v>
      </c>
      <c r="AD40" s="40">
        <v>0</v>
      </c>
      <c r="AE40" s="40">
        <v>41</v>
      </c>
      <c r="AF40" s="40">
        <v>10</v>
      </c>
      <c r="AG40" s="40">
        <v>0</v>
      </c>
      <c r="AH40" s="40">
        <v>170</v>
      </c>
      <c r="AI40" s="40">
        <v>-54</v>
      </c>
      <c r="AJ40" s="40">
        <v>2</v>
      </c>
      <c r="AK40" s="40">
        <v>2</v>
      </c>
      <c r="AL40" s="40">
        <v>1</v>
      </c>
      <c r="AM40" s="40">
        <v>3</v>
      </c>
      <c r="AN40" s="40">
        <v>3</v>
      </c>
      <c r="AO40" s="40">
        <v>1</v>
      </c>
      <c r="AP40" s="40">
        <v>0</v>
      </c>
      <c r="AQ40" s="40">
        <v>0</v>
      </c>
      <c r="AR40" s="40">
        <v>1</v>
      </c>
      <c r="AS40" s="40">
        <v>25</v>
      </c>
      <c r="AT40" s="40">
        <v>10</v>
      </c>
      <c r="AU40" s="40">
        <v>0</v>
      </c>
      <c r="AV40" s="40">
        <v>30</v>
      </c>
      <c r="AW40" s="40">
        <v>1</v>
      </c>
      <c r="AX40" s="40">
        <v>1</v>
      </c>
      <c r="AY40" s="40">
        <v>2</v>
      </c>
      <c r="AZ40" s="40">
        <v>0</v>
      </c>
      <c r="BA40" s="40">
        <v>0</v>
      </c>
      <c r="BB40" s="40">
        <v>0</v>
      </c>
      <c r="BC40" s="40">
        <v>0</v>
      </c>
      <c r="BD40" s="40">
        <v>0</v>
      </c>
      <c r="BE40" s="40">
        <v>0</v>
      </c>
      <c r="BF40" s="40">
        <v>0</v>
      </c>
      <c r="BG40">
        <v>-3</v>
      </c>
      <c r="DF40">
        <v>279</v>
      </c>
      <c r="DG40">
        <v>29</v>
      </c>
      <c r="DH40">
        <v>2</v>
      </c>
      <c r="DI40">
        <v>15</v>
      </c>
      <c r="DJ40">
        <v>249</v>
      </c>
      <c r="DK40">
        <v>15</v>
      </c>
      <c r="DL40">
        <v>1</v>
      </c>
      <c r="DM40">
        <v>15</v>
      </c>
      <c r="DN40">
        <v>1</v>
      </c>
      <c r="DO40">
        <v>1</v>
      </c>
      <c r="DP40">
        <v>1</v>
      </c>
      <c r="DQ40">
        <v>0</v>
      </c>
      <c r="DR40">
        <v>0</v>
      </c>
      <c r="DS40">
        <v>0</v>
      </c>
      <c r="DT40">
        <v>0</v>
      </c>
      <c r="DU40">
        <v>0</v>
      </c>
      <c r="DV40">
        <v>0</v>
      </c>
      <c r="DW40">
        <v>0</v>
      </c>
      <c r="DX40">
        <v>130</v>
      </c>
      <c r="DY40">
        <v>0</v>
      </c>
      <c r="DZ40">
        <v>0</v>
      </c>
      <c r="EA40">
        <v>84</v>
      </c>
      <c r="EB40">
        <v>0</v>
      </c>
      <c r="EC40">
        <v>10</v>
      </c>
      <c r="ED40">
        <v>224</v>
      </c>
      <c r="EE40">
        <v>54</v>
      </c>
      <c r="EF40">
        <v>0</v>
      </c>
      <c r="EG40">
        <v>0</v>
      </c>
      <c r="EH40">
        <v>1</v>
      </c>
      <c r="EI40">
        <v>0</v>
      </c>
      <c r="EJ40">
        <v>2</v>
      </c>
      <c r="EK40">
        <v>0</v>
      </c>
      <c r="EL40">
        <v>2</v>
      </c>
      <c r="EM40">
        <v>3</v>
      </c>
      <c r="EN40">
        <v>0.33333333333333331</v>
      </c>
      <c r="EO40">
        <v>25</v>
      </c>
      <c r="EP40">
        <v>15</v>
      </c>
      <c r="EQ40">
        <v>0</v>
      </c>
      <c r="ER40">
        <v>0</v>
      </c>
      <c r="ES40">
        <v>1</v>
      </c>
      <c r="ET40">
        <v>1</v>
      </c>
      <c r="EU40">
        <v>1</v>
      </c>
      <c r="EV40">
        <v>0</v>
      </c>
      <c r="EW40">
        <v>0</v>
      </c>
      <c r="EX40">
        <v>0</v>
      </c>
      <c r="EY40">
        <v>0</v>
      </c>
      <c r="EZ40">
        <v>0</v>
      </c>
      <c r="FA40">
        <v>0</v>
      </c>
      <c r="FB40">
        <v>0</v>
      </c>
      <c r="FC40">
        <v>-3</v>
      </c>
    </row>
    <row r="41" spans="1:159" x14ac:dyDescent="0.25">
      <c r="A41" t="s">
        <v>2871</v>
      </c>
      <c r="B41">
        <v>1</v>
      </c>
      <c r="C41">
        <v>36</v>
      </c>
      <c r="D41" s="41">
        <v>2538</v>
      </c>
      <c r="E41" s="41">
        <v>6453</v>
      </c>
      <c r="F41" s="41">
        <v>3298</v>
      </c>
      <c r="G41" s="14">
        <v>3292</v>
      </c>
      <c r="H41" s="14">
        <v>3102</v>
      </c>
      <c r="I41" s="14">
        <v>3007</v>
      </c>
      <c r="J41" s="40">
        <v>212</v>
      </c>
      <c r="K41" s="40">
        <v>-227</v>
      </c>
      <c r="L41" s="40">
        <v>0</v>
      </c>
      <c r="M41" s="40">
        <v>10</v>
      </c>
      <c r="N41" s="40">
        <v>142</v>
      </c>
      <c r="O41" s="40">
        <v>60</v>
      </c>
      <c r="P41" s="40">
        <v>0</v>
      </c>
      <c r="Q41" s="40">
        <v>10</v>
      </c>
      <c r="R41" s="40">
        <v>1</v>
      </c>
      <c r="S41" s="40">
        <v>0</v>
      </c>
      <c r="T41" s="40">
        <v>1</v>
      </c>
      <c r="U41" s="40">
        <v>0</v>
      </c>
      <c r="V41" s="40">
        <v>0</v>
      </c>
      <c r="W41" s="40">
        <v>0</v>
      </c>
      <c r="X41" s="40">
        <v>0</v>
      </c>
      <c r="Y41" s="40">
        <v>0</v>
      </c>
      <c r="Z41" s="40">
        <v>-18</v>
      </c>
      <c r="AA41" s="40">
        <v>0</v>
      </c>
      <c r="AB41" s="40">
        <v>120</v>
      </c>
      <c r="AC41" s="40">
        <v>10</v>
      </c>
      <c r="AD41" s="40">
        <v>0</v>
      </c>
      <c r="AE41" s="40">
        <v>2</v>
      </c>
      <c r="AF41" s="40">
        <v>0</v>
      </c>
      <c r="AG41" s="40">
        <v>0</v>
      </c>
      <c r="AH41" s="40">
        <v>122</v>
      </c>
      <c r="AI41" s="40">
        <v>-124</v>
      </c>
      <c r="AJ41" s="40">
        <v>1</v>
      </c>
      <c r="AK41" s="40">
        <v>1</v>
      </c>
      <c r="AL41" s="40">
        <v>1</v>
      </c>
      <c r="AM41" s="40">
        <v>3</v>
      </c>
      <c r="AN41" s="40">
        <v>3</v>
      </c>
      <c r="AO41" s="40">
        <v>1</v>
      </c>
      <c r="AP41" s="40">
        <v>0</v>
      </c>
      <c r="AQ41" s="40">
        <v>0</v>
      </c>
      <c r="AR41" s="40">
        <v>1</v>
      </c>
      <c r="AS41" s="40">
        <v>20</v>
      </c>
      <c r="AT41" s="40">
        <v>0</v>
      </c>
      <c r="AU41" s="40">
        <v>30</v>
      </c>
      <c r="AV41" s="40">
        <v>30</v>
      </c>
      <c r="AW41" s="40">
        <v>0</v>
      </c>
      <c r="AX41" s="40">
        <v>3</v>
      </c>
      <c r="AY41" s="40">
        <v>2</v>
      </c>
      <c r="AZ41" s="40">
        <v>0</v>
      </c>
      <c r="BA41" s="40">
        <v>1</v>
      </c>
      <c r="BB41" s="40">
        <v>0</v>
      </c>
      <c r="BC41" s="40">
        <v>3</v>
      </c>
      <c r="BD41" s="40">
        <v>0</v>
      </c>
      <c r="BE41" s="40">
        <v>80</v>
      </c>
      <c r="BF41" s="40">
        <v>0</v>
      </c>
      <c r="BG41">
        <v>-3</v>
      </c>
      <c r="DF41">
        <v>439</v>
      </c>
      <c r="DG41">
        <v>227</v>
      </c>
      <c r="DH41">
        <v>2</v>
      </c>
      <c r="DI41">
        <v>28</v>
      </c>
      <c r="DJ41">
        <v>271</v>
      </c>
      <c r="DK41">
        <v>60</v>
      </c>
      <c r="DL41">
        <v>1</v>
      </c>
      <c r="DM41">
        <v>10</v>
      </c>
      <c r="DN41">
        <v>0</v>
      </c>
      <c r="DO41">
        <v>1</v>
      </c>
      <c r="DP41">
        <v>1</v>
      </c>
      <c r="DQ41">
        <v>9</v>
      </c>
      <c r="DR41">
        <v>1</v>
      </c>
      <c r="DS41">
        <v>0</v>
      </c>
      <c r="DT41">
        <v>0</v>
      </c>
      <c r="DU41">
        <v>18</v>
      </c>
      <c r="DV41">
        <v>18</v>
      </c>
      <c r="DW41">
        <v>0</v>
      </c>
      <c r="DX41">
        <v>136</v>
      </c>
      <c r="DY41">
        <v>0</v>
      </c>
      <c r="DZ41">
        <v>0</v>
      </c>
      <c r="EA41">
        <v>100</v>
      </c>
      <c r="EB41">
        <v>0</v>
      </c>
      <c r="EC41">
        <v>10</v>
      </c>
      <c r="ED41">
        <v>246</v>
      </c>
      <c r="EE41">
        <v>124</v>
      </c>
      <c r="EF41">
        <v>0</v>
      </c>
      <c r="EG41">
        <v>0</v>
      </c>
      <c r="EH41">
        <v>1</v>
      </c>
      <c r="EI41">
        <v>3</v>
      </c>
      <c r="EJ41">
        <v>3</v>
      </c>
      <c r="EK41">
        <v>1</v>
      </c>
      <c r="EL41">
        <v>2</v>
      </c>
      <c r="EM41">
        <v>2</v>
      </c>
      <c r="EN41">
        <v>0.5</v>
      </c>
      <c r="EO41">
        <v>25</v>
      </c>
      <c r="EP41">
        <v>0</v>
      </c>
      <c r="EQ41">
        <v>30</v>
      </c>
      <c r="ER41">
        <v>30</v>
      </c>
      <c r="ES41">
        <v>2</v>
      </c>
      <c r="ET41">
        <v>0</v>
      </c>
      <c r="EU41">
        <v>3</v>
      </c>
      <c r="EV41">
        <v>0</v>
      </c>
      <c r="EW41">
        <v>0</v>
      </c>
      <c r="EX41">
        <v>1</v>
      </c>
      <c r="EY41">
        <v>0</v>
      </c>
      <c r="EZ41">
        <v>3</v>
      </c>
      <c r="FA41">
        <v>0</v>
      </c>
      <c r="FB41">
        <v>80</v>
      </c>
      <c r="FC41">
        <v>-3</v>
      </c>
    </row>
    <row r="42" spans="1:159" x14ac:dyDescent="0.25">
      <c r="A42" t="s">
        <v>2871</v>
      </c>
      <c r="B42">
        <v>1</v>
      </c>
      <c r="C42">
        <v>37</v>
      </c>
      <c r="D42" s="41">
        <v>2883</v>
      </c>
      <c r="E42" s="41">
        <v>5658</v>
      </c>
      <c r="F42" s="41">
        <v>3277</v>
      </c>
      <c r="G42" s="14">
        <v>1986</v>
      </c>
      <c r="H42" s="14">
        <v>3300</v>
      </c>
      <c r="I42" s="14">
        <v>4360</v>
      </c>
      <c r="J42" s="40">
        <v>366</v>
      </c>
      <c r="K42" s="40">
        <v>167</v>
      </c>
      <c r="L42" s="40">
        <v>2</v>
      </c>
      <c r="M42" s="40">
        <v>15</v>
      </c>
      <c r="N42" s="40">
        <v>281</v>
      </c>
      <c r="O42" s="40">
        <v>65</v>
      </c>
      <c r="P42" s="40">
        <v>1</v>
      </c>
      <c r="Q42" s="40">
        <v>15</v>
      </c>
      <c r="R42" s="40">
        <v>1</v>
      </c>
      <c r="S42" s="40">
        <v>1</v>
      </c>
      <c r="T42" s="40">
        <v>1</v>
      </c>
      <c r="U42" s="40">
        <v>0</v>
      </c>
      <c r="V42" s="40">
        <v>0</v>
      </c>
      <c r="W42" s="40">
        <v>0</v>
      </c>
      <c r="X42" s="40">
        <v>0</v>
      </c>
      <c r="Y42" s="40">
        <v>0</v>
      </c>
      <c r="Z42" s="40">
        <v>0</v>
      </c>
      <c r="AA42" s="40">
        <v>0</v>
      </c>
      <c r="AB42" s="40">
        <v>127</v>
      </c>
      <c r="AC42" s="40">
        <v>0</v>
      </c>
      <c r="AD42" s="40">
        <v>0</v>
      </c>
      <c r="AE42" s="40">
        <v>119</v>
      </c>
      <c r="AF42" s="40">
        <v>0</v>
      </c>
      <c r="AG42" s="40">
        <v>10</v>
      </c>
      <c r="AH42" s="40">
        <v>256</v>
      </c>
      <c r="AI42" s="40">
        <v>192</v>
      </c>
      <c r="AJ42" s="40">
        <v>0</v>
      </c>
      <c r="AK42" s="40">
        <v>0</v>
      </c>
      <c r="AL42" s="40">
        <v>1</v>
      </c>
      <c r="AM42" s="40">
        <v>3</v>
      </c>
      <c r="AN42" s="40">
        <v>3</v>
      </c>
      <c r="AO42" s="40">
        <v>1</v>
      </c>
      <c r="AP42" s="40">
        <v>2</v>
      </c>
      <c r="AQ42" s="40">
        <v>2</v>
      </c>
      <c r="AR42" s="40">
        <v>0.5</v>
      </c>
      <c r="AS42" s="40">
        <v>25</v>
      </c>
      <c r="AT42" s="40">
        <v>5</v>
      </c>
      <c r="AU42" s="40">
        <v>30</v>
      </c>
      <c r="AV42" s="40">
        <v>30</v>
      </c>
      <c r="AW42" s="40">
        <v>3</v>
      </c>
      <c r="AX42" s="40">
        <v>1</v>
      </c>
      <c r="AY42" s="40">
        <v>2</v>
      </c>
      <c r="AZ42" s="40">
        <v>0</v>
      </c>
      <c r="BA42" s="40">
        <v>0</v>
      </c>
      <c r="BB42" s="40">
        <v>1</v>
      </c>
      <c r="BC42" s="40">
        <v>0</v>
      </c>
      <c r="BD42" s="40">
        <v>0</v>
      </c>
      <c r="BE42" s="40">
        <v>0</v>
      </c>
      <c r="BF42" s="40">
        <v>5</v>
      </c>
      <c r="BG42">
        <v>-3</v>
      </c>
      <c r="DF42">
        <v>199</v>
      </c>
      <c r="DG42">
        <v>-167</v>
      </c>
      <c r="DH42">
        <v>1</v>
      </c>
      <c r="DI42">
        <v>15</v>
      </c>
      <c r="DJ42">
        <v>94</v>
      </c>
      <c r="DK42">
        <v>90</v>
      </c>
      <c r="DL42">
        <v>0</v>
      </c>
      <c r="DM42">
        <v>15</v>
      </c>
      <c r="DN42">
        <v>1</v>
      </c>
      <c r="DO42">
        <v>1</v>
      </c>
      <c r="DP42">
        <v>1</v>
      </c>
      <c r="DQ42">
        <v>0</v>
      </c>
      <c r="DR42">
        <v>0</v>
      </c>
      <c r="DS42">
        <v>0</v>
      </c>
      <c r="DT42">
        <v>0</v>
      </c>
      <c r="DU42">
        <v>0</v>
      </c>
      <c r="DV42">
        <v>0</v>
      </c>
      <c r="DW42">
        <v>0</v>
      </c>
      <c r="DX42">
        <v>53</v>
      </c>
      <c r="DY42">
        <v>10</v>
      </c>
      <c r="DZ42">
        <v>0</v>
      </c>
      <c r="EA42">
        <v>11</v>
      </c>
      <c r="EB42">
        <v>10</v>
      </c>
      <c r="EC42">
        <v>0</v>
      </c>
      <c r="ED42">
        <v>64</v>
      </c>
      <c r="EE42">
        <v>-192</v>
      </c>
      <c r="EF42">
        <v>3</v>
      </c>
      <c r="EG42">
        <v>3</v>
      </c>
      <c r="EH42">
        <v>1</v>
      </c>
      <c r="EI42">
        <v>3</v>
      </c>
      <c r="EJ42">
        <v>3</v>
      </c>
      <c r="EK42">
        <v>1</v>
      </c>
      <c r="EL42">
        <v>0</v>
      </c>
      <c r="EM42">
        <v>0</v>
      </c>
      <c r="EN42">
        <v>1</v>
      </c>
      <c r="EO42">
        <v>30</v>
      </c>
      <c r="EP42">
        <v>0</v>
      </c>
      <c r="EQ42">
        <v>60</v>
      </c>
      <c r="ER42">
        <v>30</v>
      </c>
      <c r="ES42">
        <v>3</v>
      </c>
      <c r="ET42">
        <v>2</v>
      </c>
      <c r="EU42">
        <v>3</v>
      </c>
      <c r="EV42">
        <v>1</v>
      </c>
      <c r="EW42">
        <v>1</v>
      </c>
      <c r="EX42">
        <v>0</v>
      </c>
      <c r="EY42">
        <v>0</v>
      </c>
      <c r="EZ42">
        <v>0</v>
      </c>
      <c r="FA42">
        <v>5</v>
      </c>
      <c r="FB42">
        <v>0</v>
      </c>
      <c r="FC42">
        <v>-3</v>
      </c>
    </row>
    <row r="43" spans="1:159" x14ac:dyDescent="0.25">
      <c r="A43" t="s">
        <v>2871</v>
      </c>
      <c r="B43">
        <v>1</v>
      </c>
      <c r="C43">
        <v>38</v>
      </c>
      <c r="D43" s="41">
        <v>4539</v>
      </c>
      <c r="E43" s="41">
        <v>4009</v>
      </c>
      <c r="F43" s="41">
        <v>876</v>
      </c>
      <c r="G43" s="14">
        <v>5576</v>
      </c>
      <c r="H43" s="14">
        <v>2531</v>
      </c>
      <c r="I43" s="14">
        <v>6047</v>
      </c>
      <c r="J43" s="40">
        <v>445</v>
      </c>
      <c r="K43" s="40">
        <v>205</v>
      </c>
      <c r="L43" s="40">
        <v>3</v>
      </c>
      <c r="M43" s="40">
        <v>53</v>
      </c>
      <c r="N43" s="40">
        <v>327</v>
      </c>
      <c r="O43" s="40">
        <v>60</v>
      </c>
      <c r="P43" s="40">
        <v>1</v>
      </c>
      <c r="Q43" s="40">
        <v>15</v>
      </c>
      <c r="R43" s="40">
        <v>1</v>
      </c>
      <c r="S43" s="40">
        <v>1</v>
      </c>
      <c r="T43" s="40">
        <v>1</v>
      </c>
      <c r="U43" s="40">
        <v>10</v>
      </c>
      <c r="V43" s="40">
        <v>1</v>
      </c>
      <c r="W43" s="40">
        <v>9</v>
      </c>
      <c r="X43" s="40">
        <v>9</v>
      </c>
      <c r="Y43" s="40">
        <v>38</v>
      </c>
      <c r="Z43" s="40">
        <v>24</v>
      </c>
      <c r="AA43" s="40">
        <v>1</v>
      </c>
      <c r="AB43" s="40">
        <v>136</v>
      </c>
      <c r="AC43" s="40">
        <v>10</v>
      </c>
      <c r="AD43" s="40">
        <v>10</v>
      </c>
      <c r="AE43" s="40">
        <v>136</v>
      </c>
      <c r="AF43" s="40">
        <v>10</v>
      </c>
      <c r="AG43" s="40">
        <v>0</v>
      </c>
      <c r="AH43" s="40">
        <v>282</v>
      </c>
      <c r="AI43" s="40">
        <v>216</v>
      </c>
      <c r="AJ43" s="40">
        <v>3</v>
      </c>
      <c r="AK43" s="40">
        <v>3</v>
      </c>
      <c r="AL43" s="40">
        <v>1</v>
      </c>
      <c r="AM43" s="40">
        <v>3</v>
      </c>
      <c r="AN43" s="40">
        <v>3</v>
      </c>
      <c r="AO43" s="40">
        <v>1</v>
      </c>
      <c r="AP43" s="40">
        <v>3</v>
      </c>
      <c r="AQ43" s="40">
        <v>3</v>
      </c>
      <c r="AR43" s="40">
        <v>0.33333333333333331</v>
      </c>
      <c r="AS43" s="40">
        <v>45</v>
      </c>
      <c r="AT43" s="40">
        <v>0</v>
      </c>
      <c r="AU43" s="40">
        <v>30</v>
      </c>
      <c r="AV43" s="40">
        <v>30</v>
      </c>
      <c r="AW43" s="40">
        <v>3</v>
      </c>
      <c r="AX43" s="40">
        <v>2</v>
      </c>
      <c r="AY43" s="40">
        <v>0</v>
      </c>
      <c r="AZ43" s="40">
        <v>0</v>
      </c>
      <c r="BA43" s="40">
        <v>3</v>
      </c>
      <c r="BB43" s="40">
        <v>1</v>
      </c>
      <c r="BC43" s="40">
        <v>1</v>
      </c>
      <c r="BD43" s="40">
        <v>0</v>
      </c>
      <c r="BE43" s="40">
        <v>40</v>
      </c>
      <c r="BF43" s="40">
        <v>5</v>
      </c>
      <c r="BG43">
        <v>-3</v>
      </c>
      <c r="DF43">
        <v>240</v>
      </c>
      <c r="DG43">
        <v>-205</v>
      </c>
      <c r="DH43">
        <v>2</v>
      </c>
      <c r="DI43">
        <v>29</v>
      </c>
      <c r="DJ43">
        <v>81</v>
      </c>
      <c r="DK43">
        <v>90</v>
      </c>
      <c r="DL43">
        <v>0</v>
      </c>
      <c r="DM43">
        <v>15</v>
      </c>
      <c r="DN43">
        <v>1</v>
      </c>
      <c r="DO43">
        <v>1</v>
      </c>
      <c r="DP43">
        <v>1</v>
      </c>
      <c r="DQ43">
        <v>7</v>
      </c>
      <c r="DR43">
        <v>1</v>
      </c>
      <c r="DS43">
        <v>0</v>
      </c>
      <c r="DT43">
        <v>-9</v>
      </c>
      <c r="DU43">
        <v>14</v>
      </c>
      <c r="DV43">
        <v>12</v>
      </c>
      <c r="DW43">
        <v>1</v>
      </c>
      <c r="DX43">
        <v>66</v>
      </c>
      <c r="DY43">
        <v>0</v>
      </c>
      <c r="DZ43">
        <v>0</v>
      </c>
      <c r="EA43">
        <v>0</v>
      </c>
      <c r="EB43">
        <v>0</v>
      </c>
      <c r="EC43">
        <v>0</v>
      </c>
      <c r="ED43">
        <v>66</v>
      </c>
      <c r="EE43">
        <v>-216</v>
      </c>
      <c r="EF43">
        <v>0</v>
      </c>
      <c r="EG43">
        <v>0</v>
      </c>
      <c r="EH43">
        <v>1</v>
      </c>
      <c r="EI43">
        <v>3</v>
      </c>
      <c r="EJ43">
        <v>3</v>
      </c>
      <c r="EK43">
        <v>1</v>
      </c>
      <c r="EL43">
        <v>0</v>
      </c>
      <c r="EM43">
        <v>0</v>
      </c>
      <c r="EN43">
        <v>1</v>
      </c>
      <c r="EO43">
        <v>15</v>
      </c>
      <c r="EP43">
        <v>0</v>
      </c>
      <c r="EQ43">
        <v>60</v>
      </c>
      <c r="ER43">
        <v>30</v>
      </c>
      <c r="ES43">
        <v>3</v>
      </c>
      <c r="ET43">
        <v>2</v>
      </c>
      <c r="EU43">
        <v>3</v>
      </c>
      <c r="EV43">
        <v>1</v>
      </c>
      <c r="EW43">
        <v>1</v>
      </c>
      <c r="EX43">
        <v>3</v>
      </c>
      <c r="EY43">
        <v>0</v>
      </c>
      <c r="EZ43">
        <v>1</v>
      </c>
      <c r="FA43">
        <v>5</v>
      </c>
      <c r="FB43">
        <v>40</v>
      </c>
      <c r="FC43">
        <v>-3</v>
      </c>
    </row>
    <row r="44" spans="1:159" x14ac:dyDescent="0.25">
      <c r="A44" t="s">
        <v>2871</v>
      </c>
      <c r="B44">
        <v>1</v>
      </c>
      <c r="C44">
        <v>39</v>
      </c>
      <c r="D44" s="41">
        <v>5929</v>
      </c>
      <c r="E44" s="41">
        <v>3883</v>
      </c>
      <c r="F44" s="41">
        <v>4198</v>
      </c>
      <c r="G44" s="14">
        <v>3313</v>
      </c>
      <c r="H44" s="14">
        <v>6056</v>
      </c>
      <c r="I44" s="14">
        <v>3134</v>
      </c>
      <c r="J44" s="40">
        <v>208</v>
      </c>
      <c r="K44" s="40">
        <v>-24</v>
      </c>
      <c r="L44" s="40">
        <v>1</v>
      </c>
      <c r="M44" s="40">
        <v>37</v>
      </c>
      <c r="N44" s="40">
        <v>106</v>
      </c>
      <c r="O44" s="40">
        <v>40</v>
      </c>
      <c r="P44" s="40">
        <v>0</v>
      </c>
      <c r="Q44" s="40">
        <v>15</v>
      </c>
      <c r="R44" s="40">
        <v>1</v>
      </c>
      <c r="S44" s="40">
        <v>1</v>
      </c>
      <c r="T44" s="40">
        <v>1</v>
      </c>
      <c r="U44" s="40">
        <v>11</v>
      </c>
      <c r="V44" s="40">
        <v>1</v>
      </c>
      <c r="W44" s="40">
        <v>0</v>
      </c>
      <c r="X44" s="40">
        <v>-8</v>
      </c>
      <c r="Y44" s="40">
        <v>22</v>
      </c>
      <c r="Z44" s="40">
        <v>38</v>
      </c>
      <c r="AA44" s="40">
        <v>1</v>
      </c>
      <c r="AB44" s="40">
        <v>7</v>
      </c>
      <c r="AC44" s="40">
        <v>0</v>
      </c>
      <c r="AD44" s="40">
        <v>0</v>
      </c>
      <c r="AE44" s="40">
        <v>84</v>
      </c>
      <c r="AF44" s="40">
        <v>0</v>
      </c>
      <c r="AG44" s="40">
        <v>0</v>
      </c>
      <c r="AH44" s="40">
        <v>91</v>
      </c>
      <c r="AI44" s="40">
        <v>-20</v>
      </c>
      <c r="AJ44" s="40">
        <v>0</v>
      </c>
      <c r="AK44" s="40">
        <v>0</v>
      </c>
      <c r="AL44" s="40">
        <v>1</v>
      </c>
      <c r="AM44" s="40">
        <v>3</v>
      </c>
      <c r="AN44" s="40">
        <v>3</v>
      </c>
      <c r="AO44" s="40">
        <v>1</v>
      </c>
      <c r="AP44" s="40">
        <v>0</v>
      </c>
      <c r="AQ44" s="40">
        <v>0</v>
      </c>
      <c r="AR44" s="40">
        <v>1</v>
      </c>
      <c r="AS44" s="40">
        <v>15</v>
      </c>
      <c r="AT44" s="40">
        <v>10</v>
      </c>
      <c r="AU44" s="40">
        <v>0</v>
      </c>
      <c r="AV44" s="40">
        <v>30</v>
      </c>
      <c r="AW44" s="40">
        <v>1</v>
      </c>
      <c r="AX44" s="40">
        <v>2</v>
      </c>
      <c r="AY44" s="40">
        <v>1</v>
      </c>
      <c r="AZ44" s="40">
        <v>0</v>
      </c>
      <c r="BA44" s="40">
        <v>2</v>
      </c>
      <c r="BB44" s="40">
        <v>0</v>
      </c>
      <c r="BC44" s="40">
        <v>0</v>
      </c>
      <c r="BD44" s="40">
        <v>1</v>
      </c>
      <c r="BE44" s="40">
        <v>10</v>
      </c>
      <c r="BF44" s="40">
        <v>25</v>
      </c>
      <c r="BG44">
        <v>-3</v>
      </c>
      <c r="DF44">
        <v>232</v>
      </c>
      <c r="DG44">
        <v>24</v>
      </c>
      <c r="DH44">
        <v>2</v>
      </c>
      <c r="DI44">
        <v>31</v>
      </c>
      <c r="DJ44">
        <v>126</v>
      </c>
      <c r="DK44">
        <v>65</v>
      </c>
      <c r="DL44">
        <v>1</v>
      </c>
      <c r="DM44">
        <v>15</v>
      </c>
      <c r="DN44">
        <v>1</v>
      </c>
      <c r="DO44">
        <v>1</v>
      </c>
      <c r="DP44">
        <v>1</v>
      </c>
      <c r="DQ44">
        <v>0</v>
      </c>
      <c r="DR44">
        <v>0</v>
      </c>
      <c r="DS44">
        <v>8</v>
      </c>
      <c r="DT44">
        <v>8</v>
      </c>
      <c r="DU44">
        <v>16</v>
      </c>
      <c r="DV44">
        <v>-6</v>
      </c>
      <c r="DW44">
        <v>0</v>
      </c>
      <c r="DX44">
        <v>92</v>
      </c>
      <c r="DY44">
        <v>0</v>
      </c>
      <c r="DZ44">
        <v>0</v>
      </c>
      <c r="EA44">
        <v>19</v>
      </c>
      <c r="EB44">
        <v>0</v>
      </c>
      <c r="EC44">
        <v>0</v>
      </c>
      <c r="ED44">
        <v>111</v>
      </c>
      <c r="EE44">
        <v>20</v>
      </c>
      <c r="EF44">
        <v>0</v>
      </c>
      <c r="EG44">
        <v>0</v>
      </c>
      <c r="EH44">
        <v>1</v>
      </c>
      <c r="EI44">
        <v>3</v>
      </c>
      <c r="EJ44">
        <v>3</v>
      </c>
      <c r="EK44">
        <v>1</v>
      </c>
      <c r="EL44">
        <v>0</v>
      </c>
      <c r="EM44">
        <v>0</v>
      </c>
      <c r="EN44">
        <v>1</v>
      </c>
      <c r="EO44">
        <v>15</v>
      </c>
      <c r="EP44">
        <v>5</v>
      </c>
      <c r="EQ44">
        <v>30</v>
      </c>
      <c r="ER44">
        <v>30</v>
      </c>
      <c r="ES44">
        <v>3</v>
      </c>
      <c r="ET44">
        <v>1</v>
      </c>
      <c r="EU44">
        <v>2</v>
      </c>
      <c r="EV44">
        <v>0</v>
      </c>
      <c r="EW44">
        <v>0</v>
      </c>
      <c r="EX44">
        <v>2</v>
      </c>
      <c r="EY44">
        <v>1</v>
      </c>
      <c r="EZ44">
        <v>0</v>
      </c>
      <c r="FA44">
        <v>25</v>
      </c>
      <c r="FB44">
        <v>10</v>
      </c>
      <c r="FC44">
        <v>-3</v>
      </c>
    </row>
    <row r="45" spans="1:159" x14ac:dyDescent="0.25">
      <c r="A45" t="s">
        <v>2871</v>
      </c>
      <c r="B45">
        <v>1</v>
      </c>
      <c r="C45">
        <v>40</v>
      </c>
      <c r="D45" s="41">
        <v>2472</v>
      </c>
      <c r="E45" s="41">
        <v>3367</v>
      </c>
      <c r="F45" s="41">
        <v>3292</v>
      </c>
      <c r="G45" s="14">
        <v>5658</v>
      </c>
      <c r="H45" s="14">
        <v>2823</v>
      </c>
      <c r="I45" s="14">
        <v>7257</v>
      </c>
      <c r="J45" s="40">
        <v>177</v>
      </c>
      <c r="K45" s="40">
        <v>-149</v>
      </c>
      <c r="L45" s="40">
        <v>0</v>
      </c>
      <c r="M45" s="40">
        <v>26</v>
      </c>
      <c r="N45" s="40">
        <v>136</v>
      </c>
      <c r="O45" s="40">
        <v>5</v>
      </c>
      <c r="P45" s="40">
        <v>0</v>
      </c>
      <c r="Q45" s="40">
        <v>10</v>
      </c>
      <c r="R45" s="40">
        <v>1</v>
      </c>
      <c r="S45" s="40">
        <v>1</v>
      </c>
      <c r="T45" s="40">
        <v>0</v>
      </c>
      <c r="U45" s="40">
        <v>8</v>
      </c>
      <c r="V45" s="40">
        <v>1</v>
      </c>
      <c r="W45" s="40">
        <v>0</v>
      </c>
      <c r="X45" s="40">
        <v>0</v>
      </c>
      <c r="Y45" s="40">
        <v>16</v>
      </c>
      <c r="Z45" s="40">
        <v>-2</v>
      </c>
      <c r="AA45" s="40">
        <v>0</v>
      </c>
      <c r="AB45" s="40">
        <v>136</v>
      </c>
      <c r="AC45" s="40">
        <v>0</v>
      </c>
      <c r="AD45" s="40">
        <v>0</v>
      </c>
      <c r="AE45" s="40">
        <v>0</v>
      </c>
      <c r="AF45" s="40">
        <v>0</v>
      </c>
      <c r="AG45" s="40">
        <v>0</v>
      </c>
      <c r="AH45" s="40">
        <v>136</v>
      </c>
      <c r="AI45" s="40">
        <v>-52</v>
      </c>
      <c r="AJ45" s="40">
        <v>0</v>
      </c>
      <c r="AK45" s="40">
        <v>0</v>
      </c>
      <c r="AL45" s="40">
        <v>1</v>
      </c>
      <c r="AM45" s="40">
        <v>0</v>
      </c>
      <c r="AN45" s="40">
        <v>0</v>
      </c>
      <c r="AO45" s="40">
        <v>1</v>
      </c>
      <c r="AP45" s="40">
        <v>0</v>
      </c>
      <c r="AQ45" s="40">
        <v>0</v>
      </c>
      <c r="AR45" s="40">
        <v>1</v>
      </c>
      <c r="AS45" s="40">
        <v>0</v>
      </c>
      <c r="AT45" s="40">
        <v>5</v>
      </c>
      <c r="AU45" s="40">
        <v>0</v>
      </c>
      <c r="AV45" s="40">
        <v>0</v>
      </c>
      <c r="AW45" s="40">
        <v>1</v>
      </c>
      <c r="AX45" s="40">
        <v>0</v>
      </c>
      <c r="AY45" s="40">
        <v>0</v>
      </c>
      <c r="AZ45" s="40">
        <v>0</v>
      </c>
      <c r="BA45" s="40">
        <v>0</v>
      </c>
      <c r="BB45" s="40">
        <v>2</v>
      </c>
      <c r="BC45" s="40">
        <v>1</v>
      </c>
      <c r="BD45" s="40">
        <v>0</v>
      </c>
      <c r="BE45" s="40">
        <v>25</v>
      </c>
      <c r="BF45" s="40">
        <v>10</v>
      </c>
      <c r="BG45">
        <v>-3</v>
      </c>
      <c r="DF45">
        <v>326</v>
      </c>
      <c r="DG45">
        <v>149</v>
      </c>
      <c r="DH45">
        <v>3</v>
      </c>
      <c r="DI45">
        <v>33</v>
      </c>
      <c r="DJ45">
        <v>203</v>
      </c>
      <c r="DK45">
        <v>65</v>
      </c>
      <c r="DL45">
        <v>1</v>
      </c>
      <c r="DM45">
        <v>15</v>
      </c>
      <c r="DN45">
        <v>1</v>
      </c>
      <c r="DO45">
        <v>1</v>
      </c>
      <c r="DP45">
        <v>1</v>
      </c>
      <c r="DQ45">
        <v>9</v>
      </c>
      <c r="DR45">
        <v>1</v>
      </c>
      <c r="DS45">
        <v>0</v>
      </c>
      <c r="DT45">
        <v>0</v>
      </c>
      <c r="DU45">
        <v>18</v>
      </c>
      <c r="DV45">
        <v>2</v>
      </c>
      <c r="DW45">
        <v>1</v>
      </c>
      <c r="DX45">
        <v>62</v>
      </c>
      <c r="DY45">
        <v>0</v>
      </c>
      <c r="DZ45">
        <v>0</v>
      </c>
      <c r="EA45">
        <v>126</v>
      </c>
      <c r="EB45">
        <v>0</v>
      </c>
      <c r="EC45">
        <v>0</v>
      </c>
      <c r="ED45">
        <v>188</v>
      </c>
      <c r="EE45">
        <v>52</v>
      </c>
      <c r="EF45">
        <v>0</v>
      </c>
      <c r="EG45">
        <v>0</v>
      </c>
      <c r="EH45">
        <v>1</v>
      </c>
      <c r="EI45">
        <v>3</v>
      </c>
      <c r="EJ45">
        <v>3</v>
      </c>
      <c r="EK45">
        <v>1</v>
      </c>
      <c r="EL45">
        <v>0</v>
      </c>
      <c r="EM45">
        <v>0</v>
      </c>
      <c r="EN45">
        <v>1</v>
      </c>
      <c r="EO45">
        <v>15</v>
      </c>
      <c r="EP45">
        <v>5</v>
      </c>
      <c r="EQ45">
        <v>30</v>
      </c>
      <c r="ER45">
        <v>30</v>
      </c>
      <c r="ES45">
        <v>3</v>
      </c>
      <c r="ET45">
        <v>2</v>
      </c>
      <c r="EU45">
        <v>1</v>
      </c>
      <c r="EV45">
        <v>0</v>
      </c>
      <c r="EW45">
        <v>2</v>
      </c>
      <c r="EX45">
        <v>0</v>
      </c>
      <c r="EY45">
        <v>0</v>
      </c>
      <c r="EZ45">
        <v>1</v>
      </c>
      <c r="FA45">
        <v>10</v>
      </c>
      <c r="FB45">
        <v>25</v>
      </c>
      <c r="FC45">
        <v>-3</v>
      </c>
    </row>
    <row r="46" spans="1:159" x14ac:dyDescent="0.25">
      <c r="A46" t="s">
        <v>2871</v>
      </c>
      <c r="B46">
        <v>1</v>
      </c>
      <c r="C46">
        <v>41</v>
      </c>
      <c r="D46" s="41">
        <v>877</v>
      </c>
      <c r="E46" s="41">
        <v>2538</v>
      </c>
      <c r="F46" s="41">
        <v>3754</v>
      </c>
      <c r="G46" s="14">
        <v>1792</v>
      </c>
      <c r="H46" s="14">
        <v>4239</v>
      </c>
      <c r="I46" s="14">
        <v>4360</v>
      </c>
      <c r="J46" s="40">
        <v>50</v>
      </c>
      <c r="K46" s="40">
        <v>-364</v>
      </c>
      <c r="L46" s="40">
        <v>0</v>
      </c>
      <c r="M46" s="40">
        <v>5</v>
      </c>
      <c r="N46" s="40">
        <v>5</v>
      </c>
      <c r="O46" s="40">
        <v>10</v>
      </c>
      <c r="P46" s="40">
        <v>0</v>
      </c>
      <c r="Q46" s="40">
        <v>5</v>
      </c>
      <c r="R46" s="40">
        <v>0</v>
      </c>
      <c r="S46" s="40">
        <v>1</v>
      </c>
      <c r="T46" s="40">
        <v>0</v>
      </c>
      <c r="U46" s="40">
        <v>0</v>
      </c>
      <c r="V46" s="40">
        <v>0</v>
      </c>
      <c r="W46" s="40">
        <v>0</v>
      </c>
      <c r="X46" s="40">
        <v>0</v>
      </c>
      <c r="Y46" s="40">
        <v>0</v>
      </c>
      <c r="Z46" s="40">
        <v>-20</v>
      </c>
      <c r="AA46" s="40">
        <v>0</v>
      </c>
      <c r="AB46" s="40">
        <v>0</v>
      </c>
      <c r="AC46" s="40">
        <v>0</v>
      </c>
      <c r="AD46" s="40">
        <v>0</v>
      </c>
      <c r="AE46" s="40">
        <v>0</v>
      </c>
      <c r="AF46" s="40">
        <v>0</v>
      </c>
      <c r="AG46" s="40">
        <v>0</v>
      </c>
      <c r="AH46" s="40">
        <v>0</v>
      </c>
      <c r="AI46" s="40">
        <v>-264</v>
      </c>
      <c r="AJ46" s="40">
        <v>0</v>
      </c>
      <c r="AK46" s="40">
        <v>0</v>
      </c>
      <c r="AL46" s="40">
        <v>1</v>
      </c>
      <c r="AM46" s="40">
        <v>0</v>
      </c>
      <c r="AN46" s="40">
        <v>1</v>
      </c>
      <c r="AO46" s="40">
        <v>0</v>
      </c>
      <c r="AP46" s="40">
        <v>0</v>
      </c>
      <c r="AQ46" s="40">
        <v>0</v>
      </c>
      <c r="AR46" s="40">
        <v>1</v>
      </c>
      <c r="AS46" s="40">
        <v>5</v>
      </c>
      <c r="AT46" s="40">
        <v>10</v>
      </c>
      <c r="AU46" s="40">
        <v>0</v>
      </c>
      <c r="AV46" s="40">
        <v>0</v>
      </c>
      <c r="AW46" s="40">
        <v>1</v>
      </c>
      <c r="AX46" s="40">
        <v>0</v>
      </c>
      <c r="AY46" s="40">
        <v>1</v>
      </c>
      <c r="AZ46" s="40">
        <v>0</v>
      </c>
      <c r="BA46" s="40">
        <v>0</v>
      </c>
      <c r="BB46" s="40">
        <v>1</v>
      </c>
      <c r="BC46" s="40">
        <v>1</v>
      </c>
      <c r="BD46" s="40">
        <v>1</v>
      </c>
      <c r="BE46" s="40">
        <v>25</v>
      </c>
      <c r="BF46" s="40">
        <v>30</v>
      </c>
      <c r="BG46">
        <v>-3</v>
      </c>
      <c r="DF46">
        <v>414</v>
      </c>
      <c r="DG46">
        <v>364</v>
      </c>
      <c r="DH46">
        <v>3</v>
      </c>
      <c r="DI46">
        <v>35</v>
      </c>
      <c r="DJ46">
        <v>289</v>
      </c>
      <c r="DK46">
        <v>65</v>
      </c>
      <c r="DL46">
        <v>1</v>
      </c>
      <c r="DM46">
        <v>15</v>
      </c>
      <c r="DN46">
        <v>1</v>
      </c>
      <c r="DO46">
        <v>1</v>
      </c>
      <c r="DP46">
        <v>1</v>
      </c>
      <c r="DQ46">
        <v>10</v>
      </c>
      <c r="DR46">
        <v>1</v>
      </c>
      <c r="DS46">
        <v>0</v>
      </c>
      <c r="DT46">
        <v>0</v>
      </c>
      <c r="DU46">
        <v>20</v>
      </c>
      <c r="DV46">
        <v>20</v>
      </c>
      <c r="DW46">
        <v>1</v>
      </c>
      <c r="DX46">
        <v>136</v>
      </c>
      <c r="DY46">
        <v>0</v>
      </c>
      <c r="DZ46">
        <v>0</v>
      </c>
      <c r="EA46">
        <v>118</v>
      </c>
      <c r="EB46">
        <v>0</v>
      </c>
      <c r="EC46">
        <v>10</v>
      </c>
      <c r="ED46">
        <v>264</v>
      </c>
      <c r="EE46">
        <v>264</v>
      </c>
      <c r="EF46">
        <v>0</v>
      </c>
      <c r="EG46">
        <v>0</v>
      </c>
      <c r="EH46">
        <v>1</v>
      </c>
      <c r="EI46">
        <v>3</v>
      </c>
      <c r="EJ46">
        <v>3</v>
      </c>
      <c r="EK46">
        <v>1</v>
      </c>
      <c r="EL46">
        <v>2</v>
      </c>
      <c r="EM46">
        <v>2</v>
      </c>
      <c r="EN46">
        <v>0.5</v>
      </c>
      <c r="EO46">
        <v>25</v>
      </c>
      <c r="EP46">
        <v>5</v>
      </c>
      <c r="EQ46">
        <v>30</v>
      </c>
      <c r="ER46">
        <v>30</v>
      </c>
      <c r="ES46">
        <v>3</v>
      </c>
      <c r="ET46">
        <v>2</v>
      </c>
      <c r="EU46">
        <v>1</v>
      </c>
      <c r="EV46">
        <v>0</v>
      </c>
      <c r="EW46">
        <v>1</v>
      </c>
      <c r="EX46">
        <v>0</v>
      </c>
      <c r="EY46">
        <v>1</v>
      </c>
      <c r="EZ46">
        <v>1</v>
      </c>
      <c r="FA46">
        <v>30</v>
      </c>
      <c r="FB46">
        <v>25</v>
      </c>
      <c r="FC46">
        <v>-3</v>
      </c>
    </row>
    <row r="47" spans="1:159" x14ac:dyDescent="0.25">
      <c r="A47" t="s">
        <v>2871</v>
      </c>
      <c r="B47">
        <v>1</v>
      </c>
      <c r="C47">
        <v>42</v>
      </c>
      <c r="D47" s="41">
        <v>3298</v>
      </c>
      <c r="E47" s="41">
        <v>2883</v>
      </c>
      <c r="F47" s="41">
        <v>1986</v>
      </c>
      <c r="G47" s="14">
        <v>5172</v>
      </c>
      <c r="H47" s="14">
        <v>7235</v>
      </c>
      <c r="I47" s="14">
        <v>876</v>
      </c>
      <c r="J47" s="40">
        <v>202</v>
      </c>
      <c r="K47" s="40">
        <v>-165</v>
      </c>
      <c r="L47" s="40">
        <v>0</v>
      </c>
      <c r="M47" s="40">
        <v>15</v>
      </c>
      <c r="N47" s="40">
        <v>182</v>
      </c>
      <c r="O47" s="40">
        <v>5</v>
      </c>
      <c r="P47" s="40">
        <v>0</v>
      </c>
      <c r="Q47" s="40">
        <v>15</v>
      </c>
      <c r="R47" s="40">
        <v>1</v>
      </c>
      <c r="S47" s="40">
        <v>1</v>
      </c>
      <c r="T47" s="40">
        <v>1</v>
      </c>
      <c r="U47" s="40">
        <v>0</v>
      </c>
      <c r="V47" s="40">
        <v>0</v>
      </c>
      <c r="W47" s="40">
        <v>0</v>
      </c>
      <c r="X47" s="40">
        <v>0</v>
      </c>
      <c r="Y47" s="40">
        <v>0</v>
      </c>
      <c r="Z47" s="40">
        <v>-12</v>
      </c>
      <c r="AA47" s="40">
        <v>0</v>
      </c>
      <c r="AB47" s="40">
        <v>129</v>
      </c>
      <c r="AC47" s="40">
        <v>10</v>
      </c>
      <c r="AD47" s="40">
        <v>0</v>
      </c>
      <c r="AE47" s="40">
        <v>38</v>
      </c>
      <c r="AF47" s="40">
        <v>10</v>
      </c>
      <c r="AG47" s="40">
        <v>0</v>
      </c>
      <c r="AH47" s="40">
        <v>167</v>
      </c>
      <c r="AI47" s="40">
        <v>22</v>
      </c>
      <c r="AJ47" s="40">
        <v>3</v>
      </c>
      <c r="AK47" s="40">
        <v>3</v>
      </c>
      <c r="AL47" s="40">
        <v>1</v>
      </c>
      <c r="AM47" s="40">
        <v>0</v>
      </c>
      <c r="AN47" s="40">
        <v>0</v>
      </c>
      <c r="AO47" s="40">
        <v>1</v>
      </c>
      <c r="AP47" s="40">
        <v>0</v>
      </c>
      <c r="AQ47" s="40">
        <v>0</v>
      </c>
      <c r="AR47" s="40">
        <v>1</v>
      </c>
      <c r="AS47" s="40">
        <v>15</v>
      </c>
      <c r="AT47" s="40">
        <v>5</v>
      </c>
      <c r="AU47" s="40">
        <v>0</v>
      </c>
      <c r="AV47" s="40">
        <v>0</v>
      </c>
      <c r="AW47" s="40">
        <v>0</v>
      </c>
      <c r="AX47" s="40">
        <v>0</v>
      </c>
      <c r="AY47" s="40">
        <v>1</v>
      </c>
      <c r="AZ47" s="40">
        <v>0</v>
      </c>
      <c r="BA47" s="40">
        <v>5</v>
      </c>
      <c r="BB47" s="40">
        <v>0</v>
      </c>
      <c r="BC47" s="40">
        <v>2</v>
      </c>
      <c r="BD47" s="40">
        <v>0</v>
      </c>
      <c r="BE47" s="40">
        <v>75</v>
      </c>
      <c r="BF47" s="40">
        <v>0</v>
      </c>
      <c r="BG47">
        <v>-3</v>
      </c>
      <c r="DF47">
        <v>367</v>
      </c>
      <c r="DG47">
        <v>165</v>
      </c>
      <c r="DH47">
        <v>4</v>
      </c>
      <c r="DI47">
        <v>27</v>
      </c>
      <c r="DJ47">
        <v>175</v>
      </c>
      <c r="DK47">
        <v>90</v>
      </c>
      <c r="DL47">
        <v>1</v>
      </c>
      <c r="DM47">
        <v>15</v>
      </c>
      <c r="DN47">
        <v>1</v>
      </c>
      <c r="DO47">
        <v>1</v>
      </c>
      <c r="DP47">
        <v>1</v>
      </c>
      <c r="DQ47">
        <v>6</v>
      </c>
      <c r="DR47">
        <v>1</v>
      </c>
      <c r="DS47">
        <v>0</v>
      </c>
      <c r="DT47">
        <v>0</v>
      </c>
      <c r="DU47">
        <v>12</v>
      </c>
      <c r="DV47">
        <v>12</v>
      </c>
      <c r="DW47">
        <v>1</v>
      </c>
      <c r="DX47">
        <v>72</v>
      </c>
      <c r="DY47">
        <v>0</v>
      </c>
      <c r="DZ47">
        <v>10</v>
      </c>
      <c r="EA47">
        <v>63</v>
      </c>
      <c r="EB47">
        <v>10</v>
      </c>
      <c r="EC47">
        <v>0</v>
      </c>
      <c r="ED47">
        <v>145</v>
      </c>
      <c r="EE47">
        <v>-22</v>
      </c>
      <c r="EF47">
        <v>2</v>
      </c>
      <c r="EG47">
        <v>2</v>
      </c>
      <c r="EH47">
        <v>1</v>
      </c>
      <c r="EI47">
        <v>3</v>
      </c>
      <c r="EJ47">
        <v>3</v>
      </c>
      <c r="EK47">
        <v>1</v>
      </c>
      <c r="EL47">
        <v>1</v>
      </c>
      <c r="EM47">
        <v>1</v>
      </c>
      <c r="EN47">
        <v>1</v>
      </c>
      <c r="EO47">
        <v>30</v>
      </c>
      <c r="EP47">
        <v>0</v>
      </c>
      <c r="EQ47">
        <v>60</v>
      </c>
      <c r="ER47">
        <v>30</v>
      </c>
      <c r="ES47">
        <v>3</v>
      </c>
      <c r="ET47">
        <v>2</v>
      </c>
      <c r="EU47">
        <v>3</v>
      </c>
      <c r="EV47">
        <v>1</v>
      </c>
      <c r="EW47">
        <v>0</v>
      </c>
      <c r="EX47">
        <v>5</v>
      </c>
      <c r="EY47">
        <v>0</v>
      </c>
      <c r="EZ47">
        <v>2</v>
      </c>
      <c r="FA47">
        <v>0</v>
      </c>
      <c r="FB47">
        <v>75</v>
      </c>
      <c r="FC47">
        <v>-3</v>
      </c>
    </row>
    <row r="48" spans="1:159" x14ac:dyDescent="0.25">
      <c r="A48" t="s">
        <v>2871</v>
      </c>
      <c r="B48">
        <v>1</v>
      </c>
      <c r="C48">
        <v>43</v>
      </c>
      <c r="D48" s="41">
        <v>3300</v>
      </c>
      <c r="E48" s="41">
        <v>6056</v>
      </c>
      <c r="F48" s="41">
        <v>4181</v>
      </c>
      <c r="G48" s="14">
        <v>4198</v>
      </c>
      <c r="H48" s="14">
        <v>2491</v>
      </c>
      <c r="I48" s="14">
        <v>2220</v>
      </c>
      <c r="J48" s="40">
        <v>135</v>
      </c>
      <c r="K48" s="40">
        <v>-220</v>
      </c>
      <c r="L48" s="40">
        <v>1</v>
      </c>
      <c r="M48" s="40">
        <v>37</v>
      </c>
      <c r="N48" s="40">
        <v>98</v>
      </c>
      <c r="O48" s="40">
        <v>0</v>
      </c>
      <c r="P48" s="40">
        <v>0</v>
      </c>
      <c r="Q48" s="40">
        <v>15</v>
      </c>
      <c r="R48" s="40">
        <v>1</v>
      </c>
      <c r="S48" s="40">
        <v>1</v>
      </c>
      <c r="T48" s="40">
        <v>1</v>
      </c>
      <c r="U48" s="40">
        <v>11</v>
      </c>
      <c r="V48" s="40">
        <v>1</v>
      </c>
      <c r="W48" s="40">
        <v>0</v>
      </c>
      <c r="X48" s="40">
        <v>0</v>
      </c>
      <c r="Y48" s="40">
        <v>22</v>
      </c>
      <c r="Z48" s="40">
        <v>6</v>
      </c>
      <c r="AA48" s="40">
        <v>1</v>
      </c>
      <c r="AB48" s="40">
        <v>71</v>
      </c>
      <c r="AC48" s="40">
        <v>0</v>
      </c>
      <c r="AD48" s="40">
        <v>0</v>
      </c>
      <c r="AE48" s="40">
        <v>27</v>
      </c>
      <c r="AF48" s="40">
        <v>0</v>
      </c>
      <c r="AG48" s="40">
        <v>0</v>
      </c>
      <c r="AH48" s="40">
        <v>98</v>
      </c>
      <c r="AI48" s="40">
        <v>-111</v>
      </c>
      <c r="AJ48" s="40">
        <v>0</v>
      </c>
      <c r="AK48" s="40">
        <v>0</v>
      </c>
      <c r="AL48" s="40">
        <v>1</v>
      </c>
      <c r="AM48" s="40">
        <v>0</v>
      </c>
      <c r="AN48" s="40">
        <v>0</v>
      </c>
      <c r="AO48" s="40">
        <v>1</v>
      </c>
      <c r="AP48" s="40">
        <v>0</v>
      </c>
      <c r="AQ48" s="40">
        <v>0</v>
      </c>
      <c r="AR48" s="40">
        <v>1</v>
      </c>
      <c r="AS48" s="40">
        <v>0</v>
      </c>
      <c r="AT48" s="40">
        <v>0</v>
      </c>
      <c r="AU48" s="40">
        <v>0</v>
      </c>
      <c r="AV48" s="40">
        <v>0</v>
      </c>
      <c r="AW48" s="40">
        <v>0</v>
      </c>
      <c r="AX48" s="40">
        <v>0</v>
      </c>
      <c r="AY48" s="40">
        <v>0</v>
      </c>
      <c r="AZ48" s="40">
        <v>0</v>
      </c>
      <c r="BA48" s="40">
        <v>3</v>
      </c>
      <c r="BB48" s="40">
        <v>0</v>
      </c>
      <c r="BC48" s="40">
        <v>1</v>
      </c>
      <c r="BD48" s="40">
        <v>0</v>
      </c>
      <c r="BE48" s="40">
        <v>40</v>
      </c>
      <c r="BF48" s="40">
        <v>0</v>
      </c>
      <c r="BG48">
        <v>-3</v>
      </c>
      <c r="DF48">
        <v>355</v>
      </c>
      <c r="DG48">
        <v>220</v>
      </c>
      <c r="DH48">
        <v>3</v>
      </c>
      <c r="DI48">
        <v>31</v>
      </c>
      <c r="DJ48">
        <v>249</v>
      </c>
      <c r="DK48">
        <v>35</v>
      </c>
      <c r="DL48">
        <v>1</v>
      </c>
      <c r="DM48">
        <v>15</v>
      </c>
      <c r="DN48">
        <v>1</v>
      </c>
      <c r="DO48">
        <v>1</v>
      </c>
      <c r="DP48">
        <v>1</v>
      </c>
      <c r="DQ48">
        <v>8</v>
      </c>
      <c r="DR48">
        <v>1</v>
      </c>
      <c r="DS48">
        <v>0</v>
      </c>
      <c r="DT48">
        <v>0</v>
      </c>
      <c r="DU48">
        <v>16</v>
      </c>
      <c r="DV48">
        <v>-6</v>
      </c>
      <c r="DW48">
        <v>1</v>
      </c>
      <c r="DX48">
        <v>108</v>
      </c>
      <c r="DY48">
        <v>0</v>
      </c>
      <c r="DZ48">
        <v>0</v>
      </c>
      <c r="EA48">
        <v>91</v>
      </c>
      <c r="EB48">
        <v>0</v>
      </c>
      <c r="EC48">
        <v>10</v>
      </c>
      <c r="ED48">
        <v>209</v>
      </c>
      <c r="EE48">
        <v>111</v>
      </c>
      <c r="EF48">
        <v>2</v>
      </c>
      <c r="EG48">
        <v>2</v>
      </c>
      <c r="EH48">
        <v>0</v>
      </c>
      <c r="EI48">
        <v>3</v>
      </c>
      <c r="EJ48">
        <v>3</v>
      </c>
      <c r="EK48">
        <v>1</v>
      </c>
      <c r="EL48">
        <v>2</v>
      </c>
      <c r="EM48">
        <v>3</v>
      </c>
      <c r="EN48">
        <v>0.33333333333333331</v>
      </c>
      <c r="EO48">
        <v>40</v>
      </c>
      <c r="EP48">
        <v>5</v>
      </c>
      <c r="EQ48">
        <v>0</v>
      </c>
      <c r="ER48">
        <v>30</v>
      </c>
      <c r="ES48">
        <v>2</v>
      </c>
      <c r="ET48">
        <v>0</v>
      </c>
      <c r="EU48">
        <v>1</v>
      </c>
      <c r="EV48">
        <v>0</v>
      </c>
      <c r="EW48">
        <v>0</v>
      </c>
      <c r="EX48">
        <v>3</v>
      </c>
      <c r="EY48">
        <v>0</v>
      </c>
      <c r="EZ48">
        <v>1</v>
      </c>
      <c r="FA48">
        <v>0</v>
      </c>
      <c r="FB48">
        <v>40</v>
      </c>
      <c r="FC48">
        <v>-3</v>
      </c>
    </row>
    <row r="49" spans="1:159" x14ac:dyDescent="0.25">
      <c r="A49" t="s">
        <v>2871</v>
      </c>
      <c r="B49">
        <v>1</v>
      </c>
      <c r="C49">
        <v>44</v>
      </c>
      <c r="D49" s="41">
        <v>2500</v>
      </c>
      <c r="E49" s="41">
        <v>3134</v>
      </c>
      <c r="F49" s="41">
        <v>2531</v>
      </c>
      <c r="G49" s="14">
        <v>4009</v>
      </c>
      <c r="H49" s="14">
        <v>525</v>
      </c>
      <c r="I49" s="14">
        <v>3102</v>
      </c>
      <c r="J49" s="40">
        <v>68</v>
      </c>
      <c r="K49" s="40">
        <v>-369</v>
      </c>
      <c r="L49" s="40">
        <v>0</v>
      </c>
      <c r="M49" s="40">
        <v>15</v>
      </c>
      <c r="N49" s="40">
        <v>18</v>
      </c>
      <c r="O49" s="40">
        <v>35</v>
      </c>
      <c r="P49" s="40">
        <v>0</v>
      </c>
      <c r="Q49" s="40">
        <v>15</v>
      </c>
      <c r="R49" s="40">
        <v>1</v>
      </c>
      <c r="S49" s="40">
        <v>1</v>
      </c>
      <c r="T49" s="40">
        <v>1</v>
      </c>
      <c r="U49" s="40">
        <v>0</v>
      </c>
      <c r="V49" s="40">
        <v>0</v>
      </c>
      <c r="W49" s="40">
        <v>0</v>
      </c>
      <c r="X49" s="40">
        <v>0</v>
      </c>
      <c r="Y49" s="40">
        <v>0</v>
      </c>
      <c r="Z49" s="40">
        <v>-22</v>
      </c>
      <c r="AA49" s="40">
        <v>0</v>
      </c>
      <c r="AB49" s="40">
        <v>0</v>
      </c>
      <c r="AC49" s="40">
        <v>0</v>
      </c>
      <c r="AD49" s="40">
        <v>0</v>
      </c>
      <c r="AE49" s="40">
        <v>3</v>
      </c>
      <c r="AF49" s="40">
        <v>0</v>
      </c>
      <c r="AG49" s="40">
        <v>0</v>
      </c>
      <c r="AH49" s="40">
        <v>3</v>
      </c>
      <c r="AI49" s="40">
        <v>-237</v>
      </c>
      <c r="AJ49" s="40">
        <v>0</v>
      </c>
      <c r="AK49" s="40">
        <v>0</v>
      </c>
      <c r="AL49" s="40">
        <v>1</v>
      </c>
      <c r="AM49" s="40">
        <v>3</v>
      </c>
      <c r="AN49" s="40">
        <v>3</v>
      </c>
      <c r="AO49" s="40">
        <v>1</v>
      </c>
      <c r="AP49" s="40">
        <v>0</v>
      </c>
      <c r="AQ49" s="40">
        <v>0</v>
      </c>
      <c r="AR49" s="40">
        <v>1</v>
      </c>
      <c r="AS49" s="40">
        <v>15</v>
      </c>
      <c r="AT49" s="40">
        <v>5</v>
      </c>
      <c r="AU49" s="40">
        <v>0</v>
      </c>
      <c r="AV49" s="40">
        <v>30</v>
      </c>
      <c r="AW49" s="40">
        <v>0</v>
      </c>
      <c r="AX49" s="40">
        <v>1</v>
      </c>
      <c r="AY49" s="40">
        <v>2</v>
      </c>
      <c r="AZ49" s="40">
        <v>0</v>
      </c>
      <c r="BA49" s="40">
        <v>1</v>
      </c>
      <c r="BB49" s="40">
        <v>0</v>
      </c>
      <c r="BC49" s="40">
        <v>2</v>
      </c>
      <c r="BD49" s="40">
        <v>0</v>
      </c>
      <c r="BE49" s="40">
        <v>55</v>
      </c>
      <c r="BF49" s="40">
        <v>0</v>
      </c>
      <c r="BG49">
        <v>-3</v>
      </c>
      <c r="DF49">
        <v>437</v>
      </c>
      <c r="DG49">
        <v>369</v>
      </c>
      <c r="DH49">
        <v>4</v>
      </c>
      <c r="DI49">
        <v>37</v>
      </c>
      <c r="DJ49">
        <v>255</v>
      </c>
      <c r="DK49">
        <v>90</v>
      </c>
      <c r="DL49">
        <v>1</v>
      </c>
      <c r="DM49">
        <v>15</v>
      </c>
      <c r="DN49">
        <v>1</v>
      </c>
      <c r="DO49">
        <v>1</v>
      </c>
      <c r="DP49">
        <v>1</v>
      </c>
      <c r="DQ49">
        <v>11</v>
      </c>
      <c r="DR49">
        <v>1</v>
      </c>
      <c r="DS49">
        <v>0</v>
      </c>
      <c r="DT49">
        <v>0</v>
      </c>
      <c r="DU49">
        <v>22</v>
      </c>
      <c r="DV49">
        <v>22</v>
      </c>
      <c r="DW49">
        <v>1</v>
      </c>
      <c r="DX49">
        <v>137</v>
      </c>
      <c r="DY49">
        <v>0</v>
      </c>
      <c r="DZ49">
        <v>0</v>
      </c>
      <c r="EA49">
        <v>103</v>
      </c>
      <c r="EB49">
        <v>0</v>
      </c>
      <c r="EC49">
        <v>0</v>
      </c>
      <c r="ED49">
        <v>240</v>
      </c>
      <c r="EE49">
        <v>237</v>
      </c>
      <c r="EF49">
        <v>0</v>
      </c>
      <c r="EG49">
        <v>0</v>
      </c>
      <c r="EH49">
        <v>1</v>
      </c>
      <c r="EI49">
        <v>3</v>
      </c>
      <c r="EJ49">
        <v>3</v>
      </c>
      <c r="EK49">
        <v>1</v>
      </c>
      <c r="EL49">
        <v>0</v>
      </c>
      <c r="EM49">
        <v>0</v>
      </c>
      <c r="EN49">
        <v>1</v>
      </c>
      <c r="EO49">
        <v>15</v>
      </c>
      <c r="EP49">
        <v>0</v>
      </c>
      <c r="EQ49">
        <v>60</v>
      </c>
      <c r="ER49">
        <v>30</v>
      </c>
      <c r="ES49">
        <v>3</v>
      </c>
      <c r="ET49">
        <v>3</v>
      </c>
      <c r="EU49">
        <v>2</v>
      </c>
      <c r="EV49">
        <v>1</v>
      </c>
      <c r="EW49">
        <v>0</v>
      </c>
      <c r="EX49">
        <v>1</v>
      </c>
      <c r="EY49">
        <v>0</v>
      </c>
      <c r="EZ49">
        <v>2</v>
      </c>
      <c r="FA49">
        <v>0</v>
      </c>
      <c r="FB49">
        <v>55</v>
      </c>
      <c r="FC49">
        <v>-3</v>
      </c>
    </row>
    <row r="50" spans="1:159" x14ac:dyDescent="0.25">
      <c r="A50" t="s">
        <v>2871</v>
      </c>
      <c r="B50">
        <v>1</v>
      </c>
      <c r="C50">
        <v>45</v>
      </c>
      <c r="D50" s="41">
        <v>3750</v>
      </c>
      <c r="E50" s="41">
        <v>5929</v>
      </c>
      <c r="F50" s="41">
        <v>4818</v>
      </c>
      <c r="G50" s="14">
        <v>5638</v>
      </c>
      <c r="H50" s="14">
        <v>7048</v>
      </c>
      <c r="I50" s="14">
        <v>6453</v>
      </c>
      <c r="J50" s="40">
        <v>377</v>
      </c>
      <c r="K50" s="40">
        <v>0</v>
      </c>
      <c r="L50" s="40">
        <v>2</v>
      </c>
      <c r="M50" s="40">
        <v>33</v>
      </c>
      <c r="N50" s="40">
        <v>254</v>
      </c>
      <c r="O50" s="40">
        <v>65</v>
      </c>
      <c r="P50" s="40">
        <v>0.5</v>
      </c>
      <c r="Q50" s="40">
        <v>15</v>
      </c>
      <c r="R50" s="40">
        <v>1</v>
      </c>
      <c r="S50" s="40">
        <v>1</v>
      </c>
      <c r="T50" s="40">
        <v>1</v>
      </c>
      <c r="U50" s="40">
        <v>9</v>
      </c>
      <c r="V50" s="40">
        <v>1</v>
      </c>
      <c r="W50" s="40">
        <v>0</v>
      </c>
      <c r="X50" s="40">
        <v>0</v>
      </c>
      <c r="Y50" s="40">
        <v>18</v>
      </c>
      <c r="Z50" s="40">
        <v>4</v>
      </c>
      <c r="AA50" s="40">
        <v>1</v>
      </c>
      <c r="AB50" s="40">
        <v>136</v>
      </c>
      <c r="AC50" s="40">
        <v>0</v>
      </c>
      <c r="AD50" s="40">
        <v>0</v>
      </c>
      <c r="AE50" s="40">
        <v>103</v>
      </c>
      <c r="AF50" s="40">
        <v>0</v>
      </c>
      <c r="AG50" s="40">
        <v>0</v>
      </c>
      <c r="AH50" s="40">
        <v>239</v>
      </c>
      <c r="AI50" s="40">
        <v>56</v>
      </c>
      <c r="AJ50" s="40">
        <v>0</v>
      </c>
      <c r="AK50" s="40">
        <v>0</v>
      </c>
      <c r="AL50" s="40">
        <v>1</v>
      </c>
      <c r="AM50" s="40">
        <v>3</v>
      </c>
      <c r="AN50" s="40">
        <v>3</v>
      </c>
      <c r="AO50" s="40">
        <v>1</v>
      </c>
      <c r="AP50" s="40">
        <v>0</v>
      </c>
      <c r="AQ50" s="40">
        <v>0</v>
      </c>
      <c r="AR50" s="40">
        <v>1</v>
      </c>
      <c r="AS50" s="40">
        <v>15</v>
      </c>
      <c r="AT50" s="40">
        <v>5</v>
      </c>
      <c r="AU50" s="40">
        <v>30</v>
      </c>
      <c r="AV50" s="40">
        <v>30</v>
      </c>
      <c r="AW50" s="40">
        <v>3</v>
      </c>
      <c r="AX50" s="40">
        <v>1</v>
      </c>
      <c r="AY50" s="40">
        <v>2</v>
      </c>
      <c r="AZ50" s="40">
        <v>0</v>
      </c>
      <c r="BA50" s="40">
        <v>2</v>
      </c>
      <c r="BB50" s="40">
        <v>0</v>
      </c>
      <c r="BC50" s="40">
        <v>3</v>
      </c>
      <c r="BD50" s="40">
        <v>1</v>
      </c>
      <c r="BE50" s="40">
        <v>85</v>
      </c>
      <c r="BF50" s="40">
        <v>25</v>
      </c>
      <c r="BG50">
        <v>-3</v>
      </c>
      <c r="DF50">
        <v>377</v>
      </c>
      <c r="DG50">
        <v>0</v>
      </c>
      <c r="DH50">
        <v>2</v>
      </c>
      <c r="DI50">
        <v>29</v>
      </c>
      <c r="DJ50">
        <v>223</v>
      </c>
      <c r="DK50">
        <v>40</v>
      </c>
      <c r="DL50">
        <v>0.5</v>
      </c>
      <c r="DM50">
        <v>15</v>
      </c>
      <c r="DN50">
        <v>1</v>
      </c>
      <c r="DO50">
        <v>1</v>
      </c>
      <c r="DP50">
        <v>1</v>
      </c>
      <c r="DQ50">
        <v>7</v>
      </c>
      <c r="DR50">
        <v>1</v>
      </c>
      <c r="DS50">
        <v>0</v>
      </c>
      <c r="DT50">
        <v>0</v>
      </c>
      <c r="DU50">
        <v>14</v>
      </c>
      <c r="DV50">
        <v>-4</v>
      </c>
      <c r="DW50">
        <v>1</v>
      </c>
      <c r="DX50">
        <v>136</v>
      </c>
      <c r="DY50">
        <v>0</v>
      </c>
      <c r="DZ50">
        <v>10</v>
      </c>
      <c r="EA50">
        <v>27</v>
      </c>
      <c r="EB50">
        <v>10</v>
      </c>
      <c r="EC50">
        <v>10</v>
      </c>
      <c r="ED50">
        <v>183</v>
      </c>
      <c r="EE50">
        <v>-56</v>
      </c>
      <c r="EF50">
        <v>2</v>
      </c>
      <c r="EG50">
        <v>2</v>
      </c>
      <c r="EH50">
        <v>1</v>
      </c>
      <c r="EI50">
        <v>3</v>
      </c>
      <c r="EJ50">
        <v>3</v>
      </c>
      <c r="EK50">
        <v>1</v>
      </c>
      <c r="EL50">
        <v>3</v>
      </c>
      <c r="EM50">
        <v>3</v>
      </c>
      <c r="EN50">
        <v>0.66666666666666663</v>
      </c>
      <c r="EO50">
        <v>40</v>
      </c>
      <c r="EP50">
        <v>10</v>
      </c>
      <c r="EQ50">
        <v>0</v>
      </c>
      <c r="ER50">
        <v>30</v>
      </c>
      <c r="ES50">
        <v>1</v>
      </c>
      <c r="ET50">
        <v>1</v>
      </c>
      <c r="EU50">
        <v>2</v>
      </c>
      <c r="EV50">
        <v>0</v>
      </c>
      <c r="EW50">
        <v>0</v>
      </c>
      <c r="EX50">
        <v>2</v>
      </c>
      <c r="EY50">
        <v>1</v>
      </c>
      <c r="EZ50">
        <v>3</v>
      </c>
      <c r="FA50">
        <v>25</v>
      </c>
      <c r="FB50">
        <v>85</v>
      </c>
      <c r="FC50">
        <v>-3</v>
      </c>
    </row>
    <row r="51" spans="1:159" x14ac:dyDescent="0.25">
      <c r="A51" t="s">
        <v>2871</v>
      </c>
      <c r="B51">
        <v>1</v>
      </c>
      <c r="C51">
        <v>46</v>
      </c>
      <c r="D51" s="41">
        <v>3367</v>
      </c>
      <c r="E51" s="41">
        <v>3313</v>
      </c>
      <c r="F51" s="41">
        <v>3275</v>
      </c>
      <c r="G51" s="14">
        <v>5576</v>
      </c>
      <c r="H51" s="14">
        <v>3130</v>
      </c>
      <c r="I51" s="14">
        <v>4539</v>
      </c>
      <c r="J51" s="40">
        <v>189</v>
      </c>
      <c r="K51" s="40">
        <v>-182</v>
      </c>
      <c r="L51" s="40">
        <v>1</v>
      </c>
      <c r="M51" s="40">
        <v>21</v>
      </c>
      <c r="N51" s="40">
        <v>88</v>
      </c>
      <c r="O51" s="40">
        <v>65</v>
      </c>
      <c r="P51" s="40">
        <v>0</v>
      </c>
      <c r="Q51" s="40">
        <v>15</v>
      </c>
      <c r="R51" s="40">
        <v>1</v>
      </c>
      <c r="S51" s="40">
        <v>1</v>
      </c>
      <c r="T51" s="40">
        <v>1</v>
      </c>
      <c r="U51" s="40">
        <v>3</v>
      </c>
      <c r="V51" s="40">
        <v>1</v>
      </c>
      <c r="W51" s="40">
        <v>0</v>
      </c>
      <c r="X51" s="40">
        <v>0</v>
      </c>
      <c r="Y51" s="40">
        <v>6</v>
      </c>
      <c r="Z51" s="40">
        <v>6</v>
      </c>
      <c r="AA51" s="40">
        <v>1</v>
      </c>
      <c r="AB51" s="40">
        <v>63</v>
      </c>
      <c r="AC51" s="40">
        <v>4</v>
      </c>
      <c r="AD51" s="40">
        <v>0</v>
      </c>
      <c r="AE51" s="40">
        <v>5</v>
      </c>
      <c r="AF51" s="40">
        <v>0</v>
      </c>
      <c r="AG51" s="40">
        <v>0</v>
      </c>
      <c r="AH51" s="40">
        <v>68</v>
      </c>
      <c r="AI51" s="40">
        <v>-168</v>
      </c>
      <c r="AJ51" s="40">
        <v>1</v>
      </c>
      <c r="AK51" s="40">
        <v>1</v>
      </c>
      <c r="AL51" s="40">
        <v>0.4</v>
      </c>
      <c r="AM51" s="40">
        <v>3</v>
      </c>
      <c r="AN51" s="40">
        <v>3</v>
      </c>
      <c r="AO51" s="40">
        <v>1</v>
      </c>
      <c r="AP51" s="40">
        <v>0</v>
      </c>
      <c r="AQ51" s="40">
        <v>0</v>
      </c>
      <c r="AR51" s="40">
        <v>1</v>
      </c>
      <c r="AS51" s="40">
        <v>20</v>
      </c>
      <c r="AT51" s="40">
        <v>5</v>
      </c>
      <c r="AU51" s="40">
        <v>30</v>
      </c>
      <c r="AV51" s="40">
        <v>30</v>
      </c>
      <c r="AW51" s="40">
        <v>2</v>
      </c>
      <c r="AX51" s="40">
        <v>3</v>
      </c>
      <c r="AY51" s="40">
        <v>1</v>
      </c>
      <c r="AZ51" s="40">
        <v>0</v>
      </c>
      <c r="BA51" s="40">
        <v>0</v>
      </c>
      <c r="BB51" s="40">
        <v>3</v>
      </c>
      <c r="BC51" s="40">
        <v>1</v>
      </c>
      <c r="BD51" s="40">
        <v>0</v>
      </c>
      <c r="BE51" s="40">
        <v>25</v>
      </c>
      <c r="BF51" s="40">
        <v>15</v>
      </c>
      <c r="BG51">
        <v>-3</v>
      </c>
      <c r="DF51">
        <v>371</v>
      </c>
      <c r="DG51">
        <v>182</v>
      </c>
      <c r="DH51">
        <v>2</v>
      </c>
      <c r="DI51">
        <v>15</v>
      </c>
      <c r="DJ51">
        <v>266</v>
      </c>
      <c r="DK51">
        <v>65</v>
      </c>
      <c r="DL51">
        <v>1</v>
      </c>
      <c r="DM51">
        <v>15</v>
      </c>
      <c r="DN51">
        <v>1</v>
      </c>
      <c r="DO51">
        <v>1</v>
      </c>
      <c r="DP51">
        <v>1</v>
      </c>
      <c r="DQ51">
        <v>0</v>
      </c>
      <c r="DR51">
        <v>0</v>
      </c>
      <c r="DS51">
        <v>0</v>
      </c>
      <c r="DT51">
        <v>0</v>
      </c>
      <c r="DU51">
        <v>0</v>
      </c>
      <c r="DV51">
        <v>-6</v>
      </c>
      <c r="DW51">
        <v>0</v>
      </c>
      <c r="DX51">
        <v>111</v>
      </c>
      <c r="DY51">
        <v>0</v>
      </c>
      <c r="DZ51">
        <v>0</v>
      </c>
      <c r="EA51">
        <v>115</v>
      </c>
      <c r="EB51">
        <v>0</v>
      </c>
      <c r="EC51">
        <v>10</v>
      </c>
      <c r="ED51">
        <v>236</v>
      </c>
      <c r="EE51">
        <v>168</v>
      </c>
      <c r="EF51">
        <v>0</v>
      </c>
      <c r="EG51">
        <v>0</v>
      </c>
      <c r="EH51">
        <v>1</v>
      </c>
      <c r="EI51">
        <v>3</v>
      </c>
      <c r="EJ51">
        <v>3</v>
      </c>
      <c r="EK51">
        <v>1</v>
      </c>
      <c r="EL51">
        <v>2</v>
      </c>
      <c r="EM51">
        <v>3</v>
      </c>
      <c r="EN51">
        <v>0.33333333333333331</v>
      </c>
      <c r="EO51">
        <v>30</v>
      </c>
      <c r="EP51">
        <v>5</v>
      </c>
      <c r="EQ51">
        <v>30</v>
      </c>
      <c r="ER51">
        <v>30</v>
      </c>
      <c r="ES51">
        <v>3</v>
      </c>
      <c r="ET51">
        <v>2</v>
      </c>
      <c r="EU51">
        <v>1</v>
      </c>
      <c r="EV51">
        <v>0</v>
      </c>
      <c r="EW51">
        <v>3</v>
      </c>
      <c r="EX51">
        <v>0</v>
      </c>
      <c r="EY51">
        <v>0</v>
      </c>
      <c r="EZ51">
        <v>1</v>
      </c>
      <c r="FA51">
        <v>15</v>
      </c>
      <c r="FB51">
        <v>25</v>
      </c>
      <c r="FC51">
        <v>-3</v>
      </c>
    </row>
    <row r="52" spans="1:159" x14ac:dyDescent="0.25">
      <c r="A52" t="s">
        <v>2871</v>
      </c>
      <c r="B52">
        <v>1</v>
      </c>
      <c r="C52">
        <v>47</v>
      </c>
      <c r="D52" s="41">
        <v>3007</v>
      </c>
      <c r="E52" s="41">
        <v>3277</v>
      </c>
      <c r="F52" s="41">
        <v>4674</v>
      </c>
      <c r="G52" s="14">
        <v>6047</v>
      </c>
      <c r="H52" s="14">
        <v>6175</v>
      </c>
      <c r="I52" s="14">
        <v>3883</v>
      </c>
      <c r="J52" s="40">
        <v>258</v>
      </c>
      <c r="K52" s="40">
        <v>-10</v>
      </c>
      <c r="L52" s="40">
        <v>0</v>
      </c>
      <c r="M52" s="40">
        <v>15</v>
      </c>
      <c r="N52" s="40">
        <v>203</v>
      </c>
      <c r="O52" s="40">
        <v>40</v>
      </c>
      <c r="P52" s="40">
        <v>0</v>
      </c>
      <c r="Q52" s="40">
        <v>15</v>
      </c>
      <c r="R52" s="40">
        <v>1</v>
      </c>
      <c r="S52" s="40">
        <v>1</v>
      </c>
      <c r="T52" s="40">
        <v>1</v>
      </c>
      <c r="U52" s="40">
        <v>0</v>
      </c>
      <c r="V52" s="40">
        <v>0</v>
      </c>
      <c r="W52" s="40">
        <v>0</v>
      </c>
      <c r="X52" s="40">
        <v>0</v>
      </c>
      <c r="Y52" s="40">
        <v>0</v>
      </c>
      <c r="Z52" s="40">
        <v>0</v>
      </c>
      <c r="AA52" s="40">
        <v>0</v>
      </c>
      <c r="AB52" s="40">
        <v>124</v>
      </c>
      <c r="AC52" s="40">
        <v>0</v>
      </c>
      <c r="AD52" s="40">
        <v>0</v>
      </c>
      <c r="AE52" s="40">
        <v>64</v>
      </c>
      <c r="AF52" s="40">
        <v>0</v>
      </c>
      <c r="AG52" s="40">
        <v>0</v>
      </c>
      <c r="AH52" s="40">
        <v>188</v>
      </c>
      <c r="AI52" s="40">
        <v>50</v>
      </c>
      <c r="AJ52" s="40">
        <v>0</v>
      </c>
      <c r="AK52" s="40">
        <v>0</v>
      </c>
      <c r="AL52" s="40">
        <v>1</v>
      </c>
      <c r="AM52" s="40">
        <v>3</v>
      </c>
      <c r="AN52" s="40">
        <v>3</v>
      </c>
      <c r="AO52" s="40">
        <v>1</v>
      </c>
      <c r="AP52" s="40">
        <v>0</v>
      </c>
      <c r="AQ52" s="40">
        <v>0</v>
      </c>
      <c r="AR52" s="40">
        <v>1</v>
      </c>
      <c r="AS52" s="40">
        <v>15</v>
      </c>
      <c r="AT52" s="40">
        <v>10</v>
      </c>
      <c r="AU52" s="40">
        <v>0</v>
      </c>
      <c r="AV52" s="40">
        <v>30</v>
      </c>
      <c r="AW52" s="40">
        <v>1</v>
      </c>
      <c r="AX52" s="40">
        <v>1</v>
      </c>
      <c r="AY52" s="40">
        <v>2</v>
      </c>
      <c r="AZ52" s="40">
        <v>0</v>
      </c>
      <c r="BA52" s="40">
        <v>0</v>
      </c>
      <c r="BB52" s="40">
        <v>0</v>
      </c>
      <c r="BC52" s="40">
        <v>1</v>
      </c>
      <c r="BD52" s="40">
        <v>0</v>
      </c>
      <c r="BE52" s="40">
        <v>25</v>
      </c>
      <c r="BF52" s="40">
        <v>0</v>
      </c>
      <c r="BG52">
        <v>-3</v>
      </c>
      <c r="DF52">
        <v>268</v>
      </c>
      <c r="DG52">
        <v>10</v>
      </c>
      <c r="DH52">
        <v>2</v>
      </c>
      <c r="DI52">
        <v>15</v>
      </c>
      <c r="DJ52">
        <v>163</v>
      </c>
      <c r="DK52">
        <v>65</v>
      </c>
      <c r="DL52">
        <v>1</v>
      </c>
      <c r="DM52">
        <v>15</v>
      </c>
      <c r="DN52">
        <v>1</v>
      </c>
      <c r="DO52">
        <v>1</v>
      </c>
      <c r="DP52">
        <v>1</v>
      </c>
      <c r="DQ52">
        <v>0</v>
      </c>
      <c r="DR52">
        <v>0</v>
      </c>
      <c r="DS52">
        <v>0</v>
      </c>
      <c r="DT52">
        <v>0</v>
      </c>
      <c r="DU52">
        <v>0</v>
      </c>
      <c r="DV52">
        <v>0</v>
      </c>
      <c r="DW52">
        <v>0</v>
      </c>
      <c r="DX52">
        <v>128</v>
      </c>
      <c r="DY52">
        <v>10</v>
      </c>
      <c r="DZ52">
        <v>10</v>
      </c>
      <c r="EA52">
        <v>0</v>
      </c>
      <c r="EB52">
        <v>0</v>
      </c>
      <c r="EC52">
        <v>0</v>
      </c>
      <c r="ED52">
        <v>138</v>
      </c>
      <c r="EE52">
        <v>-50</v>
      </c>
      <c r="EF52">
        <v>1</v>
      </c>
      <c r="EG52">
        <v>1</v>
      </c>
      <c r="EH52">
        <v>1</v>
      </c>
      <c r="EI52">
        <v>3</v>
      </c>
      <c r="EJ52">
        <v>3</v>
      </c>
      <c r="EK52">
        <v>1</v>
      </c>
      <c r="EL52">
        <v>1</v>
      </c>
      <c r="EM52">
        <v>1</v>
      </c>
      <c r="EN52">
        <v>1</v>
      </c>
      <c r="EO52">
        <v>25</v>
      </c>
      <c r="EP52">
        <v>5</v>
      </c>
      <c r="EQ52">
        <v>30</v>
      </c>
      <c r="ER52">
        <v>30</v>
      </c>
      <c r="ES52">
        <v>1</v>
      </c>
      <c r="ET52">
        <v>2</v>
      </c>
      <c r="EU52">
        <v>3</v>
      </c>
      <c r="EV52">
        <v>0</v>
      </c>
      <c r="EW52">
        <v>0</v>
      </c>
      <c r="EX52">
        <v>0</v>
      </c>
      <c r="EY52">
        <v>0</v>
      </c>
      <c r="EZ52">
        <v>1</v>
      </c>
      <c r="FA52">
        <v>0</v>
      </c>
      <c r="FB52">
        <v>25</v>
      </c>
      <c r="FC52">
        <v>-3</v>
      </c>
    </row>
    <row r="53" spans="1:159" x14ac:dyDescent="0.25">
      <c r="A53" t="s">
        <v>2871</v>
      </c>
      <c r="B53">
        <v>1</v>
      </c>
      <c r="C53">
        <v>48</v>
      </c>
      <c r="D53" s="41">
        <v>7235</v>
      </c>
      <c r="E53" s="41">
        <v>5638</v>
      </c>
      <c r="F53" s="41">
        <v>3300</v>
      </c>
      <c r="G53" s="14">
        <v>4009</v>
      </c>
      <c r="H53" s="14">
        <v>1792</v>
      </c>
      <c r="I53" s="14">
        <v>2531</v>
      </c>
      <c r="J53" s="40">
        <v>180</v>
      </c>
      <c r="K53" s="40">
        <v>-216</v>
      </c>
      <c r="L53" s="40">
        <v>0</v>
      </c>
      <c r="M53" s="40">
        <v>15</v>
      </c>
      <c r="N53" s="40">
        <v>125</v>
      </c>
      <c r="O53" s="40">
        <v>40</v>
      </c>
      <c r="P53" s="40">
        <v>0</v>
      </c>
      <c r="Q53" s="40">
        <v>15</v>
      </c>
      <c r="R53" s="40">
        <v>1</v>
      </c>
      <c r="S53" s="40">
        <v>1</v>
      </c>
      <c r="T53" s="40">
        <v>1</v>
      </c>
      <c r="U53" s="40">
        <v>0</v>
      </c>
      <c r="V53" s="40">
        <v>0</v>
      </c>
      <c r="W53" s="40">
        <v>0</v>
      </c>
      <c r="X53" s="40">
        <v>0</v>
      </c>
      <c r="Y53" s="40">
        <v>0</v>
      </c>
      <c r="Z53" s="40">
        <v>-18</v>
      </c>
      <c r="AA53" s="40">
        <v>0</v>
      </c>
      <c r="AB53" s="40">
        <v>84</v>
      </c>
      <c r="AC53" s="40">
        <v>10</v>
      </c>
      <c r="AD53" s="40">
        <v>0</v>
      </c>
      <c r="AE53" s="40">
        <v>11</v>
      </c>
      <c r="AF53" s="40">
        <v>10</v>
      </c>
      <c r="AG53" s="40">
        <v>0</v>
      </c>
      <c r="AH53" s="40">
        <v>95</v>
      </c>
      <c r="AI53" s="40">
        <v>-153</v>
      </c>
      <c r="AJ53" s="40">
        <v>3</v>
      </c>
      <c r="AK53" s="40">
        <v>3</v>
      </c>
      <c r="AL53" s="40">
        <v>1</v>
      </c>
      <c r="AM53" s="40">
        <v>3</v>
      </c>
      <c r="AN53" s="40">
        <v>3</v>
      </c>
      <c r="AO53" s="40">
        <v>1</v>
      </c>
      <c r="AP53" s="40">
        <v>0</v>
      </c>
      <c r="AQ53" s="40">
        <v>0</v>
      </c>
      <c r="AR53" s="40">
        <v>1</v>
      </c>
      <c r="AS53" s="40">
        <v>30</v>
      </c>
      <c r="AT53" s="40">
        <v>10</v>
      </c>
      <c r="AU53" s="40">
        <v>0</v>
      </c>
      <c r="AV53" s="40">
        <v>30</v>
      </c>
      <c r="AW53" s="40">
        <v>1</v>
      </c>
      <c r="AX53" s="40">
        <v>1</v>
      </c>
      <c r="AY53" s="40">
        <v>2</v>
      </c>
      <c r="AZ53" s="40">
        <v>0</v>
      </c>
      <c r="BA53" s="40">
        <v>4</v>
      </c>
      <c r="BB53" s="40">
        <v>0</v>
      </c>
      <c r="BC53" s="40">
        <v>0</v>
      </c>
      <c r="BD53" s="40">
        <v>0</v>
      </c>
      <c r="BE53" s="40">
        <v>20</v>
      </c>
      <c r="BF53" s="40">
        <v>0</v>
      </c>
      <c r="BG53">
        <v>-3</v>
      </c>
      <c r="DF53">
        <v>396</v>
      </c>
      <c r="DG53">
        <v>216</v>
      </c>
      <c r="DH53">
        <v>2</v>
      </c>
      <c r="DI53">
        <v>28</v>
      </c>
      <c r="DJ53">
        <v>283</v>
      </c>
      <c r="DK53">
        <v>65</v>
      </c>
      <c r="DL53">
        <v>1</v>
      </c>
      <c r="DM53">
        <v>10</v>
      </c>
      <c r="DN53">
        <v>1</v>
      </c>
      <c r="DO53">
        <v>1</v>
      </c>
      <c r="DP53">
        <v>0</v>
      </c>
      <c r="DQ53">
        <v>9</v>
      </c>
      <c r="DR53">
        <v>1</v>
      </c>
      <c r="DS53">
        <v>0</v>
      </c>
      <c r="DT53">
        <v>0</v>
      </c>
      <c r="DU53">
        <v>18</v>
      </c>
      <c r="DV53">
        <v>18</v>
      </c>
      <c r="DW53">
        <v>0</v>
      </c>
      <c r="DX53">
        <v>136</v>
      </c>
      <c r="DY53">
        <v>10</v>
      </c>
      <c r="DZ53">
        <v>10</v>
      </c>
      <c r="EA53">
        <v>102</v>
      </c>
      <c r="EB53">
        <v>0</v>
      </c>
      <c r="EC53">
        <v>0</v>
      </c>
      <c r="ED53">
        <v>248</v>
      </c>
      <c r="EE53">
        <v>153</v>
      </c>
      <c r="EF53">
        <v>1</v>
      </c>
      <c r="EG53">
        <v>1</v>
      </c>
      <c r="EH53">
        <v>1</v>
      </c>
      <c r="EI53">
        <v>3</v>
      </c>
      <c r="EJ53">
        <v>3</v>
      </c>
      <c r="EK53">
        <v>1</v>
      </c>
      <c r="EL53">
        <v>3</v>
      </c>
      <c r="EM53">
        <v>3</v>
      </c>
      <c r="EN53">
        <v>0.33333333333333331</v>
      </c>
      <c r="EO53">
        <v>35</v>
      </c>
      <c r="EP53">
        <v>5</v>
      </c>
      <c r="EQ53">
        <v>30</v>
      </c>
      <c r="ER53">
        <v>30</v>
      </c>
      <c r="ES53">
        <v>3</v>
      </c>
      <c r="ET53">
        <v>1</v>
      </c>
      <c r="EU53">
        <v>2</v>
      </c>
      <c r="EV53">
        <v>0</v>
      </c>
      <c r="EW53">
        <v>0</v>
      </c>
      <c r="EX53">
        <v>4</v>
      </c>
      <c r="EY53">
        <v>0</v>
      </c>
      <c r="EZ53">
        <v>0</v>
      </c>
      <c r="FA53">
        <v>0</v>
      </c>
      <c r="FB53">
        <v>20</v>
      </c>
      <c r="FC53">
        <v>-3</v>
      </c>
    </row>
    <row r="54" spans="1:159" x14ac:dyDescent="0.25">
      <c r="A54" t="s">
        <v>2871</v>
      </c>
      <c r="B54">
        <v>1</v>
      </c>
      <c r="C54">
        <v>49</v>
      </c>
      <c r="D54" s="41">
        <v>6453</v>
      </c>
      <c r="E54" s="41">
        <v>4539</v>
      </c>
      <c r="F54" s="41">
        <v>4181</v>
      </c>
      <c r="G54" s="14">
        <v>525</v>
      </c>
      <c r="H54" s="14">
        <v>2823</v>
      </c>
      <c r="I54" s="14">
        <v>5172</v>
      </c>
      <c r="J54" s="40">
        <v>354</v>
      </c>
      <c r="K54" s="40">
        <v>-21</v>
      </c>
      <c r="L54" s="40">
        <v>2</v>
      </c>
      <c r="M54" s="40">
        <v>37</v>
      </c>
      <c r="N54" s="40">
        <v>202</v>
      </c>
      <c r="O54" s="40">
        <v>90</v>
      </c>
      <c r="P54" s="40">
        <v>0</v>
      </c>
      <c r="Q54" s="40">
        <v>15</v>
      </c>
      <c r="R54" s="40">
        <v>1</v>
      </c>
      <c r="S54" s="40">
        <v>1</v>
      </c>
      <c r="T54" s="40">
        <v>1</v>
      </c>
      <c r="U54" s="40">
        <v>11</v>
      </c>
      <c r="V54" s="40">
        <v>1</v>
      </c>
      <c r="W54" s="40">
        <v>0</v>
      </c>
      <c r="X54" s="40">
        <v>-9</v>
      </c>
      <c r="Y54" s="40">
        <v>22</v>
      </c>
      <c r="Z54" s="40">
        <v>18</v>
      </c>
      <c r="AA54" s="40">
        <v>1</v>
      </c>
      <c r="AB54" s="40">
        <v>136</v>
      </c>
      <c r="AC54" s="40">
        <v>1</v>
      </c>
      <c r="AD54" s="40">
        <v>10</v>
      </c>
      <c r="AE54" s="40">
        <v>31</v>
      </c>
      <c r="AF54" s="40">
        <v>0</v>
      </c>
      <c r="AG54" s="40">
        <v>0</v>
      </c>
      <c r="AH54" s="40">
        <v>177</v>
      </c>
      <c r="AI54" s="40">
        <v>-38</v>
      </c>
      <c r="AJ54" s="40">
        <v>1</v>
      </c>
      <c r="AK54" s="40">
        <v>1</v>
      </c>
      <c r="AL54" s="40">
        <v>0.1</v>
      </c>
      <c r="AM54" s="40">
        <v>3</v>
      </c>
      <c r="AN54" s="40">
        <v>3</v>
      </c>
      <c r="AO54" s="40">
        <v>1</v>
      </c>
      <c r="AP54" s="40">
        <v>1</v>
      </c>
      <c r="AQ54" s="40">
        <v>1</v>
      </c>
      <c r="AR54" s="40">
        <v>1</v>
      </c>
      <c r="AS54" s="40">
        <v>25</v>
      </c>
      <c r="AT54" s="40">
        <v>0</v>
      </c>
      <c r="AU54" s="40">
        <v>60</v>
      </c>
      <c r="AV54" s="40">
        <v>30</v>
      </c>
      <c r="AW54" s="40">
        <v>3</v>
      </c>
      <c r="AX54" s="40">
        <v>2</v>
      </c>
      <c r="AY54" s="40">
        <v>3</v>
      </c>
      <c r="AZ54" s="40">
        <v>1</v>
      </c>
      <c r="BA54" s="40">
        <v>0</v>
      </c>
      <c r="BB54" s="40">
        <v>0</v>
      </c>
      <c r="BC54" s="40">
        <v>0</v>
      </c>
      <c r="BD54" s="40">
        <v>1</v>
      </c>
      <c r="BE54" s="40">
        <v>0</v>
      </c>
      <c r="BF54" s="40">
        <v>25</v>
      </c>
      <c r="BG54">
        <v>-3</v>
      </c>
      <c r="DF54">
        <v>375</v>
      </c>
      <c r="DG54">
        <v>21</v>
      </c>
      <c r="DH54">
        <v>4</v>
      </c>
      <c r="DI54">
        <v>55</v>
      </c>
      <c r="DJ54">
        <v>230</v>
      </c>
      <c r="DK54">
        <v>90</v>
      </c>
      <c r="DL54">
        <v>1</v>
      </c>
      <c r="DM54">
        <v>15</v>
      </c>
      <c r="DN54">
        <v>1</v>
      </c>
      <c r="DO54">
        <v>1</v>
      </c>
      <c r="DP54">
        <v>1</v>
      </c>
      <c r="DQ54">
        <v>11</v>
      </c>
      <c r="DR54">
        <v>1</v>
      </c>
      <c r="DS54">
        <v>9</v>
      </c>
      <c r="DT54">
        <v>9</v>
      </c>
      <c r="DU54">
        <v>40</v>
      </c>
      <c r="DV54">
        <v>18</v>
      </c>
      <c r="DW54">
        <v>1</v>
      </c>
      <c r="DX54">
        <v>135</v>
      </c>
      <c r="DY54">
        <v>0</v>
      </c>
      <c r="DZ54">
        <v>0</v>
      </c>
      <c r="EA54">
        <v>80</v>
      </c>
      <c r="EB54">
        <v>0</v>
      </c>
      <c r="EC54">
        <v>0</v>
      </c>
      <c r="ED54">
        <v>215</v>
      </c>
      <c r="EE54">
        <v>38</v>
      </c>
      <c r="EF54">
        <v>0</v>
      </c>
      <c r="EG54">
        <v>0</v>
      </c>
      <c r="EH54">
        <v>1</v>
      </c>
      <c r="EI54">
        <v>3</v>
      </c>
      <c r="EJ54">
        <v>3</v>
      </c>
      <c r="EK54">
        <v>1</v>
      </c>
      <c r="EL54">
        <v>0</v>
      </c>
      <c r="EM54">
        <v>0</v>
      </c>
      <c r="EN54">
        <v>1</v>
      </c>
      <c r="EO54">
        <v>15</v>
      </c>
      <c r="EP54">
        <v>0</v>
      </c>
      <c r="EQ54">
        <v>60</v>
      </c>
      <c r="ER54">
        <v>30</v>
      </c>
      <c r="ES54">
        <v>3</v>
      </c>
      <c r="ET54">
        <v>2</v>
      </c>
      <c r="EU54">
        <v>3</v>
      </c>
      <c r="EV54">
        <v>1</v>
      </c>
      <c r="EW54">
        <v>0</v>
      </c>
      <c r="EX54">
        <v>0</v>
      </c>
      <c r="EY54">
        <v>1</v>
      </c>
      <c r="EZ54">
        <v>0</v>
      </c>
      <c r="FA54">
        <v>25</v>
      </c>
      <c r="FB54">
        <v>0</v>
      </c>
      <c r="FC54">
        <v>-3</v>
      </c>
    </row>
    <row r="55" spans="1:159" x14ac:dyDescent="0.25">
      <c r="A55" t="s">
        <v>2871</v>
      </c>
      <c r="B55">
        <v>1</v>
      </c>
      <c r="C55">
        <v>50</v>
      </c>
      <c r="D55" s="41">
        <v>5658</v>
      </c>
      <c r="E55" s="41">
        <v>4360</v>
      </c>
      <c r="F55" s="41">
        <v>2472</v>
      </c>
      <c r="G55" s="14">
        <v>3007</v>
      </c>
      <c r="H55" s="14">
        <v>3298</v>
      </c>
      <c r="I55" s="14">
        <v>3275</v>
      </c>
      <c r="J55" s="40">
        <v>384</v>
      </c>
      <c r="K55" s="40">
        <v>109</v>
      </c>
      <c r="L55" s="40">
        <v>2</v>
      </c>
      <c r="M55" s="40">
        <v>24</v>
      </c>
      <c r="N55" s="40">
        <v>295</v>
      </c>
      <c r="O55" s="40">
        <v>60</v>
      </c>
      <c r="P55" s="40">
        <v>1</v>
      </c>
      <c r="Q55" s="40">
        <v>10</v>
      </c>
      <c r="R55" s="40">
        <v>1</v>
      </c>
      <c r="S55" s="40">
        <v>0</v>
      </c>
      <c r="T55" s="40">
        <v>1</v>
      </c>
      <c r="U55" s="40">
        <v>7</v>
      </c>
      <c r="V55" s="40">
        <v>1</v>
      </c>
      <c r="W55" s="40">
        <v>0</v>
      </c>
      <c r="X55" s="40">
        <v>0</v>
      </c>
      <c r="Y55" s="40">
        <v>14</v>
      </c>
      <c r="Z55" s="40">
        <v>-4</v>
      </c>
      <c r="AA55" s="40">
        <v>0</v>
      </c>
      <c r="AB55" s="40">
        <v>136</v>
      </c>
      <c r="AC55" s="40">
        <v>0</v>
      </c>
      <c r="AD55" s="40">
        <v>0</v>
      </c>
      <c r="AE55" s="40">
        <v>119</v>
      </c>
      <c r="AF55" s="40">
        <v>0</v>
      </c>
      <c r="AG55" s="40">
        <v>10</v>
      </c>
      <c r="AH55" s="40">
        <v>265</v>
      </c>
      <c r="AI55" s="40">
        <v>108</v>
      </c>
      <c r="AJ55" s="40">
        <v>0</v>
      </c>
      <c r="AK55" s="40">
        <v>0</v>
      </c>
      <c r="AL55" s="40">
        <v>1</v>
      </c>
      <c r="AM55" s="40">
        <v>3</v>
      </c>
      <c r="AN55" s="40">
        <v>3</v>
      </c>
      <c r="AO55" s="40">
        <v>1</v>
      </c>
      <c r="AP55" s="40">
        <v>2</v>
      </c>
      <c r="AQ55" s="40">
        <v>3</v>
      </c>
      <c r="AR55" s="40">
        <v>0.33333333333333331</v>
      </c>
      <c r="AS55" s="40">
        <v>30</v>
      </c>
      <c r="AT55" s="40">
        <v>0</v>
      </c>
      <c r="AU55" s="40">
        <v>30</v>
      </c>
      <c r="AV55" s="40">
        <v>30</v>
      </c>
      <c r="AW55" s="40">
        <v>3</v>
      </c>
      <c r="AX55" s="40">
        <v>2</v>
      </c>
      <c r="AY55" s="40">
        <v>0</v>
      </c>
      <c r="AZ55" s="40">
        <v>0</v>
      </c>
      <c r="BA55" s="40">
        <v>1</v>
      </c>
      <c r="BB55" s="40">
        <v>1</v>
      </c>
      <c r="BC55" s="40">
        <v>0</v>
      </c>
      <c r="BD55" s="40">
        <v>0</v>
      </c>
      <c r="BE55" s="40">
        <v>5</v>
      </c>
      <c r="BF55" s="40">
        <v>5</v>
      </c>
      <c r="BG55">
        <v>-3</v>
      </c>
      <c r="DF55">
        <v>275</v>
      </c>
      <c r="DG55">
        <v>-109</v>
      </c>
      <c r="DH55">
        <v>1</v>
      </c>
      <c r="DI55">
        <v>33</v>
      </c>
      <c r="DJ55">
        <v>197</v>
      </c>
      <c r="DK55">
        <v>40</v>
      </c>
      <c r="DL55">
        <v>0</v>
      </c>
      <c r="DM55">
        <v>15</v>
      </c>
      <c r="DN55">
        <v>1</v>
      </c>
      <c r="DO55">
        <v>1</v>
      </c>
      <c r="DP55">
        <v>1</v>
      </c>
      <c r="DQ55">
        <v>9</v>
      </c>
      <c r="DR55">
        <v>1</v>
      </c>
      <c r="DS55">
        <v>0</v>
      </c>
      <c r="DT55">
        <v>0</v>
      </c>
      <c r="DU55">
        <v>18</v>
      </c>
      <c r="DV55">
        <v>4</v>
      </c>
      <c r="DW55">
        <v>1</v>
      </c>
      <c r="DX55">
        <v>136</v>
      </c>
      <c r="DY55">
        <v>0</v>
      </c>
      <c r="DZ55">
        <v>10</v>
      </c>
      <c r="EA55">
        <v>11</v>
      </c>
      <c r="EB55">
        <v>10</v>
      </c>
      <c r="EC55">
        <v>0</v>
      </c>
      <c r="ED55">
        <v>157</v>
      </c>
      <c r="EE55">
        <v>-108</v>
      </c>
      <c r="EF55">
        <v>2</v>
      </c>
      <c r="EG55">
        <v>2</v>
      </c>
      <c r="EH55">
        <v>1</v>
      </c>
      <c r="EI55">
        <v>3</v>
      </c>
      <c r="EJ55">
        <v>3</v>
      </c>
      <c r="EK55">
        <v>1</v>
      </c>
      <c r="EL55">
        <v>3</v>
      </c>
      <c r="EM55">
        <v>3</v>
      </c>
      <c r="EN55">
        <v>0.33333333333333331</v>
      </c>
      <c r="EO55">
        <v>40</v>
      </c>
      <c r="EP55">
        <v>10</v>
      </c>
      <c r="EQ55">
        <v>0</v>
      </c>
      <c r="ER55">
        <v>30</v>
      </c>
      <c r="ES55">
        <v>1</v>
      </c>
      <c r="ET55">
        <v>2</v>
      </c>
      <c r="EU55">
        <v>1</v>
      </c>
      <c r="EV55">
        <v>0</v>
      </c>
      <c r="EW55">
        <v>1</v>
      </c>
      <c r="EX55">
        <v>1</v>
      </c>
      <c r="EY55">
        <v>0</v>
      </c>
      <c r="EZ55">
        <v>0</v>
      </c>
      <c r="FA55">
        <v>5</v>
      </c>
      <c r="FB55">
        <v>5</v>
      </c>
      <c r="FC55">
        <v>-3</v>
      </c>
    </row>
    <row r="56" spans="1:159" x14ac:dyDescent="0.25">
      <c r="A56" t="s">
        <v>2871</v>
      </c>
      <c r="B56">
        <v>1</v>
      </c>
      <c r="C56">
        <v>51</v>
      </c>
      <c r="D56" s="41">
        <v>4198</v>
      </c>
      <c r="E56" s="41">
        <v>6056</v>
      </c>
      <c r="F56" s="41">
        <v>4239</v>
      </c>
      <c r="G56" s="14">
        <v>7257</v>
      </c>
      <c r="H56" s="14">
        <v>1986</v>
      </c>
      <c r="I56" s="14">
        <v>6175</v>
      </c>
      <c r="J56" s="40">
        <v>367</v>
      </c>
      <c r="K56" s="40">
        <v>57</v>
      </c>
      <c r="L56" s="40">
        <v>2</v>
      </c>
      <c r="M56" s="40">
        <v>15</v>
      </c>
      <c r="N56" s="40">
        <v>287</v>
      </c>
      <c r="O56" s="40">
        <v>40</v>
      </c>
      <c r="P56" s="40">
        <v>1</v>
      </c>
      <c r="Q56" s="40">
        <v>15</v>
      </c>
      <c r="R56" s="40">
        <v>1</v>
      </c>
      <c r="S56" s="40">
        <v>1</v>
      </c>
      <c r="T56" s="40">
        <v>1</v>
      </c>
      <c r="U56" s="40">
        <v>0</v>
      </c>
      <c r="V56" s="40">
        <v>0</v>
      </c>
      <c r="W56" s="40">
        <v>0</v>
      </c>
      <c r="X56" s="40">
        <v>0</v>
      </c>
      <c r="Y56" s="40">
        <v>0</v>
      </c>
      <c r="Z56" s="40">
        <v>0</v>
      </c>
      <c r="AA56" s="40">
        <v>0</v>
      </c>
      <c r="AB56" s="40">
        <v>118</v>
      </c>
      <c r="AC56" s="40">
        <v>10</v>
      </c>
      <c r="AD56" s="40">
        <v>10</v>
      </c>
      <c r="AE56" s="40">
        <v>114</v>
      </c>
      <c r="AF56" s="40">
        <v>10</v>
      </c>
      <c r="AG56" s="40">
        <v>0</v>
      </c>
      <c r="AH56" s="40">
        <v>242</v>
      </c>
      <c r="AI56" s="40">
        <v>92</v>
      </c>
      <c r="AJ56" s="40">
        <v>3</v>
      </c>
      <c r="AK56" s="40">
        <v>3</v>
      </c>
      <c r="AL56" s="40">
        <v>1</v>
      </c>
      <c r="AM56" s="40">
        <v>3</v>
      </c>
      <c r="AN56" s="40">
        <v>3</v>
      </c>
      <c r="AO56" s="40">
        <v>1</v>
      </c>
      <c r="AP56" s="40">
        <v>3</v>
      </c>
      <c r="AQ56" s="40">
        <v>3</v>
      </c>
      <c r="AR56" s="40">
        <v>0.33333333333333331</v>
      </c>
      <c r="AS56" s="40">
        <v>45</v>
      </c>
      <c r="AT56" s="40">
        <v>10</v>
      </c>
      <c r="AU56" s="40">
        <v>0</v>
      </c>
      <c r="AV56" s="40">
        <v>30</v>
      </c>
      <c r="AW56" s="40">
        <v>1</v>
      </c>
      <c r="AX56" s="40">
        <v>1</v>
      </c>
      <c r="AY56" s="40">
        <v>2</v>
      </c>
      <c r="AZ56" s="40">
        <v>0</v>
      </c>
      <c r="BA56" s="40">
        <v>0</v>
      </c>
      <c r="BB56" s="40">
        <v>0</v>
      </c>
      <c r="BC56" s="40">
        <v>1</v>
      </c>
      <c r="BD56" s="40">
        <v>1</v>
      </c>
      <c r="BE56" s="40">
        <v>25</v>
      </c>
      <c r="BF56" s="40">
        <v>25</v>
      </c>
      <c r="BG56">
        <v>-3</v>
      </c>
      <c r="DF56">
        <v>310</v>
      </c>
      <c r="DG56">
        <v>-57</v>
      </c>
      <c r="DH56">
        <v>1</v>
      </c>
      <c r="DI56">
        <v>15</v>
      </c>
      <c r="DJ56">
        <v>180</v>
      </c>
      <c r="DK56">
        <v>90</v>
      </c>
      <c r="DL56">
        <v>0</v>
      </c>
      <c r="DM56">
        <v>15</v>
      </c>
      <c r="DN56">
        <v>1</v>
      </c>
      <c r="DO56">
        <v>1</v>
      </c>
      <c r="DP56">
        <v>1</v>
      </c>
      <c r="DQ56">
        <v>0</v>
      </c>
      <c r="DR56">
        <v>0</v>
      </c>
      <c r="DS56">
        <v>0</v>
      </c>
      <c r="DT56">
        <v>0</v>
      </c>
      <c r="DU56">
        <v>0</v>
      </c>
      <c r="DV56">
        <v>0</v>
      </c>
      <c r="DW56">
        <v>0</v>
      </c>
      <c r="DX56">
        <v>129</v>
      </c>
      <c r="DY56">
        <v>10</v>
      </c>
      <c r="DZ56">
        <v>10</v>
      </c>
      <c r="EA56">
        <v>11</v>
      </c>
      <c r="EB56">
        <v>10</v>
      </c>
      <c r="EC56">
        <v>0</v>
      </c>
      <c r="ED56">
        <v>150</v>
      </c>
      <c r="EE56">
        <v>-92</v>
      </c>
      <c r="EF56">
        <v>3</v>
      </c>
      <c r="EG56">
        <v>3</v>
      </c>
      <c r="EH56">
        <v>1</v>
      </c>
      <c r="EI56">
        <v>0</v>
      </c>
      <c r="EJ56">
        <v>0</v>
      </c>
      <c r="EK56">
        <v>1</v>
      </c>
      <c r="EL56">
        <v>3</v>
      </c>
      <c r="EM56">
        <v>3</v>
      </c>
      <c r="EN56">
        <v>0.33333333333333331</v>
      </c>
      <c r="EO56">
        <v>30</v>
      </c>
      <c r="EP56">
        <v>0</v>
      </c>
      <c r="EQ56">
        <v>90</v>
      </c>
      <c r="ER56">
        <v>0</v>
      </c>
      <c r="ES56">
        <v>3</v>
      </c>
      <c r="ET56">
        <v>3</v>
      </c>
      <c r="EU56">
        <v>3</v>
      </c>
      <c r="EV56">
        <v>1</v>
      </c>
      <c r="EW56">
        <v>0</v>
      </c>
      <c r="EX56">
        <v>0</v>
      </c>
      <c r="EY56">
        <v>1</v>
      </c>
      <c r="EZ56">
        <v>1</v>
      </c>
      <c r="FA56">
        <v>25</v>
      </c>
      <c r="FB56">
        <v>25</v>
      </c>
      <c r="FC56">
        <v>-3</v>
      </c>
    </row>
    <row r="57" spans="1:159" x14ac:dyDescent="0.25">
      <c r="A57" t="s">
        <v>2871</v>
      </c>
      <c r="B57">
        <v>1</v>
      </c>
      <c r="C57">
        <v>52</v>
      </c>
      <c r="D57" s="41">
        <v>3102</v>
      </c>
      <c r="E57" s="41">
        <v>2491</v>
      </c>
      <c r="F57" s="41">
        <v>3277</v>
      </c>
      <c r="G57" s="14">
        <v>4818</v>
      </c>
      <c r="H57" s="14">
        <v>3313</v>
      </c>
      <c r="I57" s="14">
        <v>5576</v>
      </c>
      <c r="J57" s="40">
        <v>217</v>
      </c>
      <c r="K57" s="40">
        <v>-210</v>
      </c>
      <c r="L57" s="40">
        <v>1</v>
      </c>
      <c r="M57" s="40">
        <v>31</v>
      </c>
      <c r="N57" s="40">
        <v>151</v>
      </c>
      <c r="O57" s="40">
        <v>35</v>
      </c>
      <c r="P57" s="40">
        <v>0</v>
      </c>
      <c r="Q57" s="40">
        <v>15</v>
      </c>
      <c r="R57" s="40">
        <v>1</v>
      </c>
      <c r="S57" s="40">
        <v>1</v>
      </c>
      <c r="T57" s="40">
        <v>1</v>
      </c>
      <c r="U57" s="40">
        <v>8</v>
      </c>
      <c r="V57" s="40">
        <v>1</v>
      </c>
      <c r="W57" s="40">
        <v>0</v>
      </c>
      <c r="X57" s="40">
        <v>0</v>
      </c>
      <c r="Y57" s="40">
        <v>16</v>
      </c>
      <c r="Z57" s="40">
        <v>2</v>
      </c>
      <c r="AA57" s="40">
        <v>1</v>
      </c>
      <c r="AB57" s="40">
        <v>136</v>
      </c>
      <c r="AC57" s="40">
        <v>0</v>
      </c>
      <c r="AD57" s="40">
        <v>0</v>
      </c>
      <c r="AE57" s="40">
        <v>0</v>
      </c>
      <c r="AF57" s="40">
        <v>0</v>
      </c>
      <c r="AG57" s="40">
        <v>0</v>
      </c>
      <c r="AH57" s="40">
        <v>136</v>
      </c>
      <c r="AI57" s="40">
        <v>-142</v>
      </c>
      <c r="AJ57" s="40">
        <v>0</v>
      </c>
      <c r="AK57" s="40">
        <v>0</v>
      </c>
      <c r="AL57" s="40">
        <v>1</v>
      </c>
      <c r="AM57" s="40">
        <v>3</v>
      </c>
      <c r="AN57" s="40">
        <v>3</v>
      </c>
      <c r="AO57" s="40">
        <v>1</v>
      </c>
      <c r="AP57" s="40">
        <v>0</v>
      </c>
      <c r="AQ57" s="40">
        <v>0</v>
      </c>
      <c r="AR57" s="40">
        <v>1</v>
      </c>
      <c r="AS57" s="40">
        <v>15</v>
      </c>
      <c r="AT57" s="40">
        <v>5</v>
      </c>
      <c r="AU57" s="40">
        <v>0</v>
      </c>
      <c r="AV57" s="40">
        <v>30</v>
      </c>
      <c r="AW57" s="40">
        <v>2</v>
      </c>
      <c r="AX57" s="40">
        <v>0</v>
      </c>
      <c r="AY57" s="40">
        <v>1</v>
      </c>
      <c r="AZ57" s="40">
        <v>0</v>
      </c>
      <c r="BA57" s="40">
        <v>0</v>
      </c>
      <c r="BB57" s="40">
        <v>0</v>
      </c>
      <c r="BC57" s="40">
        <v>0</v>
      </c>
      <c r="BD57" s="40">
        <v>0</v>
      </c>
      <c r="BE57" s="40">
        <v>0</v>
      </c>
      <c r="BF57" s="40">
        <v>0</v>
      </c>
      <c r="BG57">
        <v>-3</v>
      </c>
      <c r="DF57">
        <v>427</v>
      </c>
      <c r="DG57">
        <v>210</v>
      </c>
      <c r="DH57">
        <v>4</v>
      </c>
      <c r="DI57">
        <v>29</v>
      </c>
      <c r="DJ57">
        <v>308</v>
      </c>
      <c r="DK57">
        <v>90</v>
      </c>
      <c r="DL57">
        <v>1</v>
      </c>
      <c r="DM57">
        <v>15</v>
      </c>
      <c r="DN57">
        <v>1</v>
      </c>
      <c r="DO57">
        <v>1</v>
      </c>
      <c r="DP57">
        <v>1</v>
      </c>
      <c r="DQ57">
        <v>7</v>
      </c>
      <c r="DR57">
        <v>1</v>
      </c>
      <c r="DS57">
        <v>0</v>
      </c>
      <c r="DT57">
        <v>0</v>
      </c>
      <c r="DU57">
        <v>14</v>
      </c>
      <c r="DV57">
        <v>-2</v>
      </c>
      <c r="DW57">
        <v>1</v>
      </c>
      <c r="DX57">
        <v>136</v>
      </c>
      <c r="DY57">
        <v>0</v>
      </c>
      <c r="DZ57">
        <v>10</v>
      </c>
      <c r="EA57">
        <v>122</v>
      </c>
      <c r="EB57">
        <v>0</v>
      </c>
      <c r="EC57">
        <v>10</v>
      </c>
      <c r="ED57">
        <v>278</v>
      </c>
      <c r="EE57">
        <v>142</v>
      </c>
      <c r="EF57">
        <v>0</v>
      </c>
      <c r="EG57">
        <v>0</v>
      </c>
      <c r="EH57">
        <v>1</v>
      </c>
      <c r="EI57">
        <v>3</v>
      </c>
      <c r="EJ57">
        <v>3</v>
      </c>
      <c r="EK57">
        <v>1</v>
      </c>
      <c r="EL57">
        <v>3</v>
      </c>
      <c r="EM57">
        <v>3</v>
      </c>
      <c r="EN57">
        <v>0.66666666666666663</v>
      </c>
      <c r="EO57">
        <v>30</v>
      </c>
      <c r="EP57">
        <v>0</v>
      </c>
      <c r="EQ57">
        <v>60</v>
      </c>
      <c r="ER57">
        <v>30</v>
      </c>
      <c r="ES57">
        <v>3</v>
      </c>
      <c r="ET57">
        <v>3</v>
      </c>
      <c r="EU57">
        <v>2</v>
      </c>
      <c r="EV57">
        <v>1</v>
      </c>
      <c r="EW57">
        <v>0</v>
      </c>
      <c r="EX57">
        <v>0</v>
      </c>
      <c r="EY57">
        <v>0</v>
      </c>
      <c r="EZ57">
        <v>0</v>
      </c>
      <c r="FA57">
        <v>0</v>
      </c>
      <c r="FB57">
        <v>0</v>
      </c>
      <c r="FC57">
        <v>-3</v>
      </c>
    </row>
    <row r="58" spans="1:159" x14ac:dyDescent="0.25">
      <c r="A58" t="s">
        <v>2871</v>
      </c>
      <c r="B58">
        <v>1</v>
      </c>
      <c r="C58">
        <v>53</v>
      </c>
      <c r="D58" s="41">
        <v>6047</v>
      </c>
      <c r="E58" s="41">
        <v>4674</v>
      </c>
      <c r="F58" s="41">
        <v>877</v>
      </c>
      <c r="G58" s="14">
        <v>2883</v>
      </c>
      <c r="H58" s="14">
        <v>3130</v>
      </c>
      <c r="I58" s="14">
        <v>7048</v>
      </c>
      <c r="J58" s="40">
        <v>141</v>
      </c>
      <c r="K58" s="40">
        <v>-282</v>
      </c>
      <c r="L58" s="40">
        <v>0</v>
      </c>
      <c r="M58" s="40">
        <v>10</v>
      </c>
      <c r="N58" s="40">
        <v>41</v>
      </c>
      <c r="O58" s="40">
        <v>40</v>
      </c>
      <c r="P58" s="40">
        <v>0</v>
      </c>
      <c r="Q58" s="40">
        <v>10</v>
      </c>
      <c r="R58" s="40">
        <v>1</v>
      </c>
      <c r="S58" s="40">
        <v>1</v>
      </c>
      <c r="T58" s="40">
        <v>0</v>
      </c>
      <c r="U58" s="40">
        <v>0</v>
      </c>
      <c r="V58" s="40">
        <v>0</v>
      </c>
      <c r="W58" s="40">
        <v>0</v>
      </c>
      <c r="X58" s="40">
        <v>0</v>
      </c>
      <c r="Y58" s="40">
        <v>0</v>
      </c>
      <c r="Z58" s="40">
        <v>-16</v>
      </c>
      <c r="AA58" s="40">
        <v>0</v>
      </c>
      <c r="AB58" s="40">
        <v>0</v>
      </c>
      <c r="AC58" s="40">
        <v>0</v>
      </c>
      <c r="AD58" s="40">
        <v>0</v>
      </c>
      <c r="AE58" s="40">
        <v>11</v>
      </c>
      <c r="AF58" s="40">
        <v>10</v>
      </c>
      <c r="AG58" s="40">
        <v>0</v>
      </c>
      <c r="AH58" s="40">
        <v>11</v>
      </c>
      <c r="AI58" s="40">
        <v>-266</v>
      </c>
      <c r="AJ58" s="40">
        <v>2</v>
      </c>
      <c r="AK58" s="40">
        <v>2</v>
      </c>
      <c r="AL58" s="40">
        <v>1</v>
      </c>
      <c r="AM58" s="40">
        <v>3</v>
      </c>
      <c r="AN58" s="40">
        <v>3</v>
      </c>
      <c r="AO58" s="40">
        <v>1</v>
      </c>
      <c r="AP58" s="40">
        <v>1</v>
      </c>
      <c r="AQ58" s="40">
        <v>1</v>
      </c>
      <c r="AR58" s="40">
        <v>0</v>
      </c>
      <c r="AS58" s="40">
        <v>30</v>
      </c>
      <c r="AT58" s="40">
        <v>10</v>
      </c>
      <c r="AU58" s="40">
        <v>0</v>
      </c>
      <c r="AV58" s="40">
        <v>30</v>
      </c>
      <c r="AW58" s="40">
        <v>1</v>
      </c>
      <c r="AX58" s="40">
        <v>2</v>
      </c>
      <c r="AY58" s="40">
        <v>1</v>
      </c>
      <c r="AZ58" s="40">
        <v>0</v>
      </c>
      <c r="BA58" s="40">
        <v>2</v>
      </c>
      <c r="BB58" s="40">
        <v>0</v>
      </c>
      <c r="BC58" s="40">
        <v>0</v>
      </c>
      <c r="BD58" s="40">
        <v>2</v>
      </c>
      <c r="BE58" s="40">
        <v>10</v>
      </c>
      <c r="BF58" s="40">
        <v>50</v>
      </c>
      <c r="BG58">
        <v>-3</v>
      </c>
      <c r="DF58">
        <v>423</v>
      </c>
      <c r="DG58">
        <v>282</v>
      </c>
      <c r="DH58">
        <v>3</v>
      </c>
      <c r="DI58">
        <v>31</v>
      </c>
      <c r="DJ58">
        <v>322</v>
      </c>
      <c r="DK58">
        <v>60</v>
      </c>
      <c r="DL58">
        <v>1</v>
      </c>
      <c r="DM58">
        <v>15</v>
      </c>
      <c r="DN58">
        <v>1</v>
      </c>
      <c r="DO58">
        <v>1</v>
      </c>
      <c r="DP58">
        <v>1</v>
      </c>
      <c r="DQ58">
        <v>8</v>
      </c>
      <c r="DR58">
        <v>1</v>
      </c>
      <c r="DS58">
        <v>0</v>
      </c>
      <c r="DT58">
        <v>0</v>
      </c>
      <c r="DU58">
        <v>16</v>
      </c>
      <c r="DV58">
        <v>16</v>
      </c>
      <c r="DW58">
        <v>1</v>
      </c>
      <c r="DX58">
        <v>137</v>
      </c>
      <c r="DY58">
        <v>0</v>
      </c>
      <c r="DZ58">
        <v>10</v>
      </c>
      <c r="EA58">
        <v>120</v>
      </c>
      <c r="EB58">
        <v>0</v>
      </c>
      <c r="EC58">
        <v>10</v>
      </c>
      <c r="ED58">
        <v>277</v>
      </c>
      <c r="EE58">
        <v>266</v>
      </c>
      <c r="EF58">
        <v>0</v>
      </c>
      <c r="EG58">
        <v>3</v>
      </c>
      <c r="EH58">
        <v>0</v>
      </c>
      <c r="EI58">
        <v>3</v>
      </c>
      <c r="EJ58">
        <v>3</v>
      </c>
      <c r="EK58">
        <v>1</v>
      </c>
      <c r="EL58">
        <v>3</v>
      </c>
      <c r="EM58">
        <v>3</v>
      </c>
      <c r="EN58">
        <v>0.66666666666666663</v>
      </c>
      <c r="EO58">
        <v>45</v>
      </c>
      <c r="EP58">
        <v>0</v>
      </c>
      <c r="EQ58">
        <v>30</v>
      </c>
      <c r="ER58">
        <v>30</v>
      </c>
      <c r="ES58">
        <v>2</v>
      </c>
      <c r="ET58">
        <v>3</v>
      </c>
      <c r="EU58">
        <v>0</v>
      </c>
      <c r="EV58">
        <v>0</v>
      </c>
      <c r="EW58">
        <v>0</v>
      </c>
      <c r="EX58">
        <v>2</v>
      </c>
      <c r="EY58">
        <v>2</v>
      </c>
      <c r="EZ58">
        <v>0</v>
      </c>
      <c r="FA58">
        <v>50</v>
      </c>
      <c r="FB58">
        <v>10</v>
      </c>
      <c r="FC58">
        <v>-3</v>
      </c>
    </row>
    <row r="59" spans="1:159" x14ac:dyDescent="0.25">
      <c r="A59" t="s">
        <v>2871</v>
      </c>
      <c r="B59">
        <v>1</v>
      </c>
      <c r="C59">
        <v>54</v>
      </c>
      <c r="D59" s="41">
        <v>3754</v>
      </c>
      <c r="E59" s="41">
        <v>2500</v>
      </c>
      <c r="F59" s="41">
        <v>5929</v>
      </c>
      <c r="G59" s="14">
        <v>2220</v>
      </c>
      <c r="H59" s="14">
        <v>2538</v>
      </c>
      <c r="I59" s="14">
        <v>3883</v>
      </c>
      <c r="J59" s="40">
        <v>129</v>
      </c>
      <c r="K59" s="40">
        <v>-230</v>
      </c>
      <c r="L59" s="40">
        <v>0</v>
      </c>
      <c r="M59" s="40">
        <v>15</v>
      </c>
      <c r="N59" s="40">
        <v>49</v>
      </c>
      <c r="O59" s="40">
        <v>15</v>
      </c>
      <c r="P59" s="40">
        <v>0</v>
      </c>
      <c r="Q59" s="40">
        <v>15</v>
      </c>
      <c r="R59" s="40">
        <v>1</v>
      </c>
      <c r="S59" s="40">
        <v>1</v>
      </c>
      <c r="T59" s="40">
        <v>1</v>
      </c>
      <c r="U59" s="40">
        <v>0</v>
      </c>
      <c r="V59" s="40">
        <v>0</v>
      </c>
      <c r="W59" s="40">
        <v>0</v>
      </c>
      <c r="X59" s="40">
        <v>0</v>
      </c>
      <c r="Y59" s="40">
        <v>0</v>
      </c>
      <c r="Z59" s="40">
        <v>-22</v>
      </c>
      <c r="AA59" s="40">
        <v>0</v>
      </c>
      <c r="AB59" s="40">
        <v>44</v>
      </c>
      <c r="AC59" s="40">
        <v>10</v>
      </c>
      <c r="AD59" s="40">
        <v>0</v>
      </c>
      <c r="AE59" s="40">
        <v>0</v>
      </c>
      <c r="AF59" s="40">
        <v>0</v>
      </c>
      <c r="AG59" s="40">
        <v>0</v>
      </c>
      <c r="AH59" s="40">
        <v>44</v>
      </c>
      <c r="AI59" s="40">
        <v>-203</v>
      </c>
      <c r="AJ59" s="40">
        <v>1</v>
      </c>
      <c r="AK59" s="40">
        <v>1</v>
      </c>
      <c r="AL59" s="40">
        <v>1</v>
      </c>
      <c r="AM59" s="40">
        <v>0</v>
      </c>
      <c r="AN59" s="40">
        <v>0</v>
      </c>
      <c r="AO59" s="40">
        <v>1</v>
      </c>
      <c r="AP59" s="40">
        <v>0</v>
      </c>
      <c r="AQ59" s="40">
        <v>0</v>
      </c>
      <c r="AR59" s="40">
        <v>1</v>
      </c>
      <c r="AS59" s="40">
        <v>5</v>
      </c>
      <c r="AT59" s="40">
        <v>15</v>
      </c>
      <c r="AU59" s="40">
        <v>0</v>
      </c>
      <c r="AV59" s="40">
        <v>0</v>
      </c>
      <c r="AW59" s="40">
        <v>1</v>
      </c>
      <c r="AX59" s="40">
        <v>1</v>
      </c>
      <c r="AY59" s="40">
        <v>1</v>
      </c>
      <c r="AZ59" s="40">
        <v>0</v>
      </c>
      <c r="BA59" s="40">
        <v>0</v>
      </c>
      <c r="BB59" s="40">
        <v>0</v>
      </c>
      <c r="BC59" s="40">
        <v>0</v>
      </c>
      <c r="BD59" s="40">
        <v>2</v>
      </c>
      <c r="BE59" s="40">
        <v>0</v>
      </c>
      <c r="BF59" s="40">
        <v>50</v>
      </c>
      <c r="BG59">
        <v>-3</v>
      </c>
      <c r="DF59">
        <v>359</v>
      </c>
      <c r="DG59">
        <v>230</v>
      </c>
      <c r="DH59">
        <v>2</v>
      </c>
      <c r="DI59">
        <v>32</v>
      </c>
      <c r="DJ59">
        <v>262</v>
      </c>
      <c r="DK59">
        <v>65</v>
      </c>
      <c r="DL59">
        <v>1</v>
      </c>
      <c r="DM59">
        <v>10</v>
      </c>
      <c r="DN59">
        <v>1</v>
      </c>
      <c r="DO59">
        <v>0</v>
      </c>
      <c r="DP59">
        <v>1</v>
      </c>
      <c r="DQ59">
        <v>11</v>
      </c>
      <c r="DR59">
        <v>1</v>
      </c>
      <c r="DS59">
        <v>0</v>
      </c>
      <c r="DT59">
        <v>0</v>
      </c>
      <c r="DU59">
        <v>22</v>
      </c>
      <c r="DV59">
        <v>22</v>
      </c>
      <c r="DW59">
        <v>0</v>
      </c>
      <c r="DX59">
        <v>122</v>
      </c>
      <c r="DY59">
        <v>0</v>
      </c>
      <c r="DZ59">
        <v>0</v>
      </c>
      <c r="EA59">
        <v>125</v>
      </c>
      <c r="EB59">
        <v>0</v>
      </c>
      <c r="EC59">
        <v>0</v>
      </c>
      <c r="ED59">
        <v>247</v>
      </c>
      <c r="EE59">
        <v>203</v>
      </c>
      <c r="EF59">
        <v>0</v>
      </c>
      <c r="EG59">
        <v>0</v>
      </c>
      <c r="EH59">
        <v>1</v>
      </c>
      <c r="EI59">
        <v>3</v>
      </c>
      <c r="EJ59">
        <v>3</v>
      </c>
      <c r="EK59">
        <v>1</v>
      </c>
      <c r="EL59">
        <v>0</v>
      </c>
      <c r="EM59">
        <v>0</v>
      </c>
      <c r="EN59">
        <v>1</v>
      </c>
      <c r="EO59">
        <v>15</v>
      </c>
      <c r="EP59">
        <v>5</v>
      </c>
      <c r="EQ59">
        <v>30</v>
      </c>
      <c r="ER59">
        <v>30</v>
      </c>
      <c r="ES59">
        <v>1</v>
      </c>
      <c r="ET59">
        <v>2</v>
      </c>
      <c r="EU59">
        <v>3</v>
      </c>
      <c r="EV59">
        <v>0</v>
      </c>
      <c r="EW59">
        <v>0</v>
      </c>
      <c r="EX59">
        <v>0</v>
      </c>
      <c r="EY59">
        <v>2</v>
      </c>
      <c r="EZ59">
        <v>0</v>
      </c>
      <c r="FA59">
        <v>50</v>
      </c>
      <c r="FB59">
        <v>0</v>
      </c>
      <c r="FC59">
        <v>-3</v>
      </c>
    </row>
    <row r="60" spans="1:159" x14ac:dyDescent="0.25">
      <c r="A60" t="s">
        <v>2871</v>
      </c>
      <c r="B60">
        <v>1</v>
      </c>
      <c r="C60">
        <v>55</v>
      </c>
      <c r="D60" s="41">
        <v>3367</v>
      </c>
      <c r="E60" s="41">
        <v>3134</v>
      </c>
      <c r="F60" s="41">
        <v>4198</v>
      </c>
      <c r="G60" s="14">
        <v>876</v>
      </c>
      <c r="H60" s="14">
        <v>3750</v>
      </c>
      <c r="I60" s="14">
        <v>3292</v>
      </c>
      <c r="J60" s="40">
        <v>143</v>
      </c>
      <c r="K60" s="40">
        <v>-422</v>
      </c>
      <c r="L60" s="40">
        <v>0</v>
      </c>
      <c r="M60" s="40">
        <v>15</v>
      </c>
      <c r="N60" s="40">
        <v>63</v>
      </c>
      <c r="O60" s="40">
        <v>40</v>
      </c>
      <c r="P60" s="40">
        <v>0</v>
      </c>
      <c r="Q60" s="40">
        <v>15</v>
      </c>
      <c r="R60" s="40">
        <v>1</v>
      </c>
      <c r="S60" s="40">
        <v>1</v>
      </c>
      <c r="T60" s="40">
        <v>1</v>
      </c>
      <c r="U60" s="40">
        <v>0</v>
      </c>
      <c r="V60" s="40">
        <v>0</v>
      </c>
      <c r="W60" s="40">
        <v>0</v>
      </c>
      <c r="X60" s="40">
        <v>0</v>
      </c>
      <c r="Y60" s="40">
        <v>0</v>
      </c>
      <c r="Z60" s="40">
        <v>-20</v>
      </c>
      <c r="AA60" s="40">
        <v>0</v>
      </c>
      <c r="AB60" s="40">
        <v>43</v>
      </c>
      <c r="AC60" s="40">
        <v>0</v>
      </c>
      <c r="AD60" s="40">
        <v>0</v>
      </c>
      <c r="AE60" s="40">
        <v>0</v>
      </c>
      <c r="AF60" s="40">
        <v>0</v>
      </c>
      <c r="AG60" s="40">
        <v>0</v>
      </c>
      <c r="AH60" s="40">
        <v>43</v>
      </c>
      <c r="AI60" s="40">
        <v>-207</v>
      </c>
      <c r="AJ60" s="40">
        <v>0</v>
      </c>
      <c r="AK60" s="40">
        <v>0</v>
      </c>
      <c r="AL60" s="40">
        <v>1</v>
      </c>
      <c r="AM60" s="40">
        <v>3</v>
      </c>
      <c r="AN60" s="40">
        <v>3</v>
      </c>
      <c r="AO60" s="40">
        <v>1</v>
      </c>
      <c r="AP60" s="40">
        <v>1</v>
      </c>
      <c r="AQ60" s="40">
        <v>1</v>
      </c>
      <c r="AR60" s="40">
        <v>0</v>
      </c>
      <c r="AS60" s="40">
        <v>20</v>
      </c>
      <c r="AT60" s="40">
        <v>10</v>
      </c>
      <c r="AU60" s="40">
        <v>0</v>
      </c>
      <c r="AV60" s="40">
        <v>30</v>
      </c>
      <c r="AW60" s="40">
        <v>2</v>
      </c>
      <c r="AX60" s="40">
        <v>1</v>
      </c>
      <c r="AY60" s="40">
        <v>1</v>
      </c>
      <c r="AZ60" s="40">
        <v>0</v>
      </c>
      <c r="BA60" s="40">
        <v>3</v>
      </c>
      <c r="BB60" s="40">
        <v>0</v>
      </c>
      <c r="BC60" s="40">
        <v>6</v>
      </c>
      <c r="BD60" s="40">
        <v>1</v>
      </c>
      <c r="BE60" s="40">
        <v>165</v>
      </c>
      <c r="BF60" s="40">
        <v>25</v>
      </c>
      <c r="BG60">
        <v>-3</v>
      </c>
      <c r="DF60">
        <v>565</v>
      </c>
      <c r="DG60">
        <v>422</v>
      </c>
      <c r="DH60">
        <v>3</v>
      </c>
      <c r="DI60">
        <v>30</v>
      </c>
      <c r="DJ60">
        <v>280</v>
      </c>
      <c r="DK60">
        <v>90</v>
      </c>
      <c r="DL60">
        <v>1</v>
      </c>
      <c r="DM60">
        <v>10</v>
      </c>
      <c r="DN60">
        <v>1</v>
      </c>
      <c r="DO60">
        <v>1</v>
      </c>
      <c r="DP60">
        <v>0</v>
      </c>
      <c r="DQ60">
        <v>10</v>
      </c>
      <c r="DR60">
        <v>1</v>
      </c>
      <c r="DS60">
        <v>0</v>
      </c>
      <c r="DT60">
        <v>0</v>
      </c>
      <c r="DU60">
        <v>20</v>
      </c>
      <c r="DV60">
        <v>20</v>
      </c>
      <c r="DW60">
        <v>0</v>
      </c>
      <c r="DX60">
        <v>114</v>
      </c>
      <c r="DY60">
        <v>0</v>
      </c>
      <c r="DZ60">
        <v>0</v>
      </c>
      <c r="EA60">
        <v>126</v>
      </c>
      <c r="EB60">
        <v>0</v>
      </c>
      <c r="EC60">
        <v>10</v>
      </c>
      <c r="ED60">
        <v>250</v>
      </c>
      <c r="EE60">
        <v>207</v>
      </c>
      <c r="EF60">
        <v>0</v>
      </c>
      <c r="EG60">
        <v>0</v>
      </c>
      <c r="EH60">
        <v>1</v>
      </c>
      <c r="EI60">
        <v>3</v>
      </c>
      <c r="EJ60">
        <v>3</v>
      </c>
      <c r="EK60">
        <v>1</v>
      </c>
      <c r="EL60">
        <v>2</v>
      </c>
      <c r="EM60">
        <v>3</v>
      </c>
      <c r="EN60">
        <v>0.33333333333333331</v>
      </c>
      <c r="EO60">
        <v>30</v>
      </c>
      <c r="EP60">
        <v>0</v>
      </c>
      <c r="EQ60">
        <v>60</v>
      </c>
      <c r="ER60">
        <v>30</v>
      </c>
      <c r="ES60">
        <v>3</v>
      </c>
      <c r="ET60">
        <v>3</v>
      </c>
      <c r="EU60">
        <v>2</v>
      </c>
      <c r="EV60">
        <v>1</v>
      </c>
      <c r="EW60">
        <v>0</v>
      </c>
      <c r="EX60">
        <v>3</v>
      </c>
      <c r="EY60">
        <v>1</v>
      </c>
      <c r="EZ60">
        <v>6</v>
      </c>
      <c r="FA60">
        <v>25</v>
      </c>
      <c r="FB60">
        <v>165</v>
      </c>
      <c r="FC60">
        <v>-3</v>
      </c>
    </row>
    <row r="61" spans="1:159" x14ac:dyDescent="0.25">
      <c r="A61" t="s">
        <v>2871</v>
      </c>
      <c r="B61">
        <v>1</v>
      </c>
      <c r="C61">
        <v>56</v>
      </c>
      <c r="D61" s="41">
        <v>3298</v>
      </c>
      <c r="E61" s="41">
        <v>4181</v>
      </c>
      <c r="F61" s="41">
        <v>5576</v>
      </c>
      <c r="G61" s="14">
        <v>3130</v>
      </c>
      <c r="H61" s="14">
        <v>3300</v>
      </c>
      <c r="I61" s="14">
        <v>1792</v>
      </c>
      <c r="J61" s="40">
        <v>327</v>
      </c>
      <c r="K61" s="40">
        <v>98</v>
      </c>
      <c r="L61" s="40">
        <v>3</v>
      </c>
      <c r="M61" s="40">
        <v>29</v>
      </c>
      <c r="N61" s="40">
        <v>208</v>
      </c>
      <c r="O61" s="40">
        <v>65</v>
      </c>
      <c r="P61" s="40">
        <v>1</v>
      </c>
      <c r="Q61" s="40">
        <v>15</v>
      </c>
      <c r="R61" s="40">
        <v>1</v>
      </c>
      <c r="S61" s="40">
        <v>1</v>
      </c>
      <c r="T61" s="40">
        <v>1</v>
      </c>
      <c r="U61" s="40">
        <v>7</v>
      </c>
      <c r="V61" s="40">
        <v>1</v>
      </c>
      <c r="W61" s="40">
        <v>0</v>
      </c>
      <c r="X61" s="40">
        <v>0</v>
      </c>
      <c r="Y61" s="40">
        <v>14</v>
      </c>
      <c r="Z61" s="40">
        <v>14</v>
      </c>
      <c r="AA61" s="40">
        <v>1</v>
      </c>
      <c r="AB61" s="40">
        <v>136</v>
      </c>
      <c r="AC61" s="40">
        <v>0</v>
      </c>
      <c r="AD61" s="40">
        <v>0</v>
      </c>
      <c r="AE61" s="40">
        <v>57</v>
      </c>
      <c r="AF61" s="40">
        <v>0</v>
      </c>
      <c r="AG61" s="40">
        <v>0</v>
      </c>
      <c r="AH61" s="40">
        <v>193</v>
      </c>
      <c r="AI61" s="40">
        <v>34</v>
      </c>
      <c r="AJ61" s="40">
        <v>0</v>
      </c>
      <c r="AK61" s="40">
        <v>0</v>
      </c>
      <c r="AL61" s="40">
        <v>1</v>
      </c>
      <c r="AM61" s="40">
        <v>3</v>
      </c>
      <c r="AN61" s="40">
        <v>3</v>
      </c>
      <c r="AO61" s="40">
        <v>1</v>
      </c>
      <c r="AP61" s="40">
        <v>0</v>
      </c>
      <c r="AQ61" s="40">
        <v>0</v>
      </c>
      <c r="AR61" s="40">
        <v>1</v>
      </c>
      <c r="AS61" s="40">
        <v>15</v>
      </c>
      <c r="AT61" s="40">
        <v>5</v>
      </c>
      <c r="AU61" s="40">
        <v>30</v>
      </c>
      <c r="AV61" s="40">
        <v>30</v>
      </c>
      <c r="AW61" s="40">
        <v>2</v>
      </c>
      <c r="AX61" s="40">
        <v>1</v>
      </c>
      <c r="AY61" s="40">
        <v>3</v>
      </c>
      <c r="AZ61" s="40">
        <v>0</v>
      </c>
      <c r="BA61" s="40">
        <v>1</v>
      </c>
      <c r="BB61" s="40">
        <v>0</v>
      </c>
      <c r="BC61" s="40">
        <v>0</v>
      </c>
      <c r="BD61" s="40">
        <v>1</v>
      </c>
      <c r="BE61" s="40">
        <v>5</v>
      </c>
      <c r="BF61" s="40">
        <v>25</v>
      </c>
      <c r="BG61">
        <v>-3</v>
      </c>
      <c r="DF61">
        <v>229</v>
      </c>
      <c r="DG61">
        <v>-98</v>
      </c>
      <c r="DH61">
        <v>0</v>
      </c>
      <c r="DI61">
        <v>5</v>
      </c>
      <c r="DJ61">
        <v>184</v>
      </c>
      <c r="DK61">
        <v>35</v>
      </c>
      <c r="DL61">
        <v>0</v>
      </c>
      <c r="DM61">
        <v>5</v>
      </c>
      <c r="DN61">
        <v>0</v>
      </c>
      <c r="DO61">
        <v>1</v>
      </c>
      <c r="DP61">
        <v>0</v>
      </c>
      <c r="DQ61">
        <v>0</v>
      </c>
      <c r="DR61">
        <v>0</v>
      </c>
      <c r="DS61">
        <v>0</v>
      </c>
      <c r="DT61">
        <v>0</v>
      </c>
      <c r="DU61">
        <v>0</v>
      </c>
      <c r="DV61">
        <v>-14</v>
      </c>
      <c r="DW61">
        <v>0</v>
      </c>
      <c r="DX61">
        <v>125</v>
      </c>
      <c r="DY61">
        <v>0</v>
      </c>
      <c r="DZ61">
        <v>10</v>
      </c>
      <c r="EA61">
        <v>24</v>
      </c>
      <c r="EB61">
        <v>0</v>
      </c>
      <c r="EC61">
        <v>0</v>
      </c>
      <c r="ED61">
        <v>159</v>
      </c>
      <c r="EE61">
        <v>-34</v>
      </c>
      <c r="EF61">
        <v>0</v>
      </c>
      <c r="EG61">
        <v>1</v>
      </c>
      <c r="EH61">
        <v>0</v>
      </c>
      <c r="EI61">
        <v>3</v>
      </c>
      <c r="EJ61">
        <v>3</v>
      </c>
      <c r="EK61">
        <v>1</v>
      </c>
      <c r="EL61">
        <v>1</v>
      </c>
      <c r="EM61">
        <v>1</v>
      </c>
      <c r="EN61">
        <v>1</v>
      </c>
      <c r="EO61">
        <v>25</v>
      </c>
      <c r="EP61">
        <v>5</v>
      </c>
      <c r="EQ61">
        <v>0</v>
      </c>
      <c r="ER61">
        <v>30</v>
      </c>
      <c r="ES61">
        <v>1</v>
      </c>
      <c r="ET61">
        <v>2</v>
      </c>
      <c r="EU61">
        <v>0</v>
      </c>
      <c r="EV61">
        <v>0</v>
      </c>
      <c r="EW61">
        <v>0</v>
      </c>
      <c r="EX61">
        <v>1</v>
      </c>
      <c r="EY61">
        <v>1</v>
      </c>
      <c r="EZ61">
        <v>0</v>
      </c>
      <c r="FA61">
        <v>25</v>
      </c>
      <c r="FB61">
        <v>5</v>
      </c>
      <c r="FC61">
        <v>-3</v>
      </c>
    </row>
    <row r="62" spans="1:159" x14ac:dyDescent="0.25">
      <c r="A62" t="s">
        <v>2871</v>
      </c>
      <c r="B62">
        <v>1</v>
      </c>
      <c r="C62">
        <v>57</v>
      </c>
      <c r="D62" s="41">
        <v>4818</v>
      </c>
      <c r="E62" s="41">
        <v>4539</v>
      </c>
      <c r="F62" s="41">
        <v>877</v>
      </c>
      <c r="G62" s="14">
        <v>6453</v>
      </c>
      <c r="H62" s="14">
        <v>3883</v>
      </c>
      <c r="I62" s="14">
        <v>5658</v>
      </c>
      <c r="J62" s="40">
        <v>317</v>
      </c>
      <c r="K62" s="40">
        <v>69</v>
      </c>
      <c r="L62" s="40">
        <v>2</v>
      </c>
      <c r="M62" s="40">
        <v>36</v>
      </c>
      <c r="N62" s="40">
        <v>196</v>
      </c>
      <c r="O62" s="40">
        <v>35</v>
      </c>
      <c r="P62" s="40">
        <v>1</v>
      </c>
      <c r="Q62" s="40">
        <v>10</v>
      </c>
      <c r="R62" s="40">
        <v>1</v>
      </c>
      <c r="S62" s="40">
        <v>1</v>
      </c>
      <c r="T62" s="40">
        <v>0</v>
      </c>
      <c r="U62" s="40">
        <v>11</v>
      </c>
      <c r="V62" s="40">
        <v>1</v>
      </c>
      <c r="W62" s="40">
        <v>2</v>
      </c>
      <c r="X62" s="40">
        <v>0</v>
      </c>
      <c r="Y62" s="40">
        <v>26</v>
      </c>
      <c r="Z62" s="40">
        <v>30</v>
      </c>
      <c r="AA62" s="40">
        <v>0</v>
      </c>
      <c r="AB62" s="40">
        <v>88</v>
      </c>
      <c r="AC62" s="40">
        <v>0</v>
      </c>
      <c r="AD62" s="40">
        <v>10</v>
      </c>
      <c r="AE62" s="40">
        <v>78</v>
      </c>
      <c r="AF62" s="40">
        <v>0</v>
      </c>
      <c r="AG62" s="40">
        <v>0</v>
      </c>
      <c r="AH62" s="40">
        <v>176</v>
      </c>
      <c r="AI62" s="40">
        <v>42</v>
      </c>
      <c r="AJ62" s="40">
        <v>0</v>
      </c>
      <c r="AK62" s="40">
        <v>0</v>
      </c>
      <c r="AL62" s="40">
        <v>1</v>
      </c>
      <c r="AM62" s="40">
        <v>3</v>
      </c>
      <c r="AN62" s="40">
        <v>3</v>
      </c>
      <c r="AO62" s="40">
        <v>1</v>
      </c>
      <c r="AP62" s="40">
        <v>1</v>
      </c>
      <c r="AQ62" s="40">
        <v>1</v>
      </c>
      <c r="AR62" s="40">
        <v>1</v>
      </c>
      <c r="AS62" s="40">
        <v>20</v>
      </c>
      <c r="AT62" s="40">
        <v>5</v>
      </c>
      <c r="AU62" s="40">
        <v>0</v>
      </c>
      <c r="AV62" s="40">
        <v>30</v>
      </c>
      <c r="AW62" s="40">
        <v>0</v>
      </c>
      <c r="AX62" s="40">
        <v>1</v>
      </c>
      <c r="AY62" s="40">
        <v>2</v>
      </c>
      <c r="AZ62" s="40">
        <v>0</v>
      </c>
      <c r="BA62" s="40">
        <v>1</v>
      </c>
      <c r="BB62" s="40">
        <v>0</v>
      </c>
      <c r="BC62" s="40">
        <v>2</v>
      </c>
      <c r="BD62" s="40">
        <v>2</v>
      </c>
      <c r="BE62" s="40">
        <v>55</v>
      </c>
      <c r="BF62" s="40">
        <v>50</v>
      </c>
      <c r="BG62">
        <v>-3</v>
      </c>
      <c r="DF62">
        <v>248</v>
      </c>
      <c r="DG62">
        <v>-69</v>
      </c>
      <c r="DH62">
        <v>0</v>
      </c>
      <c r="DI62">
        <v>19</v>
      </c>
      <c r="DJ62">
        <v>139</v>
      </c>
      <c r="DK62">
        <v>35</v>
      </c>
      <c r="DL62">
        <v>0</v>
      </c>
      <c r="DM62">
        <v>15</v>
      </c>
      <c r="DN62">
        <v>1</v>
      </c>
      <c r="DO62">
        <v>1</v>
      </c>
      <c r="DP62">
        <v>1</v>
      </c>
      <c r="DQ62">
        <v>0</v>
      </c>
      <c r="DR62">
        <v>0</v>
      </c>
      <c r="DS62">
        <v>2</v>
      </c>
      <c r="DT62">
        <v>0</v>
      </c>
      <c r="DU62">
        <v>4</v>
      </c>
      <c r="DV62">
        <v>-14</v>
      </c>
      <c r="DW62">
        <v>0</v>
      </c>
      <c r="DX62">
        <v>120</v>
      </c>
      <c r="DY62">
        <v>0</v>
      </c>
      <c r="DZ62">
        <v>0</v>
      </c>
      <c r="EA62">
        <v>14</v>
      </c>
      <c r="EB62">
        <v>0</v>
      </c>
      <c r="EC62">
        <v>0</v>
      </c>
      <c r="ED62">
        <v>134</v>
      </c>
      <c r="EE62">
        <v>-42</v>
      </c>
      <c r="EF62">
        <v>0</v>
      </c>
      <c r="EG62">
        <v>0</v>
      </c>
      <c r="EH62">
        <v>1</v>
      </c>
      <c r="EI62">
        <v>0</v>
      </c>
      <c r="EJ62">
        <v>1</v>
      </c>
      <c r="EK62">
        <v>0</v>
      </c>
      <c r="EL62">
        <v>0</v>
      </c>
      <c r="EM62">
        <v>0</v>
      </c>
      <c r="EN62">
        <v>1</v>
      </c>
      <c r="EO62">
        <v>5</v>
      </c>
      <c r="EP62">
        <v>5</v>
      </c>
      <c r="EQ62">
        <v>30</v>
      </c>
      <c r="ER62">
        <v>0</v>
      </c>
      <c r="ES62">
        <v>3</v>
      </c>
      <c r="ET62">
        <v>0</v>
      </c>
      <c r="EU62">
        <v>1</v>
      </c>
      <c r="EV62">
        <v>0</v>
      </c>
      <c r="EW62">
        <v>0</v>
      </c>
      <c r="EX62">
        <v>1</v>
      </c>
      <c r="EY62">
        <v>2</v>
      </c>
      <c r="EZ62">
        <v>2</v>
      </c>
      <c r="FA62">
        <v>50</v>
      </c>
      <c r="FB62">
        <v>55</v>
      </c>
      <c r="FC62">
        <v>-3</v>
      </c>
    </row>
    <row r="63" spans="1:159" x14ac:dyDescent="0.25">
      <c r="A63" t="s">
        <v>2871</v>
      </c>
      <c r="B63">
        <v>1</v>
      </c>
      <c r="C63">
        <v>58</v>
      </c>
      <c r="D63" s="41">
        <v>3277</v>
      </c>
      <c r="E63" s="41">
        <v>3275</v>
      </c>
      <c r="F63" s="41">
        <v>1986</v>
      </c>
      <c r="G63" s="14">
        <v>3134</v>
      </c>
      <c r="H63" s="14">
        <v>4674</v>
      </c>
      <c r="I63" s="14">
        <v>2472</v>
      </c>
      <c r="J63" s="40">
        <v>302</v>
      </c>
      <c r="K63" s="40">
        <v>96</v>
      </c>
      <c r="L63" s="40">
        <v>3</v>
      </c>
      <c r="M63" s="40">
        <v>23</v>
      </c>
      <c r="N63" s="40">
        <v>269</v>
      </c>
      <c r="O63" s="40">
        <v>5</v>
      </c>
      <c r="P63" s="40">
        <v>1</v>
      </c>
      <c r="Q63" s="40">
        <v>15</v>
      </c>
      <c r="R63" s="40">
        <v>1</v>
      </c>
      <c r="S63" s="40">
        <v>1</v>
      </c>
      <c r="T63" s="40">
        <v>1</v>
      </c>
      <c r="U63" s="40">
        <v>4</v>
      </c>
      <c r="V63" s="40">
        <v>1</v>
      </c>
      <c r="W63" s="40">
        <v>0</v>
      </c>
      <c r="X63" s="40">
        <v>0</v>
      </c>
      <c r="Y63" s="40">
        <v>8</v>
      </c>
      <c r="Z63" s="40">
        <v>-6</v>
      </c>
      <c r="AA63" s="40">
        <v>1</v>
      </c>
      <c r="AB63" s="40">
        <v>136</v>
      </c>
      <c r="AC63" s="40">
        <v>10</v>
      </c>
      <c r="AD63" s="40">
        <v>0</v>
      </c>
      <c r="AE63" s="40">
        <v>118</v>
      </c>
      <c r="AF63" s="40">
        <v>10</v>
      </c>
      <c r="AG63" s="40">
        <v>0</v>
      </c>
      <c r="AH63" s="40">
        <v>254</v>
      </c>
      <c r="AI63" s="40">
        <v>117</v>
      </c>
      <c r="AJ63" s="40">
        <v>3</v>
      </c>
      <c r="AK63" s="40">
        <v>3</v>
      </c>
      <c r="AL63" s="40">
        <v>1</v>
      </c>
      <c r="AM63" s="40">
        <v>0</v>
      </c>
      <c r="AN63" s="40">
        <v>0</v>
      </c>
      <c r="AO63" s="40">
        <v>1</v>
      </c>
      <c r="AP63" s="40">
        <v>0</v>
      </c>
      <c r="AQ63" s="40">
        <v>0</v>
      </c>
      <c r="AR63" s="40">
        <v>1</v>
      </c>
      <c r="AS63" s="40">
        <v>15</v>
      </c>
      <c r="AT63" s="40">
        <v>5</v>
      </c>
      <c r="AU63" s="40">
        <v>0</v>
      </c>
      <c r="AV63" s="40">
        <v>0</v>
      </c>
      <c r="AW63" s="40">
        <v>0</v>
      </c>
      <c r="AX63" s="40">
        <v>0</v>
      </c>
      <c r="AY63" s="40">
        <v>1</v>
      </c>
      <c r="AZ63" s="40">
        <v>0</v>
      </c>
      <c r="BA63" s="40">
        <v>0</v>
      </c>
      <c r="BB63" s="40">
        <v>1</v>
      </c>
      <c r="BC63" s="40">
        <v>1</v>
      </c>
      <c r="BD63" s="40">
        <v>0</v>
      </c>
      <c r="BE63" s="40">
        <v>25</v>
      </c>
      <c r="BF63" s="40">
        <v>5</v>
      </c>
      <c r="BG63">
        <v>-3</v>
      </c>
      <c r="DF63">
        <v>206</v>
      </c>
      <c r="DG63">
        <v>-96</v>
      </c>
      <c r="DH63">
        <v>1</v>
      </c>
      <c r="DI63">
        <v>29</v>
      </c>
      <c r="DJ63">
        <v>137</v>
      </c>
      <c r="DK63">
        <v>15</v>
      </c>
      <c r="DL63">
        <v>0</v>
      </c>
      <c r="DM63">
        <v>15</v>
      </c>
      <c r="DN63">
        <v>1</v>
      </c>
      <c r="DO63">
        <v>1</v>
      </c>
      <c r="DP63">
        <v>1</v>
      </c>
      <c r="DQ63">
        <v>7</v>
      </c>
      <c r="DR63">
        <v>1</v>
      </c>
      <c r="DS63">
        <v>0</v>
      </c>
      <c r="DT63">
        <v>0</v>
      </c>
      <c r="DU63">
        <v>14</v>
      </c>
      <c r="DV63">
        <v>6</v>
      </c>
      <c r="DW63">
        <v>1</v>
      </c>
      <c r="DX63">
        <v>136</v>
      </c>
      <c r="DY63">
        <v>0</v>
      </c>
      <c r="DZ63">
        <v>0</v>
      </c>
      <c r="EA63">
        <v>1</v>
      </c>
      <c r="EB63">
        <v>0</v>
      </c>
      <c r="EC63">
        <v>0</v>
      </c>
      <c r="ED63">
        <v>137</v>
      </c>
      <c r="EE63">
        <v>-117</v>
      </c>
      <c r="EF63">
        <v>0</v>
      </c>
      <c r="EG63">
        <v>0</v>
      </c>
      <c r="EH63">
        <v>1</v>
      </c>
      <c r="EI63">
        <v>0</v>
      </c>
      <c r="EJ63">
        <v>0</v>
      </c>
      <c r="EK63">
        <v>1</v>
      </c>
      <c r="EL63">
        <v>0</v>
      </c>
      <c r="EM63">
        <v>0</v>
      </c>
      <c r="EN63">
        <v>1</v>
      </c>
      <c r="EO63">
        <v>0</v>
      </c>
      <c r="EP63">
        <v>15</v>
      </c>
      <c r="EQ63">
        <v>0</v>
      </c>
      <c r="ER63">
        <v>0</v>
      </c>
      <c r="ES63">
        <v>1</v>
      </c>
      <c r="ET63">
        <v>1</v>
      </c>
      <c r="EU63">
        <v>1</v>
      </c>
      <c r="EV63">
        <v>0</v>
      </c>
      <c r="EW63">
        <v>1</v>
      </c>
      <c r="EX63">
        <v>0</v>
      </c>
      <c r="EY63">
        <v>0</v>
      </c>
      <c r="EZ63">
        <v>1</v>
      </c>
      <c r="FA63">
        <v>5</v>
      </c>
      <c r="FB63">
        <v>25</v>
      </c>
      <c r="FC63">
        <v>-3</v>
      </c>
    </row>
    <row r="64" spans="1:159" x14ac:dyDescent="0.25">
      <c r="A64" t="s">
        <v>2871</v>
      </c>
      <c r="B64">
        <v>1</v>
      </c>
      <c r="C64">
        <v>59</v>
      </c>
      <c r="D64" s="41">
        <v>2823</v>
      </c>
      <c r="E64" s="41">
        <v>7235</v>
      </c>
      <c r="F64" s="41">
        <v>2500</v>
      </c>
      <c r="G64" s="14">
        <v>4360</v>
      </c>
      <c r="H64" s="14">
        <v>3313</v>
      </c>
      <c r="I64" s="14">
        <v>7257</v>
      </c>
      <c r="J64" s="40">
        <v>142</v>
      </c>
      <c r="K64" s="40">
        <v>-88</v>
      </c>
      <c r="L64" s="40">
        <v>0</v>
      </c>
      <c r="M64" s="40">
        <v>15</v>
      </c>
      <c r="N64" s="40">
        <v>122</v>
      </c>
      <c r="O64" s="40">
        <v>0</v>
      </c>
      <c r="P64" s="40">
        <v>0</v>
      </c>
      <c r="Q64" s="40">
        <v>15</v>
      </c>
      <c r="R64" s="40">
        <v>1</v>
      </c>
      <c r="S64" s="40">
        <v>1</v>
      </c>
      <c r="T64" s="40">
        <v>1</v>
      </c>
      <c r="U64" s="40">
        <v>0</v>
      </c>
      <c r="V64" s="40">
        <v>0</v>
      </c>
      <c r="W64" s="40">
        <v>0</v>
      </c>
      <c r="X64" s="40">
        <v>0</v>
      </c>
      <c r="Y64" s="40">
        <v>0</v>
      </c>
      <c r="Z64" s="40">
        <v>0</v>
      </c>
      <c r="AA64" s="40">
        <v>0</v>
      </c>
      <c r="AB64" s="40">
        <v>37</v>
      </c>
      <c r="AC64" s="40">
        <v>0</v>
      </c>
      <c r="AD64" s="40">
        <v>0</v>
      </c>
      <c r="AE64" s="40">
        <v>85</v>
      </c>
      <c r="AF64" s="40">
        <v>0</v>
      </c>
      <c r="AG64" s="40">
        <v>0</v>
      </c>
      <c r="AH64" s="40">
        <v>122</v>
      </c>
      <c r="AI64" s="40">
        <v>22</v>
      </c>
      <c r="AJ64" s="40">
        <v>0</v>
      </c>
      <c r="AK64" s="40">
        <v>0</v>
      </c>
      <c r="AL64" s="40">
        <v>1</v>
      </c>
      <c r="AM64" s="40">
        <v>0</v>
      </c>
      <c r="AN64" s="40">
        <v>0</v>
      </c>
      <c r="AO64" s="40">
        <v>1</v>
      </c>
      <c r="AP64" s="40">
        <v>0</v>
      </c>
      <c r="AQ64" s="40">
        <v>0</v>
      </c>
      <c r="AR64" s="40">
        <v>1</v>
      </c>
      <c r="AS64" s="40">
        <v>0</v>
      </c>
      <c r="AT64" s="40">
        <v>0</v>
      </c>
      <c r="AU64" s="40">
        <v>0</v>
      </c>
      <c r="AV64" s="40">
        <v>0</v>
      </c>
      <c r="AW64" s="40">
        <v>0</v>
      </c>
      <c r="AX64" s="40">
        <v>0</v>
      </c>
      <c r="AY64" s="40">
        <v>0</v>
      </c>
      <c r="AZ64" s="40">
        <v>0</v>
      </c>
      <c r="BA64" s="40">
        <v>1</v>
      </c>
      <c r="BB64" s="40">
        <v>1</v>
      </c>
      <c r="BC64" s="40">
        <v>0</v>
      </c>
      <c r="BD64" s="40">
        <v>0</v>
      </c>
      <c r="BE64" s="40">
        <v>5</v>
      </c>
      <c r="BF64" s="40">
        <v>5</v>
      </c>
      <c r="BG64">
        <v>-3</v>
      </c>
      <c r="DF64">
        <v>230</v>
      </c>
      <c r="DG64">
        <v>88</v>
      </c>
      <c r="DH64">
        <v>2</v>
      </c>
      <c r="DI64">
        <v>15</v>
      </c>
      <c r="DJ64">
        <v>145</v>
      </c>
      <c r="DK64">
        <v>65</v>
      </c>
      <c r="DL64">
        <v>1</v>
      </c>
      <c r="DM64">
        <v>15</v>
      </c>
      <c r="DN64">
        <v>1</v>
      </c>
      <c r="DO64">
        <v>1</v>
      </c>
      <c r="DP64">
        <v>1</v>
      </c>
      <c r="DQ64">
        <v>0</v>
      </c>
      <c r="DR64">
        <v>0</v>
      </c>
      <c r="DS64">
        <v>0</v>
      </c>
      <c r="DT64">
        <v>0</v>
      </c>
      <c r="DU64">
        <v>0</v>
      </c>
      <c r="DV64">
        <v>0</v>
      </c>
      <c r="DW64">
        <v>0</v>
      </c>
      <c r="DX64">
        <v>76</v>
      </c>
      <c r="DY64">
        <v>10</v>
      </c>
      <c r="DZ64">
        <v>10</v>
      </c>
      <c r="EA64">
        <v>14</v>
      </c>
      <c r="EB64">
        <v>10</v>
      </c>
      <c r="EC64">
        <v>0</v>
      </c>
      <c r="ED64">
        <v>100</v>
      </c>
      <c r="EE64">
        <v>-22</v>
      </c>
      <c r="EF64">
        <v>3</v>
      </c>
      <c r="EG64">
        <v>3</v>
      </c>
      <c r="EH64">
        <v>1</v>
      </c>
      <c r="EI64">
        <v>3</v>
      </c>
      <c r="EJ64">
        <v>3</v>
      </c>
      <c r="EK64">
        <v>1</v>
      </c>
      <c r="EL64">
        <v>3</v>
      </c>
      <c r="EM64">
        <v>3</v>
      </c>
      <c r="EN64">
        <v>0.33333333333333331</v>
      </c>
      <c r="EO64">
        <v>45</v>
      </c>
      <c r="EP64">
        <v>5</v>
      </c>
      <c r="EQ64">
        <v>30</v>
      </c>
      <c r="ER64">
        <v>30</v>
      </c>
      <c r="ES64">
        <v>1</v>
      </c>
      <c r="ET64">
        <v>3</v>
      </c>
      <c r="EU64">
        <v>2</v>
      </c>
      <c r="EV64">
        <v>0</v>
      </c>
      <c r="EW64">
        <v>1</v>
      </c>
      <c r="EX64">
        <v>1</v>
      </c>
      <c r="EY64">
        <v>0</v>
      </c>
      <c r="EZ64">
        <v>0</v>
      </c>
      <c r="FA64">
        <v>5</v>
      </c>
      <c r="FB64">
        <v>5</v>
      </c>
      <c r="FC64">
        <v>-3</v>
      </c>
    </row>
    <row r="65" spans="1:159" x14ac:dyDescent="0.25">
      <c r="A65" t="s">
        <v>2871</v>
      </c>
      <c r="B65">
        <v>1</v>
      </c>
      <c r="C65">
        <v>60</v>
      </c>
      <c r="D65" s="41">
        <v>5638</v>
      </c>
      <c r="E65" s="41">
        <v>876</v>
      </c>
      <c r="F65" s="41">
        <v>3754</v>
      </c>
      <c r="G65" s="14">
        <v>2491</v>
      </c>
      <c r="H65" s="14">
        <v>7048</v>
      </c>
      <c r="I65" s="14">
        <v>3292</v>
      </c>
      <c r="J65" s="40">
        <v>288</v>
      </c>
      <c r="K65" s="40">
        <v>3</v>
      </c>
      <c r="L65" s="40">
        <v>2</v>
      </c>
      <c r="M65" s="40">
        <v>15</v>
      </c>
      <c r="N65" s="40">
        <v>203</v>
      </c>
      <c r="O65" s="40">
        <v>40</v>
      </c>
      <c r="P65" s="40">
        <v>1</v>
      </c>
      <c r="Q65" s="40">
        <v>15</v>
      </c>
      <c r="R65" s="40">
        <v>1</v>
      </c>
      <c r="S65" s="40">
        <v>1</v>
      </c>
      <c r="T65" s="40">
        <v>1</v>
      </c>
      <c r="U65" s="40">
        <v>0</v>
      </c>
      <c r="V65" s="40">
        <v>0</v>
      </c>
      <c r="W65" s="40">
        <v>0</v>
      </c>
      <c r="X65" s="40">
        <v>0</v>
      </c>
      <c r="Y65" s="40">
        <v>0</v>
      </c>
      <c r="Z65" s="40">
        <v>-16</v>
      </c>
      <c r="AA65" s="40">
        <v>0</v>
      </c>
      <c r="AB65" s="40">
        <v>83</v>
      </c>
      <c r="AC65" s="40">
        <v>10</v>
      </c>
      <c r="AD65" s="40">
        <v>0</v>
      </c>
      <c r="AE65" s="40">
        <v>90</v>
      </c>
      <c r="AF65" s="40">
        <v>0</v>
      </c>
      <c r="AG65" s="40">
        <v>0</v>
      </c>
      <c r="AH65" s="40">
        <v>173</v>
      </c>
      <c r="AI65" s="40">
        <v>14</v>
      </c>
      <c r="AJ65" s="40">
        <v>1</v>
      </c>
      <c r="AK65" s="40">
        <v>1</v>
      </c>
      <c r="AL65" s="40">
        <v>1</v>
      </c>
      <c r="AM65" s="40">
        <v>3</v>
      </c>
      <c r="AN65" s="40">
        <v>3</v>
      </c>
      <c r="AO65" s="40">
        <v>1</v>
      </c>
      <c r="AP65" s="40">
        <v>2</v>
      </c>
      <c r="AQ65" s="40">
        <v>2</v>
      </c>
      <c r="AR65" s="40">
        <v>0</v>
      </c>
      <c r="AS65" s="40">
        <v>30</v>
      </c>
      <c r="AT65" s="40">
        <v>10</v>
      </c>
      <c r="AU65" s="40">
        <v>0</v>
      </c>
      <c r="AV65" s="40">
        <v>30</v>
      </c>
      <c r="AW65" s="40">
        <v>1</v>
      </c>
      <c r="AX65" s="40">
        <v>1</v>
      </c>
      <c r="AY65" s="40">
        <v>2</v>
      </c>
      <c r="AZ65" s="40">
        <v>0</v>
      </c>
      <c r="BA65" s="40">
        <v>0</v>
      </c>
      <c r="BB65" s="40">
        <v>1</v>
      </c>
      <c r="BC65" s="40">
        <v>1</v>
      </c>
      <c r="BD65" s="40">
        <v>1</v>
      </c>
      <c r="BE65" s="40">
        <v>25</v>
      </c>
      <c r="BF65" s="40">
        <v>30</v>
      </c>
      <c r="BG65">
        <v>-3</v>
      </c>
      <c r="DF65">
        <v>285</v>
      </c>
      <c r="DG65">
        <v>-3</v>
      </c>
      <c r="DH65">
        <v>0</v>
      </c>
      <c r="DI65">
        <v>26</v>
      </c>
      <c r="DJ65">
        <v>194</v>
      </c>
      <c r="DK65">
        <v>40</v>
      </c>
      <c r="DL65">
        <v>0</v>
      </c>
      <c r="DM65">
        <v>10</v>
      </c>
      <c r="DN65">
        <v>1</v>
      </c>
      <c r="DO65">
        <v>1</v>
      </c>
      <c r="DP65">
        <v>0</v>
      </c>
      <c r="DQ65">
        <v>8</v>
      </c>
      <c r="DR65">
        <v>1</v>
      </c>
      <c r="DS65">
        <v>0</v>
      </c>
      <c r="DT65">
        <v>0</v>
      </c>
      <c r="DU65">
        <v>16</v>
      </c>
      <c r="DV65">
        <v>16</v>
      </c>
      <c r="DW65">
        <v>0</v>
      </c>
      <c r="DX65">
        <v>136</v>
      </c>
      <c r="DY65">
        <v>10</v>
      </c>
      <c r="DZ65">
        <v>10</v>
      </c>
      <c r="EA65">
        <v>13</v>
      </c>
      <c r="EB65">
        <v>0</v>
      </c>
      <c r="EC65">
        <v>0</v>
      </c>
      <c r="ED65">
        <v>159</v>
      </c>
      <c r="EE65">
        <v>-14</v>
      </c>
      <c r="EF65">
        <v>1</v>
      </c>
      <c r="EG65">
        <v>3</v>
      </c>
      <c r="EH65">
        <v>0.33333333333333331</v>
      </c>
      <c r="EI65">
        <v>3</v>
      </c>
      <c r="EJ65">
        <v>3</v>
      </c>
      <c r="EK65">
        <v>1</v>
      </c>
      <c r="EL65">
        <v>1</v>
      </c>
      <c r="EM65">
        <v>1</v>
      </c>
      <c r="EN65">
        <v>1</v>
      </c>
      <c r="EO65">
        <v>35</v>
      </c>
      <c r="EP65">
        <v>10</v>
      </c>
      <c r="EQ65">
        <v>0</v>
      </c>
      <c r="ER65">
        <v>30</v>
      </c>
      <c r="ES65">
        <v>1</v>
      </c>
      <c r="ET65">
        <v>1</v>
      </c>
      <c r="EU65">
        <v>2</v>
      </c>
      <c r="EV65">
        <v>0</v>
      </c>
      <c r="EW65">
        <v>1</v>
      </c>
      <c r="EX65">
        <v>0</v>
      </c>
      <c r="EY65">
        <v>1</v>
      </c>
      <c r="EZ65">
        <v>1</v>
      </c>
      <c r="FA65">
        <v>30</v>
      </c>
      <c r="FB65">
        <v>25</v>
      </c>
      <c r="FC65">
        <v>-3</v>
      </c>
    </row>
    <row r="66" spans="1:159" x14ac:dyDescent="0.25">
      <c r="A66" t="s">
        <v>2871</v>
      </c>
      <c r="B66">
        <v>1</v>
      </c>
      <c r="C66">
        <v>61</v>
      </c>
      <c r="D66" s="41">
        <v>4239</v>
      </c>
      <c r="E66" s="41">
        <v>5172</v>
      </c>
      <c r="F66" s="41">
        <v>3750</v>
      </c>
      <c r="G66" s="14">
        <v>5929</v>
      </c>
      <c r="H66" s="14">
        <v>3007</v>
      </c>
      <c r="I66" s="14">
        <v>4009</v>
      </c>
      <c r="J66" s="40">
        <v>483</v>
      </c>
      <c r="K66" s="40">
        <v>363</v>
      </c>
      <c r="L66" s="40">
        <v>4</v>
      </c>
      <c r="M66" s="40">
        <v>37</v>
      </c>
      <c r="N66" s="40">
        <v>301</v>
      </c>
      <c r="O66" s="40">
        <v>90</v>
      </c>
      <c r="P66" s="40">
        <v>1</v>
      </c>
      <c r="Q66" s="40">
        <v>15</v>
      </c>
      <c r="R66" s="40">
        <v>1</v>
      </c>
      <c r="S66" s="40">
        <v>1</v>
      </c>
      <c r="T66" s="40">
        <v>1</v>
      </c>
      <c r="U66" s="40">
        <v>11</v>
      </c>
      <c r="V66" s="40">
        <v>1</v>
      </c>
      <c r="W66" s="40">
        <v>0</v>
      </c>
      <c r="X66" s="40">
        <v>-3</v>
      </c>
      <c r="Y66" s="40">
        <v>22</v>
      </c>
      <c r="Z66" s="40">
        <v>28</v>
      </c>
      <c r="AA66" s="40">
        <v>1</v>
      </c>
      <c r="AB66" s="40">
        <v>136</v>
      </c>
      <c r="AC66" s="40">
        <v>0</v>
      </c>
      <c r="AD66" s="40">
        <v>10</v>
      </c>
      <c r="AE66" s="40">
        <v>100</v>
      </c>
      <c r="AF66" s="40">
        <v>10</v>
      </c>
      <c r="AG66" s="40">
        <v>10</v>
      </c>
      <c r="AH66" s="40">
        <v>256</v>
      </c>
      <c r="AI66" s="40">
        <v>227</v>
      </c>
      <c r="AJ66" s="40">
        <v>2</v>
      </c>
      <c r="AK66" s="40">
        <v>3</v>
      </c>
      <c r="AL66" s="40">
        <v>0.66666666666666663</v>
      </c>
      <c r="AM66" s="40">
        <v>3</v>
      </c>
      <c r="AN66" s="40">
        <v>3</v>
      </c>
      <c r="AO66" s="40">
        <v>1</v>
      </c>
      <c r="AP66" s="40">
        <v>3</v>
      </c>
      <c r="AQ66" s="40">
        <v>3</v>
      </c>
      <c r="AR66" s="40">
        <v>0.66666666666666663</v>
      </c>
      <c r="AS66" s="40">
        <v>45</v>
      </c>
      <c r="AT66" s="40">
        <v>0</v>
      </c>
      <c r="AU66" s="40">
        <v>60</v>
      </c>
      <c r="AV66" s="40">
        <v>30</v>
      </c>
      <c r="AW66" s="40">
        <v>3</v>
      </c>
      <c r="AX66" s="40">
        <v>3</v>
      </c>
      <c r="AY66" s="40">
        <v>2</v>
      </c>
      <c r="AZ66" s="40">
        <v>1</v>
      </c>
      <c r="BA66" s="40">
        <v>3</v>
      </c>
      <c r="BB66" s="40">
        <v>1</v>
      </c>
      <c r="BC66" s="40">
        <v>0</v>
      </c>
      <c r="BD66" s="40">
        <v>2</v>
      </c>
      <c r="BE66" s="40">
        <v>15</v>
      </c>
      <c r="BF66" s="40">
        <v>55</v>
      </c>
      <c r="BG66">
        <v>-3</v>
      </c>
      <c r="DF66">
        <v>120</v>
      </c>
      <c r="DG66">
        <v>-363</v>
      </c>
      <c r="DH66">
        <v>0</v>
      </c>
      <c r="DI66">
        <v>21</v>
      </c>
      <c r="DJ66">
        <v>44</v>
      </c>
      <c r="DK66">
        <v>40</v>
      </c>
      <c r="DL66">
        <v>0</v>
      </c>
      <c r="DM66">
        <v>15</v>
      </c>
      <c r="DN66">
        <v>1</v>
      </c>
      <c r="DO66">
        <v>1</v>
      </c>
      <c r="DP66">
        <v>1</v>
      </c>
      <c r="DQ66">
        <v>0</v>
      </c>
      <c r="DR66">
        <v>0</v>
      </c>
      <c r="DS66">
        <v>3</v>
      </c>
      <c r="DT66">
        <v>3</v>
      </c>
      <c r="DU66">
        <v>6</v>
      </c>
      <c r="DV66">
        <v>-16</v>
      </c>
      <c r="DW66">
        <v>0</v>
      </c>
      <c r="DX66">
        <v>0</v>
      </c>
      <c r="DY66">
        <v>0</v>
      </c>
      <c r="DZ66">
        <v>0</v>
      </c>
      <c r="EA66">
        <v>29</v>
      </c>
      <c r="EB66">
        <v>0</v>
      </c>
      <c r="EC66">
        <v>0</v>
      </c>
      <c r="ED66">
        <v>29</v>
      </c>
      <c r="EE66">
        <v>-227</v>
      </c>
      <c r="EF66">
        <v>0</v>
      </c>
      <c r="EG66">
        <v>0</v>
      </c>
      <c r="EH66">
        <v>1</v>
      </c>
      <c r="EI66">
        <v>3</v>
      </c>
      <c r="EJ66">
        <v>3</v>
      </c>
      <c r="EK66">
        <v>1</v>
      </c>
      <c r="EL66">
        <v>0</v>
      </c>
      <c r="EM66">
        <v>0</v>
      </c>
      <c r="EN66">
        <v>1</v>
      </c>
      <c r="EO66">
        <v>15</v>
      </c>
      <c r="EP66">
        <v>10</v>
      </c>
      <c r="EQ66">
        <v>0</v>
      </c>
      <c r="ER66">
        <v>30</v>
      </c>
      <c r="ES66">
        <v>2</v>
      </c>
      <c r="ET66">
        <v>1</v>
      </c>
      <c r="EU66">
        <v>1</v>
      </c>
      <c r="EV66">
        <v>0</v>
      </c>
      <c r="EW66">
        <v>1</v>
      </c>
      <c r="EX66">
        <v>3</v>
      </c>
      <c r="EY66">
        <v>2</v>
      </c>
      <c r="EZ66">
        <v>0</v>
      </c>
      <c r="FA66">
        <v>55</v>
      </c>
      <c r="FB66">
        <v>15</v>
      </c>
      <c r="FC66">
        <v>-3</v>
      </c>
    </row>
    <row r="67" spans="1:159" x14ac:dyDescent="0.25">
      <c r="A67" t="s">
        <v>2871</v>
      </c>
      <c r="B67">
        <v>1</v>
      </c>
      <c r="C67">
        <v>62</v>
      </c>
      <c r="D67" s="41">
        <v>6175</v>
      </c>
      <c r="E67" s="41">
        <v>2531</v>
      </c>
      <c r="F67" s="41">
        <v>2883</v>
      </c>
      <c r="G67" s="14">
        <v>6056</v>
      </c>
      <c r="H67" s="14">
        <v>3102</v>
      </c>
      <c r="I67" s="14">
        <v>3367</v>
      </c>
      <c r="J67" s="40">
        <v>328</v>
      </c>
      <c r="K67" s="40">
        <v>208</v>
      </c>
      <c r="L67" s="40">
        <v>2</v>
      </c>
      <c r="M67" s="40">
        <v>15</v>
      </c>
      <c r="N67" s="40">
        <v>273</v>
      </c>
      <c r="O67" s="40">
        <v>40</v>
      </c>
      <c r="P67" s="40">
        <v>1</v>
      </c>
      <c r="Q67" s="40">
        <v>15</v>
      </c>
      <c r="R67" s="40">
        <v>1</v>
      </c>
      <c r="S67" s="40">
        <v>1</v>
      </c>
      <c r="T67" s="40">
        <v>1</v>
      </c>
      <c r="U67" s="40">
        <v>0</v>
      </c>
      <c r="V67" s="40">
        <v>0</v>
      </c>
      <c r="W67" s="40">
        <v>0</v>
      </c>
      <c r="X67" s="40">
        <v>0</v>
      </c>
      <c r="Y67" s="40">
        <v>0</v>
      </c>
      <c r="Z67" s="40">
        <v>-20</v>
      </c>
      <c r="AA67" s="40">
        <v>0</v>
      </c>
      <c r="AB67" s="40">
        <v>96</v>
      </c>
      <c r="AC67" s="40">
        <v>0</v>
      </c>
      <c r="AD67" s="40">
        <v>10</v>
      </c>
      <c r="AE67" s="40">
        <v>112</v>
      </c>
      <c r="AF67" s="40">
        <v>10</v>
      </c>
      <c r="AG67" s="40">
        <v>10</v>
      </c>
      <c r="AH67" s="40">
        <v>228</v>
      </c>
      <c r="AI67" s="40">
        <v>188</v>
      </c>
      <c r="AJ67" s="40">
        <v>2</v>
      </c>
      <c r="AK67" s="40">
        <v>3</v>
      </c>
      <c r="AL67" s="40">
        <v>0.66666666666666663</v>
      </c>
      <c r="AM67" s="40">
        <v>3</v>
      </c>
      <c r="AN67" s="40">
        <v>3</v>
      </c>
      <c r="AO67" s="40">
        <v>1</v>
      </c>
      <c r="AP67" s="40">
        <v>3</v>
      </c>
      <c r="AQ67" s="40">
        <v>3</v>
      </c>
      <c r="AR67" s="40">
        <v>0.66666666666666663</v>
      </c>
      <c r="AS67" s="40">
        <v>45</v>
      </c>
      <c r="AT67" s="40">
        <v>10</v>
      </c>
      <c r="AU67" s="40">
        <v>0</v>
      </c>
      <c r="AV67" s="40">
        <v>30</v>
      </c>
      <c r="AW67" s="40">
        <v>1</v>
      </c>
      <c r="AX67" s="40">
        <v>2</v>
      </c>
      <c r="AY67" s="40">
        <v>1</v>
      </c>
      <c r="AZ67" s="40">
        <v>0</v>
      </c>
      <c r="BA67" s="40">
        <v>1</v>
      </c>
      <c r="BB67" s="40">
        <v>0</v>
      </c>
      <c r="BC67" s="40">
        <v>1</v>
      </c>
      <c r="BD67" s="40">
        <v>0</v>
      </c>
      <c r="BE67" s="40">
        <v>30</v>
      </c>
      <c r="BF67" s="40">
        <v>0</v>
      </c>
      <c r="BG67">
        <v>-3</v>
      </c>
      <c r="DF67">
        <v>120</v>
      </c>
      <c r="DG67">
        <v>-208</v>
      </c>
      <c r="DH67">
        <v>1</v>
      </c>
      <c r="DI67">
        <v>35</v>
      </c>
      <c r="DJ67">
        <v>40</v>
      </c>
      <c r="DK67">
        <v>15</v>
      </c>
      <c r="DL67">
        <v>0</v>
      </c>
      <c r="DM67">
        <v>15</v>
      </c>
      <c r="DN67">
        <v>1</v>
      </c>
      <c r="DO67">
        <v>1</v>
      </c>
      <c r="DP67">
        <v>1</v>
      </c>
      <c r="DQ67">
        <v>10</v>
      </c>
      <c r="DR67">
        <v>1</v>
      </c>
      <c r="DS67">
        <v>0</v>
      </c>
      <c r="DT67">
        <v>0</v>
      </c>
      <c r="DU67">
        <v>20</v>
      </c>
      <c r="DV67">
        <v>20</v>
      </c>
      <c r="DW67">
        <v>1</v>
      </c>
      <c r="DX67">
        <v>40</v>
      </c>
      <c r="DY67">
        <v>0</v>
      </c>
      <c r="DZ67">
        <v>0</v>
      </c>
      <c r="EA67">
        <v>0</v>
      </c>
      <c r="EB67">
        <v>0</v>
      </c>
      <c r="EC67">
        <v>0</v>
      </c>
      <c r="ED67">
        <v>40</v>
      </c>
      <c r="EE67">
        <v>-188</v>
      </c>
      <c r="EF67">
        <v>0</v>
      </c>
      <c r="EG67">
        <v>0</v>
      </c>
      <c r="EH67">
        <v>1</v>
      </c>
      <c r="EI67">
        <v>0</v>
      </c>
      <c r="EJ67">
        <v>0</v>
      </c>
      <c r="EK67">
        <v>1</v>
      </c>
      <c r="EL67">
        <v>0</v>
      </c>
      <c r="EM67">
        <v>0</v>
      </c>
      <c r="EN67">
        <v>1</v>
      </c>
      <c r="EO67">
        <v>0</v>
      </c>
      <c r="EP67">
        <v>15</v>
      </c>
      <c r="EQ67">
        <v>0</v>
      </c>
      <c r="ER67">
        <v>0</v>
      </c>
      <c r="ES67">
        <v>1</v>
      </c>
      <c r="ET67">
        <v>1</v>
      </c>
      <c r="EU67">
        <v>1</v>
      </c>
      <c r="EV67">
        <v>0</v>
      </c>
      <c r="EW67">
        <v>0</v>
      </c>
      <c r="EX67">
        <v>1</v>
      </c>
      <c r="EY67">
        <v>0</v>
      </c>
      <c r="EZ67">
        <v>1</v>
      </c>
      <c r="FA67">
        <v>0</v>
      </c>
      <c r="FB67">
        <v>30</v>
      </c>
      <c r="FC67">
        <v>-3</v>
      </c>
    </row>
    <row r="68" spans="1:159" x14ac:dyDescent="0.25">
      <c r="A68" t="s">
        <v>2871</v>
      </c>
      <c r="B68">
        <v>1</v>
      </c>
      <c r="C68">
        <v>63</v>
      </c>
      <c r="D68" s="41">
        <v>2472</v>
      </c>
      <c r="E68" s="41">
        <v>2220</v>
      </c>
      <c r="F68" s="41">
        <v>525</v>
      </c>
      <c r="G68" s="14">
        <v>2538</v>
      </c>
      <c r="H68" s="14">
        <v>6047</v>
      </c>
      <c r="I68" s="14">
        <v>5638</v>
      </c>
      <c r="J68" s="40">
        <v>402</v>
      </c>
      <c r="K68" s="40">
        <v>269</v>
      </c>
      <c r="L68" s="40">
        <v>3</v>
      </c>
      <c r="M68" s="40">
        <v>45</v>
      </c>
      <c r="N68" s="40">
        <v>292</v>
      </c>
      <c r="O68" s="40">
        <v>40</v>
      </c>
      <c r="P68" s="40">
        <v>1</v>
      </c>
      <c r="Q68" s="40">
        <v>15</v>
      </c>
      <c r="R68" s="40">
        <v>1</v>
      </c>
      <c r="S68" s="40">
        <v>1</v>
      </c>
      <c r="T68" s="40">
        <v>1</v>
      </c>
      <c r="U68" s="40">
        <v>7</v>
      </c>
      <c r="V68" s="40">
        <v>1</v>
      </c>
      <c r="W68" s="40">
        <v>8</v>
      </c>
      <c r="X68" s="40">
        <v>8</v>
      </c>
      <c r="Y68" s="40">
        <v>30</v>
      </c>
      <c r="Z68" s="40">
        <v>30</v>
      </c>
      <c r="AA68" s="40">
        <v>1</v>
      </c>
      <c r="AB68" s="40">
        <v>126</v>
      </c>
      <c r="AC68" s="40">
        <v>0</v>
      </c>
      <c r="AD68" s="40">
        <v>0</v>
      </c>
      <c r="AE68" s="40">
        <v>136</v>
      </c>
      <c r="AF68" s="40">
        <v>0</v>
      </c>
      <c r="AG68" s="40">
        <v>0</v>
      </c>
      <c r="AH68" s="40">
        <v>262</v>
      </c>
      <c r="AI68" s="40">
        <v>239</v>
      </c>
      <c r="AJ68" s="40">
        <v>0</v>
      </c>
      <c r="AK68" s="40">
        <v>0</v>
      </c>
      <c r="AL68" s="40">
        <v>1</v>
      </c>
      <c r="AM68" s="40">
        <v>3</v>
      </c>
      <c r="AN68" s="40">
        <v>3</v>
      </c>
      <c r="AO68" s="40">
        <v>1</v>
      </c>
      <c r="AP68" s="40">
        <v>0</v>
      </c>
      <c r="AQ68" s="40">
        <v>3</v>
      </c>
      <c r="AR68" s="40">
        <v>0</v>
      </c>
      <c r="AS68" s="40">
        <v>30</v>
      </c>
      <c r="AT68" s="40">
        <v>10</v>
      </c>
      <c r="AU68" s="40">
        <v>0</v>
      </c>
      <c r="AV68" s="40">
        <v>30</v>
      </c>
      <c r="AW68" s="40">
        <v>1</v>
      </c>
      <c r="AX68" s="40">
        <v>1</v>
      </c>
      <c r="AY68" s="40">
        <v>2</v>
      </c>
      <c r="AZ68" s="40">
        <v>0</v>
      </c>
      <c r="BA68" s="40">
        <v>0</v>
      </c>
      <c r="BB68" s="40">
        <v>0</v>
      </c>
      <c r="BC68" s="40">
        <v>1</v>
      </c>
      <c r="BD68" s="40">
        <v>1</v>
      </c>
      <c r="BE68" s="40">
        <v>25</v>
      </c>
      <c r="BF68" s="40">
        <v>25</v>
      </c>
      <c r="BG68">
        <v>-3</v>
      </c>
      <c r="DF68">
        <v>133</v>
      </c>
      <c r="DG68">
        <v>-269</v>
      </c>
      <c r="DH68">
        <v>0</v>
      </c>
      <c r="DI68">
        <v>15</v>
      </c>
      <c r="DJ68">
        <v>53</v>
      </c>
      <c r="DK68">
        <v>40</v>
      </c>
      <c r="DL68">
        <v>0</v>
      </c>
      <c r="DM68">
        <v>15</v>
      </c>
      <c r="DN68">
        <v>1</v>
      </c>
      <c r="DO68">
        <v>1</v>
      </c>
      <c r="DP68">
        <v>1</v>
      </c>
      <c r="DQ68">
        <v>0</v>
      </c>
      <c r="DR68">
        <v>0</v>
      </c>
      <c r="DS68">
        <v>0</v>
      </c>
      <c r="DT68">
        <v>-8</v>
      </c>
      <c r="DU68">
        <v>0</v>
      </c>
      <c r="DV68">
        <v>2</v>
      </c>
      <c r="DW68">
        <v>0</v>
      </c>
      <c r="DX68">
        <v>23</v>
      </c>
      <c r="DY68">
        <v>10</v>
      </c>
      <c r="DZ68">
        <v>0</v>
      </c>
      <c r="EA68">
        <v>0</v>
      </c>
      <c r="EB68">
        <v>0</v>
      </c>
      <c r="EC68">
        <v>0</v>
      </c>
      <c r="ED68">
        <v>23</v>
      </c>
      <c r="EE68">
        <v>-239</v>
      </c>
      <c r="EF68">
        <v>1</v>
      </c>
      <c r="EG68">
        <v>2</v>
      </c>
      <c r="EH68">
        <v>0.5</v>
      </c>
      <c r="EI68">
        <v>3</v>
      </c>
      <c r="EJ68">
        <v>3</v>
      </c>
      <c r="EK68">
        <v>1</v>
      </c>
      <c r="EL68">
        <v>1</v>
      </c>
      <c r="EM68">
        <v>1</v>
      </c>
      <c r="EN68">
        <v>0</v>
      </c>
      <c r="EO68">
        <v>30</v>
      </c>
      <c r="EP68">
        <v>10</v>
      </c>
      <c r="EQ68">
        <v>0</v>
      </c>
      <c r="ER68" s="44">
        <v>30</v>
      </c>
      <c r="ES68">
        <v>1</v>
      </c>
      <c r="ET68">
        <v>1</v>
      </c>
      <c r="EU68">
        <v>2</v>
      </c>
      <c r="EV68">
        <v>0</v>
      </c>
      <c r="EW68">
        <v>0</v>
      </c>
      <c r="EX68">
        <v>0</v>
      </c>
      <c r="EY68">
        <v>1</v>
      </c>
      <c r="EZ68">
        <v>1</v>
      </c>
      <c r="FA68">
        <v>25</v>
      </c>
      <c r="FB68">
        <v>25</v>
      </c>
      <c r="FC68">
        <v>-3</v>
      </c>
    </row>
    <row r="69" spans="1:159" x14ac:dyDescent="0.25">
      <c r="A69" t="s">
        <v>2871</v>
      </c>
      <c r="B69">
        <v>1</v>
      </c>
      <c r="C69">
        <v>64</v>
      </c>
      <c r="D69" s="41">
        <v>3313</v>
      </c>
      <c r="E69" s="41">
        <v>3883</v>
      </c>
      <c r="F69" s="41">
        <v>2491</v>
      </c>
      <c r="G69" s="14">
        <v>3298</v>
      </c>
      <c r="H69" s="14">
        <v>5658</v>
      </c>
      <c r="I69" s="14">
        <v>4198</v>
      </c>
      <c r="J69" s="40">
        <v>419</v>
      </c>
      <c r="K69" s="40">
        <v>198</v>
      </c>
      <c r="L69" s="40">
        <v>3</v>
      </c>
      <c r="M69" s="40">
        <v>27</v>
      </c>
      <c r="N69" s="40">
        <v>297</v>
      </c>
      <c r="O69" s="40">
        <v>65</v>
      </c>
      <c r="P69" s="40">
        <v>1</v>
      </c>
      <c r="Q69" s="40">
        <v>15</v>
      </c>
      <c r="R69" s="40">
        <v>1</v>
      </c>
      <c r="S69" s="40">
        <v>1</v>
      </c>
      <c r="T69" s="40">
        <v>1</v>
      </c>
      <c r="U69" s="40">
        <v>6</v>
      </c>
      <c r="V69" s="40">
        <v>1</v>
      </c>
      <c r="W69" s="40">
        <v>0</v>
      </c>
      <c r="X69" s="40">
        <v>0</v>
      </c>
      <c r="Y69" s="40">
        <v>12</v>
      </c>
      <c r="Z69" s="40">
        <v>-10</v>
      </c>
      <c r="AA69" s="40">
        <v>1</v>
      </c>
      <c r="AB69" s="40">
        <v>135</v>
      </c>
      <c r="AC69" s="40">
        <v>10</v>
      </c>
      <c r="AD69" s="40">
        <v>10</v>
      </c>
      <c r="AE69" s="40">
        <v>107</v>
      </c>
      <c r="AF69" s="40">
        <v>10</v>
      </c>
      <c r="AG69" s="40">
        <v>0</v>
      </c>
      <c r="AH69" s="40">
        <v>252</v>
      </c>
      <c r="AI69" s="40">
        <v>158</v>
      </c>
      <c r="AJ69" s="40">
        <v>3</v>
      </c>
      <c r="AK69" s="40">
        <v>3</v>
      </c>
      <c r="AL69" s="40">
        <v>1</v>
      </c>
      <c r="AM69" s="40">
        <v>3</v>
      </c>
      <c r="AN69" s="40">
        <v>3</v>
      </c>
      <c r="AO69" s="40">
        <v>1</v>
      </c>
      <c r="AP69" s="40">
        <v>3</v>
      </c>
      <c r="AQ69" s="40">
        <v>3</v>
      </c>
      <c r="AR69" s="40">
        <v>0.33333333333333331</v>
      </c>
      <c r="AS69" s="40">
        <v>45</v>
      </c>
      <c r="AT69" s="40">
        <v>5</v>
      </c>
      <c r="AU69" s="40">
        <v>30</v>
      </c>
      <c r="AV69" s="40">
        <v>30</v>
      </c>
      <c r="AW69" s="40">
        <v>3</v>
      </c>
      <c r="AX69" s="40">
        <v>1</v>
      </c>
      <c r="AY69" s="40">
        <v>2</v>
      </c>
      <c r="AZ69" s="40">
        <v>0</v>
      </c>
      <c r="BA69" s="40">
        <v>2</v>
      </c>
      <c r="BB69" s="40">
        <v>1</v>
      </c>
      <c r="BC69" s="40">
        <v>0</v>
      </c>
      <c r="BD69" s="40">
        <v>1</v>
      </c>
      <c r="BE69" s="40">
        <v>10</v>
      </c>
      <c r="BF69" s="40">
        <v>30</v>
      </c>
      <c r="BG69">
        <v>-3</v>
      </c>
      <c r="DF69">
        <v>221</v>
      </c>
      <c r="DG69">
        <v>-198</v>
      </c>
      <c r="DH69">
        <v>1</v>
      </c>
      <c r="DI69">
        <v>37</v>
      </c>
      <c r="DJ69">
        <v>109</v>
      </c>
      <c r="DK69">
        <v>65</v>
      </c>
      <c r="DL69">
        <v>0</v>
      </c>
      <c r="DM69">
        <v>15</v>
      </c>
      <c r="DN69">
        <v>1</v>
      </c>
      <c r="DO69">
        <v>1</v>
      </c>
      <c r="DP69">
        <v>1</v>
      </c>
      <c r="DQ69">
        <v>11</v>
      </c>
      <c r="DR69">
        <v>1</v>
      </c>
      <c r="DS69">
        <v>0</v>
      </c>
      <c r="DT69">
        <v>0</v>
      </c>
      <c r="DU69">
        <v>22</v>
      </c>
      <c r="DV69">
        <v>10</v>
      </c>
      <c r="DW69">
        <v>1</v>
      </c>
      <c r="DX69">
        <v>75</v>
      </c>
      <c r="DY69">
        <v>0</v>
      </c>
      <c r="DZ69">
        <v>0</v>
      </c>
      <c r="EA69">
        <v>19</v>
      </c>
      <c r="EB69">
        <v>0</v>
      </c>
      <c r="EC69">
        <v>0</v>
      </c>
      <c r="ED69">
        <v>94</v>
      </c>
      <c r="EE69">
        <v>-158</v>
      </c>
      <c r="EF69">
        <v>0</v>
      </c>
      <c r="EG69">
        <v>0</v>
      </c>
      <c r="EH69">
        <v>1</v>
      </c>
      <c r="EI69">
        <v>3</v>
      </c>
      <c r="EJ69">
        <v>3</v>
      </c>
      <c r="EK69">
        <v>1</v>
      </c>
      <c r="EL69">
        <v>0</v>
      </c>
      <c r="EM69">
        <v>0</v>
      </c>
      <c r="EN69">
        <v>1</v>
      </c>
      <c r="EO69">
        <v>15</v>
      </c>
      <c r="EP69">
        <v>5</v>
      </c>
      <c r="EQ69">
        <v>30</v>
      </c>
      <c r="ER69">
        <v>30</v>
      </c>
      <c r="ES69">
        <v>2</v>
      </c>
      <c r="ET69">
        <v>1</v>
      </c>
      <c r="EU69">
        <v>3</v>
      </c>
      <c r="EV69">
        <v>0</v>
      </c>
      <c r="EW69">
        <v>1</v>
      </c>
      <c r="EX69">
        <v>2</v>
      </c>
      <c r="EY69">
        <v>1</v>
      </c>
      <c r="EZ69">
        <v>0</v>
      </c>
      <c r="FA69">
        <v>30</v>
      </c>
      <c r="FB69">
        <v>10</v>
      </c>
      <c r="FC69">
        <v>-3</v>
      </c>
    </row>
    <row r="70" spans="1:159" x14ac:dyDescent="0.25">
      <c r="A70" t="s">
        <v>2871</v>
      </c>
      <c r="B70">
        <v>1</v>
      </c>
      <c r="C70">
        <v>65</v>
      </c>
      <c r="D70" s="41">
        <v>7048</v>
      </c>
      <c r="E70" s="41">
        <v>5576</v>
      </c>
      <c r="F70" s="41">
        <v>2823</v>
      </c>
      <c r="G70" s="14">
        <v>1986</v>
      </c>
      <c r="H70" s="14">
        <v>3750</v>
      </c>
      <c r="I70" s="14">
        <v>3007</v>
      </c>
      <c r="J70" s="40">
        <v>324</v>
      </c>
      <c r="K70" s="40">
        <v>83</v>
      </c>
      <c r="L70" s="40">
        <v>3</v>
      </c>
      <c r="M70" s="40">
        <v>31</v>
      </c>
      <c r="N70" s="40">
        <v>233</v>
      </c>
      <c r="O70" s="40">
        <v>60</v>
      </c>
      <c r="P70" s="40">
        <v>1</v>
      </c>
      <c r="Q70" s="40">
        <v>15</v>
      </c>
      <c r="R70" s="40">
        <v>1</v>
      </c>
      <c r="S70" s="40">
        <v>1</v>
      </c>
      <c r="T70" s="40">
        <v>1</v>
      </c>
      <c r="U70" s="40">
        <v>8</v>
      </c>
      <c r="V70" s="40">
        <v>1</v>
      </c>
      <c r="W70" s="40">
        <v>0</v>
      </c>
      <c r="X70" s="40">
        <v>0</v>
      </c>
      <c r="Y70" s="40">
        <v>16</v>
      </c>
      <c r="Z70" s="40">
        <v>-2</v>
      </c>
      <c r="AA70" s="40">
        <v>1</v>
      </c>
      <c r="AB70" s="40">
        <v>115</v>
      </c>
      <c r="AC70" s="40">
        <v>0</v>
      </c>
      <c r="AD70" s="40">
        <v>0</v>
      </c>
      <c r="AE70" s="40">
        <v>103</v>
      </c>
      <c r="AF70" s="40">
        <v>0</v>
      </c>
      <c r="AG70" s="40">
        <v>0</v>
      </c>
      <c r="AH70" s="40">
        <v>218</v>
      </c>
      <c r="AI70" s="40">
        <v>70</v>
      </c>
      <c r="AJ70" s="40">
        <v>0</v>
      </c>
      <c r="AK70" s="40">
        <v>0</v>
      </c>
      <c r="AL70" s="40">
        <v>1</v>
      </c>
      <c r="AM70" s="40">
        <v>3</v>
      </c>
      <c r="AN70" s="40">
        <v>3</v>
      </c>
      <c r="AO70" s="40">
        <v>1</v>
      </c>
      <c r="AP70" s="40">
        <v>0</v>
      </c>
      <c r="AQ70" s="40">
        <v>0</v>
      </c>
      <c r="AR70" s="40">
        <v>1</v>
      </c>
      <c r="AS70" s="40">
        <v>15</v>
      </c>
      <c r="AT70" s="40">
        <v>0</v>
      </c>
      <c r="AU70" s="40">
        <v>30</v>
      </c>
      <c r="AV70" s="40">
        <v>30</v>
      </c>
      <c r="AW70" s="40">
        <v>0</v>
      </c>
      <c r="AX70" s="40">
        <v>3</v>
      </c>
      <c r="AY70" s="40">
        <v>2</v>
      </c>
      <c r="AZ70" s="40">
        <v>0</v>
      </c>
      <c r="BA70" s="40">
        <v>1</v>
      </c>
      <c r="BB70" s="40">
        <v>0</v>
      </c>
      <c r="BC70" s="40">
        <v>0</v>
      </c>
      <c r="BD70" s="40">
        <v>0</v>
      </c>
      <c r="BE70" s="40">
        <v>5</v>
      </c>
      <c r="BF70" s="40">
        <v>0</v>
      </c>
      <c r="BG70">
        <v>-3</v>
      </c>
      <c r="DF70">
        <v>241</v>
      </c>
      <c r="DG70">
        <v>-83</v>
      </c>
      <c r="DH70">
        <v>1</v>
      </c>
      <c r="DI70">
        <v>33</v>
      </c>
      <c r="DJ70">
        <v>168</v>
      </c>
      <c r="DK70">
        <v>35</v>
      </c>
      <c r="DL70">
        <v>0</v>
      </c>
      <c r="DM70">
        <v>15</v>
      </c>
      <c r="DN70">
        <v>1</v>
      </c>
      <c r="DO70">
        <v>1</v>
      </c>
      <c r="DP70">
        <v>1</v>
      </c>
      <c r="DQ70">
        <v>9</v>
      </c>
      <c r="DR70">
        <v>1</v>
      </c>
      <c r="DS70">
        <v>0</v>
      </c>
      <c r="DT70">
        <v>0</v>
      </c>
      <c r="DU70">
        <v>18</v>
      </c>
      <c r="DV70">
        <v>2</v>
      </c>
      <c r="DW70">
        <v>1</v>
      </c>
      <c r="DX70">
        <v>136</v>
      </c>
      <c r="DY70">
        <v>0</v>
      </c>
      <c r="DZ70">
        <v>10</v>
      </c>
      <c r="EA70">
        <v>2</v>
      </c>
      <c r="EB70">
        <v>0</v>
      </c>
      <c r="EC70">
        <v>0</v>
      </c>
      <c r="ED70">
        <v>148</v>
      </c>
      <c r="EE70">
        <v>-70</v>
      </c>
      <c r="EF70">
        <v>0</v>
      </c>
      <c r="EG70">
        <v>0</v>
      </c>
      <c r="EH70">
        <v>1</v>
      </c>
      <c r="EI70">
        <v>3</v>
      </c>
      <c r="EJ70">
        <v>3</v>
      </c>
      <c r="EK70">
        <v>1</v>
      </c>
      <c r="EL70">
        <v>1</v>
      </c>
      <c r="EM70">
        <v>1</v>
      </c>
      <c r="EN70">
        <v>1</v>
      </c>
      <c r="EO70">
        <v>20</v>
      </c>
      <c r="EP70">
        <v>5</v>
      </c>
      <c r="EQ70">
        <v>0</v>
      </c>
      <c r="ER70">
        <v>30</v>
      </c>
      <c r="ES70">
        <v>0</v>
      </c>
      <c r="ET70">
        <v>1</v>
      </c>
      <c r="EU70">
        <v>2</v>
      </c>
      <c r="EV70">
        <v>0</v>
      </c>
      <c r="EW70">
        <v>0</v>
      </c>
      <c r="EX70">
        <v>1</v>
      </c>
      <c r="EY70">
        <v>0</v>
      </c>
      <c r="EZ70">
        <v>0</v>
      </c>
      <c r="FA70">
        <v>0</v>
      </c>
      <c r="FB70">
        <v>5</v>
      </c>
      <c r="FC70">
        <v>-3</v>
      </c>
    </row>
    <row r="71" spans="1:159" x14ac:dyDescent="0.25">
      <c r="A71" t="s">
        <v>2871</v>
      </c>
      <c r="B71">
        <v>1</v>
      </c>
      <c r="C71">
        <v>66</v>
      </c>
      <c r="D71" s="41">
        <v>2531</v>
      </c>
      <c r="E71" s="41">
        <v>3367</v>
      </c>
      <c r="F71" s="41">
        <v>4239</v>
      </c>
      <c r="G71" s="14">
        <v>3277</v>
      </c>
      <c r="H71" s="14">
        <v>2500</v>
      </c>
      <c r="I71" s="14">
        <v>2220</v>
      </c>
      <c r="J71" s="40">
        <v>135</v>
      </c>
      <c r="K71" s="40">
        <v>-225</v>
      </c>
      <c r="L71" s="40">
        <v>0</v>
      </c>
      <c r="M71" s="40">
        <v>15</v>
      </c>
      <c r="N71" s="40">
        <v>65</v>
      </c>
      <c r="O71" s="40">
        <v>30</v>
      </c>
      <c r="P71" s="40">
        <v>0</v>
      </c>
      <c r="Q71" s="40">
        <v>15</v>
      </c>
      <c r="R71" s="40">
        <v>1</v>
      </c>
      <c r="S71" s="40">
        <v>1</v>
      </c>
      <c r="T71" s="40">
        <v>1</v>
      </c>
      <c r="U71" s="40">
        <v>0</v>
      </c>
      <c r="V71" s="40">
        <v>0</v>
      </c>
      <c r="W71" s="40">
        <v>0</v>
      </c>
      <c r="X71" s="40">
        <v>0</v>
      </c>
      <c r="Y71" s="40">
        <v>0</v>
      </c>
      <c r="Z71" s="40">
        <v>-10</v>
      </c>
      <c r="AA71" s="40">
        <v>0</v>
      </c>
      <c r="AB71" s="40">
        <v>65</v>
      </c>
      <c r="AC71" s="40">
        <v>0</v>
      </c>
      <c r="AD71" s="40">
        <v>0</v>
      </c>
      <c r="AE71" s="40">
        <v>0</v>
      </c>
      <c r="AF71" s="40">
        <v>0</v>
      </c>
      <c r="AG71" s="40">
        <v>0</v>
      </c>
      <c r="AH71" s="40">
        <v>65</v>
      </c>
      <c r="AI71" s="40">
        <v>-185</v>
      </c>
      <c r="AJ71" s="40">
        <v>0</v>
      </c>
      <c r="AK71" s="40">
        <v>0</v>
      </c>
      <c r="AL71" s="40">
        <v>1</v>
      </c>
      <c r="AM71" s="40">
        <v>0</v>
      </c>
      <c r="AN71" s="40">
        <v>0</v>
      </c>
      <c r="AO71" s="40">
        <v>1</v>
      </c>
      <c r="AP71" s="40">
        <v>0</v>
      </c>
      <c r="AQ71" s="40">
        <v>0</v>
      </c>
      <c r="AR71" s="40">
        <v>1</v>
      </c>
      <c r="AS71" s="40">
        <v>0</v>
      </c>
      <c r="AT71" s="40">
        <v>0</v>
      </c>
      <c r="AU71" s="40">
        <v>30</v>
      </c>
      <c r="AV71" s="40">
        <v>0</v>
      </c>
      <c r="AW71" s="40">
        <v>0</v>
      </c>
      <c r="AX71" s="40">
        <v>0</v>
      </c>
      <c r="AY71" s="40">
        <v>3</v>
      </c>
      <c r="AZ71" s="40">
        <v>0</v>
      </c>
      <c r="BA71" s="40">
        <v>2</v>
      </c>
      <c r="BB71" s="40">
        <v>0</v>
      </c>
      <c r="BC71" s="40">
        <v>0</v>
      </c>
      <c r="BD71" s="40">
        <v>1</v>
      </c>
      <c r="BE71" s="40">
        <v>10</v>
      </c>
      <c r="BF71" s="40">
        <v>25</v>
      </c>
      <c r="BG71">
        <v>-3</v>
      </c>
      <c r="DF71">
        <v>360</v>
      </c>
      <c r="DG71">
        <v>225</v>
      </c>
      <c r="DH71">
        <v>3</v>
      </c>
      <c r="DI71">
        <v>25</v>
      </c>
      <c r="DJ71">
        <v>285</v>
      </c>
      <c r="DK71">
        <v>40</v>
      </c>
      <c r="DL71">
        <v>1</v>
      </c>
      <c r="DM71">
        <v>15</v>
      </c>
      <c r="DN71">
        <v>1</v>
      </c>
      <c r="DO71">
        <v>1</v>
      </c>
      <c r="DP71">
        <v>1</v>
      </c>
      <c r="DQ71">
        <v>5</v>
      </c>
      <c r="DR71">
        <v>1</v>
      </c>
      <c r="DS71">
        <v>0</v>
      </c>
      <c r="DT71">
        <v>0</v>
      </c>
      <c r="DU71">
        <v>10</v>
      </c>
      <c r="DV71">
        <v>10</v>
      </c>
      <c r="DW71">
        <v>1</v>
      </c>
      <c r="DX71">
        <v>124</v>
      </c>
      <c r="DY71">
        <v>0</v>
      </c>
      <c r="DZ71">
        <v>10</v>
      </c>
      <c r="EA71">
        <v>116</v>
      </c>
      <c r="EB71">
        <v>10</v>
      </c>
      <c r="EC71">
        <v>0</v>
      </c>
      <c r="ED71">
        <v>250</v>
      </c>
      <c r="EE71">
        <v>185</v>
      </c>
      <c r="EF71">
        <v>2</v>
      </c>
      <c r="EG71">
        <v>2</v>
      </c>
      <c r="EH71">
        <v>1</v>
      </c>
      <c r="EI71">
        <v>3</v>
      </c>
      <c r="EJ71">
        <v>3</v>
      </c>
      <c r="EK71">
        <v>1</v>
      </c>
      <c r="EL71">
        <v>1</v>
      </c>
      <c r="EM71">
        <v>2</v>
      </c>
      <c r="EN71">
        <v>0.5</v>
      </c>
      <c r="EO71">
        <v>35</v>
      </c>
      <c r="EP71">
        <v>10</v>
      </c>
      <c r="EQ71">
        <v>0</v>
      </c>
      <c r="ER71">
        <v>30</v>
      </c>
      <c r="ES71">
        <v>1</v>
      </c>
      <c r="ET71">
        <v>2</v>
      </c>
      <c r="EU71">
        <v>1</v>
      </c>
      <c r="EV71">
        <v>0</v>
      </c>
      <c r="EW71">
        <v>0</v>
      </c>
      <c r="EX71">
        <v>2</v>
      </c>
      <c r="EY71">
        <v>1</v>
      </c>
      <c r="EZ71">
        <v>0</v>
      </c>
      <c r="FA71">
        <v>25</v>
      </c>
      <c r="FB71">
        <v>10</v>
      </c>
      <c r="FC71">
        <v>-3</v>
      </c>
    </row>
    <row r="72" spans="1:159" x14ac:dyDescent="0.25">
      <c r="A72" t="s">
        <v>2871</v>
      </c>
      <c r="B72">
        <v>1</v>
      </c>
      <c r="C72">
        <v>67</v>
      </c>
      <c r="D72" s="41">
        <v>6453</v>
      </c>
      <c r="E72" s="41">
        <v>876</v>
      </c>
      <c r="F72" s="41">
        <v>3102</v>
      </c>
      <c r="G72" s="14">
        <v>1792</v>
      </c>
      <c r="H72" s="14">
        <v>6056</v>
      </c>
      <c r="I72" s="14">
        <v>7235</v>
      </c>
      <c r="J72" s="40">
        <v>286</v>
      </c>
      <c r="K72" s="40">
        <v>9</v>
      </c>
      <c r="L72" s="40">
        <v>2</v>
      </c>
      <c r="M72" s="40">
        <v>15</v>
      </c>
      <c r="N72" s="40">
        <v>231</v>
      </c>
      <c r="O72" s="40">
        <v>35</v>
      </c>
      <c r="P72" s="40">
        <v>1</v>
      </c>
      <c r="Q72" s="40">
        <v>15</v>
      </c>
      <c r="R72" s="40">
        <v>1</v>
      </c>
      <c r="S72" s="40">
        <v>1</v>
      </c>
      <c r="T72" s="40">
        <v>1</v>
      </c>
      <c r="U72" s="40">
        <v>0</v>
      </c>
      <c r="V72" s="40">
        <v>0</v>
      </c>
      <c r="W72" s="40">
        <v>0</v>
      </c>
      <c r="X72" s="40">
        <v>0</v>
      </c>
      <c r="Y72" s="40">
        <v>0</v>
      </c>
      <c r="Z72" s="40">
        <v>-24</v>
      </c>
      <c r="AA72" s="40">
        <v>0</v>
      </c>
      <c r="AB72" s="40">
        <v>129</v>
      </c>
      <c r="AC72" s="40">
        <v>0</v>
      </c>
      <c r="AD72" s="40">
        <v>10</v>
      </c>
      <c r="AE72" s="40">
        <v>72</v>
      </c>
      <c r="AF72" s="40">
        <v>0</v>
      </c>
      <c r="AG72" s="40">
        <v>0</v>
      </c>
      <c r="AH72" s="40">
        <v>211</v>
      </c>
      <c r="AI72" s="40">
        <v>48</v>
      </c>
      <c r="AJ72" s="40">
        <v>0</v>
      </c>
      <c r="AK72" s="40">
        <v>0</v>
      </c>
      <c r="AL72" s="40">
        <v>1</v>
      </c>
      <c r="AM72" s="40">
        <v>3</v>
      </c>
      <c r="AN72" s="40">
        <v>3</v>
      </c>
      <c r="AO72" s="40">
        <v>1</v>
      </c>
      <c r="AP72" s="40">
        <v>1</v>
      </c>
      <c r="AQ72" s="40">
        <v>1</v>
      </c>
      <c r="AR72" s="40">
        <v>1</v>
      </c>
      <c r="AS72" s="40">
        <v>20</v>
      </c>
      <c r="AT72" s="40">
        <v>5</v>
      </c>
      <c r="AU72" s="40">
        <v>0</v>
      </c>
      <c r="AV72" s="40">
        <v>30</v>
      </c>
      <c r="AW72" s="40">
        <v>2</v>
      </c>
      <c r="AX72" s="40">
        <v>1</v>
      </c>
      <c r="AY72" s="40">
        <v>0</v>
      </c>
      <c r="AZ72" s="40">
        <v>0</v>
      </c>
      <c r="BA72" s="40">
        <v>0</v>
      </c>
      <c r="BB72" s="40">
        <v>1</v>
      </c>
      <c r="BC72" s="40">
        <v>1</v>
      </c>
      <c r="BD72" s="40">
        <v>0</v>
      </c>
      <c r="BE72" s="40">
        <v>25</v>
      </c>
      <c r="BF72" s="40">
        <v>5</v>
      </c>
      <c r="BG72">
        <v>-3</v>
      </c>
      <c r="DF72">
        <v>277</v>
      </c>
      <c r="DG72">
        <v>-9</v>
      </c>
      <c r="DH72">
        <v>1</v>
      </c>
      <c r="DI72">
        <v>39</v>
      </c>
      <c r="DJ72">
        <v>178</v>
      </c>
      <c r="DK72">
        <v>35</v>
      </c>
      <c r="DL72">
        <v>0</v>
      </c>
      <c r="DM72">
        <v>15</v>
      </c>
      <c r="DN72">
        <v>1</v>
      </c>
      <c r="DO72">
        <v>1</v>
      </c>
      <c r="DP72">
        <v>1</v>
      </c>
      <c r="DQ72">
        <v>12</v>
      </c>
      <c r="DR72">
        <v>1</v>
      </c>
      <c r="DS72">
        <v>0</v>
      </c>
      <c r="DT72">
        <v>0</v>
      </c>
      <c r="DU72">
        <v>24</v>
      </c>
      <c r="DV72">
        <v>24</v>
      </c>
      <c r="DW72">
        <v>1</v>
      </c>
      <c r="DX72">
        <v>136</v>
      </c>
      <c r="DY72">
        <v>0</v>
      </c>
      <c r="DZ72">
        <v>0</v>
      </c>
      <c r="EA72">
        <v>27</v>
      </c>
      <c r="EB72">
        <v>0</v>
      </c>
      <c r="EC72">
        <v>0</v>
      </c>
      <c r="ED72">
        <v>163</v>
      </c>
      <c r="EE72">
        <v>-48</v>
      </c>
      <c r="EF72">
        <v>0</v>
      </c>
      <c r="EG72">
        <v>0</v>
      </c>
      <c r="EH72">
        <v>1</v>
      </c>
      <c r="EI72">
        <v>3</v>
      </c>
      <c r="EJ72">
        <v>3</v>
      </c>
      <c r="EK72">
        <v>1</v>
      </c>
      <c r="EL72">
        <v>0</v>
      </c>
      <c r="EM72">
        <v>0</v>
      </c>
      <c r="EN72">
        <v>1</v>
      </c>
      <c r="EO72">
        <v>15</v>
      </c>
      <c r="EP72">
        <v>5</v>
      </c>
      <c r="EQ72">
        <v>0</v>
      </c>
      <c r="ER72">
        <v>30</v>
      </c>
      <c r="ES72">
        <v>1</v>
      </c>
      <c r="ET72">
        <v>2</v>
      </c>
      <c r="EU72">
        <v>0</v>
      </c>
      <c r="EV72">
        <v>0</v>
      </c>
      <c r="EW72">
        <v>1</v>
      </c>
      <c r="EX72">
        <v>0</v>
      </c>
      <c r="EY72">
        <v>0</v>
      </c>
      <c r="EZ72">
        <v>1</v>
      </c>
      <c r="FA72">
        <v>5</v>
      </c>
      <c r="FB72">
        <v>25</v>
      </c>
      <c r="FC72">
        <v>-3</v>
      </c>
    </row>
    <row r="73" spans="1:159" x14ac:dyDescent="0.25">
      <c r="A73" t="s">
        <v>2871</v>
      </c>
      <c r="B73">
        <v>1</v>
      </c>
      <c r="C73">
        <v>68</v>
      </c>
      <c r="D73" s="41">
        <v>4674</v>
      </c>
      <c r="E73" s="41">
        <v>3130</v>
      </c>
      <c r="F73" s="41">
        <v>3292</v>
      </c>
      <c r="G73" s="14">
        <v>4539</v>
      </c>
      <c r="H73" s="14">
        <v>5929</v>
      </c>
      <c r="I73" s="14">
        <v>2538</v>
      </c>
      <c r="J73" s="40">
        <v>140</v>
      </c>
      <c r="K73" s="40">
        <v>-217</v>
      </c>
      <c r="L73" s="40">
        <v>0</v>
      </c>
      <c r="M73" s="40">
        <v>26</v>
      </c>
      <c r="N73" s="40">
        <v>79</v>
      </c>
      <c r="O73" s="40">
        <v>10</v>
      </c>
      <c r="P73" s="40">
        <v>0</v>
      </c>
      <c r="Q73" s="40">
        <v>10</v>
      </c>
      <c r="R73" s="40">
        <v>0</v>
      </c>
      <c r="S73" s="40">
        <v>1</v>
      </c>
      <c r="T73" s="40">
        <v>1</v>
      </c>
      <c r="U73" s="40">
        <v>8</v>
      </c>
      <c r="V73" s="40">
        <v>1</v>
      </c>
      <c r="W73" s="40">
        <v>0</v>
      </c>
      <c r="X73" s="40">
        <v>0</v>
      </c>
      <c r="Y73" s="40">
        <v>16</v>
      </c>
      <c r="Z73" s="40">
        <v>-6</v>
      </c>
      <c r="AA73" s="40">
        <v>0</v>
      </c>
      <c r="AB73" s="40">
        <v>70</v>
      </c>
      <c r="AC73" s="40">
        <v>0</v>
      </c>
      <c r="AD73" s="40">
        <v>0</v>
      </c>
      <c r="AE73" s="40">
        <v>4</v>
      </c>
      <c r="AF73" s="40">
        <v>0</v>
      </c>
      <c r="AG73" s="40">
        <v>0</v>
      </c>
      <c r="AH73" s="40">
        <v>74</v>
      </c>
      <c r="AI73" s="40">
        <v>-181</v>
      </c>
      <c r="AJ73" s="40">
        <v>0</v>
      </c>
      <c r="AK73" s="40">
        <v>0</v>
      </c>
      <c r="AL73" s="40">
        <v>1</v>
      </c>
      <c r="AM73" s="40">
        <v>0</v>
      </c>
      <c r="AN73" s="40">
        <v>1</v>
      </c>
      <c r="AO73" s="40">
        <v>0</v>
      </c>
      <c r="AP73" s="40">
        <v>0</v>
      </c>
      <c r="AQ73" s="40">
        <v>0</v>
      </c>
      <c r="AR73" s="40">
        <v>1</v>
      </c>
      <c r="AS73" s="40">
        <v>5</v>
      </c>
      <c r="AT73" s="40">
        <v>10</v>
      </c>
      <c r="AU73" s="40">
        <v>0</v>
      </c>
      <c r="AV73" s="40">
        <v>0</v>
      </c>
      <c r="AW73" s="40">
        <v>1</v>
      </c>
      <c r="AX73" s="40">
        <v>0</v>
      </c>
      <c r="AY73" s="40">
        <v>1</v>
      </c>
      <c r="AZ73" s="40">
        <v>0</v>
      </c>
      <c r="BA73" s="40">
        <v>1</v>
      </c>
      <c r="BB73" s="40">
        <v>0</v>
      </c>
      <c r="BC73" s="40">
        <v>0</v>
      </c>
      <c r="BD73" s="40">
        <v>1</v>
      </c>
      <c r="BE73" s="40">
        <v>5</v>
      </c>
      <c r="BF73" s="40">
        <v>25</v>
      </c>
      <c r="BG73">
        <v>-3</v>
      </c>
      <c r="DF73">
        <v>357</v>
      </c>
      <c r="DG73">
        <v>217</v>
      </c>
      <c r="DH73">
        <v>3</v>
      </c>
      <c r="DI73">
        <v>37</v>
      </c>
      <c r="DJ73">
        <v>275</v>
      </c>
      <c r="DK73">
        <v>40</v>
      </c>
      <c r="DL73">
        <v>1</v>
      </c>
      <c r="DM73">
        <v>15</v>
      </c>
      <c r="DN73">
        <v>1</v>
      </c>
      <c r="DO73">
        <v>1</v>
      </c>
      <c r="DP73">
        <v>1</v>
      </c>
      <c r="DQ73">
        <v>11</v>
      </c>
      <c r="DR73">
        <v>1</v>
      </c>
      <c r="DS73">
        <v>0</v>
      </c>
      <c r="DT73">
        <v>0</v>
      </c>
      <c r="DU73">
        <v>22</v>
      </c>
      <c r="DV73">
        <v>6</v>
      </c>
      <c r="DW73">
        <v>1</v>
      </c>
      <c r="DX73">
        <v>136</v>
      </c>
      <c r="DY73">
        <v>0</v>
      </c>
      <c r="DZ73">
        <v>10</v>
      </c>
      <c r="EA73">
        <v>109</v>
      </c>
      <c r="EB73">
        <v>0</v>
      </c>
      <c r="EC73">
        <v>0</v>
      </c>
      <c r="ED73">
        <v>255</v>
      </c>
      <c r="EE73">
        <v>181</v>
      </c>
      <c r="EF73">
        <v>0</v>
      </c>
      <c r="EG73">
        <v>0</v>
      </c>
      <c r="EH73">
        <v>1</v>
      </c>
      <c r="EI73">
        <v>3</v>
      </c>
      <c r="EJ73">
        <v>3</v>
      </c>
      <c r="EK73">
        <v>1</v>
      </c>
      <c r="EL73">
        <v>1</v>
      </c>
      <c r="EM73">
        <v>1</v>
      </c>
      <c r="EN73">
        <v>1</v>
      </c>
      <c r="EO73">
        <v>20</v>
      </c>
      <c r="EP73">
        <v>10</v>
      </c>
      <c r="EQ73">
        <v>0</v>
      </c>
      <c r="ER73">
        <v>30</v>
      </c>
      <c r="ES73">
        <v>1</v>
      </c>
      <c r="ET73">
        <v>2</v>
      </c>
      <c r="EU73">
        <v>1</v>
      </c>
      <c r="EV73">
        <v>0</v>
      </c>
      <c r="EW73">
        <v>0</v>
      </c>
      <c r="EX73">
        <v>1</v>
      </c>
      <c r="EY73">
        <v>1</v>
      </c>
      <c r="EZ73">
        <v>0</v>
      </c>
      <c r="FA73">
        <v>25</v>
      </c>
      <c r="FB73">
        <v>5</v>
      </c>
      <c r="FC73">
        <v>-3</v>
      </c>
    </row>
    <row r="74" spans="1:159" x14ac:dyDescent="0.25">
      <c r="A74" t="s">
        <v>2871</v>
      </c>
      <c r="B74">
        <v>1</v>
      </c>
      <c r="C74">
        <v>69</v>
      </c>
      <c r="D74" s="41">
        <v>3300</v>
      </c>
      <c r="E74" s="41">
        <v>6175</v>
      </c>
      <c r="F74" s="41">
        <v>525</v>
      </c>
      <c r="G74" s="14">
        <v>7257</v>
      </c>
      <c r="H74" s="14">
        <v>877</v>
      </c>
      <c r="I74" s="14">
        <v>3275</v>
      </c>
      <c r="J74" s="40">
        <v>418</v>
      </c>
      <c r="K74" s="40">
        <v>109</v>
      </c>
      <c r="L74" s="40">
        <v>3</v>
      </c>
      <c r="M74" s="40">
        <v>37</v>
      </c>
      <c r="N74" s="40">
        <v>296</v>
      </c>
      <c r="O74" s="40">
        <v>35</v>
      </c>
      <c r="P74" s="40">
        <v>1</v>
      </c>
      <c r="Q74" s="40">
        <v>15</v>
      </c>
      <c r="R74" s="40">
        <v>1</v>
      </c>
      <c r="S74" s="40">
        <v>1</v>
      </c>
      <c r="T74" s="40">
        <v>1</v>
      </c>
      <c r="U74" s="40">
        <v>11</v>
      </c>
      <c r="V74" s="40">
        <v>1</v>
      </c>
      <c r="W74" s="40">
        <v>0</v>
      </c>
      <c r="X74" s="40">
        <v>0</v>
      </c>
      <c r="Y74" s="40">
        <v>22</v>
      </c>
      <c r="Z74" s="40">
        <v>12</v>
      </c>
      <c r="AA74" s="40">
        <v>1</v>
      </c>
      <c r="AB74" s="40">
        <v>136</v>
      </c>
      <c r="AC74" s="40">
        <v>10</v>
      </c>
      <c r="AD74" s="40">
        <v>10</v>
      </c>
      <c r="AE74" s="40">
        <v>110</v>
      </c>
      <c r="AF74" s="40">
        <v>10</v>
      </c>
      <c r="AG74" s="40">
        <v>0</v>
      </c>
      <c r="AH74" s="40">
        <v>256</v>
      </c>
      <c r="AI74" s="40">
        <v>106</v>
      </c>
      <c r="AJ74" s="40">
        <v>3</v>
      </c>
      <c r="AK74" s="40">
        <v>3</v>
      </c>
      <c r="AL74" s="40">
        <v>1</v>
      </c>
      <c r="AM74" s="40">
        <v>3</v>
      </c>
      <c r="AN74" s="40">
        <v>3</v>
      </c>
      <c r="AO74" s="40">
        <v>1</v>
      </c>
      <c r="AP74" s="40">
        <v>1</v>
      </c>
      <c r="AQ74" s="40">
        <v>2</v>
      </c>
      <c r="AR74" s="40">
        <v>0.5</v>
      </c>
      <c r="AS74" s="40">
        <v>40</v>
      </c>
      <c r="AT74" s="40">
        <v>5</v>
      </c>
      <c r="AU74" s="40">
        <v>0</v>
      </c>
      <c r="AV74" s="40">
        <v>30</v>
      </c>
      <c r="AW74" s="40">
        <v>2</v>
      </c>
      <c r="AX74" s="40">
        <v>0</v>
      </c>
      <c r="AY74" s="40">
        <v>1</v>
      </c>
      <c r="AZ74" s="40">
        <v>0</v>
      </c>
      <c r="BA74" s="40">
        <v>3</v>
      </c>
      <c r="BB74" s="40">
        <v>0</v>
      </c>
      <c r="BC74" s="40">
        <v>1</v>
      </c>
      <c r="BD74" s="40">
        <v>2</v>
      </c>
      <c r="BE74" s="40">
        <v>40</v>
      </c>
      <c r="BF74" s="40">
        <v>50</v>
      </c>
      <c r="BG74">
        <v>-3</v>
      </c>
      <c r="DF74">
        <v>309</v>
      </c>
      <c r="DG74">
        <v>-109</v>
      </c>
      <c r="DH74">
        <v>0</v>
      </c>
      <c r="DI74">
        <v>20</v>
      </c>
      <c r="DJ74">
        <v>185</v>
      </c>
      <c r="DK74">
        <v>65</v>
      </c>
      <c r="DL74">
        <v>0</v>
      </c>
      <c r="DM74">
        <v>10</v>
      </c>
      <c r="DN74">
        <v>1</v>
      </c>
      <c r="DO74">
        <v>0</v>
      </c>
      <c r="DP74">
        <v>1</v>
      </c>
      <c r="DQ74">
        <v>5</v>
      </c>
      <c r="DR74">
        <v>1</v>
      </c>
      <c r="DS74">
        <v>0</v>
      </c>
      <c r="DT74">
        <v>0</v>
      </c>
      <c r="DU74">
        <v>10</v>
      </c>
      <c r="DV74">
        <v>-12</v>
      </c>
      <c r="DW74">
        <v>0</v>
      </c>
      <c r="DX74">
        <v>136</v>
      </c>
      <c r="DY74">
        <v>10</v>
      </c>
      <c r="DZ74">
        <v>3</v>
      </c>
      <c r="EA74">
        <v>11</v>
      </c>
      <c r="EB74">
        <v>10</v>
      </c>
      <c r="EC74">
        <v>0</v>
      </c>
      <c r="ED74">
        <v>150</v>
      </c>
      <c r="EE74">
        <v>-106</v>
      </c>
      <c r="EF74">
        <v>3</v>
      </c>
      <c r="EG74">
        <v>3</v>
      </c>
      <c r="EH74">
        <v>1</v>
      </c>
      <c r="EI74">
        <v>3</v>
      </c>
      <c r="EJ74">
        <v>3</v>
      </c>
      <c r="EK74">
        <v>1</v>
      </c>
      <c r="EL74">
        <v>1</v>
      </c>
      <c r="EM74">
        <v>1</v>
      </c>
      <c r="EN74">
        <v>0.3</v>
      </c>
      <c r="EO74">
        <v>35</v>
      </c>
      <c r="EP74">
        <v>5</v>
      </c>
      <c r="EQ74">
        <v>30</v>
      </c>
      <c r="ER74">
        <v>30</v>
      </c>
      <c r="ES74">
        <v>1</v>
      </c>
      <c r="ET74">
        <v>3</v>
      </c>
      <c r="EU74">
        <v>2</v>
      </c>
      <c r="EV74">
        <v>0</v>
      </c>
      <c r="EW74">
        <v>0</v>
      </c>
      <c r="EX74">
        <v>3</v>
      </c>
      <c r="EY74">
        <v>2</v>
      </c>
      <c r="EZ74">
        <v>1</v>
      </c>
      <c r="FA74">
        <v>50</v>
      </c>
      <c r="FB74">
        <v>40</v>
      </c>
      <c r="FC74">
        <v>-3</v>
      </c>
    </row>
    <row r="75" spans="1:159" x14ac:dyDescent="0.25">
      <c r="A75" t="s">
        <v>2871</v>
      </c>
      <c r="B75">
        <v>1</v>
      </c>
      <c r="C75">
        <v>70</v>
      </c>
      <c r="D75" s="41">
        <v>4818</v>
      </c>
      <c r="E75" s="41">
        <v>6047</v>
      </c>
      <c r="F75" s="41">
        <v>5172</v>
      </c>
      <c r="G75" s="14">
        <v>3134</v>
      </c>
      <c r="H75" s="14">
        <v>4181</v>
      </c>
      <c r="I75" s="14">
        <v>4360</v>
      </c>
      <c r="J75" s="40">
        <v>416</v>
      </c>
      <c r="K75" s="40">
        <v>204</v>
      </c>
      <c r="L75" s="40">
        <v>4</v>
      </c>
      <c r="M75" s="40">
        <v>37</v>
      </c>
      <c r="N75" s="40">
        <v>284</v>
      </c>
      <c r="O75" s="40">
        <v>90</v>
      </c>
      <c r="P75" s="40">
        <v>1</v>
      </c>
      <c r="Q75" s="40">
        <v>15</v>
      </c>
      <c r="R75" s="40">
        <v>1</v>
      </c>
      <c r="S75" s="40">
        <v>1</v>
      </c>
      <c r="T75" s="40">
        <v>1</v>
      </c>
      <c r="U75" s="40">
        <v>11</v>
      </c>
      <c r="V75" s="40">
        <v>1</v>
      </c>
      <c r="W75" s="40">
        <v>0</v>
      </c>
      <c r="X75" s="40">
        <v>0</v>
      </c>
      <c r="Y75" s="40">
        <v>22</v>
      </c>
      <c r="Z75" s="40">
        <v>6</v>
      </c>
      <c r="AA75" s="40">
        <v>1</v>
      </c>
      <c r="AB75" s="40">
        <v>136</v>
      </c>
      <c r="AC75" s="40">
        <v>0</v>
      </c>
      <c r="AD75" s="40">
        <v>0</v>
      </c>
      <c r="AE75" s="40">
        <v>113</v>
      </c>
      <c r="AF75" s="40">
        <v>0</v>
      </c>
      <c r="AG75" s="40">
        <v>10</v>
      </c>
      <c r="AH75" s="40">
        <v>259</v>
      </c>
      <c r="AI75" s="40">
        <v>178</v>
      </c>
      <c r="AJ75" s="40">
        <v>0</v>
      </c>
      <c r="AK75" s="40">
        <v>0</v>
      </c>
      <c r="AL75" s="40">
        <v>1</v>
      </c>
      <c r="AM75" s="40">
        <v>3</v>
      </c>
      <c r="AN75" s="40">
        <v>3</v>
      </c>
      <c r="AO75" s="40">
        <v>0</v>
      </c>
      <c r="AP75" s="40">
        <v>2</v>
      </c>
      <c r="AQ75" s="40">
        <v>2</v>
      </c>
      <c r="AR75" s="40">
        <v>0.5</v>
      </c>
      <c r="AS75" s="40">
        <v>25</v>
      </c>
      <c r="AT75" s="40">
        <v>0</v>
      </c>
      <c r="AU75" s="40">
        <v>90</v>
      </c>
      <c r="AV75" s="40">
        <v>0</v>
      </c>
      <c r="AW75" s="40">
        <v>3</v>
      </c>
      <c r="AX75" s="40">
        <v>3</v>
      </c>
      <c r="AY75" s="40">
        <v>3</v>
      </c>
      <c r="AZ75" s="40">
        <v>1</v>
      </c>
      <c r="BA75" s="40">
        <v>1</v>
      </c>
      <c r="BB75" s="40">
        <v>1</v>
      </c>
      <c r="BC75" s="40">
        <v>0</v>
      </c>
      <c r="BD75" s="40">
        <v>0</v>
      </c>
      <c r="BE75" s="40">
        <v>5</v>
      </c>
      <c r="BF75" s="40">
        <v>5</v>
      </c>
      <c r="BG75">
        <v>-3</v>
      </c>
      <c r="DF75">
        <v>212</v>
      </c>
      <c r="DG75">
        <v>-204</v>
      </c>
      <c r="DH75">
        <v>1</v>
      </c>
      <c r="DI75">
        <v>31</v>
      </c>
      <c r="DJ75">
        <v>111</v>
      </c>
      <c r="DK75">
        <v>65</v>
      </c>
      <c r="DL75">
        <v>0</v>
      </c>
      <c r="DM75">
        <v>15</v>
      </c>
      <c r="DN75">
        <v>1</v>
      </c>
      <c r="DO75">
        <v>1</v>
      </c>
      <c r="DP75">
        <v>1</v>
      </c>
      <c r="DQ75">
        <v>8</v>
      </c>
      <c r="DR75">
        <v>1</v>
      </c>
      <c r="DS75">
        <v>0</v>
      </c>
      <c r="DT75">
        <v>0</v>
      </c>
      <c r="DU75">
        <v>16</v>
      </c>
      <c r="DV75">
        <v>-6</v>
      </c>
      <c r="DW75">
        <v>1</v>
      </c>
      <c r="DX75">
        <v>68</v>
      </c>
      <c r="DY75">
        <v>0</v>
      </c>
      <c r="DZ75">
        <v>0</v>
      </c>
      <c r="EA75">
        <v>13</v>
      </c>
      <c r="EB75">
        <v>10</v>
      </c>
      <c r="EC75">
        <v>0</v>
      </c>
      <c r="ED75">
        <v>81</v>
      </c>
      <c r="EE75">
        <v>-178</v>
      </c>
      <c r="EF75">
        <v>2</v>
      </c>
      <c r="EG75">
        <v>3</v>
      </c>
      <c r="EH75">
        <v>0.66666666666666663</v>
      </c>
      <c r="EI75">
        <v>3</v>
      </c>
      <c r="EJ75">
        <v>3</v>
      </c>
      <c r="EK75">
        <v>1</v>
      </c>
      <c r="EL75">
        <v>0</v>
      </c>
      <c r="EM75">
        <v>0</v>
      </c>
      <c r="EN75">
        <v>1</v>
      </c>
      <c r="EO75">
        <v>30</v>
      </c>
      <c r="EP75">
        <v>5</v>
      </c>
      <c r="EQ75">
        <v>30</v>
      </c>
      <c r="ER75">
        <v>30</v>
      </c>
      <c r="ES75">
        <v>2</v>
      </c>
      <c r="ET75">
        <v>3</v>
      </c>
      <c r="EU75">
        <v>1</v>
      </c>
      <c r="EV75">
        <v>0</v>
      </c>
      <c r="EW75">
        <v>1</v>
      </c>
      <c r="EX75">
        <v>1</v>
      </c>
      <c r="EY75">
        <v>0</v>
      </c>
      <c r="EZ75">
        <v>0</v>
      </c>
      <c r="FA75">
        <v>5</v>
      </c>
      <c r="FB75">
        <v>5</v>
      </c>
      <c r="FC75">
        <v>-3</v>
      </c>
    </row>
    <row r="76" spans="1:159" x14ac:dyDescent="0.25">
      <c r="A76" t="s">
        <v>2871</v>
      </c>
      <c r="B76">
        <v>1</v>
      </c>
      <c r="C76">
        <v>71</v>
      </c>
      <c r="D76" s="41">
        <v>3754</v>
      </c>
      <c r="E76" s="41">
        <v>4009</v>
      </c>
      <c r="F76" s="41">
        <v>2491</v>
      </c>
      <c r="G76" s="14">
        <v>2883</v>
      </c>
      <c r="H76" s="14">
        <v>2472</v>
      </c>
      <c r="I76" s="14">
        <v>4539</v>
      </c>
      <c r="J76" s="40">
        <v>120</v>
      </c>
      <c r="K76" s="40">
        <v>-334</v>
      </c>
      <c r="L76" s="40">
        <v>1</v>
      </c>
      <c r="M76" s="40">
        <v>29</v>
      </c>
      <c r="N76" s="40">
        <v>56</v>
      </c>
      <c r="O76" s="40">
        <v>10</v>
      </c>
      <c r="P76" s="40">
        <v>0</v>
      </c>
      <c r="Q76" s="40">
        <v>15</v>
      </c>
      <c r="R76" s="40">
        <v>1</v>
      </c>
      <c r="S76" s="40">
        <v>1</v>
      </c>
      <c r="T76" s="40">
        <v>1</v>
      </c>
      <c r="U76" s="40">
        <v>7</v>
      </c>
      <c r="V76" s="40">
        <v>1</v>
      </c>
      <c r="W76" s="40">
        <v>0</v>
      </c>
      <c r="X76" s="40">
        <v>0</v>
      </c>
      <c r="Y76" s="40">
        <v>14</v>
      </c>
      <c r="Z76" s="40">
        <v>-8</v>
      </c>
      <c r="AA76" s="40">
        <v>1</v>
      </c>
      <c r="AB76" s="40">
        <v>46</v>
      </c>
      <c r="AC76" s="40">
        <v>1</v>
      </c>
      <c r="AD76" s="40">
        <v>0</v>
      </c>
      <c r="AE76" s="40">
        <v>0</v>
      </c>
      <c r="AF76" s="40">
        <v>0</v>
      </c>
      <c r="AG76" s="40">
        <v>0</v>
      </c>
      <c r="AH76" s="40">
        <v>46</v>
      </c>
      <c r="AI76" s="40">
        <v>-226</v>
      </c>
      <c r="AJ76" s="40">
        <v>1</v>
      </c>
      <c r="AK76" s="40">
        <v>1</v>
      </c>
      <c r="AL76" s="40">
        <v>0.1</v>
      </c>
      <c r="AM76" s="40">
        <v>0</v>
      </c>
      <c r="AN76" s="40">
        <v>0</v>
      </c>
      <c r="AO76" s="40">
        <v>1</v>
      </c>
      <c r="AP76" s="40">
        <v>1</v>
      </c>
      <c r="AQ76" s="40">
        <v>1</v>
      </c>
      <c r="AR76" s="40">
        <v>0</v>
      </c>
      <c r="AS76" s="40">
        <v>10</v>
      </c>
      <c r="AT76" s="40">
        <v>10</v>
      </c>
      <c r="AU76" s="40">
        <v>0</v>
      </c>
      <c r="AV76" s="40">
        <v>0</v>
      </c>
      <c r="AW76" s="40">
        <v>1</v>
      </c>
      <c r="AX76" s="40">
        <v>1</v>
      </c>
      <c r="AY76" s="40">
        <v>0</v>
      </c>
      <c r="AZ76" s="40">
        <v>0</v>
      </c>
      <c r="BA76" s="40">
        <v>1</v>
      </c>
      <c r="BB76" s="40">
        <v>0</v>
      </c>
      <c r="BC76" s="40">
        <v>1</v>
      </c>
      <c r="BD76" s="40">
        <v>1</v>
      </c>
      <c r="BE76" s="40">
        <v>30</v>
      </c>
      <c r="BF76" s="40">
        <v>25</v>
      </c>
      <c r="BG76">
        <v>-3</v>
      </c>
      <c r="DF76">
        <v>454</v>
      </c>
      <c r="DG76">
        <v>334</v>
      </c>
      <c r="DH76">
        <v>4</v>
      </c>
      <c r="DI76">
        <v>37</v>
      </c>
      <c r="DJ76">
        <v>297</v>
      </c>
      <c r="DK76">
        <v>90</v>
      </c>
      <c r="DL76">
        <v>1</v>
      </c>
      <c r="DM76">
        <v>15</v>
      </c>
      <c r="DN76">
        <v>1</v>
      </c>
      <c r="DO76">
        <v>1</v>
      </c>
      <c r="DP76">
        <v>1</v>
      </c>
      <c r="DQ76">
        <v>11</v>
      </c>
      <c r="DR76">
        <v>1</v>
      </c>
      <c r="DS76">
        <v>0</v>
      </c>
      <c r="DT76">
        <v>0</v>
      </c>
      <c r="DU76">
        <v>22</v>
      </c>
      <c r="DV76">
        <v>8</v>
      </c>
      <c r="DW76">
        <v>1</v>
      </c>
      <c r="DX76">
        <v>136</v>
      </c>
      <c r="DY76">
        <v>0</v>
      </c>
      <c r="DZ76">
        <v>0</v>
      </c>
      <c r="EA76">
        <v>126</v>
      </c>
      <c r="EB76">
        <v>0</v>
      </c>
      <c r="EC76">
        <v>10</v>
      </c>
      <c r="ED76">
        <v>272</v>
      </c>
      <c r="EE76">
        <v>226</v>
      </c>
      <c r="EF76">
        <v>0</v>
      </c>
      <c r="EG76">
        <v>0</v>
      </c>
      <c r="EH76">
        <v>1</v>
      </c>
      <c r="EI76">
        <v>3</v>
      </c>
      <c r="EJ76">
        <v>3</v>
      </c>
      <c r="EK76">
        <v>1</v>
      </c>
      <c r="EL76">
        <v>2</v>
      </c>
      <c r="EM76">
        <v>2</v>
      </c>
      <c r="EN76">
        <v>0.5</v>
      </c>
      <c r="EO76">
        <v>25</v>
      </c>
      <c r="EP76">
        <v>0</v>
      </c>
      <c r="EQ76">
        <v>60</v>
      </c>
      <c r="ER76">
        <v>30</v>
      </c>
      <c r="ES76">
        <v>3</v>
      </c>
      <c r="ET76">
        <v>2</v>
      </c>
      <c r="EU76">
        <v>3</v>
      </c>
      <c r="EV76">
        <v>1</v>
      </c>
      <c r="EW76">
        <v>0</v>
      </c>
      <c r="EX76">
        <v>1</v>
      </c>
      <c r="EY76">
        <v>1</v>
      </c>
      <c r="EZ76">
        <v>1</v>
      </c>
      <c r="FA76">
        <v>25</v>
      </c>
      <c r="FB76">
        <v>30</v>
      </c>
      <c r="FC76">
        <v>-3</v>
      </c>
    </row>
    <row r="77" spans="1:159" x14ac:dyDescent="0.25">
      <c r="A77" t="s">
        <v>2871</v>
      </c>
      <c r="B77">
        <v>1</v>
      </c>
      <c r="C77">
        <v>72</v>
      </c>
      <c r="D77" s="41">
        <v>7257</v>
      </c>
      <c r="E77" s="41">
        <v>3102</v>
      </c>
      <c r="F77" s="41">
        <v>5929</v>
      </c>
      <c r="G77" s="14">
        <v>3277</v>
      </c>
      <c r="H77" s="14">
        <v>877</v>
      </c>
      <c r="I77" s="14">
        <v>876</v>
      </c>
      <c r="J77" s="40">
        <v>218</v>
      </c>
      <c r="K77" s="40">
        <v>-155</v>
      </c>
      <c r="L77" s="40">
        <v>0</v>
      </c>
      <c r="M77" s="40">
        <v>15</v>
      </c>
      <c r="N77" s="40">
        <v>138</v>
      </c>
      <c r="O77" s="40">
        <v>40</v>
      </c>
      <c r="P77" s="40">
        <v>0</v>
      </c>
      <c r="Q77" s="40">
        <v>15</v>
      </c>
      <c r="R77" s="40">
        <v>1</v>
      </c>
      <c r="S77" s="40">
        <v>1</v>
      </c>
      <c r="T77" s="40">
        <v>1</v>
      </c>
      <c r="U77" s="40">
        <v>0</v>
      </c>
      <c r="V77" s="40">
        <v>0</v>
      </c>
      <c r="W77" s="40">
        <v>0</v>
      </c>
      <c r="X77" s="40">
        <v>0</v>
      </c>
      <c r="Y77" s="40">
        <v>0</v>
      </c>
      <c r="Z77" s="40">
        <v>-20</v>
      </c>
      <c r="AA77" s="40">
        <v>0</v>
      </c>
      <c r="AB77" s="40">
        <v>123</v>
      </c>
      <c r="AC77" s="40">
        <v>0</v>
      </c>
      <c r="AD77" s="40">
        <v>0</v>
      </c>
      <c r="AE77" s="40">
        <v>0</v>
      </c>
      <c r="AF77" s="40">
        <v>0</v>
      </c>
      <c r="AG77" s="40">
        <v>0</v>
      </c>
      <c r="AH77" s="40">
        <v>123</v>
      </c>
      <c r="AI77" s="40">
        <v>-70</v>
      </c>
      <c r="AJ77" s="40">
        <v>0</v>
      </c>
      <c r="AK77" s="40">
        <v>0</v>
      </c>
      <c r="AL77" s="40">
        <v>1</v>
      </c>
      <c r="AM77" s="40">
        <v>3</v>
      </c>
      <c r="AN77" s="40">
        <v>3</v>
      </c>
      <c r="AO77" s="40">
        <v>1</v>
      </c>
      <c r="AP77" s="40">
        <v>0</v>
      </c>
      <c r="AQ77" s="40">
        <v>0</v>
      </c>
      <c r="AR77" s="40">
        <v>1</v>
      </c>
      <c r="AS77" s="40">
        <v>15</v>
      </c>
      <c r="AT77" s="40">
        <v>10</v>
      </c>
      <c r="AU77" s="40">
        <v>0</v>
      </c>
      <c r="AV77" s="40">
        <v>30</v>
      </c>
      <c r="AW77" s="40">
        <v>1</v>
      </c>
      <c r="AX77" s="40">
        <v>2</v>
      </c>
      <c r="AY77" s="40">
        <v>1</v>
      </c>
      <c r="AZ77" s="40">
        <v>0</v>
      </c>
      <c r="BA77" s="40">
        <v>0</v>
      </c>
      <c r="BB77" s="40">
        <v>0</v>
      </c>
      <c r="BC77" s="40">
        <v>2</v>
      </c>
      <c r="BD77" s="40">
        <v>1</v>
      </c>
      <c r="BE77" s="40">
        <v>50</v>
      </c>
      <c r="BF77" s="40">
        <v>25</v>
      </c>
      <c r="BG77">
        <v>-3</v>
      </c>
      <c r="DF77">
        <v>373</v>
      </c>
      <c r="DG77">
        <v>155</v>
      </c>
      <c r="DH77">
        <v>2</v>
      </c>
      <c r="DI77">
        <v>30</v>
      </c>
      <c r="DJ77">
        <v>228</v>
      </c>
      <c r="DK77">
        <v>65</v>
      </c>
      <c r="DL77">
        <v>1</v>
      </c>
      <c r="DM77">
        <v>10</v>
      </c>
      <c r="DN77">
        <v>1</v>
      </c>
      <c r="DO77">
        <v>0</v>
      </c>
      <c r="DP77">
        <v>1</v>
      </c>
      <c r="DQ77">
        <v>10</v>
      </c>
      <c r="DR77">
        <v>1</v>
      </c>
      <c r="DS77">
        <v>0</v>
      </c>
      <c r="DT77">
        <v>0</v>
      </c>
      <c r="DU77">
        <v>20</v>
      </c>
      <c r="DV77">
        <v>20</v>
      </c>
      <c r="DW77">
        <v>0</v>
      </c>
      <c r="DX77">
        <v>66</v>
      </c>
      <c r="DY77">
        <v>10</v>
      </c>
      <c r="DZ77">
        <v>10</v>
      </c>
      <c r="EA77">
        <v>117</v>
      </c>
      <c r="EB77">
        <v>0</v>
      </c>
      <c r="EC77">
        <v>0</v>
      </c>
      <c r="ED77">
        <v>193</v>
      </c>
      <c r="EE77">
        <v>70</v>
      </c>
      <c r="EF77">
        <v>1</v>
      </c>
      <c r="EG77">
        <v>1</v>
      </c>
      <c r="EH77">
        <v>1</v>
      </c>
      <c r="EI77">
        <v>3</v>
      </c>
      <c r="EJ77">
        <v>3</v>
      </c>
      <c r="EK77">
        <v>1</v>
      </c>
      <c r="EL77">
        <v>3</v>
      </c>
      <c r="EM77">
        <v>3</v>
      </c>
      <c r="EN77">
        <v>0.33333333333333331</v>
      </c>
      <c r="EO77">
        <v>35</v>
      </c>
      <c r="EP77">
        <v>5</v>
      </c>
      <c r="EQ77">
        <v>30</v>
      </c>
      <c r="ER77">
        <v>30</v>
      </c>
      <c r="ES77">
        <v>3</v>
      </c>
      <c r="ET77">
        <v>1</v>
      </c>
      <c r="EU77">
        <v>2</v>
      </c>
      <c r="EV77">
        <v>0</v>
      </c>
      <c r="EW77">
        <v>0</v>
      </c>
      <c r="EX77">
        <v>0</v>
      </c>
      <c r="EY77">
        <v>1</v>
      </c>
      <c r="EZ77">
        <v>2</v>
      </c>
      <c r="FA77">
        <v>25</v>
      </c>
      <c r="FB77">
        <v>50</v>
      </c>
      <c r="FC77">
        <v>-3</v>
      </c>
    </row>
    <row r="78" spans="1:159" x14ac:dyDescent="0.25">
      <c r="A78" t="s">
        <v>2871</v>
      </c>
      <c r="B78">
        <v>1</v>
      </c>
      <c r="C78">
        <v>73</v>
      </c>
      <c r="D78" s="41">
        <v>3750</v>
      </c>
      <c r="E78" s="41">
        <v>3134</v>
      </c>
      <c r="F78" s="41">
        <v>3130</v>
      </c>
      <c r="G78" s="14">
        <v>2500</v>
      </c>
      <c r="H78" s="14">
        <v>6175</v>
      </c>
      <c r="I78" s="14">
        <v>4360</v>
      </c>
      <c r="J78" s="40">
        <v>392</v>
      </c>
      <c r="K78" s="40">
        <v>222</v>
      </c>
      <c r="L78" s="40">
        <v>3</v>
      </c>
      <c r="M78" s="40">
        <v>31</v>
      </c>
      <c r="N78" s="40">
        <v>296</v>
      </c>
      <c r="O78" s="40">
        <v>65</v>
      </c>
      <c r="P78" s="40">
        <v>1</v>
      </c>
      <c r="Q78" s="40">
        <v>15</v>
      </c>
      <c r="R78" s="40">
        <v>1</v>
      </c>
      <c r="S78" s="40">
        <v>1</v>
      </c>
      <c r="T78" s="40">
        <v>1</v>
      </c>
      <c r="U78" s="40">
        <v>8</v>
      </c>
      <c r="V78" s="40">
        <v>1</v>
      </c>
      <c r="W78" s="40">
        <v>0</v>
      </c>
      <c r="X78" s="40">
        <v>0</v>
      </c>
      <c r="Y78" s="40">
        <v>16</v>
      </c>
      <c r="Z78" s="40">
        <v>16</v>
      </c>
      <c r="AA78" s="40">
        <v>1</v>
      </c>
      <c r="AB78" s="40">
        <v>136</v>
      </c>
      <c r="AC78" s="40">
        <v>10</v>
      </c>
      <c r="AD78" s="40">
        <v>0</v>
      </c>
      <c r="AE78" s="40">
        <v>115</v>
      </c>
      <c r="AF78" s="40">
        <v>10</v>
      </c>
      <c r="AG78" s="40">
        <v>0</v>
      </c>
      <c r="AH78" s="40">
        <v>251</v>
      </c>
      <c r="AI78" s="40">
        <v>181</v>
      </c>
      <c r="AJ78" s="40">
        <v>3</v>
      </c>
      <c r="AK78" s="40">
        <v>3</v>
      </c>
      <c r="AL78" s="40">
        <v>1</v>
      </c>
      <c r="AM78" s="40">
        <v>3</v>
      </c>
      <c r="AN78" s="40">
        <v>3</v>
      </c>
      <c r="AO78" s="40">
        <v>1</v>
      </c>
      <c r="AP78" s="40">
        <v>2</v>
      </c>
      <c r="AQ78" s="40">
        <v>3</v>
      </c>
      <c r="AR78" s="40">
        <v>0</v>
      </c>
      <c r="AS78" s="40">
        <v>45</v>
      </c>
      <c r="AT78" s="40">
        <v>5</v>
      </c>
      <c r="AU78" s="40">
        <v>30</v>
      </c>
      <c r="AV78" s="40">
        <v>30</v>
      </c>
      <c r="AW78" s="40">
        <v>3</v>
      </c>
      <c r="AX78" s="40">
        <v>1</v>
      </c>
      <c r="AY78" s="40">
        <v>2</v>
      </c>
      <c r="AZ78" s="40">
        <v>0</v>
      </c>
      <c r="BA78" s="40">
        <v>0</v>
      </c>
      <c r="BB78" s="40">
        <v>0</v>
      </c>
      <c r="BC78" s="40">
        <v>0</v>
      </c>
      <c r="BD78" s="40">
        <v>0</v>
      </c>
      <c r="BE78" s="40">
        <v>0</v>
      </c>
      <c r="BF78" s="40">
        <v>0</v>
      </c>
      <c r="BG78">
        <v>-3</v>
      </c>
      <c r="DF78">
        <v>170</v>
      </c>
      <c r="DG78">
        <v>-222</v>
      </c>
      <c r="DH78">
        <v>0</v>
      </c>
      <c r="DI78">
        <v>15</v>
      </c>
      <c r="DJ78">
        <v>115</v>
      </c>
      <c r="DK78">
        <v>40</v>
      </c>
      <c r="DL78">
        <v>0</v>
      </c>
      <c r="DM78">
        <v>15</v>
      </c>
      <c r="DN78">
        <v>1</v>
      </c>
      <c r="DO78">
        <v>1</v>
      </c>
      <c r="DP78">
        <v>1</v>
      </c>
      <c r="DQ78">
        <v>0</v>
      </c>
      <c r="DR78">
        <v>0</v>
      </c>
      <c r="DS78">
        <v>0</v>
      </c>
      <c r="DT78">
        <v>0</v>
      </c>
      <c r="DU78">
        <v>0</v>
      </c>
      <c r="DV78">
        <v>-16</v>
      </c>
      <c r="DW78">
        <v>0</v>
      </c>
      <c r="DX78">
        <v>59</v>
      </c>
      <c r="DY78">
        <v>0</v>
      </c>
      <c r="DZ78">
        <v>0</v>
      </c>
      <c r="EA78">
        <v>11</v>
      </c>
      <c r="EB78">
        <v>10</v>
      </c>
      <c r="EC78">
        <v>0</v>
      </c>
      <c r="ED78">
        <v>70</v>
      </c>
      <c r="EE78">
        <v>-181</v>
      </c>
      <c r="EF78">
        <v>2</v>
      </c>
      <c r="EG78">
        <v>3</v>
      </c>
      <c r="EH78">
        <v>0.66666666666666663</v>
      </c>
      <c r="EI78">
        <v>3</v>
      </c>
      <c r="EJ78">
        <v>3</v>
      </c>
      <c r="EK78">
        <v>1</v>
      </c>
      <c r="EL78">
        <v>3</v>
      </c>
      <c r="EM78">
        <v>3</v>
      </c>
      <c r="EN78">
        <v>0</v>
      </c>
      <c r="EO78">
        <v>45</v>
      </c>
      <c r="EP78">
        <v>10</v>
      </c>
      <c r="EQ78">
        <v>0</v>
      </c>
      <c r="ER78">
        <v>30</v>
      </c>
      <c r="ES78">
        <v>2</v>
      </c>
      <c r="ET78">
        <v>1</v>
      </c>
      <c r="EU78">
        <v>1</v>
      </c>
      <c r="EV78">
        <v>0</v>
      </c>
      <c r="EW78">
        <v>0</v>
      </c>
      <c r="EX78">
        <v>0</v>
      </c>
      <c r="EY78">
        <v>0</v>
      </c>
      <c r="EZ78">
        <v>0</v>
      </c>
      <c r="FA78">
        <v>0</v>
      </c>
      <c r="FB78">
        <v>0</v>
      </c>
      <c r="FC78">
        <v>-3</v>
      </c>
    </row>
    <row r="79" spans="1:159" x14ac:dyDescent="0.25">
      <c r="A79" t="s">
        <v>2871</v>
      </c>
      <c r="B79">
        <v>1</v>
      </c>
      <c r="C79">
        <v>74</v>
      </c>
      <c r="D79" s="41">
        <v>2538</v>
      </c>
      <c r="E79" s="41">
        <v>3292</v>
      </c>
      <c r="F79" s="41">
        <v>1986</v>
      </c>
      <c r="G79" s="14">
        <v>7235</v>
      </c>
      <c r="H79" s="14">
        <v>4818</v>
      </c>
      <c r="I79" s="14">
        <v>2531</v>
      </c>
      <c r="J79" s="40">
        <v>168</v>
      </c>
      <c r="K79" s="40">
        <v>-224</v>
      </c>
      <c r="L79" s="40">
        <v>0</v>
      </c>
      <c r="M79" s="40">
        <v>10</v>
      </c>
      <c r="N79" s="40">
        <v>148</v>
      </c>
      <c r="O79" s="40">
        <v>10</v>
      </c>
      <c r="P79" s="40">
        <v>0</v>
      </c>
      <c r="Q79" s="40">
        <v>10</v>
      </c>
      <c r="R79" s="40">
        <v>1</v>
      </c>
      <c r="S79" s="40">
        <v>0</v>
      </c>
      <c r="T79" s="40">
        <v>1</v>
      </c>
      <c r="U79" s="40">
        <v>0</v>
      </c>
      <c r="V79" s="40">
        <v>0</v>
      </c>
      <c r="W79" s="40">
        <v>0</v>
      </c>
      <c r="X79" s="40">
        <v>0</v>
      </c>
      <c r="Y79" s="40">
        <v>0</v>
      </c>
      <c r="Z79" s="40">
        <v>0</v>
      </c>
      <c r="AA79" s="40">
        <v>0</v>
      </c>
      <c r="AB79" s="40">
        <v>122</v>
      </c>
      <c r="AC79" s="40">
        <v>10</v>
      </c>
      <c r="AD79" s="40">
        <v>0</v>
      </c>
      <c r="AE79" s="40">
        <v>11</v>
      </c>
      <c r="AF79" s="40">
        <v>10</v>
      </c>
      <c r="AG79" s="40">
        <v>0</v>
      </c>
      <c r="AH79" s="40">
        <v>133</v>
      </c>
      <c r="AI79" s="40">
        <v>-94</v>
      </c>
      <c r="AJ79" s="40">
        <v>3</v>
      </c>
      <c r="AK79" s="40">
        <v>3</v>
      </c>
      <c r="AL79" s="40">
        <v>1</v>
      </c>
      <c r="AM79" s="40">
        <v>0</v>
      </c>
      <c r="AN79" s="40">
        <v>0</v>
      </c>
      <c r="AO79" s="40">
        <v>1</v>
      </c>
      <c r="AP79" s="40">
        <v>0</v>
      </c>
      <c r="AQ79" s="40">
        <v>0</v>
      </c>
      <c r="AR79" s="40">
        <v>1</v>
      </c>
      <c r="AS79" s="40">
        <v>15</v>
      </c>
      <c r="AT79" s="40">
        <v>10</v>
      </c>
      <c r="AU79" s="40">
        <v>0</v>
      </c>
      <c r="AV79" s="40">
        <v>0</v>
      </c>
      <c r="AW79" s="40">
        <v>1</v>
      </c>
      <c r="AX79" s="40">
        <v>0</v>
      </c>
      <c r="AY79" s="40">
        <v>1</v>
      </c>
      <c r="AZ79" s="40">
        <v>0</v>
      </c>
      <c r="BA79" s="40">
        <v>0</v>
      </c>
      <c r="BB79" s="40">
        <v>0</v>
      </c>
      <c r="BC79" s="40">
        <v>3</v>
      </c>
      <c r="BD79" s="40">
        <v>0</v>
      </c>
      <c r="BE79" s="40">
        <v>75</v>
      </c>
      <c r="BF79" s="40">
        <v>0</v>
      </c>
      <c r="BG79">
        <v>-3</v>
      </c>
      <c r="DF79">
        <v>392</v>
      </c>
      <c r="DG79">
        <v>224</v>
      </c>
      <c r="DH79">
        <v>2</v>
      </c>
      <c r="DI79">
        <v>5</v>
      </c>
      <c r="DJ79">
        <v>247</v>
      </c>
      <c r="DK79">
        <v>65</v>
      </c>
      <c r="DL79">
        <v>1</v>
      </c>
      <c r="DM79">
        <v>5</v>
      </c>
      <c r="DN79">
        <v>1</v>
      </c>
      <c r="DO79">
        <v>0</v>
      </c>
      <c r="DP79">
        <v>0</v>
      </c>
      <c r="DQ79">
        <v>0</v>
      </c>
      <c r="DR79">
        <v>0</v>
      </c>
      <c r="DS79">
        <v>0</v>
      </c>
      <c r="DT79">
        <v>0</v>
      </c>
      <c r="DU79">
        <v>0</v>
      </c>
      <c r="DV79">
        <v>0</v>
      </c>
      <c r="DW79">
        <v>0</v>
      </c>
      <c r="DX79">
        <v>121</v>
      </c>
      <c r="DY79">
        <v>0</v>
      </c>
      <c r="DZ79">
        <v>10</v>
      </c>
      <c r="EA79">
        <v>96</v>
      </c>
      <c r="EB79">
        <v>0</v>
      </c>
      <c r="EC79">
        <v>0</v>
      </c>
      <c r="ED79">
        <v>227</v>
      </c>
      <c r="EE79">
        <v>94</v>
      </c>
      <c r="EF79">
        <v>0</v>
      </c>
      <c r="EG79">
        <v>0</v>
      </c>
      <c r="EH79">
        <v>1</v>
      </c>
      <c r="EI79">
        <v>3</v>
      </c>
      <c r="EJ79">
        <v>3</v>
      </c>
      <c r="EK79">
        <v>1</v>
      </c>
      <c r="EL79">
        <v>1</v>
      </c>
      <c r="EM79">
        <v>1</v>
      </c>
      <c r="EN79">
        <v>1</v>
      </c>
      <c r="EO79">
        <v>20</v>
      </c>
      <c r="EP79">
        <v>5</v>
      </c>
      <c r="EQ79">
        <v>30</v>
      </c>
      <c r="ER79">
        <v>30</v>
      </c>
      <c r="ES79">
        <v>1</v>
      </c>
      <c r="ET79">
        <v>3</v>
      </c>
      <c r="EU79">
        <v>2</v>
      </c>
      <c r="EV79">
        <v>0</v>
      </c>
      <c r="EW79">
        <v>0</v>
      </c>
      <c r="EX79">
        <v>0</v>
      </c>
      <c r="EY79">
        <v>0</v>
      </c>
      <c r="EZ79">
        <v>3</v>
      </c>
      <c r="FA79">
        <v>0</v>
      </c>
      <c r="FB79">
        <v>75</v>
      </c>
      <c r="FC79">
        <v>-3</v>
      </c>
    </row>
    <row r="80" spans="1:159" x14ac:dyDescent="0.25">
      <c r="A80" t="s">
        <v>2871</v>
      </c>
      <c r="B80">
        <v>1</v>
      </c>
      <c r="C80">
        <v>75</v>
      </c>
      <c r="D80" s="41">
        <v>3007</v>
      </c>
      <c r="E80" s="41">
        <v>3883</v>
      </c>
      <c r="F80" s="41">
        <v>1792</v>
      </c>
      <c r="G80" s="14">
        <v>5638</v>
      </c>
      <c r="H80" s="14">
        <v>525</v>
      </c>
      <c r="I80" s="14">
        <v>3367</v>
      </c>
      <c r="J80" s="40">
        <v>184</v>
      </c>
      <c r="K80" s="40">
        <v>-144</v>
      </c>
      <c r="L80" s="40">
        <v>0</v>
      </c>
      <c r="M80" s="40">
        <v>10</v>
      </c>
      <c r="N80" s="40">
        <v>169</v>
      </c>
      <c r="O80" s="40">
        <v>5</v>
      </c>
      <c r="P80" s="40">
        <v>0</v>
      </c>
      <c r="Q80" s="40">
        <v>10</v>
      </c>
      <c r="R80" s="40">
        <v>0</v>
      </c>
      <c r="S80" s="40">
        <v>1</v>
      </c>
      <c r="T80" s="40">
        <v>1</v>
      </c>
      <c r="U80" s="40">
        <v>0</v>
      </c>
      <c r="V80" s="40">
        <v>0</v>
      </c>
      <c r="W80" s="40">
        <v>0</v>
      </c>
      <c r="X80" s="40">
        <v>0</v>
      </c>
      <c r="Y80" s="40">
        <v>0</v>
      </c>
      <c r="Z80" s="40">
        <v>-22</v>
      </c>
      <c r="AA80" s="40">
        <v>0</v>
      </c>
      <c r="AB80" s="40">
        <v>97</v>
      </c>
      <c r="AC80" s="40">
        <v>0</v>
      </c>
      <c r="AD80" s="40">
        <v>0</v>
      </c>
      <c r="AE80" s="40">
        <v>72</v>
      </c>
      <c r="AF80" s="40">
        <v>0</v>
      </c>
      <c r="AG80" s="40">
        <v>0</v>
      </c>
      <c r="AH80" s="40">
        <v>169</v>
      </c>
      <c r="AI80" s="40">
        <v>-22</v>
      </c>
      <c r="AJ80" s="40">
        <v>0</v>
      </c>
      <c r="AK80" s="40">
        <v>0</v>
      </c>
      <c r="AL80" s="40">
        <v>1</v>
      </c>
      <c r="AM80" s="40">
        <v>0</v>
      </c>
      <c r="AN80" s="40">
        <v>0</v>
      </c>
      <c r="AO80" s="40">
        <v>1</v>
      </c>
      <c r="AP80" s="40">
        <v>0</v>
      </c>
      <c r="AQ80" s="40">
        <v>0</v>
      </c>
      <c r="AR80" s="40">
        <v>1</v>
      </c>
      <c r="AS80" s="40">
        <v>0</v>
      </c>
      <c r="AT80" s="40">
        <v>5</v>
      </c>
      <c r="AU80" s="40">
        <v>0</v>
      </c>
      <c r="AV80" s="40">
        <v>0</v>
      </c>
      <c r="AW80" s="40">
        <v>1</v>
      </c>
      <c r="AX80" s="40">
        <v>0</v>
      </c>
      <c r="AY80" s="40">
        <v>0</v>
      </c>
      <c r="AZ80" s="40">
        <v>0</v>
      </c>
      <c r="BA80" s="40">
        <v>1</v>
      </c>
      <c r="BB80" s="40">
        <v>0</v>
      </c>
      <c r="BC80" s="40">
        <v>1</v>
      </c>
      <c r="BD80" s="40">
        <v>0</v>
      </c>
      <c r="BE80" s="40">
        <v>30</v>
      </c>
      <c r="BF80" s="40">
        <v>0</v>
      </c>
      <c r="BG80">
        <v>-3</v>
      </c>
      <c r="DF80">
        <v>328</v>
      </c>
      <c r="DG80">
        <v>144</v>
      </c>
      <c r="DH80">
        <v>3</v>
      </c>
      <c r="DI80">
        <v>37</v>
      </c>
      <c r="DJ80">
        <v>221</v>
      </c>
      <c r="DK80">
        <v>40</v>
      </c>
      <c r="DL80">
        <v>1</v>
      </c>
      <c r="DM80">
        <v>15</v>
      </c>
      <c r="DN80">
        <v>1</v>
      </c>
      <c r="DO80">
        <v>1</v>
      </c>
      <c r="DP80">
        <v>1</v>
      </c>
      <c r="DQ80">
        <v>11</v>
      </c>
      <c r="DR80">
        <v>1</v>
      </c>
      <c r="DS80">
        <v>0</v>
      </c>
      <c r="DT80">
        <v>0</v>
      </c>
      <c r="DU80">
        <v>22</v>
      </c>
      <c r="DV80">
        <v>22</v>
      </c>
      <c r="DW80">
        <v>1</v>
      </c>
      <c r="DX80">
        <v>136</v>
      </c>
      <c r="DY80">
        <v>0</v>
      </c>
      <c r="DZ80">
        <v>10</v>
      </c>
      <c r="EA80">
        <v>35</v>
      </c>
      <c r="EB80">
        <v>0</v>
      </c>
      <c r="EC80">
        <v>10</v>
      </c>
      <c r="ED80">
        <v>191</v>
      </c>
      <c r="EE80">
        <v>22</v>
      </c>
      <c r="EF80">
        <v>0</v>
      </c>
      <c r="EG80">
        <v>0</v>
      </c>
      <c r="EH80">
        <v>1</v>
      </c>
      <c r="EI80">
        <v>3</v>
      </c>
      <c r="EJ80">
        <v>3</v>
      </c>
      <c r="EK80">
        <v>1</v>
      </c>
      <c r="EL80">
        <v>3</v>
      </c>
      <c r="EM80">
        <v>3</v>
      </c>
      <c r="EN80">
        <v>0.66666666666666663</v>
      </c>
      <c r="EO80">
        <v>30</v>
      </c>
      <c r="EP80">
        <v>10</v>
      </c>
      <c r="EQ80">
        <v>0</v>
      </c>
      <c r="ER80">
        <v>30</v>
      </c>
      <c r="ES80">
        <v>1</v>
      </c>
      <c r="ET80">
        <v>1</v>
      </c>
      <c r="EU80">
        <v>2</v>
      </c>
      <c r="EV80">
        <v>0</v>
      </c>
      <c r="EW80">
        <v>0</v>
      </c>
      <c r="EX80">
        <v>1</v>
      </c>
      <c r="EY80">
        <v>0</v>
      </c>
      <c r="EZ80">
        <v>1</v>
      </c>
      <c r="FA80">
        <v>0</v>
      </c>
      <c r="FB80">
        <v>30</v>
      </c>
      <c r="FC80">
        <v>-3</v>
      </c>
    </row>
    <row r="81" spans="1:159" x14ac:dyDescent="0.25">
      <c r="A81" t="s">
        <v>2871</v>
      </c>
      <c r="B81">
        <v>1</v>
      </c>
      <c r="C81">
        <v>76</v>
      </c>
      <c r="D81" s="41">
        <v>3275</v>
      </c>
      <c r="E81" s="41">
        <v>4239</v>
      </c>
      <c r="F81" s="41">
        <v>2220</v>
      </c>
      <c r="G81" s="14">
        <v>3313</v>
      </c>
      <c r="H81" s="14">
        <v>6453</v>
      </c>
      <c r="I81" s="14">
        <v>2883</v>
      </c>
      <c r="J81" s="40">
        <v>415</v>
      </c>
      <c r="K81" s="40">
        <v>384</v>
      </c>
      <c r="L81" s="40">
        <v>3</v>
      </c>
      <c r="M81" s="40">
        <v>43</v>
      </c>
      <c r="N81" s="40">
        <v>332</v>
      </c>
      <c r="O81" s="40">
        <v>40</v>
      </c>
      <c r="P81" s="40">
        <v>1</v>
      </c>
      <c r="Q81" s="40">
        <v>15</v>
      </c>
      <c r="R81" s="40">
        <v>1</v>
      </c>
      <c r="S81" s="40">
        <v>1</v>
      </c>
      <c r="T81" s="40">
        <v>1</v>
      </c>
      <c r="U81" s="40">
        <v>8</v>
      </c>
      <c r="V81" s="40">
        <v>1</v>
      </c>
      <c r="W81" s="40">
        <v>6</v>
      </c>
      <c r="X81" s="40">
        <v>6</v>
      </c>
      <c r="Y81" s="40">
        <v>28</v>
      </c>
      <c r="Z81" s="40">
        <v>28</v>
      </c>
      <c r="AA81" s="40">
        <v>1</v>
      </c>
      <c r="AB81" s="40">
        <v>136</v>
      </c>
      <c r="AC81" s="40">
        <v>0</v>
      </c>
      <c r="AD81" s="40">
        <v>10</v>
      </c>
      <c r="AE81" s="40">
        <v>136</v>
      </c>
      <c r="AF81" s="40">
        <v>0</v>
      </c>
      <c r="AG81" s="40">
        <v>10</v>
      </c>
      <c r="AH81" s="40">
        <v>292</v>
      </c>
      <c r="AI81" s="40">
        <v>291</v>
      </c>
      <c r="AJ81" s="40">
        <v>0</v>
      </c>
      <c r="AK81" s="40">
        <v>2</v>
      </c>
      <c r="AL81" s="40">
        <v>0</v>
      </c>
      <c r="AM81" s="40">
        <v>3</v>
      </c>
      <c r="AN81" s="40">
        <v>3</v>
      </c>
      <c r="AO81" s="40">
        <v>1</v>
      </c>
      <c r="AP81" s="40">
        <v>3</v>
      </c>
      <c r="AQ81" s="40">
        <v>3</v>
      </c>
      <c r="AR81" s="40">
        <v>0.66666666666666663</v>
      </c>
      <c r="AS81" s="40">
        <v>40</v>
      </c>
      <c r="AT81" s="40">
        <v>10</v>
      </c>
      <c r="AU81" s="40">
        <v>0</v>
      </c>
      <c r="AV81" s="40">
        <v>30</v>
      </c>
      <c r="AW81" s="40">
        <v>2</v>
      </c>
      <c r="AX81" s="40">
        <v>1</v>
      </c>
      <c r="AY81" s="40">
        <v>1</v>
      </c>
      <c r="AZ81" s="40">
        <v>0</v>
      </c>
      <c r="BA81" s="40">
        <v>1</v>
      </c>
      <c r="BB81" s="40">
        <v>0</v>
      </c>
      <c r="BC81" s="40">
        <v>0</v>
      </c>
      <c r="BD81" s="40">
        <v>0</v>
      </c>
      <c r="BE81" s="40">
        <v>5</v>
      </c>
      <c r="BF81" s="40">
        <v>0</v>
      </c>
      <c r="BG81">
        <v>-3</v>
      </c>
      <c r="DF81">
        <v>31</v>
      </c>
      <c r="DG81">
        <v>-384</v>
      </c>
      <c r="DH81">
        <v>0</v>
      </c>
      <c r="DI81">
        <v>10</v>
      </c>
      <c r="DJ81">
        <v>1</v>
      </c>
      <c r="DK81">
        <v>15</v>
      </c>
      <c r="DL81">
        <v>0</v>
      </c>
      <c r="DM81">
        <v>10</v>
      </c>
      <c r="DN81">
        <v>1</v>
      </c>
      <c r="DO81">
        <v>1</v>
      </c>
      <c r="DP81">
        <v>0</v>
      </c>
      <c r="DQ81">
        <v>0</v>
      </c>
      <c r="DR81">
        <v>0</v>
      </c>
      <c r="DS81">
        <v>0</v>
      </c>
      <c r="DT81">
        <v>-6</v>
      </c>
      <c r="DU81">
        <v>0</v>
      </c>
      <c r="DV81">
        <v>-4</v>
      </c>
      <c r="DW81">
        <v>0</v>
      </c>
      <c r="DX81">
        <v>1</v>
      </c>
      <c r="DY81">
        <v>0</v>
      </c>
      <c r="DZ81">
        <v>0</v>
      </c>
      <c r="EA81">
        <v>0</v>
      </c>
      <c r="EB81">
        <v>0</v>
      </c>
      <c r="EC81">
        <v>0</v>
      </c>
      <c r="ED81">
        <v>1</v>
      </c>
      <c r="EE81">
        <v>-291</v>
      </c>
      <c r="EF81">
        <v>0</v>
      </c>
      <c r="EG81">
        <v>0</v>
      </c>
      <c r="EH81">
        <v>1</v>
      </c>
      <c r="EI81">
        <v>0</v>
      </c>
      <c r="EJ81">
        <v>0</v>
      </c>
      <c r="EK81">
        <v>1</v>
      </c>
      <c r="EL81">
        <v>0</v>
      </c>
      <c r="EM81">
        <v>0</v>
      </c>
      <c r="EN81">
        <v>1</v>
      </c>
      <c r="EO81">
        <v>0</v>
      </c>
      <c r="EP81">
        <v>15</v>
      </c>
      <c r="EQ81">
        <v>0</v>
      </c>
      <c r="ER81">
        <v>0</v>
      </c>
      <c r="ES81">
        <v>1</v>
      </c>
      <c r="ET81">
        <v>1</v>
      </c>
      <c r="EU81">
        <v>1</v>
      </c>
      <c r="EV81">
        <v>0</v>
      </c>
      <c r="EW81">
        <v>0</v>
      </c>
      <c r="EX81">
        <v>1</v>
      </c>
      <c r="EY81">
        <v>0</v>
      </c>
      <c r="EZ81">
        <v>0</v>
      </c>
      <c r="FA81">
        <v>0</v>
      </c>
      <c r="FB81">
        <v>5</v>
      </c>
      <c r="FC81">
        <v>-3</v>
      </c>
    </row>
    <row r="82" spans="1:159" x14ac:dyDescent="0.25">
      <c r="A82" t="s">
        <v>2871</v>
      </c>
      <c r="B82">
        <v>1</v>
      </c>
      <c r="C82">
        <v>77</v>
      </c>
      <c r="D82" s="41">
        <v>4674</v>
      </c>
      <c r="E82" s="41">
        <v>3298</v>
      </c>
      <c r="F82" s="41">
        <v>6056</v>
      </c>
      <c r="G82" s="14">
        <v>2823</v>
      </c>
      <c r="H82" s="14">
        <v>6047</v>
      </c>
      <c r="I82" s="14">
        <v>4009</v>
      </c>
      <c r="J82" s="40">
        <v>218</v>
      </c>
      <c r="K82" s="40">
        <v>-32</v>
      </c>
      <c r="L82" s="40">
        <v>1</v>
      </c>
      <c r="M82" s="40">
        <v>37</v>
      </c>
      <c r="N82" s="40">
        <v>151</v>
      </c>
      <c r="O82" s="40">
        <v>30</v>
      </c>
      <c r="P82" s="40">
        <v>0</v>
      </c>
      <c r="Q82" s="40">
        <v>15</v>
      </c>
      <c r="R82" s="40">
        <v>1</v>
      </c>
      <c r="S82" s="40">
        <v>1</v>
      </c>
      <c r="T82" s="40">
        <v>1</v>
      </c>
      <c r="U82" s="40">
        <v>11</v>
      </c>
      <c r="V82" s="40">
        <v>1</v>
      </c>
      <c r="W82" s="40">
        <v>0</v>
      </c>
      <c r="X82" s="40">
        <v>0</v>
      </c>
      <c r="Y82" s="40">
        <v>22</v>
      </c>
      <c r="Z82" s="40">
        <v>2</v>
      </c>
      <c r="AA82" s="40">
        <v>1</v>
      </c>
      <c r="AB82" s="40">
        <v>23</v>
      </c>
      <c r="AC82" s="40">
        <v>0</v>
      </c>
      <c r="AD82" s="40">
        <v>0</v>
      </c>
      <c r="AE82" s="40">
        <v>118</v>
      </c>
      <c r="AF82" s="40">
        <v>0</v>
      </c>
      <c r="AG82" s="40">
        <v>0</v>
      </c>
      <c r="AH82" s="40">
        <v>141</v>
      </c>
      <c r="AI82" s="40">
        <v>-4</v>
      </c>
      <c r="AJ82" s="40">
        <v>0</v>
      </c>
      <c r="AK82" s="40">
        <v>0</v>
      </c>
      <c r="AL82" s="40">
        <v>1</v>
      </c>
      <c r="AM82" s="40">
        <v>0</v>
      </c>
      <c r="AN82" s="40">
        <v>2</v>
      </c>
      <c r="AO82" s="40">
        <v>0</v>
      </c>
      <c r="AP82" s="40">
        <v>0</v>
      </c>
      <c r="AQ82" s="40">
        <v>0</v>
      </c>
      <c r="AR82" s="40">
        <v>1</v>
      </c>
      <c r="AS82" s="40">
        <v>10</v>
      </c>
      <c r="AT82" s="40">
        <v>0</v>
      </c>
      <c r="AU82" s="40">
        <v>30</v>
      </c>
      <c r="AV82" s="40">
        <v>0</v>
      </c>
      <c r="AW82" s="40">
        <v>3</v>
      </c>
      <c r="AX82" s="40">
        <v>0</v>
      </c>
      <c r="AY82" s="40">
        <v>0</v>
      </c>
      <c r="AZ82" s="40">
        <v>0</v>
      </c>
      <c r="BA82" s="40">
        <v>0</v>
      </c>
      <c r="BB82" s="40">
        <v>0</v>
      </c>
      <c r="BC82" s="40">
        <v>0</v>
      </c>
      <c r="BD82" s="40">
        <v>0</v>
      </c>
      <c r="BE82" s="40">
        <v>0</v>
      </c>
      <c r="BF82" s="40">
        <v>0</v>
      </c>
      <c r="BG82">
        <v>-3</v>
      </c>
      <c r="DF82">
        <v>250</v>
      </c>
      <c r="DG82">
        <v>32</v>
      </c>
      <c r="DH82">
        <v>3</v>
      </c>
      <c r="DI82">
        <v>35</v>
      </c>
      <c r="DJ82">
        <v>175</v>
      </c>
      <c r="DK82">
        <v>40</v>
      </c>
      <c r="DL82">
        <v>1</v>
      </c>
      <c r="DM82">
        <v>15</v>
      </c>
      <c r="DN82">
        <v>1</v>
      </c>
      <c r="DO82">
        <v>1</v>
      </c>
      <c r="DP82">
        <v>1</v>
      </c>
      <c r="DQ82">
        <v>10</v>
      </c>
      <c r="DR82">
        <v>1</v>
      </c>
      <c r="DS82">
        <v>0</v>
      </c>
      <c r="DT82">
        <v>0</v>
      </c>
      <c r="DU82">
        <v>20</v>
      </c>
      <c r="DV82">
        <v>-2</v>
      </c>
      <c r="DW82">
        <v>1</v>
      </c>
      <c r="DX82">
        <v>135</v>
      </c>
      <c r="DY82">
        <v>0</v>
      </c>
      <c r="DZ82">
        <v>10</v>
      </c>
      <c r="EA82">
        <v>0</v>
      </c>
      <c r="EB82">
        <v>0</v>
      </c>
      <c r="EC82">
        <v>0</v>
      </c>
      <c r="ED82">
        <v>145</v>
      </c>
      <c r="EE82">
        <v>4</v>
      </c>
      <c r="EF82">
        <v>0</v>
      </c>
      <c r="EG82">
        <v>0</v>
      </c>
      <c r="EH82">
        <v>1</v>
      </c>
      <c r="EI82">
        <v>3</v>
      </c>
      <c r="EJ82">
        <v>3</v>
      </c>
      <c r="EK82">
        <v>1</v>
      </c>
      <c r="EL82">
        <v>3</v>
      </c>
      <c r="EM82">
        <v>3</v>
      </c>
      <c r="EN82">
        <v>0.33333333333333331</v>
      </c>
      <c r="EO82">
        <v>30</v>
      </c>
      <c r="EP82">
        <v>10</v>
      </c>
      <c r="EQ82">
        <v>0</v>
      </c>
      <c r="ER82">
        <v>30</v>
      </c>
      <c r="ES82">
        <v>2</v>
      </c>
      <c r="ET82">
        <v>1</v>
      </c>
      <c r="EU82">
        <v>1</v>
      </c>
      <c r="EV82">
        <v>0</v>
      </c>
      <c r="EW82">
        <v>0</v>
      </c>
      <c r="EX82">
        <v>0</v>
      </c>
      <c r="EY82">
        <v>0</v>
      </c>
      <c r="EZ82">
        <v>0</v>
      </c>
      <c r="FA82">
        <v>0</v>
      </c>
      <c r="FB82">
        <v>0</v>
      </c>
      <c r="FC82">
        <v>-3</v>
      </c>
    </row>
    <row r="83" spans="1:159" x14ac:dyDescent="0.25">
      <c r="A83" t="s">
        <v>2871</v>
      </c>
      <c r="B83">
        <v>1</v>
      </c>
      <c r="C83">
        <v>78</v>
      </c>
      <c r="D83" s="41">
        <v>4181</v>
      </c>
      <c r="E83" s="41">
        <v>4198</v>
      </c>
      <c r="F83" s="41">
        <v>5172</v>
      </c>
      <c r="G83" s="14">
        <v>5658</v>
      </c>
      <c r="H83" s="14">
        <v>3754</v>
      </c>
      <c r="I83" s="14">
        <v>5576</v>
      </c>
      <c r="J83" s="40">
        <v>410</v>
      </c>
      <c r="K83" s="40">
        <v>212</v>
      </c>
      <c r="L83" s="40">
        <v>4</v>
      </c>
      <c r="M83" s="40">
        <v>37</v>
      </c>
      <c r="N83" s="40">
        <v>278</v>
      </c>
      <c r="O83" s="40">
        <v>90</v>
      </c>
      <c r="P83" s="40">
        <v>1</v>
      </c>
      <c r="Q83" s="40">
        <v>15</v>
      </c>
      <c r="R83" s="40">
        <v>1</v>
      </c>
      <c r="S83" s="40">
        <v>1</v>
      </c>
      <c r="T83" s="40">
        <v>1</v>
      </c>
      <c r="U83" s="40">
        <v>11</v>
      </c>
      <c r="V83" s="40">
        <v>1</v>
      </c>
      <c r="W83" s="40">
        <v>0</v>
      </c>
      <c r="X83" s="40">
        <v>0</v>
      </c>
      <c r="Y83" s="40">
        <v>22</v>
      </c>
      <c r="Z83" s="40">
        <v>8</v>
      </c>
      <c r="AA83" s="40">
        <v>1</v>
      </c>
      <c r="AB83" s="40">
        <v>136</v>
      </c>
      <c r="AC83" s="40">
        <v>0</v>
      </c>
      <c r="AD83" s="40">
        <v>10</v>
      </c>
      <c r="AE83" s="40">
        <v>82</v>
      </c>
      <c r="AF83" s="40">
        <v>0</v>
      </c>
      <c r="AG83" s="40">
        <v>10</v>
      </c>
      <c r="AH83" s="40">
        <v>238</v>
      </c>
      <c r="AI83" s="40">
        <v>184</v>
      </c>
      <c r="AJ83" s="40">
        <v>0</v>
      </c>
      <c r="AK83" s="40">
        <v>2</v>
      </c>
      <c r="AL83" s="40">
        <v>0</v>
      </c>
      <c r="AM83" s="40">
        <v>3</v>
      </c>
      <c r="AN83" s="40">
        <v>3</v>
      </c>
      <c r="AO83" s="40">
        <v>0</v>
      </c>
      <c r="AP83" s="40">
        <v>3</v>
      </c>
      <c r="AQ83" s="40">
        <v>3</v>
      </c>
      <c r="AR83" s="40">
        <v>0.66666666666666663</v>
      </c>
      <c r="AS83" s="40">
        <v>40</v>
      </c>
      <c r="AT83" s="40">
        <v>0</v>
      </c>
      <c r="AU83" s="40">
        <v>90</v>
      </c>
      <c r="AV83" s="40">
        <v>0</v>
      </c>
      <c r="AW83" s="40">
        <v>3</v>
      </c>
      <c r="AX83" s="40">
        <v>3</v>
      </c>
      <c r="AY83" s="40">
        <v>3</v>
      </c>
      <c r="AZ83" s="40">
        <v>1</v>
      </c>
      <c r="BA83" s="40">
        <v>7</v>
      </c>
      <c r="BB83" s="40">
        <v>1</v>
      </c>
      <c r="BC83" s="40">
        <v>0</v>
      </c>
      <c r="BD83" s="40">
        <v>0</v>
      </c>
      <c r="BE83" s="40">
        <v>35</v>
      </c>
      <c r="BF83" s="40">
        <v>5</v>
      </c>
      <c r="BG83">
        <v>-3</v>
      </c>
      <c r="DF83">
        <v>198</v>
      </c>
      <c r="DG83">
        <v>-212</v>
      </c>
      <c r="DH83">
        <v>1</v>
      </c>
      <c r="DI83">
        <v>29</v>
      </c>
      <c r="DJ83">
        <v>69</v>
      </c>
      <c r="DK83">
        <v>65</v>
      </c>
      <c r="DL83">
        <v>0</v>
      </c>
      <c r="DM83">
        <v>15</v>
      </c>
      <c r="DN83">
        <v>1</v>
      </c>
      <c r="DO83">
        <v>1</v>
      </c>
      <c r="DP83">
        <v>1</v>
      </c>
      <c r="DQ83">
        <v>7</v>
      </c>
      <c r="DR83">
        <v>1</v>
      </c>
      <c r="DS83">
        <v>0</v>
      </c>
      <c r="DT83">
        <v>0</v>
      </c>
      <c r="DU83">
        <v>14</v>
      </c>
      <c r="DV83">
        <v>-8</v>
      </c>
      <c r="DW83">
        <v>1</v>
      </c>
      <c r="DX83">
        <v>22</v>
      </c>
      <c r="DY83">
        <v>0</v>
      </c>
      <c r="DZ83">
        <v>0</v>
      </c>
      <c r="EA83">
        <v>32</v>
      </c>
      <c r="EB83">
        <v>0</v>
      </c>
      <c r="EC83">
        <v>0</v>
      </c>
      <c r="ED83">
        <v>54</v>
      </c>
      <c r="EE83">
        <v>-184</v>
      </c>
      <c r="EF83">
        <v>0</v>
      </c>
      <c r="EG83">
        <v>0</v>
      </c>
      <c r="EH83">
        <v>1</v>
      </c>
      <c r="EI83">
        <v>3</v>
      </c>
      <c r="EJ83">
        <v>3</v>
      </c>
      <c r="EK83">
        <v>1</v>
      </c>
      <c r="EL83">
        <v>0</v>
      </c>
      <c r="EM83">
        <v>0</v>
      </c>
      <c r="EN83">
        <v>1</v>
      </c>
      <c r="EO83">
        <v>15</v>
      </c>
      <c r="EP83">
        <v>5</v>
      </c>
      <c r="EQ83">
        <v>30</v>
      </c>
      <c r="ER83">
        <v>30</v>
      </c>
      <c r="ES83">
        <v>2</v>
      </c>
      <c r="ET83">
        <v>1</v>
      </c>
      <c r="EU83">
        <v>3</v>
      </c>
      <c r="EV83">
        <v>0</v>
      </c>
      <c r="EW83">
        <v>1</v>
      </c>
      <c r="EX83">
        <v>7</v>
      </c>
      <c r="EY83">
        <v>0</v>
      </c>
      <c r="EZ83">
        <v>0</v>
      </c>
      <c r="FA83">
        <v>5</v>
      </c>
      <c r="FB83">
        <v>35</v>
      </c>
      <c r="FC83">
        <v>-3</v>
      </c>
    </row>
    <row r="84" spans="1:159" x14ac:dyDescent="0.25">
      <c r="A84" t="s">
        <v>2871</v>
      </c>
      <c r="B84">
        <v>1</v>
      </c>
      <c r="C84">
        <v>79</v>
      </c>
      <c r="D84" s="41">
        <v>7048</v>
      </c>
      <c r="E84" s="41">
        <v>6175</v>
      </c>
      <c r="F84" s="41">
        <v>3313</v>
      </c>
      <c r="G84" s="14">
        <v>3300</v>
      </c>
      <c r="H84" s="14">
        <v>2531</v>
      </c>
      <c r="I84" s="14">
        <v>6453</v>
      </c>
      <c r="J84" s="40">
        <v>490</v>
      </c>
      <c r="K84" s="40">
        <v>261</v>
      </c>
      <c r="L84" s="40">
        <v>3</v>
      </c>
      <c r="M84" s="40">
        <v>31</v>
      </c>
      <c r="N84" s="40">
        <v>299</v>
      </c>
      <c r="O84" s="40">
        <v>65</v>
      </c>
      <c r="P84" s="40">
        <v>1</v>
      </c>
      <c r="Q84" s="40">
        <v>15</v>
      </c>
      <c r="R84" s="40">
        <v>1</v>
      </c>
      <c r="S84" s="40">
        <v>1</v>
      </c>
      <c r="T84" s="40">
        <v>1</v>
      </c>
      <c r="U84" s="40">
        <v>8</v>
      </c>
      <c r="V84" s="40">
        <v>1</v>
      </c>
      <c r="W84" s="40">
        <v>0</v>
      </c>
      <c r="X84" s="40">
        <v>0</v>
      </c>
      <c r="Y84" s="40">
        <v>16</v>
      </c>
      <c r="Z84" s="40">
        <v>16</v>
      </c>
      <c r="AA84" s="40">
        <v>1</v>
      </c>
      <c r="AB84" s="40">
        <v>136</v>
      </c>
      <c r="AC84" s="40">
        <v>4</v>
      </c>
      <c r="AD84" s="40">
        <v>9</v>
      </c>
      <c r="AE84" s="40">
        <v>119</v>
      </c>
      <c r="AF84" s="40">
        <v>0</v>
      </c>
      <c r="AG84" s="40">
        <v>0</v>
      </c>
      <c r="AH84" s="40">
        <v>264</v>
      </c>
      <c r="AI84" s="40">
        <v>155</v>
      </c>
      <c r="AJ84" s="40">
        <v>1</v>
      </c>
      <c r="AK84" s="40">
        <v>1</v>
      </c>
      <c r="AL84" s="40">
        <v>0.4</v>
      </c>
      <c r="AM84" s="40">
        <v>3</v>
      </c>
      <c r="AN84" s="40">
        <v>3</v>
      </c>
      <c r="AO84" s="40">
        <v>1</v>
      </c>
      <c r="AP84" s="40">
        <v>3</v>
      </c>
      <c r="AQ84" s="40">
        <v>3</v>
      </c>
      <c r="AR84" s="40">
        <v>0.3</v>
      </c>
      <c r="AS84" s="40">
        <v>35</v>
      </c>
      <c r="AT84" s="40">
        <v>5</v>
      </c>
      <c r="AU84" s="40">
        <v>30</v>
      </c>
      <c r="AV84" s="40">
        <v>30</v>
      </c>
      <c r="AW84" s="40">
        <v>3</v>
      </c>
      <c r="AX84" s="40">
        <v>1</v>
      </c>
      <c r="AY84" s="40">
        <v>2</v>
      </c>
      <c r="AZ84" s="40">
        <v>0</v>
      </c>
      <c r="BA84" s="40">
        <v>0</v>
      </c>
      <c r="BB84" s="40">
        <v>4</v>
      </c>
      <c r="BC84" s="40">
        <v>1</v>
      </c>
      <c r="BD84" s="40">
        <v>3</v>
      </c>
      <c r="BE84" s="40">
        <v>25</v>
      </c>
      <c r="BF84" s="40">
        <v>95</v>
      </c>
      <c r="BG84">
        <v>-3</v>
      </c>
      <c r="DF84">
        <v>229</v>
      </c>
      <c r="DG84">
        <v>-261</v>
      </c>
      <c r="DH84">
        <v>0</v>
      </c>
      <c r="DI84">
        <v>15</v>
      </c>
      <c r="DJ84">
        <v>124</v>
      </c>
      <c r="DK84">
        <v>65</v>
      </c>
      <c r="DL84">
        <v>0</v>
      </c>
      <c r="DM84">
        <v>15</v>
      </c>
      <c r="DN84">
        <v>1</v>
      </c>
      <c r="DO84">
        <v>1</v>
      </c>
      <c r="DP84">
        <v>1</v>
      </c>
      <c r="DQ84">
        <v>0</v>
      </c>
      <c r="DR84">
        <v>0</v>
      </c>
      <c r="DS84">
        <v>0</v>
      </c>
      <c r="DT84">
        <v>0</v>
      </c>
      <c r="DU84">
        <v>0</v>
      </c>
      <c r="DV84">
        <v>-16</v>
      </c>
      <c r="DW84">
        <v>0</v>
      </c>
      <c r="DX84">
        <v>109</v>
      </c>
      <c r="DY84">
        <v>0</v>
      </c>
      <c r="DZ84">
        <v>0</v>
      </c>
      <c r="EA84">
        <v>0</v>
      </c>
      <c r="EB84">
        <v>0</v>
      </c>
      <c r="EC84">
        <v>0</v>
      </c>
      <c r="ED84">
        <v>109</v>
      </c>
      <c r="EE84">
        <v>-155</v>
      </c>
      <c r="EF84">
        <v>0</v>
      </c>
      <c r="EG84">
        <v>0</v>
      </c>
      <c r="EH84">
        <v>1</v>
      </c>
      <c r="EI84">
        <v>3</v>
      </c>
      <c r="EJ84">
        <v>3</v>
      </c>
      <c r="EK84">
        <v>1</v>
      </c>
      <c r="EL84">
        <v>0</v>
      </c>
      <c r="EM84">
        <v>0</v>
      </c>
      <c r="EN84">
        <v>1</v>
      </c>
      <c r="EO84">
        <v>15</v>
      </c>
      <c r="EP84">
        <v>5</v>
      </c>
      <c r="EQ84">
        <v>30</v>
      </c>
      <c r="ER84">
        <v>30</v>
      </c>
      <c r="ES84">
        <v>2</v>
      </c>
      <c r="ET84">
        <v>1</v>
      </c>
      <c r="EU84">
        <v>3</v>
      </c>
      <c r="EV84">
        <v>0</v>
      </c>
      <c r="EW84">
        <v>4</v>
      </c>
      <c r="EX84">
        <v>0</v>
      </c>
      <c r="EY84">
        <v>3</v>
      </c>
      <c r="EZ84">
        <v>1</v>
      </c>
      <c r="FA84">
        <v>95</v>
      </c>
      <c r="FB84">
        <v>25</v>
      </c>
      <c r="FC84">
        <v>-3</v>
      </c>
    </row>
    <row r="85" spans="1:159" x14ac:dyDescent="0.25">
      <c r="A85" t="s">
        <v>2871</v>
      </c>
      <c r="B85">
        <v>1</v>
      </c>
      <c r="C85">
        <v>80</v>
      </c>
      <c r="D85" s="41">
        <v>4360</v>
      </c>
      <c r="E85" s="41">
        <v>3275</v>
      </c>
      <c r="F85" s="41">
        <v>4009</v>
      </c>
      <c r="G85" s="14">
        <v>3292</v>
      </c>
      <c r="H85" s="14">
        <v>4539</v>
      </c>
      <c r="I85" s="14">
        <v>3883</v>
      </c>
      <c r="J85" s="40">
        <v>177</v>
      </c>
      <c r="K85" s="40">
        <v>-146</v>
      </c>
      <c r="L85" s="40">
        <v>0</v>
      </c>
      <c r="M85" s="40">
        <v>15</v>
      </c>
      <c r="N85" s="40">
        <v>92</v>
      </c>
      <c r="O85" s="40">
        <v>40</v>
      </c>
      <c r="P85" s="40">
        <v>0</v>
      </c>
      <c r="Q85" s="40">
        <v>15</v>
      </c>
      <c r="R85" s="40">
        <v>1</v>
      </c>
      <c r="S85" s="40">
        <v>1</v>
      </c>
      <c r="T85" s="40">
        <v>1</v>
      </c>
      <c r="U85" s="40">
        <v>0</v>
      </c>
      <c r="V85" s="40">
        <v>0</v>
      </c>
      <c r="W85" s="40">
        <v>0</v>
      </c>
      <c r="X85" s="40">
        <v>0</v>
      </c>
      <c r="Y85" s="40">
        <v>0</v>
      </c>
      <c r="Z85" s="40">
        <v>-22</v>
      </c>
      <c r="AA85" s="40">
        <v>0</v>
      </c>
      <c r="AB85" s="40">
        <v>56</v>
      </c>
      <c r="AC85" s="40">
        <v>0</v>
      </c>
      <c r="AD85" s="40">
        <v>0</v>
      </c>
      <c r="AE85" s="40">
        <v>1</v>
      </c>
      <c r="AF85" s="40">
        <v>0</v>
      </c>
      <c r="AG85" s="40">
        <v>0</v>
      </c>
      <c r="AH85" s="40">
        <v>57</v>
      </c>
      <c r="AI85" s="40">
        <v>-184</v>
      </c>
      <c r="AJ85" s="40">
        <v>3</v>
      </c>
      <c r="AK85" s="40">
        <v>3</v>
      </c>
      <c r="AL85" s="40">
        <v>0</v>
      </c>
      <c r="AM85" s="40">
        <v>3</v>
      </c>
      <c r="AN85" s="40">
        <v>3</v>
      </c>
      <c r="AO85" s="40">
        <v>1</v>
      </c>
      <c r="AP85" s="40">
        <v>0</v>
      </c>
      <c r="AQ85" s="40">
        <v>1</v>
      </c>
      <c r="AR85" s="40">
        <v>0</v>
      </c>
      <c r="AS85" s="40">
        <v>35</v>
      </c>
      <c r="AT85" s="40">
        <v>10</v>
      </c>
      <c r="AU85" s="40">
        <v>0</v>
      </c>
      <c r="AV85" s="40">
        <v>30</v>
      </c>
      <c r="AW85" s="40">
        <v>1</v>
      </c>
      <c r="AX85" s="40">
        <v>2</v>
      </c>
      <c r="AY85" s="40">
        <v>1</v>
      </c>
      <c r="AZ85" s="40">
        <v>0</v>
      </c>
      <c r="BA85" s="40">
        <v>0</v>
      </c>
      <c r="BB85" s="40">
        <v>1</v>
      </c>
      <c r="BC85" s="40">
        <v>0</v>
      </c>
      <c r="BD85" s="40">
        <v>1</v>
      </c>
      <c r="BE85" s="40">
        <v>0</v>
      </c>
      <c r="BF85" s="40">
        <v>30</v>
      </c>
      <c r="BG85">
        <v>-3</v>
      </c>
      <c r="DF85">
        <v>323</v>
      </c>
      <c r="DG85">
        <v>146</v>
      </c>
      <c r="DH85">
        <v>2</v>
      </c>
      <c r="DI85">
        <v>32</v>
      </c>
      <c r="DJ85">
        <v>281</v>
      </c>
      <c r="DK85">
        <v>10</v>
      </c>
      <c r="DL85">
        <v>1</v>
      </c>
      <c r="DM85">
        <v>10</v>
      </c>
      <c r="DN85">
        <v>0</v>
      </c>
      <c r="DO85">
        <v>1</v>
      </c>
      <c r="DP85">
        <v>1</v>
      </c>
      <c r="DQ85">
        <v>11</v>
      </c>
      <c r="DR85">
        <v>1</v>
      </c>
      <c r="DS85">
        <v>0</v>
      </c>
      <c r="DT85">
        <v>0</v>
      </c>
      <c r="DU85">
        <v>22</v>
      </c>
      <c r="DV85">
        <v>22</v>
      </c>
      <c r="DW85">
        <v>0</v>
      </c>
      <c r="DX85">
        <v>125</v>
      </c>
      <c r="DY85">
        <v>10</v>
      </c>
      <c r="DZ85">
        <v>0</v>
      </c>
      <c r="EA85">
        <v>116</v>
      </c>
      <c r="EB85">
        <v>0</v>
      </c>
      <c r="EC85">
        <v>0</v>
      </c>
      <c r="ED85">
        <v>241</v>
      </c>
      <c r="EE85">
        <v>184</v>
      </c>
      <c r="EF85">
        <v>1</v>
      </c>
      <c r="EG85">
        <v>2</v>
      </c>
      <c r="EH85">
        <v>0.5</v>
      </c>
      <c r="EI85">
        <v>0</v>
      </c>
      <c r="EJ85">
        <v>3</v>
      </c>
      <c r="EK85">
        <v>0</v>
      </c>
      <c r="EL85">
        <v>2</v>
      </c>
      <c r="EM85">
        <v>3</v>
      </c>
      <c r="EN85">
        <v>0</v>
      </c>
      <c r="EO85">
        <v>40</v>
      </c>
      <c r="EP85">
        <v>10</v>
      </c>
      <c r="EQ85">
        <v>0</v>
      </c>
      <c r="ER85">
        <v>0</v>
      </c>
      <c r="ES85">
        <v>0</v>
      </c>
      <c r="ET85">
        <v>1</v>
      </c>
      <c r="EU85">
        <v>1</v>
      </c>
      <c r="EV85">
        <v>0</v>
      </c>
      <c r="EW85">
        <v>1</v>
      </c>
      <c r="EX85">
        <v>0</v>
      </c>
      <c r="EY85">
        <v>1</v>
      </c>
      <c r="EZ85">
        <v>0</v>
      </c>
      <c r="FA85">
        <v>30</v>
      </c>
      <c r="FB85">
        <v>0</v>
      </c>
      <c r="FC85">
        <v>-3</v>
      </c>
    </row>
    <row r="86" spans="1:159" x14ac:dyDescent="0.25">
      <c r="A86" t="s">
        <v>2871</v>
      </c>
      <c r="B86">
        <v>1</v>
      </c>
      <c r="C86">
        <v>81</v>
      </c>
      <c r="D86" s="41">
        <v>3130</v>
      </c>
      <c r="E86" s="41">
        <v>3298</v>
      </c>
      <c r="F86" s="41">
        <v>5638</v>
      </c>
      <c r="G86" s="14">
        <v>5172</v>
      </c>
      <c r="H86" s="14">
        <v>7257</v>
      </c>
      <c r="I86" s="14">
        <v>2500</v>
      </c>
      <c r="J86" s="40">
        <v>312</v>
      </c>
      <c r="K86" s="40">
        <v>6</v>
      </c>
      <c r="L86" s="40">
        <v>3</v>
      </c>
      <c r="M86" s="40">
        <v>33</v>
      </c>
      <c r="N86" s="40">
        <v>164</v>
      </c>
      <c r="O86" s="40">
        <v>35</v>
      </c>
      <c r="P86" s="40">
        <v>1</v>
      </c>
      <c r="Q86" s="40">
        <v>15</v>
      </c>
      <c r="R86" s="40">
        <v>1</v>
      </c>
      <c r="S86" s="40">
        <v>1</v>
      </c>
      <c r="T86" s="40">
        <v>1</v>
      </c>
      <c r="U86" s="40">
        <v>9</v>
      </c>
      <c r="V86" s="40">
        <v>1</v>
      </c>
      <c r="W86" s="40">
        <v>0</v>
      </c>
      <c r="X86" s="40">
        <v>0</v>
      </c>
      <c r="Y86" s="40">
        <v>18</v>
      </c>
      <c r="Z86" s="40">
        <v>-4</v>
      </c>
      <c r="AA86" s="40">
        <v>1</v>
      </c>
      <c r="AB86" s="40">
        <v>67</v>
      </c>
      <c r="AC86" s="40">
        <v>0</v>
      </c>
      <c r="AD86" s="40">
        <v>0</v>
      </c>
      <c r="AE86" s="40">
        <v>82</v>
      </c>
      <c r="AF86" s="40">
        <v>0</v>
      </c>
      <c r="AG86" s="40">
        <v>0</v>
      </c>
      <c r="AH86" s="40">
        <v>149</v>
      </c>
      <c r="AI86" s="40">
        <v>-5</v>
      </c>
      <c r="AJ86" s="40">
        <v>0</v>
      </c>
      <c r="AK86" s="40">
        <v>0</v>
      </c>
      <c r="AL86" s="40">
        <v>1</v>
      </c>
      <c r="AM86" s="40">
        <v>3</v>
      </c>
      <c r="AN86" s="40">
        <v>3</v>
      </c>
      <c r="AO86" s="40">
        <v>1</v>
      </c>
      <c r="AP86" s="40">
        <v>0</v>
      </c>
      <c r="AQ86" s="40">
        <v>0</v>
      </c>
      <c r="AR86" s="40">
        <v>1</v>
      </c>
      <c r="AS86" s="40">
        <v>15</v>
      </c>
      <c r="AT86" s="40">
        <v>5</v>
      </c>
      <c r="AU86" s="40">
        <v>0</v>
      </c>
      <c r="AV86" s="40">
        <v>30</v>
      </c>
      <c r="AW86" s="40">
        <v>2</v>
      </c>
      <c r="AX86" s="40">
        <v>0</v>
      </c>
      <c r="AY86" s="40">
        <v>1</v>
      </c>
      <c r="AZ86" s="40">
        <v>0</v>
      </c>
      <c r="BA86" s="40">
        <v>2</v>
      </c>
      <c r="BB86" s="40">
        <v>1</v>
      </c>
      <c r="BC86" s="40">
        <v>1</v>
      </c>
      <c r="BD86" s="40">
        <v>3</v>
      </c>
      <c r="BE86" s="40">
        <v>35</v>
      </c>
      <c r="BF86" s="40">
        <v>80</v>
      </c>
      <c r="BG86">
        <v>-3</v>
      </c>
      <c r="DF86">
        <v>306</v>
      </c>
      <c r="DG86">
        <v>-6</v>
      </c>
      <c r="DH86">
        <v>0</v>
      </c>
      <c r="DI86">
        <v>32</v>
      </c>
      <c r="DJ86">
        <v>179</v>
      </c>
      <c r="DK86">
        <v>60</v>
      </c>
      <c r="DL86">
        <v>0</v>
      </c>
      <c r="DM86">
        <v>10</v>
      </c>
      <c r="DN86">
        <v>1</v>
      </c>
      <c r="DO86">
        <v>0</v>
      </c>
      <c r="DP86">
        <v>1</v>
      </c>
      <c r="DQ86">
        <v>11</v>
      </c>
      <c r="DR86">
        <v>1</v>
      </c>
      <c r="DS86">
        <v>0</v>
      </c>
      <c r="DT86">
        <v>0</v>
      </c>
      <c r="DU86">
        <v>22</v>
      </c>
      <c r="DV86">
        <v>4</v>
      </c>
      <c r="DW86">
        <v>0</v>
      </c>
      <c r="DX86">
        <v>136</v>
      </c>
      <c r="DY86">
        <v>0</v>
      </c>
      <c r="DZ86">
        <v>10</v>
      </c>
      <c r="EA86">
        <v>8</v>
      </c>
      <c r="EB86">
        <v>0</v>
      </c>
      <c r="EC86">
        <v>0</v>
      </c>
      <c r="ED86">
        <v>154</v>
      </c>
      <c r="EE86">
        <v>5</v>
      </c>
      <c r="EF86">
        <v>0</v>
      </c>
      <c r="EG86">
        <v>0</v>
      </c>
      <c r="EH86">
        <v>1</v>
      </c>
      <c r="EI86">
        <v>3</v>
      </c>
      <c r="EJ86">
        <v>3</v>
      </c>
      <c r="EK86">
        <v>1</v>
      </c>
      <c r="EL86">
        <v>1</v>
      </c>
      <c r="EM86">
        <v>2</v>
      </c>
      <c r="EN86">
        <v>0.5</v>
      </c>
      <c r="EO86">
        <v>25</v>
      </c>
      <c r="EP86">
        <v>0</v>
      </c>
      <c r="EQ86">
        <v>30</v>
      </c>
      <c r="ER86">
        <v>30</v>
      </c>
      <c r="ES86">
        <v>3</v>
      </c>
      <c r="ET86">
        <v>0</v>
      </c>
      <c r="EU86">
        <v>2</v>
      </c>
      <c r="EV86">
        <v>0</v>
      </c>
      <c r="EW86">
        <v>1</v>
      </c>
      <c r="EX86">
        <v>2</v>
      </c>
      <c r="EY86">
        <v>3</v>
      </c>
      <c r="EZ86">
        <v>1</v>
      </c>
      <c r="FA86">
        <v>80</v>
      </c>
      <c r="FB86">
        <v>35</v>
      </c>
      <c r="FC86">
        <v>-3</v>
      </c>
    </row>
    <row r="87" spans="1:159" x14ac:dyDescent="0.25">
      <c r="A87" t="s">
        <v>2871</v>
      </c>
      <c r="B87">
        <v>1</v>
      </c>
      <c r="C87">
        <v>82</v>
      </c>
      <c r="D87" s="41">
        <v>5929</v>
      </c>
      <c r="E87" s="41">
        <v>1986</v>
      </c>
      <c r="F87" s="41">
        <v>2823</v>
      </c>
      <c r="G87" s="14">
        <v>3300</v>
      </c>
      <c r="H87" s="14">
        <v>4818</v>
      </c>
      <c r="I87" s="14">
        <v>3754</v>
      </c>
      <c r="J87" s="40">
        <v>141</v>
      </c>
      <c r="K87" s="40">
        <v>-54</v>
      </c>
      <c r="L87" s="40">
        <v>0</v>
      </c>
      <c r="M87" s="40">
        <v>15</v>
      </c>
      <c r="N87" s="40">
        <v>116</v>
      </c>
      <c r="O87" s="40">
        <v>10</v>
      </c>
      <c r="P87" s="40">
        <v>0</v>
      </c>
      <c r="Q87" s="40">
        <v>15</v>
      </c>
      <c r="R87" s="40">
        <v>1</v>
      </c>
      <c r="S87" s="40">
        <v>1</v>
      </c>
      <c r="T87" s="40">
        <v>1</v>
      </c>
      <c r="U87" s="40">
        <v>0</v>
      </c>
      <c r="V87" s="40">
        <v>0</v>
      </c>
      <c r="W87" s="40">
        <v>0</v>
      </c>
      <c r="X87" s="40">
        <v>0</v>
      </c>
      <c r="Y87" s="40">
        <v>0</v>
      </c>
      <c r="Z87" s="40">
        <v>0</v>
      </c>
      <c r="AA87" s="40">
        <v>0</v>
      </c>
      <c r="AB87" s="40">
        <v>116</v>
      </c>
      <c r="AC87" s="40">
        <v>0</v>
      </c>
      <c r="AD87" s="40">
        <v>0</v>
      </c>
      <c r="AE87" s="40">
        <v>0</v>
      </c>
      <c r="AF87" s="40">
        <v>0</v>
      </c>
      <c r="AG87" s="40">
        <v>0</v>
      </c>
      <c r="AH87" s="40">
        <v>116</v>
      </c>
      <c r="AI87" s="40">
        <v>-34</v>
      </c>
      <c r="AJ87" s="40">
        <v>0</v>
      </c>
      <c r="AK87" s="40">
        <v>0</v>
      </c>
      <c r="AL87" s="40">
        <v>1</v>
      </c>
      <c r="AM87" s="40">
        <v>0</v>
      </c>
      <c r="AN87" s="40">
        <v>0</v>
      </c>
      <c r="AO87" s="40">
        <v>1</v>
      </c>
      <c r="AP87" s="40">
        <v>0</v>
      </c>
      <c r="AQ87" s="40">
        <v>0</v>
      </c>
      <c r="AR87" s="40">
        <v>1</v>
      </c>
      <c r="AS87" s="40">
        <v>0</v>
      </c>
      <c r="AT87" s="40">
        <v>10</v>
      </c>
      <c r="AU87" s="40">
        <v>0</v>
      </c>
      <c r="AV87" s="40">
        <v>0</v>
      </c>
      <c r="AW87" s="40">
        <v>1</v>
      </c>
      <c r="AX87" s="40">
        <v>1</v>
      </c>
      <c r="AY87" s="40">
        <v>0</v>
      </c>
      <c r="AZ87" s="40">
        <v>0</v>
      </c>
      <c r="BA87" s="40">
        <v>1</v>
      </c>
      <c r="BB87" s="40">
        <v>0</v>
      </c>
      <c r="BC87" s="40">
        <v>0</v>
      </c>
      <c r="BD87" s="40">
        <v>0</v>
      </c>
      <c r="BE87" s="40">
        <v>5</v>
      </c>
      <c r="BF87" s="40">
        <v>0</v>
      </c>
      <c r="BG87">
        <v>-3</v>
      </c>
      <c r="DF87">
        <v>195</v>
      </c>
      <c r="DG87">
        <v>54</v>
      </c>
      <c r="DH87">
        <v>2</v>
      </c>
      <c r="DI87">
        <v>5</v>
      </c>
      <c r="DJ87">
        <v>150</v>
      </c>
      <c r="DK87">
        <v>35</v>
      </c>
      <c r="DL87">
        <v>1</v>
      </c>
      <c r="DM87">
        <v>5</v>
      </c>
      <c r="DN87">
        <v>0</v>
      </c>
      <c r="DO87">
        <v>0</v>
      </c>
      <c r="DP87">
        <v>1</v>
      </c>
      <c r="DQ87">
        <v>0</v>
      </c>
      <c r="DR87">
        <v>0</v>
      </c>
      <c r="DS87">
        <v>0</v>
      </c>
      <c r="DT87">
        <v>0</v>
      </c>
      <c r="DU87">
        <v>0</v>
      </c>
      <c r="DV87">
        <v>0</v>
      </c>
      <c r="DW87">
        <v>0</v>
      </c>
      <c r="DX87">
        <v>26</v>
      </c>
      <c r="DY87">
        <v>0</v>
      </c>
      <c r="DZ87">
        <v>0</v>
      </c>
      <c r="EA87">
        <v>124</v>
      </c>
      <c r="EB87">
        <v>0</v>
      </c>
      <c r="EC87">
        <v>0</v>
      </c>
      <c r="ED87">
        <v>150</v>
      </c>
      <c r="EE87">
        <v>34</v>
      </c>
      <c r="EF87">
        <v>0</v>
      </c>
      <c r="EG87">
        <v>0</v>
      </c>
      <c r="EH87">
        <v>1</v>
      </c>
      <c r="EI87">
        <v>0</v>
      </c>
      <c r="EJ87">
        <v>0</v>
      </c>
      <c r="EK87">
        <v>1</v>
      </c>
      <c r="EL87">
        <v>0</v>
      </c>
      <c r="EM87">
        <v>0</v>
      </c>
      <c r="EN87">
        <v>1</v>
      </c>
      <c r="EO87">
        <v>0</v>
      </c>
      <c r="EP87">
        <v>5</v>
      </c>
      <c r="EQ87">
        <v>30</v>
      </c>
      <c r="ER87">
        <v>0</v>
      </c>
      <c r="ES87">
        <v>0</v>
      </c>
      <c r="ET87">
        <v>3</v>
      </c>
      <c r="EU87">
        <v>1</v>
      </c>
      <c r="EV87">
        <v>0</v>
      </c>
      <c r="EW87">
        <v>0</v>
      </c>
      <c r="EX87">
        <v>1</v>
      </c>
      <c r="EY87">
        <v>0</v>
      </c>
      <c r="EZ87">
        <v>0</v>
      </c>
      <c r="FA87">
        <v>0</v>
      </c>
      <c r="FB87">
        <v>5</v>
      </c>
      <c r="FC87">
        <v>-3</v>
      </c>
    </row>
    <row r="88" spans="1:159" x14ac:dyDescent="0.25">
      <c r="A88" t="s">
        <v>2871</v>
      </c>
      <c r="B88">
        <v>1</v>
      </c>
      <c r="C88">
        <v>83</v>
      </c>
      <c r="D88" s="41">
        <v>7235</v>
      </c>
      <c r="E88" s="41">
        <v>2538</v>
      </c>
      <c r="F88" s="41">
        <v>3277</v>
      </c>
      <c r="G88" s="14">
        <v>4198</v>
      </c>
      <c r="H88" s="14">
        <v>2883</v>
      </c>
      <c r="I88" s="14">
        <v>3750</v>
      </c>
      <c r="J88" s="40">
        <v>194</v>
      </c>
      <c r="K88" s="40">
        <v>-270</v>
      </c>
      <c r="L88" s="40">
        <v>1</v>
      </c>
      <c r="M88" s="40">
        <v>27</v>
      </c>
      <c r="N88" s="40">
        <v>57</v>
      </c>
      <c r="O88" s="40">
        <v>35</v>
      </c>
      <c r="P88" s="40">
        <v>0</v>
      </c>
      <c r="Q88" s="40">
        <v>15</v>
      </c>
      <c r="R88" s="40">
        <v>1</v>
      </c>
      <c r="S88" s="40">
        <v>1</v>
      </c>
      <c r="T88" s="40">
        <v>1</v>
      </c>
      <c r="U88" s="40">
        <v>6</v>
      </c>
      <c r="V88" s="40">
        <v>1</v>
      </c>
      <c r="W88" s="40">
        <v>0</v>
      </c>
      <c r="X88" s="40">
        <v>0</v>
      </c>
      <c r="Y88" s="40">
        <v>12</v>
      </c>
      <c r="Z88" s="40">
        <v>12</v>
      </c>
      <c r="AA88" s="40">
        <v>1</v>
      </c>
      <c r="AB88" s="40">
        <v>47</v>
      </c>
      <c r="AC88" s="40">
        <v>0</v>
      </c>
      <c r="AD88" s="40">
        <v>0</v>
      </c>
      <c r="AE88" s="40">
        <v>0</v>
      </c>
      <c r="AF88" s="40">
        <v>0</v>
      </c>
      <c r="AG88" s="40">
        <v>0</v>
      </c>
      <c r="AH88" s="40">
        <v>47</v>
      </c>
      <c r="AI88" s="40">
        <v>-222</v>
      </c>
      <c r="AJ88" s="40">
        <v>0</v>
      </c>
      <c r="AK88" s="40">
        <v>0</v>
      </c>
      <c r="AL88" s="40">
        <v>1</v>
      </c>
      <c r="AM88" s="40">
        <v>0</v>
      </c>
      <c r="AN88" s="40">
        <v>2</v>
      </c>
      <c r="AO88" s="40">
        <v>0</v>
      </c>
      <c r="AP88" s="40">
        <v>0</v>
      </c>
      <c r="AQ88" s="40">
        <v>0</v>
      </c>
      <c r="AR88" s="40">
        <v>1</v>
      </c>
      <c r="AS88" s="40">
        <v>10</v>
      </c>
      <c r="AT88" s="40">
        <v>5</v>
      </c>
      <c r="AU88" s="40">
        <v>30</v>
      </c>
      <c r="AV88" s="40">
        <v>0</v>
      </c>
      <c r="AW88" s="40">
        <v>1</v>
      </c>
      <c r="AX88" s="40">
        <v>0</v>
      </c>
      <c r="AY88" s="40">
        <v>3</v>
      </c>
      <c r="AZ88" s="40">
        <v>0</v>
      </c>
      <c r="BA88" s="40">
        <v>0</v>
      </c>
      <c r="BB88" s="40">
        <v>0</v>
      </c>
      <c r="BC88" s="40">
        <v>2</v>
      </c>
      <c r="BD88" s="40">
        <v>3</v>
      </c>
      <c r="BE88" s="40">
        <v>50</v>
      </c>
      <c r="BF88" s="40">
        <v>75</v>
      </c>
      <c r="BG88">
        <v>-3</v>
      </c>
      <c r="DF88">
        <v>464</v>
      </c>
      <c r="DG88">
        <v>270</v>
      </c>
      <c r="DH88">
        <v>3</v>
      </c>
      <c r="DI88">
        <v>10</v>
      </c>
      <c r="DJ88">
        <v>314</v>
      </c>
      <c r="DK88">
        <v>90</v>
      </c>
      <c r="DL88">
        <v>1</v>
      </c>
      <c r="DM88">
        <v>10</v>
      </c>
      <c r="DN88">
        <v>1</v>
      </c>
      <c r="DO88">
        <v>0</v>
      </c>
      <c r="DP88">
        <v>1</v>
      </c>
      <c r="DQ88">
        <v>0</v>
      </c>
      <c r="DR88">
        <v>0</v>
      </c>
      <c r="DS88">
        <v>0</v>
      </c>
      <c r="DT88">
        <v>0</v>
      </c>
      <c r="DU88">
        <v>0</v>
      </c>
      <c r="DV88">
        <v>-12</v>
      </c>
      <c r="DW88">
        <v>0</v>
      </c>
      <c r="DX88">
        <v>130</v>
      </c>
      <c r="DY88">
        <v>10</v>
      </c>
      <c r="DZ88">
        <v>10</v>
      </c>
      <c r="EA88">
        <v>129</v>
      </c>
      <c r="EB88">
        <v>10</v>
      </c>
      <c r="EC88">
        <v>0</v>
      </c>
      <c r="ED88">
        <v>269</v>
      </c>
      <c r="EE88">
        <v>222</v>
      </c>
      <c r="EF88">
        <v>3</v>
      </c>
      <c r="EG88">
        <v>3</v>
      </c>
      <c r="EH88">
        <v>1</v>
      </c>
      <c r="EI88">
        <v>3</v>
      </c>
      <c r="EJ88">
        <v>3</v>
      </c>
      <c r="EK88">
        <v>1</v>
      </c>
      <c r="EL88">
        <v>3</v>
      </c>
      <c r="EM88">
        <v>3</v>
      </c>
      <c r="EN88">
        <v>0.33333333333333331</v>
      </c>
      <c r="EO88">
        <v>45</v>
      </c>
      <c r="EP88">
        <v>0</v>
      </c>
      <c r="EQ88">
        <v>60</v>
      </c>
      <c r="ER88">
        <v>30</v>
      </c>
      <c r="ES88">
        <v>3</v>
      </c>
      <c r="ET88">
        <v>2</v>
      </c>
      <c r="EU88">
        <v>3</v>
      </c>
      <c r="EV88">
        <v>1</v>
      </c>
      <c r="EW88">
        <v>0</v>
      </c>
      <c r="EX88">
        <v>0</v>
      </c>
      <c r="EY88">
        <v>3</v>
      </c>
      <c r="EZ88">
        <v>2</v>
      </c>
      <c r="FA88">
        <v>75</v>
      </c>
      <c r="FB88">
        <v>50</v>
      </c>
      <c r="FC88">
        <v>-3</v>
      </c>
    </row>
    <row r="89" spans="1:159" x14ac:dyDescent="0.25">
      <c r="A89" t="s">
        <v>2871</v>
      </c>
      <c r="B89">
        <v>1</v>
      </c>
      <c r="C89">
        <v>84</v>
      </c>
      <c r="D89" s="41">
        <v>3102</v>
      </c>
      <c r="E89" s="41">
        <v>7048</v>
      </c>
      <c r="F89" s="41">
        <v>2472</v>
      </c>
      <c r="G89" s="14">
        <v>1792</v>
      </c>
      <c r="H89" s="14">
        <v>4181</v>
      </c>
      <c r="I89" s="14">
        <v>3367</v>
      </c>
      <c r="J89" s="40">
        <v>190</v>
      </c>
      <c r="K89" s="40">
        <v>-130</v>
      </c>
      <c r="L89" s="40">
        <v>1</v>
      </c>
      <c r="M89" s="40">
        <v>31</v>
      </c>
      <c r="N89" s="40">
        <v>154</v>
      </c>
      <c r="O89" s="40">
        <v>0</v>
      </c>
      <c r="P89" s="40">
        <v>0</v>
      </c>
      <c r="Q89" s="40">
        <v>15</v>
      </c>
      <c r="R89" s="40">
        <v>1</v>
      </c>
      <c r="S89" s="40">
        <v>1</v>
      </c>
      <c r="T89" s="40">
        <v>1</v>
      </c>
      <c r="U89" s="40">
        <v>8</v>
      </c>
      <c r="V89" s="40">
        <v>1</v>
      </c>
      <c r="W89" s="40">
        <v>0</v>
      </c>
      <c r="X89" s="40">
        <v>0</v>
      </c>
      <c r="Y89" s="40">
        <v>16</v>
      </c>
      <c r="Z89" s="40">
        <v>-8</v>
      </c>
      <c r="AA89" s="40">
        <v>1</v>
      </c>
      <c r="AB89" s="40">
        <v>132</v>
      </c>
      <c r="AC89" s="40">
        <v>0</v>
      </c>
      <c r="AD89" s="40">
        <v>0</v>
      </c>
      <c r="AE89" s="40">
        <v>22</v>
      </c>
      <c r="AF89" s="40">
        <v>0</v>
      </c>
      <c r="AG89" s="40">
        <v>0</v>
      </c>
      <c r="AH89" s="40">
        <v>154</v>
      </c>
      <c r="AI89" s="40">
        <v>-57</v>
      </c>
      <c r="AJ89" s="40">
        <v>0</v>
      </c>
      <c r="AK89" s="40">
        <v>0</v>
      </c>
      <c r="AL89" s="40">
        <v>1</v>
      </c>
      <c r="AM89" s="40">
        <v>0</v>
      </c>
      <c r="AN89" s="40">
        <v>0</v>
      </c>
      <c r="AO89" s="40">
        <v>1</v>
      </c>
      <c r="AP89" s="40">
        <v>0</v>
      </c>
      <c r="AQ89" s="40">
        <v>0</v>
      </c>
      <c r="AR89" s="40">
        <v>1</v>
      </c>
      <c r="AS89" s="40">
        <v>0</v>
      </c>
      <c r="AT89" s="40">
        <v>0</v>
      </c>
      <c r="AU89" s="40">
        <v>0</v>
      </c>
      <c r="AV89" s="40">
        <v>0</v>
      </c>
      <c r="AW89" s="40">
        <v>0</v>
      </c>
      <c r="AX89" s="40">
        <v>0</v>
      </c>
      <c r="AY89" s="40">
        <v>0</v>
      </c>
      <c r="AZ89" s="40">
        <v>0</v>
      </c>
      <c r="BA89" s="40">
        <v>0</v>
      </c>
      <c r="BB89" s="40">
        <v>1</v>
      </c>
      <c r="BC89" s="40">
        <v>1</v>
      </c>
      <c r="BD89" s="40">
        <v>0</v>
      </c>
      <c r="BE89" s="40">
        <v>25</v>
      </c>
      <c r="BF89" s="40">
        <v>5</v>
      </c>
      <c r="BG89">
        <v>-3</v>
      </c>
      <c r="DF89">
        <v>320</v>
      </c>
      <c r="DG89">
        <v>130</v>
      </c>
      <c r="DH89">
        <v>3</v>
      </c>
      <c r="DI89">
        <v>39</v>
      </c>
      <c r="DJ89">
        <v>221</v>
      </c>
      <c r="DK89">
        <v>35</v>
      </c>
      <c r="DL89">
        <v>1</v>
      </c>
      <c r="DM89">
        <v>15</v>
      </c>
      <c r="DN89">
        <v>1</v>
      </c>
      <c r="DO89">
        <v>1</v>
      </c>
      <c r="DP89">
        <v>1</v>
      </c>
      <c r="DQ89">
        <v>12</v>
      </c>
      <c r="DR89">
        <v>1</v>
      </c>
      <c r="DS89">
        <v>0</v>
      </c>
      <c r="DT89">
        <v>0</v>
      </c>
      <c r="DU89">
        <v>24</v>
      </c>
      <c r="DV89">
        <v>8</v>
      </c>
      <c r="DW89">
        <v>1</v>
      </c>
      <c r="DX89">
        <v>123</v>
      </c>
      <c r="DY89">
        <v>0</v>
      </c>
      <c r="DZ89">
        <v>0</v>
      </c>
      <c r="EA89">
        <v>78</v>
      </c>
      <c r="EB89">
        <v>0</v>
      </c>
      <c r="EC89">
        <v>10</v>
      </c>
      <c r="ED89">
        <v>211</v>
      </c>
      <c r="EE89">
        <v>57</v>
      </c>
      <c r="EF89">
        <v>0</v>
      </c>
      <c r="EG89">
        <v>0</v>
      </c>
      <c r="EH89">
        <v>1</v>
      </c>
      <c r="EI89">
        <v>0</v>
      </c>
      <c r="EJ89">
        <v>0</v>
      </c>
      <c r="EK89">
        <v>1</v>
      </c>
      <c r="EL89">
        <v>2</v>
      </c>
      <c r="EM89">
        <v>2</v>
      </c>
      <c r="EN89">
        <v>0.5</v>
      </c>
      <c r="EO89">
        <v>10</v>
      </c>
      <c r="EP89">
        <v>5</v>
      </c>
      <c r="EQ89">
        <v>30</v>
      </c>
      <c r="ER89">
        <v>0</v>
      </c>
      <c r="ES89">
        <v>1</v>
      </c>
      <c r="ET89">
        <v>3</v>
      </c>
      <c r="EU89">
        <v>0</v>
      </c>
      <c r="EV89">
        <v>0</v>
      </c>
      <c r="EW89">
        <v>1</v>
      </c>
      <c r="EX89">
        <v>0</v>
      </c>
      <c r="EY89">
        <v>0</v>
      </c>
      <c r="EZ89">
        <v>1</v>
      </c>
      <c r="FA89">
        <v>5</v>
      </c>
      <c r="FB89">
        <v>25</v>
      </c>
      <c r="FC89">
        <v>-3</v>
      </c>
    </row>
    <row r="90" spans="1:159" x14ac:dyDescent="0.25">
      <c r="A90" t="s">
        <v>2871</v>
      </c>
      <c r="B90">
        <v>1</v>
      </c>
      <c r="C90">
        <v>85</v>
      </c>
      <c r="D90" s="41">
        <v>4239</v>
      </c>
      <c r="E90" s="41">
        <v>4674</v>
      </c>
      <c r="F90" s="41">
        <v>5658</v>
      </c>
      <c r="G90" s="14">
        <v>876</v>
      </c>
      <c r="H90" s="14">
        <v>525</v>
      </c>
      <c r="I90" s="14">
        <v>6056</v>
      </c>
      <c r="J90" s="40">
        <v>155</v>
      </c>
      <c r="K90" s="40">
        <v>-293</v>
      </c>
      <c r="L90" s="40">
        <v>0</v>
      </c>
      <c r="M90" s="40">
        <v>15</v>
      </c>
      <c r="N90" s="40">
        <v>75</v>
      </c>
      <c r="O90" s="40">
        <v>65</v>
      </c>
      <c r="P90" s="40">
        <v>0</v>
      </c>
      <c r="Q90" s="40">
        <v>15</v>
      </c>
      <c r="R90" s="40">
        <v>1</v>
      </c>
      <c r="S90" s="40">
        <v>1</v>
      </c>
      <c r="T90" s="40">
        <v>1</v>
      </c>
      <c r="U90" s="40">
        <v>0</v>
      </c>
      <c r="V90" s="40">
        <v>0</v>
      </c>
      <c r="W90" s="40">
        <v>0</v>
      </c>
      <c r="X90" s="40">
        <v>-8</v>
      </c>
      <c r="Y90" s="40">
        <v>0</v>
      </c>
      <c r="Z90" s="40">
        <v>-4</v>
      </c>
      <c r="AA90" s="40">
        <v>0</v>
      </c>
      <c r="AB90" s="40">
        <v>60</v>
      </c>
      <c r="AC90" s="40">
        <v>0</v>
      </c>
      <c r="AD90" s="40">
        <v>0</v>
      </c>
      <c r="AE90" s="40">
        <v>0</v>
      </c>
      <c r="AF90" s="40">
        <v>0</v>
      </c>
      <c r="AG90" s="40">
        <v>0</v>
      </c>
      <c r="AH90" s="40">
        <v>60</v>
      </c>
      <c r="AI90" s="40">
        <v>-232</v>
      </c>
      <c r="AJ90" s="40">
        <v>0</v>
      </c>
      <c r="AK90" s="40">
        <v>0</v>
      </c>
      <c r="AL90" s="40">
        <v>1</v>
      </c>
      <c r="AM90" s="40">
        <v>3</v>
      </c>
      <c r="AN90" s="40">
        <v>3</v>
      </c>
      <c r="AO90" s="40">
        <v>1</v>
      </c>
      <c r="AP90" s="40">
        <v>0</v>
      </c>
      <c r="AQ90" s="40">
        <v>0</v>
      </c>
      <c r="AR90" s="40">
        <v>1</v>
      </c>
      <c r="AS90" s="40">
        <v>15</v>
      </c>
      <c r="AT90" s="40">
        <v>5</v>
      </c>
      <c r="AU90" s="40">
        <v>30</v>
      </c>
      <c r="AV90" s="40">
        <v>30</v>
      </c>
      <c r="AW90" s="40">
        <v>1</v>
      </c>
      <c r="AX90" s="40">
        <v>2</v>
      </c>
      <c r="AY90" s="40">
        <v>3</v>
      </c>
      <c r="AZ90" s="40">
        <v>0</v>
      </c>
      <c r="BA90" s="40">
        <v>0</v>
      </c>
      <c r="BB90" s="40">
        <v>0</v>
      </c>
      <c r="BC90" s="40">
        <v>0</v>
      </c>
      <c r="BD90" s="40">
        <v>0</v>
      </c>
      <c r="BE90" s="40">
        <v>0</v>
      </c>
      <c r="BF90" s="40">
        <v>0</v>
      </c>
      <c r="BG90">
        <v>-3</v>
      </c>
      <c r="DF90">
        <v>448</v>
      </c>
      <c r="DG90">
        <v>293</v>
      </c>
      <c r="DH90">
        <v>3</v>
      </c>
      <c r="DI90">
        <v>51</v>
      </c>
      <c r="DJ90">
        <v>332</v>
      </c>
      <c r="DK90">
        <v>65</v>
      </c>
      <c r="DL90">
        <v>1</v>
      </c>
      <c r="DM90">
        <v>15</v>
      </c>
      <c r="DN90">
        <v>1</v>
      </c>
      <c r="DO90">
        <v>1</v>
      </c>
      <c r="DP90">
        <v>1</v>
      </c>
      <c r="DQ90">
        <v>10</v>
      </c>
      <c r="DR90">
        <v>1</v>
      </c>
      <c r="DS90">
        <v>8</v>
      </c>
      <c r="DT90">
        <v>8</v>
      </c>
      <c r="DU90">
        <v>36</v>
      </c>
      <c r="DV90">
        <v>36</v>
      </c>
      <c r="DW90">
        <v>1</v>
      </c>
      <c r="DX90">
        <v>136</v>
      </c>
      <c r="DY90">
        <v>0</v>
      </c>
      <c r="DZ90">
        <v>10</v>
      </c>
      <c r="EA90">
        <v>136</v>
      </c>
      <c r="EB90">
        <v>10</v>
      </c>
      <c r="EC90">
        <v>10</v>
      </c>
      <c r="ED90">
        <v>292</v>
      </c>
      <c r="EE90">
        <v>232</v>
      </c>
      <c r="EF90">
        <v>2</v>
      </c>
      <c r="EG90">
        <v>2</v>
      </c>
      <c r="EH90">
        <v>1</v>
      </c>
      <c r="EI90">
        <v>3</v>
      </c>
      <c r="EJ90">
        <v>3</v>
      </c>
      <c r="EK90">
        <v>1</v>
      </c>
      <c r="EL90">
        <v>3</v>
      </c>
      <c r="EM90">
        <v>3</v>
      </c>
      <c r="EN90">
        <v>0.66666666666666663</v>
      </c>
      <c r="EO90">
        <v>40</v>
      </c>
      <c r="EP90">
        <v>5</v>
      </c>
      <c r="EQ90">
        <v>30</v>
      </c>
      <c r="ER90">
        <v>30</v>
      </c>
      <c r="ES90">
        <v>2</v>
      </c>
      <c r="ET90">
        <v>3</v>
      </c>
      <c r="EU90">
        <v>1</v>
      </c>
      <c r="EV90">
        <v>0</v>
      </c>
      <c r="EW90">
        <v>0</v>
      </c>
      <c r="EX90">
        <v>0</v>
      </c>
      <c r="EY90">
        <v>0</v>
      </c>
      <c r="EZ90">
        <v>0</v>
      </c>
      <c r="FA90">
        <v>0</v>
      </c>
      <c r="FB90">
        <v>0</v>
      </c>
      <c r="FC90">
        <v>-3</v>
      </c>
    </row>
    <row r="91" spans="1:159" x14ac:dyDescent="0.25">
      <c r="A91" t="s">
        <v>2871</v>
      </c>
      <c r="B91">
        <v>1</v>
      </c>
      <c r="C91">
        <v>86</v>
      </c>
      <c r="D91" s="41">
        <v>5576</v>
      </c>
      <c r="E91" s="41">
        <v>3007</v>
      </c>
      <c r="F91" s="41">
        <v>2491</v>
      </c>
      <c r="G91" s="14">
        <v>877</v>
      </c>
      <c r="H91" s="14">
        <v>2220</v>
      </c>
      <c r="I91" s="14">
        <v>3134</v>
      </c>
      <c r="J91" s="40">
        <v>337</v>
      </c>
      <c r="K91" s="40">
        <v>77</v>
      </c>
      <c r="L91" s="40">
        <v>4</v>
      </c>
      <c r="M91" s="40">
        <v>29</v>
      </c>
      <c r="N91" s="40">
        <v>213</v>
      </c>
      <c r="O91" s="40">
        <v>90</v>
      </c>
      <c r="P91" s="40">
        <v>1</v>
      </c>
      <c r="Q91" s="40">
        <v>15</v>
      </c>
      <c r="R91" s="40">
        <v>1</v>
      </c>
      <c r="S91" s="40">
        <v>1</v>
      </c>
      <c r="T91" s="40">
        <v>1</v>
      </c>
      <c r="U91" s="40">
        <v>7</v>
      </c>
      <c r="V91" s="40">
        <v>1</v>
      </c>
      <c r="W91" s="40">
        <v>0</v>
      </c>
      <c r="X91" s="40">
        <v>0</v>
      </c>
      <c r="Y91" s="40">
        <v>14</v>
      </c>
      <c r="Z91" s="40">
        <v>-2</v>
      </c>
      <c r="AA91" s="40">
        <v>1</v>
      </c>
      <c r="AB91" s="40">
        <v>91</v>
      </c>
      <c r="AC91" s="40">
        <v>10</v>
      </c>
      <c r="AD91" s="40">
        <v>10</v>
      </c>
      <c r="AE91" s="40">
        <v>67</v>
      </c>
      <c r="AF91" s="40">
        <v>0</v>
      </c>
      <c r="AG91" s="40">
        <v>0</v>
      </c>
      <c r="AH91" s="40">
        <v>168</v>
      </c>
      <c r="AI91" s="40">
        <v>-21</v>
      </c>
      <c r="AJ91" s="40">
        <v>1</v>
      </c>
      <c r="AK91" s="40">
        <v>3</v>
      </c>
      <c r="AL91" s="40">
        <v>0.33333333333333331</v>
      </c>
      <c r="AM91" s="40">
        <v>3</v>
      </c>
      <c r="AN91" s="40">
        <v>3</v>
      </c>
      <c r="AO91" s="40">
        <v>1</v>
      </c>
      <c r="AP91" s="40">
        <v>3</v>
      </c>
      <c r="AQ91" s="40">
        <v>3</v>
      </c>
      <c r="AR91" s="40">
        <v>0.33333333333333331</v>
      </c>
      <c r="AS91" s="40">
        <v>45</v>
      </c>
      <c r="AT91" s="40">
        <v>0</v>
      </c>
      <c r="AU91" s="40">
        <v>60</v>
      </c>
      <c r="AV91" s="40">
        <v>30</v>
      </c>
      <c r="AW91" s="40">
        <v>3</v>
      </c>
      <c r="AX91" s="40">
        <v>3</v>
      </c>
      <c r="AY91" s="40">
        <v>2</v>
      </c>
      <c r="AZ91" s="40">
        <v>1</v>
      </c>
      <c r="BA91" s="40">
        <v>1</v>
      </c>
      <c r="BB91" s="40">
        <v>1</v>
      </c>
      <c r="BC91" s="40">
        <v>0</v>
      </c>
      <c r="BD91" s="40">
        <v>0</v>
      </c>
      <c r="BE91" s="40">
        <v>5</v>
      </c>
      <c r="BF91" s="40">
        <v>5</v>
      </c>
      <c r="BG91">
        <v>-3</v>
      </c>
      <c r="DF91">
        <v>260</v>
      </c>
      <c r="DG91">
        <v>-77</v>
      </c>
      <c r="DH91">
        <v>0</v>
      </c>
      <c r="DI91">
        <v>26</v>
      </c>
      <c r="DJ91">
        <v>194</v>
      </c>
      <c r="DK91">
        <v>35</v>
      </c>
      <c r="DL91">
        <v>0</v>
      </c>
      <c r="DM91">
        <v>10</v>
      </c>
      <c r="DN91">
        <v>0</v>
      </c>
      <c r="DO91">
        <v>1</v>
      </c>
      <c r="DP91">
        <v>1</v>
      </c>
      <c r="DQ91">
        <v>8</v>
      </c>
      <c r="DR91">
        <v>1</v>
      </c>
      <c r="DS91">
        <v>0</v>
      </c>
      <c r="DT91">
        <v>0</v>
      </c>
      <c r="DU91">
        <v>16</v>
      </c>
      <c r="DV91">
        <v>2</v>
      </c>
      <c r="DW91">
        <v>0</v>
      </c>
      <c r="DX91">
        <v>136</v>
      </c>
      <c r="DY91">
        <v>0</v>
      </c>
      <c r="DZ91">
        <v>0</v>
      </c>
      <c r="EA91">
        <v>53</v>
      </c>
      <c r="EB91">
        <v>0</v>
      </c>
      <c r="EC91">
        <v>0</v>
      </c>
      <c r="ED91">
        <v>189</v>
      </c>
      <c r="EE91">
        <v>21</v>
      </c>
      <c r="EF91">
        <v>0</v>
      </c>
      <c r="EG91">
        <v>0</v>
      </c>
      <c r="EH91">
        <v>1</v>
      </c>
      <c r="EI91">
        <v>0</v>
      </c>
      <c r="EJ91">
        <v>1</v>
      </c>
      <c r="EK91">
        <v>0</v>
      </c>
      <c r="EL91">
        <v>0</v>
      </c>
      <c r="EM91">
        <v>0</v>
      </c>
      <c r="EN91">
        <v>1</v>
      </c>
      <c r="EO91">
        <v>5</v>
      </c>
      <c r="EP91">
        <v>5</v>
      </c>
      <c r="EQ91">
        <v>30</v>
      </c>
      <c r="ER91">
        <v>0</v>
      </c>
      <c r="ES91">
        <v>3</v>
      </c>
      <c r="ET91">
        <v>0</v>
      </c>
      <c r="EU91">
        <v>1</v>
      </c>
      <c r="EV91">
        <v>0</v>
      </c>
      <c r="EW91">
        <v>1</v>
      </c>
      <c r="EX91">
        <v>1</v>
      </c>
      <c r="EY91">
        <v>0</v>
      </c>
      <c r="EZ91">
        <v>0</v>
      </c>
      <c r="FA91">
        <v>5</v>
      </c>
      <c r="FB91">
        <v>5</v>
      </c>
      <c r="FC91">
        <v>-3</v>
      </c>
    </row>
    <row r="92" spans="1:159" x14ac:dyDescent="0.25">
      <c r="A92" t="s">
        <v>2871</v>
      </c>
      <c r="B92">
        <v>1</v>
      </c>
      <c r="C92">
        <v>87</v>
      </c>
      <c r="D92" s="41">
        <v>3367</v>
      </c>
      <c r="E92" s="41">
        <v>7257</v>
      </c>
      <c r="F92" s="41">
        <v>6453</v>
      </c>
      <c r="G92" s="14">
        <v>6047</v>
      </c>
      <c r="H92" s="14">
        <v>1986</v>
      </c>
      <c r="I92" s="14">
        <v>2500</v>
      </c>
      <c r="J92" s="40">
        <v>65</v>
      </c>
      <c r="K92" s="40">
        <v>-305</v>
      </c>
      <c r="L92" s="40">
        <v>0</v>
      </c>
      <c r="M92" s="40">
        <v>10</v>
      </c>
      <c r="N92" s="40">
        <v>0</v>
      </c>
      <c r="O92" s="40">
        <v>30</v>
      </c>
      <c r="P92" s="40">
        <v>0</v>
      </c>
      <c r="Q92" s="40">
        <v>10</v>
      </c>
      <c r="R92" s="40">
        <v>1</v>
      </c>
      <c r="S92" s="40">
        <v>0</v>
      </c>
      <c r="T92" s="40">
        <v>1</v>
      </c>
      <c r="U92" s="40">
        <v>0</v>
      </c>
      <c r="V92" s="40">
        <v>0</v>
      </c>
      <c r="W92" s="40">
        <v>0</v>
      </c>
      <c r="X92" s="40">
        <v>0</v>
      </c>
      <c r="Y92" s="40">
        <v>0</v>
      </c>
      <c r="Z92" s="40">
        <v>-4</v>
      </c>
      <c r="AA92" s="40">
        <v>0</v>
      </c>
      <c r="AB92" s="40">
        <v>0</v>
      </c>
      <c r="AC92" s="40">
        <v>0</v>
      </c>
      <c r="AD92" s="40">
        <v>0</v>
      </c>
      <c r="AE92" s="40">
        <v>0</v>
      </c>
      <c r="AF92" s="40">
        <v>0</v>
      </c>
      <c r="AG92" s="40">
        <v>0</v>
      </c>
      <c r="AH92" s="40">
        <v>0</v>
      </c>
      <c r="AI92" s="40">
        <v>-246</v>
      </c>
      <c r="AJ92" s="40">
        <v>0</v>
      </c>
      <c r="AK92" s="40">
        <v>0</v>
      </c>
      <c r="AL92" s="40">
        <v>1</v>
      </c>
      <c r="AM92" s="40">
        <v>0</v>
      </c>
      <c r="AN92" s="40">
        <v>0</v>
      </c>
      <c r="AO92" s="40">
        <v>1</v>
      </c>
      <c r="AP92" s="40">
        <v>0</v>
      </c>
      <c r="AQ92" s="40">
        <v>0</v>
      </c>
      <c r="AR92" s="40">
        <v>1</v>
      </c>
      <c r="AS92" s="40">
        <v>0</v>
      </c>
      <c r="AT92" s="40">
        <v>0</v>
      </c>
      <c r="AU92" s="40">
        <v>30</v>
      </c>
      <c r="AV92" s="40">
        <v>0</v>
      </c>
      <c r="AW92" s="40">
        <v>0</v>
      </c>
      <c r="AX92" s="40">
        <v>0</v>
      </c>
      <c r="AY92" s="40">
        <v>3</v>
      </c>
      <c r="AZ92" s="40">
        <v>0</v>
      </c>
      <c r="BA92" s="40">
        <v>1</v>
      </c>
      <c r="BB92" s="40">
        <v>0</v>
      </c>
      <c r="BC92" s="40">
        <v>0</v>
      </c>
      <c r="BD92" s="40">
        <v>1</v>
      </c>
      <c r="BE92" s="40">
        <v>5</v>
      </c>
      <c r="BF92" s="40">
        <v>25</v>
      </c>
      <c r="BG92">
        <v>-3</v>
      </c>
      <c r="DF92">
        <v>370</v>
      </c>
      <c r="DG92">
        <v>305</v>
      </c>
      <c r="DH92">
        <v>2</v>
      </c>
      <c r="DI92">
        <v>14</v>
      </c>
      <c r="DJ92">
        <v>286</v>
      </c>
      <c r="DK92">
        <v>65</v>
      </c>
      <c r="DL92">
        <v>1</v>
      </c>
      <c r="DM92">
        <v>10</v>
      </c>
      <c r="DN92">
        <v>1</v>
      </c>
      <c r="DO92">
        <v>1</v>
      </c>
      <c r="DP92">
        <v>0</v>
      </c>
      <c r="DQ92">
        <v>2</v>
      </c>
      <c r="DR92">
        <v>1</v>
      </c>
      <c r="DS92">
        <v>0</v>
      </c>
      <c r="DT92">
        <v>0</v>
      </c>
      <c r="DU92">
        <v>4</v>
      </c>
      <c r="DV92">
        <v>4</v>
      </c>
      <c r="DW92">
        <v>0</v>
      </c>
      <c r="DX92">
        <v>122</v>
      </c>
      <c r="DY92">
        <v>0</v>
      </c>
      <c r="DZ92">
        <v>0</v>
      </c>
      <c r="EA92">
        <v>114</v>
      </c>
      <c r="EB92">
        <v>0</v>
      </c>
      <c r="EC92">
        <v>10</v>
      </c>
      <c r="ED92">
        <v>246</v>
      </c>
      <c r="EE92">
        <v>246</v>
      </c>
      <c r="EF92">
        <v>0</v>
      </c>
      <c r="EG92">
        <v>2</v>
      </c>
      <c r="EH92">
        <v>0</v>
      </c>
      <c r="EI92">
        <v>3</v>
      </c>
      <c r="EJ92">
        <v>3</v>
      </c>
      <c r="EK92">
        <v>1</v>
      </c>
      <c r="EL92">
        <v>2</v>
      </c>
      <c r="EM92">
        <v>3</v>
      </c>
      <c r="EN92">
        <v>0.33333333333333331</v>
      </c>
      <c r="EO92">
        <v>40</v>
      </c>
      <c r="EP92">
        <v>5</v>
      </c>
      <c r="EQ92">
        <v>30</v>
      </c>
      <c r="ER92">
        <v>30</v>
      </c>
      <c r="ES92">
        <v>1</v>
      </c>
      <c r="ET92">
        <v>3</v>
      </c>
      <c r="EU92">
        <v>2</v>
      </c>
      <c r="EV92">
        <v>0</v>
      </c>
      <c r="EW92">
        <v>0</v>
      </c>
      <c r="EX92">
        <v>1</v>
      </c>
      <c r="EY92">
        <v>1</v>
      </c>
      <c r="EZ92">
        <v>0</v>
      </c>
      <c r="FA92">
        <v>25</v>
      </c>
      <c r="FB92">
        <v>5</v>
      </c>
      <c r="FC92">
        <v>-3</v>
      </c>
    </row>
    <row r="93" spans="1:159" x14ac:dyDescent="0.25">
      <c r="A93" t="s">
        <v>4116</v>
      </c>
      <c r="B93">
        <v>1</v>
      </c>
      <c r="C93">
        <v>1</v>
      </c>
      <c r="D93" s="41">
        <v>2823</v>
      </c>
      <c r="E93" s="41">
        <v>4181</v>
      </c>
      <c r="F93" s="41">
        <v>3102</v>
      </c>
      <c r="G93" s="14">
        <v>4539</v>
      </c>
      <c r="H93" s="14">
        <v>5172</v>
      </c>
      <c r="I93" s="14">
        <v>6175</v>
      </c>
      <c r="J93" s="40">
        <v>170</v>
      </c>
      <c r="K93" s="40">
        <v>-260</v>
      </c>
      <c r="L93" s="40">
        <v>0</v>
      </c>
      <c r="M93" s="40">
        <v>35</v>
      </c>
      <c r="N93" s="40">
        <v>85</v>
      </c>
      <c r="O93" s="40">
        <v>40</v>
      </c>
      <c r="P93" s="40">
        <v>0</v>
      </c>
      <c r="Q93" s="40">
        <v>15</v>
      </c>
      <c r="R93" s="40">
        <v>1</v>
      </c>
      <c r="S93" s="40">
        <v>1</v>
      </c>
      <c r="T93" s="40">
        <v>1</v>
      </c>
      <c r="U93" s="40">
        <v>10</v>
      </c>
      <c r="V93" s="40">
        <v>1</v>
      </c>
      <c r="W93" s="40">
        <v>0</v>
      </c>
      <c r="X93" s="40">
        <v>0</v>
      </c>
      <c r="Y93" s="40">
        <v>20</v>
      </c>
      <c r="Z93" s="40">
        <v>-2</v>
      </c>
      <c r="AA93" s="40">
        <v>0</v>
      </c>
      <c r="AB93" s="40">
        <v>63</v>
      </c>
      <c r="AC93" s="40">
        <v>0</v>
      </c>
      <c r="AD93" s="40">
        <v>0</v>
      </c>
      <c r="AE93" s="40">
        <v>7</v>
      </c>
      <c r="AF93" s="40">
        <v>0</v>
      </c>
      <c r="AG93" s="40">
        <v>0</v>
      </c>
      <c r="AH93" s="40">
        <v>70</v>
      </c>
      <c r="AI93" s="40">
        <v>-178</v>
      </c>
      <c r="AJ93" s="40">
        <v>0</v>
      </c>
      <c r="AK93" s="40">
        <v>0</v>
      </c>
      <c r="AL93" s="40">
        <v>1</v>
      </c>
      <c r="AM93" s="40">
        <v>3</v>
      </c>
      <c r="AN93" s="40">
        <v>3</v>
      </c>
      <c r="AO93" s="40">
        <v>1</v>
      </c>
      <c r="AP93" s="40">
        <v>0</v>
      </c>
      <c r="AQ93" s="40">
        <v>0</v>
      </c>
      <c r="AR93" s="40">
        <v>1</v>
      </c>
      <c r="AS93" s="40">
        <v>15</v>
      </c>
      <c r="AT93" s="40">
        <v>10</v>
      </c>
      <c r="AU93" s="40">
        <v>0</v>
      </c>
      <c r="AV93" s="40">
        <v>30</v>
      </c>
      <c r="AW93" s="40">
        <v>1</v>
      </c>
      <c r="AX93" s="40">
        <v>2</v>
      </c>
      <c r="AY93" s="40">
        <v>1</v>
      </c>
      <c r="AZ93" s="40">
        <v>0</v>
      </c>
      <c r="BA93" s="40">
        <v>2</v>
      </c>
      <c r="BB93" s="40">
        <v>2</v>
      </c>
      <c r="BC93" s="40">
        <v>0</v>
      </c>
      <c r="BD93" s="40">
        <v>0</v>
      </c>
      <c r="BE93" s="40">
        <v>10</v>
      </c>
      <c r="BF93" s="40">
        <v>10</v>
      </c>
      <c r="BG93">
        <v>-3</v>
      </c>
      <c r="DF93">
        <v>430</v>
      </c>
      <c r="DG93">
        <v>260</v>
      </c>
      <c r="DH93">
        <v>0</v>
      </c>
      <c r="DI93">
        <v>37</v>
      </c>
      <c r="DJ93">
        <v>293</v>
      </c>
      <c r="DK93">
        <v>90</v>
      </c>
      <c r="DL93">
        <v>1</v>
      </c>
      <c r="DM93">
        <v>15</v>
      </c>
      <c r="DN93">
        <v>1</v>
      </c>
      <c r="DO93">
        <v>1</v>
      </c>
      <c r="DP93">
        <v>1</v>
      </c>
      <c r="DQ93">
        <v>11</v>
      </c>
      <c r="DR93">
        <v>1</v>
      </c>
      <c r="DS93">
        <v>0</v>
      </c>
      <c r="DT93">
        <v>0</v>
      </c>
      <c r="DU93">
        <v>22</v>
      </c>
      <c r="DV93">
        <v>2</v>
      </c>
      <c r="DW93">
        <v>0</v>
      </c>
      <c r="DX93">
        <v>136</v>
      </c>
      <c r="DY93">
        <v>0</v>
      </c>
      <c r="DZ93">
        <v>10</v>
      </c>
      <c r="EA93">
        <v>92</v>
      </c>
      <c r="EB93">
        <v>0</v>
      </c>
      <c r="EC93">
        <v>10</v>
      </c>
      <c r="ED93">
        <v>248</v>
      </c>
      <c r="EE93">
        <v>178</v>
      </c>
      <c r="EF93">
        <v>0</v>
      </c>
      <c r="EG93">
        <v>3</v>
      </c>
      <c r="EH93">
        <v>0</v>
      </c>
      <c r="EI93">
        <v>3</v>
      </c>
      <c r="EJ93">
        <v>3</v>
      </c>
      <c r="EK93">
        <v>1</v>
      </c>
      <c r="EL93">
        <v>3</v>
      </c>
      <c r="EM93">
        <v>3</v>
      </c>
      <c r="EN93">
        <v>0.66666666666666663</v>
      </c>
      <c r="EO93">
        <v>45</v>
      </c>
      <c r="EP93">
        <v>0</v>
      </c>
      <c r="EQ93">
        <v>60</v>
      </c>
      <c r="ER93">
        <v>30</v>
      </c>
      <c r="ES93">
        <v>2</v>
      </c>
      <c r="ET93">
        <v>3</v>
      </c>
      <c r="EU93">
        <v>3</v>
      </c>
      <c r="EV93">
        <v>0</v>
      </c>
      <c r="EW93">
        <v>2</v>
      </c>
      <c r="EX93">
        <v>2</v>
      </c>
      <c r="EY93">
        <v>0</v>
      </c>
      <c r="EZ93">
        <v>0</v>
      </c>
      <c r="FA93">
        <v>10</v>
      </c>
      <c r="FB93">
        <v>10</v>
      </c>
      <c r="FC93">
        <v>-3</v>
      </c>
    </row>
    <row r="94" spans="1:159" x14ac:dyDescent="0.25">
      <c r="A94" t="s">
        <v>4116</v>
      </c>
      <c r="B94">
        <v>1</v>
      </c>
      <c r="C94">
        <v>2</v>
      </c>
      <c r="D94" s="41">
        <v>2823</v>
      </c>
      <c r="E94" s="41">
        <v>4181</v>
      </c>
      <c r="F94" s="41">
        <v>3102</v>
      </c>
      <c r="G94" s="14">
        <v>4539</v>
      </c>
      <c r="H94" s="14">
        <v>5172</v>
      </c>
      <c r="I94" s="14">
        <v>6175</v>
      </c>
      <c r="J94" s="40">
        <v>38</v>
      </c>
      <c r="K94" s="40">
        <v>-454</v>
      </c>
      <c r="L94" s="40">
        <v>0</v>
      </c>
      <c r="M94" s="40">
        <v>10</v>
      </c>
      <c r="N94" s="40">
        <v>18</v>
      </c>
      <c r="O94" s="40">
        <v>10</v>
      </c>
      <c r="P94" s="40">
        <v>0</v>
      </c>
      <c r="Q94" s="40">
        <v>10</v>
      </c>
      <c r="R94" s="40">
        <v>0</v>
      </c>
      <c r="S94" s="40">
        <v>1</v>
      </c>
      <c r="T94" s="40">
        <v>1</v>
      </c>
      <c r="U94" s="40">
        <v>0</v>
      </c>
      <c r="V94" s="40">
        <v>0</v>
      </c>
      <c r="W94" s="40">
        <v>0</v>
      </c>
      <c r="X94" s="40">
        <v>-9</v>
      </c>
      <c r="Y94" s="40">
        <v>0</v>
      </c>
      <c r="Z94" s="40">
        <v>-4</v>
      </c>
      <c r="AA94" s="40">
        <v>0</v>
      </c>
      <c r="AB94" s="40">
        <v>18</v>
      </c>
      <c r="AC94" s="40">
        <v>0</v>
      </c>
      <c r="AD94" s="40">
        <v>0</v>
      </c>
      <c r="AE94" s="40">
        <v>0</v>
      </c>
      <c r="AF94" s="40">
        <v>0</v>
      </c>
      <c r="AG94" s="40">
        <v>0</v>
      </c>
      <c r="AH94" s="40">
        <v>18</v>
      </c>
      <c r="AI94" s="40">
        <v>-274</v>
      </c>
      <c r="AJ94" s="40">
        <v>0</v>
      </c>
      <c r="AK94" s="40">
        <v>0</v>
      </c>
      <c r="AL94" s="40">
        <v>1</v>
      </c>
      <c r="AM94" s="40">
        <v>0</v>
      </c>
      <c r="AN94" s="40">
        <v>0</v>
      </c>
      <c r="AO94" s="40">
        <v>1</v>
      </c>
      <c r="AP94" s="40">
        <v>0</v>
      </c>
      <c r="AQ94" s="40">
        <v>0</v>
      </c>
      <c r="AR94" s="40">
        <v>1</v>
      </c>
      <c r="AS94" s="40">
        <v>0</v>
      </c>
      <c r="AT94" s="40">
        <v>10</v>
      </c>
      <c r="AU94" s="40">
        <v>0</v>
      </c>
      <c r="AV94" s="40">
        <v>0</v>
      </c>
      <c r="AW94" s="40">
        <v>1</v>
      </c>
      <c r="AX94" s="40">
        <v>1</v>
      </c>
      <c r="AY94" s="40">
        <v>0</v>
      </c>
      <c r="AZ94" s="40">
        <v>0</v>
      </c>
      <c r="BA94" s="40">
        <v>2</v>
      </c>
      <c r="BB94" s="40">
        <v>0</v>
      </c>
      <c r="BC94" s="40">
        <v>0</v>
      </c>
      <c r="BD94" s="40">
        <v>0</v>
      </c>
      <c r="BE94" s="40">
        <v>10</v>
      </c>
      <c r="BF94" s="40">
        <v>0</v>
      </c>
      <c r="BG94">
        <v>-3</v>
      </c>
      <c r="DF94">
        <v>492</v>
      </c>
      <c r="DG94">
        <v>454</v>
      </c>
      <c r="DH94">
        <v>0</v>
      </c>
      <c r="DI94">
        <v>55</v>
      </c>
      <c r="DJ94">
        <v>337</v>
      </c>
      <c r="DK94">
        <v>90</v>
      </c>
      <c r="DL94">
        <v>1</v>
      </c>
      <c r="DM94">
        <v>15</v>
      </c>
      <c r="DN94">
        <v>1</v>
      </c>
      <c r="DO94">
        <v>1</v>
      </c>
      <c r="DP94">
        <v>1</v>
      </c>
      <c r="DQ94">
        <v>11</v>
      </c>
      <c r="DR94">
        <v>1</v>
      </c>
      <c r="DS94">
        <v>9</v>
      </c>
      <c r="DT94">
        <v>9</v>
      </c>
      <c r="DU94">
        <v>40</v>
      </c>
      <c r="DV94">
        <v>40</v>
      </c>
      <c r="DW94">
        <v>0</v>
      </c>
      <c r="DX94">
        <v>136</v>
      </c>
      <c r="DY94">
        <v>0</v>
      </c>
      <c r="DZ94">
        <v>10</v>
      </c>
      <c r="EA94">
        <v>136</v>
      </c>
      <c r="EB94">
        <v>0</v>
      </c>
      <c r="EC94">
        <v>10</v>
      </c>
      <c r="ED94">
        <v>292</v>
      </c>
      <c r="EE94">
        <v>274</v>
      </c>
      <c r="EF94">
        <v>0</v>
      </c>
      <c r="EG94">
        <v>3</v>
      </c>
      <c r="EH94">
        <v>0</v>
      </c>
      <c r="EI94">
        <v>3</v>
      </c>
      <c r="EJ94">
        <v>3</v>
      </c>
      <c r="EK94">
        <v>1</v>
      </c>
      <c r="EL94">
        <v>3</v>
      </c>
      <c r="EM94">
        <v>3</v>
      </c>
      <c r="EN94">
        <v>0.66666666666666663</v>
      </c>
      <c r="EO94">
        <v>45</v>
      </c>
      <c r="EP94">
        <v>0</v>
      </c>
      <c r="EQ94">
        <v>60</v>
      </c>
      <c r="ER94">
        <v>30</v>
      </c>
      <c r="ES94">
        <v>2</v>
      </c>
      <c r="ET94">
        <v>3</v>
      </c>
      <c r="EU94">
        <v>3</v>
      </c>
      <c r="EV94">
        <v>0</v>
      </c>
      <c r="EW94">
        <v>0</v>
      </c>
      <c r="EX94">
        <v>2</v>
      </c>
      <c r="EY94">
        <v>0</v>
      </c>
      <c r="EZ94">
        <v>0</v>
      </c>
      <c r="FA94">
        <v>0</v>
      </c>
      <c r="FB94">
        <v>10</v>
      </c>
      <c r="FC94">
        <v>-3</v>
      </c>
    </row>
    <row r="95" spans="1:159" x14ac:dyDescent="0.25">
      <c r="A95" t="s">
        <v>4116</v>
      </c>
      <c r="B95">
        <v>2</v>
      </c>
      <c r="C95">
        <v>1</v>
      </c>
      <c r="D95" s="41">
        <v>7048</v>
      </c>
      <c r="E95" s="41">
        <v>2491</v>
      </c>
      <c r="F95" s="41">
        <v>4818</v>
      </c>
      <c r="G95" s="14">
        <v>2883</v>
      </c>
      <c r="H95" s="14">
        <v>876</v>
      </c>
      <c r="I95" s="14">
        <v>4360</v>
      </c>
      <c r="J95" s="40">
        <v>342</v>
      </c>
      <c r="K95" s="40">
        <v>15</v>
      </c>
      <c r="L95" s="40">
        <v>0</v>
      </c>
      <c r="M95" s="40">
        <v>28</v>
      </c>
      <c r="N95" s="40">
        <v>209</v>
      </c>
      <c r="O95" s="40">
        <v>65</v>
      </c>
      <c r="P95" s="40">
        <v>1</v>
      </c>
      <c r="Q95" s="40">
        <v>10</v>
      </c>
      <c r="R95" s="40">
        <v>1</v>
      </c>
      <c r="S95" s="40">
        <v>1</v>
      </c>
      <c r="T95" s="40">
        <v>0</v>
      </c>
      <c r="U95" s="40">
        <v>7</v>
      </c>
      <c r="V95" s="40">
        <v>1</v>
      </c>
      <c r="W95" s="40">
        <v>2</v>
      </c>
      <c r="X95" s="40">
        <v>0</v>
      </c>
      <c r="Y95" s="40">
        <v>18</v>
      </c>
      <c r="Z95" s="40">
        <v>2</v>
      </c>
      <c r="AA95" s="40">
        <v>0</v>
      </c>
      <c r="AB95" s="40">
        <v>101</v>
      </c>
      <c r="AC95" s="40">
        <v>0</v>
      </c>
      <c r="AD95" s="40">
        <v>10</v>
      </c>
      <c r="AE95" s="40">
        <v>78</v>
      </c>
      <c r="AF95" s="40">
        <v>0</v>
      </c>
      <c r="AG95" s="40">
        <v>0</v>
      </c>
      <c r="AH95" s="40">
        <v>189</v>
      </c>
      <c r="AI95" s="40">
        <v>21</v>
      </c>
      <c r="AJ95" s="40">
        <v>0</v>
      </c>
      <c r="AK95" s="40">
        <v>0</v>
      </c>
      <c r="AL95" s="40">
        <v>1</v>
      </c>
      <c r="AM95" s="40">
        <v>3</v>
      </c>
      <c r="AN95" s="40">
        <v>3</v>
      </c>
      <c r="AO95" s="40">
        <v>1</v>
      </c>
      <c r="AP95" s="40">
        <v>1</v>
      </c>
      <c r="AQ95" s="40">
        <v>1</v>
      </c>
      <c r="AR95" s="40">
        <v>1</v>
      </c>
      <c r="AS95" s="40">
        <v>20</v>
      </c>
      <c r="AT95" s="40">
        <v>5</v>
      </c>
      <c r="AU95" s="40">
        <v>30</v>
      </c>
      <c r="AV95" s="40">
        <v>30</v>
      </c>
      <c r="AW95" s="40">
        <v>1</v>
      </c>
      <c r="AX95" s="40">
        <v>2</v>
      </c>
      <c r="AY95" s="40">
        <v>3</v>
      </c>
      <c r="AZ95" s="40">
        <v>0</v>
      </c>
      <c r="BA95" s="40">
        <v>4</v>
      </c>
      <c r="BB95" s="40">
        <v>3</v>
      </c>
      <c r="BC95" s="40">
        <v>1</v>
      </c>
      <c r="BD95" s="40">
        <v>1</v>
      </c>
      <c r="BE95" s="40">
        <v>45</v>
      </c>
      <c r="BF95" s="40">
        <v>40</v>
      </c>
      <c r="BG95">
        <v>-3</v>
      </c>
      <c r="DF95">
        <v>327</v>
      </c>
      <c r="DG95">
        <v>-15</v>
      </c>
      <c r="DH95">
        <v>0</v>
      </c>
      <c r="DI95">
        <v>34</v>
      </c>
      <c r="DJ95">
        <v>208</v>
      </c>
      <c r="DK95">
        <v>40</v>
      </c>
      <c r="DL95">
        <v>0</v>
      </c>
      <c r="DM95">
        <v>10</v>
      </c>
      <c r="DN95">
        <v>1</v>
      </c>
      <c r="DO95">
        <v>1</v>
      </c>
      <c r="DP95">
        <v>0</v>
      </c>
      <c r="DQ95">
        <v>10</v>
      </c>
      <c r="DR95">
        <v>1</v>
      </c>
      <c r="DS95">
        <v>2</v>
      </c>
      <c r="DT95">
        <v>0</v>
      </c>
      <c r="DU95">
        <v>24</v>
      </c>
      <c r="DV95">
        <v>14</v>
      </c>
      <c r="DW95">
        <v>0</v>
      </c>
      <c r="DX95">
        <v>136</v>
      </c>
      <c r="DY95">
        <v>0</v>
      </c>
      <c r="DZ95">
        <v>0</v>
      </c>
      <c r="EA95">
        <v>32</v>
      </c>
      <c r="EB95">
        <v>10</v>
      </c>
      <c r="EC95">
        <v>0</v>
      </c>
      <c r="ED95">
        <v>168</v>
      </c>
      <c r="EE95">
        <v>-21</v>
      </c>
      <c r="EF95">
        <v>2</v>
      </c>
      <c r="EG95">
        <v>3</v>
      </c>
      <c r="EH95">
        <v>0.66666666666666663</v>
      </c>
      <c r="EI95">
        <v>3</v>
      </c>
      <c r="EJ95">
        <v>3</v>
      </c>
      <c r="EK95">
        <v>1</v>
      </c>
      <c r="EL95">
        <v>2</v>
      </c>
      <c r="EM95">
        <v>2</v>
      </c>
      <c r="EN95">
        <v>0</v>
      </c>
      <c r="EO95">
        <v>40</v>
      </c>
      <c r="EP95">
        <v>10</v>
      </c>
      <c r="EQ95">
        <v>0</v>
      </c>
      <c r="ER95">
        <v>30</v>
      </c>
      <c r="ES95">
        <v>2</v>
      </c>
      <c r="ET95">
        <v>1</v>
      </c>
      <c r="EU95">
        <v>1</v>
      </c>
      <c r="EV95">
        <v>0</v>
      </c>
      <c r="EW95">
        <v>3</v>
      </c>
      <c r="EX95">
        <v>4</v>
      </c>
      <c r="EY95">
        <v>1</v>
      </c>
      <c r="EZ95">
        <v>1</v>
      </c>
      <c r="FA95">
        <v>40</v>
      </c>
      <c r="FB95">
        <v>45</v>
      </c>
      <c r="FC95">
        <v>-3</v>
      </c>
    </row>
    <row r="96" spans="1:159" x14ac:dyDescent="0.25">
      <c r="A96" t="s">
        <v>4116</v>
      </c>
      <c r="B96">
        <v>2</v>
      </c>
      <c r="C96">
        <v>2</v>
      </c>
      <c r="D96" s="41">
        <v>7048</v>
      </c>
      <c r="E96" s="41">
        <v>2491</v>
      </c>
      <c r="F96" s="41">
        <v>4818</v>
      </c>
      <c r="G96" s="14">
        <v>2883</v>
      </c>
      <c r="H96" s="14">
        <v>876</v>
      </c>
      <c r="I96" s="14">
        <v>4360</v>
      </c>
      <c r="J96" s="40">
        <v>397</v>
      </c>
      <c r="K96" s="40">
        <v>134</v>
      </c>
      <c r="L96" s="40">
        <v>0</v>
      </c>
      <c r="M96" s="40">
        <v>39</v>
      </c>
      <c r="N96" s="40">
        <v>218</v>
      </c>
      <c r="O96" s="40">
        <v>90</v>
      </c>
      <c r="P96" s="40">
        <v>1</v>
      </c>
      <c r="Q96" s="40">
        <v>15</v>
      </c>
      <c r="R96" s="40">
        <v>1</v>
      </c>
      <c r="S96" s="40">
        <v>1</v>
      </c>
      <c r="T96" s="40">
        <v>1</v>
      </c>
      <c r="U96" s="40">
        <v>7</v>
      </c>
      <c r="V96" s="40">
        <v>1</v>
      </c>
      <c r="W96" s="40">
        <v>5</v>
      </c>
      <c r="X96" s="40">
        <v>5</v>
      </c>
      <c r="Y96" s="40">
        <v>24</v>
      </c>
      <c r="Z96" s="40">
        <v>4</v>
      </c>
      <c r="AA96" s="40">
        <v>0</v>
      </c>
      <c r="AB96" s="40">
        <v>105</v>
      </c>
      <c r="AC96" s="40">
        <v>0</v>
      </c>
      <c r="AD96" s="40">
        <v>10</v>
      </c>
      <c r="AE96" s="40">
        <v>83</v>
      </c>
      <c r="AF96" s="40">
        <v>0</v>
      </c>
      <c r="AG96" s="40">
        <v>0</v>
      </c>
      <c r="AH96" s="40">
        <v>198</v>
      </c>
      <c r="AI96" s="40">
        <v>120</v>
      </c>
      <c r="AJ96" s="40">
        <v>0</v>
      </c>
      <c r="AK96" s="40">
        <v>0</v>
      </c>
      <c r="AL96" s="40">
        <v>1</v>
      </c>
      <c r="AM96" s="40">
        <v>3</v>
      </c>
      <c r="AN96" s="40">
        <v>3</v>
      </c>
      <c r="AO96" s="40">
        <v>1</v>
      </c>
      <c r="AP96" s="40">
        <v>1</v>
      </c>
      <c r="AQ96" s="40">
        <v>1</v>
      </c>
      <c r="AR96" s="40">
        <v>1</v>
      </c>
      <c r="AS96" s="40">
        <v>20</v>
      </c>
      <c r="AT96" s="40">
        <v>0</v>
      </c>
      <c r="AU96" s="40">
        <v>60</v>
      </c>
      <c r="AV96" s="40">
        <v>30</v>
      </c>
      <c r="AW96" s="40">
        <v>3</v>
      </c>
      <c r="AX96" s="40">
        <v>2</v>
      </c>
      <c r="AY96" s="40">
        <v>3</v>
      </c>
      <c r="AZ96" s="40">
        <v>0</v>
      </c>
      <c r="BA96" s="40">
        <v>0</v>
      </c>
      <c r="BB96" s="40">
        <v>0</v>
      </c>
      <c r="BC96" s="40">
        <v>2</v>
      </c>
      <c r="BD96" s="40">
        <v>2</v>
      </c>
      <c r="BE96" s="40">
        <v>50</v>
      </c>
      <c r="BF96" s="40">
        <v>50</v>
      </c>
      <c r="BG96">
        <v>-3</v>
      </c>
      <c r="DF96">
        <v>263</v>
      </c>
      <c r="DG96">
        <v>-134</v>
      </c>
      <c r="DH96">
        <v>0</v>
      </c>
      <c r="DI96">
        <v>30</v>
      </c>
      <c r="DJ96">
        <v>118</v>
      </c>
      <c r="DK96">
        <v>65</v>
      </c>
      <c r="DL96">
        <v>0</v>
      </c>
      <c r="DM96">
        <v>10</v>
      </c>
      <c r="DN96">
        <v>1</v>
      </c>
      <c r="DO96">
        <v>1</v>
      </c>
      <c r="DP96">
        <v>0</v>
      </c>
      <c r="DQ96">
        <v>10</v>
      </c>
      <c r="DR96">
        <v>1</v>
      </c>
      <c r="DS96">
        <v>0</v>
      </c>
      <c r="DT96">
        <v>-5</v>
      </c>
      <c r="DU96">
        <v>20</v>
      </c>
      <c r="DV96">
        <v>16</v>
      </c>
      <c r="DW96">
        <v>0</v>
      </c>
      <c r="DX96">
        <v>39</v>
      </c>
      <c r="DY96">
        <v>0</v>
      </c>
      <c r="DZ96">
        <v>0</v>
      </c>
      <c r="EA96">
        <v>32</v>
      </c>
      <c r="EB96">
        <v>10</v>
      </c>
      <c r="EC96">
        <v>7</v>
      </c>
      <c r="ED96">
        <v>78</v>
      </c>
      <c r="EE96">
        <v>-120</v>
      </c>
      <c r="EF96">
        <v>3</v>
      </c>
      <c r="EG96">
        <v>3</v>
      </c>
      <c r="EH96">
        <v>0.66666666666666663</v>
      </c>
      <c r="EI96">
        <v>3</v>
      </c>
      <c r="EJ96">
        <v>3</v>
      </c>
      <c r="EK96">
        <v>1</v>
      </c>
      <c r="EL96">
        <v>2</v>
      </c>
      <c r="EM96">
        <v>2</v>
      </c>
      <c r="EN96">
        <v>0.35</v>
      </c>
      <c r="EO96">
        <v>40</v>
      </c>
      <c r="EP96">
        <v>5</v>
      </c>
      <c r="EQ96">
        <v>30</v>
      </c>
      <c r="ER96">
        <v>30</v>
      </c>
      <c r="ES96">
        <v>1</v>
      </c>
      <c r="ET96">
        <v>3</v>
      </c>
      <c r="EU96">
        <v>2</v>
      </c>
      <c r="EV96">
        <v>0</v>
      </c>
      <c r="EW96">
        <v>0</v>
      </c>
      <c r="EX96">
        <v>0</v>
      </c>
      <c r="EY96">
        <v>2</v>
      </c>
      <c r="EZ96">
        <v>2</v>
      </c>
      <c r="FA96">
        <v>50</v>
      </c>
      <c r="FB96">
        <v>50</v>
      </c>
      <c r="FC96">
        <v>-3</v>
      </c>
    </row>
    <row r="97" spans="1:159" x14ac:dyDescent="0.25">
      <c r="A97" t="s">
        <v>4116</v>
      </c>
      <c r="B97">
        <v>3</v>
      </c>
      <c r="C97">
        <v>1</v>
      </c>
      <c r="D97" s="41">
        <v>2472</v>
      </c>
      <c r="E97" s="41">
        <v>4009</v>
      </c>
      <c r="F97" s="41">
        <v>3883</v>
      </c>
      <c r="G97" s="14">
        <v>3750</v>
      </c>
      <c r="H97" s="14">
        <v>525</v>
      </c>
      <c r="I97" s="14">
        <v>5638</v>
      </c>
      <c r="J97" s="40">
        <v>259</v>
      </c>
      <c r="K97" s="40">
        <v>-164</v>
      </c>
      <c r="L97" s="40">
        <v>0</v>
      </c>
      <c r="M97" s="40">
        <v>37</v>
      </c>
      <c r="N97" s="40">
        <v>107</v>
      </c>
      <c r="O97" s="40">
        <v>65</v>
      </c>
      <c r="P97" s="40">
        <v>0</v>
      </c>
      <c r="Q97" s="40">
        <v>15</v>
      </c>
      <c r="R97" s="40">
        <v>1</v>
      </c>
      <c r="S97" s="40">
        <v>1</v>
      </c>
      <c r="T97" s="40">
        <v>1</v>
      </c>
      <c r="U97" s="40">
        <v>11</v>
      </c>
      <c r="V97" s="40">
        <v>1</v>
      </c>
      <c r="W97" s="40">
        <v>0</v>
      </c>
      <c r="X97" s="40">
        <v>-8</v>
      </c>
      <c r="Y97" s="40">
        <v>22</v>
      </c>
      <c r="Z97" s="40">
        <v>32</v>
      </c>
      <c r="AA97" s="40">
        <v>0</v>
      </c>
      <c r="AB97" s="40">
        <v>92</v>
      </c>
      <c r="AC97" s="40">
        <v>0</v>
      </c>
      <c r="AD97" s="40">
        <v>0</v>
      </c>
      <c r="AE97" s="40">
        <v>0</v>
      </c>
      <c r="AF97" s="40">
        <v>0</v>
      </c>
      <c r="AG97" s="40">
        <v>0</v>
      </c>
      <c r="AH97" s="40">
        <v>92</v>
      </c>
      <c r="AI97" s="40">
        <v>-179</v>
      </c>
      <c r="AJ97" s="40">
        <v>0</v>
      </c>
      <c r="AK97" s="40">
        <v>0</v>
      </c>
      <c r="AL97" s="40">
        <v>1</v>
      </c>
      <c r="AM97" s="40">
        <v>3</v>
      </c>
      <c r="AN97" s="40">
        <v>3</v>
      </c>
      <c r="AO97" s="40">
        <v>1</v>
      </c>
      <c r="AP97" s="40">
        <v>0</v>
      </c>
      <c r="AQ97" s="40">
        <v>0</v>
      </c>
      <c r="AR97" s="40">
        <v>1</v>
      </c>
      <c r="AS97" s="40">
        <v>15</v>
      </c>
      <c r="AT97" s="40">
        <v>5</v>
      </c>
      <c r="AU97" s="40">
        <v>30</v>
      </c>
      <c r="AV97" s="40">
        <v>30</v>
      </c>
      <c r="AW97" s="40">
        <v>2</v>
      </c>
      <c r="AX97" s="40">
        <v>1</v>
      </c>
      <c r="AY97" s="40">
        <v>3</v>
      </c>
      <c r="AZ97" s="40">
        <v>0</v>
      </c>
      <c r="BA97" s="40">
        <v>1</v>
      </c>
      <c r="BB97" s="40">
        <v>0</v>
      </c>
      <c r="BC97" s="40">
        <v>0</v>
      </c>
      <c r="BD97" s="40">
        <v>2</v>
      </c>
      <c r="BE97" s="40">
        <v>5</v>
      </c>
      <c r="BF97" s="40">
        <v>50</v>
      </c>
      <c r="BG97">
        <v>-3</v>
      </c>
      <c r="DF97">
        <v>423</v>
      </c>
      <c r="DG97">
        <v>164</v>
      </c>
      <c r="DH97">
        <v>0</v>
      </c>
      <c r="DI97">
        <v>37</v>
      </c>
      <c r="DJ97">
        <v>316</v>
      </c>
      <c r="DK97">
        <v>65</v>
      </c>
      <c r="DL97">
        <v>1</v>
      </c>
      <c r="DM97">
        <v>15</v>
      </c>
      <c r="DN97">
        <v>1</v>
      </c>
      <c r="DO97">
        <v>1</v>
      </c>
      <c r="DP97">
        <v>1</v>
      </c>
      <c r="DQ97">
        <v>3</v>
      </c>
      <c r="DR97">
        <v>1</v>
      </c>
      <c r="DS97">
        <v>8</v>
      </c>
      <c r="DT97">
        <v>8</v>
      </c>
      <c r="DU97">
        <v>22</v>
      </c>
      <c r="DV97">
        <v>0</v>
      </c>
      <c r="DW97">
        <v>0</v>
      </c>
      <c r="DX97">
        <v>136</v>
      </c>
      <c r="DY97">
        <v>10</v>
      </c>
      <c r="DZ97">
        <v>0</v>
      </c>
      <c r="EA97">
        <v>135</v>
      </c>
      <c r="EB97">
        <v>10</v>
      </c>
      <c r="EC97">
        <v>0</v>
      </c>
      <c r="ED97">
        <v>271</v>
      </c>
      <c r="EE97">
        <v>179</v>
      </c>
      <c r="EF97">
        <v>3</v>
      </c>
      <c r="EG97">
        <v>3</v>
      </c>
      <c r="EH97">
        <v>1</v>
      </c>
      <c r="EI97">
        <v>3</v>
      </c>
      <c r="EJ97">
        <v>3</v>
      </c>
      <c r="EK97">
        <v>1</v>
      </c>
      <c r="EL97">
        <v>2</v>
      </c>
      <c r="EM97">
        <v>3</v>
      </c>
      <c r="EN97">
        <v>0</v>
      </c>
      <c r="EO97">
        <v>45</v>
      </c>
      <c r="EP97">
        <v>5</v>
      </c>
      <c r="EQ97">
        <v>30</v>
      </c>
      <c r="ER97">
        <v>30</v>
      </c>
      <c r="ES97">
        <v>3</v>
      </c>
      <c r="ET97">
        <v>1</v>
      </c>
      <c r="EU97">
        <v>2</v>
      </c>
      <c r="EV97">
        <v>0</v>
      </c>
      <c r="EW97">
        <v>0</v>
      </c>
      <c r="EX97">
        <v>1</v>
      </c>
      <c r="EY97">
        <v>2</v>
      </c>
      <c r="EZ97">
        <v>0</v>
      </c>
      <c r="FA97">
        <v>50</v>
      </c>
      <c r="FB97">
        <v>5</v>
      </c>
      <c r="FC97">
        <v>-3</v>
      </c>
    </row>
    <row r="98" spans="1:159" x14ac:dyDescent="0.25">
      <c r="A98" t="s">
        <v>4116</v>
      </c>
      <c r="B98">
        <v>3</v>
      </c>
      <c r="C98">
        <v>2</v>
      </c>
      <c r="D98" s="41">
        <v>2472</v>
      </c>
      <c r="E98" s="41">
        <v>4009</v>
      </c>
      <c r="F98" s="41">
        <v>3883</v>
      </c>
      <c r="G98" s="14">
        <v>3750</v>
      </c>
      <c r="H98" s="14">
        <v>525</v>
      </c>
      <c r="I98" s="14">
        <v>5638</v>
      </c>
      <c r="J98" s="40">
        <v>187</v>
      </c>
      <c r="K98" s="40">
        <v>-158</v>
      </c>
      <c r="L98" s="40">
        <v>0</v>
      </c>
      <c r="M98" s="40">
        <v>29</v>
      </c>
      <c r="N98" s="40">
        <v>143</v>
      </c>
      <c r="O98" s="40">
        <v>10</v>
      </c>
      <c r="P98" s="40">
        <v>0</v>
      </c>
      <c r="Q98" s="40">
        <v>15</v>
      </c>
      <c r="R98" s="40">
        <v>1</v>
      </c>
      <c r="S98" s="40">
        <v>1</v>
      </c>
      <c r="T98" s="40">
        <v>1</v>
      </c>
      <c r="U98" s="40">
        <v>7</v>
      </c>
      <c r="V98" s="40">
        <v>1</v>
      </c>
      <c r="W98" s="40">
        <v>0</v>
      </c>
      <c r="X98" s="40">
        <v>0</v>
      </c>
      <c r="Y98" s="40">
        <v>14</v>
      </c>
      <c r="Z98" s="40">
        <v>-4</v>
      </c>
      <c r="AA98" s="40">
        <v>0</v>
      </c>
      <c r="AB98" s="40">
        <v>136</v>
      </c>
      <c r="AC98" s="40">
        <v>0</v>
      </c>
      <c r="AD98" s="40">
        <v>0</v>
      </c>
      <c r="AE98" s="40">
        <v>7</v>
      </c>
      <c r="AF98" s="40">
        <v>0</v>
      </c>
      <c r="AG98" s="40">
        <v>0</v>
      </c>
      <c r="AH98" s="40">
        <v>143</v>
      </c>
      <c r="AI98" s="40">
        <v>-69</v>
      </c>
      <c r="AJ98" s="40">
        <v>0</v>
      </c>
      <c r="AK98" s="40">
        <v>0</v>
      </c>
      <c r="AL98" s="40">
        <v>1</v>
      </c>
      <c r="AM98" s="40">
        <v>0</v>
      </c>
      <c r="AN98" s="40">
        <v>0</v>
      </c>
      <c r="AO98" s="40">
        <v>1</v>
      </c>
      <c r="AP98" s="40">
        <v>0</v>
      </c>
      <c r="AQ98" s="40">
        <v>0</v>
      </c>
      <c r="AR98" s="40">
        <v>1</v>
      </c>
      <c r="AS98" s="40">
        <v>0</v>
      </c>
      <c r="AT98" s="40">
        <v>10</v>
      </c>
      <c r="AU98" s="40">
        <v>0</v>
      </c>
      <c r="AV98" s="40">
        <v>0</v>
      </c>
      <c r="AW98" s="40">
        <v>0</v>
      </c>
      <c r="AX98" s="40">
        <v>1</v>
      </c>
      <c r="AY98" s="40">
        <v>1</v>
      </c>
      <c r="AZ98" s="40">
        <v>0</v>
      </c>
      <c r="BA98" s="40">
        <v>0</v>
      </c>
      <c r="BB98" s="40">
        <v>1</v>
      </c>
      <c r="BC98" s="40">
        <v>0</v>
      </c>
      <c r="BD98" s="40">
        <v>0</v>
      </c>
      <c r="BE98" s="40">
        <v>0</v>
      </c>
      <c r="BF98" s="40">
        <v>5</v>
      </c>
      <c r="BG98">
        <v>-3</v>
      </c>
      <c r="DF98">
        <v>345</v>
      </c>
      <c r="DG98">
        <v>158</v>
      </c>
      <c r="DH98">
        <v>0</v>
      </c>
      <c r="DI98">
        <v>33</v>
      </c>
      <c r="DJ98">
        <v>247</v>
      </c>
      <c r="DK98">
        <v>65</v>
      </c>
      <c r="DL98">
        <v>1</v>
      </c>
      <c r="DM98">
        <v>15</v>
      </c>
      <c r="DN98">
        <v>1</v>
      </c>
      <c r="DO98">
        <v>1</v>
      </c>
      <c r="DP98">
        <v>1</v>
      </c>
      <c r="DQ98">
        <v>9</v>
      </c>
      <c r="DR98">
        <v>1</v>
      </c>
      <c r="DS98">
        <v>0</v>
      </c>
      <c r="DT98">
        <v>0</v>
      </c>
      <c r="DU98">
        <v>18</v>
      </c>
      <c r="DV98">
        <v>4</v>
      </c>
      <c r="DW98">
        <v>0</v>
      </c>
      <c r="DX98">
        <v>93</v>
      </c>
      <c r="DY98">
        <v>0</v>
      </c>
      <c r="DZ98">
        <v>0</v>
      </c>
      <c r="EA98">
        <v>109</v>
      </c>
      <c r="EB98">
        <v>0</v>
      </c>
      <c r="EC98">
        <v>10</v>
      </c>
      <c r="ED98">
        <v>212</v>
      </c>
      <c r="EE98">
        <v>69</v>
      </c>
      <c r="EF98">
        <v>0</v>
      </c>
      <c r="EG98">
        <v>1</v>
      </c>
      <c r="EH98">
        <v>0</v>
      </c>
      <c r="EI98">
        <v>3</v>
      </c>
      <c r="EJ98">
        <v>3</v>
      </c>
      <c r="EK98">
        <v>1</v>
      </c>
      <c r="EL98">
        <v>2</v>
      </c>
      <c r="EM98">
        <v>3</v>
      </c>
      <c r="EN98">
        <v>0.33333333333333331</v>
      </c>
      <c r="EO98">
        <v>35</v>
      </c>
      <c r="EP98">
        <v>5</v>
      </c>
      <c r="EQ98">
        <v>30</v>
      </c>
      <c r="ER98">
        <v>30</v>
      </c>
      <c r="ES98">
        <v>3</v>
      </c>
      <c r="ET98">
        <v>1</v>
      </c>
      <c r="EU98">
        <v>2</v>
      </c>
      <c r="EV98">
        <v>0</v>
      </c>
      <c r="EW98">
        <v>1</v>
      </c>
      <c r="EX98">
        <v>0</v>
      </c>
      <c r="EY98">
        <v>0</v>
      </c>
      <c r="EZ98">
        <v>0</v>
      </c>
      <c r="FA98">
        <v>5</v>
      </c>
      <c r="FB98">
        <v>0</v>
      </c>
      <c r="FC98">
        <v>-3</v>
      </c>
    </row>
    <row r="99" spans="1:159" x14ac:dyDescent="0.25">
      <c r="A99" t="s">
        <v>4116</v>
      </c>
      <c r="B99">
        <v>4</v>
      </c>
      <c r="C99">
        <v>1</v>
      </c>
      <c r="D99" s="41">
        <v>3277</v>
      </c>
      <c r="E99" s="41">
        <v>3313</v>
      </c>
      <c r="F99" s="41">
        <v>4239</v>
      </c>
      <c r="G99" s="14">
        <v>3130</v>
      </c>
      <c r="H99" s="14">
        <v>5576</v>
      </c>
      <c r="I99" s="14">
        <v>4198</v>
      </c>
      <c r="J99" s="40">
        <v>309</v>
      </c>
      <c r="K99" s="40">
        <v>-112</v>
      </c>
      <c r="L99" s="40">
        <v>0</v>
      </c>
      <c r="M99" s="40">
        <v>26</v>
      </c>
      <c r="N99" s="40">
        <v>188</v>
      </c>
      <c r="O99" s="40">
        <v>40</v>
      </c>
      <c r="P99" s="40">
        <v>0</v>
      </c>
      <c r="Q99" s="40">
        <v>10</v>
      </c>
      <c r="R99" s="40">
        <v>1</v>
      </c>
      <c r="S99" s="40">
        <v>0</v>
      </c>
      <c r="T99" s="40">
        <v>1</v>
      </c>
      <c r="U99" s="40">
        <v>8</v>
      </c>
      <c r="V99" s="40">
        <v>1</v>
      </c>
      <c r="W99" s="40">
        <v>0</v>
      </c>
      <c r="X99" s="40">
        <v>0</v>
      </c>
      <c r="Y99" s="40">
        <v>16</v>
      </c>
      <c r="Z99" s="40">
        <v>0</v>
      </c>
      <c r="AA99" s="40">
        <v>0</v>
      </c>
      <c r="AB99" s="40">
        <v>136</v>
      </c>
      <c r="AC99" s="40">
        <v>10</v>
      </c>
      <c r="AD99" s="40">
        <v>0</v>
      </c>
      <c r="AE99" s="40">
        <v>12</v>
      </c>
      <c r="AF99" s="40">
        <v>10</v>
      </c>
      <c r="AG99" s="40">
        <v>0</v>
      </c>
      <c r="AH99" s="40">
        <v>148</v>
      </c>
      <c r="AI99" s="40">
        <v>-112</v>
      </c>
      <c r="AJ99" s="40">
        <v>3</v>
      </c>
      <c r="AK99" s="40">
        <v>3</v>
      </c>
      <c r="AL99" s="40">
        <v>1</v>
      </c>
      <c r="AM99" s="40">
        <v>3</v>
      </c>
      <c r="AN99" s="40">
        <v>3</v>
      </c>
      <c r="AO99" s="40">
        <v>1</v>
      </c>
      <c r="AP99" s="40">
        <v>2</v>
      </c>
      <c r="AQ99" s="40">
        <v>2</v>
      </c>
      <c r="AR99" s="40">
        <v>0</v>
      </c>
      <c r="AS99" s="40">
        <v>40</v>
      </c>
      <c r="AT99" s="40">
        <v>10</v>
      </c>
      <c r="AU99" s="40">
        <v>0</v>
      </c>
      <c r="AV99" s="40">
        <v>30</v>
      </c>
      <c r="AW99" s="40">
        <v>1</v>
      </c>
      <c r="AX99" s="40">
        <v>1</v>
      </c>
      <c r="AY99" s="40">
        <v>2</v>
      </c>
      <c r="AZ99" s="40">
        <v>0</v>
      </c>
      <c r="BA99" s="40">
        <v>0</v>
      </c>
      <c r="BB99" s="40">
        <v>1</v>
      </c>
      <c r="BC99" s="40">
        <v>0</v>
      </c>
      <c r="BD99" s="40">
        <v>2</v>
      </c>
      <c r="BE99" s="40">
        <v>0</v>
      </c>
      <c r="BF99" s="40">
        <v>55</v>
      </c>
      <c r="BG99">
        <v>-3</v>
      </c>
      <c r="DF99">
        <v>421</v>
      </c>
      <c r="DG99">
        <v>112</v>
      </c>
      <c r="DH99">
        <v>0</v>
      </c>
      <c r="DI99">
        <v>31</v>
      </c>
      <c r="DJ99">
        <v>300</v>
      </c>
      <c r="DK99">
        <v>90</v>
      </c>
      <c r="DL99">
        <v>1</v>
      </c>
      <c r="DM99">
        <v>15</v>
      </c>
      <c r="DN99">
        <v>1</v>
      </c>
      <c r="DO99">
        <v>1</v>
      </c>
      <c r="DP99">
        <v>1</v>
      </c>
      <c r="DQ99">
        <v>8</v>
      </c>
      <c r="DR99">
        <v>1</v>
      </c>
      <c r="DS99">
        <v>0</v>
      </c>
      <c r="DT99">
        <v>0</v>
      </c>
      <c r="DU99">
        <v>16</v>
      </c>
      <c r="DV99">
        <v>0</v>
      </c>
      <c r="DW99">
        <v>0</v>
      </c>
      <c r="DX99">
        <v>136</v>
      </c>
      <c r="DY99">
        <v>0</v>
      </c>
      <c r="DZ99">
        <v>0</v>
      </c>
      <c r="EA99">
        <v>114</v>
      </c>
      <c r="EB99">
        <v>0</v>
      </c>
      <c r="EC99">
        <v>10</v>
      </c>
      <c r="ED99">
        <v>260</v>
      </c>
      <c r="EE99">
        <v>112</v>
      </c>
      <c r="EF99">
        <v>0</v>
      </c>
      <c r="EG99">
        <v>2</v>
      </c>
      <c r="EH99">
        <v>0</v>
      </c>
      <c r="EI99">
        <v>3</v>
      </c>
      <c r="EJ99">
        <v>3</v>
      </c>
      <c r="EK99">
        <v>1</v>
      </c>
      <c r="EL99">
        <v>2</v>
      </c>
      <c r="EM99">
        <v>3</v>
      </c>
      <c r="EN99">
        <v>0.33333333333333331</v>
      </c>
      <c r="EO99">
        <v>40</v>
      </c>
      <c r="EP99">
        <v>0</v>
      </c>
      <c r="EQ99">
        <v>60</v>
      </c>
      <c r="ER99">
        <v>30</v>
      </c>
      <c r="ES99">
        <v>2</v>
      </c>
      <c r="ET99">
        <v>3</v>
      </c>
      <c r="EU99">
        <v>3</v>
      </c>
      <c r="EV99">
        <v>0</v>
      </c>
      <c r="EW99">
        <v>1</v>
      </c>
      <c r="EX99">
        <v>0</v>
      </c>
      <c r="EY99">
        <v>2</v>
      </c>
      <c r="EZ99">
        <v>0</v>
      </c>
      <c r="FA99">
        <v>55</v>
      </c>
      <c r="FB99">
        <v>0</v>
      </c>
      <c r="FC99">
        <v>-3</v>
      </c>
    </row>
    <row r="100" spans="1:159" x14ac:dyDescent="0.25">
      <c r="A100" t="s">
        <v>4116</v>
      </c>
      <c r="B100">
        <v>4</v>
      </c>
      <c r="C100">
        <v>2</v>
      </c>
      <c r="D100" s="41">
        <v>3277</v>
      </c>
      <c r="E100" s="41">
        <v>3313</v>
      </c>
      <c r="F100" s="41">
        <v>4239</v>
      </c>
      <c r="G100" s="14">
        <v>3130</v>
      </c>
      <c r="H100" s="14">
        <v>5576</v>
      </c>
      <c r="I100" s="14">
        <v>4198</v>
      </c>
      <c r="J100" s="40">
        <v>346</v>
      </c>
      <c r="K100" s="40">
        <v>106</v>
      </c>
      <c r="L100" s="40">
        <v>0</v>
      </c>
      <c r="M100" s="40">
        <v>35</v>
      </c>
      <c r="N100" s="40">
        <v>271</v>
      </c>
      <c r="O100" s="40">
        <v>40</v>
      </c>
      <c r="P100" s="40">
        <v>1</v>
      </c>
      <c r="Q100" s="40">
        <v>15</v>
      </c>
      <c r="R100" s="40">
        <v>1</v>
      </c>
      <c r="S100" s="40">
        <v>1</v>
      </c>
      <c r="T100" s="40">
        <v>1</v>
      </c>
      <c r="U100" s="40">
        <v>10</v>
      </c>
      <c r="V100" s="40">
        <v>1</v>
      </c>
      <c r="W100" s="40">
        <v>0</v>
      </c>
      <c r="X100" s="40">
        <v>-7</v>
      </c>
      <c r="Y100" s="40">
        <v>20</v>
      </c>
      <c r="Z100" s="40">
        <v>16</v>
      </c>
      <c r="AA100" s="40">
        <v>0</v>
      </c>
      <c r="AB100" s="40">
        <v>136</v>
      </c>
      <c r="AC100" s="40">
        <v>0</v>
      </c>
      <c r="AD100" s="40">
        <v>10</v>
      </c>
      <c r="AE100" s="40">
        <v>105</v>
      </c>
      <c r="AF100" s="40">
        <v>0</v>
      </c>
      <c r="AG100" s="40">
        <v>0</v>
      </c>
      <c r="AH100" s="40">
        <v>251</v>
      </c>
      <c r="AI100" s="40">
        <v>188</v>
      </c>
      <c r="AJ100" s="40">
        <v>0</v>
      </c>
      <c r="AK100" s="40">
        <v>0</v>
      </c>
      <c r="AL100" s="40">
        <v>1</v>
      </c>
      <c r="AM100" s="40">
        <v>3</v>
      </c>
      <c r="AN100" s="40">
        <v>3</v>
      </c>
      <c r="AO100" s="40">
        <v>1</v>
      </c>
      <c r="AP100" s="40">
        <v>1</v>
      </c>
      <c r="AQ100" s="40">
        <v>1</v>
      </c>
      <c r="AR100" s="40">
        <v>1</v>
      </c>
      <c r="AS100" s="40">
        <v>20</v>
      </c>
      <c r="AT100" s="40">
        <v>10</v>
      </c>
      <c r="AU100" s="40">
        <v>0</v>
      </c>
      <c r="AV100" s="40">
        <v>30</v>
      </c>
      <c r="AW100" s="40">
        <v>1</v>
      </c>
      <c r="AX100" s="40">
        <v>1</v>
      </c>
      <c r="AY100" s="40">
        <v>2</v>
      </c>
      <c r="AZ100" s="40">
        <v>0</v>
      </c>
      <c r="BA100" s="40">
        <v>0</v>
      </c>
      <c r="BB100" s="40">
        <v>0</v>
      </c>
      <c r="BC100" s="40">
        <v>1</v>
      </c>
      <c r="BD100" s="40">
        <v>0</v>
      </c>
      <c r="BE100" s="40">
        <v>25</v>
      </c>
      <c r="BF100" s="40">
        <v>0</v>
      </c>
      <c r="BG100">
        <v>-3</v>
      </c>
      <c r="DF100">
        <v>240</v>
      </c>
      <c r="DG100">
        <v>-106</v>
      </c>
      <c r="DH100">
        <v>0</v>
      </c>
      <c r="DI100">
        <v>47</v>
      </c>
      <c r="DJ100">
        <v>78</v>
      </c>
      <c r="DK100">
        <v>90</v>
      </c>
      <c r="DL100">
        <v>0</v>
      </c>
      <c r="DM100">
        <v>15</v>
      </c>
      <c r="DN100">
        <v>1</v>
      </c>
      <c r="DO100">
        <v>1</v>
      </c>
      <c r="DP100">
        <v>1</v>
      </c>
      <c r="DQ100">
        <v>9</v>
      </c>
      <c r="DR100">
        <v>1</v>
      </c>
      <c r="DS100">
        <v>7</v>
      </c>
      <c r="DT100">
        <v>7</v>
      </c>
      <c r="DU100">
        <v>32</v>
      </c>
      <c r="DV100">
        <v>12</v>
      </c>
      <c r="DW100">
        <v>0</v>
      </c>
      <c r="DX100">
        <v>47</v>
      </c>
      <c r="DY100">
        <v>0</v>
      </c>
      <c r="DZ100">
        <v>0</v>
      </c>
      <c r="EA100">
        <v>16</v>
      </c>
      <c r="EB100">
        <v>0</v>
      </c>
      <c r="EC100">
        <v>0</v>
      </c>
      <c r="ED100">
        <v>63</v>
      </c>
      <c r="EE100">
        <v>-188</v>
      </c>
      <c r="EF100">
        <v>0</v>
      </c>
      <c r="EG100">
        <v>0</v>
      </c>
      <c r="EH100">
        <v>1</v>
      </c>
      <c r="EI100">
        <v>3</v>
      </c>
      <c r="EJ100">
        <v>3</v>
      </c>
      <c r="EK100">
        <v>1</v>
      </c>
      <c r="EL100">
        <v>0</v>
      </c>
      <c r="EM100">
        <v>0</v>
      </c>
      <c r="EN100">
        <v>1</v>
      </c>
      <c r="EO100">
        <v>15</v>
      </c>
      <c r="EP100">
        <v>0</v>
      </c>
      <c r="EQ100">
        <v>60</v>
      </c>
      <c r="ER100">
        <v>30</v>
      </c>
      <c r="ES100">
        <v>2</v>
      </c>
      <c r="ET100">
        <v>3</v>
      </c>
      <c r="EU100">
        <v>3</v>
      </c>
      <c r="EV100">
        <v>0</v>
      </c>
      <c r="EW100">
        <v>0</v>
      </c>
      <c r="EX100">
        <v>0</v>
      </c>
      <c r="EY100">
        <v>0</v>
      </c>
      <c r="EZ100">
        <v>1</v>
      </c>
      <c r="FA100">
        <v>0</v>
      </c>
      <c r="FB100">
        <v>25</v>
      </c>
      <c r="FC100">
        <v>-3</v>
      </c>
    </row>
    <row r="101" spans="1:159" x14ac:dyDescent="0.25">
      <c r="A101" t="s">
        <v>4116</v>
      </c>
      <c r="B101">
        <v>4</v>
      </c>
      <c r="C101">
        <v>3</v>
      </c>
      <c r="D101" s="41">
        <v>3277</v>
      </c>
      <c r="E101" s="41">
        <v>3313</v>
      </c>
      <c r="F101" s="41">
        <v>4239</v>
      </c>
      <c r="G101" s="14">
        <v>3130</v>
      </c>
      <c r="H101" s="14">
        <v>5576</v>
      </c>
      <c r="I101" s="14">
        <v>4198</v>
      </c>
      <c r="J101" s="40">
        <v>338</v>
      </c>
      <c r="K101" s="40">
        <v>-30</v>
      </c>
      <c r="L101" s="40">
        <v>0</v>
      </c>
      <c r="M101" s="40">
        <v>31</v>
      </c>
      <c r="N101" s="40">
        <v>217</v>
      </c>
      <c r="O101" s="40">
        <v>65</v>
      </c>
      <c r="P101" s="40">
        <v>0</v>
      </c>
      <c r="Q101" s="40">
        <v>15</v>
      </c>
      <c r="R101" s="40">
        <v>1</v>
      </c>
      <c r="S101" s="40">
        <v>1</v>
      </c>
      <c r="T101" s="40">
        <v>1</v>
      </c>
      <c r="U101" s="40">
        <v>8</v>
      </c>
      <c r="V101" s="40">
        <v>1</v>
      </c>
      <c r="W101" s="40">
        <v>0</v>
      </c>
      <c r="X101" s="40">
        <v>0</v>
      </c>
      <c r="Y101" s="40">
        <v>16</v>
      </c>
      <c r="Z101" s="40">
        <v>0</v>
      </c>
      <c r="AA101" s="40">
        <v>0</v>
      </c>
      <c r="AB101" s="40">
        <v>136</v>
      </c>
      <c r="AC101" s="40">
        <v>0</v>
      </c>
      <c r="AD101" s="40">
        <v>10</v>
      </c>
      <c r="AE101" s="40">
        <v>40</v>
      </c>
      <c r="AF101" s="40">
        <v>0</v>
      </c>
      <c r="AG101" s="40">
        <v>1</v>
      </c>
      <c r="AH101" s="40">
        <v>187</v>
      </c>
      <c r="AI101" s="40">
        <v>-30</v>
      </c>
      <c r="AJ101" s="40">
        <v>0</v>
      </c>
      <c r="AK101" s="40">
        <v>0</v>
      </c>
      <c r="AL101" s="40">
        <v>1</v>
      </c>
      <c r="AM101" s="40">
        <v>3</v>
      </c>
      <c r="AN101" s="40">
        <v>3</v>
      </c>
      <c r="AO101" s="40">
        <v>1</v>
      </c>
      <c r="AP101" s="40">
        <v>3</v>
      </c>
      <c r="AQ101" s="40">
        <v>3</v>
      </c>
      <c r="AR101" s="40">
        <v>0.36666666666666664</v>
      </c>
      <c r="AS101" s="40">
        <v>30</v>
      </c>
      <c r="AT101" s="40">
        <v>5</v>
      </c>
      <c r="AU101" s="40">
        <v>30</v>
      </c>
      <c r="AV101" s="40">
        <v>30</v>
      </c>
      <c r="AW101" s="40">
        <v>1</v>
      </c>
      <c r="AX101" s="40">
        <v>3</v>
      </c>
      <c r="AY101" s="40">
        <v>2</v>
      </c>
      <c r="AZ101" s="40">
        <v>0</v>
      </c>
      <c r="BA101" s="40">
        <v>1</v>
      </c>
      <c r="BB101" s="40">
        <v>0</v>
      </c>
      <c r="BC101" s="40">
        <v>0</v>
      </c>
      <c r="BD101" s="40">
        <v>1</v>
      </c>
      <c r="BE101" s="40">
        <v>5</v>
      </c>
      <c r="BF101" s="40">
        <v>25</v>
      </c>
      <c r="BG101">
        <v>-3</v>
      </c>
      <c r="DF101">
        <v>368</v>
      </c>
      <c r="DG101">
        <v>30</v>
      </c>
      <c r="DH101">
        <v>0</v>
      </c>
      <c r="DI101">
        <v>31</v>
      </c>
      <c r="DJ101">
        <v>242</v>
      </c>
      <c r="DK101">
        <v>90</v>
      </c>
      <c r="DL101">
        <v>1</v>
      </c>
      <c r="DM101">
        <v>15</v>
      </c>
      <c r="DN101">
        <v>1</v>
      </c>
      <c r="DO101">
        <v>1</v>
      </c>
      <c r="DP101">
        <v>1</v>
      </c>
      <c r="DQ101">
        <v>8</v>
      </c>
      <c r="DR101">
        <v>1</v>
      </c>
      <c r="DS101">
        <v>0</v>
      </c>
      <c r="DT101">
        <v>0</v>
      </c>
      <c r="DU101">
        <v>16</v>
      </c>
      <c r="DV101">
        <v>0</v>
      </c>
      <c r="DW101">
        <v>0</v>
      </c>
      <c r="DX101">
        <v>136</v>
      </c>
      <c r="DY101">
        <v>0</v>
      </c>
      <c r="DZ101">
        <v>0</v>
      </c>
      <c r="EA101">
        <v>71</v>
      </c>
      <c r="EB101">
        <v>0</v>
      </c>
      <c r="EC101">
        <v>10</v>
      </c>
      <c r="ED101">
        <v>217</v>
      </c>
      <c r="EE101">
        <v>30</v>
      </c>
      <c r="EF101">
        <v>0</v>
      </c>
      <c r="EG101">
        <v>0</v>
      </c>
      <c r="EH101">
        <v>1</v>
      </c>
      <c r="EI101">
        <v>3</v>
      </c>
      <c r="EJ101">
        <v>3</v>
      </c>
      <c r="EK101">
        <v>1</v>
      </c>
      <c r="EL101">
        <v>2</v>
      </c>
      <c r="EM101">
        <v>2</v>
      </c>
      <c r="EN101">
        <v>0.5</v>
      </c>
      <c r="EO101">
        <v>25</v>
      </c>
      <c r="EP101">
        <v>0</v>
      </c>
      <c r="EQ101">
        <v>60</v>
      </c>
      <c r="ER101">
        <v>30</v>
      </c>
      <c r="ES101">
        <v>2</v>
      </c>
      <c r="ET101">
        <v>3</v>
      </c>
      <c r="EU101">
        <v>3</v>
      </c>
      <c r="EV101">
        <v>0</v>
      </c>
      <c r="EW101">
        <v>0</v>
      </c>
      <c r="EX101">
        <v>1</v>
      </c>
      <c r="EY101">
        <v>1</v>
      </c>
      <c r="EZ101">
        <v>0</v>
      </c>
      <c r="FA101">
        <v>25</v>
      </c>
      <c r="FB101">
        <v>5</v>
      </c>
      <c r="FC101">
        <v>-3</v>
      </c>
    </row>
    <row r="102" spans="1:159" x14ac:dyDescent="0.25">
      <c r="A102" t="s">
        <v>4126</v>
      </c>
      <c r="B102">
        <v>1</v>
      </c>
      <c r="C102">
        <v>1</v>
      </c>
      <c r="D102" s="41">
        <v>7048</v>
      </c>
      <c r="E102" s="41">
        <v>2491</v>
      </c>
      <c r="F102" s="41">
        <v>4818</v>
      </c>
      <c r="G102" s="14">
        <v>4539</v>
      </c>
      <c r="H102" s="14">
        <v>5172</v>
      </c>
      <c r="I102" s="14">
        <v>6175</v>
      </c>
      <c r="J102" s="40">
        <v>225</v>
      </c>
      <c r="K102" s="40">
        <v>-205</v>
      </c>
      <c r="L102" s="40">
        <v>0</v>
      </c>
      <c r="M102" s="40">
        <v>29</v>
      </c>
      <c r="N102" s="40">
        <v>151</v>
      </c>
      <c r="O102" s="40">
        <v>40</v>
      </c>
      <c r="P102" s="40">
        <v>0</v>
      </c>
      <c r="Q102" s="40">
        <v>15</v>
      </c>
      <c r="R102" s="40">
        <v>1</v>
      </c>
      <c r="S102" s="40">
        <v>1</v>
      </c>
      <c r="T102" s="40">
        <v>1</v>
      </c>
      <c r="U102" s="40">
        <v>7</v>
      </c>
      <c r="V102" s="40">
        <v>1</v>
      </c>
      <c r="W102" s="40">
        <v>0</v>
      </c>
      <c r="X102" s="40">
        <v>-4</v>
      </c>
      <c r="Y102" s="40">
        <v>14</v>
      </c>
      <c r="Z102" s="40">
        <v>0</v>
      </c>
      <c r="AA102" s="40">
        <v>0</v>
      </c>
      <c r="AB102" s="40">
        <v>105</v>
      </c>
      <c r="AC102" s="40">
        <v>0</v>
      </c>
      <c r="AD102" s="40">
        <v>0</v>
      </c>
      <c r="AE102" s="40">
        <v>31</v>
      </c>
      <c r="AF102" s="40">
        <v>0</v>
      </c>
      <c r="AG102" s="40">
        <v>0</v>
      </c>
      <c r="AH102" s="40">
        <v>136</v>
      </c>
      <c r="AI102" s="40">
        <v>-74</v>
      </c>
      <c r="AJ102" s="40">
        <v>0</v>
      </c>
      <c r="AK102" s="40">
        <v>0</v>
      </c>
      <c r="AL102" s="40">
        <v>1</v>
      </c>
      <c r="AM102" s="40">
        <v>3</v>
      </c>
      <c r="AN102" s="40">
        <v>3</v>
      </c>
      <c r="AO102" s="40">
        <v>1</v>
      </c>
      <c r="AP102" s="40">
        <v>0</v>
      </c>
      <c r="AQ102" s="40">
        <v>0</v>
      </c>
      <c r="AR102" s="40">
        <v>1</v>
      </c>
      <c r="AS102" s="40">
        <v>15</v>
      </c>
      <c r="AT102" s="40">
        <v>10</v>
      </c>
      <c r="AU102" s="40">
        <v>0</v>
      </c>
      <c r="AV102" s="40">
        <v>30</v>
      </c>
      <c r="AW102" s="40">
        <v>1</v>
      </c>
      <c r="AX102" s="40">
        <v>2</v>
      </c>
      <c r="AY102" s="40">
        <v>1</v>
      </c>
      <c r="AZ102" s="40">
        <v>0</v>
      </c>
      <c r="BA102" s="40">
        <v>4</v>
      </c>
      <c r="BB102" s="40">
        <v>1</v>
      </c>
      <c r="BC102" s="40">
        <v>1</v>
      </c>
      <c r="BD102" s="40">
        <v>0</v>
      </c>
      <c r="BE102" s="40">
        <v>45</v>
      </c>
      <c r="BF102" s="40">
        <v>5</v>
      </c>
      <c r="BG102">
        <v>-3</v>
      </c>
      <c r="DF102">
        <v>430</v>
      </c>
      <c r="DG102">
        <v>205</v>
      </c>
      <c r="DH102">
        <v>0</v>
      </c>
      <c r="DI102">
        <v>45</v>
      </c>
      <c r="DJ102">
        <v>250</v>
      </c>
      <c r="DK102">
        <v>90</v>
      </c>
      <c r="DL102">
        <v>1</v>
      </c>
      <c r="DM102">
        <v>15</v>
      </c>
      <c r="DN102">
        <v>1</v>
      </c>
      <c r="DO102">
        <v>1</v>
      </c>
      <c r="DP102">
        <v>1</v>
      </c>
      <c r="DQ102">
        <v>11</v>
      </c>
      <c r="DR102">
        <v>1</v>
      </c>
      <c r="DS102">
        <v>4</v>
      </c>
      <c r="DT102">
        <v>4</v>
      </c>
      <c r="DU102">
        <v>30</v>
      </c>
      <c r="DV102">
        <v>16</v>
      </c>
      <c r="DW102">
        <v>0</v>
      </c>
      <c r="DX102">
        <v>136</v>
      </c>
      <c r="DY102">
        <v>0</v>
      </c>
      <c r="DZ102">
        <v>10</v>
      </c>
      <c r="EA102">
        <v>57</v>
      </c>
      <c r="EB102">
        <v>0</v>
      </c>
      <c r="EC102">
        <v>7</v>
      </c>
      <c r="ED102">
        <v>210</v>
      </c>
      <c r="EE102">
        <v>74</v>
      </c>
      <c r="EF102">
        <v>0</v>
      </c>
      <c r="EG102">
        <v>2</v>
      </c>
      <c r="EH102">
        <v>0</v>
      </c>
      <c r="EI102">
        <v>3</v>
      </c>
      <c r="EJ102">
        <v>3</v>
      </c>
      <c r="EK102">
        <v>1</v>
      </c>
      <c r="EL102">
        <v>3</v>
      </c>
      <c r="EM102">
        <v>3</v>
      </c>
      <c r="EN102">
        <v>0.56666666666666665</v>
      </c>
      <c r="EO102">
        <v>40</v>
      </c>
      <c r="EP102">
        <v>0</v>
      </c>
      <c r="EQ102">
        <v>60</v>
      </c>
      <c r="ER102">
        <v>30</v>
      </c>
      <c r="ES102">
        <v>2</v>
      </c>
      <c r="ET102">
        <v>3</v>
      </c>
      <c r="EU102">
        <v>3</v>
      </c>
      <c r="EV102">
        <v>0</v>
      </c>
      <c r="EW102">
        <v>1</v>
      </c>
      <c r="EX102">
        <v>4</v>
      </c>
      <c r="EY102">
        <v>0</v>
      </c>
      <c r="EZ102">
        <v>1</v>
      </c>
      <c r="FA102">
        <v>5</v>
      </c>
      <c r="FB102">
        <v>45</v>
      </c>
      <c r="FC102">
        <v>-3</v>
      </c>
    </row>
    <row r="103" spans="1:159" x14ac:dyDescent="0.25">
      <c r="A103" t="s">
        <v>4126</v>
      </c>
      <c r="B103">
        <v>1</v>
      </c>
      <c r="C103">
        <v>2</v>
      </c>
      <c r="D103" s="41">
        <v>7048</v>
      </c>
      <c r="E103" s="41">
        <v>2491</v>
      </c>
      <c r="F103" s="41">
        <v>4818</v>
      </c>
      <c r="G103" s="14">
        <v>4539</v>
      </c>
      <c r="H103" s="14">
        <v>5172</v>
      </c>
      <c r="I103" s="14">
        <v>6175</v>
      </c>
      <c r="J103" s="40">
        <v>312</v>
      </c>
      <c r="K103" s="40">
        <v>-87</v>
      </c>
      <c r="L103" s="40">
        <v>0</v>
      </c>
      <c r="M103" s="40">
        <v>41</v>
      </c>
      <c r="N103" s="40">
        <v>261</v>
      </c>
      <c r="O103" s="40">
        <v>5</v>
      </c>
      <c r="P103" s="40">
        <v>0</v>
      </c>
      <c r="Q103" s="40">
        <v>15</v>
      </c>
      <c r="R103" s="40">
        <v>1</v>
      </c>
      <c r="S103" s="40">
        <v>1</v>
      </c>
      <c r="T103" s="40">
        <v>1</v>
      </c>
      <c r="U103" s="40">
        <v>7</v>
      </c>
      <c r="V103" s="40">
        <v>1</v>
      </c>
      <c r="W103" s="40">
        <v>6</v>
      </c>
      <c r="X103" s="40">
        <v>6</v>
      </c>
      <c r="Y103" s="40">
        <v>26</v>
      </c>
      <c r="Z103" s="40">
        <v>4</v>
      </c>
      <c r="AA103" s="40">
        <v>0</v>
      </c>
      <c r="AB103" s="40">
        <v>136</v>
      </c>
      <c r="AC103" s="40">
        <v>0</v>
      </c>
      <c r="AD103" s="40">
        <v>0</v>
      </c>
      <c r="AE103" s="40">
        <v>125</v>
      </c>
      <c r="AF103" s="40">
        <v>0</v>
      </c>
      <c r="AG103" s="40">
        <v>0</v>
      </c>
      <c r="AH103" s="40">
        <v>261</v>
      </c>
      <c r="AI103" s="40">
        <v>104</v>
      </c>
      <c r="AJ103" s="40">
        <v>0</v>
      </c>
      <c r="AK103" s="40">
        <v>0</v>
      </c>
      <c r="AL103" s="40">
        <v>1</v>
      </c>
      <c r="AM103" s="40">
        <v>0</v>
      </c>
      <c r="AN103" s="40">
        <v>0</v>
      </c>
      <c r="AO103" s="40">
        <v>1</v>
      </c>
      <c r="AP103" s="40">
        <v>0</v>
      </c>
      <c r="AQ103" s="40">
        <v>0</v>
      </c>
      <c r="AR103" s="40">
        <v>1</v>
      </c>
      <c r="AS103" s="40">
        <v>0</v>
      </c>
      <c r="AT103" s="40">
        <v>5</v>
      </c>
      <c r="AU103" s="40">
        <v>0</v>
      </c>
      <c r="AV103" s="40">
        <v>0</v>
      </c>
      <c r="AW103" s="40">
        <v>0</v>
      </c>
      <c r="AX103" s="40">
        <v>1</v>
      </c>
      <c r="AY103" s="40">
        <v>0</v>
      </c>
      <c r="AZ103" s="40">
        <v>0</v>
      </c>
      <c r="BA103" s="40">
        <v>0</v>
      </c>
      <c r="BB103" s="40">
        <v>1</v>
      </c>
      <c r="BC103" s="40">
        <v>3</v>
      </c>
      <c r="BD103" s="40">
        <v>0</v>
      </c>
      <c r="BE103" s="40">
        <v>75</v>
      </c>
      <c r="BF103" s="40">
        <v>5</v>
      </c>
      <c r="BG103">
        <v>-3</v>
      </c>
      <c r="DF103">
        <v>399</v>
      </c>
      <c r="DG103">
        <v>87</v>
      </c>
      <c r="DH103">
        <v>0</v>
      </c>
      <c r="DI103">
        <v>37</v>
      </c>
      <c r="DJ103">
        <v>197</v>
      </c>
      <c r="DK103">
        <v>90</v>
      </c>
      <c r="DL103">
        <v>1</v>
      </c>
      <c r="DM103">
        <v>15</v>
      </c>
      <c r="DN103">
        <v>1</v>
      </c>
      <c r="DO103">
        <v>1</v>
      </c>
      <c r="DP103">
        <v>1</v>
      </c>
      <c r="DQ103">
        <v>11</v>
      </c>
      <c r="DR103">
        <v>1</v>
      </c>
      <c r="DS103">
        <v>0</v>
      </c>
      <c r="DT103">
        <v>-6</v>
      </c>
      <c r="DU103">
        <v>22</v>
      </c>
      <c r="DV103">
        <v>20</v>
      </c>
      <c r="DW103">
        <v>0</v>
      </c>
      <c r="DX103">
        <v>136</v>
      </c>
      <c r="DY103">
        <v>0</v>
      </c>
      <c r="DZ103">
        <v>10</v>
      </c>
      <c r="EA103">
        <v>11</v>
      </c>
      <c r="EB103">
        <v>10</v>
      </c>
      <c r="EC103">
        <v>0</v>
      </c>
      <c r="ED103">
        <v>157</v>
      </c>
      <c r="EE103">
        <v>-104</v>
      </c>
      <c r="EF103">
        <v>2</v>
      </c>
      <c r="EG103">
        <v>2</v>
      </c>
      <c r="EH103">
        <v>1</v>
      </c>
      <c r="EI103">
        <v>3</v>
      </c>
      <c r="EJ103">
        <v>3</v>
      </c>
      <c r="EK103">
        <v>1</v>
      </c>
      <c r="EL103">
        <v>3</v>
      </c>
      <c r="EM103">
        <v>3</v>
      </c>
      <c r="EN103">
        <v>0.33333333333333331</v>
      </c>
      <c r="EO103">
        <v>40</v>
      </c>
      <c r="EP103">
        <v>0</v>
      </c>
      <c r="EQ103">
        <v>60</v>
      </c>
      <c r="ER103">
        <v>30</v>
      </c>
      <c r="ES103">
        <v>2</v>
      </c>
      <c r="ET103">
        <v>3</v>
      </c>
      <c r="EU103">
        <v>3</v>
      </c>
      <c r="EV103">
        <v>0</v>
      </c>
      <c r="EW103">
        <v>1</v>
      </c>
      <c r="EX103">
        <v>0</v>
      </c>
      <c r="EY103">
        <v>0</v>
      </c>
      <c r="EZ103">
        <v>3</v>
      </c>
      <c r="FA103">
        <v>5</v>
      </c>
      <c r="FB103">
        <v>75</v>
      </c>
      <c r="FC103">
        <v>-3</v>
      </c>
    </row>
    <row r="104" spans="1:159" x14ac:dyDescent="0.25">
      <c r="A104" t="s">
        <v>4126</v>
      </c>
      <c r="B104">
        <v>2</v>
      </c>
      <c r="C104">
        <v>1</v>
      </c>
      <c r="D104" s="41">
        <v>3130</v>
      </c>
      <c r="E104" s="41">
        <v>5576</v>
      </c>
      <c r="F104" s="41">
        <v>4198</v>
      </c>
      <c r="G104" s="14">
        <v>3750</v>
      </c>
      <c r="H104" s="14">
        <v>525</v>
      </c>
      <c r="I104" s="14">
        <v>5638</v>
      </c>
      <c r="J104" s="40">
        <v>282</v>
      </c>
      <c r="K104" s="40">
        <v>-121</v>
      </c>
      <c r="L104" s="40">
        <v>0</v>
      </c>
      <c r="M104" s="40">
        <v>31</v>
      </c>
      <c r="N104" s="40">
        <v>156</v>
      </c>
      <c r="O104" s="40">
        <v>35</v>
      </c>
      <c r="P104" s="40">
        <v>0</v>
      </c>
      <c r="Q104" s="40">
        <v>15</v>
      </c>
      <c r="R104" s="40">
        <v>1</v>
      </c>
      <c r="S104" s="40">
        <v>1</v>
      </c>
      <c r="T104" s="40">
        <v>1</v>
      </c>
      <c r="U104" s="40">
        <v>8</v>
      </c>
      <c r="V104" s="40">
        <v>1</v>
      </c>
      <c r="W104" s="40">
        <v>0</v>
      </c>
      <c r="X104" s="40">
        <v>-9</v>
      </c>
      <c r="Y104" s="40">
        <v>16</v>
      </c>
      <c r="Z104" s="40">
        <v>34</v>
      </c>
      <c r="AA104" s="40">
        <v>0</v>
      </c>
      <c r="AB104" s="40">
        <v>136</v>
      </c>
      <c r="AC104" s="40">
        <v>0</v>
      </c>
      <c r="AD104" s="40">
        <v>0</v>
      </c>
      <c r="AE104" s="40">
        <v>0</v>
      </c>
      <c r="AF104" s="40">
        <v>0</v>
      </c>
      <c r="AG104" s="40">
        <v>0</v>
      </c>
      <c r="AH104" s="40">
        <v>136</v>
      </c>
      <c r="AI104" s="40">
        <v>-124</v>
      </c>
      <c r="AJ104" s="40">
        <v>0</v>
      </c>
      <c r="AK104" s="40">
        <v>1</v>
      </c>
      <c r="AL104" s="40">
        <v>0</v>
      </c>
      <c r="AM104" s="40">
        <v>3</v>
      </c>
      <c r="AN104" s="40">
        <v>3</v>
      </c>
      <c r="AO104" s="40">
        <v>1</v>
      </c>
      <c r="AP104" s="40">
        <v>0</v>
      </c>
      <c r="AQ104" s="40">
        <v>0</v>
      </c>
      <c r="AR104" s="40">
        <v>1</v>
      </c>
      <c r="AS104" s="40">
        <v>20</v>
      </c>
      <c r="AT104" s="40">
        <v>5</v>
      </c>
      <c r="AU104" s="40">
        <v>0</v>
      </c>
      <c r="AV104" s="40">
        <v>30</v>
      </c>
      <c r="AW104" s="40">
        <v>0</v>
      </c>
      <c r="AX104" s="40">
        <v>2</v>
      </c>
      <c r="AY104" s="40">
        <v>1</v>
      </c>
      <c r="AZ104" s="40">
        <v>0</v>
      </c>
      <c r="BA104" s="40">
        <v>3</v>
      </c>
      <c r="BB104" s="40">
        <v>2</v>
      </c>
      <c r="BC104" s="40">
        <v>0</v>
      </c>
      <c r="BD104" s="40">
        <v>2</v>
      </c>
      <c r="BE104" s="40">
        <v>15</v>
      </c>
      <c r="BF104" s="40">
        <v>60</v>
      </c>
      <c r="BG104">
        <v>-3</v>
      </c>
      <c r="DF104">
        <v>403</v>
      </c>
      <c r="DG104">
        <v>121</v>
      </c>
      <c r="DH104">
        <v>0</v>
      </c>
      <c r="DI104">
        <v>28</v>
      </c>
      <c r="DJ104">
        <v>295</v>
      </c>
      <c r="DK104">
        <v>65</v>
      </c>
      <c r="DL104">
        <v>1</v>
      </c>
      <c r="DM104">
        <v>10</v>
      </c>
      <c r="DN104">
        <v>0</v>
      </c>
      <c r="DO104">
        <v>1</v>
      </c>
      <c r="DP104">
        <v>1</v>
      </c>
      <c r="DQ104">
        <v>0</v>
      </c>
      <c r="DR104">
        <v>0</v>
      </c>
      <c r="DS104">
        <v>9</v>
      </c>
      <c r="DT104">
        <v>9</v>
      </c>
      <c r="DU104">
        <v>18</v>
      </c>
      <c r="DV104">
        <v>2</v>
      </c>
      <c r="DW104">
        <v>0</v>
      </c>
      <c r="DX104">
        <v>127</v>
      </c>
      <c r="DY104">
        <v>10</v>
      </c>
      <c r="DZ104">
        <v>0</v>
      </c>
      <c r="EA104">
        <v>133</v>
      </c>
      <c r="EB104">
        <v>0</v>
      </c>
      <c r="EC104">
        <v>0</v>
      </c>
      <c r="ED104">
        <v>260</v>
      </c>
      <c r="EE104">
        <v>124</v>
      </c>
      <c r="EF104">
        <v>1</v>
      </c>
      <c r="EG104">
        <v>1</v>
      </c>
      <c r="EH104">
        <v>1</v>
      </c>
      <c r="EI104">
        <v>3</v>
      </c>
      <c r="EJ104">
        <v>3</v>
      </c>
      <c r="EK104">
        <v>1</v>
      </c>
      <c r="EL104">
        <v>2</v>
      </c>
      <c r="EM104">
        <v>3</v>
      </c>
      <c r="EN104">
        <v>0</v>
      </c>
      <c r="EO104">
        <v>35</v>
      </c>
      <c r="EP104">
        <v>5</v>
      </c>
      <c r="EQ104">
        <v>30</v>
      </c>
      <c r="ER104">
        <v>30</v>
      </c>
      <c r="ES104">
        <v>3</v>
      </c>
      <c r="ET104">
        <v>1</v>
      </c>
      <c r="EU104">
        <v>2</v>
      </c>
      <c r="EV104">
        <v>0</v>
      </c>
      <c r="EW104">
        <v>2</v>
      </c>
      <c r="EX104">
        <v>3</v>
      </c>
      <c r="EY104">
        <v>2</v>
      </c>
      <c r="EZ104">
        <v>0</v>
      </c>
      <c r="FA104">
        <v>60</v>
      </c>
      <c r="FB104">
        <v>15</v>
      </c>
      <c r="FC104">
        <v>-3</v>
      </c>
    </row>
    <row r="105" spans="1:159" x14ac:dyDescent="0.25">
      <c r="A105" t="s">
        <v>4126</v>
      </c>
      <c r="B105">
        <v>2</v>
      </c>
      <c r="C105">
        <v>2</v>
      </c>
      <c r="D105" s="41">
        <v>3130</v>
      </c>
      <c r="E105" s="41">
        <v>5576</v>
      </c>
      <c r="F105" s="41">
        <v>4198</v>
      </c>
      <c r="G105" s="14">
        <v>3750</v>
      </c>
      <c r="H105" s="14">
        <v>525</v>
      </c>
      <c r="I105" s="14">
        <v>5638</v>
      </c>
      <c r="J105" s="40">
        <v>394</v>
      </c>
      <c r="K105" s="40">
        <v>60</v>
      </c>
      <c r="L105" s="40">
        <v>0</v>
      </c>
      <c r="M105" s="40">
        <v>37</v>
      </c>
      <c r="N105" s="40">
        <v>232</v>
      </c>
      <c r="O105" s="40">
        <v>90</v>
      </c>
      <c r="P105" s="40">
        <v>1</v>
      </c>
      <c r="Q105" s="40">
        <v>15</v>
      </c>
      <c r="R105" s="40">
        <v>1</v>
      </c>
      <c r="S105" s="40">
        <v>1</v>
      </c>
      <c r="T105" s="40">
        <v>1</v>
      </c>
      <c r="U105" s="40">
        <v>9</v>
      </c>
      <c r="V105" s="40">
        <v>1</v>
      </c>
      <c r="W105" s="40">
        <v>2</v>
      </c>
      <c r="X105" s="40">
        <v>1</v>
      </c>
      <c r="Y105" s="40">
        <v>22</v>
      </c>
      <c r="Z105" s="40">
        <v>24</v>
      </c>
      <c r="AA105" s="40">
        <v>0</v>
      </c>
      <c r="AB105" s="40">
        <v>136</v>
      </c>
      <c r="AC105" s="40">
        <v>10</v>
      </c>
      <c r="AD105" s="40">
        <v>10</v>
      </c>
      <c r="AE105" s="40">
        <v>51</v>
      </c>
      <c r="AF105" s="40">
        <v>10</v>
      </c>
      <c r="AG105" s="40">
        <v>0</v>
      </c>
      <c r="AH105" s="40">
        <v>197</v>
      </c>
      <c r="AI105" s="40">
        <v>15</v>
      </c>
      <c r="AJ105" s="40">
        <v>3</v>
      </c>
      <c r="AK105" s="40">
        <v>3</v>
      </c>
      <c r="AL105" s="40">
        <v>1</v>
      </c>
      <c r="AM105" s="40">
        <v>3</v>
      </c>
      <c r="AN105" s="40">
        <v>3</v>
      </c>
      <c r="AO105" s="40">
        <v>1</v>
      </c>
      <c r="AP105" s="40">
        <v>1</v>
      </c>
      <c r="AQ105" s="40">
        <v>1</v>
      </c>
      <c r="AR105" s="40">
        <v>1</v>
      </c>
      <c r="AS105" s="40">
        <v>35</v>
      </c>
      <c r="AT105" s="40">
        <v>0</v>
      </c>
      <c r="AU105" s="40">
        <v>60</v>
      </c>
      <c r="AV105" s="40">
        <v>30</v>
      </c>
      <c r="AW105" s="40">
        <v>2</v>
      </c>
      <c r="AX105" s="40">
        <v>3</v>
      </c>
      <c r="AY105" s="40">
        <v>3</v>
      </c>
      <c r="AZ105" s="40">
        <v>0</v>
      </c>
      <c r="BA105" s="40">
        <v>1</v>
      </c>
      <c r="BB105" s="40">
        <v>2</v>
      </c>
      <c r="BC105" s="40">
        <v>0</v>
      </c>
      <c r="BD105" s="40">
        <v>1</v>
      </c>
      <c r="BE105" s="40">
        <v>5</v>
      </c>
      <c r="BF105" s="40">
        <v>35</v>
      </c>
      <c r="BG105">
        <v>-3</v>
      </c>
      <c r="DF105">
        <v>334</v>
      </c>
      <c r="DG105">
        <v>-60</v>
      </c>
      <c r="DH105">
        <v>0</v>
      </c>
      <c r="DI105">
        <v>12</v>
      </c>
      <c r="DJ105">
        <v>227</v>
      </c>
      <c r="DK105">
        <v>90</v>
      </c>
      <c r="DL105">
        <v>0</v>
      </c>
      <c r="DM105">
        <v>10</v>
      </c>
      <c r="DN105">
        <v>0</v>
      </c>
      <c r="DO105">
        <v>1</v>
      </c>
      <c r="DP105">
        <v>1</v>
      </c>
      <c r="DQ105">
        <v>0</v>
      </c>
      <c r="DR105">
        <v>0</v>
      </c>
      <c r="DS105">
        <v>1</v>
      </c>
      <c r="DT105">
        <v>-1</v>
      </c>
      <c r="DU105">
        <v>2</v>
      </c>
      <c r="DV105">
        <v>-12</v>
      </c>
      <c r="DW105">
        <v>0</v>
      </c>
      <c r="DX105">
        <v>121</v>
      </c>
      <c r="DY105">
        <v>0</v>
      </c>
      <c r="DZ105">
        <v>0</v>
      </c>
      <c r="EA105">
        <v>60</v>
      </c>
      <c r="EB105">
        <v>10</v>
      </c>
      <c r="EC105">
        <v>1</v>
      </c>
      <c r="ED105">
        <v>182</v>
      </c>
      <c r="EE105">
        <v>-15</v>
      </c>
      <c r="EF105">
        <v>2</v>
      </c>
      <c r="EG105">
        <v>3</v>
      </c>
      <c r="EH105">
        <v>0.66666666666666663</v>
      </c>
      <c r="EI105">
        <v>3</v>
      </c>
      <c r="EJ105">
        <v>3</v>
      </c>
      <c r="EK105">
        <v>1</v>
      </c>
      <c r="EL105">
        <v>2</v>
      </c>
      <c r="EM105">
        <v>3</v>
      </c>
      <c r="EN105">
        <v>3.3333333333333333E-2</v>
      </c>
      <c r="EO105">
        <v>45</v>
      </c>
      <c r="EP105">
        <v>0</v>
      </c>
      <c r="EQ105">
        <v>60</v>
      </c>
      <c r="ER105">
        <v>30</v>
      </c>
      <c r="ES105">
        <v>3</v>
      </c>
      <c r="ET105">
        <v>3</v>
      </c>
      <c r="EU105">
        <v>2</v>
      </c>
      <c r="EV105">
        <v>0</v>
      </c>
      <c r="EW105">
        <v>2</v>
      </c>
      <c r="EX105">
        <v>1</v>
      </c>
      <c r="EY105">
        <v>1</v>
      </c>
      <c r="EZ105">
        <v>0</v>
      </c>
      <c r="FA105">
        <v>35</v>
      </c>
      <c r="FB105">
        <v>5</v>
      </c>
      <c r="FC105">
        <v>-3</v>
      </c>
    </row>
    <row r="106" spans="1:159" x14ac:dyDescent="0.25">
      <c r="A106" t="s">
        <v>4126</v>
      </c>
      <c r="B106">
        <v>2</v>
      </c>
      <c r="C106">
        <v>3</v>
      </c>
      <c r="D106" s="41">
        <v>3130</v>
      </c>
      <c r="E106" s="41">
        <v>5576</v>
      </c>
      <c r="F106" s="41">
        <v>4198</v>
      </c>
      <c r="G106" s="14">
        <v>3750</v>
      </c>
      <c r="H106" s="14">
        <v>525</v>
      </c>
      <c r="I106" s="14">
        <v>5638</v>
      </c>
      <c r="J106" s="40">
        <v>288</v>
      </c>
      <c r="K106" s="40">
        <v>-73</v>
      </c>
      <c r="L106" s="40">
        <v>0</v>
      </c>
      <c r="M106" s="40">
        <v>47</v>
      </c>
      <c r="N106" s="40">
        <v>206</v>
      </c>
      <c r="O106" s="40">
        <v>35</v>
      </c>
      <c r="P106" s="40">
        <v>0</v>
      </c>
      <c r="Q106" s="40">
        <v>15</v>
      </c>
      <c r="R106" s="40">
        <v>1</v>
      </c>
      <c r="S106" s="40">
        <v>1</v>
      </c>
      <c r="T106" s="40">
        <v>1</v>
      </c>
      <c r="U106" s="40">
        <v>9</v>
      </c>
      <c r="V106" s="40">
        <v>1</v>
      </c>
      <c r="W106" s="40">
        <v>7</v>
      </c>
      <c r="X106" s="40">
        <v>7</v>
      </c>
      <c r="Y106" s="40">
        <v>32</v>
      </c>
      <c r="Z106" s="40">
        <v>32</v>
      </c>
      <c r="AA106" s="40">
        <v>0</v>
      </c>
      <c r="AB106" s="40">
        <v>139</v>
      </c>
      <c r="AC106" s="40">
        <v>0</v>
      </c>
      <c r="AD106" s="40">
        <v>0</v>
      </c>
      <c r="AE106" s="40">
        <v>42</v>
      </c>
      <c r="AF106" s="40">
        <v>10</v>
      </c>
      <c r="AG106" s="40">
        <v>0</v>
      </c>
      <c r="AH106" s="40">
        <v>181</v>
      </c>
      <c r="AI106" s="40">
        <v>-30</v>
      </c>
      <c r="AJ106" s="40">
        <v>2</v>
      </c>
      <c r="AK106" s="40">
        <v>2</v>
      </c>
      <c r="AL106" s="40">
        <v>1</v>
      </c>
      <c r="AM106" s="40">
        <v>3</v>
      </c>
      <c r="AN106" s="40">
        <v>3</v>
      </c>
      <c r="AO106" s="40">
        <v>1</v>
      </c>
      <c r="AP106" s="40">
        <v>0</v>
      </c>
      <c r="AQ106" s="40">
        <v>0</v>
      </c>
      <c r="AR106" s="40">
        <v>1</v>
      </c>
      <c r="AS106" s="40">
        <v>25</v>
      </c>
      <c r="AT106" s="40">
        <v>5</v>
      </c>
      <c r="AU106" s="40">
        <v>0</v>
      </c>
      <c r="AV106" s="40">
        <v>30</v>
      </c>
      <c r="AW106" s="40">
        <v>2</v>
      </c>
      <c r="AX106" s="40">
        <v>0</v>
      </c>
      <c r="AY106" s="40">
        <v>1</v>
      </c>
      <c r="AZ106" s="40">
        <v>0</v>
      </c>
      <c r="BA106" s="40">
        <v>2</v>
      </c>
      <c r="BB106" s="40">
        <v>0</v>
      </c>
      <c r="BC106" s="40">
        <v>1</v>
      </c>
      <c r="BD106" s="40">
        <v>0</v>
      </c>
      <c r="BE106" s="40">
        <v>35</v>
      </c>
      <c r="BF106" s="40">
        <v>0</v>
      </c>
      <c r="BG106">
        <v>-3</v>
      </c>
      <c r="DF106">
        <v>361</v>
      </c>
      <c r="DG106">
        <v>73</v>
      </c>
      <c r="DH106">
        <v>0</v>
      </c>
      <c r="DI106">
        <v>10</v>
      </c>
      <c r="DJ106">
        <v>251</v>
      </c>
      <c r="DK106">
        <v>65</v>
      </c>
      <c r="DL106">
        <v>1</v>
      </c>
      <c r="DM106">
        <v>10</v>
      </c>
      <c r="DN106">
        <v>1</v>
      </c>
      <c r="DO106">
        <v>1</v>
      </c>
      <c r="DP106">
        <v>0</v>
      </c>
      <c r="DQ106">
        <v>0</v>
      </c>
      <c r="DR106">
        <v>0</v>
      </c>
      <c r="DS106">
        <v>0</v>
      </c>
      <c r="DT106">
        <v>-7</v>
      </c>
      <c r="DU106">
        <v>0</v>
      </c>
      <c r="DV106">
        <v>-4</v>
      </c>
      <c r="DW106">
        <v>0</v>
      </c>
      <c r="DX106">
        <v>127</v>
      </c>
      <c r="DY106">
        <v>0</v>
      </c>
      <c r="DZ106">
        <v>10</v>
      </c>
      <c r="EA106">
        <v>74</v>
      </c>
      <c r="EB106">
        <v>10</v>
      </c>
      <c r="EC106">
        <v>0</v>
      </c>
      <c r="ED106">
        <v>211</v>
      </c>
      <c r="EE106">
        <v>30</v>
      </c>
      <c r="EF106">
        <v>2</v>
      </c>
      <c r="EG106">
        <v>3</v>
      </c>
      <c r="EH106">
        <v>0.66666666666666663</v>
      </c>
      <c r="EI106">
        <v>3</v>
      </c>
      <c r="EJ106">
        <v>3</v>
      </c>
      <c r="EK106">
        <v>1</v>
      </c>
      <c r="EL106">
        <v>1</v>
      </c>
      <c r="EM106">
        <v>2</v>
      </c>
      <c r="EN106">
        <v>0.5</v>
      </c>
      <c r="EO106">
        <v>40</v>
      </c>
      <c r="EP106">
        <v>5</v>
      </c>
      <c r="EQ106">
        <v>30</v>
      </c>
      <c r="ER106">
        <v>30</v>
      </c>
      <c r="ES106">
        <v>3</v>
      </c>
      <c r="ET106">
        <v>1</v>
      </c>
      <c r="EU106">
        <v>2</v>
      </c>
      <c r="EV106">
        <v>0</v>
      </c>
      <c r="EW106">
        <v>0</v>
      </c>
      <c r="EX106">
        <v>2</v>
      </c>
      <c r="EY106">
        <v>0</v>
      </c>
      <c r="EZ106">
        <v>1</v>
      </c>
      <c r="FA106">
        <v>0</v>
      </c>
      <c r="FB106">
        <v>35</v>
      </c>
      <c r="FC106">
        <v>-3</v>
      </c>
    </row>
    <row r="107" spans="1:159" x14ac:dyDescent="0.25">
      <c r="A107" t="s">
        <v>4125</v>
      </c>
      <c r="B107">
        <v>1</v>
      </c>
      <c r="C107">
        <v>1</v>
      </c>
      <c r="D107" s="41">
        <v>3750</v>
      </c>
      <c r="E107" s="41">
        <v>525</v>
      </c>
      <c r="F107" s="41">
        <v>5638</v>
      </c>
      <c r="G107" s="14">
        <v>4539</v>
      </c>
      <c r="H107" s="14">
        <v>5172</v>
      </c>
      <c r="I107" s="14">
        <v>6175</v>
      </c>
      <c r="J107" s="40">
        <v>314</v>
      </c>
      <c r="K107" s="40">
        <v>-22</v>
      </c>
      <c r="L107" s="40">
        <v>0</v>
      </c>
      <c r="M107" s="40">
        <v>16</v>
      </c>
      <c r="N107" s="40">
        <v>253</v>
      </c>
      <c r="O107" s="40">
        <v>40</v>
      </c>
      <c r="P107" s="40">
        <v>0</v>
      </c>
      <c r="Q107" s="40">
        <v>10</v>
      </c>
      <c r="R107" s="40">
        <v>1</v>
      </c>
      <c r="S107" s="40">
        <v>1</v>
      </c>
      <c r="T107" s="40">
        <v>0</v>
      </c>
      <c r="U107" s="40">
        <v>0</v>
      </c>
      <c r="V107" s="40">
        <v>0</v>
      </c>
      <c r="W107" s="40">
        <v>3</v>
      </c>
      <c r="X107" s="40">
        <v>3</v>
      </c>
      <c r="Y107" s="40">
        <v>6</v>
      </c>
      <c r="Z107" s="40">
        <v>-16</v>
      </c>
      <c r="AA107" s="40">
        <v>0</v>
      </c>
      <c r="AB107" s="40">
        <v>111</v>
      </c>
      <c r="AC107" s="40">
        <v>10</v>
      </c>
      <c r="AD107" s="40">
        <v>0</v>
      </c>
      <c r="AE107" s="40">
        <v>112</v>
      </c>
      <c r="AF107" s="40">
        <v>10</v>
      </c>
      <c r="AG107" s="40">
        <v>0</v>
      </c>
      <c r="AH107" s="40">
        <v>223</v>
      </c>
      <c r="AI107" s="40">
        <v>59</v>
      </c>
      <c r="AJ107" s="40">
        <v>3</v>
      </c>
      <c r="AK107" s="40">
        <v>3</v>
      </c>
      <c r="AL107" s="40">
        <v>1</v>
      </c>
      <c r="AM107" s="40">
        <v>0</v>
      </c>
      <c r="AN107" s="40">
        <v>0</v>
      </c>
      <c r="AO107" s="40">
        <v>1</v>
      </c>
      <c r="AP107" s="40">
        <v>2</v>
      </c>
      <c r="AQ107" s="40">
        <v>3</v>
      </c>
      <c r="AR107" s="40">
        <v>0</v>
      </c>
      <c r="AS107" s="40">
        <v>30</v>
      </c>
      <c r="AT107" s="40">
        <v>10</v>
      </c>
      <c r="AU107" s="40">
        <v>30</v>
      </c>
      <c r="AV107" s="40">
        <v>0</v>
      </c>
      <c r="AW107" s="40">
        <v>3</v>
      </c>
      <c r="AX107" s="40">
        <v>1</v>
      </c>
      <c r="AY107" s="40">
        <v>1</v>
      </c>
      <c r="AZ107" s="40">
        <v>0</v>
      </c>
      <c r="BA107" s="40">
        <v>1</v>
      </c>
      <c r="BB107" s="40">
        <v>1</v>
      </c>
      <c r="BC107" s="40">
        <v>0</v>
      </c>
      <c r="BD107" s="40">
        <v>0</v>
      </c>
      <c r="BE107" s="40">
        <v>5</v>
      </c>
      <c r="BF107" s="40">
        <v>5</v>
      </c>
      <c r="BG107">
        <v>-3</v>
      </c>
      <c r="DF107">
        <v>336</v>
      </c>
      <c r="DG107">
        <v>22</v>
      </c>
      <c r="DH107">
        <v>0</v>
      </c>
      <c r="DI107">
        <v>37</v>
      </c>
      <c r="DJ107">
        <v>204</v>
      </c>
      <c r="DK107">
        <v>90</v>
      </c>
      <c r="DL107">
        <v>1</v>
      </c>
      <c r="DM107">
        <v>15</v>
      </c>
      <c r="DN107">
        <v>1</v>
      </c>
      <c r="DO107">
        <v>1</v>
      </c>
      <c r="DP107">
        <v>1</v>
      </c>
      <c r="DQ107">
        <v>11</v>
      </c>
      <c r="DR107">
        <v>1</v>
      </c>
      <c r="DS107">
        <v>0</v>
      </c>
      <c r="DT107">
        <v>-3</v>
      </c>
      <c r="DU107">
        <v>22</v>
      </c>
      <c r="DV107">
        <v>28</v>
      </c>
      <c r="DW107">
        <v>0</v>
      </c>
      <c r="DX107">
        <v>136</v>
      </c>
      <c r="DY107">
        <v>0</v>
      </c>
      <c r="DZ107">
        <v>10</v>
      </c>
      <c r="EA107">
        <v>18</v>
      </c>
      <c r="EB107">
        <v>10</v>
      </c>
      <c r="EC107">
        <v>0</v>
      </c>
      <c r="ED107">
        <v>164</v>
      </c>
      <c r="EE107">
        <v>-59</v>
      </c>
      <c r="EF107">
        <v>2</v>
      </c>
      <c r="EG107">
        <v>2</v>
      </c>
      <c r="EH107">
        <v>1</v>
      </c>
      <c r="EI107">
        <v>3</v>
      </c>
      <c r="EJ107">
        <v>3</v>
      </c>
      <c r="EK107">
        <v>1</v>
      </c>
      <c r="EL107">
        <v>1</v>
      </c>
      <c r="EM107">
        <v>3</v>
      </c>
      <c r="EN107">
        <v>0.33333333333333331</v>
      </c>
      <c r="EO107">
        <v>40</v>
      </c>
      <c r="EP107">
        <v>0</v>
      </c>
      <c r="EQ107">
        <v>60</v>
      </c>
      <c r="ER107">
        <v>30</v>
      </c>
      <c r="ES107">
        <v>2</v>
      </c>
      <c r="ET107">
        <v>3</v>
      </c>
      <c r="EU107">
        <v>3</v>
      </c>
      <c r="EV107">
        <v>0</v>
      </c>
      <c r="EW107">
        <v>1</v>
      </c>
      <c r="EX107">
        <v>1</v>
      </c>
      <c r="EY107">
        <v>0</v>
      </c>
      <c r="EZ107">
        <v>0</v>
      </c>
      <c r="FA107">
        <v>5</v>
      </c>
      <c r="FB107">
        <v>5</v>
      </c>
      <c r="FC107">
        <v>-3</v>
      </c>
    </row>
    <row r="108" spans="1:159" x14ac:dyDescent="0.25">
      <c r="A108" t="s">
        <v>4125</v>
      </c>
      <c r="B108">
        <v>1</v>
      </c>
      <c r="C108">
        <v>2</v>
      </c>
      <c r="D108" s="41">
        <v>3750</v>
      </c>
      <c r="E108" s="41">
        <v>525</v>
      </c>
      <c r="F108" s="41">
        <v>5638</v>
      </c>
      <c r="G108" s="14">
        <v>4539</v>
      </c>
      <c r="H108" s="14">
        <v>5172</v>
      </c>
      <c r="I108" s="14">
        <v>6175</v>
      </c>
      <c r="J108" s="40">
        <v>272</v>
      </c>
      <c r="K108" s="40">
        <v>-151</v>
      </c>
      <c r="L108" s="40">
        <v>0</v>
      </c>
      <c r="M108" s="40">
        <v>10</v>
      </c>
      <c r="N108" s="40">
        <v>192</v>
      </c>
      <c r="O108" s="40">
        <v>65</v>
      </c>
      <c r="P108" s="40">
        <v>0</v>
      </c>
      <c r="Q108" s="40">
        <v>10</v>
      </c>
      <c r="R108" s="40">
        <v>1</v>
      </c>
      <c r="S108" s="40">
        <v>1</v>
      </c>
      <c r="T108" s="40">
        <v>0</v>
      </c>
      <c r="U108" s="40">
        <v>0</v>
      </c>
      <c r="V108" s="40">
        <v>0</v>
      </c>
      <c r="W108" s="40">
        <v>0</v>
      </c>
      <c r="X108" s="40">
        <v>0</v>
      </c>
      <c r="Y108" s="40">
        <v>0</v>
      </c>
      <c r="Z108" s="40">
        <v>-22</v>
      </c>
      <c r="AA108" s="40">
        <v>0</v>
      </c>
      <c r="AB108" s="40">
        <v>129</v>
      </c>
      <c r="AC108" s="40">
        <v>0</v>
      </c>
      <c r="AD108" s="40">
        <v>10</v>
      </c>
      <c r="AE108" s="40">
        <v>18</v>
      </c>
      <c r="AF108" s="40">
        <v>10</v>
      </c>
      <c r="AG108" s="40">
        <v>0</v>
      </c>
      <c r="AH108" s="40">
        <v>157</v>
      </c>
      <c r="AI108" s="40">
        <v>-79</v>
      </c>
      <c r="AJ108" s="40">
        <v>2</v>
      </c>
      <c r="AK108" s="40">
        <v>2</v>
      </c>
      <c r="AL108" s="40">
        <v>1</v>
      </c>
      <c r="AM108" s="40">
        <v>3</v>
      </c>
      <c r="AN108" s="40">
        <v>3</v>
      </c>
      <c r="AO108" s="40">
        <v>1</v>
      </c>
      <c r="AP108" s="40">
        <v>1</v>
      </c>
      <c r="AQ108" s="40">
        <v>2</v>
      </c>
      <c r="AR108" s="40">
        <v>0.5</v>
      </c>
      <c r="AS108" s="40">
        <v>35</v>
      </c>
      <c r="AT108" s="40">
        <v>5</v>
      </c>
      <c r="AU108" s="40">
        <v>30</v>
      </c>
      <c r="AV108" s="40">
        <v>30</v>
      </c>
      <c r="AW108" s="40">
        <v>3</v>
      </c>
      <c r="AX108" s="40">
        <v>1</v>
      </c>
      <c r="AY108" s="40">
        <v>2</v>
      </c>
      <c r="AZ108" s="40">
        <v>0</v>
      </c>
      <c r="BA108" s="40">
        <v>1</v>
      </c>
      <c r="BB108" s="40">
        <v>1</v>
      </c>
      <c r="BC108" s="40">
        <v>1</v>
      </c>
      <c r="BD108" s="40">
        <v>0</v>
      </c>
      <c r="BE108" s="40">
        <v>30</v>
      </c>
      <c r="BF108" s="40">
        <v>5</v>
      </c>
      <c r="BG108">
        <v>-3</v>
      </c>
      <c r="DF108">
        <v>423</v>
      </c>
      <c r="DG108">
        <v>151</v>
      </c>
      <c r="DH108">
        <v>0</v>
      </c>
      <c r="DI108">
        <v>37</v>
      </c>
      <c r="DJ108">
        <v>266</v>
      </c>
      <c r="DK108">
        <v>90</v>
      </c>
      <c r="DL108">
        <v>1</v>
      </c>
      <c r="DM108">
        <v>15</v>
      </c>
      <c r="DN108">
        <v>1</v>
      </c>
      <c r="DO108">
        <v>1</v>
      </c>
      <c r="DP108">
        <v>1</v>
      </c>
      <c r="DQ108">
        <v>11</v>
      </c>
      <c r="DR108">
        <v>1</v>
      </c>
      <c r="DS108">
        <v>0</v>
      </c>
      <c r="DT108">
        <v>0</v>
      </c>
      <c r="DU108">
        <v>22</v>
      </c>
      <c r="DV108">
        <v>22</v>
      </c>
      <c r="DW108">
        <v>0</v>
      </c>
      <c r="DX108">
        <v>136</v>
      </c>
      <c r="DY108">
        <v>0</v>
      </c>
      <c r="DZ108">
        <v>10</v>
      </c>
      <c r="EA108">
        <v>90</v>
      </c>
      <c r="EB108">
        <v>6</v>
      </c>
      <c r="EC108">
        <v>0</v>
      </c>
      <c r="ED108">
        <v>236</v>
      </c>
      <c r="EE108">
        <v>79</v>
      </c>
      <c r="EF108">
        <v>2</v>
      </c>
      <c r="EG108">
        <v>2</v>
      </c>
      <c r="EH108">
        <v>0.6</v>
      </c>
      <c r="EI108">
        <v>3</v>
      </c>
      <c r="EJ108">
        <v>3</v>
      </c>
      <c r="EK108">
        <v>1</v>
      </c>
      <c r="EL108">
        <v>1</v>
      </c>
      <c r="EM108">
        <v>1</v>
      </c>
      <c r="EN108">
        <v>1</v>
      </c>
      <c r="EO108">
        <v>30</v>
      </c>
      <c r="EP108">
        <v>0</v>
      </c>
      <c r="EQ108">
        <v>60</v>
      </c>
      <c r="ER108">
        <v>30</v>
      </c>
      <c r="ES108">
        <v>3</v>
      </c>
      <c r="ET108">
        <v>3</v>
      </c>
      <c r="EU108">
        <v>2</v>
      </c>
      <c r="EV108">
        <v>0</v>
      </c>
      <c r="EW108">
        <v>1</v>
      </c>
      <c r="EX108">
        <v>1</v>
      </c>
      <c r="EY108">
        <v>0</v>
      </c>
      <c r="EZ108">
        <v>1</v>
      </c>
      <c r="FA108">
        <v>5</v>
      </c>
      <c r="FB108">
        <v>30</v>
      </c>
      <c r="FC108">
        <v>-3</v>
      </c>
    </row>
    <row r="109" spans="1:159" x14ac:dyDescent="0.25">
      <c r="J109" s="40"/>
      <c r="K109" s="40"/>
      <c r="L109" s="40"/>
      <c r="M109" s="40"/>
      <c r="N109" s="40"/>
      <c r="O109" s="40"/>
      <c r="P109" s="40"/>
      <c r="Q109" s="40"/>
      <c r="R109" s="40"/>
      <c r="S109" s="40"/>
      <c r="T109" s="40"/>
      <c r="U109" s="40"/>
      <c r="V109" s="40"/>
      <c r="W109" s="40"/>
      <c r="X109" s="40"/>
      <c r="Y109" s="40"/>
      <c r="Z109" s="40"/>
      <c r="AA109" s="40"/>
      <c r="AB109" s="40"/>
      <c r="AC109" s="40"/>
      <c r="AD109" s="40"/>
      <c r="AE109" s="40"/>
      <c r="AF109" s="40"/>
      <c r="AG109" s="40"/>
      <c r="AH109" s="40"/>
      <c r="AI109" s="40"/>
      <c r="AJ109" s="40"/>
      <c r="AK109" s="40"/>
      <c r="AL109" s="40"/>
      <c r="AM109" s="40"/>
      <c r="AN109" s="40"/>
      <c r="AO109" s="40"/>
      <c r="AP109" s="40"/>
      <c r="AQ109" s="40"/>
      <c r="AR109" s="40"/>
      <c r="AS109" s="40"/>
      <c r="AT109" s="40"/>
      <c r="AU109" s="40"/>
      <c r="AV109" s="40"/>
      <c r="AW109" s="40"/>
      <c r="AX109" s="40"/>
      <c r="AY109" s="40"/>
      <c r="AZ109" s="40"/>
      <c r="BA109" s="40"/>
      <c r="BB109" s="40"/>
      <c r="BC109" s="40"/>
      <c r="BD109" s="40"/>
      <c r="BE109" s="40"/>
      <c r="BF109" s="40"/>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row>
    <row r="110" spans="1:159" x14ac:dyDescent="0.25">
      <c r="J110" s="40"/>
      <c r="K110" s="40"/>
      <c r="L110" s="40"/>
      <c r="M110" s="40"/>
      <c r="N110" s="40"/>
      <c r="O110" s="40"/>
      <c r="P110" s="40"/>
      <c r="Q110" s="40"/>
      <c r="R110" s="40"/>
      <c r="S110" s="40"/>
      <c r="T110" s="40"/>
      <c r="U110" s="40"/>
      <c r="V110" s="40"/>
      <c r="W110" s="40"/>
      <c r="X110" s="40"/>
      <c r="Y110" s="40"/>
      <c r="Z110" s="40"/>
      <c r="AA110" s="40"/>
      <c r="AB110" s="40"/>
      <c r="AC110" s="40"/>
      <c r="AD110" s="40"/>
      <c r="AE110" s="40"/>
      <c r="AF110" s="40"/>
      <c r="AG110" s="40"/>
      <c r="AH110" s="40"/>
      <c r="AI110" s="40"/>
      <c r="AJ110" s="40"/>
      <c r="AK110" s="40"/>
      <c r="AL110" s="40"/>
      <c r="AM110" s="40"/>
      <c r="AN110" s="40"/>
      <c r="AO110" s="40"/>
      <c r="AP110" s="40"/>
      <c r="AQ110" s="40"/>
      <c r="AR110" s="40"/>
      <c r="AS110" s="40"/>
      <c r="AT110" s="40"/>
      <c r="AU110" s="40"/>
      <c r="AV110" s="40"/>
      <c r="AW110" s="40"/>
      <c r="AX110" s="40"/>
      <c r="AY110" s="40"/>
      <c r="AZ110" s="40"/>
      <c r="BA110" s="40"/>
      <c r="BB110" s="40"/>
      <c r="BC110" s="40"/>
      <c r="BD110" s="40"/>
      <c r="BE110" s="40"/>
      <c r="BF110" s="4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row>
    <row r="111" spans="1:159" x14ac:dyDescent="0.25">
      <c r="J111" s="40"/>
      <c r="K111" s="40"/>
      <c r="L111" s="40"/>
      <c r="M111" s="40"/>
      <c r="N111" s="40"/>
      <c r="O111" s="40"/>
      <c r="P111" s="40"/>
      <c r="Q111" s="40"/>
      <c r="R111" s="40"/>
      <c r="S111" s="40"/>
      <c r="T111" s="40"/>
      <c r="U111" s="40"/>
      <c r="V111" s="40"/>
      <c r="W111" s="40"/>
      <c r="X111" s="40"/>
      <c r="Y111" s="40"/>
      <c r="Z111" s="40"/>
      <c r="AA111" s="40"/>
      <c r="AB111" s="40"/>
      <c r="AC111" s="40"/>
      <c r="AD111" s="40"/>
      <c r="AE111" s="40"/>
      <c r="AF111" s="40"/>
      <c r="AG111" s="40"/>
      <c r="AH111" s="40"/>
      <c r="AI111" s="40"/>
      <c r="AJ111" s="40"/>
      <c r="AK111" s="40"/>
      <c r="AL111" s="40"/>
      <c r="AM111" s="40"/>
      <c r="AN111" s="40"/>
      <c r="AO111" s="40"/>
      <c r="AP111" s="40"/>
      <c r="AQ111" s="40"/>
      <c r="AR111" s="40"/>
      <c r="AS111" s="40"/>
      <c r="AT111" s="40"/>
      <c r="AU111" s="40"/>
      <c r="AV111" s="40"/>
      <c r="AW111" s="40"/>
      <c r="AX111" s="40"/>
      <c r="AY111" s="40"/>
      <c r="AZ111" s="40"/>
      <c r="BA111" s="40"/>
      <c r="BB111" s="40"/>
      <c r="BC111" s="40"/>
      <c r="BD111" s="40"/>
      <c r="BE111" s="40"/>
      <c r="BF111" s="40"/>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row>
    <row r="112" spans="1:159" x14ac:dyDescent="0.25">
      <c r="J112" s="40"/>
      <c r="K112" s="40"/>
      <c r="L112" s="40"/>
      <c r="M112" s="40"/>
      <c r="N112" s="40"/>
      <c r="O112" s="40"/>
      <c r="P112" s="40"/>
      <c r="Q112" s="40"/>
      <c r="R112" s="40"/>
      <c r="S112" s="40"/>
      <c r="T112" s="40"/>
      <c r="U112" s="40"/>
      <c r="V112" s="40"/>
      <c r="W112" s="40"/>
      <c r="X112" s="40"/>
      <c r="Y112" s="40"/>
      <c r="Z112" s="40"/>
      <c r="AA112" s="40"/>
      <c r="AB112" s="40"/>
      <c r="AC112" s="40"/>
      <c r="AD112" s="40"/>
      <c r="AE112" s="40"/>
      <c r="AF112" s="40"/>
      <c r="AG112" s="40"/>
      <c r="AH112" s="40"/>
      <c r="AI112" s="40"/>
      <c r="AJ112" s="40"/>
      <c r="AK112" s="40"/>
      <c r="AL112" s="40"/>
      <c r="AM112" s="40"/>
      <c r="AN112" s="40"/>
      <c r="AO112" s="40"/>
      <c r="AP112" s="40"/>
      <c r="AQ112" s="40"/>
      <c r="AR112" s="40"/>
      <c r="AS112" s="40"/>
      <c r="AT112" s="40"/>
      <c r="AU112" s="40"/>
      <c r="AV112" s="40"/>
      <c r="AW112" s="40"/>
      <c r="AX112" s="40"/>
      <c r="AY112" s="40"/>
      <c r="AZ112" s="40"/>
      <c r="BA112" s="40"/>
      <c r="BB112" s="40"/>
      <c r="BC112" s="40"/>
      <c r="BD112" s="40"/>
      <c r="BE112" s="40"/>
      <c r="BF112" s="40"/>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row>
    <row r="113" spans="10:158" x14ac:dyDescent="0.25">
      <c r="J113" s="40"/>
      <c r="K113" s="40"/>
      <c r="L113" s="40"/>
      <c r="M113" s="40"/>
      <c r="N113" s="40"/>
      <c r="O113" s="40"/>
      <c r="P113" s="40"/>
      <c r="Q113" s="40"/>
      <c r="R113" s="40"/>
      <c r="S113" s="40"/>
      <c r="T113" s="40"/>
      <c r="U113" s="40"/>
      <c r="V113" s="40"/>
      <c r="W113" s="40"/>
      <c r="X113" s="40"/>
      <c r="Y113" s="40"/>
      <c r="Z113" s="40"/>
      <c r="AA113" s="40"/>
      <c r="AB113" s="40"/>
      <c r="AC113" s="40"/>
      <c r="AD113" s="40"/>
      <c r="AE113" s="40"/>
      <c r="AF113" s="40"/>
      <c r="AG113" s="40"/>
      <c r="AH113" s="40"/>
      <c r="AI113" s="40"/>
      <c r="AJ113" s="40"/>
      <c r="AK113" s="40"/>
      <c r="AL113" s="40"/>
      <c r="AM113" s="40"/>
      <c r="AN113" s="40"/>
      <c r="AO113" s="40"/>
      <c r="AP113" s="40"/>
      <c r="AQ113" s="40"/>
      <c r="AR113" s="40"/>
      <c r="AS113" s="40"/>
      <c r="AT113" s="40"/>
      <c r="AU113" s="40"/>
      <c r="AV113" s="40"/>
      <c r="AW113" s="40"/>
      <c r="AX113" s="40"/>
      <c r="AY113" s="40"/>
      <c r="AZ113" s="40"/>
      <c r="BA113" s="40"/>
      <c r="BB113" s="40"/>
      <c r="BC113" s="40"/>
      <c r="BD113" s="40"/>
      <c r="BE113" s="40"/>
      <c r="BF113" s="40"/>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row>
    <row r="114" spans="10:158" x14ac:dyDescent="0.25">
      <c r="J114" s="40"/>
      <c r="K114" s="40"/>
      <c r="L114" s="40"/>
      <c r="M114" s="40"/>
      <c r="N114" s="40"/>
      <c r="O114" s="40"/>
      <c r="P114" s="40"/>
      <c r="Q114" s="40"/>
      <c r="R114" s="40"/>
      <c r="S114" s="40"/>
      <c r="T114" s="40"/>
      <c r="U114" s="40"/>
      <c r="V114" s="40"/>
      <c r="W114" s="40"/>
      <c r="X114" s="40"/>
      <c r="Y114" s="40"/>
      <c r="Z114" s="40"/>
      <c r="AA114" s="40"/>
      <c r="AB114" s="40"/>
      <c r="AC114" s="40"/>
      <c r="AD114" s="40"/>
      <c r="AE114" s="40"/>
      <c r="AF114" s="40"/>
      <c r="AG114" s="40"/>
      <c r="AH114" s="40"/>
      <c r="AI114" s="40"/>
      <c r="AJ114" s="40"/>
      <c r="AK114" s="40"/>
      <c r="AL114" s="40"/>
      <c r="AM114" s="40"/>
      <c r="AN114" s="40"/>
      <c r="AO114" s="40"/>
      <c r="AP114" s="40"/>
      <c r="AQ114" s="40"/>
      <c r="AR114" s="40"/>
      <c r="AS114" s="40"/>
      <c r="AT114" s="40"/>
      <c r="AU114" s="40"/>
      <c r="AV114" s="40"/>
      <c r="AW114" s="40"/>
      <c r="AX114" s="40"/>
      <c r="AY114" s="40"/>
      <c r="AZ114" s="40"/>
      <c r="BA114" s="40"/>
      <c r="BB114" s="40"/>
      <c r="BC114" s="40"/>
      <c r="BD114" s="40"/>
      <c r="BE114" s="40"/>
      <c r="BF114" s="40"/>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row>
    <row r="115" spans="10:158" x14ac:dyDescent="0.25">
      <c r="J115" s="40"/>
      <c r="K115" s="40"/>
      <c r="L115" s="40"/>
      <c r="M115" s="40"/>
      <c r="N115" s="40"/>
      <c r="O115" s="40"/>
      <c r="P115" s="40"/>
      <c r="Q115" s="40"/>
      <c r="R115" s="40"/>
      <c r="S115" s="40"/>
      <c r="T115" s="40"/>
      <c r="U115" s="40"/>
      <c r="V115" s="40"/>
      <c r="W115" s="40"/>
      <c r="X115" s="40"/>
      <c r="Y115" s="40"/>
      <c r="Z115" s="40"/>
      <c r="AA115" s="40"/>
      <c r="AB115" s="40"/>
      <c r="AC115" s="40"/>
      <c r="AD115" s="40"/>
      <c r="AE115" s="40"/>
      <c r="AF115" s="40"/>
      <c r="AG115" s="40"/>
      <c r="AH115" s="40"/>
      <c r="AI115" s="40"/>
      <c r="AJ115" s="40"/>
      <c r="AK115" s="40"/>
      <c r="AL115" s="40"/>
      <c r="AM115" s="40"/>
      <c r="AN115" s="40"/>
      <c r="AO115" s="40"/>
      <c r="AP115" s="40"/>
      <c r="AQ115" s="40"/>
      <c r="AR115" s="40"/>
      <c r="AS115" s="40"/>
      <c r="AT115" s="40"/>
      <c r="AU115" s="40"/>
      <c r="AV115" s="40"/>
      <c r="AW115" s="40"/>
      <c r="AX115" s="40"/>
      <c r="AY115" s="40"/>
      <c r="AZ115" s="40"/>
      <c r="BA115" s="40"/>
      <c r="BB115" s="40"/>
      <c r="BC115" s="40"/>
      <c r="BD115" s="40"/>
      <c r="BE115" s="40"/>
      <c r="BF115" s="40"/>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row>
    <row r="116" spans="10:158" x14ac:dyDescent="0.25">
      <c r="J116" s="40"/>
      <c r="K116" s="40"/>
      <c r="L116" s="40"/>
      <c r="M116" s="40"/>
      <c r="N116" s="40"/>
      <c r="O116" s="40"/>
      <c r="P116" s="40"/>
      <c r="Q116" s="40"/>
      <c r="R116" s="40"/>
      <c r="S116" s="40"/>
      <c r="T116" s="40"/>
      <c r="U116" s="40"/>
      <c r="V116" s="40"/>
      <c r="W116" s="40"/>
      <c r="X116" s="40"/>
      <c r="Y116" s="40"/>
      <c r="Z116" s="40"/>
      <c r="AA116" s="40"/>
      <c r="AB116" s="40"/>
      <c r="AC116" s="40"/>
      <c r="AD116" s="40"/>
      <c r="AE116" s="40"/>
      <c r="AF116" s="40"/>
      <c r="AG116" s="40"/>
      <c r="AH116" s="40"/>
      <c r="AI116" s="40"/>
      <c r="AJ116" s="40"/>
      <c r="AK116" s="40"/>
      <c r="AL116" s="40"/>
      <c r="AM116" s="40"/>
      <c r="AN116" s="40"/>
      <c r="AO116" s="40"/>
      <c r="AP116" s="40"/>
      <c r="AQ116" s="40"/>
      <c r="AR116" s="40"/>
      <c r="AS116" s="40"/>
      <c r="AT116" s="40"/>
      <c r="AU116" s="40"/>
      <c r="AV116" s="40"/>
      <c r="AW116" s="40"/>
      <c r="AX116" s="40"/>
      <c r="AY116" s="40"/>
      <c r="AZ116" s="40"/>
      <c r="BA116" s="40"/>
      <c r="BB116" s="40"/>
      <c r="BC116" s="40"/>
      <c r="BD116" s="40"/>
      <c r="BE116" s="40"/>
      <c r="BF116" s="40"/>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row>
    <row r="117" spans="10:158" x14ac:dyDescent="0.25">
      <c r="J117" s="40"/>
      <c r="K117" s="40"/>
      <c r="L117" s="40"/>
      <c r="M117" s="40"/>
      <c r="N117" s="40"/>
      <c r="O117" s="40"/>
      <c r="P117" s="40"/>
      <c r="Q117" s="40"/>
      <c r="R117" s="40"/>
      <c r="S117" s="40"/>
      <c r="T117" s="40"/>
      <c r="U117" s="40"/>
      <c r="V117" s="40"/>
      <c r="W117" s="40"/>
      <c r="X117" s="40"/>
      <c r="Y117" s="40"/>
      <c r="Z117" s="40"/>
      <c r="AA117" s="40"/>
      <c r="AB117" s="40"/>
      <c r="AC117" s="40"/>
      <c r="AD117" s="40"/>
      <c r="AE117" s="40"/>
      <c r="AF117" s="40"/>
      <c r="AG117" s="40"/>
      <c r="AH117" s="40"/>
      <c r="AI117" s="40"/>
      <c r="AJ117" s="40"/>
      <c r="AK117" s="40"/>
      <c r="AL117" s="40"/>
      <c r="AM117" s="40"/>
      <c r="AN117" s="40"/>
      <c r="AO117" s="40"/>
      <c r="AP117" s="40"/>
      <c r="AQ117" s="40"/>
      <c r="AR117" s="40"/>
      <c r="AS117" s="40"/>
      <c r="AT117" s="40"/>
      <c r="AU117" s="40"/>
      <c r="AV117" s="40"/>
      <c r="AW117" s="40"/>
      <c r="AX117" s="40"/>
      <c r="AY117" s="40"/>
      <c r="AZ117" s="40"/>
      <c r="BA117" s="40"/>
      <c r="BB117" s="40"/>
      <c r="BC117" s="40"/>
      <c r="BD117" s="40"/>
      <c r="BE117" s="40"/>
      <c r="BF117" s="40"/>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row>
    <row r="118" spans="10:158" x14ac:dyDescent="0.25">
      <c r="J118" s="40"/>
      <c r="K118" s="40"/>
      <c r="L118" s="40"/>
      <c r="M118" s="40"/>
      <c r="N118" s="40"/>
      <c r="O118" s="40"/>
      <c r="P118" s="40"/>
      <c r="Q118" s="40"/>
      <c r="R118" s="40"/>
      <c r="S118" s="40"/>
      <c r="T118" s="40"/>
      <c r="U118" s="40"/>
      <c r="V118" s="40"/>
      <c r="W118" s="40"/>
      <c r="X118" s="40"/>
      <c r="Y118" s="40"/>
      <c r="Z118" s="40"/>
      <c r="AA118" s="40"/>
      <c r="AB118" s="40"/>
      <c r="AC118" s="40"/>
      <c r="AD118" s="40"/>
      <c r="AE118" s="40"/>
      <c r="AF118" s="40"/>
      <c r="AG118" s="40"/>
      <c r="AH118" s="40"/>
      <c r="AI118" s="40"/>
      <c r="AJ118" s="40"/>
      <c r="AK118" s="40"/>
      <c r="AL118" s="40"/>
      <c r="AM118" s="40"/>
      <c r="AN118" s="40"/>
      <c r="AO118" s="40"/>
      <c r="AP118" s="40"/>
      <c r="AQ118" s="40"/>
      <c r="AR118" s="40"/>
      <c r="AS118" s="40"/>
      <c r="AT118" s="40"/>
      <c r="AU118" s="40"/>
      <c r="AV118" s="40"/>
      <c r="AW118" s="40"/>
      <c r="AX118" s="40"/>
      <c r="AY118" s="40"/>
      <c r="AZ118" s="40"/>
      <c r="BA118" s="40"/>
      <c r="BB118" s="40"/>
      <c r="BC118" s="40"/>
      <c r="BD118" s="40"/>
      <c r="BE118" s="40"/>
      <c r="BF118" s="40"/>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row>
    <row r="119" spans="10:158" x14ac:dyDescent="0.25">
      <c r="J119" s="40"/>
      <c r="K119" s="40"/>
      <c r="L119" s="40"/>
      <c r="M119" s="40"/>
      <c r="N119" s="40"/>
      <c r="O119" s="40"/>
      <c r="P119" s="40"/>
      <c r="Q119" s="40"/>
      <c r="R119" s="40"/>
      <c r="S119" s="40"/>
      <c r="T119" s="40"/>
      <c r="U119" s="40"/>
      <c r="V119" s="40"/>
      <c r="W119" s="40"/>
      <c r="X119" s="40"/>
      <c r="Y119" s="40"/>
      <c r="Z119" s="40"/>
      <c r="AA119" s="40"/>
      <c r="AB119" s="40"/>
      <c r="AC119" s="40"/>
      <c r="AD119" s="40"/>
      <c r="AE119" s="40"/>
      <c r="AF119" s="40"/>
      <c r="AG119" s="40"/>
      <c r="AH119" s="40"/>
      <c r="AI119" s="40"/>
      <c r="AJ119" s="40"/>
      <c r="AK119" s="40"/>
      <c r="AL119" s="40"/>
      <c r="AM119" s="40"/>
      <c r="AN119" s="40"/>
      <c r="AO119" s="40"/>
      <c r="AP119" s="40"/>
      <c r="AQ119" s="40"/>
      <c r="AR119" s="40"/>
      <c r="AS119" s="40"/>
      <c r="AT119" s="40"/>
      <c r="AU119" s="40"/>
      <c r="AV119" s="40"/>
      <c r="AW119" s="40"/>
      <c r="AX119" s="40"/>
      <c r="AY119" s="40"/>
      <c r="AZ119" s="40"/>
      <c r="BA119" s="40"/>
      <c r="BB119" s="40"/>
      <c r="BC119" s="40"/>
      <c r="BD119" s="40"/>
      <c r="BE119" s="40"/>
      <c r="BF119" s="40"/>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row>
    <row r="120" spans="10:158" x14ac:dyDescent="0.25">
      <c r="J120" s="40"/>
      <c r="K120" s="40"/>
      <c r="L120" s="40"/>
      <c r="M120" s="40"/>
      <c r="N120" s="40"/>
      <c r="O120" s="40"/>
      <c r="P120" s="40"/>
      <c r="Q120" s="40"/>
      <c r="R120" s="40"/>
      <c r="S120" s="40"/>
      <c r="T120" s="40"/>
      <c r="U120" s="40"/>
      <c r="V120" s="40"/>
      <c r="W120" s="40"/>
      <c r="X120" s="40"/>
      <c r="Y120" s="40"/>
      <c r="Z120" s="40"/>
      <c r="AA120" s="40"/>
      <c r="AB120" s="40"/>
      <c r="AC120" s="40"/>
      <c r="AD120" s="40"/>
      <c r="AE120" s="40"/>
      <c r="AF120" s="40"/>
      <c r="AG120" s="40"/>
      <c r="AH120" s="40"/>
      <c r="AI120" s="40"/>
      <c r="AJ120" s="40"/>
      <c r="AK120" s="40"/>
      <c r="AL120" s="40"/>
      <c r="AM120" s="40"/>
      <c r="AN120" s="40"/>
      <c r="AO120" s="40"/>
      <c r="AP120" s="40"/>
      <c r="AQ120" s="40"/>
      <c r="AR120" s="40"/>
      <c r="AS120" s="40"/>
      <c r="AT120" s="40"/>
      <c r="AU120" s="40"/>
      <c r="AV120" s="40"/>
      <c r="AW120" s="40"/>
      <c r="AX120" s="40"/>
      <c r="AY120" s="40"/>
      <c r="AZ120" s="40"/>
      <c r="BA120" s="40"/>
      <c r="BB120" s="40"/>
      <c r="BC120" s="40"/>
      <c r="BD120" s="40"/>
      <c r="BE120" s="40"/>
      <c r="BF120" s="4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row>
    <row r="121" spans="10:158" x14ac:dyDescent="0.25">
      <c r="J121" s="40"/>
      <c r="K121" s="40"/>
      <c r="L121" s="40"/>
      <c r="M121" s="40"/>
      <c r="N121" s="40"/>
      <c r="O121" s="40"/>
      <c r="P121" s="40"/>
      <c r="Q121" s="40"/>
      <c r="R121" s="40"/>
      <c r="S121" s="40"/>
      <c r="T121" s="40"/>
      <c r="U121" s="40"/>
      <c r="V121" s="40"/>
      <c r="W121" s="40"/>
      <c r="X121" s="40"/>
      <c r="Y121" s="40"/>
      <c r="Z121" s="40"/>
      <c r="AA121" s="40"/>
      <c r="AB121" s="40"/>
      <c r="AC121" s="40"/>
      <c r="AD121" s="40"/>
      <c r="AE121" s="40"/>
      <c r="AF121" s="40"/>
      <c r="AG121" s="40"/>
      <c r="AH121" s="40"/>
      <c r="AI121" s="40"/>
      <c r="AJ121" s="40"/>
      <c r="AK121" s="40"/>
      <c r="AL121" s="40"/>
      <c r="AM121" s="40"/>
      <c r="AN121" s="40"/>
      <c r="AO121" s="40"/>
      <c r="AP121" s="40"/>
      <c r="AQ121" s="40"/>
      <c r="AR121" s="40"/>
      <c r="AS121" s="40"/>
      <c r="AT121" s="40"/>
      <c r="AU121" s="40"/>
      <c r="AV121" s="40"/>
      <c r="AW121" s="40"/>
      <c r="AX121" s="40"/>
      <c r="AY121" s="40"/>
      <c r="AZ121" s="40"/>
      <c r="BA121" s="40"/>
      <c r="BB121" s="40"/>
      <c r="BC121" s="40"/>
      <c r="BD121" s="40"/>
      <c r="BE121" s="40"/>
      <c r="BF121" s="40"/>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row>
    <row r="122" spans="10:158" x14ac:dyDescent="0.25">
      <c r="J122" s="40"/>
      <c r="K122" s="40"/>
      <c r="L122" s="40"/>
      <c r="M122" s="40"/>
      <c r="N122" s="40"/>
      <c r="O122" s="40"/>
      <c r="P122" s="40"/>
      <c r="Q122" s="40"/>
      <c r="R122" s="40"/>
      <c r="S122" s="40"/>
      <c r="T122" s="40"/>
      <c r="U122" s="40"/>
      <c r="V122" s="40"/>
      <c r="W122" s="40"/>
      <c r="X122" s="40"/>
      <c r="Y122" s="40"/>
      <c r="Z122" s="40"/>
      <c r="AA122" s="40"/>
      <c r="AB122" s="40"/>
      <c r="AC122" s="40"/>
      <c r="AD122" s="40"/>
      <c r="AE122" s="40"/>
      <c r="AF122" s="40"/>
      <c r="AG122" s="40"/>
      <c r="AH122" s="40"/>
      <c r="AI122" s="40"/>
      <c r="AJ122" s="40"/>
      <c r="AK122" s="40"/>
      <c r="AL122" s="40"/>
      <c r="AM122" s="40"/>
      <c r="AN122" s="40"/>
      <c r="AO122" s="40"/>
      <c r="AP122" s="40"/>
      <c r="AQ122" s="40"/>
      <c r="AR122" s="40"/>
      <c r="AS122" s="40"/>
      <c r="AT122" s="40"/>
      <c r="AU122" s="40"/>
      <c r="AV122" s="40"/>
      <c r="AW122" s="40"/>
      <c r="AX122" s="40"/>
      <c r="AY122" s="40"/>
      <c r="AZ122" s="40"/>
      <c r="BA122" s="40"/>
      <c r="BB122" s="40"/>
      <c r="BC122" s="40"/>
      <c r="BD122" s="40"/>
      <c r="BE122" s="40"/>
      <c r="BF122" s="40"/>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row>
    <row r="123" spans="10:158" x14ac:dyDescent="0.25">
      <c r="J123" s="40"/>
      <c r="K123" s="40"/>
      <c r="L123" s="40"/>
      <c r="M123" s="40"/>
      <c r="N123" s="40"/>
      <c r="O123" s="40"/>
      <c r="P123" s="40"/>
      <c r="Q123" s="40"/>
      <c r="R123" s="40"/>
      <c r="S123" s="40"/>
      <c r="T123" s="40"/>
      <c r="U123" s="40"/>
      <c r="V123" s="40"/>
      <c r="W123" s="40"/>
      <c r="X123" s="40"/>
      <c r="Y123" s="40"/>
      <c r="Z123" s="40"/>
      <c r="AA123" s="40"/>
      <c r="AB123" s="40"/>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c r="AZ123" s="40"/>
      <c r="BA123" s="40"/>
      <c r="BB123" s="40"/>
      <c r="BC123" s="40"/>
      <c r="BD123" s="40"/>
      <c r="BE123" s="40"/>
      <c r="BF123" s="40"/>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row>
    <row r="124" spans="10:158" x14ac:dyDescent="0.25">
      <c r="J124" s="40"/>
      <c r="K124" s="40"/>
      <c r="L124" s="40"/>
      <c r="M124" s="40"/>
      <c r="N124" s="40"/>
      <c r="O124" s="40"/>
      <c r="P124" s="40"/>
      <c r="Q124" s="40"/>
      <c r="R124" s="40"/>
      <c r="S124" s="40"/>
      <c r="T124" s="40"/>
      <c r="U124" s="40"/>
      <c r="V124" s="40"/>
      <c r="W124" s="40"/>
      <c r="X124" s="40"/>
      <c r="Y124" s="40"/>
      <c r="Z124" s="40"/>
      <c r="AA124" s="40"/>
      <c r="AB124" s="40"/>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c r="BA124" s="40"/>
      <c r="BB124" s="40"/>
      <c r="BC124" s="40"/>
      <c r="BD124" s="40"/>
      <c r="BE124" s="40"/>
      <c r="BF124" s="40"/>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row>
    <row r="125" spans="10:158" x14ac:dyDescent="0.25">
      <c r="J125" s="40"/>
      <c r="K125" s="40"/>
      <c r="L125" s="40"/>
      <c r="M125" s="40"/>
      <c r="N125" s="40"/>
      <c r="O125" s="40"/>
      <c r="P125" s="40"/>
      <c r="Q125" s="40"/>
      <c r="R125" s="40"/>
      <c r="S125" s="40"/>
      <c r="T125" s="40"/>
      <c r="U125" s="40"/>
      <c r="V125" s="40"/>
      <c r="W125" s="40"/>
      <c r="X125" s="40"/>
      <c r="Y125" s="40"/>
      <c r="Z125" s="40"/>
      <c r="AA125" s="40"/>
      <c r="AB125" s="40"/>
      <c r="AC125" s="40"/>
      <c r="AD125" s="40"/>
      <c r="AE125" s="40"/>
      <c r="AF125" s="40"/>
      <c r="AG125" s="40"/>
      <c r="AH125" s="40"/>
      <c r="AI125" s="40"/>
      <c r="AJ125" s="40"/>
      <c r="AK125" s="40"/>
      <c r="AL125" s="40"/>
      <c r="AM125" s="40"/>
      <c r="AN125" s="40"/>
      <c r="AO125" s="40"/>
      <c r="AP125" s="40"/>
      <c r="AQ125" s="40"/>
      <c r="AR125" s="40"/>
      <c r="AS125" s="40"/>
      <c r="AT125" s="40"/>
      <c r="AU125" s="40"/>
      <c r="AV125" s="40"/>
      <c r="AW125" s="40"/>
      <c r="AX125" s="40"/>
      <c r="AY125" s="40"/>
      <c r="AZ125" s="40"/>
      <c r="BA125" s="40"/>
      <c r="BB125" s="40"/>
      <c r="BC125" s="40"/>
      <c r="BD125" s="40"/>
      <c r="BE125" s="40"/>
      <c r="BF125" s="40"/>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row>
    <row r="126" spans="10:158" x14ac:dyDescent="0.25">
      <c r="J126" s="40"/>
      <c r="K126" s="40"/>
      <c r="L126" s="40"/>
      <c r="M126" s="40"/>
      <c r="N126" s="40"/>
      <c r="O126" s="40"/>
      <c r="P126" s="40"/>
      <c r="Q126" s="40"/>
      <c r="R126" s="40"/>
      <c r="S126" s="40"/>
      <c r="T126" s="40"/>
      <c r="U126" s="40"/>
      <c r="V126" s="40"/>
      <c r="W126" s="40"/>
      <c r="X126" s="40"/>
      <c r="Y126" s="40"/>
      <c r="Z126" s="40"/>
      <c r="AA126" s="40"/>
      <c r="AB126" s="40"/>
      <c r="AC126" s="40"/>
      <c r="AD126" s="40"/>
      <c r="AE126" s="40"/>
      <c r="AF126" s="40"/>
      <c r="AG126" s="40"/>
      <c r="AH126" s="40"/>
      <c r="AI126" s="40"/>
      <c r="AJ126" s="40"/>
      <c r="AK126" s="40"/>
      <c r="AL126" s="40"/>
      <c r="AM126" s="40"/>
      <c r="AN126" s="40"/>
      <c r="AO126" s="40"/>
      <c r="AP126" s="40"/>
      <c r="AQ126" s="40"/>
      <c r="AR126" s="40"/>
      <c r="AS126" s="40"/>
      <c r="AT126" s="40"/>
      <c r="AU126" s="40"/>
      <c r="AV126" s="40"/>
      <c r="AW126" s="40"/>
      <c r="AX126" s="40"/>
      <c r="AY126" s="40"/>
      <c r="AZ126" s="40"/>
      <c r="BA126" s="40"/>
      <c r="BB126" s="40"/>
      <c r="BC126" s="40"/>
      <c r="BD126" s="40"/>
      <c r="BE126" s="40"/>
      <c r="BF126" s="40"/>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row>
    <row r="127" spans="10:158" x14ac:dyDescent="0.25">
      <c r="J127" s="40"/>
      <c r="K127" s="40"/>
      <c r="L127" s="40"/>
      <c r="M127" s="40"/>
      <c r="N127" s="40"/>
      <c r="O127" s="40"/>
      <c r="P127" s="40"/>
      <c r="Q127" s="40"/>
      <c r="R127" s="40"/>
      <c r="S127" s="40"/>
      <c r="T127" s="40"/>
      <c r="U127" s="40"/>
      <c r="V127" s="40"/>
      <c r="W127" s="40"/>
      <c r="X127" s="40"/>
      <c r="Y127" s="40"/>
      <c r="Z127" s="40"/>
      <c r="AA127" s="40"/>
      <c r="AB127" s="40"/>
      <c r="AC127" s="40"/>
      <c r="AD127" s="40"/>
      <c r="AE127" s="40"/>
      <c r="AF127" s="40"/>
      <c r="AG127" s="40"/>
      <c r="AH127" s="40"/>
      <c r="AI127" s="40"/>
      <c r="AJ127" s="40"/>
      <c r="AK127" s="40"/>
      <c r="AL127" s="40"/>
      <c r="AM127" s="40"/>
      <c r="AN127" s="40"/>
      <c r="AO127" s="40"/>
      <c r="AP127" s="40"/>
      <c r="AQ127" s="40"/>
      <c r="AR127" s="40"/>
      <c r="AS127" s="40"/>
      <c r="AT127" s="40"/>
      <c r="AU127" s="40"/>
      <c r="AV127" s="40"/>
      <c r="AW127" s="40"/>
      <c r="AX127" s="40"/>
      <c r="AY127" s="40"/>
      <c r="AZ127" s="40"/>
      <c r="BA127" s="40"/>
      <c r="BB127" s="40"/>
      <c r="BC127" s="40"/>
      <c r="BD127" s="40"/>
      <c r="BE127" s="40"/>
      <c r="BF127" s="40"/>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row>
    <row r="128" spans="10:158" x14ac:dyDescent="0.25">
      <c r="J128" s="40"/>
      <c r="K128" s="40"/>
      <c r="L128" s="40"/>
      <c r="M128" s="40"/>
      <c r="N128" s="40"/>
      <c r="O128" s="40"/>
      <c r="P128" s="40"/>
      <c r="Q128" s="40"/>
      <c r="R128" s="40"/>
      <c r="S128" s="40"/>
      <c r="T128" s="40"/>
      <c r="U128" s="40"/>
      <c r="V128" s="40"/>
      <c r="W128" s="40"/>
      <c r="X128" s="40"/>
      <c r="Y128" s="40"/>
      <c r="Z128" s="40"/>
      <c r="AA128" s="40"/>
      <c r="AB128" s="40"/>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c r="AZ128" s="40"/>
      <c r="BA128" s="40"/>
      <c r="BB128" s="40"/>
      <c r="BC128" s="40"/>
      <c r="BD128" s="40"/>
      <c r="BE128" s="40"/>
      <c r="BF128" s="40"/>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row>
    <row r="129" spans="10:158" x14ac:dyDescent="0.25">
      <c r="J129" s="40"/>
      <c r="K129" s="40"/>
      <c r="L129" s="40"/>
      <c r="M129" s="40"/>
      <c r="N129" s="40"/>
      <c r="O129" s="40"/>
      <c r="P129" s="40"/>
      <c r="Q129" s="40"/>
      <c r="R129" s="40"/>
      <c r="S129" s="40"/>
      <c r="T129" s="40"/>
      <c r="U129" s="40"/>
      <c r="V129" s="40"/>
      <c r="W129" s="40"/>
      <c r="X129" s="40"/>
      <c r="Y129" s="40"/>
      <c r="Z129" s="40"/>
      <c r="AA129" s="40"/>
      <c r="AB129" s="40"/>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c r="AZ129" s="40"/>
      <c r="BA129" s="40"/>
      <c r="BB129" s="40"/>
      <c r="BC129" s="40"/>
      <c r="BD129" s="40"/>
      <c r="BE129" s="40"/>
      <c r="BF129" s="40"/>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row>
    <row r="130" spans="10:158" x14ac:dyDescent="0.25">
      <c r="J130" s="40"/>
      <c r="K130" s="40"/>
      <c r="L130" s="40"/>
      <c r="M130" s="40"/>
      <c r="N130" s="40"/>
      <c r="O130" s="40"/>
      <c r="P130" s="40"/>
      <c r="Q130" s="40"/>
      <c r="R130" s="40"/>
      <c r="S130" s="40"/>
      <c r="T130" s="40"/>
      <c r="U130" s="40"/>
      <c r="V130" s="40"/>
      <c r="W130" s="40"/>
      <c r="X130" s="40"/>
      <c r="Y130" s="40"/>
      <c r="Z130" s="40"/>
      <c r="AA130" s="40"/>
      <c r="AB130" s="40"/>
      <c r="AC130" s="40"/>
      <c r="AD130" s="40"/>
      <c r="AE130" s="40"/>
      <c r="AF130" s="40"/>
      <c r="AG130" s="40"/>
      <c r="AH130" s="40"/>
      <c r="AI130" s="40"/>
      <c r="AJ130" s="40"/>
      <c r="AK130" s="40"/>
      <c r="AL130" s="40"/>
      <c r="AM130" s="40"/>
      <c r="AN130" s="40"/>
      <c r="AO130" s="40"/>
      <c r="AP130" s="40"/>
      <c r="AQ130" s="40"/>
      <c r="AR130" s="40"/>
      <c r="AS130" s="40"/>
      <c r="AT130" s="40"/>
      <c r="AU130" s="40"/>
      <c r="AV130" s="40"/>
      <c r="AW130" s="40"/>
      <c r="AX130" s="40"/>
      <c r="AY130" s="40"/>
      <c r="AZ130" s="40"/>
      <c r="BA130" s="40"/>
      <c r="BB130" s="40"/>
      <c r="BC130" s="40"/>
      <c r="BD130" s="40"/>
      <c r="BE130" s="40"/>
      <c r="BF130" s="4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row>
    <row r="131" spans="10:158" x14ac:dyDescent="0.25">
      <c r="J131" s="40"/>
      <c r="K131" s="40"/>
      <c r="L131" s="40"/>
      <c r="M131" s="40"/>
      <c r="N131" s="40"/>
      <c r="O131" s="40"/>
      <c r="P131" s="40"/>
      <c r="Q131" s="40"/>
      <c r="R131" s="40"/>
      <c r="S131" s="40"/>
      <c r="T131" s="40"/>
      <c r="U131" s="40"/>
      <c r="V131" s="40"/>
      <c r="W131" s="40"/>
      <c r="X131" s="40"/>
      <c r="Y131" s="40"/>
      <c r="Z131" s="40"/>
      <c r="AA131" s="40"/>
      <c r="AB131" s="40"/>
      <c r="AC131" s="40"/>
      <c r="AD131" s="40"/>
      <c r="AE131" s="40"/>
      <c r="AF131" s="40"/>
      <c r="AG131" s="40"/>
      <c r="AH131" s="40"/>
      <c r="AI131" s="40"/>
      <c r="AJ131" s="40"/>
      <c r="AK131" s="40"/>
      <c r="AL131" s="40"/>
      <c r="AM131" s="40"/>
      <c r="AN131" s="40"/>
      <c r="AO131" s="40"/>
      <c r="AP131" s="40"/>
      <c r="AQ131" s="40"/>
      <c r="AR131" s="40"/>
      <c r="AS131" s="40"/>
      <c r="AT131" s="40"/>
      <c r="AU131" s="40"/>
      <c r="AV131" s="40"/>
      <c r="AW131" s="40"/>
      <c r="AX131" s="40"/>
      <c r="AY131" s="40"/>
      <c r="AZ131" s="40"/>
      <c r="BA131" s="40"/>
      <c r="BB131" s="40"/>
      <c r="BC131" s="40"/>
      <c r="BD131" s="40"/>
      <c r="BE131" s="40"/>
      <c r="BF131" s="40"/>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row>
    <row r="132" spans="10:158" x14ac:dyDescent="0.25">
      <c r="J132" s="40"/>
      <c r="K132" s="40"/>
      <c r="L132" s="40"/>
      <c r="M132" s="40"/>
      <c r="N132" s="40"/>
      <c r="O132" s="40"/>
      <c r="P132" s="40"/>
      <c r="Q132" s="40"/>
      <c r="R132" s="40"/>
      <c r="S132" s="40"/>
      <c r="T132" s="40"/>
      <c r="U132" s="40"/>
      <c r="V132" s="40"/>
      <c r="W132" s="40"/>
      <c r="X132" s="40"/>
      <c r="Y132" s="40"/>
      <c r="Z132" s="40"/>
      <c r="AA132" s="40"/>
      <c r="AB132" s="40"/>
      <c r="AC132" s="40"/>
      <c r="AD132" s="40"/>
      <c r="AE132" s="40"/>
      <c r="AF132" s="40"/>
      <c r="AG132" s="40"/>
      <c r="AH132" s="40"/>
      <c r="AI132" s="40"/>
      <c r="AJ132" s="40"/>
      <c r="AK132" s="40"/>
      <c r="AL132" s="40"/>
      <c r="AM132" s="40"/>
      <c r="AN132" s="40"/>
      <c r="AO132" s="40"/>
      <c r="AP132" s="40"/>
      <c r="AQ132" s="40"/>
      <c r="AR132" s="40"/>
      <c r="AS132" s="40"/>
      <c r="AT132" s="40"/>
      <c r="AU132" s="40"/>
      <c r="AV132" s="40"/>
      <c r="AW132" s="40"/>
      <c r="AX132" s="40"/>
      <c r="AY132" s="40"/>
      <c r="AZ132" s="40"/>
      <c r="BA132" s="40"/>
      <c r="BB132" s="40"/>
      <c r="BC132" s="40"/>
      <c r="BD132" s="40"/>
      <c r="BE132" s="40"/>
      <c r="BF132" s="40"/>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row>
    <row r="133" spans="10:158" x14ac:dyDescent="0.25">
      <c r="J133" s="40"/>
      <c r="K133" s="40"/>
      <c r="L133" s="40"/>
      <c r="M133" s="40"/>
      <c r="N133" s="40"/>
      <c r="O133" s="40"/>
      <c r="P133" s="40"/>
      <c r="Q133" s="40"/>
      <c r="R133" s="40"/>
      <c r="S133" s="40"/>
      <c r="T133" s="40"/>
      <c r="U133" s="40"/>
      <c r="V133" s="40"/>
      <c r="W133" s="40"/>
      <c r="X133" s="40"/>
      <c r="Y133" s="40"/>
      <c r="Z133" s="40"/>
      <c r="AA133" s="40"/>
      <c r="AB133" s="40"/>
      <c r="AC133" s="40"/>
      <c r="AD133" s="40"/>
      <c r="AE133" s="40"/>
      <c r="AF133" s="40"/>
      <c r="AG133" s="40"/>
      <c r="AH133" s="40"/>
      <c r="AI133" s="40"/>
      <c r="AJ133" s="40"/>
      <c r="AK133" s="40"/>
      <c r="AL133" s="40"/>
      <c r="AM133" s="40"/>
      <c r="AN133" s="40"/>
      <c r="AO133" s="40"/>
      <c r="AP133" s="40"/>
      <c r="AQ133" s="40"/>
      <c r="AR133" s="40"/>
      <c r="AS133" s="40"/>
      <c r="AT133" s="40"/>
      <c r="AU133" s="40"/>
      <c r="AV133" s="40"/>
      <c r="AW133" s="40"/>
      <c r="AX133" s="40"/>
      <c r="AY133" s="40"/>
      <c r="AZ133" s="40"/>
      <c r="BA133" s="40"/>
      <c r="BB133" s="40"/>
      <c r="BC133" s="40"/>
      <c r="BD133" s="40"/>
      <c r="BE133" s="40"/>
      <c r="BF133" s="40"/>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row>
    <row r="134" spans="10:158" x14ac:dyDescent="0.25">
      <c r="J134" s="40"/>
      <c r="K134" s="40"/>
      <c r="L134" s="40"/>
      <c r="M134" s="40"/>
      <c r="N134" s="40"/>
      <c r="O134" s="40"/>
      <c r="P134" s="40"/>
      <c r="Q134" s="40"/>
      <c r="R134" s="40"/>
      <c r="S134" s="40"/>
      <c r="T134" s="40"/>
      <c r="U134" s="40"/>
      <c r="V134" s="40"/>
      <c r="W134" s="40"/>
      <c r="X134" s="40"/>
      <c r="Y134" s="40"/>
      <c r="Z134" s="40"/>
      <c r="AA134" s="40"/>
      <c r="AB134" s="40"/>
      <c r="AC134" s="40"/>
      <c r="AD134" s="40"/>
      <c r="AE134" s="40"/>
      <c r="AF134" s="40"/>
      <c r="AG134" s="40"/>
      <c r="AH134" s="40"/>
      <c r="AI134" s="40"/>
      <c r="AJ134" s="40"/>
      <c r="AK134" s="40"/>
      <c r="AL134" s="40"/>
      <c r="AM134" s="40"/>
      <c r="AN134" s="40"/>
      <c r="AO134" s="40"/>
      <c r="AP134" s="40"/>
      <c r="AQ134" s="40"/>
      <c r="AR134" s="40"/>
      <c r="AS134" s="40"/>
      <c r="AT134" s="40"/>
      <c r="AU134" s="40"/>
      <c r="AV134" s="40"/>
      <c r="AW134" s="40"/>
      <c r="AX134" s="40"/>
      <c r="AY134" s="40"/>
      <c r="AZ134" s="40"/>
      <c r="BA134" s="40"/>
      <c r="BB134" s="40"/>
      <c r="BC134" s="40"/>
      <c r="BD134" s="40"/>
      <c r="BE134" s="40"/>
      <c r="BF134" s="40"/>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row>
    <row r="135" spans="10:158" x14ac:dyDescent="0.25">
      <c r="J135" s="40"/>
      <c r="K135" s="40"/>
      <c r="L135" s="40"/>
      <c r="M135" s="40"/>
      <c r="N135" s="40"/>
      <c r="O135" s="40"/>
      <c r="P135" s="40"/>
      <c r="Q135" s="40"/>
      <c r="R135" s="40"/>
      <c r="S135" s="40"/>
      <c r="T135" s="40"/>
      <c r="U135" s="40"/>
      <c r="V135" s="40"/>
      <c r="W135" s="40"/>
      <c r="X135" s="40"/>
      <c r="Y135" s="40"/>
      <c r="Z135" s="40"/>
      <c r="AA135" s="40"/>
      <c r="AB135" s="40"/>
      <c r="AC135" s="40"/>
      <c r="AD135" s="40"/>
      <c r="AE135" s="40"/>
      <c r="AF135" s="40"/>
      <c r="AG135" s="40"/>
      <c r="AH135" s="40"/>
      <c r="AI135" s="40"/>
      <c r="AJ135" s="40"/>
      <c r="AK135" s="40"/>
      <c r="AL135" s="40"/>
      <c r="AM135" s="40"/>
      <c r="AN135" s="40"/>
      <c r="AO135" s="40"/>
      <c r="AP135" s="40"/>
      <c r="AQ135" s="40"/>
      <c r="AR135" s="40"/>
      <c r="AS135" s="40"/>
      <c r="AT135" s="40"/>
      <c r="AU135" s="40"/>
      <c r="AV135" s="40"/>
      <c r="AW135" s="40"/>
      <c r="AX135" s="40"/>
      <c r="AY135" s="40"/>
      <c r="AZ135" s="40"/>
      <c r="BA135" s="40"/>
      <c r="BB135" s="40"/>
      <c r="BC135" s="40"/>
      <c r="BD135" s="40"/>
      <c r="BE135" s="40"/>
      <c r="BF135" s="40"/>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row>
    <row r="136" spans="10:158" x14ac:dyDescent="0.25">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row>
    <row r="137" spans="10:158" x14ac:dyDescent="0.25">
      <c r="J137" s="40"/>
      <c r="K137" s="40"/>
      <c r="L137" s="40"/>
      <c r="M137" s="40"/>
      <c r="N137" s="40"/>
      <c r="O137" s="40"/>
      <c r="P137" s="40"/>
      <c r="Q137" s="40"/>
      <c r="R137" s="40"/>
      <c r="S137" s="40"/>
      <c r="T137" s="40"/>
      <c r="U137" s="40"/>
      <c r="V137" s="40"/>
      <c r="W137" s="40"/>
      <c r="X137" s="40"/>
      <c r="Y137" s="40"/>
      <c r="Z137" s="40"/>
      <c r="AA137" s="40"/>
      <c r="AB137" s="40"/>
      <c r="AC137" s="40"/>
      <c r="AD137" s="40"/>
      <c r="AE137" s="40"/>
      <c r="AF137" s="40"/>
      <c r="AG137" s="40"/>
      <c r="AH137" s="40"/>
      <c r="AI137" s="40"/>
      <c r="AJ137" s="40"/>
      <c r="AK137" s="40"/>
      <c r="AL137" s="40"/>
      <c r="AM137" s="40"/>
      <c r="AN137" s="40"/>
      <c r="AO137" s="40"/>
      <c r="AP137" s="40"/>
      <c r="AQ137" s="40"/>
      <c r="AR137" s="40"/>
      <c r="AS137" s="40"/>
      <c r="AT137" s="40"/>
      <c r="AU137" s="40"/>
      <c r="AV137" s="40"/>
      <c r="AW137" s="40"/>
      <c r="AX137" s="40"/>
      <c r="AY137" s="40"/>
      <c r="AZ137" s="40"/>
      <c r="BA137" s="40"/>
      <c r="BB137" s="40"/>
      <c r="BC137" s="40"/>
      <c r="BD137" s="40"/>
      <c r="BE137" s="40"/>
      <c r="BF137" s="40"/>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row>
    <row r="138" spans="10:158" x14ac:dyDescent="0.25">
      <c r="J138" s="40"/>
      <c r="K138" s="40"/>
      <c r="L138" s="40"/>
      <c r="M138" s="40"/>
      <c r="N138" s="40"/>
      <c r="O138" s="40"/>
      <c r="P138" s="40"/>
      <c r="Q138" s="40"/>
      <c r="R138" s="40"/>
      <c r="S138" s="40"/>
      <c r="T138" s="40"/>
      <c r="U138" s="40"/>
      <c r="V138" s="40"/>
      <c r="W138" s="40"/>
      <c r="X138" s="40"/>
      <c r="Y138" s="40"/>
      <c r="Z138" s="40"/>
      <c r="AA138" s="40"/>
      <c r="AB138" s="40"/>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c r="BA138" s="40"/>
      <c r="BB138" s="40"/>
      <c r="BC138" s="40"/>
      <c r="BD138" s="40"/>
      <c r="BE138" s="40"/>
      <c r="BF138" s="40"/>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row>
    <row r="139" spans="10:158" x14ac:dyDescent="0.25">
      <c r="J139" s="40"/>
      <c r="K139" s="40"/>
      <c r="L139" s="40"/>
      <c r="M139" s="40"/>
      <c r="N139" s="40"/>
      <c r="O139" s="40"/>
      <c r="P139" s="40"/>
      <c r="Q139" s="40"/>
      <c r="R139" s="40"/>
      <c r="S139" s="40"/>
      <c r="T139" s="40"/>
      <c r="U139" s="40"/>
      <c r="V139" s="40"/>
      <c r="W139" s="40"/>
      <c r="X139" s="40"/>
      <c r="Y139" s="40"/>
      <c r="Z139" s="40"/>
      <c r="AA139" s="40"/>
      <c r="AB139" s="40"/>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c r="BA139" s="40"/>
      <c r="BB139" s="40"/>
      <c r="BC139" s="40"/>
      <c r="BD139" s="40"/>
      <c r="BE139" s="40"/>
      <c r="BF139" s="40"/>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row>
    <row r="140" spans="10:158" x14ac:dyDescent="0.25">
      <c r="J140" s="40"/>
      <c r="K140" s="40"/>
      <c r="L140" s="40"/>
      <c r="M140" s="40"/>
      <c r="N140" s="40"/>
      <c r="O140" s="40"/>
      <c r="P140" s="40"/>
      <c r="Q140" s="40"/>
      <c r="R140" s="40"/>
      <c r="S140" s="40"/>
      <c r="T140" s="40"/>
      <c r="U140" s="40"/>
      <c r="V140" s="40"/>
      <c r="W140" s="40"/>
      <c r="X140" s="40"/>
      <c r="Y140" s="40"/>
      <c r="Z140" s="40"/>
      <c r="AA140" s="40"/>
      <c r="AB140" s="40"/>
      <c r="AC140" s="40"/>
      <c r="AD140" s="40"/>
      <c r="AE140" s="40"/>
      <c r="AF140" s="40"/>
      <c r="AG140" s="40"/>
      <c r="AH140" s="40"/>
      <c r="AI140" s="40"/>
      <c r="AJ140" s="40"/>
      <c r="AK140" s="40"/>
      <c r="AL140" s="40"/>
      <c r="AM140" s="40"/>
      <c r="AN140" s="40"/>
      <c r="AO140" s="40"/>
      <c r="AP140" s="40"/>
      <c r="AQ140" s="40"/>
      <c r="AR140" s="40"/>
      <c r="AS140" s="40"/>
      <c r="AT140" s="40"/>
      <c r="AU140" s="40"/>
      <c r="AV140" s="40"/>
      <c r="AW140" s="40"/>
      <c r="AX140" s="40"/>
      <c r="AY140" s="40"/>
      <c r="AZ140" s="40"/>
      <c r="BA140" s="40"/>
      <c r="BB140" s="40"/>
      <c r="BC140" s="40"/>
      <c r="BD140" s="40"/>
      <c r="BE140" s="40"/>
      <c r="BF140" s="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row>
    <row r="141" spans="10:158" x14ac:dyDescent="0.25">
      <c r="J141" s="40"/>
      <c r="K141" s="40"/>
      <c r="L141" s="40"/>
      <c r="M141" s="40"/>
      <c r="N141" s="40"/>
      <c r="O141" s="40"/>
      <c r="P141" s="40"/>
      <c r="Q141" s="40"/>
      <c r="R141" s="40"/>
      <c r="S141" s="40"/>
      <c r="T141" s="40"/>
      <c r="U141" s="40"/>
      <c r="V141" s="40"/>
      <c r="W141" s="40"/>
      <c r="X141" s="40"/>
      <c r="Y141" s="40"/>
      <c r="Z141" s="40"/>
      <c r="AA141" s="40"/>
      <c r="AB141" s="40"/>
      <c r="AC141" s="40"/>
      <c r="AD141" s="40"/>
      <c r="AE141" s="40"/>
      <c r="AF141" s="40"/>
      <c r="AG141" s="40"/>
      <c r="AH141" s="40"/>
      <c r="AI141" s="40"/>
      <c r="AJ141" s="40"/>
      <c r="AK141" s="40"/>
      <c r="AL141" s="40"/>
      <c r="AM141" s="40"/>
      <c r="AN141" s="40"/>
      <c r="AO141" s="40"/>
      <c r="AP141" s="40"/>
      <c r="AQ141" s="40"/>
      <c r="AR141" s="40"/>
      <c r="AS141" s="40"/>
      <c r="AT141" s="40"/>
      <c r="AU141" s="40"/>
      <c r="AV141" s="40"/>
      <c r="AW141" s="40"/>
      <c r="AX141" s="40"/>
      <c r="AY141" s="40"/>
      <c r="AZ141" s="40"/>
      <c r="BA141" s="40"/>
      <c r="BB141" s="40"/>
      <c r="BC141" s="40"/>
      <c r="BD141" s="40"/>
      <c r="BE141" s="40"/>
      <c r="BF141" s="40"/>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row>
    <row r="142" spans="10:158" x14ac:dyDescent="0.25">
      <c r="J142" s="40"/>
      <c r="K142" s="40"/>
      <c r="L142" s="40"/>
      <c r="M142" s="40"/>
      <c r="N142" s="40"/>
      <c r="O142" s="40"/>
      <c r="P142" s="40"/>
      <c r="Q142" s="40"/>
      <c r="R142" s="40"/>
      <c r="S142" s="40"/>
      <c r="T142" s="40"/>
      <c r="U142" s="40"/>
      <c r="V142" s="40"/>
      <c r="W142" s="40"/>
      <c r="X142" s="40"/>
      <c r="Y142" s="40"/>
      <c r="Z142" s="40"/>
      <c r="AA142" s="40"/>
      <c r="AB142" s="40"/>
      <c r="AC142" s="40"/>
      <c r="AD142" s="40"/>
      <c r="AE142" s="40"/>
      <c r="AF142" s="40"/>
      <c r="AG142" s="40"/>
      <c r="AH142" s="40"/>
      <c r="AI142" s="40"/>
      <c r="AJ142" s="40"/>
      <c r="AK142" s="40"/>
      <c r="AL142" s="40"/>
      <c r="AM142" s="40"/>
      <c r="AN142" s="40"/>
      <c r="AO142" s="40"/>
      <c r="AP142" s="40"/>
      <c r="AQ142" s="40"/>
      <c r="AR142" s="40"/>
      <c r="AS142" s="40"/>
      <c r="AT142" s="40"/>
      <c r="AU142" s="40"/>
      <c r="AV142" s="40"/>
      <c r="AW142" s="40"/>
      <c r="AX142" s="40"/>
      <c r="AY142" s="40"/>
      <c r="AZ142" s="40"/>
      <c r="BA142" s="40"/>
      <c r="BB142" s="40"/>
      <c r="BC142" s="40"/>
      <c r="BD142" s="40"/>
      <c r="BE142" s="40"/>
      <c r="BF142" s="40"/>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row>
    <row r="143" spans="10:158" x14ac:dyDescent="0.25">
      <c r="J143" s="40"/>
      <c r="K143" s="40"/>
      <c r="L143" s="40"/>
      <c r="M143" s="40"/>
      <c r="N143" s="40"/>
      <c r="O143" s="40"/>
      <c r="P143" s="40"/>
      <c r="Q143" s="40"/>
      <c r="R143" s="40"/>
      <c r="S143" s="40"/>
      <c r="T143" s="40"/>
      <c r="U143" s="40"/>
      <c r="V143" s="40"/>
      <c r="W143" s="40"/>
      <c r="X143" s="40"/>
      <c r="Y143" s="40"/>
      <c r="Z143" s="40"/>
      <c r="AA143" s="40"/>
      <c r="AB143" s="40"/>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c r="BA143" s="40"/>
      <c r="BB143" s="40"/>
      <c r="BC143" s="40"/>
      <c r="BD143" s="40"/>
      <c r="BE143" s="40"/>
      <c r="BF143" s="40"/>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row>
    <row r="144" spans="10:158" x14ac:dyDescent="0.25">
      <c r="J144" s="40"/>
      <c r="K144" s="40"/>
      <c r="L144" s="40"/>
      <c r="M144" s="40"/>
      <c r="N144" s="40"/>
      <c r="O144" s="40"/>
      <c r="P144" s="40"/>
      <c r="Q144" s="40"/>
      <c r="R144" s="40"/>
      <c r="S144" s="40"/>
      <c r="T144" s="40"/>
      <c r="U144" s="40"/>
      <c r="V144" s="40"/>
      <c r="W144" s="40"/>
      <c r="X144" s="40"/>
      <c r="Y144" s="40"/>
      <c r="Z144" s="40"/>
      <c r="AA144" s="40"/>
      <c r="AB144" s="40"/>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c r="BA144" s="40"/>
      <c r="BB144" s="40"/>
      <c r="BC144" s="40"/>
      <c r="BD144" s="40"/>
      <c r="BE144" s="40"/>
      <c r="BF144" s="40"/>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row>
    <row r="145" spans="10:158" x14ac:dyDescent="0.25">
      <c r="J145" s="40"/>
      <c r="K145" s="40"/>
      <c r="L145" s="40"/>
      <c r="M145" s="40"/>
      <c r="N145" s="40"/>
      <c r="O145" s="40"/>
      <c r="P145" s="40"/>
      <c r="Q145" s="40"/>
      <c r="R145" s="40"/>
      <c r="S145" s="40"/>
      <c r="T145" s="40"/>
      <c r="U145" s="40"/>
      <c r="V145" s="40"/>
      <c r="W145" s="40"/>
      <c r="X145" s="40"/>
      <c r="Y145" s="40"/>
      <c r="Z145" s="40"/>
      <c r="AA145" s="40"/>
      <c r="AB145" s="40"/>
      <c r="AC145" s="40"/>
      <c r="AD145" s="40"/>
      <c r="AE145" s="40"/>
      <c r="AF145" s="40"/>
      <c r="AG145" s="40"/>
      <c r="AH145" s="40"/>
      <c r="AI145" s="40"/>
      <c r="AJ145" s="40"/>
      <c r="AK145" s="40"/>
      <c r="AL145" s="40"/>
      <c r="AM145" s="40"/>
      <c r="AN145" s="40"/>
      <c r="AO145" s="40"/>
      <c r="AP145" s="40"/>
      <c r="AQ145" s="40"/>
      <c r="AR145" s="40"/>
      <c r="AS145" s="40"/>
      <c r="AT145" s="40"/>
      <c r="AU145" s="40"/>
      <c r="AV145" s="40"/>
      <c r="AW145" s="40"/>
      <c r="AX145" s="40"/>
      <c r="AY145" s="40"/>
      <c r="AZ145" s="40"/>
      <c r="BA145" s="40"/>
      <c r="BB145" s="40"/>
      <c r="BC145" s="40"/>
      <c r="BD145" s="40"/>
      <c r="BE145" s="40"/>
      <c r="BF145" s="40"/>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row>
    <row r="146" spans="10:158" x14ac:dyDescent="0.25">
      <c r="J146" s="40"/>
      <c r="K146" s="40"/>
      <c r="L146" s="40"/>
      <c r="M146" s="40"/>
      <c r="N146" s="40"/>
      <c r="O146" s="40"/>
      <c r="P146" s="40"/>
      <c r="Q146" s="40"/>
      <c r="R146" s="40"/>
      <c r="S146" s="40"/>
      <c r="T146" s="40"/>
      <c r="U146" s="40"/>
      <c r="V146" s="40"/>
      <c r="W146" s="40"/>
      <c r="X146" s="40"/>
      <c r="Y146" s="40"/>
      <c r="Z146" s="40"/>
      <c r="AA146" s="40"/>
      <c r="AB146" s="40"/>
      <c r="AC146" s="40"/>
      <c r="AD146" s="40"/>
      <c r="AE146" s="40"/>
      <c r="AF146" s="40"/>
      <c r="AG146" s="40"/>
      <c r="AH146" s="40"/>
      <c r="AI146" s="40"/>
      <c r="AJ146" s="40"/>
      <c r="AK146" s="40"/>
      <c r="AL146" s="40"/>
      <c r="AM146" s="40"/>
      <c r="AN146" s="40"/>
      <c r="AO146" s="40"/>
      <c r="AP146" s="40"/>
      <c r="AQ146" s="40"/>
      <c r="AR146" s="40"/>
      <c r="AS146" s="40"/>
      <c r="AT146" s="40"/>
      <c r="AU146" s="40"/>
      <c r="AV146" s="40"/>
      <c r="AW146" s="40"/>
      <c r="AX146" s="40"/>
      <c r="AY146" s="40"/>
      <c r="AZ146" s="40"/>
      <c r="BA146" s="40"/>
      <c r="BB146" s="40"/>
      <c r="BC146" s="40"/>
      <c r="BD146" s="40"/>
      <c r="BE146" s="40"/>
      <c r="BF146" s="40"/>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row>
    <row r="147" spans="10:158" x14ac:dyDescent="0.25">
      <c r="J147" s="40"/>
      <c r="K147" s="40"/>
      <c r="L147" s="40"/>
      <c r="M147" s="40"/>
      <c r="N147" s="40"/>
      <c r="O147" s="40"/>
      <c r="P147" s="40"/>
      <c r="Q147" s="40"/>
      <c r="R147" s="40"/>
      <c r="S147" s="40"/>
      <c r="T147" s="40"/>
      <c r="U147" s="40"/>
      <c r="V147" s="40"/>
      <c r="W147" s="40"/>
      <c r="X147" s="40"/>
      <c r="Y147" s="40"/>
      <c r="Z147" s="40"/>
      <c r="AA147" s="40"/>
      <c r="AB147" s="40"/>
      <c r="AC147" s="40"/>
      <c r="AD147" s="40"/>
      <c r="AE147" s="40"/>
      <c r="AF147" s="40"/>
      <c r="AG147" s="40"/>
      <c r="AH147" s="40"/>
      <c r="AI147" s="40"/>
      <c r="AJ147" s="40"/>
      <c r="AK147" s="40"/>
      <c r="AL147" s="40"/>
      <c r="AM147" s="40"/>
      <c r="AN147" s="40"/>
      <c r="AO147" s="40"/>
      <c r="AP147" s="40"/>
      <c r="AQ147" s="40"/>
      <c r="AR147" s="40"/>
      <c r="AS147" s="40"/>
      <c r="AT147" s="40"/>
      <c r="AU147" s="40"/>
      <c r="AV147" s="40"/>
      <c r="AW147" s="40"/>
      <c r="AX147" s="40"/>
      <c r="AY147" s="40"/>
      <c r="AZ147" s="40"/>
      <c r="BA147" s="40"/>
      <c r="BB147" s="40"/>
      <c r="BC147" s="40"/>
      <c r="BD147" s="40"/>
      <c r="BE147" s="40"/>
      <c r="BF147" s="40"/>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row>
    <row r="148" spans="10:158" x14ac:dyDescent="0.25">
      <c r="J148" s="40"/>
      <c r="K148" s="40"/>
      <c r="L148" s="40"/>
      <c r="M148" s="40"/>
      <c r="N148" s="40"/>
      <c r="O148" s="40"/>
      <c r="P148" s="40"/>
      <c r="Q148" s="40"/>
      <c r="R148" s="40"/>
      <c r="S148" s="40"/>
      <c r="T148" s="40"/>
      <c r="U148" s="40"/>
      <c r="V148" s="40"/>
      <c r="W148" s="40"/>
      <c r="X148" s="40"/>
      <c r="Y148" s="40"/>
      <c r="Z148" s="40"/>
      <c r="AA148" s="40"/>
      <c r="AB148" s="40"/>
      <c r="AC148" s="40"/>
      <c r="AD148" s="40"/>
      <c r="AE148" s="40"/>
      <c r="AF148" s="40"/>
      <c r="AG148" s="40"/>
      <c r="AH148" s="40"/>
      <c r="AI148" s="40"/>
      <c r="AJ148" s="40"/>
      <c r="AK148" s="40"/>
      <c r="AL148" s="40"/>
      <c r="AM148" s="40"/>
      <c r="AN148" s="40"/>
      <c r="AO148" s="40"/>
      <c r="AP148" s="40"/>
      <c r="AQ148" s="40"/>
      <c r="AR148" s="40"/>
      <c r="AS148" s="40"/>
      <c r="AT148" s="40"/>
      <c r="AU148" s="40"/>
      <c r="AV148" s="40"/>
      <c r="AW148" s="40"/>
      <c r="AX148" s="40"/>
      <c r="AY148" s="40"/>
      <c r="AZ148" s="40"/>
      <c r="BA148" s="40"/>
      <c r="BB148" s="40"/>
      <c r="BC148" s="40"/>
      <c r="BD148" s="40"/>
      <c r="BE148" s="40"/>
      <c r="BF148" s="40"/>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row>
    <row r="149" spans="10:158" x14ac:dyDescent="0.25">
      <c r="J149" s="40"/>
      <c r="K149" s="40"/>
      <c r="L149" s="40"/>
      <c r="M149" s="40"/>
      <c r="N149" s="40"/>
      <c r="O149" s="40"/>
      <c r="P149" s="40"/>
      <c r="Q149" s="40"/>
      <c r="R149" s="40"/>
      <c r="S149" s="40"/>
      <c r="T149" s="40"/>
      <c r="U149" s="40"/>
      <c r="V149" s="40"/>
      <c r="W149" s="40"/>
      <c r="X149" s="40"/>
      <c r="Y149" s="40"/>
      <c r="Z149" s="40"/>
      <c r="AA149" s="40"/>
      <c r="AB149" s="40"/>
      <c r="AC149" s="40"/>
      <c r="AD149" s="40"/>
      <c r="AE149" s="40"/>
      <c r="AF149" s="40"/>
      <c r="AG149" s="40"/>
      <c r="AH149" s="40"/>
      <c r="AI149" s="40"/>
      <c r="AJ149" s="40"/>
      <c r="AK149" s="40"/>
      <c r="AL149" s="40"/>
      <c r="AM149" s="40"/>
      <c r="AN149" s="40"/>
      <c r="AO149" s="40"/>
      <c r="AP149" s="40"/>
      <c r="AQ149" s="40"/>
      <c r="AR149" s="40"/>
      <c r="AS149" s="40"/>
      <c r="AT149" s="40"/>
      <c r="AU149" s="40"/>
      <c r="AV149" s="40"/>
      <c r="AW149" s="40"/>
      <c r="AX149" s="40"/>
      <c r="AY149" s="40"/>
      <c r="AZ149" s="40"/>
      <c r="BA149" s="40"/>
      <c r="BB149" s="40"/>
      <c r="BC149" s="40"/>
      <c r="BD149" s="40"/>
      <c r="BE149" s="40"/>
      <c r="BF149" s="40"/>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row>
    <row r="150" spans="10:158" x14ac:dyDescent="0.25">
      <c r="J150" s="40"/>
      <c r="K150" s="40"/>
      <c r="L150" s="40"/>
      <c r="M150" s="40"/>
      <c r="N150" s="40"/>
      <c r="O150" s="40"/>
      <c r="P150" s="40"/>
      <c r="Q150" s="40"/>
      <c r="R150" s="40"/>
      <c r="S150" s="40"/>
      <c r="T150" s="40"/>
      <c r="U150" s="40"/>
      <c r="V150" s="40"/>
      <c r="W150" s="40"/>
      <c r="X150" s="40"/>
      <c r="Y150" s="40"/>
      <c r="Z150" s="40"/>
      <c r="AA150" s="40"/>
      <c r="AB150" s="40"/>
      <c r="AC150" s="40"/>
      <c r="AD150" s="40"/>
      <c r="AE150" s="40"/>
      <c r="AF150" s="40"/>
      <c r="AG150" s="40"/>
      <c r="AH150" s="40"/>
      <c r="AI150" s="40"/>
      <c r="AJ150" s="40"/>
      <c r="AK150" s="40"/>
      <c r="AL150" s="40"/>
      <c r="AM150" s="40"/>
      <c r="AN150" s="40"/>
      <c r="AO150" s="40"/>
      <c r="AP150" s="40"/>
      <c r="AQ150" s="40"/>
      <c r="AR150" s="40"/>
      <c r="AS150" s="40"/>
      <c r="AT150" s="40"/>
      <c r="AU150" s="40"/>
      <c r="AV150" s="40"/>
      <c r="AW150" s="40"/>
      <c r="AX150" s="40"/>
      <c r="AY150" s="40"/>
      <c r="AZ150" s="40"/>
      <c r="BA150" s="40"/>
      <c r="BB150" s="40"/>
      <c r="BC150" s="40"/>
      <c r="BD150" s="40"/>
      <c r="BE150" s="40"/>
      <c r="BF150" s="4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row>
    <row r="151" spans="10:158" x14ac:dyDescent="0.25">
      <c r="J151" s="40"/>
      <c r="K151" s="40"/>
      <c r="L151" s="40"/>
      <c r="M151" s="40"/>
      <c r="N151" s="40"/>
      <c r="O151" s="40"/>
      <c r="P151" s="40"/>
      <c r="Q151" s="40"/>
      <c r="R151" s="40"/>
      <c r="S151" s="40"/>
      <c r="T151" s="40"/>
      <c r="U151" s="40"/>
      <c r="V151" s="40"/>
      <c r="W151" s="40"/>
      <c r="X151" s="40"/>
      <c r="Y151" s="40"/>
      <c r="Z151" s="40"/>
      <c r="AA151" s="40"/>
      <c r="AB151" s="40"/>
      <c r="AC151" s="40"/>
      <c r="AD151" s="40"/>
      <c r="AE151" s="40"/>
      <c r="AF151" s="40"/>
      <c r="AG151" s="40"/>
      <c r="AH151" s="40"/>
      <c r="AI151" s="40"/>
      <c r="AJ151" s="40"/>
      <c r="AK151" s="40"/>
      <c r="AL151" s="40"/>
      <c r="AM151" s="40"/>
      <c r="AN151" s="40"/>
      <c r="AO151" s="40"/>
      <c r="AP151" s="40"/>
      <c r="AQ151" s="40"/>
      <c r="AR151" s="40"/>
      <c r="AS151" s="40"/>
      <c r="AT151" s="40"/>
      <c r="AU151" s="40"/>
      <c r="AV151" s="40"/>
      <c r="AW151" s="40"/>
      <c r="AX151" s="40"/>
      <c r="AY151" s="40"/>
      <c r="AZ151" s="40"/>
      <c r="BA151" s="40"/>
      <c r="BB151" s="40"/>
      <c r="BC151" s="40"/>
      <c r="BD151" s="40"/>
      <c r="BE151" s="40"/>
      <c r="BF151" s="40"/>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row>
    <row r="152" spans="10:158" x14ac:dyDescent="0.25">
      <c r="J152" s="40"/>
      <c r="K152" s="40"/>
      <c r="L152" s="40"/>
      <c r="M152" s="40"/>
      <c r="N152" s="40"/>
      <c r="O152" s="40"/>
      <c r="P152" s="40"/>
      <c r="Q152" s="40"/>
      <c r="R152" s="40"/>
      <c r="S152" s="40"/>
      <c r="T152" s="40"/>
      <c r="U152" s="40"/>
      <c r="V152" s="40"/>
      <c r="W152" s="40"/>
      <c r="X152" s="40"/>
      <c r="Y152" s="40"/>
      <c r="Z152" s="40"/>
      <c r="AA152" s="40"/>
      <c r="AB152" s="40"/>
      <c r="AC152" s="40"/>
      <c r="AD152" s="40"/>
      <c r="AE152" s="40"/>
      <c r="AF152" s="40"/>
      <c r="AG152" s="40"/>
      <c r="AH152" s="40"/>
      <c r="AI152" s="40"/>
      <c r="AJ152" s="40"/>
      <c r="AK152" s="40"/>
      <c r="AL152" s="40"/>
      <c r="AM152" s="40"/>
      <c r="AN152" s="40"/>
      <c r="AO152" s="40"/>
      <c r="AP152" s="40"/>
      <c r="AQ152" s="40"/>
      <c r="AR152" s="40"/>
      <c r="AS152" s="40"/>
      <c r="AT152" s="40"/>
      <c r="AU152" s="40"/>
      <c r="AV152" s="40"/>
      <c r="AW152" s="40"/>
      <c r="AX152" s="40"/>
      <c r="AY152" s="40"/>
      <c r="AZ152" s="40"/>
      <c r="BA152" s="40"/>
      <c r="BB152" s="40"/>
      <c r="BC152" s="40"/>
      <c r="BD152" s="40"/>
      <c r="BE152" s="40"/>
      <c r="BF152" s="40"/>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row>
    <row r="153" spans="10:158" x14ac:dyDescent="0.25">
      <c r="J153" s="40"/>
      <c r="K153" s="40"/>
      <c r="L153" s="40"/>
      <c r="M153" s="40"/>
      <c r="N153" s="40"/>
      <c r="O153" s="40"/>
      <c r="P153" s="40"/>
      <c r="Q153" s="40"/>
      <c r="R153" s="40"/>
      <c r="S153" s="40"/>
      <c r="T153" s="40"/>
      <c r="U153" s="40"/>
      <c r="V153" s="40"/>
      <c r="W153" s="40"/>
      <c r="X153" s="40"/>
      <c r="Y153" s="40"/>
      <c r="Z153" s="40"/>
      <c r="AA153" s="40"/>
      <c r="AB153" s="40"/>
      <c r="AC153" s="40"/>
      <c r="AD153" s="40"/>
      <c r="AE153" s="40"/>
      <c r="AF153" s="40"/>
      <c r="AG153" s="40"/>
      <c r="AH153" s="40"/>
      <c r="AI153" s="40"/>
      <c r="AJ153" s="40"/>
      <c r="AK153" s="40"/>
      <c r="AL153" s="40"/>
      <c r="AM153" s="40"/>
      <c r="AN153" s="40"/>
      <c r="AO153" s="40"/>
      <c r="AP153" s="40"/>
      <c r="AQ153" s="40"/>
      <c r="AR153" s="40"/>
      <c r="AS153" s="40"/>
      <c r="AT153" s="40"/>
      <c r="AU153" s="40"/>
      <c r="AV153" s="40"/>
      <c r="AW153" s="40"/>
      <c r="AX153" s="40"/>
      <c r="AY153" s="40"/>
      <c r="AZ153" s="40"/>
      <c r="BA153" s="40"/>
      <c r="BB153" s="40"/>
      <c r="BC153" s="40"/>
      <c r="BD153" s="40"/>
      <c r="BE153" s="40"/>
      <c r="BF153" s="40"/>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row>
    <row r="154" spans="10:158" x14ac:dyDescent="0.25">
      <c r="J154" s="40"/>
      <c r="K154" s="40"/>
      <c r="L154" s="40"/>
      <c r="M154" s="40"/>
      <c r="N154" s="40"/>
      <c r="O154" s="40"/>
      <c r="P154" s="40"/>
      <c r="Q154" s="40"/>
      <c r="R154" s="40"/>
      <c r="S154" s="40"/>
      <c r="T154" s="40"/>
      <c r="U154" s="40"/>
      <c r="V154" s="40"/>
      <c r="W154" s="40"/>
      <c r="X154" s="40"/>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c r="BA154" s="40"/>
      <c r="BB154" s="40"/>
      <c r="BC154" s="40"/>
      <c r="BD154" s="40"/>
      <c r="BE154" s="40"/>
      <c r="BF154" s="40"/>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row>
    <row r="155" spans="10:158" x14ac:dyDescent="0.25">
      <c r="J155" s="40"/>
      <c r="K155" s="40"/>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c r="AI155" s="40"/>
      <c r="AJ155" s="40"/>
      <c r="AK155" s="40"/>
      <c r="AL155" s="40"/>
      <c r="AM155" s="40"/>
      <c r="AN155" s="40"/>
      <c r="AO155" s="40"/>
      <c r="AP155" s="40"/>
      <c r="AQ155" s="40"/>
      <c r="AR155" s="40"/>
      <c r="AS155" s="40"/>
      <c r="AT155" s="40"/>
      <c r="AU155" s="40"/>
      <c r="AV155" s="40"/>
      <c r="AW155" s="40"/>
      <c r="AX155" s="40"/>
      <c r="AY155" s="40"/>
      <c r="AZ155" s="40"/>
      <c r="BA155" s="40"/>
      <c r="BB155" s="40"/>
      <c r="BC155" s="40"/>
      <c r="BD155" s="40"/>
      <c r="BE155" s="40"/>
      <c r="BF155" s="40"/>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row>
    <row r="156" spans="10:158" x14ac:dyDescent="0.25">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row>
    <row r="157" spans="10:158" x14ac:dyDescent="0.25">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row>
    <row r="158" spans="10:158" x14ac:dyDescent="0.25">
      <c r="J158" s="40"/>
      <c r="K158" s="40"/>
      <c r="L158" s="40"/>
      <c r="M158" s="40"/>
      <c r="N158" s="40"/>
      <c r="O158" s="40"/>
      <c r="P158" s="40"/>
      <c r="Q158" s="40"/>
      <c r="R158" s="40"/>
      <c r="S158" s="40"/>
      <c r="T158" s="40"/>
      <c r="U158" s="40"/>
      <c r="V158" s="40"/>
      <c r="W158" s="40"/>
      <c r="X158" s="40"/>
      <c r="Y158" s="40"/>
      <c r="Z158" s="40"/>
      <c r="AA158" s="40"/>
      <c r="AB158" s="40"/>
      <c r="AC158" s="40"/>
      <c r="AD158" s="40"/>
      <c r="AE158" s="40"/>
      <c r="AF158" s="40"/>
      <c r="AG158" s="40"/>
      <c r="AH158" s="40"/>
      <c r="AI158" s="40"/>
      <c r="AJ158" s="40"/>
      <c r="AK158" s="40"/>
      <c r="AL158" s="40"/>
      <c r="AM158" s="40"/>
      <c r="AN158" s="40"/>
      <c r="AO158" s="40"/>
      <c r="AP158" s="40"/>
      <c r="AQ158" s="40"/>
      <c r="AR158" s="40"/>
      <c r="AS158" s="40"/>
      <c r="AT158" s="40"/>
      <c r="AU158" s="40"/>
      <c r="AV158" s="40"/>
      <c r="AW158" s="40"/>
      <c r="AX158" s="40"/>
      <c r="AY158" s="40"/>
      <c r="AZ158" s="40"/>
      <c r="BA158" s="40"/>
      <c r="BB158" s="40"/>
      <c r="BC158" s="40"/>
      <c r="BD158" s="40"/>
      <c r="BE158" s="40"/>
      <c r="BF158" s="40"/>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row>
    <row r="159" spans="10:158" x14ac:dyDescent="0.25">
      <c r="J159" s="40"/>
      <c r="K159" s="40"/>
      <c r="L159" s="40"/>
      <c r="M159" s="40"/>
      <c r="N159" s="40"/>
      <c r="O159" s="40"/>
      <c r="P159" s="40"/>
      <c r="Q159" s="40"/>
      <c r="R159" s="40"/>
      <c r="S159" s="40"/>
      <c r="T159" s="40"/>
      <c r="U159" s="40"/>
      <c r="V159" s="40"/>
      <c r="W159" s="40"/>
      <c r="X159" s="40"/>
      <c r="Y159" s="40"/>
      <c r="Z159" s="40"/>
      <c r="AA159" s="40"/>
      <c r="AB159" s="40"/>
      <c r="AC159" s="40"/>
      <c r="AD159" s="40"/>
      <c r="AE159" s="40"/>
      <c r="AF159" s="40"/>
      <c r="AG159" s="40"/>
      <c r="AH159" s="40"/>
      <c r="AI159" s="40"/>
      <c r="AJ159" s="40"/>
      <c r="AK159" s="40"/>
      <c r="AL159" s="40"/>
      <c r="AM159" s="40"/>
      <c r="AN159" s="40"/>
      <c r="AO159" s="40"/>
      <c r="AP159" s="40"/>
      <c r="AQ159" s="40"/>
      <c r="AR159" s="40"/>
      <c r="AS159" s="40"/>
      <c r="AT159" s="40"/>
      <c r="AU159" s="40"/>
      <c r="AV159" s="40"/>
      <c r="AW159" s="40"/>
      <c r="AX159" s="40"/>
      <c r="AY159" s="40"/>
      <c r="AZ159" s="40"/>
      <c r="BA159" s="40"/>
      <c r="BB159" s="40"/>
      <c r="BC159" s="40"/>
      <c r="BD159" s="40"/>
      <c r="BE159" s="40"/>
      <c r="BF159" s="40"/>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row>
    <row r="160" spans="10:158" x14ac:dyDescent="0.25">
      <c r="J160" s="40"/>
      <c r="K160" s="40"/>
      <c r="L160" s="40"/>
      <c r="M160" s="40"/>
      <c r="N160" s="40"/>
      <c r="O160" s="40"/>
      <c r="P160" s="40"/>
      <c r="Q160" s="40"/>
      <c r="R160" s="40"/>
      <c r="S160" s="40"/>
      <c r="T160" s="40"/>
      <c r="U160" s="40"/>
      <c r="V160" s="40"/>
      <c r="W160" s="40"/>
      <c r="X160" s="40"/>
      <c r="Y160" s="40"/>
      <c r="Z160" s="40"/>
      <c r="AA160" s="40"/>
      <c r="AB160" s="40"/>
      <c r="AC160" s="40"/>
      <c r="AD160" s="40"/>
      <c r="AE160" s="40"/>
      <c r="AF160" s="40"/>
      <c r="AG160" s="40"/>
      <c r="AH160" s="40"/>
      <c r="AI160" s="40"/>
      <c r="AJ160" s="40"/>
      <c r="AK160" s="40"/>
      <c r="AL160" s="40"/>
      <c r="AM160" s="40"/>
      <c r="AN160" s="40"/>
      <c r="AO160" s="40"/>
      <c r="AP160" s="40"/>
      <c r="AQ160" s="40"/>
      <c r="AR160" s="40"/>
      <c r="AS160" s="40"/>
      <c r="AT160" s="40"/>
      <c r="AU160" s="40"/>
      <c r="AV160" s="40"/>
      <c r="AW160" s="40"/>
      <c r="AX160" s="40"/>
      <c r="AY160" s="40"/>
      <c r="AZ160" s="40"/>
      <c r="BA160" s="40"/>
      <c r="BB160" s="40"/>
      <c r="BC160" s="40"/>
      <c r="BD160" s="40"/>
      <c r="BE160" s="40"/>
      <c r="BF160" s="4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row>
    <row r="161" spans="10:158" x14ac:dyDescent="0.25">
      <c r="J161" s="40"/>
      <c r="K161" s="40"/>
      <c r="L161" s="40"/>
      <c r="M161" s="40"/>
      <c r="N161" s="40"/>
      <c r="O161" s="40"/>
      <c r="P161" s="40"/>
      <c r="Q161" s="40"/>
      <c r="R161" s="40"/>
      <c r="S161" s="40"/>
      <c r="T161" s="40"/>
      <c r="U161" s="40"/>
      <c r="V161" s="40"/>
      <c r="W161" s="40"/>
      <c r="X161" s="40"/>
      <c r="Y161" s="40"/>
      <c r="Z161" s="40"/>
      <c r="AA161" s="40"/>
      <c r="AB161" s="40"/>
      <c r="AC161" s="40"/>
      <c r="AD161" s="40"/>
      <c r="AE161" s="40"/>
      <c r="AF161" s="40"/>
      <c r="AG161" s="40"/>
      <c r="AH161" s="40"/>
      <c r="AI161" s="40"/>
      <c r="AJ161" s="40"/>
      <c r="AK161" s="40"/>
      <c r="AL161" s="40"/>
      <c r="AM161" s="40"/>
      <c r="AN161" s="40"/>
      <c r="AO161" s="40"/>
      <c r="AP161" s="40"/>
      <c r="AQ161" s="40"/>
      <c r="AR161" s="40"/>
      <c r="AS161" s="40"/>
      <c r="AT161" s="40"/>
      <c r="AU161" s="40"/>
      <c r="AV161" s="40"/>
      <c r="AW161" s="40"/>
      <c r="AX161" s="40"/>
      <c r="AY161" s="40"/>
      <c r="AZ161" s="40"/>
      <c r="BA161" s="40"/>
      <c r="BB161" s="40"/>
      <c r="BC161" s="40"/>
      <c r="BD161" s="40"/>
      <c r="BE161" s="40"/>
      <c r="BF161" s="40"/>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row>
    <row r="162" spans="10:158" x14ac:dyDescent="0.25">
      <c r="J162" s="40"/>
      <c r="K162" s="40"/>
      <c r="L162" s="40"/>
      <c r="M162" s="40"/>
      <c r="N162" s="40"/>
      <c r="O162" s="40"/>
      <c r="P162" s="40"/>
      <c r="Q162" s="40"/>
      <c r="R162" s="40"/>
      <c r="S162" s="40"/>
      <c r="T162" s="40"/>
      <c r="U162" s="40"/>
      <c r="V162" s="40"/>
      <c r="W162" s="40"/>
      <c r="X162" s="40"/>
      <c r="Y162" s="40"/>
      <c r="Z162" s="40"/>
      <c r="AA162" s="40"/>
      <c r="AB162" s="40"/>
      <c r="AC162" s="40"/>
      <c r="AD162" s="40"/>
      <c r="AE162" s="40"/>
      <c r="AF162" s="40"/>
      <c r="AG162" s="40"/>
      <c r="AH162" s="40"/>
      <c r="AI162" s="40"/>
      <c r="AJ162" s="40"/>
      <c r="AK162" s="40"/>
      <c r="AL162" s="40"/>
      <c r="AM162" s="40"/>
      <c r="AN162" s="40"/>
      <c r="AO162" s="40"/>
      <c r="AP162" s="40"/>
      <c r="AQ162" s="40"/>
      <c r="AR162" s="40"/>
      <c r="AS162" s="40"/>
      <c r="AT162" s="40"/>
      <c r="AU162" s="40"/>
      <c r="AV162" s="40"/>
      <c r="AW162" s="40"/>
      <c r="AX162" s="40"/>
      <c r="AY162" s="40"/>
      <c r="AZ162" s="40"/>
      <c r="BA162" s="40"/>
      <c r="BB162" s="40"/>
      <c r="BC162" s="40"/>
      <c r="BD162" s="40"/>
      <c r="BE162" s="40"/>
      <c r="BF162" s="40"/>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row>
    <row r="163" spans="10:158" x14ac:dyDescent="0.25">
      <c r="J163" s="40"/>
      <c r="K163" s="40"/>
      <c r="L163" s="40"/>
      <c r="M163" s="40"/>
      <c r="N163" s="40"/>
      <c r="O163" s="40"/>
      <c r="P163" s="40"/>
      <c r="Q163" s="40"/>
      <c r="R163" s="40"/>
      <c r="S163" s="40"/>
      <c r="T163" s="40"/>
      <c r="U163" s="40"/>
      <c r="V163" s="40"/>
      <c r="W163" s="40"/>
      <c r="X163" s="40"/>
      <c r="Y163" s="40"/>
      <c r="Z163" s="40"/>
      <c r="AA163" s="40"/>
      <c r="AB163" s="40"/>
      <c r="AC163" s="40"/>
      <c r="AD163" s="40"/>
      <c r="AE163" s="40"/>
      <c r="AF163" s="40"/>
      <c r="AG163" s="40"/>
      <c r="AH163" s="40"/>
      <c r="AI163" s="40"/>
      <c r="AJ163" s="40"/>
      <c r="AK163" s="40"/>
      <c r="AL163" s="40"/>
      <c r="AM163" s="40"/>
      <c r="AN163" s="40"/>
      <c r="AO163" s="40"/>
      <c r="AP163" s="40"/>
      <c r="AQ163" s="40"/>
      <c r="AR163" s="40"/>
      <c r="AS163" s="40"/>
      <c r="AT163" s="40"/>
      <c r="AU163" s="40"/>
      <c r="AV163" s="40"/>
      <c r="AW163" s="40"/>
      <c r="AX163" s="40"/>
      <c r="AY163" s="40"/>
      <c r="AZ163" s="40"/>
      <c r="BA163" s="40"/>
      <c r="BB163" s="40"/>
      <c r="BC163" s="40"/>
      <c r="BD163" s="40"/>
      <c r="BE163" s="40"/>
      <c r="BF163" s="40"/>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row>
    <row r="164" spans="10:158" x14ac:dyDescent="0.25">
      <c r="J164" s="40"/>
      <c r="K164" s="40"/>
      <c r="L164" s="40"/>
      <c r="M164" s="40"/>
      <c r="N164" s="40"/>
      <c r="O164" s="40"/>
      <c r="P164" s="40"/>
      <c r="Q164" s="40"/>
      <c r="R164" s="40"/>
      <c r="S164" s="40"/>
      <c r="T164" s="40"/>
      <c r="U164" s="40"/>
      <c r="V164" s="40"/>
      <c r="W164" s="40"/>
      <c r="X164" s="40"/>
      <c r="Y164" s="40"/>
      <c r="Z164" s="40"/>
      <c r="AA164" s="40"/>
      <c r="AB164" s="40"/>
      <c r="AC164" s="40"/>
      <c r="AD164" s="40"/>
      <c r="AE164" s="40"/>
      <c r="AF164" s="40"/>
      <c r="AG164" s="40"/>
      <c r="AH164" s="40"/>
      <c r="AI164" s="40"/>
      <c r="AJ164" s="40"/>
      <c r="AK164" s="40"/>
      <c r="AL164" s="40"/>
      <c r="AM164" s="40"/>
      <c r="AN164" s="40"/>
      <c r="AO164" s="40"/>
      <c r="AP164" s="40"/>
      <c r="AQ164" s="40"/>
      <c r="AR164" s="40"/>
      <c r="AS164" s="40"/>
      <c r="AT164" s="40"/>
      <c r="AU164" s="40"/>
      <c r="AV164" s="40"/>
      <c r="AW164" s="40"/>
      <c r="AX164" s="40"/>
      <c r="AY164" s="40"/>
      <c r="AZ164" s="40"/>
      <c r="BA164" s="40"/>
      <c r="BB164" s="40"/>
      <c r="BC164" s="40"/>
      <c r="BD164" s="40"/>
      <c r="BE164" s="40"/>
      <c r="BF164" s="40"/>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row>
    <row r="165" spans="10:158" x14ac:dyDescent="0.25">
      <c r="J165" s="40"/>
      <c r="K165" s="40"/>
      <c r="L165" s="40"/>
      <c r="M165" s="40"/>
      <c r="N165" s="40"/>
      <c r="O165" s="40"/>
      <c r="P165" s="40"/>
      <c r="Q165" s="40"/>
      <c r="R165" s="40"/>
      <c r="S165" s="40"/>
      <c r="T165" s="40"/>
      <c r="U165" s="40"/>
      <c r="V165" s="40"/>
      <c r="W165" s="40"/>
      <c r="X165" s="40"/>
      <c r="Y165" s="40"/>
      <c r="Z165" s="40"/>
      <c r="AA165" s="40"/>
      <c r="AB165" s="40"/>
      <c r="AC165" s="40"/>
      <c r="AD165" s="40"/>
      <c r="AE165" s="40"/>
      <c r="AF165" s="40"/>
      <c r="AG165" s="40"/>
      <c r="AH165" s="40"/>
      <c r="AI165" s="40"/>
      <c r="AJ165" s="40"/>
      <c r="AK165" s="40"/>
      <c r="AL165" s="40"/>
      <c r="AM165" s="40"/>
      <c r="AN165" s="40"/>
      <c r="AO165" s="40"/>
      <c r="AP165" s="40"/>
      <c r="AQ165" s="40"/>
      <c r="AR165" s="40"/>
      <c r="AS165" s="40"/>
      <c r="AT165" s="40"/>
      <c r="AU165" s="40"/>
      <c r="AV165" s="40"/>
      <c r="AW165" s="40"/>
      <c r="AX165" s="40"/>
      <c r="AY165" s="40"/>
      <c r="AZ165" s="40"/>
      <c r="BA165" s="40"/>
      <c r="BB165" s="40"/>
      <c r="BC165" s="40"/>
      <c r="BD165" s="40"/>
      <c r="BE165" s="40"/>
      <c r="BF165" s="40"/>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row>
    <row r="166" spans="10:158" x14ac:dyDescent="0.25">
      <c r="J166" s="40"/>
      <c r="K166" s="40"/>
      <c r="L166" s="40"/>
      <c r="M166" s="40"/>
      <c r="N166" s="40"/>
      <c r="O166" s="40"/>
      <c r="P166" s="40"/>
      <c r="Q166" s="40"/>
      <c r="R166" s="40"/>
      <c r="S166" s="40"/>
      <c r="T166" s="40"/>
      <c r="U166" s="40"/>
      <c r="V166" s="40"/>
      <c r="W166" s="40"/>
      <c r="X166" s="40"/>
      <c r="Y166" s="40"/>
      <c r="Z166" s="40"/>
      <c r="AA166" s="40"/>
      <c r="AB166" s="40"/>
      <c r="AC166" s="40"/>
      <c r="AD166" s="40"/>
      <c r="AE166" s="40"/>
      <c r="AF166" s="40"/>
      <c r="AG166" s="40"/>
      <c r="AH166" s="40"/>
      <c r="AI166" s="40"/>
      <c r="AJ166" s="40"/>
      <c r="AK166" s="40"/>
      <c r="AL166" s="40"/>
      <c r="AM166" s="40"/>
      <c r="AN166" s="40"/>
      <c r="AO166" s="40"/>
      <c r="AP166" s="40"/>
      <c r="AQ166" s="40"/>
      <c r="AR166" s="40"/>
      <c r="AS166" s="40"/>
      <c r="AT166" s="40"/>
      <c r="AU166" s="40"/>
      <c r="AV166" s="40"/>
      <c r="AW166" s="40"/>
      <c r="AX166" s="40"/>
      <c r="AY166" s="40"/>
      <c r="AZ166" s="40"/>
      <c r="BA166" s="40"/>
      <c r="BB166" s="40"/>
      <c r="BC166" s="40"/>
      <c r="BD166" s="40"/>
      <c r="BE166" s="40"/>
      <c r="BF166" s="40"/>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row>
    <row r="167" spans="10:158" x14ac:dyDescent="0.25">
      <c r="J167" s="40"/>
      <c r="K167" s="40"/>
      <c r="L167" s="40"/>
      <c r="M167" s="40"/>
      <c r="N167" s="40"/>
      <c r="O167" s="40"/>
      <c r="P167" s="40"/>
      <c r="Q167" s="40"/>
      <c r="R167" s="40"/>
      <c r="S167" s="40"/>
      <c r="T167" s="40"/>
      <c r="U167" s="40"/>
      <c r="V167" s="40"/>
      <c r="W167" s="40"/>
      <c r="X167" s="40"/>
      <c r="Y167" s="40"/>
      <c r="Z167" s="40"/>
      <c r="AA167" s="40"/>
      <c r="AB167" s="40"/>
      <c r="AC167" s="40"/>
      <c r="AD167" s="40"/>
      <c r="AE167" s="40"/>
      <c r="AF167" s="40"/>
      <c r="AG167" s="40"/>
      <c r="AH167" s="40"/>
      <c r="AI167" s="40"/>
      <c r="AJ167" s="40"/>
      <c r="AK167" s="40"/>
      <c r="AL167" s="40"/>
      <c r="AM167" s="40"/>
      <c r="AN167" s="40"/>
      <c r="AO167" s="40"/>
      <c r="AP167" s="40"/>
      <c r="AQ167" s="40"/>
      <c r="AR167" s="40"/>
      <c r="AS167" s="40"/>
      <c r="AT167" s="40"/>
      <c r="AU167" s="40"/>
      <c r="AV167" s="40"/>
      <c r="AW167" s="40"/>
      <c r="AX167" s="40"/>
      <c r="AY167" s="40"/>
      <c r="AZ167" s="40"/>
      <c r="BA167" s="40"/>
      <c r="BB167" s="40"/>
      <c r="BC167" s="40"/>
      <c r="BD167" s="40"/>
      <c r="BE167" s="40"/>
      <c r="BF167" s="40"/>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row>
    <row r="168" spans="10:158" x14ac:dyDescent="0.25">
      <c r="J168" s="40"/>
      <c r="K168" s="40"/>
      <c r="L168" s="40"/>
      <c r="M168" s="40"/>
      <c r="N168" s="40"/>
      <c r="O168" s="40"/>
      <c r="P168" s="40"/>
      <c r="Q168" s="40"/>
      <c r="R168" s="40"/>
      <c r="S168" s="40"/>
      <c r="T168" s="40"/>
      <c r="U168" s="40"/>
      <c r="V168" s="40"/>
      <c r="W168" s="40"/>
      <c r="X168" s="40"/>
      <c r="Y168" s="40"/>
      <c r="Z168" s="40"/>
      <c r="AA168" s="40"/>
      <c r="AB168" s="40"/>
      <c r="AC168" s="40"/>
      <c r="AD168" s="40"/>
      <c r="AE168" s="40"/>
      <c r="AF168" s="40"/>
      <c r="AG168" s="40"/>
      <c r="AH168" s="40"/>
      <c r="AI168" s="40"/>
      <c r="AJ168" s="40"/>
      <c r="AK168" s="40"/>
      <c r="AL168" s="40"/>
      <c r="AM168" s="40"/>
      <c r="AN168" s="40"/>
      <c r="AO168" s="40"/>
      <c r="AP168" s="40"/>
      <c r="AQ168" s="40"/>
      <c r="AR168" s="40"/>
      <c r="AS168" s="40"/>
      <c r="AT168" s="40"/>
      <c r="AU168" s="40"/>
      <c r="AV168" s="40"/>
      <c r="AW168" s="40"/>
      <c r="AX168" s="40"/>
      <c r="AY168" s="40"/>
      <c r="AZ168" s="40"/>
      <c r="BA168" s="40"/>
      <c r="BB168" s="40"/>
      <c r="BC168" s="40"/>
      <c r="BD168" s="40"/>
      <c r="BE168" s="40"/>
      <c r="BF168" s="40"/>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row>
    <row r="169" spans="10:158" x14ac:dyDescent="0.25">
      <c r="J169" s="40"/>
      <c r="K169" s="40"/>
      <c r="L169" s="40"/>
      <c r="M169" s="40"/>
      <c r="N169" s="40"/>
      <c r="O169" s="40"/>
      <c r="P169" s="40"/>
      <c r="Q169" s="40"/>
      <c r="R169" s="40"/>
      <c r="S169" s="40"/>
      <c r="T169" s="40"/>
      <c r="U169" s="40"/>
      <c r="V169" s="40"/>
      <c r="W169" s="40"/>
      <c r="X169" s="40"/>
      <c r="Y169" s="40"/>
      <c r="Z169" s="40"/>
      <c r="AA169" s="40"/>
      <c r="AB169" s="40"/>
      <c r="AC169" s="40"/>
      <c r="AD169" s="40"/>
      <c r="AE169" s="40"/>
      <c r="AF169" s="40"/>
      <c r="AG169" s="40"/>
      <c r="AH169" s="40"/>
      <c r="AI169" s="40"/>
      <c r="AJ169" s="40"/>
      <c r="AK169" s="40"/>
      <c r="AL169" s="40"/>
      <c r="AM169" s="40"/>
      <c r="AN169" s="40"/>
      <c r="AO169" s="40"/>
      <c r="AP169" s="40"/>
      <c r="AQ169" s="40"/>
      <c r="AR169" s="40"/>
      <c r="AS169" s="40"/>
      <c r="AT169" s="40"/>
      <c r="AU169" s="40"/>
      <c r="AV169" s="40"/>
      <c r="AW169" s="40"/>
      <c r="AX169" s="40"/>
      <c r="AY169" s="40"/>
      <c r="AZ169" s="40"/>
      <c r="BA169" s="40"/>
      <c r="BB169" s="40"/>
      <c r="BC169" s="40"/>
      <c r="BD169" s="40"/>
      <c r="BE169" s="40"/>
      <c r="BF169" s="40"/>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row>
    <row r="170" spans="10:158" x14ac:dyDescent="0.25">
      <c r="J170" s="40"/>
      <c r="K170" s="40"/>
      <c r="L170" s="40"/>
      <c r="M170" s="40"/>
      <c r="N170" s="40"/>
      <c r="O170" s="40"/>
      <c r="P170" s="40"/>
      <c r="Q170" s="40"/>
      <c r="R170" s="40"/>
      <c r="S170" s="40"/>
      <c r="T170" s="40"/>
      <c r="U170" s="40"/>
      <c r="V170" s="40"/>
      <c r="W170" s="40"/>
      <c r="X170" s="40"/>
      <c r="Y170" s="40"/>
      <c r="Z170" s="40"/>
      <c r="AA170" s="40"/>
      <c r="AB170" s="40"/>
      <c r="AC170" s="40"/>
      <c r="AD170" s="40"/>
      <c r="AE170" s="40"/>
      <c r="AF170" s="40"/>
      <c r="AG170" s="40"/>
      <c r="AH170" s="40"/>
      <c r="AI170" s="40"/>
      <c r="AJ170" s="40"/>
      <c r="AK170" s="40"/>
      <c r="AL170" s="40"/>
      <c r="AM170" s="40"/>
      <c r="AN170" s="40"/>
      <c r="AO170" s="40"/>
      <c r="AP170" s="40"/>
      <c r="AQ170" s="40"/>
      <c r="AR170" s="40"/>
      <c r="AS170" s="40"/>
      <c r="AT170" s="40"/>
      <c r="AU170" s="40"/>
      <c r="AV170" s="40"/>
      <c r="AW170" s="40"/>
      <c r="AX170" s="40"/>
      <c r="AY170" s="40"/>
      <c r="AZ170" s="40"/>
      <c r="BA170" s="40"/>
      <c r="BB170" s="40"/>
      <c r="BC170" s="40"/>
      <c r="BD170" s="40"/>
      <c r="BE170" s="40"/>
      <c r="BF170" s="4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row>
    <row r="171" spans="10:158" x14ac:dyDescent="0.25">
      <c r="J171" s="40"/>
      <c r="K171" s="40"/>
      <c r="L171" s="40"/>
      <c r="M171" s="40"/>
      <c r="N171" s="40"/>
      <c r="O171" s="40"/>
      <c r="P171" s="40"/>
      <c r="Q171" s="40"/>
      <c r="R171" s="40"/>
      <c r="S171" s="40"/>
      <c r="T171" s="40"/>
      <c r="U171" s="40"/>
      <c r="V171" s="40"/>
      <c r="W171" s="40"/>
      <c r="X171" s="40"/>
      <c r="Y171" s="40"/>
      <c r="Z171" s="40"/>
      <c r="AA171" s="40"/>
      <c r="AB171" s="40"/>
      <c r="AC171" s="40"/>
      <c r="AD171" s="40"/>
      <c r="AE171" s="40"/>
      <c r="AF171" s="40"/>
      <c r="AG171" s="40"/>
      <c r="AH171" s="40"/>
      <c r="AI171" s="40"/>
      <c r="AJ171" s="40"/>
      <c r="AK171" s="40"/>
      <c r="AL171" s="40"/>
      <c r="AM171" s="40"/>
      <c r="AN171" s="40"/>
      <c r="AO171" s="40"/>
      <c r="AP171" s="40"/>
      <c r="AQ171" s="40"/>
      <c r="AR171" s="40"/>
      <c r="AS171" s="40"/>
      <c r="AT171" s="40"/>
      <c r="AU171" s="40"/>
      <c r="AV171" s="40"/>
      <c r="AW171" s="40"/>
      <c r="AX171" s="40"/>
      <c r="AY171" s="40"/>
      <c r="AZ171" s="40"/>
      <c r="BA171" s="40"/>
      <c r="BB171" s="40"/>
      <c r="BC171" s="40"/>
      <c r="BD171" s="40"/>
      <c r="BE171" s="40"/>
      <c r="BF171" s="40"/>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row>
    <row r="172" spans="10:158" x14ac:dyDescent="0.25">
      <c r="J172" s="40"/>
      <c r="K172" s="40"/>
      <c r="L172" s="40"/>
      <c r="M172" s="40"/>
      <c r="N172" s="40"/>
      <c r="O172" s="40"/>
      <c r="P172" s="40"/>
      <c r="Q172" s="40"/>
      <c r="R172" s="40"/>
      <c r="S172" s="40"/>
      <c r="T172" s="40"/>
      <c r="U172" s="40"/>
      <c r="V172" s="40"/>
      <c r="W172" s="40"/>
      <c r="X172" s="40"/>
      <c r="Y172" s="40"/>
      <c r="Z172" s="40"/>
      <c r="AA172" s="40"/>
      <c r="AB172" s="40"/>
      <c r="AC172" s="40"/>
      <c r="AD172" s="40"/>
      <c r="AE172" s="40"/>
      <c r="AF172" s="40"/>
      <c r="AG172" s="40"/>
      <c r="AH172" s="40"/>
      <c r="AI172" s="40"/>
      <c r="AJ172" s="40"/>
      <c r="AK172" s="40"/>
      <c r="AL172" s="40"/>
      <c r="AM172" s="40"/>
      <c r="AN172" s="40"/>
      <c r="AO172" s="40"/>
      <c r="AP172" s="40"/>
      <c r="AQ172" s="40"/>
      <c r="AR172" s="40"/>
      <c r="AS172" s="40"/>
      <c r="AT172" s="40"/>
      <c r="AU172" s="40"/>
      <c r="AV172" s="40"/>
      <c r="AW172" s="40"/>
      <c r="AX172" s="40"/>
      <c r="AY172" s="40"/>
      <c r="AZ172" s="40"/>
      <c r="BA172" s="40"/>
      <c r="BB172" s="40"/>
      <c r="BC172" s="40"/>
      <c r="BD172" s="40"/>
      <c r="BE172" s="40"/>
      <c r="BF172" s="40"/>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row>
    <row r="173" spans="10:158" x14ac:dyDescent="0.25">
      <c r="J173" s="40"/>
      <c r="K173" s="40"/>
      <c r="L173" s="40"/>
      <c r="M173" s="40"/>
      <c r="N173" s="40"/>
      <c r="O173" s="40"/>
      <c r="P173" s="40"/>
      <c r="Q173" s="40"/>
      <c r="R173" s="40"/>
      <c r="S173" s="40"/>
      <c r="T173" s="40"/>
      <c r="U173" s="40"/>
      <c r="V173" s="40"/>
      <c r="W173" s="40"/>
      <c r="X173" s="40"/>
      <c r="Y173" s="40"/>
      <c r="Z173" s="40"/>
      <c r="AA173" s="40"/>
      <c r="AB173" s="40"/>
      <c r="AC173" s="40"/>
      <c r="AD173" s="40"/>
      <c r="AE173" s="40"/>
      <c r="AF173" s="40"/>
      <c r="AG173" s="40"/>
      <c r="AH173" s="40"/>
      <c r="AI173" s="40"/>
      <c r="AJ173" s="40"/>
      <c r="AK173" s="40"/>
      <c r="AL173" s="40"/>
      <c r="AM173" s="40"/>
      <c r="AN173" s="40"/>
      <c r="AO173" s="40"/>
      <c r="AP173" s="40"/>
      <c r="AQ173" s="40"/>
      <c r="AR173" s="40"/>
      <c r="AS173" s="40"/>
      <c r="AT173" s="40"/>
      <c r="AU173" s="40"/>
      <c r="AV173" s="40"/>
      <c r="AW173" s="40"/>
      <c r="AX173" s="40"/>
      <c r="AY173" s="40"/>
      <c r="AZ173" s="40"/>
      <c r="BA173" s="40"/>
      <c r="BB173" s="40"/>
      <c r="BC173" s="40"/>
      <c r="BD173" s="40"/>
      <c r="BE173" s="40"/>
      <c r="BF173" s="40"/>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row>
    <row r="174" spans="10:158" x14ac:dyDescent="0.25">
      <c r="J174" s="40"/>
      <c r="K174" s="40"/>
      <c r="L174" s="40"/>
      <c r="M174" s="40"/>
      <c r="N174" s="40"/>
      <c r="O174" s="40"/>
      <c r="P174" s="40"/>
      <c r="Q174" s="40"/>
      <c r="R174" s="40"/>
      <c r="S174" s="40"/>
      <c r="T174" s="40"/>
      <c r="U174" s="40"/>
      <c r="V174" s="40"/>
      <c r="W174" s="40"/>
      <c r="X174" s="40"/>
      <c r="Y174" s="40"/>
      <c r="Z174" s="40"/>
      <c r="AA174" s="40"/>
      <c r="AB174" s="40"/>
      <c r="AC174" s="40"/>
      <c r="AD174" s="40"/>
      <c r="AE174" s="40"/>
      <c r="AF174" s="40"/>
      <c r="AG174" s="40"/>
      <c r="AH174" s="40"/>
      <c r="AI174" s="40"/>
      <c r="AJ174" s="40"/>
      <c r="AK174" s="40"/>
      <c r="AL174" s="40"/>
      <c r="AM174" s="40"/>
      <c r="AN174" s="40"/>
      <c r="AO174" s="40"/>
      <c r="AP174" s="40"/>
      <c r="AQ174" s="40"/>
      <c r="AR174" s="40"/>
      <c r="AS174" s="40"/>
      <c r="AT174" s="40"/>
      <c r="AU174" s="40"/>
      <c r="AV174" s="40"/>
      <c r="AW174" s="40"/>
      <c r="AX174" s="40"/>
      <c r="AY174" s="40"/>
      <c r="AZ174" s="40"/>
      <c r="BA174" s="40"/>
      <c r="BB174" s="40"/>
      <c r="BC174" s="40"/>
      <c r="BD174" s="40"/>
      <c r="BE174" s="40"/>
      <c r="BF174" s="40"/>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row>
    <row r="175" spans="10:158" x14ac:dyDescent="0.25">
      <c r="J175" s="40"/>
      <c r="K175" s="40"/>
      <c r="L175" s="40"/>
      <c r="M175" s="40"/>
      <c r="N175" s="40"/>
      <c r="O175" s="40"/>
      <c r="P175" s="40"/>
      <c r="Q175" s="40"/>
      <c r="R175" s="40"/>
      <c r="S175" s="40"/>
      <c r="T175" s="40"/>
      <c r="U175" s="40"/>
      <c r="V175" s="40"/>
      <c r="W175" s="40"/>
      <c r="X175" s="40"/>
      <c r="Y175" s="40"/>
      <c r="Z175" s="40"/>
      <c r="AA175" s="40"/>
      <c r="AB175" s="40"/>
      <c r="AC175" s="40"/>
      <c r="AD175" s="40"/>
      <c r="AE175" s="40"/>
      <c r="AF175" s="40"/>
      <c r="AG175" s="40"/>
      <c r="AH175" s="40"/>
      <c r="AI175" s="40"/>
      <c r="AJ175" s="40"/>
      <c r="AK175" s="40"/>
      <c r="AL175" s="40"/>
      <c r="AM175" s="40"/>
      <c r="AN175" s="40"/>
      <c r="AO175" s="40"/>
      <c r="AP175" s="40"/>
      <c r="AQ175" s="40"/>
      <c r="AR175" s="40"/>
      <c r="AS175" s="40"/>
      <c r="AT175" s="40"/>
      <c r="AU175" s="40"/>
      <c r="AV175" s="40"/>
      <c r="AW175" s="40"/>
      <c r="AX175" s="40"/>
      <c r="AY175" s="40"/>
      <c r="AZ175" s="40"/>
      <c r="BA175" s="40"/>
      <c r="BB175" s="40"/>
      <c r="BC175" s="40"/>
      <c r="BD175" s="40"/>
      <c r="BE175" s="40"/>
      <c r="BF175" s="40"/>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row>
    <row r="176" spans="10:158" x14ac:dyDescent="0.25">
      <c r="J176" s="40"/>
      <c r="K176" s="40"/>
      <c r="L176" s="40"/>
      <c r="M176" s="40"/>
      <c r="N176" s="40"/>
      <c r="O176" s="40"/>
      <c r="P176" s="40"/>
      <c r="Q176" s="40"/>
      <c r="R176" s="40"/>
      <c r="S176" s="40"/>
      <c r="T176" s="40"/>
      <c r="U176" s="40"/>
      <c r="V176" s="40"/>
      <c r="W176" s="40"/>
      <c r="X176" s="40"/>
      <c r="Y176" s="40"/>
      <c r="Z176" s="40"/>
      <c r="AA176" s="40"/>
      <c r="AB176" s="40"/>
      <c r="AC176" s="40"/>
      <c r="AD176" s="40"/>
      <c r="AE176" s="40"/>
      <c r="AF176" s="40"/>
      <c r="AG176" s="40"/>
      <c r="AH176" s="40"/>
      <c r="AI176" s="40"/>
      <c r="AJ176" s="40"/>
      <c r="AK176" s="40"/>
      <c r="AL176" s="40"/>
      <c r="AM176" s="40"/>
      <c r="AN176" s="40"/>
      <c r="AO176" s="40"/>
      <c r="AP176" s="40"/>
      <c r="AQ176" s="40"/>
      <c r="AR176" s="40"/>
      <c r="AS176" s="40"/>
      <c r="AT176" s="40"/>
      <c r="AU176" s="40"/>
      <c r="AV176" s="40"/>
      <c r="AW176" s="40"/>
      <c r="AX176" s="40"/>
      <c r="AY176" s="40"/>
      <c r="AZ176" s="40"/>
      <c r="BA176" s="40"/>
      <c r="BB176" s="40"/>
      <c r="BC176" s="40"/>
      <c r="BD176" s="40"/>
      <c r="BE176" s="40"/>
      <c r="BF176" s="40"/>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row>
    <row r="177" spans="10:158" x14ac:dyDescent="0.25">
      <c r="J177" s="40"/>
      <c r="K177" s="40"/>
      <c r="L177" s="40"/>
      <c r="M177" s="40"/>
      <c r="N177" s="40"/>
      <c r="O177" s="40"/>
      <c r="P177" s="40"/>
      <c r="Q177" s="40"/>
      <c r="R177" s="40"/>
      <c r="S177" s="40"/>
      <c r="T177" s="40"/>
      <c r="U177" s="40"/>
      <c r="V177" s="40"/>
      <c r="W177" s="40"/>
      <c r="X177" s="40"/>
      <c r="Y177" s="40"/>
      <c r="Z177" s="40"/>
      <c r="AA177" s="40"/>
      <c r="AB177" s="40"/>
      <c r="AC177" s="40"/>
      <c r="AD177" s="40"/>
      <c r="AE177" s="40"/>
      <c r="AF177" s="40"/>
      <c r="AG177" s="40"/>
      <c r="AH177" s="40"/>
      <c r="AI177" s="40"/>
      <c r="AJ177" s="40"/>
      <c r="AK177" s="40"/>
      <c r="AL177" s="40"/>
      <c r="AM177" s="40"/>
      <c r="AN177" s="40"/>
      <c r="AO177" s="40"/>
      <c r="AP177" s="40"/>
      <c r="AQ177" s="40"/>
      <c r="AR177" s="40"/>
      <c r="AS177" s="40"/>
      <c r="AT177" s="40"/>
      <c r="AU177" s="40"/>
      <c r="AV177" s="40"/>
      <c r="AW177" s="40"/>
      <c r="AX177" s="40"/>
      <c r="AY177" s="40"/>
      <c r="AZ177" s="40"/>
      <c r="BA177" s="40"/>
      <c r="BB177" s="40"/>
      <c r="BC177" s="40"/>
      <c r="BD177" s="40"/>
      <c r="BE177" s="40"/>
      <c r="BF177" s="40"/>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row>
    <row r="178" spans="10:158" x14ac:dyDescent="0.25">
      <c r="J178" s="40"/>
      <c r="K178" s="40"/>
      <c r="L178" s="40"/>
      <c r="M178" s="40"/>
      <c r="N178" s="40"/>
      <c r="O178" s="40"/>
      <c r="P178" s="40"/>
      <c r="Q178" s="40"/>
      <c r="R178" s="40"/>
      <c r="S178" s="40"/>
      <c r="T178" s="40"/>
      <c r="U178" s="40"/>
      <c r="V178" s="40"/>
      <c r="W178" s="40"/>
      <c r="X178" s="40"/>
      <c r="Y178" s="40"/>
      <c r="Z178" s="40"/>
      <c r="AA178" s="40"/>
      <c r="AB178" s="40"/>
      <c r="AC178" s="40"/>
      <c r="AD178" s="40"/>
      <c r="AE178" s="40"/>
      <c r="AF178" s="40"/>
      <c r="AG178" s="40"/>
      <c r="AH178" s="40"/>
      <c r="AI178" s="40"/>
      <c r="AJ178" s="40"/>
      <c r="AK178" s="40"/>
      <c r="AL178" s="40"/>
      <c r="AM178" s="40"/>
      <c r="AN178" s="40"/>
      <c r="AO178" s="40"/>
      <c r="AP178" s="40"/>
      <c r="AQ178" s="40"/>
      <c r="AR178" s="40"/>
      <c r="AS178" s="40"/>
      <c r="AT178" s="40"/>
      <c r="AU178" s="40"/>
      <c r="AV178" s="40"/>
      <c r="AW178" s="40"/>
      <c r="AX178" s="40"/>
      <c r="AY178" s="40"/>
      <c r="AZ178" s="40"/>
      <c r="BA178" s="40"/>
      <c r="BB178" s="40"/>
      <c r="BC178" s="40"/>
      <c r="BD178" s="40"/>
      <c r="BE178" s="40"/>
      <c r="BF178" s="40"/>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row>
    <row r="179" spans="10:158" x14ac:dyDescent="0.25">
      <c r="J179" s="40"/>
      <c r="K179" s="40"/>
      <c r="L179" s="40"/>
      <c r="M179" s="40"/>
      <c r="N179" s="40"/>
      <c r="O179" s="40"/>
      <c r="P179" s="40"/>
      <c r="Q179" s="40"/>
      <c r="R179" s="40"/>
      <c r="S179" s="40"/>
      <c r="T179" s="40"/>
      <c r="U179" s="40"/>
      <c r="V179" s="40"/>
      <c r="W179" s="40"/>
      <c r="X179" s="40"/>
      <c r="Y179" s="40"/>
      <c r="Z179" s="40"/>
      <c r="AA179" s="40"/>
      <c r="AB179" s="40"/>
      <c r="AC179" s="40"/>
      <c r="AD179" s="40"/>
      <c r="AE179" s="40"/>
      <c r="AF179" s="40"/>
      <c r="AG179" s="40"/>
      <c r="AH179" s="40"/>
      <c r="AI179" s="40"/>
      <c r="AJ179" s="40"/>
      <c r="AK179" s="40"/>
      <c r="AL179" s="40"/>
      <c r="AM179" s="40"/>
      <c r="AN179" s="40"/>
      <c r="AO179" s="40"/>
      <c r="AP179" s="40"/>
      <c r="AQ179" s="40"/>
      <c r="AR179" s="40"/>
      <c r="AS179" s="40"/>
      <c r="AT179" s="40"/>
      <c r="AU179" s="40"/>
      <c r="AV179" s="40"/>
      <c r="AW179" s="40"/>
      <c r="AX179" s="40"/>
      <c r="AY179" s="40"/>
      <c r="AZ179" s="40"/>
      <c r="BA179" s="40"/>
      <c r="BB179" s="40"/>
      <c r="BC179" s="40"/>
      <c r="BD179" s="40"/>
      <c r="BE179" s="40"/>
      <c r="BF179" s="40"/>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row>
    <row r="180" spans="10:158" x14ac:dyDescent="0.25">
      <c r="J180" s="40"/>
      <c r="K180" s="40"/>
      <c r="L180" s="40"/>
      <c r="M180" s="40"/>
      <c r="N180" s="40"/>
      <c r="O180" s="40"/>
      <c r="P180" s="40"/>
      <c r="Q180" s="40"/>
      <c r="R180" s="40"/>
      <c r="S180" s="40"/>
      <c r="T180" s="40"/>
      <c r="U180" s="40"/>
      <c r="V180" s="40"/>
      <c r="W180" s="40"/>
      <c r="X180" s="40"/>
      <c r="Y180" s="40"/>
      <c r="Z180" s="40"/>
      <c r="AA180" s="40"/>
      <c r="AB180" s="40"/>
      <c r="AC180" s="40"/>
      <c r="AD180" s="40"/>
      <c r="AE180" s="40"/>
      <c r="AF180" s="40"/>
      <c r="AG180" s="40"/>
      <c r="AH180" s="40"/>
      <c r="AI180" s="40"/>
      <c r="AJ180" s="40"/>
      <c r="AK180" s="40"/>
      <c r="AL180" s="40"/>
      <c r="AM180" s="40"/>
      <c r="AN180" s="40"/>
      <c r="AO180" s="40"/>
      <c r="AP180" s="40"/>
      <c r="AQ180" s="40"/>
      <c r="AR180" s="40"/>
      <c r="AS180" s="40"/>
      <c r="AT180" s="40"/>
      <c r="AU180" s="40"/>
      <c r="AV180" s="40"/>
      <c r="AW180" s="40"/>
      <c r="AX180" s="40"/>
      <c r="AY180" s="40"/>
      <c r="AZ180" s="40"/>
      <c r="BA180" s="40"/>
      <c r="BB180" s="40"/>
      <c r="BC180" s="40"/>
      <c r="BD180" s="40"/>
      <c r="BE180" s="40"/>
      <c r="BF180" s="4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row>
    <row r="181" spans="10:158" x14ac:dyDescent="0.25">
      <c r="J181" s="40"/>
      <c r="K181" s="40"/>
      <c r="L181" s="40"/>
      <c r="M181" s="40"/>
      <c r="N181" s="40"/>
      <c r="O181" s="40"/>
      <c r="P181" s="40"/>
      <c r="Q181" s="40"/>
      <c r="R181" s="40"/>
      <c r="S181" s="40"/>
      <c r="T181" s="40"/>
      <c r="U181" s="40"/>
      <c r="V181" s="40"/>
      <c r="W181" s="40"/>
      <c r="X181" s="40"/>
      <c r="Y181" s="40"/>
      <c r="Z181" s="40"/>
      <c r="AA181" s="40"/>
      <c r="AB181" s="40"/>
      <c r="AC181" s="40"/>
      <c r="AD181" s="40"/>
      <c r="AE181" s="40"/>
      <c r="AF181" s="40"/>
      <c r="AG181" s="40"/>
      <c r="AH181" s="40"/>
      <c r="AI181" s="40"/>
      <c r="AJ181" s="40"/>
      <c r="AK181" s="40"/>
      <c r="AL181" s="40"/>
      <c r="AM181" s="40"/>
      <c r="AN181" s="40"/>
      <c r="AO181" s="40"/>
      <c r="AP181" s="40"/>
      <c r="AQ181" s="40"/>
      <c r="AR181" s="40"/>
      <c r="AS181" s="40"/>
      <c r="AT181" s="40"/>
      <c r="AU181" s="40"/>
      <c r="AV181" s="40"/>
      <c r="AW181" s="40"/>
      <c r="AX181" s="40"/>
      <c r="AY181" s="40"/>
      <c r="AZ181" s="40"/>
      <c r="BA181" s="40"/>
      <c r="BB181" s="40"/>
      <c r="BC181" s="40"/>
      <c r="BD181" s="40"/>
      <c r="BE181" s="40"/>
      <c r="BF181" s="40"/>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row>
    <row r="182" spans="10:158" x14ac:dyDescent="0.25">
      <c r="J182" s="40"/>
      <c r="K182" s="40"/>
      <c r="L182" s="40"/>
      <c r="M182" s="40"/>
      <c r="N182" s="40"/>
      <c r="O182" s="40"/>
      <c r="P182" s="40"/>
      <c r="Q182" s="40"/>
      <c r="R182" s="40"/>
      <c r="S182" s="40"/>
      <c r="T182" s="40"/>
      <c r="U182" s="40"/>
      <c r="V182" s="40"/>
      <c r="W182" s="40"/>
      <c r="X182" s="40"/>
      <c r="Y182" s="40"/>
      <c r="Z182" s="40"/>
      <c r="AA182" s="40"/>
      <c r="AB182" s="40"/>
      <c r="AC182" s="40"/>
      <c r="AD182" s="40"/>
      <c r="AE182" s="40"/>
      <c r="AF182" s="40"/>
      <c r="AG182" s="40"/>
      <c r="AH182" s="40"/>
      <c r="AI182" s="40"/>
      <c r="AJ182" s="40"/>
      <c r="AK182" s="40"/>
      <c r="AL182" s="40"/>
      <c r="AM182" s="40"/>
      <c r="AN182" s="40"/>
      <c r="AO182" s="40"/>
      <c r="AP182" s="40"/>
      <c r="AQ182" s="40"/>
      <c r="AR182" s="40"/>
      <c r="AS182" s="40"/>
      <c r="AT182" s="40"/>
      <c r="AU182" s="40"/>
      <c r="AV182" s="40"/>
      <c r="AW182" s="40"/>
      <c r="AX182" s="40"/>
      <c r="AY182" s="40"/>
      <c r="AZ182" s="40"/>
      <c r="BA182" s="40"/>
      <c r="BB182" s="40"/>
      <c r="BC182" s="40"/>
      <c r="BD182" s="40"/>
      <c r="BE182" s="40"/>
      <c r="BF182" s="40"/>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row>
    <row r="183" spans="10:158" x14ac:dyDescent="0.25">
      <c r="J183" s="40"/>
      <c r="K183" s="40"/>
      <c r="L183" s="40"/>
      <c r="M183" s="40"/>
      <c r="N183" s="40"/>
      <c r="O183" s="40"/>
      <c r="P183" s="40"/>
      <c r="Q183" s="40"/>
      <c r="R183" s="40"/>
      <c r="S183" s="40"/>
      <c r="T183" s="40"/>
      <c r="U183" s="40"/>
      <c r="V183" s="40"/>
      <c r="W183" s="40"/>
      <c r="X183" s="40"/>
      <c r="Y183" s="40"/>
      <c r="Z183" s="40"/>
      <c r="AA183" s="40"/>
      <c r="AB183" s="40"/>
      <c r="AC183" s="40"/>
      <c r="AD183" s="40"/>
      <c r="AE183" s="40"/>
      <c r="AF183" s="40"/>
      <c r="AG183" s="40"/>
      <c r="AH183" s="40"/>
      <c r="AI183" s="40"/>
      <c r="AJ183" s="40"/>
      <c r="AK183" s="40"/>
      <c r="AL183" s="40"/>
      <c r="AM183" s="40"/>
      <c r="AN183" s="40"/>
      <c r="AO183" s="40"/>
      <c r="AP183" s="40"/>
      <c r="AQ183" s="40"/>
      <c r="AR183" s="40"/>
      <c r="AS183" s="40"/>
      <c r="AT183" s="40"/>
      <c r="AU183" s="40"/>
      <c r="AV183" s="40"/>
      <c r="AW183" s="40"/>
      <c r="AX183" s="40"/>
      <c r="AY183" s="40"/>
      <c r="AZ183" s="40"/>
      <c r="BA183" s="40"/>
      <c r="BB183" s="40"/>
      <c r="BC183" s="40"/>
      <c r="BD183" s="40"/>
      <c r="BE183" s="40"/>
      <c r="BF183" s="40"/>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row>
    <row r="184" spans="10:158" x14ac:dyDescent="0.25">
      <c r="J184" s="40"/>
      <c r="K184" s="40"/>
      <c r="L184" s="40"/>
      <c r="M184" s="40"/>
      <c r="N184" s="40"/>
      <c r="O184" s="40"/>
      <c r="P184" s="40"/>
      <c r="Q184" s="40"/>
      <c r="R184" s="40"/>
      <c r="S184" s="40"/>
      <c r="T184" s="40"/>
      <c r="U184" s="40"/>
      <c r="V184" s="40"/>
      <c r="W184" s="40"/>
      <c r="X184" s="40"/>
      <c r="Y184" s="40"/>
      <c r="Z184" s="40"/>
      <c r="AA184" s="40"/>
      <c r="AB184" s="40"/>
      <c r="AC184" s="40"/>
      <c r="AD184" s="40"/>
      <c r="AE184" s="40"/>
      <c r="AF184" s="40"/>
      <c r="AG184" s="40"/>
      <c r="AH184" s="40"/>
      <c r="AI184" s="40"/>
      <c r="AJ184" s="40"/>
      <c r="AK184" s="40"/>
      <c r="AL184" s="40"/>
      <c r="AM184" s="40"/>
      <c r="AN184" s="40"/>
      <c r="AO184" s="40"/>
      <c r="AP184" s="40"/>
      <c r="AQ184" s="40"/>
      <c r="AR184" s="40"/>
      <c r="AS184" s="40"/>
      <c r="AT184" s="40"/>
      <c r="AU184" s="40"/>
      <c r="AV184" s="40"/>
      <c r="AW184" s="40"/>
      <c r="AX184" s="40"/>
      <c r="AY184" s="40"/>
      <c r="AZ184" s="40"/>
      <c r="BA184" s="40"/>
      <c r="BB184" s="40"/>
      <c r="BC184" s="40"/>
      <c r="BD184" s="40"/>
      <c r="BE184" s="40"/>
      <c r="BF184" s="40"/>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row>
    <row r="185" spans="10:158" x14ac:dyDescent="0.25">
      <c r="J185" s="40"/>
      <c r="K185" s="40"/>
      <c r="L185" s="40"/>
      <c r="M185" s="40"/>
      <c r="N185" s="40"/>
      <c r="O185" s="40"/>
      <c r="P185" s="40"/>
      <c r="Q185" s="40"/>
      <c r="R185" s="40"/>
      <c r="S185" s="40"/>
      <c r="T185" s="40"/>
      <c r="U185" s="40"/>
      <c r="V185" s="40"/>
      <c r="W185" s="40"/>
      <c r="X185" s="40"/>
      <c r="Y185" s="40"/>
      <c r="Z185" s="40"/>
      <c r="AA185" s="40"/>
      <c r="AB185" s="40"/>
      <c r="AC185" s="40"/>
      <c r="AD185" s="40"/>
      <c r="AE185" s="40"/>
      <c r="AF185" s="40"/>
      <c r="AG185" s="40"/>
      <c r="AH185" s="40"/>
      <c r="AI185" s="40"/>
      <c r="AJ185" s="40"/>
      <c r="AK185" s="40"/>
      <c r="AL185" s="40"/>
      <c r="AM185" s="40"/>
      <c r="AN185" s="40"/>
      <c r="AO185" s="40"/>
      <c r="AP185" s="40"/>
      <c r="AQ185" s="40"/>
      <c r="AR185" s="40"/>
      <c r="AS185" s="40"/>
      <c r="AT185" s="40"/>
      <c r="AU185" s="40"/>
      <c r="AV185" s="40"/>
      <c r="AW185" s="40"/>
      <c r="AX185" s="40"/>
      <c r="AY185" s="40"/>
      <c r="AZ185" s="40"/>
      <c r="BA185" s="40"/>
      <c r="BB185" s="40"/>
      <c r="BC185" s="40"/>
      <c r="BD185" s="40"/>
      <c r="BE185" s="40"/>
      <c r="BF185" s="40"/>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row>
    <row r="186" spans="10:158" x14ac:dyDescent="0.25">
      <c r="J186" s="40"/>
      <c r="K186" s="40"/>
      <c r="L186" s="40"/>
      <c r="M186" s="40"/>
      <c r="N186" s="40"/>
      <c r="O186" s="40"/>
      <c r="P186" s="40"/>
      <c r="Q186" s="40"/>
      <c r="R186" s="40"/>
      <c r="S186" s="40"/>
      <c r="T186" s="40"/>
      <c r="U186" s="40"/>
      <c r="V186" s="40"/>
      <c r="W186" s="40"/>
      <c r="X186" s="40"/>
      <c r="Y186" s="40"/>
      <c r="Z186" s="40"/>
      <c r="AA186" s="40"/>
      <c r="AB186" s="40"/>
      <c r="AC186" s="40"/>
      <c r="AD186" s="40"/>
      <c r="AE186" s="40"/>
      <c r="AF186" s="40"/>
      <c r="AG186" s="40"/>
      <c r="AH186" s="40"/>
      <c r="AI186" s="40"/>
      <c r="AJ186" s="40"/>
      <c r="AK186" s="40"/>
      <c r="AL186" s="40"/>
      <c r="AM186" s="40"/>
      <c r="AN186" s="40"/>
      <c r="AO186" s="40"/>
      <c r="AP186" s="40"/>
      <c r="AQ186" s="40"/>
      <c r="AR186" s="40"/>
      <c r="AS186" s="40"/>
      <c r="AT186" s="40"/>
      <c r="AU186" s="40"/>
      <c r="AV186" s="40"/>
      <c r="AW186" s="40"/>
      <c r="AX186" s="40"/>
      <c r="AY186" s="40"/>
      <c r="AZ186" s="40"/>
      <c r="BA186" s="40"/>
      <c r="BB186" s="40"/>
      <c r="BC186" s="40"/>
      <c r="BD186" s="40"/>
      <c r="BE186" s="40"/>
      <c r="BF186" s="40"/>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row>
    <row r="187" spans="10:158" x14ac:dyDescent="0.25">
      <c r="J187" s="40"/>
      <c r="K187" s="40"/>
      <c r="L187" s="40"/>
      <c r="M187" s="40"/>
      <c r="N187" s="40"/>
      <c r="O187" s="40"/>
      <c r="P187" s="40"/>
      <c r="Q187" s="40"/>
      <c r="R187" s="40"/>
      <c r="S187" s="40"/>
      <c r="T187" s="40"/>
      <c r="U187" s="40"/>
      <c r="V187" s="40"/>
      <c r="W187" s="40"/>
      <c r="X187" s="40"/>
      <c r="Y187" s="40"/>
      <c r="Z187" s="40"/>
      <c r="AA187" s="40"/>
      <c r="AB187" s="40"/>
      <c r="AC187" s="40"/>
      <c r="AD187" s="40"/>
      <c r="AE187" s="40"/>
      <c r="AF187" s="40"/>
      <c r="AG187" s="40"/>
      <c r="AH187" s="40"/>
      <c r="AI187" s="40"/>
      <c r="AJ187" s="40"/>
      <c r="AK187" s="40"/>
      <c r="AL187" s="40"/>
      <c r="AM187" s="40"/>
      <c r="AN187" s="40"/>
      <c r="AO187" s="40"/>
      <c r="AP187" s="40"/>
      <c r="AQ187" s="40"/>
      <c r="AR187" s="40"/>
      <c r="AS187" s="40"/>
      <c r="AT187" s="40"/>
      <c r="AU187" s="40"/>
      <c r="AV187" s="40"/>
      <c r="AW187" s="40"/>
      <c r="AX187" s="40"/>
      <c r="AY187" s="40"/>
      <c r="AZ187" s="40"/>
      <c r="BA187" s="40"/>
      <c r="BB187" s="40"/>
      <c r="BC187" s="40"/>
      <c r="BD187" s="40"/>
      <c r="BE187" s="40"/>
      <c r="BF187" s="40"/>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row>
    <row r="188" spans="10:158" x14ac:dyDescent="0.25">
      <c r="J188" s="40"/>
      <c r="K188" s="40"/>
      <c r="L188" s="40"/>
      <c r="M188" s="40"/>
      <c r="N188" s="40"/>
      <c r="O188" s="40"/>
      <c r="P188" s="40"/>
      <c r="Q188" s="40"/>
      <c r="R188" s="40"/>
      <c r="S188" s="40"/>
      <c r="T188" s="40"/>
      <c r="U188" s="40"/>
      <c r="V188" s="40"/>
      <c r="W188" s="40"/>
      <c r="X188" s="40"/>
      <c r="Y188" s="40"/>
      <c r="Z188" s="40"/>
      <c r="AA188" s="40"/>
      <c r="AB188" s="40"/>
      <c r="AC188" s="40"/>
      <c r="AD188" s="40"/>
      <c r="AE188" s="40"/>
      <c r="AF188" s="40"/>
      <c r="AG188" s="40"/>
      <c r="AH188" s="40"/>
      <c r="AI188" s="40"/>
      <c r="AJ188" s="40"/>
      <c r="AK188" s="40"/>
      <c r="AL188" s="40"/>
      <c r="AM188" s="40"/>
      <c r="AN188" s="40"/>
      <c r="AO188" s="40"/>
      <c r="AP188" s="40"/>
      <c r="AQ188" s="40"/>
      <c r="AR188" s="40"/>
      <c r="AS188" s="40"/>
      <c r="AT188" s="40"/>
      <c r="AU188" s="40"/>
      <c r="AV188" s="40"/>
      <c r="AW188" s="40"/>
      <c r="AX188" s="40"/>
      <c r="AY188" s="40"/>
      <c r="AZ188" s="40"/>
      <c r="BA188" s="40"/>
      <c r="BB188" s="40"/>
      <c r="BC188" s="40"/>
      <c r="BD188" s="40"/>
      <c r="BE188" s="40"/>
      <c r="BF188" s="40"/>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row>
    <row r="189" spans="10:158" x14ac:dyDescent="0.25">
      <c r="J189" s="40"/>
      <c r="K189" s="40"/>
      <c r="L189" s="40"/>
      <c r="M189" s="40"/>
      <c r="N189" s="40"/>
      <c r="O189" s="40"/>
      <c r="P189" s="40"/>
      <c r="Q189" s="40"/>
      <c r="R189" s="40"/>
      <c r="S189" s="40"/>
      <c r="T189" s="40"/>
      <c r="U189" s="40"/>
      <c r="V189" s="40"/>
      <c r="W189" s="40"/>
      <c r="X189" s="40"/>
      <c r="Y189" s="40"/>
      <c r="Z189" s="40"/>
      <c r="AA189" s="40"/>
      <c r="AB189" s="40"/>
      <c r="AC189" s="40"/>
      <c r="AD189" s="40"/>
      <c r="AE189" s="40"/>
      <c r="AF189" s="40"/>
      <c r="AG189" s="40"/>
      <c r="AH189" s="40"/>
      <c r="AI189" s="40"/>
      <c r="AJ189" s="40"/>
      <c r="AK189" s="40"/>
      <c r="AL189" s="40"/>
      <c r="AM189" s="40"/>
      <c r="AN189" s="40"/>
      <c r="AO189" s="40"/>
      <c r="AP189" s="40"/>
      <c r="AQ189" s="40"/>
      <c r="AR189" s="40"/>
      <c r="AS189" s="40"/>
      <c r="AT189" s="40"/>
      <c r="AU189" s="40"/>
      <c r="AV189" s="40"/>
      <c r="AW189" s="40"/>
      <c r="AX189" s="40"/>
      <c r="AY189" s="40"/>
      <c r="AZ189" s="40"/>
      <c r="BA189" s="40"/>
      <c r="BB189" s="40"/>
      <c r="BC189" s="40"/>
      <c r="BD189" s="40"/>
      <c r="BE189" s="40"/>
      <c r="BF189" s="40"/>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row>
    <row r="190" spans="10:158" x14ac:dyDescent="0.25">
      <c r="J190" s="40"/>
      <c r="K190" s="40"/>
      <c r="L190" s="40"/>
      <c r="M190" s="40"/>
      <c r="N190" s="40"/>
      <c r="O190" s="40"/>
      <c r="P190" s="40"/>
      <c r="Q190" s="40"/>
      <c r="R190" s="40"/>
      <c r="S190" s="40"/>
      <c r="T190" s="40"/>
      <c r="U190" s="40"/>
      <c r="V190" s="40"/>
      <c r="W190" s="40"/>
      <c r="X190" s="40"/>
      <c r="Y190" s="40"/>
      <c r="Z190" s="40"/>
      <c r="AA190" s="40"/>
      <c r="AB190" s="40"/>
      <c r="AC190" s="40"/>
      <c r="AD190" s="40"/>
      <c r="AE190" s="40"/>
      <c r="AF190" s="40"/>
      <c r="AG190" s="40"/>
      <c r="AH190" s="40"/>
      <c r="AI190" s="40"/>
      <c r="AJ190" s="40"/>
      <c r="AK190" s="40"/>
      <c r="AL190" s="40"/>
      <c r="AM190" s="40"/>
      <c r="AN190" s="40"/>
      <c r="AO190" s="40"/>
      <c r="AP190" s="40"/>
      <c r="AQ190" s="40"/>
      <c r="AR190" s="40"/>
      <c r="AS190" s="40"/>
      <c r="AT190" s="40"/>
      <c r="AU190" s="40"/>
      <c r="AV190" s="40"/>
      <c r="AW190" s="40"/>
      <c r="AX190" s="40"/>
      <c r="AY190" s="40"/>
      <c r="AZ190" s="40"/>
      <c r="BA190" s="40"/>
      <c r="BB190" s="40"/>
      <c r="BC190" s="40"/>
      <c r="BD190" s="40"/>
      <c r="BE190" s="40"/>
      <c r="BF190" s="4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row>
    <row r="191" spans="10:158" x14ac:dyDescent="0.25">
      <c r="J191" s="40"/>
      <c r="K191" s="40"/>
      <c r="L191" s="40"/>
      <c r="M191" s="40"/>
      <c r="N191" s="40"/>
      <c r="O191" s="40"/>
      <c r="P191" s="40"/>
      <c r="Q191" s="40"/>
      <c r="R191" s="40"/>
      <c r="S191" s="40"/>
      <c r="T191" s="40"/>
      <c r="U191" s="40"/>
      <c r="V191" s="40"/>
      <c r="W191" s="40"/>
      <c r="X191" s="40"/>
      <c r="Y191" s="40"/>
      <c r="Z191" s="40"/>
      <c r="AA191" s="40"/>
      <c r="AB191" s="40"/>
      <c r="AC191" s="40"/>
      <c r="AD191" s="40"/>
      <c r="AE191" s="40"/>
      <c r="AF191" s="40"/>
      <c r="AG191" s="40"/>
      <c r="AH191" s="40"/>
      <c r="AI191" s="40"/>
      <c r="AJ191" s="40"/>
      <c r="AK191" s="40"/>
      <c r="AL191" s="40"/>
      <c r="AM191" s="40"/>
      <c r="AN191" s="40"/>
      <c r="AO191" s="40"/>
      <c r="AP191" s="40"/>
      <c r="AQ191" s="40"/>
      <c r="AR191" s="40"/>
      <c r="AS191" s="40"/>
      <c r="AT191" s="40"/>
      <c r="AU191" s="40"/>
      <c r="AV191" s="40"/>
      <c r="AW191" s="40"/>
      <c r="AX191" s="40"/>
      <c r="AY191" s="40"/>
      <c r="AZ191" s="40"/>
      <c r="BA191" s="40"/>
      <c r="BB191" s="40"/>
      <c r="BC191" s="40"/>
      <c r="BD191" s="40"/>
      <c r="BE191" s="40"/>
      <c r="BF191" s="40"/>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row>
    <row r="192" spans="10:158" x14ac:dyDescent="0.25">
      <c r="J192" s="40"/>
      <c r="K192" s="40"/>
      <c r="L192" s="40"/>
      <c r="M192" s="40"/>
      <c r="N192" s="40"/>
      <c r="O192" s="40"/>
      <c r="P192" s="40"/>
      <c r="Q192" s="40"/>
      <c r="R192" s="40"/>
      <c r="S192" s="40"/>
      <c r="T192" s="40"/>
      <c r="U192" s="40"/>
      <c r="V192" s="40"/>
      <c r="W192" s="40"/>
      <c r="X192" s="40"/>
      <c r="Y192" s="40"/>
      <c r="Z192" s="40"/>
      <c r="AA192" s="40"/>
      <c r="AB192" s="40"/>
      <c r="AC192" s="40"/>
      <c r="AD192" s="40"/>
      <c r="AE192" s="40"/>
      <c r="AF192" s="40"/>
      <c r="AG192" s="40"/>
      <c r="AH192" s="40"/>
      <c r="AI192" s="40"/>
      <c r="AJ192" s="40"/>
      <c r="AK192" s="40"/>
      <c r="AL192" s="40"/>
      <c r="AM192" s="40"/>
      <c r="AN192" s="40"/>
      <c r="AO192" s="40"/>
      <c r="AP192" s="40"/>
      <c r="AQ192" s="40"/>
      <c r="AR192" s="40"/>
      <c r="AS192" s="40"/>
      <c r="AT192" s="40"/>
      <c r="AU192" s="40"/>
      <c r="AV192" s="40"/>
      <c r="AW192" s="40"/>
      <c r="AX192" s="40"/>
      <c r="AY192" s="40"/>
      <c r="AZ192" s="40"/>
      <c r="BA192" s="40"/>
      <c r="BB192" s="40"/>
      <c r="BC192" s="40"/>
      <c r="BD192" s="40"/>
      <c r="BE192" s="40"/>
      <c r="BF192" s="40"/>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row>
    <row r="193" spans="10:158" x14ac:dyDescent="0.25">
      <c r="J193" s="40"/>
      <c r="K193" s="40"/>
      <c r="L193" s="40"/>
      <c r="M193" s="40"/>
      <c r="N193" s="40"/>
      <c r="O193" s="40"/>
      <c r="P193" s="40"/>
      <c r="Q193" s="40"/>
      <c r="R193" s="40"/>
      <c r="S193" s="40"/>
      <c r="T193" s="40"/>
      <c r="U193" s="40"/>
      <c r="V193" s="40"/>
      <c r="W193" s="40"/>
      <c r="X193" s="40"/>
      <c r="Y193" s="40"/>
      <c r="Z193" s="40"/>
      <c r="AA193" s="40"/>
      <c r="AB193" s="40"/>
      <c r="AC193" s="40"/>
      <c r="AD193" s="40"/>
      <c r="AE193" s="40"/>
      <c r="AF193" s="40"/>
      <c r="AG193" s="40"/>
      <c r="AH193" s="40"/>
      <c r="AI193" s="40"/>
      <c r="AJ193" s="40"/>
      <c r="AK193" s="40"/>
      <c r="AL193" s="40"/>
      <c r="AM193" s="40"/>
      <c r="AN193" s="40"/>
      <c r="AO193" s="40"/>
      <c r="AP193" s="40"/>
      <c r="AQ193" s="40"/>
      <c r="AR193" s="40"/>
      <c r="AS193" s="40"/>
      <c r="AT193" s="40"/>
      <c r="AU193" s="40"/>
      <c r="AV193" s="40"/>
      <c r="AW193" s="40"/>
      <c r="AX193" s="40"/>
      <c r="AY193" s="40"/>
      <c r="AZ193" s="40"/>
      <c r="BA193" s="40"/>
      <c r="BB193" s="40"/>
      <c r="BC193" s="40"/>
      <c r="BD193" s="40"/>
      <c r="BE193" s="40"/>
      <c r="BF193" s="40"/>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row>
    <row r="194" spans="10:158" x14ac:dyDescent="0.25">
      <c r="J194" s="40"/>
      <c r="K194" s="40"/>
      <c r="L194" s="40"/>
      <c r="M194" s="40"/>
      <c r="N194" s="40"/>
      <c r="O194" s="40"/>
      <c r="P194" s="40"/>
      <c r="Q194" s="40"/>
      <c r="R194" s="40"/>
      <c r="S194" s="40"/>
      <c r="T194" s="40"/>
      <c r="U194" s="40"/>
      <c r="V194" s="40"/>
      <c r="W194" s="40"/>
      <c r="X194" s="40"/>
      <c r="Y194" s="40"/>
      <c r="Z194" s="40"/>
      <c r="AA194" s="40"/>
      <c r="AB194" s="40"/>
      <c r="AC194" s="40"/>
      <c r="AD194" s="40"/>
      <c r="AE194" s="40"/>
      <c r="AF194" s="40"/>
      <c r="AG194" s="40"/>
      <c r="AH194" s="40"/>
      <c r="AI194" s="40"/>
      <c r="AJ194" s="40"/>
      <c r="AK194" s="40"/>
      <c r="AL194" s="40"/>
      <c r="AM194" s="40"/>
      <c r="AN194" s="40"/>
      <c r="AO194" s="40"/>
      <c r="AP194" s="40"/>
      <c r="AQ194" s="40"/>
      <c r="AR194" s="40"/>
      <c r="AS194" s="40"/>
      <c r="AT194" s="40"/>
      <c r="AU194" s="40"/>
      <c r="AV194" s="40"/>
      <c r="AW194" s="40"/>
      <c r="AX194" s="40"/>
      <c r="AY194" s="40"/>
      <c r="AZ194" s="40"/>
      <c r="BA194" s="40"/>
      <c r="BB194" s="40"/>
      <c r="BC194" s="40"/>
      <c r="BD194" s="40"/>
      <c r="BE194" s="40"/>
      <c r="BF194" s="40"/>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row>
    <row r="195" spans="10:158" x14ac:dyDescent="0.25">
      <c r="J195" s="40"/>
      <c r="K195" s="40"/>
      <c r="L195" s="40"/>
      <c r="M195" s="40"/>
      <c r="N195" s="40"/>
      <c r="O195" s="40"/>
      <c r="P195" s="40"/>
      <c r="Q195" s="40"/>
      <c r="R195" s="40"/>
      <c r="S195" s="40"/>
      <c r="T195" s="40"/>
      <c r="U195" s="40"/>
      <c r="V195" s="40"/>
      <c r="W195" s="40"/>
      <c r="X195" s="40"/>
      <c r="Y195" s="40"/>
      <c r="Z195" s="40"/>
      <c r="AA195" s="40"/>
      <c r="AB195" s="40"/>
      <c r="AC195" s="40"/>
      <c r="AD195" s="40"/>
      <c r="AE195" s="40"/>
      <c r="AF195" s="40"/>
      <c r="AG195" s="40"/>
      <c r="AH195" s="40"/>
      <c r="AI195" s="40"/>
      <c r="AJ195" s="40"/>
      <c r="AK195" s="40"/>
      <c r="AL195" s="40"/>
      <c r="AM195" s="40"/>
      <c r="AN195" s="40"/>
      <c r="AO195" s="40"/>
      <c r="AP195" s="40"/>
      <c r="AQ195" s="40"/>
      <c r="AR195" s="40"/>
      <c r="AS195" s="40"/>
      <c r="AT195" s="40"/>
      <c r="AU195" s="40"/>
      <c r="AV195" s="40"/>
      <c r="AW195" s="40"/>
      <c r="AX195" s="40"/>
      <c r="AY195" s="40"/>
      <c r="AZ195" s="40"/>
      <c r="BA195" s="40"/>
      <c r="BB195" s="40"/>
      <c r="BC195" s="40"/>
      <c r="BD195" s="40"/>
      <c r="BE195" s="40"/>
      <c r="BF195" s="40"/>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row>
    <row r="196" spans="10:158" x14ac:dyDescent="0.25">
      <c r="J196" s="40"/>
      <c r="K196" s="40"/>
      <c r="L196" s="40"/>
      <c r="M196" s="40"/>
      <c r="N196" s="40"/>
      <c r="O196" s="40"/>
      <c r="P196" s="40"/>
      <c r="Q196" s="40"/>
      <c r="R196" s="40"/>
      <c r="S196" s="40"/>
      <c r="T196" s="40"/>
      <c r="U196" s="40"/>
      <c r="V196" s="40"/>
      <c r="W196" s="40"/>
      <c r="X196" s="40"/>
      <c r="Y196" s="40"/>
      <c r="Z196" s="40"/>
      <c r="AA196" s="40"/>
      <c r="AB196" s="40"/>
      <c r="AC196" s="40"/>
      <c r="AD196" s="40"/>
      <c r="AE196" s="40"/>
      <c r="AF196" s="40"/>
      <c r="AG196" s="40"/>
      <c r="AH196" s="40"/>
      <c r="AI196" s="40"/>
      <c r="AJ196" s="40"/>
      <c r="AK196" s="40"/>
      <c r="AL196" s="40"/>
      <c r="AM196" s="40"/>
      <c r="AN196" s="40"/>
      <c r="AO196" s="40"/>
      <c r="AP196" s="40"/>
      <c r="AQ196" s="40"/>
      <c r="AR196" s="40"/>
      <c r="AS196" s="40"/>
      <c r="AT196" s="40"/>
      <c r="AU196" s="40"/>
      <c r="AV196" s="40"/>
      <c r="AW196" s="40"/>
      <c r="AX196" s="40"/>
      <c r="AY196" s="40"/>
      <c r="AZ196" s="40"/>
      <c r="BA196" s="40"/>
      <c r="BB196" s="40"/>
      <c r="BC196" s="40"/>
      <c r="BD196" s="40"/>
      <c r="BE196" s="40"/>
      <c r="BF196" s="40"/>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row>
    <row r="197" spans="10:158" x14ac:dyDescent="0.25">
      <c r="J197" s="40"/>
      <c r="K197" s="40"/>
      <c r="L197" s="40"/>
      <c r="M197" s="40"/>
      <c r="N197" s="40"/>
      <c r="O197" s="40"/>
      <c r="P197" s="40"/>
      <c r="Q197" s="40"/>
      <c r="R197" s="40"/>
      <c r="S197" s="40"/>
      <c r="T197" s="40"/>
      <c r="U197" s="40"/>
      <c r="V197" s="40"/>
      <c r="W197" s="40"/>
      <c r="X197" s="40"/>
      <c r="Y197" s="40"/>
      <c r="Z197" s="40"/>
      <c r="AA197" s="40"/>
      <c r="AB197" s="40"/>
      <c r="AC197" s="40"/>
      <c r="AD197" s="40"/>
      <c r="AE197" s="40"/>
      <c r="AF197" s="40"/>
      <c r="AG197" s="40"/>
      <c r="AH197" s="40"/>
      <c r="AI197" s="40"/>
      <c r="AJ197" s="40"/>
      <c r="AK197" s="40"/>
      <c r="AL197" s="40"/>
      <c r="AM197" s="40"/>
      <c r="AN197" s="40"/>
      <c r="AO197" s="40"/>
      <c r="AP197" s="40"/>
      <c r="AQ197" s="40"/>
      <c r="AR197" s="40"/>
      <c r="AS197" s="40"/>
      <c r="AT197" s="40"/>
      <c r="AU197" s="40"/>
      <c r="AV197" s="40"/>
      <c r="AW197" s="40"/>
      <c r="AX197" s="40"/>
      <c r="AY197" s="40"/>
      <c r="AZ197" s="40"/>
      <c r="BA197" s="40"/>
      <c r="BB197" s="40"/>
      <c r="BC197" s="40"/>
      <c r="BD197" s="40"/>
      <c r="BE197" s="40"/>
      <c r="BF197" s="40"/>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row>
    <row r="198" spans="10:158" x14ac:dyDescent="0.25">
      <c r="J198" s="40"/>
      <c r="K198" s="40"/>
      <c r="L198" s="40"/>
      <c r="M198" s="40"/>
      <c r="N198" s="40"/>
      <c r="O198" s="40"/>
      <c r="P198" s="40"/>
      <c r="Q198" s="40"/>
      <c r="R198" s="40"/>
      <c r="S198" s="40"/>
      <c r="T198" s="40"/>
      <c r="U198" s="40"/>
      <c r="V198" s="40"/>
      <c r="W198" s="40"/>
      <c r="X198" s="40"/>
      <c r="Y198" s="40"/>
      <c r="Z198" s="40"/>
      <c r="AA198" s="40"/>
      <c r="AB198" s="40"/>
      <c r="AC198" s="40"/>
      <c r="AD198" s="40"/>
      <c r="AE198" s="40"/>
      <c r="AF198" s="40"/>
      <c r="AG198" s="40"/>
      <c r="AH198" s="40"/>
      <c r="AI198" s="40"/>
      <c r="AJ198" s="40"/>
      <c r="AK198" s="40"/>
      <c r="AL198" s="40"/>
      <c r="AM198" s="40"/>
      <c r="AN198" s="40"/>
      <c r="AO198" s="40"/>
      <c r="AP198" s="40"/>
      <c r="AQ198" s="40"/>
      <c r="AR198" s="40"/>
      <c r="AS198" s="40"/>
      <c r="AT198" s="40"/>
      <c r="AU198" s="40"/>
      <c r="AV198" s="40"/>
      <c r="AW198" s="40"/>
      <c r="AX198" s="40"/>
      <c r="AY198" s="40"/>
      <c r="AZ198" s="40"/>
      <c r="BA198" s="40"/>
      <c r="BB198" s="40"/>
      <c r="BC198" s="40"/>
      <c r="BD198" s="40"/>
      <c r="BE198" s="40"/>
      <c r="BF198" s="40"/>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row>
    <row r="199" spans="10:158" x14ac:dyDescent="0.25">
      <c r="J199" s="40"/>
      <c r="K199" s="40"/>
      <c r="L199" s="40"/>
      <c r="M199" s="40"/>
      <c r="N199" s="40"/>
      <c r="O199" s="40"/>
      <c r="P199" s="40"/>
      <c r="Q199" s="40"/>
      <c r="R199" s="40"/>
      <c r="S199" s="40"/>
      <c r="T199" s="40"/>
      <c r="U199" s="40"/>
      <c r="V199" s="40"/>
      <c r="W199" s="40"/>
      <c r="X199" s="40"/>
      <c r="Y199" s="40"/>
      <c r="Z199" s="40"/>
      <c r="AA199" s="40"/>
      <c r="AB199" s="40"/>
      <c r="AC199" s="40"/>
      <c r="AD199" s="40"/>
      <c r="AE199" s="40"/>
      <c r="AF199" s="40"/>
      <c r="AG199" s="40"/>
      <c r="AH199" s="40"/>
      <c r="AI199" s="40"/>
      <c r="AJ199" s="40"/>
      <c r="AK199" s="40"/>
      <c r="AL199" s="40"/>
      <c r="AM199" s="40"/>
      <c r="AN199" s="40"/>
      <c r="AO199" s="40"/>
      <c r="AP199" s="40"/>
      <c r="AQ199" s="40"/>
      <c r="AR199" s="40"/>
      <c r="AS199" s="40"/>
      <c r="AT199" s="40"/>
      <c r="AU199" s="40"/>
      <c r="AV199" s="40"/>
      <c r="AW199" s="40"/>
      <c r="AX199" s="40"/>
      <c r="AY199" s="40"/>
      <c r="AZ199" s="40"/>
      <c r="BA199" s="40"/>
      <c r="BB199" s="40"/>
      <c r="BC199" s="40"/>
      <c r="BD199" s="40"/>
      <c r="BE199" s="40"/>
      <c r="BF199" s="40"/>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row>
    <row r="200" spans="10:158" x14ac:dyDescent="0.25">
      <c r="J200" s="40"/>
      <c r="K200" s="40"/>
      <c r="L200" s="40"/>
      <c r="M200" s="40"/>
      <c r="N200" s="40"/>
      <c r="O200" s="40"/>
      <c r="P200" s="40"/>
      <c r="Q200" s="40"/>
      <c r="R200" s="40"/>
      <c r="S200" s="40"/>
      <c r="T200" s="40"/>
      <c r="U200" s="40"/>
      <c r="V200" s="40"/>
      <c r="W200" s="40"/>
      <c r="X200" s="40"/>
      <c r="Y200" s="40"/>
      <c r="Z200" s="40"/>
      <c r="AA200" s="40"/>
      <c r="AB200" s="40"/>
      <c r="AC200" s="40"/>
      <c r="AD200" s="40"/>
      <c r="AE200" s="40"/>
      <c r="AF200" s="40"/>
      <c r="AG200" s="40"/>
      <c r="AH200" s="40"/>
      <c r="AI200" s="40"/>
      <c r="AJ200" s="40"/>
      <c r="AK200" s="40"/>
      <c r="AL200" s="40"/>
      <c r="AM200" s="40"/>
      <c r="AN200" s="40"/>
      <c r="AO200" s="40"/>
      <c r="AP200" s="40"/>
      <c r="AQ200" s="40"/>
      <c r="AR200" s="40"/>
      <c r="AS200" s="40"/>
      <c r="AT200" s="40"/>
      <c r="AU200" s="40"/>
      <c r="AV200" s="40"/>
      <c r="AW200" s="40"/>
      <c r="AX200" s="40"/>
      <c r="AY200" s="40"/>
      <c r="AZ200" s="40"/>
      <c r="BA200" s="40"/>
      <c r="BB200" s="40"/>
      <c r="BC200" s="40"/>
      <c r="BD200" s="40"/>
      <c r="BE200" s="40"/>
      <c r="BF200" s="4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row>
    <row r="201" spans="10:158" x14ac:dyDescent="0.25">
      <c r="J201" s="40"/>
      <c r="K201" s="40"/>
      <c r="L201" s="40"/>
      <c r="M201" s="40"/>
      <c r="N201" s="40"/>
      <c r="O201" s="40"/>
      <c r="P201" s="40"/>
      <c r="Q201" s="40"/>
      <c r="R201" s="40"/>
      <c r="S201" s="40"/>
      <c r="T201" s="40"/>
      <c r="U201" s="40"/>
      <c r="V201" s="40"/>
      <c r="W201" s="40"/>
      <c r="X201" s="40"/>
      <c r="Y201" s="40"/>
      <c r="Z201" s="40"/>
      <c r="AA201" s="40"/>
      <c r="AB201" s="40"/>
      <c r="AC201" s="40"/>
      <c r="AD201" s="40"/>
      <c r="AE201" s="40"/>
      <c r="AF201" s="40"/>
      <c r="AG201" s="40"/>
      <c r="AH201" s="40"/>
      <c r="AI201" s="40"/>
      <c r="AJ201" s="40"/>
      <c r="AK201" s="40"/>
      <c r="AL201" s="40"/>
      <c r="AM201" s="40"/>
      <c r="AN201" s="40"/>
      <c r="AO201" s="40"/>
      <c r="AP201" s="40"/>
      <c r="AQ201" s="40"/>
      <c r="AR201" s="40"/>
      <c r="AS201" s="40"/>
      <c r="AT201" s="40"/>
      <c r="AU201" s="40"/>
      <c r="AV201" s="40"/>
      <c r="AW201" s="40"/>
      <c r="AX201" s="40"/>
      <c r="AY201" s="40"/>
      <c r="AZ201" s="40"/>
      <c r="BA201" s="40"/>
      <c r="BB201" s="40"/>
      <c r="BC201" s="40"/>
      <c r="BD201" s="40"/>
      <c r="BE201" s="40"/>
      <c r="BF201" s="40"/>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row>
    <row r="202" spans="10:158" x14ac:dyDescent="0.25">
      <c r="J202" s="40"/>
      <c r="K202" s="40"/>
      <c r="L202" s="40"/>
      <c r="M202" s="40"/>
      <c r="N202" s="40"/>
      <c r="O202" s="40"/>
      <c r="P202" s="40"/>
      <c r="Q202" s="40"/>
      <c r="R202" s="40"/>
      <c r="S202" s="40"/>
      <c r="T202" s="40"/>
      <c r="U202" s="40"/>
      <c r="V202" s="40"/>
      <c r="W202" s="40"/>
      <c r="X202" s="40"/>
      <c r="Y202" s="40"/>
      <c r="Z202" s="40"/>
      <c r="AA202" s="40"/>
      <c r="AB202" s="40"/>
      <c r="AC202" s="40"/>
      <c r="AD202" s="40"/>
      <c r="AE202" s="40"/>
      <c r="AF202" s="40"/>
      <c r="AG202" s="40"/>
      <c r="AH202" s="40"/>
      <c r="AI202" s="40"/>
      <c r="AJ202" s="40"/>
      <c r="AK202" s="40"/>
      <c r="AL202" s="40"/>
      <c r="AM202" s="40"/>
      <c r="AN202" s="40"/>
      <c r="AO202" s="40"/>
      <c r="AP202" s="40"/>
      <c r="AQ202" s="40"/>
      <c r="AR202" s="40"/>
      <c r="AS202" s="40"/>
      <c r="AT202" s="40"/>
      <c r="AU202" s="40"/>
      <c r="AV202" s="40"/>
      <c r="AW202" s="40"/>
      <c r="AX202" s="40"/>
      <c r="AY202" s="40"/>
      <c r="AZ202" s="40"/>
      <c r="BA202" s="40"/>
      <c r="BB202" s="40"/>
      <c r="BC202" s="40"/>
      <c r="BD202" s="40"/>
      <c r="BE202" s="40"/>
      <c r="BF202" s="40"/>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row>
    <row r="203" spans="10:158" x14ac:dyDescent="0.25">
      <c r="J203" s="40"/>
      <c r="K203" s="40"/>
      <c r="L203" s="40"/>
      <c r="M203" s="40"/>
      <c r="N203" s="40"/>
      <c r="O203" s="40"/>
      <c r="P203" s="40"/>
      <c r="Q203" s="40"/>
      <c r="R203" s="40"/>
      <c r="S203" s="40"/>
      <c r="T203" s="40"/>
      <c r="U203" s="40"/>
      <c r="V203" s="40"/>
      <c r="W203" s="40"/>
      <c r="X203" s="40"/>
      <c r="Y203" s="40"/>
      <c r="Z203" s="40"/>
      <c r="AA203" s="40"/>
      <c r="AB203" s="40"/>
      <c r="AC203" s="40"/>
      <c r="AD203" s="40"/>
      <c r="AE203" s="40"/>
      <c r="AF203" s="40"/>
      <c r="AG203" s="40"/>
      <c r="AH203" s="40"/>
      <c r="AI203" s="40"/>
      <c r="AJ203" s="40"/>
      <c r="AK203" s="40"/>
      <c r="AL203" s="40"/>
      <c r="AM203" s="40"/>
      <c r="AN203" s="40"/>
      <c r="AO203" s="40"/>
      <c r="AP203" s="40"/>
      <c r="AQ203" s="40"/>
      <c r="AR203" s="40"/>
      <c r="AS203" s="40"/>
      <c r="AT203" s="40"/>
      <c r="AU203" s="40"/>
      <c r="AV203" s="40"/>
      <c r="AW203" s="40"/>
      <c r="AX203" s="40"/>
      <c r="AY203" s="40"/>
      <c r="AZ203" s="40"/>
      <c r="BA203" s="40"/>
      <c r="BB203" s="40"/>
      <c r="BC203" s="40"/>
      <c r="BD203" s="40"/>
      <c r="BE203" s="40"/>
      <c r="BF203" s="40"/>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row>
    <row r="204" spans="10:158" x14ac:dyDescent="0.25">
      <c r="J204" s="40"/>
      <c r="K204" s="40"/>
      <c r="L204" s="40"/>
      <c r="M204" s="40"/>
      <c r="N204" s="40"/>
      <c r="O204" s="40"/>
      <c r="P204" s="40"/>
      <c r="Q204" s="40"/>
      <c r="R204" s="40"/>
      <c r="S204" s="40"/>
      <c r="T204" s="40"/>
      <c r="U204" s="40"/>
      <c r="V204" s="40"/>
      <c r="W204" s="40"/>
      <c r="X204" s="40"/>
      <c r="Y204" s="40"/>
      <c r="Z204" s="40"/>
      <c r="AA204" s="40"/>
      <c r="AB204" s="40"/>
      <c r="AC204" s="40"/>
      <c r="AD204" s="40"/>
      <c r="AE204" s="40"/>
      <c r="AF204" s="40"/>
      <c r="AG204" s="40"/>
      <c r="AH204" s="40"/>
      <c r="AI204" s="40"/>
      <c r="AJ204" s="40"/>
      <c r="AK204" s="40"/>
      <c r="AL204" s="40"/>
      <c r="AM204" s="40"/>
      <c r="AN204" s="40"/>
      <c r="AO204" s="40"/>
      <c r="AP204" s="40"/>
      <c r="AQ204" s="40"/>
      <c r="AR204" s="40"/>
      <c r="AS204" s="40"/>
      <c r="AT204" s="40"/>
      <c r="AU204" s="40"/>
      <c r="AV204" s="40"/>
      <c r="AW204" s="40"/>
      <c r="AX204" s="40"/>
      <c r="AY204" s="40"/>
      <c r="AZ204" s="40"/>
      <c r="BA204" s="40"/>
      <c r="BB204" s="40"/>
      <c r="BC204" s="40"/>
      <c r="BD204" s="40"/>
      <c r="BE204" s="40"/>
      <c r="BF204" s="40"/>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row>
    <row r="205" spans="10:158" x14ac:dyDescent="0.25">
      <c r="J205" s="40"/>
      <c r="K205" s="40"/>
      <c r="L205" s="40"/>
      <c r="M205" s="40"/>
      <c r="N205" s="40"/>
      <c r="O205" s="40"/>
      <c r="P205" s="40"/>
      <c r="Q205" s="40"/>
      <c r="R205" s="40"/>
      <c r="S205" s="40"/>
      <c r="T205" s="40"/>
      <c r="U205" s="40"/>
      <c r="V205" s="40"/>
      <c r="W205" s="40"/>
      <c r="X205" s="40"/>
      <c r="Y205" s="40"/>
      <c r="Z205" s="40"/>
      <c r="AA205" s="40"/>
      <c r="AB205" s="40"/>
      <c r="AC205" s="40"/>
      <c r="AD205" s="40"/>
      <c r="AE205" s="40"/>
      <c r="AF205" s="40"/>
      <c r="AG205" s="40"/>
      <c r="AH205" s="40"/>
      <c r="AI205" s="40"/>
      <c r="AJ205" s="40"/>
      <c r="AK205" s="40"/>
      <c r="AL205" s="40"/>
      <c r="AM205" s="40"/>
      <c r="AN205" s="40"/>
      <c r="AO205" s="40"/>
      <c r="AP205" s="40"/>
      <c r="AQ205" s="40"/>
      <c r="AR205" s="40"/>
      <c r="AS205" s="40"/>
      <c r="AT205" s="40"/>
      <c r="AU205" s="40"/>
      <c r="AV205" s="40"/>
      <c r="AW205" s="40"/>
      <c r="AX205" s="40"/>
      <c r="AY205" s="40"/>
      <c r="AZ205" s="40"/>
      <c r="BA205" s="40"/>
      <c r="BB205" s="40"/>
      <c r="BC205" s="40"/>
      <c r="BD205" s="40"/>
      <c r="BE205" s="40"/>
      <c r="BF205" s="40"/>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row>
    <row r="206" spans="10:158" x14ac:dyDescent="0.25">
      <c r="J206" s="40"/>
      <c r="K206" s="40"/>
      <c r="L206" s="40"/>
      <c r="M206" s="40"/>
      <c r="N206" s="40"/>
      <c r="O206" s="40"/>
      <c r="P206" s="40"/>
      <c r="Q206" s="40"/>
      <c r="R206" s="40"/>
      <c r="S206" s="40"/>
      <c r="T206" s="40"/>
      <c r="U206" s="40"/>
      <c r="V206" s="40"/>
      <c r="W206" s="40"/>
      <c r="X206" s="40"/>
      <c r="Y206" s="40"/>
      <c r="Z206" s="40"/>
      <c r="AA206" s="40"/>
      <c r="AB206" s="40"/>
      <c r="AC206" s="40"/>
      <c r="AD206" s="40"/>
      <c r="AE206" s="40"/>
      <c r="AF206" s="40"/>
      <c r="AG206" s="40"/>
      <c r="AH206" s="40"/>
      <c r="AI206" s="40"/>
      <c r="AJ206" s="40"/>
      <c r="AK206" s="40"/>
      <c r="AL206" s="40"/>
      <c r="AM206" s="40"/>
      <c r="AN206" s="40"/>
      <c r="AO206" s="40"/>
      <c r="AP206" s="40"/>
      <c r="AQ206" s="40"/>
      <c r="AR206" s="40"/>
      <c r="AS206" s="40"/>
      <c r="AT206" s="40"/>
      <c r="AU206" s="40"/>
      <c r="AV206" s="40"/>
      <c r="AW206" s="40"/>
      <c r="AX206" s="40"/>
      <c r="AY206" s="40"/>
      <c r="AZ206" s="40"/>
      <c r="BA206" s="40"/>
      <c r="BB206" s="40"/>
      <c r="BC206" s="40"/>
      <c r="BD206" s="40"/>
      <c r="BE206" s="40"/>
      <c r="BF206" s="40"/>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row>
    <row r="207" spans="10:158" x14ac:dyDescent="0.25">
      <c r="J207" s="40"/>
      <c r="K207" s="40"/>
      <c r="L207" s="40"/>
      <c r="M207" s="40"/>
      <c r="N207" s="40"/>
      <c r="O207" s="40"/>
      <c r="P207" s="40"/>
      <c r="Q207" s="40"/>
      <c r="R207" s="40"/>
      <c r="S207" s="40"/>
      <c r="T207" s="40"/>
      <c r="U207" s="40"/>
      <c r="V207" s="40"/>
      <c r="W207" s="40"/>
      <c r="X207" s="40"/>
      <c r="Y207" s="40"/>
      <c r="Z207" s="40"/>
      <c r="AA207" s="40"/>
      <c r="AB207" s="40"/>
      <c r="AC207" s="40"/>
      <c r="AD207" s="40"/>
      <c r="AE207" s="40"/>
      <c r="AF207" s="40"/>
      <c r="AG207" s="40"/>
      <c r="AH207" s="40"/>
      <c r="AI207" s="40"/>
      <c r="AJ207" s="40"/>
      <c r="AK207" s="40"/>
      <c r="AL207" s="40"/>
      <c r="AM207" s="40"/>
      <c r="AN207" s="40"/>
      <c r="AO207" s="40"/>
      <c r="AP207" s="40"/>
      <c r="AQ207" s="40"/>
      <c r="AR207" s="40"/>
      <c r="AS207" s="40"/>
      <c r="AT207" s="40"/>
      <c r="AU207" s="40"/>
      <c r="AV207" s="40"/>
      <c r="AW207" s="40"/>
      <c r="AX207" s="40"/>
      <c r="AY207" s="40"/>
      <c r="AZ207" s="40"/>
      <c r="BA207" s="40"/>
      <c r="BB207" s="40"/>
      <c r="BC207" s="40"/>
      <c r="BD207" s="40"/>
      <c r="BE207" s="40"/>
      <c r="BF207" s="40"/>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row>
    <row r="208" spans="10:158" x14ac:dyDescent="0.25">
      <c r="J208" s="40"/>
      <c r="K208" s="40"/>
      <c r="L208" s="40"/>
      <c r="M208" s="40"/>
      <c r="N208" s="40"/>
      <c r="O208" s="40"/>
      <c r="P208" s="40"/>
      <c r="Q208" s="40"/>
      <c r="R208" s="40"/>
      <c r="S208" s="40"/>
      <c r="T208" s="40"/>
      <c r="U208" s="40"/>
      <c r="V208" s="40"/>
      <c r="W208" s="40"/>
      <c r="X208" s="40"/>
      <c r="Y208" s="40"/>
      <c r="Z208" s="40"/>
      <c r="AA208" s="40"/>
      <c r="AB208" s="40"/>
      <c r="AC208" s="40"/>
      <c r="AD208" s="40"/>
      <c r="AE208" s="40"/>
      <c r="AF208" s="40"/>
      <c r="AG208" s="40"/>
      <c r="AH208" s="40"/>
      <c r="AI208" s="40"/>
      <c r="AJ208" s="40"/>
      <c r="AK208" s="40"/>
      <c r="AL208" s="40"/>
      <c r="AM208" s="40"/>
      <c r="AN208" s="40"/>
      <c r="AO208" s="40"/>
      <c r="AP208" s="40"/>
      <c r="AQ208" s="40"/>
      <c r="AR208" s="40"/>
      <c r="AS208" s="40"/>
      <c r="AT208" s="40"/>
      <c r="AU208" s="40"/>
      <c r="AV208" s="40"/>
      <c r="AW208" s="40"/>
      <c r="AX208" s="40"/>
      <c r="AY208" s="40"/>
      <c r="AZ208" s="40"/>
      <c r="BA208" s="40"/>
      <c r="BB208" s="40"/>
      <c r="BC208" s="40"/>
      <c r="BD208" s="40"/>
      <c r="BE208" s="40"/>
      <c r="BF208" s="40"/>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row>
    <row r="209" spans="10:158" x14ac:dyDescent="0.25">
      <c r="J209" s="40"/>
      <c r="K209" s="40"/>
      <c r="L209" s="40"/>
      <c r="M209" s="40"/>
      <c r="N209" s="40"/>
      <c r="O209" s="40"/>
      <c r="P209" s="40"/>
      <c r="Q209" s="40"/>
      <c r="R209" s="40"/>
      <c r="S209" s="40"/>
      <c r="T209" s="40"/>
      <c r="U209" s="40"/>
      <c r="V209" s="40"/>
      <c r="W209" s="40"/>
      <c r="X209" s="40"/>
      <c r="Y209" s="40"/>
      <c r="Z209" s="40"/>
      <c r="AA209" s="40"/>
      <c r="AB209" s="40"/>
      <c r="AC209" s="40"/>
      <c r="AD209" s="40"/>
      <c r="AE209" s="40"/>
      <c r="AF209" s="40"/>
      <c r="AG209" s="40"/>
      <c r="AH209" s="40"/>
      <c r="AI209" s="40"/>
      <c r="AJ209" s="40"/>
      <c r="AK209" s="40"/>
      <c r="AL209" s="40"/>
      <c r="AM209" s="40"/>
      <c r="AN209" s="40"/>
      <c r="AO209" s="40"/>
      <c r="AP209" s="40"/>
      <c r="AQ209" s="40"/>
      <c r="AR209" s="40"/>
      <c r="AS209" s="40"/>
      <c r="AT209" s="40"/>
      <c r="AU209" s="40"/>
      <c r="AV209" s="40"/>
      <c r="AW209" s="40"/>
      <c r="AX209" s="40"/>
      <c r="AY209" s="40"/>
      <c r="AZ209" s="40"/>
      <c r="BA209" s="40"/>
      <c r="BB209" s="40"/>
      <c r="BC209" s="40"/>
      <c r="BD209" s="40"/>
      <c r="BE209" s="40"/>
      <c r="BF209" s="40"/>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row>
    <row r="210" spans="10:158" x14ac:dyDescent="0.25">
      <c r="J210" s="40"/>
      <c r="K210" s="40"/>
      <c r="L210" s="40"/>
      <c r="M210" s="40"/>
      <c r="N210" s="40"/>
      <c r="O210" s="40"/>
      <c r="P210" s="40"/>
      <c r="Q210" s="40"/>
      <c r="R210" s="40"/>
      <c r="S210" s="40"/>
      <c r="T210" s="40"/>
      <c r="U210" s="40"/>
      <c r="V210" s="40"/>
      <c r="W210" s="40"/>
      <c r="X210" s="40"/>
      <c r="Y210" s="40"/>
      <c r="Z210" s="40"/>
      <c r="AA210" s="40"/>
      <c r="AB210" s="40"/>
      <c r="AC210" s="40"/>
      <c r="AD210" s="40"/>
      <c r="AE210" s="40"/>
      <c r="AF210" s="40"/>
      <c r="AG210" s="40"/>
      <c r="AH210" s="40"/>
      <c r="AI210" s="40"/>
      <c r="AJ210" s="40"/>
      <c r="AK210" s="40"/>
      <c r="AL210" s="40"/>
      <c r="AM210" s="40"/>
      <c r="AN210" s="40"/>
      <c r="AO210" s="40"/>
      <c r="AP210" s="40"/>
      <c r="AQ210" s="40"/>
      <c r="AR210" s="40"/>
      <c r="AS210" s="40"/>
      <c r="AT210" s="40"/>
      <c r="AU210" s="40"/>
      <c r="AV210" s="40"/>
      <c r="AW210" s="40"/>
      <c r="AX210" s="40"/>
      <c r="AY210" s="40"/>
      <c r="AZ210" s="40"/>
      <c r="BA210" s="40"/>
      <c r="BB210" s="40"/>
      <c r="BC210" s="40"/>
      <c r="BD210" s="40"/>
      <c r="BE210" s="40"/>
      <c r="BF210" s="4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row>
    <row r="211" spans="10:158" x14ac:dyDescent="0.25">
      <c r="J211" s="40"/>
      <c r="K211" s="40"/>
      <c r="L211" s="40"/>
      <c r="M211" s="40"/>
      <c r="N211" s="40"/>
      <c r="O211" s="40"/>
      <c r="P211" s="40"/>
      <c r="Q211" s="40"/>
      <c r="R211" s="40"/>
      <c r="S211" s="40"/>
      <c r="T211" s="40"/>
      <c r="U211" s="40"/>
      <c r="V211" s="40"/>
      <c r="W211" s="40"/>
      <c r="X211" s="40"/>
      <c r="Y211" s="40"/>
      <c r="Z211" s="40"/>
      <c r="AA211" s="40"/>
      <c r="AB211" s="40"/>
      <c r="AC211" s="40"/>
      <c r="AD211" s="40"/>
      <c r="AE211" s="40"/>
      <c r="AF211" s="40"/>
      <c r="AG211" s="40"/>
      <c r="AH211" s="40"/>
      <c r="AI211" s="40"/>
      <c r="AJ211" s="40"/>
      <c r="AK211" s="40"/>
      <c r="AL211" s="40"/>
      <c r="AM211" s="40"/>
      <c r="AN211" s="40"/>
      <c r="AO211" s="40"/>
      <c r="AP211" s="40"/>
      <c r="AQ211" s="40"/>
      <c r="AR211" s="40"/>
      <c r="AS211" s="40"/>
      <c r="AT211" s="40"/>
      <c r="AU211" s="40"/>
      <c r="AV211" s="40"/>
      <c r="AW211" s="40"/>
      <c r="AX211" s="40"/>
      <c r="AY211" s="40"/>
      <c r="AZ211" s="40"/>
      <c r="BA211" s="40"/>
      <c r="BB211" s="40"/>
      <c r="BC211" s="40"/>
      <c r="BD211" s="40"/>
      <c r="BE211" s="40"/>
      <c r="BF211" s="40"/>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row>
    <row r="212" spans="10:158" x14ac:dyDescent="0.25">
      <c r="J212" s="40"/>
      <c r="K212" s="40"/>
      <c r="L212" s="40"/>
      <c r="M212" s="40"/>
      <c r="N212" s="40"/>
      <c r="O212" s="40"/>
      <c r="P212" s="40"/>
      <c r="Q212" s="40"/>
      <c r="R212" s="40"/>
      <c r="S212" s="40"/>
      <c r="T212" s="40"/>
      <c r="U212" s="40"/>
      <c r="V212" s="40"/>
      <c r="W212" s="40"/>
      <c r="X212" s="40"/>
      <c r="Y212" s="40"/>
      <c r="Z212" s="40"/>
      <c r="AA212" s="40"/>
      <c r="AB212" s="40"/>
      <c r="AC212" s="40"/>
      <c r="AD212" s="40"/>
      <c r="AE212" s="40"/>
      <c r="AF212" s="40"/>
      <c r="AG212" s="40"/>
      <c r="AH212" s="40"/>
      <c r="AI212" s="40"/>
      <c r="AJ212" s="40"/>
      <c r="AK212" s="40"/>
      <c r="AL212" s="40"/>
      <c r="AM212" s="40"/>
      <c r="AN212" s="40"/>
      <c r="AO212" s="40"/>
      <c r="AP212" s="40"/>
      <c r="AQ212" s="40"/>
      <c r="AR212" s="40"/>
      <c r="AS212" s="40"/>
      <c r="AT212" s="40"/>
      <c r="AU212" s="40"/>
      <c r="AV212" s="40"/>
      <c r="AW212" s="40"/>
      <c r="AX212" s="40"/>
      <c r="AY212" s="40"/>
      <c r="AZ212" s="40"/>
      <c r="BA212" s="40"/>
      <c r="BB212" s="40"/>
      <c r="BC212" s="40"/>
      <c r="BD212" s="40"/>
      <c r="BE212" s="40"/>
      <c r="BF212" s="40"/>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row>
    <row r="213" spans="10:158" x14ac:dyDescent="0.25">
      <c r="J213" s="40"/>
      <c r="K213" s="40"/>
      <c r="L213" s="40"/>
      <c r="M213" s="40"/>
      <c r="N213" s="40"/>
      <c r="O213" s="40"/>
      <c r="P213" s="40"/>
      <c r="Q213" s="40"/>
      <c r="R213" s="40"/>
      <c r="S213" s="40"/>
      <c r="T213" s="40"/>
      <c r="U213" s="40"/>
      <c r="V213" s="40"/>
      <c r="W213" s="40"/>
      <c r="X213" s="40"/>
      <c r="Y213" s="40"/>
      <c r="Z213" s="40"/>
      <c r="AA213" s="40"/>
      <c r="AB213" s="40"/>
      <c r="AC213" s="40"/>
      <c r="AD213" s="40"/>
      <c r="AE213" s="40"/>
      <c r="AF213" s="40"/>
      <c r="AG213" s="40"/>
      <c r="AH213" s="40"/>
      <c r="AI213" s="40"/>
      <c r="AJ213" s="40"/>
      <c r="AK213" s="40"/>
      <c r="AL213" s="40"/>
      <c r="AM213" s="40"/>
      <c r="AN213" s="40"/>
      <c r="AO213" s="40"/>
      <c r="AP213" s="40"/>
      <c r="AQ213" s="40"/>
      <c r="AR213" s="40"/>
      <c r="AS213" s="40"/>
      <c r="AT213" s="40"/>
      <c r="AU213" s="40"/>
      <c r="AV213" s="40"/>
      <c r="AW213" s="40"/>
      <c r="AX213" s="40"/>
      <c r="AY213" s="40"/>
      <c r="AZ213" s="40"/>
      <c r="BA213" s="40"/>
      <c r="BB213" s="40"/>
      <c r="BC213" s="40"/>
      <c r="BD213" s="40"/>
      <c r="BE213" s="40"/>
      <c r="BF213" s="40"/>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row>
    <row r="214" spans="10:158" x14ac:dyDescent="0.25">
      <c r="J214" s="40"/>
      <c r="K214" s="40"/>
      <c r="L214" s="40"/>
      <c r="M214" s="40"/>
      <c r="N214" s="40"/>
      <c r="O214" s="40"/>
      <c r="P214" s="40"/>
      <c r="Q214" s="40"/>
      <c r="R214" s="40"/>
      <c r="S214" s="40"/>
      <c r="T214" s="40"/>
      <c r="U214" s="40"/>
      <c r="V214" s="40"/>
      <c r="W214" s="40"/>
      <c r="X214" s="40"/>
      <c r="Y214" s="40"/>
      <c r="Z214" s="40"/>
      <c r="AA214" s="40"/>
      <c r="AB214" s="40"/>
      <c r="AC214" s="40"/>
      <c r="AD214" s="40"/>
      <c r="AE214" s="40"/>
      <c r="AF214" s="40"/>
      <c r="AG214" s="40"/>
      <c r="AH214" s="40"/>
      <c r="AI214" s="40"/>
      <c r="AJ214" s="40"/>
      <c r="AK214" s="40"/>
      <c r="AL214" s="40"/>
      <c r="AM214" s="40"/>
      <c r="AN214" s="40"/>
      <c r="AO214" s="40"/>
      <c r="AP214" s="40"/>
      <c r="AQ214" s="40"/>
      <c r="AR214" s="40"/>
      <c r="AS214" s="40"/>
      <c r="AT214" s="40"/>
      <c r="AU214" s="40"/>
      <c r="AV214" s="40"/>
      <c r="AW214" s="40"/>
      <c r="AX214" s="40"/>
      <c r="AY214" s="40"/>
      <c r="AZ214" s="40"/>
      <c r="BA214" s="40"/>
      <c r="BB214" s="40"/>
      <c r="BC214" s="40"/>
      <c r="BD214" s="40"/>
      <c r="BE214" s="40"/>
      <c r="BF214" s="40"/>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row>
    <row r="215" spans="10:158" x14ac:dyDescent="0.25">
      <c r="J215" s="40"/>
      <c r="K215" s="40"/>
      <c r="L215" s="40"/>
      <c r="M215" s="40"/>
      <c r="N215" s="40"/>
      <c r="O215" s="40"/>
      <c r="P215" s="40"/>
      <c r="Q215" s="40"/>
      <c r="R215" s="40"/>
      <c r="S215" s="40"/>
      <c r="T215" s="40"/>
      <c r="U215" s="40"/>
      <c r="V215" s="40"/>
      <c r="W215" s="40"/>
      <c r="X215" s="40"/>
      <c r="Y215" s="40"/>
      <c r="Z215" s="40"/>
      <c r="AA215" s="40"/>
      <c r="AB215" s="40"/>
      <c r="AC215" s="40"/>
      <c r="AD215" s="40"/>
      <c r="AE215" s="40"/>
      <c r="AF215" s="40"/>
      <c r="AG215" s="40"/>
      <c r="AH215" s="40"/>
      <c r="AI215" s="40"/>
      <c r="AJ215" s="40"/>
      <c r="AK215" s="40"/>
      <c r="AL215" s="40"/>
      <c r="AM215" s="40"/>
      <c r="AN215" s="40"/>
      <c r="AO215" s="40"/>
      <c r="AP215" s="40"/>
      <c r="AQ215" s="40"/>
      <c r="AR215" s="40"/>
      <c r="AS215" s="40"/>
      <c r="AT215" s="40"/>
      <c r="AU215" s="40"/>
      <c r="AV215" s="40"/>
      <c r="AW215" s="40"/>
      <c r="AX215" s="40"/>
      <c r="AY215" s="40"/>
      <c r="AZ215" s="40"/>
      <c r="BA215" s="40"/>
      <c r="BB215" s="40"/>
      <c r="BC215" s="40"/>
      <c r="BD215" s="40"/>
      <c r="BE215" s="40"/>
      <c r="BF215" s="40"/>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row>
    <row r="216" spans="10:158" x14ac:dyDescent="0.25">
      <c r="J216" s="40"/>
      <c r="K216" s="40"/>
      <c r="L216" s="40"/>
      <c r="M216" s="40"/>
      <c r="N216" s="40"/>
      <c r="O216" s="40"/>
      <c r="P216" s="40"/>
      <c r="Q216" s="40"/>
      <c r="R216" s="40"/>
      <c r="S216" s="40"/>
      <c r="T216" s="40"/>
      <c r="U216" s="40"/>
      <c r="V216" s="40"/>
      <c r="W216" s="40"/>
      <c r="X216" s="40"/>
      <c r="Y216" s="40"/>
      <c r="Z216" s="40"/>
      <c r="AA216" s="40"/>
      <c r="AB216" s="40"/>
      <c r="AC216" s="40"/>
      <c r="AD216" s="40"/>
      <c r="AE216" s="40"/>
      <c r="AF216" s="40"/>
      <c r="AG216" s="40"/>
      <c r="AH216" s="40"/>
      <c r="AI216" s="40"/>
      <c r="AJ216" s="40"/>
      <c r="AK216" s="40"/>
      <c r="AL216" s="40"/>
      <c r="AM216" s="40"/>
      <c r="AN216" s="40"/>
      <c r="AO216" s="40"/>
      <c r="AP216" s="40"/>
      <c r="AQ216" s="40"/>
      <c r="AR216" s="40"/>
      <c r="AS216" s="40"/>
      <c r="AT216" s="40"/>
      <c r="AU216" s="40"/>
      <c r="AV216" s="40"/>
      <c r="AW216" s="40"/>
      <c r="AX216" s="40"/>
      <c r="AY216" s="40"/>
      <c r="AZ216" s="40"/>
      <c r="BA216" s="40"/>
      <c r="BB216" s="40"/>
      <c r="BC216" s="40"/>
      <c r="BD216" s="40"/>
      <c r="BE216" s="40"/>
      <c r="BF216" s="40"/>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row>
    <row r="217" spans="10:158" x14ac:dyDescent="0.25">
      <c r="J217" s="40"/>
      <c r="K217" s="40"/>
      <c r="L217" s="40"/>
      <c r="M217" s="40"/>
      <c r="N217" s="40"/>
      <c r="O217" s="40"/>
      <c r="P217" s="40"/>
      <c r="Q217" s="40"/>
      <c r="R217" s="40"/>
      <c r="S217" s="40"/>
      <c r="T217" s="40"/>
      <c r="U217" s="40"/>
      <c r="V217" s="40"/>
      <c r="W217" s="40"/>
      <c r="X217" s="40"/>
      <c r="Y217" s="40"/>
      <c r="Z217" s="40"/>
      <c r="AA217" s="40"/>
      <c r="AB217" s="40"/>
      <c r="AC217" s="40"/>
      <c r="AD217" s="40"/>
      <c r="AE217" s="40"/>
      <c r="AF217" s="40"/>
      <c r="AG217" s="40"/>
      <c r="AH217" s="40"/>
      <c r="AI217" s="40"/>
      <c r="AJ217" s="40"/>
      <c r="AK217" s="40"/>
      <c r="AL217" s="40"/>
      <c r="AM217" s="40"/>
      <c r="AN217" s="40"/>
      <c r="AO217" s="40"/>
      <c r="AP217" s="40"/>
      <c r="AQ217" s="40"/>
      <c r="AR217" s="40"/>
      <c r="AS217" s="40"/>
      <c r="AT217" s="40"/>
      <c r="AU217" s="40"/>
      <c r="AV217" s="40"/>
      <c r="AW217" s="40"/>
      <c r="AX217" s="40"/>
      <c r="AY217" s="40"/>
      <c r="AZ217" s="40"/>
      <c r="BA217" s="40"/>
      <c r="BB217" s="40"/>
      <c r="BC217" s="40"/>
      <c r="BD217" s="40"/>
      <c r="BE217" s="40"/>
      <c r="BF217" s="40"/>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row>
    <row r="218" spans="10:158" x14ac:dyDescent="0.25">
      <c r="J218" s="40"/>
      <c r="K218" s="40"/>
      <c r="L218" s="40"/>
      <c r="M218" s="40"/>
      <c r="N218" s="40"/>
      <c r="O218" s="40"/>
      <c r="P218" s="40"/>
      <c r="Q218" s="40"/>
      <c r="R218" s="40"/>
      <c r="S218" s="40"/>
      <c r="T218" s="40"/>
      <c r="U218" s="40"/>
      <c r="V218" s="40"/>
      <c r="W218" s="40"/>
      <c r="X218" s="40"/>
      <c r="Y218" s="40"/>
      <c r="Z218" s="40"/>
      <c r="AA218" s="40"/>
      <c r="AB218" s="40"/>
      <c r="AC218" s="40"/>
      <c r="AD218" s="40"/>
      <c r="AE218" s="40"/>
      <c r="AF218" s="40"/>
      <c r="AG218" s="40"/>
      <c r="AH218" s="40"/>
      <c r="AI218" s="40"/>
      <c r="AJ218" s="40"/>
      <c r="AK218" s="40"/>
      <c r="AL218" s="40"/>
      <c r="AM218" s="40"/>
      <c r="AN218" s="40"/>
      <c r="AO218" s="40"/>
      <c r="AP218" s="40"/>
      <c r="AQ218" s="40"/>
      <c r="AR218" s="40"/>
      <c r="AS218" s="40"/>
      <c r="AT218" s="40"/>
      <c r="AU218" s="40"/>
      <c r="AV218" s="40"/>
      <c r="AW218" s="40"/>
      <c r="AX218" s="40"/>
      <c r="AY218" s="40"/>
      <c r="AZ218" s="40"/>
      <c r="BA218" s="40"/>
      <c r="BB218" s="40"/>
      <c r="BC218" s="40"/>
      <c r="BD218" s="40"/>
      <c r="BE218" s="40"/>
      <c r="BF218" s="40"/>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row>
    <row r="219" spans="10:158" x14ac:dyDescent="0.25">
      <c r="J219" s="40"/>
      <c r="K219" s="40"/>
      <c r="L219" s="40"/>
      <c r="M219" s="40"/>
      <c r="N219" s="40"/>
      <c r="O219" s="40"/>
      <c r="P219" s="40"/>
      <c r="Q219" s="40"/>
      <c r="R219" s="40"/>
      <c r="S219" s="40"/>
      <c r="T219" s="40"/>
      <c r="U219" s="40"/>
      <c r="V219" s="40"/>
      <c r="W219" s="40"/>
      <c r="X219" s="40"/>
      <c r="Y219" s="40"/>
      <c r="Z219" s="40"/>
      <c r="AA219" s="40"/>
      <c r="AB219" s="40"/>
      <c r="AC219" s="40"/>
      <c r="AD219" s="40"/>
      <c r="AE219" s="40"/>
      <c r="AF219" s="40"/>
      <c r="AG219" s="40"/>
      <c r="AH219" s="40"/>
      <c r="AI219" s="40"/>
      <c r="AJ219" s="40"/>
      <c r="AK219" s="40"/>
      <c r="AL219" s="40"/>
      <c r="AM219" s="40"/>
      <c r="AN219" s="40"/>
      <c r="AO219" s="40"/>
      <c r="AP219" s="40"/>
      <c r="AQ219" s="40"/>
      <c r="AR219" s="40"/>
      <c r="AS219" s="40"/>
      <c r="AT219" s="40"/>
      <c r="AU219" s="40"/>
      <c r="AV219" s="40"/>
      <c r="AW219" s="40"/>
      <c r="AX219" s="40"/>
      <c r="AY219" s="40"/>
      <c r="AZ219" s="40"/>
      <c r="BA219" s="40"/>
      <c r="BB219" s="40"/>
      <c r="BC219" s="40"/>
      <c r="BD219" s="40"/>
      <c r="BE219" s="40"/>
      <c r="BF219" s="40"/>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row>
    <row r="220" spans="10:158" x14ac:dyDescent="0.25">
      <c r="J220" s="40"/>
      <c r="K220" s="40"/>
      <c r="L220" s="40"/>
      <c r="M220" s="40"/>
      <c r="N220" s="40"/>
      <c r="O220" s="40"/>
      <c r="P220" s="40"/>
      <c r="Q220" s="40"/>
      <c r="R220" s="40"/>
      <c r="S220" s="40"/>
      <c r="T220" s="40"/>
      <c r="U220" s="40"/>
      <c r="V220" s="40"/>
      <c r="W220" s="40"/>
      <c r="X220" s="40"/>
      <c r="Y220" s="40"/>
      <c r="Z220" s="40"/>
      <c r="AA220" s="40"/>
      <c r="AB220" s="40"/>
      <c r="AC220" s="40"/>
      <c r="AD220" s="40"/>
      <c r="AE220" s="40"/>
      <c r="AF220" s="40"/>
      <c r="AG220" s="40"/>
      <c r="AH220" s="40"/>
      <c r="AI220" s="40"/>
      <c r="AJ220" s="40"/>
      <c r="AK220" s="40"/>
      <c r="AL220" s="40"/>
      <c r="AM220" s="40"/>
      <c r="AN220" s="40"/>
      <c r="AO220" s="40"/>
      <c r="AP220" s="40"/>
      <c r="AQ220" s="40"/>
      <c r="AR220" s="40"/>
      <c r="AS220" s="40"/>
      <c r="AT220" s="40"/>
      <c r="AU220" s="40"/>
      <c r="AV220" s="40"/>
      <c r="AW220" s="40"/>
      <c r="AX220" s="40"/>
      <c r="AY220" s="40"/>
      <c r="AZ220" s="40"/>
      <c r="BA220" s="40"/>
      <c r="BB220" s="40"/>
      <c r="BC220" s="40"/>
      <c r="BD220" s="40"/>
      <c r="BE220" s="40"/>
      <c r="BF220" s="4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row>
    <row r="221" spans="10:158" x14ac:dyDescent="0.25">
      <c r="J221" s="40"/>
      <c r="K221" s="40"/>
      <c r="L221" s="40"/>
      <c r="M221" s="40"/>
      <c r="N221" s="40"/>
      <c r="O221" s="40"/>
      <c r="P221" s="40"/>
      <c r="Q221" s="40"/>
      <c r="R221" s="40"/>
      <c r="S221" s="40"/>
      <c r="T221" s="40"/>
      <c r="U221" s="40"/>
      <c r="V221" s="40"/>
      <c r="W221" s="40"/>
      <c r="X221" s="40"/>
      <c r="Y221" s="40"/>
      <c r="Z221" s="40"/>
      <c r="AA221" s="40"/>
      <c r="AB221" s="40"/>
      <c r="AC221" s="40"/>
      <c r="AD221" s="40"/>
      <c r="AE221" s="40"/>
      <c r="AF221" s="40"/>
      <c r="AG221" s="40"/>
      <c r="AH221" s="40"/>
      <c r="AI221" s="40"/>
      <c r="AJ221" s="40"/>
      <c r="AK221" s="40"/>
      <c r="AL221" s="40"/>
      <c r="AM221" s="40"/>
      <c r="AN221" s="40"/>
      <c r="AO221" s="40"/>
      <c r="AP221" s="40"/>
      <c r="AQ221" s="40"/>
      <c r="AR221" s="40"/>
      <c r="AS221" s="40"/>
      <c r="AT221" s="40"/>
      <c r="AU221" s="40"/>
      <c r="AV221" s="40"/>
      <c r="AW221" s="40"/>
      <c r="AX221" s="40"/>
      <c r="AY221" s="40"/>
      <c r="AZ221" s="40"/>
      <c r="BA221" s="40"/>
      <c r="BB221" s="40"/>
      <c r="BC221" s="40"/>
      <c r="BD221" s="40"/>
      <c r="BE221" s="40"/>
      <c r="BF221" s="40"/>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row>
    <row r="222" spans="10:158" x14ac:dyDescent="0.25">
      <c r="J222" s="40"/>
      <c r="K222" s="40"/>
      <c r="L222" s="40"/>
      <c r="M222" s="40"/>
      <c r="N222" s="40"/>
      <c r="O222" s="40"/>
      <c r="P222" s="40"/>
      <c r="Q222" s="40"/>
      <c r="R222" s="40"/>
      <c r="S222" s="40"/>
      <c r="T222" s="40"/>
      <c r="U222" s="40"/>
      <c r="V222" s="40"/>
      <c r="W222" s="40"/>
      <c r="X222" s="40"/>
      <c r="Y222" s="40"/>
      <c r="Z222" s="40"/>
      <c r="AA222" s="40"/>
      <c r="AB222" s="40"/>
      <c r="AC222" s="40"/>
      <c r="AD222" s="40"/>
      <c r="AE222" s="40"/>
      <c r="AF222" s="40"/>
      <c r="AG222" s="40"/>
      <c r="AH222" s="40"/>
      <c r="AI222" s="40"/>
      <c r="AJ222" s="40"/>
      <c r="AK222" s="40"/>
      <c r="AL222" s="40"/>
      <c r="AM222" s="40"/>
      <c r="AN222" s="40"/>
      <c r="AO222" s="40"/>
      <c r="AP222" s="40"/>
      <c r="AQ222" s="40"/>
      <c r="AR222" s="40"/>
      <c r="AS222" s="40"/>
      <c r="AT222" s="40"/>
      <c r="AU222" s="40"/>
      <c r="AV222" s="40"/>
      <c r="AW222" s="40"/>
      <c r="AX222" s="40"/>
      <c r="AY222" s="40"/>
      <c r="AZ222" s="40"/>
      <c r="BA222" s="40"/>
      <c r="BB222" s="40"/>
      <c r="BC222" s="40"/>
      <c r="BD222" s="40"/>
      <c r="BE222" s="40"/>
      <c r="BF222" s="40"/>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row>
    <row r="223" spans="10:158" x14ac:dyDescent="0.25">
      <c r="J223" s="40"/>
      <c r="K223" s="40"/>
      <c r="L223" s="40"/>
      <c r="M223" s="40"/>
      <c r="N223" s="40"/>
      <c r="O223" s="40"/>
      <c r="P223" s="40"/>
      <c r="Q223" s="40"/>
      <c r="R223" s="40"/>
      <c r="S223" s="40"/>
      <c r="T223" s="40"/>
      <c r="U223" s="40"/>
      <c r="V223" s="40"/>
      <c r="W223" s="40"/>
      <c r="X223" s="40"/>
      <c r="Y223" s="40"/>
      <c r="Z223" s="40"/>
      <c r="AA223" s="40"/>
      <c r="AB223" s="40"/>
      <c r="AC223" s="40"/>
      <c r="AD223" s="40"/>
      <c r="AE223" s="40"/>
      <c r="AF223" s="40"/>
      <c r="AG223" s="40"/>
      <c r="AH223" s="40"/>
      <c r="AI223" s="40"/>
      <c r="AJ223" s="40"/>
      <c r="AK223" s="40"/>
      <c r="AL223" s="40"/>
      <c r="AM223" s="40"/>
      <c r="AN223" s="40"/>
      <c r="AO223" s="40"/>
      <c r="AP223" s="40"/>
      <c r="AQ223" s="40"/>
      <c r="AR223" s="40"/>
      <c r="AS223" s="40"/>
      <c r="AT223" s="40"/>
      <c r="AU223" s="40"/>
      <c r="AV223" s="40"/>
      <c r="AW223" s="40"/>
      <c r="AX223" s="40"/>
      <c r="AY223" s="40"/>
      <c r="AZ223" s="40"/>
      <c r="BA223" s="40"/>
      <c r="BB223" s="40"/>
      <c r="BC223" s="40"/>
      <c r="BD223" s="40"/>
      <c r="BE223" s="40"/>
      <c r="BF223" s="40"/>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row>
    <row r="224" spans="10:158" x14ac:dyDescent="0.25">
      <c r="J224" s="40"/>
      <c r="K224" s="40"/>
      <c r="L224" s="40"/>
      <c r="M224" s="40"/>
      <c r="N224" s="40"/>
      <c r="O224" s="40"/>
      <c r="P224" s="40"/>
      <c r="Q224" s="40"/>
      <c r="R224" s="40"/>
      <c r="S224" s="40"/>
      <c r="T224" s="40"/>
      <c r="U224" s="40"/>
      <c r="V224" s="40"/>
      <c r="W224" s="40"/>
      <c r="X224" s="40"/>
      <c r="Y224" s="40"/>
      <c r="Z224" s="40"/>
      <c r="AA224" s="40"/>
      <c r="AB224" s="40"/>
      <c r="AC224" s="40"/>
      <c r="AD224" s="40"/>
      <c r="AE224" s="40"/>
      <c r="AF224" s="40"/>
      <c r="AG224" s="40"/>
      <c r="AH224" s="40"/>
      <c r="AI224" s="40"/>
      <c r="AJ224" s="40"/>
      <c r="AK224" s="40"/>
      <c r="AL224" s="40"/>
      <c r="AM224" s="40"/>
      <c r="AN224" s="40"/>
      <c r="AO224" s="40"/>
      <c r="AP224" s="40"/>
      <c r="AQ224" s="40"/>
      <c r="AR224" s="40"/>
      <c r="AS224" s="40"/>
      <c r="AT224" s="40"/>
      <c r="AU224" s="40"/>
      <c r="AV224" s="40"/>
      <c r="AW224" s="40"/>
      <c r="AX224" s="40"/>
      <c r="AY224" s="40"/>
      <c r="AZ224" s="40"/>
      <c r="BA224" s="40"/>
      <c r="BB224" s="40"/>
      <c r="BC224" s="40"/>
      <c r="BD224" s="40"/>
      <c r="BE224" s="40"/>
      <c r="BF224" s="40"/>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row>
    <row r="225" spans="10:158" x14ac:dyDescent="0.25">
      <c r="J225" s="40"/>
      <c r="K225" s="40"/>
      <c r="L225" s="40"/>
      <c r="M225" s="40"/>
      <c r="N225" s="40"/>
      <c r="O225" s="40"/>
      <c r="P225" s="40"/>
      <c r="Q225" s="40"/>
      <c r="R225" s="40"/>
      <c r="S225" s="40"/>
      <c r="T225" s="40"/>
      <c r="U225" s="40"/>
      <c r="V225" s="40"/>
      <c r="W225" s="40"/>
      <c r="X225" s="40"/>
      <c r="Y225" s="40"/>
      <c r="Z225" s="40"/>
      <c r="AA225" s="40"/>
      <c r="AB225" s="40"/>
      <c r="AC225" s="40"/>
      <c r="AD225" s="40"/>
      <c r="AE225" s="40"/>
      <c r="AF225" s="40"/>
      <c r="AG225" s="40"/>
      <c r="AH225" s="40"/>
      <c r="AI225" s="40"/>
      <c r="AJ225" s="40"/>
      <c r="AK225" s="40"/>
      <c r="AL225" s="40"/>
      <c r="AM225" s="40"/>
      <c r="AN225" s="40"/>
      <c r="AO225" s="40"/>
      <c r="AP225" s="40"/>
      <c r="AQ225" s="40"/>
      <c r="AR225" s="40"/>
      <c r="AS225" s="40"/>
      <c r="AT225" s="40"/>
      <c r="AU225" s="40"/>
      <c r="AV225" s="40"/>
      <c r="AW225" s="40"/>
      <c r="AX225" s="40"/>
      <c r="AY225" s="40"/>
      <c r="AZ225" s="40"/>
      <c r="BA225" s="40"/>
      <c r="BB225" s="40"/>
      <c r="BC225" s="40"/>
      <c r="BD225" s="40"/>
      <c r="BE225" s="40"/>
      <c r="BF225" s="40"/>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row>
    <row r="226" spans="10:158" x14ac:dyDescent="0.25">
      <c r="J226" s="40"/>
      <c r="K226" s="40"/>
      <c r="L226" s="40"/>
      <c r="M226" s="40"/>
      <c r="N226" s="40"/>
      <c r="O226" s="40"/>
      <c r="P226" s="40"/>
      <c r="Q226" s="40"/>
      <c r="R226" s="40"/>
      <c r="S226" s="40"/>
      <c r="T226" s="40"/>
      <c r="U226" s="40"/>
      <c r="V226" s="40"/>
      <c r="W226" s="40"/>
      <c r="X226" s="40"/>
      <c r="Y226" s="40"/>
      <c r="Z226" s="40"/>
      <c r="AA226" s="40"/>
      <c r="AB226" s="40"/>
      <c r="AC226" s="40"/>
      <c r="AD226" s="40"/>
      <c r="AE226" s="40"/>
      <c r="AF226" s="40"/>
      <c r="AG226" s="40"/>
      <c r="AH226" s="40"/>
      <c r="AI226" s="40"/>
      <c r="AJ226" s="40"/>
      <c r="AK226" s="40"/>
      <c r="AL226" s="40"/>
      <c r="AM226" s="40"/>
      <c r="AN226" s="40"/>
      <c r="AO226" s="40"/>
      <c r="AP226" s="40"/>
      <c r="AQ226" s="40"/>
      <c r="AR226" s="40"/>
      <c r="AS226" s="40"/>
      <c r="AT226" s="40"/>
      <c r="AU226" s="40"/>
      <c r="AV226" s="40"/>
      <c r="AW226" s="40"/>
      <c r="AX226" s="40"/>
      <c r="AY226" s="40"/>
      <c r="AZ226" s="40"/>
      <c r="BA226" s="40"/>
      <c r="BB226" s="40"/>
      <c r="BC226" s="40"/>
      <c r="BD226" s="40"/>
      <c r="BE226" s="40"/>
      <c r="BF226" s="40"/>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row>
    <row r="227" spans="10:158" x14ac:dyDescent="0.25">
      <c r="J227" s="40"/>
      <c r="K227" s="40"/>
      <c r="L227" s="40"/>
      <c r="M227" s="40"/>
      <c r="N227" s="40"/>
      <c r="O227" s="40"/>
      <c r="P227" s="40"/>
      <c r="Q227" s="40"/>
      <c r="R227" s="40"/>
      <c r="S227" s="40"/>
      <c r="T227" s="40"/>
      <c r="U227" s="40"/>
      <c r="V227" s="40"/>
      <c r="W227" s="40"/>
      <c r="X227" s="40"/>
      <c r="Y227" s="40"/>
      <c r="Z227" s="40"/>
      <c r="AA227" s="40"/>
      <c r="AB227" s="40"/>
      <c r="AC227" s="40"/>
      <c r="AD227" s="40"/>
      <c r="AE227" s="40"/>
      <c r="AF227" s="40"/>
      <c r="AG227" s="40"/>
      <c r="AH227" s="40"/>
      <c r="AI227" s="40"/>
      <c r="AJ227" s="40"/>
      <c r="AK227" s="40"/>
      <c r="AL227" s="40"/>
      <c r="AM227" s="40"/>
      <c r="AN227" s="40"/>
      <c r="AO227" s="40"/>
      <c r="AP227" s="40"/>
      <c r="AQ227" s="40"/>
      <c r="AR227" s="40"/>
      <c r="AS227" s="40"/>
      <c r="AT227" s="40"/>
      <c r="AU227" s="40"/>
      <c r="AV227" s="40"/>
      <c r="AW227" s="40"/>
      <c r="AX227" s="40"/>
      <c r="AY227" s="40"/>
      <c r="AZ227" s="40"/>
      <c r="BA227" s="40"/>
      <c r="BB227" s="40"/>
      <c r="BC227" s="40"/>
      <c r="BD227" s="40"/>
      <c r="BE227" s="40"/>
      <c r="BF227" s="40"/>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row>
    <row r="228" spans="10:158" x14ac:dyDescent="0.25">
      <c r="J228" s="40"/>
      <c r="K228" s="40"/>
      <c r="L228" s="40"/>
      <c r="M228" s="40"/>
      <c r="N228" s="40"/>
      <c r="O228" s="40"/>
      <c r="P228" s="40"/>
      <c r="Q228" s="40"/>
      <c r="R228" s="40"/>
      <c r="S228" s="40"/>
      <c r="T228" s="40"/>
      <c r="U228" s="40"/>
      <c r="V228" s="40"/>
      <c r="W228" s="40"/>
      <c r="X228" s="40"/>
      <c r="Y228" s="40"/>
      <c r="Z228" s="40"/>
      <c r="AA228" s="40"/>
      <c r="AB228" s="40"/>
      <c r="AC228" s="40"/>
      <c r="AD228" s="40"/>
      <c r="AE228" s="40"/>
      <c r="AF228" s="40"/>
      <c r="AG228" s="40"/>
      <c r="AH228" s="40"/>
      <c r="AI228" s="40"/>
      <c r="AJ228" s="40"/>
      <c r="AK228" s="40"/>
      <c r="AL228" s="40"/>
      <c r="AM228" s="40"/>
      <c r="AN228" s="40"/>
      <c r="AO228" s="40"/>
      <c r="AP228" s="40"/>
      <c r="AQ228" s="40"/>
      <c r="AR228" s="40"/>
      <c r="AS228" s="40"/>
      <c r="AT228" s="40"/>
      <c r="AU228" s="40"/>
      <c r="AV228" s="40"/>
      <c r="AW228" s="40"/>
      <c r="AX228" s="40"/>
      <c r="AY228" s="40"/>
      <c r="AZ228" s="40"/>
      <c r="BA228" s="40"/>
      <c r="BB228" s="40"/>
      <c r="BC228" s="40"/>
      <c r="BD228" s="40"/>
      <c r="BE228" s="40"/>
      <c r="BF228" s="40"/>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row>
    <row r="229" spans="10:158" x14ac:dyDescent="0.25">
      <c r="J229" s="40"/>
      <c r="K229" s="40"/>
      <c r="L229" s="40"/>
      <c r="M229" s="40"/>
      <c r="N229" s="40"/>
      <c r="O229" s="40"/>
      <c r="P229" s="40"/>
      <c r="Q229" s="40"/>
      <c r="R229" s="40"/>
      <c r="S229" s="40"/>
      <c r="T229" s="40"/>
      <c r="U229" s="40"/>
      <c r="V229" s="40"/>
      <c r="W229" s="40"/>
      <c r="X229" s="40"/>
      <c r="Y229" s="40"/>
      <c r="Z229" s="40"/>
      <c r="AA229" s="40"/>
      <c r="AB229" s="40"/>
      <c r="AC229" s="40"/>
      <c r="AD229" s="40"/>
      <c r="AE229" s="40"/>
      <c r="AF229" s="40"/>
      <c r="AG229" s="40"/>
      <c r="AH229" s="40"/>
      <c r="AI229" s="40"/>
      <c r="AJ229" s="40"/>
      <c r="AK229" s="40"/>
      <c r="AL229" s="40"/>
      <c r="AM229" s="40"/>
      <c r="AN229" s="40"/>
      <c r="AO229" s="40"/>
      <c r="AP229" s="40"/>
      <c r="AQ229" s="40"/>
      <c r="AR229" s="40"/>
      <c r="AS229" s="40"/>
      <c r="AT229" s="40"/>
      <c r="AU229" s="40"/>
      <c r="AV229" s="40"/>
      <c r="AW229" s="40"/>
      <c r="AX229" s="40"/>
      <c r="AY229" s="40"/>
      <c r="AZ229" s="40"/>
      <c r="BA229" s="40"/>
      <c r="BB229" s="40"/>
      <c r="BC229" s="40"/>
      <c r="BD229" s="40"/>
      <c r="BE229" s="40"/>
      <c r="BF229" s="40"/>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row>
    <row r="230" spans="10:158" x14ac:dyDescent="0.25">
      <c r="J230" s="40"/>
      <c r="K230" s="40"/>
      <c r="L230" s="40"/>
      <c r="M230" s="40"/>
      <c r="N230" s="40"/>
      <c r="O230" s="40"/>
      <c r="P230" s="40"/>
      <c r="Q230" s="40"/>
      <c r="R230" s="40"/>
      <c r="S230" s="40"/>
      <c r="T230" s="40"/>
      <c r="U230" s="40"/>
      <c r="V230" s="40"/>
      <c r="W230" s="40"/>
      <c r="X230" s="40"/>
      <c r="Y230" s="40"/>
      <c r="Z230" s="40"/>
      <c r="AA230" s="40"/>
      <c r="AB230" s="40"/>
      <c r="AC230" s="40"/>
      <c r="AD230" s="40"/>
      <c r="AE230" s="40"/>
      <c r="AF230" s="40"/>
      <c r="AG230" s="40"/>
      <c r="AH230" s="40"/>
      <c r="AI230" s="40"/>
      <c r="AJ230" s="40"/>
      <c r="AK230" s="40"/>
      <c r="AL230" s="40"/>
      <c r="AM230" s="40"/>
      <c r="AN230" s="40"/>
      <c r="AO230" s="40"/>
      <c r="AP230" s="40"/>
      <c r="AQ230" s="40"/>
      <c r="AR230" s="40"/>
      <c r="AS230" s="40"/>
      <c r="AT230" s="40"/>
      <c r="AU230" s="40"/>
      <c r="AV230" s="40"/>
      <c r="AW230" s="40"/>
      <c r="AX230" s="40"/>
      <c r="AY230" s="40"/>
      <c r="AZ230" s="40"/>
      <c r="BA230" s="40"/>
      <c r="BB230" s="40"/>
      <c r="BC230" s="40"/>
      <c r="BD230" s="40"/>
      <c r="BE230" s="40"/>
      <c r="BF230" s="4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row>
    <row r="231" spans="10:158" x14ac:dyDescent="0.25">
      <c r="J231" s="40"/>
      <c r="K231" s="40"/>
      <c r="L231" s="40"/>
      <c r="M231" s="40"/>
      <c r="N231" s="40"/>
      <c r="O231" s="40"/>
      <c r="P231" s="40"/>
      <c r="Q231" s="40"/>
      <c r="R231" s="40"/>
      <c r="S231" s="40"/>
      <c r="T231" s="40"/>
      <c r="U231" s="40"/>
      <c r="V231" s="40"/>
      <c r="W231" s="40"/>
      <c r="X231" s="40"/>
      <c r="Y231" s="40"/>
      <c r="Z231" s="40"/>
      <c r="AA231" s="40"/>
      <c r="AB231" s="40"/>
      <c r="AC231" s="40"/>
      <c r="AD231" s="40"/>
      <c r="AE231" s="40"/>
      <c r="AF231" s="40"/>
      <c r="AG231" s="40"/>
      <c r="AH231" s="40"/>
      <c r="AI231" s="40"/>
      <c r="AJ231" s="40"/>
      <c r="AK231" s="40"/>
      <c r="AL231" s="40"/>
      <c r="AM231" s="40"/>
      <c r="AN231" s="40"/>
      <c r="AO231" s="40"/>
      <c r="AP231" s="40"/>
      <c r="AQ231" s="40"/>
      <c r="AR231" s="40"/>
      <c r="AS231" s="40"/>
      <c r="AT231" s="40"/>
      <c r="AU231" s="40"/>
      <c r="AV231" s="40"/>
      <c r="AW231" s="40"/>
      <c r="AX231" s="40"/>
      <c r="AY231" s="40"/>
      <c r="AZ231" s="40"/>
      <c r="BA231" s="40"/>
      <c r="BB231" s="40"/>
      <c r="BC231" s="40"/>
      <c r="BD231" s="40"/>
      <c r="BE231" s="40"/>
      <c r="BF231" s="40"/>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row>
    <row r="232" spans="10:158" x14ac:dyDescent="0.25">
      <c r="J232" s="40"/>
      <c r="K232" s="40"/>
      <c r="L232" s="40"/>
      <c r="M232" s="40"/>
      <c r="N232" s="40"/>
      <c r="O232" s="40"/>
      <c r="P232" s="40"/>
      <c r="Q232" s="40"/>
      <c r="R232" s="40"/>
      <c r="S232" s="40"/>
      <c r="T232" s="40"/>
      <c r="U232" s="40"/>
      <c r="V232" s="40"/>
      <c r="W232" s="40"/>
      <c r="X232" s="40"/>
      <c r="Y232" s="40"/>
      <c r="Z232" s="40"/>
      <c r="AA232" s="40"/>
      <c r="AB232" s="40"/>
      <c r="AC232" s="40"/>
      <c r="AD232" s="40"/>
      <c r="AE232" s="40"/>
      <c r="AF232" s="40"/>
      <c r="AG232" s="40"/>
      <c r="AH232" s="40"/>
      <c r="AI232" s="40"/>
      <c r="AJ232" s="40"/>
      <c r="AK232" s="40"/>
      <c r="AL232" s="40"/>
      <c r="AM232" s="40"/>
      <c r="AN232" s="40"/>
      <c r="AO232" s="40"/>
      <c r="AP232" s="40"/>
      <c r="AQ232" s="40"/>
      <c r="AR232" s="40"/>
      <c r="AS232" s="40"/>
      <c r="AT232" s="40"/>
      <c r="AU232" s="40"/>
      <c r="AV232" s="40"/>
      <c r="AW232" s="40"/>
      <c r="AX232" s="40"/>
      <c r="AY232" s="40"/>
      <c r="AZ232" s="40"/>
      <c r="BA232" s="40"/>
      <c r="BB232" s="40"/>
      <c r="BC232" s="40"/>
      <c r="BD232" s="40"/>
      <c r="BE232" s="40"/>
      <c r="BF232" s="40"/>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row>
    <row r="233" spans="10:158" x14ac:dyDescent="0.25">
      <c r="J233" s="40"/>
      <c r="K233" s="40"/>
      <c r="L233" s="40"/>
      <c r="M233" s="40"/>
      <c r="N233" s="40"/>
      <c r="O233" s="40"/>
      <c r="P233" s="40"/>
      <c r="Q233" s="40"/>
      <c r="R233" s="40"/>
      <c r="S233" s="40"/>
      <c r="T233" s="40"/>
      <c r="U233" s="40"/>
      <c r="V233" s="40"/>
      <c r="W233" s="40"/>
      <c r="X233" s="40"/>
      <c r="Y233" s="40"/>
      <c r="Z233" s="40"/>
      <c r="AA233" s="40"/>
      <c r="AB233" s="40"/>
      <c r="AC233" s="40"/>
      <c r="AD233" s="40"/>
      <c r="AE233" s="40"/>
      <c r="AF233" s="40"/>
      <c r="AG233" s="40"/>
      <c r="AH233" s="40"/>
      <c r="AI233" s="40"/>
      <c r="AJ233" s="40"/>
      <c r="AK233" s="40"/>
      <c r="AL233" s="40"/>
      <c r="AM233" s="40"/>
      <c r="AN233" s="40"/>
      <c r="AO233" s="40"/>
      <c r="AP233" s="40"/>
      <c r="AQ233" s="40"/>
      <c r="AR233" s="40"/>
      <c r="AS233" s="40"/>
      <c r="AT233" s="40"/>
      <c r="AU233" s="40"/>
      <c r="AV233" s="40"/>
      <c r="AW233" s="40"/>
      <c r="AX233" s="40"/>
      <c r="AY233" s="40"/>
      <c r="AZ233" s="40"/>
      <c r="BA233" s="40"/>
      <c r="BB233" s="40"/>
      <c r="BC233" s="40"/>
      <c r="BD233" s="40"/>
      <c r="BE233" s="40"/>
      <c r="BF233" s="40"/>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row>
    <row r="234" spans="10:158" x14ac:dyDescent="0.25">
      <c r="J234" s="40"/>
      <c r="K234" s="40"/>
      <c r="L234" s="40"/>
      <c r="M234" s="40"/>
      <c r="N234" s="40"/>
      <c r="O234" s="40"/>
      <c r="P234" s="40"/>
      <c r="Q234" s="40"/>
      <c r="R234" s="40"/>
      <c r="S234" s="40"/>
      <c r="T234" s="40"/>
      <c r="U234" s="40"/>
      <c r="V234" s="40"/>
      <c r="W234" s="40"/>
      <c r="X234" s="40"/>
      <c r="Y234" s="40"/>
      <c r="Z234" s="40"/>
      <c r="AA234" s="40"/>
      <c r="AB234" s="40"/>
      <c r="AC234" s="40"/>
      <c r="AD234" s="40"/>
      <c r="AE234" s="40"/>
      <c r="AF234" s="40"/>
      <c r="AG234" s="40"/>
      <c r="AH234" s="40"/>
      <c r="AI234" s="40"/>
      <c r="AJ234" s="40"/>
      <c r="AK234" s="40"/>
      <c r="AL234" s="40"/>
      <c r="AM234" s="40"/>
      <c r="AN234" s="40"/>
      <c r="AO234" s="40"/>
      <c r="AP234" s="40"/>
      <c r="AQ234" s="40"/>
      <c r="AR234" s="40"/>
      <c r="AS234" s="40"/>
      <c r="AT234" s="40"/>
      <c r="AU234" s="40"/>
      <c r="AV234" s="40"/>
      <c r="AW234" s="40"/>
      <c r="AX234" s="40"/>
      <c r="AY234" s="40"/>
      <c r="AZ234" s="40"/>
      <c r="BA234" s="40"/>
      <c r="BB234" s="40"/>
      <c r="BC234" s="40"/>
      <c r="BD234" s="40"/>
      <c r="BE234" s="40"/>
      <c r="BF234" s="40"/>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row>
    <row r="235" spans="10:158" x14ac:dyDescent="0.25">
      <c r="J235" s="40"/>
      <c r="K235" s="40"/>
      <c r="L235" s="40"/>
      <c r="M235" s="40"/>
      <c r="N235" s="40"/>
      <c r="O235" s="40"/>
      <c r="P235" s="40"/>
      <c r="Q235" s="40"/>
      <c r="R235" s="40"/>
      <c r="S235" s="40"/>
      <c r="T235" s="40"/>
      <c r="U235" s="40"/>
      <c r="V235" s="40"/>
      <c r="W235" s="40"/>
      <c r="X235" s="40"/>
      <c r="Y235" s="40"/>
      <c r="Z235" s="40"/>
      <c r="AA235" s="40"/>
      <c r="AB235" s="40"/>
      <c r="AC235" s="40"/>
      <c r="AD235" s="40"/>
      <c r="AE235" s="40"/>
      <c r="AF235" s="40"/>
      <c r="AG235" s="40"/>
      <c r="AH235" s="40"/>
      <c r="AI235" s="40"/>
      <c r="AJ235" s="40"/>
      <c r="AK235" s="40"/>
      <c r="AL235" s="40"/>
      <c r="AM235" s="40"/>
      <c r="AN235" s="40"/>
      <c r="AO235" s="40"/>
      <c r="AP235" s="40"/>
      <c r="AQ235" s="40"/>
      <c r="AR235" s="40"/>
      <c r="AS235" s="40"/>
      <c r="AT235" s="40"/>
      <c r="AU235" s="40"/>
      <c r="AV235" s="40"/>
      <c r="AW235" s="40"/>
      <c r="AX235" s="40"/>
      <c r="AY235" s="40"/>
      <c r="AZ235" s="40"/>
      <c r="BA235" s="40"/>
      <c r="BB235" s="40"/>
      <c r="BC235" s="40"/>
      <c r="BD235" s="40"/>
      <c r="BE235" s="40"/>
      <c r="BF235" s="40"/>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row>
    <row r="236" spans="10:158" x14ac:dyDescent="0.25">
      <c r="J236" s="40"/>
      <c r="K236" s="40"/>
      <c r="L236" s="40"/>
      <c r="M236" s="40"/>
      <c r="N236" s="40"/>
      <c r="O236" s="40"/>
      <c r="P236" s="40"/>
      <c r="Q236" s="40"/>
      <c r="R236" s="40"/>
      <c r="S236" s="40"/>
      <c r="T236" s="40"/>
      <c r="U236" s="40"/>
      <c r="V236" s="40"/>
      <c r="W236" s="40"/>
      <c r="X236" s="40"/>
      <c r="Y236" s="40"/>
      <c r="Z236" s="40"/>
      <c r="AA236" s="40"/>
      <c r="AB236" s="40"/>
      <c r="AC236" s="40"/>
      <c r="AD236" s="40"/>
      <c r="AE236" s="40"/>
      <c r="AF236" s="40"/>
      <c r="AG236" s="40"/>
      <c r="AH236" s="40"/>
      <c r="AI236" s="40"/>
      <c r="AJ236" s="40"/>
      <c r="AK236" s="40"/>
      <c r="AL236" s="40"/>
      <c r="AM236" s="40"/>
      <c r="AN236" s="40"/>
      <c r="AO236" s="40"/>
      <c r="AP236" s="40"/>
      <c r="AQ236" s="40"/>
      <c r="AR236" s="40"/>
      <c r="AS236" s="40"/>
      <c r="AT236" s="40"/>
      <c r="AU236" s="40"/>
      <c r="AV236" s="40"/>
      <c r="AW236" s="40"/>
      <c r="AX236" s="40"/>
      <c r="AY236" s="40"/>
      <c r="AZ236" s="40"/>
      <c r="BA236" s="40"/>
      <c r="BB236" s="40"/>
      <c r="BC236" s="40"/>
      <c r="BD236" s="40"/>
      <c r="BE236" s="40"/>
      <c r="BF236" s="40"/>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row>
    <row r="237" spans="10:158" x14ac:dyDescent="0.25">
      <c r="J237" s="40"/>
      <c r="K237" s="40"/>
      <c r="L237" s="40"/>
      <c r="M237" s="40"/>
      <c r="N237" s="40"/>
      <c r="O237" s="40"/>
      <c r="P237" s="40"/>
      <c r="Q237" s="40"/>
      <c r="R237" s="40"/>
      <c r="S237" s="40"/>
      <c r="T237" s="40"/>
      <c r="U237" s="40"/>
      <c r="V237" s="40"/>
      <c r="W237" s="40"/>
      <c r="X237" s="40"/>
      <c r="Y237" s="40"/>
      <c r="Z237" s="40"/>
      <c r="AA237" s="40"/>
      <c r="AB237" s="40"/>
      <c r="AC237" s="40"/>
      <c r="AD237" s="40"/>
      <c r="AE237" s="40"/>
      <c r="AF237" s="40"/>
      <c r="AG237" s="40"/>
      <c r="AH237" s="40"/>
      <c r="AI237" s="40"/>
      <c r="AJ237" s="40"/>
      <c r="AK237" s="40"/>
      <c r="AL237" s="40"/>
      <c r="AM237" s="40"/>
      <c r="AN237" s="40"/>
      <c r="AO237" s="40"/>
      <c r="AP237" s="40"/>
      <c r="AQ237" s="40"/>
      <c r="AR237" s="40"/>
      <c r="AS237" s="40"/>
      <c r="AT237" s="40"/>
      <c r="AU237" s="40"/>
      <c r="AV237" s="40"/>
      <c r="AW237" s="40"/>
      <c r="AX237" s="40"/>
      <c r="AY237" s="40"/>
      <c r="AZ237" s="40"/>
      <c r="BA237" s="40"/>
      <c r="BB237" s="40"/>
      <c r="BC237" s="40"/>
      <c r="BD237" s="40"/>
      <c r="BE237" s="40"/>
      <c r="BF237" s="40"/>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row>
    <row r="238" spans="10:158" x14ac:dyDescent="0.25">
      <c r="J238" s="40"/>
      <c r="K238" s="40"/>
      <c r="L238" s="40"/>
      <c r="M238" s="40"/>
      <c r="N238" s="40"/>
      <c r="O238" s="40"/>
      <c r="P238" s="40"/>
      <c r="Q238" s="40"/>
      <c r="R238" s="40"/>
      <c r="S238" s="40"/>
      <c r="T238" s="40"/>
      <c r="U238" s="40"/>
      <c r="V238" s="40"/>
      <c r="W238" s="40"/>
      <c r="X238" s="40"/>
      <c r="Y238" s="40"/>
      <c r="Z238" s="40"/>
      <c r="AA238" s="40"/>
      <c r="AB238" s="40"/>
      <c r="AC238" s="40"/>
      <c r="AD238" s="40"/>
      <c r="AE238" s="40"/>
      <c r="AF238" s="40"/>
      <c r="AG238" s="40"/>
      <c r="AH238" s="40"/>
      <c r="AI238" s="40"/>
      <c r="AJ238" s="40"/>
      <c r="AK238" s="40"/>
      <c r="AL238" s="40"/>
      <c r="AM238" s="40"/>
      <c r="AN238" s="40"/>
      <c r="AO238" s="40"/>
      <c r="AP238" s="40"/>
      <c r="AQ238" s="40"/>
      <c r="AR238" s="40"/>
      <c r="AS238" s="40"/>
      <c r="AT238" s="40"/>
      <c r="AU238" s="40"/>
      <c r="AV238" s="40"/>
      <c r="AW238" s="40"/>
      <c r="AX238" s="40"/>
      <c r="AY238" s="40"/>
      <c r="AZ238" s="40"/>
      <c r="BA238" s="40"/>
      <c r="BB238" s="40"/>
      <c r="BC238" s="40"/>
      <c r="BD238" s="40"/>
      <c r="BE238" s="40"/>
      <c r="BF238" s="40"/>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row>
    <row r="239" spans="10:158" x14ac:dyDescent="0.25">
      <c r="J239" s="40"/>
      <c r="K239" s="40"/>
      <c r="L239" s="40"/>
      <c r="M239" s="40"/>
      <c r="N239" s="40"/>
      <c r="O239" s="40"/>
      <c r="P239" s="40"/>
      <c r="Q239" s="40"/>
      <c r="R239" s="40"/>
      <c r="S239" s="40"/>
      <c r="T239" s="40"/>
      <c r="U239" s="40"/>
      <c r="V239" s="40"/>
      <c r="W239" s="40"/>
      <c r="X239" s="40"/>
      <c r="Y239" s="40"/>
      <c r="Z239" s="40"/>
      <c r="AA239" s="40"/>
      <c r="AB239" s="40"/>
      <c r="AC239" s="40"/>
      <c r="AD239" s="40"/>
      <c r="AE239" s="40"/>
      <c r="AF239" s="40"/>
      <c r="AG239" s="40"/>
      <c r="AH239" s="40"/>
      <c r="AI239" s="40"/>
      <c r="AJ239" s="40"/>
      <c r="AK239" s="40"/>
      <c r="AL239" s="40"/>
      <c r="AM239" s="40"/>
      <c r="AN239" s="40"/>
      <c r="AO239" s="40"/>
      <c r="AP239" s="40"/>
      <c r="AQ239" s="40"/>
      <c r="AR239" s="40"/>
      <c r="AS239" s="40"/>
      <c r="AT239" s="40"/>
      <c r="AU239" s="40"/>
      <c r="AV239" s="40"/>
      <c r="AW239" s="40"/>
      <c r="AX239" s="40"/>
      <c r="AY239" s="40"/>
      <c r="AZ239" s="40"/>
      <c r="BA239" s="40"/>
      <c r="BB239" s="40"/>
      <c r="BC239" s="40"/>
      <c r="BD239" s="40"/>
      <c r="BE239" s="40"/>
      <c r="BF239" s="40"/>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row>
    <row r="240" spans="10:158" x14ac:dyDescent="0.25">
      <c r="J240" s="40"/>
      <c r="K240" s="40"/>
      <c r="L240" s="40"/>
      <c r="M240" s="40"/>
      <c r="N240" s="40"/>
      <c r="O240" s="40"/>
      <c r="P240" s="40"/>
      <c r="Q240" s="40"/>
      <c r="R240" s="40"/>
      <c r="S240" s="40"/>
      <c r="T240" s="40"/>
      <c r="U240" s="40"/>
      <c r="V240" s="40"/>
      <c r="W240" s="40"/>
      <c r="X240" s="40"/>
      <c r="Y240" s="40"/>
      <c r="Z240" s="40"/>
      <c r="AA240" s="40"/>
      <c r="AB240" s="40"/>
      <c r="AC240" s="40"/>
      <c r="AD240" s="40"/>
      <c r="AE240" s="40"/>
      <c r="AF240" s="40"/>
      <c r="AG240" s="40"/>
      <c r="AH240" s="40"/>
      <c r="AI240" s="40"/>
      <c r="AJ240" s="40"/>
      <c r="AK240" s="40"/>
      <c r="AL240" s="40"/>
      <c r="AM240" s="40"/>
      <c r="AN240" s="40"/>
      <c r="AO240" s="40"/>
      <c r="AP240" s="40"/>
      <c r="AQ240" s="40"/>
      <c r="AR240" s="40"/>
      <c r="AS240" s="40"/>
      <c r="AT240" s="40"/>
      <c r="AU240" s="40"/>
      <c r="AV240" s="40"/>
      <c r="AW240" s="40"/>
      <c r="AX240" s="40"/>
      <c r="AY240" s="40"/>
      <c r="AZ240" s="40"/>
      <c r="BA240" s="40"/>
      <c r="BB240" s="40"/>
      <c r="BC240" s="40"/>
      <c r="BD240" s="40"/>
      <c r="BE240" s="40"/>
      <c r="BF240" s="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row>
    <row r="241" spans="10:158" x14ac:dyDescent="0.25">
      <c r="J241" s="40"/>
      <c r="K241" s="40"/>
      <c r="L241" s="40"/>
      <c r="M241" s="40"/>
      <c r="N241" s="40"/>
      <c r="O241" s="40"/>
      <c r="P241" s="40"/>
      <c r="Q241" s="40"/>
      <c r="R241" s="40"/>
      <c r="S241" s="40"/>
      <c r="T241" s="40"/>
      <c r="U241" s="40"/>
      <c r="V241" s="40"/>
      <c r="W241" s="40"/>
      <c r="X241" s="40"/>
      <c r="Y241" s="40"/>
      <c r="Z241" s="40"/>
      <c r="AA241" s="40"/>
      <c r="AB241" s="40"/>
      <c r="AC241" s="40"/>
      <c r="AD241" s="40"/>
      <c r="AE241" s="40"/>
      <c r="AF241" s="40"/>
      <c r="AG241" s="40"/>
      <c r="AH241" s="40"/>
      <c r="AI241" s="40"/>
      <c r="AJ241" s="40"/>
      <c r="AK241" s="40"/>
      <c r="AL241" s="40"/>
      <c r="AM241" s="40"/>
      <c r="AN241" s="40"/>
      <c r="AO241" s="40"/>
      <c r="AP241" s="40"/>
      <c r="AQ241" s="40"/>
      <c r="AR241" s="40"/>
      <c r="AS241" s="40"/>
      <c r="AT241" s="40"/>
      <c r="AU241" s="40"/>
      <c r="AV241" s="40"/>
      <c r="AW241" s="40"/>
      <c r="AX241" s="40"/>
      <c r="AY241" s="40"/>
      <c r="AZ241" s="40"/>
      <c r="BA241" s="40"/>
      <c r="BB241" s="40"/>
      <c r="BC241" s="40"/>
      <c r="BD241" s="40"/>
      <c r="BE241" s="40"/>
      <c r="BF241" s="40"/>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row>
    <row r="242" spans="10:158" x14ac:dyDescent="0.25">
      <c r="J242" s="40"/>
      <c r="K242" s="40"/>
      <c r="L242" s="40"/>
      <c r="M242" s="40"/>
      <c r="N242" s="40"/>
      <c r="O242" s="40"/>
      <c r="P242" s="40"/>
      <c r="Q242" s="40"/>
      <c r="R242" s="40"/>
      <c r="S242" s="40"/>
      <c r="T242" s="40"/>
      <c r="U242" s="40"/>
      <c r="V242" s="40"/>
      <c r="W242" s="40"/>
      <c r="X242" s="40"/>
      <c r="Y242" s="40"/>
      <c r="Z242" s="40"/>
      <c r="AA242" s="40"/>
      <c r="AB242" s="40"/>
      <c r="AC242" s="40"/>
      <c r="AD242" s="40"/>
      <c r="AE242" s="40"/>
      <c r="AF242" s="40"/>
      <c r="AG242" s="40"/>
      <c r="AH242" s="40"/>
      <c r="AI242" s="40"/>
      <c r="AJ242" s="40"/>
      <c r="AK242" s="40"/>
      <c r="AL242" s="40"/>
      <c r="AM242" s="40"/>
      <c r="AN242" s="40"/>
      <c r="AO242" s="40"/>
      <c r="AP242" s="40"/>
      <c r="AQ242" s="40"/>
      <c r="AR242" s="40"/>
      <c r="AS242" s="40"/>
      <c r="AT242" s="40"/>
      <c r="AU242" s="40"/>
      <c r="AV242" s="40"/>
      <c r="AW242" s="40"/>
      <c r="AX242" s="40"/>
      <c r="AY242" s="40"/>
      <c r="AZ242" s="40"/>
      <c r="BA242" s="40"/>
      <c r="BB242" s="40"/>
      <c r="BC242" s="40"/>
      <c r="BD242" s="40"/>
      <c r="BE242" s="40"/>
      <c r="BF242" s="40"/>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row>
    <row r="243" spans="10:158" x14ac:dyDescent="0.25">
      <c r="J243" s="40"/>
      <c r="K243" s="40"/>
      <c r="L243" s="40"/>
      <c r="M243" s="40"/>
      <c r="N243" s="40"/>
      <c r="O243" s="40"/>
      <c r="P243" s="40"/>
      <c r="Q243" s="40"/>
      <c r="R243" s="40"/>
      <c r="S243" s="40"/>
      <c r="T243" s="40"/>
      <c r="U243" s="40"/>
      <c r="V243" s="40"/>
      <c r="W243" s="40"/>
      <c r="X243" s="40"/>
      <c r="Y243" s="40"/>
      <c r="Z243" s="40"/>
      <c r="AA243" s="40"/>
      <c r="AB243" s="40"/>
      <c r="AC243" s="40"/>
      <c r="AD243" s="40"/>
      <c r="AE243" s="40"/>
      <c r="AF243" s="40"/>
      <c r="AG243" s="40"/>
      <c r="AH243" s="40"/>
      <c r="AI243" s="40"/>
      <c r="AJ243" s="40"/>
      <c r="AK243" s="40"/>
      <c r="AL243" s="40"/>
      <c r="AM243" s="40"/>
      <c r="AN243" s="40"/>
      <c r="AO243" s="40"/>
      <c r="AP243" s="40"/>
      <c r="AQ243" s="40"/>
      <c r="AR243" s="40"/>
      <c r="AS243" s="40"/>
      <c r="AT243" s="40"/>
      <c r="AU243" s="40"/>
      <c r="AV243" s="40"/>
      <c r="AW243" s="40"/>
      <c r="AX243" s="40"/>
      <c r="AY243" s="40"/>
      <c r="AZ243" s="40"/>
      <c r="BA243" s="40"/>
      <c r="BB243" s="40"/>
      <c r="BC243" s="40"/>
      <c r="BD243" s="40"/>
      <c r="BE243" s="40"/>
      <c r="BF243" s="40"/>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row>
    <row r="244" spans="10:158" x14ac:dyDescent="0.25">
      <c r="J244" s="40"/>
      <c r="K244" s="40"/>
      <c r="L244" s="40"/>
      <c r="M244" s="40"/>
      <c r="N244" s="40"/>
      <c r="O244" s="40"/>
      <c r="P244" s="40"/>
      <c r="Q244" s="40"/>
      <c r="R244" s="40"/>
      <c r="S244" s="40"/>
      <c r="T244" s="40"/>
      <c r="U244" s="40"/>
      <c r="V244" s="40"/>
      <c r="W244" s="40"/>
      <c r="X244" s="40"/>
      <c r="Y244" s="40"/>
      <c r="Z244" s="40"/>
      <c r="AA244" s="40"/>
      <c r="AB244" s="40"/>
      <c r="AC244" s="40"/>
      <c r="AD244" s="40"/>
      <c r="AE244" s="40"/>
      <c r="AF244" s="40"/>
      <c r="AG244" s="40"/>
      <c r="AH244" s="40"/>
      <c r="AI244" s="40"/>
      <c r="AJ244" s="40"/>
      <c r="AK244" s="40"/>
      <c r="AL244" s="40"/>
      <c r="AM244" s="40"/>
      <c r="AN244" s="40"/>
      <c r="AO244" s="40"/>
      <c r="AP244" s="40"/>
      <c r="AQ244" s="40"/>
      <c r="AR244" s="40"/>
      <c r="AS244" s="40"/>
      <c r="AT244" s="40"/>
      <c r="AU244" s="40"/>
      <c r="AV244" s="40"/>
      <c r="AW244" s="40"/>
      <c r="AX244" s="40"/>
      <c r="AY244" s="40"/>
      <c r="AZ244" s="40"/>
      <c r="BA244" s="40"/>
      <c r="BB244" s="40"/>
      <c r="BC244" s="40"/>
      <c r="BD244" s="40"/>
      <c r="BE244" s="40"/>
      <c r="BF244" s="40"/>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row>
    <row r="245" spans="10:158" x14ac:dyDescent="0.25">
      <c r="J245" s="40"/>
      <c r="K245" s="40"/>
      <c r="L245" s="40"/>
      <c r="M245" s="40"/>
      <c r="N245" s="40"/>
      <c r="O245" s="40"/>
      <c r="P245" s="40"/>
      <c r="Q245" s="40"/>
      <c r="R245" s="40"/>
      <c r="S245" s="40"/>
      <c r="T245" s="40"/>
      <c r="U245" s="40"/>
      <c r="V245" s="40"/>
      <c r="W245" s="40"/>
      <c r="X245" s="40"/>
      <c r="Y245" s="40"/>
      <c r="Z245" s="40"/>
      <c r="AA245" s="40"/>
      <c r="AB245" s="40"/>
      <c r="AC245" s="40"/>
      <c r="AD245" s="40"/>
      <c r="AE245" s="40"/>
      <c r="AF245" s="40"/>
      <c r="AG245" s="40"/>
      <c r="AH245" s="40"/>
      <c r="AI245" s="40"/>
      <c r="AJ245" s="40"/>
      <c r="AK245" s="40"/>
      <c r="AL245" s="40"/>
      <c r="AM245" s="40"/>
      <c r="AN245" s="40"/>
      <c r="AO245" s="40"/>
      <c r="AP245" s="40"/>
      <c r="AQ245" s="40"/>
      <c r="AR245" s="40"/>
      <c r="AS245" s="40"/>
      <c r="AT245" s="40"/>
      <c r="AU245" s="40"/>
      <c r="AV245" s="40"/>
      <c r="AW245" s="40"/>
      <c r="AX245" s="40"/>
      <c r="AY245" s="40"/>
      <c r="AZ245" s="40"/>
      <c r="BA245" s="40"/>
      <c r="BB245" s="40"/>
      <c r="BC245" s="40"/>
      <c r="BD245" s="40"/>
      <c r="BE245" s="40"/>
      <c r="BF245" s="40"/>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row>
    <row r="246" spans="10:158" x14ac:dyDescent="0.25">
      <c r="J246" s="40"/>
      <c r="K246" s="40"/>
      <c r="L246" s="40"/>
      <c r="M246" s="40"/>
      <c r="N246" s="40"/>
      <c r="O246" s="40"/>
      <c r="P246" s="40"/>
      <c r="Q246" s="40"/>
      <c r="R246" s="40"/>
      <c r="S246" s="40"/>
      <c r="T246" s="40"/>
      <c r="U246" s="40"/>
      <c r="V246" s="40"/>
      <c r="W246" s="40"/>
      <c r="X246" s="40"/>
      <c r="Y246" s="40"/>
      <c r="Z246" s="40"/>
      <c r="AA246" s="40"/>
      <c r="AB246" s="40"/>
      <c r="AC246" s="40"/>
      <c r="AD246" s="40"/>
      <c r="AE246" s="40"/>
      <c r="AF246" s="40"/>
      <c r="AG246" s="40"/>
      <c r="AH246" s="40"/>
      <c r="AI246" s="40"/>
      <c r="AJ246" s="40"/>
      <c r="AK246" s="40"/>
      <c r="AL246" s="40"/>
      <c r="AM246" s="40"/>
      <c r="AN246" s="40"/>
      <c r="AO246" s="40"/>
      <c r="AP246" s="40"/>
      <c r="AQ246" s="40"/>
      <c r="AR246" s="40"/>
      <c r="AS246" s="40"/>
      <c r="AT246" s="40"/>
      <c r="AU246" s="40"/>
      <c r="AV246" s="40"/>
      <c r="AW246" s="40"/>
      <c r="AX246" s="40"/>
      <c r="AY246" s="40"/>
      <c r="AZ246" s="40"/>
      <c r="BA246" s="40"/>
      <c r="BB246" s="40"/>
      <c r="BC246" s="40"/>
      <c r="BD246" s="40"/>
      <c r="BE246" s="40"/>
      <c r="BF246" s="40"/>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row>
    <row r="247" spans="10:158" x14ac:dyDescent="0.25">
      <c r="J247" s="40"/>
      <c r="K247" s="40"/>
      <c r="L247" s="40"/>
      <c r="M247" s="40"/>
      <c r="N247" s="40"/>
      <c r="O247" s="40"/>
      <c r="P247" s="40"/>
      <c r="Q247" s="40"/>
      <c r="R247" s="40"/>
      <c r="S247" s="40"/>
      <c r="T247" s="40"/>
      <c r="U247" s="40"/>
      <c r="V247" s="40"/>
      <c r="W247" s="40"/>
      <c r="X247" s="40"/>
      <c r="Y247" s="40"/>
      <c r="Z247" s="40"/>
      <c r="AA247" s="40"/>
      <c r="AB247" s="40"/>
      <c r="AC247" s="40"/>
      <c r="AD247" s="40"/>
      <c r="AE247" s="40"/>
      <c r="AF247" s="40"/>
      <c r="AG247" s="40"/>
      <c r="AH247" s="40"/>
      <c r="AI247" s="40"/>
      <c r="AJ247" s="40"/>
      <c r="AK247" s="40"/>
      <c r="AL247" s="40"/>
      <c r="AM247" s="40"/>
      <c r="AN247" s="40"/>
      <c r="AO247" s="40"/>
      <c r="AP247" s="40"/>
      <c r="AQ247" s="40"/>
      <c r="AR247" s="40"/>
      <c r="AS247" s="40"/>
      <c r="AT247" s="40"/>
      <c r="AU247" s="40"/>
      <c r="AV247" s="40"/>
      <c r="AW247" s="40"/>
      <c r="AX247" s="40"/>
      <c r="AY247" s="40"/>
      <c r="AZ247" s="40"/>
      <c r="BA247" s="40"/>
      <c r="BB247" s="40"/>
      <c r="BC247" s="40"/>
      <c r="BD247" s="40"/>
      <c r="BE247" s="40"/>
      <c r="BF247" s="40"/>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row>
    <row r="248" spans="10:158" x14ac:dyDescent="0.25">
      <c r="J248" s="40"/>
      <c r="K248" s="40"/>
      <c r="L248" s="40"/>
      <c r="M248" s="40"/>
      <c r="N248" s="40"/>
      <c r="O248" s="40"/>
      <c r="P248" s="40"/>
      <c r="Q248" s="40"/>
      <c r="R248" s="40"/>
      <c r="S248" s="40"/>
      <c r="T248" s="40"/>
      <c r="U248" s="40"/>
      <c r="V248" s="40"/>
      <c r="W248" s="40"/>
      <c r="X248" s="40"/>
      <c r="Y248" s="40"/>
      <c r="Z248" s="40"/>
      <c r="AA248" s="40"/>
      <c r="AB248" s="40"/>
      <c r="AC248" s="40"/>
      <c r="AD248" s="40"/>
      <c r="AE248" s="40"/>
      <c r="AF248" s="40"/>
      <c r="AG248" s="40"/>
      <c r="AH248" s="40"/>
      <c r="AI248" s="40"/>
      <c r="AJ248" s="40"/>
      <c r="AK248" s="40"/>
      <c r="AL248" s="40"/>
      <c r="AM248" s="40"/>
      <c r="AN248" s="40"/>
      <c r="AO248" s="40"/>
      <c r="AP248" s="40"/>
      <c r="AQ248" s="40"/>
      <c r="AR248" s="40"/>
      <c r="AS248" s="40"/>
      <c r="AT248" s="40"/>
      <c r="AU248" s="40"/>
      <c r="AV248" s="40"/>
      <c r="AW248" s="40"/>
      <c r="AX248" s="40"/>
      <c r="AY248" s="40"/>
      <c r="AZ248" s="40"/>
      <c r="BA248" s="40"/>
      <c r="BB248" s="40"/>
      <c r="BC248" s="40"/>
      <c r="BD248" s="40"/>
      <c r="BE248" s="40"/>
      <c r="BF248" s="40"/>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row>
    <row r="249" spans="10:158" x14ac:dyDescent="0.25">
      <c r="J249" s="40"/>
      <c r="K249" s="40"/>
      <c r="L249" s="40"/>
      <c r="M249" s="40"/>
      <c r="N249" s="40"/>
      <c r="O249" s="40"/>
      <c r="P249" s="40"/>
      <c r="Q249" s="40"/>
      <c r="R249" s="40"/>
      <c r="S249" s="40"/>
      <c r="T249" s="40"/>
      <c r="U249" s="40"/>
      <c r="V249" s="40"/>
      <c r="W249" s="40"/>
      <c r="X249" s="40"/>
      <c r="Y249" s="40"/>
      <c r="Z249" s="40"/>
      <c r="AA249" s="40"/>
      <c r="AB249" s="40"/>
      <c r="AC249" s="40"/>
      <c r="AD249" s="40"/>
      <c r="AE249" s="40"/>
      <c r="AF249" s="40"/>
      <c r="AG249" s="40"/>
      <c r="AH249" s="40"/>
      <c r="AI249" s="40"/>
      <c r="AJ249" s="40"/>
      <c r="AK249" s="40"/>
      <c r="AL249" s="40"/>
      <c r="AM249" s="40"/>
      <c r="AN249" s="40"/>
      <c r="AO249" s="40"/>
      <c r="AP249" s="40"/>
      <c r="AQ249" s="40"/>
      <c r="AR249" s="40"/>
      <c r="AS249" s="40"/>
      <c r="AT249" s="40"/>
      <c r="AU249" s="40"/>
      <c r="AV249" s="40"/>
      <c r="AW249" s="40"/>
      <c r="AX249" s="40"/>
      <c r="AY249" s="40"/>
      <c r="AZ249" s="40"/>
      <c r="BA249" s="40"/>
      <c r="BB249" s="40"/>
      <c r="BC249" s="40"/>
      <c r="BD249" s="40"/>
      <c r="BE249" s="40"/>
      <c r="BF249" s="40"/>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row>
    <row r="250" spans="10:158" x14ac:dyDescent="0.25">
      <c r="J250" s="40"/>
      <c r="K250" s="40"/>
      <c r="L250" s="40"/>
      <c r="M250" s="40"/>
      <c r="N250" s="40"/>
      <c r="O250" s="40"/>
      <c r="P250" s="40"/>
      <c r="Q250" s="40"/>
      <c r="R250" s="40"/>
      <c r="S250" s="40"/>
      <c r="T250" s="40"/>
      <c r="U250" s="40"/>
      <c r="V250" s="40"/>
      <c r="W250" s="40"/>
      <c r="X250" s="40"/>
      <c r="Y250" s="40"/>
      <c r="Z250" s="40"/>
      <c r="AA250" s="40"/>
      <c r="AB250" s="40"/>
      <c r="AC250" s="40"/>
      <c r="AD250" s="40"/>
      <c r="AE250" s="40"/>
      <c r="AF250" s="40"/>
      <c r="AG250" s="40"/>
      <c r="AH250" s="40"/>
      <c r="AI250" s="40"/>
      <c r="AJ250" s="40"/>
      <c r="AK250" s="40"/>
      <c r="AL250" s="40"/>
      <c r="AM250" s="40"/>
      <c r="AN250" s="40"/>
      <c r="AO250" s="40"/>
      <c r="AP250" s="40"/>
      <c r="AQ250" s="40"/>
      <c r="AR250" s="40"/>
      <c r="AS250" s="40"/>
      <c r="AT250" s="40"/>
      <c r="AU250" s="40"/>
      <c r="AV250" s="40"/>
      <c r="AW250" s="40"/>
      <c r="AX250" s="40"/>
      <c r="AY250" s="40"/>
      <c r="AZ250" s="40"/>
      <c r="BA250" s="40"/>
      <c r="BB250" s="40"/>
      <c r="BC250" s="40"/>
      <c r="BD250" s="40"/>
      <c r="BE250" s="40"/>
      <c r="BF250" s="4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row>
    <row r="251" spans="10:158" x14ac:dyDescent="0.25">
      <c r="J251" s="40"/>
      <c r="K251" s="40"/>
      <c r="L251" s="40"/>
      <c r="M251" s="40"/>
      <c r="N251" s="40"/>
      <c r="O251" s="40"/>
      <c r="P251" s="40"/>
      <c r="Q251" s="40"/>
      <c r="R251" s="40"/>
      <c r="S251" s="40"/>
      <c r="T251" s="40"/>
      <c r="U251" s="40"/>
      <c r="V251" s="40"/>
      <c r="W251" s="40"/>
      <c r="X251" s="40"/>
      <c r="Y251" s="40"/>
      <c r="Z251" s="40"/>
      <c r="AA251" s="40"/>
      <c r="AB251" s="40"/>
      <c r="AC251" s="40"/>
      <c r="AD251" s="40"/>
      <c r="AE251" s="40"/>
      <c r="AF251" s="40"/>
      <c r="AG251" s="40"/>
      <c r="AH251" s="40"/>
      <c r="AI251" s="40"/>
      <c r="AJ251" s="40"/>
      <c r="AK251" s="40"/>
      <c r="AL251" s="40"/>
      <c r="AM251" s="40"/>
      <c r="AN251" s="40"/>
      <c r="AO251" s="40"/>
      <c r="AP251" s="40"/>
      <c r="AQ251" s="40"/>
      <c r="AR251" s="40"/>
      <c r="AS251" s="40"/>
      <c r="AT251" s="40"/>
      <c r="AU251" s="40"/>
      <c r="AV251" s="40"/>
      <c r="AW251" s="40"/>
      <c r="AX251" s="40"/>
      <c r="AY251" s="40"/>
      <c r="AZ251" s="40"/>
      <c r="BA251" s="40"/>
      <c r="BB251" s="40"/>
      <c r="BC251" s="40"/>
      <c r="BD251" s="40"/>
      <c r="BE251" s="40"/>
      <c r="BF251" s="40"/>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row>
    <row r="252" spans="10:158" x14ac:dyDescent="0.25">
      <c r="J252" s="40"/>
      <c r="K252" s="40"/>
      <c r="L252" s="40"/>
      <c r="M252" s="40"/>
      <c r="N252" s="40"/>
      <c r="O252" s="40"/>
      <c r="P252" s="40"/>
      <c r="Q252" s="40"/>
      <c r="R252" s="40"/>
      <c r="S252" s="40"/>
      <c r="T252" s="40"/>
      <c r="U252" s="40"/>
      <c r="V252" s="40"/>
      <c r="W252" s="40"/>
      <c r="X252" s="40"/>
      <c r="Y252" s="40"/>
      <c r="Z252" s="40"/>
      <c r="AA252" s="40"/>
      <c r="AB252" s="40"/>
      <c r="AC252" s="40"/>
      <c r="AD252" s="40"/>
      <c r="AE252" s="40"/>
      <c r="AF252" s="40"/>
      <c r="AG252" s="40"/>
      <c r="AH252" s="40"/>
      <c r="AI252" s="40"/>
      <c r="AJ252" s="40"/>
      <c r="AK252" s="40"/>
      <c r="AL252" s="40"/>
      <c r="AM252" s="40"/>
      <c r="AN252" s="40"/>
      <c r="AO252" s="40"/>
      <c r="AP252" s="40"/>
      <c r="AQ252" s="40"/>
      <c r="AR252" s="40"/>
      <c r="AS252" s="40"/>
      <c r="AT252" s="40"/>
      <c r="AU252" s="40"/>
      <c r="AV252" s="40"/>
      <c r="AW252" s="40"/>
      <c r="AX252" s="40"/>
      <c r="AY252" s="40"/>
      <c r="AZ252" s="40"/>
      <c r="BA252" s="40"/>
      <c r="BB252" s="40"/>
      <c r="BC252" s="40"/>
      <c r="BD252" s="40"/>
      <c r="BE252" s="40"/>
      <c r="BF252" s="40"/>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row>
    <row r="253" spans="10:158" x14ac:dyDescent="0.25">
      <c r="J253" s="40"/>
      <c r="K253" s="40"/>
      <c r="L253" s="40"/>
      <c r="M253" s="40"/>
      <c r="N253" s="40"/>
      <c r="O253" s="40"/>
      <c r="P253" s="40"/>
      <c r="Q253" s="40"/>
      <c r="R253" s="40"/>
      <c r="S253" s="40"/>
      <c r="T253" s="40"/>
      <c r="U253" s="40"/>
      <c r="V253" s="40"/>
      <c r="W253" s="40"/>
      <c r="X253" s="40"/>
      <c r="Y253" s="40"/>
      <c r="Z253" s="40"/>
      <c r="AA253" s="40"/>
      <c r="AB253" s="40"/>
      <c r="AC253" s="40"/>
      <c r="AD253" s="40"/>
      <c r="AE253" s="40"/>
      <c r="AF253" s="40"/>
      <c r="AG253" s="40"/>
      <c r="AH253" s="40"/>
      <c r="AI253" s="40"/>
      <c r="AJ253" s="40"/>
      <c r="AK253" s="40"/>
      <c r="AL253" s="40"/>
      <c r="AM253" s="40"/>
      <c r="AN253" s="40"/>
      <c r="AO253" s="40"/>
      <c r="AP253" s="40"/>
      <c r="AQ253" s="40"/>
      <c r="AR253" s="40"/>
      <c r="AS253" s="40"/>
      <c r="AT253" s="40"/>
      <c r="AU253" s="40"/>
      <c r="AV253" s="40"/>
      <c r="AW253" s="40"/>
      <c r="AX253" s="40"/>
      <c r="AY253" s="40"/>
      <c r="AZ253" s="40"/>
      <c r="BA253" s="40"/>
      <c r="BB253" s="40"/>
      <c r="BC253" s="40"/>
      <c r="BD253" s="40"/>
      <c r="BE253" s="40"/>
      <c r="BF253" s="40"/>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row>
    <row r="254" spans="10:158" x14ac:dyDescent="0.25">
      <c r="J254" s="40"/>
      <c r="K254" s="40"/>
      <c r="L254" s="40"/>
      <c r="M254" s="40"/>
      <c r="N254" s="40"/>
      <c r="O254" s="40"/>
      <c r="P254" s="40"/>
      <c r="Q254" s="40"/>
      <c r="R254" s="40"/>
      <c r="S254" s="40"/>
      <c r="T254" s="40"/>
      <c r="U254" s="40"/>
      <c r="V254" s="40"/>
      <c r="W254" s="40"/>
      <c r="X254" s="40"/>
      <c r="Y254" s="40"/>
      <c r="Z254" s="40"/>
      <c r="AA254" s="40"/>
      <c r="AB254" s="40"/>
      <c r="AC254" s="40"/>
      <c r="AD254" s="40"/>
      <c r="AE254" s="40"/>
      <c r="AF254" s="40"/>
      <c r="AG254" s="40"/>
      <c r="AH254" s="40"/>
      <c r="AI254" s="40"/>
      <c r="AJ254" s="40"/>
      <c r="AK254" s="40"/>
      <c r="AL254" s="40"/>
      <c r="AM254" s="40"/>
      <c r="AN254" s="40"/>
      <c r="AO254" s="40"/>
      <c r="AP254" s="40"/>
      <c r="AQ254" s="40"/>
      <c r="AR254" s="40"/>
      <c r="AS254" s="40"/>
      <c r="AT254" s="40"/>
      <c r="AU254" s="40"/>
      <c r="AV254" s="40"/>
      <c r="AW254" s="40"/>
      <c r="AX254" s="40"/>
      <c r="AY254" s="40"/>
      <c r="AZ254" s="40"/>
      <c r="BA254" s="40"/>
      <c r="BB254" s="40"/>
      <c r="BC254" s="40"/>
      <c r="BD254" s="40"/>
      <c r="BE254" s="40"/>
      <c r="BF254" s="40"/>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row>
    <row r="255" spans="10:158" x14ac:dyDescent="0.25">
      <c r="J255" s="40"/>
      <c r="K255" s="40"/>
      <c r="L255" s="40"/>
      <c r="M255" s="40"/>
      <c r="N255" s="40"/>
      <c r="O255" s="40"/>
      <c r="P255" s="40"/>
      <c r="Q255" s="40"/>
      <c r="R255" s="40"/>
      <c r="S255" s="40"/>
      <c r="T255" s="40"/>
      <c r="U255" s="40"/>
      <c r="V255" s="40"/>
      <c r="W255" s="40"/>
      <c r="X255" s="40"/>
      <c r="Y255" s="40"/>
      <c r="Z255" s="40"/>
      <c r="AA255" s="40"/>
      <c r="AB255" s="40"/>
      <c r="AC255" s="40"/>
      <c r="AD255" s="40"/>
      <c r="AE255" s="40"/>
      <c r="AF255" s="40"/>
      <c r="AG255" s="40"/>
      <c r="AH255" s="40"/>
      <c r="AI255" s="40"/>
      <c r="AJ255" s="40"/>
      <c r="AK255" s="40"/>
      <c r="AL255" s="40"/>
      <c r="AM255" s="40"/>
      <c r="AN255" s="40"/>
      <c r="AO255" s="40"/>
      <c r="AP255" s="40"/>
      <c r="AQ255" s="40"/>
      <c r="AR255" s="40"/>
      <c r="AS255" s="40"/>
      <c r="AT255" s="40"/>
      <c r="AU255" s="40"/>
      <c r="AV255" s="40"/>
      <c r="AW255" s="40"/>
      <c r="AX255" s="40"/>
      <c r="AY255" s="40"/>
      <c r="AZ255" s="40"/>
      <c r="BA255" s="40"/>
      <c r="BB255" s="40"/>
      <c r="BC255" s="40"/>
      <c r="BD255" s="40"/>
      <c r="BE255" s="40"/>
      <c r="BF255" s="40"/>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row>
    <row r="256" spans="10:158" x14ac:dyDescent="0.25">
      <c r="J256" s="40"/>
      <c r="K256" s="40"/>
      <c r="L256" s="40"/>
      <c r="M256" s="40"/>
      <c r="N256" s="40"/>
      <c r="O256" s="40"/>
      <c r="P256" s="40"/>
      <c r="Q256" s="40"/>
      <c r="R256" s="40"/>
      <c r="S256" s="40"/>
      <c r="T256" s="40"/>
      <c r="U256" s="40"/>
      <c r="V256" s="40"/>
      <c r="W256" s="40"/>
      <c r="X256" s="40"/>
      <c r="Y256" s="40"/>
      <c r="Z256" s="40"/>
      <c r="AA256" s="40"/>
      <c r="AB256" s="40"/>
      <c r="AC256" s="40"/>
      <c r="AD256" s="40"/>
      <c r="AE256" s="40"/>
      <c r="AF256" s="40"/>
      <c r="AG256" s="40"/>
      <c r="AH256" s="40"/>
      <c r="AI256" s="40"/>
      <c r="AJ256" s="40"/>
      <c r="AK256" s="40"/>
      <c r="AL256" s="40"/>
      <c r="AM256" s="40"/>
      <c r="AN256" s="40"/>
      <c r="AO256" s="40"/>
      <c r="AP256" s="40"/>
      <c r="AQ256" s="40"/>
      <c r="AR256" s="40"/>
      <c r="AS256" s="40"/>
      <c r="AT256" s="40"/>
      <c r="AU256" s="40"/>
      <c r="AV256" s="40"/>
      <c r="AW256" s="40"/>
      <c r="AX256" s="40"/>
      <c r="AY256" s="40"/>
      <c r="AZ256" s="40"/>
      <c r="BA256" s="40"/>
      <c r="BB256" s="40"/>
      <c r="BC256" s="40"/>
      <c r="BD256" s="40"/>
      <c r="BE256" s="40"/>
      <c r="BF256" s="40"/>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row>
    <row r="257" spans="10:158" x14ac:dyDescent="0.25">
      <c r="J257" s="40"/>
      <c r="K257" s="40"/>
      <c r="L257" s="40"/>
      <c r="M257" s="40"/>
      <c r="N257" s="40"/>
      <c r="O257" s="40"/>
      <c r="P257" s="40"/>
      <c r="Q257" s="40"/>
      <c r="R257" s="40"/>
      <c r="S257" s="40"/>
      <c r="T257" s="40"/>
      <c r="U257" s="40"/>
      <c r="V257" s="40"/>
      <c r="W257" s="40"/>
      <c r="X257" s="40"/>
      <c r="Y257" s="40"/>
      <c r="Z257" s="40"/>
      <c r="AA257" s="40"/>
      <c r="AB257" s="40"/>
      <c r="AC257" s="40"/>
      <c r="AD257" s="40"/>
      <c r="AE257" s="40"/>
      <c r="AF257" s="40"/>
      <c r="AG257" s="40"/>
      <c r="AH257" s="40"/>
      <c r="AI257" s="40"/>
      <c r="AJ257" s="40"/>
      <c r="AK257" s="40"/>
      <c r="AL257" s="40"/>
      <c r="AM257" s="40"/>
      <c r="AN257" s="40"/>
      <c r="AO257" s="40"/>
      <c r="AP257" s="40"/>
      <c r="AQ257" s="40"/>
      <c r="AR257" s="40"/>
      <c r="AS257" s="40"/>
      <c r="AT257" s="40"/>
      <c r="AU257" s="40"/>
      <c r="AV257" s="40"/>
      <c r="AW257" s="40"/>
      <c r="AX257" s="40"/>
      <c r="AY257" s="40"/>
      <c r="AZ257" s="40"/>
      <c r="BA257" s="40"/>
      <c r="BB257" s="40"/>
      <c r="BC257" s="40"/>
      <c r="BD257" s="40"/>
      <c r="BE257" s="40"/>
      <c r="BF257" s="40"/>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row>
    <row r="258" spans="10:158" x14ac:dyDescent="0.25">
      <c r="J258" s="40"/>
      <c r="K258" s="40"/>
      <c r="L258" s="40"/>
      <c r="M258" s="40"/>
      <c r="N258" s="40"/>
      <c r="O258" s="40"/>
      <c r="P258" s="40"/>
      <c r="Q258" s="40"/>
      <c r="R258" s="40"/>
      <c r="S258" s="40"/>
      <c r="T258" s="40"/>
      <c r="U258" s="40"/>
      <c r="V258" s="40"/>
      <c r="W258" s="40"/>
      <c r="X258" s="40"/>
      <c r="Y258" s="40"/>
      <c r="Z258" s="40"/>
      <c r="AA258" s="40"/>
      <c r="AB258" s="40"/>
      <c r="AC258" s="40"/>
      <c r="AD258" s="40"/>
      <c r="AE258" s="40"/>
      <c r="AF258" s="40"/>
      <c r="AG258" s="40"/>
      <c r="AH258" s="40"/>
      <c r="AI258" s="40"/>
      <c r="AJ258" s="40"/>
      <c r="AK258" s="40"/>
      <c r="AL258" s="40"/>
      <c r="AM258" s="40"/>
      <c r="AN258" s="40"/>
      <c r="AO258" s="40"/>
      <c r="AP258" s="40"/>
      <c r="AQ258" s="40"/>
      <c r="AR258" s="40"/>
      <c r="AS258" s="40"/>
      <c r="AT258" s="40"/>
      <c r="AU258" s="40"/>
      <c r="AV258" s="40"/>
      <c r="AW258" s="40"/>
      <c r="AX258" s="40"/>
      <c r="AY258" s="40"/>
      <c r="AZ258" s="40"/>
      <c r="BA258" s="40"/>
      <c r="BB258" s="40"/>
      <c r="BC258" s="40"/>
      <c r="BD258" s="40"/>
      <c r="BE258" s="40"/>
      <c r="BF258" s="40"/>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row>
    <row r="259" spans="10:158" x14ac:dyDescent="0.25">
      <c r="J259" s="40"/>
      <c r="K259" s="40"/>
      <c r="L259" s="40"/>
      <c r="M259" s="40"/>
      <c r="N259" s="40"/>
      <c r="O259" s="40"/>
      <c r="P259" s="40"/>
      <c r="Q259" s="40"/>
      <c r="R259" s="40"/>
      <c r="S259" s="40"/>
      <c r="T259" s="40"/>
      <c r="U259" s="40"/>
      <c r="V259" s="40"/>
      <c r="W259" s="40"/>
      <c r="X259" s="40"/>
      <c r="Y259" s="40"/>
      <c r="Z259" s="40"/>
      <c r="AA259" s="40"/>
      <c r="AB259" s="40"/>
      <c r="AC259" s="40"/>
      <c r="AD259" s="40"/>
      <c r="AE259" s="40"/>
      <c r="AF259" s="40"/>
      <c r="AG259" s="40"/>
      <c r="AH259" s="40"/>
      <c r="AI259" s="40"/>
      <c r="AJ259" s="40"/>
      <c r="AK259" s="40"/>
      <c r="AL259" s="40"/>
      <c r="AM259" s="40"/>
      <c r="AN259" s="40"/>
      <c r="AO259" s="40"/>
      <c r="AP259" s="40"/>
      <c r="AQ259" s="40"/>
      <c r="AR259" s="40"/>
      <c r="AS259" s="40"/>
      <c r="AT259" s="40"/>
      <c r="AU259" s="40"/>
      <c r="AV259" s="40"/>
      <c r="AW259" s="40"/>
      <c r="AX259" s="40"/>
      <c r="AY259" s="40"/>
      <c r="AZ259" s="40"/>
      <c r="BA259" s="40"/>
      <c r="BB259" s="40"/>
      <c r="BC259" s="40"/>
      <c r="BD259" s="40"/>
      <c r="BE259" s="40"/>
      <c r="BF259" s="40"/>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row>
    <row r="260" spans="10:158" x14ac:dyDescent="0.25">
      <c r="J260" s="40"/>
      <c r="K260" s="40"/>
      <c r="L260" s="40"/>
      <c r="M260" s="40"/>
      <c r="N260" s="40"/>
      <c r="O260" s="40"/>
      <c r="P260" s="40"/>
      <c r="Q260" s="40"/>
      <c r="R260" s="40"/>
      <c r="S260" s="40"/>
      <c r="T260" s="40"/>
      <c r="U260" s="40"/>
      <c r="V260" s="40"/>
      <c r="W260" s="40"/>
      <c r="X260" s="40"/>
      <c r="Y260" s="40"/>
      <c r="Z260" s="40"/>
      <c r="AA260" s="40"/>
      <c r="AB260" s="40"/>
      <c r="AC260" s="40"/>
      <c r="AD260" s="40"/>
      <c r="AE260" s="40"/>
      <c r="AF260" s="40"/>
      <c r="AG260" s="40"/>
      <c r="AH260" s="40"/>
      <c r="AI260" s="40"/>
      <c r="AJ260" s="40"/>
      <c r="AK260" s="40"/>
      <c r="AL260" s="40"/>
      <c r="AM260" s="40"/>
      <c r="AN260" s="40"/>
      <c r="AO260" s="40"/>
      <c r="AP260" s="40"/>
      <c r="AQ260" s="40"/>
      <c r="AR260" s="40"/>
      <c r="AS260" s="40"/>
      <c r="AT260" s="40"/>
      <c r="AU260" s="40"/>
      <c r="AV260" s="40"/>
      <c r="AW260" s="40"/>
      <c r="AX260" s="40"/>
      <c r="AY260" s="40"/>
      <c r="AZ260" s="40"/>
      <c r="BA260" s="40"/>
      <c r="BB260" s="40"/>
      <c r="BC260" s="40"/>
      <c r="BD260" s="40"/>
      <c r="BE260" s="40"/>
      <c r="BF260" s="4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row>
    <row r="261" spans="10:158" x14ac:dyDescent="0.25">
      <c r="J261" s="40"/>
      <c r="K261" s="40"/>
      <c r="L261" s="40"/>
      <c r="M261" s="40"/>
      <c r="N261" s="40"/>
      <c r="O261" s="40"/>
      <c r="P261" s="40"/>
      <c r="Q261" s="40"/>
      <c r="R261" s="40"/>
      <c r="S261" s="40"/>
      <c r="T261" s="40"/>
      <c r="U261" s="40"/>
      <c r="V261" s="40"/>
      <c r="W261" s="40"/>
      <c r="X261" s="40"/>
      <c r="Y261" s="40"/>
      <c r="Z261" s="40"/>
      <c r="AA261" s="40"/>
      <c r="AB261" s="40"/>
      <c r="AC261" s="40"/>
      <c r="AD261" s="40"/>
      <c r="AE261" s="40"/>
      <c r="AF261" s="40"/>
      <c r="AG261" s="40"/>
      <c r="AH261" s="40"/>
      <c r="AI261" s="40"/>
      <c r="AJ261" s="40"/>
      <c r="AK261" s="40"/>
      <c r="AL261" s="40"/>
      <c r="AM261" s="40"/>
      <c r="AN261" s="40"/>
      <c r="AO261" s="40"/>
      <c r="AP261" s="40"/>
      <c r="AQ261" s="40"/>
      <c r="AR261" s="40"/>
      <c r="AS261" s="40"/>
      <c r="AT261" s="40"/>
      <c r="AU261" s="40"/>
      <c r="AV261" s="40"/>
      <c r="AW261" s="40"/>
      <c r="AX261" s="40"/>
      <c r="AY261" s="40"/>
      <c r="AZ261" s="40"/>
      <c r="BA261" s="40"/>
      <c r="BB261" s="40"/>
      <c r="BC261" s="40"/>
      <c r="BD261" s="40"/>
      <c r="BE261" s="40"/>
      <c r="BF261" s="40"/>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row>
    <row r="262" spans="10:158" x14ac:dyDescent="0.25">
      <c r="J262" s="40"/>
      <c r="K262" s="40"/>
      <c r="L262" s="40"/>
      <c r="M262" s="40"/>
      <c r="N262" s="40"/>
      <c r="O262" s="40"/>
      <c r="P262" s="40"/>
      <c r="Q262" s="40"/>
      <c r="R262" s="40"/>
      <c r="S262" s="40"/>
      <c r="T262" s="40"/>
      <c r="U262" s="40"/>
      <c r="V262" s="40"/>
      <c r="W262" s="40"/>
      <c r="X262" s="40"/>
      <c r="Y262" s="40"/>
      <c r="Z262" s="40"/>
      <c r="AA262" s="40"/>
      <c r="AB262" s="40"/>
      <c r="AC262" s="40"/>
      <c r="AD262" s="40"/>
      <c r="AE262" s="40"/>
      <c r="AF262" s="40"/>
      <c r="AG262" s="40"/>
      <c r="AH262" s="40"/>
      <c r="AI262" s="40"/>
      <c r="AJ262" s="40"/>
      <c r="AK262" s="40"/>
      <c r="AL262" s="40"/>
      <c r="AM262" s="40"/>
      <c r="AN262" s="40"/>
      <c r="AO262" s="40"/>
      <c r="AP262" s="40"/>
      <c r="AQ262" s="40"/>
      <c r="AR262" s="40"/>
      <c r="AS262" s="40"/>
      <c r="AT262" s="40"/>
      <c r="AU262" s="40"/>
      <c r="AV262" s="40"/>
      <c r="AW262" s="40"/>
      <c r="AX262" s="40"/>
      <c r="AY262" s="40"/>
      <c r="AZ262" s="40"/>
      <c r="BA262" s="40"/>
      <c r="BB262" s="40"/>
      <c r="BC262" s="40"/>
      <c r="BD262" s="40"/>
      <c r="BE262" s="40"/>
      <c r="BF262" s="40"/>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row>
    <row r="263" spans="10:158" x14ac:dyDescent="0.25">
      <c r="J263" s="40"/>
      <c r="K263" s="40"/>
      <c r="L263" s="40"/>
      <c r="M263" s="40"/>
      <c r="N263" s="40"/>
      <c r="O263" s="40"/>
      <c r="P263" s="40"/>
      <c r="Q263" s="40"/>
      <c r="R263" s="40"/>
      <c r="S263" s="40"/>
      <c r="T263" s="40"/>
      <c r="U263" s="40"/>
      <c r="V263" s="40"/>
      <c r="W263" s="40"/>
      <c r="X263" s="40"/>
      <c r="Y263" s="40"/>
      <c r="Z263" s="40"/>
      <c r="AA263" s="40"/>
      <c r="AB263" s="40"/>
      <c r="AC263" s="40"/>
      <c r="AD263" s="40"/>
      <c r="AE263" s="40"/>
      <c r="AF263" s="40"/>
      <c r="AG263" s="40"/>
      <c r="AH263" s="40"/>
      <c r="AI263" s="40"/>
      <c r="AJ263" s="40"/>
      <c r="AK263" s="40"/>
      <c r="AL263" s="40"/>
      <c r="AM263" s="40"/>
      <c r="AN263" s="40"/>
      <c r="AO263" s="40"/>
      <c r="AP263" s="40"/>
      <c r="AQ263" s="40"/>
      <c r="AR263" s="40"/>
      <c r="AS263" s="40"/>
      <c r="AT263" s="40"/>
      <c r="AU263" s="40"/>
      <c r="AV263" s="40"/>
      <c r="AW263" s="40"/>
      <c r="AX263" s="40"/>
      <c r="AY263" s="40"/>
      <c r="AZ263" s="40"/>
      <c r="BA263" s="40"/>
      <c r="BB263" s="40"/>
      <c r="BC263" s="40"/>
      <c r="BD263" s="40"/>
      <c r="BE263" s="40"/>
      <c r="BF263" s="40"/>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row>
    <row r="264" spans="10:158" x14ac:dyDescent="0.25">
      <c r="J264" s="40"/>
      <c r="K264" s="40"/>
      <c r="L264" s="40"/>
      <c r="M264" s="40"/>
      <c r="N264" s="40"/>
      <c r="O264" s="40"/>
      <c r="P264" s="40"/>
      <c r="Q264" s="40"/>
      <c r="R264" s="40"/>
      <c r="S264" s="40"/>
      <c r="T264" s="40"/>
      <c r="U264" s="40"/>
      <c r="V264" s="40"/>
      <c r="W264" s="40"/>
      <c r="X264" s="40"/>
      <c r="Y264" s="40"/>
      <c r="Z264" s="40"/>
      <c r="AA264" s="40"/>
      <c r="AB264" s="40"/>
      <c r="AC264" s="40"/>
      <c r="AD264" s="40"/>
      <c r="AE264" s="40"/>
      <c r="AF264" s="40"/>
      <c r="AG264" s="40"/>
      <c r="AH264" s="40"/>
      <c r="AI264" s="40"/>
      <c r="AJ264" s="40"/>
      <c r="AK264" s="40"/>
      <c r="AL264" s="40"/>
      <c r="AM264" s="40"/>
      <c r="AN264" s="40"/>
      <c r="AO264" s="40"/>
      <c r="AP264" s="40"/>
      <c r="AQ264" s="40"/>
      <c r="AR264" s="40"/>
      <c r="AS264" s="40"/>
      <c r="AT264" s="40"/>
      <c r="AU264" s="40"/>
      <c r="AV264" s="40"/>
      <c r="AW264" s="40"/>
      <c r="AX264" s="40"/>
      <c r="AY264" s="40"/>
      <c r="AZ264" s="40"/>
      <c r="BA264" s="40"/>
      <c r="BB264" s="40"/>
      <c r="BC264" s="40"/>
      <c r="BD264" s="40"/>
      <c r="BE264" s="40"/>
      <c r="BF264" s="40"/>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row>
    <row r="265" spans="10:158" x14ac:dyDescent="0.25">
      <c r="J265" s="40"/>
      <c r="K265" s="40"/>
      <c r="L265" s="40"/>
      <c r="M265" s="40"/>
      <c r="N265" s="40"/>
      <c r="O265" s="40"/>
      <c r="P265" s="40"/>
      <c r="Q265" s="40"/>
      <c r="R265" s="40"/>
      <c r="S265" s="40"/>
      <c r="T265" s="40"/>
      <c r="U265" s="40"/>
      <c r="V265" s="40"/>
      <c r="W265" s="40"/>
      <c r="X265" s="40"/>
      <c r="Y265" s="40"/>
      <c r="Z265" s="40"/>
      <c r="AA265" s="40"/>
      <c r="AB265" s="40"/>
      <c r="AC265" s="40"/>
      <c r="AD265" s="40"/>
      <c r="AE265" s="40"/>
      <c r="AF265" s="40"/>
      <c r="AG265" s="40"/>
      <c r="AH265" s="40"/>
      <c r="AI265" s="40"/>
      <c r="AJ265" s="40"/>
      <c r="AK265" s="40"/>
      <c r="AL265" s="40"/>
      <c r="AM265" s="40"/>
      <c r="AN265" s="40"/>
      <c r="AO265" s="40"/>
      <c r="AP265" s="40"/>
      <c r="AQ265" s="40"/>
      <c r="AR265" s="40"/>
      <c r="AS265" s="40"/>
      <c r="AT265" s="40"/>
      <c r="AU265" s="40"/>
      <c r="AV265" s="40"/>
      <c r="AW265" s="40"/>
      <c r="AX265" s="40"/>
      <c r="AY265" s="40"/>
      <c r="AZ265" s="40"/>
      <c r="BA265" s="40"/>
      <c r="BB265" s="40"/>
      <c r="BC265" s="40"/>
      <c r="BD265" s="40"/>
      <c r="BE265" s="40"/>
      <c r="BF265" s="40"/>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row>
    <row r="266" spans="10:158" x14ac:dyDescent="0.25">
      <c r="J266" s="40"/>
      <c r="K266" s="40"/>
      <c r="L266" s="40"/>
      <c r="M266" s="40"/>
      <c r="N266" s="40"/>
      <c r="O266" s="40"/>
      <c r="P266" s="40"/>
      <c r="Q266" s="40"/>
      <c r="R266" s="40"/>
      <c r="S266" s="40"/>
      <c r="T266" s="40"/>
      <c r="U266" s="40"/>
      <c r="V266" s="40"/>
      <c r="W266" s="40"/>
      <c r="X266" s="40"/>
      <c r="Y266" s="40"/>
      <c r="Z266" s="40"/>
      <c r="AA266" s="40"/>
      <c r="AB266" s="40"/>
      <c r="AC266" s="40"/>
      <c r="AD266" s="40"/>
      <c r="AE266" s="40"/>
      <c r="AF266" s="40"/>
      <c r="AG266" s="40"/>
      <c r="AH266" s="40"/>
      <c r="AI266" s="40"/>
      <c r="AJ266" s="40"/>
      <c r="AK266" s="40"/>
      <c r="AL266" s="40"/>
      <c r="AM266" s="40"/>
      <c r="AN266" s="40"/>
      <c r="AO266" s="40"/>
      <c r="AP266" s="40"/>
      <c r="AQ266" s="40"/>
      <c r="AR266" s="40"/>
      <c r="AS266" s="40"/>
      <c r="AT266" s="40"/>
      <c r="AU266" s="40"/>
      <c r="AV266" s="40"/>
      <c r="AW266" s="40"/>
      <c r="AX266" s="40"/>
      <c r="AY266" s="40"/>
      <c r="AZ266" s="40"/>
      <c r="BA266" s="40"/>
      <c r="BB266" s="40"/>
      <c r="BC266" s="40"/>
      <c r="BD266" s="40"/>
      <c r="BE266" s="40"/>
      <c r="BF266" s="40"/>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row>
    <row r="267" spans="10:158" x14ac:dyDescent="0.25">
      <c r="J267" s="40"/>
      <c r="K267" s="40"/>
      <c r="L267" s="40"/>
      <c r="M267" s="40"/>
      <c r="N267" s="40"/>
      <c r="O267" s="40"/>
      <c r="P267" s="40"/>
      <c r="Q267" s="40"/>
      <c r="R267" s="40"/>
      <c r="S267" s="40"/>
      <c r="T267" s="40"/>
      <c r="U267" s="40"/>
      <c r="V267" s="40"/>
      <c r="W267" s="40"/>
      <c r="X267" s="40"/>
      <c r="Y267" s="40"/>
      <c r="Z267" s="40"/>
      <c r="AA267" s="40"/>
      <c r="AB267" s="40"/>
      <c r="AC267" s="40"/>
      <c r="AD267" s="40"/>
      <c r="AE267" s="40"/>
      <c r="AF267" s="40"/>
      <c r="AG267" s="40"/>
      <c r="AH267" s="40"/>
      <c r="AI267" s="40"/>
      <c r="AJ267" s="40"/>
      <c r="AK267" s="40"/>
      <c r="AL267" s="40"/>
      <c r="AM267" s="40"/>
      <c r="AN267" s="40"/>
      <c r="AO267" s="40"/>
      <c r="AP267" s="40"/>
      <c r="AQ267" s="40"/>
      <c r="AR267" s="40"/>
      <c r="AS267" s="40"/>
      <c r="AT267" s="40"/>
      <c r="AU267" s="40"/>
      <c r="AV267" s="40"/>
      <c r="AW267" s="40"/>
      <c r="AX267" s="40"/>
      <c r="AY267" s="40"/>
      <c r="AZ267" s="40"/>
      <c r="BA267" s="40"/>
      <c r="BB267" s="40"/>
      <c r="BC267" s="40"/>
      <c r="BD267" s="40"/>
      <c r="BE267" s="40"/>
      <c r="BF267" s="40"/>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row>
    <row r="268" spans="10:158" x14ac:dyDescent="0.25">
      <c r="J268" s="40"/>
      <c r="K268" s="40"/>
      <c r="L268" s="40"/>
      <c r="M268" s="40"/>
      <c r="N268" s="40"/>
      <c r="O268" s="40"/>
      <c r="P268" s="40"/>
      <c r="Q268" s="40"/>
      <c r="R268" s="40"/>
      <c r="S268" s="40"/>
      <c r="T268" s="40"/>
      <c r="U268" s="40"/>
      <c r="V268" s="40"/>
      <c r="W268" s="40"/>
      <c r="X268" s="40"/>
      <c r="Y268" s="40"/>
      <c r="Z268" s="40"/>
      <c r="AA268" s="40"/>
      <c r="AB268" s="40"/>
      <c r="AC268" s="40"/>
      <c r="AD268" s="40"/>
      <c r="AE268" s="40"/>
      <c r="AF268" s="40"/>
      <c r="AG268" s="40"/>
      <c r="AH268" s="40"/>
      <c r="AI268" s="40"/>
      <c r="AJ268" s="40"/>
      <c r="AK268" s="40"/>
      <c r="AL268" s="40"/>
      <c r="AM268" s="40"/>
      <c r="AN268" s="40"/>
      <c r="AO268" s="40"/>
      <c r="AP268" s="40"/>
      <c r="AQ268" s="40"/>
      <c r="AR268" s="40"/>
      <c r="AS268" s="40"/>
      <c r="AT268" s="40"/>
      <c r="AU268" s="40"/>
      <c r="AV268" s="40"/>
      <c r="AW268" s="40"/>
      <c r="AX268" s="40"/>
      <c r="AY268" s="40"/>
      <c r="AZ268" s="40"/>
      <c r="BA268" s="40"/>
      <c r="BB268" s="40"/>
      <c r="BC268" s="40"/>
      <c r="BD268" s="40"/>
      <c r="BE268" s="40"/>
      <c r="BF268" s="40"/>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row>
    <row r="269" spans="10:158" x14ac:dyDescent="0.25">
      <c r="J269" s="40"/>
      <c r="K269" s="40"/>
      <c r="L269" s="40"/>
      <c r="M269" s="40"/>
      <c r="N269" s="40"/>
      <c r="O269" s="40"/>
      <c r="P269" s="40"/>
      <c r="Q269" s="40"/>
      <c r="R269" s="40"/>
      <c r="S269" s="40"/>
      <c r="T269" s="40"/>
      <c r="U269" s="40"/>
      <c r="V269" s="40"/>
      <c r="W269" s="40"/>
      <c r="X269" s="40"/>
      <c r="Y269" s="40"/>
      <c r="Z269" s="40"/>
      <c r="AA269" s="40"/>
      <c r="AB269" s="40"/>
      <c r="AC269" s="40"/>
      <c r="AD269" s="40"/>
      <c r="AE269" s="40"/>
      <c r="AF269" s="40"/>
      <c r="AG269" s="40"/>
      <c r="AH269" s="40"/>
      <c r="AI269" s="40"/>
      <c r="AJ269" s="40"/>
      <c r="AK269" s="40"/>
      <c r="AL269" s="40"/>
      <c r="AM269" s="40"/>
      <c r="AN269" s="40"/>
      <c r="AO269" s="40"/>
      <c r="AP269" s="40"/>
      <c r="AQ269" s="40"/>
      <c r="AR269" s="40"/>
      <c r="AS269" s="40"/>
      <c r="AT269" s="40"/>
      <c r="AU269" s="40"/>
      <c r="AV269" s="40"/>
      <c r="AW269" s="40"/>
      <c r="AX269" s="40"/>
      <c r="AY269" s="40"/>
      <c r="AZ269" s="40"/>
      <c r="BA269" s="40"/>
      <c r="BB269" s="40"/>
      <c r="BC269" s="40"/>
      <c r="BD269" s="40"/>
      <c r="BE269" s="40"/>
      <c r="BF269" s="40"/>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row>
    <row r="270" spans="10:158" x14ac:dyDescent="0.25">
      <c r="J270" s="40"/>
      <c r="K270" s="40"/>
      <c r="L270" s="40"/>
      <c r="M270" s="40"/>
      <c r="N270" s="40"/>
      <c r="O270" s="40"/>
      <c r="P270" s="40"/>
      <c r="Q270" s="40"/>
      <c r="R270" s="40"/>
      <c r="S270" s="40"/>
      <c r="T270" s="40"/>
      <c r="U270" s="40"/>
      <c r="V270" s="40"/>
      <c r="W270" s="40"/>
      <c r="X270" s="40"/>
      <c r="Y270" s="40"/>
      <c r="Z270" s="40"/>
      <c r="AA270" s="40"/>
      <c r="AB270" s="40"/>
      <c r="AC270" s="40"/>
      <c r="AD270" s="40"/>
      <c r="AE270" s="40"/>
      <c r="AF270" s="40"/>
      <c r="AG270" s="40"/>
      <c r="AH270" s="40"/>
      <c r="AI270" s="40"/>
      <c r="AJ270" s="40"/>
      <c r="AK270" s="40"/>
      <c r="AL270" s="40"/>
      <c r="AM270" s="40"/>
      <c r="AN270" s="40"/>
      <c r="AO270" s="40"/>
      <c r="AP270" s="40"/>
      <c r="AQ270" s="40"/>
      <c r="AR270" s="40"/>
      <c r="AS270" s="40"/>
      <c r="AT270" s="40"/>
      <c r="AU270" s="40"/>
      <c r="AV270" s="40"/>
      <c r="AW270" s="40"/>
      <c r="AX270" s="40"/>
      <c r="AY270" s="40"/>
      <c r="AZ270" s="40"/>
      <c r="BA270" s="40"/>
      <c r="BB270" s="40"/>
      <c r="BC270" s="40"/>
      <c r="BD270" s="40"/>
      <c r="BE270" s="40"/>
      <c r="BF270" s="4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row>
    <row r="271" spans="10:158" x14ac:dyDescent="0.25">
      <c r="J271" s="40"/>
      <c r="K271" s="40"/>
      <c r="L271" s="40"/>
      <c r="M271" s="40"/>
      <c r="N271" s="40"/>
      <c r="O271" s="40"/>
      <c r="P271" s="40"/>
      <c r="Q271" s="40"/>
      <c r="R271" s="40"/>
      <c r="S271" s="40"/>
      <c r="T271" s="40"/>
      <c r="U271" s="40"/>
      <c r="V271" s="40"/>
      <c r="W271" s="40"/>
      <c r="X271" s="40"/>
      <c r="Y271" s="40"/>
      <c r="Z271" s="40"/>
      <c r="AA271" s="40"/>
      <c r="AB271" s="40"/>
      <c r="AC271" s="40"/>
      <c r="AD271" s="40"/>
      <c r="AE271" s="40"/>
      <c r="AF271" s="40"/>
      <c r="AG271" s="40"/>
      <c r="AH271" s="40"/>
      <c r="AI271" s="40"/>
      <c r="AJ271" s="40"/>
      <c r="AK271" s="40"/>
      <c r="AL271" s="40"/>
      <c r="AM271" s="40"/>
      <c r="AN271" s="40"/>
      <c r="AO271" s="40"/>
      <c r="AP271" s="40"/>
      <c r="AQ271" s="40"/>
      <c r="AR271" s="40"/>
      <c r="AS271" s="40"/>
      <c r="AT271" s="40"/>
      <c r="AU271" s="40"/>
      <c r="AV271" s="40"/>
      <c r="AW271" s="40"/>
      <c r="AX271" s="40"/>
      <c r="AY271" s="40"/>
      <c r="AZ271" s="40"/>
      <c r="BA271" s="40"/>
      <c r="BB271" s="40"/>
      <c r="BC271" s="40"/>
      <c r="BD271" s="40"/>
      <c r="BE271" s="40"/>
      <c r="BF271" s="40"/>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row>
    <row r="272" spans="10:158" x14ac:dyDescent="0.25">
      <c r="J272" s="40"/>
      <c r="K272" s="40"/>
      <c r="L272" s="40"/>
      <c r="M272" s="40"/>
      <c r="N272" s="40"/>
      <c r="O272" s="40"/>
      <c r="P272" s="40"/>
      <c r="Q272" s="40"/>
      <c r="R272" s="40"/>
      <c r="S272" s="40"/>
      <c r="T272" s="40"/>
      <c r="U272" s="40"/>
      <c r="V272" s="40"/>
      <c r="W272" s="40"/>
      <c r="X272" s="40"/>
      <c r="Y272" s="40"/>
      <c r="Z272" s="40"/>
      <c r="AA272" s="40"/>
      <c r="AB272" s="40"/>
      <c r="AC272" s="40"/>
      <c r="AD272" s="40"/>
      <c r="AE272" s="40"/>
      <c r="AF272" s="40"/>
      <c r="AG272" s="40"/>
      <c r="AH272" s="40"/>
      <c r="AI272" s="40"/>
      <c r="AJ272" s="40"/>
      <c r="AK272" s="40"/>
      <c r="AL272" s="40"/>
      <c r="AM272" s="40"/>
      <c r="AN272" s="40"/>
      <c r="AO272" s="40"/>
      <c r="AP272" s="40"/>
      <c r="AQ272" s="40"/>
      <c r="AR272" s="40"/>
      <c r="AS272" s="40"/>
      <c r="AT272" s="40"/>
      <c r="AU272" s="40"/>
      <c r="AV272" s="40"/>
      <c r="AW272" s="40"/>
      <c r="AX272" s="40"/>
      <c r="AY272" s="40"/>
      <c r="AZ272" s="40"/>
      <c r="BA272" s="40"/>
      <c r="BB272" s="40"/>
      <c r="BC272" s="40"/>
      <c r="BD272" s="40"/>
      <c r="BE272" s="40"/>
      <c r="BF272" s="40"/>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row>
    <row r="273" spans="10:158" x14ac:dyDescent="0.25">
      <c r="J273" s="40"/>
      <c r="K273" s="40"/>
      <c r="L273" s="40"/>
      <c r="M273" s="40"/>
      <c r="N273" s="40"/>
      <c r="O273" s="40"/>
      <c r="P273" s="40"/>
      <c r="Q273" s="40"/>
      <c r="R273" s="40"/>
      <c r="S273" s="40"/>
      <c r="T273" s="40"/>
      <c r="U273" s="40"/>
      <c r="V273" s="40"/>
      <c r="W273" s="40"/>
      <c r="X273" s="40"/>
      <c r="Y273" s="40"/>
      <c r="Z273" s="40"/>
      <c r="AA273" s="40"/>
      <c r="AB273" s="40"/>
      <c r="AC273" s="40"/>
      <c r="AD273" s="40"/>
      <c r="AE273" s="40"/>
      <c r="AF273" s="40"/>
      <c r="AG273" s="40"/>
      <c r="AH273" s="40"/>
      <c r="AI273" s="40"/>
      <c r="AJ273" s="40"/>
      <c r="AK273" s="40"/>
      <c r="AL273" s="40"/>
      <c r="AM273" s="40"/>
      <c r="AN273" s="40"/>
      <c r="AO273" s="40"/>
      <c r="AP273" s="40"/>
      <c r="AQ273" s="40"/>
      <c r="AR273" s="40"/>
      <c r="AS273" s="40"/>
      <c r="AT273" s="40"/>
      <c r="AU273" s="40"/>
      <c r="AV273" s="40"/>
      <c r="AW273" s="40"/>
      <c r="AX273" s="40"/>
      <c r="AY273" s="40"/>
      <c r="AZ273" s="40"/>
      <c r="BA273" s="40"/>
      <c r="BB273" s="40"/>
      <c r="BC273" s="40"/>
      <c r="BD273" s="40"/>
      <c r="BE273" s="40"/>
      <c r="BF273" s="40"/>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row>
    <row r="274" spans="10:158" x14ac:dyDescent="0.25">
      <c r="J274" s="40"/>
      <c r="K274" s="40"/>
      <c r="L274" s="40"/>
      <c r="M274" s="40"/>
      <c r="N274" s="40"/>
      <c r="O274" s="40"/>
      <c r="P274" s="40"/>
      <c r="Q274" s="40"/>
      <c r="R274" s="40"/>
      <c r="S274" s="40"/>
      <c r="T274" s="40"/>
      <c r="U274" s="40"/>
      <c r="V274" s="40"/>
      <c r="W274" s="40"/>
      <c r="X274" s="40"/>
      <c r="Y274" s="40"/>
      <c r="Z274" s="40"/>
      <c r="AA274" s="40"/>
      <c r="AB274" s="40"/>
      <c r="AC274" s="40"/>
      <c r="AD274" s="40"/>
      <c r="AE274" s="40"/>
      <c r="AF274" s="40"/>
      <c r="AG274" s="40"/>
      <c r="AH274" s="40"/>
      <c r="AI274" s="40"/>
      <c r="AJ274" s="40"/>
      <c r="AK274" s="40"/>
      <c r="AL274" s="40"/>
      <c r="AM274" s="40"/>
      <c r="AN274" s="40"/>
      <c r="AO274" s="40"/>
      <c r="AP274" s="40"/>
      <c r="AQ274" s="40"/>
      <c r="AR274" s="40"/>
      <c r="AS274" s="40"/>
      <c r="AT274" s="40"/>
      <c r="AU274" s="40"/>
      <c r="AV274" s="40"/>
      <c r="AW274" s="40"/>
      <c r="AX274" s="40"/>
      <c r="AY274" s="40"/>
      <c r="AZ274" s="40"/>
      <c r="BA274" s="40"/>
      <c r="BB274" s="40"/>
      <c r="BC274" s="40"/>
      <c r="BD274" s="40"/>
      <c r="BE274" s="40"/>
      <c r="BF274" s="40"/>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row>
    <row r="275" spans="10:158" x14ac:dyDescent="0.25">
      <c r="J275" s="40"/>
      <c r="K275" s="40"/>
      <c r="L275" s="40"/>
      <c r="M275" s="40"/>
      <c r="N275" s="40"/>
      <c r="O275" s="40"/>
      <c r="P275" s="40"/>
      <c r="Q275" s="40"/>
      <c r="R275" s="40"/>
      <c r="S275" s="40"/>
      <c r="T275" s="40"/>
      <c r="U275" s="40"/>
      <c r="V275" s="40"/>
      <c r="W275" s="40"/>
      <c r="X275" s="40"/>
      <c r="Y275" s="40"/>
      <c r="Z275" s="40"/>
      <c r="AA275" s="40"/>
      <c r="AB275" s="40"/>
      <c r="AC275" s="40"/>
      <c r="AD275" s="40"/>
      <c r="AE275" s="40"/>
      <c r="AF275" s="40"/>
      <c r="AG275" s="40"/>
      <c r="AH275" s="40"/>
      <c r="AI275" s="40"/>
      <c r="AJ275" s="40"/>
      <c r="AK275" s="40"/>
      <c r="AL275" s="40"/>
      <c r="AM275" s="40"/>
      <c r="AN275" s="40"/>
      <c r="AO275" s="40"/>
      <c r="AP275" s="40"/>
      <c r="AQ275" s="40"/>
      <c r="AR275" s="40"/>
      <c r="AS275" s="40"/>
      <c r="AT275" s="40"/>
      <c r="AU275" s="40"/>
      <c r="AV275" s="40"/>
      <c r="AW275" s="40"/>
      <c r="AX275" s="40"/>
      <c r="AY275" s="40"/>
      <c r="AZ275" s="40"/>
      <c r="BA275" s="40"/>
      <c r="BB275" s="40"/>
      <c r="BC275" s="40"/>
      <c r="BD275" s="40"/>
      <c r="BE275" s="40"/>
      <c r="BF275" s="40"/>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row>
    <row r="276" spans="10:158" x14ac:dyDescent="0.25">
      <c r="J276" s="40"/>
      <c r="K276" s="40"/>
      <c r="L276" s="40"/>
      <c r="M276" s="40"/>
      <c r="N276" s="40"/>
      <c r="O276" s="40"/>
      <c r="P276" s="40"/>
      <c r="Q276" s="40"/>
      <c r="R276" s="40"/>
      <c r="S276" s="40"/>
      <c r="T276" s="40"/>
      <c r="U276" s="40"/>
      <c r="V276" s="40"/>
      <c r="W276" s="40"/>
      <c r="X276" s="40"/>
      <c r="Y276" s="40"/>
      <c r="Z276" s="40"/>
      <c r="AA276" s="40"/>
      <c r="AB276" s="40"/>
      <c r="AC276" s="40"/>
      <c r="AD276" s="40"/>
      <c r="AE276" s="40"/>
      <c r="AF276" s="40"/>
      <c r="AG276" s="40"/>
      <c r="AH276" s="40"/>
      <c r="AI276" s="40"/>
      <c r="AJ276" s="40"/>
      <c r="AK276" s="40"/>
      <c r="AL276" s="40"/>
      <c r="AM276" s="40"/>
      <c r="AN276" s="40"/>
      <c r="AO276" s="40"/>
      <c r="AP276" s="40"/>
      <c r="AQ276" s="40"/>
      <c r="AR276" s="40"/>
      <c r="AS276" s="40"/>
      <c r="AT276" s="40"/>
      <c r="AU276" s="40"/>
      <c r="AV276" s="40"/>
      <c r="AW276" s="40"/>
      <c r="AX276" s="40"/>
      <c r="AY276" s="40"/>
      <c r="AZ276" s="40"/>
      <c r="BA276" s="40"/>
      <c r="BB276" s="40"/>
      <c r="BC276" s="40"/>
      <c r="BD276" s="40"/>
      <c r="BE276" s="40"/>
      <c r="BF276" s="40"/>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row>
    <row r="277" spans="10:158" x14ac:dyDescent="0.25">
      <c r="J277" s="40"/>
      <c r="K277" s="40"/>
      <c r="L277" s="40"/>
      <c r="M277" s="40"/>
      <c r="N277" s="40"/>
      <c r="O277" s="40"/>
      <c r="P277" s="40"/>
      <c r="Q277" s="40"/>
      <c r="R277" s="40"/>
      <c r="S277" s="40"/>
      <c r="T277" s="40"/>
      <c r="U277" s="40"/>
      <c r="V277" s="40"/>
      <c r="W277" s="40"/>
      <c r="X277" s="40"/>
      <c r="Y277" s="40"/>
      <c r="Z277" s="40"/>
      <c r="AA277" s="40"/>
      <c r="AB277" s="40"/>
      <c r="AC277" s="40"/>
      <c r="AD277" s="40"/>
      <c r="AE277" s="40"/>
      <c r="AF277" s="40"/>
      <c r="AG277" s="40"/>
      <c r="AH277" s="40"/>
      <c r="AI277" s="40"/>
      <c r="AJ277" s="40"/>
      <c r="AK277" s="40"/>
      <c r="AL277" s="40"/>
      <c r="AM277" s="40"/>
      <c r="AN277" s="40"/>
      <c r="AO277" s="40"/>
      <c r="AP277" s="40"/>
      <c r="AQ277" s="40"/>
      <c r="AR277" s="40"/>
      <c r="AS277" s="40"/>
      <c r="AT277" s="40"/>
      <c r="AU277" s="40"/>
      <c r="AV277" s="40"/>
      <c r="AW277" s="40"/>
      <c r="AX277" s="40"/>
      <c r="AY277" s="40"/>
      <c r="AZ277" s="40"/>
      <c r="BA277" s="40"/>
      <c r="BB277" s="40"/>
      <c r="BC277" s="40"/>
      <c r="BD277" s="40"/>
      <c r="BE277" s="40"/>
      <c r="BF277" s="40"/>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row>
    <row r="278" spans="10:158" x14ac:dyDescent="0.25">
      <c r="J278" s="40"/>
      <c r="K278" s="40"/>
      <c r="L278" s="40"/>
      <c r="M278" s="40"/>
      <c r="N278" s="40"/>
      <c r="O278" s="40"/>
      <c r="P278" s="40"/>
      <c r="Q278" s="40"/>
      <c r="R278" s="40"/>
      <c r="S278" s="40"/>
      <c r="T278" s="40"/>
      <c r="U278" s="40"/>
      <c r="V278" s="40"/>
      <c r="W278" s="40"/>
      <c r="X278" s="40"/>
      <c r="Y278" s="40"/>
      <c r="Z278" s="40"/>
      <c r="AA278" s="40"/>
      <c r="AB278" s="40"/>
      <c r="AC278" s="40"/>
      <c r="AD278" s="40"/>
      <c r="AE278" s="40"/>
      <c r="AF278" s="40"/>
      <c r="AG278" s="40"/>
      <c r="AH278" s="40"/>
      <c r="AI278" s="40"/>
      <c r="AJ278" s="40"/>
      <c r="AK278" s="40"/>
      <c r="AL278" s="40"/>
      <c r="AM278" s="40"/>
      <c r="AN278" s="40"/>
      <c r="AO278" s="40"/>
      <c r="AP278" s="40"/>
      <c r="AQ278" s="40"/>
      <c r="AR278" s="40"/>
      <c r="AS278" s="40"/>
      <c r="AT278" s="40"/>
      <c r="AU278" s="40"/>
      <c r="AV278" s="40"/>
      <c r="AW278" s="40"/>
      <c r="AX278" s="40"/>
      <c r="AY278" s="40"/>
      <c r="AZ278" s="40"/>
      <c r="BA278" s="40"/>
      <c r="BB278" s="40"/>
      <c r="BC278" s="40"/>
      <c r="BD278" s="40"/>
      <c r="BE278" s="40"/>
      <c r="BF278" s="40"/>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row>
    <row r="279" spans="10:158" x14ac:dyDescent="0.25">
      <c r="J279" s="40"/>
      <c r="K279" s="40"/>
      <c r="L279" s="40"/>
      <c r="M279" s="40"/>
      <c r="N279" s="40"/>
      <c r="O279" s="40"/>
      <c r="P279" s="40"/>
      <c r="Q279" s="40"/>
      <c r="R279" s="40"/>
      <c r="S279" s="40"/>
      <c r="T279" s="40"/>
      <c r="U279" s="40"/>
      <c r="V279" s="40"/>
      <c r="W279" s="40"/>
      <c r="X279" s="40"/>
      <c r="Y279" s="40"/>
      <c r="Z279" s="40"/>
      <c r="AA279" s="40"/>
      <c r="AB279" s="40"/>
      <c r="AC279" s="40"/>
      <c r="AD279" s="40"/>
      <c r="AE279" s="40"/>
      <c r="AF279" s="40"/>
      <c r="AG279" s="40"/>
      <c r="AH279" s="40"/>
      <c r="AI279" s="40"/>
      <c r="AJ279" s="40"/>
      <c r="AK279" s="40"/>
      <c r="AL279" s="40"/>
      <c r="AM279" s="40"/>
      <c r="AN279" s="40"/>
      <c r="AO279" s="40"/>
      <c r="AP279" s="40"/>
      <c r="AQ279" s="40"/>
      <c r="AR279" s="40"/>
      <c r="AS279" s="40"/>
      <c r="AT279" s="40"/>
      <c r="AU279" s="40"/>
      <c r="AV279" s="40"/>
      <c r="AW279" s="40"/>
      <c r="AX279" s="40"/>
      <c r="AY279" s="40"/>
      <c r="AZ279" s="40"/>
      <c r="BA279" s="40"/>
      <c r="BB279" s="40"/>
      <c r="BC279" s="40"/>
      <c r="BD279" s="40"/>
      <c r="BE279" s="40"/>
      <c r="BF279" s="40"/>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row>
    <row r="280" spans="10:158" x14ac:dyDescent="0.25">
      <c r="J280" s="40"/>
      <c r="K280" s="40"/>
      <c r="L280" s="40"/>
      <c r="M280" s="40"/>
      <c r="N280" s="40"/>
      <c r="O280" s="40"/>
      <c r="P280" s="40"/>
      <c r="Q280" s="40"/>
      <c r="R280" s="40"/>
      <c r="S280" s="40"/>
      <c r="T280" s="40"/>
      <c r="U280" s="40"/>
      <c r="V280" s="40"/>
      <c r="W280" s="40"/>
      <c r="X280" s="40"/>
      <c r="Y280" s="40"/>
      <c r="Z280" s="40"/>
      <c r="AA280" s="40"/>
      <c r="AB280" s="40"/>
      <c r="AC280" s="40"/>
      <c r="AD280" s="40"/>
      <c r="AE280" s="40"/>
      <c r="AF280" s="40"/>
      <c r="AG280" s="40"/>
      <c r="AH280" s="40"/>
      <c r="AI280" s="40"/>
      <c r="AJ280" s="40"/>
      <c r="AK280" s="40"/>
      <c r="AL280" s="40"/>
      <c r="AM280" s="40"/>
      <c r="AN280" s="40"/>
      <c r="AO280" s="40"/>
      <c r="AP280" s="40"/>
      <c r="AQ280" s="40"/>
      <c r="AR280" s="40"/>
      <c r="AS280" s="40"/>
      <c r="AT280" s="40"/>
      <c r="AU280" s="40"/>
      <c r="AV280" s="40"/>
      <c r="AW280" s="40"/>
      <c r="AX280" s="40"/>
      <c r="AY280" s="40"/>
      <c r="AZ280" s="40"/>
      <c r="BA280" s="40"/>
      <c r="BB280" s="40"/>
      <c r="BC280" s="40"/>
      <c r="BD280" s="40"/>
      <c r="BE280" s="40"/>
      <c r="BF280" s="4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row>
    <row r="281" spans="10:158" x14ac:dyDescent="0.25">
      <c r="J281" s="40"/>
      <c r="K281" s="40"/>
      <c r="L281" s="40"/>
      <c r="M281" s="40"/>
      <c r="N281" s="40"/>
      <c r="O281" s="40"/>
      <c r="P281" s="40"/>
      <c r="Q281" s="40"/>
      <c r="R281" s="40"/>
      <c r="S281" s="40"/>
      <c r="T281" s="40"/>
      <c r="U281" s="40"/>
      <c r="V281" s="40"/>
      <c r="W281" s="40"/>
      <c r="X281" s="40"/>
      <c r="Y281" s="40"/>
      <c r="Z281" s="40"/>
      <c r="AA281" s="40"/>
      <c r="AB281" s="40"/>
      <c r="AC281" s="40"/>
      <c r="AD281" s="40"/>
      <c r="AE281" s="40"/>
      <c r="AF281" s="40"/>
      <c r="AG281" s="40"/>
      <c r="AH281" s="40"/>
      <c r="AI281" s="40"/>
      <c r="AJ281" s="40"/>
      <c r="AK281" s="40"/>
      <c r="AL281" s="40"/>
      <c r="AM281" s="40"/>
      <c r="AN281" s="40"/>
      <c r="AO281" s="40"/>
      <c r="AP281" s="40"/>
      <c r="AQ281" s="40"/>
      <c r="AR281" s="40"/>
      <c r="AS281" s="40"/>
      <c r="AT281" s="40"/>
      <c r="AU281" s="40"/>
      <c r="AV281" s="40"/>
      <c r="AW281" s="40"/>
      <c r="AX281" s="40"/>
      <c r="AY281" s="40"/>
      <c r="AZ281" s="40"/>
      <c r="BA281" s="40"/>
      <c r="BB281" s="40"/>
      <c r="BC281" s="40"/>
      <c r="BD281" s="40"/>
      <c r="BE281" s="40"/>
      <c r="BF281" s="40"/>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row>
    <row r="282" spans="10:158" x14ac:dyDescent="0.25">
      <c r="J282" s="40"/>
      <c r="K282" s="40"/>
      <c r="L282" s="40"/>
      <c r="M282" s="40"/>
      <c r="N282" s="40"/>
      <c r="O282" s="40"/>
      <c r="P282" s="40"/>
      <c r="Q282" s="40"/>
      <c r="R282" s="40"/>
      <c r="S282" s="40"/>
      <c r="T282" s="40"/>
      <c r="U282" s="40"/>
      <c r="V282" s="40"/>
      <c r="W282" s="40"/>
      <c r="X282" s="40"/>
      <c r="Y282" s="40"/>
      <c r="Z282" s="40"/>
      <c r="AA282" s="40"/>
      <c r="AB282" s="40"/>
      <c r="AC282" s="40"/>
      <c r="AD282" s="40"/>
      <c r="AE282" s="40"/>
      <c r="AF282" s="40"/>
      <c r="AG282" s="40"/>
      <c r="AH282" s="40"/>
      <c r="AI282" s="40"/>
      <c r="AJ282" s="40"/>
      <c r="AK282" s="40"/>
      <c r="AL282" s="40"/>
      <c r="AM282" s="40"/>
      <c r="AN282" s="40"/>
      <c r="AO282" s="40"/>
      <c r="AP282" s="40"/>
      <c r="AQ282" s="40"/>
      <c r="AR282" s="40"/>
      <c r="AS282" s="40"/>
      <c r="AT282" s="40"/>
      <c r="AU282" s="40"/>
      <c r="AV282" s="40"/>
      <c r="AW282" s="40"/>
      <c r="AX282" s="40"/>
      <c r="AY282" s="40"/>
      <c r="AZ282" s="40"/>
      <c r="BA282" s="40"/>
      <c r="BB282" s="40"/>
      <c r="BC282" s="40"/>
      <c r="BD282" s="40"/>
      <c r="BE282" s="40"/>
      <c r="BF282" s="40"/>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row>
    <row r="283" spans="10:158" x14ac:dyDescent="0.25">
      <c r="J283" s="40"/>
      <c r="K283" s="40"/>
      <c r="L283" s="40"/>
      <c r="M283" s="40"/>
      <c r="N283" s="40"/>
      <c r="O283" s="40"/>
      <c r="P283" s="40"/>
      <c r="Q283" s="40"/>
      <c r="R283" s="40"/>
      <c r="S283" s="40"/>
      <c r="T283" s="40"/>
      <c r="U283" s="40"/>
      <c r="V283" s="40"/>
      <c r="W283" s="40"/>
      <c r="X283" s="40"/>
      <c r="Y283" s="40"/>
      <c r="Z283" s="40"/>
      <c r="AA283" s="40"/>
      <c r="AB283" s="40"/>
      <c r="AC283" s="40"/>
      <c r="AD283" s="40"/>
      <c r="AE283" s="40"/>
      <c r="AF283" s="40"/>
      <c r="AG283" s="40"/>
      <c r="AH283" s="40"/>
      <c r="AI283" s="40"/>
      <c r="AJ283" s="40"/>
      <c r="AK283" s="40"/>
      <c r="AL283" s="40"/>
      <c r="AM283" s="40"/>
      <c r="AN283" s="40"/>
      <c r="AO283" s="40"/>
      <c r="AP283" s="40"/>
      <c r="AQ283" s="40"/>
      <c r="AR283" s="40"/>
      <c r="AS283" s="40"/>
      <c r="AT283" s="40"/>
      <c r="AU283" s="40"/>
      <c r="AV283" s="40"/>
      <c r="AW283" s="40"/>
      <c r="AX283" s="40"/>
      <c r="AY283" s="40"/>
      <c r="AZ283" s="40"/>
      <c r="BA283" s="40"/>
      <c r="BB283" s="40"/>
      <c r="BC283" s="40"/>
      <c r="BD283" s="40"/>
      <c r="BE283" s="40"/>
      <c r="BF283" s="40"/>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row>
    <row r="284" spans="10:158" x14ac:dyDescent="0.25">
      <c r="J284" s="40"/>
      <c r="K284" s="40"/>
      <c r="L284" s="40"/>
      <c r="M284" s="40"/>
      <c r="N284" s="40"/>
      <c r="O284" s="40"/>
      <c r="P284" s="40"/>
      <c r="Q284" s="40"/>
      <c r="R284" s="40"/>
      <c r="S284" s="40"/>
      <c r="T284" s="40"/>
      <c r="U284" s="40"/>
      <c r="V284" s="40"/>
      <c r="W284" s="40"/>
      <c r="X284" s="40"/>
      <c r="Y284" s="40"/>
      <c r="Z284" s="40"/>
      <c r="AA284" s="40"/>
      <c r="AB284" s="40"/>
      <c r="AC284" s="40"/>
      <c r="AD284" s="40"/>
      <c r="AE284" s="40"/>
      <c r="AF284" s="40"/>
      <c r="AG284" s="40"/>
      <c r="AH284" s="40"/>
      <c r="AI284" s="40"/>
      <c r="AJ284" s="40"/>
      <c r="AK284" s="40"/>
      <c r="AL284" s="40"/>
      <c r="AM284" s="40"/>
      <c r="AN284" s="40"/>
      <c r="AO284" s="40"/>
      <c r="AP284" s="40"/>
      <c r="AQ284" s="40"/>
      <c r="AR284" s="40"/>
      <c r="AS284" s="40"/>
      <c r="AT284" s="40"/>
      <c r="AU284" s="40"/>
      <c r="AV284" s="40"/>
      <c r="AW284" s="40"/>
      <c r="AX284" s="40"/>
      <c r="AY284" s="40"/>
      <c r="AZ284" s="40"/>
      <c r="BA284" s="40"/>
      <c r="BB284" s="40"/>
      <c r="BC284" s="40"/>
      <c r="BD284" s="40"/>
      <c r="BE284" s="40"/>
      <c r="BF284" s="40"/>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row>
    <row r="285" spans="10:158" x14ac:dyDescent="0.25">
      <c r="J285" s="40"/>
      <c r="K285" s="40"/>
      <c r="L285" s="40"/>
      <c r="M285" s="40"/>
      <c r="N285" s="40"/>
      <c r="O285" s="40"/>
      <c r="P285" s="40"/>
      <c r="Q285" s="40"/>
      <c r="R285" s="40"/>
      <c r="S285" s="40"/>
      <c r="T285" s="40"/>
      <c r="U285" s="40"/>
      <c r="V285" s="40"/>
      <c r="W285" s="40"/>
      <c r="X285" s="40"/>
      <c r="Y285" s="40"/>
      <c r="Z285" s="40"/>
      <c r="AA285" s="40"/>
      <c r="AB285" s="40"/>
      <c r="AC285" s="40"/>
      <c r="AD285" s="40"/>
      <c r="AE285" s="40"/>
      <c r="AF285" s="40"/>
      <c r="AG285" s="40"/>
      <c r="AH285" s="40"/>
      <c r="AI285" s="40"/>
      <c r="AJ285" s="40"/>
      <c r="AK285" s="40"/>
      <c r="AL285" s="40"/>
      <c r="AM285" s="40"/>
      <c r="AN285" s="40"/>
      <c r="AO285" s="40"/>
      <c r="AP285" s="40"/>
      <c r="AQ285" s="40"/>
      <c r="AR285" s="40"/>
      <c r="AS285" s="40"/>
      <c r="AT285" s="40"/>
      <c r="AU285" s="40"/>
      <c r="AV285" s="40"/>
      <c r="AW285" s="40"/>
      <c r="AX285" s="40"/>
      <c r="AY285" s="40"/>
      <c r="AZ285" s="40"/>
      <c r="BA285" s="40"/>
      <c r="BB285" s="40"/>
      <c r="BC285" s="40"/>
      <c r="BD285" s="40"/>
      <c r="BE285" s="40"/>
      <c r="BF285" s="40"/>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row>
    <row r="286" spans="10:158" x14ac:dyDescent="0.25">
      <c r="J286" s="40"/>
      <c r="K286" s="40"/>
      <c r="L286" s="40"/>
      <c r="M286" s="40"/>
      <c r="N286" s="40"/>
      <c r="O286" s="40"/>
      <c r="P286" s="40"/>
      <c r="Q286" s="40"/>
      <c r="R286" s="40"/>
      <c r="S286" s="40"/>
      <c r="T286" s="40"/>
      <c r="U286" s="40"/>
      <c r="V286" s="40"/>
      <c r="W286" s="40"/>
      <c r="X286" s="40"/>
      <c r="Y286" s="40"/>
      <c r="Z286" s="40"/>
      <c r="AA286" s="40"/>
      <c r="AB286" s="40"/>
      <c r="AC286" s="40"/>
      <c r="AD286" s="40"/>
      <c r="AE286" s="40"/>
      <c r="AF286" s="40"/>
      <c r="AG286" s="40"/>
      <c r="AH286" s="40"/>
      <c r="AI286" s="40"/>
      <c r="AJ286" s="40"/>
      <c r="AK286" s="40"/>
      <c r="AL286" s="40"/>
      <c r="AM286" s="40"/>
      <c r="AN286" s="40"/>
      <c r="AO286" s="40"/>
      <c r="AP286" s="40"/>
      <c r="AQ286" s="40"/>
      <c r="AR286" s="40"/>
      <c r="AS286" s="40"/>
      <c r="AT286" s="40"/>
      <c r="AU286" s="40"/>
      <c r="AV286" s="40"/>
      <c r="AW286" s="40"/>
      <c r="AX286" s="40"/>
      <c r="AY286" s="40"/>
      <c r="AZ286" s="40"/>
      <c r="BA286" s="40"/>
      <c r="BB286" s="40"/>
      <c r="BC286" s="40"/>
      <c r="BD286" s="40"/>
      <c r="BE286" s="40"/>
      <c r="BF286" s="40"/>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row>
    <row r="287" spans="10:158" x14ac:dyDescent="0.25">
      <c r="J287" s="40"/>
      <c r="K287" s="40"/>
      <c r="L287" s="40"/>
      <c r="M287" s="40"/>
      <c r="N287" s="40"/>
      <c r="O287" s="40"/>
      <c r="P287" s="40"/>
      <c r="Q287" s="40"/>
      <c r="R287" s="40"/>
      <c r="S287" s="40"/>
      <c r="T287" s="40"/>
      <c r="U287" s="40"/>
      <c r="V287" s="40"/>
      <c r="W287" s="40"/>
      <c r="X287" s="40"/>
      <c r="Y287" s="40"/>
      <c r="Z287" s="40"/>
      <c r="AA287" s="40"/>
      <c r="AB287" s="40"/>
      <c r="AC287" s="40"/>
      <c r="AD287" s="40"/>
      <c r="AE287" s="40"/>
      <c r="AF287" s="40"/>
      <c r="AG287" s="40"/>
      <c r="AH287" s="40"/>
      <c r="AI287" s="40"/>
      <c r="AJ287" s="40"/>
      <c r="AK287" s="40"/>
      <c r="AL287" s="40"/>
      <c r="AM287" s="40"/>
      <c r="AN287" s="40"/>
      <c r="AO287" s="40"/>
      <c r="AP287" s="40"/>
      <c r="AQ287" s="40"/>
      <c r="AR287" s="40"/>
      <c r="AS287" s="40"/>
      <c r="AT287" s="40"/>
      <c r="AU287" s="40"/>
      <c r="AV287" s="40"/>
      <c r="AW287" s="40"/>
      <c r="AX287" s="40"/>
      <c r="AY287" s="40"/>
      <c r="AZ287" s="40"/>
      <c r="BA287" s="40"/>
      <c r="BB287" s="40"/>
      <c r="BC287" s="40"/>
      <c r="BD287" s="40"/>
      <c r="BE287" s="40"/>
      <c r="BF287" s="40"/>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row>
    <row r="288" spans="10:158" x14ac:dyDescent="0.25">
      <c r="J288" s="40"/>
      <c r="K288" s="40"/>
      <c r="L288" s="40"/>
      <c r="M288" s="40"/>
      <c r="N288" s="40"/>
      <c r="O288" s="40"/>
      <c r="P288" s="40"/>
      <c r="Q288" s="40"/>
      <c r="R288" s="40"/>
      <c r="S288" s="40"/>
      <c r="T288" s="40"/>
      <c r="U288" s="40"/>
      <c r="V288" s="40"/>
      <c r="W288" s="40"/>
      <c r="X288" s="40"/>
      <c r="Y288" s="40"/>
      <c r="Z288" s="40"/>
      <c r="AA288" s="40"/>
      <c r="AB288" s="40"/>
      <c r="AC288" s="40"/>
      <c r="AD288" s="40"/>
      <c r="AE288" s="40"/>
      <c r="AF288" s="40"/>
      <c r="AG288" s="40"/>
      <c r="AH288" s="40"/>
      <c r="AI288" s="40"/>
      <c r="AJ288" s="40"/>
      <c r="AK288" s="40"/>
      <c r="AL288" s="40"/>
      <c r="AM288" s="40"/>
      <c r="AN288" s="40"/>
      <c r="AO288" s="40"/>
      <c r="AP288" s="40"/>
      <c r="AQ288" s="40"/>
      <c r="AR288" s="40"/>
      <c r="AS288" s="40"/>
      <c r="AT288" s="40"/>
      <c r="AU288" s="40"/>
      <c r="AV288" s="40"/>
      <c r="AW288" s="40"/>
      <c r="AX288" s="40"/>
      <c r="AY288" s="40"/>
      <c r="AZ288" s="40"/>
      <c r="BA288" s="40"/>
      <c r="BB288" s="40"/>
      <c r="BC288" s="40"/>
      <c r="BD288" s="40"/>
      <c r="BE288" s="40"/>
      <c r="BF288" s="40"/>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row>
    <row r="289" spans="10:158" x14ac:dyDescent="0.25">
      <c r="J289" s="40"/>
      <c r="K289" s="40"/>
      <c r="L289" s="40"/>
      <c r="M289" s="40"/>
      <c r="N289" s="40"/>
      <c r="O289" s="40"/>
      <c r="P289" s="40"/>
      <c r="Q289" s="40"/>
      <c r="R289" s="40"/>
      <c r="S289" s="40"/>
      <c r="T289" s="40"/>
      <c r="U289" s="40"/>
      <c r="V289" s="40"/>
      <c r="W289" s="40"/>
      <c r="X289" s="40"/>
      <c r="Y289" s="40"/>
      <c r="Z289" s="40"/>
      <c r="AA289" s="40"/>
      <c r="AB289" s="40"/>
      <c r="AC289" s="40"/>
      <c r="AD289" s="40"/>
      <c r="AE289" s="40"/>
      <c r="AF289" s="40"/>
      <c r="AG289" s="40"/>
      <c r="AH289" s="40"/>
      <c r="AI289" s="40"/>
      <c r="AJ289" s="40"/>
      <c r="AK289" s="40"/>
      <c r="AL289" s="40"/>
      <c r="AM289" s="40"/>
      <c r="AN289" s="40"/>
      <c r="AO289" s="40"/>
      <c r="AP289" s="40"/>
      <c r="AQ289" s="40"/>
      <c r="AR289" s="40"/>
      <c r="AS289" s="40"/>
      <c r="AT289" s="40"/>
      <c r="AU289" s="40"/>
      <c r="AV289" s="40"/>
      <c r="AW289" s="40"/>
      <c r="AX289" s="40"/>
      <c r="AY289" s="40"/>
      <c r="AZ289" s="40"/>
      <c r="BA289" s="40"/>
      <c r="BB289" s="40"/>
      <c r="BC289" s="40"/>
      <c r="BD289" s="40"/>
      <c r="BE289" s="40"/>
      <c r="BF289" s="40"/>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row>
    <row r="290" spans="10:158" x14ac:dyDescent="0.25">
      <c r="J290" s="40"/>
      <c r="K290" s="40"/>
      <c r="L290" s="40"/>
      <c r="M290" s="40"/>
      <c r="N290" s="40"/>
      <c r="O290" s="40"/>
      <c r="P290" s="40"/>
      <c r="Q290" s="40"/>
      <c r="R290" s="40"/>
      <c r="S290" s="40"/>
      <c r="T290" s="40"/>
      <c r="U290" s="40"/>
      <c r="V290" s="40"/>
      <c r="W290" s="40"/>
      <c r="X290" s="40"/>
      <c r="Y290" s="40"/>
      <c r="Z290" s="40"/>
      <c r="AA290" s="40"/>
      <c r="AB290" s="40"/>
      <c r="AC290" s="40"/>
      <c r="AD290" s="40"/>
      <c r="AE290" s="40"/>
      <c r="AF290" s="40"/>
      <c r="AG290" s="40"/>
      <c r="AH290" s="40"/>
      <c r="AI290" s="40"/>
      <c r="AJ290" s="40"/>
      <c r="AK290" s="40"/>
      <c r="AL290" s="40"/>
      <c r="AM290" s="40"/>
      <c r="AN290" s="40"/>
      <c r="AO290" s="40"/>
      <c r="AP290" s="40"/>
      <c r="AQ290" s="40"/>
      <c r="AR290" s="40"/>
      <c r="AS290" s="40"/>
      <c r="AT290" s="40"/>
      <c r="AU290" s="40"/>
      <c r="AV290" s="40"/>
      <c r="AW290" s="40"/>
      <c r="AX290" s="40"/>
      <c r="AY290" s="40"/>
      <c r="AZ290" s="40"/>
      <c r="BA290" s="40"/>
      <c r="BB290" s="40"/>
      <c r="BC290" s="40"/>
      <c r="BD290" s="40"/>
      <c r="BE290" s="40"/>
      <c r="BF290" s="4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row>
    <row r="291" spans="10:158" x14ac:dyDescent="0.25">
      <c r="J291" s="40"/>
      <c r="K291" s="40"/>
      <c r="L291" s="40"/>
      <c r="M291" s="40"/>
      <c r="N291" s="40"/>
      <c r="O291" s="40"/>
      <c r="P291" s="40"/>
      <c r="Q291" s="40"/>
      <c r="R291" s="40"/>
      <c r="S291" s="40"/>
      <c r="T291" s="40"/>
      <c r="U291" s="40"/>
      <c r="V291" s="40"/>
      <c r="W291" s="40"/>
      <c r="X291" s="40"/>
      <c r="Y291" s="40"/>
      <c r="Z291" s="40"/>
      <c r="AA291" s="40"/>
      <c r="AB291" s="40"/>
      <c r="AC291" s="40"/>
      <c r="AD291" s="40"/>
      <c r="AE291" s="40"/>
      <c r="AF291" s="40"/>
      <c r="AG291" s="40"/>
      <c r="AH291" s="40"/>
      <c r="AI291" s="40"/>
      <c r="AJ291" s="40"/>
      <c r="AK291" s="40"/>
      <c r="AL291" s="40"/>
      <c r="AM291" s="40"/>
      <c r="AN291" s="40"/>
      <c r="AO291" s="40"/>
      <c r="AP291" s="40"/>
      <c r="AQ291" s="40"/>
      <c r="AR291" s="40"/>
      <c r="AS291" s="40"/>
      <c r="AT291" s="40"/>
      <c r="AU291" s="40"/>
      <c r="AV291" s="40"/>
      <c r="AW291" s="40"/>
      <c r="AX291" s="40"/>
      <c r="AY291" s="40"/>
      <c r="AZ291" s="40"/>
      <c r="BA291" s="40"/>
      <c r="BB291" s="40"/>
      <c r="BC291" s="40"/>
      <c r="BD291" s="40"/>
      <c r="BE291" s="40"/>
      <c r="BF291" s="40"/>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row>
    <row r="292" spans="10:158" x14ac:dyDescent="0.25">
      <c r="J292" s="40"/>
      <c r="K292" s="40"/>
      <c r="L292" s="40"/>
      <c r="M292" s="40"/>
      <c r="N292" s="40"/>
      <c r="O292" s="40"/>
      <c r="P292" s="40"/>
      <c r="Q292" s="40"/>
      <c r="R292" s="40"/>
      <c r="S292" s="40"/>
      <c r="T292" s="40"/>
      <c r="U292" s="40"/>
      <c r="V292" s="40"/>
      <c r="W292" s="40"/>
      <c r="X292" s="40"/>
      <c r="Y292" s="40"/>
      <c r="Z292" s="40"/>
      <c r="AA292" s="40"/>
      <c r="AB292" s="40"/>
      <c r="AC292" s="40"/>
      <c r="AD292" s="40"/>
      <c r="AE292" s="40"/>
      <c r="AF292" s="40"/>
      <c r="AG292" s="40"/>
      <c r="AH292" s="40"/>
      <c r="AI292" s="40"/>
      <c r="AJ292" s="40"/>
      <c r="AK292" s="40"/>
      <c r="AL292" s="40"/>
      <c r="AM292" s="40"/>
      <c r="AN292" s="40"/>
      <c r="AO292" s="40"/>
      <c r="AP292" s="40"/>
      <c r="AQ292" s="40"/>
      <c r="AR292" s="40"/>
      <c r="AS292" s="40"/>
      <c r="AT292" s="40"/>
      <c r="AU292" s="40"/>
      <c r="AV292" s="40"/>
      <c r="AW292" s="40"/>
      <c r="AX292" s="40"/>
      <c r="AY292" s="40"/>
      <c r="AZ292" s="40"/>
      <c r="BA292" s="40"/>
      <c r="BB292" s="40"/>
      <c r="BC292" s="40"/>
      <c r="BD292" s="40"/>
      <c r="BE292" s="40"/>
      <c r="BF292" s="40"/>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row>
    <row r="293" spans="10:158" x14ac:dyDescent="0.25">
      <c r="J293" s="40"/>
      <c r="K293" s="40"/>
      <c r="L293" s="40"/>
      <c r="M293" s="40"/>
      <c r="N293" s="40"/>
      <c r="O293" s="40"/>
      <c r="P293" s="40"/>
      <c r="Q293" s="40"/>
      <c r="R293" s="40"/>
      <c r="S293" s="40"/>
      <c r="T293" s="40"/>
      <c r="U293" s="40"/>
      <c r="V293" s="40"/>
      <c r="W293" s="40"/>
      <c r="X293" s="40"/>
      <c r="Y293" s="40"/>
      <c r="Z293" s="40"/>
      <c r="AA293" s="40"/>
      <c r="AB293" s="40"/>
      <c r="AC293" s="40"/>
      <c r="AD293" s="40"/>
      <c r="AE293" s="40"/>
      <c r="AF293" s="40"/>
      <c r="AG293" s="40"/>
      <c r="AH293" s="40"/>
      <c r="AI293" s="40"/>
      <c r="AJ293" s="40"/>
      <c r="AK293" s="40"/>
      <c r="AL293" s="40"/>
      <c r="AM293" s="40"/>
      <c r="AN293" s="40"/>
      <c r="AO293" s="40"/>
      <c r="AP293" s="40"/>
      <c r="AQ293" s="40"/>
      <c r="AR293" s="40"/>
      <c r="AS293" s="40"/>
      <c r="AT293" s="40"/>
      <c r="AU293" s="40"/>
      <c r="AV293" s="40"/>
      <c r="AW293" s="40"/>
      <c r="AX293" s="40"/>
      <c r="AY293" s="40"/>
      <c r="AZ293" s="40"/>
      <c r="BA293" s="40"/>
      <c r="BB293" s="40"/>
      <c r="BC293" s="40"/>
      <c r="BD293" s="40"/>
      <c r="BE293" s="40"/>
      <c r="BF293" s="40"/>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row>
    <row r="294" spans="10:158" x14ac:dyDescent="0.25">
      <c r="J294" s="40"/>
      <c r="K294" s="40"/>
      <c r="L294" s="40"/>
      <c r="M294" s="40"/>
      <c r="N294" s="40"/>
      <c r="O294" s="40"/>
      <c r="P294" s="40"/>
      <c r="Q294" s="40"/>
      <c r="R294" s="40"/>
      <c r="S294" s="40"/>
      <c r="T294" s="40"/>
      <c r="U294" s="40"/>
      <c r="V294" s="40"/>
      <c r="W294" s="40"/>
      <c r="X294" s="40"/>
      <c r="Y294" s="40"/>
      <c r="Z294" s="40"/>
      <c r="AA294" s="40"/>
      <c r="AB294" s="40"/>
      <c r="AC294" s="40"/>
      <c r="AD294" s="40"/>
      <c r="AE294" s="40"/>
      <c r="AF294" s="40"/>
      <c r="AG294" s="40"/>
      <c r="AH294" s="40"/>
      <c r="AI294" s="40"/>
      <c r="AJ294" s="40"/>
      <c r="AK294" s="40"/>
      <c r="AL294" s="40"/>
      <c r="AM294" s="40"/>
      <c r="AN294" s="40"/>
      <c r="AO294" s="40"/>
      <c r="AP294" s="40"/>
      <c r="AQ294" s="40"/>
      <c r="AR294" s="40"/>
      <c r="AS294" s="40"/>
      <c r="AT294" s="40"/>
      <c r="AU294" s="40"/>
      <c r="AV294" s="40"/>
      <c r="AW294" s="40"/>
      <c r="AX294" s="40"/>
      <c r="AY294" s="40"/>
      <c r="AZ294" s="40"/>
      <c r="BA294" s="40"/>
      <c r="BB294" s="40"/>
      <c r="BC294" s="40"/>
      <c r="BD294" s="40"/>
      <c r="BE294" s="40"/>
      <c r="BF294" s="40"/>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row>
    <row r="295" spans="10:158" x14ac:dyDescent="0.25">
      <c r="J295" s="40"/>
      <c r="K295" s="40"/>
      <c r="L295" s="40"/>
      <c r="M295" s="40"/>
      <c r="N295" s="40"/>
      <c r="O295" s="40"/>
      <c r="P295" s="40"/>
      <c r="Q295" s="40"/>
      <c r="R295" s="40"/>
      <c r="S295" s="40"/>
      <c r="T295" s="40"/>
      <c r="U295" s="40"/>
      <c r="V295" s="40"/>
      <c r="W295" s="40"/>
      <c r="X295" s="40"/>
      <c r="Y295" s="40"/>
      <c r="Z295" s="40"/>
      <c r="AA295" s="40"/>
      <c r="AB295" s="40"/>
      <c r="AC295" s="40"/>
      <c r="AD295" s="40"/>
      <c r="AE295" s="40"/>
      <c r="AF295" s="40"/>
      <c r="AG295" s="40"/>
      <c r="AH295" s="40"/>
      <c r="AI295" s="40"/>
      <c r="AJ295" s="40"/>
      <c r="AK295" s="40"/>
      <c r="AL295" s="40"/>
      <c r="AM295" s="40"/>
      <c r="AN295" s="40"/>
      <c r="AO295" s="40"/>
      <c r="AP295" s="40"/>
      <c r="AQ295" s="40"/>
      <c r="AR295" s="40"/>
      <c r="AS295" s="40"/>
      <c r="AT295" s="40"/>
      <c r="AU295" s="40"/>
      <c r="AV295" s="40"/>
      <c r="AW295" s="40"/>
      <c r="AX295" s="40"/>
      <c r="AY295" s="40"/>
      <c r="AZ295" s="40"/>
      <c r="BA295" s="40"/>
      <c r="BB295" s="40"/>
      <c r="BC295" s="40"/>
      <c r="BD295" s="40"/>
      <c r="BE295" s="40"/>
      <c r="BF295" s="40"/>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row>
    <row r="296" spans="10:158" x14ac:dyDescent="0.25">
      <c r="J296" s="40"/>
      <c r="K296" s="40"/>
      <c r="L296" s="40"/>
      <c r="M296" s="40"/>
      <c r="N296" s="40"/>
      <c r="O296" s="40"/>
      <c r="P296" s="40"/>
      <c r="Q296" s="40"/>
      <c r="R296" s="40"/>
      <c r="S296" s="40"/>
      <c r="T296" s="40"/>
      <c r="U296" s="40"/>
      <c r="V296" s="40"/>
      <c r="W296" s="40"/>
      <c r="X296" s="40"/>
      <c r="Y296" s="40"/>
      <c r="Z296" s="40"/>
      <c r="AA296" s="40"/>
      <c r="AB296" s="40"/>
      <c r="AC296" s="40"/>
      <c r="AD296" s="40"/>
      <c r="AE296" s="40"/>
      <c r="AF296" s="40"/>
      <c r="AG296" s="40"/>
      <c r="AH296" s="40"/>
      <c r="AI296" s="40"/>
      <c r="AJ296" s="40"/>
      <c r="AK296" s="40"/>
      <c r="AL296" s="40"/>
      <c r="AM296" s="40"/>
      <c r="AN296" s="40"/>
      <c r="AO296" s="40"/>
      <c r="AP296" s="40"/>
      <c r="AQ296" s="40"/>
      <c r="AR296" s="40"/>
      <c r="AS296" s="40"/>
      <c r="AT296" s="40"/>
      <c r="AU296" s="40"/>
      <c r="AV296" s="40"/>
      <c r="AW296" s="40"/>
      <c r="AX296" s="40"/>
      <c r="AY296" s="40"/>
      <c r="AZ296" s="40"/>
      <c r="BA296" s="40"/>
      <c r="BB296" s="40"/>
      <c r="BC296" s="40"/>
      <c r="BD296" s="40"/>
      <c r="BE296" s="40"/>
      <c r="BF296" s="40"/>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row>
    <row r="297" spans="10:158" x14ac:dyDescent="0.25">
      <c r="J297" s="40"/>
      <c r="K297" s="40"/>
      <c r="L297" s="40"/>
      <c r="M297" s="40"/>
      <c r="N297" s="40"/>
      <c r="O297" s="40"/>
      <c r="P297" s="40"/>
      <c r="Q297" s="40"/>
      <c r="R297" s="40"/>
      <c r="S297" s="40"/>
      <c r="T297" s="40"/>
      <c r="U297" s="40"/>
      <c r="V297" s="40"/>
      <c r="W297" s="40"/>
      <c r="X297" s="40"/>
      <c r="Y297" s="40"/>
      <c r="Z297" s="40"/>
      <c r="AA297" s="40"/>
      <c r="AB297" s="40"/>
      <c r="AC297" s="40"/>
      <c r="AD297" s="40"/>
      <c r="AE297" s="40"/>
      <c r="AF297" s="40"/>
      <c r="AG297" s="40"/>
      <c r="AH297" s="40"/>
      <c r="AI297" s="40"/>
      <c r="AJ297" s="40"/>
      <c r="AK297" s="40"/>
      <c r="AL297" s="40"/>
      <c r="AM297" s="40"/>
      <c r="AN297" s="40"/>
      <c r="AO297" s="40"/>
      <c r="AP297" s="40"/>
      <c r="AQ297" s="40"/>
      <c r="AR297" s="40"/>
      <c r="AS297" s="40"/>
      <c r="AT297" s="40"/>
      <c r="AU297" s="40"/>
      <c r="AV297" s="40"/>
      <c r="AW297" s="40"/>
      <c r="AX297" s="40"/>
      <c r="AY297" s="40"/>
      <c r="AZ297" s="40"/>
      <c r="BA297" s="40"/>
      <c r="BB297" s="40"/>
      <c r="BC297" s="40"/>
      <c r="BD297" s="40"/>
      <c r="BE297" s="40"/>
      <c r="BF297" s="40"/>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row>
    <row r="298" spans="10:158" x14ac:dyDescent="0.25">
      <c r="J298" s="40"/>
      <c r="K298" s="40"/>
      <c r="L298" s="40"/>
      <c r="M298" s="40"/>
      <c r="N298" s="40"/>
      <c r="O298" s="40"/>
      <c r="P298" s="40"/>
      <c r="Q298" s="40"/>
      <c r="R298" s="40"/>
      <c r="S298" s="40"/>
      <c r="T298" s="40"/>
      <c r="U298" s="40"/>
      <c r="V298" s="40"/>
      <c r="W298" s="40"/>
      <c r="X298" s="40"/>
      <c r="Y298" s="40"/>
      <c r="Z298" s="40"/>
      <c r="AA298" s="40"/>
      <c r="AB298" s="40"/>
      <c r="AC298" s="40"/>
      <c r="AD298" s="40"/>
      <c r="AE298" s="40"/>
      <c r="AF298" s="40"/>
      <c r="AG298" s="40"/>
      <c r="AH298" s="40"/>
      <c r="AI298" s="40"/>
      <c r="AJ298" s="40"/>
      <c r="AK298" s="40"/>
      <c r="AL298" s="40"/>
      <c r="AM298" s="40"/>
      <c r="AN298" s="40"/>
      <c r="AO298" s="40"/>
      <c r="AP298" s="40"/>
      <c r="AQ298" s="40"/>
      <c r="AR298" s="40"/>
      <c r="AS298" s="40"/>
      <c r="AT298" s="40"/>
      <c r="AU298" s="40"/>
      <c r="AV298" s="40"/>
      <c r="AW298" s="40"/>
      <c r="AX298" s="40"/>
      <c r="AY298" s="40"/>
      <c r="AZ298" s="40"/>
      <c r="BA298" s="40"/>
      <c r="BB298" s="40"/>
      <c r="BC298" s="40"/>
      <c r="BD298" s="40"/>
      <c r="BE298" s="40"/>
      <c r="BF298" s="40"/>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row>
    <row r="299" spans="10:158" x14ac:dyDescent="0.25">
      <c r="J299" s="40"/>
      <c r="K299" s="40"/>
      <c r="L299" s="40"/>
      <c r="M299" s="40"/>
      <c r="N299" s="40"/>
      <c r="O299" s="40"/>
      <c r="P299" s="40"/>
      <c r="Q299" s="40"/>
      <c r="R299" s="40"/>
      <c r="S299" s="40"/>
      <c r="T299" s="40"/>
      <c r="U299" s="40"/>
      <c r="V299" s="40"/>
      <c r="W299" s="40"/>
      <c r="X299" s="40"/>
      <c r="Y299" s="40"/>
      <c r="Z299" s="40"/>
      <c r="AA299" s="40"/>
      <c r="AB299" s="40"/>
      <c r="AC299" s="40"/>
      <c r="AD299" s="40"/>
      <c r="AE299" s="40"/>
      <c r="AF299" s="40"/>
      <c r="AG299" s="40"/>
      <c r="AH299" s="40"/>
      <c r="AI299" s="40"/>
      <c r="AJ299" s="40"/>
      <c r="AK299" s="40"/>
      <c r="AL299" s="40"/>
      <c r="AM299" s="40"/>
      <c r="AN299" s="40"/>
      <c r="AO299" s="40"/>
      <c r="AP299" s="40"/>
      <c r="AQ299" s="40"/>
      <c r="AR299" s="40"/>
      <c r="AS299" s="40"/>
      <c r="AT299" s="40"/>
      <c r="AU299" s="40"/>
      <c r="AV299" s="40"/>
      <c r="AW299" s="40"/>
      <c r="AX299" s="40"/>
      <c r="AY299" s="40"/>
      <c r="AZ299" s="40"/>
      <c r="BA299" s="40"/>
      <c r="BB299" s="40"/>
      <c r="BC299" s="40"/>
      <c r="BD299" s="40"/>
      <c r="BE299" s="40"/>
      <c r="BF299" s="40"/>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row>
    <row r="300" spans="10:158" x14ac:dyDescent="0.25">
      <c r="J300" s="40"/>
      <c r="K300" s="40"/>
      <c r="L300" s="40"/>
      <c r="M300" s="40"/>
      <c r="N300" s="40"/>
      <c r="O300" s="40"/>
      <c r="P300" s="40"/>
      <c r="Q300" s="40"/>
      <c r="R300" s="40"/>
      <c r="S300" s="40"/>
      <c r="T300" s="40"/>
      <c r="U300" s="40"/>
      <c r="V300" s="40"/>
      <c r="W300" s="40"/>
      <c r="X300" s="40"/>
      <c r="Y300" s="40"/>
      <c r="Z300" s="40"/>
      <c r="AA300" s="40"/>
      <c r="AB300" s="40"/>
      <c r="AC300" s="40"/>
      <c r="AD300" s="40"/>
      <c r="AE300" s="40"/>
      <c r="AF300" s="40"/>
      <c r="AG300" s="40"/>
      <c r="AH300" s="40"/>
      <c r="AI300" s="40"/>
      <c r="AJ300" s="40"/>
      <c r="AK300" s="40"/>
      <c r="AL300" s="40"/>
      <c r="AM300" s="40"/>
      <c r="AN300" s="40"/>
      <c r="AO300" s="40"/>
      <c r="AP300" s="40"/>
      <c r="AQ300" s="40"/>
      <c r="AR300" s="40"/>
      <c r="AS300" s="40"/>
      <c r="AT300" s="40"/>
      <c r="AU300" s="40"/>
      <c r="AV300" s="40"/>
      <c r="AW300" s="40"/>
      <c r="AX300" s="40"/>
      <c r="AY300" s="40"/>
      <c r="AZ300" s="40"/>
      <c r="BA300" s="40"/>
      <c r="BB300" s="40"/>
      <c r="BC300" s="40"/>
      <c r="BD300" s="40"/>
      <c r="BE300" s="40"/>
      <c r="BF300" s="4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row>
    <row r="301" spans="10:158" x14ac:dyDescent="0.25">
      <c r="J301" s="40"/>
      <c r="K301" s="40"/>
      <c r="L301" s="40"/>
      <c r="M301" s="40"/>
      <c r="N301" s="40"/>
      <c r="O301" s="40"/>
      <c r="P301" s="40"/>
      <c r="Q301" s="40"/>
      <c r="R301" s="40"/>
      <c r="S301" s="40"/>
      <c r="T301" s="40"/>
      <c r="U301" s="40"/>
      <c r="V301" s="40"/>
      <c r="W301" s="40"/>
      <c r="X301" s="40"/>
      <c r="Y301" s="40"/>
      <c r="Z301" s="40"/>
      <c r="AA301" s="40"/>
      <c r="AB301" s="40"/>
      <c r="AC301" s="40"/>
      <c r="AD301" s="40"/>
      <c r="AE301" s="40"/>
      <c r="AF301" s="40"/>
      <c r="AG301" s="40"/>
      <c r="AH301" s="40"/>
      <c r="AI301" s="40"/>
      <c r="AJ301" s="40"/>
      <c r="AK301" s="40"/>
      <c r="AL301" s="40"/>
      <c r="AM301" s="40"/>
      <c r="AN301" s="40"/>
      <c r="AO301" s="40"/>
      <c r="AP301" s="40"/>
      <c r="AQ301" s="40"/>
      <c r="AR301" s="40"/>
      <c r="AS301" s="40"/>
      <c r="AT301" s="40"/>
      <c r="AU301" s="40"/>
      <c r="AV301" s="40"/>
      <c r="AW301" s="40"/>
      <c r="AX301" s="40"/>
      <c r="AY301" s="40"/>
      <c r="AZ301" s="40"/>
      <c r="BA301" s="40"/>
      <c r="BB301" s="40"/>
      <c r="BC301" s="40"/>
      <c r="BD301" s="40"/>
      <c r="BE301" s="40"/>
      <c r="BF301" s="40"/>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row>
    <row r="302" spans="10:158" x14ac:dyDescent="0.25">
      <c r="J302" s="40"/>
      <c r="K302" s="40"/>
      <c r="L302" s="40"/>
      <c r="M302" s="40"/>
      <c r="N302" s="40"/>
      <c r="O302" s="40"/>
      <c r="P302" s="40"/>
      <c r="Q302" s="40"/>
      <c r="R302" s="40"/>
      <c r="S302" s="40"/>
      <c r="T302" s="40"/>
      <c r="U302" s="40"/>
      <c r="V302" s="40"/>
      <c r="W302" s="40"/>
      <c r="X302" s="40"/>
      <c r="Y302" s="40"/>
      <c r="Z302" s="40"/>
      <c r="AA302" s="40"/>
      <c r="AB302" s="40"/>
      <c r="AC302" s="40"/>
      <c r="AD302" s="40"/>
      <c r="AE302" s="40"/>
      <c r="AF302" s="40"/>
      <c r="AG302" s="40"/>
      <c r="AH302" s="40"/>
      <c r="AI302" s="40"/>
      <c r="AJ302" s="40"/>
      <c r="AK302" s="40"/>
      <c r="AL302" s="40"/>
      <c r="AM302" s="40"/>
      <c r="AN302" s="40"/>
      <c r="AO302" s="40"/>
      <c r="AP302" s="40"/>
      <c r="AQ302" s="40"/>
      <c r="AR302" s="40"/>
      <c r="AS302" s="40"/>
      <c r="AT302" s="40"/>
      <c r="AU302" s="40"/>
      <c r="AV302" s="40"/>
      <c r="AW302" s="40"/>
      <c r="AX302" s="40"/>
      <c r="AY302" s="40"/>
      <c r="AZ302" s="40"/>
      <c r="BA302" s="40"/>
      <c r="BB302" s="40"/>
      <c r="BC302" s="40"/>
      <c r="BD302" s="40"/>
      <c r="BE302" s="40"/>
      <c r="BF302" s="40"/>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row>
    <row r="303" spans="10:158" x14ac:dyDescent="0.25">
      <c r="J303" s="40"/>
      <c r="K303" s="40"/>
      <c r="L303" s="40"/>
      <c r="M303" s="40"/>
      <c r="N303" s="40"/>
      <c r="O303" s="40"/>
      <c r="P303" s="40"/>
      <c r="Q303" s="40"/>
      <c r="R303" s="40"/>
      <c r="S303" s="40"/>
      <c r="T303" s="40"/>
      <c r="U303" s="40"/>
      <c r="V303" s="40"/>
      <c r="W303" s="40"/>
      <c r="X303" s="40"/>
      <c r="Y303" s="40"/>
      <c r="Z303" s="40"/>
      <c r="AA303" s="40"/>
      <c r="AB303" s="40"/>
      <c r="AC303" s="40"/>
      <c r="AD303" s="40"/>
      <c r="AE303" s="40"/>
      <c r="AF303" s="40"/>
      <c r="AG303" s="40"/>
      <c r="AH303" s="40"/>
      <c r="AI303" s="40"/>
      <c r="AJ303" s="40"/>
      <c r="AK303" s="40"/>
      <c r="AL303" s="40"/>
      <c r="AM303" s="40"/>
      <c r="AN303" s="40"/>
      <c r="AO303" s="40"/>
      <c r="AP303" s="40"/>
      <c r="AQ303" s="40"/>
      <c r="AR303" s="40"/>
      <c r="AS303" s="40"/>
      <c r="AT303" s="40"/>
      <c r="AU303" s="40"/>
      <c r="AV303" s="40"/>
      <c r="AW303" s="40"/>
      <c r="AX303" s="40"/>
      <c r="AY303" s="40"/>
      <c r="AZ303" s="40"/>
      <c r="BA303" s="40"/>
      <c r="BB303" s="40"/>
      <c r="BC303" s="40"/>
      <c r="BD303" s="40"/>
      <c r="BE303" s="40"/>
      <c r="BF303" s="40"/>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row>
    <row r="304" spans="10:158" x14ac:dyDescent="0.25">
      <c r="J304" s="40"/>
      <c r="K304" s="40"/>
      <c r="L304" s="40"/>
      <c r="M304" s="40"/>
      <c r="N304" s="40"/>
      <c r="O304" s="40"/>
      <c r="P304" s="40"/>
      <c r="Q304" s="40"/>
      <c r="R304" s="40"/>
      <c r="S304" s="40"/>
      <c r="T304" s="40"/>
      <c r="U304" s="40"/>
      <c r="V304" s="40"/>
      <c r="W304" s="40"/>
      <c r="X304" s="40"/>
      <c r="Y304" s="40"/>
      <c r="Z304" s="40"/>
      <c r="AA304" s="40"/>
      <c r="AB304" s="40"/>
      <c r="AC304" s="40"/>
      <c r="AD304" s="40"/>
      <c r="AE304" s="40"/>
      <c r="AF304" s="40"/>
      <c r="AG304" s="40"/>
      <c r="AH304" s="40"/>
      <c r="AI304" s="40"/>
      <c r="AJ304" s="40"/>
      <c r="AK304" s="40"/>
      <c r="AL304" s="40"/>
      <c r="AM304" s="40"/>
      <c r="AN304" s="40"/>
      <c r="AO304" s="40"/>
      <c r="AP304" s="40"/>
      <c r="AQ304" s="40"/>
      <c r="AR304" s="40"/>
      <c r="AS304" s="40"/>
      <c r="AT304" s="40"/>
      <c r="AU304" s="40"/>
      <c r="AV304" s="40"/>
      <c r="AW304" s="40"/>
      <c r="AX304" s="40"/>
      <c r="AY304" s="40"/>
      <c r="AZ304" s="40"/>
      <c r="BA304" s="40"/>
      <c r="BB304" s="40"/>
      <c r="BC304" s="40"/>
      <c r="BD304" s="40"/>
      <c r="BE304" s="40"/>
      <c r="BF304" s="40"/>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row>
    <row r="305" spans="10:158" x14ac:dyDescent="0.25">
      <c r="J305" s="40"/>
      <c r="K305" s="40"/>
      <c r="L305" s="40"/>
      <c r="M305" s="40"/>
      <c r="N305" s="40"/>
      <c r="O305" s="40"/>
      <c r="P305" s="40"/>
      <c r="Q305" s="40"/>
      <c r="R305" s="40"/>
      <c r="S305" s="40"/>
      <c r="T305" s="40"/>
      <c r="U305" s="40"/>
      <c r="V305" s="40"/>
      <c r="W305" s="40"/>
      <c r="X305" s="40"/>
      <c r="Y305" s="40"/>
      <c r="Z305" s="40"/>
      <c r="AA305" s="40"/>
      <c r="AB305" s="40"/>
      <c r="AC305" s="40"/>
      <c r="AD305" s="40"/>
      <c r="AE305" s="40"/>
      <c r="AF305" s="40"/>
      <c r="AG305" s="40"/>
      <c r="AH305" s="40"/>
      <c r="AI305" s="40"/>
      <c r="AJ305" s="40"/>
      <c r="AK305" s="40"/>
      <c r="AL305" s="40"/>
      <c r="AM305" s="40"/>
      <c r="AN305" s="40"/>
      <c r="AO305" s="40"/>
      <c r="AP305" s="40"/>
      <c r="AQ305" s="40"/>
      <c r="AR305" s="40"/>
      <c r="AS305" s="40"/>
      <c r="AT305" s="40"/>
      <c r="AU305" s="40"/>
      <c r="AV305" s="40"/>
      <c r="AW305" s="40"/>
      <c r="AX305" s="40"/>
      <c r="AY305" s="40"/>
      <c r="AZ305" s="40"/>
      <c r="BA305" s="40"/>
      <c r="BB305" s="40"/>
      <c r="BC305" s="40"/>
      <c r="BD305" s="40"/>
      <c r="BE305" s="40"/>
      <c r="BF305" s="40"/>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row>
    <row r="306" spans="10:158" x14ac:dyDescent="0.25">
      <c r="J306" s="40"/>
      <c r="K306" s="40"/>
      <c r="L306" s="40"/>
      <c r="M306" s="40"/>
      <c r="N306" s="40"/>
      <c r="O306" s="40"/>
      <c r="P306" s="40"/>
      <c r="Q306" s="40"/>
      <c r="R306" s="40"/>
      <c r="S306" s="40"/>
      <c r="T306" s="40"/>
      <c r="U306" s="40"/>
      <c r="V306" s="40"/>
      <c r="W306" s="40"/>
      <c r="X306" s="40"/>
      <c r="Y306" s="40"/>
      <c r="Z306" s="40"/>
      <c r="AA306" s="40"/>
      <c r="AB306" s="40"/>
      <c r="AC306" s="40"/>
      <c r="AD306" s="40"/>
      <c r="AE306" s="40"/>
      <c r="AF306" s="40"/>
      <c r="AG306" s="40"/>
      <c r="AH306" s="40"/>
      <c r="AI306" s="40"/>
      <c r="AJ306" s="40"/>
      <c r="AK306" s="40"/>
      <c r="AL306" s="40"/>
      <c r="AM306" s="40"/>
      <c r="AN306" s="40"/>
      <c r="AO306" s="40"/>
      <c r="AP306" s="40"/>
      <c r="AQ306" s="40"/>
      <c r="AR306" s="40"/>
      <c r="AS306" s="40"/>
      <c r="AT306" s="40"/>
      <c r="AU306" s="40"/>
      <c r="AV306" s="40"/>
      <c r="AW306" s="40"/>
      <c r="AX306" s="40"/>
      <c r="AY306" s="40"/>
      <c r="AZ306" s="40"/>
      <c r="BA306" s="40"/>
      <c r="BB306" s="40"/>
      <c r="BC306" s="40"/>
      <c r="BD306" s="40"/>
      <c r="BE306" s="40"/>
      <c r="BF306" s="40"/>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row>
    <row r="307" spans="10:158" x14ac:dyDescent="0.25">
      <c r="J307" s="40"/>
      <c r="K307" s="40"/>
      <c r="L307" s="40"/>
      <c r="M307" s="40"/>
      <c r="N307" s="40"/>
      <c r="O307" s="40"/>
      <c r="P307" s="40"/>
      <c r="Q307" s="40"/>
      <c r="R307" s="40"/>
      <c r="S307" s="40"/>
      <c r="T307" s="40"/>
      <c r="U307" s="40"/>
      <c r="V307" s="40"/>
      <c r="W307" s="40"/>
      <c r="X307" s="40"/>
      <c r="Y307" s="40"/>
      <c r="Z307" s="40"/>
      <c r="AA307" s="40"/>
      <c r="AB307" s="40"/>
      <c r="AC307" s="40"/>
      <c r="AD307" s="40"/>
      <c r="AE307" s="40"/>
      <c r="AF307" s="40"/>
      <c r="AG307" s="40"/>
      <c r="AH307" s="40"/>
      <c r="AI307" s="40"/>
      <c r="AJ307" s="40"/>
      <c r="AK307" s="40"/>
      <c r="AL307" s="40"/>
      <c r="AM307" s="40"/>
      <c r="AN307" s="40"/>
      <c r="AO307" s="40"/>
      <c r="AP307" s="40"/>
      <c r="AQ307" s="40"/>
      <c r="AR307" s="40"/>
      <c r="AS307" s="40"/>
      <c r="AT307" s="40"/>
      <c r="AU307" s="40"/>
      <c r="AV307" s="40"/>
      <c r="AW307" s="40"/>
      <c r="AX307" s="40"/>
      <c r="AY307" s="40"/>
      <c r="AZ307" s="40"/>
      <c r="BA307" s="40"/>
      <c r="BB307" s="40"/>
      <c r="BC307" s="40"/>
      <c r="BD307" s="40"/>
      <c r="BE307" s="40"/>
      <c r="BF307" s="40"/>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row>
    <row r="308" spans="10:158" x14ac:dyDescent="0.25">
      <c r="J308" s="40"/>
      <c r="K308" s="40"/>
      <c r="L308" s="40"/>
      <c r="M308" s="40"/>
      <c r="N308" s="40"/>
      <c r="O308" s="40"/>
      <c r="P308" s="40"/>
      <c r="Q308" s="40"/>
      <c r="R308" s="40"/>
      <c r="S308" s="40"/>
      <c r="T308" s="40"/>
      <c r="U308" s="40"/>
      <c r="V308" s="40"/>
      <c r="W308" s="40"/>
      <c r="X308" s="40"/>
      <c r="Y308" s="40"/>
      <c r="Z308" s="40"/>
      <c r="AA308" s="40"/>
      <c r="AB308" s="40"/>
      <c r="AC308" s="40"/>
      <c r="AD308" s="40"/>
      <c r="AE308" s="40"/>
      <c r="AF308" s="40"/>
      <c r="AG308" s="40"/>
      <c r="AH308" s="40"/>
      <c r="AI308" s="40"/>
      <c r="AJ308" s="40"/>
      <c r="AK308" s="40"/>
      <c r="AL308" s="40"/>
      <c r="AM308" s="40"/>
      <c r="AN308" s="40"/>
      <c r="AO308" s="40"/>
      <c r="AP308" s="40"/>
      <c r="AQ308" s="40"/>
      <c r="AR308" s="40"/>
      <c r="AS308" s="40"/>
      <c r="AT308" s="40"/>
      <c r="AU308" s="40"/>
      <c r="AV308" s="40"/>
      <c r="AW308" s="40"/>
      <c r="AX308" s="40"/>
      <c r="AY308" s="40"/>
      <c r="AZ308" s="40"/>
      <c r="BA308" s="40"/>
      <c r="BB308" s="40"/>
      <c r="BC308" s="40"/>
      <c r="BD308" s="40"/>
      <c r="BE308" s="40"/>
      <c r="BF308" s="40"/>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row>
    <row r="309" spans="10:158" x14ac:dyDescent="0.25">
      <c r="J309" s="40"/>
      <c r="K309" s="40"/>
      <c r="L309" s="40"/>
      <c r="M309" s="40"/>
      <c r="N309" s="40"/>
      <c r="O309" s="40"/>
      <c r="P309" s="40"/>
      <c r="Q309" s="40"/>
      <c r="R309" s="40"/>
      <c r="S309" s="40"/>
      <c r="T309" s="40"/>
      <c r="U309" s="40"/>
      <c r="V309" s="40"/>
      <c r="W309" s="40"/>
      <c r="X309" s="40"/>
      <c r="Y309" s="40"/>
      <c r="Z309" s="40"/>
      <c r="AA309" s="40"/>
      <c r="AB309" s="40"/>
      <c r="AC309" s="40"/>
      <c r="AD309" s="40"/>
      <c r="AE309" s="40"/>
      <c r="AF309" s="40"/>
      <c r="AG309" s="40"/>
      <c r="AH309" s="40"/>
      <c r="AI309" s="40"/>
      <c r="AJ309" s="40"/>
      <c r="AK309" s="40"/>
      <c r="AL309" s="40"/>
      <c r="AM309" s="40"/>
      <c r="AN309" s="40"/>
      <c r="AO309" s="40"/>
      <c r="AP309" s="40"/>
      <c r="AQ309" s="40"/>
      <c r="AR309" s="40"/>
      <c r="AS309" s="40"/>
      <c r="AT309" s="40"/>
      <c r="AU309" s="40"/>
      <c r="AV309" s="40"/>
      <c r="AW309" s="40"/>
      <c r="AX309" s="40"/>
      <c r="AY309" s="40"/>
      <c r="AZ309" s="40"/>
      <c r="BA309" s="40"/>
      <c r="BB309" s="40"/>
      <c r="BC309" s="40"/>
      <c r="BD309" s="40"/>
      <c r="BE309" s="40"/>
      <c r="BF309" s="40"/>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row>
    <row r="310" spans="10:158" x14ac:dyDescent="0.25">
      <c r="J310" s="40"/>
      <c r="K310" s="40"/>
      <c r="L310" s="40"/>
      <c r="M310" s="40"/>
      <c r="N310" s="40"/>
      <c r="O310" s="40"/>
      <c r="P310" s="40"/>
      <c r="Q310" s="40"/>
      <c r="R310" s="40"/>
      <c r="S310" s="40"/>
      <c r="T310" s="40"/>
      <c r="U310" s="40"/>
      <c r="V310" s="40"/>
      <c r="W310" s="40"/>
      <c r="X310" s="40"/>
      <c r="Y310" s="40"/>
      <c r="Z310" s="40"/>
      <c r="AA310" s="40"/>
      <c r="AB310" s="40"/>
      <c r="AC310" s="40"/>
      <c r="AD310" s="40"/>
      <c r="AE310" s="40"/>
      <c r="AF310" s="40"/>
      <c r="AG310" s="40"/>
      <c r="AH310" s="40"/>
      <c r="AI310" s="40"/>
      <c r="AJ310" s="40"/>
      <c r="AK310" s="40"/>
      <c r="AL310" s="40"/>
      <c r="AM310" s="40"/>
      <c r="AN310" s="40"/>
      <c r="AO310" s="40"/>
      <c r="AP310" s="40"/>
      <c r="AQ310" s="40"/>
      <c r="AR310" s="40"/>
      <c r="AS310" s="40"/>
      <c r="AT310" s="40"/>
      <c r="AU310" s="40"/>
      <c r="AV310" s="40"/>
      <c r="AW310" s="40"/>
      <c r="AX310" s="40"/>
      <c r="AY310" s="40"/>
      <c r="AZ310" s="40"/>
      <c r="BA310" s="40"/>
      <c r="BB310" s="40"/>
      <c r="BC310" s="40"/>
      <c r="BD310" s="40"/>
      <c r="BE310" s="40"/>
      <c r="BF310" s="4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row>
    <row r="311" spans="10:158" x14ac:dyDescent="0.25">
      <c r="J311" s="40"/>
      <c r="K311" s="40"/>
      <c r="L311" s="40"/>
      <c r="M311" s="40"/>
      <c r="N311" s="40"/>
      <c r="O311" s="40"/>
      <c r="P311" s="40"/>
      <c r="Q311" s="40"/>
      <c r="R311" s="40"/>
      <c r="S311" s="40"/>
      <c r="T311" s="40"/>
      <c r="U311" s="40"/>
      <c r="V311" s="40"/>
      <c r="W311" s="40"/>
      <c r="X311" s="40"/>
      <c r="Y311" s="40"/>
      <c r="Z311" s="40"/>
      <c r="AA311" s="40"/>
      <c r="AB311" s="40"/>
      <c r="AC311" s="40"/>
      <c r="AD311" s="40"/>
      <c r="AE311" s="40"/>
      <c r="AF311" s="40"/>
      <c r="AG311" s="40"/>
      <c r="AH311" s="40"/>
      <c r="AI311" s="40"/>
      <c r="AJ311" s="40"/>
      <c r="AK311" s="40"/>
      <c r="AL311" s="40"/>
      <c r="AM311" s="40"/>
      <c r="AN311" s="40"/>
      <c r="AO311" s="40"/>
      <c r="AP311" s="40"/>
      <c r="AQ311" s="40"/>
      <c r="AR311" s="40"/>
      <c r="AS311" s="40"/>
      <c r="AT311" s="40"/>
      <c r="AU311" s="40"/>
      <c r="AV311" s="40"/>
      <c r="AW311" s="40"/>
      <c r="AX311" s="40"/>
      <c r="AY311" s="40"/>
      <c r="AZ311" s="40"/>
      <c r="BA311" s="40"/>
      <c r="BB311" s="40"/>
      <c r="BC311" s="40"/>
      <c r="BD311" s="40"/>
      <c r="BE311" s="40"/>
      <c r="BF311" s="40"/>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row>
    <row r="312" spans="10:158" x14ac:dyDescent="0.25">
      <c r="J312" s="40"/>
      <c r="K312" s="40"/>
      <c r="L312" s="40"/>
      <c r="M312" s="40"/>
      <c r="N312" s="40"/>
      <c r="O312" s="40"/>
      <c r="P312" s="40"/>
      <c r="Q312" s="40"/>
      <c r="R312" s="40"/>
      <c r="S312" s="40"/>
      <c r="T312" s="40"/>
      <c r="U312" s="40"/>
      <c r="V312" s="40"/>
      <c r="W312" s="40"/>
      <c r="X312" s="40"/>
      <c r="Y312" s="40"/>
      <c r="Z312" s="40"/>
      <c r="AA312" s="40"/>
      <c r="AB312" s="40"/>
      <c r="AC312" s="40"/>
      <c r="AD312" s="40"/>
      <c r="AE312" s="40"/>
      <c r="AF312" s="40"/>
      <c r="AG312" s="40"/>
      <c r="AH312" s="40"/>
      <c r="AI312" s="40"/>
      <c r="AJ312" s="40"/>
      <c r="AK312" s="40"/>
      <c r="AL312" s="40"/>
      <c r="AM312" s="40"/>
      <c r="AN312" s="40"/>
      <c r="AO312" s="40"/>
      <c r="AP312" s="40"/>
      <c r="AQ312" s="40"/>
      <c r="AR312" s="40"/>
      <c r="AS312" s="40"/>
      <c r="AT312" s="40"/>
      <c r="AU312" s="40"/>
      <c r="AV312" s="40"/>
      <c r="AW312" s="40"/>
      <c r="AX312" s="40"/>
      <c r="AY312" s="40"/>
      <c r="AZ312" s="40"/>
      <c r="BA312" s="40"/>
      <c r="BB312" s="40"/>
      <c r="BC312" s="40"/>
      <c r="BD312" s="40"/>
      <c r="BE312" s="40"/>
      <c r="BF312" s="40"/>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row>
    <row r="313" spans="10:158" x14ac:dyDescent="0.25">
      <c r="J313" s="40"/>
      <c r="K313" s="40"/>
      <c r="L313" s="40"/>
      <c r="M313" s="40"/>
      <c r="N313" s="40"/>
      <c r="O313" s="40"/>
      <c r="P313" s="40"/>
      <c r="Q313" s="40"/>
      <c r="R313" s="40"/>
      <c r="S313" s="40"/>
      <c r="T313" s="40"/>
      <c r="U313" s="40"/>
      <c r="V313" s="40"/>
      <c r="W313" s="40"/>
      <c r="X313" s="40"/>
      <c r="Y313" s="40"/>
      <c r="Z313" s="40"/>
      <c r="AA313" s="40"/>
      <c r="AB313" s="40"/>
      <c r="AC313" s="40"/>
      <c r="AD313" s="40"/>
      <c r="AE313" s="40"/>
      <c r="AF313" s="40"/>
      <c r="AG313" s="40"/>
      <c r="AH313" s="40"/>
      <c r="AI313" s="40"/>
      <c r="AJ313" s="40"/>
      <c r="AK313" s="40"/>
      <c r="AL313" s="40"/>
      <c r="AM313" s="40"/>
      <c r="AN313" s="40"/>
      <c r="AO313" s="40"/>
      <c r="AP313" s="40"/>
      <c r="AQ313" s="40"/>
      <c r="AR313" s="40"/>
      <c r="AS313" s="40"/>
      <c r="AT313" s="40"/>
      <c r="AU313" s="40"/>
      <c r="AV313" s="40"/>
      <c r="AW313" s="40"/>
      <c r="AX313" s="40"/>
      <c r="AY313" s="40"/>
      <c r="AZ313" s="40"/>
      <c r="BA313" s="40"/>
      <c r="BB313" s="40"/>
      <c r="BC313" s="40"/>
      <c r="BD313" s="40"/>
      <c r="BE313" s="40"/>
      <c r="BF313" s="40"/>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row>
    <row r="314" spans="10:158" x14ac:dyDescent="0.25">
      <c r="J314" s="40"/>
      <c r="K314" s="40"/>
      <c r="L314" s="40"/>
      <c r="M314" s="40"/>
      <c r="N314" s="40"/>
      <c r="O314" s="40"/>
      <c r="P314" s="40"/>
      <c r="Q314" s="40"/>
      <c r="R314" s="40"/>
      <c r="S314" s="40"/>
      <c r="T314" s="40"/>
      <c r="U314" s="40"/>
      <c r="V314" s="40"/>
      <c r="W314" s="40"/>
      <c r="X314" s="40"/>
      <c r="Y314" s="40"/>
      <c r="Z314" s="40"/>
      <c r="AA314" s="40"/>
      <c r="AB314" s="40"/>
      <c r="AC314" s="40"/>
      <c r="AD314" s="40"/>
      <c r="AE314" s="40"/>
      <c r="AF314" s="40"/>
      <c r="AG314" s="40"/>
      <c r="AH314" s="40"/>
      <c r="AI314" s="40"/>
      <c r="AJ314" s="40"/>
      <c r="AK314" s="40"/>
      <c r="AL314" s="40"/>
      <c r="AM314" s="40"/>
      <c r="AN314" s="40"/>
      <c r="AO314" s="40"/>
      <c r="AP314" s="40"/>
      <c r="AQ314" s="40"/>
      <c r="AR314" s="40"/>
      <c r="AS314" s="40"/>
      <c r="AT314" s="40"/>
      <c r="AU314" s="40"/>
      <c r="AV314" s="40"/>
      <c r="AW314" s="40"/>
      <c r="AX314" s="40"/>
      <c r="AY314" s="40"/>
      <c r="AZ314" s="40"/>
      <c r="BA314" s="40"/>
      <c r="BB314" s="40"/>
      <c r="BC314" s="40"/>
      <c r="BD314" s="40"/>
      <c r="BE314" s="40"/>
      <c r="BF314" s="40"/>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row>
    <row r="315" spans="10:158" x14ac:dyDescent="0.25">
      <c r="J315" s="40"/>
      <c r="K315" s="40"/>
      <c r="L315" s="40"/>
      <c r="M315" s="40"/>
      <c r="N315" s="40"/>
      <c r="O315" s="40"/>
      <c r="P315" s="40"/>
      <c r="Q315" s="40"/>
      <c r="R315" s="40"/>
      <c r="S315" s="40"/>
      <c r="T315" s="40"/>
      <c r="U315" s="40"/>
      <c r="V315" s="40"/>
      <c r="W315" s="40"/>
      <c r="X315" s="40"/>
      <c r="Y315" s="40"/>
      <c r="Z315" s="40"/>
      <c r="AA315" s="40"/>
      <c r="AB315" s="40"/>
      <c r="AC315" s="40"/>
      <c r="AD315" s="40"/>
      <c r="AE315" s="40"/>
      <c r="AF315" s="40"/>
      <c r="AG315" s="40"/>
      <c r="AH315" s="40"/>
      <c r="AI315" s="40"/>
      <c r="AJ315" s="40"/>
      <c r="AK315" s="40"/>
      <c r="AL315" s="40"/>
      <c r="AM315" s="40"/>
      <c r="AN315" s="40"/>
      <c r="AO315" s="40"/>
      <c r="AP315" s="40"/>
      <c r="AQ315" s="40"/>
      <c r="AR315" s="40"/>
      <c r="AS315" s="40"/>
      <c r="AT315" s="40"/>
      <c r="AU315" s="40"/>
      <c r="AV315" s="40"/>
      <c r="AW315" s="40"/>
      <c r="AX315" s="40"/>
      <c r="AY315" s="40"/>
      <c r="AZ315" s="40"/>
      <c r="BA315" s="40"/>
      <c r="BB315" s="40"/>
      <c r="BC315" s="40"/>
      <c r="BD315" s="40"/>
      <c r="BE315" s="40"/>
      <c r="BF315" s="40"/>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row>
    <row r="316" spans="10:158" x14ac:dyDescent="0.25">
      <c r="J316" s="40"/>
      <c r="K316" s="40"/>
      <c r="L316" s="40"/>
      <c r="M316" s="40"/>
      <c r="N316" s="40"/>
      <c r="O316" s="40"/>
      <c r="P316" s="40"/>
      <c r="Q316" s="40"/>
      <c r="R316" s="40"/>
      <c r="S316" s="40"/>
      <c r="T316" s="40"/>
      <c r="U316" s="40"/>
      <c r="V316" s="40"/>
      <c r="W316" s="40"/>
      <c r="X316" s="40"/>
      <c r="Y316" s="40"/>
      <c r="Z316" s="40"/>
      <c r="AA316" s="40"/>
      <c r="AB316" s="40"/>
      <c r="AC316" s="40"/>
      <c r="AD316" s="40"/>
      <c r="AE316" s="40"/>
      <c r="AF316" s="40"/>
      <c r="AG316" s="40"/>
      <c r="AH316" s="40"/>
      <c r="AI316" s="40"/>
      <c r="AJ316" s="40"/>
      <c r="AK316" s="40"/>
      <c r="AL316" s="40"/>
      <c r="AM316" s="40"/>
      <c r="AN316" s="40"/>
      <c r="AO316" s="40"/>
      <c r="AP316" s="40"/>
      <c r="AQ316" s="40"/>
      <c r="AR316" s="40"/>
      <c r="AS316" s="40"/>
      <c r="AT316" s="40"/>
      <c r="AU316" s="40"/>
      <c r="AV316" s="40"/>
      <c r="AW316" s="40"/>
      <c r="AX316" s="40"/>
      <c r="AY316" s="40"/>
      <c r="AZ316" s="40"/>
      <c r="BA316" s="40"/>
      <c r="BB316" s="40"/>
      <c r="BC316" s="40"/>
      <c r="BD316" s="40"/>
      <c r="BE316" s="40"/>
      <c r="BF316" s="40"/>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row>
    <row r="317" spans="10:158" x14ac:dyDescent="0.25">
      <c r="J317" s="40"/>
      <c r="K317" s="40"/>
      <c r="L317" s="40"/>
      <c r="M317" s="40"/>
      <c r="N317" s="40"/>
      <c r="O317" s="40"/>
      <c r="P317" s="40"/>
      <c r="Q317" s="40"/>
      <c r="R317" s="40"/>
      <c r="S317" s="40"/>
      <c r="T317" s="40"/>
      <c r="U317" s="40"/>
      <c r="V317" s="40"/>
      <c r="W317" s="40"/>
      <c r="X317" s="40"/>
      <c r="Y317" s="40"/>
      <c r="Z317" s="40"/>
      <c r="AA317" s="40"/>
      <c r="AB317" s="40"/>
      <c r="AC317" s="40"/>
      <c r="AD317" s="40"/>
      <c r="AE317" s="40"/>
      <c r="AF317" s="40"/>
      <c r="AG317" s="40"/>
      <c r="AH317" s="40"/>
      <c r="AI317" s="40"/>
      <c r="AJ317" s="40"/>
      <c r="AK317" s="40"/>
      <c r="AL317" s="40"/>
      <c r="AM317" s="40"/>
      <c r="AN317" s="40"/>
      <c r="AO317" s="40"/>
      <c r="AP317" s="40"/>
      <c r="AQ317" s="40"/>
      <c r="AR317" s="40"/>
      <c r="AS317" s="40"/>
      <c r="AT317" s="40"/>
      <c r="AU317" s="40"/>
      <c r="AV317" s="40"/>
      <c r="AW317" s="40"/>
      <c r="AX317" s="40"/>
      <c r="AY317" s="40"/>
      <c r="AZ317" s="40"/>
      <c r="BA317" s="40"/>
      <c r="BB317" s="40"/>
      <c r="BC317" s="40"/>
      <c r="BD317" s="40"/>
      <c r="BE317" s="40"/>
      <c r="BF317" s="40"/>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row>
    <row r="318" spans="10:158" x14ac:dyDescent="0.25">
      <c r="J318" s="40"/>
      <c r="K318" s="40"/>
      <c r="L318" s="40"/>
      <c r="M318" s="40"/>
      <c r="N318" s="40"/>
      <c r="O318" s="40"/>
      <c r="P318" s="40"/>
      <c r="Q318" s="40"/>
      <c r="R318" s="40"/>
      <c r="S318" s="40"/>
      <c r="T318" s="40"/>
      <c r="U318" s="40"/>
      <c r="V318" s="40"/>
      <c r="W318" s="40"/>
      <c r="X318" s="40"/>
      <c r="Y318" s="40"/>
      <c r="Z318" s="40"/>
      <c r="AA318" s="40"/>
      <c r="AB318" s="40"/>
      <c r="AC318" s="40"/>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row>
    <row r="319" spans="10:158" x14ac:dyDescent="0.25">
      <c r="J319" s="40"/>
      <c r="K319" s="40"/>
      <c r="L319" s="40"/>
      <c r="M319" s="40"/>
      <c r="N319" s="40"/>
      <c r="O319" s="40"/>
      <c r="P319" s="40"/>
      <c r="Q319" s="40"/>
      <c r="R319" s="40"/>
      <c r="S319" s="40"/>
      <c r="T319" s="40"/>
      <c r="U319" s="40"/>
      <c r="V319" s="40"/>
      <c r="W319" s="40"/>
      <c r="X319" s="40"/>
      <c r="Y319" s="40"/>
      <c r="Z319" s="40"/>
      <c r="AA319" s="40"/>
      <c r="AB319" s="40"/>
      <c r="AC319" s="40"/>
      <c r="AD319" s="40"/>
      <c r="AE319" s="40"/>
      <c r="AF319" s="40"/>
      <c r="AG319" s="40"/>
      <c r="AH319" s="40"/>
      <c r="AI319" s="40"/>
      <c r="AJ319" s="40"/>
      <c r="AK319" s="40"/>
      <c r="AL319" s="40"/>
      <c r="AM319" s="40"/>
      <c r="AN319" s="40"/>
      <c r="AO319" s="40"/>
      <c r="AP319" s="40"/>
      <c r="AQ319" s="40"/>
      <c r="AR319" s="40"/>
      <c r="AS319" s="40"/>
      <c r="AT319" s="40"/>
      <c r="AU319" s="40"/>
      <c r="AV319" s="40"/>
      <c r="AW319" s="40"/>
      <c r="AX319" s="40"/>
      <c r="AY319" s="40"/>
      <c r="AZ319" s="40"/>
      <c r="BA319" s="40"/>
      <c r="BB319" s="40"/>
      <c r="BC319" s="40"/>
      <c r="BD319" s="40"/>
      <c r="BE319" s="40"/>
      <c r="BF319" s="40"/>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row>
    <row r="320" spans="10:158" x14ac:dyDescent="0.25">
      <c r="J320" s="40"/>
      <c r="K320" s="40"/>
      <c r="L320" s="40"/>
      <c r="M320" s="40"/>
      <c r="N320" s="40"/>
      <c r="O320" s="40"/>
      <c r="P320" s="40"/>
      <c r="Q320" s="40"/>
      <c r="R320" s="40"/>
      <c r="S320" s="40"/>
      <c r="T320" s="40"/>
      <c r="U320" s="40"/>
      <c r="V320" s="40"/>
      <c r="W320" s="40"/>
      <c r="X320" s="40"/>
      <c r="Y320" s="40"/>
      <c r="Z320" s="40"/>
      <c r="AA320" s="40"/>
      <c r="AB320" s="40"/>
      <c r="AC320" s="40"/>
      <c r="AD320" s="40"/>
      <c r="AE320" s="40"/>
      <c r="AF320" s="40"/>
      <c r="AG320" s="40"/>
      <c r="AH320" s="40"/>
      <c r="AI320" s="40"/>
      <c r="AJ320" s="40"/>
      <c r="AK320" s="40"/>
      <c r="AL320" s="40"/>
      <c r="AM320" s="40"/>
      <c r="AN320" s="40"/>
      <c r="AO320" s="40"/>
      <c r="AP320" s="40"/>
      <c r="AQ320" s="40"/>
      <c r="AR320" s="40"/>
      <c r="AS320" s="40"/>
      <c r="AT320" s="40"/>
      <c r="AU320" s="40"/>
      <c r="AV320" s="40"/>
      <c r="AW320" s="40"/>
      <c r="AX320" s="40"/>
      <c r="AY320" s="40"/>
      <c r="AZ320" s="40"/>
      <c r="BA320" s="40"/>
      <c r="BB320" s="40"/>
      <c r="BC320" s="40"/>
      <c r="BD320" s="40"/>
      <c r="BE320" s="40"/>
      <c r="BF320" s="4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row>
    <row r="321" spans="10:158" x14ac:dyDescent="0.25">
      <c r="J321" s="40"/>
      <c r="K321" s="40"/>
      <c r="L321" s="40"/>
      <c r="M321" s="40"/>
      <c r="N321" s="40"/>
      <c r="O321" s="40"/>
      <c r="P321" s="40"/>
      <c r="Q321" s="40"/>
      <c r="R321" s="40"/>
      <c r="S321" s="40"/>
      <c r="T321" s="40"/>
      <c r="U321" s="40"/>
      <c r="V321" s="40"/>
      <c r="W321" s="40"/>
      <c r="X321" s="40"/>
      <c r="Y321" s="40"/>
      <c r="Z321" s="40"/>
      <c r="AA321" s="40"/>
      <c r="AB321" s="40"/>
      <c r="AC321" s="40"/>
      <c r="AD321" s="40"/>
      <c r="AE321" s="40"/>
      <c r="AF321" s="40"/>
      <c r="AG321" s="40"/>
      <c r="AH321" s="40"/>
      <c r="AI321" s="40"/>
      <c r="AJ321" s="40"/>
      <c r="AK321" s="40"/>
      <c r="AL321" s="40"/>
      <c r="AM321" s="40"/>
      <c r="AN321" s="40"/>
      <c r="AO321" s="40"/>
      <c r="AP321" s="40"/>
      <c r="AQ321" s="40"/>
      <c r="AR321" s="40"/>
      <c r="AS321" s="40"/>
      <c r="AT321" s="40"/>
      <c r="AU321" s="40"/>
      <c r="AV321" s="40"/>
      <c r="AW321" s="40"/>
      <c r="AX321" s="40"/>
      <c r="AY321" s="40"/>
      <c r="AZ321" s="40"/>
      <c r="BA321" s="40"/>
      <c r="BB321" s="40"/>
      <c r="BC321" s="40"/>
      <c r="BD321" s="40"/>
      <c r="BE321" s="40"/>
      <c r="BF321" s="40"/>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row>
    <row r="322" spans="10:158" x14ac:dyDescent="0.25">
      <c r="J322" s="40"/>
      <c r="K322" s="40"/>
      <c r="L322" s="40"/>
      <c r="M322" s="40"/>
      <c r="N322" s="40"/>
      <c r="O322" s="40"/>
      <c r="P322" s="40"/>
      <c r="Q322" s="40"/>
      <c r="R322" s="40"/>
      <c r="S322" s="40"/>
      <c r="T322" s="40"/>
      <c r="U322" s="40"/>
      <c r="V322" s="40"/>
      <c r="W322" s="40"/>
      <c r="X322" s="40"/>
      <c r="Y322" s="40"/>
      <c r="Z322" s="40"/>
      <c r="AA322" s="40"/>
      <c r="AB322" s="40"/>
      <c r="AC322" s="40"/>
      <c r="AD322" s="40"/>
      <c r="AE322" s="40"/>
      <c r="AF322" s="40"/>
      <c r="AG322" s="40"/>
      <c r="AH322" s="40"/>
      <c r="AI322" s="40"/>
      <c r="AJ322" s="40"/>
      <c r="AK322" s="40"/>
      <c r="AL322" s="40"/>
      <c r="AM322" s="40"/>
      <c r="AN322" s="40"/>
      <c r="AO322" s="40"/>
      <c r="AP322" s="40"/>
      <c r="AQ322" s="40"/>
      <c r="AR322" s="40"/>
      <c r="AS322" s="40"/>
      <c r="AT322" s="40"/>
      <c r="AU322" s="40"/>
      <c r="AV322" s="40"/>
      <c r="AW322" s="40"/>
      <c r="AX322" s="40"/>
      <c r="AY322" s="40"/>
      <c r="AZ322" s="40"/>
      <c r="BA322" s="40"/>
      <c r="BB322" s="40"/>
      <c r="BC322" s="40"/>
      <c r="BD322" s="40"/>
      <c r="BE322" s="40"/>
      <c r="BF322" s="40"/>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row>
    <row r="323" spans="10:158" x14ac:dyDescent="0.25">
      <c r="J323" s="40"/>
      <c r="K323" s="40"/>
      <c r="L323" s="40"/>
      <c r="M323" s="40"/>
      <c r="N323" s="40"/>
      <c r="O323" s="40"/>
      <c r="P323" s="40"/>
      <c r="Q323" s="40"/>
      <c r="R323" s="40"/>
      <c r="S323" s="40"/>
      <c r="T323" s="40"/>
      <c r="U323" s="40"/>
      <c r="V323" s="40"/>
      <c r="W323" s="40"/>
      <c r="X323" s="40"/>
      <c r="Y323" s="40"/>
      <c r="Z323" s="40"/>
      <c r="AA323" s="40"/>
      <c r="AB323" s="40"/>
      <c r="AC323" s="40"/>
      <c r="AD323" s="40"/>
      <c r="AE323" s="40"/>
      <c r="AF323" s="40"/>
      <c r="AG323" s="40"/>
      <c r="AH323" s="40"/>
      <c r="AI323" s="40"/>
      <c r="AJ323" s="40"/>
      <c r="AK323" s="40"/>
      <c r="AL323" s="40"/>
      <c r="AM323" s="40"/>
      <c r="AN323" s="40"/>
      <c r="AO323" s="40"/>
      <c r="AP323" s="40"/>
      <c r="AQ323" s="40"/>
      <c r="AR323" s="40"/>
      <c r="AS323" s="40"/>
      <c r="AT323" s="40"/>
      <c r="AU323" s="40"/>
      <c r="AV323" s="40"/>
      <c r="AW323" s="40"/>
      <c r="AX323" s="40"/>
      <c r="AY323" s="40"/>
      <c r="AZ323" s="40"/>
      <c r="BA323" s="40"/>
      <c r="BB323" s="40"/>
      <c r="BC323" s="40"/>
      <c r="BD323" s="40"/>
      <c r="BE323" s="40"/>
      <c r="BF323" s="40"/>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row>
    <row r="324" spans="10:158" x14ac:dyDescent="0.25">
      <c r="J324" s="40"/>
      <c r="K324" s="40"/>
      <c r="L324" s="40"/>
      <c r="M324" s="40"/>
      <c r="N324" s="40"/>
      <c r="O324" s="40"/>
      <c r="P324" s="40"/>
      <c r="Q324" s="40"/>
      <c r="R324" s="40"/>
      <c r="S324" s="40"/>
      <c r="T324" s="40"/>
      <c r="U324" s="40"/>
      <c r="V324" s="40"/>
      <c r="W324" s="40"/>
      <c r="X324" s="40"/>
      <c r="Y324" s="40"/>
      <c r="Z324" s="40"/>
      <c r="AA324" s="40"/>
      <c r="AB324" s="40"/>
      <c r="AC324" s="40"/>
      <c r="AD324" s="40"/>
      <c r="AE324" s="40"/>
      <c r="AF324" s="40"/>
      <c r="AG324" s="40"/>
      <c r="AH324" s="40"/>
      <c r="AI324" s="40"/>
      <c r="AJ324" s="40"/>
      <c r="AK324" s="40"/>
      <c r="AL324" s="40"/>
      <c r="AM324" s="40"/>
      <c r="AN324" s="40"/>
      <c r="AO324" s="40"/>
      <c r="AP324" s="40"/>
      <c r="AQ324" s="40"/>
      <c r="AR324" s="40"/>
      <c r="AS324" s="40"/>
      <c r="AT324" s="40"/>
      <c r="AU324" s="40"/>
      <c r="AV324" s="40"/>
      <c r="AW324" s="40"/>
      <c r="AX324" s="40"/>
      <c r="AY324" s="40"/>
      <c r="AZ324" s="40"/>
      <c r="BA324" s="40"/>
      <c r="BB324" s="40"/>
      <c r="BC324" s="40"/>
      <c r="BD324" s="40"/>
      <c r="BE324" s="40"/>
      <c r="BF324" s="40"/>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row>
    <row r="325" spans="10:158" x14ac:dyDescent="0.25">
      <c r="J325" s="40"/>
      <c r="K325" s="40"/>
      <c r="L325" s="40"/>
      <c r="M325" s="40"/>
      <c r="N325" s="40"/>
      <c r="O325" s="40"/>
      <c r="P325" s="40"/>
      <c r="Q325" s="40"/>
      <c r="R325" s="40"/>
      <c r="S325" s="40"/>
      <c r="T325" s="40"/>
      <c r="U325" s="40"/>
      <c r="V325" s="40"/>
      <c r="W325" s="40"/>
      <c r="X325" s="40"/>
      <c r="Y325" s="40"/>
      <c r="Z325" s="40"/>
      <c r="AA325" s="40"/>
      <c r="AB325" s="40"/>
      <c r="AC325" s="40"/>
      <c r="AD325" s="40"/>
      <c r="AE325" s="40"/>
      <c r="AF325" s="40"/>
      <c r="AG325" s="40"/>
      <c r="AH325" s="40"/>
      <c r="AI325" s="40"/>
      <c r="AJ325" s="40"/>
      <c r="AK325" s="40"/>
      <c r="AL325" s="40"/>
      <c r="AM325" s="40"/>
      <c r="AN325" s="40"/>
      <c r="AO325" s="40"/>
      <c r="AP325" s="40"/>
      <c r="AQ325" s="40"/>
      <c r="AR325" s="40"/>
      <c r="AS325" s="40"/>
      <c r="AT325" s="40"/>
      <c r="AU325" s="40"/>
      <c r="AV325" s="40"/>
      <c r="AW325" s="40"/>
      <c r="AX325" s="40"/>
      <c r="AY325" s="40"/>
      <c r="AZ325" s="40"/>
      <c r="BA325" s="40"/>
      <c r="BB325" s="40"/>
      <c r="BC325" s="40"/>
      <c r="BD325" s="40"/>
      <c r="BE325" s="40"/>
      <c r="BF325" s="40"/>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row>
    <row r="326" spans="10:158" x14ac:dyDescent="0.25">
      <c r="J326" s="40"/>
      <c r="K326" s="40"/>
      <c r="L326" s="40"/>
      <c r="M326" s="40"/>
      <c r="N326" s="40"/>
      <c r="O326" s="40"/>
      <c r="P326" s="40"/>
      <c r="Q326" s="40"/>
      <c r="R326" s="40"/>
      <c r="S326" s="40"/>
      <c r="T326" s="40"/>
      <c r="U326" s="40"/>
      <c r="V326" s="40"/>
      <c r="W326" s="40"/>
      <c r="X326" s="40"/>
      <c r="Y326" s="40"/>
      <c r="Z326" s="40"/>
      <c r="AA326" s="40"/>
      <c r="AB326" s="40"/>
      <c r="AC326" s="40"/>
      <c r="AD326" s="40"/>
      <c r="AE326" s="40"/>
      <c r="AF326" s="40"/>
      <c r="AG326" s="40"/>
      <c r="AH326" s="40"/>
      <c r="AI326" s="40"/>
      <c r="AJ326" s="40"/>
      <c r="AK326" s="40"/>
      <c r="AL326" s="40"/>
      <c r="AM326" s="40"/>
      <c r="AN326" s="40"/>
      <c r="AO326" s="40"/>
      <c r="AP326" s="40"/>
      <c r="AQ326" s="40"/>
      <c r="AR326" s="40"/>
      <c r="AS326" s="40"/>
      <c r="AT326" s="40"/>
      <c r="AU326" s="40"/>
      <c r="AV326" s="40"/>
      <c r="AW326" s="40"/>
      <c r="AX326" s="40"/>
      <c r="AY326" s="40"/>
      <c r="AZ326" s="40"/>
      <c r="BA326" s="40"/>
      <c r="BB326" s="40"/>
      <c r="BC326" s="40"/>
      <c r="BD326" s="40"/>
      <c r="BE326" s="40"/>
      <c r="BF326" s="40"/>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row>
    <row r="327" spans="10:158" x14ac:dyDescent="0.25">
      <c r="J327" s="40"/>
      <c r="K327" s="40"/>
      <c r="L327" s="40"/>
      <c r="M327" s="40"/>
      <c r="N327" s="40"/>
      <c r="O327" s="40"/>
      <c r="P327" s="40"/>
      <c r="Q327" s="40"/>
      <c r="R327" s="40"/>
      <c r="S327" s="40"/>
      <c r="T327" s="40"/>
      <c r="U327" s="40"/>
      <c r="V327" s="40"/>
      <c r="W327" s="40"/>
      <c r="X327" s="40"/>
      <c r="Y327" s="40"/>
      <c r="Z327" s="40"/>
      <c r="AA327" s="40"/>
      <c r="AB327" s="40"/>
      <c r="AC327" s="40"/>
      <c r="AD327" s="40"/>
      <c r="AE327" s="40"/>
      <c r="AF327" s="40"/>
      <c r="AG327" s="40"/>
      <c r="AH327" s="40"/>
      <c r="AI327" s="40"/>
      <c r="AJ327" s="40"/>
      <c r="AK327" s="40"/>
      <c r="AL327" s="40"/>
      <c r="AM327" s="40"/>
      <c r="AN327" s="40"/>
      <c r="AO327" s="40"/>
      <c r="AP327" s="40"/>
      <c r="AQ327" s="40"/>
      <c r="AR327" s="40"/>
      <c r="AS327" s="40"/>
      <c r="AT327" s="40"/>
      <c r="AU327" s="40"/>
      <c r="AV327" s="40"/>
      <c r="AW327" s="40"/>
      <c r="AX327" s="40"/>
      <c r="AY327" s="40"/>
      <c r="AZ327" s="40"/>
      <c r="BA327" s="40"/>
      <c r="BB327" s="40"/>
      <c r="BC327" s="40"/>
      <c r="BD327" s="40"/>
      <c r="BE327" s="40"/>
      <c r="BF327" s="40"/>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row>
    <row r="328" spans="10:158" x14ac:dyDescent="0.25">
      <c r="J328" s="40"/>
      <c r="K328" s="40"/>
      <c r="L328" s="40"/>
      <c r="M328" s="40"/>
      <c r="N328" s="40"/>
      <c r="O328" s="40"/>
      <c r="P328" s="40"/>
      <c r="Q328" s="40"/>
      <c r="R328" s="40"/>
      <c r="S328" s="40"/>
      <c r="T328" s="40"/>
      <c r="U328" s="40"/>
      <c r="V328" s="40"/>
      <c r="W328" s="40"/>
      <c r="X328" s="40"/>
      <c r="Y328" s="40"/>
      <c r="Z328" s="40"/>
      <c r="AA328" s="40"/>
      <c r="AB328" s="40"/>
      <c r="AC328" s="40"/>
      <c r="AD328" s="40"/>
      <c r="AE328" s="40"/>
      <c r="AF328" s="40"/>
      <c r="AG328" s="40"/>
      <c r="AH328" s="40"/>
      <c r="AI328" s="40"/>
      <c r="AJ328" s="40"/>
      <c r="AK328" s="40"/>
      <c r="AL328" s="40"/>
      <c r="AM328" s="40"/>
      <c r="AN328" s="40"/>
      <c r="AO328" s="40"/>
      <c r="AP328" s="40"/>
      <c r="AQ328" s="40"/>
      <c r="AR328" s="40"/>
      <c r="AS328" s="40"/>
      <c r="AT328" s="40"/>
      <c r="AU328" s="40"/>
      <c r="AV328" s="40"/>
      <c r="AW328" s="40"/>
      <c r="AX328" s="40"/>
      <c r="AY328" s="40"/>
      <c r="AZ328" s="40"/>
      <c r="BA328" s="40"/>
      <c r="BB328" s="40"/>
      <c r="BC328" s="40"/>
      <c r="BD328" s="40"/>
      <c r="BE328" s="40"/>
      <c r="BF328" s="40"/>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row>
    <row r="329" spans="10:158" x14ac:dyDescent="0.25">
      <c r="J329" s="40"/>
      <c r="K329" s="40"/>
      <c r="L329" s="40"/>
      <c r="M329" s="40"/>
      <c r="N329" s="40"/>
      <c r="O329" s="40"/>
      <c r="P329" s="40"/>
      <c r="Q329" s="40"/>
      <c r="R329" s="40"/>
      <c r="S329" s="40"/>
      <c r="T329" s="40"/>
      <c r="U329" s="40"/>
      <c r="V329" s="40"/>
      <c r="W329" s="40"/>
      <c r="X329" s="40"/>
      <c r="Y329" s="40"/>
      <c r="Z329" s="40"/>
      <c r="AA329" s="40"/>
      <c r="AB329" s="40"/>
      <c r="AC329" s="40"/>
      <c r="AD329" s="40"/>
      <c r="AE329" s="40"/>
      <c r="AF329" s="40"/>
      <c r="AG329" s="40"/>
      <c r="AH329" s="40"/>
      <c r="AI329" s="40"/>
      <c r="AJ329" s="40"/>
      <c r="AK329" s="40"/>
      <c r="AL329" s="40"/>
      <c r="AM329" s="40"/>
      <c r="AN329" s="40"/>
      <c r="AO329" s="40"/>
      <c r="AP329" s="40"/>
      <c r="AQ329" s="40"/>
      <c r="AR329" s="40"/>
      <c r="AS329" s="40"/>
      <c r="AT329" s="40"/>
      <c r="AU329" s="40"/>
      <c r="AV329" s="40"/>
      <c r="AW329" s="40"/>
      <c r="AX329" s="40"/>
      <c r="AY329" s="40"/>
      <c r="AZ329" s="40"/>
      <c r="BA329" s="40"/>
      <c r="BB329" s="40"/>
      <c r="BC329" s="40"/>
      <c r="BD329" s="40"/>
      <c r="BE329" s="40"/>
      <c r="BF329" s="40"/>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row>
    <row r="330" spans="10:158" x14ac:dyDescent="0.25">
      <c r="J330" s="40"/>
      <c r="K330" s="40"/>
      <c r="L330" s="40"/>
      <c r="M330" s="40"/>
      <c r="N330" s="40"/>
      <c r="O330" s="40"/>
      <c r="P330" s="40"/>
      <c r="Q330" s="40"/>
      <c r="R330" s="40"/>
      <c r="S330" s="40"/>
      <c r="T330" s="40"/>
      <c r="U330" s="40"/>
      <c r="V330" s="40"/>
      <c r="W330" s="40"/>
      <c r="X330" s="40"/>
      <c r="Y330" s="40"/>
      <c r="Z330" s="40"/>
      <c r="AA330" s="40"/>
      <c r="AB330" s="40"/>
      <c r="AC330" s="40"/>
      <c r="AD330" s="40"/>
      <c r="AE330" s="40"/>
      <c r="AF330" s="40"/>
      <c r="AG330" s="40"/>
      <c r="AH330" s="40"/>
      <c r="AI330" s="40"/>
      <c r="AJ330" s="40"/>
      <c r="AK330" s="40"/>
      <c r="AL330" s="40"/>
      <c r="AM330" s="40"/>
      <c r="AN330" s="40"/>
      <c r="AO330" s="40"/>
      <c r="AP330" s="40"/>
      <c r="AQ330" s="40"/>
      <c r="AR330" s="40"/>
      <c r="AS330" s="40"/>
      <c r="AT330" s="40"/>
      <c r="AU330" s="40"/>
      <c r="AV330" s="40"/>
      <c r="AW330" s="40"/>
      <c r="AX330" s="40"/>
      <c r="AY330" s="40"/>
      <c r="AZ330" s="40"/>
      <c r="BA330" s="40"/>
      <c r="BB330" s="40"/>
      <c r="BC330" s="40"/>
      <c r="BD330" s="40"/>
      <c r="BE330" s="40"/>
      <c r="BF330" s="4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row>
    <row r="331" spans="10:158" x14ac:dyDescent="0.25">
      <c r="J331" s="40"/>
      <c r="K331" s="40"/>
      <c r="L331" s="40"/>
      <c r="M331" s="40"/>
      <c r="N331" s="40"/>
      <c r="O331" s="40"/>
      <c r="P331" s="40"/>
      <c r="Q331" s="40"/>
      <c r="R331" s="40"/>
      <c r="S331" s="40"/>
      <c r="T331" s="40"/>
      <c r="U331" s="40"/>
      <c r="V331" s="40"/>
      <c r="W331" s="40"/>
      <c r="X331" s="40"/>
      <c r="Y331" s="40"/>
      <c r="Z331" s="40"/>
      <c r="AA331" s="40"/>
      <c r="AB331" s="40"/>
      <c r="AC331" s="40"/>
      <c r="AD331" s="40"/>
      <c r="AE331" s="40"/>
      <c r="AF331" s="40"/>
      <c r="AG331" s="40"/>
      <c r="AH331" s="40"/>
      <c r="AI331" s="40"/>
      <c r="AJ331" s="40"/>
      <c r="AK331" s="40"/>
      <c r="AL331" s="40"/>
      <c r="AM331" s="40"/>
      <c r="AN331" s="40"/>
      <c r="AO331" s="40"/>
      <c r="AP331" s="40"/>
      <c r="AQ331" s="40"/>
      <c r="AR331" s="40"/>
      <c r="AS331" s="40"/>
      <c r="AT331" s="40"/>
      <c r="AU331" s="40"/>
      <c r="AV331" s="40"/>
      <c r="AW331" s="40"/>
      <c r="AX331" s="40"/>
      <c r="AY331" s="40"/>
      <c r="AZ331" s="40"/>
      <c r="BA331" s="40"/>
      <c r="BB331" s="40"/>
      <c r="BC331" s="40"/>
      <c r="BD331" s="40"/>
      <c r="BE331" s="40"/>
      <c r="BF331" s="40"/>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row>
    <row r="332" spans="10:158" x14ac:dyDescent="0.25">
      <c r="J332" s="40"/>
      <c r="K332" s="40"/>
      <c r="L332" s="40"/>
      <c r="M332" s="40"/>
      <c r="N332" s="40"/>
      <c r="O332" s="40"/>
      <c r="P332" s="40"/>
      <c r="Q332" s="40"/>
      <c r="R332" s="40"/>
      <c r="S332" s="40"/>
      <c r="T332" s="40"/>
      <c r="U332" s="40"/>
      <c r="V332" s="40"/>
      <c r="W332" s="40"/>
      <c r="X332" s="40"/>
      <c r="Y332" s="40"/>
      <c r="Z332" s="40"/>
      <c r="AA332" s="40"/>
      <c r="AB332" s="40"/>
      <c r="AC332" s="40"/>
      <c r="AD332" s="40"/>
      <c r="AE332" s="40"/>
      <c r="AF332" s="40"/>
      <c r="AG332" s="40"/>
      <c r="AH332" s="40"/>
      <c r="AI332" s="40"/>
      <c r="AJ332" s="40"/>
      <c r="AK332" s="40"/>
      <c r="AL332" s="40"/>
      <c r="AM332" s="40"/>
      <c r="AN332" s="40"/>
      <c r="AO332" s="40"/>
      <c r="AP332" s="40"/>
      <c r="AQ332" s="40"/>
      <c r="AR332" s="40"/>
      <c r="AS332" s="40"/>
      <c r="AT332" s="40"/>
      <c r="AU332" s="40"/>
      <c r="AV332" s="40"/>
      <c r="AW332" s="40"/>
      <c r="AX332" s="40"/>
      <c r="AY332" s="40"/>
      <c r="AZ332" s="40"/>
      <c r="BA332" s="40"/>
      <c r="BB332" s="40"/>
      <c r="BC332" s="40"/>
      <c r="BD332" s="40"/>
      <c r="BE332" s="40"/>
      <c r="BF332" s="40"/>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row>
    <row r="333" spans="10:158" x14ac:dyDescent="0.25">
      <c r="J333" s="40"/>
      <c r="K333" s="40"/>
      <c r="L333" s="40"/>
      <c r="M333" s="40"/>
      <c r="N333" s="40"/>
      <c r="O333" s="40"/>
      <c r="P333" s="40"/>
      <c r="Q333" s="40"/>
      <c r="R333" s="40"/>
      <c r="S333" s="40"/>
      <c r="T333" s="40"/>
      <c r="U333" s="40"/>
      <c r="V333" s="40"/>
      <c r="W333" s="40"/>
      <c r="X333" s="40"/>
      <c r="Y333" s="40"/>
      <c r="Z333" s="40"/>
      <c r="AA333" s="40"/>
      <c r="AB333" s="40"/>
      <c r="AC333" s="40"/>
      <c r="AD333" s="40"/>
      <c r="AE333" s="40"/>
      <c r="AF333" s="40"/>
      <c r="AG333" s="40"/>
      <c r="AH333" s="40"/>
      <c r="AI333" s="40"/>
      <c r="AJ333" s="40"/>
      <c r="AK333" s="40"/>
      <c r="AL333" s="40"/>
      <c r="AM333" s="40"/>
      <c r="AN333" s="40"/>
      <c r="AO333" s="40"/>
      <c r="AP333" s="40"/>
      <c r="AQ333" s="40"/>
      <c r="AR333" s="40"/>
      <c r="AS333" s="40"/>
      <c r="AT333" s="40"/>
      <c r="AU333" s="40"/>
      <c r="AV333" s="40"/>
      <c r="AW333" s="40"/>
      <c r="AX333" s="40"/>
      <c r="AY333" s="40"/>
      <c r="AZ333" s="40"/>
      <c r="BA333" s="40"/>
      <c r="BB333" s="40"/>
      <c r="BC333" s="40"/>
      <c r="BD333" s="40"/>
      <c r="BE333" s="40"/>
      <c r="BF333" s="40"/>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row>
    <row r="334" spans="10:158" x14ac:dyDescent="0.25">
      <c r="J334" s="40"/>
      <c r="K334" s="40"/>
      <c r="L334" s="40"/>
      <c r="M334" s="40"/>
      <c r="N334" s="40"/>
      <c r="O334" s="40"/>
      <c r="P334" s="40"/>
      <c r="Q334" s="40"/>
      <c r="R334" s="40"/>
      <c r="S334" s="40"/>
      <c r="T334" s="40"/>
      <c r="U334" s="40"/>
      <c r="V334" s="40"/>
      <c r="W334" s="40"/>
      <c r="X334" s="40"/>
      <c r="Y334" s="40"/>
      <c r="Z334" s="40"/>
      <c r="AA334" s="40"/>
      <c r="AB334" s="40"/>
      <c r="AC334" s="40"/>
      <c r="AD334" s="40"/>
      <c r="AE334" s="40"/>
      <c r="AF334" s="40"/>
      <c r="AG334" s="40"/>
      <c r="AH334" s="40"/>
      <c r="AI334" s="40"/>
      <c r="AJ334" s="40"/>
      <c r="AK334" s="40"/>
      <c r="AL334" s="40"/>
      <c r="AM334" s="40"/>
      <c r="AN334" s="40"/>
      <c r="AO334" s="40"/>
      <c r="AP334" s="40"/>
      <c r="AQ334" s="40"/>
      <c r="AR334" s="40"/>
      <c r="AS334" s="40"/>
      <c r="AT334" s="40"/>
      <c r="AU334" s="40"/>
      <c r="AV334" s="40"/>
      <c r="AW334" s="40"/>
      <c r="AX334" s="40"/>
      <c r="AY334" s="40"/>
      <c r="AZ334" s="40"/>
      <c r="BA334" s="40"/>
      <c r="BB334" s="40"/>
      <c r="BC334" s="40"/>
      <c r="BD334" s="40"/>
      <c r="BE334" s="40"/>
      <c r="BF334" s="40"/>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row>
    <row r="335" spans="10:158" x14ac:dyDescent="0.25">
      <c r="J335" s="40"/>
      <c r="K335" s="40"/>
      <c r="L335" s="40"/>
      <c r="M335" s="40"/>
      <c r="N335" s="40"/>
      <c r="O335" s="40"/>
      <c r="P335" s="40"/>
      <c r="Q335" s="40"/>
      <c r="R335" s="40"/>
      <c r="S335" s="40"/>
      <c r="T335" s="40"/>
      <c r="U335" s="40"/>
      <c r="V335" s="40"/>
      <c r="W335" s="40"/>
      <c r="X335" s="40"/>
      <c r="Y335" s="40"/>
      <c r="Z335" s="40"/>
      <c r="AA335" s="40"/>
      <c r="AB335" s="40"/>
      <c r="AC335" s="40"/>
      <c r="AD335" s="40"/>
      <c r="AE335" s="40"/>
      <c r="AF335" s="40"/>
      <c r="AG335" s="40"/>
      <c r="AH335" s="40"/>
      <c r="AI335" s="40"/>
      <c r="AJ335" s="40"/>
      <c r="AK335" s="40"/>
      <c r="AL335" s="40"/>
      <c r="AM335" s="40"/>
      <c r="AN335" s="40"/>
      <c r="AO335" s="40"/>
      <c r="AP335" s="40"/>
      <c r="AQ335" s="40"/>
      <c r="AR335" s="40"/>
      <c r="AS335" s="40"/>
      <c r="AT335" s="40"/>
      <c r="AU335" s="40"/>
      <c r="AV335" s="40"/>
      <c r="AW335" s="40"/>
      <c r="AX335" s="40"/>
      <c r="AY335" s="40"/>
      <c r="AZ335" s="40"/>
      <c r="BA335" s="40"/>
      <c r="BB335" s="40"/>
      <c r="BC335" s="40"/>
      <c r="BD335" s="40"/>
      <c r="BE335" s="40"/>
      <c r="BF335" s="40"/>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row>
    <row r="336" spans="10:158" x14ac:dyDescent="0.25">
      <c r="J336" s="40"/>
      <c r="K336" s="40"/>
      <c r="L336" s="40"/>
      <c r="M336" s="40"/>
      <c r="N336" s="40"/>
      <c r="O336" s="40"/>
      <c r="P336" s="40"/>
      <c r="Q336" s="40"/>
      <c r="R336" s="40"/>
      <c r="S336" s="40"/>
      <c r="T336" s="40"/>
      <c r="U336" s="40"/>
      <c r="V336" s="40"/>
      <c r="W336" s="40"/>
      <c r="X336" s="40"/>
      <c r="Y336" s="40"/>
      <c r="Z336" s="40"/>
      <c r="AA336" s="40"/>
      <c r="AB336" s="40"/>
      <c r="AC336" s="40"/>
      <c r="AD336" s="40"/>
      <c r="AE336" s="40"/>
      <c r="AF336" s="40"/>
      <c r="AG336" s="40"/>
      <c r="AH336" s="40"/>
      <c r="AI336" s="40"/>
      <c r="AJ336" s="40"/>
      <c r="AK336" s="40"/>
      <c r="AL336" s="40"/>
      <c r="AM336" s="40"/>
      <c r="AN336" s="40"/>
      <c r="AO336" s="40"/>
      <c r="AP336" s="40"/>
      <c r="AQ336" s="40"/>
      <c r="AR336" s="40"/>
      <c r="AS336" s="40"/>
      <c r="AT336" s="40"/>
      <c r="AU336" s="40"/>
      <c r="AV336" s="40"/>
      <c r="AW336" s="40"/>
      <c r="AX336" s="40"/>
      <c r="AY336" s="40"/>
      <c r="AZ336" s="40"/>
      <c r="BA336" s="40"/>
      <c r="BB336" s="40"/>
      <c r="BC336" s="40"/>
      <c r="BD336" s="40"/>
      <c r="BE336" s="40"/>
      <c r="BF336" s="40"/>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row>
    <row r="337" spans="10:158" x14ac:dyDescent="0.25">
      <c r="J337" s="40"/>
      <c r="K337" s="40"/>
      <c r="L337" s="40"/>
      <c r="M337" s="40"/>
      <c r="N337" s="40"/>
      <c r="O337" s="40"/>
      <c r="P337" s="40"/>
      <c r="Q337" s="40"/>
      <c r="R337" s="40"/>
      <c r="S337" s="40"/>
      <c r="T337" s="40"/>
      <c r="U337" s="40"/>
      <c r="V337" s="40"/>
      <c r="W337" s="40"/>
      <c r="X337" s="40"/>
      <c r="Y337" s="40"/>
      <c r="Z337" s="40"/>
      <c r="AA337" s="40"/>
      <c r="AB337" s="40"/>
      <c r="AC337" s="40"/>
      <c r="AD337" s="40"/>
      <c r="AE337" s="40"/>
      <c r="AF337" s="40"/>
      <c r="AG337" s="40"/>
      <c r="AH337" s="40"/>
      <c r="AI337" s="40"/>
      <c r="AJ337" s="40"/>
      <c r="AK337" s="40"/>
      <c r="AL337" s="40"/>
      <c r="AM337" s="40"/>
      <c r="AN337" s="40"/>
      <c r="AO337" s="40"/>
      <c r="AP337" s="40"/>
      <c r="AQ337" s="40"/>
      <c r="AR337" s="40"/>
      <c r="AS337" s="40"/>
      <c r="AT337" s="40"/>
      <c r="AU337" s="40"/>
      <c r="AV337" s="40"/>
      <c r="AW337" s="40"/>
      <c r="AX337" s="40"/>
      <c r="AY337" s="40"/>
      <c r="AZ337" s="40"/>
      <c r="BA337" s="40"/>
      <c r="BB337" s="40"/>
      <c r="BC337" s="40"/>
      <c r="BD337" s="40"/>
      <c r="BE337" s="40"/>
      <c r="BF337" s="40"/>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row>
    <row r="338" spans="10:158" x14ac:dyDescent="0.25">
      <c r="J338" s="40"/>
      <c r="K338" s="40"/>
      <c r="L338" s="40"/>
      <c r="M338" s="40"/>
      <c r="N338" s="40"/>
      <c r="O338" s="40"/>
      <c r="P338" s="40"/>
      <c r="Q338" s="40"/>
      <c r="R338" s="40"/>
      <c r="S338" s="40"/>
      <c r="T338" s="40"/>
      <c r="U338" s="40"/>
      <c r="V338" s="40"/>
      <c r="W338" s="40"/>
      <c r="X338" s="40"/>
      <c r="Y338" s="40"/>
      <c r="Z338" s="40"/>
      <c r="AA338" s="40"/>
      <c r="AB338" s="40"/>
      <c r="AC338" s="40"/>
      <c r="AD338" s="40"/>
      <c r="AE338" s="40"/>
      <c r="AF338" s="40"/>
      <c r="AG338" s="40"/>
      <c r="AH338" s="40"/>
      <c r="AI338" s="40"/>
      <c r="AJ338" s="40"/>
      <c r="AK338" s="40"/>
      <c r="AL338" s="40"/>
      <c r="AM338" s="40"/>
      <c r="AN338" s="40"/>
      <c r="AO338" s="40"/>
      <c r="AP338" s="40"/>
      <c r="AQ338" s="40"/>
      <c r="AR338" s="40"/>
      <c r="AS338" s="40"/>
      <c r="AT338" s="40"/>
      <c r="AU338" s="40"/>
      <c r="AV338" s="40"/>
      <c r="AW338" s="40"/>
      <c r="AX338" s="40"/>
      <c r="AY338" s="40"/>
      <c r="AZ338" s="40"/>
      <c r="BA338" s="40"/>
      <c r="BB338" s="40"/>
      <c r="BC338" s="40"/>
      <c r="BD338" s="40"/>
      <c r="BE338" s="40"/>
      <c r="BF338" s="40"/>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row>
    <row r="339" spans="10:158" x14ac:dyDescent="0.25">
      <c r="J339" s="40"/>
      <c r="K339" s="40"/>
      <c r="L339" s="40"/>
      <c r="M339" s="40"/>
      <c r="N339" s="40"/>
      <c r="O339" s="40"/>
      <c r="P339" s="40"/>
      <c r="Q339" s="40"/>
      <c r="R339" s="40"/>
      <c r="S339" s="40"/>
      <c r="T339" s="40"/>
      <c r="U339" s="40"/>
      <c r="V339" s="40"/>
      <c r="W339" s="40"/>
      <c r="X339" s="40"/>
      <c r="Y339" s="40"/>
      <c r="Z339" s="40"/>
      <c r="AA339" s="40"/>
      <c r="AB339" s="40"/>
      <c r="AC339" s="40"/>
      <c r="AD339" s="40"/>
      <c r="AE339" s="40"/>
      <c r="AF339" s="40"/>
      <c r="AG339" s="40"/>
      <c r="AH339" s="40"/>
      <c r="AI339" s="40"/>
      <c r="AJ339" s="40"/>
      <c r="AK339" s="40"/>
      <c r="AL339" s="40"/>
      <c r="AM339" s="40"/>
      <c r="AN339" s="40"/>
      <c r="AO339" s="40"/>
      <c r="AP339" s="40"/>
      <c r="AQ339" s="40"/>
      <c r="AR339" s="40"/>
      <c r="AS339" s="40"/>
      <c r="AT339" s="40"/>
      <c r="AU339" s="40"/>
      <c r="AV339" s="40"/>
      <c r="AW339" s="40"/>
      <c r="AX339" s="40"/>
      <c r="AY339" s="40"/>
      <c r="AZ339" s="40"/>
      <c r="BA339" s="40"/>
      <c r="BB339" s="40"/>
      <c r="BC339" s="40"/>
      <c r="BD339" s="40"/>
      <c r="BE339" s="40"/>
      <c r="BF339" s="40"/>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row>
    <row r="340" spans="10:158" x14ac:dyDescent="0.25">
      <c r="J340" s="40"/>
      <c r="K340" s="40"/>
      <c r="L340" s="40"/>
      <c r="M340" s="40"/>
      <c r="N340" s="40"/>
      <c r="O340" s="40"/>
      <c r="P340" s="40"/>
      <c r="Q340" s="40"/>
      <c r="R340" s="40"/>
      <c r="S340" s="40"/>
      <c r="T340" s="40"/>
      <c r="U340" s="40"/>
      <c r="V340" s="40"/>
      <c r="W340" s="40"/>
      <c r="X340" s="40"/>
      <c r="Y340" s="40"/>
      <c r="Z340" s="40"/>
      <c r="AA340" s="40"/>
      <c r="AB340" s="40"/>
      <c r="AC340" s="40"/>
      <c r="AD340" s="40"/>
      <c r="AE340" s="40"/>
      <c r="AF340" s="40"/>
      <c r="AG340" s="40"/>
      <c r="AH340" s="40"/>
      <c r="AI340" s="40"/>
      <c r="AJ340" s="40"/>
      <c r="AK340" s="40"/>
      <c r="AL340" s="40"/>
      <c r="AM340" s="40"/>
      <c r="AN340" s="40"/>
      <c r="AO340" s="40"/>
      <c r="AP340" s="40"/>
      <c r="AQ340" s="40"/>
      <c r="AR340" s="40"/>
      <c r="AS340" s="40"/>
      <c r="AT340" s="40"/>
      <c r="AU340" s="40"/>
      <c r="AV340" s="40"/>
      <c r="AW340" s="40"/>
      <c r="AX340" s="40"/>
      <c r="AY340" s="40"/>
      <c r="AZ340" s="40"/>
      <c r="BA340" s="40"/>
      <c r="BB340" s="40"/>
      <c r="BC340" s="40"/>
      <c r="BD340" s="40"/>
      <c r="BE340" s="40"/>
      <c r="BF340" s="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row>
    <row r="341" spans="10:158" x14ac:dyDescent="0.25">
      <c r="J341" s="40"/>
      <c r="K341" s="40"/>
      <c r="L341" s="40"/>
      <c r="M341" s="40"/>
      <c r="N341" s="40"/>
      <c r="O341" s="40"/>
      <c r="P341" s="40"/>
      <c r="Q341" s="40"/>
      <c r="R341" s="40"/>
      <c r="S341" s="40"/>
      <c r="T341" s="40"/>
      <c r="U341" s="40"/>
      <c r="V341" s="40"/>
      <c r="W341" s="40"/>
      <c r="X341" s="40"/>
      <c r="Y341" s="40"/>
      <c r="Z341" s="40"/>
      <c r="AA341" s="40"/>
      <c r="AB341" s="40"/>
      <c r="AC341" s="40"/>
      <c r="AD341" s="40"/>
      <c r="AE341" s="40"/>
      <c r="AF341" s="40"/>
      <c r="AG341" s="40"/>
      <c r="AH341" s="40"/>
      <c r="AI341" s="40"/>
      <c r="AJ341" s="40"/>
      <c r="AK341" s="40"/>
      <c r="AL341" s="40"/>
      <c r="AM341" s="40"/>
      <c r="AN341" s="40"/>
      <c r="AO341" s="40"/>
      <c r="AP341" s="40"/>
      <c r="AQ341" s="40"/>
      <c r="AR341" s="40"/>
      <c r="AS341" s="40"/>
      <c r="AT341" s="40"/>
      <c r="AU341" s="40"/>
      <c r="AV341" s="40"/>
      <c r="AW341" s="40"/>
      <c r="AX341" s="40"/>
      <c r="AY341" s="40"/>
      <c r="AZ341" s="40"/>
      <c r="BA341" s="40"/>
      <c r="BB341" s="40"/>
      <c r="BC341" s="40"/>
      <c r="BD341" s="40"/>
      <c r="BE341" s="40"/>
      <c r="BF341" s="40"/>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row>
    <row r="342" spans="10:158" x14ac:dyDescent="0.25">
      <c r="J342" s="40"/>
      <c r="K342" s="40"/>
      <c r="L342" s="40"/>
      <c r="M342" s="40"/>
      <c r="N342" s="40"/>
      <c r="O342" s="40"/>
      <c r="P342" s="40"/>
      <c r="Q342" s="40"/>
      <c r="R342" s="40"/>
      <c r="S342" s="40"/>
      <c r="T342" s="40"/>
      <c r="U342" s="40"/>
      <c r="V342" s="40"/>
      <c r="W342" s="40"/>
      <c r="X342" s="40"/>
      <c r="Y342" s="40"/>
      <c r="Z342" s="40"/>
      <c r="AA342" s="40"/>
      <c r="AB342" s="40"/>
      <c r="AC342" s="40"/>
      <c r="AD342" s="40"/>
      <c r="AE342" s="40"/>
      <c r="AF342" s="40"/>
      <c r="AG342" s="40"/>
      <c r="AH342" s="40"/>
      <c r="AI342" s="40"/>
      <c r="AJ342" s="40"/>
      <c r="AK342" s="40"/>
      <c r="AL342" s="40"/>
      <c r="AM342" s="40"/>
      <c r="AN342" s="40"/>
      <c r="AO342" s="40"/>
      <c r="AP342" s="40"/>
      <c r="AQ342" s="40"/>
      <c r="AR342" s="40"/>
      <c r="AS342" s="40"/>
      <c r="AT342" s="40"/>
      <c r="AU342" s="40"/>
      <c r="AV342" s="40"/>
      <c r="AW342" s="40"/>
      <c r="AX342" s="40"/>
      <c r="AY342" s="40"/>
      <c r="AZ342" s="40"/>
      <c r="BA342" s="40"/>
      <c r="BB342" s="40"/>
      <c r="BC342" s="40"/>
      <c r="BD342" s="40"/>
      <c r="BE342" s="40"/>
      <c r="BF342" s="40"/>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row>
    <row r="343" spans="10:158" x14ac:dyDescent="0.25">
      <c r="J343" s="40"/>
      <c r="K343" s="40"/>
      <c r="L343" s="40"/>
      <c r="M343" s="40"/>
      <c r="N343" s="40"/>
      <c r="O343" s="40"/>
      <c r="P343" s="40"/>
      <c r="Q343" s="40"/>
      <c r="R343" s="40"/>
      <c r="S343" s="40"/>
      <c r="T343" s="40"/>
      <c r="U343" s="40"/>
      <c r="V343" s="40"/>
      <c r="W343" s="40"/>
      <c r="X343" s="40"/>
      <c r="Y343" s="40"/>
      <c r="Z343" s="40"/>
      <c r="AA343" s="40"/>
      <c r="AB343" s="40"/>
      <c r="AC343" s="40"/>
      <c r="AD343" s="40"/>
      <c r="AE343" s="40"/>
      <c r="AF343" s="40"/>
      <c r="AG343" s="40"/>
      <c r="AH343" s="40"/>
      <c r="AI343" s="40"/>
      <c r="AJ343" s="40"/>
      <c r="AK343" s="40"/>
      <c r="AL343" s="40"/>
      <c r="AM343" s="40"/>
      <c r="AN343" s="40"/>
      <c r="AO343" s="40"/>
      <c r="AP343" s="40"/>
      <c r="AQ343" s="40"/>
      <c r="AR343" s="40"/>
      <c r="AS343" s="40"/>
      <c r="AT343" s="40"/>
      <c r="AU343" s="40"/>
      <c r="AV343" s="40"/>
      <c r="AW343" s="40"/>
      <c r="AX343" s="40"/>
      <c r="AY343" s="40"/>
      <c r="AZ343" s="40"/>
      <c r="BA343" s="40"/>
      <c r="BB343" s="40"/>
      <c r="BC343" s="40"/>
      <c r="BD343" s="40"/>
      <c r="BE343" s="40"/>
      <c r="BF343" s="40"/>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row>
    <row r="344" spans="10:158" x14ac:dyDescent="0.25">
      <c r="J344" s="40"/>
      <c r="K344" s="40"/>
      <c r="L344" s="40"/>
      <c r="M344" s="40"/>
      <c r="N344" s="40"/>
      <c r="O344" s="40"/>
      <c r="P344" s="40"/>
      <c r="Q344" s="40"/>
      <c r="R344" s="40"/>
      <c r="S344" s="40"/>
      <c r="T344" s="40"/>
      <c r="U344" s="40"/>
      <c r="V344" s="40"/>
      <c r="W344" s="40"/>
      <c r="X344" s="40"/>
      <c r="Y344" s="40"/>
      <c r="Z344" s="40"/>
      <c r="AA344" s="40"/>
      <c r="AB344" s="40"/>
      <c r="AC344" s="40"/>
      <c r="AD344" s="40"/>
      <c r="AE344" s="40"/>
      <c r="AF344" s="40"/>
      <c r="AG344" s="40"/>
      <c r="AH344" s="40"/>
      <c r="AI344" s="40"/>
      <c r="AJ344" s="40"/>
      <c r="AK344" s="40"/>
      <c r="AL344" s="40"/>
      <c r="AM344" s="40"/>
      <c r="AN344" s="40"/>
      <c r="AO344" s="40"/>
      <c r="AP344" s="40"/>
      <c r="AQ344" s="40"/>
      <c r="AR344" s="40"/>
      <c r="AS344" s="40"/>
      <c r="AT344" s="40"/>
      <c r="AU344" s="40"/>
      <c r="AV344" s="40"/>
      <c r="AW344" s="40"/>
      <c r="AX344" s="40"/>
      <c r="AY344" s="40"/>
      <c r="AZ344" s="40"/>
      <c r="BA344" s="40"/>
      <c r="BB344" s="40"/>
      <c r="BC344" s="40"/>
      <c r="BD344" s="40"/>
      <c r="BE344" s="40"/>
      <c r="BF344" s="40"/>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row>
    <row r="345" spans="10:158" x14ac:dyDescent="0.25">
      <c r="J345" s="40"/>
      <c r="K345" s="40"/>
      <c r="L345" s="40"/>
      <c r="M345" s="40"/>
      <c r="N345" s="40"/>
      <c r="O345" s="40"/>
      <c r="P345" s="40"/>
      <c r="Q345" s="40"/>
      <c r="R345" s="40"/>
      <c r="S345" s="40"/>
      <c r="T345" s="40"/>
      <c r="U345" s="40"/>
      <c r="V345" s="40"/>
      <c r="W345" s="40"/>
      <c r="X345" s="40"/>
      <c r="Y345" s="40"/>
      <c r="Z345" s="40"/>
      <c r="AA345" s="40"/>
      <c r="AB345" s="40"/>
      <c r="AC345" s="40"/>
      <c r="AD345" s="40"/>
      <c r="AE345" s="40"/>
      <c r="AF345" s="40"/>
      <c r="AG345" s="40"/>
      <c r="AH345" s="40"/>
      <c r="AI345" s="40"/>
      <c r="AJ345" s="40"/>
      <c r="AK345" s="40"/>
      <c r="AL345" s="40"/>
      <c r="AM345" s="40"/>
      <c r="AN345" s="40"/>
      <c r="AO345" s="40"/>
      <c r="AP345" s="40"/>
      <c r="AQ345" s="40"/>
      <c r="AR345" s="40"/>
      <c r="AS345" s="40"/>
      <c r="AT345" s="40"/>
      <c r="AU345" s="40"/>
      <c r="AV345" s="40"/>
      <c r="AW345" s="40"/>
      <c r="AX345" s="40"/>
      <c r="AY345" s="40"/>
      <c r="AZ345" s="40"/>
      <c r="BA345" s="40"/>
      <c r="BB345" s="40"/>
      <c r="BC345" s="40"/>
      <c r="BD345" s="40"/>
      <c r="BE345" s="40"/>
      <c r="BF345" s="40"/>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row>
    <row r="346" spans="10:158" x14ac:dyDescent="0.25">
      <c r="J346" s="40"/>
      <c r="K346" s="40"/>
      <c r="L346" s="40"/>
      <c r="M346" s="40"/>
      <c r="N346" s="40"/>
      <c r="O346" s="40"/>
      <c r="P346" s="40"/>
      <c r="Q346" s="40"/>
      <c r="R346" s="40"/>
      <c r="S346" s="40"/>
      <c r="T346" s="40"/>
      <c r="U346" s="40"/>
      <c r="V346" s="40"/>
      <c r="W346" s="40"/>
      <c r="X346" s="40"/>
      <c r="Y346" s="40"/>
      <c r="Z346" s="40"/>
      <c r="AA346" s="40"/>
      <c r="AB346" s="40"/>
      <c r="AC346" s="40"/>
      <c r="AD346" s="40"/>
      <c r="AE346" s="40"/>
      <c r="AF346" s="40"/>
      <c r="AG346" s="40"/>
      <c r="AH346" s="40"/>
      <c r="AI346" s="40"/>
      <c r="AJ346" s="40"/>
      <c r="AK346" s="40"/>
      <c r="AL346" s="40"/>
      <c r="AM346" s="40"/>
      <c r="AN346" s="40"/>
      <c r="AO346" s="40"/>
      <c r="AP346" s="40"/>
      <c r="AQ346" s="40"/>
      <c r="AR346" s="40"/>
      <c r="AS346" s="40"/>
      <c r="AT346" s="40"/>
      <c r="AU346" s="40"/>
      <c r="AV346" s="40"/>
      <c r="AW346" s="40"/>
      <c r="AX346" s="40"/>
      <c r="AY346" s="40"/>
      <c r="AZ346" s="40"/>
      <c r="BA346" s="40"/>
      <c r="BB346" s="40"/>
      <c r="BC346" s="40"/>
      <c r="BD346" s="40"/>
      <c r="BE346" s="40"/>
      <c r="BF346" s="40"/>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row>
    <row r="347" spans="10:158" x14ac:dyDescent="0.25">
      <c r="J347" s="40"/>
      <c r="K347" s="40"/>
      <c r="L347" s="40"/>
      <c r="M347" s="40"/>
      <c r="N347" s="40"/>
      <c r="O347" s="40"/>
      <c r="P347" s="40"/>
      <c r="Q347" s="40"/>
      <c r="R347" s="40"/>
      <c r="S347" s="40"/>
      <c r="T347" s="40"/>
      <c r="U347" s="40"/>
      <c r="V347" s="40"/>
      <c r="W347" s="40"/>
      <c r="X347" s="40"/>
      <c r="Y347" s="40"/>
      <c r="Z347" s="40"/>
      <c r="AA347" s="40"/>
      <c r="AB347" s="40"/>
      <c r="AC347" s="40"/>
      <c r="AD347" s="40"/>
      <c r="AE347" s="40"/>
      <c r="AF347" s="40"/>
      <c r="AG347" s="40"/>
      <c r="AH347" s="40"/>
      <c r="AI347" s="40"/>
      <c r="AJ347" s="40"/>
      <c r="AK347" s="40"/>
      <c r="AL347" s="40"/>
      <c r="AM347" s="40"/>
      <c r="AN347" s="40"/>
      <c r="AO347" s="40"/>
      <c r="AP347" s="40"/>
      <c r="AQ347" s="40"/>
      <c r="AR347" s="40"/>
      <c r="AS347" s="40"/>
      <c r="AT347" s="40"/>
      <c r="AU347" s="40"/>
      <c r="AV347" s="40"/>
      <c r="AW347" s="40"/>
      <c r="AX347" s="40"/>
      <c r="AY347" s="40"/>
      <c r="AZ347" s="40"/>
      <c r="BA347" s="40"/>
      <c r="BB347" s="40"/>
      <c r="BC347" s="40"/>
      <c r="BD347" s="40"/>
      <c r="BE347" s="40"/>
      <c r="BF347" s="40"/>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row>
    <row r="348" spans="10:158" x14ac:dyDescent="0.25">
      <c r="J348" s="40"/>
      <c r="K348" s="40"/>
      <c r="L348" s="40"/>
      <c r="M348" s="40"/>
      <c r="N348" s="40"/>
      <c r="O348" s="40"/>
      <c r="P348" s="40"/>
      <c r="Q348" s="40"/>
      <c r="R348" s="40"/>
      <c r="S348" s="40"/>
      <c r="T348" s="40"/>
      <c r="U348" s="40"/>
      <c r="V348" s="40"/>
      <c r="W348" s="40"/>
      <c r="X348" s="40"/>
      <c r="Y348" s="40"/>
      <c r="Z348" s="40"/>
      <c r="AA348" s="40"/>
      <c r="AB348" s="40"/>
      <c r="AC348" s="40"/>
      <c r="AD348" s="40"/>
      <c r="AE348" s="40"/>
      <c r="AF348" s="40"/>
      <c r="AG348" s="40"/>
      <c r="AH348" s="40"/>
      <c r="AI348" s="40"/>
      <c r="AJ348" s="40"/>
      <c r="AK348" s="40"/>
      <c r="AL348" s="40"/>
      <c r="AM348" s="40"/>
      <c r="AN348" s="40"/>
      <c r="AO348" s="40"/>
      <c r="AP348" s="40"/>
      <c r="AQ348" s="40"/>
      <c r="AR348" s="40"/>
      <c r="AS348" s="40"/>
      <c r="AT348" s="40"/>
      <c r="AU348" s="40"/>
      <c r="AV348" s="40"/>
      <c r="AW348" s="40"/>
      <c r="AX348" s="40"/>
      <c r="AY348" s="40"/>
      <c r="AZ348" s="40"/>
      <c r="BA348" s="40"/>
      <c r="BB348" s="40"/>
      <c r="BC348" s="40"/>
      <c r="BD348" s="40"/>
      <c r="BE348" s="40"/>
      <c r="BF348" s="40"/>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row>
    <row r="349" spans="10:158" x14ac:dyDescent="0.25">
      <c r="J349" s="40"/>
      <c r="K349" s="40"/>
      <c r="L349" s="40"/>
      <c r="M349" s="40"/>
      <c r="N349" s="40"/>
      <c r="O349" s="40"/>
      <c r="P349" s="40"/>
      <c r="Q349" s="40"/>
      <c r="R349" s="40"/>
      <c r="S349" s="40"/>
      <c r="T349" s="40"/>
      <c r="U349" s="40"/>
      <c r="V349" s="40"/>
      <c r="W349" s="40"/>
      <c r="X349" s="40"/>
      <c r="Y349" s="40"/>
      <c r="Z349" s="40"/>
      <c r="AA349" s="40"/>
      <c r="AB349" s="40"/>
      <c r="AC349" s="40"/>
      <c r="AD349" s="40"/>
      <c r="AE349" s="40"/>
      <c r="AF349" s="40"/>
      <c r="AG349" s="40"/>
      <c r="AH349" s="40"/>
      <c r="AI349" s="40"/>
      <c r="AJ349" s="40"/>
      <c r="AK349" s="40"/>
      <c r="AL349" s="40"/>
      <c r="AM349" s="40"/>
      <c r="AN349" s="40"/>
      <c r="AO349" s="40"/>
      <c r="AP349" s="40"/>
      <c r="AQ349" s="40"/>
      <c r="AR349" s="40"/>
      <c r="AS349" s="40"/>
      <c r="AT349" s="40"/>
      <c r="AU349" s="40"/>
      <c r="AV349" s="40"/>
      <c r="AW349" s="40"/>
      <c r="AX349" s="40"/>
      <c r="AY349" s="40"/>
      <c r="AZ349" s="40"/>
      <c r="BA349" s="40"/>
      <c r="BB349" s="40"/>
      <c r="BC349" s="40"/>
      <c r="BD349" s="40"/>
      <c r="BE349" s="40"/>
      <c r="BF349" s="40"/>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row>
    <row r="350" spans="10:158" x14ac:dyDescent="0.25">
      <c r="J350" s="40"/>
      <c r="K350" s="40"/>
      <c r="L350" s="40"/>
      <c r="M350" s="40"/>
      <c r="N350" s="40"/>
      <c r="O350" s="40"/>
      <c r="P350" s="40"/>
      <c r="Q350" s="40"/>
      <c r="R350" s="40"/>
      <c r="S350" s="40"/>
      <c r="T350" s="40"/>
      <c r="U350" s="40"/>
      <c r="V350" s="40"/>
      <c r="W350" s="40"/>
      <c r="X350" s="40"/>
      <c r="Y350" s="40"/>
      <c r="Z350" s="40"/>
      <c r="AA350" s="40"/>
      <c r="AB350" s="40"/>
      <c r="AC350" s="40"/>
      <c r="AD350" s="40"/>
      <c r="AE350" s="40"/>
      <c r="AF350" s="40"/>
      <c r="AG350" s="40"/>
      <c r="AH350" s="40"/>
      <c r="AI350" s="40"/>
      <c r="AJ350" s="40"/>
      <c r="AK350" s="40"/>
      <c r="AL350" s="40"/>
      <c r="AM350" s="40"/>
      <c r="AN350" s="40"/>
      <c r="AO350" s="40"/>
      <c r="AP350" s="40"/>
      <c r="AQ350" s="40"/>
      <c r="AR350" s="40"/>
      <c r="AS350" s="40"/>
      <c r="AT350" s="40"/>
      <c r="AU350" s="40"/>
      <c r="AV350" s="40"/>
      <c r="AW350" s="40"/>
      <c r="AX350" s="40"/>
      <c r="AY350" s="40"/>
      <c r="AZ350" s="40"/>
      <c r="BA350" s="40"/>
      <c r="BB350" s="40"/>
      <c r="BC350" s="40"/>
      <c r="BD350" s="40"/>
      <c r="BE350" s="40"/>
      <c r="BF350" s="4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row>
    <row r="351" spans="10:158" x14ac:dyDescent="0.25">
      <c r="J351" s="40"/>
      <c r="K351" s="40"/>
      <c r="L351" s="40"/>
      <c r="M351" s="40"/>
      <c r="N351" s="40"/>
      <c r="O351" s="40"/>
      <c r="P351" s="40"/>
      <c r="Q351" s="40"/>
      <c r="R351" s="40"/>
      <c r="S351" s="40"/>
      <c r="T351" s="40"/>
      <c r="U351" s="40"/>
      <c r="V351" s="40"/>
      <c r="W351" s="40"/>
      <c r="X351" s="40"/>
      <c r="Y351" s="40"/>
      <c r="Z351" s="40"/>
      <c r="AA351" s="40"/>
      <c r="AB351" s="40"/>
      <c r="AC351" s="40"/>
      <c r="AD351" s="40"/>
      <c r="AE351" s="40"/>
      <c r="AF351" s="40"/>
      <c r="AG351" s="40"/>
      <c r="AH351" s="40"/>
      <c r="AI351" s="40"/>
      <c r="AJ351" s="40"/>
      <c r="AK351" s="40"/>
      <c r="AL351" s="40"/>
      <c r="AM351" s="40"/>
      <c r="AN351" s="40"/>
      <c r="AO351" s="40"/>
      <c r="AP351" s="40"/>
      <c r="AQ351" s="40"/>
      <c r="AR351" s="40"/>
      <c r="AS351" s="40"/>
      <c r="AT351" s="40"/>
      <c r="AU351" s="40"/>
      <c r="AV351" s="40"/>
      <c r="AW351" s="40"/>
      <c r="AX351" s="40"/>
      <c r="AY351" s="40"/>
      <c r="AZ351" s="40"/>
      <c r="BA351" s="40"/>
      <c r="BB351" s="40"/>
      <c r="BC351" s="40"/>
      <c r="BD351" s="40"/>
      <c r="BE351" s="40"/>
      <c r="BF351" s="40"/>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row>
    <row r="352" spans="10:158" x14ac:dyDescent="0.25">
      <c r="J352" s="40"/>
      <c r="K352" s="40"/>
      <c r="L352" s="40"/>
      <c r="M352" s="40"/>
      <c r="N352" s="40"/>
      <c r="O352" s="40"/>
      <c r="P352" s="40"/>
      <c r="Q352" s="40"/>
      <c r="R352" s="40"/>
      <c r="S352" s="40"/>
      <c r="T352" s="40"/>
      <c r="U352" s="40"/>
      <c r="V352" s="40"/>
      <c r="W352" s="40"/>
      <c r="X352" s="40"/>
      <c r="Y352" s="40"/>
      <c r="Z352" s="40"/>
      <c r="AA352" s="40"/>
      <c r="AB352" s="40"/>
      <c r="AC352" s="40"/>
      <c r="AD352" s="40"/>
      <c r="AE352" s="40"/>
      <c r="AF352" s="40"/>
      <c r="AG352" s="40"/>
      <c r="AH352" s="40"/>
      <c r="AI352" s="40"/>
      <c r="AJ352" s="40"/>
      <c r="AK352" s="40"/>
      <c r="AL352" s="40"/>
      <c r="AM352" s="40"/>
      <c r="AN352" s="40"/>
      <c r="AO352" s="40"/>
      <c r="AP352" s="40"/>
      <c r="AQ352" s="40"/>
      <c r="AR352" s="40"/>
      <c r="AS352" s="40"/>
      <c r="AT352" s="40"/>
      <c r="AU352" s="40"/>
      <c r="AV352" s="40"/>
      <c r="AW352" s="40"/>
      <c r="AX352" s="40"/>
      <c r="AY352" s="40"/>
      <c r="AZ352" s="40"/>
      <c r="BA352" s="40"/>
      <c r="BB352" s="40"/>
      <c r="BC352" s="40"/>
      <c r="BD352" s="40"/>
      <c r="BE352" s="40"/>
      <c r="BF352" s="40"/>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row>
    <row r="353" spans="10:158" x14ac:dyDescent="0.25">
      <c r="J353" s="40"/>
      <c r="K353" s="40"/>
      <c r="L353" s="40"/>
      <c r="M353" s="40"/>
      <c r="N353" s="40"/>
      <c r="O353" s="40"/>
      <c r="P353" s="40"/>
      <c r="Q353" s="40"/>
      <c r="R353" s="40"/>
      <c r="S353" s="40"/>
      <c r="T353" s="40"/>
      <c r="U353" s="40"/>
      <c r="V353" s="40"/>
      <c r="W353" s="40"/>
      <c r="X353" s="40"/>
      <c r="Y353" s="40"/>
      <c r="Z353" s="40"/>
      <c r="AA353" s="40"/>
      <c r="AB353" s="40"/>
      <c r="AC353" s="40"/>
      <c r="AD353" s="40"/>
      <c r="AE353" s="40"/>
      <c r="AF353" s="40"/>
      <c r="AG353" s="40"/>
      <c r="AH353" s="40"/>
      <c r="AI353" s="40"/>
      <c r="AJ353" s="40"/>
      <c r="AK353" s="40"/>
      <c r="AL353" s="40"/>
      <c r="AM353" s="40"/>
      <c r="AN353" s="40"/>
      <c r="AO353" s="40"/>
      <c r="AP353" s="40"/>
      <c r="AQ353" s="40"/>
      <c r="AR353" s="40"/>
      <c r="AS353" s="40"/>
      <c r="AT353" s="40"/>
      <c r="AU353" s="40"/>
      <c r="AV353" s="40"/>
      <c r="AW353" s="40"/>
      <c r="AX353" s="40"/>
      <c r="AY353" s="40"/>
      <c r="AZ353" s="40"/>
      <c r="BA353" s="40"/>
      <c r="BB353" s="40"/>
      <c r="BC353" s="40"/>
      <c r="BD353" s="40"/>
      <c r="BE353" s="40"/>
      <c r="BF353" s="40"/>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row>
    <row r="354" spans="10:158" x14ac:dyDescent="0.25">
      <c r="J354" s="40"/>
      <c r="K354" s="40"/>
      <c r="L354" s="40"/>
      <c r="M354" s="40"/>
      <c r="N354" s="40"/>
      <c r="O354" s="40"/>
      <c r="P354" s="40"/>
      <c r="Q354" s="40"/>
      <c r="R354" s="40"/>
      <c r="S354" s="40"/>
      <c r="T354" s="40"/>
      <c r="U354" s="40"/>
      <c r="V354" s="40"/>
      <c r="W354" s="40"/>
      <c r="X354" s="40"/>
      <c r="Y354" s="40"/>
      <c r="Z354" s="40"/>
      <c r="AA354" s="40"/>
      <c r="AB354" s="40"/>
      <c r="AC354" s="40"/>
      <c r="AD354" s="40"/>
      <c r="AE354" s="40"/>
      <c r="AF354" s="40"/>
      <c r="AG354" s="40"/>
      <c r="AH354" s="40"/>
      <c r="AI354" s="40"/>
      <c r="AJ354" s="40"/>
      <c r="AK354" s="40"/>
      <c r="AL354" s="40"/>
      <c r="AM354" s="40"/>
      <c r="AN354" s="40"/>
      <c r="AO354" s="40"/>
      <c r="AP354" s="40"/>
      <c r="AQ354" s="40"/>
      <c r="AR354" s="40"/>
      <c r="AS354" s="40"/>
      <c r="AT354" s="40"/>
      <c r="AU354" s="40"/>
      <c r="AV354" s="40"/>
      <c r="AW354" s="40"/>
      <c r="AX354" s="40"/>
      <c r="AY354" s="40"/>
      <c r="AZ354" s="40"/>
      <c r="BA354" s="40"/>
      <c r="BB354" s="40"/>
      <c r="BC354" s="40"/>
      <c r="BD354" s="40"/>
      <c r="BE354" s="40"/>
      <c r="BF354" s="40"/>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row>
    <row r="355" spans="10:158" x14ac:dyDescent="0.25">
      <c r="J355" s="40"/>
      <c r="K355" s="40"/>
      <c r="L355" s="40"/>
      <c r="M355" s="40"/>
      <c r="N355" s="40"/>
      <c r="O355" s="40"/>
      <c r="P355" s="40"/>
      <c r="Q355" s="40"/>
      <c r="R355" s="40"/>
      <c r="S355" s="40"/>
      <c r="T355" s="40"/>
      <c r="U355" s="40"/>
      <c r="V355" s="40"/>
      <c r="W355" s="40"/>
      <c r="X355" s="40"/>
      <c r="Y355" s="40"/>
      <c r="Z355" s="40"/>
      <c r="AA355" s="40"/>
      <c r="AB355" s="40"/>
      <c r="AC355" s="40"/>
      <c r="AD355" s="40"/>
      <c r="AE355" s="40"/>
      <c r="AF355" s="40"/>
      <c r="AG355" s="40"/>
      <c r="AH355" s="40"/>
      <c r="AI355" s="40"/>
      <c r="AJ355" s="40"/>
      <c r="AK355" s="40"/>
      <c r="AL355" s="40"/>
      <c r="AM355" s="40"/>
      <c r="AN355" s="40"/>
      <c r="AO355" s="40"/>
      <c r="AP355" s="40"/>
      <c r="AQ355" s="40"/>
      <c r="AR355" s="40"/>
      <c r="AS355" s="40"/>
      <c r="AT355" s="40"/>
      <c r="AU355" s="40"/>
      <c r="AV355" s="40"/>
      <c r="AW355" s="40"/>
      <c r="AX355" s="40"/>
      <c r="AY355" s="40"/>
      <c r="AZ355" s="40"/>
      <c r="BA355" s="40"/>
      <c r="BB355" s="40"/>
      <c r="BC355" s="40"/>
      <c r="BD355" s="40"/>
      <c r="BE355" s="40"/>
      <c r="BF355" s="40"/>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row>
    <row r="356" spans="10:158" x14ac:dyDescent="0.25">
      <c r="J356" s="40"/>
      <c r="K356" s="40"/>
      <c r="L356" s="40"/>
      <c r="M356" s="40"/>
      <c r="N356" s="40"/>
      <c r="O356" s="40"/>
      <c r="P356" s="40"/>
      <c r="Q356" s="40"/>
      <c r="R356" s="40"/>
      <c r="S356" s="40"/>
      <c r="T356" s="40"/>
      <c r="U356" s="40"/>
      <c r="V356" s="40"/>
      <c r="W356" s="40"/>
      <c r="X356" s="40"/>
      <c r="Y356" s="40"/>
      <c r="Z356" s="40"/>
      <c r="AA356" s="40"/>
      <c r="AB356" s="40"/>
      <c r="AC356" s="40"/>
      <c r="AD356" s="40"/>
      <c r="AE356" s="40"/>
      <c r="AF356" s="40"/>
      <c r="AG356" s="40"/>
      <c r="AH356" s="40"/>
      <c r="AI356" s="40"/>
      <c r="AJ356" s="40"/>
      <c r="AK356" s="40"/>
      <c r="AL356" s="40"/>
      <c r="AM356" s="40"/>
      <c r="AN356" s="40"/>
      <c r="AO356" s="40"/>
      <c r="AP356" s="40"/>
      <c r="AQ356" s="40"/>
      <c r="AR356" s="40"/>
      <c r="AS356" s="40"/>
      <c r="AT356" s="40"/>
      <c r="AU356" s="40"/>
      <c r="AV356" s="40"/>
      <c r="AW356" s="40"/>
      <c r="AX356" s="40"/>
      <c r="AY356" s="40"/>
      <c r="AZ356" s="40"/>
      <c r="BA356" s="40"/>
      <c r="BB356" s="40"/>
      <c r="BC356" s="40"/>
      <c r="BD356" s="40"/>
      <c r="BE356" s="40"/>
      <c r="BF356" s="40"/>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row>
    <row r="357" spans="10:158" x14ac:dyDescent="0.25">
      <c r="J357" s="40"/>
      <c r="K357" s="40"/>
      <c r="L357" s="40"/>
      <c r="M357" s="40"/>
      <c r="N357" s="40"/>
      <c r="O357" s="40"/>
      <c r="P357" s="40"/>
      <c r="Q357" s="40"/>
      <c r="R357" s="40"/>
      <c r="S357" s="40"/>
      <c r="T357" s="40"/>
      <c r="U357" s="40"/>
      <c r="V357" s="40"/>
      <c r="W357" s="40"/>
      <c r="X357" s="40"/>
      <c r="Y357" s="40"/>
      <c r="Z357" s="40"/>
      <c r="AA357" s="40"/>
      <c r="AB357" s="40"/>
      <c r="AC357" s="40"/>
      <c r="AD357" s="40"/>
      <c r="AE357" s="40"/>
      <c r="AF357" s="40"/>
      <c r="AG357" s="40"/>
      <c r="AH357" s="40"/>
      <c r="AI357" s="40"/>
      <c r="AJ357" s="40"/>
      <c r="AK357" s="40"/>
      <c r="AL357" s="40"/>
      <c r="AM357" s="40"/>
      <c r="AN357" s="40"/>
      <c r="AO357" s="40"/>
      <c r="AP357" s="40"/>
      <c r="AQ357" s="40"/>
      <c r="AR357" s="40"/>
      <c r="AS357" s="40"/>
      <c r="AT357" s="40"/>
      <c r="AU357" s="40"/>
      <c r="AV357" s="40"/>
      <c r="AW357" s="40"/>
      <c r="AX357" s="40"/>
      <c r="AY357" s="40"/>
      <c r="AZ357" s="40"/>
      <c r="BA357" s="40"/>
      <c r="BB357" s="40"/>
      <c r="BC357" s="40"/>
      <c r="BD357" s="40"/>
      <c r="BE357" s="40"/>
      <c r="BF357" s="40"/>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row>
    <row r="358" spans="10:158" x14ac:dyDescent="0.25">
      <c r="J358" s="40"/>
      <c r="K358" s="40"/>
      <c r="L358" s="40"/>
      <c r="M358" s="40"/>
      <c r="N358" s="40"/>
      <c r="O358" s="40"/>
      <c r="P358" s="40"/>
      <c r="Q358" s="40"/>
      <c r="R358" s="40"/>
      <c r="S358" s="40"/>
      <c r="T358" s="40"/>
      <c r="U358" s="40"/>
      <c r="V358" s="40"/>
      <c r="W358" s="40"/>
      <c r="X358" s="40"/>
      <c r="Y358" s="40"/>
      <c r="Z358" s="40"/>
      <c r="AA358" s="40"/>
      <c r="AB358" s="40"/>
      <c r="AC358" s="40"/>
      <c r="AD358" s="40"/>
      <c r="AE358" s="40"/>
      <c r="AF358" s="40"/>
      <c r="AG358" s="40"/>
      <c r="AH358" s="40"/>
      <c r="AI358" s="40"/>
      <c r="AJ358" s="40"/>
      <c r="AK358" s="40"/>
      <c r="AL358" s="40"/>
      <c r="AM358" s="40"/>
      <c r="AN358" s="40"/>
      <c r="AO358" s="40"/>
      <c r="AP358" s="40"/>
      <c r="AQ358" s="40"/>
      <c r="AR358" s="40"/>
      <c r="AS358" s="40"/>
      <c r="AT358" s="40"/>
      <c r="AU358" s="40"/>
      <c r="AV358" s="40"/>
      <c r="AW358" s="40"/>
      <c r="AX358" s="40"/>
      <c r="AY358" s="40"/>
      <c r="AZ358" s="40"/>
      <c r="BA358" s="40"/>
      <c r="BB358" s="40"/>
      <c r="BC358" s="40"/>
      <c r="BD358" s="40"/>
      <c r="BE358" s="40"/>
      <c r="BF358" s="40"/>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row>
    <row r="359" spans="10:158" x14ac:dyDescent="0.25">
      <c r="J359" s="40"/>
      <c r="K359" s="40"/>
      <c r="L359" s="40"/>
      <c r="M359" s="40"/>
      <c r="N359" s="40"/>
      <c r="O359" s="40"/>
      <c r="P359" s="40"/>
      <c r="Q359" s="40"/>
      <c r="R359" s="40"/>
      <c r="S359" s="40"/>
      <c r="T359" s="40"/>
      <c r="U359" s="40"/>
      <c r="V359" s="40"/>
      <c r="W359" s="40"/>
      <c r="X359" s="40"/>
      <c r="Y359" s="40"/>
      <c r="Z359" s="40"/>
      <c r="AA359" s="40"/>
      <c r="AB359" s="40"/>
      <c r="AC359" s="40"/>
      <c r="AD359" s="40"/>
      <c r="AE359" s="40"/>
      <c r="AF359" s="40"/>
      <c r="AG359" s="40"/>
      <c r="AH359" s="40"/>
      <c r="AI359" s="40"/>
      <c r="AJ359" s="40"/>
      <c r="AK359" s="40"/>
      <c r="AL359" s="40"/>
      <c r="AM359" s="40"/>
      <c r="AN359" s="40"/>
      <c r="AO359" s="40"/>
      <c r="AP359" s="40"/>
      <c r="AQ359" s="40"/>
      <c r="AR359" s="40"/>
      <c r="AS359" s="40"/>
      <c r="AT359" s="40"/>
      <c r="AU359" s="40"/>
      <c r="AV359" s="40"/>
      <c r="AW359" s="40"/>
      <c r="AX359" s="40"/>
      <c r="AY359" s="40"/>
      <c r="AZ359" s="40"/>
      <c r="BA359" s="40"/>
      <c r="BB359" s="40"/>
      <c r="BC359" s="40"/>
      <c r="BD359" s="40"/>
      <c r="BE359" s="40"/>
      <c r="BF359" s="40"/>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row>
    <row r="360" spans="10:158" x14ac:dyDescent="0.25">
      <c r="J360" s="40"/>
      <c r="K360" s="40"/>
      <c r="L360" s="40"/>
      <c r="M360" s="40"/>
      <c r="N360" s="40"/>
      <c r="O360" s="40"/>
      <c r="P360" s="40"/>
      <c r="Q360" s="40"/>
      <c r="R360" s="40"/>
      <c r="S360" s="40"/>
      <c r="T360" s="40"/>
      <c r="U360" s="40"/>
      <c r="V360" s="40"/>
      <c r="W360" s="40"/>
      <c r="X360" s="40"/>
      <c r="Y360" s="40"/>
      <c r="Z360" s="40"/>
      <c r="AA360" s="40"/>
      <c r="AB360" s="40"/>
      <c r="AC360" s="40"/>
      <c r="AD360" s="40"/>
      <c r="AE360" s="40"/>
      <c r="AF360" s="40"/>
      <c r="AG360" s="40"/>
      <c r="AH360" s="40"/>
      <c r="AI360" s="40"/>
      <c r="AJ360" s="40"/>
      <c r="AK360" s="40"/>
      <c r="AL360" s="40"/>
      <c r="AM360" s="40"/>
      <c r="AN360" s="40"/>
      <c r="AO360" s="40"/>
      <c r="AP360" s="40"/>
      <c r="AQ360" s="40"/>
      <c r="AR360" s="40"/>
      <c r="AS360" s="40"/>
      <c r="AT360" s="40"/>
      <c r="AU360" s="40"/>
      <c r="AV360" s="40"/>
      <c r="AW360" s="40"/>
      <c r="AX360" s="40"/>
      <c r="AY360" s="40"/>
      <c r="AZ360" s="40"/>
      <c r="BA360" s="40"/>
      <c r="BB360" s="40"/>
      <c r="BC360" s="40"/>
      <c r="BD360" s="40"/>
      <c r="BE360" s="40"/>
      <c r="BF360" s="4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row>
    <row r="361" spans="10:158" x14ac:dyDescent="0.25">
      <c r="J361" s="40"/>
      <c r="K361" s="40"/>
      <c r="L361" s="40"/>
      <c r="M361" s="40"/>
      <c r="N361" s="40"/>
      <c r="O361" s="40"/>
      <c r="P361" s="40"/>
      <c r="Q361" s="40"/>
      <c r="R361" s="40"/>
      <c r="S361" s="40"/>
      <c r="T361" s="40"/>
      <c r="U361" s="40"/>
      <c r="V361" s="40"/>
      <c r="W361" s="40"/>
      <c r="X361" s="40"/>
      <c r="Y361" s="40"/>
      <c r="Z361" s="40"/>
      <c r="AA361" s="40"/>
      <c r="AB361" s="40"/>
      <c r="AC361" s="40"/>
      <c r="AD361" s="40"/>
      <c r="AE361" s="40"/>
      <c r="AF361" s="40"/>
      <c r="AG361" s="40"/>
      <c r="AH361" s="40"/>
      <c r="AI361" s="40"/>
      <c r="AJ361" s="40"/>
      <c r="AK361" s="40"/>
      <c r="AL361" s="40"/>
      <c r="AM361" s="40"/>
      <c r="AN361" s="40"/>
      <c r="AO361" s="40"/>
      <c r="AP361" s="40"/>
      <c r="AQ361" s="40"/>
      <c r="AR361" s="40"/>
      <c r="AS361" s="40"/>
      <c r="AT361" s="40"/>
      <c r="AU361" s="40"/>
      <c r="AV361" s="40"/>
      <c r="AW361" s="40"/>
      <c r="AX361" s="40"/>
      <c r="AY361" s="40"/>
      <c r="AZ361" s="40"/>
      <c r="BA361" s="40"/>
      <c r="BB361" s="40"/>
      <c r="BC361" s="40"/>
      <c r="BD361" s="40"/>
      <c r="BE361" s="40"/>
      <c r="BF361" s="40"/>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row>
    <row r="362" spans="10:158" x14ac:dyDescent="0.25">
      <c r="J362" s="40"/>
      <c r="K362" s="40"/>
      <c r="L362" s="40"/>
      <c r="M362" s="40"/>
      <c r="N362" s="40"/>
      <c r="O362" s="40"/>
      <c r="P362" s="40"/>
      <c r="Q362" s="40"/>
      <c r="R362" s="40"/>
      <c r="S362" s="40"/>
      <c r="T362" s="40"/>
      <c r="U362" s="40"/>
      <c r="V362" s="40"/>
      <c r="W362" s="40"/>
      <c r="X362" s="40"/>
      <c r="Y362" s="40"/>
      <c r="Z362" s="40"/>
      <c r="AA362" s="40"/>
      <c r="AB362" s="40"/>
      <c r="AC362" s="40"/>
      <c r="AD362" s="40"/>
      <c r="AE362" s="40"/>
      <c r="AF362" s="40"/>
      <c r="AG362" s="40"/>
      <c r="AH362" s="40"/>
      <c r="AI362" s="40"/>
      <c r="AJ362" s="40"/>
      <c r="AK362" s="40"/>
      <c r="AL362" s="40"/>
      <c r="AM362" s="40"/>
      <c r="AN362" s="40"/>
      <c r="AO362" s="40"/>
      <c r="AP362" s="40"/>
      <c r="AQ362" s="40"/>
      <c r="AR362" s="40"/>
      <c r="AS362" s="40"/>
      <c r="AT362" s="40"/>
      <c r="AU362" s="40"/>
      <c r="AV362" s="40"/>
      <c r="AW362" s="40"/>
      <c r="AX362" s="40"/>
      <c r="AY362" s="40"/>
      <c r="AZ362" s="40"/>
      <c r="BA362" s="40"/>
      <c r="BB362" s="40"/>
      <c r="BC362" s="40"/>
      <c r="BD362" s="40"/>
      <c r="BE362" s="40"/>
      <c r="BF362" s="40"/>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row>
    <row r="363" spans="10:158" x14ac:dyDescent="0.25">
      <c r="J363" s="40"/>
      <c r="K363" s="40"/>
      <c r="L363" s="40"/>
      <c r="M363" s="40"/>
      <c r="N363" s="40"/>
      <c r="O363" s="40"/>
      <c r="P363" s="40"/>
      <c r="Q363" s="40"/>
      <c r="R363" s="40"/>
      <c r="S363" s="40"/>
      <c r="T363" s="40"/>
      <c r="U363" s="40"/>
      <c r="V363" s="40"/>
      <c r="W363" s="40"/>
      <c r="X363" s="40"/>
      <c r="Y363" s="40"/>
      <c r="Z363" s="40"/>
      <c r="AA363" s="40"/>
      <c r="AB363" s="40"/>
      <c r="AC363" s="40"/>
      <c r="AD363" s="40"/>
      <c r="AE363" s="40"/>
      <c r="AF363" s="40"/>
      <c r="AG363" s="40"/>
      <c r="AH363" s="40"/>
      <c r="AI363" s="40"/>
      <c r="AJ363" s="40"/>
      <c r="AK363" s="40"/>
      <c r="AL363" s="40"/>
      <c r="AM363" s="40"/>
      <c r="AN363" s="40"/>
      <c r="AO363" s="40"/>
      <c r="AP363" s="40"/>
      <c r="AQ363" s="40"/>
      <c r="AR363" s="40"/>
      <c r="AS363" s="40"/>
      <c r="AT363" s="40"/>
      <c r="AU363" s="40"/>
      <c r="AV363" s="40"/>
      <c r="AW363" s="40"/>
      <c r="AX363" s="40"/>
      <c r="AY363" s="40"/>
      <c r="AZ363" s="40"/>
      <c r="BA363" s="40"/>
      <c r="BB363" s="40"/>
      <c r="BC363" s="40"/>
      <c r="BD363" s="40"/>
      <c r="BE363" s="40"/>
      <c r="BF363" s="40"/>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row>
    <row r="364" spans="10:158" x14ac:dyDescent="0.25">
      <c r="J364" s="40"/>
      <c r="K364" s="40"/>
      <c r="L364" s="40"/>
      <c r="M364" s="40"/>
      <c r="N364" s="40"/>
      <c r="O364" s="40"/>
      <c r="P364" s="40"/>
      <c r="Q364" s="40"/>
      <c r="R364" s="40"/>
      <c r="S364" s="40"/>
      <c r="T364" s="40"/>
      <c r="U364" s="40"/>
      <c r="V364" s="40"/>
      <c r="W364" s="40"/>
      <c r="X364" s="40"/>
      <c r="Y364" s="40"/>
      <c r="Z364" s="40"/>
      <c r="AA364" s="40"/>
      <c r="AB364" s="40"/>
      <c r="AC364" s="40"/>
      <c r="AD364" s="40"/>
      <c r="AE364" s="40"/>
      <c r="AF364" s="40"/>
      <c r="AG364" s="40"/>
      <c r="AH364" s="40"/>
      <c r="AI364" s="40"/>
      <c r="AJ364" s="40"/>
      <c r="AK364" s="40"/>
      <c r="AL364" s="40"/>
      <c r="AM364" s="40"/>
      <c r="AN364" s="40"/>
      <c r="AO364" s="40"/>
      <c r="AP364" s="40"/>
      <c r="AQ364" s="40"/>
      <c r="AR364" s="40"/>
      <c r="AS364" s="40"/>
      <c r="AT364" s="40"/>
      <c r="AU364" s="40"/>
      <c r="AV364" s="40"/>
      <c r="AW364" s="40"/>
      <c r="AX364" s="40"/>
      <c r="AY364" s="40"/>
      <c r="AZ364" s="40"/>
      <c r="BA364" s="40"/>
      <c r="BB364" s="40"/>
      <c r="BC364" s="40"/>
      <c r="BD364" s="40"/>
      <c r="BE364" s="40"/>
      <c r="BF364" s="40"/>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row>
    <row r="365" spans="10:158" x14ac:dyDescent="0.25">
      <c r="J365" s="40"/>
      <c r="K365" s="40"/>
      <c r="L365" s="40"/>
      <c r="M365" s="40"/>
      <c r="N365" s="40"/>
      <c r="O365" s="40"/>
      <c r="P365" s="40"/>
      <c r="Q365" s="40"/>
      <c r="R365" s="40"/>
      <c r="S365" s="40"/>
      <c r="T365" s="40"/>
      <c r="U365" s="40"/>
      <c r="V365" s="40"/>
      <c r="W365" s="40"/>
      <c r="X365" s="40"/>
      <c r="Y365" s="40"/>
      <c r="Z365" s="40"/>
      <c r="AA365" s="40"/>
      <c r="AB365" s="40"/>
      <c r="AC365" s="40"/>
      <c r="AD365" s="40"/>
      <c r="AE365" s="40"/>
      <c r="AF365" s="40"/>
      <c r="AG365" s="40"/>
      <c r="AH365" s="40"/>
      <c r="AI365" s="40"/>
      <c r="AJ365" s="40"/>
      <c r="AK365" s="40"/>
      <c r="AL365" s="40"/>
      <c r="AM365" s="40"/>
      <c r="AN365" s="40"/>
      <c r="AO365" s="40"/>
      <c r="AP365" s="40"/>
      <c r="AQ365" s="40"/>
      <c r="AR365" s="40"/>
      <c r="AS365" s="40"/>
      <c r="AT365" s="40"/>
      <c r="AU365" s="40"/>
      <c r="AV365" s="40"/>
      <c r="AW365" s="40"/>
      <c r="AX365" s="40"/>
      <c r="AY365" s="40"/>
      <c r="AZ365" s="40"/>
      <c r="BA365" s="40"/>
      <c r="BB365" s="40"/>
      <c r="BC365" s="40"/>
      <c r="BD365" s="40"/>
      <c r="BE365" s="40"/>
      <c r="BF365" s="40"/>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row>
    <row r="366" spans="10:158" x14ac:dyDescent="0.25">
      <c r="J366" s="40"/>
      <c r="K366" s="40"/>
      <c r="L366" s="40"/>
      <c r="M366" s="40"/>
      <c r="N366" s="40"/>
      <c r="O366" s="40"/>
      <c r="P366" s="40"/>
      <c r="Q366" s="40"/>
      <c r="R366" s="40"/>
      <c r="S366" s="40"/>
      <c r="T366" s="40"/>
      <c r="U366" s="40"/>
      <c r="V366" s="40"/>
      <c r="W366" s="40"/>
      <c r="X366" s="40"/>
      <c r="Y366" s="40"/>
      <c r="Z366" s="40"/>
      <c r="AA366" s="40"/>
      <c r="AB366" s="40"/>
      <c r="AC366" s="40"/>
      <c r="AD366" s="40"/>
      <c r="AE366" s="40"/>
      <c r="AF366" s="40"/>
      <c r="AG366" s="40"/>
      <c r="AH366" s="40"/>
      <c r="AI366" s="40"/>
      <c r="AJ366" s="40"/>
      <c r="AK366" s="40"/>
      <c r="AL366" s="40"/>
      <c r="AM366" s="40"/>
      <c r="AN366" s="40"/>
      <c r="AO366" s="40"/>
      <c r="AP366" s="40"/>
      <c r="AQ366" s="40"/>
      <c r="AR366" s="40"/>
      <c r="AS366" s="40"/>
      <c r="AT366" s="40"/>
      <c r="AU366" s="40"/>
      <c r="AV366" s="40"/>
      <c r="AW366" s="40"/>
      <c r="AX366" s="40"/>
      <c r="AY366" s="40"/>
      <c r="AZ366" s="40"/>
      <c r="BA366" s="40"/>
      <c r="BB366" s="40"/>
      <c r="BC366" s="40"/>
      <c r="BD366" s="40"/>
      <c r="BE366" s="40"/>
      <c r="BF366" s="40"/>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row>
    <row r="367" spans="10:158" x14ac:dyDescent="0.25">
      <c r="J367" s="40"/>
      <c r="K367" s="40"/>
      <c r="L367" s="40"/>
      <c r="M367" s="40"/>
      <c r="N367" s="40"/>
      <c r="O367" s="40"/>
      <c r="P367" s="40"/>
      <c r="Q367" s="40"/>
      <c r="R367" s="40"/>
      <c r="S367" s="40"/>
      <c r="T367" s="40"/>
      <c r="U367" s="40"/>
      <c r="V367" s="40"/>
      <c r="W367" s="40"/>
      <c r="X367" s="40"/>
      <c r="Y367" s="40"/>
      <c r="Z367" s="40"/>
      <c r="AA367" s="40"/>
      <c r="AB367" s="40"/>
      <c r="AC367" s="40"/>
      <c r="AD367" s="40"/>
      <c r="AE367" s="40"/>
      <c r="AF367" s="40"/>
      <c r="AG367" s="40"/>
      <c r="AH367" s="40"/>
      <c r="AI367" s="40"/>
      <c r="AJ367" s="40"/>
      <c r="AK367" s="40"/>
      <c r="AL367" s="40"/>
      <c r="AM367" s="40"/>
      <c r="AN367" s="40"/>
      <c r="AO367" s="40"/>
      <c r="AP367" s="40"/>
      <c r="AQ367" s="40"/>
      <c r="AR367" s="40"/>
      <c r="AS367" s="40"/>
      <c r="AT367" s="40"/>
      <c r="AU367" s="40"/>
      <c r="AV367" s="40"/>
      <c r="AW367" s="40"/>
      <c r="AX367" s="40"/>
      <c r="AY367" s="40"/>
      <c r="AZ367" s="40"/>
      <c r="BA367" s="40"/>
      <c r="BB367" s="40"/>
      <c r="BC367" s="40"/>
      <c r="BD367" s="40"/>
      <c r="BE367" s="40"/>
      <c r="BF367" s="40"/>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row>
    <row r="368" spans="10:158" x14ac:dyDescent="0.25">
      <c r="J368" s="40"/>
      <c r="K368" s="40"/>
      <c r="L368" s="40"/>
      <c r="M368" s="40"/>
      <c r="N368" s="40"/>
      <c r="O368" s="40"/>
      <c r="P368" s="40"/>
      <c r="Q368" s="40"/>
      <c r="R368" s="40"/>
      <c r="S368" s="40"/>
      <c r="T368" s="40"/>
      <c r="U368" s="40"/>
      <c r="V368" s="40"/>
      <c r="W368" s="40"/>
      <c r="X368" s="40"/>
      <c r="Y368" s="40"/>
      <c r="Z368" s="40"/>
      <c r="AA368" s="40"/>
      <c r="AB368" s="40"/>
      <c r="AC368" s="40"/>
      <c r="AD368" s="40"/>
      <c r="AE368" s="40"/>
      <c r="AF368" s="40"/>
      <c r="AG368" s="40"/>
      <c r="AH368" s="40"/>
      <c r="AI368" s="40"/>
      <c r="AJ368" s="40"/>
      <c r="AK368" s="40"/>
      <c r="AL368" s="40"/>
      <c r="AM368" s="40"/>
      <c r="AN368" s="40"/>
      <c r="AO368" s="40"/>
      <c r="AP368" s="40"/>
      <c r="AQ368" s="40"/>
      <c r="AR368" s="40"/>
      <c r="AS368" s="40"/>
      <c r="AT368" s="40"/>
      <c r="AU368" s="40"/>
      <c r="AV368" s="40"/>
      <c r="AW368" s="40"/>
      <c r="AX368" s="40"/>
      <c r="AY368" s="40"/>
      <c r="AZ368" s="40"/>
      <c r="BA368" s="40"/>
      <c r="BB368" s="40"/>
      <c r="BC368" s="40"/>
      <c r="BD368" s="40"/>
      <c r="BE368" s="40"/>
      <c r="BF368" s="40"/>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row>
    <row r="369" spans="10:158" x14ac:dyDescent="0.25">
      <c r="J369" s="40"/>
      <c r="K369" s="40"/>
      <c r="L369" s="40"/>
      <c r="M369" s="40"/>
      <c r="N369" s="40"/>
      <c r="O369" s="40"/>
      <c r="P369" s="40"/>
      <c r="Q369" s="40"/>
      <c r="R369" s="40"/>
      <c r="S369" s="40"/>
      <c r="T369" s="40"/>
      <c r="U369" s="40"/>
      <c r="V369" s="40"/>
      <c r="W369" s="40"/>
      <c r="X369" s="40"/>
      <c r="Y369" s="40"/>
      <c r="Z369" s="40"/>
      <c r="AA369" s="40"/>
      <c r="AB369" s="40"/>
      <c r="AC369" s="40"/>
      <c r="AD369" s="40"/>
      <c r="AE369" s="40"/>
      <c r="AF369" s="40"/>
      <c r="AG369" s="40"/>
      <c r="AH369" s="40"/>
      <c r="AI369" s="40"/>
      <c r="AJ369" s="40"/>
      <c r="AK369" s="40"/>
      <c r="AL369" s="40"/>
      <c r="AM369" s="40"/>
      <c r="AN369" s="40"/>
      <c r="AO369" s="40"/>
      <c r="AP369" s="40"/>
      <c r="AQ369" s="40"/>
      <c r="AR369" s="40"/>
      <c r="AS369" s="40"/>
      <c r="AT369" s="40"/>
      <c r="AU369" s="40"/>
      <c r="AV369" s="40"/>
      <c r="AW369" s="40"/>
      <c r="AX369" s="40"/>
      <c r="AY369" s="40"/>
      <c r="AZ369" s="40"/>
      <c r="BA369" s="40"/>
      <c r="BB369" s="40"/>
      <c r="BC369" s="40"/>
      <c r="BD369" s="40"/>
      <c r="BE369" s="40"/>
      <c r="BF369" s="40"/>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row>
    <row r="370" spans="10:158" x14ac:dyDescent="0.25">
      <c r="J370" s="40"/>
      <c r="K370" s="40"/>
      <c r="L370" s="40"/>
      <c r="M370" s="40"/>
      <c r="N370" s="40"/>
      <c r="O370" s="40"/>
      <c r="P370" s="40"/>
      <c r="Q370" s="40"/>
      <c r="R370" s="40"/>
      <c r="S370" s="40"/>
      <c r="T370" s="40"/>
      <c r="U370" s="40"/>
      <c r="V370" s="40"/>
      <c r="W370" s="40"/>
      <c r="X370" s="40"/>
      <c r="Y370" s="40"/>
      <c r="Z370" s="40"/>
      <c r="AA370" s="40"/>
      <c r="AB370" s="40"/>
      <c r="AC370" s="40"/>
      <c r="AD370" s="40"/>
      <c r="AE370" s="40"/>
      <c r="AF370" s="40"/>
      <c r="AG370" s="40"/>
      <c r="AH370" s="40"/>
      <c r="AI370" s="40"/>
      <c r="AJ370" s="40"/>
      <c r="AK370" s="40"/>
      <c r="AL370" s="40"/>
      <c r="AM370" s="40"/>
      <c r="AN370" s="40"/>
      <c r="AO370" s="40"/>
      <c r="AP370" s="40"/>
      <c r="AQ370" s="40"/>
      <c r="AR370" s="40"/>
      <c r="AS370" s="40"/>
      <c r="AT370" s="40"/>
      <c r="AU370" s="40"/>
      <c r="AV370" s="40"/>
      <c r="AW370" s="40"/>
      <c r="AX370" s="40"/>
      <c r="AY370" s="40"/>
      <c r="AZ370" s="40"/>
      <c r="BA370" s="40"/>
      <c r="BB370" s="40"/>
      <c r="BC370" s="40"/>
      <c r="BD370" s="40"/>
      <c r="BE370" s="40"/>
      <c r="BF370" s="4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row>
    <row r="371" spans="10:158" x14ac:dyDescent="0.25">
      <c r="J371" s="40"/>
      <c r="K371" s="40"/>
      <c r="L371" s="40"/>
      <c r="M371" s="40"/>
      <c r="N371" s="40"/>
      <c r="O371" s="40"/>
      <c r="P371" s="40"/>
      <c r="Q371" s="40"/>
      <c r="R371" s="40"/>
      <c r="S371" s="40"/>
      <c r="T371" s="40"/>
      <c r="U371" s="40"/>
      <c r="V371" s="40"/>
      <c r="W371" s="40"/>
      <c r="X371" s="40"/>
      <c r="Y371" s="40"/>
      <c r="Z371" s="40"/>
      <c r="AA371" s="40"/>
      <c r="AB371" s="40"/>
      <c r="AC371" s="40"/>
      <c r="AD371" s="40"/>
      <c r="AE371" s="40"/>
      <c r="AF371" s="40"/>
      <c r="AG371" s="40"/>
      <c r="AH371" s="40"/>
      <c r="AI371" s="40"/>
      <c r="AJ371" s="40"/>
      <c r="AK371" s="40"/>
      <c r="AL371" s="40"/>
      <c r="AM371" s="40"/>
      <c r="AN371" s="40"/>
      <c r="AO371" s="40"/>
      <c r="AP371" s="40"/>
      <c r="AQ371" s="40"/>
      <c r="AR371" s="40"/>
      <c r="AS371" s="40"/>
      <c r="AT371" s="40"/>
      <c r="AU371" s="40"/>
      <c r="AV371" s="40"/>
      <c r="AW371" s="40"/>
      <c r="AX371" s="40"/>
      <c r="AY371" s="40"/>
      <c r="AZ371" s="40"/>
      <c r="BA371" s="40"/>
      <c r="BB371" s="40"/>
      <c r="BC371" s="40"/>
      <c r="BD371" s="40"/>
      <c r="BE371" s="40"/>
      <c r="BF371" s="40"/>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row>
    <row r="372" spans="10:158" x14ac:dyDescent="0.25">
      <c r="J372" s="40"/>
      <c r="K372" s="40"/>
      <c r="L372" s="40"/>
      <c r="M372" s="40"/>
      <c r="N372" s="40"/>
      <c r="O372" s="40"/>
      <c r="P372" s="40"/>
      <c r="Q372" s="40"/>
      <c r="R372" s="40"/>
      <c r="S372" s="40"/>
      <c r="T372" s="40"/>
      <c r="U372" s="40"/>
      <c r="V372" s="40"/>
      <c r="W372" s="40"/>
      <c r="X372" s="40"/>
      <c r="Y372" s="40"/>
      <c r="Z372" s="40"/>
      <c r="AA372" s="40"/>
      <c r="AB372" s="40"/>
      <c r="AC372" s="40"/>
      <c r="AD372" s="40"/>
      <c r="AE372" s="40"/>
      <c r="AF372" s="40"/>
      <c r="AG372" s="40"/>
      <c r="AH372" s="40"/>
      <c r="AI372" s="40"/>
      <c r="AJ372" s="40"/>
      <c r="AK372" s="40"/>
      <c r="AL372" s="40"/>
      <c r="AM372" s="40"/>
      <c r="AN372" s="40"/>
      <c r="AO372" s="40"/>
      <c r="AP372" s="40"/>
      <c r="AQ372" s="40"/>
      <c r="AR372" s="40"/>
      <c r="AS372" s="40"/>
      <c r="AT372" s="40"/>
      <c r="AU372" s="40"/>
      <c r="AV372" s="40"/>
      <c r="AW372" s="40"/>
      <c r="AX372" s="40"/>
      <c r="AY372" s="40"/>
      <c r="AZ372" s="40"/>
      <c r="BA372" s="40"/>
      <c r="BB372" s="40"/>
      <c r="BC372" s="40"/>
      <c r="BD372" s="40"/>
      <c r="BE372" s="40"/>
      <c r="BF372" s="40"/>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row>
    <row r="373" spans="10:158" x14ac:dyDescent="0.25">
      <c r="J373" s="40"/>
      <c r="K373" s="40"/>
      <c r="L373" s="40"/>
      <c r="M373" s="40"/>
      <c r="N373" s="40"/>
      <c r="O373" s="40"/>
      <c r="P373" s="40"/>
      <c r="Q373" s="40"/>
      <c r="R373" s="40"/>
      <c r="S373" s="40"/>
      <c r="T373" s="40"/>
      <c r="U373" s="40"/>
      <c r="V373" s="40"/>
      <c r="W373" s="40"/>
      <c r="X373" s="40"/>
      <c r="Y373" s="40"/>
      <c r="Z373" s="40"/>
      <c r="AA373" s="40"/>
      <c r="AB373" s="40"/>
      <c r="AC373" s="40"/>
      <c r="AD373" s="40"/>
      <c r="AE373" s="40"/>
      <c r="AF373" s="40"/>
      <c r="AG373" s="40"/>
      <c r="AH373" s="40"/>
      <c r="AI373" s="40"/>
      <c r="AJ373" s="40"/>
      <c r="AK373" s="40"/>
      <c r="AL373" s="40"/>
      <c r="AM373" s="40"/>
      <c r="AN373" s="40"/>
      <c r="AO373" s="40"/>
      <c r="AP373" s="40"/>
      <c r="AQ373" s="40"/>
      <c r="AR373" s="40"/>
      <c r="AS373" s="40"/>
      <c r="AT373" s="40"/>
      <c r="AU373" s="40"/>
      <c r="AV373" s="40"/>
      <c r="AW373" s="40"/>
      <c r="AX373" s="40"/>
      <c r="AY373" s="40"/>
      <c r="AZ373" s="40"/>
      <c r="BA373" s="40"/>
      <c r="BB373" s="40"/>
      <c r="BC373" s="40"/>
      <c r="BD373" s="40"/>
      <c r="BE373" s="40"/>
      <c r="BF373" s="40"/>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row>
    <row r="374" spans="10:158" x14ac:dyDescent="0.25">
      <c r="J374" s="40"/>
      <c r="K374" s="40"/>
      <c r="L374" s="40"/>
      <c r="M374" s="40"/>
      <c r="N374" s="40"/>
      <c r="O374" s="40"/>
      <c r="P374" s="40"/>
      <c r="Q374" s="40"/>
      <c r="R374" s="40"/>
      <c r="S374" s="40"/>
      <c r="T374" s="40"/>
      <c r="U374" s="40"/>
      <c r="V374" s="40"/>
      <c r="W374" s="40"/>
      <c r="X374" s="40"/>
      <c r="Y374" s="40"/>
      <c r="Z374" s="40"/>
      <c r="AA374" s="40"/>
      <c r="AB374" s="40"/>
      <c r="AC374" s="40"/>
      <c r="AD374" s="40"/>
      <c r="AE374" s="40"/>
      <c r="AF374" s="40"/>
      <c r="AG374" s="40"/>
      <c r="AH374" s="40"/>
      <c r="AI374" s="40"/>
      <c r="AJ374" s="40"/>
      <c r="AK374" s="40"/>
      <c r="AL374" s="40"/>
      <c r="AM374" s="40"/>
      <c r="AN374" s="40"/>
      <c r="AO374" s="40"/>
      <c r="AP374" s="40"/>
      <c r="AQ374" s="40"/>
      <c r="AR374" s="40"/>
      <c r="AS374" s="40"/>
      <c r="AT374" s="40"/>
      <c r="AU374" s="40"/>
      <c r="AV374" s="40"/>
      <c r="AW374" s="40"/>
      <c r="AX374" s="40"/>
      <c r="AY374" s="40"/>
      <c r="AZ374" s="40"/>
      <c r="BA374" s="40"/>
      <c r="BB374" s="40"/>
      <c r="BC374" s="40"/>
      <c r="BD374" s="40"/>
      <c r="BE374" s="40"/>
      <c r="BF374" s="40"/>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row>
    <row r="375" spans="10:158" x14ac:dyDescent="0.25">
      <c r="J375" s="40"/>
      <c r="K375" s="40"/>
      <c r="L375" s="40"/>
      <c r="M375" s="40"/>
      <c r="N375" s="40"/>
      <c r="O375" s="40"/>
      <c r="P375" s="40"/>
      <c r="Q375" s="40"/>
      <c r="R375" s="40"/>
      <c r="S375" s="40"/>
      <c r="T375" s="40"/>
      <c r="U375" s="40"/>
      <c r="V375" s="40"/>
      <c r="W375" s="40"/>
      <c r="X375" s="40"/>
      <c r="Y375" s="40"/>
      <c r="Z375" s="40"/>
      <c r="AA375" s="40"/>
      <c r="AB375" s="40"/>
      <c r="AC375" s="40"/>
      <c r="AD375" s="40"/>
      <c r="AE375" s="40"/>
      <c r="AF375" s="40"/>
      <c r="AG375" s="40"/>
      <c r="AH375" s="40"/>
      <c r="AI375" s="40"/>
      <c r="AJ375" s="40"/>
      <c r="AK375" s="40"/>
      <c r="AL375" s="40"/>
      <c r="AM375" s="40"/>
      <c r="AN375" s="40"/>
      <c r="AO375" s="40"/>
      <c r="AP375" s="40"/>
      <c r="AQ375" s="40"/>
      <c r="AR375" s="40"/>
      <c r="AS375" s="40"/>
      <c r="AT375" s="40"/>
      <c r="AU375" s="40"/>
      <c r="AV375" s="40"/>
      <c r="AW375" s="40"/>
      <c r="AX375" s="40"/>
      <c r="AY375" s="40"/>
      <c r="AZ375" s="40"/>
      <c r="BA375" s="40"/>
      <c r="BB375" s="40"/>
      <c r="BC375" s="40"/>
      <c r="BD375" s="40"/>
      <c r="BE375" s="40"/>
      <c r="BF375" s="40"/>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row>
    <row r="376" spans="10:158" x14ac:dyDescent="0.25">
      <c r="J376" s="40"/>
      <c r="K376" s="40"/>
      <c r="L376" s="40"/>
      <c r="M376" s="40"/>
      <c r="N376" s="40"/>
      <c r="O376" s="40"/>
      <c r="P376" s="40"/>
      <c r="Q376" s="40"/>
      <c r="R376" s="40"/>
      <c r="S376" s="40"/>
      <c r="T376" s="40"/>
      <c r="U376" s="40"/>
      <c r="V376" s="40"/>
      <c r="W376" s="40"/>
      <c r="X376" s="40"/>
      <c r="Y376" s="40"/>
      <c r="Z376" s="40"/>
      <c r="AA376" s="40"/>
      <c r="AB376" s="40"/>
      <c r="AC376" s="40"/>
      <c r="AD376" s="40"/>
      <c r="AE376" s="40"/>
      <c r="AF376" s="40"/>
      <c r="AG376" s="40"/>
      <c r="AH376" s="40"/>
      <c r="AI376" s="40"/>
      <c r="AJ376" s="40"/>
      <c r="AK376" s="40"/>
      <c r="AL376" s="40"/>
      <c r="AM376" s="40"/>
      <c r="AN376" s="40"/>
      <c r="AO376" s="40"/>
      <c r="AP376" s="40"/>
      <c r="AQ376" s="40"/>
      <c r="AR376" s="40"/>
      <c r="AS376" s="40"/>
      <c r="AT376" s="40"/>
      <c r="AU376" s="40"/>
      <c r="AV376" s="40"/>
      <c r="AW376" s="40"/>
      <c r="AX376" s="40"/>
      <c r="AY376" s="40"/>
      <c r="AZ376" s="40"/>
      <c r="BA376" s="40"/>
      <c r="BB376" s="40"/>
      <c r="BC376" s="40"/>
      <c r="BD376" s="40"/>
      <c r="BE376" s="40"/>
      <c r="BF376" s="40"/>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row>
    <row r="377" spans="10:158" x14ac:dyDescent="0.25">
      <c r="J377" s="40"/>
      <c r="K377" s="40"/>
      <c r="L377" s="40"/>
      <c r="M377" s="40"/>
      <c r="N377" s="40"/>
      <c r="O377" s="40"/>
      <c r="P377" s="40"/>
      <c r="Q377" s="40"/>
      <c r="R377" s="40"/>
      <c r="S377" s="40"/>
      <c r="T377" s="40"/>
      <c r="U377" s="40"/>
      <c r="V377" s="40"/>
      <c r="W377" s="40"/>
      <c r="X377" s="40"/>
      <c r="Y377" s="40"/>
      <c r="Z377" s="40"/>
      <c r="AA377" s="40"/>
      <c r="AB377" s="40"/>
      <c r="AC377" s="40"/>
      <c r="AD377" s="40"/>
      <c r="AE377" s="40"/>
      <c r="AF377" s="40"/>
      <c r="AG377" s="40"/>
      <c r="AH377" s="40"/>
      <c r="AI377" s="40"/>
      <c r="AJ377" s="40"/>
      <c r="AK377" s="40"/>
      <c r="AL377" s="40"/>
      <c r="AM377" s="40"/>
      <c r="AN377" s="40"/>
      <c r="AO377" s="40"/>
      <c r="AP377" s="40"/>
      <c r="AQ377" s="40"/>
      <c r="AR377" s="40"/>
      <c r="AS377" s="40"/>
      <c r="AT377" s="40"/>
      <c r="AU377" s="40"/>
      <c r="AV377" s="40"/>
      <c r="AW377" s="40"/>
      <c r="AX377" s="40"/>
      <c r="AY377" s="40"/>
      <c r="AZ377" s="40"/>
      <c r="BA377" s="40"/>
      <c r="BB377" s="40"/>
      <c r="BC377" s="40"/>
      <c r="BD377" s="40"/>
      <c r="BE377" s="40"/>
      <c r="BF377" s="40"/>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row>
    <row r="378" spans="10:158" x14ac:dyDescent="0.25">
      <c r="J378" s="40"/>
      <c r="K378" s="40"/>
      <c r="L378" s="40"/>
      <c r="M378" s="40"/>
      <c r="N378" s="40"/>
      <c r="O378" s="40"/>
      <c r="P378" s="40"/>
      <c r="Q378" s="40"/>
      <c r="R378" s="40"/>
      <c r="S378" s="40"/>
      <c r="T378" s="40"/>
      <c r="U378" s="40"/>
      <c r="V378" s="40"/>
      <c r="W378" s="40"/>
      <c r="X378" s="40"/>
      <c r="Y378" s="40"/>
      <c r="Z378" s="40"/>
      <c r="AA378" s="40"/>
      <c r="AB378" s="40"/>
      <c r="AC378" s="40"/>
      <c r="AD378" s="40"/>
      <c r="AE378" s="40"/>
      <c r="AF378" s="40"/>
      <c r="AG378" s="40"/>
      <c r="AH378" s="40"/>
      <c r="AI378" s="40"/>
      <c r="AJ378" s="40"/>
      <c r="AK378" s="40"/>
      <c r="AL378" s="40"/>
      <c r="AM378" s="40"/>
      <c r="AN378" s="40"/>
      <c r="AO378" s="40"/>
      <c r="AP378" s="40"/>
      <c r="AQ378" s="40"/>
      <c r="AR378" s="40"/>
      <c r="AS378" s="40"/>
      <c r="AT378" s="40"/>
      <c r="AU378" s="40"/>
      <c r="AV378" s="40"/>
      <c r="AW378" s="40"/>
      <c r="AX378" s="40"/>
      <c r="AY378" s="40"/>
      <c r="AZ378" s="40"/>
      <c r="BA378" s="40"/>
      <c r="BB378" s="40"/>
      <c r="BC378" s="40"/>
      <c r="BD378" s="40"/>
      <c r="BE378" s="40"/>
      <c r="BF378" s="40"/>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row>
    <row r="379" spans="10:158" x14ac:dyDescent="0.25">
      <c r="J379" s="40"/>
      <c r="K379" s="40"/>
      <c r="L379" s="40"/>
      <c r="M379" s="40"/>
      <c r="N379" s="40"/>
      <c r="O379" s="40"/>
      <c r="P379" s="40"/>
      <c r="Q379" s="40"/>
      <c r="R379" s="40"/>
      <c r="S379" s="40"/>
      <c r="T379" s="40"/>
      <c r="U379" s="40"/>
      <c r="V379" s="40"/>
      <c r="W379" s="40"/>
      <c r="X379" s="40"/>
      <c r="Y379" s="40"/>
      <c r="Z379" s="40"/>
      <c r="AA379" s="40"/>
      <c r="AB379" s="40"/>
      <c r="AC379" s="40"/>
      <c r="AD379" s="40"/>
      <c r="AE379" s="40"/>
      <c r="AF379" s="40"/>
      <c r="AG379" s="40"/>
      <c r="AH379" s="40"/>
      <c r="AI379" s="40"/>
      <c r="AJ379" s="40"/>
      <c r="AK379" s="40"/>
      <c r="AL379" s="40"/>
      <c r="AM379" s="40"/>
      <c r="AN379" s="40"/>
      <c r="AO379" s="40"/>
      <c r="AP379" s="40"/>
      <c r="AQ379" s="40"/>
      <c r="AR379" s="40"/>
      <c r="AS379" s="40"/>
      <c r="AT379" s="40"/>
      <c r="AU379" s="40"/>
      <c r="AV379" s="40"/>
      <c r="AW379" s="40"/>
      <c r="AX379" s="40"/>
      <c r="AY379" s="40"/>
      <c r="AZ379" s="40"/>
      <c r="BA379" s="40"/>
      <c r="BB379" s="40"/>
      <c r="BC379" s="40"/>
      <c r="BD379" s="40"/>
      <c r="BE379" s="40"/>
      <c r="BF379" s="40"/>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row>
    <row r="380" spans="10:158" x14ac:dyDescent="0.25">
      <c r="J380" s="40"/>
      <c r="K380" s="40"/>
      <c r="L380" s="40"/>
      <c r="M380" s="40"/>
      <c r="N380" s="40"/>
      <c r="O380" s="40"/>
      <c r="P380" s="40"/>
      <c r="Q380" s="40"/>
      <c r="R380" s="40"/>
      <c r="S380" s="40"/>
      <c r="T380" s="40"/>
      <c r="U380" s="40"/>
      <c r="V380" s="40"/>
      <c r="W380" s="40"/>
      <c r="X380" s="40"/>
      <c r="Y380" s="40"/>
      <c r="Z380" s="40"/>
      <c r="AA380" s="40"/>
      <c r="AB380" s="40"/>
      <c r="AC380" s="40"/>
      <c r="AD380" s="40"/>
      <c r="AE380" s="40"/>
      <c r="AF380" s="40"/>
      <c r="AG380" s="40"/>
      <c r="AH380" s="40"/>
      <c r="AI380" s="40"/>
      <c r="AJ380" s="40"/>
      <c r="AK380" s="40"/>
      <c r="AL380" s="40"/>
      <c r="AM380" s="40"/>
      <c r="AN380" s="40"/>
      <c r="AO380" s="40"/>
      <c r="AP380" s="40"/>
      <c r="AQ380" s="40"/>
      <c r="AR380" s="40"/>
      <c r="AS380" s="40"/>
      <c r="AT380" s="40"/>
      <c r="AU380" s="40"/>
      <c r="AV380" s="40"/>
      <c r="AW380" s="40"/>
      <c r="AX380" s="40"/>
      <c r="AY380" s="40"/>
      <c r="AZ380" s="40"/>
      <c r="BA380" s="40"/>
      <c r="BB380" s="40"/>
      <c r="BC380" s="40"/>
      <c r="BD380" s="40"/>
      <c r="BE380" s="40"/>
      <c r="BF380" s="4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row>
    <row r="381" spans="10:158" x14ac:dyDescent="0.25">
      <c r="J381" s="40"/>
      <c r="K381" s="40"/>
      <c r="L381" s="40"/>
      <c r="M381" s="40"/>
      <c r="N381" s="40"/>
      <c r="O381" s="40"/>
      <c r="P381" s="40"/>
      <c r="Q381" s="40"/>
      <c r="R381" s="40"/>
      <c r="S381" s="40"/>
      <c r="T381" s="40"/>
      <c r="U381" s="40"/>
      <c r="V381" s="40"/>
      <c r="W381" s="40"/>
      <c r="X381" s="40"/>
      <c r="Y381" s="40"/>
      <c r="Z381" s="40"/>
      <c r="AA381" s="40"/>
      <c r="AB381" s="40"/>
      <c r="AC381" s="40"/>
      <c r="AD381" s="40"/>
      <c r="AE381" s="40"/>
      <c r="AF381" s="40"/>
      <c r="AG381" s="40"/>
      <c r="AH381" s="40"/>
      <c r="AI381" s="40"/>
      <c r="AJ381" s="40"/>
      <c r="AK381" s="40"/>
      <c r="AL381" s="40"/>
      <c r="AM381" s="40"/>
      <c r="AN381" s="40"/>
      <c r="AO381" s="40"/>
      <c r="AP381" s="40"/>
      <c r="AQ381" s="40"/>
      <c r="AR381" s="40"/>
      <c r="AS381" s="40"/>
      <c r="AT381" s="40"/>
      <c r="AU381" s="40"/>
      <c r="AV381" s="40"/>
      <c r="AW381" s="40"/>
      <c r="AX381" s="40"/>
      <c r="AY381" s="40"/>
      <c r="AZ381" s="40"/>
      <c r="BA381" s="40"/>
      <c r="BB381" s="40"/>
      <c r="BC381" s="40"/>
      <c r="BD381" s="40"/>
      <c r="BE381" s="40"/>
      <c r="BF381" s="40"/>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row>
    <row r="382" spans="10:158" x14ac:dyDescent="0.25">
      <c r="J382" s="40"/>
      <c r="K382" s="40"/>
      <c r="L382" s="40"/>
      <c r="M382" s="40"/>
      <c r="N382" s="40"/>
      <c r="O382" s="40"/>
      <c r="P382" s="40"/>
      <c r="Q382" s="40"/>
      <c r="R382" s="40"/>
      <c r="S382" s="40"/>
      <c r="T382" s="40"/>
      <c r="U382" s="40"/>
      <c r="V382" s="40"/>
      <c r="W382" s="40"/>
      <c r="X382" s="40"/>
      <c r="Y382" s="40"/>
      <c r="Z382" s="40"/>
      <c r="AA382" s="40"/>
      <c r="AB382" s="40"/>
      <c r="AC382" s="40"/>
      <c r="AD382" s="40"/>
      <c r="AE382" s="40"/>
      <c r="AF382" s="40"/>
      <c r="AG382" s="40"/>
      <c r="AH382" s="40"/>
      <c r="AI382" s="40"/>
      <c r="AJ382" s="40"/>
      <c r="AK382" s="40"/>
      <c r="AL382" s="40"/>
      <c r="AM382" s="40"/>
      <c r="AN382" s="40"/>
      <c r="AO382" s="40"/>
      <c r="AP382" s="40"/>
      <c r="AQ382" s="40"/>
      <c r="AR382" s="40"/>
      <c r="AS382" s="40"/>
      <c r="AT382" s="40"/>
      <c r="AU382" s="40"/>
      <c r="AV382" s="40"/>
      <c r="AW382" s="40"/>
      <c r="AX382" s="40"/>
      <c r="AY382" s="40"/>
      <c r="AZ382" s="40"/>
      <c r="BA382" s="40"/>
      <c r="BB382" s="40"/>
      <c r="BC382" s="40"/>
      <c r="BD382" s="40"/>
      <c r="BE382" s="40"/>
      <c r="BF382" s="40"/>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row>
    <row r="383" spans="10:158" x14ac:dyDescent="0.25">
      <c r="J383" s="40"/>
      <c r="K383" s="40"/>
      <c r="L383" s="40"/>
      <c r="M383" s="40"/>
      <c r="N383" s="40"/>
      <c r="O383" s="40"/>
      <c r="P383" s="40"/>
      <c r="Q383" s="40"/>
      <c r="R383" s="40"/>
      <c r="S383" s="40"/>
      <c r="T383" s="40"/>
      <c r="U383" s="40"/>
      <c r="V383" s="40"/>
      <c r="W383" s="40"/>
      <c r="X383" s="40"/>
      <c r="Y383" s="40"/>
      <c r="Z383" s="40"/>
      <c r="AA383" s="40"/>
      <c r="AB383" s="40"/>
      <c r="AC383" s="40"/>
      <c r="AD383" s="40"/>
      <c r="AE383" s="40"/>
      <c r="AF383" s="40"/>
      <c r="AG383" s="40"/>
      <c r="AH383" s="40"/>
      <c r="AI383" s="40"/>
      <c r="AJ383" s="40"/>
      <c r="AK383" s="40"/>
      <c r="AL383" s="40"/>
      <c r="AM383" s="40"/>
      <c r="AN383" s="40"/>
      <c r="AO383" s="40"/>
      <c r="AP383" s="40"/>
      <c r="AQ383" s="40"/>
      <c r="AR383" s="40"/>
      <c r="AS383" s="40"/>
      <c r="AT383" s="40"/>
      <c r="AU383" s="40"/>
      <c r="AV383" s="40"/>
      <c r="AW383" s="40"/>
      <c r="AX383" s="40"/>
      <c r="AY383" s="40"/>
      <c r="AZ383" s="40"/>
      <c r="BA383" s="40"/>
      <c r="BB383" s="40"/>
      <c r="BC383" s="40"/>
      <c r="BD383" s="40"/>
      <c r="BE383" s="40"/>
      <c r="BF383" s="40"/>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row>
    <row r="384" spans="10:158" x14ac:dyDescent="0.25">
      <c r="J384" s="40"/>
      <c r="K384" s="40"/>
      <c r="L384" s="40"/>
      <c r="M384" s="40"/>
      <c r="N384" s="40"/>
      <c r="O384" s="40"/>
      <c r="P384" s="40"/>
      <c r="Q384" s="40"/>
      <c r="R384" s="40"/>
      <c r="S384" s="40"/>
      <c r="T384" s="40"/>
      <c r="U384" s="40"/>
      <c r="V384" s="40"/>
      <c r="W384" s="40"/>
      <c r="X384" s="40"/>
      <c r="Y384" s="40"/>
      <c r="Z384" s="40"/>
      <c r="AA384" s="40"/>
      <c r="AB384" s="40"/>
      <c r="AC384" s="40"/>
      <c r="AD384" s="40"/>
      <c r="AE384" s="40"/>
      <c r="AF384" s="40"/>
      <c r="AG384" s="40"/>
      <c r="AH384" s="40"/>
      <c r="AI384" s="40"/>
      <c r="AJ384" s="40"/>
      <c r="AK384" s="40"/>
      <c r="AL384" s="40"/>
      <c r="AM384" s="40"/>
      <c r="AN384" s="40"/>
      <c r="AO384" s="40"/>
      <c r="AP384" s="40"/>
      <c r="AQ384" s="40"/>
      <c r="AR384" s="40"/>
      <c r="AS384" s="40"/>
      <c r="AT384" s="40"/>
      <c r="AU384" s="40"/>
      <c r="AV384" s="40"/>
      <c r="AW384" s="40"/>
      <c r="AX384" s="40"/>
      <c r="AY384" s="40"/>
      <c r="AZ384" s="40"/>
      <c r="BA384" s="40"/>
      <c r="BB384" s="40"/>
      <c r="BC384" s="40"/>
      <c r="BD384" s="40"/>
      <c r="BE384" s="40"/>
      <c r="BF384" s="40"/>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row>
    <row r="385" spans="10:158" x14ac:dyDescent="0.25">
      <c r="J385" s="40"/>
      <c r="K385" s="40"/>
      <c r="L385" s="40"/>
      <c r="M385" s="40"/>
      <c r="N385" s="40"/>
      <c r="O385" s="40"/>
      <c r="P385" s="40"/>
      <c r="Q385" s="40"/>
      <c r="R385" s="40"/>
      <c r="S385" s="40"/>
      <c r="T385" s="40"/>
      <c r="U385" s="40"/>
      <c r="V385" s="40"/>
      <c r="W385" s="40"/>
      <c r="X385" s="40"/>
      <c r="Y385" s="40"/>
      <c r="Z385" s="40"/>
      <c r="AA385" s="40"/>
      <c r="AB385" s="40"/>
      <c r="AC385" s="40"/>
      <c r="AD385" s="40"/>
      <c r="AE385" s="40"/>
      <c r="AF385" s="40"/>
      <c r="AG385" s="40"/>
      <c r="AH385" s="40"/>
      <c r="AI385" s="40"/>
      <c r="AJ385" s="40"/>
      <c r="AK385" s="40"/>
      <c r="AL385" s="40"/>
      <c r="AM385" s="40"/>
      <c r="AN385" s="40"/>
      <c r="AO385" s="40"/>
      <c r="AP385" s="40"/>
      <c r="AQ385" s="40"/>
      <c r="AR385" s="40"/>
      <c r="AS385" s="40"/>
      <c r="AT385" s="40"/>
      <c r="AU385" s="40"/>
      <c r="AV385" s="40"/>
      <c r="AW385" s="40"/>
      <c r="AX385" s="40"/>
      <c r="AY385" s="40"/>
      <c r="AZ385" s="40"/>
      <c r="BA385" s="40"/>
      <c r="BB385" s="40"/>
      <c r="BC385" s="40"/>
      <c r="BD385" s="40"/>
      <c r="BE385" s="40"/>
      <c r="BF385" s="40"/>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row>
    <row r="386" spans="10:158" x14ac:dyDescent="0.25">
      <c r="J386" s="40"/>
      <c r="K386" s="40"/>
      <c r="L386" s="40"/>
      <c r="M386" s="40"/>
      <c r="N386" s="40"/>
      <c r="O386" s="40"/>
      <c r="P386" s="40"/>
      <c r="Q386" s="40"/>
      <c r="R386" s="40"/>
      <c r="S386" s="40"/>
      <c r="T386" s="40"/>
      <c r="U386" s="40"/>
      <c r="V386" s="40"/>
      <c r="W386" s="40"/>
      <c r="X386" s="40"/>
      <c r="Y386" s="40"/>
      <c r="Z386" s="40"/>
      <c r="AA386" s="40"/>
      <c r="AB386" s="40"/>
      <c r="AC386" s="40"/>
      <c r="AD386" s="40"/>
      <c r="AE386" s="40"/>
      <c r="AF386" s="40"/>
      <c r="AG386" s="40"/>
      <c r="AH386" s="40"/>
      <c r="AI386" s="40"/>
      <c r="AJ386" s="40"/>
      <c r="AK386" s="40"/>
      <c r="AL386" s="40"/>
      <c r="AM386" s="40"/>
      <c r="AN386" s="40"/>
      <c r="AO386" s="40"/>
      <c r="AP386" s="40"/>
      <c r="AQ386" s="40"/>
      <c r="AR386" s="40"/>
      <c r="AS386" s="40"/>
      <c r="AT386" s="40"/>
      <c r="AU386" s="40"/>
      <c r="AV386" s="40"/>
      <c r="AW386" s="40"/>
      <c r="AX386" s="40"/>
      <c r="AY386" s="40"/>
      <c r="AZ386" s="40"/>
      <c r="BA386" s="40"/>
      <c r="BB386" s="40"/>
      <c r="BC386" s="40"/>
      <c r="BD386" s="40"/>
      <c r="BE386" s="40"/>
      <c r="BF386" s="40"/>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row>
    <row r="387" spans="10:158" x14ac:dyDescent="0.25">
      <c r="J387" s="40"/>
      <c r="K387" s="40"/>
      <c r="L387" s="40"/>
      <c r="M387" s="40"/>
      <c r="N387" s="40"/>
      <c r="O387" s="40"/>
      <c r="P387" s="40"/>
      <c r="Q387" s="40"/>
      <c r="R387" s="40"/>
      <c r="S387" s="40"/>
      <c r="T387" s="40"/>
      <c r="U387" s="40"/>
      <c r="V387" s="40"/>
      <c r="W387" s="40"/>
      <c r="X387" s="40"/>
      <c r="Y387" s="40"/>
      <c r="Z387" s="40"/>
      <c r="AA387" s="40"/>
      <c r="AB387" s="40"/>
      <c r="AC387" s="40"/>
      <c r="AD387" s="40"/>
      <c r="AE387" s="40"/>
      <c r="AF387" s="40"/>
      <c r="AG387" s="40"/>
      <c r="AH387" s="40"/>
      <c r="AI387" s="40"/>
      <c r="AJ387" s="40"/>
      <c r="AK387" s="40"/>
      <c r="AL387" s="40"/>
      <c r="AM387" s="40"/>
      <c r="AN387" s="40"/>
      <c r="AO387" s="40"/>
      <c r="AP387" s="40"/>
      <c r="AQ387" s="40"/>
      <c r="AR387" s="40"/>
      <c r="AS387" s="40"/>
      <c r="AT387" s="40"/>
      <c r="AU387" s="40"/>
      <c r="AV387" s="40"/>
      <c r="AW387" s="40"/>
      <c r="AX387" s="40"/>
      <c r="AY387" s="40"/>
      <c r="AZ387" s="40"/>
      <c r="BA387" s="40"/>
      <c r="BB387" s="40"/>
      <c r="BC387" s="40"/>
      <c r="BD387" s="40"/>
      <c r="BE387" s="40"/>
      <c r="BF387" s="40"/>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row>
    <row r="388" spans="10:158" x14ac:dyDescent="0.25">
      <c r="J388" s="40"/>
      <c r="K388" s="40"/>
      <c r="L388" s="40"/>
      <c r="M388" s="40"/>
      <c r="N388" s="40"/>
      <c r="O388" s="40"/>
      <c r="P388" s="40"/>
      <c r="Q388" s="40"/>
      <c r="R388" s="40"/>
      <c r="S388" s="40"/>
      <c r="T388" s="40"/>
      <c r="U388" s="40"/>
      <c r="V388" s="40"/>
      <c r="W388" s="40"/>
      <c r="X388" s="40"/>
      <c r="Y388" s="40"/>
      <c r="Z388" s="40"/>
      <c r="AA388" s="40"/>
      <c r="AB388" s="40"/>
      <c r="AC388" s="40"/>
      <c r="AD388" s="40"/>
      <c r="AE388" s="40"/>
      <c r="AF388" s="40"/>
      <c r="AG388" s="40"/>
      <c r="AH388" s="40"/>
      <c r="AI388" s="40"/>
      <c r="AJ388" s="40"/>
      <c r="AK388" s="40"/>
      <c r="AL388" s="40"/>
      <c r="AM388" s="40"/>
      <c r="AN388" s="40"/>
      <c r="AO388" s="40"/>
      <c r="AP388" s="40"/>
      <c r="AQ388" s="40"/>
      <c r="AR388" s="40"/>
      <c r="AS388" s="40"/>
      <c r="AT388" s="40"/>
      <c r="AU388" s="40"/>
      <c r="AV388" s="40"/>
      <c r="AW388" s="40"/>
      <c r="AX388" s="40"/>
      <c r="AY388" s="40"/>
      <c r="AZ388" s="40"/>
      <c r="BA388" s="40"/>
      <c r="BB388" s="40"/>
      <c r="BC388" s="40"/>
      <c r="BD388" s="40"/>
      <c r="BE388" s="40"/>
      <c r="BF388" s="40"/>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row>
    <row r="389" spans="10:158" x14ac:dyDescent="0.25">
      <c r="J389" s="40"/>
      <c r="K389" s="40"/>
      <c r="L389" s="40"/>
      <c r="M389" s="40"/>
      <c r="N389" s="40"/>
      <c r="O389" s="40"/>
      <c r="P389" s="40"/>
      <c r="Q389" s="40"/>
      <c r="R389" s="40"/>
      <c r="S389" s="40"/>
      <c r="T389" s="40"/>
      <c r="U389" s="40"/>
      <c r="V389" s="40"/>
      <c r="W389" s="40"/>
      <c r="X389" s="40"/>
      <c r="Y389" s="40"/>
      <c r="Z389" s="40"/>
      <c r="AA389" s="40"/>
      <c r="AB389" s="40"/>
      <c r="AC389" s="40"/>
      <c r="AD389" s="40"/>
      <c r="AE389" s="40"/>
      <c r="AF389" s="40"/>
      <c r="AG389" s="40"/>
      <c r="AH389" s="40"/>
      <c r="AI389" s="40"/>
      <c r="AJ389" s="40"/>
      <c r="AK389" s="40"/>
      <c r="AL389" s="40"/>
      <c r="AM389" s="40"/>
      <c r="AN389" s="40"/>
      <c r="AO389" s="40"/>
      <c r="AP389" s="40"/>
      <c r="AQ389" s="40"/>
      <c r="AR389" s="40"/>
      <c r="AS389" s="40"/>
      <c r="AT389" s="40"/>
      <c r="AU389" s="40"/>
      <c r="AV389" s="40"/>
      <c r="AW389" s="40"/>
      <c r="AX389" s="40"/>
      <c r="AY389" s="40"/>
      <c r="AZ389" s="40"/>
      <c r="BA389" s="40"/>
      <c r="BB389" s="40"/>
      <c r="BC389" s="40"/>
      <c r="BD389" s="40"/>
      <c r="BE389" s="40"/>
      <c r="BF389" s="40"/>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row>
    <row r="390" spans="10:158" x14ac:dyDescent="0.25">
      <c r="J390" s="40"/>
      <c r="K390" s="40"/>
      <c r="L390" s="40"/>
      <c r="M390" s="40"/>
      <c r="N390" s="40"/>
      <c r="O390" s="40"/>
      <c r="P390" s="40"/>
      <c r="Q390" s="40"/>
      <c r="R390" s="40"/>
      <c r="S390" s="40"/>
      <c r="T390" s="40"/>
      <c r="U390" s="40"/>
      <c r="V390" s="40"/>
      <c r="W390" s="40"/>
      <c r="X390" s="40"/>
      <c r="Y390" s="40"/>
      <c r="Z390" s="40"/>
      <c r="AA390" s="40"/>
      <c r="AB390" s="40"/>
      <c r="AC390" s="40"/>
      <c r="AD390" s="40"/>
      <c r="AE390" s="40"/>
      <c r="AF390" s="40"/>
      <c r="AG390" s="40"/>
      <c r="AH390" s="40"/>
      <c r="AI390" s="40"/>
      <c r="AJ390" s="40"/>
      <c r="AK390" s="40"/>
      <c r="AL390" s="40"/>
      <c r="AM390" s="40"/>
      <c r="AN390" s="40"/>
      <c r="AO390" s="40"/>
      <c r="AP390" s="40"/>
      <c r="AQ390" s="40"/>
      <c r="AR390" s="40"/>
      <c r="AS390" s="40"/>
      <c r="AT390" s="40"/>
      <c r="AU390" s="40"/>
      <c r="AV390" s="40"/>
      <c r="AW390" s="40"/>
      <c r="AX390" s="40"/>
      <c r="AY390" s="40"/>
      <c r="AZ390" s="40"/>
      <c r="BA390" s="40"/>
      <c r="BB390" s="40"/>
      <c r="BC390" s="40"/>
      <c r="BD390" s="40"/>
      <c r="BE390" s="40"/>
      <c r="BF390" s="4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row>
    <row r="391" spans="10:158" x14ac:dyDescent="0.25">
      <c r="J391" s="40"/>
      <c r="K391" s="40"/>
      <c r="L391" s="40"/>
      <c r="M391" s="40"/>
      <c r="N391" s="40"/>
      <c r="O391" s="40"/>
      <c r="P391" s="40"/>
      <c r="Q391" s="40"/>
      <c r="R391" s="40"/>
      <c r="S391" s="40"/>
      <c r="T391" s="40"/>
      <c r="U391" s="40"/>
      <c r="V391" s="40"/>
      <c r="W391" s="40"/>
      <c r="X391" s="40"/>
      <c r="Y391" s="40"/>
      <c r="Z391" s="40"/>
      <c r="AA391" s="40"/>
      <c r="AB391" s="40"/>
      <c r="AC391" s="40"/>
      <c r="AD391" s="40"/>
      <c r="AE391" s="40"/>
      <c r="AF391" s="40"/>
      <c r="AG391" s="40"/>
      <c r="AH391" s="40"/>
      <c r="AI391" s="40"/>
      <c r="AJ391" s="40"/>
      <c r="AK391" s="40"/>
      <c r="AL391" s="40"/>
      <c r="AM391" s="40"/>
      <c r="AN391" s="40"/>
      <c r="AO391" s="40"/>
      <c r="AP391" s="40"/>
      <c r="AQ391" s="40"/>
      <c r="AR391" s="40"/>
      <c r="AS391" s="40"/>
      <c r="AT391" s="40"/>
      <c r="AU391" s="40"/>
      <c r="AV391" s="40"/>
      <c r="AW391" s="40"/>
      <c r="AX391" s="40"/>
      <c r="AY391" s="40"/>
      <c r="AZ391" s="40"/>
      <c r="BA391" s="40"/>
      <c r="BB391" s="40"/>
      <c r="BC391" s="40"/>
      <c r="BD391" s="40"/>
      <c r="BE391" s="40"/>
      <c r="BF391" s="40"/>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row>
    <row r="392" spans="10:158" x14ac:dyDescent="0.25">
      <c r="J392" s="40"/>
      <c r="K392" s="40"/>
      <c r="L392" s="40"/>
      <c r="M392" s="40"/>
      <c r="N392" s="40"/>
      <c r="O392" s="40"/>
      <c r="P392" s="40"/>
      <c r="Q392" s="40"/>
      <c r="R392" s="40"/>
      <c r="S392" s="40"/>
      <c r="T392" s="40"/>
      <c r="U392" s="40"/>
      <c r="V392" s="40"/>
      <c r="W392" s="40"/>
      <c r="X392" s="40"/>
      <c r="Y392" s="40"/>
      <c r="Z392" s="40"/>
      <c r="AA392" s="40"/>
      <c r="AB392" s="40"/>
      <c r="AC392" s="40"/>
      <c r="AD392" s="40"/>
      <c r="AE392" s="40"/>
      <c r="AF392" s="40"/>
      <c r="AG392" s="40"/>
      <c r="AH392" s="40"/>
      <c r="AI392" s="40"/>
      <c r="AJ392" s="40"/>
      <c r="AK392" s="40"/>
      <c r="AL392" s="40"/>
      <c r="AM392" s="40"/>
      <c r="AN392" s="40"/>
      <c r="AO392" s="40"/>
      <c r="AP392" s="40"/>
      <c r="AQ392" s="40"/>
      <c r="AR392" s="40"/>
      <c r="AS392" s="40"/>
      <c r="AT392" s="40"/>
      <c r="AU392" s="40"/>
      <c r="AV392" s="40"/>
      <c r="AW392" s="40"/>
      <c r="AX392" s="40"/>
      <c r="AY392" s="40"/>
      <c r="AZ392" s="40"/>
      <c r="BA392" s="40"/>
      <c r="BB392" s="40"/>
      <c r="BC392" s="40"/>
      <c r="BD392" s="40"/>
      <c r="BE392" s="40"/>
      <c r="BF392" s="40"/>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row>
    <row r="393" spans="10:158" x14ac:dyDescent="0.25">
      <c r="J393" s="40"/>
      <c r="K393" s="40"/>
      <c r="L393" s="40"/>
      <c r="M393" s="40"/>
      <c r="N393" s="40"/>
      <c r="O393" s="40"/>
      <c r="P393" s="40"/>
      <c r="Q393" s="40"/>
      <c r="R393" s="40"/>
      <c r="S393" s="40"/>
      <c r="T393" s="40"/>
      <c r="U393" s="40"/>
      <c r="V393" s="40"/>
      <c r="W393" s="40"/>
      <c r="X393" s="40"/>
      <c r="Y393" s="40"/>
      <c r="Z393" s="40"/>
      <c r="AA393" s="40"/>
      <c r="AB393" s="40"/>
      <c r="AC393" s="40"/>
      <c r="AD393" s="40"/>
      <c r="AE393" s="40"/>
      <c r="AF393" s="40"/>
      <c r="AG393" s="40"/>
      <c r="AH393" s="40"/>
      <c r="AI393" s="40"/>
      <c r="AJ393" s="40"/>
      <c r="AK393" s="40"/>
      <c r="AL393" s="40"/>
      <c r="AM393" s="40"/>
      <c r="AN393" s="40"/>
      <c r="AO393" s="40"/>
      <c r="AP393" s="40"/>
      <c r="AQ393" s="40"/>
      <c r="AR393" s="40"/>
      <c r="AS393" s="40"/>
      <c r="AT393" s="40"/>
      <c r="AU393" s="40"/>
      <c r="AV393" s="40"/>
      <c r="AW393" s="40"/>
      <c r="AX393" s="40"/>
      <c r="AY393" s="40"/>
      <c r="AZ393" s="40"/>
      <c r="BA393" s="40"/>
      <c r="BB393" s="40"/>
      <c r="BC393" s="40"/>
      <c r="BD393" s="40"/>
      <c r="BE393" s="40"/>
      <c r="BF393" s="40"/>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row>
    <row r="394" spans="10:158" x14ac:dyDescent="0.25">
      <c r="J394" s="40"/>
      <c r="K394" s="40"/>
      <c r="L394" s="40"/>
      <c r="M394" s="40"/>
      <c r="N394" s="40"/>
      <c r="O394" s="40"/>
      <c r="P394" s="40"/>
      <c r="Q394" s="40"/>
      <c r="R394" s="40"/>
      <c r="S394" s="40"/>
      <c r="T394" s="40"/>
      <c r="U394" s="40"/>
      <c r="V394" s="40"/>
      <c r="W394" s="40"/>
      <c r="X394" s="40"/>
      <c r="Y394" s="40"/>
      <c r="Z394" s="40"/>
      <c r="AA394" s="40"/>
      <c r="AB394" s="40"/>
      <c r="AC394" s="40"/>
      <c r="AD394" s="40"/>
      <c r="AE394" s="40"/>
      <c r="AF394" s="40"/>
      <c r="AG394" s="40"/>
      <c r="AH394" s="40"/>
      <c r="AI394" s="40"/>
      <c r="AJ394" s="40"/>
      <c r="AK394" s="40"/>
      <c r="AL394" s="40"/>
      <c r="AM394" s="40"/>
      <c r="AN394" s="40"/>
      <c r="AO394" s="40"/>
      <c r="AP394" s="40"/>
      <c r="AQ394" s="40"/>
      <c r="AR394" s="40"/>
      <c r="AS394" s="40"/>
      <c r="AT394" s="40"/>
      <c r="AU394" s="40"/>
      <c r="AV394" s="40"/>
      <c r="AW394" s="40"/>
      <c r="AX394" s="40"/>
      <c r="AY394" s="40"/>
      <c r="AZ394" s="40"/>
      <c r="BA394" s="40"/>
      <c r="BB394" s="40"/>
      <c r="BC394" s="40"/>
      <c r="BD394" s="40"/>
      <c r="BE394" s="40"/>
      <c r="BF394" s="40"/>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row>
    <row r="395" spans="10:158" x14ac:dyDescent="0.25">
      <c r="J395" s="40"/>
      <c r="K395" s="40"/>
      <c r="L395" s="40"/>
      <c r="M395" s="40"/>
      <c r="N395" s="40"/>
      <c r="O395" s="40"/>
      <c r="P395" s="40"/>
      <c r="Q395" s="40"/>
      <c r="R395" s="40"/>
      <c r="S395" s="40"/>
      <c r="T395" s="40"/>
      <c r="U395" s="40"/>
      <c r="V395" s="40"/>
      <c r="W395" s="40"/>
      <c r="X395" s="40"/>
      <c r="Y395" s="40"/>
      <c r="Z395" s="40"/>
      <c r="AA395" s="40"/>
      <c r="AB395" s="40"/>
      <c r="AC395" s="40"/>
      <c r="AD395" s="40"/>
      <c r="AE395" s="40"/>
      <c r="AF395" s="40"/>
      <c r="AG395" s="40"/>
      <c r="AH395" s="40"/>
      <c r="AI395" s="40"/>
      <c r="AJ395" s="40"/>
      <c r="AK395" s="40"/>
      <c r="AL395" s="40"/>
      <c r="AM395" s="40"/>
      <c r="AN395" s="40"/>
      <c r="AO395" s="40"/>
      <c r="AP395" s="40"/>
      <c r="AQ395" s="40"/>
      <c r="AR395" s="40"/>
      <c r="AS395" s="40"/>
      <c r="AT395" s="40"/>
      <c r="AU395" s="40"/>
      <c r="AV395" s="40"/>
      <c r="AW395" s="40"/>
      <c r="AX395" s="40"/>
      <c r="AY395" s="40"/>
      <c r="AZ395" s="40"/>
      <c r="BA395" s="40"/>
      <c r="BB395" s="40"/>
      <c r="BC395" s="40"/>
      <c r="BD395" s="40"/>
      <c r="BE395" s="40"/>
      <c r="BF395" s="40"/>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row>
    <row r="396" spans="10:158" x14ac:dyDescent="0.25">
      <c r="J396" s="40"/>
      <c r="K396" s="40"/>
      <c r="L396" s="40"/>
      <c r="M396" s="40"/>
      <c r="N396" s="40"/>
      <c r="O396" s="40"/>
      <c r="P396" s="40"/>
      <c r="Q396" s="40"/>
      <c r="R396" s="40"/>
      <c r="S396" s="40"/>
      <c r="T396" s="40"/>
      <c r="U396" s="40"/>
      <c r="V396" s="40"/>
      <c r="W396" s="40"/>
      <c r="X396" s="40"/>
      <c r="Y396" s="40"/>
      <c r="Z396" s="40"/>
      <c r="AA396" s="40"/>
      <c r="AB396" s="40"/>
      <c r="AC396" s="40"/>
      <c r="AD396" s="40"/>
      <c r="AE396" s="40"/>
      <c r="AF396" s="40"/>
      <c r="AG396" s="40"/>
      <c r="AH396" s="40"/>
      <c r="AI396" s="40"/>
      <c r="AJ396" s="40"/>
      <c r="AK396" s="40"/>
      <c r="AL396" s="40"/>
      <c r="AM396" s="40"/>
      <c r="AN396" s="40"/>
      <c r="AO396" s="40"/>
      <c r="AP396" s="40"/>
      <c r="AQ396" s="40"/>
      <c r="AR396" s="40"/>
      <c r="AS396" s="40"/>
      <c r="AT396" s="40"/>
      <c r="AU396" s="40"/>
      <c r="AV396" s="40"/>
      <c r="AW396" s="40"/>
      <c r="AX396" s="40"/>
      <c r="AY396" s="40"/>
      <c r="AZ396" s="40"/>
      <c r="BA396" s="40"/>
      <c r="BB396" s="40"/>
      <c r="BC396" s="40"/>
      <c r="BD396" s="40"/>
      <c r="BE396" s="40"/>
      <c r="BF396" s="40"/>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row>
    <row r="397" spans="10:158" x14ac:dyDescent="0.25">
      <c r="J397" s="40"/>
      <c r="K397" s="40"/>
      <c r="L397" s="40"/>
      <c r="M397" s="40"/>
      <c r="N397" s="40"/>
      <c r="O397" s="40"/>
      <c r="P397" s="40"/>
      <c r="Q397" s="40"/>
      <c r="R397" s="40"/>
      <c r="S397" s="40"/>
      <c r="T397" s="40"/>
      <c r="U397" s="40"/>
      <c r="V397" s="40"/>
      <c r="W397" s="40"/>
      <c r="X397" s="40"/>
      <c r="Y397" s="40"/>
      <c r="Z397" s="40"/>
      <c r="AA397" s="40"/>
      <c r="AB397" s="40"/>
      <c r="AC397" s="40"/>
      <c r="AD397" s="40"/>
      <c r="AE397" s="40"/>
      <c r="AF397" s="40"/>
      <c r="AG397" s="40"/>
      <c r="AH397" s="40"/>
      <c r="AI397" s="40"/>
      <c r="AJ397" s="40"/>
      <c r="AK397" s="40"/>
      <c r="AL397" s="40"/>
      <c r="AM397" s="40"/>
      <c r="AN397" s="40"/>
      <c r="AO397" s="40"/>
      <c r="AP397" s="40"/>
      <c r="AQ397" s="40"/>
      <c r="AR397" s="40"/>
      <c r="AS397" s="40"/>
      <c r="AT397" s="40"/>
      <c r="AU397" s="40"/>
      <c r="AV397" s="40"/>
      <c r="AW397" s="40"/>
      <c r="AX397" s="40"/>
      <c r="AY397" s="40"/>
      <c r="AZ397" s="40"/>
      <c r="BA397" s="40"/>
      <c r="BB397" s="40"/>
      <c r="BC397" s="40"/>
      <c r="BD397" s="40"/>
      <c r="BE397" s="40"/>
      <c r="BF397" s="40"/>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row>
    <row r="398" spans="10:158" x14ac:dyDescent="0.25">
      <c r="J398" s="40"/>
      <c r="K398" s="40"/>
      <c r="L398" s="40"/>
      <c r="M398" s="40"/>
      <c r="N398" s="40"/>
      <c r="O398" s="40"/>
      <c r="P398" s="40"/>
      <c r="Q398" s="40"/>
      <c r="R398" s="40"/>
      <c r="S398" s="40"/>
      <c r="T398" s="40"/>
      <c r="U398" s="40"/>
      <c r="V398" s="40"/>
      <c r="W398" s="40"/>
      <c r="X398" s="40"/>
      <c r="Y398" s="40"/>
      <c r="Z398" s="40"/>
      <c r="AA398" s="40"/>
      <c r="AB398" s="40"/>
      <c r="AC398" s="40"/>
      <c r="AD398" s="40"/>
      <c r="AE398" s="40"/>
      <c r="AF398" s="40"/>
      <c r="AG398" s="40"/>
      <c r="AH398" s="40"/>
      <c r="AI398" s="40"/>
      <c r="AJ398" s="40"/>
      <c r="AK398" s="40"/>
      <c r="AL398" s="40"/>
      <c r="AM398" s="40"/>
      <c r="AN398" s="40"/>
      <c r="AO398" s="40"/>
      <c r="AP398" s="40"/>
      <c r="AQ398" s="40"/>
      <c r="AR398" s="40"/>
      <c r="AS398" s="40"/>
      <c r="AT398" s="40"/>
      <c r="AU398" s="40"/>
      <c r="AV398" s="40"/>
      <c r="AW398" s="40"/>
      <c r="AX398" s="40"/>
      <c r="AY398" s="40"/>
      <c r="AZ398" s="40"/>
      <c r="BA398" s="40"/>
      <c r="BB398" s="40"/>
      <c r="BC398" s="40"/>
      <c r="BD398" s="40"/>
      <c r="BE398" s="40"/>
      <c r="BF398" s="40"/>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row>
    <row r="399" spans="10:158" x14ac:dyDescent="0.25">
      <c r="J399" s="40"/>
      <c r="K399" s="40"/>
      <c r="L399" s="40"/>
      <c r="M399" s="40"/>
      <c r="N399" s="40"/>
      <c r="O399" s="40"/>
      <c r="P399" s="40"/>
      <c r="Q399" s="40"/>
      <c r="R399" s="40"/>
      <c r="S399" s="40"/>
      <c r="T399" s="40"/>
      <c r="U399" s="40"/>
      <c r="V399" s="40"/>
      <c r="W399" s="40"/>
      <c r="X399" s="40"/>
      <c r="Y399" s="40"/>
      <c r="Z399" s="40"/>
      <c r="AA399" s="40"/>
      <c r="AB399" s="40"/>
      <c r="AC399" s="40"/>
      <c r="AD399" s="40"/>
      <c r="AE399" s="40"/>
      <c r="AF399" s="40"/>
      <c r="AG399" s="40"/>
      <c r="AH399" s="40"/>
      <c r="AI399" s="40"/>
      <c r="AJ399" s="40"/>
      <c r="AK399" s="40"/>
      <c r="AL399" s="40"/>
      <c r="AM399" s="40"/>
      <c r="AN399" s="40"/>
      <c r="AO399" s="40"/>
      <c r="AP399" s="40"/>
      <c r="AQ399" s="40"/>
      <c r="AR399" s="40"/>
      <c r="AS399" s="40"/>
      <c r="AT399" s="40"/>
      <c r="AU399" s="40"/>
      <c r="AV399" s="40"/>
      <c r="AW399" s="40"/>
      <c r="AX399" s="40"/>
      <c r="AY399" s="40"/>
      <c r="AZ399" s="40"/>
      <c r="BA399" s="40"/>
      <c r="BB399" s="40"/>
      <c r="BC399" s="40"/>
      <c r="BD399" s="40"/>
      <c r="BE399" s="40"/>
      <c r="BF399" s="40"/>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row>
    <row r="400" spans="10:158" x14ac:dyDescent="0.25">
      <c r="J400" s="40"/>
      <c r="K400" s="40"/>
      <c r="L400" s="40"/>
      <c r="M400" s="40"/>
      <c r="N400" s="40"/>
      <c r="O400" s="40"/>
      <c r="P400" s="40"/>
      <c r="Q400" s="40"/>
      <c r="R400" s="40"/>
      <c r="S400" s="40"/>
      <c r="T400" s="40"/>
      <c r="U400" s="40"/>
      <c r="V400" s="40"/>
      <c r="W400" s="40"/>
      <c r="X400" s="40"/>
      <c r="Y400" s="40"/>
      <c r="Z400" s="40"/>
      <c r="AA400" s="40"/>
      <c r="AB400" s="40"/>
      <c r="AC400" s="40"/>
      <c r="AD400" s="40"/>
      <c r="AE400" s="40"/>
      <c r="AF400" s="40"/>
      <c r="AG400" s="40"/>
      <c r="AH400" s="40"/>
      <c r="AI400" s="40"/>
      <c r="AJ400" s="40"/>
      <c r="AK400" s="40"/>
      <c r="AL400" s="40"/>
      <c r="AM400" s="40"/>
      <c r="AN400" s="40"/>
      <c r="AO400" s="40"/>
      <c r="AP400" s="40"/>
      <c r="AQ400" s="40"/>
      <c r="AR400" s="40"/>
      <c r="AS400" s="40"/>
      <c r="AT400" s="40"/>
      <c r="AU400" s="40"/>
      <c r="AV400" s="40"/>
      <c r="AW400" s="40"/>
      <c r="AX400" s="40"/>
      <c r="AY400" s="40"/>
      <c r="AZ400" s="40"/>
      <c r="BA400" s="40"/>
      <c r="BB400" s="40"/>
      <c r="BC400" s="40"/>
      <c r="BD400" s="40"/>
      <c r="BE400" s="40"/>
      <c r="BF400" s="4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row>
    <row r="401" spans="10:158" x14ac:dyDescent="0.25">
      <c r="J401" s="40"/>
      <c r="K401" s="40"/>
      <c r="L401" s="40"/>
      <c r="M401" s="40"/>
      <c r="N401" s="40"/>
      <c r="O401" s="40"/>
      <c r="P401" s="40"/>
      <c r="Q401" s="40"/>
      <c r="R401" s="40"/>
      <c r="S401" s="40"/>
      <c r="T401" s="40"/>
      <c r="U401" s="40"/>
      <c r="V401" s="40"/>
      <c r="W401" s="40"/>
      <c r="X401" s="40"/>
      <c r="Y401" s="40"/>
      <c r="Z401" s="40"/>
      <c r="AA401" s="40"/>
      <c r="AB401" s="40"/>
      <c r="AC401" s="40"/>
      <c r="AD401" s="40"/>
      <c r="AE401" s="40"/>
      <c r="AF401" s="40"/>
      <c r="AG401" s="40"/>
      <c r="AH401" s="40"/>
      <c r="AI401" s="40"/>
      <c r="AJ401" s="40"/>
      <c r="AK401" s="40"/>
      <c r="AL401" s="40"/>
      <c r="AM401" s="40"/>
      <c r="AN401" s="40"/>
      <c r="AO401" s="40"/>
      <c r="AP401" s="40"/>
      <c r="AQ401" s="40"/>
      <c r="AR401" s="40"/>
      <c r="AS401" s="40"/>
      <c r="AT401" s="40"/>
      <c r="AU401" s="40"/>
      <c r="AV401" s="40"/>
      <c r="AW401" s="40"/>
      <c r="AX401" s="40"/>
      <c r="AY401" s="40"/>
      <c r="AZ401" s="40"/>
      <c r="BA401" s="40"/>
      <c r="BB401" s="40"/>
      <c r="BC401" s="40"/>
      <c r="BD401" s="40"/>
      <c r="BE401" s="40"/>
      <c r="BF401" s="40"/>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row>
    <row r="402" spans="10:158" x14ac:dyDescent="0.25">
      <c r="J402" s="40"/>
      <c r="K402" s="40"/>
      <c r="L402" s="40"/>
      <c r="M402" s="40"/>
      <c r="N402" s="40"/>
      <c r="O402" s="40"/>
      <c r="P402" s="40"/>
      <c r="Q402" s="40"/>
      <c r="R402" s="40"/>
      <c r="S402" s="40"/>
      <c r="T402" s="40"/>
      <c r="U402" s="40"/>
      <c r="V402" s="40"/>
      <c r="W402" s="40"/>
      <c r="X402" s="40"/>
      <c r="Y402" s="40"/>
      <c r="Z402" s="40"/>
      <c r="AA402" s="40"/>
      <c r="AB402" s="40"/>
      <c r="AC402" s="40"/>
      <c r="AD402" s="40"/>
      <c r="AE402" s="40"/>
      <c r="AF402" s="40"/>
      <c r="AG402" s="40"/>
      <c r="AH402" s="40"/>
      <c r="AI402" s="40"/>
      <c r="AJ402" s="40"/>
      <c r="AK402" s="40"/>
      <c r="AL402" s="40"/>
      <c r="AM402" s="40"/>
      <c r="AN402" s="40"/>
      <c r="AO402" s="40"/>
      <c r="AP402" s="40"/>
      <c r="AQ402" s="40"/>
      <c r="AR402" s="40"/>
      <c r="AS402" s="40"/>
      <c r="AT402" s="40"/>
      <c r="AU402" s="40"/>
      <c r="AV402" s="40"/>
      <c r="AW402" s="40"/>
      <c r="AX402" s="40"/>
      <c r="AY402" s="40"/>
      <c r="AZ402" s="40"/>
      <c r="BA402" s="40"/>
      <c r="BB402" s="40"/>
      <c r="BC402" s="40"/>
      <c r="BD402" s="40"/>
      <c r="BE402" s="40"/>
      <c r="BF402" s="40"/>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row>
    <row r="403" spans="10:158" x14ac:dyDescent="0.25">
      <c r="J403" s="40"/>
      <c r="K403" s="40"/>
      <c r="L403" s="40"/>
      <c r="M403" s="40"/>
      <c r="N403" s="40"/>
      <c r="O403" s="40"/>
      <c r="P403" s="40"/>
      <c r="Q403" s="40"/>
      <c r="R403" s="40"/>
      <c r="S403" s="40"/>
      <c r="T403" s="40"/>
      <c r="U403" s="40"/>
      <c r="V403" s="40"/>
      <c r="W403" s="40"/>
      <c r="X403" s="40"/>
      <c r="Y403" s="40"/>
      <c r="Z403" s="40"/>
      <c r="AA403" s="40"/>
      <c r="AB403" s="40"/>
      <c r="AC403" s="40"/>
      <c r="AD403" s="40"/>
      <c r="AE403" s="40"/>
      <c r="AF403" s="40"/>
      <c r="AG403" s="40"/>
      <c r="AH403" s="40"/>
      <c r="AI403" s="40"/>
      <c r="AJ403" s="40"/>
      <c r="AK403" s="40"/>
      <c r="AL403" s="40"/>
      <c r="AM403" s="40"/>
      <c r="AN403" s="40"/>
      <c r="AO403" s="40"/>
      <c r="AP403" s="40"/>
      <c r="AQ403" s="40"/>
      <c r="AR403" s="40"/>
      <c r="AS403" s="40"/>
      <c r="AT403" s="40"/>
      <c r="AU403" s="40"/>
      <c r="AV403" s="40"/>
      <c r="AW403" s="40"/>
      <c r="AX403" s="40"/>
      <c r="AY403" s="40"/>
      <c r="AZ403" s="40"/>
      <c r="BA403" s="40"/>
      <c r="BB403" s="40"/>
      <c r="BC403" s="40"/>
      <c r="BD403" s="40"/>
      <c r="BE403" s="40"/>
      <c r="BF403" s="40"/>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row>
    <row r="404" spans="10:158" x14ac:dyDescent="0.25">
      <c r="J404" s="40"/>
      <c r="K404" s="40"/>
      <c r="L404" s="40"/>
      <c r="M404" s="40"/>
      <c r="N404" s="40"/>
      <c r="O404" s="40"/>
      <c r="P404" s="40"/>
      <c r="Q404" s="40"/>
      <c r="R404" s="40"/>
      <c r="S404" s="40"/>
      <c r="T404" s="40"/>
      <c r="U404" s="40"/>
      <c r="V404" s="40"/>
      <c r="W404" s="40"/>
      <c r="X404" s="40"/>
      <c r="Y404" s="40"/>
      <c r="Z404" s="40"/>
      <c r="AA404" s="40"/>
      <c r="AB404" s="40"/>
      <c r="AC404" s="40"/>
      <c r="AD404" s="40"/>
      <c r="AE404" s="40"/>
      <c r="AF404" s="40"/>
      <c r="AG404" s="40"/>
      <c r="AH404" s="40"/>
      <c r="AI404" s="40"/>
      <c r="AJ404" s="40"/>
      <c r="AK404" s="40"/>
      <c r="AL404" s="40"/>
      <c r="AM404" s="40"/>
      <c r="AN404" s="40"/>
      <c r="AO404" s="40"/>
      <c r="AP404" s="40"/>
      <c r="AQ404" s="40"/>
      <c r="AR404" s="40"/>
      <c r="AS404" s="40"/>
      <c r="AT404" s="40"/>
      <c r="AU404" s="40"/>
      <c r="AV404" s="40"/>
      <c r="AW404" s="40"/>
      <c r="AX404" s="40"/>
      <c r="AY404" s="40"/>
      <c r="AZ404" s="40"/>
      <c r="BA404" s="40"/>
      <c r="BB404" s="40"/>
      <c r="BC404" s="40"/>
      <c r="BD404" s="40"/>
      <c r="BE404" s="40"/>
      <c r="BF404" s="40"/>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row>
    <row r="405" spans="10:158" x14ac:dyDescent="0.25">
      <c r="J405" s="40"/>
      <c r="K405" s="40"/>
      <c r="L405" s="40"/>
      <c r="M405" s="40"/>
      <c r="N405" s="40"/>
      <c r="O405" s="40"/>
      <c r="P405" s="40"/>
      <c r="Q405" s="40"/>
      <c r="R405" s="40"/>
      <c r="S405" s="40"/>
      <c r="T405" s="40"/>
      <c r="U405" s="40"/>
      <c r="V405" s="40"/>
      <c r="W405" s="40"/>
      <c r="X405" s="40"/>
      <c r="Y405" s="40"/>
      <c r="Z405" s="40"/>
      <c r="AA405" s="40"/>
      <c r="AB405" s="40"/>
      <c r="AC405" s="40"/>
      <c r="AD405" s="40"/>
      <c r="AE405" s="40"/>
      <c r="AF405" s="40"/>
      <c r="AG405" s="40"/>
      <c r="AH405" s="40"/>
      <c r="AI405" s="40"/>
      <c r="AJ405" s="40"/>
      <c r="AK405" s="40"/>
      <c r="AL405" s="40"/>
      <c r="AM405" s="40"/>
      <c r="AN405" s="40"/>
      <c r="AO405" s="40"/>
      <c r="AP405" s="40"/>
      <c r="AQ405" s="40"/>
      <c r="AR405" s="40"/>
      <c r="AS405" s="40"/>
      <c r="AT405" s="40"/>
      <c r="AU405" s="40"/>
      <c r="AV405" s="40"/>
      <c r="AW405" s="40"/>
      <c r="AX405" s="40"/>
      <c r="AY405" s="40"/>
      <c r="AZ405" s="40"/>
      <c r="BA405" s="40"/>
      <c r="BB405" s="40"/>
      <c r="BC405" s="40"/>
      <c r="BD405" s="40"/>
      <c r="BE405" s="40"/>
      <c r="BF405" s="40"/>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row>
    <row r="406" spans="10:158" x14ac:dyDescent="0.25">
      <c r="J406" s="40"/>
      <c r="K406" s="40"/>
      <c r="L406" s="40"/>
      <c r="M406" s="40"/>
      <c r="N406" s="40"/>
      <c r="O406" s="40"/>
      <c r="P406" s="40"/>
      <c r="Q406" s="40"/>
      <c r="R406" s="40"/>
      <c r="S406" s="40"/>
      <c r="T406" s="40"/>
      <c r="U406" s="40"/>
      <c r="V406" s="40"/>
      <c r="W406" s="40"/>
      <c r="X406" s="40"/>
      <c r="Y406" s="40"/>
      <c r="Z406" s="40"/>
      <c r="AA406" s="40"/>
      <c r="AB406" s="40"/>
      <c r="AC406" s="40"/>
      <c r="AD406" s="40"/>
      <c r="AE406" s="40"/>
      <c r="AF406" s="40"/>
      <c r="AG406" s="40"/>
      <c r="AH406" s="40"/>
      <c r="AI406" s="40"/>
      <c r="AJ406" s="40"/>
      <c r="AK406" s="40"/>
      <c r="AL406" s="40"/>
      <c r="AM406" s="40"/>
      <c r="AN406" s="40"/>
      <c r="AO406" s="40"/>
      <c r="AP406" s="40"/>
      <c r="AQ406" s="40"/>
      <c r="AR406" s="40"/>
      <c r="AS406" s="40"/>
      <c r="AT406" s="40"/>
      <c r="AU406" s="40"/>
      <c r="AV406" s="40"/>
      <c r="AW406" s="40"/>
      <c r="AX406" s="40"/>
      <c r="AY406" s="40"/>
      <c r="AZ406" s="40"/>
      <c r="BA406" s="40"/>
      <c r="BB406" s="40"/>
      <c r="BC406" s="40"/>
      <c r="BD406" s="40"/>
      <c r="BE406" s="40"/>
      <c r="BF406" s="40"/>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row>
    <row r="407" spans="10:158" x14ac:dyDescent="0.25">
      <c r="J407" s="40"/>
      <c r="K407" s="40"/>
      <c r="L407" s="40"/>
      <c r="M407" s="40"/>
      <c r="N407" s="40"/>
      <c r="O407" s="40"/>
      <c r="P407" s="40"/>
      <c r="Q407" s="40"/>
      <c r="R407" s="40"/>
      <c r="S407" s="40"/>
      <c r="T407" s="40"/>
      <c r="U407" s="40"/>
      <c r="V407" s="40"/>
      <c r="W407" s="40"/>
      <c r="X407" s="40"/>
      <c r="Y407" s="40"/>
      <c r="Z407" s="40"/>
      <c r="AA407" s="40"/>
      <c r="AB407" s="40"/>
      <c r="AC407" s="40"/>
      <c r="AD407" s="40"/>
      <c r="AE407" s="40"/>
      <c r="AF407" s="40"/>
      <c r="AG407" s="40"/>
      <c r="AH407" s="40"/>
      <c r="AI407" s="40"/>
      <c r="AJ407" s="40"/>
      <c r="AK407" s="40"/>
      <c r="AL407" s="40"/>
      <c r="AM407" s="40"/>
      <c r="AN407" s="40"/>
      <c r="AO407" s="40"/>
      <c r="AP407" s="40"/>
      <c r="AQ407" s="40"/>
      <c r="AR407" s="40"/>
      <c r="AS407" s="40"/>
      <c r="AT407" s="40"/>
      <c r="AU407" s="40"/>
      <c r="AV407" s="40"/>
      <c r="AW407" s="40"/>
      <c r="AX407" s="40"/>
      <c r="AY407" s="40"/>
      <c r="AZ407" s="40"/>
      <c r="BA407" s="40"/>
      <c r="BB407" s="40"/>
      <c r="BC407" s="40"/>
      <c r="BD407" s="40"/>
      <c r="BE407" s="40"/>
      <c r="BF407" s="40"/>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row>
    <row r="408" spans="10:158" x14ac:dyDescent="0.25">
      <c r="J408" s="40"/>
      <c r="K408" s="40"/>
      <c r="L408" s="40"/>
      <c r="M408" s="40"/>
      <c r="N408" s="40"/>
      <c r="O408" s="40"/>
      <c r="P408" s="40"/>
      <c r="Q408" s="40"/>
      <c r="R408" s="40"/>
      <c r="S408" s="40"/>
      <c r="T408" s="40"/>
      <c r="U408" s="40"/>
      <c r="V408" s="40"/>
      <c r="W408" s="40"/>
      <c r="X408" s="40"/>
      <c r="Y408" s="40"/>
      <c r="Z408" s="40"/>
      <c r="AA408" s="40"/>
      <c r="AB408" s="40"/>
      <c r="AC408" s="40"/>
      <c r="AD408" s="40"/>
      <c r="AE408" s="40"/>
      <c r="AF408" s="40"/>
      <c r="AG408" s="40"/>
      <c r="AH408" s="40"/>
      <c r="AI408" s="40"/>
      <c r="AJ408" s="40"/>
      <c r="AK408" s="40"/>
      <c r="AL408" s="40"/>
      <c r="AM408" s="40"/>
      <c r="AN408" s="40"/>
      <c r="AO408" s="40"/>
      <c r="AP408" s="40"/>
      <c r="AQ408" s="40"/>
      <c r="AR408" s="40"/>
      <c r="AS408" s="40"/>
      <c r="AT408" s="40"/>
      <c r="AU408" s="40"/>
      <c r="AV408" s="40"/>
      <c r="AW408" s="40"/>
      <c r="AX408" s="40"/>
      <c r="AY408" s="40"/>
      <c r="AZ408" s="40"/>
      <c r="BA408" s="40"/>
      <c r="BB408" s="40"/>
      <c r="BC408" s="40"/>
      <c r="BD408" s="40"/>
      <c r="BE408" s="40"/>
      <c r="BF408" s="40"/>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row>
    <row r="409" spans="10:158" x14ac:dyDescent="0.25">
      <c r="J409" s="40"/>
      <c r="K409" s="40"/>
      <c r="L409" s="40"/>
      <c r="M409" s="40"/>
      <c r="N409" s="40"/>
      <c r="O409" s="40"/>
      <c r="P409" s="40"/>
      <c r="Q409" s="40"/>
      <c r="R409" s="40"/>
      <c r="S409" s="40"/>
      <c r="T409" s="40"/>
      <c r="U409" s="40"/>
      <c r="V409" s="40"/>
      <c r="W409" s="40"/>
      <c r="X409" s="40"/>
      <c r="Y409" s="40"/>
      <c r="Z409" s="40"/>
      <c r="AA409" s="40"/>
      <c r="AB409" s="40"/>
      <c r="AC409" s="40"/>
      <c r="AD409" s="40"/>
      <c r="AE409" s="40"/>
      <c r="AF409" s="40"/>
      <c r="AG409" s="40"/>
      <c r="AH409" s="40"/>
      <c r="AI409" s="40"/>
      <c r="AJ409" s="40"/>
      <c r="AK409" s="40"/>
      <c r="AL409" s="40"/>
      <c r="AM409" s="40"/>
      <c r="AN409" s="40"/>
      <c r="AO409" s="40"/>
      <c r="AP409" s="40"/>
      <c r="AQ409" s="40"/>
      <c r="AR409" s="40"/>
      <c r="AS409" s="40"/>
      <c r="AT409" s="40"/>
      <c r="AU409" s="40"/>
      <c r="AV409" s="40"/>
      <c r="AW409" s="40"/>
      <c r="AX409" s="40"/>
      <c r="AY409" s="40"/>
      <c r="AZ409" s="40"/>
      <c r="BA409" s="40"/>
      <c r="BB409" s="40"/>
      <c r="BC409" s="40"/>
      <c r="BD409" s="40"/>
      <c r="BE409" s="40"/>
      <c r="BF409" s="40"/>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row>
    <row r="410" spans="10:158" x14ac:dyDescent="0.25">
      <c r="J410" s="40"/>
      <c r="K410" s="40"/>
      <c r="L410" s="40"/>
      <c r="M410" s="40"/>
      <c r="N410" s="40"/>
      <c r="O410" s="40"/>
      <c r="P410" s="40"/>
      <c r="Q410" s="40"/>
      <c r="R410" s="40"/>
      <c r="S410" s="40"/>
      <c r="T410" s="40"/>
      <c r="U410" s="40"/>
      <c r="V410" s="40"/>
      <c r="W410" s="40"/>
      <c r="X410" s="40"/>
      <c r="Y410" s="40"/>
      <c r="Z410" s="40"/>
      <c r="AA410" s="40"/>
      <c r="AB410" s="40"/>
      <c r="AC410" s="40"/>
      <c r="AD410" s="40"/>
      <c r="AE410" s="40"/>
      <c r="AF410" s="40"/>
      <c r="AG410" s="40"/>
      <c r="AH410" s="40"/>
      <c r="AI410" s="40"/>
      <c r="AJ410" s="40"/>
      <c r="AK410" s="40"/>
      <c r="AL410" s="40"/>
      <c r="AM410" s="40"/>
      <c r="AN410" s="40"/>
      <c r="AO410" s="40"/>
      <c r="AP410" s="40"/>
      <c r="AQ410" s="40"/>
      <c r="AR410" s="40"/>
      <c r="AS410" s="40"/>
      <c r="AT410" s="40"/>
      <c r="AU410" s="40"/>
      <c r="AV410" s="40"/>
      <c r="AW410" s="40"/>
      <c r="AX410" s="40"/>
      <c r="AY410" s="40"/>
      <c r="AZ410" s="40"/>
      <c r="BA410" s="40"/>
      <c r="BB410" s="40"/>
      <c r="BC410" s="40"/>
      <c r="BD410" s="40"/>
      <c r="BE410" s="40"/>
      <c r="BF410" s="4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row>
    <row r="411" spans="10:158" x14ac:dyDescent="0.25">
      <c r="J411" s="40"/>
      <c r="K411" s="40"/>
      <c r="L411" s="40"/>
      <c r="M411" s="40"/>
      <c r="N411" s="40"/>
      <c r="O411" s="40"/>
      <c r="P411" s="40"/>
      <c r="Q411" s="40"/>
      <c r="R411" s="40"/>
      <c r="S411" s="40"/>
      <c r="T411" s="40"/>
      <c r="U411" s="40"/>
      <c r="V411" s="40"/>
      <c r="W411" s="40"/>
      <c r="X411" s="40"/>
      <c r="Y411" s="40"/>
      <c r="Z411" s="40"/>
      <c r="AA411" s="40"/>
      <c r="AB411" s="40"/>
      <c r="AC411" s="40"/>
      <c r="AD411" s="40"/>
      <c r="AE411" s="40"/>
      <c r="AF411" s="40"/>
      <c r="AG411" s="40"/>
      <c r="AH411" s="40"/>
      <c r="AI411" s="40"/>
      <c r="AJ411" s="40"/>
      <c r="AK411" s="40"/>
      <c r="AL411" s="40"/>
      <c r="AM411" s="40"/>
      <c r="AN411" s="40"/>
      <c r="AO411" s="40"/>
      <c r="AP411" s="40"/>
      <c r="AQ411" s="40"/>
      <c r="AR411" s="40"/>
      <c r="AS411" s="40"/>
      <c r="AT411" s="40"/>
      <c r="AU411" s="40"/>
      <c r="AV411" s="40"/>
      <c r="AW411" s="40"/>
      <c r="AX411" s="40"/>
      <c r="AY411" s="40"/>
      <c r="AZ411" s="40"/>
      <c r="BA411" s="40"/>
      <c r="BB411" s="40"/>
      <c r="BC411" s="40"/>
      <c r="BD411" s="40"/>
      <c r="BE411" s="40"/>
      <c r="BF411" s="40"/>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row>
    <row r="412" spans="10:158" x14ac:dyDescent="0.25">
      <c r="J412" s="40"/>
      <c r="K412" s="40"/>
      <c r="L412" s="40"/>
      <c r="M412" s="40"/>
      <c r="N412" s="40"/>
      <c r="O412" s="40"/>
      <c r="P412" s="40"/>
      <c r="Q412" s="40"/>
      <c r="R412" s="40"/>
      <c r="S412" s="40"/>
      <c r="T412" s="40"/>
      <c r="U412" s="40"/>
      <c r="V412" s="40"/>
      <c r="W412" s="40"/>
      <c r="X412" s="40"/>
      <c r="Y412" s="40"/>
      <c r="Z412" s="40"/>
      <c r="AA412" s="40"/>
      <c r="AB412" s="40"/>
      <c r="AC412" s="40"/>
      <c r="AD412" s="40"/>
      <c r="AE412" s="40"/>
      <c r="AF412" s="40"/>
      <c r="AG412" s="40"/>
      <c r="AH412" s="40"/>
      <c r="AI412" s="40"/>
      <c r="AJ412" s="40"/>
      <c r="AK412" s="40"/>
      <c r="AL412" s="40"/>
      <c r="AM412" s="40"/>
      <c r="AN412" s="40"/>
      <c r="AO412" s="40"/>
      <c r="AP412" s="40"/>
      <c r="AQ412" s="40"/>
      <c r="AR412" s="40"/>
      <c r="AS412" s="40"/>
      <c r="AT412" s="40"/>
      <c r="AU412" s="40"/>
      <c r="AV412" s="40"/>
      <c r="AW412" s="40"/>
      <c r="AX412" s="40"/>
      <c r="AY412" s="40"/>
      <c r="AZ412" s="40"/>
      <c r="BA412" s="40"/>
      <c r="BB412" s="40"/>
      <c r="BC412" s="40"/>
      <c r="BD412" s="40"/>
      <c r="BE412" s="40"/>
      <c r="BF412" s="40"/>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row>
    <row r="413" spans="10:158" x14ac:dyDescent="0.25">
      <c r="J413" s="40"/>
      <c r="K413" s="40"/>
      <c r="L413" s="40"/>
      <c r="M413" s="40"/>
      <c r="N413" s="40"/>
      <c r="O413" s="40"/>
      <c r="P413" s="40"/>
      <c r="Q413" s="40"/>
      <c r="R413" s="40"/>
      <c r="S413" s="40"/>
      <c r="T413" s="40"/>
      <c r="U413" s="40"/>
      <c r="V413" s="40"/>
      <c r="W413" s="40"/>
      <c r="X413" s="40"/>
      <c r="Y413" s="40"/>
      <c r="Z413" s="40"/>
      <c r="AA413" s="40"/>
      <c r="AB413" s="40"/>
      <c r="AC413" s="40"/>
      <c r="AD413" s="40"/>
      <c r="AE413" s="40"/>
      <c r="AF413" s="40"/>
      <c r="AG413" s="40"/>
      <c r="AH413" s="40"/>
      <c r="AI413" s="40"/>
      <c r="AJ413" s="40"/>
      <c r="AK413" s="40"/>
      <c r="AL413" s="40"/>
      <c r="AM413" s="40"/>
      <c r="AN413" s="40"/>
      <c r="AO413" s="40"/>
      <c r="AP413" s="40"/>
      <c r="AQ413" s="40"/>
      <c r="AR413" s="40"/>
      <c r="AS413" s="40"/>
      <c r="AT413" s="40"/>
      <c r="AU413" s="40"/>
      <c r="AV413" s="40"/>
      <c r="AW413" s="40"/>
      <c r="AX413" s="40"/>
      <c r="AY413" s="40"/>
      <c r="AZ413" s="40"/>
      <c r="BA413" s="40"/>
      <c r="BB413" s="40"/>
      <c r="BC413" s="40"/>
      <c r="BD413" s="40"/>
      <c r="BE413" s="40"/>
      <c r="BF413" s="40"/>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row>
    <row r="414" spans="10:158" x14ac:dyDescent="0.25">
      <c r="J414" s="40"/>
      <c r="K414" s="40"/>
      <c r="L414" s="40"/>
      <c r="M414" s="40"/>
      <c r="N414" s="40"/>
      <c r="O414" s="40"/>
      <c r="P414" s="40"/>
      <c r="Q414" s="40"/>
      <c r="R414" s="40"/>
      <c r="S414" s="40"/>
      <c r="T414" s="40"/>
      <c r="U414" s="40"/>
      <c r="V414" s="40"/>
      <c r="W414" s="40"/>
      <c r="X414" s="40"/>
      <c r="Y414" s="40"/>
      <c r="Z414" s="40"/>
      <c r="AA414" s="40"/>
      <c r="AB414" s="40"/>
      <c r="AC414" s="40"/>
      <c r="AD414" s="40"/>
      <c r="AE414" s="40"/>
      <c r="AF414" s="40"/>
      <c r="AG414" s="40"/>
      <c r="AH414" s="40"/>
      <c r="AI414" s="40"/>
      <c r="AJ414" s="40"/>
      <c r="AK414" s="40"/>
      <c r="AL414" s="40"/>
      <c r="AM414" s="40"/>
      <c r="AN414" s="40"/>
      <c r="AO414" s="40"/>
      <c r="AP414" s="40"/>
      <c r="AQ414" s="40"/>
      <c r="AR414" s="40"/>
      <c r="AS414" s="40"/>
      <c r="AT414" s="40"/>
      <c r="AU414" s="40"/>
      <c r="AV414" s="40"/>
      <c r="AW414" s="40"/>
      <c r="AX414" s="40"/>
      <c r="AY414" s="40"/>
      <c r="AZ414" s="40"/>
      <c r="BA414" s="40"/>
      <c r="BB414" s="40"/>
      <c r="BC414" s="40"/>
      <c r="BD414" s="40"/>
      <c r="BE414" s="40"/>
      <c r="BF414" s="40"/>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row>
    <row r="415" spans="10:158" x14ac:dyDescent="0.25">
      <c r="J415" s="40"/>
      <c r="K415" s="40"/>
      <c r="L415" s="40"/>
      <c r="M415" s="40"/>
      <c r="N415" s="40"/>
      <c r="O415" s="40"/>
      <c r="P415" s="40"/>
      <c r="Q415" s="40"/>
      <c r="R415" s="40"/>
      <c r="S415" s="40"/>
      <c r="T415" s="40"/>
      <c r="U415" s="40"/>
      <c r="V415" s="40"/>
      <c r="W415" s="40"/>
      <c r="X415" s="40"/>
      <c r="Y415" s="40"/>
      <c r="Z415" s="40"/>
      <c r="AA415" s="40"/>
      <c r="AB415" s="40"/>
      <c r="AC415" s="40"/>
      <c r="AD415" s="40"/>
      <c r="AE415" s="40"/>
      <c r="AF415" s="40"/>
      <c r="AG415" s="40"/>
      <c r="AH415" s="40"/>
      <c r="AI415" s="40"/>
      <c r="AJ415" s="40"/>
      <c r="AK415" s="40"/>
      <c r="AL415" s="40"/>
      <c r="AM415" s="40"/>
      <c r="AN415" s="40"/>
      <c r="AO415" s="40"/>
      <c r="AP415" s="40"/>
      <c r="AQ415" s="40"/>
      <c r="AR415" s="40"/>
      <c r="AS415" s="40"/>
      <c r="AT415" s="40"/>
      <c r="AU415" s="40"/>
      <c r="AV415" s="40"/>
      <c r="AW415" s="40"/>
      <c r="AX415" s="40"/>
      <c r="AY415" s="40"/>
      <c r="AZ415" s="40"/>
      <c r="BA415" s="40"/>
      <c r="BB415" s="40"/>
      <c r="BC415" s="40"/>
      <c r="BD415" s="40"/>
      <c r="BE415" s="40"/>
      <c r="BF415" s="40"/>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row>
    <row r="416" spans="10:158" x14ac:dyDescent="0.25">
      <c r="J416" s="40"/>
      <c r="K416" s="40"/>
      <c r="L416" s="40"/>
      <c r="M416" s="40"/>
      <c r="N416" s="40"/>
      <c r="O416" s="40"/>
      <c r="P416" s="40"/>
      <c r="Q416" s="40"/>
      <c r="R416" s="40"/>
      <c r="S416" s="40"/>
      <c r="T416" s="40"/>
      <c r="U416" s="40"/>
      <c r="V416" s="40"/>
      <c r="W416" s="40"/>
      <c r="X416" s="40"/>
      <c r="Y416" s="40"/>
      <c r="Z416" s="40"/>
      <c r="AA416" s="40"/>
      <c r="AB416" s="40"/>
      <c r="AC416" s="40"/>
      <c r="AD416" s="40"/>
      <c r="AE416" s="40"/>
      <c r="AF416" s="40"/>
      <c r="AG416" s="40"/>
      <c r="AH416" s="40"/>
      <c r="AI416" s="40"/>
      <c r="AJ416" s="40"/>
      <c r="AK416" s="40"/>
      <c r="AL416" s="40"/>
      <c r="AM416" s="40"/>
      <c r="AN416" s="40"/>
      <c r="AO416" s="40"/>
      <c r="AP416" s="40"/>
      <c r="AQ416" s="40"/>
      <c r="AR416" s="40"/>
      <c r="AS416" s="40"/>
      <c r="AT416" s="40"/>
      <c r="AU416" s="40"/>
      <c r="AV416" s="40"/>
      <c r="AW416" s="40"/>
      <c r="AX416" s="40"/>
      <c r="AY416" s="40"/>
      <c r="AZ416" s="40"/>
      <c r="BA416" s="40"/>
      <c r="BB416" s="40"/>
      <c r="BC416" s="40"/>
      <c r="BD416" s="40"/>
      <c r="BE416" s="40"/>
      <c r="BF416" s="40"/>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row>
    <row r="417" spans="10:158" x14ac:dyDescent="0.25">
      <c r="J417" s="40"/>
      <c r="K417" s="40"/>
      <c r="L417" s="40"/>
      <c r="M417" s="40"/>
      <c r="N417" s="40"/>
      <c r="O417" s="40"/>
      <c r="P417" s="40"/>
      <c r="Q417" s="40"/>
      <c r="R417" s="40"/>
      <c r="S417" s="40"/>
      <c r="T417" s="40"/>
      <c r="U417" s="40"/>
      <c r="V417" s="40"/>
      <c r="W417" s="40"/>
      <c r="X417" s="40"/>
      <c r="Y417" s="40"/>
      <c r="Z417" s="40"/>
      <c r="AA417" s="40"/>
      <c r="AB417" s="40"/>
      <c r="AC417" s="40"/>
      <c r="AD417" s="40"/>
      <c r="AE417" s="40"/>
      <c r="AF417" s="40"/>
      <c r="AG417" s="40"/>
      <c r="AH417" s="40"/>
      <c r="AI417" s="40"/>
      <c r="AJ417" s="40"/>
      <c r="AK417" s="40"/>
      <c r="AL417" s="40"/>
      <c r="AM417" s="40"/>
      <c r="AN417" s="40"/>
      <c r="AO417" s="40"/>
      <c r="AP417" s="40"/>
      <c r="AQ417" s="40"/>
      <c r="AR417" s="40"/>
      <c r="AS417" s="40"/>
      <c r="AT417" s="40"/>
      <c r="AU417" s="40"/>
      <c r="AV417" s="40"/>
      <c r="AW417" s="40"/>
      <c r="AX417" s="40"/>
      <c r="AY417" s="40"/>
      <c r="AZ417" s="40"/>
      <c r="BA417" s="40"/>
      <c r="BB417" s="40"/>
      <c r="BC417" s="40"/>
      <c r="BD417" s="40"/>
      <c r="BE417" s="40"/>
      <c r="BF417" s="40"/>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row>
    <row r="418" spans="10:158" x14ac:dyDescent="0.25">
      <c r="J418" s="40"/>
      <c r="K418" s="40"/>
      <c r="L418" s="40"/>
      <c r="M418" s="40"/>
      <c r="N418" s="40"/>
      <c r="O418" s="40"/>
      <c r="P418" s="40"/>
      <c r="Q418" s="40"/>
      <c r="R418" s="40"/>
      <c r="S418" s="40"/>
      <c r="T418" s="40"/>
      <c r="U418" s="40"/>
      <c r="V418" s="40"/>
      <c r="W418" s="40"/>
      <c r="X418" s="40"/>
      <c r="Y418" s="40"/>
      <c r="Z418" s="40"/>
      <c r="AA418" s="40"/>
      <c r="AB418" s="40"/>
      <c r="AC418" s="40"/>
      <c r="AD418" s="40"/>
      <c r="AE418" s="40"/>
      <c r="AF418" s="40"/>
      <c r="AG418" s="40"/>
      <c r="AH418" s="40"/>
      <c r="AI418" s="40"/>
      <c r="AJ418" s="40"/>
      <c r="AK418" s="40"/>
      <c r="AL418" s="40"/>
      <c r="AM418" s="40"/>
      <c r="AN418" s="40"/>
      <c r="AO418" s="40"/>
      <c r="AP418" s="40"/>
      <c r="AQ418" s="40"/>
      <c r="AR418" s="40"/>
      <c r="AS418" s="40"/>
      <c r="AT418" s="40"/>
      <c r="AU418" s="40"/>
      <c r="AV418" s="40"/>
      <c r="AW418" s="40"/>
      <c r="AX418" s="40"/>
      <c r="AY418" s="40"/>
      <c r="AZ418" s="40"/>
      <c r="BA418" s="40"/>
      <c r="BB418" s="40"/>
      <c r="BC418" s="40"/>
      <c r="BD418" s="40"/>
      <c r="BE418" s="40"/>
      <c r="BF418" s="40"/>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row>
    <row r="419" spans="10:158" x14ac:dyDescent="0.25">
      <c r="J419" s="40"/>
      <c r="K419" s="40"/>
      <c r="L419" s="40"/>
      <c r="M419" s="40"/>
      <c r="N419" s="40"/>
      <c r="O419" s="40"/>
      <c r="P419" s="40"/>
      <c r="Q419" s="40"/>
      <c r="R419" s="40"/>
      <c r="S419" s="40"/>
      <c r="T419" s="40"/>
      <c r="U419" s="40"/>
      <c r="V419" s="40"/>
      <c r="W419" s="40"/>
      <c r="X419" s="40"/>
      <c r="Y419" s="40"/>
      <c r="Z419" s="40"/>
      <c r="AA419" s="40"/>
      <c r="AB419" s="40"/>
      <c r="AC419" s="40"/>
      <c r="AD419" s="40"/>
      <c r="AE419" s="40"/>
      <c r="AF419" s="40"/>
      <c r="AG419" s="40"/>
      <c r="AH419" s="40"/>
      <c r="AI419" s="40"/>
      <c r="AJ419" s="40"/>
      <c r="AK419" s="40"/>
      <c r="AL419" s="40"/>
      <c r="AM419" s="40"/>
      <c r="AN419" s="40"/>
      <c r="AO419" s="40"/>
      <c r="AP419" s="40"/>
      <c r="AQ419" s="40"/>
      <c r="AR419" s="40"/>
      <c r="AS419" s="40"/>
      <c r="AT419" s="40"/>
      <c r="AU419" s="40"/>
      <c r="AV419" s="40"/>
      <c r="AW419" s="40"/>
      <c r="AX419" s="40"/>
      <c r="AY419" s="40"/>
      <c r="AZ419" s="40"/>
      <c r="BA419" s="40"/>
      <c r="BB419" s="40"/>
      <c r="BC419" s="40"/>
      <c r="BD419" s="40"/>
      <c r="BE419" s="40"/>
      <c r="BF419" s="40"/>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row>
    <row r="420" spans="10:158" x14ac:dyDescent="0.25">
      <c r="J420" s="40"/>
      <c r="K420" s="40"/>
      <c r="L420" s="40"/>
      <c r="M420" s="40"/>
      <c r="N420" s="40"/>
      <c r="O420" s="40"/>
      <c r="P420" s="40"/>
      <c r="Q420" s="40"/>
      <c r="R420" s="40"/>
      <c r="S420" s="40"/>
      <c r="T420" s="40"/>
      <c r="U420" s="40"/>
      <c r="V420" s="40"/>
      <c r="W420" s="40"/>
      <c r="X420" s="40"/>
      <c r="Y420" s="40"/>
      <c r="Z420" s="40"/>
      <c r="AA420" s="40"/>
      <c r="AB420" s="40"/>
      <c r="AC420" s="40"/>
      <c r="AD420" s="40"/>
      <c r="AE420" s="40"/>
      <c r="AF420" s="40"/>
      <c r="AG420" s="40"/>
      <c r="AH420" s="40"/>
      <c r="AI420" s="40"/>
      <c r="AJ420" s="40"/>
      <c r="AK420" s="40"/>
      <c r="AL420" s="40"/>
      <c r="AM420" s="40"/>
      <c r="AN420" s="40"/>
      <c r="AO420" s="40"/>
      <c r="AP420" s="40"/>
      <c r="AQ420" s="40"/>
      <c r="AR420" s="40"/>
      <c r="AS420" s="40"/>
      <c r="AT420" s="40"/>
      <c r="AU420" s="40"/>
      <c r="AV420" s="40"/>
      <c r="AW420" s="40"/>
      <c r="AX420" s="40"/>
      <c r="AY420" s="40"/>
      <c r="AZ420" s="40"/>
      <c r="BA420" s="40"/>
      <c r="BB420" s="40"/>
      <c r="BC420" s="40"/>
      <c r="BD420" s="40"/>
      <c r="BE420" s="40"/>
      <c r="BF420" s="4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row>
    <row r="421" spans="10:158" x14ac:dyDescent="0.25">
      <c r="J421" s="40"/>
      <c r="K421" s="40"/>
      <c r="L421" s="40"/>
      <c r="M421" s="40"/>
      <c r="N421" s="40"/>
      <c r="O421" s="40"/>
      <c r="P421" s="40"/>
      <c r="Q421" s="40"/>
      <c r="R421" s="40"/>
      <c r="S421" s="40"/>
      <c r="T421" s="40"/>
      <c r="U421" s="40"/>
      <c r="V421" s="40"/>
      <c r="W421" s="40"/>
      <c r="X421" s="40"/>
      <c r="Y421" s="40"/>
      <c r="Z421" s="40"/>
      <c r="AA421" s="40"/>
      <c r="AB421" s="40"/>
      <c r="AC421" s="40"/>
      <c r="AD421" s="40"/>
      <c r="AE421" s="40"/>
      <c r="AF421" s="40"/>
      <c r="AG421" s="40"/>
      <c r="AH421" s="40"/>
      <c r="AI421" s="40"/>
      <c r="AJ421" s="40"/>
      <c r="AK421" s="40"/>
      <c r="AL421" s="40"/>
      <c r="AM421" s="40"/>
      <c r="AN421" s="40"/>
      <c r="AO421" s="40"/>
      <c r="AP421" s="40"/>
      <c r="AQ421" s="40"/>
      <c r="AR421" s="40"/>
      <c r="AS421" s="40"/>
      <c r="AT421" s="40"/>
      <c r="AU421" s="40"/>
      <c r="AV421" s="40"/>
      <c r="AW421" s="40"/>
      <c r="AX421" s="40"/>
      <c r="AY421" s="40"/>
      <c r="AZ421" s="40"/>
      <c r="BA421" s="40"/>
      <c r="BB421" s="40"/>
      <c r="BC421" s="40"/>
      <c r="BD421" s="40"/>
      <c r="BE421" s="40"/>
      <c r="BF421" s="40"/>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row>
    <row r="422" spans="10:158" x14ac:dyDescent="0.25">
      <c r="J422" s="40"/>
      <c r="K422" s="40"/>
      <c r="L422" s="40"/>
      <c r="M422" s="40"/>
      <c r="N422" s="40"/>
      <c r="O422" s="40"/>
      <c r="P422" s="40"/>
      <c r="Q422" s="40"/>
      <c r="R422" s="40"/>
      <c r="S422" s="40"/>
      <c r="T422" s="40"/>
      <c r="U422" s="40"/>
      <c r="V422" s="40"/>
      <c r="W422" s="40"/>
      <c r="X422" s="40"/>
      <c r="Y422" s="40"/>
      <c r="Z422" s="40"/>
      <c r="AA422" s="40"/>
      <c r="AB422" s="40"/>
      <c r="AC422" s="40"/>
      <c r="AD422" s="40"/>
      <c r="AE422" s="40"/>
      <c r="AF422" s="40"/>
      <c r="AG422" s="40"/>
      <c r="AH422" s="40"/>
      <c r="AI422" s="40"/>
      <c r="AJ422" s="40"/>
      <c r="AK422" s="40"/>
      <c r="AL422" s="40"/>
      <c r="AM422" s="40"/>
      <c r="AN422" s="40"/>
      <c r="AO422" s="40"/>
      <c r="AP422" s="40"/>
      <c r="AQ422" s="40"/>
      <c r="AR422" s="40"/>
      <c r="AS422" s="40"/>
      <c r="AT422" s="40"/>
      <c r="AU422" s="40"/>
      <c r="AV422" s="40"/>
      <c r="AW422" s="40"/>
      <c r="AX422" s="40"/>
      <c r="AY422" s="40"/>
      <c r="AZ422" s="40"/>
      <c r="BA422" s="40"/>
      <c r="BB422" s="40"/>
      <c r="BC422" s="40"/>
      <c r="BD422" s="40"/>
      <c r="BE422" s="40"/>
      <c r="BF422" s="40"/>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row>
    <row r="423" spans="10:158" x14ac:dyDescent="0.25">
      <c r="J423" s="40"/>
      <c r="K423" s="40"/>
      <c r="L423" s="40"/>
      <c r="M423" s="40"/>
      <c r="N423" s="40"/>
      <c r="O423" s="40"/>
      <c r="P423" s="40"/>
      <c r="Q423" s="40"/>
      <c r="R423" s="40"/>
      <c r="S423" s="40"/>
      <c r="T423" s="40"/>
      <c r="U423" s="40"/>
      <c r="V423" s="40"/>
      <c r="W423" s="40"/>
      <c r="X423" s="40"/>
      <c r="Y423" s="40"/>
      <c r="Z423" s="40"/>
      <c r="AA423" s="40"/>
      <c r="AB423" s="40"/>
      <c r="AC423" s="40"/>
      <c r="AD423" s="40"/>
      <c r="AE423" s="40"/>
      <c r="AF423" s="40"/>
      <c r="AG423" s="40"/>
      <c r="AH423" s="40"/>
      <c r="AI423" s="40"/>
      <c r="AJ423" s="40"/>
      <c r="AK423" s="40"/>
      <c r="AL423" s="40"/>
      <c r="AM423" s="40"/>
      <c r="AN423" s="40"/>
      <c r="AO423" s="40"/>
      <c r="AP423" s="40"/>
      <c r="AQ423" s="40"/>
      <c r="AR423" s="40"/>
      <c r="AS423" s="40"/>
      <c r="AT423" s="40"/>
      <c r="AU423" s="40"/>
      <c r="AV423" s="40"/>
      <c r="AW423" s="40"/>
      <c r="AX423" s="40"/>
      <c r="AY423" s="40"/>
      <c r="AZ423" s="40"/>
      <c r="BA423" s="40"/>
      <c r="BB423" s="40"/>
      <c r="BC423" s="40"/>
      <c r="BD423" s="40"/>
      <c r="BE423" s="40"/>
      <c r="BF423" s="40"/>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row>
    <row r="424" spans="10:158" x14ac:dyDescent="0.25">
      <c r="J424" s="40"/>
      <c r="K424" s="40"/>
      <c r="L424" s="40"/>
      <c r="M424" s="40"/>
      <c r="N424" s="40"/>
      <c r="O424" s="40"/>
      <c r="P424" s="40"/>
      <c r="Q424" s="40"/>
      <c r="R424" s="40"/>
      <c r="S424" s="40"/>
      <c r="T424" s="40"/>
      <c r="U424" s="40"/>
      <c r="V424" s="40"/>
      <c r="W424" s="40"/>
      <c r="X424" s="40"/>
      <c r="Y424" s="40"/>
      <c r="Z424" s="40"/>
      <c r="AA424" s="40"/>
      <c r="AB424" s="40"/>
      <c r="AC424" s="40"/>
      <c r="AD424" s="40"/>
      <c r="AE424" s="40"/>
      <c r="AF424" s="40"/>
      <c r="AG424" s="40"/>
      <c r="AH424" s="40"/>
      <c r="AI424" s="40"/>
      <c r="AJ424" s="40"/>
      <c r="AK424" s="40"/>
      <c r="AL424" s="40"/>
      <c r="AM424" s="40"/>
      <c r="AN424" s="40"/>
      <c r="AO424" s="40"/>
      <c r="AP424" s="40"/>
      <c r="AQ424" s="40"/>
      <c r="AR424" s="40"/>
      <c r="AS424" s="40"/>
      <c r="AT424" s="40"/>
      <c r="AU424" s="40"/>
      <c r="AV424" s="40"/>
      <c r="AW424" s="40"/>
      <c r="AX424" s="40"/>
      <c r="AY424" s="40"/>
      <c r="AZ424" s="40"/>
      <c r="BA424" s="40"/>
      <c r="BB424" s="40"/>
      <c r="BC424" s="40"/>
      <c r="BD424" s="40"/>
      <c r="BE424" s="40"/>
      <c r="BF424" s="40"/>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row>
    <row r="425" spans="10:158" x14ac:dyDescent="0.25">
      <c r="J425" s="40"/>
      <c r="K425" s="40"/>
      <c r="L425" s="40"/>
      <c r="M425" s="40"/>
      <c r="N425" s="40"/>
      <c r="O425" s="40"/>
      <c r="P425" s="40"/>
      <c r="Q425" s="40"/>
      <c r="R425" s="40"/>
      <c r="S425" s="40"/>
      <c r="T425" s="40"/>
      <c r="U425" s="40"/>
      <c r="V425" s="40"/>
      <c r="W425" s="40"/>
      <c r="X425" s="40"/>
      <c r="Y425" s="40"/>
      <c r="Z425" s="40"/>
      <c r="AA425" s="40"/>
      <c r="AB425" s="40"/>
      <c r="AC425" s="40"/>
      <c r="AD425" s="40"/>
      <c r="AE425" s="40"/>
      <c r="AF425" s="40"/>
      <c r="AG425" s="40"/>
      <c r="AH425" s="40"/>
      <c r="AI425" s="40"/>
      <c r="AJ425" s="40"/>
      <c r="AK425" s="40"/>
      <c r="AL425" s="40"/>
      <c r="AM425" s="40"/>
      <c r="AN425" s="40"/>
      <c r="AO425" s="40"/>
      <c r="AP425" s="40"/>
      <c r="AQ425" s="40"/>
      <c r="AR425" s="40"/>
      <c r="AS425" s="40"/>
      <c r="AT425" s="40"/>
      <c r="AU425" s="40"/>
      <c r="AV425" s="40"/>
      <c r="AW425" s="40"/>
      <c r="AX425" s="40"/>
      <c r="AY425" s="40"/>
      <c r="AZ425" s="40"/>
      <c r="BA425" s="40"/>
      <c r="BB425" s="40"/>
      <c r="BC425" s="40"/>
      <c r="BD425" s="40"/>
      <c r="BE425" s="40"/>
      <c r="BF425" s="40"/>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row>
    <row r="426" spans="10:158" x14ac:dyDescent="0.25">
      <c r="J426" s="40"/>
      <c r="K426" s="40"/>
      <c r="L426" s="40"/>
      <c r="M426" s="40"/>
      <c r="N426" s="40"/>
      <c r="O426" s="40"/>
      <c r="P426" s="40"/>
      <c r="Q426" s="40"/>
      <c r="R426" s="40"/>
      <c r="S426" s="40"/>
      <c r="T426" s="40"/>
      <c r="U426" s="40"/>
      <c r="V426" s="40"/>
      <c r="W426" s="40"/>
      <c r="X426" s="40"/>
      <c r="Y426" s="40"/>
      <c r="Z426" s="40"/>
      <c r="AA426" s="40"/>
      <c r="AB426" s="40"/>
      <c r="AC426" s="40"/>
      <c r="AD426" s="40"/>
      <c r="AE426" s="40"/>
      <c r="AF426" s="40"/>
      <c r="AG426" s="40"/>
      <c r="AH426" s="40"/>
      <c r="AI426" s="40"/>
      <c r="AJ426" s="40"/>
      <c r="AK426" s="40"/>
      <c r="AL426" s="40"/>
      <c r="AM426" s="40"/>
      <c r="AN426" s="40"/>
      <c r="AO426" s="40"/>
      <c r="AP426" s="40"/>
      <c r="AQ426" s="40"/>
      <c r="AR426" s="40"/>
      <c r="AS426" s="40"/>
      <c r="AT426" s="40"/>
      <c r="AU426" s="40"/>
      <c r="AV426" s="40"/>
      <c r="AW426" s="40"/>
      <c r="AX426" s="40"/>
      <c r="AY426" s="40"/>
      <c r="AZ426" s="40"/>
      <c r="BA426" s="40"/>
      <c r="BB426" s="40"/>
      <c r="BC426" s="40"/>
      <c r="BD426" s="40"/>
      <c r="BE426" s="40"/>
      <c r="BF426" s="40"/>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row>
    <row r="427" spans="10:158" x14ac:dyDescent="0.25">
      <c r="J427" s="40"/>
      <c r="K427" s="40"/>
      <c r="L427" s="40"/>
      <c r="M427" s="40"/>
      <c r="N427" s="40"/>
      <c r="O427" s="40"/>
      <c r="P427" s="40"/>
      <c r="Q427" s="40"/>
      <c r="R427" s="40"/>
      <c r="S427" s="40"/>
      <c r="T427" s="40"/>
      <c r="U427" s="40"/>
      <c r="V427" s="40"/>
      <c r="W427" s="40"/>
      <c r="X427" s="40"/>
      <c r="Y427" s="40"/>
      <c r="Z427" s="40"/>
      <c r="AA427" s="40"/>
      <c r="AB427" s="40"/>
      <c r="AC427" s="40"/>
      <c r="AD427" s="40"/>
      <c r="AE427" s="40"/>
      <c r="AF427" s="40"/>
      <c r="AG427" s="40"/>
      <c r="AH427" s="40"/>
      <c r="AI427" s="40"/>
      <c r="AJ427" s="40"/>
      <c r="AK427" s="40"/>
      <c r="AL427" s="40"/>
      <c r="AM427" s="40"/>
      <c r="AN427" s="40"/>
      <c r="AO427" s="40"/>
      <c r="AP427" s="40"/>
      <c r="AQ427" s="40"/>
      <c r="AR427" s="40"/>
      <c r="AS427" s="40"/>
      <c r="AT427" s="40"/>
      <c r="AU427" s="40"/>
      <c r="AV427" s="40"/>
      <c r="AW427" s="40"/>
      <c r="AX427" s="40"/>
      <c r="AY427" s="40"/>
      <c r="AZ427" s="40"/>
      <c r="BA427" s="40"/>
      <c r="BB427" s="40"/>
      <c r="BC427" s="40"/>
      <c r="BD427" s="40"/>
      <c r="BE427" s="40"/>
      <c r="BF427" s="40"/>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row>
    <row r="428" spans="10:158" x14ac:dyDescent="0.25">
      <c r="J428" s="40"/>
      <c r="K428" s="40"/>
      <c r="L428" s="40"/>
      <c r="M428" s="40"/>
      <c r="N428" s="40"/>
      <c r="O428" s="40"/>
      <c r="P428" s="40"/>
      <c r="Q428" s="40"/>
      <c r="R428" s="40"/>
      <c r="S428" s="40"/>
      <c r="T428" s="40"/>
      <c r="U428" s="40"/>
      <c r="V428" s="40"/>
      <c r="W428" s="40"/>
      <c r="X428" s="40"/>
      <c r="Y428" s="40"/>
      <c r="Z428" s="40"/>
      <c r="AA428" s="40"/>
      <c r="AB428" s="40"/>
      <c r="AC428" s="40"/>
      <c r="AD428" s="40"/>
      <c r="AE428" s="40"/>
      <c r="AF428" s="40"/>
      <c r="AG428" s="40"/>
      <c r="AH428" s="40"/>
      <c r="AI428" s="40"/>
      <c r="AJ428" s="40"/>
      <c r="AK428" s="40"/>
      <c r="AL428" s="40"/>
      <c r="AM428" s="40"/>
      <c r="AN428" s="40"/>
      <c r="AO428" s="40"/>
      <c r="AP428" s="40"/>
      <c r="AQ428" s="40"/>
      <c r="AR428" s="40"/>
      <c r="AS428" s="40"/>
      <c r="AT428" s="40"/>
      <c r="AU428" s="40"/>
      <c r="AV428" s="40"/>
      <c r="AW428" s="40"/>
      <c r="AX428" s="40"/>
      <c r="AY428" s="40"/>
      <c r="AZ428" s="40"/>
      <c r="BA428" s="40"/>
      <c r="BB428" s="40"/>
      <c r="BC428" s="40"/>
      <c r="BD428" s="40"/>
      <c r="BE428" s="40"/>
      <c r="BF428" s="40"/>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row>
    <row r="429" spans="10:158" x14ac:dyDescent="0.25">
      <c r="J429" s="40"/>
      <c r="K429" s="40"/>
      <c r="L429" s="40"/>
      <c r="M429" s="40"/>
      <c r="N429" s="40"/>
      <c r="O429" s="40"/>
      <c r="P429" s="40"/>
      <c r="Q429" s="40"/>
      <c r="R429" s="40"/>
      <c r="S429" s="40"/>
      <c r="T429" s="40"/>
      <c r="U429" s="40"/>
      <c r="V429" s="40"/>
      <c r="W429" s="40"/>
      <c r="X429" s="40"/>
      <c r="Y429" s="40"/>
      <c r="Z429" s="40"/>
      <c r="AA429" s="40"/>
      <c r="AB429" s="40"/>
      <c r="AC429" s="40"/>
      <c r="AD429" s="40"/>
      <c r="AE429" s="40"/>
      <c r="AF429" s="40"/>
      <c r="AG429" s="40"/>
      <c r="AH429" s="40"/>
      <c r="AI429" s="40"/>
      <c r="AJ429" s="40"/>
      <c r="AK429" s="40"/>
      <c r="AL429" s="40"/>
      <c r="AM429" s="40"/>
      <c r="AN429" s="40"/>
      <c r="AO429" s="40"/>
      <c r="AP429" s="40"/>
      <c r="AQ429" s="40"/>
      <c r="AR429" s="40"/>
      <c r="AS429" s="40"/>
      <c r="AT429" s="40"/>
      <c r="AU429" s="40"/>
      <c r="AV429" s="40"/>
      <c r="AW429" s="40"/>
      <c r="AX429" s="40"/>
      <c r="AY429" s="40"/>
      <c r="AZ429" s="40"/>
      <c r="BA429" s="40"/>
      <c r="BB429" s="40"/>
      <c r="BC429" s="40"/>
      <c r="BD429" s="40"/>
      <c r="BE429" s="40"/>
      <c r="BF429" s="40"/>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row>
    <row r="430" spans="10:158" x14ac:dyDescent="0.25">
      <c r="J430" s="40"/>
      <c r="K430" s="40"/>
      <c r="L430" s="40"/>
      <c r="M430" s="40"/>
      <c r="N430" s="40"/>
      <c r="O430" s="40"/>
      <c r="P430" s="40"/>
      <c r="Q430" s="40"/>
      <c r="R430" s="40"/>
      <c r="S430" s="40"/>
      <c r="T430" s="40"/>
      <c r="U430" s="40"/>
      <c r="V430" s="40"/>
      <c r="W430" s="40"/>
      <c r="X430" s="40"/>
      <c r="Y430" s="40"/>
      <c r="Z430" s="40"/>
      <c r="AA430" s="40"/>
      <c r="AB430" s="40"/>
      <c r="AC430" s="40"/>
      <c r="AD430" s="40"/>
      <c r="AE430" s="40"/>
      <c r="AF430" s="40"/>
      <c r="AG430" s="40"/>
      <c r="AH430" s="40"/>
      <c r="AI430" s="40"/>
      <c r="AJ430" s="40"/>
      <c r="AK430" s="40"/>
      <c r="AL430" s="40"/>
      <c r="AM430" s="40"/>
      <c r="AN430" s="40"/>
      <c r="AO430" s="40"/>
      <c r="AP430" s="40"/>
      <c r="AQ430" s="40"/>
      <c r="AR430" s="40"/>
      <c r="AS430" s="40"/>
      <c r="AT430" s="40"/>
      <c r="AU430" s="40"/>
      <c r="AV430" s="40"/>
      <c r="AW430" s="40"/>
      <c r="AX430" s="40"/>
      <c r="AY430" s="40"/>
      <c r="AZ430" s="40"/>
      <c r="BA430" s="40"/>
      <c r="BB430" s="40"/>
      <c r="BC430" s="40"/>
      <c r="BD430" s="40"/>
      <c r="BE430" s="40"/>
      <c r="BF430" s="4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row>
    <row r="431" spans="10:158" x14ac:dyDescent="0.25">
      <c r="J431" s="40"/>
      <c r="K431" s="40"/>
      <c r="L431" s="40"/>
      <c r="M431" s="40"/>
      <c r="N431" s="40"/>
      <c r="O431" s="40"/>
      <c r="P431" s="40"/>
      <c r="Q431" s="40"/>
      <c r="R431" s="40"/>
      <c r="S431" s="40"/>
      <c r="T431" s="40"/>
      <c r="U431" s="40"/>
      <c r="V431" s="40"/>
      <c r="W431" s="40"/>
      <c r="X431" s="40"/>
      <c r="Y431" s="40"/>
      <c r="Z431" s="40"/>
      <c r="AA431" s="40"/>
      <c r="AB431" s="40"/>
      <c r="AC431" s="40"/>
      <c r="AD431" s="40"/>
      <c r="AE431" s="40"/>
      <c r="AF431" s="40"/>
      <c r="AG431" s="40"/>
      <c r="AH431" s="40"/>
      <c r="AI431" s="40"/>
      <c r="AJ431" s="40"/>
      <c r="AK431" s="40"/>
      <c r="AL431" s="40"/>
      <c r="AM431" s="40"/>
      <c r="AN431" s="40"/>
      <c r="AO431" s="40"/>
      <c r="AP431" s="40"/>
      <c r="AQ431" s="40"/>
      <c r="AR431" s="40"/>
      <c r="AS431" s="40"/>
      <c r="AT431" s="40"/>
      <c r="AU431" s="40"/>
      <c r="AV431" s="40"/>
      <c r="AW431" s="40"/>
      <c r="AX431" s="40"/>
      <c r="AY431" s="40"/>
      <c r="AZ431" s="40"/>
      <c r="BA431" s="40"/>
      <c r="BB431" s="40"/>
      <c r="BC431" s="40"/>
      <c r="BD431" s="40"/>
      <c r="BE431" s="40"/>
      <c r="BF431" s="40"/>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row>
    <row r="432" spans="10:158" x14ac:dyDescent="0.25">
      <c r="J432" s="40"/>
      <c r="K432" s="40"/>
      <c r="L432" s="40"/>
      <c r="M432" s="40"/>
      <c r="N432" s="40"/>
      <c r="O432" s="40"/>
      <c r="P432" s="40"/>
      <c r="Q432" s="40"/>
      <c r="R432" s="40"/>
      <c r="S432" s="40"/>
      <c r="T432" s="40"/>
      <c r="U432" s="40"/>
      <c r="V432" s="40"/>
      <c r="W432" s="40"/>
      <c r="X432" s="40"/>
      <c r="Y432" s="40"/>
      <c r="Z432" s="40"/>
      <c r="AA432" s="40"/>
      <c r="AB432" s="40"/>
      <c r="AC432" s="40"/>
      <c r="AD432" s="40"/>
      <c r="AE432" s="40"/>
      <c r="AF432" s="40"/>
      <c r="AG432" s="40"/>
      <c r="AH432" s="40"/>
      <c r="AI432" s="40"/>
      <c r="AJ432" s="40"/>
      <c r="AK432" s="40"/>
      <c r="AL432" s="40"/>
      <c r="AM432" s="40"/>
      <c r="AN432" s="40"/>
      <c r="AO432" s="40"/>
      <c r="AP432" s="40"/>
      <c r="AQ432" s="40"/>
      <c r="AR432" s="40"/>
      <c r="AS432" s="40"/>
      <c r="AT432" s="40"/>
      <c r="AU432" s="40"/>
      <c r="AV432" s="40"/>
      <c r="AW432" s="40"/>
      <c r="AX432" s="40"/>
      <c r="AY432" s="40"/>
      <c r="AZ432" s="40"/>
      <c r="BA432" s="40"/>
      <c r="BB432" s="40"/>
      <c r="BC432" s="40"/>
      <c r="BD432" s="40"/>
      <c r="BE432" s="40"/>
      <c r="BF432" s="40"/>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row>
    <row r="433" spans="10:158" x14ac:dyDescent="0.25">
      <c r="J433" s="40"/>
      <c r="K433" s="40"/>
      <c r="L433" s="40"/>
      <c r="M433" s="40"/>
      <c r="N433" s="40"/>
      <c r="O433" s="40"/>
      <c r="P433" s="40"/>
      <c r="Q433" s="40"/>
      <c r="R433" s="40"/>
      <c r="S433" s="40"/>
      <c r="T433" s="40"/>
      <c r="U433" s="40"/>
      <c r="V433" s="40"/>
      <c r="W433" s="40"/>
      <c r="X433" s="40"/>
      <c r="Y433" s="40"/>
      <c r="Z433" s="40"/>
      <c r="AA433" s="40"/>
      <c r="AB433" s="40"/>
      <c r="AC433" s="40"/>
      <c r="AD433" s="40"/>
      <c r="AE433" s="40"/>
      <c r="AF433" s="40"/>
      <c r="AG433" s="40"/>
      <c r="AH433" s="40"/>
      <c r="AI433" s="40"/>
      <c r="AJ433" s="40"/>
      <c r="AK433" s="40"/>
      <c r="AL433" s="40"/>
      <c r="AM433" s="40"/>
      <c r="AN433" s="40"/>
      <c r="AO433" s="40"/>
      <c r="AP433" s="40"/>
      <c r="AQ433" s="40"/>
      <c r="AR433" s="40"/>
      <c r="AS433" s="40"/>
      <c r="AT433" s="40"/>
      <c r="AU433" s="40"/>
      <c r="AV433" s="40"/>
      <c r="AW433" s="40"/>
      <c r="AX433" s="40"/>
      <c r="AY433" s="40"/>
      <c r="AZ433" s="40"/>
      <c r="BA433" s="40"/>
      <c r="BB433" s="40"/>
      <c r="BC433" s="40"/>
      <c r="BD433" s="40"/>
      <c r="BE433" s="40"/>
      <c r="BF433" s="40"/>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row>
    <row r="434" spans="10:158" x14ac:dyDescent="0.25">
      <c r="J434" s="40"/>
      <c r="K434" s="40"/>
      <c r="L434" s="40"/>
      <c r="M434" s="40"/>
      <c r="N434" s="40"/>
      <c r="O434" s="40"/>
      <c r="P434" s="40"/>
      <c r="Q434" s="40"/>
      <c r="R434" s="40"/>
      <c r="S434" s="40"/>
      <c r="T434" s="40"/>
      <c r="U434" s="40"/>
      <c r="V434" s="40"/>
      <c r="W434" s="40"/>
      <c r="X434" s="40"/>
      <c r="Y434" s="40"/>
      <c r="Z434" s="40"/>
      <c r="AA434" s="40"/>
      <c r="AB434" s="40"/>
      <c r="AC434" s="40"/>
      <c r="AD434" s="40"/>
      <c r="AE434" s="40"/>
      <c r="AF434" s="40"/>
      <c r="AG434" s="40"/>
      <c r="AH434" s="40"/>
      <c r="AI434" s="40"/>
      <c r="AJ434" s="40"/>
      <c r="AK434" s="40"/>
      <c r="AL434" s="40"/>
      <c r="AM434" s="40"/>
      <c r="AN434" s="40"/>
      <c r="AO434" s="40"/>
      <c r="AP434" s="40"/>
      <c r="AQ434" s="40"/>
      <c r="AR434" s="40"/>
      <c r="AS434" s="40"/>
      <c r="AT434" s="40"/>
      <c r="AU434" s="40"/>
      <c r="AV434" s="40"/>
      <c r="AW434" s="40"/>
      <c r="AX434" s="40"/>
      <c r="AY434" s="40"/>
      <c r="AZ434" s="40"/>
      <c r="BA434" s="40"/>
      <c r="BB434" s="40"/>
      <c r="BC434" s="40"/>
      <c r="BD434" s="40"/>
      <c r="BE434" s="40"/>
      <c r="BF434" s="40"/>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row>
    <row r="435" spans="10:158" x14ac:dyDescent="0.25">
      <c r="J435" s="40"/>
      <c r="K435" s="40"/>
      <c r="L435" s="40"/>
      <c r="M435" s="40"/>
      <c r="N435" s="40"/>
      <c r="O435" s="40"/>
      <c r="P435" s="40"/>
      <c r="Q435" s="40"/>
      <c r="R435" s="40"/>
      <c r="S435" s="40"/>
      <c r="T435" s="40"/>
      <c r="U435" s="40"/>
      <c r="V435" s="40"/>
      <c r="W435" s="40"/>
      <c r="X435" s="40"/>
      <c r="Y435" s="40"/>
      <c r="Z435" s="40"/>
      <c r="AA435" s="40"/>
      <c r="AB435" s="40"/>
      <c r="AC435" s="40"/>
      <c r="AD435" s="40"/>
      <c r="AE435" s="40"/>
      <c r="AF435" s="40"/>
      <c r="AG435" s="40"/>
      <c r="AH435" s="40"/>
      <c r="AI435" s="40"/>
      <c r="AJ435" s="40"/>
      <c r="AK435" s="40"/>
      <c r="AL435" s="40"/>
      <c r="AM435" s="40"/>
      <c r="AN435" s="40"/>
      <c r="AO435" s="40"/>
      <c r="AP435" s="40"/>
      <c r="AQ435" s="40"/>
      <c r="AR435" s="40"/>
      <c r="AS435" s="40"/>
      <c r="AT435" s="40"/>
      <c r="AU435" s="40"/>
      <c r="AV435" s="40"/>
      <c r="AW435" s="40"/>
      <c r="AX435" s="40"/>
      <c r="AY435" s="40"/>
      <c r="AZ435" s="40"/>
      <c r="BA435" s="40"/>
      <c r="BB435" s="40"/>
      <c r="BC435" s="40"/>
      <c r="BD435" s="40"/>
      <c r="BE435" s="40"/>
      <c r="BF435" s="40"/>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row>
    <row r="436" spans="10:158" x14ac:dyDescent="0.25">
      <c r="J436" s="40"/>
      <c r="K436" s="40"/>
      <c r="L436" s="40"/>
      <c r="M436" s="40"/>
      <c r="N436" s="40"/>
      <c r="O436" s="40"/>
      <c r="P436" s="40"/>
      <c r="Q436" s="40"/>
      <c r="R436" s="40"/>
      <c r="S436" s="40"/>
      <c r="T436" s="40"/>
      <c r="U436" s="40"/>
      <c r="V436" s="40"/>
      <c r="W436" s="40"/>
      <c r="X436" s="40"/>
      <c r="Y436" s="40"/>
      <c r="Z436" s="40"/>
      <c r="AA436" s="40"/>
      <c r="AB436" s="40"/>
      <c r="AC436" s="40"/>
      <c r="AD436" s="40"/>
      <c r="AE436" s="40"/>
      <c r="AF436" s="40"/>
      <c r="AG436" s="40"/>
      <c r="AH436" s="40"/>
      <c r="AI436" s="40"/>
      <c r="AJ436" s="40"/>
      <c r="AK436" s="40"/>
      <c r="AL436" s="40"/>
      <c r="AM436" s="40"/>
      <c r="AN436" s="40"/>
      <c r="AO436" s="40"/>
      <c r="AP436" s="40"/>
      <c r="AQ436" s="40"/>
      <c r="AR436" s="40"/>
      <c r="AS436" s="40"/>
      <c r="AT436" s="40"/>
      <c r="AU436" s="40"/>
      <c r="AV436" s="40"/>
      <c r="AW436" s="40"/>
      <c r="AX436" s="40"/>
      <c r="AY436" s="40"/>
      <c r="AZ436" s="40"/>
      <c r="BA436" s="40"/>
      <c r="BB436" s="40"/>
      <c r="BC436" s="40"/>
      <c r="BD436" s="40"/>
      <c r="BE436" s="40"/>
      <c r="BF436" s="40"/>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row>
    <row r="437" spans="10:158" x14ac:dyDescent="0.25">
      <c r="J437" s="40"/>
      <c r="K437" s="40"/>
      <c r="L437" s="40"/>
      <c r="M437" s="40"/>
      <c r="N437" s="40"/>
      <c r="O437" s="40"/>
      <c r="P437" s="40"/>
      <c r="Q437" s="40"/>
      <c r="R437" s="40"/>
      <c r="S437" s="40"/>
      <c r="T437" s="40"/>
      <c r="U437" s="40"/>
      <c r="V437" s="40"/>
      <c r="W437" s="40"/>
      <c r="X437" s="40"/>
      <c r="Y437" s="40"/>
      <c r="Z437" s="40"/>
      <c r="AA437" s="40"/>
      <c r="AB437" s="40"/>
      <c r="AC437" s="40"/>
      <c r="AD437" s="40"/>
      <c r="AE437" s="40"/>
      <c r="AF437" s="40"/>
      <c r="AG437" s="40"/>
      <c r="AH437" s="40"/>
      <c r="AI437" s="40"/>
      <c r="AJ437" s="40"/>
      <c r="AK437" s="40"/>
      <c r="AL437" s="40"/>
      <c r="AM437" s="40"/>
      <c r="AN437" s="40"/>
      <c r="AO437" s="40"/>
      <c r="AP437" s="40"/>
      <c r="AQ437" s="40"/>
      <c r="AR437" s="40"/>
      <c r="AS437" s="40"/>
      <c r="AT437" s="40"/>
      <c r="AU437" s="40"/>
      <c r="AV437" s="40"/>
      <c r="AW437" s="40"/>
      <c r="AX437" s="40"/>
      <c r="AY437" s="40"/>
      <c r="AZ437" s="40"/>
      <c r="BA437" s="40"/>
      <c r="BB437" s="40"/>
      <c r="BC437" s="40"/>
      <c r="BD437" s="40"/>
      <c r="BE437" s="40"/>
      <c r="BF437" s="40"/>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row>
    <row r="438" spans="10:158" x14ac:dyDescent="0.25">
      <c r="J438" s="40"/>
      <c r="K438" s="40"/>
      <c r="L438" s="40"/>
      <c r="M438" s="40"/>
      <c r="N438" s="40"/>
      <c r="O438" s="40"/>
      <c r="P438" s="40"/>
      <c r="Q438" s="40"/>
      <c r="R438" s="40"/>
      <c r="S438" s="40"/>
      <c r="T438" s="40"/>
      <c r="U438" s="40"/>
      <c r="V438" s="40"/>
      <c r="W438" s="40"/>
      <c r="X438" s="40"/>
      <c r="Y438" s="40"/>
      <c r="Z438" s="40"/>
      <c r="AA438" s="40"/>
      <c r="AB438" s="40"/>
      <c r="AC438" s="40"/>
      <c r="AD438" s="40"/>
      <c r="AE438" s="40"/>
      <c r="AF438" s="40"/>
      <c r="AG438" s="40"/>
      <c r="AH438" s="40"/>
      <c r="AI438" s="40"/>
      <c r="AJ438" s="40"/>
      <c r="AK438" s="40"/>
      <c r="AL438" s="40"/>
      <c r="AM438" s="40"/>
      <c r="AN438" s="40"/>
      <c r="AO438" s="40"/>
      <c r="AP438" s="40"/>
      <c r="AQ438" s="40"/>
      <c r="AR438" s="40"/>
      <c r="AS438" s="40"/>
      <c r="AT438" s="40"/>
      <c r="AU438" s="40"/>
      <c r="AV438" s="40"/>
      <c r="AW438" s="40"/>
      <c r="AX438" s="40"/>
      <c r="AY438" s="40"/>
      <c r="AZ438" s="40"/>
      <c r="BA438" s="40"/>
      <c r="BB438" s="40"/>
      <c r="BC438" s="40"/>
      <c r="BD438" s="40"/>
      <c r="BE438" s="40"/>
      <c r="BF438" s="40"/>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row>
    <row r="439" spans="10:158" x14ac:dyDescent="0.25">
      <c r="J439" s="40"/>
      <c r="K439" s="40"/>
      <c r="L439" s="40"/>
      <c r="M439" s="40"/>
      <c r="N439" s="40"/>
      <c r="O439" s="40"/>
      <c r="P439" s="40"/>
      <c r="Q439" s="40"/>
      <c r="R439" s="40"/>
      <c r="S439" s="40"/>
      <c r="T439" s="40"/>
      <c r="U439" s="40"/>
      <c r="V439" s="40"/>
      <c r="W439" s="40"/>
      <c r="X439" s="40"/>
      <c r="Y439" s="40"/>
      <c r="Z439" s="40"/>
      <c r="AA439" s="40"/>
      <c r="AB439" s="40"/>
      <c r="AC439" s="40"/>
      <c r="AD439" s="40"/>
      <c r="AE439" s="40"/>
      <c r="AF439" s="40"/>
      <c r="AG439" s="40"/>
      <c r="AH439" s="40"/>
      <c r="AI439" s="40"/>
      <c r="AJ439" s="40"/>
      <c r="AK439" s="40"/>
      <c r="AL439" s="40"/>
      <c r="AM439" s="40"/>
      <c r="AN439" s="40"/>
      <c r="AO439" s="40"/>
      <c r="AP439" s="40"/>
      <c r="AQ439" s="40"/>
      <c r="AR439" s="40"/>
      <c r="AS439" s="40"/>
      <c r="AT439" s="40"/>
      <c r="AU439" s="40"/>
      <c r="AV439" s="40"/>
      <c r="AW439" s="40"/>
      <c r="AX439" s="40"/>
      <c r="AY439" s="40"/>
      <c r="AZ439" s="40"/>
      <c r="BA439" s="40"/>
      <c r="BB439" s="40"/>
      <c r="BC439" s="40"/>
      <c r="BD439" s="40"/>
      <c r="BE439" s="40"/>
      <c r="BF439" s="40"/>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row>
    <row r="440" spans="10:158" x14ac:dyDescent="0.25">
      <c r="J440" s="40"/>
      <c r="K440" s="40"/>
      <c r="L440" s="40"/>
      <c r="M440" s="40"/>
      <c r="N440" s="40"/>
      <c r="O440" s="40"/>
      <c r="P440" s="40"/>
      <c r="Q440" s="40"/>
      <c r="R440" s="40"/>
      <c r="S440" s="40"/>
      <c r="T440" s="40"/>
      <c r="U440" s="40"/>
      <c r="V440" s="40"/>
      <c r="W440" s="40"/>
      <c r="X440" s="40"/>
      <c r="Y440" s="40"/>
      <c r="Z440" s="40"/>
      <c r="AA440" s="40"/>
      <c r="AB440" s="40"/>
      <c r="AC440" s="40"/>
      <c r="AD440" s="40"/>
      <c r="AE440" s="40"/>
      <c r="AF440" s="40"/>
      <c r="AG440" s="40"/>
      <c r="AH440" s="40"/>
      <c r="AI440" s="40"/>
      <c r="AJ440" s="40"/>
      <c r="AK440" s="40"/>
      <c r="AL440" s="40"/>
      <c r="AM440" s="40"/>
      <c r="AN440" s="40"/>
      <c r="AO440" s="40"/>
      <c r="AP440" s="40"/>
      <c r="AQ440" s="40"/>
      <c r="AR440" s="40"/>
      <c r="AS440" s="40"/>
      <c r="AT440" s="40"/>
      <c r="AU440" s="40"/>
      <c r="AV440" s="40"/>
      <c r="AW440" s="40"/>
      <c r="AX440" s="40"/>
      <c r="AY440" s="40"/>
      <c r="AZ440" s="40"/>
      <c r="BA440" s="40"/>
      <c r="BB440" s="40"/>
      <c r="BC440" s="40"/>
      <c r="BD440" s="40"/>
      <c r="BE440" s="40"/>
      <c r="BF440" s="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row>
    <row r="441" spans="10:158" x14ac:dyDescent="0.25">
      <c r="J441" s="40"/>
      <c r="K441" s="40"/>
      <c r="L441" s="40"/>
      <c r="M441" s="40"/>
      <c r="N441" s="40"/>
      <c r="O441" s="40"/>
      <c r="P441" s="40"/>
      <c r="Q441" s="40"/>
      <c r="R441" s="40"/>
      <c r="S441" s="40"/>
      <c r="T441" s="40"/>
      <c r="U441" s="40"/>
      <c r="V441" s="40"/>
      <c r="W441" s="40"/>
      <c r="X441" s="40"/>
      <c r="Y441" s="40"/>
      <c r="Z441" s="40"/>
      <c r="AA441" s="40"/>
      <c r="AB441" s="40"/>
      <c r="AC441" s="40"/>
      <c r="AD441" s="40"/>
      <c r="AE441" s="40"/>
      <c r="AF441" s="40"/>
      <c r="AG441" s="40"/>
      <c r="AH441" s="40"/>
      <c r="AI441" s="40"/>
      <c r="AJ441" s="40"/>
      <c r="AK441" s="40"/>
      <c r="AL441" s="40"/>
      <c r="AM441" s="40"/>
      <c r="AN441" s="40"/>
      <c r="AO441" s="40"/>
      <c r="AP441" s="40"/>
      <c r="AQ441" s="40"/>
      <c r="AR441" s="40"/>
      <c r="AS441" s="40"/>
      <c r="AT441" s="40"/>
      <c r="AU441" s="40"/>
      <c r="AV441" s="40"/>
      <c r="AW441" s="40"/>
      <c r="AX441" s="40"/>
      <c r="AY441" s="40"/>
      <c r="AZ441" s="40"/>
      <c r="BA441" s="40"/>
      <c r="BB441" s="40"/>
      <c r="BC441" s="40"/>
      <c r="BD441" s="40"/>
      <c r="BE441" s="40"/>
      <c r="BF441" s="40"/>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row>
    <row r="442" spans="10:158" x14ac:dyDescent="0.25">
      <c r="J442" s="40"/>
      <c r="K442" s="40"/>
      <c r="L442" s="40"/>
      <c r="M442" s="40"/>
      <c r="N442" s="40"/>
      <c r="O442" s="40"/>
      <c r="P442" s="40"/>
      <c r="Q442" s="40"/>
      <c r="R442" s="40"/>
      <c r="S442" s="40"/>
      <c r="T442" s="40"/>
      <c r="U442" s="40"/>
      <c r="V442" s="40"/>
      <c r="W442" s="40"/>
      <c r="X442" s="40"/>
      <c r="Y442" s="40"/>
      <c r="Z442" s="40"/>
      <c r="AA442" s="40"/>
      <c r="AB442" s="40"/>
      <c r="AC442" s="40"/>
      <c r="AD442" s="40"/>
      <c r="AE442" s="40"/>
      <c r="AF442" s="40"/>
      <c r="AG442" s="40"/>
      <c r="AH442" s="40"/>
      <c r="AI442" s="40"/>
      <c r="AJ442" s="40"/>
      <c r="AK442" s="40"/>
      <c r="AL442" s="40"/>
      <c r="AM442" s="40"/>
      <c r="AN442" s="40"/>
      <c r="AO442" s="40"/>
      <c r="AP442" s="40"/>
      <c r="AQ442" s="40"/>
      <c r="AR442" s="40"/>
      <c r="AS442" s="40"/>
      <c r="AT442" s="40"/>
      <c r="AU442" s="40"/>
      <c r="AV442" s="40"/>
      <c r="AW442" s="40"/>
      <c r="AX442" s="40"/>
      <c r="AY442" s="40"/>
      <c r="AZ442" s="40"/>
      <c r="BA442" s="40"/>
      <c r="BB442" s="40"/>
      <c r="BC442" s="40"/>
      <c r="BD442" s="40"/>
      <c r="BE442" s="40"/>
      <c r="BF442" s="40"/>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row>
    <row r="443" spans="10:158" x14ac:dyDescent="0.25">
      <c r="J443" s="40"/>
      <c r="K443" s="40"/>
      <c r="L443" s="40"/>
      <c r="M443" s="40"/>
      <c r="N443" s="40"/>
      <c r="O443" s="40"/>
      <c r="P443" s="40"/>
      <c r="Q443" s="40"/>
      <c r="R443" s="40"/>
      <c r="S443" s="40"/>
      <c r="T443" s="40"/>
      <c r="U443" s="40"/>
      <c r="V443" s="40"/>
      <c r="W443" s="40"/>
      <c r="X443" s="40"/>
      <c r="Y443" s="40"/>
      <c r="Z443" s="40"/>
      <c r="AA443" s="40"/>
      <c r="AB443" s="40"/>
      <c r="AC443" s="40"/>
      <c r="AD443" s="40"/>
      <c r="AE443" s="40"/>
      <c r="AF443" s="40"/>
      <c r="AG443" s="40"/>
      <c r="AH443" s="40"/>
      <c r="AI443" s="40"/>
      <c r="AJ443" s="40"/>
      <c r="AK443" s="40"/>
      <c r="AL443" s="40"/>
      <c r="AM443" s="40"/>
      <c r="AN443" s="40"/>
      <c r="AO443" s="40"/>
      <c r="AP443" s="40"/>
      <c r="AQ443" s="40"/>
      <c r="AR443" s="40"/>
      <c r="AS443" s="40"/>
      <c r="AT443" s="40"/>
      <c r="AU443" s="40"/>
      <c r="AV443" s="40"/>
      <c r="AW443" s="40"/>
      <c r="AX443" s="40"/>
      <c r="AY443" s="40"/>
      <c r="AZ443" s="40"/>
      <c r="BA443" s="40"/>
      <c r="BB443" s="40"/>
      <c r="BC443" s="40"/>
      <c r="BD443" s="40"/>
      <c r="BE443" s="40"/>
      <c r="BF443" s="40"/>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row>
    <row r="444" spans="10:158" x14ac:dyDescent="0.25">
      <c r="J444" s="40"/>
      <c r="K444" s="40"/>
      <c r="L444" s="40"/>
      <c r="M444" s="40"/>
      <c r="N444" s="40"/>
      <c r="O444" s="40"/>
      <c r="P444" s="40"/>
      <c r="Q444" s="40"/>
      <c r="R444" s="40"/>
      <c r="S444" s="40"/>
      <c r="T444" s="40"/>
      <c r="U444" s="40"/>
      <c r="V444" s="40"/>
      <c r="W444" s="40"/>
      <c r="X444" s="40"/>
      <c r="Y444" s="40"/>
      <c r="Z444" s="40"/>
      <c r="AA444" s="40"/>
      <c r="AB444" s="40"/>
      <c r="AC444" s="40"/>
      <c r="AD444" s="40"/>
      <c r="AE444" s="40"/>
      <c r="AF444" s="40"/>
      <c r="AG444" s="40"/>
      <c r="AH444" s="40"/>
      <c r="AI444" s="40"/>
      <c r="AJ444" s="40"/>
      <c r="AK444" s="40"/>
      <c r="AL444" s="40"/>
      <c r="AM444" s="40"/>
      <c r="AN444" s="40"/>
      <c r="AO444" s="40"/>
      <c r="AP444" s="40"/>
      <c r="AQ444" s="40"/>
      <c r="AR444" s="40"/>
      <c r="AS444" s="40"/>
      <c r="AT444" s="40"/>
      <c r="AU444" s="40"/>
      <c r="AV444" s="40"/>
      <c r="AW444" s="40"/>
      <c r="AX444" s="40"/>
      <c r="AY444" s="40"/>
      <c r="AZ444" s="40"/>
      <c r="BA444" s="40"/>
      <c r="BB444" s="40"/>
      <c r="BC444" s="40"/>
      <c r="BD444" s="40"/>
      <c r="BE444" s="40"/>
      <c r="BF444" s="40"/>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row>
    <row r="445" spans="10:158" x14ac:dyDescent="0.25">
      <c r="J445" s="40"/>
      <c r="K445" s="40"/>
      <c r="L445" s="40"/>
      <c r="M445" s="40"/>
      <c r="N445" s="40"/>
      <c r="O445" s="40"/>
      <c r="P445" s="40"/>
      <c r="Q445" s="40"/>
      <c r="R445" s="40"/>
      <c r="S445" s="40"/>
      <c r="T445" s="40"/>
      <c r="U445" s="40"/>
      <c r="V445" s="40"/>
      <c r="W445" s="40"/>
      <c r="X445" s="40"/>
      <c r="Y445" s="40"/>
      <c r="Z445" s="40"/>
      <c r="AA445" s="40"/>
      <c r="AB445" s="40"/>
      <c r="AC445" s="40"/>
      <c r="AD445" s="40"/>
      <c r="AE445" s="40"/>
      <c r="AF445" s="40"/>
      <c r="AG445" s="40"/>
      <c r="AH445" s="40"/>
      <c r="AI445" s="40"/>
      <c r="AJ445" s="40"/>
      <c r="AK445" s="40"/>
      <c r="AL445" s="40"/>
      <c r="AM445" s="40"/>
      <c r="AN445" s="40"/>
      <c r="AO445" s="40"/>
      <c r="AP445" s="40"/>
      <c r="AQ445" s="40"/>
      <c r="AR445" s="40"/>
      <c r="AS445" s="40"/>
      <c r="AT445" s="40"/>
      <c r="AU445" s="40"/>
      <c r="AV445" s="40"/>
      <c r="AW445" s="40"/>
      <c r="AX445" s="40"/>
      <c r="AY445" s="40"/>
      <c r="AZ445" s="40"/>
      <c r="BA445" s="40"/>
      <c r="BB445" s="40"/>
      <c r="BC445" s="40"/>
      <c r="BD445" s="40"/>
      <c r="BE445" s="40"/>
      <c r="BF445" s="40"/>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row>
    <row r="446" spans="10:158" x14ac:dyDescent="0.25">
      <c r="J446" s="40"/>
      <c r="K446" s="40"/>
      <c r="L446" s="40"/>
      <c r="M446" s="40"/>
      <c r="N446" s="40"/>
      <c r="O446" s="40"/>
      <c r="P446" s="40"/>
      <c r="Q446" s="40"/>
      <c r="R446" s="40"/>
      <c r="S446" s="40"/>
      <c r="T446" s="40"/>
      <c r="U446" s="40"/>
      <c r="V446" s="40"/>
      <c r="W446" s="40"/>
      <c r="X446" s="40"/>
      <c r="Y446" s="40"/>
      <c r="Z446" s="40"/>
      <c r="AA446" s="40"/>
      <c r="AB446" s="40"/>
      <c r="AC446" s="40"/>
      <c r="AD446" s="40"/>
      <c r="AE446" s="40"/>
      <c r="AF446" s="40"/>
      <c r="AG446" s="40"/>
      <c r="AH446" s="40"/>
      <c r="AI446" s="40"/>
      <c r="AJ446" s="40"/>
      <c r="AK446" s="40"/>
      <c r="AL446" s="40"/>
      <c r="AM446" s="40"/>
      <c r="AN446" s="40"/>
      <c r="AO446" s="40"/>
      <c r="AP446" s="40"/>
      <c r="AQ446" s="40"/>
      <c r="AR446" s="40"/>
      <c r="AS446" s="40"/>
      <c r="AT446" s="40"/>
      <c r="AU446" s="40"/>
      <c r="AV446" s="40"/>
      <c r="AW446" s="40"/>
      <c r="AX446" s="40"/>
      <c r="AY446" s="40"/>
      <c r="AZ446" s="40"/>
      <c r="BA446" s="40"/>
      <c r="BB446" s="40"/>
      <c r="BC446" s="40"/>
      <c r="BD446" s="40"/>
      <c r="BE446" s="40"/>
      <c r="BF446" s="40"/>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row>
    <row r="447" spans="10:158" x14ac:dyDescent="0.25">
      <c r="J447" s="40"/>
      <c r="K447" s="40"/>
      <c r="L447" s="40"/>
      <c r="M447" s="40"/>
      <c r="N447" s="40"/>
      <c r="O447" s="40"/>
      <c r="P447" s="40"/>
      <c r="Q447" s="40"/>
      <c r="R447" s="40"/>
      <c r="S447" s="40"/>
      <c r="T447" s="40"/>
      <c r="U447" s="40"/>
      <c r="V447" s="40"/>
      <c r="W447" s="40"/>
      <c r="X447" s="40"/>
      <c r="Y447" s="40"/>
      <c r="Z447" s="40"/>
      <c r="AA447" s="40"/>
      <c r="AB447" s="40"/>
      <c r="AC447" s="40"/>
      <c r="AD447" s="40"/>
      <c r="AE447" s="40"/>
      <c r="AF447" s="40"/>
      <c r="AG447" s="40"/>
      <c r="AH447" s="40"/>
      <c r="AI447" s="40"/>
      <c r="AJ447" s="40"/>
      <c r="AK447" s="40"/>
      <c r="AL447" s="40"/>
      <c r="AM447" s="40"/>
      <c r="AN447" s="40"/>
      <c r="AO447" s="40"/>
      <c r="AP447" s="40"/>
      <c r="AQ447" s="40"/>
      <c r="AR447" s="40"/>
      <c r="AS447" s="40"/>
      <c r="AT447" s="40"/>
      <c r="AU447" s="40"/>
      <c r="AV447" s="40"/>
      <c r="AW447" s="40"/>
      <c r="AX447" s="40"/>
      <c r="AY447" s="40"/>
      <c r="AZ447" s="40"/>
      <c r="BA447" s="40"/>
      <c r="BB447" s="40"/>
      <c r="BC447" s="40"/>
      <c r="BD447" s="40"/>
      <c r="BE447" s="40"/>
      <c r="BF447" s="40"/>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row>
    <row r="448" spans="10:158" x14ac:dyDescent="0.25">
      <c r="J448" s="40"/>
      <c r="K448" s="40"/>
      <c r="L448" s="40"/>
      <c r="M448" s="40"/>
      <c r="N448" s="40"/>
      <c r="O448" s="40"/>
      <c r="P448" s="40"/>
      <c r="Q448" s="40"/>
      <c r="R448" s="40"/>
      <c r="S448" s="40"/>
      <c r="T448" s="40"/>
      <c r="U448" s="40"/>
      <c r="V448" s="40"/>
      <c r="W448" s="40"/>
      <c r="X448" s="40"/>
      <c r="Y448" s="40"/>
      <c r="Z448" s="40"/>
      <c r="AA448" s="40"/>
      <c r="AB448" s="40"/>
      <c r="AC448" s="40"/>
      <c r="AD448" s="40"/>
      <c r="AE448" s="40"/>
      <c r="AF448" s="40"/>
      <c r="AG448" s="40"/>
      <c r="AH448" s="40"/>
      <c r="AI448" s="40"/>
      <c r="AJ448" s="40"/>
      <c r="AK448" s="40"/>
      <c r="AL448" s="40"/>
      <c r="AM448" s="40"/>
      <c r="AN448" s="40"/>
      <c r="AO448" s="40"/>
      <c r="AP448" s="40"/>
      <c r="AQ448" s="40"/>
      <c r="AR448" s="40"/>
      <c r="AS448" s="40"/>
      <c r="AT448" s="40"/>
      <c r="AU448" s="40"/>
      <c r="AV448" s="40"/>
      <c r="AW448" s="40"/>
      <c r="AX448" s="40"/>
      <c r="AY448" s="40"/>
      <c r="AZ448" s="40"/>
      <c r="BA448" s="40"/>
      <c r="BB448" s="40"/>
      <c r="BC448" s="40"/>
      <c r="BD448" s="40"/>
      <c r="BE448" s="40"/>
      <c r="BF448" s="40"/>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row>
    <row r="449" spans="10:158" x14ac:dyDescent="0.25">
      <c r="J449" s="40"/>
      <c r="K449" s="40"/>
      <c r="L449" s="40"/>
      <c r="M449" s="40"/>
      <c r="N449" s="40"/>
      <c r="O449" s="40"/>
      <c r="P449" s="40"/>
      <c r="Q449" s="40"/>
      <c r="R449" s="40"/>
      <c r="S449" s="40"/>
      <c r="T449" s="40"/>
      <c r="U449" s="40"/>
      <c r="V449" s="40"/>
      <c r="W449" s="40"/>
      <c r="X449" s="40"/>
      <c r="Y449" s="40"/>
      <c r="Z449" s="40"/>
      <c r="AA449" s="40"/>
      <c r="AB449" s="40"/>
      <c r="AC449" s="40"/>
      <c r="AD449" s="40"/>
      <c r="AE449" s="40"/>
      <c r="AF449" s="40"/>
      <c r="AG449" s="40"/>
      <c r="AH449" s="40"/>
      <c r="AI449" s="40"/>
      <c r="AJ449" s="40"/>
      <c r="AK449" s="40"/>
      <c r="AL449" s="40"/>
      <c r="AM449" s="40"/>
      <c r="AN449" s="40"/>
      <c r="AO449" s="40"/>
      <c r="AP449" s="40"/>
      <c r="AQ449" s="40"/>
      <c r="AR449" s="40"/>
      <c r="AS449" s="40"/>
      <c r="AT449" s="40"/>
      <c r="AU449" s="40"/>
      <c r="AV449" s="40"/>
      <c r="AW449" s="40"/>
      <c r="AX449" s="40"/>
      <c r="AY449" s="40"/>
      <c r="AZ449" s="40"/>
      <c r="BA449" s="40"/>
      <c r="BB449" s="40"/>
      <c r="BC449" s="40"/>
      <c r="BD449" s="40"/>
      <c r="BE449" s="40"/>
      <c r="BF449" s="40"/>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row>
    <row r="450" spans="10:158" x14ac:dyDescent="0.25">
      <c r="J450" s="40"/>
      <c r="K450" s="40"/>
      <c r="L450" s="40"/>
      <c r="M450" s="40"/>
      <c r="N450" s="40"/>
      <c r="O450" s="40"/>
      <c r="P450" s="40"/>
      <c r="Q450" s="40"/>
      <c r="R450" s="40"/>
      <c r="S450" s="40"/>
      <c r="T450" s="40"/>
      <c r="U450" s="40"/>
      <c r="V450" s="40"/>
      <c r="W450" s="40"/>
      <c r="X450" s="40"/>
      <c r="Y450" s="40"/>
      <c r="Z450" s="40"/>
      <c r="AA450" s="40"/>
      <c r="AB450" s="40"/>
      <c r="AC450" s="40"/>
      <c r="AD450" s="40"/>
      <c r="AE450" s="40"/>
      <c r="AF450" s="40"/>
      <c r="AG450" s="40"/>
      <c r="AH450" s="40"/>
      <c r="AI450" s="40"/>
      <c r="AJ450" s="40"/>
      <c r="AK450" s="40"/>
      <c r="AL450" s="40"/>
      <c r="AM450" s="40"/>
      <c r="AN450" s="40"/>
      <c r="AO450" s="40"/>
      <c r="AP450" s="40"/>
      <c r="AQ450" s="40"/>
      <c r="AR450" s="40"/>
      <c r="AS450" s="40"/>
      <c r="AT450" s="40"/>
      <c r="AU450" s="40"/>
      <c r="AV450" s="40"/>
      <c r="AW450" s="40"/>
      <c r="AX450" s="40"/>
      <c r="AY450" s="40"/>
      <c r="AZ450" s="40"/>
      <c r="BA450" s="40"/>
      <c r="BB450" s="40"/>
      <c r="BC450" s="40"/>
      <c r="BD450" s="40"/>
      <c r="BE450" s="40"/>
      <c r="BF450" s="4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row>
    <row r="451" spans="10:158" x14ac:dyDescent="0.25">
      <c r="J451" s="40"/>
      <c r="K451" s="40"/>
      <c r="L451" s="40"/>
      <c r="M451" s="40"/>
      <c r="N451" s="40"/>
      <c r="O451" s="40"/>
      <c r="P451" s="40"/>
      <c r="Q451" s="40"/>
      <c r="R451" s="40"/>
      <c r="S451" s="40"/>
      <c r="T451" s="40"/>
      <c r="U451" s="40"/>
      <c r="V451" s="40"/>
      <c r="W451" s="40"/>
      <c r="X451" s="40"/>
      <c r="Y451" s="40"/>
      <c r="Z451" s="40"/>
      <c r="AA451" s="40"/>
      <c r="AB451" s="40"/>
      <c r="AC451" s="40"/>
      <c r="AD451" s="40"/>
      <c r="AE451" s="40"/>
      <c r="AF451" s="40"/>
      <c r="AG451" s="40"/>
      <c r="AH451" s="40"/>
      <c r="AI451" s="40"/>
      <c r="AJ451" s="40"/>
      <c r="AK451" s="40"/>
      <c r="AL451" s="40"/>
      <c r="AM451" s="40"/>
      <c r="AN451" s="40"/>
      <c r="AO451" s="40"/>
      <c r="AP451" s="40"/>
      <c r="AQ451" s="40"/>
      <c r="AR451" s="40"/>
      <c r="AS451" s="40"/>
      <c r="AT451" s="40"/>
      <c r="AU451" s="40"/>
      <c r="AV451" s="40"/>
      <c r="AW451" s="40"/>
      <c r="AX451" s="40"/>
      <c r="AY451" s="40"/>
      <c r="AZ451" s="40"/>
      <c r="BA451" s="40"/>
      <c r="BB451" s="40"/>
      <c r="BC451" s="40"/>
      <c r="BD451" s="40"/>
      <c r="BE451" s="40"/>
      <c r="BF451" s="40"/>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row>
    <row r="452" spans="10:158" x14ac:dyDescent="0.25">
      <c r="J452" s="40"/>
      <c r="K452" s="40"/>
      <c r="L452" s="40"/>
      <c r="M452" s="40"/>
      <c r="N452" s="40"/>
      <c r="O452" s="40"/>
      <c r="P452" s="40"/>
      <c r="Q452" s="40"/>
      <c r="R452" s="40"/>
      <c r="S452" s="40"/>
      <c r="T452" s="40"/>
      <c r="U452" s="40"/>
      <c r="V452" s="40"/>
      <c r="W452" s="40"/>
      <c r="X452" s="40"/>
      <c r="Y452" s="40"/>
      <c r="Z452" s="40"/>
      <c r="AA452" s="40"/>
      <c r="AB452" s="40"/>
      <c r="AC452" s="40"/>
      <c r="AD452" s="40"/>
      <c r="AE452" s="40"/>
      <c r="AF452" s="40"/>
      <c r="AG452" s="40"/>
      <c r="AH452" s="40"/>
      <c r="AI452" s="40"/>
      <c r="AJ452" s="40"/>
      <c r="AK452" s="40"/>
      <c r="AL452" s="40"/>
      <c r="AM452" s="40"/>
      <c r="AN452" s="40"/>
      <c r="AO452" s="40"/>
      <c r="AP452" s="40"/>
      <c r="AQ452" s="40"/>
      <c r="AR452" s="40"/>
      <c r="AS452" s="40"/>
      <c r="AT452" s="40"/>
      <c r="AU452" s="40"/>
      <c r="AV452" s="40"/>
      <c r="AW452" s="40"/>
      <c r="AX452" s="40"/>
      <c r="AY452" s="40"/>
      <c r="AZ452" s="40"/>
      <c r="BA452" s="40"/>
      <c r="BB452" s="40"/>
      <c r="BC452" s="40"/>
      <c r="BD452" s="40"/>
      <c r="BE452" s="40"/>
      <c r="BF452" s="40"/>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row>
    <row r="453" spans="10:158" x14ac:dyDescent="0.25">
      <c r="J453" s="40"/>
      <c r="K453" s="40"/>
      <c r="L453" s="40"/>
      <c r="M453" s="40"/>
      <c r="N453" s="40"/>
      <c r="O453" s="40"/>
      <c r="P453" s="40"/>
      <c r="Q453" s="40"/>
      <c r="R453" s="40"/>
      <c r="S453" s="40"/>
      <c r="T453" s="40"/>
      <c r="U453" s="40"/>
      <c r="V453" s="40"/>
      <c r="W453" s="40"/>
      <c r="X453" s="40"/>
      <c r="Y453" s="40"/>
      <c r="Z453" s="40"/>
      <c r="AA453" s="40"/>
      <c r="AB453" s="40"/>
      <c r="AC453" s="40"/>
      <c r="AD453" s="40"/>
      <c r="AE453" s="40"/>
      <c r="AF453" s="40"/>
      <c r="AG453" s="40"/>
      <c r="AH453" s="40"/>
      <c r="AI453" s="40"/>
      <c r="AJ453" s="40"/>
      <c r="AK453" s="40"/>
      <c r="AL453" s="40"/>
      <c r="AM453" s="40"/>
      <c r="AN453" s="40"/>
      <c r="AO453" s="40"/>
      <c r="AP453" s="40"/>
      <c r="AQ453" s="40"/>
      <c r="AR453" s="40"/>
      <c r="AS453" s="40"/>
      <c r="AT453" s="40"/>
      <c r="AU453" s="40"/>
      <c r="AV453" s="40"/>
      <c r="AW453" s="40"/>
      <c r="AX453" s="40"/>
      <c r="AY453" s="40"/>
      <c r="AZ453" s="40"/>
      <c r="BA453" s="40"/>
      <c r="BB453" s="40"/>
      <c r="BC453" s="40"/>
      <c r="BD453" s="40"/>
      <c r="BE453" s="40"/>
      <c r="BF453" s="40"/>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row>
    <row r="454" spans="10:158" x14ac:dyDescent="0.25">
      <c r="J454" s="40"/>
      <c r="K454" s="40"/>
      <c r="L454" s="40"/>
      <c r="M454" s="40"/>
      <c r="N454" s="40"/>
      <c r="O454" s="40"/>
      <c r="P454" s="40"/>
      <c r="Q454" s="40"/>
      <c r="R454" s="40"/>
      <c r="S454" s="40"/>
      <c r="T454" s="40"/>
      <c r="U454" s="40"/>
      <c r="V454" s="40"/>
      <c r="W454" s="40"/>
      <c r="X454" s="40"/>
      <c r="Y454" s="40"/>
      <c r="Z454" s="40"/>
      <c r="AA454" s="40"/>
      <c r="AB454" s="40"/>
      <c r="AC454" s="40"/>
      <c r="AD454" s="40"/>
      <c r="AE454" s="40"/>
      <c r="AF454" s="40"/>
      <c r="AG454" s="40"/>
      <c r="AH454" s="40"/>
      <c r="AI454" s="40"/>
      <c r="AJ454" s="40"/>
      <c r="AK454" s="40"/>
      <c r="AL454" s="40"/>
      <c r="AM454" s="40"/>
      <c r="AN454" s="40"/>
      <c r="AO454" s="40"/>
      <c r="AP454" s="40"/>
      <c r="AQ454" s="40"/>
      <c r="AR454" s="40"/>
      <c r="AS454" s="40"/>
      <c r="AT454" s="40"/>
      <c r="AU454" s="40"/>
      <c r="AV454" s="40"/>
      <c r="AW454" s="40"/>
      <c r="AX454" s="40"/>
      <c r="AY454" s="40"/>
      <c r="AZ454" s="40"/>
      <c r="BA454" s="40"/>
      <c r="BB454" s="40"/>
      <c r="BC454" s="40"/>
      <c r="BD454" s="40"/>
      <c r="BE454" s="40"/>
      <c r="BF454" s="40"/>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row>
    <row r="455" spans="10:158" x14ac:dyDescent="0.25">
      <c r="J455" s="40"/>
      <c r="K455" s="40"/>
      <c r="L455" s="40"/>
      <c r="M455" s="40"/>
      <c r="N455" s="40"/>
      <c r="O455" s="40"/>
      <c r="P455" s="40"/>
      <c r="Q455" s="40"/>
      <c r="R455" s="40"/>
      <c r="S455" s="40"/>
      <c r="T455" s="40"/>
      <c r="U455" s="40"/>
      <c r="V455" s="40"/>
      <c r="W455" s="40"/>
      <c r="X455" s="40"/>
      <c r="Y455" s="40"/>
      <c r="Z455" s="40"/>
      <c r="AA455" s="40"/>
      <c r="AB455" s="40"/>
      <c r="AC455" s="40"/>
      <c r="AD455" s="40"/>
      <c r="AE455" s="40"/>
      <c r="AF455" s="40"/>
      <c r="AG455" s="40"/>
      <c r="AH455" s="40"/>
      <c r="AI455" s="40"/>
      <c r="AJ455" s="40"/>
      <c r="AK455" s="40"/>
      <c r="AL455" s="40"/>
      <c r="AM455" s="40"/>
      <c r="AN455" s="40"/>
      <c r="AO455" s="40"/>
      <c r="AP455" s="40"/>
      <c r="AQ455" s="40"/>
      <c r="AR455" s="40"/>
      <c r="AS455" s="40"/>
      <c r="AT455" s="40"/>
      <c r="AU455" s="40"/>
      <c r="AV455" s="40"/>
      <c r="AW455" s="40"/>
      <c r="AX455" s="40"/>
      <c r="AY455" s="40"/>
      <c r="AZ455" s="40"/>
      <c r="BA455" s="40"/>
      <c r="BB455" s="40"/>
      <c r="BC455" s="40"/>
      <c r="BD455" s="40"/>
      <c r="BE455" s="40"/>
      <c r="BF455" s="40"/>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row>
    <row r="456" spans="10:158" x14ac:dyDescent="0.25">
      <c r="J456" s="40"/>
      <c r="K456" s="40"/>
      <c r="L456" s="40"/>
      <c r="M456" s="40"/>
      <c r="N456" s="40"/>
      <c r="O456" s="40"/>
      <c r="P456" s="40"/>
      <c r="Q456" s="40"/>
      <c r="R456" s="40"/>
      <c r="S456" s="40"/>
      <c r="T456" s="40"/>
      <c r="U456" s="40"/>
      <c r="V456" s="40"/>
      <c r="W456" s="40"/>
      <c r="X456" s="40"/>
      <c r="Y456" s="40"/>
      <c r="Z456" s="40"/>
      <c r="AA456" s="40"/>
      <c r="AB456" s="40"/>
      <c r="AC456" s="40"/>
      <c r="AD456" s="40"/>
      <c r="AE456" s="40"/>
      <c r="AF456" s="40"/>
      <c r="AG456" s="40"/>
      <c r="AH456" s="40"/>
      <c r="AI456" s="40"/>
      <c r="AJ456" s="40"/>
      <c r="AK456" s="40"/>
      <c r="AL456" s="40"/>
      <c r="AM456" s="40"/>
      <c r="AN456" s="40"/>
      <c r="AO456" s="40"/>
      <c r="AP456" s="40"/>
      <c r="AQ456" s="40"/>
      <c r="AR456" s="40"/>
      <c r="AS456" s="40"/>
      <c r="AT456" s="40"/>
      <c r="AU456" s="40"/>
      <c r="AV456" s="40"/>
      <c r="AW456" s="40"/>
      <c r="AX456" s="40"/>
      <c r="AY456" s="40"/>
      <c r="AZ456" s="40"/>
      <c r="BA456" s="40"/>
      <c r="BB456" s="40"/>
      <c r="BC456" s="40"/>
      <c r="BD456" s="40"/>
      <c r="BE456" s="40"/>
      <c r="BF456" s="40"/>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row>
    <row r="457" spans="10:158" x14ac:dyDescent="0.25">
      <c r="J457" s="40"/>
      <c r="K457" s="40"/>
      <c r="L457" s="40"/>
      <c r="M457" s="40"/>
      <c r="N457" s="40"/>
      <c r="O457" s="40"/>
      <c r="P457" s="40"/>
      <c r="Q457" s="40"/>
      <c r="R457" s="40"/>
      <c r="S457" s="40"/>
      <c r="T457" s="40"/>
      <c r="U457" s="40"/>
      <c r="V457" s="40"/>
      <c r="W457" s="40"/>
      <c r="X457" s="40"/>
      <c r="Y457" s="40"/>
      <c r="Z457" s="40"/>
      <c r="AA457" s="40"/>
      <c r="AB457" s="40"/>
      <c r="AC457" s="40"/>
      <c r="AD457" s="40"/>
      <c r="AE457" s="40"/>
      <c r="AF457" s="40"/>
      <c r="AG457" s="40"/>
      <c r="AH457" s="40"/>
      <c r="AI457" s="40"/>
      <c r="AJ457" s="40"/>
      <c r="AK457" s="40"/>
      <c r="AL457" s="40"/>
      <c r="AM457" s="40"/>
      <c r="AN457" s="40"/>
      <c r="AO457" s="40"/>
      <c r="AP457" s="40"/>
      <c r="AQ457" s="40"/>
      <c r="AR457" s="40"/>
      <c r="AS457" s="40"/>
      <c r="AT457" s="40"/>
      <c r="AU457" s="40"/>
      <c r="AV457" s="40"/>
      <c r="AW457" s="40"/>
      <c r="AX457" s="40"/>
      <c r="AY457" s="40"/>
      <c r="AZ457" s="40"/>
      <c r="BA457" s="40"/>
      <c r="BB457" s="40"/>
      <c r="BC457" s="40"/>
      <c r="BD457" s="40"/>
      <c r="BE457" s="40"/>
      <c r="BF457" s="40"/>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row>
    <row r="458" spans="10:158" x14ac:dyDescent="0.25">
      <c r="J458" s="40"/>
      <c r="K458" s="40"/>
      <c r="L458" s="40"/>
      <c r="M458" s="40"/>
      <c r="N458" s="40"/>
      <c r="O458" s="40"/>
      <c r="P458" s="40"/>
      <c r="Q458" s="40"/>
      <c r="R458" s="40"/>
      <c r="S458" s="40"/>
      <c r="T458" s="40"/>
      <c r="U458" s="40"/>
      <c r="V458" s="40"/>
      <c r="W458" s="40"/>
      <c r="X458" s="40"/>
      <c r="Y458" s="40"/>
      <c r="Z458" s="40"/>
      <c r="AA458" s="40"/>
      <c r="AB458" s="40"/>
      <c r="AC458" s="40"/>
      <c r="AD458" s="40"/>
      <c r="AE458" s="40"/>
      <c r="AF458" s="40"/>
      <c r="AG458" s="40"/>
      <c r="AH458" s="40"/>
      <c r="AI458" s="40"/>
      <c r="AJ458" s="40"/>
      <c r="AK458" s="40"/>
      <c r="AL458" s="40"/>
      <c r="AM458" s="40"/>
      <c r="AN458" s="40"/>
      <c r="AO458" s="40"/>
      <c r="AP458" s="40"/>
      <c r="AQ458" s="40"/>
      <c r="AR458" s="40"/>
      <c r="AS458" s="40"/>
      <c r="AT458" s="40"/>
      <c r="AU458" s="40"/>
      <c r="AV458" s="40"/>
      <c r="AW458" s="40"/>
      <c r="AX458" s="40"/>
      <c r="AY458" s="40"/>
      <c r="AZ458" s="40"/>
      <c r="BA458" s="40"/>
      <c r="BB458" s="40"/>
      <c r="BC458" s="40"/>
      <c r="BD458" s="40"/>
      <c r="BE458" s="40"/>
      <c r="BF458" s="40"/>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row>
    <row r="459" spans="10:158" x14ac:dyDescent="0.25">
      <c r="J459" s="40"/>
      <c r="K459" s="40"/>
      <c r="L459" s="40"/>
      <c r="M459" s="40"/>
      <c r="N459" s="40"/>
      <c r="O459" s="40"/>
      <c r="P459" s="40"/>
      <c r="Q459" s="40"/>
      <c r="R459" s="40"/>
      <c r="S459" s="40"/>
      <c r="T459" s="40"/>
      <c r="U459" s="40"/>
      <c r="V459" s="40"/>
      <c r="W459" s="40"/>
      <c r="X459" s="40"/>
      <c r="Y459" s="40"/>
      <c r="Z459" s="40"/>
      <c r="AA459" s="40"/>
      <c r="AB459" s="40"/>
      <c r="AC459" s="40"/>
      <c r="AD459" s="40"/>
      <c r="AE459" s="40"/>
      <c r="AF459" s="40"/>
      <c r="AG459" s="40"/>
      <c r="AH459" s="40"/>
      <c r="AI459" s="40"/>
      <c r="AJ459" s="40"/>
      <c r="AK459" s="40"/>
      <c r="AL459" s="40"/>
      <c r="AM459" s="40"/>
      <c r="AN459" s="40"/>
      <c r="AO459" s="40"/>
      <c r="AP459" s="40"/>
      <c r="AQ459" s="40"/>
      <c r="AR459" s="40"/>
      <c r="AS459" s="40"/>
      <c r="AT459" s="40"/>
      <c r="AU459" s="40"/>
      <c r="AV459" s="40"/>
      <c r="AW459" s="40"/>
      <c r="AX459" s="40"/>
      <c r="AY459" s="40"/>
      <c r="AZ459" s="40"/>
      <c r="BA459" s="40"/>
      <c r="BB459" s="40"/>
      <c r="BC459" s="40"/>
      <c r="BD459" s="40"/>
      <c r="BE459" s="40"/>
      <c r="BF459" s="40"/>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row>
    <row r="460" spans="10:158" x14ac:dyDescent="0.25">
      <c r="J460" s="40"/>
      <c r="K460" s="40"/>
      <c r="L460" s="40"/>
      <c r="M460" s="40"/>
      <c r="N460" s="40"/>
      <c r="O460" s="40"/>
      <c r="P460" s="40"/>
      <c r="Q460" s="40"/>
      <c r="R460" s="40"/>
      <c r="S460" s="40"/>
      <c r="T460" s="40"/>
      <c r="U460" s="40"/>
      <c r="V460" s="40"/>
      <c r="W460" s="40"/>
      <c r="X460" s="40"/>
      <c r="Y460" s="40"/>
      <c r="Z460" s="40"/>
      <c r="AA460" s="40"/>
      <c r="AB460" s="40"/>
      <c r="AC460" s="40"/>
      <c r="AD460" s="40"/>
      <c r="AE460" s="40"/>
      <c r="AF460" s="40"/>
      <c r="AG460" s="40"/>
      <c r="AH460" s="40"/>
      <c r="AI460" s="40"/>
      <c r="AJ460" s="40"/>
      <c r="AK460" s="40"/>
      <c r="AL460" s="40"/>
      <c r="AM460" s="40"/>
      <c r="AN460" s="40"/>
      <c r="AO460" s="40"/>
      <c r="AP460" s="40"/>
      <c r="AQ460" s="40"/>
      <c r="AR460" s="40"/>
      <c r="AS460" s="40"/>
      <c r="AT460" s="40"/>
      <c r="AU460" s="40"/>
      <c r="AV460" s="40"/>
      <c r="AW460" s="40"/>
      <c r="AX460" s="40"/>
      <c r="AY460" s="40"/>
      <c r="AZ460" s="40"/>
      <c r="BA460" s="40"/>
      <c r="BB460" s="40"/>
      <c r="BC460" s="40"/>
      <c r="BD460" s="40"/>
      <c r="BE460" s="40"/>
      <c r="BF460" s="4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row>
    <row r="461" spans="10:158" x14ac:dyDescent="0.25">
      <c r="J461" s="40"/>
      <c r="K461" s="40"/>
      <c r="L461" s="40"/>
      <c r="M461" s="40"/>
      <c r="N461" s="40"/>
      <c r="O461" s="40"/>
      <c r="P461" s="40"/>
      <c r="Q461" s="40"/>
      <c r="R461" s="40"/>
      <c r="S461" s="40"/>
      <c r="T461" s="40"/>
      <c r="U461" s="40"/>
      <c r="V461" s="40"/>
      <c r="W461" s="40"/>
      <c r="X461" s="40"/>
      <c r="Y461" s="40"/>
      <c r="Z461" s="40"/>
      <c r="AA461" s="40"/>
      <c r="AB461" s="40"/>
      <c r="AC461" s="40"/>
      <c r="AD461" s="40"/>
      <c r="AE461" s="40"/>
      <c r="AF461" s="40"/>
      <c r="AG461" s="40"/>
      <c r="AH461" s="40"/>
      <c r="AI461" s="40"/>
      <c r="AJ461" s="40"/>
      <c r="AK461" s="40"/>
      <c r="AL461" s="40"/>
      <c r="AM461" s="40"/>
      <c r="AN461" s="40"/>
      <c r="AO461" s="40"/>
      <c r="AP461" s="40"/>
      <c r="AQ461" s="40"/>
      <c r="AR461" s="40"/>
      <c r="AS461" s="40"/>
      <c r="AT461" s="40"/>
      <c r="AU461" s="40"/>
      <c r="AV461" s="40"/>
      <c r="AW461" s="40"/>
      <c r="AX461" s="40"/>
      <c r="AY461" s="40"/>
      <c r="AZ461" s="40"/>
      <c r="BA461" s="40"/>
      <c r="BB461" s="40"/>
      <c r="BC461" s="40"/>
      <c r="BD461" s="40"/>
      <c r="BE461" s="40"/>
      <c r="BF461" s="40"/>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row>
    <row r="462" spans="10:158" x14ac:dyDescent="0.25">
      <c r="J462" s="40"/>
      <c r="K462" s="40"/>
      <c r="L462" s="40"/>
      <c r="M462" s="40"/>
      <c r="N462" s="40"/>
      <c r="O462" s="40"/>
      <c r="P462" s="40"/>
      <c r="Q462" s="40"/>
      <c r="R462" s="40"/>
      <c r="S462" s="40"/>
      <c r="T462" s="40"/>
      <c r="U462" s="40"/>
      <c r="V462" s="40"/>
      <c r="W462" s="40"/>
      <c r="X462" s="40"/>
      <c r="Y462" s="40"/>
      <c r="Z462" s="40"/>
      <c r="AA462" s="40"/>
      <c r="AB462" s="40"/>
      <c r="AC462" s="40"/>
      <c r="AD462" s="40"/>
      <c r="AE462" s="40"/>
      <c r="AF462" s="40"/>
      <c r="AG462" s="40"/>
      <c r="AH462" s="40"/>
      <c r="AI462" s="40"/>
      <c r="AJ462" s="40"/>
      <c r="AK462" s="40"/>
      <c r="AL462" s="40"/>
      <c r="AM462" s="40"/>
      <c r="AN462" s="40"/>
      <c r="AO462" s="40"/>
      <c r="AP462" s="40"/>
      <c r="AQ462" s="40"/>
      <c r="AR462" s="40"/>
      <c r="AS462" s="40"/>
      <c r="AT462" s="40"/>
      <c r="AU462" s="40"/>
      <c r="AV462" s="40"/>
      <c r="AW462" s="40"/>
      <c r="AX462" s="40"/>
      <c r="AY462" s="40"/>
      <c r="AZ462" s="40"/>
      <c r="BA462" s="40"/>
      <c r="BB462" s="40"/>
      <c r="BC462" s="40"/>
      <c r="BD462" s="40"/>
      <c r="BE462" s="40"/>
      <c r="BF462" s="40"/>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row>
    <row r="463" spans="10:158" x14ac:dyDescent="0.25">
      <c r="J463" s="40"/>
      <c r="K463" s="40"/>
      <c r="L463" s="40"/>
      <c r="M463" s="40"/>
      <c r="N463" s="40"/>
      <c r="O463" s="40"/>
      <c r="P463" s="40"/>
      <c r="Q463" s="40"/>
      <c r="R463" s="40"/>
      <c r="S463" s="40"/>
      <c r="T463" s="40"/>
      <c r="U463" s="40"/>
      <c r="V463" s="40"/>
      <c r="W463" s="40"/>
      <c r="X463" s="40"/>
      <c r="Y463" s="40"/>
      <c r="Z463" s="40"/>
      <c r="AA463" s="40"/>
      <c r="AB463" s="40"/>
      <c r="AC463" s="40"/>
      <c r="AD463" s="40"/>
      <c r="AE463" s="40"/>
      <c r="AF463" s="40"/>
      <c r="AG463" s="40"/>
      <c r="AH463" s="40"/>
      <c r="AI463" s="40"/>
      <c r="AJ463" s="40"/>
      <c r="AK463" s="40"/>
      <c r="AL463" s="40"/>
      <c r="AM463" s="40"/>
      <c r="AN463" s="40"/>
      <c r="AO463" s="40"/>
      <c r="AP463" s="40"/>
      <c r="AQ463" s="40"/>
      <c r="AR463" s="40"/>
      <c r="AS463" s="40"/>
      <c r="AT463" s="40"/>
      <c r="AU463" s="40"/>
      <c r="AV463" s="40"/>
      <c r="AW463" s="40"/>
      <c r="AX463" s="40"/>
      <c r="AY463" s="40"/>
      <c r="AZ463" s="40"/>
      <c r="BA463" s="40"/>
      <c r="BB463" s="40"/>
      <c r="BC463" s="40"/>
      <c r="BD463" s="40"/>
      <c r="BE463" s="40"/>
      <c r="BF463" s="40"/>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row>
    <row r="464" spans="10:158" x14ac:dyDescent="0.25">
      <c r="J464" s="40"/>
      <c r="K464" s="40"/>
      <c r="L464" s="40"/>
      <c r="M464" s="40"/>
      <c r="N464" s="40"/>
      <c r="O464" s="40"/>
      <c r="P464" s="40"/>
      <c r="Q464" s="40"/>
      <c r="R464" s="40"/>
      <c r="S464" s="40"/>
      <c r="T464" s="40"/>
      <c r="U464" s="40"/>
      <c r="V464" s="40"/>
      <c r="W464" s="40"/>
      <c r="X464" s="40"/>
      <c r="Y464" s="40"/>
      <c r="Z464" s="40"/>
      <c r="AA464" s="40"/>
      <c r="AB464" s="40"/>
      <c r="AC464" s="40"/>
      <c r="AD464" s="40"/>
      <c r="AE464" s="40"/>
      <c r="AF464" s="40"/>
      <c r="AG464" s="40"/>
      <c r="AH464" s="40"/>
      <c r="AI464" s="40"/>
      <c r="AJ464" s="40"/>
      <c r="AK464" s="40"/>
      <c r="AL464" s="40"/>
      <c r="AM464" s="40"/>
      <c r="AN464" s="40"/>
      <c r="AO464" s="40"/>
      <c r="AP464" s="40"/>
      <c r="AQ464" s="40"/>
      <c r="AR464" s="40"/>
      <c r="AS464" s="40"/>
      <c r="AT464" s="40"/>
      <c r="AU464" s="40"/>
      <c r="AV464" s="40"/>
      <c r="AW464" s="40"/>
      <c r="AX464" s="40"/>
      <c r="AY464" s="40"/>
      <c r="AZ464" s="40"/>
      <c r="BA464" s="40"/>
      <c r="BB464" s="40"/>
      <c r="BC464" s="40"/>
      <c r="BD464" s="40"/>
      <c r="BE464" s="40"/>
      <c r="BF464" s="40"/>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row>
    <row r="465" spans="10:158" x14ac:dyDescent="0.25">
      <c r="J465" s="40"/>
      <c r="K465" s="40"/>
      <c r="L465" s="40"/>
      <c r="M465" s="40"/>
      <c r="N465" s="40"/>
      <c r="O465" s="40"/>
      <c r="P465" s="40"/>
      <c r="Q465" s="40"/>
      <c r="R465" s="40"/>
      <c r="S465" s="40"/>
      <c r="T465" s="40"/>
      <c r="U465" s="40"/>
      <c r="V465" s="40"/>
      <c r="W465" s="40"/>
      <c r="X465" s="40"/>
      <c r="Y465" s="40"/>
      <c r="Z465" s="40"/>
      <c r="AA465" s="40"/>
      <c r="AB465" s="40"/>
      <c r="AC465" s="40"/>
      <c r="AD465" s="40"/>
      <c r="AE465" s="40"/>
      <c r="AF465" s="40"/>
      <c r="AG465" s="40"/>
      <c r="AH465" s="40"/>
      <c r="AI465" s="40"/>
      <c r="AJ465" s="40"/>
      <c r="AK465" s="40"/>
      <c r="AL465" s="40"/>
      <c r="AM465" s="40"/>
      <c r="AN465" s="40"/>
      <c r="AO465" s="40"/>
      <c r="AP465" s="40"/>
      <c r="AQ465" s="40"/>
      <c r="AR465" s="40"/>
      <c r="AS465" s="40"/>
      <c r="AT465" s="40"/>
      <c r="AU465" s="40"/>
      <c r="AV465" s="40"/>
      <c r="AW465" s="40"/>
      <c r="AX465" s="40"/>
      <c r="AY465" s="40"/>
      <c r="AZ465" s="40"/>
      <c r="BA465" s="40"/>
      <c r="BB465" s="40"/>
      <c r="BC465" s="40"/>
      <c r="BD465" s="40"/>
      <c r="BE465" s="40"/>
      <c r="BF465" s="40"/>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row>
    <row r="466" spans="10:158" x14ac:dyDescent="0.25">
      <c r="J466" s="40"/>
      <c r="K466" s="40"/>
      <c r="L466" s="40"/>
      <c r="M466" s="40"/>
      <c r="N466" s="40"/>
      <c r="O466" s="40"/>
      <c r="P466" s="40"/>
      <c r="Q466" s="40"/>
      <c r="R466" s="40"/>
      <c r="S466" s="40"/>
      <c r="T466" s="40"/>
      <c r="U466" s="40"/>
      <c r="V466" s="40"/>
      <c r="W466" s="40"/>
      <c r="X466" s="40"/>
      <c r="Y466" s="40"/>
      <c r="Z466" s="40"/>
      <c r="AA466" s="40"/>
      <c r="AB466" s="40"/>
      <c r="AC466" s="40"/>
      <c r="AD466" s="40"/>
      <c r="AE466" s="40"/>
      <c r="AF466" s="40"/>
      <c r="AG466" s="40"/>
      <c r="AH466" s="40"/>
      <c r="AI466" s="40"/>
      <c r="AJ466" s="40"/>
      <c r="AK466" s="40"/>
      <c r="AL466" s="40"/>
      <c r="AM466" s="40"/>
      <c r="AN466" s="40"/>
      <c r="AO466" s="40"/>
      <c r="AP466" s="40"/>
      <c r="AQ466" s="40"/>
      <c r="AR466" s="40"/>
      <c r="AS466" s="40"/>
      <c r="AT466" s="40"/>
      <c r="AU466" s="40"/>
      <c r="AV466" s="40"/>
      <c r="AW466" s="40"/>
      <c r="AX466" s="40"/>
      <c r="AY466" s="40"/>
      <c r="AZ466" s="40"/>
      <c r="BA466" s="40"/>
      <c r="BB466" s="40"/>
      <c r="BC466" s="40"/>
      <c r="BD466" s="40"/>
      <c r="BE466" s="40"/>
      <c r="BF466" s="40"/>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row>
    <row r="467" spans="10:158" x14ac:dyDescent="0.25">
      <c r="J467" s="40"/>
      <c r="K467" s="40"/>
      <c r="L467" s="40"/>
      <c r="M467" s="40"/>
      <c r="N467" s="40"/>
      <c r="O467" s="40"/>
      <c r="P467" s="40"/>
      <c r="Q467" s="40"/>
      <c r="R467" s="40"/>
      <c r="S467" s="40"/>
      <c r="T467" s="40"/>
      <c r="U467" s="40"/>
      <c r="V467" s="40"/>
      <c r="W467" s="40"/>
      <c r="X467" s="40"/>
      <c r="Y467" s="40"/>
      <c r="Z467" s="40"/>
      <c r="AA467" s="40"/>
      <c r="AB467" s="40"/>
      <c r="AC467" s="40"/>
      <c r="AD467" s="40"/>
      <c r="AE467" s="40"/>
      <c r="AF467" s="40"/>
      <c r="AG467" s="40"/>
      <c r="AH467" s="40"/>
      <c r="AI467" s="40"/>
      <c r="AJ467" s="40"/>
      <c r="AK467" s="40"/>
      <c r="AL467" s="40"/>
      <c r="AM467" s="40"/>
      <c r="AN467" s="40"/>
      <c r="AO467" s="40"/>
      <c r="AP467" s="40"/>
      <c r="AQ467" s="40"/>
      <c r="AR467" s="40"/>
      <c r="AS467" s="40"/>
      <c r="AT467" s="40"/>
      <c r="AU467" s="40"/>
      <c r="AV467" s="40"/>
      <c r="AW467" s="40"/>
      <c r="AX467" s="40"/>
      <c r="AY467" s="40"/>
      <c r="AZ467" s="40"/>
      <c r="BA467" s="40"/>
      <c r="BB467" s="40"/>
      <c r="BC467" s="40"/>
      <c r="BD467" s="40"/>
      <c r="BE467" s="40"/>
      <c r="BF467" s="40"/>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row>
    <row r="468" spans="10:158" x14ac:dyDescent="0.25">
      <c r="J468" s="40"/>
      <c r="K468" s="40"/>
      <c r="L468" s="40"/>
      <c r="M468" s="40"/>
      <c r="N468" s="40"/>
      <c r="O468" s="40"/>
      <c r="P468" s="40"/>
      <c r="Q468" s="40"/>
      <c r="R468" s="40"/>
      <c r="S468" s="40"/>
      <c r="T468" s="40"/>
      <c r="U468" s="40"/>
      <c r="V468" s="40"/>
      <c r="W468" s="40"/>
      <c r="X468" s="40"/>
      <c r="Y468" s="40"/>
      <c r="Z468" s="40"/>
      <c r="AA468" s="40"/>
      <c r="AB468" s="40"/>
      <c r="AC468" s="40"/>
      <c r="AD468" s="40"/>
      <c r="AE468" s="40"/>
      <c r="AF468" s="40"/>
      <c r="AG468" s="40"/>
      <c r="AH468" s="40"/>
      <c r="AI468" s="40"/>
      <c r="AJ468" s="40"/>
      <c r="AK468" s="40"/>
      <c r="AL468" s="40"/>
      <c r="AM468" s="40"/>
      <c r="AN468" s="40"/>
      <c r="AO468" s="40"/>
      <c r="AP468" s="40"/>
      <c r="AQ468" s="40"/>
      <c r="AR468" s="40"/>
      <c r="AS468" s="40"/>
      <c r="AT468" s="40"/>
      <c r="AU468" s="40"/>
      <c r="AV468" s="40"/>
      <c r="AW468" s="40"/>
      <c r="AX468" s="40"/>
      <c r="AY468" s="40"/>
      <c r="AZ468" s="40"/>
      <c r="BA468" s="40"/>
      <c r="BB468" s="40"/>
      <c r="BC468" s="40"/>
      <c r="BD468" s="40"/>
      <c r="BE468" s="40"/>
      <c r="BF468" s="40"/>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row>
    <row r="469" spans="10:158" x14ac:dyDescent="0.25">
      <c r="J469" s="40"/>
      <c r="K469" s="40"/>
      <c r="L469" s="40"/>
      <c r="M469" s="40"/>
      <c r="N469" s="40"/>
      <c r="O469" s="40"/>
      <c r="P469" s="40"/>
      <c r="Q469" s="40"/>
      <c r="R469" s="40"/>
      <c r="S469" s="40"/>
      <c r="T469" s="40"/>
      <c r="U469" s="40"/>
      <c r="V469" s="40"/>
      <c r="W469" s="40"/>
      <c r="X469" s="40"/>
      <c r="Y469" s="40"/>
      <c r="Z469" s="40"/>
      <c r="AA469" s="40"/>
      <c r="AB469" s="40"/>
      <c r="AC469" s="40"/>
      <c r="AD469" s="40"/>
      <c r="AE469" s="40"/>
      <c r="AF469" s="40"/>
      <c r="AG469" s="40"/>
      <c r="AH469" s="40"/>
      <c r="AI469" s="40"/>
      <c r="AJ469" s="40"/>
      <c r="AK469" s="40"/>
      <c r="AL469" s="40"/>
      <c r="AM469" s="40"/>
      <c r="AN469" s="40"/>
      <c r="AO469" s="40"/>
      <c r="AP469" s="40"/>
      <c r="AQ469" s="40"/>
      <c r="AR469" s="40"/>
      <c r="AS469" s="40"/>
      <c r="AT469" s="40"/>
      <c r="AU469" s="40"/>
      <c r="AV469" s="40"/>
      <c r="AW469" s="40"/>
      <c r="AX469" s="40"/>
      <c r="AY469" s="40"/>
      <c r="AZ469" s="40"/>
      <c r="BA469" s="40"/>
      <c r="BB469" s="40"/>
      <c r="BC469" s="40"/>
      <c r="BD469" s="40"/>
      <c r="BE469" s="40"/>
      <c r="BF469" s="40"/>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row>
    <row r="470" spans="10:158" x14ac:dyDescent="0.25">
      <c r="J470" s="40"/>
      <c r="K470" s="40"/>
      <c r="L470" s="40"/>
      <c r="M470" s="40"/>
      <c r="N470" s="40"/>
      <c r="O470" s="40"/>
      <c r="P470" s="40"/>
      <c r="Q470" s="40"/>
      <c r="R470" s="40"/>
      <c r="S470" s="40"/>
      <c r="T470" s="40"/>
      <c r="U470" s="40"/>
      <c r="V470" s="40"/>
      <c r="W470" s="40"/>
      <c r="X470" s="40"/>
      <c r="Y470" s="40"/>
      <c r="Z470" s="40"/>
      <c r="AA470" s="40"/>
      <c r="AB470" s="40"/>
      <c r="AC470" s="40"/>
      <c r="AD470" s="40"/>
      <c r="AE470" s="40"/>
      <c r="AF470" s="40"/>
      <c r="AG470" s="40"/>
      <c r="AH470" s="40"/>
      <c r="AI470" s="40"/>
      <c r="AJ470" s="40"/>
      <c r="AK470" s="40"/>
      <c r="AL470" s="40"/>
      <c r="AM470" s="40"/>
      <c r="AN470" s="40"/>
      <c r="AO470" s="40"/>
      <c r="AP470" s="40"/>
      <c r="AQ470" s="40"/>
      <c r="AR470" s="40"/>
      <c r="AS470" s="40"/>
      <c r="AT470" s="40"/>
      <c r="AU470" s="40"/>
      <c r="AV470" s="40"/>
      <c r="AW470" s="40"/>
      <c r="AX470" s="40"/>
      <c r="AY470" s="40"/>
      <c r="AZ470" s="40"/>
      <c r="BA470" s="40"/>
      <c r="BB470" s="40"/>
      <c r="BC470" s="40"/>
      <c r="BD470" s="40"/>
      <c r="BE470" s="40"/>
      <c r="BF470" s="4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row>
    <row r="471" spans="10:158" x14ac:dyDescent="0.25">
      <c r="J471" s="40"/>
      <c r="K471" s="40"/>
      <c r="L471" s="40"/>
      <c r="M471" s="40"/>
      <c r="N471" s="40"/>
      <c r="O471" s="40"/>
      <c r="P471" s="40"/>
      <c r="Q471" s="40"/>
      <c r="R471" s="40"/>
      <c r="S471" s="40"/>
      <c r="T471" s="40"/>
      <c r="U471" s="40"/>
      <c r="V471" s="40"/>
      <c r="W471" s="40"/>
      <c r="X471" s="40"/>
      <c r="Y471" s="40"/>
      <c r="Z471" s="40"/>
      <c r="AA471" s="40"/>
      <c r="AB471" s="40"/>
      <c r="AC471" s="40"/>
      <c r="AD471" s="40"/>
      <c r="AE471" s="40"/>
      <c r="AF471" s="40"/>
      <c r="AG471" s="40"/>
      <c r="AH471" s="40"/>
      <c r="AI471" s="40"/>
      <c r="AJ471" s="40"/>
      <c r="AK471" s="40"/>
      <c r="AL471" s="40"/>
      <c r="AM471" s="40"/>
      <c r="AN471" s="40"/>
      <c r="AO471" s="40"/>
      <c r="AP471" s="40"/>
      <c r="AQ471" s="40"/>
      <c r="AR471" s="40"/>
      <c r="AS471" s="40"/>
      <c r="AT471" s="40"/>
      <c r="AU471" s="40"/>
      <c r="AV471" s="40"/>
      <c r="AW471" s="40"/>
      <c r="AX471" s="40"/>
      <c r="AY471" s="40"/>
      <c r="AZ471" s="40"/>
      <c r="BA471" s="40"/>
      <c r="BB471" s="40"/>
      <c r="BC471" s="40"/>
      <c r="BD471" s="40"/>
      <c r="BE471" s="40"/>
      <c r="BF471" s="40"/>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row>
    <row r="472" spans="10:158" x14ac:dyDescent="0.25">
      <c r="J472" s="40"/>
      <c r="K472" s="40"/>
      <c r="L472" s="40"/>
      <c r="M472" s="40"/>
      <c r="N472" s="40"/>
      <c r="O472" s="40"/>
      <c r="P472" s="40"/>
      <c r="Q472" s="40"/>
      <c r="R472" s="40"/>
      <c r="S472" s="40"/>
      <c r="T472" s="40"/>
      <c r="U472" s="40"/>
      <c r="V472" s="40"/>
      <c r="W472" s="40"/>
      <c r="X472" s="40"/>
      <c r="Y472" s="40"/>
      <c r="Z472" s="40"/>
      <c r="AA472" s="40"/>
      <c r="AB472" s="40"/>
      <c r="AC472" s="40"/>
      <c r="AD472" s="40"/>
      <c r="AE472" s="40"/>
      <c r="AF472" s="40"/>
      <c r="AG472" s="40"/>
      <c r="AH472" s="40"/>
      <c r="AI472" s="40"/>
      <c r="AJ472" s="40"/>
      <c r="AK472" s="40"/>
      <c r="AL472" s="40"/>
      <c r="AM472" s="40"/>
      <c r="AN472" s="40"/>
      <c r="AO472" s="40"/>
      <c r="AP472" s="40"/>
      <c r="AQ472" s="40"/>
      <c r="AR472" s="40"/>
      <c r="AS472" s="40"/>
      <c r="AT472" s="40"/>
      <c r="AU472" s="40"/>
      <c r="AV472" s="40"/>
      <c r="AW472" s="40"/>
      <c r="AX472" s="40"/>
      <c r="AY472" s="40"/>
      <c r="AZ472" s="40"/>
      <c r="BA472" s="40"/>
      <c r="BB472" s="40"/>
      <c r="BC472" s="40"/>
      <c r="BD472" s="40"/>
      <c r="BE472" s="40"/>
      <c r="BF472" s="40"/>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row>
    <row r="473" spans="10:158" x14ac:dyDescent="0.25">
      <c r="J473" s="40"/>
      <c r="K473" s="40"/>
      <c r="L473" s="40"/>
      <c r="M473" s="40"/>
      <c r="N473" s="40"/>
      <c r="O473" s="40"/>
      <c r="P473" s="40"/>
      <c r="Q473" s="40"/>
      <c r="R473" s="40"/>
      <c r="S473" s="40"/>
      <c r="T473" s="40"/>
      <c r="U473" s="40"/>
      <c r="V473" s="40"/>
      <c r="W473" s="40"/>
      <c r="X473" s="40"/>
      <c r="Y473" s="40"/>
      <c r="Z473" s="40"/>
      <c r="AA473" s="40"/>
      <c r="AB473" s="40"/>
      <c r="AC473" s="40"/>
      <c r="AD473" s="40"/>
      <c r="AE473" s="40"/>
      <c r="AF473" s="40"/>
      <c r="AG473" s="40"/>
      <c r="AH473" s="40"/>
      <c r="AI473" s="40"/>
      <c r="AJ473" s="40"/>
      <c r="AK473" s="40"/>
      <c r="AL473" s="40"/>
      <c r="AM473" s="40"/>
      <c r="AN473" s="40"/>
      <c r="AO473" s="40"/>
      <c r="AP473" s="40"/>
      <c r="AQ473" s="40"/>
      <c r="AR473" s="40"/>
      <c r="AS473" s="40"/>
      <c r="AT473" s="40"/>
      <c r="AU473" s="40"/>
      <c r="AV473" s="40"/>
      <c r="AW473" s="40"/>
      <c r="AX473" s="40"/>
      <c r="AY473" s="40"/>
      <c r="AZ473" s="40"/>
      <c r="BA473" s="40"/>
      <c r="BB473" s="40"/>
      <c r="BC473" s="40"/>
      <c r="BD473" s="40"/>
      <c r="BE473" s="40"/>
      <c r="BF473" s="40"/>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row>
    <row r="474" spans="10:158" x14ac:dyDescent="0.25">
      <c r="J474" s="40"/>
      <c r="K474" s="40"/>
      <c r="L474" s="40"/>
      <c r="M474" s="40"/>
      <c r="N474" s="40"/>
      <c r="O474" s="40"/>
      <c r="P474" s="40"/>
      <c r="Q474" s="40"/>
      <c r="R474" s="40"/>
      <c r="S474" s="40"/>
      <c r="T474" s="40"/>
      <c r="U474" s="40"/>
      <c r="V474" s="40"/>
      <c r="W474" s="40"/>
      <c r="X474" s="40"/>
      <c r="Y474" s="40"/>
      <c r="Z474" s="40"/>
      <c r="AA474" s="40"/>
      <c r="AB474" s="40"/>
      <c r="AC474" s="40"/>
      <c r="AD474" s="40"/>
      <c r="AE474" s="40"/>
      <c r="AF474" s="40"/>
      <c r="AG474" s="40"/>
      <c r="AH474" s="40"/>
      <c r="AI474" s="40"/>
      <c r="AJ474" s="40"/>
      <c r="AK474" s="40"/>
      <c r="AL474" s="40"/>
      <c r="AM474" s="40"/>
      <c r="AN474" s="40"/>
      <c r="AO474" s="40"/>
      <c r="AP474" s="40"/>
      <c r="AQ474" s="40"/>
      <c r="AR474" s="40"/>
      <c r="AS474" s="40"/>
      <c r="AT474" s="40"/>
      <c r="AU474" s="40"/>
      <c r="AV474" s="40"/>
      <c r="AW474" s="40"/>
      <c r="AX474" s="40"/>
      <c r="AY474" s="40"/>
      <c r="AZ474" s="40"/>
      <c r="BA474" s="40"/>
      <c r="BB474" s="40"/>
      <c r="BC474" s="40"/>
      <c r="BD474" s="40"/>
      <c r="BE474" s="40"/>
      <c r="BF474" s="40"/>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row>
    <row r="475" spans="10:158" x14ac:dyDescent="0.25">
      <c r="J475" s="40"/>
      <c r="K475" s="40"/>
      <c r="L475" s="40"/>
      <c r="M475" s="40"/>
      <c r="N475" s="40"/>
      <c r="O475" s="40"/>
      <c r="P475" s="40"/>
      <c r="Q475" s="40"/>
      <c r="R475" s="40"/>
      <c r="S475" s="40"/>
      <c r="T475" s="40"/>
      <c r="U475" s="40"/>
      <c r="V475" s="40"/>
      <c r="W475" s="40"/>
      <c r="X475" s="40"/>
      <c r="Y475" s="40"/>
      <c r="Z475" s="40"/>
      <c r="AA475" s="40"/>
      <c r="AB475" s="40"/>
      <c r="AC475" s="40"/>
      <c r="AD475" s="40"/>
      <c r="AE475" s="40"/>
      <c r="AF475" s="40"/>
      <c r="AG475" s="40"/>
      <c r="AH475" s="40"/>
      <c r="AI475" s="40"/>
      <c r="AJ475" s="40"/>
      <c r="AK475" s="40"/>
      <c r="AL475" s="40"/>
      <c r="AM475" s="40"/>
      <c r="AN475" s="40"/>
      <c r="AO475" s="40"/>
      <c r="AP475" s="40"/>
      <c r="AQ475" s="40"/>
      <c r="AR475" s="40"/>
      <c r="AS475" s="40"/>
      <c r="AT475" s="40"/>
      <c r="AU475" s="40"/>
      <c r="AV475" s="40"/>
      <c r="AW475" s="40"/>
      <c r="AX475" s="40"/>
      <c r="AY475" s="40"/>
      <c r="AZ475" s="40"/>
      <c r="BA475" s="40"/>
      <c r="BB475" s="40"/>
      <c r="BC475" s="40"/>
      <c r="BD475" s="40"/>
      <c r="BE475" s="40"/>
      <c r="BF475" s="40"/>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row>
    <row r="476" spans="10:158" x14ac:dyDescent="0.25">
      <c r="J476" s="40"/>
      <c r="K476" s="40"/>
      <c r="L476" s="40"/>
      <c r="M476" s="40"/>
      <c r="N476" s="40"/>
      <c r="O476" s="40"/>
      <c r="P476" s="40"/>
      <c r="Q476" s="40"/>
      <c r="R476" s="40"/>
      <c r="S476" s="40"/>
      <c r="T476" s="40"/>
      <c r="U476" s="40"/>
      <c r="V476" s="40"/>
      <c r="W476" s="40"/>
      <c r="X476" s="40"/>
      <c r="Y476" s="40"/>
      <c r="Z476" s="40"/>
      <c r="AA476" s="40"/>
      <c r="AB476" s="40"/>
      <c r="AC476" s="40"/>
      <c r="AD476" s="40"/>
      <c r="AE476" s="40"/>
      <c r="AF476" s="40"/>
      <c r="AG476" s="40"/>
      <c r="AH476" s="40"/>
      <c r="AI476" s="40"/>
      <c r="AJ476" s="40"/>
      <c r="AK476" s="40"/>
      <c r="AL476" s="40"/>
      <c r="AM476" s="40"/>
      <c r="AN476" s="40"/>
      <c r="AO476" s="40"/>
      <c r="AP476" s="40"/>
      <c r="AQ476" s="40"/>
      <c r="AR476" s="40"/>
      <c r="AS476" s="40"/>
      <c r="AT476" s="40"/>
      <c r="AU476" s="40"/>
      <c r="AV476" s="40"/>
      <c r="AW476" s="40"/>
      <c r="AX476" s="40"/>
      <c r="AY476" s="40"/>
      <c r="AZ476" s="40"/>
      <c r="BA476" s="40"/>
      <c r="BB476" s="40"/>
      <c r="BC476" s="40"/>
      <c r="BD476" s="40"/>
      <c r="BE476" s="40"/>
      <c r="BF476" s="40"/>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row>
    <row r="477" spans="10:158" x14ac:dyDescent="0.25">
      <c r="J477" s="40"/>
      <c r="K477" s="40"/>
      <c r="L477" s="40"/>
      <c r="M477" s="40"/>
      <c r="N477" s="40"/>
      <c r="O477" s="40"/>
      <c r="P477" s="40"/>
      <c r="Q477" s="40"/>
      <c r="R477" s="40"/>
      <c r="S477" s="40"/>
      <c r="T477" s="40"/>
      <c r="U477" s="40"/>
      <c r="V477" s="40"/>
      <c r="W477" s="40"/>
      <c r="X477" s="40"/>
      <c r="Y477" s="40"/>
      <c r="Z477" s="40"/>
      <c r="AA477" s="40"/>
      <c r="AB477" s="40"/>
      <c r="AC477" s="40"/>
      <c r="AD477" s="40"/>
      <c r="AE477" s="40"/>
      <c r="AF477" s="40"/>
      <c r="AG477" s="40"/>
      <c r="AH477" s="40"/>
      <c r="AI477" s="40"/>
      <c r="AJ477" s="40"/>
      <c r="AK477" s="40"/>
      <c r="AL477" s="40"/>
      <c r="AM477" s="40"/>
      <c r="AN477" s="40"/>
      <c r="AO477" s="40"/>
      <c r="AP477" s="40"/>
      <c r="AQ477" s="40"/>
      <c r="AR477" s="40"/>
      <c r="AS477" s="40"/>
      <c r="AT477" s="40"/>
      <c r="AU477" s="40"/>
      <c r="AV477" s="40"/>
      <c r="AW477" s="40"/>
      <c r="AX477" s="40"/>
      <c r="AY477" s="40"/>
      <c r="AZ477" s="40"/>
      <c r="BA477" s="40"/>
      <c r="BB477" s="40"/>
      <c r="BC477" s="40"/>
      <c r="BD477" s="40"/>
      <c r="BE477" s="40"/>
      <c r="BF477" s="40"/>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row>
    <row r="478" spans="10:158" x14ac:dyDescent="0.25">
      <c r="J478" s="40"/>
      <c r="K478" s="40"/>
      <c r="L478" s="40"/>
      <c r="M478" s="40"/>
      <c r="N478" s="40"/>
      <c r="O478" s="40"/>
      <c r="P478" s="40"/>
      <c r="Q478" s="40"/>
      <c r="R478" s="40"/>
      <c r="S478" s="40"/>
      <c r="T478" s="40"/>
      <c r="U478" s="40"/>
      <c r="V478" s="40"/>
      <c r="W478" s="40"/>
      <c r="X478" s="40"/>
      <c r="Y478" s="40"/>
      <c r="Z478" s="40"/>
      <c r="AA478" s="40"/>
      <c r="AB478" s="40"/>
      <c r="AC478" s="40"/>
      <c r="AD478" s="40"/>
      <c r="AE478" s="40"/>
      <c r="AF478" s="40"/>
      <c r="AG478" s="40"/>
      <c r="AH478" s="40"/>
      <c r="AI478" s="40"/>
      <c r="AJ478" s="40"/>
      <c r="AK478" s="40"/>
      <c r="AL478" s="40"/>
      <c r="AM478" s="40"/>
      <c r="AN478" s="40"/>
      <c r="AO478" s="40"/>
      <c r="AP478" s="40"/>
      <c r="AQ478" s="40"/>
      <c r="AR478" s="40"/>
      <c r="AS478" s="40"/>
      <c r="AT478" s="40"/>
      <c r="AU478" s="40"/>
      <c r="AV478" s="40"/>
      <c r="AW478" s="40"/>
      <c r="AX478" s="40"/>
      <c r="AY478" s="40"/>
      <c r="AZ478" s="40"/>
      <c r="BA478" s="40"/>
      <c r="BB478" s="40"/>
      <c r="BC478" s="40"/>
      <c r="BD478" s="40"/>
      <c r="BE478" s="40"/>
      <c r="BF478" s="40"/>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row>
    <row r="479" spans="10:158" x14ac:dyDescent="0.25">
      <c r="J479" s="40"/>
      <c r="K479" s="40"/>
      <c r="L479" s="40"/>
      <c r="M479" s="40"/>
      <c r="N479" s="40"/>
      <c r="O479" s="40"/>
      <c r="P479" s="40"/>
      <c r="Q479" s="40"/>
      <c r="R479" s="40"/>
      <c r="S479" s="40"/>
      <c r="T479" s="40"/>
      <c r="U479" s="40"/>
      <c r="V479" s="40"/>
      <c r="W479" s="40"/>
      <c r="X479" s="40"/>
      <c r="Y479" s="40"/>
      <c r="Z479" s="40"/>
      <c r="AA479" s="40"/>
      <c r="AB479" s="40"/>
      <c r="AC479" s="40"/>
      <c r="AD479" s="40"/>
      <c r="AE479" s="40"/>
      <c r="AF479" s="40"/>
      <c r="AG479" s="40"/>
      <c r="AH479" s="40"/>
      <c r="AI479" s="40"/>
      <c r="AJ479" s="40"/>
      <c r="AK479" s="40"/>
      <c r="AL479" s="40"/>
      <c r="AM479" s="40"/>
      <c r="AN479" s="40"/>
      <c r="AO479" s="40"/>
      <c r="AP479" s="40"/>
      <c r="AQ479" s="40"/>
      <c r="AR479" s="40"/>
      <c r="AS479" s="40"/>
      <c r="AT479" s="40"/>
      <c r="AU479" s="40"/>
      <c r="AV479" s="40"/>
      <c r="AW479" s="40"/>
      <c r="AX479" s="40"/>
      <c r="AY479" s="40"/>
      <c r="AZ479" s="40"/>
      <c r="BA479" s="40"/>
      <c r="BB479" s="40"/>
      <c r="BC479" s="40"/>
      <c r="BD479" s="40"/>
      <c r="BE479" s="40"/>
      <c r="BF479" s="40"/>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row>
    <row r="480" spans="10:158" x14ac:dyDescent="0.25">
      <c r="J480" s="40"/>
      <c r="K480" s="40"/>
      <c r="L480" s="40"/>
      <c r="M480" s="40"/>
      <c r="N480" s="40"/>
      <c r="O480" s="40"/>
      <c r="P480" s="40"/>
      <c r="Q480" s="40"/>
      <c r="R480" s="40"/>
      <c r="S480" s="40"/>
      <c r="T480" s="40"/>
      <c r="U480" s="40"/>
      <c r="V480" s="40"/>
      <c r="W480" s="40"/>
      <c r="X480" s="40"/>
      <c r="Y480" s="40"/>
      <c r="Z480" s="40"/>
      <c r="AA480" s="40"/>
      <c r="AB480" s="40"/>
      <c r="AC480" s="40"/>
      <c r="AD480" s="40"/>
      <c r="AE480" s="40"/>
      <c r="AF480" s="40"/>
      <c r="AG480" s="40"/>
      <c r="AH480" s="40"/>
      <c r="AI480" s="40"/>
      <c r="AJ480" s="40"/>
      <c r="AK480" s="40"/>
      <c r="AL480" s="40"/>
      <c r="AM480" s="40"/>
      <c r="AN480" s="40"/>
      <c r="AO480" s="40"/>
      <c r="AP480" s="40"/>
      <c r="AQ480" s="40"/>
      <c r="AR480" s="40"/>
      <c r="AS480" s="40"/>
      <c r="AT480" s="40"/>
      <c r="AU480" s="40"/>
      <c r="AV480" s="40"/>
      <c r="AW480" s="40"/>
      <c r="AX480" s="40"/>
      <c r="AY480" s="40"/>
      <c r="AZ480" s="40"/>
      <c r="BA480" s="40"/>
      <c r="BB480" s="40"/>
      <c r="BC480" s="40"/>
      <c r="BD480" s="40"/>
      <c r="BE480" s="40"/>
      <c r="BF480" s="4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row>
    <row r="481" spans="10:158" x14ac:dyDescent="0.25">
      <c r="J481" s="40"/>
      <c r="K481" s="40"/>
      <c r="L481" s="40"/>
      <c r="M481" s="40"/>
      <c r="N481" s="40"/>
      <c r="O481" s="40"/>
      <c r="P481" s="40"/>
      <c r="Q481" s="40"/>
      <c r="R481" s="40"/>
      <c r="S481" s="40"/>
      <c r="T481" s="40"/>
      <c r="U481" s="40"/>
      <c r="V481" s="40"/>
      <c r="W481" s="40"/>
      <c r="X481" s="40"/>
      <c r="Y481" s="40"/>
      <c r="Z481" s="40"/>
      <c r="AA481" s="40"/>
      <c r="AB481" s="40"/>
      <c r="AC481" s="40"/>
      <c r="AD481" s="40"/>
      <c r="AE481" s="40"/>
      <c r="AF481" s="40"/>
      <c r="AG481" s="40"/>
      <c r="AH481" s="40"/>
      <c r="AI481" s="40"/>
      <c r="AJ481" s="40"/>
      <c r="AK481" s="40"/>
      <c r="AL481" s="40"/>
      <c r="AM481" s="40"/>
      <c r="AN481" s="40"/>
      <c r="AO481" s="40"/>
      <c r="AP481" s="40"/>
      <c r="AQ481" s="40"/>
      <c r="AR481" s="40"/>
      <c r="AS481" s="40"/>
      <c r="AT481" s="40"/>
      <c r="AU481" s="40"/>
      <c r="AV481" s="40"/>
      <c r="AW481" s="40"/>
      <c r="AX481" s="40"/>
      <c r="AY481" s="40"/>
      <c r="AZ481" s="40"/>
      <c r="BA481" s="40"/>
      <c r="BB481" s="40"/>
      <c r="BC481" s="40"/>
      <c r="BD481" s="40"/>
      <c r="BE481" s="40"/>
      <c r="BF481" s="40"/>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row>
    <row r="482" spans="10:158" x14ac:dyDescent="0.25">
      <c r="J482" s="40"/>
      <c r="K482" s="40"/>
      <c r="L482" s="40"/>
      <c r="M482" s="40"/>
      <c r="N482" s="40"/>
      <c r="O482" s="40"/>
      <c r="P482" s="40"/>
      <c r="Q482" s="40"/>
      <c r="R482" s="40"/>
      <c r="S482" s="40"/>
      <c r="T482" s="40"/>
      <c r="U482" s="40"/>
      <c r="V482" s="40"/>
      <c r="W482" s="40"/>
      <c r="X482" s="40"/>
      <c r="Y482" s="40"/>
      <c r="Z482" s="40"/>
      <c r="AA482" s="40"/>
      <c r="AB482" s="40"/>
      <c r="AC482" s="40"/>
      <c r="AD482" s="40"/>
      <c r="AE482" s="40"/>
      <c r="AF482" s="40"/>
      <c r="AG482" s="40"/>
      <c r="AH482" s="40"/>
      <c r="AI482" s="40"/>
      <c r="AJ482" s="40"/>
      <c r="AK482" s="40"/>
      <c r="AL482" s="40"/>
      <c r="AM482" s="40"/>
      <c r="AN482" s="40"/>
      <c r="AO482" s="40"/>
      <c r="AP482" s="40"/>
      <c r="AQ482" s="40"/>
      <c r="AR482" s="40"/>
      <c r="AS482" s="40"/>
      <c r="AT482" s="40"/>
      <c r="AU482" s="40"/>
      <c r="AV482" s="40"/>
      <c r="AW482" s="40"/>
      <c r="AX482" s="40"/>
      <c r="AY482" s="40"/>
      <c r="AZ482" s="40"/>
      <c r="BA482" s="40"/>
      <c r="BB482" s="40"/>
      <c r="BC482" s="40"/>
      <c r="BD482" s="40"/>
      <c r="BE482" s="40"/>
      <c r="BF482" s="40"/>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row>
    <row r="483" spans="10:158" x14ac:dyDescent="0.25">
      <c r="J483" s="40"/>
      <c r="K483" s="40"/>
      <c r="L483" s="40"/>
      <c r="M483" s="40"/>
      <c r="N483" s="40"/>
      <c r="O483" s="40"/>
      <c r="P483" s="40"/>
      <c r="Q483" s="40"/>
      <c r="R483" s="40"/>
      <c r="S483" s="40"/>
      <c r="T483" s="40"/>
      <c r="U483" s="40"/>
      <c r="V483" s="40"/>
      <c r="W483" s="40"/>
      <c r="X483" s="40"/>
      <c r="Y483" s="40"/>
      <c r="Z483" s="40"/>
      <c r="AA483" s="40"/>
      <c r="AB483" s="40"/>
      <c r="AC483" s="40"/>
      <c r="AD483" s="40"/>
      <c r="AE483" s="40"/>
      <c r="AF483" s="40"/>
      <c r="AG483" s="40"/>
      <c r="AH483" s="40"/>
      <c r="AI483" s="40"/>
      <c r="AJ483" s="40"/>
      <c r="AK483" s="40"/>
      <c r="AL483" s="40"/>
      <c r="AM483" s="40"/>
      <c r="AN483" s="40"/>
      <c r="AO483" s="40"/>
      <c r="AP483" s="40"/>
      <c r="AQ483" s="40"/>
      <c r="AR483" s="40"/>
      <c r="AS483" s="40"/>
      <c r="AT483" s="40"/>
      <c r="AU483" s="40"/>
      <c r="AV483" s="40"/>
      <c r="AW483" s="40"/>
      <c r="AX483" s="40"/>
      <c r="AY483" s="40"/>
      <c r="AZ483" s="40"/>
      <c r="BA483" s="40"/>
      <c r="BB483" s="40"/>
      <c r="BC483" s="40"/>
      <c r="BD483" s="40"/>
      <c r="BE483" s="40"/>
      <c r="BF483" s="40"/>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row>
    <row r="484" spans="10:158" x14ac:dyDescent="0.25">
      <c r="J484" s="40"/>
      <c r="K484" s="40"/>
      <c r="L484" s="40"/>
      <c r="M484" s="40"/>
      <c r="N484" s="40"/>
      <c r="O484" s="40"/>
      <c r="P484" s="40"/>
      <c r="Q484" s="40"/>
      <c r="R484" s="40"/>
      <c r="S484" s="40"/>
      <c r="T484" s="40"/>
      <c r="U484" s="40"/>
      <c r="V484" s="40"/>
      <c r="W484" s="40"/>
      <c r="X484" s="40"/>
      <c r="Y484" s="40"/>
      <c r="Z484" s="40"/>
      <c r="AA484" s="40"/>
      <c r="AB484" s="40"/>
      <c r="AC484" s="40"/>
      <c r="AD484" s="40"/>
      <c r="AE484" s="40"/>
      <c r="AF484" s="40"/>
      <c r="AG484" s="40"/>
      <c r="AH484" s="40"/>
      <c r="AI484" s="40"/>
      <c r="AJ484" s="40"/>
      <c r="AK484" s="40"/>
      <c r="AL484" s="40"/>
      <c r="AM484" s="40"/>
      <c r="AN484" s="40"/>
      <c r="AO484" s="40"/>
      <c r="AP484" s="40"/>
      <c r="AQ484" s="40"/>
      <c r="AR484" s="40"/>
      <c r="AS484" s="40"/>
      <c r="AT484" s="40"/>
      <c r="AU484" s="40"/>
      <c r="AV484" s="40"/>
      <c r="AW484" s="40"/>
      <c r="AX484" s="40"/>
      <c r="AY484" s="40"/>
      <c r="AZ484" s="40"/>
      <c r="BA484" s="40"/>
      <c r="BB484" s="40"/>
      <c r="BC484" s="40"/>
      <c r="BD484" s="40"/>
      <c r="BE484" s="40"/>
      <c r="BF484" s="40"/>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row>
    <row r="485" spans="10:158" x14ac:dyDescent="0.25">
      <c r="J485" s="40"/>
      <c r="K485" s="40"/>
      <c r="L485" s="40"/>
      <c r="M485" s="40"/>
      <c r="N485" s="40"/>
      <c r="O485" s="40"/>
      <c r="P485" s="40"/>
      <c r="Q485" s="40"/>
      <c r="R485" s="40"/>
      <c r="S485" s="40"/>
      <c r="T485" s="40"/>
      <c r="U485" s="40"/>
      <c r="V485" s="40"/>
      <c r="W485" s="40"/>
      <c r="X485" s="40"/>
      <c r="Y485" s="40"/>
      <c r="Z485" s="40"/>
      <c r="AA485" s="40"/>
      <c r="AB485" s="40"/>
      <c r="AC485" s="40"/>
      <c r="AD485" s="40"/>
      <c r="AE485" s="40"/>
      <c r="AF485" s="40"/>
      <c r="AG485" s="40"/>
      <c r="AH485" s="40"/>
      <c r="AI485" s="40"/>
      <c r="AJ485" s="40"/>
      <c r="AK485" s="40"/>
      <c r="AL485" s="40"/>
      <c r="AM485" s="40"/>
      <c r="AN485" s="40"/>
      <c r="AO485" s="40"/>
      <c r="AP485" s="40"/>
      <c r="AQ485" s="40"/>
      <c r="AR485" s="40"/>
      <c r="AS485" s="40"/>
      <c r="AT485" s="40"/>
      <c r="AU485" s="40"/>
      <c r="AV485" s="40"/>
      <c r="AW485" s="40"/>
      <c r="AX485" s="40"/>
      <c r="AY485" s="40"/>
      <c r="AZ485" s="40"/>
      <c r="BA485" s="40"/>
      <c r="BB485" s="40"/>
      <c r="BC485" s="40"/>
      <c r="BD485" s="40"/>
      <c r="BE485" s="40"/>
      <c r="BF485" s="40"/>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row>
    <row r="486" spans="10:158" x14ac:dyDescent="0.25">
      <c r="J486" s="40"/>
      <c r="K486" s="40"/>
      <c r="L486" s="40"/>
      <c r="M486" s="40"/>
      <c r="N486" s="40"/>
      <c r="O486" s="40"/>
      <c r="P486" s="40"/>
      <c r="Q486" s="40"/>
      <c r="R486" s="40"/>
      <c r="S486" s="40"/>
      <c r="T486" s="40"/>
      <c r="U486" s="40"/>
      <c r="V486" s="40"/>
      <c r="W486" s="40"/>
      <c r="X486" s="40"/>
      <c r="Y486" s="40"/>
      <c r="Z486" s="40"/>
      <c r="AA486" s="40"/>
      <c r="AB486" s="40"/>
      <c r="AC486" s="40"/>
      <c r="AD486" s="40"/>
      <c r="AE486" s="40"/>
      <c r="AF486" s="40"/>
      <c r="AG486" s="40"/>
      <c r="AH486" s="40"/>
      <c r="AI486" s="40"/>
      <c r="AJ486" s="40"/>
      <c r="AK486" s="40"/>
      <c r="AL486" s="40"/>
      <c r="AM486" s="40"/>
      <c r="AN486" s="40"/>
      <c r="AO486" s="40"/>
      <c r="AP486" s="40"/>
      <c r="AQ486" s="40"/>
      <c r="AR486" s="40"/>
      <c r="AS486" s="40"/>
      <c r="AT486" s="40"/>
      <c r="AU486" s="40"/>
      <c r="AV486" s="40"/>
      <c r="AW486" s="40"/>
      <c r="AX486" s="40"/>
      <c r="AY486" s="40"/>
      <c r="AZ486" s="40"/>
      <c r="BA486" s="40"/>
      <c r="BB486" s="40"/>
      <c r="BC486" s="40"/>
      <c r="BD486" s="40"/>
      <c r="BE486" s="40"/>
      <c r="BF486" s="40"/>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row>
    <row r="487" spans="10:158" x14ac:dyDescent="0.25">
      <c r="J487" s="40"/>
      <c r="K487" s="40"/>
      <c r="L487" s="40"/>
      <c r="M487" s="40"/>
      <c r="N487" s="40"/>
      <c r="O487" s="40"/>
      <c r="P487" s="40"/>
      <c r="Q487" s="40"/>
      <c r="R487" s="40"/>
      <c r="S487" s="40"/>
      <c r="T487" s="40"/>
      <c r="U487" s="40"/>
      <c r="V487" s="40"/>
      <c r="W487" s="40"/>
      <c r="X487" s="40"/>
      <c r="Y487" s="40"/>
      <c r="Z487" s="40"/>
      <c r="AA487" s="40"/>
      <c r="AB487" s="40"/>
      <c r="AC487" s="40"/>
      <c r="AD487" s="40"/>
      <c r="AE487" s="40"/>
      <c r="AF487" s="40"/>
      <c r="AG487" s="40"/>
      <c r="AH487" s="40"/>
      <c r="AI487" s="40"/>
      <c r="AJ487" s="40"/>
      <c r="AK487" s="40"/>
      <c r="AL487" s="40"/>
      <c r="AM487" s="40"/>
      <c r="AN487" s="40"/>
      <c r="AO487" s="40"/>
      <c r="AP487" s="40"/>
      <c r="AQ487" s="40"/>
      <c r="AR487" s="40"/>
      <c r="AS487" s="40"/>
      <c r="AT487" s="40"/>
      <c r="AU487" s="40"/>
      <c r="AV487" s="40"/>
      <c r="AW487" s="40"/>
      <c r="AX487" s="40"/>
      <c r="AY487" s="40"/>
      <c r="AZ487" s="40"/>
      <c r="BA487" s="40"/>
      <c r="BB487" s="40"/>
      <c r="BC487" s="40"/>
      <c r="BD487" s="40"/>
      <c r="BE487" s="40"/>
      <c r="BF487" s="40"/>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row>
    <row r="488" spans="10:158" x14ac:dyDescent="0.25">
      <c r="J488" s="40"/>
      <c r="K488" s="40"/>
      <c r="L488" s="40"/>
      <c r="M488" s="40"/>
      <c r="N488" s="40"/>
      <c r="O488" s="40"/>
      <c r="P488" s="40"/>
      <c r="Q488" s="40"/>
      <c r="R488" s="40"/>
      <c r="S488" s="40"/>
      <c r="T488" s="40"/>
      <c r="U488" s="40"/>
      <c r="V488" s="40"/>
      <c r="W488" s="40"/>
      <c r="X488" s="40"/>
      <c r="Y488" s="40"/>
      <c r="Z488" s="40"/>
      <c r="AA488" s="40"/>
      <c r="AB488" s="40"/>
      <c r="AC488" s="40"/>
      <c r="AD488" s="40"/>
      <c r="AE488" s="40"/>
      <c r="AF488" s="40"/>
      <c r="AG488" s="40"/>
      <c r="AH488" s="40"/>
      <c r="AI488" s="40"/>
      <c r="AJ488" s="40"/>
      <c r="AK488" s="40"/>
      <c r="AL488" s="40"/>
      <c r="AM488" s="40"/>
      <c r="AN488" s="40"/>
      <c r="AO488" s="40"/>
      <c r="AP488" s="40"/>
      <c r="AQ488" s="40"/>
      <c r="AR488" s="40"/>
      <c r="AS488" s="40"/>
      <c r="AT488" s="40"/>
      <c r="AU488" s="40"/>
      <c r="AV488" s="40"/>
      <c r="AW488" s="40"/>
      <c r="AX488" s="40"/>
      <c r="AY488" s="40"/>
      <c r="AZ488" s="40"/>
      <c r="BA488" s="40"/>
      <c r="BB488" s="40"/>
      <c r="BC488" s="40"/>
      <c r="BD488" s="40"/>
      <c r="BE488" s="40"/>
      <c r="BF488" s="40"/>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row>
    <row r="489" spans="10:158" x14ac:dyDescent="0.25">
      <c r="J489" s="40"/>
      <c r="K489" s="40"/>
      <c r="L489" s="40"/>
      <c r="M489" s="40"/>
      <c r="N489" s="40"/>
      <c r="O489" s="40"/>
      <c r="P489" s="40"/>
      <c r="Q489" s="40"/>
      <c r="R489" s="40"/>
      <c r="S489" s="40"/>
      <c r="T489" s="40"/>
      <c r="U489" s="40"/>
      <c r="V489" s="40"/>
      <c r="W489" s="40"/>
      <c r="X489" s="40"/>
      <c r="Y489" s="40"/>
      <c r="Z489" s="40"/>
      <c r="AA489" s="40"/>
      <c r="AB489" s="40"/>
      <c r="AC489" s="40"/>
      <c r="AD489" s="40"/>
      <c r="AE489" s="40"/>
      <c r="AF489" s="40"/>
      <c r="AG489" s="40"/>
      <c r="AH489" s="40"/>
      <c r="AI489" s="40"/>
      <c r="AJ489" s="40"/>
      <c r="AK489" s="40"/>
      <c r="AL489" s="40"/>
      <c r="AM489" s="40"/>
      <c r="AN489" s="40"/>
      <c r="AO489" s="40"/>
      <c r="AP489" s="40"/>
      <c r="AQ489" s="40"/>
      <c r="AR489" s="40"/>
      <c r="AS489" s="40"/>
      <c r="AT489" s="40"/>
      <c r="AU489" s="40"/>
      <c r="AV489" s="40"/>
      <c r="AW489" s="40"/>
      <c r="AX489" s="40"/>
      <c r="AY489" s="40"/>
      <c r="AZ489" s="40"/>
      <c r="BA489" s="40"/>
      <c r="BB489" s="40"/>
      <c r="BC489" s="40"/>
      <c r="BD489" s="40"/>
      <c r="BE489" s="40"/>
      <c r="BF489" s="40"/>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row>
    <row r="490" spans="10:158" x14ac:dyDescent="0.25">
      <c r="J490" s="40"/>
      <c r="K490" s="40"/>
      <c r="L490" s="40"/>
      <c r="M490" s="40"/>
      <c r="N490" s="40"/>
      <c r="O490" s="40"/>
      <c r="P490" s="40"/>
      <c r="Q490" s="40"/>
      <c r="R490" s="40"/>
      <c r="S490" s="40"/>
      <c r="T490" s="40"/>
      <c r="U490" s="40"/>
      <c r="V490" s="40"/>
      <c r="W490" s="40"/>
      <c r="X490" s="40"/>
      <c r="Y490" s="40"/>
      <c r="Z490" s="40"/>
      <c r="AA490" s="40"/>
      <c r="AB490" s="40"/>
      <c r="AC490" s="40"/>
      <c r="AD490" s="40"/>
      <c r="AE490" s="40"/>
      <c r="AF490" s="40"/>
      <c r="AG490" s="40"/>
      <c r="AH490" s="40"/>
      <c r="AI490" s="40"/>
      <c r="AJ490" s="40"/>
      <c r="AK490" s="40"/>
      <c r="AL490" s="40"/>
      <c r="AM490" s="40"/>
      <c r="AN490" s="40"/>
      <c r="AO490" s="40"/>
      <c r="AP490" s="40"/>
      <c r="AQ490" s="40"/>
      <c r="AR490" s="40"/>
      <c r="AS490" s="40"/>
      <c r="AT490" s="40"/>
      <c r="AU490" s="40"/>
      <c r="AV490" s="40"/>
      <c r="AW490" s="40"/>
      <c r="AX490" s="40"/>
      <c r="AY490" s="40"/>
      <c r="AZ490" s="40"/>
      <c r="BA490" s="40"/>
      <c r="BB490" s="40"/>
      <c r="BC490" s="40"/>
      <c r="BD490" s="40"/>
      <c r="BE490" s="40"/>
      <c r="BF490" s="4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row>
    <row r="491" spans="10:158" x14ac:dyDescent="0.25">
      <c r="J491" s="40"/>
      <c r="K491" s="40"/>
      <c r="L491" s="40"/>
      <c r="M491" s="40"/>
      <c r="N491" s="40"/>
      <c r="O491" s="40"/>
      <c r="P491" s="40"/>
      <c r="Q491" s="40"/>
      <c r="R491" s="40"/>
      <c r="S491" s="40"/>
      <c r="T491" s="40"/>
      <c r="U491" s="40"/>
      <c r="V491" s="40"/>
      <c r="W491" s="40"/>
      <c r="X491" s="40"/>
      <c r="Y491" s="40"/>
      <c r="Z491" s="40"/>
      <c r="AA491" s="40"/>
      <c r="AB491" s="40"/>
      <c r="AC491" s="40"/>
      <c r="AD491" s="40"/>
      <c r="AE491" s="40"/>
      <c r="AF491" s="40"/>
      <c r="AG491" s="40"/>
      <c r="AH491" s="40"/>
      <c r="AI491" s="40"/>
      <c r="AJ491" s="40"/>
      <c r="AK491" s="40"/>
      <c r="AL491" s="40"/>
      <c r="AM491" s="40"/>
      <c r="AN491" s="40"/>
      <c r="AO491" s="40"/>
      <c r="AP491" s="40"/>
      <c r="AQ491" s="40"/>
      <c r="AR491" s="40"/>
      <c r="AS491" s="40"/>
      <c r="AT491" s="40"/>
      <c r="AU491" s="40"/>
      <c r="AV491" s="40"/>
      <c r="AW491" s="40"/>
      <c r="AX491" s="40"/>
      <c r="AY491" s="40"/>
      <c r="AZ491" s="40"/>
      <c r="BA491" s="40"/>
      <c r="BB491" s="40"/>
      <c r="BC491" s="40"/>
      <c r="BD491" s="40"/>
      <c r="BE491" s="40"/>
      <c r="BF491" s="40"/>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row>
    <row r="492" spans="10:158" x14ac:dyDescent="0.25">
      <c r="J492" s="40"/>
      <c r="K492" s="40"/>
      <c r="L492" s="40"/>
      <c r="M492" s="40"/>
      <c r="N492" s="40"/>
      <c r="O492" s="40"/>
      <c r="P492" s="40"/>
      <c r="Q492" s="40"/>
      <c r="R492" s="40"/>
      <c r="S492" s="40"/>
      <c r="T492" s="40"/>
      <c r="U492" s="40"/>
      <c r="V492" s="40"/>
      <c r="W492" s="40"/>
      <c r="X492" s="40"/>
      <c r="Y492" s="40"/>
      <c r="Z492" s="40"/>
      <c r="AA492" s="40"/>
      <c r="AB492" s="40"/>
      <c r="AC492" s="40"/>
      <c r="AD492" s="40"/>
      <c r="AE492" s="40"/>
      <c r="AF492" s="40"/>
      <c r="AG492" s="40"/>
      <c r="AH492" s="40"/>
      <c r="AI492" s="40"/>
      <c r="AJ492" s="40"/>
      <c r="AK492" s="40"/>
      <c r="AL492" s="40"/>
      <c r="AM492" s="40"/>
      <c r="AN492" s="40"/>
      <c r="AO492" s="40"/>
      <c r="AP492" s="40"/>
      <c r="AQ492" s="40"/>
      <c r="AR492" s="40"/>
      <c r="AS492" s="40"/>
      <c r="AT492" s="40"/>
      <c r="AU492" s="40"/>
      <c r="AV492" s="40"/>
      <c r="AW492" s="40"/>
      <c r="AX492" s="40"/>
      <c r="AY492" s="40"/>
      <c r="AZ492" s="40"/>
      <c r="BA492" s="40"/>
      <c r="BB492" s="40"/>
      <c r="BC492" s="40"/>
      <c r="BD492" s="40"/>
      <c r="BE492" s="40"/>
      <c r="BF492" s="40"/>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row>
    <row r="493" spans="10:158" x14ac:dyDescent="0.25">
      <c r="J493" s="40"/>
      <c r="K493" s="40"/>
      <c r="L493" s="40"/>
      <c r="M493" s="40"/>
      <c r="N493" s="40"/>
      <c r="O493" s="40"/>
      <c r="P493" s="40"/>
      <c r="Q493" s="40"/>
      <c r="R493" s="40"/>
      <c r="S493" s="40"/>
      <c r="T493" s="40"/>
      <c r="U493" s="40"/>
      <c r="V493" s="40"/>
      <c r="W493" s="40"/>
      <c r="X493" s="40"/>
      <c r="Y493" s="40"/>
      <c r="Z493" s="40"/>
      <c r="AA493" s="40"/>
      <c r="AB493" s="40"/>
      <c r="AC493" s="40"/>
      <c r="AD493" s="40"/>
      <c r="AE493" s="40"/>
      <c r="AF493" s="40"/>
      <c r="AG493" s="40"/>
      <c r="AH493" s="40"/>
      <c r="AI493" s="40"/>
      <c r="AJ493" s="40"/>
      <c r="AK493" s="40"/>
      <c r="AL493" s="40"/>
      <c r="AM493" s="40"/>
      <c r="AN493" s="40"/>
      <c r="AO493" s="40"/>
      <c r="AP493" s="40"/>
      <c r="AQ493" s="40"/>
      <c r="AR493" s="40"/>
      <c r="AS493" s="40"/>
      <c r="AT493" s="40"/>
      <c r="AU493" s="40"/>
      <c r="AV493" s="40"/>
      <c r="AW493" s="40"/>
      <c r="AX493" s="40"/>
      <c r="AY493" s="40"/>
      <c r="AZ493" s="40"/>
      <c r="BA493" s="40"/>
      <c r="BB493" s="40"/>
      <c r="BC493" s="40"/>
      <c r="BD493" s="40"/>
      <c r="BE493" s="40"/>
      <c r="BF493" s="40"/>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row>
    <row r="494" spans="10:158" x14ac:dyDescent="0.25">
      <c r="J494" s="40"/>
      <c r="K494" s="40"/>
      <c r="L494" s="40"/>
      <c r="M494" s="40"/>
      <c r="N494" s="40"/>
      <c r="O494" s="40"/>
      <c r="P494" s="40"/>
      <c r="Q494" s="40"/>
      <c r="R494" s="40"/>
      <c r="S494" s="40"/>
      <c r="T494" s="40"/>
      <c r="U494" s="40"/>
      <c r="V494" s="40"/>
      <c r="W494" s="40"/>
      <c r="X494" s="40"/>
      <c r="Y494" s="40"/>
      <c r="Z494" s="40"/>
      <c r="AA494" s="40"/>
      <c r="AB494" s="40"/>
      <c r="AC494" s="40"/>
      <c r="AD494" s="40"/>
      <c r="AE494" s="40"/>
      <c r="AF494" s="40"/>
      <c r="AG494" s="40"/>
      <c r="AH494" s="40"/>
      <c r="AI494" s="40"/>
      <c r="AJ494" s="40"/>
      <c r="AK494" s="40"/>
      <c r="AL494" s="40"/>
      <c r="AM494" s="40"/>
      <c r="AN494" s="40"/>
      <c r="AO494" s="40"/>
      <c r="AP494" s="40"/>
      <c r="AQ494" s="40"/>
      <c r="AR494" s="40"/>
      <c r="AS494" s="40"/>
      <c r="AT494" s="40"/>
      <c r="AU494" s="40"/>
      <c r="AV494" s="40"/>
      <c r="AW494" s="40"/>
      <c r="AX494" s="40"/>
      <c r="AY494" s="40"/>
      <c r="AZ494" s="40"/>
      <c r="BA494" s="40"/>
      <c r="BB494" s="40"/>
      <c r="BC494" s="40"/>
      <c r="BD494" s="40"/>
      <c r="BE494" s="40"/>
      <c r="BF494" s="40"/>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row>
    <row r="495" spans="10:158" x14ac:dyDescent="0.25">
      <c r="J495" s="40"/>
      <c r="K495" s="40"/>
      <c r="L495" s="40"/>
      <c r="M495" s="40"/>
      <c r="N495" s="40"/>
      <c r="O495" s="40"/>
      <c r="P495" s="40"/>
      <c r="Q495" s="40"/>
      <c r="R495" s="40"/>
      <c r="S495" s="40"/>
      <c r="T495" s="40"/>
      <c r="U495" s="40"/>
      <c r="V495" s="40"/>
      <c r="W495" s="40"/>
      <c r="X495" s="40"/>
      <c r="Y495" s="40"/>
      <c r="Z495" s="40"/>
      <c r="AA495" s="40"/>
      <c r="AB495" s="40"/>
      <c r="AC495" s="40"/>
      <c r="AD495" s="40"/>
      <c r="AE495" s="40"/>
      <c r="AF495" s="40"/>
      <c r="AG495" s="40"/>
      <c r="AH495" s="40"/>
      <c r="AI495" s="40"/>
      <c r="AJ495" s="40"/>
      <c r="AK495" s="40"/>
      <c r="AL495" s="40"/>
      <c r="AM495" s="40"/>
      <c r="AN495" s="40"/>
      <c r="AO495" s="40"/>
      <c r="AP495" s="40"/>
      <c r="AQ495" s="40"/>
      <c r="AR495" s="40"/>
      <c r="AS495" s="40"/>
      <c r="AT495" s="40"/>
      <c r="AU495" s="40"/>
      <c r="AV495" s="40"/>
      <c r="AW495" s="40"/>
      <c r="AX495" s="40"/>
      <c r="AY495" s="40"/>
      <c r="AZ495" s="40"/>
      <c r="BA495" s="40"/>
      <c r="BB495" s="40"/>
      <c r="BC495" s="40"/>
      <c r="BD495" s="40"/>
      <c r="BE495" s="40"/>
      <c r="BF495" s="40"/>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row>
    <row r="496" spans="10:158" x14ac:dyDescent="0.25">
      <c r="J496" s="40"/>
      <c r="K496" s="40"/>
      <c r="L496" s="40"/>
      <c r="M496" s="40"/>
      <c r="N496" s="40"/>
      <c r="O496" s="40"/>
      <c r="P496" s="40"/>
      <c r="Q496" s="40"/>
      <c r="R496" s="40"/>
      <c r="S496" s="40"/>
      <c r="T496" s="40"/>
      <c r="U496" s="40"/>
      <c r="V496" s="40"/>
      <c r="W496" s="40"/>
      <c r="X496" s="40"/>
      <c r="Y496" s="40"/>
      <c r="Z496" s="40"/>
      <c r="AA496" s="40"/>
      <c r="AB496" s="40"/>
      <c r="AC496" s="40"/>
      <c r="AD496" s="40"/>
      <c r="AE496" s="40"/>
      <c r="AF496" s="40"/>
      <c r="AG496" s="40"/>
      <c r="AH496" s="40"/>
      <c r="AI496" s="40"/>
      <c r="AJ496" s="40"/>
      <c r="AK496" s="40"/>
      <c r="AL496" s="40"/>
      <c r="AM496" s="40"/>
      <c r="AN496" s="40"/>
      <c r="AO496" s="40"/>
      <c r="AP496" s="40"/>
      <c r="AQ496" s="40"/>
      <c r="AR496" s="40"/>
      <c r="AS496" s="40"/>
      <c r="AT496" s="40"/>
      <c r="AU496" s="40"/>
      <c r="AV496" s="40"/>
      <c r="AW496" s="40"/>
      <c r="AX496" s="40"/>
      <c r="AY496" s="40"/>
      <c r="AZ496" s="40"/>
      <c r="BA496" s="40"/>
      <c r="BB496" s="40"/>
      <c r="BC496" s="40"/>
      <c r="BD496" s="40"/>
      <c r="BE496" s="40"/>
      <c r="BF496" s="40"/>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row>
    <row r="497" spans="10:158" x14ac:dyDescent="0.25">
      <c r="J497" s="40"/>
      <c r="K497" s="40"/>
      <c r="L497" s="40"/>
      <c r="M497" s="40"/>
      <c r="N497" s="40"/>
      <c r="O497" s="40"/>
      <c r="P497" s="40"/>
      <c r="Q497" s="40"/>
      <c r="R497" s="40"/>
      <c r="S497" s="40"/>
      <c r="T497" s="40"/>
      <c r="U497" s="40"/>
      <c r="V497" s="40"/>
      <c r="W497" s="40"/>
      <c r="X497" s="40"/>
      <c r="Y497" s="40"/>
      <c r="Z497" s="40"/>
      <c r="AA497" s="40"/>
      <c r="AB497" s="40"/>
      <c r="AC497" s="40"/>
      <c r="AD497" s="40"/>
      <c r="AE497" s="40"/>
      <c r="AF497" s="40"/>
      <c r="AG497" s="40"/>
      <c r="AH497" s="40"/>
      <c r="AI497" s="40"/>
      <c r="AJ497" s="40"/>
      <c r="AK497" s="40"/>
      <c r="AL497" s="40"/>
      <c r="AM497" s="40"/>
      <c r="AN497" s="40"/>
      <c r="AO497" s="40"/>
      <c r="AP497" s="40"/>
      <c r="AQ497" s="40"/>
      <c r="AR497" s="40"/>
      <c r="AS497" s="40"/>
      <c r="AT497" s="40"/>
      <c r="AU497" s="40"/>
      <c r="AV497" s="40"/>
      <c r="AW497" s="40"/>
      <c r="AX497" s="40"/>
      <c r="AY497" s="40"/>
      <c r="AZ497" s="40"/>
      <c r="BA497" s="40"/>
      <c r="BB497" s="40"/>
      <c r="BC497" s="40"/>
      <c r="BD497" s="40"/>
      <c r="BE497" s="40"/>
      <c r="BF497" s="40"/>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row>
    <row r="498" spans="10:158" x14ac:dyDescent="0.25">
      <c r="J498" s="40"/>
      <c r="K498" s="40"/>
      <c r="L498" s="40"/>
      <c r="M498" s="40"/>
      <c r="N498" s="40"/>
      <c r="O498" s="40"/>
      <c r="P498" s="40"/>
      <c r="Q498" s="40"/>
      <c r="R498" s="40"/>
      <c r="S498" s="40"/>
      <c r="T498" s="40"/>
      <c r="U498" s="40"/>
      <c r="V498" s="40"/>
      <c r="W498" s="40"/>
      <c r="X498" s="40"/>
      <c r="Y498" s="40"/>
      <c r="Z498" s="40"/>
      <c r="AA498" s="40"/>
      <c r="AB498" s="40"/>
      <c r="AC498" s="40"/>
      <c r="AD498" s="40"/>
      <c r="AE498" s="40"/>
      <c r="AF498" s="40"/>
      <c r="AG498" s="40"/>
      <c r="AH498" s="40"/>
      <c r="AI498" s="40"/>
      <c r="AJ498" s="40"/>
      <c r="AK498" s="40"/>
      <c r="AL498" s="40"/>
      <c r="AM498" s="40"/>
      <c r="AN498" s="40"/>
      <c r="AO498" s="40"/>
      <c r="AP498" s="40"/>
      <c r="AQ498" s="40"/>
      <c r="AR498" s="40"/>
      <c r="AS498" s="40"/>
      <c r="AT498" s="40"/>
      <c r="AU498" s="40"/>
      <c r="AV498" s="40"/>
      <c r="AW498" s="40"/>
      <c r="AX498" s="40"/>
      <c r="AY498" s="40"/>
      <c r="AZ498" s="40"/>
      <c r="BA498" s="40"/>
      <c r="BB498" s="40"/>
      <c r="BC498" s="40"/>
      <c r="BD498" s="40"/>
      <c r="BE498" s="40"/>
      <c r="BF498" s="40"/>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row>
    <row r="499" spans="10:158" x14ac:dyDescent="0.25">
      <c r="J499" s="40"/>
      <c r="K499" s="40"/>
      <c r="L499" s="40"/>
      <c r="M499" s="40"/>
      <c r="N499" s="40"/>
      <c r="O499" s="40"/>
      <c r="P499" s="40"/>
      <c r="Q499" s="40"/>
      <c r="R499" s="40"/>
      <c r="S499" s="40"/>
      <c r="T499" s="40"/>
      <c r="U499" s="40"/>
      <c r="V499" s="40"/>
      <c r="W499" s="40"/>
      <c r="X499" s="40"/>
      <c r="Y499" s="40"/>
      <c r="Z499" s="40"/>
      <c r="AA499" s="40"/>
      <c r="AB499" s="40"/>
      <c r="AC499" s="40"/>
      <c r="AD499" s="40"/>
      <c r="AE499" s="40"/>
      <c r="AF499" s="40"/>
      <c r="AG499" s="40"/>
      <c r="AH499" s="40"/>
      <c r="AI499" s="40"/>
      <c r="AJ499" s="40"/>
      <c r="AK499" s="40"/>
      <c r="AL499" s="40"/>
      <c r="AM499" s="40"/>
      <c r="AN499" s="40"/>
      <c r="AO499" s="40"/>
      <c r="AP499" s="40"/>
      <c r="AQ499" s="40"/>
      <c r="AR499" s="40"/>
      <c r="AS499" s="40"/>
      <c r="AT499" s="40"/>
      <c r="AU499" s="40"/>
      <c r="AV499" s="40"/>
      <c r="AW499" s="40"/>
      <c r="AX499" s="40"/>
      <c r="AY499" s="40"/>
      <c r="AZ499" s="40"/>
      <c r="BA499" s="40"/>
      <c r="BB499" s="40"/>
      <c r="BC499" s="40"/>
      <c r="BD499" s="40"/>
      <c r="BE499" s="40"/>
      <c r="BF499" s="40"/>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row>
    <row r="500" spans="10:158" x14ac:dyDescent="0.25">
      <c r="J500" s="40"/>
      <c r="K500" s="40"/>
      <c r="L500" s="40"/>
      <c r="M500" s="40"/>
      <c r="N500" s="40"/>
      <c r="O500" s="40"/>
      <c r="P500" s="40"/>
      <c r="Q500" s="40"/>
      <c r="R500" s="40"/>
      <c r="S500" s="40"/>
      <c r="T500" s="40"/>
      <c r="U500" s="40"/>
      <c r="V500" s="40"/>
      <c r="W500" s="40"/>
      <c r="X500" s="40"/>
      <c r="Y500" s="40"/>
      <c r="Z500" s="40"/>
      <c r="AA500" s="40"/>
      <c r="AB500" s="40"/>
      <c r="AC500" s="40"/>
      <c r="AD500" s="40"/>
      <c r="AE500" s="40"/>
      <c r="AF500" s="40"/>
      <c r="AG500" s="40"/>
      <c r="AH500" s="40"/>
      <c r="AI500" s="40"/>
      <c r="AJ500" s="40"/>
      <c r="AK500" s="40"/>
      <c r="AL500" s="40"/>
      <c r="AM500" s="40"/>
      <c r="AN500" s="40"/>
      <c r="AO500" s="40"/>
      <c r="AP500" s="40"/>
      <c r="AQ500" s="40"/>
      <c r="AR500" s="40"/>
      <c r="AS500" s="40"/>
      <c r="AT500" s="40"/>
      <c r="AU500" s="40"/>
      <c r="AV500" s="40"/>
      <c r="AW500" s="40"/>
      <c r="AX500" s="40"/>
      <c r="AY500" s="40"/>
      <c r="AZ500" s="40"/>
      <c r="BA500" s="40"/>
      <c r="BB500" s="40"/>
      <c r="BC500" s="40"/>
      <c r="BD500" s="40"/>
      <c r="BE500" s="40"/>
      <c r="BF500" s="4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row>
  </sheetData>
  <autoFilter ref="A5:BG5" xr:uid="{FEC98EBB-5833-406A-B5CF-1C3D335562ED}"/>
  <mergeCells count="1">
    <mergeCell ref="E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mportjson">
                <anchor moveWithCells="1" sizeWithCells="1">
                  <from>
                    <xdr:col>1</xdr:col>
                    <xdr:colOff>114300</xdr:colOff>
                    <xdr:row>0</xdr:row>
                    <xdr:rowOff>95250</xdr:rowOff>
                  </from>
                  <to>
                    <xdr:col>2</xdr:col>
                    <xdr:colOff>447675</xdr:colOff>
                    <xdr:row>2</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1F7E68D-DDB1-447E-85E2-71E364B89188}">
          <x14:formula1>
            <xm:f>'local saves'!$B$2:$F$2</xm:f>
          </x14:formula1>
          <xm:sqref>E2:H2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CK252"/>
  <sheetViews>
    <sheetView workbookViewId="0">
      <selection activeCell="A2" sqref="A2"/>
    </sheetView>
  </sheetViews>
  <sheetFormatPr defaultRowHeight="15" x14ac:dyDescent="0.25"/>
  <cols>
    <col min="1" max="7" width="6.85546875" customWidth="1"/>
    <col min="8" max="18" width="7.140625" customWidth="1"/>
    <col min="19" max="19" width="23.85546875" customWidth="1"/>
    <col min="20" max="67" width="6.28515625" customWidth="1"/>
    <col min="68" max="68" width="7.85546875" customWidth="1"/>
    <col min="69" max="69" width="6.28515625" customWidth="1"/>
    <col min="81" max="82" width="0" hidden="1" customWidth="1"/>
    <col min="83" max="83" width="9.140625" hidden="1" customWidth="1"/>
    <col min="84" max="84" width="12" hidden="1" customWidth="1"/>
    <col min="85" max="89" width="9.140625" hidden="1" customWidth="1"/>
    <col min="90" max="91" width="9.140625" customWidth="1"/>
  </cols>
  <sheetData>
    <row r="1" spans="1:88" ht="15.75" thickBot="1" x14ac:dyDescent="0.3">
      <c r="A1" t="s">
        <v>62</v>
      </c>
      <c r="G1" t="s">
        <v>2742</v>
      </c>
      <c r="J1" t="s">
        <v>2782</v>
      </c>
      <c r="N1" t="s">
        <v>4068</v>
      </c>
    </row>
    <row r="2" spans="1:88" ht="16.5" thickTop="1" thickBot="1" x14ac:dyDescent="0.3">
      <c r="A2" s="7">
        <v>5172</v>
      </c>
      <c r="G2">
        <f>IFERROR(VLOOKUP('team lookup'!A2,'rankings sorted'!A3:ZZ10000,3,),"")</f>
        <v>1</v>
      </c>
      <c r="J2">
        <f>IFERROR(VLOOKUP('team lookup'!A2,'rankings sorted'!A3:ZZ10000,4,),"")</f>
        <v>3.0899999999999901</v>
      </c>
      <c r="N2">
        <f>IFERROR(VLOOKUP('team lookup'!A2,'rankings sorted'!A3:ZZ10000,5,),"")</f>
        <v>870</v>
      </c>
    </row>
    <row r="3" spans="1:88" ht="15.75" thickTop="1" x14ac:dyDescent="0.25"/>
    <row r="4" spans="1:88" x14ac:dyDescent="0.25">
      <c r="A4" t="s">
        <v>1</v>
      </c>
    </row>
    <row r="5" spans="1:88" x14ac:dyDescent="0.25">
      <c r="A5" t="str">
        <f>IFERROR(VLOOKUP('team lookup'!A2,'seed values sorted'!A3:ZZ8231,2,FALSE),"Invalid team number")</f>
        <v>Gators</v>
      </c>
    </row>
    <row r="7" spans="1:88" x14ac:dyDescent="0.25">
      <c r="A7" t="s">
        <v>19</v>
      </c>
      <c r="T7" s="22" t="s">
        <v>12</v>
      </c>
      <c r="U7" s="17"/>
      <c r="V7" s="17"/>
      <c r="W7" s="17"/>
      <c r="X7" s="17"/>
      <c r="Y7" s="17"/>
      <c r="Z7" s="17"/>
      <c r="AA7" s="17"/>
      <c r="AB7" s="17"/>
      <c r="AC7" s="17"/>
      <c r="AD7" s="17"/>
      <c r="AE7" s="17"/>
      <c r="AF7" s="17"/>
      <c r="AG7" s="17" t="s">
        <v>2</v>
      </c>
      <c r="AH7" s="17"/>
      <c r="AI7" s="17"/>
      <c r="AJ7" s="17"/>
      <c r="AK7" s="17"/>
      <c r="AL7" s="17"/>
      <c r="AM7" s="17"/>
      <c r="AN7" s="17"/>
      <c r="AO7" s="17"/>
      <c r="AP7" s="17" t="s">
        <v>2852</v>
      </c>
      <c r="AQ7" s="17"/>
      <c r="AR7" s="17"/>
      <c r="AS7" s="17"/>
      <c r="AT7" s="17"/>
      <c r="AU7" s="17"/>
      <c r="AV7" s="17"/>
      <c r="AW7" s="17"/>
      <c r="AX7" s="17" t="s">
        <v>2853</v>
      </c>
      <c r="AY7" s="17"/>
      <c r="AZ7" s="17"/>
      <c r="BA7" s="17"/>
      <c r="BB7" s="17"/>
      <c r="BC7" s="17"/>
      <c r="BD7" s="17"/>
      <c r="BE7" s="17"/>
      <c r="BF7" s="17"/>
      <c r="BG7" s="17"/>
      <c r="BH7" s="17" t="s">
        <v>4</v>
      </c>
      <c r="BI7" s="17"/>
      <c r="BJ7" s="17"/>
      <c r="BK7" s="17"/>
      <c r="BL7" s="17"/>
      <c r="BM7" s="17"/>
      <c r="BN7" s="17"/>
      <c r="BO7" s="17"/>
      <c r="BP7" s="17" t="s">
        <v>5</v>
      </c>
      <c r="BQ7" s="17"/>
      <c r="BR7" s="17"/>
      <c r="BS7" s="17"/>
      <c r="BT7" s="17"/>
      <c r="BU7" s="17"/>
      <c r="BV7" s="17"/>
      <c r="BW7" s="22" t="s">
        <v>2872</v>
      </c>
      <c r="BX7" s="17"/>
      <c r="BY7" s="17"/>
      <c r="BZ7" s="17"/>
      <c r="CA7" s="17"/>
      <c r="CB7" s="17"/>
      <c r="CC7" s="17"/>
    </row>
    <row r="8" spans="1:88" s="3" customFormat="1" ht="97.5" customHeight="1" x14ac:dyDescent="0.25">
      <c r="A8" s="2" t="s">
        <v>35</v>
      </c>
      <c r="B8" s="2" t="s">
        <v>21</v>
      </c>
      <c r="C8" s="2" t="s">
        <v>22</v>
      </c>
      <c r="D8" s="2" t="s">
        <v>23</v>
      </c>
      <c r="E8" s="2" t="s">
        <v>24</v>
      </c>
      <c r="F8" s="2" t="s">
        <v>25</v>
      </c>
      <c r="G8" s="2" t="s">
        <v>26</v>
      </c>
      <c r="H8" s="2" t="s">
        <v>27</v>
      </c>
      <c r="I8" s="2" t="s">
        <v>2778</v>
      </c>
      <c r="J8" s="2" t="s">
        <v>2780</v>
      </c>
      <c r="K8" s="2" t="s">
        <v>3679</v>
      </c>
      <c r="L8" s="2" t="s">
        <v>3680</v>
      </c>
      <c r="M8" s="2" t="s">
        <v>36</v>
      </c>
      <c r="N8" s="2" t="s">
        <v>37</v>
      </c>
      <c r="P8" s="2"/>
      <c r="Q8" s="2"/>
      <c r="R8" s="2"/>
      <c r="S8" s="2"/>
      <c r="T8" s="24" t="s">
        <v>15</v>
      </c>
      <c r="U8" s="25" t="s">
        <v>14</v>
      </c>
      <c r="V8" s="25" t="s">
        <v>16</v>
      </c>
      <c r="W8" s="25" t="s">
        <v>2740</v>
      </c>
      <c r="X8" s="25" t="s">
        <v>3</v>
      </c>
      <c r="Y8" s="25" t="s">
        <v>2854</v>
      </c>
      <c r="Z8" s="25" t="s">
        <v>2835</v>
      </c>
      <c r="AA8" s="25" t="s">
        <v>2873</v>
      </c>
      <c r="AB8" s="25" t="s">
        <v>2874</v>
      </c>
      <c r="AC8" s="25" t="s">
        <v>2875</v>
      </c>
      <c r="AD8" s="25" t="s">
        <v>13</v>
      </c>
      <c r="AE8" s="25" t="s">
        <v>2876</v>
      </c>
      <c r="AF8" s="25" t="s">
        <v>2877</v>
      </c>
      <c r="AG8" s="25" t="s">
        <v>2831</v>
      </c>
      <c r="AH8" s="25" t="s">
        <v>2878</v>
      </c>
      <c r="AI8" s="25" t="s">
        <v>2834</v>
      </c>
      <c r="AJ8" s="25" t="s">
        <v>2833</v>
      </c>
      <c r="AK8" s="25" t="s">
        <v>2832</v>
      </c>
      <c r="AL8" s="25" t="s">
        <v>2860</v>
      </c>
      <c r="AM8" s="25" t="s">
        <v>2829</v>
      </c>
      <c r="AN8" s="25" t="s">
        <v>2858</v>
      </c>
      <c r="AO8" s="25" t="s">
        <v>2830</v>
      </c>
      <c r="AP8" s="25" t="s">
        <v>2844</v>
      </c>
      <c r="AQ8" s="25" t="s">
        <v>2843</v>
      </c>
      <c r="AR8" s="25" t="s">
        <v>2842</v>
      </c>
      <c r="AS8" s="25" t="s">
        <v>2841</v>
      </c>
      <c r="AT8" s="25" t="s">
        <v>2840</v>
      </c>
      <c r="AU8" s="25" t="s">
        <v>2839</v>
      </c>
      <c r="AV8" s="25" t="s">
        <v>2838</v>
      </c>
      <c r="AW8" s="25" t="s">
        <v>2859</v>
      </c>
      <c r="AX8" s="25" t="s">
        <v>2847</v>
      </c>
      <c r="AY8" s="25" t="s">
        <v>2848</v>
      </c>
      <c r="AZ8" s="25" t="s">
        <v>2879</v>
      </c>
      <c r="BA8" s="25" t="s">
        <v>2849</v>
      </c>
      <c r="BB8" s="25" t="s">
        <v>2850</v>
      </c>
      <c r="BC8" s="25" t="s">
        <v>2880</v>
      </c>
      <c r="BD8" s="25" t="s">
        <v>2845</v>
      </c>
      <c r="BE8" s="25" t="s">
        <v>2846</v>
      </c>
      <c r="BF8" s="25" t="s">
        <v>2881</v>
      </c>
      <c r="BG8" s="25" t="s">
        <v>2851</v>
      </c>
      <c r="BH8" s="25" t="s">
        <v>2856</v>
      </c>
      <c r="BI8" s="25" t="s">
        <v>2857</v>
      </c>
      <c r="BJ8" s="25" t="s">
        <v>2855</v>
      </c>
      <c r="BK8" s="25" t="s">
        <v>2882</v>
      </c>
      <c r="BL8" s="25" t="s">
        <v>2883</v>
      </c>
      <c r="BM8" s="25" t="s">
        <v>2884</v>
      </c>
      <c r="BN8" s="25" t="s">
        <v>2885</v>
      </c>
      <c r="BO8" s="25" t="s">
        <v>2836</v>
      </c>
      <c r="BP8" s="25" t="s">
        <v>6</v>
      </c>
      <c r="BQ8" s="25" t="s">
        <v>7</v>
      </c>
      <c r="BR8" s="25" t="s">
        <v>8</v>
      </c>
      <c r="BS8" s="25" t="s">
        <v>9</v>
      </c>
      <c r="BT8" s="25" t="s">
        <v>10</v>
      </c>
      <c r="BU8" s="25" t="s">
        <v>11</v>
      </c>
      <c r="BV8" s="25" t="s">
        <v>2837</v>
      </c>
      <c r="BW8" s="24" t="s">
        <v>2886</v>
      </c>
      <c r="BX8" s="25"/>
      <c r="BY8" s="25"/>
      <c r="BZ8" s="25"/>
      <c r="CA8" s="25"/>
      <c r="CB8" s="25"/>
      <c r="CC8" s="25"/>
    </row>
    <row r="9" spans="1:88" x14ac:dyDescent="0.25">
      <c r="A9">
        <f ca="1">IF(CE9&lt;='data import sorted'!$A$4,CE9,"")</f>
        <v>5</v>
      </c>
      <c r="B9" t="str">
        <f ca="1">IFERROR(IF(OR($A$2=VLOOKUP('team lookup'!$A9,q_match_data,2),$A$2=VLOOKUP('team lookup'!$A9,q_match_data,3),$A$2=VLOOKUP('team lookup'!$A9,q_match_data,4)),"Blue","Red"),"")</f>
        <v>Blue</v>
      </c>
      <c r="C9">
        <f ca="1">IFERROR(IF(OR($A$2=VLOOKUP('team lookup'!$A9,q_match_data,2),$A$2=VLOOKUP('team lookup'!$A9,q_match_data,5)),1,IF(OR($A$2=VLOOKUP('team lookup'!$A9,q_match_data,3),$A$2=VLOOKUP('team lookup'!$A9,q_match_data,6)),2,IF(OR($A$2=VLOOKUP('team lookup'!$A9,q_match_data,4),$A$2=VLOOKUP('team lookup'!$A9,q_match_data,7)),3))),"")</f>
        <v>1</v>
      </c>
      <c r="D9">
        <f ca="1">IFERROR(IF($C9=1,IF($B9="Blue",VLOOKUP('team lookup'!$A9,q_match_data,3),VLOOKUP('team lookup'!$A9,q_match_data,6)),IF($B9="Blue",VLOOKUP('team lookup'!$A9,q_match_data,2),VLOOKUP('team lookup'!$A9,q_match_data,5))),"")</f>
        <v>3292</v>
      </c>
      <c r="E9">
        <f ca="1">IFERROR(IF($C9=3,IF($B9="Blue",VLOOKUP('team lookup'!$A9,q_match_data,3),VLOOKUP('team lookup'!$A9,q_match_data,6)),IF($B9="Blue",VLOOKUP('team lookup'!$A9,q_match_data,4),VLOOKUP('team lookup'!$A9,q_match_data,7))),"")</f>
        <v>3300</v>
      </c>
      <c r="F9">
        <f ca="1">IFERROR(IF($B9="Blue",VLOOKUP('team lookup'!$A9,q_match_data,5),VLOOKUP('team lookup'!$A9,q_match_data,2)),"")</f>
        <v>3367</v>
      </c>
      <c r="G9">
        <f ca="1">IFERROR(IF($B9="Blue",VLOOKUP('team lookup'!$A9,q_match_data,6),VLOOKUP('team lookup'!$A9,q_match_data,3)),"")</f>
        <v>4674</v>
      </c>
      <c r="H9">
        <f ca="1">IFERROR(IF($B9="Blue",VLOOKUP('team lookup'!$A9,q_match_data,7),VLOOKUP('team lookup'!$A9,q_match_data,4)),"")</f>
        <v>6175</v>
      </c>
      <c r="I9">
        <f ca="1">IFERROR(IF($B9="Blue",VLOOKUP('team lookup'!$A9,q_match_data,9),VLOOKUP('team lookup'!$A9,q_match_data,109)),"")</f>
        <v>56</v>
      </c>
      <c r="J9">
        <f ca="1">IFERROR(IF($B9="Blue",VLOOKUP('team lookup'!$A9,q_match_data,8),VLOOKUP('team lookup'!$A9,q_match_data,108)),"")</f>
        <v>348</v>
      </c>
      <c r="K9">
        <f ca="1">IFERROR(IF($B9="Blue",VLOOKUP('team lookup'!$A9,q_match_data,25),VLOOKUP('team lookup'!$A9,q_match_data,125)),"")</f>
        <v>0</v>
      </c>
      <c r="L9">
        <f ca="1">IFERROR(IF($B9="Blue",VLOOKUP('team lookup'!$A9,q_match_data,50),VLOOKUP('team lookup'!$A9,q_match_data,150)),"")</f>
        <v>0</v>
      </c>
      <c r="M9">
        <f ca="1">IFERROR(IF($B9="Blue",VLOOKUP('team lookup'!$A9,q_match_data,14),VLOOKUP('team lookup'!$A9,q_match_data,114)),"")</f>
        <v>1</v>
      </c>
      <c r="N9">
        <f t="shared" ref="N9:N25" ca="1" si="0">IFERROR(2*M9+K9+L9,"")</f>
        <v>2</v>
      </c>
      <c r="S9" t="s">
        <v>31</v>
      </c>
      <c r="T9" s="22">
        <f>VLOOKUP($A$2,'calculated contributions sorted'!$A$3:$CZ$200,3,FALSE)</f>
        <v>1807.1664484105725</v>
      </c>
      <c r="U9" s="17">
        <f>VLOOKUP($A$2,'calculated contributions sorted'!$A$3:$CZ$200,4,FALSE)</f>
        <v>179.79473422587901</v>
      </c>
      <c r="V9" s="17">
        <f>VLOOKUP($A$2,'calculated contributions sorted'!$A$3:$CZ$200,5,FALSE)</f>
        <v>113.64784322570627</v>
      </c>
      <c r="W9" s="17">
        <f>VLOOKUP($A$2,'calculated contributions sorted'!$A$3:$CZ$200,6,FALSE)</f>
        <v>1.8914584380484827</v>
      </c>
      <c r="X9" s="17">
        <f>VLOOKUP($A$2,'calculated contributions sorted'!$A$3:$CZ$200,7,FALSE)</f>
        <v>17.284782085693251</v>
      </c>
      <c r="Y9" s="17">
        <f>VLOOKUP($A$2,'calculated contributions sorted'!$A$3:$CZ$200,8,FALSE)</f>
        <v>100.64947796018581</v>
      </c>
      <c r="Z9" s="17">
        <f>VLOOKUP($A$2,'calculated contributions sorted'!$A$3:$CZ$200,9,FALSE)</f>
        <v>51.703151769024345</v>
      </c>
      <c r="AA9" s="17">
        <f>VLOOKUP($A$2,'calculated contributions sorted'!$A$3:$CZ$200,10,FALSE)</f>
        <v>-0.99999999999999944</v>
      </c>
      <c r="AB9" s="17">
        <f>VLOOKUP($A$2,'calculated contributions sorted'!$A$3:$CZ$200,11,FALSE)</f>
        <v>-0.99999999999999944</v>
      </c>
      <c r="AC9" s="17">
        <f>VLOOKUP($A$2,'calculated contributions sorted'!$A$3:$CZ$200,12,FALSE)</f>
        <v>-0.99999999999999944</v>
      </c>
      <c r="AD9" s="17">
        <f>VLOOKUP($A$2,'calculated contributions sorted'!$A$3:$CZ$200,13,FALSE)</f>
        <v>0.28234323294971175</v>
      </c>
      <c r="AE9" s="17">
        <f>VLOOKUP($A$2,'calculated contributions sorted'!$A$3:$CZ$200,14,FALSE)</f>
        <v>-0.99999999999999944</v>
      </c>
      <c r="AF9" s="17">
        <f>VLOOKUP($A$2,'calculated contributions sorted'!$A$3:$CZ$200,15,FALSE)</f>
        <v>-0.99999999999999944</v>
      </c>
      <c r="AG9" s="17">
        <f>VLOOKUP($A$2,'calculated contributions sorted'!$A$3:$CZ$200,16,FALSE)</f>
        <v>4.5922401261541221</v>
      </c>
      <c r="AH9" s="17">
        <f>VLOOKUP($A$2,'calculated contributions sorted'!$A$3:$CZ$200,17,FALSE)</f>
        <v>0.94117647058823528</v>
      </c>
      <c r="AI9" s="17">
        <f>VLOOKUP($A$2,'calculated contributions sorted'!$A$3:$CZ$200,18,FALSE)</f>
        <v>5.7115973752560878</v>
      </c>
      <c r="AJ9" s="17">
        <f>VLOOKUP($A$2,'calculated contributions sorted'!$A$3:$CZ$200,19,FALSE)</f>
        <v>0.50025013666283458</v>
      </c>
      <c r="AK9" s="17">
        <f>VLOOKUP($A$2,'calculated contributions sorted'!$A$3:$CZ$200,20,FALSE)</f>
        <v>0.63467360451348009</v>
      </c>
      <c r="AL9" s="17">
        <f>VLOOKUP($A$2,'calculated contributions sorted'!$A$3:$CZ$200,21,FALSE)</f>
        <v>0.53356574873911722</v>
      </c>
      <c r="AM9" s="17">
        <f>VLOOKUP($A$2,'calculated contributions sorted'!$A$3:$CZ$200,22,FALSE)</f>
        <v>12.692541959539135</v>
      </c>
      <c r="AN9" s="17">
        <f>VLOOKUP($A$2,'calculated contributions sorted'!$A$3:$CZ$200,23,FALSE)</f>
        <v>8.2407218010037759</v>
      </c>
      <c r="AO9" s="17">
        <f>VLOOKUP($A$2,'calculated contributions sorted'!$A$3:$CZ$200,24,FALSE)</f>
        <v>0.41223913435584997</v>
      </c>
      <c r="AP9" s="17">
        <f>VLOOKUP($A$2,'calculated contributions sorted'!$A$3:$CZ$200,25,FALSE)</f>
        <v>52.495305683705311</v>
      </c>
      <c r="AQ9" s="17">
        <f>VLOOKUP($A$2,'calculated contributions sorted'!$A$3:$CZ$200,26,FALSE)</f>
        <v>-0.31862442592712142</v>
      </c>
      <c r="AR9" s="17">
        <f>VLOOKUP($A$2,'calculated contributions sorted'!$A$3:$CZ$200,27,FALSE)</f>
        <v>4.6817042232149264</v>
      </c>
      <c r="AS9" s="17">
        <f>VLOOKUP($A$2,'calculated contributions sorted'!$A$3:$CZ$200,28,FALSE)</f>
        <v>27.302359485273879</v>
      </c>
      <c r="AT9" s="17">
        <f>VLOOKUP($A$2,'calculated contributions sorted'!$A$3:$CZ$200,29,FALSE)</f>
        <v>0.95266093318556577</v>
      </c>
      <c r="AU9" s="17">
        <f>VLOOKUP($A$2,'calculated contributions sorted'!$A$3:$CZ$200,30,FALSE)</f>
        <v>2.9519035454171552</v>
      </c>
      <c r="AV9" s="17">
        <f>VLOOKUP($A$2,'calculated contributions sorted'!$A$3:$CZ$200,31,FALSE)</f>
        <v>87.431272937611283</v>
      </c>
      <c r="AW9" s="17">
        <f>VLOOKUP($A$2,'calculated contributions sorted'!$A$3:$CZ$200,32,FALSE)</f>
        <v>61.969867424526598</v>
      </c>
      <c r="AX9" s="17">
        <f>VLOOKUP($A$2,'calculated contributions sorted'!$A$3:$CZ$200,33,FALSE)</f>
        <v>0.18634522985066426</v>
      </c>
      <c r="AY9" s="17">
        <f>VLOOKUP($A$2,'calculated contributions sorted'!$A$3:$CZ$200,34,FALSE)</f>
        <v>0.48855590019089129</v>
      </c>
      <c r="AZ9" s="17">
        <f>VLOOKUP($A$2,'calculated contributions sorted'!$A$3:$CZ$200,35,FALSE)</f>
        <v>0.19557368535214595</v>
      </c>
      <c r="BA9" s="17">
        <f>VLOOKUP($A$2,'calculated contributions sorted'!$A$3:$CZ$200,36,FALSE)</f>
        <v>1.2555479525384869</v>
      </c>
      <c r="BB9" s="17">
        <f>VLOOKUP($A$2,'calculated contributions sorted'!$A$3:$CZ$200,37,FALSE)</f>
        <v>1.1400422245398363</v>
      </c>
      <c r="BC9" s="17">
        <f>VLOOKUP($A$2,'calculated contributions sorted'!$A$3:$CZ$200,38,FALSE)</f>
        <v>0.11945256518977657</v>
      </c>
      <c r="BD9" s="17">
        <f>VLOOKUP($A$2,'calculated contributions sorted'!$A$3:$CZ$200,39,FALSE)</f>
        <v>1.0280877838796088</v>
      </c>
      <c r="BE9" s="17">
        <f>VLOOKUP($A$2,'calculated contributions sorted'!$A$3:$CZ$200,40,FALSE)</f>
        <v>1.0150428797841788</v>
      </c>
      <c r="BF9" s="17">
        <f>VLOOKUP($A$2,'calculated contributions sorted'!$A$3:$CZ$200,41,FALSE)</f>
        <v>0.23816988331394467</v>
      </c>
      <c r="BG9" s="17">
        <f>VLOOKUP($A$2,'calculated contributions sorted'!$A$3:$CZ$200,42,FALSE)</f>
        <v>13.21820502257453</v>
      </c>
      <c r="BH9" s="17">
        <f>VLOOKUP($A$2,'calculated contributions sorted'!$A$3:$CZ$200,43,FALSE)</f>
        <v>-4.0292598330430396</v>
      </c>
      <c r="BI9" s="17">
        <f>VLOOKUP($A$2,'calculated contributions sorted'!$A$3:$CZ$200,44,FALSE)</f>
        <v>50.961000998696221</v>
      </c>
      <c r="BJ9" s="17">
        <f>VLOOKUP($A$2,'calculated contributions sorted'!$A$3:$CZ$200,45,FALSE)</f>
        <v>4.7714106033711472</v>
      </c>
      <c r="BK9" s="17">
        <f>VLOOKUP($A$2,'calculated contributions sorted'!$A$3:$CZ$200,46,FALSE)</f>
        <v>1</v>
      </c>
      <c r="BL9" s="17">
        <f>VLOOKUP($A$2,'calculated contributions sorted'!$A$3:$CZ$200,47,FALSE)</f>
        <v>0</v>
      </c>
      <c r="BM9" s="17">
        <f>VLOOKUP($A$2,'calculated contributions sorted'!$A$3:$CZ$200,48,FALSE)</f>
        <v>1</v>
      </c>
      <c r="BN9" s="17">
        <f>VLOOKUP($A$2,'calculated contributions sorted'!$A$3:$CZ$200,49,FALSE)</f>
        <v>30</v>
      </c>
      <c r="BO9" s="17">
        <f>VLOOKUP($A$2,'calculated contributions sorted'!$A$3:$CZ$200,50,FALSE)</f>
        <v>0.67322253767045492</v>
      </c>
      <c r="BP9" s="17">
        <f>VLOOKUP($A$2,'calculated contributions sorted'!$A$3:$CZ$200,51,FALSE)</f>
        <v>0.90814041873222617</v>
      </c>
      <c r="BQ9" s="17">
        <f>VLOOKUP($A$2,'calculated contributions sorted'!$A$3:$CZ$200,52,FALSE)</f>
        <v>1.1281803322318906</v>
      </c>
      <c r="BR9" s="17">
        <f>VLOOKUP($A$2,'calculated contributions sorted'!$A$3:$CZ$200,53,FALSE)</f>
        <v>0.21171122933995429</v>
      </c>
      <c r="BS9" s="17">
        <f>VLOOKUP($A$2,'calculated contributions sorted'!$A$3:$CZ$200,54,FALSE)</f>
        <v>0.1805643353917871</v>
      </c>
      <c r="BT9" s="17">
        <f>VLOOKUP($A$2,'calculated contributions sorted'!$A$3:$CZ$200,55,FALSE)</f>
        <v>9.8334828271599832</v>
      </c>
      <c r="BU9" s="17">
        <f>VLOOKUP($A$2,'calculated contributions sorted'!$A$3:$CZ$200,56,FALSE)</f>
        <v>10.155010045954144</v>
      </c>
      <c r="BV9" s="17">
        <f>VLOOKUP($A$2,'calculated contributions sorted'!$A$3:$CZ$200,57,FALSE)</f>
        <v>-0.99999999999999944</v>
      </c>
      <c r="BW9" s="22">
        <f>VLOOKUP($A$2,'calculated contributions sorted'!$A$3:$CZ$200,58,FALSE)</f>
        <v>0</v>
      </c>
      <c r="CD9" s="13"/>
      <c r="CE9" s="13">
        <f ca="1">IFERROR(FLOOR((MATCH(1,INDIRECT(CONCATENATE("'team match array'!",ADDRESS(2,1+MATCH('team lookup'!A2,'team match array'!B1:SL1,0)),":",ADDRESS(1000,1+MATCH('team lookup'!A2,'team match array'!B1:SL1,0)))),0)+1)/2,1),"")</f>
        <v>5</v>
      </c>
      <c r="CF9">
        <f ca="1">IF(CE9&gt;'data import sorted'!$A$4,CE9,1000)</f>
        <v>1000</v>
      </c>
      <c r="CG9">
        <f ca="1">COUNTIF(CF9:CF27,1000)</f>
        <v>11</v>
      </c>
      <c r="CI9">
        <v>1</v>
      </c>
      <c r="CJ9" t="str">
        <f t="shared" ref="CJ9:CJ24" ca="1" si="1">INDIRECT(ADDRESS(8+CG$9+CI9,84))</f>
        <v/>
      </c>
    </row>
    <row r="10" spans="1:88" x14ac:dyDescent="0.25">
      <c r="A10">
        <f ca="1">IF(CE10&lt;='data import sorted'!$A$4,CE10,"")</f>
        <v>13</v>
      </c>
      <c r="B10" t="str">
        <f ca="1">IFERROR(IF(OR($A$2=VLOOKUP('team lookup'!$A10,q_match_data,2),$A$2=VLOOKUP('team lookup'!$A10,q_match_data,3),$A$2=VLOOKUP('team lookup'!$A10,q_match_data,4)),"Blue","Red"),"")</f>
        <v>Red</v>
      </c>
      <c r="C10">
        <f ca="1">IFERROR(IF(OR($A$2=VLOOKUP('team lookup'!$A10,q_match_data,2),$A$2=VLOOKUP('team lookup'!$A10,q_match_data,5)),1,IF(OR($A$2=VLOOKUP('team lookup'!$A10,q_match_data,3),$A$2=VLOOKUP('team lookup'!$A10,q_match_data,6)),2,IF(OR($A$2=VLOOKUP('team lookup'!$A10,q_match_data,4),$A$2=VLOOKUP('team lookup'!$A10,q_match_data,7)),3))),"")</f>
        <v>2</v>
      </c>
      <c r="D10">
        <f ca="1">IFERROR(IF($C10=1,IF($B10="Blue",VLOOKUP('team lookup'!$A10,q_match_data,3),VLOOKUP('team lookup'!$A10,q_match_data,6)),IF($B10="Blue",VLOOKUP('team lookup'!$A10,q_match_data,2),VLOOKUP('team lookup'!$A10,q_match_data,5))),"")</f>
        <v>2472</v>
      </c>
      <c r="E10">
        <f ca="1">IFERROR(IF($C10=3,IF($B10="Blue",VLOOKUP('team lookup'!$A10,q_match_data,3),VLOOKUP('team lookup'!$A10,q_match_data,6)),IF($B10="Blue",VLOOKUP('team lookup'!$A10,q_match_data,4),VLOOKUP('team lookup'!$A10,q_match_data,7))),"")</f>
        <v>2538</v>
      </c>
      <c r="F10">
        <f ca="1">IFERROR(IF($B10="Blue",VLOOKUP('team lookup'!$A10,q_match_data,5),VLOOKUP('team lookup'!$A10,q_match_data,2)),"")</f>
        <v>876</v>
      </c>
      <c r="G10">
        <f ca="1">IFERROR(IF($B10="Blue",VLOOKUP('team lookup'!$A10,q_match_data,6),VLOOKUP('team lookup'!$A10,q_match_data,3)),"")</f>
        <v>3313</v>
      </c>
      <c r="H10">
        <f ca="1">IFERROR(IF($B10="Blue",VLOOKUP('team lookup'!$A10,q_match_data,7),VLOOKUP('team lookup'!$A10,q_match_data,4)),"")</f>
        <v>3300</v>
      </c>
      <c r="I10">
        <f ca="1">IFERROR(IF($B10="Blue",VLOOKUP('team lookup'!$A10,q_match_data,9),VLOOKUP('team lookup'!$A10,q_match_data,109)),"")</f>
        <v>134</v>
      </c>
      <c r="J10">
        <f ca="1">IFERROR(IF($B10="Blue",VLOOKUP('team lookup'!$A10,q_match_data,8),VLOOKUP('team lookup'!$A10,q_match_data,108)),"")</f>
        <v>441</v>
      </c>
      <c r="K10">
        <f ca="1">IFERROR(IF($B10="Blue",VLOOKUP('team lookup'!$A10,q_match_data,25),VLOOKUP('team lookup'!$A10,q_match_data,125)),"")</f>
        <v>1</v>
      </c>
      <c r="L10">
        <f ca="1">IFERROR(IF($B10="Blue",VLOOKUP('team lookup'!$A10,q_match_data,50),VLOOKUP('team lookup'!$A10,q_match_data,150)),"")</f>
        <v>1</v>
      </c>
      <c r="M10">
        <f ca="1">IFERROR(IF($B10="Blue",VLOOKUP('team lookup'!$A10,q_match_data,14),VLOOKUP('team lookup'!$A10,q_match_data,114)),"")</f>
        <v>1</v>
      </c>
      <c r="N10">
        <f t="shared" ref="N10:N24" ca="1" si="2">IFERROR(2*M10+K10+L10,"")</f>
        <v>4</v>
      </c>
      <c r="S10" t="s">
        <v>32</v>
      </c>
      <c r="T10" s="22">
        <f>VLOOKUP($A$2,'predicted contributions sorted'!$A$3:$CZ$201,3,FALSE)</f>
        <v>1807.1664484105725</v>
      </c>
      <c r="U10" s="17">
        <f>VLOOKUP($A$2,'predicted contributions sorted'!$A$3:$CZ$201,4,FALSE)</f>
        <v>179.79473422587901</v>
      </c>
      <c r="V10" s="17">
        <f>VLOOKUP($A$2,'predicted contributions sorted'!$A$3:$CZ$201,5,FALSE)</f>
        <v>113.64784322570627</v>
      </c>
      <c r="W10" s="17">
        <f>VLOOKUP($A$2,'predicted contributions sorted'!$A$3:$CZ$201,6,FALSE)</f>
        <v>1.8914584380484827</v>
      </c>
      <c r="X10" s="17">
        <f>VLOOKUP($A$2,'predicted contributions sorted'!$A$3:$CZ$201,7,FALSE)</f>
        <v>17.284782085693251</v>
      </c>
      <c r="Y10" s="17">
        <f>VLOOKUP($A$2,'predicted contributions sorted'!$A$3:$CZ$201,8,FALSE)</f>
        <v>100.64947796018581</v>
      </c>
      <c r="Z10" s="17">
        <f>VLOOKUP($A$2,'predicted contributions sorted'!$A$3:$CZ$201,9,FALSE)</f>
        <v>51.703151769024345</v>
      </c>
      <c r="AA10" s="17">
        <f>VLOOKUP($A$2,'predicted contributions sorted'!$A$3:$CZ$201,10,FALSE)</f>
        <v>-0.99999999999999944</v>
      </c>
      <c r="AB10" s="17">
        <f>VLOOKUP($A$2,'predicted contributions sorted'!$A$3:$CZ$201,11,FALSE)</f>
        <v>-0.99999999999999944</v>
      </c>
      <c r="AC10" s="17">
        <f>VLOOKUP($A$2,'predicted contributions sorted'!$A$3:$CZ$201,12,FALSE)</f>
        <v>-0.99999999999999944</v>
      </c>
      <c r="AD10" s="17">
        <f>VLOOKUP($A$2,'predicted contributions sorted'!$A$3:$CZ$201,13,FALSE)</f>
        <v>0.28234323294971175</v>
      </c>
      <c r="AE10" s="17">
        <f>VLOOKUP($A$2,'predicted contributions sorted'!$A$3:$CZ$201,14,FALSE)</f>
        <v>-0.99999999999999944</v>
      </c>
      <c r="AF10" s="17">
        <f>VLOOKUP($A$2,'predicted contributions sorted'!$A$3:$CZ$201,15,FALSE)</f>
        <v>-0.99999999999999944</v>
      </c>
      <c r="AG10" s="17">
        <f>VLOOKUP($A$2,'predicted contributions sorted'!$A$3:$CZ$201,16,FALSE)</f>
        <v>4.5922401261541221</v>
      </c>
      <c r="AH10" s="17">
        <f>VLOOKUP($A$2,'predicted contributions sorted'!$A$3:$CZ$201,17,FALSE)</f>
        <v>0.94117647058823528</v>
      </c>
      <c r="AI10" s="17">
        <f>VLOOKUP($A$2,'predicted contributions sorted'!$A$3:$CZ$201,18,FALSE)</f>
        <v>5.7115973752560878</v>
      </c>
      <c r="AJ10" s="17">
        <f>VLOOKUP($A$2,'predicted contributions sorted'!$A$3:$CZ$201,19,FALSE)</f>
        <v>0.50025013666283458</v>
      </c>
      <c r="AK10" s="17">
        <f>VLOOKUP($A$2,'predicted contributions sorted'!$A$3:$CZ$201,20,FALSE)</f>
        <v>0.63467360451348009</v>
      </c>
      <c r="AL10" s="17">
        <f>VLOOKUP($A$2,'predicted contributions sorted'!$A$3:$CZ$201,21,FALSE)</f>
        <v>0.53356574873911722</v>
      </c>
      <c r="AM10" s="17">
        <f>VLOOKUP($A$2,'predicted contributions sorted'!$A$3:$CZ$201,22,FALSE)</f>
        <v>12.692541959539135</v>
      </c>
      <c r="AN10" s="17">
        <f>VLOOKUP($A$2,'predicted contributions sorted'!$A$3:$CZ$201,23,FALSE)</f>
        <v>8.2407218010037759</v>
      </c>
      <c r="AO10" s="17">
        <f>VLOOKUP($A$2,'predicted contributions sorted'!$A$3:$CZ$201,24,FALSE)</f>
        <v>0.41223913435584997</v>
      </c>
      <c r="AP10" s="17">
        <f>VLOOKUP($A$2,'predicted contributions sorted'!$A$3:$CZ$201,25,FALSE)</f>
        <v>52.495305683705311</v>
      </c>
      <c r="AQ10" s="17">
        <f>VLOOKUP($A$2,'predicted contributions sorted'!$A$3:$CZ$201,26,FALSE)</f>
        <v>-0.31862442592712142</v>
      </c>
      <c r="AR10" s="17">
        <f>VLOOKUP($A$2,'predicted contributions sorted'!$A$3:$CZ$201,27,FALSE)</f>
        <v>4.6817042232149264</v>
      </c>
      <c r="AS10" s="17">
        <f>VLOOKUP($A$2,'predicted contributions sorted'!$A$3:$CZ$201,28,FALSE)</f>
        <v>27.302359485273879</v>
      </c>
      <c r="AT10" s="17">
        <f>VLOOKUP($A$2,'predicted contributions sorted'!$A$3:$CZ$201,29,FALSE)</f>
        <v>0.95266093318556577</v>
      </c>
      <c r="AU10" s="17">
        <f>VLOOKUP($A$2,'predicted contributions sorted'!$A$3:$CZ$201,30,FALSE)</f>
        <v>2.9519035454171552</v>
      </c>
      <c r="AV10" s="17">
        <f>VLOOKUP($A$2,'predicted contributions sorted'!$A$3:$CZ$201,31,FALSE)</f>
        <v>87.431272937611283</v>
      </c>
      <c r="AW10" s="17">
        <f>VLOOKUP($A$2,'predicted contributions sorted'!$A$3:$CZ$201,32,FALSE)</f>
        <v>61.969867424526598</v>
      </c>
      <c r="AX10" s="17">
        <f>VLOOKUP($A$2,'predicted contributions sorted'!$A$3:$CZ$201,33,FALSE)</f>
        <v>0.18634522985066426</v>
      </c>
      <c r="AY10" s="17">
        <f>VLOOKUP($A$2,'predicted contributions sorted'!$A$3:$CZ$201,34,FALSE)</f>
        <v>0.48855590019089129</v>
      </c>
      <c r="AZ10" s="17">
        <f>VLOOKUP($A$2,'predicted contributions sorted'!$A$3:$CZ$201,35,FALSE)</f>
        <v>0.19557368535214595</v>
      </c>
      <c r="BA10" s="17">
        <f>VLOOKUP($A$2,'predicted contributions sorted'!$A$3:$CZ$201,36,FALSE)</f>
        <v>1.2555479525384869</v>
      </c>
      <c r="BB10" s="17">
        <f>VLOOKUP($A$2,'predicted contributions sorted'!$A$3:$CZ$201,37,FALSE)</f>
        <v>1.1400422245398363</v>
      </c>
      <c r="BC10" s="17">
        <f>VLOOKUP($A$2,'predicted contributions sorted'!$A$3:$CZ$201,38,FALSE)</f>
        <v>0.11945256518977657</v>
      </c>
      <c r="BD10" s="17">
        <f>VLOOKUP($A$2,'predicted contributions sorted'!$A$3:$CZ$201,39,FALSE)</f>
        <v>1.0280877838796088</v>
      </c>
      <c r="BE10" s="17">
        <f>VLOOKUP($A$2,'predicted contributions sorted'!$A$3:$CZ$201,40,FALSE)</f>
        <v>1.0150428797841788</v>
      </c>
      <c r="BF10" s="17">
        <f>VLOOKUP($A$2,'predicted contributions sorted'!$A$3:$CZ$201,41,FALSE)</f>
        <v>0.23816988331394467</v>
      </c>
      <c r="BG10" s="17">
        <f>VLOOKUP($A$2,'predicted contributions sorted'!$A$3:$CZ$201,42,FALSE)</f>
        <v>13.21820502257453</v>
      </c>
      <c r="BH10" s="17">
        <f>VLOOKUP($A$2,'predicted contributions sorted'!$A$3:$CZ$201,43,FALSE)</f>
        <v>-4.0292598330430396</v>
      </c>
      <c r="BI10" s="17">
        <f>VLOOKUP($A$2,'predicted contributions sorted'!$A$3:$CZ$201,44,FALSE)</f>
        <v>50.961000998696221</v>
      </c>
      <c r="BJ10" s="17">
        <f>VLOOKUP($A$2,'predicted contributions sorted'!$A$3:$CZ$201,45,FALSE)</f>
        <v>4.7714106033711472</v>
      </c>
      <c r="BK10" s="17">
        <f>VLOOKUP($A$2,'predicted contributions sorted'!$A$3:$CZ$201,46,FALSE)</f>
        <v>1</v>
      </c>
      <c r="BL10" s="17">
        <f>VLOOKUP($A$2,'predicted contributions sorted'!$A$3:$CZ$201,47,FALSE)</f>
        <v>0</v>
      </c>
      <c r="BM10" s="17">
        <f>VLOOKUP($A$2,'predicted contributions sorted'!$A$3:$CZ$201,48,FALSE)</f>
        <v>1</v>
      </c>
      <c r="BN10" s="17">
        <f>VLOOKUP($A$2,'predicted contributions sorted'!$A$3:$CZ$201,49,FALSE)</f>
        <v>30</v>
      </c>
      <c r="BO10" s="17">
        <f>VLOOKUP($A$2,'predicted contributions sorted'!$A$3:$CZ$201,50,FALSE)</f>
        <v>0.67322253767045492</v>
      </c>
      <c r="BP10" s="17">
        <f>VLOOKUP($A$2,'predicted contributions sorted'!$A$3:$CZ$201,51,FALSE)</f>
        <v>0.90814041873222617</v>
      </c>
      <c r="BQ10" s="17">
        <f>VLOOKUP($A$2,'predicted contributions sorted'!$A$3:$CZ$201,52,FALSE)</f>
        <v>1.1281803322318906</v>
      </c>
      <c r="BR10" s="17">
        <f>VLOOKUP($A$2,'predicted contributions sorted'!$A$3:$CZ$201,53,FALSE)</f>
        <v>0.21171122933995429</v>
      </c>
      <c r="BS10" s="17">
        <f>VLOOKUP($A$2,'predicted contributions sorted'!$A$3:$CZ$201,54,FALSE)</f>
        <v>0.1805643353917871</v>
      </c>
      <c r="BT10" s="17">
        <f>VLOOKUP($A$2,'predicted contributions sorted'!$A$3:$CZ$201,55,FALSE)</f>
        <v>9.8334828271599832</v>
      </c>
      <c r="BU10" s="17">
        <f>VLOOKUP($A$2,'predicted contributions sorted'!$A$3:$CZ$201,56,FALSE)</f>
        <v>10.155010045954144</v>
      </c>
      <c r="BV10" s="17">
        <f>VLOOKUP($A$2,'predicted contributions sorted'!$A$3:$CZ$201,57,FALSE)</f>
        <v>-0.99999999999999944</v>
      </c>
      <c r="BW10" s="22">
        <f>VLOOKUP($A$2,'predicted contributions sorted'!$A$3:$CZ$201,58,FALSE)</f>
        <v>0</v>
      </c>
      <c r="CD10" s="13"/>
      <c r="CE10" s="13">
        <f ca="1">IFERROR(CE9+FLOOR((MATCH(1,INDIRECT(CONCATENATE("'team match array'!",ADDRESS(2+2*CE9,1+MATCH('team lookup'!$A$2,'team match array'!$B$1:$SL$1)),":",ADDRESS(1000,1+MATCH('team lookup'!$A$2,'team match array'!$B$1:$SL$1)))),0)+1)/2,1),"")</f>
        <v>13</v>
      </c>
      <c r="CF10">
        <f ca="1">IF(CE10&gt;'data import sorted'!$A$4,CE10,1000)</f>
        <v>1000</v>
      </c>
      <c r="CI10">
        <v>2</v>
      </c>
      <c r="CJ10" t="str">
        <f t="shared" ca="1" si="1"/>
        <v/>
      </c>
    </row>
    <row r="11" spans="1:88" x14ac:dyDescent="0.25">
      <c r="A11">
        <f ca="1">IF(CE11&lt;='data import sorted'!$A$4,CE11,"")</f>
        <v>22</v>
      </c>
      <c r="B11" t="str">
        <f ca="1">IFERROR(IF(OR($A$2=VLOOKUP('team lookup'!$A11,q_match_data,2),$A$2=VLOOKUP('team lookup'!$A11,q_match_data,3),$A$2=VLOOKUP('team lookup'!$A11,q_match_data,4)),"Blue","Red"),"")</f>
        <v>Blue</v>
      </c>
      <c r="C11">
        <f ca="1">IFERROR(IF(OR($A$2=VLOOKUP('team lookup'!$A11,q_match_data,2),$A$2=VLOOKUP('team lookup'!$A11,q_match_data,5)),1,IF(OR($A$2=VLOOKUP('team lookup'!$A11,q_match_data,3),$A$2=VLOOKUP('team lookup'!$A11,q_match_data,6)),2,IF(OR($A$2=VLOOKUP('team lookup'!$A11,q_match_data,4),$A$2=VLOOKUP('team lookup'!$A11,q_match_data,7)),3))),"")</f>
        <v>2</v>
      </c>
      <c r="D11">
        <f ca="1">IFERROR(IF($C11=1,IF($B11="Blue",VLOOKUP('team lookup'!$A11,q_match_data,3),VLOOKUP('team lookup'!$A11,q_match_data,6)),IF($B11="Blue",VLOOKUP('team lookup'!$A11,q_match_data,2),VLOOKUP('team lookup'!$A11,q_match_data,5))),"")</f>
        <v>2531</v>
      </c>
      <c r="E11">
        <f ca="1">IFERROR(IF($C11=3,IF($B11="Blue",VLOOKUP('team lookup'!$A11,q_match_data,3),VLOOKUP('team lookup'!$A11,q_match_data,6)),IF($B11="Blue",VLOOKUP('team lookup'!$A11,q_match_data,4),VLOOKUP('team lookup'!$A11,q_match_data,7))),"")</f>
        <v>3298</v>
      </c>
      <c r="F11">
        <f ca="1">IFERROR(IF($B11="Blue",VLOOKUP('team lookup'!$A11,q_match_data,5),VLOOKUP('team lookup'!$A11,q_match_data,2)),"")</f>
        <v>877</v>
      </c>
      <c r="G11">
        <f ca="1">IFERROR(IF($B11="Blue",VLOOKUP('team lookup'!$A11,q_match_data,6),VLOOKUP('team lookup'!$A11,q_match_data,3)),"")</f>
        <v>3750</v>
      </c>
      <c r="H11">
        <f ca="1">IFERROR(IF($B11="Blue",VLOOKUP('team lookup'!$A11,q_match_data,7),VLOOKUP('team lookup'!$A11,q_match_data,4)),"")</f>
        <v>2491</v>
      </c>
      <c r="I11">
        <f ca="1">IFERROR(IF($B11="Blue",VLOOKUP('team lookup'!$A11,q_match_data,9),VLOOKUP('team lookup'!$A11,q_match_data,109)),"")</f>
        <v>-150</v>
      </c>
      <c r="J11">
        <f ca="1">IFERROR(IF($B11="Blue",VLOOKUP('team lookup'!$A11,q_match_data,8),VLOOKUP('team lookup'!$A11,q_match_data,108)),"")</f>
        <v>178</v>
      </c>
      <c r="K11">
        <f ca="1">IFERROR(IF($B11="Blue",VLOOKUP('team lookup'!$A11,q_match_data,25),VLOOKUP('team lookup'!$A11,q_match_data,125)),"")</f>
        <v>1</v>
      </c>
      <c r="L11">
        <f ca="1">IFERROR(IF($B11="Blue",VLOOKUP('team lookup'!$A11,q_match_data,50),VLOOKUP('team lookup'!$A11,q_match_data,150)),"")</f>
        <v>0</v>
      </c>
      <c r="M11">
        <f ca="1">IFERROR(IF($B11="Blue",VLOOKUP('team lookup'!$A11,q_match_data,14),VLOOKUP('team lookup'!$A11,q_match_data,114)),"")</f>
        <v>0</v>
      </c>
      <c r="N11">
        <f t="shared" ca="1" si="2"/>
        <v>1</v>
      </c>
      <c r="CD11" s="13"/>
      <c r="CE11" s="13">
        <f ca="1">IFERROR(CE10+FLOOR((MATCH(1,INDIRECT(CONCATENATE("'team match array'!",ADDRESS(2+2*CE10,1+MATCH('team lookup'!$A$2,'team match array'!$B$1:$SL$1)),":",ADDRESS(1000,1+MATCH('team lookup'!$A$2,'team match array'!$B$1:$SL$1)))),0)+1)/2,1),"")</f>
        <v>22</v>
      </c>
      <c r="CF11">
        <f ca="1">IF(CE11&gt;'data import sorted'!$A$4,CE11,1000)</f>
        <v>1000</v>
      </c>
      <c r="CI11">
        <v>3</v>
      </c>
      <c r="CJ11" t="str">
        <f ca="1">INDIRECT(ADDRESS(8+CG$9+CI11,84))</f>
        <v/>
      </c>
    </row>
    <row r="12" spans="1:88" x14ac:dyDescent="0.25">
      <c r="A12">
        <f ca="1">IF(CE12&lt;='data import sorted'!$A$4,CE12,"")</f>
        <v>26</v>
      </c>
      <c r="B12" t="str">
        <f ca="1">IFERROR(IF(OR($A$2=VLOOKUP('team lookup'!$A12,q_match_data,2),$A$2=VLOOKUP('team lookup'!$A12,q_match_data,3),$A$2=VLOOKUP('team lookup'!$A12,q_match_data,4)),"Blue","Red"),"")</f>
        <v>Red</v>
      </c>
      <c r="C12">
        <f ca="1">IFERROR(IF(OR($A$2=VLOOKUP('team lookup'!$A12,q_match_data,2),$A$2=VLOOKUP('team lookup'!$A12,q_match_data,5)),1,IF(OR($A$2=VLOOKUP('team lookup'!$A12,q_match_data,3),$A$2=VLOOKUP('team lookup'!$A12,q_match_data,6)),2,IF(OR($A$2=VLOOKUP('team lookup'!$A12,q_match_data,4),$A$2=VLOOKUP('team lookup'!$A12,q_match_data,7)),3))),"")</f>
        <v>1</v>
      </c>
      <c r="D12">
        <f ca="1">IFERROR(IF($C12=1,IF($B12="Blue",VLOOKUP('team lookup'!$A12,q_match_data,3),VLOOKUP('team lookup'!$A12,q_match_data,6)),IF($B12="Blue",VLOOKUP('team lookup'!$A12,q_match_data,2),VLOOKUP('team lookup'!$A12,q_match_data,5))),"")</f>
        <v>5638</v>
      </c>
      <c r="E12">
        <f ca="1">IFERROR(IF($C12=3,IF($B12="Blue",VLOOKUP('team lookup'!$A12,q_match_data,3),VLOOKUP('team lookup'!$A12,q_match_data,6)),IF($B12="Blue",VLOOKUP('team lookup'!$A12,q_match_data,4),VLOOKUP('team lookup'!$A12,q_match_data,7))),"")</f>
        <v>3277</v>
      </c>
      <c r="F12">
        <f ca="1">IFERROR(IF($B12="Blue",VLOOKUP('team lookup'!$A12,q_match_data,5),VLOOKUP('team lookup'!$A12,q_match_data,2)),"")</f>
        <v>3275</v>
      </c>
      <c r="G12">
        <f ca="1">IFERROR(IF($B12="Blue",VLOOKUP('team lookup'!$A12,q_match_data,6),VLOOKUP('team lookup'!$A12,q_match_data,3)),"")</f>
        <v>2538</v>
      </c>
      <c r="H12">
        <f ca="1">IFERROR(IF($B12="Blue",VLOOKUP('team lookup'!$A12,q_match_data,7),VLOOKUP('team lookup'!$A12,q_match_data,4)),"")</f>
        <v>6056</v>
      </c>
      <c r="I12">
        <f ca="1">IFERROR(IF($B12="Blue",VLOOKUP('team lookup'!$A12,q_match_data,9),VLOOKUP('team lookup'!$A12,q_match_data,109)),"")</f>
        <v>373</v>
      </c>
      <c r="J12">
        <f ca="1">IFERROR(IF($B12="Blue",VLOOKUP('team lookup'!$A12,q_match_data,8),VLOOKUP('team lookup'!$A12,q_match_data,108)),"")</f>
        <v>413</v>
      </c>
      <c r="K12">
        <f ca="1">IFERROR(IF($B12="Blue",VLOOKUP('team lookup'!$A12,q_match_data,25),VLOOKUP('team lookup'!$A12,q_match_data,125)),"")</f>
        <v>0</v>
      </c>
      <c r="L12">
        <f ca="1">IFERROR(IF($B12="Blue",VLOOKUP('team lookup'!$A12,q_match_data,50),VLOOKUP('team lookup'!$A12,q_match_data,150)),"")</f>
        <v>1</v>
      </c>
      <c r="M12">
        <f ca="1">IFERROR(IF($B12="Blue",VLOOKUP('team lookup'!$A12,q_match_data,14),VLOOKUP('team lookup'!$A12,q_match_data,114)),"")</f>
        <v>1</v>
      </c>
      <c r="N12">
        <f t="shared" ca="1" si="2"/>
        <v>3</v>
      </c>
      <c r="CD12" s="13"/>
      <c r="CE12" s="13">
        <f ca="1">IFERROR(CE11+FLOOR((MATCH(1,INDIRECT(CONCATENATE("'team match array'!",ADDRESS(2+2*CE11,1+MATCH('team lookup'!$A$2,'team match array'!$B$1:$SL$1)),":",ADDRESS(1000,1+MATCH('team lookup'!$A$2,'team match array'!$B$1:$SL$1)))),0)+1)/2,1),"")</f>
        <v>26</v>
      </c>
      <c r="CF12">
        <f ca="1">IF(CE12&gt;'data import sorted'!$A$4,CE12,1000)</f>
        <v>1000</v>
      </c>
      <c r="CI12">
        <v>4</v>
      </c>
      <c r="CJ12" t="str">
        <f t="shared" ca="1" si="1"/>
        <v/>
      </c>
    </row>
    <row r="13" spans="1:88" x14ac:dyDescent="0.25">
      <c r="A13">
        <f ca="1">IF(CE13&lt;='data import sorted'!$A$4,CE13,"")</f>
        <v>33</v>
      </c>
      <c r="B13" t="str">
        <f ca="1">IFERROR(IF(OR($A$2=VLOOKUP('team lookup'!$A13,q_match_data,2),$A$2=VLOOKUP('team lookup'!$A13,q_match_data,3),$A$2=VLOOKUP('team lookup'!$A13,q_match_data,4)),"Blue","Red"),"")</f>
        <v>Red</v>
      </c>
      <c r="C13">
        <f ca="1">IFERROR(IF(OR($A$2=VLOOKUP('team lookup'!$A13,q_match_data,2),$A$2=VLOOKUP('team lookup'!$A13,q_match_data,5)),1,IF(OR($A$2=VLOOKUP('team lookup'!$A13,q_match_data,3),$A$2=VLOOKUP('team lookup'!$A13,q_match_data,6)),2,IF(OR($A$2=VLOOKUP('team lookup'!$A13,q_match_data,4),$A$2=VLOOKUP('team lookup'!$A13,q_match_data,7)),3))),"")</f>
        <v>3</v>
      </c>
      <c r="D13">
        <f ca="1">IFERROR(IF($C13=1,IF($B13="Blue",VLOOKUP('team lookup'!$A13,q_match_data,3),VLOOKUP('team lookup'!$A13,q_match_data,6)),IF($B13="Blue",VLOOKUP('team lookup'!$A13,q_match_data,2),VLOOKUP('team lookup'!$A13,q_match_data,5))),"")</f>
        <v>2491</v>
      </c>
      <c r="E13">
        <f ca="1">IFERROR(IF($C13=3,IF($B13="Blue",VLOOKUP('team lookup'!$A13,q_match_data,3),VLOOKUP('team lookup'!$A13,q_match_data,6)),IF($B13="Blue",VLOOKUP('team lookup'!$A13,q_match_data,4),VLOOKUP('team lookup'!$A13,q_match_data,7))),"")</f>
        <v>3130</v>
      </c>
      <c r="F13">
        <f ca="1">IFERROR(IF($B13="Blue",VLOOKUP('team lookup'!$A13,q_match_data,5),VLOOKUP('team lookup'!$A13,q_match_data,2)),"")</f>
        <v>525</v>
      </c>
      <c r="G13">
        <f ca="1">IFERROR(IF($B13="Blue",VLOOKUP('team lookup'!$A13,q_match_data,6),VLOOKUP('team lookup'!$A13,q_match_data,3)),"")</f>
        <v>7235</v>
      </c>
      <c r="H13">
        <f ca="1">IFERROR(IF($B13="Blue",VLOOKUP('team lookup'!$A13,q_match_data,7),VLOOKUP('team lookup'!$A13,q_match_data,4)),"")</f>
        <v>7048</v>
      </c>
      <c r="I13">
        <f ca="1">IFERROR(IF($B13="Blue",VLOOKUP('team lookup'!$A13,q_match_data,9),VLOOKUP('team lookup'!$A13,q_match_data,109)),"")</f>
        <v>93</v>
      </c>
      <c r="J13">
        <f ca="1">IFERROR(IF($B13="Blue",VLOOKUP('team lookup'!$A13,q_match_data,8),VLOOKUP('team lookup'!$A13,q_match_data,108)),"")</f>
        <v>365</v>
      </c>
      <c r="K13">
        <f ca="1">IFERROR(IF($B13="Blue",VLOOKUP('team lookup'!$A13,q_match_data,25),VLOOKUP('team lookup'!$A13,q_match_data,125)),"")</f>
        <v>1</v>
      </c>
      <c r="L13">
        <f ca="1">IFERROR(IF($B13="Blue",VLOOKUP('team lookup'!$A13,q_match_data,50),VLOOKUP('team lookup'!$A13,q_match_data,150)),"")</f>
        <v>1</v>
      </c>
      <c r="M13">
        <f ca="1">IFERROR(IF($B13="Blue",VLOOKUP('team lookup'!$A13,q_match_data,14),VLOOKUP('team lookup'!$A13,q_match_data,114)),"")</f>
        <v>1</v>
      </c>
      <c r="N13">
        <f t="shared" ca="1" si="2"/>
        <v>4</v>
      </c>
      <c r="S13" t="s">
        <v>2814</v>
      </c>
      <c r="CD13" s="13"/>
      <c r="CE13" s="13">
        <f ca="1">IFERROR(CE12+FLOOR((MATCH(1,INDIRECT(CONCATENATE("'team match array'!",ADDRESS(2+2*CE12,1+MATCH('team lookup'!$A$2,'team match array'!$B$1:$SL$1)),":",ADDRESS(1000,1+MATCH('team lookup'!$A$2,'team match array'!$B$1:$SL$1)))),0)+1)/2,1),"")</f>
        <v>33</v>
      </c>
      <c r="CF13">
        <f ca="1">IF(CE13&gt;'data import sorted'!$A$4,CE13,1000)</f>
        <v>1000</v>
      </c>
      <c r="CI13">
        <v>5</v>
      </c>
      <c r="CJ13" t="str">
        <f t="shared" ca="1" si="1"/>
        <v/>
      </c>
    </row>
    <row r="14" spans="1:88" x14ac:dyDescent="0.25">
      <c r="A14">
        <f ca="1">IF(CE14&lt;='data import sorted'!$A$4,CE14,"")</f>
        <v>42</v>
      </c>
      <c r="B14" t="str">
        <f ca="1">IFERROR(IF(OR($A$2=VLOOKUP('team lookup'!$A14,q_match_data,2),$A$2=VLOOKUP('team lookup'!$A14,q_match_data,3),$A$2=VLOOKUP('team lookup'!$A14,q_match_data,4)),"Blue","Red"),"")</f>
        <v>Red</v>
      </c>
      <c r="C14">
        <f ca="1">IFERROR(IF(OR($A$2=VLOOKUP('team lookup'!$A14,q_match_data,2),$A$2=VLOOKUP('team lookup'!$A14,q_match_data,5)),1,IF(OR($A$2=VLOOKUP('team lookup'!$A14,q_match_data,3),$A$2=VLOOKUP('team lookup'!$A14,q_match_data,6)),2,IF(OR($A$2=VLOOKUP('team lookup'!$A14,q_match_data,4),$A$2=VLOOKUP('team lookup'!$A14,q_match_data,7)),3))),"")</f>
        <v>1</v>
      </c>
      <c r="D14">
        <f ca="1">IFERROR(IF($C14=1,IF($B14="Blue",VLOOKUP('team lookup'!$A14,q_match_data,3),VLOOKUP('team lookup'!$A14,q_match_data,6)),IF($B14="Blue",VLOOKUP('team lookup'!$A14,q_match_data,2),VLOOKUP('team lookup'!$A14,q_match_data,5))),"")</f>
        <v>7235</v>
      </c>
      <c r="E14">
        <f ca="1">IFERROR(IF($C14=3,IF($B14="Blue",VLOOKUP('team lookup'!$A14,q_match_data,3),VLOOKUP('team lookup'!$A14,q_match_data,6)),IF($B14="Blue",VLOOKUP('team lookup'!$A14,q_match_data,4),VLOOKUP('team lookup'!$A14,q_match_data,7))),"")</f>
        <v>876</v>
      </c>
      <c r="F14">
        <f ca="1">IFERROR(IF($B14="Blue",VLOOKUP('team lookup'!$A14,q_match_data,5),VLOOKUP('team lookup'!$A14,q_match_data,2)),"")</f>
        <v>3298</v>
      </c>
      <c r="G14">
        <f ca="1">IFERROR(IF($B14="Blue",VLOOKUP('team lookup'!$A14,q_match_data,6),VLOOKUP('team lookup'!$A14,q_match_data,3)),"")</f>
        <v>2883</v>
      </c>
      <c r="H14">
        <f ca="1">IFERROR(IF($B14="Blue",VLOOKUP('team lookup'!$A14,q_match_data,7),VLOOKUP('team lookup'!$A14,q_match_data,4)),"")</f>
        <v>1986</v>
      </c>
      <c r="I14">
        <f ca="1">IFERROR(IF($B14="Blue",VLOOKUP('team lookup'!$A14,q_match_data,9),VLOOKUP('team lookup'!$A14,q_match_data,109)),"")</f>
        <v>165</v>
      </c>
      <c r="J14">
        <f ca="1">IFERROR(IF($B14="Blue",VLOOKUP('team lookup'!$A14,q_match_data,8),VLOOKUP('team lookup'!$A14,q_match_data,108)),"")</f>
        <v>367</v>
      </c>
      <c r="K14">
        <f ca="1">IFERROR(IF($B14="Blue",VLOOKUP('team lookup'!$A14,q_match_data,25),VLOOKUP('team lookup'!$A14,q_match_data,125)),"")</f>
        <v>1</v>
      </c>
      <c r="L14">
        <f ca="1">IFERROR(IF($B14="Blue",VLOOKUP('team lookup'!$A14,q_match_data,50),VLOOKUP('team lookup'!$A14,q_match_data,150)),"")</f>
        <v>1</v>
      </c>
      <c r="M14">
        <f ca="1">IFERROR(IF($B14="Blue",VLOOKUP('team lookup'!$A14,q_match_data,14),VLOOKUP('team lookup'!$A14,q_match_data,114)),"")</f>
        <v>1</v>
      </c>
      <c r="N14">
        <f t="shared" ca="1" si="2"/>
        <v>4</v>
      </c>
      <c r="CD14" s="13"/>
      <c r="CE14" s="13">
        <f ca="1">IFERROR(CE13+FLOOR((MATCH(1,INDIRECT(CONCATENATE("'team match array'!",ADDRESS(2+2*CE13,1+MATCH('team lookup'!$A$2,'team match array'!$B$1:$SL$1)),":",ADDRESS(1000,1+MATCH('team lookup'!$A$2,'team match array'!$B$1:$SL$1)))),0)+1)/2,1),"")</f>
        <v>42</v>
      </c>
      <c r="CF14">
        <f ca="1">IF(CE14&gt;'data import sorted'!$A$4,CE14,1000)</f>
        <v>1000</v>
      </c>
      <c r="CI14">
        <v>6</v>
      </c>
      <c r="CJ14" t="str">
        <f t="shared" ca="1" si="1"/>
        <v/>
      </c>
    </row>
    <row r="15" spans="1:88" x14ac:dyDescent="0.25">
      <c r="A15">
        <f ca="1">IF(CE15&lt;='data import sorted'!$A$4,CE15,"")</f>
        <v>49</v>
      </c>
      <c r="B15" t="str">
        <f ca="1">IFERROR(IF(OR($A$2=VLOOKUP('team lookup'!$A15,q_match_data,2),$A$2=VLOOKUP('team lookup'!$A15,q_match_data,3),$A$2=VLOOKUP('team lookup'!$A15,q_match_data,4)),"Blue","Red"),"")</f>
        <v>Red</v>
      </c>
      <c r="C15">
        <f ca="1">IFERROR(IF(OR($A$2=VLOOKUP('team lookup'!$A15,q_match_data,2),$A$2=VLOOKUP('team lookup'!$A15,q_match_data,5)),1,IF(OR($A$2=VLOOKUP('team lookup'!$A15,q_match_data,3),$A$2=VLOOKUP('team lookup'!$A15,q_match_data,6)),2,IF(OR($A$2=VLOOKUP('team lookup'!$A15,q_match_data,4),$A$2=VLOOKUP('team lookup'!$A15,q_match_data,7)),3))),"")</f>
        <v>3</v>
      </c>
      <c r="D15">
        <f ca="1">IFERROR(IF($C15=1,IF($B15="Blue",VLOOKUP('team lookup'!$A15,q_match_data,3),VLOOKUP('team lookup'!$A15,q_match_data,6)),IF($B15="Blue",VLOOKUP('team lookup'!$A15,q_match_data,2),VLOOKUP('team lookup'!$A15,q_match_data,5))),"")</f>
        <v>525</v>
      </c>
      <c r="E15">
        <f ca="1">IFERROR(IF($C15=3,IF($B15="Blue",VLOOKUP('team lookup'!$A15,q_match_data,3),VLOOKUP('team lookup'!$A15,q_match_data,6)),IF($B15="Blue",VLOOKUP('team lookup'!$A15,q_match_data,4),VLOOKUP('team lookup'!$A15,q_match_data,7))),"")</f>
        <v>2823</v>
      </c>
      <c r="F15">
        <f ca="1">IFERROR(IF($B15="Blue",VLOOKUP('team lookup'!$A15,q_match_data,5),VLOOKUP('team lookup'!$A15,q_match_data,2)),"")</f>
        <v>6453</v>
      </c>
      <c r="G15">
        <f ca="1">IFERROR(IF($B15="Blue",VLOOKUP('team lookup'!$A15,q_match_data,6),VLOOKUP('team lookup'!$A15,q_match_data,3)),"")</f>
        <v>4539</v>
      </c>
      <c r="H15">
        <f ca="1">IFERROR(IF($B15="Blue",VLOOKUP('team lookup'!$A15,q_match_data,7),VLOOKUP('team lookup'!$A15,q_match_data,4)),"")</f>
        <v>4181</v>
      </c>
      <c r="I15">
        <f ca="1">IFERROR(IF($B15="Blue",VLOOKUP('team lookup'!$A15,q_match_data,9),VLOOKUP('team lookup'!$A15,q_match_data,109)),"")</f>
        <v>21</v>
      </c>
      <c r="J15">
        <f ca="1">IFERROR(IF($B15="Blue",VLOOKUP('team lookup'!$A15,q_match_data,8),VLOOKUP('team lookup'!$A15,q_match_data,108)),"")</f>
        <v>375</v>
      </c>
      <c r="K15">
        <f ca="1">IFERROR(IF($B15="Blue",VLOOKUP('team lookup'!$A15,q_match_data,25),VLOOKUP('team lookup'!$A15,q_match_data,125)),"")</f>
        <v>1</v>
      </c>
      <c r="L15">
        <f ca="1">IFERROR(IF($B15="Blue",VLOOKUP('team lookup'!$A15,q_match_data,50),VLOOKUP('team lookup'!$A15,q_match_data,150)),"")</f>
        <v>1</v>
      </c>
      <c r="M15">
        <f ca="1">IFERROR(IF($B15="Blue",VLOOKUP('team lookup'!$A15,q_match_data,14),VLOOKUP('team lookup'!$A15,q_match_data,114)),"")</f>
        <v>1</v>
      </c>
      <c r="N15">
        <f t="shared" ca="1" si="2"/>
        <v>4</v>
      </c>
      <c r="CD15" s="13"/>
      <c r="CE15" s="13">
        <f ca="1">IFERROR(CE14+FLOOR((MATCH(1,INDIRECT(CONCATENATE("'team match array'!",ADDRESS(2+2*CE14,1+MATCH('team lookup'!$A$2,'team match array'!$B$1:$SL$1)),":",ADDRESS(1000,1+MATCH('team lookup'!$A$2,'team match array'!$B$1:$SL$1)))),0)+1)/2,1),"")</f>
        <v>49</v>
      </c>
      <c r="CF15">
        <f ca="1">IF(CE15&gt;'data import sorted'!$A$4,CE15,1000)</f>
        <v>1000</v>
      </c>
      <c r="CI15">
        <v>7</v>
      </c>
      <c r="CJ15" t="str">
        <f t="shared" ca="1" si="1"/>
        <v/>
      </c>
    </row>
    <row r="16" spans="1:88" x14ac:dyDescent="0.25">
      <c r="A16">
        <f ca="1">IF(CE16&lt;='data import sorted'!$A$4,CE16,"")</f>
        <v>61</v>
      </c>
      <c r="B16" t="str">
        <f ca="1">IFERROR(IF(OR($A$2=VLOOKUP('team lookup'!$A16,q_match_data,2),$A$2=VLOOKUP('team lookup'!$A16,q_match_data,3),$A$2=VLOOKUP('team lookup'!$A16,q_match_data,4)),"Blue","Red"),"")</f>
        <v>Blue</v>
      </c>
      <c r="C16">
        <f ca="1">IFERROR(IF(OR($A$2=VLOOKUP('team lookup'!$A16,q_match_data,2),$A$2=VLOOKUP('team lookup'!$A16,q_match_data,5)),1,IF(OR($A$2=VLOOKUP('team lookup'!$A16,q_match_data,3),$A$2=VLOOKUP('team lookup'!$A16,q_match_data,6)),2,IF(OR($A$2=VLOOKUP('team lookup'!$A16,q_match_data,4),$A$2=VLOOKUP('team lookup'!$A16,q_match_data,7)),3))),"")</f>
        <v>2</v>
      </c>
      <c r="D16">
        <f ca="1">IFERROR(IF($C16=1,IF($B16="Blue",VLOOKUP('team lookup'!$A16,q_match_data,3),VLOOKUP('team lookup'!$A16,q_match_data,6)),IF($B16="Blue",VLOOKUP('team lookup'!$A16,q_match_data,2),VLOOKUP('team lookup'!$A16,q_match_data,5))),"")</f>
        <v>4239</v>
      </c>
      <c r="E16">
        <f ca="1">IFERROR(IF($C16=3,IF($B16="Blue",VLOOKUP('team lookup'!$A16,q_match_data,3),VLOOKUP('team lookup'!$A16,q_match_data,6)),IF($B16="Blue",VLOOKUP('team lookup'!$A16,q_match_data,4),VLOOKUP('team lookup'!$A16,q_match_data,7))),"")</f>
        <v>3750</v>
      </c>
      <c r="F16">
        <f ca="1">IFERROR(IF($B16="Blue",VLOOKUP('team lookup'!$A16,q_match_data,5),VLOOKUP('team lookup'!$A16,q_match_data,2)),"")</f>
        <v>5929</v>
      </c>
      <c r="G16">
        <f ca="1">IFERROR(IF($B16="Blue",VLOOKUP('team lookup'!$A16,q_match_data,6),VLOOKUP('team lookup'!$A16,q_match_data,3)),"")</f>
        <v>3007</v>
      </c>
      <c r="H16">
        <f ca="1">IFERROR(IF($B16="Blue",VLOOKUP('team lookup'!$A16,q_match_data,7),VLOOKUP('team lookup'!$A16,q_match_data,4)),"")</f>
        <v>4009</v>
      </c>
      <c r="I16">
        <f ca="1">IFERROR(IF($B16="Blue",VLOOKUP('team lookup'!$A16,q_match_data,9),VLOOKUP('team lookup'!$A16,q_match_data,109)),"")</f>
        <v>363</v>
      </c>
      <c r="J16">
        <f ca="1">IFERROR(IF($B16="Blue",VLOOKUP('team lookup'!$A16,q_match_data,8),VLOOKUP('team lookup'!$A16,q_match_data,108)),"")</f>
        <v>483</v>
      </c>
      <c r="K16">
        <f ca="1">IFERROR(IF($B16="Blue",VLOOKUP('team lookup'!$A16,q_match_data,25),VLOOKUP('team lookup'!$A16,q_match_data,125)),"")</f>
        <v>1</v>
      </c>
      <c r="L16">
        <f ca="1">IFERROR(IF($B16="Blue",VLOOKUP('team lookup'!$A16,q_match_data,50),VLOOKUP('team lookup'!$A16,q_match_data,150)),"")</f>
        <v>1</v>
      </c>
      <c r="M16">
        <f ca="1">IFERROR(IF($B16="Blue",VLOOKUP('team lookup'!$A16,q_match_data,14),VLOOKUP('team lookup'!$A16,q_match_data,114)),"")</f>
        <v>1</v>
      </c>
      <c r="N16">
        <f t="shared" ca="1" si="2"/>
        <v>4</v>
      </c>
      <c r="CD16" s="13"/>
      <c r="CE16" s="13">
        <f ca="1">IFERROR(CE15+FLOOR((MATCH(1,INDIRECT(CONCATENATE("'team match array'!",ADDRESS(2+2*CE15,1+MATCH('team lookup'!$A$2,'team match array'!$B$1:$SL$1)),":",ADDRESS(1000,1+MATCH('team lookup'!$A$2,'team match array'!$B$1:$SL$1)))),0)+1)/2,1),"")</f>
        <v>61</v>
      </c>
      <c r="CF16">
        <f ca="1">IF(CE16&gt;'data import sorted'!$A$4,CE16,1000)</f>
        <v>1000</v>
      </c>
      <c r="CI16">
        <v>8</v>
      </c>
      <c r="CJ16" t="str">
        <f t="shared" ca="1" si="1"/>
        <v/>
      </c>
    </row>
    <row r="17" spans="1:88" x14ac:dyDescent="0.25">
      <c r="A17">
        <f ca="1">IF(CE17&lt;='data import sorted'!$A$4,CE17,"")</f>
        <v>70</v>
      </c>
      <c r="B17" t="str">
        <f ca="1">IFERROR(IF(OR($A$2=VLOOKUP('team lookup'!$A17,q_match_data,2),$A$2=VLOOKUP('team lookup'!$A17,q_match_data,3),$A$2=VLOOKUP('team lookup'!$A17,q_match_data,4)),"Blue","Red"),"")</f>
        <v>Blue</v>
      </c>
      <c r="C17">
        <f ca="1">IFERROR(IF(OR($A$2=VLOOKUP('team lookup'!$A17,q_match_data,2),$A$2=VLOOKUP('team lookup'!$A17,q_match_data,5)),1,IF(OR($A$2=VLOOKUP('team lookup'!$A17,q_match_data,3),$A$2=VLOOKUP('team lookup'!$A17,q_match_data,6)),2,IF(OR($A$2=VLOOKUP('team lookup'!$A17,q_match_data,4),$A$2=VLOOKUP('team lookup'!$A17,q_match_data,7)),3))),"")</f>
        <v>3</v>
      </c>
      <c r="D17">
        <f ca="1">IFERROR(IF($C17=1,IF($B17="Blue",VLOOKUP('team lookup'!$A17,q_match_data,3),VLOOKUP('team lookup'!$A17,q_match_data,6)),IF($B17="Blue",VLOOKUP('team lookup'!$A17,q_match_data,2),VLOOKUP('team lookup'!$A17,q_match_data,5))),"")</f>
        <v>4818</v>
      </c>
      <c r="E17">
        <f ca="1">IFERROR(IF($C17=3,IF($B17="Blue",VLOOKUP('team lookup'!$A17,q_match_data,3),VLOOKUP('team lookup'!$A17,q_match_data,6)),IF($B17="Blue",VLOOKUP('team lookup'!$A17,q_match_data,4),VLOOKUP('team lookup'!$A17,q_match_data,7))),"")</f>
        <v>6047</v>
      </c>
      <c r="F17">
        <f ca="1">IFERROR(IF($B17="Blue",VLOOKUP('team lookup'!$A17,q_match_data,5),VLOOKUP('team lookup'!$A17,q_match_data,2)),"")</f>
        <v>3134</v>
      </c>
      <c r="G17">
        <f ca="1">IFERROR(IF($B17="Blue",VLOOKUP('team lookup'!$A17,q_match_data,6),VLOOKUP('team lookup'!$A17,q_match_data,3)),"")</f>
        <v>4181</v>
      </c>
      <c r="H17">
        <f ca="1">IFERROR(IF($B17="Blue",VLOOKUP('team lookup'!$A17,q_match_data,7),VLOOKUP('team lookup'!$A17,q_match_data,4)),"")</f>
        <v>4360</v>
      </c>
      <c r="I17">
        <f ca="1">IFERROR(IF($B17="Blue",VLOOKUP('team lookup'!$A17,q_match_data,9),VLOOKUP('team lookup'!$A17,q_match_data,109)),"")</f>
        <v>204</v>
      </c>
      <c r="J17">
        <f ca="1">IFERROR(IF($B17="Blue",VLOOKUP('team lookup'!$A17,q_match_data,8),VLOOKUP('team lookup'!$A17,q_match_data,108)),"")</f>
        <v>416</v>
      </c>
      <c r="K17">
        <f ca="1">IFERROR(IF($B17="Blue",VLOOKUP('team lookup'!$A17,q_match_data,25),VLOOKUP('team lookup'!$A17,q_match_data,125)),"")</f>
        <v>1</v>
      </c>
      <c r="L17">
        <f ca="1">IFERROR(IF($B17="Blue",VLOOKUP('team lookup'!$A17,q_match_data,50),VLOOKUP('team lookup'!$A17,q_match_data,150)),"")</f>
        <v>1</v>
      </c>
      <c r="M17">
        <f ca="1">IFERROR(IF($B17="Blue",VLOOKUP('team lookup'!$A17,q_match_data,14),VLOOKUP('team lookup'!$A17,q_match_data,114)),"")</f>
        <v>1</v>
      </c>
      <c r="N17">
        <f t="shared" ca="1" si="2"/>
        <v>4</v>
      </c>
      <c r="CD17" s="13"/>
      <c r="CE17" s="13">
        <f ca="1">IFERROR(CE16+FLOOR((MATCH(1,INDIRECT(CONCATENATE("'team match array'!",ADDRESS(2+2*CE16,1+MATCH('team lookup'!$A$2,'team match array'!$B$1:$SL$1)),":",ADDRESS(1000,1+MATCH('team lookup'!$A$2,'team match array'!$B$1:$SL$1)))),0)+1)/2,1),"")</f>
        <v>70</v>
      </c>
      <c r="CF17">
        <f ca="1">IF(CE17&gt;'data import sorted'!$A$4,CE17,1000)</f>
        <v>1000</v>
      </c>
      <c r="CI17">
        <v>9</v>
      </c>
      <c r="CJ17" t="str">
        <f t="shared" ca="1" si="1"/>
        <v/>
      </c>
    </row>
    <row r="18" spans="1:88" x14ac:dyDescent="0.25">
      <c r="A18">
        <f ca="1">IF(CE18&lt;='data import sorted'!$A$4,CE18,"")</f>
        <v>78</v>
      </c>
      <c r="B18" t="str">
        <f ca="1">IFERROR(IF(OR($A$2=VLOOKUP('team lookup'!$A18,q_match_data,2),$A$2=VLOOKUP('team lookup'!$A18,q_match_data,3),$A$2=VLOOKUP('team lookup'!$A18,q_match_data,4)),"Blue","Red"),"")</f>
        <v>Blue</v>
      </c>
      <c r="C18">
        <f ca="1">IFERROR(IF(OR($A$2=VLOOKUP('team lookup'!$A18,q_match_data,2),$A$2=VLOOKUP('team lookup'!$A18,q_match_data,5)),1,IF(OR($A$2=VLOOKUP('team lookup'!$A18,q_match_data,3),$A$2=VLOOKUP('team lookup'!$A18,q_match_data,6)),2,IF(OR($A$2=VLOOKUP('team lookup'!$A18,q_match_data,4),$A$2=VLOOKUP('team lookup'!$A18,q_match_data,7)),3))),"")</f>
        <v>3</v>
      </c>
      <c r="D18">
        <f ca="1">IFERROR(IF($C18=1,IF($B18="Blue",VLOOKUP('team lookup'!$A18,q_match_data,3),VLOOKUP('team lookup'!$A18,q_match_data,6)),IF($B18="Blue",VLOOKUP('team lookup'!$A18,q_match_data,2),VLOOKUP('team lookup'!$A18,q_match_data,5))),"")</f>
        <v>4181</v>
      </c>
      <c r="E18">
        <f ca="1">IFERROR(IF($C18=3,IF($B18="Blue",VLOOKUP('team lookup'!$A18,q_match_data,3),VLOOKUP('team lookup'!$A18,q_match_data,6)),IF($B18="Blue",VLOOKUP('team lookup'!$A18,q_match_data,4),VLOOKUP('team lookup'!$A18,q_match_data,7))),"")</f>
        <v>4198</v>
      </c>
      <c r="F18">
        <f ca="1">IFERROR(IF($B18="Blue",VLOOKUP('team lookup'!$A18,q_match_data,5),VLOOKUP('team lookup'!$A18,q_match_data,2)),"")</f>
        <v>5658</v>
      </c>
      <c r="G18">
        <f ca="1">IFERROR(IF($B18="Blue",VLOOKUP('team lookup'!$A18,q_match_data,6),VLOOKUP('team lookup'!$A18,q_match_data,3)),"")</f>
        <v>3754</v>
      </c>
      <c r="H18">
        <f ca="1">IFERROR(IF($B18="Blue",VLOOKUP('team lookup'!$A18,q_match_data,7),VLOOKUP('team lookup'!$A18,q_match_data,4)),"")</f>
        <v>5576</v>
      </c>
      <c r="I18">
        <f ca="1">IFERROR(IF($B18="Blue",VLOOKUP('team lookup'!$A18,q_match_data,9),VLOOKUP('team lookup'!$A18,q_match_data,109)),"")</f>
        <v>212</v>
      </c>
      <c r="J18">
        <f ca="1">IFERROR(IF($B18="Blue",VLOOKUP('team lookup'!$A18,q_match_data,8),VLOOKUP('team lookup'!$A18,q_match_data,108)),"")</f>
        <v>410</v>
      </c>
      <c r="K18">
        <f ca="1">IFERROR(IF($B18="Blue",VLOOKUP('team lookup'!$A18,q_match_data,25),VLOOKUP('team lookup'!$A18,q_match_data,125)),"")</f>
        <v>1</v>
      </c>
      <c r="L18">
        <f ca="1">IFERROR(IF($B18="Blue",VLOOKUP('team lookup'!$A18,q_match_data,50),VLOOKUP('team lookup'!$A18,q_match_data,150)),"")</f>
        <v>1</v>
      </c>
      <c r="M18">
        <f ca="1">IFERROR(IF($B18="Blue",VLOOKUP('team lookup'!$A18,q_match_data,14),VLOOKUP('team lookup'!$A18,q_match_data,114)),"")</f>
        <v>1</v>
      </c>
      <c r="N18">
        <f t="shared" ca="1" si="2"/>
        <v>4</v>
      </c>
      <c r="CD18" s="13"/>
      <c r="CE18" s="13">
        <f ca="1">IFERROR(CE17+FLOOR((MATCH(1,INDIRECT(CONCATENATE("'team match array'!",ADDRESS(2+2*CE17,1+MATCH('team lookup'!$A$2,'team match array'!$B$1:$SL$1)),":",ADDRESS(1000,1+MATCH('team lookup'!$A$2,'team match array'!$B$1:$SL$1)))),0)+1)/2,1),"")</f>
        <v>78</v>
      </c>
      <c r="CF18">
        <f ca="1">IF(CE18&gt;'data import sorted'!$A$4,CE18,1000)</f>
        <v>1000</v>
      </c>
      <c r="CI18">
        <v>10</v>
      </c>
      <c r="CJ18" t="str">
        <f t="shared" ca="1" si="1"/>
        <v/>
      </c>
    </row>
    <row r="19" spans="1:88" x14ac:dyDescent="0.25">
      <c r="A19">
        <f ca="1">IF(CE19&lt;='data import sorted'!$A$4,CE19,"")</f>
        <v>81</v>
      </c>
      <c r="B19" t="str">
        <f ca="1">IFERROR(IF(OR($A$2=VLOOKUP('team lookup'!$A19,q_match_data,2),$A$2=VLOOKUP('team lookup'!$A19,q_match_data,3),$A$2=VLOOKUP('team lookup'!$A19,q_match_data,4)),"Blue","Red"),"")</f>
        <v>Red</v>
      </c>
      <c r="C19">
        <f ca="1">IFERROR(IF(OR($A$2=VLOOKUP('team lookup'!$A19,q_match_data,2),$A$2=VLOOKUP('team lookup'!$A19,q_match_data,5)),1,IF(OR($A$2=VLOOKUP('team lookup'!$A19,q_match_data,3),$A$2=VLOOKUP('team lookup'!$A19,q_match_data,6)),2,IF(OR($A$2=VLOOKUP('team lookup'!$A19,q_match_data,4),$A$2=VLOOKUP('team lookup'!$A19,q_match_data,7)),3))),"")</f>
        <v>1</v>
      </c>
      <c r="D19">
        <f ca="1">IFERROR(IF($C19=1,IF($B19="Blue",VLOOKUP('team lookup'!$A19,q_match_data,3),VLOOKUP('team lookup'!$A19,q_match_data,6)),IF($B19="Blue",VLOOKUP('team lookup'!$A19,q_match_data,2),VLOOKUP('team lookup'!$A19,q_match_data,5))),"")</f>
        <v>7257</v>
      </c>
      <c r="E19">
        <f ca="1">IFERROR(IF($C19=3,IF($B19="Blue",VLOOKUP('team lookup'!$A19,q_match_data,3),VLOOKUP('team lookup'!$A19,q_match_data,6)),IF($B19="Blue",VLOOKUP('team lookup'!$A19,q_match_data,4),VLOOKUP('team lookup'!$A19,q_match_data,7))),"")</f>
        <v>2500</v>
      </c>
      <c r="F19">
        <f ca="1">IFERROR(IF($B19="Blue",VLOOKUP('team lookup'!$A19,q_match_data,5),VLOOKUP('team lookup'!$A19,q_match_data,2)),"")</f>
        <v>3130</v>
      </c>
      <c r="G19">
        <f ca="1">IFERROR(IF($B19="Blue",VLOOKUP('team lookup'!$A19,q_match_data,6),VLOOKUP('team lookup'!$A19,q_match_data,3)),"")</f>
        <v>3298</v>
      </c>
      <c r="H19">
        <f ca="1">IFERROR(IF($B19="Blue",VLOOKUP('team lookup'!$A19,q_match_data,7),VLOOKUP('team lookup'!$A19,q_match_data,4)),"")</f>
        <v>5638</v>
      </c>
      <c r="I19">
        <f ca="1">IFERROR(IF($B19="Blue",VLOOKUP('team lookup'!$A19,q_match_data,9),VLOOKUP('team lookup'!$A19,q_match_data,109)),"")</f>
        <v>-6</v>
      </c>
      <c r="J19">
        <f ca="1">IFERROR(IF($B19="Blue",VLOOKUP('team lookup'!$A19,q_match_data,8),VLOOKUP('team lookup'!$A19,q_match_data,108)),"")</f>
        <v>306</v>
      </c>
      <c r="K19">
        <f ca="1">IFERROR(IF($B19="Blue",VLOOKUP('team lookup'!$A19,q_match_data,25),VLOOKUP('team lookup'!$A19,q_match_data,125)),"")</f>
        <v>0</v>
      </c>
      <c r="L19">
        <f ca="1">IFERROR(IF($B19="Blue",VLOOKUP('team lookup'!$A19,q_match_data,50),VLOOKUP('team lookup'!$A19,q_match_data,150)),"")</f>
        <v>0</v>
      </c>
      <c r="M19">
        <f ca="1">IFERROR(IF($B19="Blue",VLOOKUP('team lookup'!$A19,q_match_data,14),VLOOKUP('team lookup'!$A19,q_match_data,114)),"")</f>
        <v>0</v>
      </c>
      <c r="N19">
        <f t="shared" ca="1" si="2"/>
        <v>0</v>
      </c>
      <c r="CD19" s="13"/>
      <c r="CE19" s="13">
        <f ca="1">IFERROR(CE18+FLOOR((MATCH(1,INDIRECT(CONCATENATE("'team match array'!",ADDRESS(2+2*CE18,1+MATCH('team lookup'!$A$2,'team match array'!$B$1:$SL$1)),":",ADDRESS(1000,1+MATCH('team lookup'!$A$2,'team match array'!$B$1:$SL$1)))),0)+1)/2,1),"")</f>
        <v>81</v>
      </c>
      <c r="CF19">
        <f ca="1">IF(CE19&gt;'data import sorted'!$A$4,CE19,1000)</f>
        <v>1000</v>
      </c>
      <c r="CI19">
        <v>11</v>
      </c>
      <c r="CJ19" t="str">
        <f t="shared" ca="1" si="1"/>
        <v/>
      </c>
    </row>
    <row r="20" spans="1:88" x14ac:dyDescent="0.25">
      <c r="A20" t="str">
        <f ca="1">IF(CE20&lt;='data import sorted'!$A$4,CE20,"")</f>
        <v/>
      </c>
      <c r="B20" t="str">
        <f ca="1">IFERROR(IF(OR($A$2=VLOOKUP('team lookup'!$A20,q_match_data,2),$A$2=VLOOKUP('team lookup'!$A20,q_match_data,3),$A$2=VLOOKUP('team lookup'!$A20,q_match_data,4)),"Blue","Red"),"")</f>
        <v/>
      </c>
      <c r="C20" t="str">
        <f ca="1">IFERROR(IF(OR($A$2=VLOOKUP('team lookup'!$A20,q_match_data,2),$A$2=VLOOKUP('team lookup'!$A20,q_match_data,5)),1,IF(OR($A$2=VLOOKUP('team lookup'!$A20,q_match_data,3),$A$2=VLOOKUP('team lookup'!$A20,q_match_data,6)),2,IF(OR($A$2=VLOOKUP('team lookup'!$A20,q_match_data,4),$A$2=VLOOKUP('team lookup'!$A20,q_match_data,7)),3))),"")</f>
        <v/>
      </c>
      <c r="D20" t="str">
        <f ca="1">IFERROR(IF($C20=1,IF($B20="Blue",VLOOKUP('team lookup'!$A20,q_match_data,3),VLOOKUP('team lookup'!$A20,q_match_data,6)),IF($B20="Blue",VLOOKUP('team lookup'!$A20,q_match_data,2),VLOOKUP('team lookup'!$A20,q_match_data,5))),"")</f>
        <v/>
      </c>
      <c r="E20" t="str">
        <f ca="1">IFERROR(IF($C20=3,IF($B20="Blue",VLOOKUP('team lookup'!$A20,q_match_data,3),VLOOKUP('team lookup'!$A20,q_match_data,6)),IF($B20="Blue",VLOOKUP('team lookup'!$A20,q_match_data,4),VLOOKUP('team lookup'!$A20,q_match_data,7))),"")</f>
        <v/>
      </c>
      <c r="F20" t="str">
        <f ca="1">IFERROR(IF($B20="Blue",VLOOKUP('team lookup'!$A20,q_match_data,5),VLOOKUP('team lookup'!$A20,q_match_data,2)),"")</f>
        <v/>
      </c>
      <c r="G20" t="str">
        <f ca="1">IFERROR(IF($B20="Blue",VLOOKUP('team lookup'!$A20,q_match_data,6),VLOOKUP('team lookup'!$A20,q_match_data,3)),"")</f>
        <v/>
      </c>
      <c r="H20" t="str">
        <f ca="1">IFERROR(IF($B20="Blue",VLOOKUP('team lookup'!$A20,q_match_data,7),VLOOKUP('team lookup'!$A20,q_match_data,4)),"")</f>
        <v/>
      </c>
      <c r="I20" t="str">
        <f ca="1">IFERROR(IF($B20="Blue",VLOOKUP('team lookup'!$A20,q_match_data,9),VLOOKUP('team lookup'!$A20,q_match_data,109)),"")</f>
        <v/>
      </c>
      <c r="J20" t="str">
        <f ca="1">IFERROR(IF($B20="Blue",VLOOKUP('team lookup'!$A20,q_match_data,8),VLOOKUP('team lookup'!$A20,q_match_data,108)),"")</f>
        <v/>
      </c>
      <c r="K20" t="str">
        <f ca="1">IFERROR(IF($B20="Blue",VLOOKUP('team lookup'!$A20,q_match_data,25),VLOOKUP('team lookup'!$A20,q_match_data,125)),"")</f>
        <v/>
      </c>
      <c r="L20" t="str">
        <f ca="1">IFERROR(IF($B20="Blue",VLOOKUP('team lookup'!$A20,q_match_data,50),VLOOKUP('team lookup'!$A20,q_match_data,150)),"")</f>
        <v/>
      </c>
      <c r="M20" t="str">
        <f ca="1">IFERROR(IF($B20="Blue",VLOOKUP('team lookup'!$A20,q_match_data,14),VLOOKUP('team lookup'!$A20,q_match_data,114)),"")</f>
        <v/>
      </c>
      <c r="N20" t="str">
        <f t="shared" ca="1" si="2"/>
        <v/>
      </c>
      <c r="CD20" s="13"/>
      <c r="CE20" s="13" t="str">
        <f ca="1">IFERROR(CE19+FLOOR((MATCH(1,INDIRECT(CONCATENATE("'team match array'!",ADDRESS(2+2*CE19,1+MATCH('team lookup'!$A$2,'team match array'!$B$1:$SL$1)),":",ADDRESS(1000,1+MATCH('team lookup'!$A$2,'team match array'!$B$1:$SL$1)))),0)+1)/2,1),"")</f>
        <v/>
      </c>
      <c r="CF20" t="str">
        <f ca="1">IF(CE20&gt;'data import sorted'!$A$4,CE20,1000)</f>
        <v/>
      </c>
      <c r="CI20">
        <v>12</v>
      </c>
      <c r="CJ20" t="str">
        <f t="shared" ca="1" si="1"/>
        <v/>
      </c>
    </row>
    <row r="21" spans="1:88" x14ac:dyDescent="0.25">
      <c r="A21" t="str">
        <f ca="1">IF(CE21&lt;='data import sorted'!$A$4,CE21,"")</f>
        <v/>
      </c>
      <c r="B21" t="str">
        <f ca="1">IFERROR(IF(OR($A$2=VLOOKUP('team lookup'!$A21,q_match_data,2),$A$2=VLOOKUP('team lookup'!$A21,q_match_data,3),$A$2=VLOOKUP('team lookup'!$A21,q_match_data,4)),"Blue","Red"),"")</f>
        <v/>
      </c>
      <c r="C21" t="str">
        <f ca="1">IFERROR(IF(OR($A$2=VLOOKUP('team lookup'!$A21,q_match_data,2),$A$2=VLOOKUP('team lookup'!$A21,q_match_data,5)),1,IF(OR($A$2=VLOOKUP('team lookup'!$A21,q_match_data,3),$A$2=VLOOKUP('team lookup'!$A21,q_match_data,6)),2,IF(OR($A$2=VLOOKUP('team lookup'!$A21,q_match_data,4),$A$2=VLOOKUP('team lookup'!$A21,q_match_data,7)),3))),"")</f>
        <v/>
      </c>
      <c r="D21" t="str">
        <f ca="1">IFERROR(IF($C21=1,IF($B21="Blue",VLOOKUP('team lookup'!$A21,q_match_data,3),VLOOKUP('team lookup'!$A21,q_match_data,6)),IF($B21="Blue",VLOOKUP('team lookup'!$A21,q_match_data,2),VLOOKUP('team lookup'!$A21,q_match_data,5))),"")</f>
        <v/>
      </c>
      <c r="E21" t="str">
        <f ca="1">IFERROR(IF($C21=3,IF($B21="Blue",VLOOKUP('team lookup'!$A21,q_match_data,3),VLOOKUP('team lookup'!$A21,q_match_data,6)),IF($B21="Blue",VLOOKUP('team lookup'!$A21,q_match_data,4),VLOOKUP('team lookup'!$A21,q_match_data,7))),"")</f>
        <v/>
      </c>
      <c r="F21" t="str">
        <f ca="1">IFERROR(IF($B21="Blue",VLOOKUP('team lookup'!$A21,q_match_data,5),VLOOKUP('team lookup'!$A21,q_match_data,2)),"")</f>
        <v/>
      </c>
      <c r="G21" t="str">
        <f ca="1">IFERROR(IF($B21="Blue",VLOOKUP('team lookup'!$A21,q_match_data,6),VLOOKUP('team lookup'!$A21,q_match_data,3)),"")</f>
        <v/>
      </c>
      <c r="H21" t="str">
        <f ca="1">IFERROR(IF($B21="Blue",VLOOKUP('team lookup'!$A21,q_match_data,7),VLOOKUP('team lookup'!$A21,q_match_data,4)),"")</f>
        <v/>
      </c>
      <c r="I21" t="str">
        <f ca="1">IFERROR(IF($B21="Blue",VLOOKUP('team lookup'!$A21,q_match_data,9),VLOOKUP('team lookup'!$A21,q_match_data,109)),"")</f>
        <v/>
      </c>
      <c r="J21" t="str">
        <f ca="1">IFERROR(IF($B21="Blue",VLOOKUP('team lookup'!$A21,q_match_data,8),VLOOKUP('team lookup'!$A21,q_match_data,108)),"")</f>
        <v/>
      </c>
      <c r="K21" t="str">
        <f ca="1">IFERROR(IF($B21="Blue",VLOOKUP('team lookup'!$A21,q_match_data,25),VLOOKUP('team lookup'!$A21,q_match_data,125)),"")</f>
        <v/>
      </c>
      <c r="L21" t="str">
        <f ca="1">IFERROR(IF($B21="Blue",VLOOKUP('team lookup'!$A21,q_match_data,50),VLOOKUP('team lookup'!$A21,q_match_data,150)),"")</f>
        <v/>
      </c>
      <c r="M21" t="str">
        <f ca="1">IFERROR(IF($B21="Blue",VLOOKUP('team lookup'!$A21,q_match_data,14),VLOOKUP('team lookup'!$A21,q_match_data,114)),"")</f>
        <v/>
      </c>
      <c r="N21" t="str">
        <f t="shared" ca="1" si="2"/>
        <v/>
      </c>
      <c r="CD21" s="13"/>
      <c r="CE21" s="13" t="str">
        <f ca="1">IFERROR(CE20+FLOOR((MATCH(1,INDIRECT(CONCATENATE("'team match array'!",ADDRESS(2+2*CE20,1+MATCH('team lookup'!$A$2,'team match array'!$B$1:$SL$1)),":",ADDRESS(1000,1+MATCH('team lookup'!$A$2,'team match array'!$B$1:$SL$1)))),0)+1)/2,1),"")</f>
        <v/>
      </c>
      <c r="CF21" t="str">
        <f ca="1">IF(CE21&gt;'data import sorted'!$A$4,CE21,1000)</f>
        <v/>
      </c>
      <c r="CI21">
        <v>13</v>
      </c>
      <c r="CJ21" t="str">
        <f t="shared" ca="1" si="1"/>
        <v/>
      </c>
    </row>
    <row r="22" spans="1:88" x14ac:dyDescent="0.25">
      <c r="A22" t="str">
        <f ca="1">IF(CE22&lt;='data import sorted'!$A$4,CE22,"")</f>
        <v/>
      </c>
      <c r="B22" t="str">
        <f ca="1">IFERROR(IF(OR($A$2=VLOOKUP('team lookup'!$A22,q_match_data,2),$A$2=VLOOKUP('team lookup'!$A22,q_match_data,3),$A$2=VLOOKUP('team lookup'!$A22,q_match_data,4)),"Blue","Red"),"")</f>
        <v/>
      </c>
      <c r="C22" t="str">
        <f ca="1">IFERROR(IF(OR($A$2=VLOOKUP('team lookup'!$A22,q_match_data,2),$A$2=VLOOKUP('team lookup'!$A22,q_match_data,5)),1,IF(OR($A$2=VLOOKUP('team lookup'!$A22,q_match_data,3),$A$2=VLOOKUP('team lookup'!$A22,q_match_data,6)),2,IF(OR($A$2=VLOOKUP('team lookup'!$A22,q_match_data,4),$A$2=VLOOKUP('team lookup'!$A22,q_match_data,7)),3))),"")</f>
        <v/>
      </c>
      <c r="D22" t="str">
        <f ca="1">IFERROR(IF($C22=1,IF($B22="Blue",VLOOKUP('team lookup'!$A22,q_match_data,3),VLOOKUP('team lookup'!$A22,q_match_data,6)),IF($B22="Blue",VLOOKUP('team lookup'!$A22,q_match_data,2),VLOOKUP('team lookup'!$A22,q_match_data,5))),"")</f>
        <v/>
      </c>
      <c r="E22" t="str">
        <f ca="1">IFERROR(IF($C22=3,IF($B22="Blue",VLOOKUP('team lookup'!$A22,q_match_data,3),VLOOKUP('team lookup'!$A22,q_match_data,6)),IF($B22="Blue",VLOOKUP('team lookup'!$A22,q_match_data,4),VLOOKUP('team lookup'!$A22,q_match_data,7))),"")</f>
        <v/>
      </c>
      <c r="F22" t="str">
        <f ca="1">IFERROR(IF($B22="Blue",VLOOKUP('team lookup'!$A22,q_match_data,5),VLOOKUP('team lookup'!$A22,q_match_data,2)),"")</f>
        <v/>
      </c>
      <c r="G22" t="str">
        <f ca="1">IFERROR(IF($B22="Blue",VLOOKUP('team lookup'!$A22,q_match_data,6),VLOOKUP('team lookup'!$A22,q_match_data,3)),"")</f>
        <v/>
      </c>
      <c r="H22" t="str">
        <f ca="1">IFERROR(IF($B22="Blue",VLOOKUP('team lookup'!$A22,q_match_data,7),VLOOKUP('team lookup'!$A22,q_match_data,4)),"")</f>
        <v/>
      </c>
      <c r="I22" t="str">
        <f ca="1">IFERROR(IF($B22="Blue",VLOOKUP('team lookup'!$A22,q_match_data,9),VLOOKUP('team lookup'!$A22,q_match_data,109)),"")</f>
        <v/>
      </c>
      <c r="J22" t="str">
        <f ca="1">IFERROR(IF($B22="Blue",VLOOKUP('team lookup'!$A22,q_match_data,8),VLOOKUP('team lookup'!$A22,q_match_data,108)),"")</f>
        <v/>
      </c>
      <c r="K22" t="str">
        <f ca="1">IFERROR(IF($B22="Blue",VLOOKUP('team lookup'!$A22,q_match_data,25),VLOOKUP('team lookup'!$A22,q_match_data,125)),"")</f>
        <v/>
      </c>
      <c r="L22" t="str">
        <f ca="1">IFERROR(IF($B22="Blue",VLOOKUP('team lookup'!$A22,q_match_data,50),VLOOKUP('team lookup'!$A22,q_match_data,150)),"")</f>
        <v/>
      </c>
      <c r="M22" t="str">
        <f ca="1">IFERROR(IF($B22="Blue",VLOOKUP('team lookup'!$A22,q_match_data,14),VLOOKUP('team lookup'!$A22,q_match_data,114)),"")</f>
        <v/>
      </c>
      <c r="N22" t="str">
        <f t="shared" ca="1" si="2"/>
        <v/>
      </c>
      <c r="CD22" s="13"/>
      <c r="CE22" s="13" t="str">
        <f ca="1">IFERROR(CE21+FLOOR((MATCH(1,INDIRECT(CONCATENATE("'team match array'!",ADDRESS(2+2*CE21,1+MATCH('team lookup'!$A$2,'team match array'!$B$1:$SL$1)),":",ADDRESS(1000,1+MATCH('team lookup'!$A$2,'team match array'!$B$1:$SL$1)))),0)+1)/2,1),"")</f>
        <v/>
      </c>
      <c r="CF22" t="str">
        <f ca="1">IF(CE22&gt;'data import sorted'!$A$4,CE22,1000)</f>
        <v/>
      </c>
      <c r="CI22">
        <v>14</v>
      </c>
      <c r="CJ22" t="str">
        <f t="shared" ca="1" si="1"/>
        <v/>
      </c>
    </row>
    <row r="23" spans="1:88" x14ac:dyDescent="0.25">
      <c r="A23" t="str">
        <f ca="1">IF(CE23&lt;='data import sorted'!$A$4,CE23,"")</f>
        <v/>
      </c>
      <c r="B23" t="str">
        <f ca="1">IFERROR(IF(OR($A$2=VLOOKUP('team lookup'!$A23,q_match_data,2),$A$2=VLOOKUP('team lookup'!$A23,q_match_data,3),$A$2=VLOOKUP('team lookup'!$A23,q_match_data,4)),"Blue","Red"),"")</f>
        <v/>
      </c>
      <c r="C23" t="str">
        <f ca="1">IFERROR(IF(OR($A$2=VLOOKUP('team lookup'!$A23,q_match_data,2),$A$2=VLOOKUP('team lookup'!$A23,q_match_data,5)),1,IF(OR($A$2=VLOOKUP('team lookup'!$A23,q_match_data,3),$A$2=VLOOKUP('team lookup'!$A23,q_match_data,6)),2,IF(OR($A$2=VLOOKUP('team lookup'!$A23,q_match_data,4),$A$2=VLOOKUP('team lookup'!$A23,q_match_data,7)),3))),"")</f>
        <v/>
      </c>
      <c r="D23" t="str">
        <f ca="1">IFERROR(IF($C23=1,IF($B23="Blue",VLOOKUP('team lookup'!$A23,q_match_data,3),VLOOKUP('team lookup'!$A23,q_match_data,6)),IF($B23="Blue",VLOOKUP('team lookup'!$A23,q_match_data,2),VLOOKUP('team lookup'!$A23,q_match_data,5))),"")</f>
        <v/>
      </c>
      <c r="E23" t="str">
        <f ca="1">IFERROR(IF($C23=3,IF($B23="Blue",VLOOKUP('team lookup'!$A23,q_match_data,3),VLOOKUP('team lookup'!$A23,q_match_data,6)),IF($B23="Blue",VLOOKUP('team lookup'!$A23,q_match_data,4),VLOOKUP('team lookup'!$A23,q_match_data,7))),"")</f>
        <v/>
      </c>
      <c r="F23" t="str">
        <f ca="1">IFERROR(IF($B23="Blue",VLOOKUP('team lookup'!$A23,q_match_data,5),VLOOKUP('team lookup'!$A23,q_match_data,2)),"")</f>
        <v/>
      </c>
      <c r="G23" t="str">
        <f ca="1">IFERROR(IF($B23="Blue",VLOOKUP('team lookup'!$A23,q_match_data,6),VLOOKUP('team lookup'!$A23,q_match_data,3)),"")</f>
        <v/>
      </c>
      <c r="H23" t="str">
        <f ca="1">IFERROR(IF($B23="Blue",VLOOKUP('team lookup'!$A23,q_match_data,7),VLOOKUP('team lookup'!$A23,q_match_data,4)),"")</f>
        <v/>
      </c>
      <c r="I23" t="str">
        <f ca="1">IFERROR(IF($B23="Blue",VLOOKUP('team lookup'!$A23,q_match_data,9),VLOOKUP('team lookup'!$A23,q_match_data,109)),"")</f>
        <v/>
      </c>
      <c r="J23" t="str">
        <f ca="1">IFERROR(IF($B23="Blue",VLOOKUP('team lookup'!$A23,q_match_data,8),VLOOKUP('team lookup'!$A23,q_match_data,108)),"")</f>
        <v/>
      </c>
      <c r="K23" t="str">
        <f ca="1">IFERROR(IF($B23="Blue",VLOOKUP('team lookup'!$A23,q_match_data,25),VLOOKUP('team lookup'!$A23,q_match_data,125)),"")</f>
        <v/>
      </c>
      <c r="L23" t="str">
        <f ca="1">IFERROR(IF($B23="Blue",VLOOKUP('team lookup'!$A23,q_match_data,50),VLOOKUP('team lookup'!$A23,q_match_data,150)),"")</f>
        <v/>
      </c>
      <c r="M23" t="str">
        <f ca="1">IFERROR(IF($B23="Blue",VLOOKUP('team lookup'!$A23,q_match_data,14),VLOOKUP('team lookup'!$A23,q_match_data,114)),"")</f>
        <v/>
      </c>
      <c r="N23" t="str">
        <f t="shared" ca="1" si="2"/>
        <v/>
      </c>
      <c r="CD23" s="13"/>
      <c r="CE23" s="13" t="str">
        <f ca="1">IFERROR(CE22+FLOOR((MATCH(1,INDIRECT(CONCATENATE("'team match array'!",ADDRESS(2+2*CE22,1+MATCH('team lookup'!$A$2,'team match array'!$B$1:$SL$1)),":",ADDRESS(1000,1+MATCH('team lookup'!$A$2,'team match array'!$B$1:$SL$1)))),0)+1)/2,1),"")</f>
        <v/>
      </c>
      <c r="CF23" t="str">
        <f ca="1">IF(CE23&gt;'data import sorted'!$A$4,CE23,1000)</f>
        <v/>
      </c>
      <c r="CI23">
        <v>15</v>
      </c>
      <c r="CJ23" t="str">
        <f t="shared" ca="1" si="1"/>
        <v/>
      </c>
    </row>
    <row r="24" spans="1:88" x14ac:dyDescent="0.25">
      <c r="A24" t="str">
        <f ca="1">IF(CE24&lt;='data import sorted'!$A$4,CE24,"")</f>
        <v/>
      </c>
      <c r="B24" t="str">
        <f ca="1">IFERROR(IF(OR($A$2=VLOOKUP('team lookup'!$A24,q_match_data,2),$A$2=VLOOKUP('team lookup'!$A24,q_match_data,3),$A$2=VLOOKUP('team lookup'!$A24,q_match_data,4)),"Blue","Red"),"")</f>
        <v/>
      </c>
      <c r="C24" t="str">
        <f ca="1">IFERROR(IF(OR($A$2=VLOOKUP('team lookup'!$A24,q_match_data,2),$A$2=VLOOKUP('team lookup'!$A24,q_match_data,5)),1,IF(OR($A$2=VLOOKUP('team lookup'!$A24,q_match_data,3),$A$2=VLOOKUP('team lookup'!$A24,q_match_data,6)),2,IF(OR($A$2=VLOOKUP('team lookup'!$A24,q_match_data,4),$A$2=VLOOKUP('team lookup'!$A24,q_match_data,7)),3))),"")</f>
        <v/>
      </c>
      <c r="D24" t="str">
        <f ca="1">IFERROR(IF($C24=1,IF($B24="Blue",VLOOKUP('team lookup'!$A24,q_match_data,3),VLOOKUP('team lookup'!$A24,q_match_data,6)),IF($B24="Blue",VLOOKUP('team lookup'!$A24,q_match_data,2),VLOOKUP('team lookup'!$A24,q_match_data,5))),"")</f>
        <v/>
      </c>
      <c r="E24" t="str">
        <f ca="1">IFERROR(IF($C24=3,IF($B24="Blue",VLOOKUP('team lookup'!$A24,q_match_data,3),VLOOKUP('team lookup'!$A24,q_match_data,6)),IF($B24="Blue",VLOOKUP('team lookup'!$A24,q_match_data,4),VLOOKUP('team lookup'!$A24,q_match_data,7))),"")</f>
        <v/>
      </c>
      <c r="F24" t="str">
        <f ca="1">IFERROR(IF($B24="Blue",VLOOKUP('team lookup'!$A24,q_match_data,5),VLOOKUP('team lookup'!$A24,q_match_data,2)),"")</f>
        <v/>
      </c>
      <c r="G24" t="str">
        <f ca="1">IFERROR(IF($B24="Blue",VLOOKUP('team lookup'!$A24,q_match_data,6),VLOOKUP('team lookup'!$A24,q_match_data,3)),"")</f>
        <v/>
      </c>
      <c r="H24" t="str">
        <f ca="1">IFERROR(IF($B24="Blue",VLOOKUP('team lookup'!$A24,q_match_data,7),VLOOKUP('team lookup'!$A24,q_match_data,4)),"")</f>
        <v/>
      </c>
      <c r="I24" t="str">
        <f ca="1">IFERROR(IF($B24="Blue",VLOOKUP('team lookup'!$A24,q_match_data,9),VLOOKUP('team lookup'!$A24,q_match_data,109)),"")</f>
        <v/>
      </c>
      <c r="J24" t="str">
        <f ca="1">IFERROR(IF($B24="Blue",VLOOKUP('team lookup'!$A24,q_match_data,8),VLOOKUP('team lookup'!$A24,q_match_data,108)),"")</f>
        <v/>
      </c>
      <c r="K24" t="str">
        <f ca="1">IFERROR(IF($B24="Blue",VLOOKUP('team lookup'!$A24,q_match_data,25),VLOOKUP('team lookup'!$A24,q_match_data,125)),"")</f>
        <v/>
      </c>
      <c r="L24" t="str">
        <f ca="1">IFERROR(IF($B24="Blue",VLOOKUP('team lookup'!$A24,q_match_data,50),VLOOKUP('team lookup'!$A24,q_match_data,150)),"")</f>
        <v/>
      </c>
      <c r="M24" t="str">
        <f ca="1">IFERROR(IF($B24="Blue",VLOOKUP('team lookup'!$A24,q_match_data,14),VLOOKUP('team lookup'!$A24,q_match_data,114)),"")</f>
        <v/>
      </c>
      <c r="N24" t="str">
        <f t="shared" ca="1" si="2"/>
        <v/>
      </c>
      <c r="CD24" s="13"/>
      <c r="CE24" s="13" t="str">
        <f ca="1">IFERROR(CE23+FLOOR((MATCH(1,INDIRECT(CONCATENATE("'team match array'!",ADDRESS(2+2*CE23,1+MATCH('team lookup'!$A$2,'team match array'!$B$1:$SL$1)),":",ADDRESS(1000,1+MATCH('team lookup'!$A$2,'team match array'!$B$1:$SL$1)))),0)+1)/2,1),"")</f>
        <v/>
      </c>
      <c r="CF24" t="str">
        <f ca="1">IF(CE24&gt;'data import sorted'!$A$4,CE24,1000)</f>
        <v/>
      </c>
      <c r="CI24">
        <v>16</v>
      </c>
      <c r="CJ24" t="str">
        <f t="shared" ca="1" si="1"/>
        <v/>
      </c>
    </row>
    <row r="25" spans="1:88" x14ac:dyDescent="0.25">
      <c r="A25" t="str">
        <f ca="1">IF(CE25&lt;='data import sorted'!$A$4,CE25,"")</f>
        <v/>
      </c>
      <c r="B25" t="str">
        <f ca="1">IFERROR(IF(OR($A$2=VLOOKUP('team lookup'!$A25,q_match_data,2),$A$2=VLOOKUP('team lookup'!$A25,q_match_data,3),$A$2=VLOOKUP('team lookup'!$A25,q_match_data,4)),"Blue","Red"),"")</f>
        <v/>
      </c>
      <c r="C25" t="str">
        <f ca="1">IFERROR(IF(OR($A$2=VLOOKUP('team lookup'!$A25,q_match_data,2),$A$2=VLOOKUP('team lookup'!$A25,q_match_data,5)),1,IF(OR($A$2=VLOOKUP('team lookup'!$A25,q_match_data,3),$A$2=VLOOKUP('team lookup'!$A25,q_match_data,6)),2,IF(OR($A$2=VLOOKUP('team lookup'!$A25,q_match_data,4),$A$2=VLOOKUP('team lookup'!$A25,q_match_data,7)),3))),"")</f>
        <v/>
      </c>
      <c r="D25" t="str">
        <f ca="1">IFERROR(IF($C25=1,IF($B25="Blue",VLOOKUP('team lookup'!$A25,q_match_data,3),VLOOKUP('team lookup'!$A25,q_match_data,6)),IF($B25="Blue",VLOOKUP('team lookup'!$A25,q_match_data,2),VLOOKUP('team lookup'!$A25,q_match_data,5))),"")</f>
        <v/>
      </c>
      <c r="E25" t="str">
        <f ca="1">IFERROR(IF($C25=3,IF($B25="Blue",VLOOKUP('team lookup'!$A25,q_match_data,3),VLOOKUP('team lookup'!$A25,q_match_data,6)),IF($B25="Blue",VLOOKUP('team lookup'!$A25,q_match_data,4),VLOOKUP('team lookup'!$A25,q_match_data,7))),"")</f>
        <v/>
      </c>
      <c r="F25" t="str">
        <f ca="1">IFERROR(IF($B25="Blue",VLOOKUP('team lookup'!$A25,q_match_data,5),VLOOKUP('team lookup'!$A25,q_match_data,2)),"")</f>
        <v/>
      </c>
      <c r="G25" t="str">
        <f ca="1">IFERROR(IF($B25="Blue",VLOOKUP('team lookup'!$A25,q_match_data,6),VLOOKUP('team lookup'!$A25,q_match_data,3)),"")</f>
        <v/>
      </c>
      <c r="H25" t="str">
        <f ca="1">IFERROR(IF($B25="Blue",VLOOKUP('team lookup'!$A25,q_match_data,7),VLOOKUP('team lookup'!$A25,q_match_data,4)),"")</f>
        <v/>
      </c>
      <c r="I25" t="str">
        <f ca="1">IFERROR(IF($B25="Blue",VLOOKUP('team lookup'!$A25,q_match_data,56),VLOOKUP('team lookup'!$A25,q_match_data,107)),"")</f>
        <v/>
      </c>
      <c r="J25" t="str">
        <f ca="1">IFERROR(IF($B25="Blue",VLOOKUP('team lookup'!$A25,q_match_data,53),VLOOKUP('team lookup'!$A25,q_match_data,104)),"")</f>
        <v/>
      </c>
      <c r="K25" t="str">
        <f ca="1">IFERROR(IF($B25="Blue",VLOOKUP('team lookup'!$A25,q_match_data,40),VLOOKUP('team lookup'!$A25,q_match_data,91)),"")</f>
        <v/>
      </c>
      <c r="L25" t="str">
        <f ca="1">IFERROR(IF($B25="Blue",VLOOKUP('team lookup'!$A25,q_match_data,39),VLOOKUP('team lookup'!$A25,q_match_data,90)),"")</f>
        <v/>
      </c>
      <c r="M25" t="str">
        <f ca="1">IFERROR(IF($B25="Blue",VLOOKUP('team lookup'!$A25,q_match_data,55),VLOOKUP('team lookup'!$A25,q_match_data,106)),"")</f>
        <v/>
      </c>
      <c r="N25" t="str">
        <f t="shared" ca="1" si="0"/>
        <v/>
      </c>
      <c r="CD25" s="13"/>
      <c r="CE25" s="13" t="str">
        <f ca="1">IFERROR(CE24+FLOOR((MATCH(1,INDIRECT(CONCATENATE("'team match array'!",ADDRESS(2+2*CE24,1+MATCH('team lookup'!$A$2,'team match array'!$B$1:$SL$1)),":",ADDRESS(1000,1+MATCH('team lookup'!$A$2,'team match array'!$B$1:$SL$1)))),0)+1)/2,1),"")</f>
        <v/>
      </c>
      <c r="CF25" t="str">
        <f ca="1">IF(CE25&gt;'data import sorted'!$A$4,CE25,1000)</f>
        <v/>
      </c>
    </row>
    <row r="26" spans="1:88" x14ac:dyDescent="0.25">
      <c r="CD26" s="13"/>
      <c r="CE26" s="13" t="str">
        <f ca="1">IFERROR(CE25+FLOOR((MATCH(1,INDIRECT(CONCATENATE("'team match array'!",ADDRESS(2+2*CE25,1+MATCH('team lookup'!$A$2,'team match array'!$B$1:$SL$1)),":",ADDRESS(1000,1+MATCH('team lookup'!$A$2,'team match array'!$B$1:$SL$1)))),0)+1)/2,1),"")</f>
        <v/>
      </c>
      <c r="CF26" t="str">
        <f ca="1">IF(CE26&gt;'data import sorted'!$A$4,CE26,1000)</f>
        <v/>
      </c>
    </row>
    <row r="27" spans="1:88" x14ac:dyDescent="0.25">
      <c r="A27" t="s">
        <v>20</v>
      </c>
      <c r="CD27" s="13"/>
      <c r="CE27" s="13" t="str">
        <f ca="1">IFERROR(CE26+FLOOR((MATCH(1,INDIRECT(CONCATENATE("'team match array'!",ADDRESS(2+2*CE26,1+MATCH('team lookup'!$A$2,'team match array'!$B$1:$SL$1)),":",ADDRESS(1000,1+MATCH('team lookup'!$A$2,'team match array'!$B$1:$SL$1)))),0)+1)/2,1),"")</f>
        <v/>
      </c>
      <c r="CF27" t="str">
        <f ca="1">IF(CE27&gt;'data import sorted'!$A$4,CE27,1000)</f>
        <v/>
      </c>
    </row>
    <row r="28" spans="1:88" s="3" customFormat="1" ht="110.25" customHeight="1" x14ac:dyDescent="0.25">
      <c r="A28" s="2" t="s">
        <v>35</v>
      </c>
      <c r="B28" s="2" t="s">
        <v>21</v>
      </c>
      <c r="C28" s="2" t="s">
        <v>22</v>
      </c>
      <c r="D28" s="2" t="s">
        <v>23</v>
      </c>
      <c r="E28" s="2" t="s">
        <v>24</v>
      </c>
      <c r="F28" s="2" t="s">
        <v>25</v>
      </c>
      <c r="G28" s="2" t="s">
        <v>26</v>
      </c>
      <c r="H28" s="2" t="s">
        <v>27</v>
      </c>
      <c r="I28" s="2" t="s">
        <v>2779</v>
      </c>
      <c r="J28" s="2" t="s">
        <v>2739</v>
      </c>
      <c r="K28" s="2" t="s">
        <v>3681</v>
      </c>
      <c r="L28" s="2" t="s">
        <v>3682</v>
      </c>
      <c r="M28" s="2" t="s">
        <v>28</v>
      </c>
      <c r="N28" s="2" t="s">
        <v>29</v>
      </c>
      <c r="O28" s="2" t="s">
        <v>2785</v>
      </c>
      <c r="P28" s="2" t="s">
        <v>30</v>
      </c>
      <c r="Q28" s="2"/>
      <c r="R28" s="2"/>
      <c r="CD28" s="12"/>
      <c r="CE28" s="13" t="str">
        <f ca="1">IFERROR(CE27+FLOOR((MATCH(1,INDIRECT(CONCATENATE("'team match array'!",ADDRESS(2+2*CE27,1+MATCH('team lookup'!$A$2,'team match array'!$B$1:$SL$1)),":",ADDRESS(1000,1+MATCH('team lookup'!$A$2,'team match array'!$B$1:$SL$1)))),0)+1)/2,1),"")</f>
        <v/>
      </c>
      <c r="CF28" t="str">
        <f ca="1">IF(CE28&gt;'data import sorted'!$A$4,CE28,1000)</f>
        <v/>
      </c>
    </row>
    <row r="29" spans="1:88" x14ac:dyDescent="0.25">
      <c r="A29" t="str">
        <f t="shared" ref="A29:A44" ca="1" si="3">CJ9</f>
        <v/>
      </c>
      <c r="B29" t="str">
        <f ca="1">IFERROR(IF(OR($A$2=VLOOKUP('team lookup'!$A29,q_match_data,2),$A$2=VLOOKUP('team lookup'!$A29,q_match_data,3),$A$2=VLOOKUP('team lookup'!$A29,q_match_data,4)),"Blue","Red"),"")</f>
        <v/>
      </c>
      <c r="C29" t="str">
        <f ca="1">IFERROR(IF(OR($A$2=VLOOKUP('team lookup'!$A29,q_match_data,2),$A$2=VLOOKUP('team lookup'!$A29,q_match_data,5)),1,IF(OR($A$2=VLOOKUP('team lookup'!$A29,q_match_data,3),$A$2=VLOOKUP('team lookup'!$A29,q_match_data,6)),2,IF(OR($A$2=VLOOKUP('team lookup'!$A29,q_match_data,4),$A$2=VLOOKUP('team lookup'!$A29,q_match_data,7)),3))),"")</f>
        <v/>
      </c>
      <c r="D29" t="str">
        <f ca="1">IFERROR(IF($C29=1,IF($B29="Blue",VLOOKUP('team lookup'!$A29,q_match_data,3),VLOOKUP('team lookup'!$A29,q_match_data,6)),IF($B29="Blue",VLOOKUP('team lookup'!$A29,q_match_data,2),VLOOKUP('team lookup'!$A29,q_match_data,5))),"")</f>
        <v/>
      </c>
      <c r="E29" t="str">
        <f ca="1">IFERROR(IF($C29=3,IF($B29="Blue",VLOOKUP('team lookup'!$A29,q_match_data,3),VLOOKUP('team lookup'!$A29,q_match_data,6)),IF($B29="Blue",VLOOKUP('team lookup'!$A29,q_match_data,4),VLOOKUP('team lookup'!$A29,q_match_data,7))),"")</f>
        <v/>
      </c>
      <c r="F29" t="str">
        <f ca="1">IFERROR(IF($B29="Blue",VLOOKUP('team lookup'!$A29,q_match_data,5),VLOOKUP('team lookup'!$A29,q_match_data,2)),"")</f>
        <v/>
      </c>
      <c r="G29" t="str">
        <f ca="1">IFERROR(IF($B29="Blue",VLOOKUP('team lookup'!$A29,q_match_data,6),VLOOKUP('team lookup'!$A29,q_match_data,3)),"")</f>
        <v/>
      </c>
      <c r="H29" t="str">
        <f ca="1">IFERROR(IF($B29="Blue",VLOOKUP('team lookup'!$A29,q_match_data,7),VLOOKUP('team lookup'!$A29,q_match_data,4)),"")</f>
        <v/>
      </c>
      <c r="I29" s="17" t="str">
        <f ca="1">IFERROR(IF($B29="Blue",VLOOKUP('team lookup'!$A29,q_match_data,158),VLOOKUP('team lookup'!$A29,q_match_data,209)),"")</f>
        <v/>
      </c>
      <c r="J29" s="17" t="str">
        <f ca="1">IFERROR(IF($B29="Blue",VLOOKUP('team lookup'!$A29,q_match_data,155),VLOOKUP('team lookup'!$A29,q_match_data,206)),"")</f>
        <v/>
      </c>
      <c r="K29" s="23" t="str">
        <f ca="1">IFERROR(IF($B29="Blue",VLOOKUP('team lookup'!$A29,q_match_data,142),VLOOKUP('team lookup'!$A29,q_match_data,193)),"")</f>
        <v/>
      </c>
      <c r="L29" s="23" t="str">
        <f ca="1">IFERROR(IF($B29="Blue",VLOOKUP('team lookup'!$A29,q_match_data,141),VLOOKUP('team lookup'!$A29,q_match_data,192)),"")</f>
        <v/>
      </c>
      <c r="M29" s="23" t="str">
        <f ca="1">IFERROR(1-1/(1+10^((VLOOKUP($A$2,'predicted contributions sorted'!$A$3:$BD$120,3) +VLOOKUP($D29,'predicted contributions sorted'!$A$3:$BD$120,3)+VLOOKUP($E29,'predicted contributions sorted'!$A$3:$BD$120,3)-VLOOKUP($F29,'predicted contributions sorted'!$A$3:$BD$120,3)-VLOOKUP($G29,'predicted contributions sorted'!$A$3:$BD$120,3)-VLOOKUP($H29,'predicted contributions sorted'!$A$3:$BD$120,3))/400)),"")</f>
        <v/>
      </c>
      <c r="N29" s="23" t="str">
        <f ca="1">IFERROR(IF($B29="Blue",VLOOKUP('team lookup'!$A29,q_match_data,157),VLOOKUP('team lookup'!$A29,q_match_data,208)),"")</f>
        <v/>
      </c>
      <c r="O29" s="23" t="str">
        <f ca="1">IFERROR(AVERAGE(M29),"")</f>
        <v/>
      </c>
      <c r="P29" s="28" t="str">
        <f>""</f>
        <v/>
      </c>
      <c r="CE29" s="13" t="str">
        <f ca="1">IFERROR(CE28+FLOOR((MATCH(1,INDIRECT(CONCATENATE("'team match array'!",ADDRESS(2+2*CE28,1+MATCH('team lookup'!$A$2,'team match array'!$B$1:$SL$1)),":",ADDRESS(1000,1+MATCH('team lookup'!$A$2,'team match array'!$B$1:$SL$1)))),0)+1)/2,1),"")</f>
        <v/>
      </c>
      <c r="CF29" t="str">
        <f ca="1">IF(CE29&gt;'data import sorted'!$A$4,CE29,1000)</f>
        <v/>
      </c>
    </row>
    <row r="30" spans="1:88" x14ac:dyDescent="0.25">
      <c r="A30" t="str">
        <f t="shared" ca="1" si="3"/>
        <v/>
      </c>
      <c r="B30" t="str">
        <f ca="1">IFERROR(IF(OR($A$2=VLOOKUP('team lookup'!$A30,q_match_data,2),$A$2=VLOOKUP('team lookup'!$A30,q_match_data,3),$A$2=VLOOKUP('team lookup'!$A30,q_match_data,4)),"Blue","Red"),"")</f>
        <v/>
      </c>
      <c r="C30" t="str">
        <f ca="1">IFERROR(IF(OR($A$2=VLOOKUP('team lookup'!$A30,q_match_data,2),$A$2=VLOOKUP('team lookup'!$A30,q_match_data,5)),1,IF(OR($A$2=VLOOKUP('team lookup'!$A30,q_match_data,3),$A$2=VLOOKUP('team lookup'!$A30,q_match_data,6)),2,IF(OR($A$2=VLOOKUP('team lookup'!$A30,q_match_data,4),$A$2=VLOOKUP('team lookup'!$A30,q_match_data,7)),3))),"")</f>
        <v/>
      </c>
      <c r="D30" t="str">
        <f ca="1">IFERROR(IF($C30=1,IF($B30="Blue",VLOOKUP('team lookup'!$A30,q_match_data,3),VLOOKUP('team lookup'!$A30,q_match_data,6)),IF($B30="Blue",VLOOKUP('team lookup'!$A30,q_match_data,2),VLOOKUP('team lookup'!$A30,q_match_data,5))),"")</f>
        <v/>
      </c>
      <c r="E30" t="str">
        <f ca="1">IFERROR(IF($C30=3,IF($B30="Blue",VLOOKUP('team lookup'!$A30,q_match_data,3),VLOOKUP('team lookup'!$A30,q_match_data,6)),IF($B30="Blue",VLOOKUP('team lookup'!$A30,q_match_data,4),VLOOKUP('team lookup'!$A30,q_match_data,7))),"")</f>
        <v/>
      </c>
      <c r="F30" t="str">
        <f ca="1">IFERROR(IF($B30="Blue",VLOOKUP('team lookup'!$A30,q_match_data,5),VLOOKUP('team lookup'!$A30,q_match_data,2)),"")</f>
        <v/>
      </c>
      <c r="G30" t="str">
        <f ca="1">IFERROR(IF($B30="Blue",VLOOKUP('team lookup'!$A30,q_match_data,6),VLOOKUP('team lookup'!$A30,q_match_data,3)),"")</f>
        <v/>
      </c>
      <c r="H30" t="str">
        <f ca="1">IFERROR(IF($B30="Blue",VLOOKUP('team lookup'!$A30,q_match_data,7),VLOOKUP('team lookup'!$A30,q_match_data,4)),"")</f>
        <v/>
      </c>
      <c r="I30" s="17" t="str">
        <f ca="1">IFERROR(IF($B30="Blue",VLOOKUP('team lookup'!$A30,q_match_data,158),VLOOKUP('team lookup'!$A30,q_match_data,209)),"")</f>
        <v/>
      </c>
      <c r="J30" s="17" t="str">
        <f ca="1">IFERROR(IF($B30="Blue",VLOOKUP('team lookup'!$A30,q_match_data,155),VLOOKUP('team lookup'!$A30,q_match_data,206)),"")</f>
        <v/>
      </c>
      <c r="K30" s="23" t="str">
        <f ca="1">IFERROR(IF($B30="Blue",VLOOKUP('team lookup'!$A30,q_match_data,142),VLOOKUP('team lookup'!$A30,q_match_data,193)),"")</f>
        <v/>
      </c>
      <c r="L30" s="23" t="str">
        <f ca="1">IFERROR(IF($B30="Blue",VLOOKUP('team lookup'!$A30,q_match_data,141),VLOOKUP('team lookup'!$A30,q_match_data,192)),"")</f>
        <v/>
      </c>
      <c r="M30" s="23" t="str">
        <f ca="1">IFERROR(1-1/(1+10^((VLOOKUP($A$2,'predicted contributions sorted'!$A$3:$BD$120,3) +VLOOKUP($D30,'predicted contributions sorted'!$A$3:$BD$120,3)+VLOOKUP($E30,'predicted contributions sorted'!$A$3:$BD$120,3)-VLOOKUP($F30,'predicted contributions sorted'!$A$3:$BD$120,3)-VLOOKUP($G30,'predicted contributions sorted'!$A$3:$BD$120,3)-VLOOKUP($H30,'predicted contributions sorted'!$A$3:$BD$120,3))/400)),"")</f>
        <v/>
      </c>
      <c r="N30" s="23" t="str">
        <f ca="1">IFERROR(IF($B30="Blue",VLOOKUP('team lookup'!$A30,q_match_data,157),VLOOKUP('team lookup'!$A30,q_match_data,208)),"")</f>
        <v/>
      </c>
      <c r="O30" s="23" t="str">
        <f t="shared" ref="O30:O46" ca="1" si="4">IFERROR(AVERAGE(M30),"")</f>
        <v/>
      </c>
      <c r="P30" s="28" t="str">
        <f>""</f>
        <v/>
      </c>
      <c r="CE30" s="13" t="str">
        <f ca="1">IFERROR(CE29+FLOOR((MATCH(1,INDIRECT(CONCATENATE("'team match array'!",ADDRESS(2+2*CE29,1+MATCH('team lookup'!$A$2,'team match array'!$B$1:$SL$1)),":",ADDRESS(1000,1+MATCH('team lookup'!$A$2,'team match array'!$B$1:$SL$1)))),0)+1)/2,1),"")</f>
        <v/>
      </c>
      <c r="CF30" t="str">
        <f ca="1">IF(CE30&gt;'data import sorted'!$A$4,CE30,1000)</f>
        <v/>
      </c>
    </row>
    <row r="31" spans="1:88" x14ac:dyDescent="0.25">
      <c r="A31" t="str">
        <f t="shared" ca="1" si="3"/>
        <v/>
      </c>
      <c r="B31" t="str">
        <f ca="1">IFERROR(IF(OR($A$2=VLOOKUP('team lookup'!$A31,q_match_data,2),$A$2=VLOOKUP('team lookup'!$A31,q_match_data,3),$A$2=VLOOKUP('team lookup'!$A31,q_match_data,4)),"Blue","Red"),"")</f>
        <v/>
      </c>
      <c r="C31" t="str">
        <f ca="1">IFERROR(IF(OR($A$2=VLOOKUP('team lookup'!$A31,q_match_data,2),$A$2=VLOOKUP('team lookup'!$A31,q_match_data,5)),1,IF(OR($A$2=VLOOKUP('team lookup'!$A31,q_match_data,3),$A$2=VLOOKUP('team lookup'!$A31,q_match_data,6)),2,IF(OR($A$2=VLOOKUP('team lookup'!$A31,q_match_data,4),$A$2=VLOOKUP('team lookup'!$A31,q_match_data,7)),3))),"")</f>
        <v/>
      </c>
      <c r="D31" t="str">
        <f ca="1">IFERROR(IF($C31=1,IF($B31="Blue",VLOOKUP('team lookup'!$A31,q_match_data,3),VLOOKUP('team lookup'!$A31,q_match_data,6)),IF($B31="Blue",VLOOKUP('team lookup'!$A31,q_match_data,2),VLOOKUP('team lookup'!$A31,q_match_data,5))),"")</f>
        <v/>
      </c>
      <c r="E31" t="str">
        <f ca="1">IFERROR(IF($C31=3,IF($B31="Blue",VLOOKUP('team lookup'!$A31,q_match_data,3),VLOOKUP('team lookup'!$A31,q_match_data,6)),IF($B31="Blue",VLOOKUP('team lookup'!$A31,q_match_data,4),VLOOKUP('team lookup'!$A31,q_match_data,7))),"")</f>
        <v/>
      </c>
      <c r="F31" t="str">
        <f ca="1">IFERROR(IF($B31="Blue",VLOOKUP('team lookup'!$A31,q_match_data,5),VLOOKUP('team lookup'!$A31,q_match_data,2)),"")</f>
        <v/>
      </c>
      <c r="G31" t="str">
        <f ca="1">IFERROR(IF($B31="Blue",VLOOKUP('team lookup'!$A31,q_match_data,6),VLOOKUP('team lookup'!$A31,q_match_data,3)),"")</f>
        <v/>
      </c>
      <c r="H31" t="str">
        <f ca="1">IFERROR(IF($B31="Blue",VLOOKUP('team lookup'!$A31,q_match_data,7),VLOOKUP('team lookup'!$A31,q_match_data,4)),"")</f>
        <v/>
      </c>
      <c r="I31" s="17" t="str">
        <f ca="1">IFERROR(IF($B31="Blue",VLOOKUP('team lookup'!$A31,q_match_data,158),VLOOKUP('team lookup'!$A31,q_match_data,209)),"")</f>
        <v/>
      </c>
      <c r="J31" s="17" t="str">
        <f ca="1">IFERROR(IF($B31="Blue",VLOOKUP('team lookup'!$A31,q_match_data,155),VLOOKUP('team lookup'!$A31,q_match_data,206)),"")</f>
        <v/>
      </c>
      <c r="K31" s="23" t="str">
        <f ca="1">IFERROR(IF($B31="Blue",VLOOKUP('team lookup'!$A31,q_match_data,142),VLOOKUP('team lookup'!$A31,q_match_data,193)),"")</f>
        <v/>
      </c>
      <c r="L31" s="23" t="str">
        <f ca="1">IFERROR(IF($B31="Blue",VLOOKUP('team lookup'!$A31,q_match_data,141),VLOOKUP('team lookup'!$A31,q_match_data,192)),"")</f>
        <v/>
      </c>
      <c r="M31" s="23" t="str">
        <f ca="1">IFERROR(1-1/(1+10^((VLOOKUP($A$2,'predicted contributions sorted'!$A$3:$BD$120,3) +VLOOKUP($D31,'predicted contributions sorted'!$A$3:$BD$120,3)+VLOOKUP($E31,'predicted contributions sorted'!$A$3:$BD$120,3)-VLOOKUP($F31,'predicted contributions sorted'!$A$3:$BD$120,3)-VLOOKUP($G31,'predicted contributions sorted'!$A$3:$BD$120,3)-VLOOKUP($H31,'predicted contributions sorted'!$A$3:$BD$120,3))/400)),"")</f>
        <v/>
      </c>
      <c r="N31" s="23" t="str">
        <f ca="1">IFERROR(IF($B31="Blue",VLOOKUP('team lookup'!$A31,q_match_data,157),VLOOKUP('team lookup'!$A31,q_match_data,208)),"")</f>
        <v/>
      </c>
      <c r="O31" s="23" t="str">
        <f t="shared" ca="1" si="4"/>
        <v/>
      </c>
      <c r="P31" s="28" t="str">
        <f>""</f>
        <v/>
      </c>
      <c r="CE31" s="13" t="str">
        <f ca="1">IFERROR(CE30+FLOOR((MATCH(1,INDIRECT(CONCATENATE("'team match array'!",ADDRESS(2+2*CE30,1+MATCH('team lookup'!$A$2,'team match array'!$B$1:$SL$1)),":",ADDRESS(1000,1+MATCH('team lookup'!$A$2,'team match array'!$B$1:$SL$1)))),0)+1)/2,1),"")</f>
        <v/>
      </c>
      <c r="CF31" t="str">
        <f ca="1">IF(CE31&gt;'data import sorted'!$A$4,CE31,1000)</f>
        <v/>
      </c>
    </row>
    <row r="32" spans="1:88" x14ac:dyDescent="0.25">
      <c r="A32" t="str">
        <f t="shared" ca="1" si="3"/>
        <v/>
      </c>
      <c r="B32" t="str">
        <f ca="1">IFERROR(IF(OR($A$2=VLOOKUP('team lookup'!$A32,q_match_data,2),$A$2=VLOOKUP('team lookup'!$A32,q_match_data,3),$A$2=VLOOKUP('team lookup'!$A32,q_match_data,4)),"Blue","Red"),"")</f>
        <v/>
      </c>
      <c r="C32" t="str">
        <f ca="1">IFERROR(IF(OR($A$2=VLOOKUP('team lookup'!$A32,q_match_data,2),$A$2=VLOOKUP('team lookup'!$A32,q_match_data,5)),1,IF(OR($A$2=VLOOKUP('team lookup'!$A32,q_match_data,3),$A$2=VLOOKUP('team lookup'!$A32,q_match_data,6)),2,IF(OR($A$2=VLOOKUP('team lookup'!$A32,q_match_data,4),$A$2=VLOOKUP('team lookup'!$A32,q_match_data,7)),3))),"")</f>
        <v/>
      </c>
      <c r="D32" t="str">
        <f ca="1">IFERROR(IF($C32=1,IF($B32="Blue",VLOOKUP('team lookup'!$A32,q_match_data,3),VLOOKUP('team lookup'!$A32,q_match_data,6)),IF($B32="Blue",VLOOKUP('team lookup'!$A32,q_match_data,2),VLOOKUP('team lookup'!$A32,q_match_data,5))),"")</f>
        <v/>
      </c>
      <c r="E32" t="str">
        <f ca="1">IFERROR(IF($C32=3,IF($B32="Blue",VLOOKUP('team lookup'!$A32,q_match_data,3),VLOOKUP('team lookup'!$A32,q_match_data,6)),IF($B32="Blue",VLOOKUP('team lookup'!$A32,q_match_data,4),VLOOKUP('team lookup'!$A32,q_match_data,7))),"")</f>
        <v/>
      </c>
      <c r="F32" t="str">
        <f ca="1">IFERROR(IF($B32="Blue",VLOOKUP('team lookup'!$A32,q_match_data,5),VLOOKUP('team lookup'!$A32,q_match_data,2)),"")</f>
        <v/>
      </c>
      <c r="G32" t="str">
        <f ca="1">IFERROR(IF($B32="Blue",VLOOKUP('team lookup'!$A32,q_match_data,6),VLOOKUP('team lookup'!$A32,q_match_data,3)),"")</f>
        <v/>
      </c>
      <c r="H32" t="str">
        <f ca="1">IFERROR(IF($B32="Blue",VLOOKUP('team lookup'!$A32,q_match_data,7),VLOOKUP('team lookup'!$A32,q_match_data,4)),"")</f>
        <v/>
      </c>
      <c r="I32" s="17" t="str">
        <f ca="1">IFERROR(IF($B32="Blue",VLOOKUP('team lookup'!$A32,q_match_data,158),VLOOKUP('team lookup'!$A32,q_match_data,209)),"")</f>
        <v/>
      </c>
      <c r="J32" s="17" t="str">
        <f ca="1">IFERROR(IF($B32="Blue",VLOOKUP('team lookup'!$A32,q_match_data,155),VLOOKUP('team lookup'!$A32,q_match_data,206)),"")</f>
        <v/>
      </c>
      <c r="K32" s="23" t="str">
        <f ca="1">IFERROR(IF($B32="Blue",VLOOKUP('team lookup'!$A32,q_match_data,142),VLOOKUP('team lookup'!$A32,q_match_data,193)),"")</f>
        <v/>
      </c>
      <c r="L32" s="23" t="str">
        <f ca="1">IFERROR(IF($B32="Blue",VLOOKUP('team lookup'!$A32,q_match_data,141),VLOOKUP('team lookup'!$A32,q_match_data,192)),"")</f>
        <v/>
      </c>
      <c r="M32" s="23" t="str">
        <f ca="1">IFERROR(1-1/(1+10^((VLOOKUP($A$2,'predicted contributions sorted'!$A$3:$BD$120,3) +VLOOKUP($D32,'predicted contributions sorted'!$A$3:$BD$120,3)+VLOOKUP($E32,'predicted contributions sorted'!$A$3:$BD$120,3)-VLOOKUP($F32,'predicted contributions sorted'!$A$3:$BD$120,3)-VLOOKUP($G32,'predicted contributions sorted'!$A$3:$BD$120,3)-VLOOKUP($H32,'predicted contributions sorted'!$A$3:$BD$120,3))/400)),"")</f>
        <v/>
      </c>
      <c r="N32" s="23" t="str">
        <f ca="1">IFERROR(IF($B32="Blue",VLOOKUP('team lookup'!$A32,q_match_data,157),VLOOKUP('team lookup'!$A32,q_match_data,208)),"")</f>
        <v/>
      </c>
      <c r="O32" s="23" t="str">
        <f t="shared" ca="1" si="4"/>
        <v/>
      </c>
      <c r="P32" s="28" t="str">
        <f>""</f>
        <v/>
      </c>
      <c r="CE32" s="13" t="str">
        <f ca="1">IFERROR(CE31+FLOOR((MATCH(1,INDIRECT(CONCATENATE("'team match array'!",ADDRESS(2+2*CE31,1+MATCH('team lookup'!$A$2,'team match array'!$B$1:$SL$1)),":",ADDRESS(1000,1+MATCH('team lookup'!$A$2,'team match array'!$B$1:$SL$1)))),0)+1)/2,1),"")</f>
        <v/>
      </c>
      <c r="CF32" t="str">
        <f ca="1">IF(CE32&gt;'data import sorted'!$A$4,CE32,1000)</f>
        <v/>
      </c>
    </row>
    <row r="33" spans="1:84" x14ac:dyDescent="0.25">
      <c r="A33" t="str">
        <f t="shared" ca="1" si="3"/>
        <v/>
      </c>
      <c r="B33" t="str">
        <f ca="1">IFERROR(IF(OR($A$2=VLOOKUP('team lookup'!$A33,q_match_data,2),$A$2=VLOOKUP('team lookup'!$A33,q_match_data,3),$A$2=VLOOKUP('team lookup'!$A33,q_match_data,4)),"Blue","Red"),"")</f>
        <v/>
      </c>
      <c r="C33" t="str">
        <f ca="1">IFERROR(IF(OR($A$2=VLOOKUP('team lookup'!$A33,q_match_data,2),$A$2=VLOOKUP('team lookup'!$A33,q_match_data,5)),1,IF(OR($A$2=VLOOKUP('team lookup'!$A33,q_match_data,3),$A$2=VLOOKUP('team lookup'!$A33,q_match_data,6)),2,IF(OR($A$2=VLOOKUP('team lookup'!$A33,q_match_data,4),$A$2=VLOOKUP('team lookup'!$A33,q_match_data,7)),3))),"")</f>
        <v/>
      </c>
      <c r="D33" t="str">
        <f ca="1">IFERROR(IF($C33=1,IF($B33="Blue",VLOOKUP('team lookup'!$A33,q_match_data,3),VLOOKUP('team lookup'!$A33,q_match_data,6)),IF($B33="Blue",VLOOKUP('team lookup'!$A33,q_match_data,2),VLOOKUP('team lookup'!$A33,q_match_data,5))),"")</f>
        <v/>
      </c>
      <c r="E33" t="str">
        <f ca="1">IFERROR(IF($C33=3,IF($B33="Blue",VLOOKUP('team lookup'!$A33,q_match_data,3),VLOOKUP('team lookup'!$A33,q_match_data,6)),IF($B33="Blue",VLOOKUP('team lookup'!$A33,q_match_data,4),VLOOKUP('team lookup'!$A33,q_match_data,7))),"")</f>
        <v/>
      </c>
      <c r="F33" t="str">
        <f ca="1">IFERROR(IF($B33="Blue",VLOOKUP('team lookup'!$A33,q_match_data,5),VLOOKUP('team lookup'!$A33,q_match_data,2)),"")</f>
        <v/>
      </c>
      <c r="G33" t="str">
        <f ca="1">IFERROR(IF($B33="Blue",VLOOKUP('team lookup'!$A33,q_match_data,6),VLOOKUP('team lookup'!$A33,q_match_data,3)),"")</f>
        <v/>
      </c>
      <c r="H33" t="str">
        <f ca="1">IFERROR(IF($B33="Blue",VLOOKUP('team lookup'!$A33,q_match_data,7),VLOOKUP('team lookup'!$A33,q_match_data,4)),"")</f>
        <v/>
      </c>
      <c r="I33" s="17" t="str">
        <f ca="1">IFERROR(IF($B33="Blue",VLOOKUP('team lookup'!$A33,q_match_data,158),VLOOKUP('team lookup'!$A33,q_match_data,209)),"")</f>
        <v/>
      </c>
      <c r="J33" s="17" t="str">
        <f ca="1">IFERROR(IF($B33="Blue",VLOOKUP('team lookup'!$A33,q_match_data,155),VLOOKUP('team lookup'!$A33,q_match_data,206)),"")</f>
        <v/>
      </c>
      <c r="K33" s="23" t="str">
        <f ca="1">IFERROR(IF($B33="Blue",VLOOKUP('team lookup'!$A33,q_match_data,142),VLOOKUP('team lookup'!$A33,q_match_data,193)),"")</f>
        <v/>
      </c>
      <c r="L33" s="23" t="str">
        <f ca="1">IFERROR(IF($B33="Blue",VLOOKUP('team lookup'!$A33,q_match_data,141),VLOOKUP('team lookup'!$A33,q_match_data,192)),"")</f>
        <v/>
      </c>
      <c r="M33" s="23" t="str">
        <f ca="1">IFERROR(1-1/(1+10^((VLOOKUP($A$2,'predicted contributions sorted'!$A$3:$BD$120,3) +VLOOKUP($D33,'predicted contributions sorted'!$A$3:$BD$120,3)+VLOOKUP($E33,'predicted contributions sorted'!$A$3:$BD$120,3)-VLOOKUP($F33,'predicted contributions sorted'!$A$3:$BD$120,3)-VLOOKUP($G33,'predicted contributions sorted'!$A$3:$BD$120,3)-VLOOKUP($H33,'predicted contributions sorted'!$A$3:$BD$120,3))/400)),"")</f>
        <v/>
      </c>
      <c r="N33" s="23" t="str">
        <f ca="1">IFERROR(IF($B33="Blue",VLOOKUP('team lookup'!$A33,q_match_data,157),VLOOKUP('team lookup'!$A33,q_match_data,208)),"")</f>
        <v/>
      </c>
      <c r="O33" s="23" t="str">
        <f t="shared" ca="1" si="4"/>
        <v/>
      </c>
      <c r="P33" s="28" t="str">
        <f>""</f>
        <v/>
      </c>
      <c r="CE33" s="13" t="str">
        <f ca="1">IFERROR(CE32+FLOOR((MATCH(1,INDIRECT(CONCATENATE("'team match array'!",ADDRESS(2+2*CE32,1+MATCH('team lookup'!$A$2,'team match array'!$B$1:$SL$1)),":",ADDRESS(1000,1+MATCH('team lookup'!$A$2,'team match array'!$B$1:$SL$1)))),0)+1)/2,1),"")</f>
        <v/>
      </c>
      <c r="CF33" t="str">
        <f ca="1">IF(CE33&gt;'data import sorted'!$A$4,CE33,1000)</f>
        <v/>
      </c>
    </row>
    <row r="34" spans="1:84" x14ac:dyDescent="0.25">
      <c r="A34" t="str">
        <f t="shared" ca="1" si="3"/>
        <v/>
      </c>
      <c r="B34" t="str">
        <f ca="1">IFERROR(IF(OR($A$2=VLOOKUP('team lookup'!$A34,q_match_data,2),$A$2=VLOOKUP('team lookup'!$A34,q_match_data,3),$A$2=VLOOKUP('team lookup'!$A34,q_match_data,4)),"Blue","Red"),"")</f>
        <v/>
      </c>
      <c r="C34" t="str">
        <f ca="1">IFERROR(IF(OR($A$2=VLOOKUP('team lookup'!$A34,q_match_data,2),$A$2=VLOOKUP('team lookup'!$A34,q_match_data,5)),1,IF(OR($A$2=VLOOKUP('team lookup'!$A34,q_match_data,3),$A$2=VLOOKUP('team lookup'!$A34,q_match_data,6)),2,IF(OR($A$2=VLOOKUP('team lookup'!$A34,q_match_data,4),$A$2=VLOOKUP('team lookup'!$A34,q_match_data,7)),3))),"")</f>
        <v/>
      </c>
      <c r="D34" t="str">
        <f ca="1">IFERROR(IF($C34=1,IF($B34="Blue",VLOOKUP('team lookup'!$A34,q_match_data,3),VLOOKUP('team lookup'!$A34,q_match_data,6)),IF($B34="Blue",VLOOKUP('team lookup'!$A34,q_match_data,2),VLOOKUP('team lookup'!$A34,q_match_data,5))),"")</f>
        <v/>
      </c>
      <c r="E34" t="str">
        <f ca="1">IFERROR(IF($C34=3,IF($B34="Blue",VLOOKUP('team lookup'!$A34,q_match_data,3),VLOOKUP('team lookup'!$A34,q_match_data,6)),IF($B34="Blue",VLOOKUP('team lookup'!$A34,q_match_data,4),VLOOKUP('team lookup'!$A34,q_match_data,7))),"")</f>
        <v/>
      </c>
      <c r="F34" t="str">
        <f ca="1">IFERROR(IF($B34="Blue",VLOOKUP('team lookup'!$A34,q_match_data,5),VLOOKUP('team lookup'!$A34,q_match_data,2)),"")</f>
        <v/>
      </c>
      <c r="G34" t="str">
        <f ca="1">IFERROR(IF($B34="Blue",VLOOKUP('team lookup'!$A34,q_match_data,6),VLOOKUP('team lookup'!$A34,q_match_data,3)),"")</f>
        <v/>
      </c>
      <c r="H34" t="str">
        <f ca="1">IFERROR(IF($B34="Blue",VLOOKUP('team lookup'!$A34,q_match_data,7),VLOOKUP('team lookup'!$A34,q_match_data,4)),"")</f>
        <v/>
      </c>
      <c r="I34" s="17" t="str">
        <f ca="1">IFERROR(IF($B34="Blue",VLOOKUP('team lookup'!$A34,q_match_data,158),VLOOKUP('team lookup'!$A34,q_match_data,209)),"")</f>
        <v/>
      </c>
      <c r="J34" s="17" t="str">
        <f ca="1">IFERROR(IF($B34="Blue",VLOOKUP('team lookup'!$A34,q_match_data,155),VLOOKUP('team lookup'!$A34,q_match_data,206)),"")</f>
        <v/>
      </c>
      <c r="K34" s="23" t="str">
        <f ca="1">IFERROR(IF($B34="Blue",VLOOKUP('team lookup'!$A34,q_match_data,142),VLOOKUP('team lookup'!$A34,q_match_data,193)),"")</f>
        <v/>
      </c>
      <c r="L34" s="23" t="str">
        <f ca="1">IFERROR(IF($B34="Blue",VLOOKUP('team lookup'!$A34,q_match_data,141),VLOOKUP('team lookup'!$A34,q_match_data,192)),"")</f>
        <v/>
      </c>
      <c r="M34" s="23" t="str">
        <f ca="1">IFERROR(1-1/(1+10^((VLOOKUP($A$2,'predicted contributions sorted'!$A$3:$BD$120,3) +VLOOKUP($D34,'predicted contributions sorted'!$A$3:$BD$120,3)+VLOOKUP($E34,'predicted contributions sorted'!$A$3:$BD$120,3)-VLOOKUP($F34,'predicted contributions sorted'!$A$3:$BD$120,3)-VLOOKUP($G34,'predicted contributions sorted'!$A$3:$BD$120,3)-VLOOKUP($H34,'predicted contributions sorted'!$A$3:$BD$120,3))/400)),"")</f>
        <v/>
      </c>
      <c r="N34" s="23" t="str">
        <f ca="1">IFERROR(IF($B34="Blue",VLOOKUP('team lookup'!$A34,q_match_data,157),VLOOKUP('team lookup'!$A34,q_match_data,208)),"")</f>
        <v/>
      </c>
      <c r="O34" s="23" t="str">
        <f t="shared" ca="1" si="4"/>
        <v/>
      </c>
      <c r="P34" s="28" t="str">
        <f>""</f>
        <v/>
      </c>
      <c r="CE34" s="13" t="str">
        <f ca="1">IFERROR(CE33+FLOOR((MATCH(1,INDIRECT(CONCATENATE("'team match array'!",ADDRESS(2+2*CE33,1+MATCH('team lookup'!$A$2,'team match array'!$B$1:$SL$1)),":",ADDRESS(1000,1+MATCH('team lookup'!$A$2,'team match array'!$B$1:$SL$1)))),0)+1)/2,1),"")</f>
        <v/>
      </c>
      <c r="CF34" t="str">
        <f ca="1">IF(CE34&gt;'data import sorted'!$A$4,CE34,1000)</f>
        <v/>
      </c>
    </row>
    <row r="35" spans="1:84" x14ac:dyDescent="0.25">
      <c r="A35" t="str">
        <f t="shared" ca="1" si="3"/>
        <v/>
      </c>
      <c r="B35" t="str">
        <f ca="1">IFERROR(IF(OR($A$2=VLOOKUP('team lookup'!$A35,q_match_data,2),$A$2=VLOOKUP('team lookup'!$A35,q_match_data,3),$A$2=VLOOKUP('team lookup'!$A35,q_match_data,4)),"Blue","Red"),"")</f>
        <v/>
      </c>
      <c r="C35" t="str">
        <f ca="1">IFERROR(IF(OR($A$2=VLOOKUP('team lookup'!$A35,q_match_data,2),$A$2=VLOOKUP('team lookup'!$A35,q_match_data,5)),1,IF(OR($A$2=VLOOKUP('team lookup'!$A35,q_match_data,3),$A$2=VLOOKUP('team lookup'!$A35,q_match_data,6)),2,IF(OR($A$2=VLOOKUP('team lookup'!$A35,q_match_data,4),$A$2=VLOOKUP('team lookup'!$A35,q_match_data,7)),3))),"")</f>
        <v/>
      </c>
      <c r="D35" t="str">
        <f ca="1">IFERROR(IF($C35=1,IF($B35="Blue",VLOOKUP('team lookup'!$A35,q_match_data,3),VLOOKUP('team lookup'!$A35,q_match_data,6)),IF($B35="Blue",VLOOKUP('team lookup'!$A35,q_match_data,2),VLOOKUP('team lookup'!$A35,q_match_data,5))),"")</f>
        <v/>
      </c>
      <c r="E35" t="str">
        <f ca="1">IFERROR(IF($C35=3,IF($B35="Blue",VLOOKUP('team lookup'!$A35,q_match_data,3),VLOOKUP('team lookup'!$A35,q_match_data,6)),IF($B35="Blue",VLOOKUP('team lookup'!$A35,q_match_data,4),VLOOKUP('team lookup'!$A35,q_match_data,7))),"")</f>
        <v/>
      </c>
      <c r="F35" t="str">
        <f ca="1">IFERROR(IF($B35="Blue",VLOOKUP('team lookup'!$A35,q_match_data,5),VLOOKUP('team lookup'!$A35,q_match_data,2)),"")</f>
        <v/>
      </c>
      <c r="G35" t="str">
        <f ca="1">IFERROR(IF($B35="Blue",VLOOKUP('team lookup'!$A35,q_match_data,6),VLOOKUP('team lookup'!$A35,q_match_data,3)),"")</f>
        <v/>
      </c>
      <c r="H35" t="str">
        <f ca="1">IFERROR(IF($B35="Blue",VLOOKUP('team lookup'!$A35,q_match_data,7),VLOOKUP('team lookup'!$A35,q_match_data,4)),"")</f>
        <v/>
      </c>
      <c r="I35" s="17" t="str">
        <f ca="1">IFERROR(IF($B35="Blue",VLOOKUP('team lookup'!$A35,q_match_data,158),VLOOKUP('team lookup'!$A35,q_match_data,209)),"")</f>
        <v/>
      </c>
      <c r="J35" s="17" t="str">
        <f ca="1">IFERROR(IF($B35="Blue",VLOOKUP('team lookup'!$A35,q_match_data,155),VLOOKUP('team lookup'!$A35,q_match_data,206)),"")</f>
        <v/>
      </c>
      <c r="K35" s="23" t="str">
        <f ca="1">IFERROR(IF($B35="Blue",VLOOKUP('team lookup'!$A35,q_match_data,142),VLOOKUP('team lookup'!$A35,q_match_data,193)),"")</f>
        <v/>
      </c>
      <c r="L35" s="23" t="str">
        <f ca="1">IFERROR(IF($B35="Blue",VLOOKUP('team lookup'!$A35,q_match_data,141),VLOOKUP('team lookup'!$A35,q_match_data,192)),"")</f>
        <v/>
      </c>
      <c r="M35" s="23" t="str">
        <f ca="1">IFERROR(1-1/(1+10^((VLOOKUP($A$2,'predicted contributions sorted'!$A$3:$BD$120,3) +VLOOKUP($D35,'predicted contributions sorted'!$A$3:$BD$120,3)+VLOOKUP($E35,'predicted contributions sorted'!$A$3:$BD$120,3)-VLOOKUP($F35,'predicted contributions sorted'!$A$3:$BD$120,3)-VLOOKUP($G35,'predicted contributions sorted'!$A$3:$BD$120,3)-VLOOKUP($H35,'predicted contributions sorted'!$A$3:$BD$120,3))/400)),"")</f>
        <v/>
      </c>
      <c r="N35" s="23" t="str">
        <f ca="1">IFERROR(IF($B35="Blue",VLOOKUP('team lookup'!$A35,q_match_data,157),VLOOKUP('team lookup'!$A35,q_match_data,208)),"")</f>
        <v/>
      </c>
      <c r="O35" s="23" t="str">
        <f t="shared" ca="1" si="4"/>
        <v/>
      </c>
      <c r="P35" s="28" t="str">
        <f>""</f>
        <v/>
      </c>
      <c r="CE35" s="13" t="str">
        <f ca="1">IFERROR(CE34+FLOOR((MATCH(1,INDIRECT(CONCATENATE("'team match array'!",ADDRESS(2+2*CE34,1+MATCH('team lookup'!$A$2,'team match array'!$B$1:$SL$1)),":",ADDRESS(1000,1+MATCH('team lookup'!$A$2,'team match array'!$B$1:$SL$1)))),0)+1)/2,1),"")</f>
        <v/>
      </c>
      <c r="CF35" t="str">
        <f ca="1">IF(CE35&gt;'data import sorted'!$A$4,CE35,1000)</f>
        <v/>
      </c>
    </row>
    <row r="36" spans="1:84" x14ac:dyDescent="0.25">
      <c r="A36" t="str">
        <f t="shared" ca="1" si="3"/>
        <v/>
      </c>
      <c r="B36" t="str">
        <f ca="1">IFERROR(IF(OR($A$2=VLOOKUP('team lookup'!$A36,q_match_data,2),$A$2=VLOOKUP('team lookup'!$A36,q_match_data,3),$A$2=VLOOKUP('team lookup'!$A36,q_match_data,4)),"Blue","Red"),"")</f>
        <v/>
      </c>
      <c r="C36" t="str">
        <f ca="1">IFERROR(IF(OR($A$2=VLOOKUP('team lookup'!$A36,q_match_data,2),$A$2=VLOOKUP('team lookup'!$A36,q_match_data,5)),1,IF(OR($A$2=VLOOKUP('team lookup'!$A36,q_match_data,3),$A$2=VLOOKUP('team lookup'!$A36,q_match_data,6)),2,IF(OR($A$2=VLOOKUP('team lookup'!$A36,q_match_data,4),$A$2=VLOOKUP('team lookup'!$A36,q_match_data,7)),3))),"")</f>
        <v/>
      </c>
      <c r="D36" t="str">
        <f ca="1">IFERROR(IF($C36=1,IF($B36="Blue",VLOOKUP('team lookup'!$A36,q_match_data,3),VLOOKUP('team lookup'!$A36,q_match_data,6)),IF($B36="Blue",VLOOKUP('team lookup'!$A36,q_match_data,2),VLOOKUP('team lookup'!$A36,q_match_data,5))),"")</f>
        <v/>
      </c>
      <c r="E36" t="str">
        <f ca="1">IFERROR(IF($C36=3,IF($B36="Blue",VLOOKUP('team lookup'!$A36,q_match_data,3),VLOOKUP('team lookup'!$A36,q_match_data,6)),IF($B36="Blue",VLOOKUP('team lookup'!$A36,q_match_data,4),VLOOKUP('team lookup'!$A36,q_match_data,7))),"")</f>
        <v/>
      </c>
      <c r="F36" t="str">
        <f ca="1">IFERROR(IF($B36="Blue",VLOOKUP('team lookup'!$A36,q_match_data,5),VLOOKUP('team lookup'!$A36,q_match_data,2)),"")</f>
        <v/>
      </c>
      <c r="G36" t="str">
        <f ca="1">IFERROR(IF($B36="Blue",VLOOKUP('team lookup'!$A36,q_match_data,6),VLOOKUP('team lookup'!$A36,q_match_data,3)),"")</f>
        <v/>
      </c>
      <c r="H36" t="str">
        <f ca="1">IFERROR(IF($B36="Blue",VLOOKUP('team lookup'!$A36,q_match_data,7),VLOOKUP('team lookup'!$A36,q_match_data,4)),"")</f>
        <v/>
      </c>
      <c r="I36" s="17" t="str">
        <f ca="1">IFERROR(IF($B36="Blue",VLOOKUP('team lookup'!$A36,q_match_data,158),VLOOKUP('team lookup'!$A36,q_match_data,209)),"")</f>
        <v/>
      </c>
      <c r="J36" s="17" t="str">
        <f ca="1">IFERROR(IF($B36="Blue",VLOOKUP('team lookup'!$A36,q_match_data,155),VLOOKUP('team lookup'!$A36,q_match_data,206)),"")</f>
        <v/>
      </c>
      <c r="K36" s="23" t="str">
        <f ca="1">IFERROR(IF($B36="Blue",VLOOKUP('team lookup'!$A36,q_match_data,142),VLOOKUP('team lookup'!$A36,q_match_data,193)),"")</f>
        <v/>
      </c>
      <c r="L36" s="23" t="str">
        <f ca="1">IFERROR(IF($B36="Blue",VLOOKUP('team lookup'!$A36,q_match_data,141),VLOOKUP('team lookup'!$A36,q_match_data,192)),"")</f>
        <v/>
      </c>
      <c r="M36" s="23" t="str">
        <f ca="1">IFERROR(1-1/(1+10^((VLOOKUP($A$2,'predicted contributions sorted'!$A$3:$BD$120,3) +VLOOKUP($D36,'predicted contributions sorted'!$A$3:$BD$120,3)+VLOOKUP($E36,'predicted contributions sorted'!$A$3:$BD$120,3)-VLOOKUP($F36,'predicted contributions sorted'!$A$3:$BD$120,3)-VLOOKUP($G36,'predicted contributions sorted'!$A$3:$BD$120,3)-VLOOKUP($H36,'predicted contributions sorted'!$A$3:$BD$120,3))/400)),"")</f>
        <v/>
      </c>
      <c r="N36" s="23" t="str">
        <f ca="1">IFERROR(IF($B36="Blue",VLOOKUP('team lookup'!$A36,q_match_data,157),VLOOKUP('team lookup'!$A36,q_match_data,208)),"")</f>
        <v/>
      </c>
      <c r="O36" s="23" t="str">
        <f t="shared" ca="1" si="4"/>
        <v/>
      </c>
      <c r="P36" s="28" t="str">
        <f>""</f>
        <v/>
      </c>
      <c r="CE36" s="13" t="str">
        <f ca="1">IFERROR(CE35+FLOOR((MATCH(1,INDIRECT(CONCATENATE("'team match array'!",ADDRESS(2+2*CE35,1+MATCH('team lookup'!$A$2,'team match array'!$B$1:$SL$1)),":",ADDRESS(1000,1+MATCH('team lookup'!$A$2,'team match array'!$B$1:$SL$1)))),0)+1)/2,1),"")</f>
        <v/>
      </c>
      <c r="CF36" t="str">
        <f ca="1">IF(CE36&gt;'data import sorted'!$A$4,CE36,1000)</f>
        <v/>
      </c>
    </row>
    <row r="37" spans="1:84" x14ac:dyDescent="0.25">
      <c r="A37" t="str">
        <f t="shared" ca="1" si="3"/>
        <v/>
      </c>
      <c r="B37" t="str">
        <f ca="1">IFERROR(IF(OR($A$2=VLOOKUP('team lookup'!$A37,q_match_data,2),$A$2=VLOOKUP('team lookup'!$A37,q_match_data,3),$A$2=VLOOKUP('team lookup'!$A37,q_match_data,4)),"Blue","Red"),"")</f>
        <v/>
      </c>
      <c r="C37" t="str">
        <f ca="1">IFERROR(IF(OR($A$2=VLOOKUP('team lookup'!$A37,q_match_data,2),$A$2=VLOOKUP('team lookup'!$A37,q_match_data,5)),1,IF(OR($A$2=VLOOKUP('team lookup'!$A37,q_match_data,3),$A$2=VLOOKUP('team lookup'!$A37,q_match_data,6)),2,IF(OR($A$2=VLOOKUP('team lookup'!$A37,q_match_data,4),$A$2=VLOOKUP('team lookup'!$A37,q_match_data,7)),3))),"")</f>
        <v/>
      </c>
      <c r="D37" t="str">
        <f ca="1">IFERROR(IF($C37=1,IF($B37="Blue",VLOOKUP('team lookup'!$A37,q_match_data,3),VLOOKUP('team lookup'!$A37,q_match_data,6)),IF($B37="Blue",VLOOKUP('team lookup'!$A37,q_match_data,2),VLOOKUP('team lookup'!$A37,q_match_data,5))),"")</f>
        <v/>
      </c>
      <c r="E37" t="str">
        <f ca="1">IFERROR(IF($C37=3,IF($B37="Blue",VLOOKUP('team lookup'!$A37,q_match_data,3),VLOOKUP('team lookup'!$A37,q_match_data,6)),IF($B37="Blue",VLOOKUP('team lookup'!$A37,q_match_data,4),VLOOKUP('team lookup'!$A37,q_match_data,7))),"")</f>
        <v/>
      </c>
      <c r="F37" t="str">
        <f ca="1">IFERROR(IF($B37="Blue",VLOOKUP('team lookup'!$A37,q_match_data,5),VLOOKUP('team lookup'!$A37,q_match_data,2)),"")</f>
        <v/>
      </c>
      <c r="G37" t="str">
        <f ca="1">IFERROR(IF($B37="Blue",VLOOKUP('team lookup'!$A37,q_match_data,6),VLOOKUP('team lookup'!$A37,q_match_data,3)),"")</f>
        <v/>
      </c>
      <c r="H37" t="str">
        <f ca="1">IFERROR(IF($B37="Blue",VLOOKUP('team lookup'!$A37,q_match_data,7),VLOOKUP('team lookup'!$A37,q_match_data,4)),"")</f>
        <v/>
      </c>
      <c r="I37" s="17" t="str">
        <f ca="1">IFERROR(IF($B37="Blue",VLOOKUP('team lookup'!$A37,q_match_data,158),VLOOKUP('team lookup'!$A37,q_match_data,209)),"")</f>
        <v/>
      </c>
      <c r="J37" s="17" t="str">
        <f ca="1">IFERROR(IF($B37="Blue",VLOOKUP('team lookup'!$A37,q_match_data,155),VLOOKUP('team lookup'!$A37,q_match_data,206)),"")</f>
        <v/>
      </c>
      <c r="K37" s="23" t="str">
        <f ca="1">IFERROR(IF($B37="Blue",VLOOKUP('team lookup'!$A37,q_match_data,142),VLOOKUP('team lookup'!$A37,q_match_data,193)),"")</f>
        <v/>
      </c>
      <c r="L37" s="23" t="str">
        <f ca="1">IFERROR(IF($B37="Blue",VLOOKUP('team lookup'!$A37,q_match_data,141),VLOOKUP('team lookup'!$A37,q_match_data,192)),"")</f>
        <v/>
      </c>
      <c r="M37" s="23" t="str">
        <f ca="1">IFERROR(1-1/(1+10^((VLOOKUP($A$2,'predicted contributions sorted'!$A$3:$BD$120,3) +VLOOKUP($D37,'predicted contributions sorted'!$A$3:$BD$120,3)+VLOOKUP($E37,'predicted contributions sorted'!$A$3:$BD$120,3)-VLOOKUP($F37,'predicted contributions sorted'!$A$3:$BD$120,3)-VLOOKUP($G37,'predicted contributions sorted'!$A$3:$BD$120,3)-VLOOKUP($H37,'predicted contributions sorted'!$A$3:$BD$120,3))/400)),"")</f>
        <v/>
      </c>
      <c r="N37" s="23" t="str">
        <f ca="1">IFERROR(IF($B37="Blue",VLOOKUP('team lookup'!$A37,q_match_data,157),VLOOKUP('team lookup'!$A37,q_match_data,208)),"")</f>
        <v/>
      </c>
      <c r="O37" s="23" t="str">
        <f t="shared" ca="1" si="4"/>
        <v/>
      </c>
      <c r="P37" s="28" t="str">
        <f>""</f>
        <v/>
      </c>
      <c r="CE37" s="13" t="str">
        <f ca="1">IFERROR(CE36+FLOOR((MATCH(1,INDIRECT(CONCATENATE("'team match array'!",ADDRESS(2+2*CE36,1+MATCH('team lookup'!$A$2,'team match array'!$B$1:$SL$1)),":",ADDRESS(1000,1+MATCH('team lookup'!$A$2,'team match array'!$B$1:$SL$1)))),0)+1)/2,1),"")</f>
        <v/>
      </c>
      <c r="CF37" t="str">
        <f ca="1">IF(CE37&gt;'data import sorted'!$A$4,CE37,1000)</f>
        <v/>
      </c>
    </row>
    <row r="38" spans="1:84" x14ac:dyDescent="0.25">
      <c r="A38" t="str">
        <f t="shared" ca="1" si="3"/>
        <v/>
      </c>
      <c r="B38" t="str">
        <f ca="1">IFERROR(IF(OR($A$2=VLOOKUP('team lookup'!$A38,q_match_data,2),$A$2=VLOOKUP('team lookup'!$A38,q_match_data,3),$A$2=VLOOKUP('team lookup'!$A38,q_match_data,4)),"Blue","Red"),"")</f>
        <v/>
      </c>
      <c r="C38" t="str">
        <f ca="1">IFERROR(IF(OR($A$2=VLOOKUP('team lookup'!$A38,q_match_data,2),$A$2=VLOOKUP('team lookup'!$A38,q_match_data,5)),1,IF(OR($A$2=VLOOKUP('team lookup'!$A38,q_match_data,3),$A$2=VLOOKUP('team lookup'!$A38,q_match_data,6)),2,IF(OR($A$2=VLOOKUP('team lookup'!$A38,q_match_data,4),$A$2=VLOOKUP('team lookup'!$A38,q_match_data,7)),3))),"")</f>
        <v/>
      </c>
      <c r="D38" t="str">
        <f ca="1">IFERROR(IF($C38=1,IF($B38="Blue",VLOOKUP('team lookup'!$A38,q_match_data,3),VLOOKUP('team lookup'!$A38,q_match_data,6)),IF($B38="Blue",VLOOKUP('team lookup'!$A38,q_match_data,2),VLOOKUP('team lookup'!$A38,q_match_data,5))),"")</f>
        <v/>
      </c>
      <c r="E38" t="str">
        <f ca="1">IFERROR(IF($C38=3,IF($B38="Blue",VLOOKUP('team lookup'!$A38,q_match_data,3),VLOOKUP('team lookup'!$A38,q_match_data,6)),IF($B38="Blue",VLOOKUP('team lookup'!$A38,q_match_data,4),VLOOKUP('team lookup'!$A38,q_match_data,7))),"")</f>
        <v/>
      </c>
      <c r="F38" t="str">
        <f ca="1">IFERROR(IF($B38="Blue",VLOOKUP('team lookup'!$A38,q_match_data,5),VLOOKUP('team lookup'!$A38,q_match_data,2)),"")</f>
        <v/>
      </c>
      <c r="G38" t="str">
        <f ca="1">IFERROR(IF($B38="Blue",VLOOKUP('team lookup'!$A38,q_match_data,6),VLOOKUP('team lookup'!$A38,q_match_data,3)),"")</f>
        <v/>
      </c>
      <c r="H38" t="str">
        <f ca="1">IFERROR(IF($B38="Blue",VLOOKUP('team lookup'!$A38,q_match_data,7),VLOOKUP('team lookup'!$A38,q_match_data,4)),"")</f>
        <v/>
      </c>
      <c r="I38" s="17" t="str">
        <f ca="1">IFERROR(IF($B38="Blue",VLOOKUP('team lookup'!$A38,q_match_data,158),VLOOKUP('team lookup'!$A38,q_match_data,209)),"")</f>
        <v/>
      </c>
      <c r="J38" s="17" t="str">
        <f ca="1">IFERROR(IF($B38="Blue",VLOOKUP('team lookup'!$A38,q_match_data,155),VLOOKUP('team lookup'!$A38,q_match_data,206)),"")</f>
        <v/>
      </c>
      <c r="K38" s="23" t="str">
        <f ca="1">IFERROR(IF($B38="Blue",VLOOKUP('team lookup'!$A38,q_match_data,142),VLOOKUP('team lookup'!$A38,q_match_data,193)),"")</f>
        <v/>
      </c>
      <c r="L38" s="23" t="str">
        <f ca="1">IFERROR(IF($B38="Blue",VLOOKUP('team lookup'!$A38,q_match_data,141),VLOOKUP('team lookup'!$A38,q_match_data,192)),"")</f>
        <v/>
      </c>
      <c r="M38" s="23" t="str">
        <f ca="1">IFERROR(1-1/(1+10^((VLOOKUP($A$2,'predicted contributions sorted'!$A$3:$BD$120,3) +VLOOKUP($D38,'predicted contributions sorted'!$A$3:$BD$120,3)+VLOOKUP($E38,'predicted contributions sorted'!$A$3:$BD$120,3)-VLOOKUP($F38,'predicted contributions sorted'!$A$3:$BD$120,3)-VLOOKUP($G38,'predicted contributions sorted'!$A$3:$BD$120,3)-VLOOKUP($H38,'predicted contributions sorted'!$A$3:$BD$120,3))/400)),"")</f>
        <v/>
      </c>
      <c r="N38" s="23" t="str">
        <f ca="1">IFERROR(IF($B38="Blue",VLOOKUP('team lookup'!$A38,q_match_data,157),VLOOKUP('team lookup'!$A38,q_match_data,208)),"")</f>
        <v/>
      </c>
      <c r="O38" s="23" t="str">
        <f t="shared" ca="1" si="4"/>
        <v/>
      </c>
      <c r="P38" s="28" t="str">
        <f>""</f>
        <v/>
      </c>
      <c r="CE38" s="13" t="str">
        <f ca="1">IFERROR(CE37+FLOOR((MATCH(1,INDIRECT(CONCATENATE("'team match array'!",ADDRESS(2+2*CE37,1+MATCH('team lookup'!$A$2,'team match array'!$B$1:$SL$1)),":",ADDRESS(1000,1+MATCH('team lookup'!$A$2,'team match array'!$B$1:$SL$1)))),0)+1)/2,1),"")</f>
        <v/>
      </c>
      <c r="CF38" t="str">
        <f ca="1">IF(CE38&gt;'data import sorted'!$A$4,CE38,1000)</f>
        <v/>
      </c>
    </row>
    <row r="39" spans="1:84" x14ac:dyDescent="0.25">
      <c r="A39" t="str">
        <f t="shared" ca="1" si="3"/>
        <v/>
      </c>
      <c r="B39" t="str">
        <f ca="1">IFERROR(IF(OR($A$2=VLOOKUP('team lookup'!$A39,q_match_data,2),$A$2=VLOOKUP('team lookup'!$A39,q_match_data,3),$A$2=VLOOKUP('team lookup'!$A39,q_match_data,4)),"Blue","Red"),"")</f>
        <v/>
      </c>
      <c r="C39" t="str">
        <f ca="1">IFERROR(IF(OR($A$2=VLOOKUP('team lookup'!$A39,q_match_data,2),$A$2=VLOOKUP('team lookup'!$A39,q_match_data,5)),1,IF(OR($A$2=VLOOKUP('team lookup'!$A39,q_match_data,3),$A$2=VLOOKUP('team lookup'!$A39,q_match_data,6)),2,IF(OR($A$2=VLOOKUP('team lookup'!$A39,q_match_data,4),$A$2=VLOOKUP('team lookup'!$A39,q_match_data,7)),3))),"")</f>
        <v/>
      </c>
      <c r="D39" t="str">
        <f ca="1">IFERROR(IF($C39=1,IF($B39="Blue",VLOOKUP('team lookup'!$A39,q_match_data,3),VLOOKUP('team lookup'!$A39,q_match_data,6)),IF($B39="Blue",VLOOKUP('team lookup'!$A39,q_match_data,2),VLOOKUP('team lookup'!$A39,q_match_data,5))),"")</f>
        <v/>
      </c>
      <c r="E39" t="str">
        <f ca="1">IFERROR(IF($C39=3,IF($B39="Blue",VLOOKUP('team lookup'!$A39,q_match_data,3),VLOOKUP('team lookup'!$A39,q_match_data,6)),IF($B39="Blue",VLOOKUP('team lookup'!$A39,q_match_data,4),VLOOKUP('team lookup'!$A39,q_match_data,7))),"")</f>
        <v/>
      </c>
      <c r="F39" t="str">
        <f ca="1">IFERROR(IF($B39="Blue",VLOOKUP('team lookup'!$A39,q_match_data,5),VLOOKUP('team lookup'!$A39,q_match_data,2)),"")</f>
        <v/>
      </c>
      <c r="G39" t="str">
        <f ca="1">IFERROR(IF($B39="Blue",VLOOKUP('team lookup'!$A39,q_match_data,6),VLOOKUP('team lookup'!$A39,q_match_data,3)),"")</f>
        <v/>
      </c>
      <c r="H39" t="str">
        <f ca="1">IFERROR(IF($B39="Blue",VLOOKUP('team lookup'!$A39,q_match_data,7),VLOOKUP('team lookup'!$A39,q_match_data,4)),"")</f>
        <v/>
      </c>
      <c r="I39" s="17" t="str">
        <f ca="1">IFERROR(IF($B39="Blue",VLOOKUP('team lookup'!$A39,q_match_data,158),VLOOKUP('team lookup'!$A39,q_match_data,209)),"")</f>
        <v/>
      </c>
      <c r="J39" s="17" t="str">
        <f ca="1">IFERROR(IF($B39="Blue",VLOOKUP('team lookup'!$A39,q_match_data,155),VLOOKUP('team lookup'!$A39,q_match_data,206)),"")</f>
        <v/>
      </c>
      <c r="K39" s="23" t="str">
        <f ca="1">IFERROR(IF($B39="Blue",VLOOKUP('team lookup'!$A39,q_match_data,142),VLOOKUP('team lookup'!$A39,q_match_data,193)),"")</f>
        <v/>
      </c>
      <c r="L39" s="23" t="str">
        <f ca="1">IFERROR(IF($B39="Blue",VLOOKUP('team lookup'!$A39,q_match_data,141),VLOOKUP('team lookup'!$A39,q_match_data,192)),"")</f>
        <v/>
      </c>
      <c r="M39" s="23" t="str">
        <f ca="1">IFERROR(1-1/(1+10^((VLOOKUP($A$2,'predicted contributions sorted'!$A$3:$BD$120,3) +VLOOKUP($D39,'predicted contributions sorted'!$A$3:$BD$120,3)+VLOOKUP($E39,'predicted contributions sorted'!$A$3:$BD$120,3)-VLOOKUP($F39,'predicted contributions sorted'!$A$3:$BD$120,3)-VLOOKUP($G39,'predicted contributions sorted'!$A$3:$BD$120,3)-VLOOKUP($H39,'predicted contributions sorted'!$A$3:$BD$120,3))/400)),"")</f>
        <v/>
      </c>
      <c r="N39" s="23" t="str">
        <f ca="1">IFERROR(IF($B39="Blue",VLOOKUP('team lookup'!$A39,q_match_data,157),VLOOKUP('team lookup'!$A39,q_match_data,208)),"")</f>
        <v/>
      </c>
      <c r="O39" s="23" t="str">
        <f t="shared" ca="1" si="4"/>
        <v/>
      </c>
      <c r="P39" s="28" t="str">
        <f>""</f>
        <v/>
      </c>
      <c r="CE39" s="13" t="str">
        <f ca="1">IFERROR(CE38+FLOOR((MATCH(1,INDIRECT(CONCATENATE("'team match array'!",ADDRESS(2+2*CE38,1+MATCH('team lookup'!$A$2,'team match array'!$B$1:$SL$1)),":",ADDRESS(1000,1+MATCH('team lookup'!$A$2,'team match array'!$B$1:$SL$1)))),0)+1)/2,1),"")</f>
        <v/>
      </c>
      <c r="CF39" t="str">
        <f ca="1">IF(CE39&gt;'data import sorted'!$A$4,CE39,1000)</f>
        <v/>
      </c>
    </row>
    <row r="40" spans="1:84" x14ac:dyDescent="0.25">
      <c r="A40" t="str">
        <f t="shared" ca="1" si="3"/>
        <v/>
      </c>
      <c r="B40" t="str">
        <f ca="1">IFERROR(IF(OR($A$2=VLOOKUP('team lookup'!$A40,q_match_data,2),$A$2=VLOOKUP('team lookup'!$A40,q_match_data,3),$A$2=VLOOKUP('team lookup'!$A40,q_match_data,4)),"Blue","Red"),"")</f>
        <v/>
      </c>
      <c r="C40" t="str">
        <f ca="1">IFERROR(IF(OR($A$2=VLOOKUP('team lookup'!$A40,q_match_data,2),$A$2=VLOOKUP('team lookup'!$A40,q_match_data,5)),1,IF(OR($A$2=VLOOKUP('team lookup'!$A40,q_match_data,3),$A$2=VLOOKUP('team lookup'!$A40,q_match_data,6)),2,IF(OR($A$2=VLOOKUP('team lookup'!$A40,q_match_data,4),$A$2=VLOOKUP('team lookup'!$A40,q_match_data,7)),3))),"")</f>
        <v/>
      </c>
      <c r="D40" t="str">
        <f ca="1">IFERROR(IF($C40=1,IF($B40="Blue",VLOOKUP('team lookup'!$A40,q_match_data,3),VLOOKUP('team lookup'!$A40,q_match_data,6)),IF($B40="Blue",VLOOKUP('team lookup'!$A40,q_match_data,2),VLOOKUP('team lookup'!$A40,q_match_data,5))),"")</f>
        <v/>
      </c>
      <c r="E40" t="str">
        <f ca="1">IFERROR(IF($C40=3,IF($B40="Blue",VLOOKUP('team lookup'!$A40,q_match_data,3),VLOOKUP('team lookup'!$A40,q_match_data,6)),IF($B40="Blue",VLOOKUP('team lookup'!$A40,q_match_data,4),VLOOKUP('team lookup'!$A40,q_match_data,7))),"")</f>
        <v/>
      </c>
      <c r="F40" t="str">
        <f ca="1">IFERROR(IF($B40="Blue",VLOOKUP('team lookup'!$A40,q_match_data,5),VLOOKUP('team lookup'!$A40,q_match_data,2)),"")</f>
        <v/>
      </c>
      <c r="G40" t="str">
        <f ca="1">IFERROR(IF($B40="Blue",VLOOKUP('team lookup'!$A40,q_match_data,6),VLOOKUP('team lookup'!$A40,q_match_data,3)),"")</f>
        <v/>
      </c>
      <c r="H40" t="str">
        <f ca="1">IFERROR(IF($B40="Blue",VLOOKUP('team lookup'!$A40,q_match_data,7),VLOOKUP('team lookup'!$A40,q_match_data,4)),"")</f>
        <v/>
      </c>
      <c r="I40" s="17" t="str">
        <f ca="1">IFERROR(IF($B40="Blue",VLOOKUP('team lookup'!$A40,q_match_data,158),VLOOKUP('team lookup'!$A40,q_match_data,209)),"")</f>
        <v/>
      </c>
      <c r="J40" s="17" t="str">
        <f ca="1">IFERROR(IF($B40="Blue",VLOOKUP('team lookup'!$A40,q_match_data,155),VLOOKUP('team lookup'!$A40,q_match_data,206)),"")</f>
        <v/>
      </c>
      <c r="K40" s="23" t="str">
        <f ca="1">IFERROR(IF($B40="Blue",VLOOKUP('team lookup'!$A40,q_match_data,142),VLOOKUP('team lookup'!$A40,q_match_data,193)),"")</f>
        <v/>
      </c>
      <c r="L40" s="23" t="str">
        <f ca="1">IFERROR(IF($B40="Blue",VLOOKUP('team lookup'!$A40,q_match_data,141),VLOOKUP('team lookup'!$A40,q_match_data,192)),"")</f>
        <v/>
      </c>
      <c r="M40" s="23" t="str">
        <f ca="1">IFERROR(1-1/(1+10^((VLOOKUP($A$2,'predicted contributions sorted'!$A$3:$BD$120,3) +VLOOKUP($D40,'predicted contributions sorted'!$A$3:$BD$120,3)+VLOOKUP($E40,'predicted contributions sorted'!$A$3:$BD$120,3)-VLOOKUP($F40,'predicted contributions sorted'!$A$3:$BD$120,3)-VLOOKUP($G40,'predicted contributions sorted'!$A$3:$BD$120,3)-VLOOKUP($H40,'predicted contributions sorted'!$A$3:$BD$120,3))/400)),"")</f>
        <v/>
      </c>
      <c r="N40" s="23" t="str">
        <f ca="1">IFERROR(IF($B40="Blue",VLOOKUP('team lookup'!$A40,q_match_data,157),VLOOKUP('team lookup'!$A40,q_match_data,208)),"")</f>
        <v/>
      </c>
      <c r="O40" s="23" t="str">
        <f t="shared" ca="1" si="4"/>
        <v/>
      </c>
      <c r="P40" s="28" t="str">
        <f>""</f>
        <v/>
      </c>
      <c r="CE40" s="13" t="str">
        <f ca="1">IFERROR(CE39+FLOOR((MATCH(1,INDIRECT(CONCATENATE("'team match array'!",ADDRESS(2+2*CE39,1+MATCH('team lookup'!$A$2,'team match array'!$B$1:$SL$1)),":",ADDRESS(1000,1+MATCH('team lookup'!$A$2,'team match array'!$B$1:$SL$1)))),0)+1)/2,1),"")</f>
        <v/>
      </c>
      <c r="CF40" t="str">
        <f ca="1">IF(CE40&gt;'data import sorted'!$A$4,CE40,1000)</f>
        <v/>
      </c>
    </row>
    <row r="41" spans="1:84" x14ac:dyDescent="0.25">
      <c r="A41" t="str">
        <f t="shared" ca="1" si="3"/>
        <v/>
      </c>
      <c r="B41" t="str">
        <f ca="1">IFERROR(IF(OR($A$2=VLOOKUP('team lookup'!$A41,q_match_data,2),$A$2=VLOOKUP('team lookup'!$A41,q_match_data,3),$A$2=VLOOKUP('team lookup'!$A41,q_match_data,4)),"Blue","Red"),"")</f>
        <v/>
      </c>
      <c r="C41" t="str">
        <f ca="1">IFERROR(IF(OR($A$2=VLOOKUP('team lookup'!$A41,q_match_data,2),$A$2=VLOOKUP('team lookup'!$A41,q_match_data,5)),1,IF(OR($A$2=VLOOKUP('team lookup'!$A41,q_match_data,3),$A$2=VLOOKUP('team lookup'!$A41,q_match_data,6)),2,IF(OR($A$2=VLOOKUP('team lookup'!$A41,q_match_data,4),$A$2=VLOOKUP('team lookup'!$A41,q_match_data,7)),3))),"")</f>
        <v/>
      </c>
      <c r="D41" t="str">
        <f ca="1">IFERROR(IF($C41=1,IF($B41="Blue",VLOOKUP('team lookup'!$A41,q_match_data,3),VLOOKUP('team lookup'!$A41,q_match_data,6)),IF($B41="Blue",VLOOKUP('team lookup'!$A41,q_match_data,2),VLOOKUP('team lookup'!$A41,q_match_data,5))),"")</f>
        <v/>
      </c>
      <c r="E41" t="str">
        <f ca="1">IFERROR(IF($C41=3,IF($B41="Blue",VLOOKUP('team lookup'!$A41,q_match_data,3),VLOOKUP('team lookup'!$A41,q_match_data,6)),IF($B41="Blue",VLOOKUP('team lookup'!$A41,q_match_data,4),VLOOKUP('team lookup'!$A41,q_match_data,7))),"")</f>
        <v/>
      </c>
      <c r="F41" t="str">
        <f ca="1">IFERROR(IF($B41="Blue",VLOOKUP('team lookup'!$A41,q_match_data,5),VLOOKUP('team lookup'!$A41,q_match_data,2)),"")</f>
        <v/>
      </c>
      <c r="G41" t="str">
        <f ca="1">IFERROR(IF($B41="Blue",VLOOKUP('team lookup'!$A41,q_match_data,6),VLOOKUP('team lookup'!$A41,q_match_data,3)),"")</f>
        <v/>
      </c>
      <c r="H41" t="str">
        <f ca="1">IFERROR(IF($B41="Blue",VLOOKUP('team lookup'!$A41,q_match_data,7),VLOOKUP('team lookup'!$A41,q_match_data,4)),"")</f>
        <v/>
      </c>
      <c r="I41" s="17" t="str">
        <f ca="1">IFERROR(IF($B41="Blue",VLOOKUP('team lookup'!$A41,q_match_data,158),VLOOKUP('team lookup'!$A41,q_match_data,209)),"")</f>
        <v/>
      </c>
      <c r="J41" s="17" t="str">
        <f ca="1">IFERROR(IF($B41="Blue",VLOOKUP('team lookup'!$A41,q_match_data,155),VLOOKUP('team lookup'!$A41,q_match_data,206)),"")</f>
        <v/>
      </c>
      <c r="K41" s="23" t="str">
        <f ca="1">IFERROR(IF($B41="Blue",VLOOKUP('team lookup'!$A41,q_match_data,142),VLOOKUP('team lookup'!$A41,q_match_data,193)),"")</f>
        <v/>
      </c>
      <c r="L41" s="23" t="str">
        <f ca="1">IFERROR(IF($B41="Blue",VLOOKUP('team lookup'!$A41,q_match_data,141),VLOOKUP('team lookup'!$A41,q_match_data,192)),"")</f>
        <v/>
      </c>
      <c r="M41" s="23" t="str">
        <f ca="1">IFERROR(1-1/(1+10^((VLOOKUP($A$2,'predicted contributions sorted'!$A$3:$BD$120,3) +VLOOKUP($D41,'predicted contributions sorted'!$A$3:$BD$120,3)+VLOOKUP($E41,'predicted contributions sorted'!$A$3:$BD$120,3)-VLOOKUP($F41,'predicted contributions sorted'!$A$3:$BD$120,3)-VLOOKUP($G41,'predicted contributions sorted'!$A$3:$BD$120,3)-VLOOKUP($H41,'predicted contributions sorted'!$A$3:$BD$120,3))/400)),"")</f>
        <v/>
      </c>
      <c r="N41" s="23" t="str">
        <f ca="1">IFERROR(IF($B41="Blue",VLOOKUP('team lookup'!$A41,q_match_data,157),VLOOKUP('team lookup'!$A41,q_match_data,208)),"")</f>
        <v/>
      </c>
      <c r="O41" s="23" t="str">
        <f t="shared" ca="1" si="4"/>
        <v/>
      </c>
      <c r="P41" s="28" t="str">
        <f>""</f>
        <v/>
      </c>
      <c r="CE41" s="13" t="str">
        <f ca="1">IFERROR(CE40+FLOOR((MATCH(1,INDIRECT(CONCATENATE("'team match array'!",ADDRESS(2+2*CE40,1+MATCH('team lookup'!$A$2,'team match array'!$B$1:$SL$1)),":",ADDRESS(1000,1+MATCH('team lookup'!$A$2,'team match array'!$B$1:$SL$1)))),0)+1)/2,1),"")</f>
        <v/>
      </c>
      <c r="CF41" t="str">
        <f ca="1">IF(CE41&gt;'data import sorted'!$A$4,CE41,1000)</f>
        <v/>
      </c>
    </row>
    <row r="42" spans="1:84" x14ac:dyDescent="0.25">
      <c r="A42" t="str">
        <f t="shared" ca="1" si="3"/>
        <v/>
      </c>
      <c r="B42" t="str">
        <f ca="1">IFERROR(IF(OR($A$2=VLOOKUP('team lookup'!$A42,q_match_data,2),$A$2=VLOOKUP('team lookup'!$A42,q_match_data,3),$A$2=VLOOKUP('team lookup'!$A42,q_match_data,4)),"Blue","Red"),"")</f>
        <v/>
      </c>
      <c r="C42" t="str">
        <f ca="1">IFERROR(IF(OR($A$2=VLOOKUP('team lookup'!$A42,q_match_data,2),$A$2=VLOOKUP('team lookup'!$A42,q_match_data,5)),1,IF(OR($A$2=VLOOKUP('team lookup'!$A42,q_match_data,3),$A$2=VLOOKUP('team lookup'!$A42,q_match_data,6)),2,IF(OR($A$2=VLOOKUP('team lookup'!$A42,q_match_data,4),$A$2=VLOOKUP('team lookup'!$A42,q_match_data,7)),3))),"")</f>
        <v/>
      </c>
      <c r="D42" t="str">
        <f ca="1">IFERROR(IF($C42=1,IF($B42="Blue",VLOOKUP('team lookup'!$A42,q_match_data,3),VLOOKUP('team lookup'!$A42,q_match_data,6)),IF($B42="Blue",VLOOKUP('team lookup'!$A42,q_match_data,2),VLOOKUP('team lookup'!$A42,q_match_data,5))),"")</f>
        <v/>
      </c>
      <c r="E42" t="str">
        <f ca="1">IFERROR(IF($C42=3,IF($B42="Blue",VLOOKUP('team lookup'!$A42,q_match_data,3),VLOOKUP('team lookup'!$A42,q_match_data,6)),IF($B42="Blue",VLOOKUP('team lookup'!$A42,q_match_data,4),VLOOKUP('team lookup'!$A42,q_match_data,7))),"")</f>
        <v/>
      </c>
      <c r="F42" t="str">
        <f ca="1">IFERROR(IF($B42="Blue",VLOOKUP('team lookup'!$A42,q_match_data,5),VLOOKUP('team lookup'!$A42,q_match_data,2)),"")</f>
        <v/>
      </c>
      <c r="G42" t="str">
        <f ca="1">IFERROR(IF($B42="Blue",VLOOKUP('team lookup'!$A42,q_match_data,6),VLOOKUP('team lookup'!$A42,q_match_data,3)),"")</f>
        <v/>
      </c>
      <c r="H42" t="str">
        <f ca="1">IFERROR(IF($B42="Blue",VLOOKUP('team lookup'!$A42,q_match_data,7),VLOOKUP('team lookup'!$A42,q_match_data,4)),"")</f>
        <v/>
      </c>
      <c r="I42" s="17" t="str">
        <f ca="1">IFERROR(IF($B42="Blue",VLOOKUP('team lookup'!$A42,q_match_data,158),VLOOKUP('team lookup'!$A42,q_match_data,209)),"")</f>
        <v/>
      </c>
      <c r="J42" s="17" t="str">
        <f ca="1">IFERROR(IF($B42="Blue",VLOOKUP('team lookup'!$A42,q_match_data,155),VLOOKUP('team lookup'!$A42,q_match_data,206)),"")</f>
        <v/>
      </c>
      <c r="K42" s="23" t="str">
        <f ca="1">IFERROR(IF($B42="Blue",VLOOKUP('team lookup'!$A42,q_match_data,142),VLOOKUP('team lookup'!$A42,q_match_data,193)),"")</f>
        <v/>
      </c>
      <c r="L42" s="23" t="str">
        <f ca="1">IFERROR(IF($B42="Blue",VLOOKUP('team lookup'!$A42,q_match_data,141),VLOOKUP('team lookup'!$A42,q_match_data,192)),"")</f>
        <v/>
      </c>
      <c r="M42" s="23" t="str">
        <f ca="1">IFERROR(1-1/(1+10^((VLOOKUP($A$2,'predicted contributions sorted'!$A$3:$BD$120,3) +VLOOKUP($D42,'predicted contributions sorted'!$A$3:$BD$120,3)+VLOOKUP($E42,'predicted contributions sorted'!$A$3:$BD$120,3)-VLOOKUP($F42,'predicted contributions sorted'!$A$3:$BD$120,3)-VLOOKUP($G42,'predicted contributions sorted'!$A$3:$BD$120,3)-VLOOKUP($H42,'predicted contributions sorted'!$A$3:$BD$120,3))/400)),"")</f>
        <v/>
      </c>
      <c r="N42" s="23" t="str">
        <f ca="1">IFERROR(IF($B42="Blue",VLOOKUP('team lookup'!$A42,q_match_data,157),VLOOKUP('team lookup'!$A42,q_match_data,208)),"")</f>
        <v/>
      </c>
      <c r="O42" s="23" t="str">
        <f t="shared" ca="1" si="4"/>
        <v/>
      </c>
      <c r="P42" s="28" t="str">
        <f>""</f>
        <v/>
      </c>
      <c r="CE42" s="13" t="str">
        <f ca="1">IFERROR(CE41+FLOOR((MATCH(1,INDIRECT(CONCATENATE("'team match array'!",ADDRESS(2+2*CE41,1+MATCH('team lookup'!$A$2,'team match array'!$B$1:$SL$1)),":",ADDRESS(1000,1+MATCH('team lookup'!$A$2,'team match array'!$B$1:$SL$1)))),0)+1)/2,1),"")</f>
        <v/>
      </c>
      <c r="CF42" t="str">
        <f ca="1">IF(CE42&gt;'data import sorted'!$A$4,CE42,1000)</f>
        <v/>
      </c>
    </row>
    <row r="43" spans="1:84" x14ac:dyDescent="0.25">
      <c r="A43" t="str">
        <f t="shared" ca="1" si="3"/>
        <v/>
      </c>
      <c r="B43" t="str">
        <f ca="1">IFERROR(IF(OR($A$2=VLOOKUP('team lookup'!$A43,q_match_data,2),$A$2=VLOOKUP('team lookup'!$A43,q_match_data,3),$A$2=VLOOKUP('team lookup'!$A43,q_match_data,4)),"Blue","Red"),"")</f>
        <v/>
      </c>
      <c r="C43" t="str">
        <f ca="1">IFERROR(IF(OR($A$2=VLOOKUP('team lookup'!$A43,q_match_data,2),$A$2=VLOOKUP('team lookup'!$A43,q_match_data,5)),1,IF(OR($A$2=VLOOKUP('team lookup'!$A43,q_match_data,3),$A$2=VLOOKUP('team lookup'!$A43,q_match_data,6)),2,IF(OR($A$2=VLOOKUP('team lookup'!$A43,q_match_data,4),$A$2=VLOOKUP('team lookup'!$A43,q_match_data,7)),3))),"")</f>
        <v/>
      </c>
      <c r="D43" t="str">
        <f ca="1">IFERROR(IF($C43=1,IF($B43="Blue",VLOOKUP('team lookup'!$A43,q_match_data,3),VLOOKUP('team lookup'!$A43,q_match_data,6)),IF($B43="Blue",VLOOKUP('team lookup'!$A43,q_match_data,2),VLOOKUP('team lookup'!$A43,q_match_data,5))),"")</f>
        <v/>
      </c>
      <c r="E43" t="str">
        <f ca="1">IFERROR(IF($C43=3,IF($B43="Blue",VLOOKUP('team lookup'!$A43,q_match_data,3),VLOOKUP('team lookup'!$A43,q_match_data,6)),IF($B43="Blue",VLOOKUP('team lookup'!$A43,q_match_data,4),VLOOKUP('team lookup'!$A43,q_match_data,7))),"")</f>
        <v/>
      </c>
      <c r="F43" t="str">
        <f ca="1">IFERROR(IF($B43="Blue",VLOOKUP('team lookup'!$A43,q_match_data,5),VLOOKUP('team lookup'!$A43,q_match_data,2)),"")</f>
        <v/>
      </c>
      <c r="G43" t="str">
        <f ca="1">IFERROR(IF($B43="Blue",VLOOKUP('team lookup'!$A43,q_match_data,6),VLOOKUP('team lookup'!$A43,q_match_data,3)),"")</f>
        <v/>
      </c>
      <c r="H43" t="str">
        <f ca="1">IFERROR(IF($B43="Blue",VLOOKUP('team lookup'!$A43,q_match_data,7),VLOOKUP('team lookup'!$A43,q_match_data,4)),"")</f>
        <v/>
      </c>
      <c r="I43" s="17" t="str">
        <f ca="1">IFERROR(IF($B43="Blue",VLOOKUP('team lookup'!$A43,q_match_data,158),VLOOKUP('team lookup'!$A43,q_match_data,209)),"")</f>
        <v/>
      </c>
      <c r="J43" s="17" t="str">
        <f ca="1">IFERROR(IF($B43="Blue",VLOOKUP('team lookup'!$A43,q_match_data,155),VLOOKUP('team lookup'!$A43,q_match_data,206)),"")</f>
        <v/>
      </c>
      <c r="K43" s="23" t="str">
        <f ca="1">IFERROR(IF($B43="Blue",VLOOKUP('team lookup'!$A43,q_match_data,142),VLOOKUP('team lookup'!$A43,q_match_data,193)),"")</f>
        <v/>
      </c>
      <c r="L43" s="23" t="str">
        <f ca="1">IFERROR(IF($B43="Blue",VLOOKUP('team lookup'!$A43,q_match_data,141),VLOOKUP('team lookup'!$A43,q_match_data,192)),"")</f>
        <v/>
      </c>
      <c r="M43" s="23" t="str">
        <f ca="1">IFERROR(1-1/(1+10^((VLOOKUP($A$2,'predicted contributions sorted'!$A$3:$BD$120,3) +VLOOKUP($D43,'predicted contributions sorted'!$A$3:$BD$120,3)+VLOOKUP($E43,'predicted contributions sorted'!$A$3:$BD$120,3)-VLOOKUP($F43,'predicted contributions sorted'!$A$3:$BD$120,3)-VLOOKUP($G43,'predicted contributions sorted'!$A$3:$BD$120,3)-VLOOKUP($H43,'predicted contributions sorted'!$A$3:$BD$120,3))/400)),"")</f>
        <v/>
      </c>
      <c r="N43" s="23" t="str">
        <f ca="1">IFERROR(IF($B43="Blue",VLOOKUP('team lookup'!$A43,q_match_data,157),VLOOKUP('team lookup'!$A43,q_match_data,208)),"")</f>
        <v/>
      </c>
      <c r="O43" s="23" t="str">
        <f t="shared" ca="1" si="4"/>
        <v/>
      </c>
      <c r="P43" s="28" t="str">
        <f>""</f>
        <v/>
      </c>
      <c r="CE43" s="13" t="str">
        <f ca="1">IFERROR(CE42+FLOOR((MATCH(1,INDIRECT(CONCATENATE("'team match array'!",ADDRESS(2+2*CE42,1+MATCH('team lookup'!$A$2,'team match array'!$B$1:$SL$1)),":",ADDRESS(1000,1+MATCH('team lookup'!$A$2,'team match array'!$B$1:$SL$1)))),0)+1)/2,1),"")</f>
        <v/>
      </c>
      <c r="CF43" t="str">
        <f ca="1">IF(CE43&gt;'data import sorted'!$A$4,CE43,1000)</f>
        <v/>
      </c>
    </row>
    <row r="44" spans="1:84" x14ac:dyDescent="0.25">
      <c r="A44" t="str">
        <f t="shared" ca="1" si="3"/>
        <v/>
      </c>
      <c r="B44" t="str">
        <f ca="1">IFERROR(IF(OR($A$2=VLOOKUP('team lookup'!$A44,q_match_data,2),$A$2=VLOOKUP('team lookup'!$A44,q_match_data,3),$A$2=VLOOKUP('team lookup'!$A44,q_match_data,4)),"Blue","Red"),"")</f>
        <v/>
      </c>
      <c r="C44" t="str">
        <f ca="1">IFERROR(IF(OR($A$2=VLOOKUP('team lookup'!$A44,q_match_data,2),$A$2=VLOOKUP('team lookup'!$A44,q_match_data,5)),1,IF(OR($A$2=VLOOKUP('team lookup'!$A44,q_match_data,3),$A$2=VLOOKUP('team lookup'!$A44,q_match_data,6)),2,IF(OR($A$2=VLOOKUP('team lookup'!$A44,q_match_data,4),$A$2=VLOOKUP('team lookup'!$A44,q_match_data,7)),3))),"")</f>
        <v/>
      </c>
      <c r="D44" t="str">
        <f ca="1">IFERROR(IF($C44=1,IF($B44="Blue",VLOOKUP('team lookup'!$A44,q_match_data,3),VLOOKUP('team lookup'!$A44,q_match_data,6)),IF($B44="Blue",VLOOKUP('team lookup'!$A44,q_match_data,2),VLOOKUP('team lookup'!$A44,q_match_data,5))),"")</f>
        <v/>
      </c>
      <c r="E44" t="str">
        <f ca="1">IFERROR(IF($C44=3,IF($B44="Blue",VLOOKUP('team lookup'!$A44,q_match_data,3),VLOOKUP('team lookup'!$A44,q_match_data,6)),IF($B44="Blue",VLOOKUP('team lookup'!$A44,q_match_data,4),VLOOKUP('team lookup'!$A44,q_match_data,7))),"")</f>
        <v/>
      </c>
      <c r="F44" t="str">
        <f ca="1">IFERROR(IF($B44="Blue",VLOOKUP('team lookup'!$A44,q_match_data,5),VLOOKUP('team lookup'!$A44,q_match_data,2)),"")</f>
        <v/>
      </c>
      <c r="G44" t="str">
        <f ca="1">IFERROR(IF($B44="Blue",VLOOKUP('team lookup'!$A44,q_match_data,6),VLOOKUP('team lookup'!$A44,q_match_data,3)),"")</f>
        <v/>
      </c>
      <c r="H44" t="str">
        <f ca="1">IFERROR(IF($B44="Blue",VLOOKUP('team lookup'!$A44,q_match_data,7),VLOOKUP('team lookup'!$A44,q_match_data,4)),"")</f>
        <v/>
      </c>
      <c r="I44" s="17" t="str">
        <f ca="1">IFERROR(IF($B44="Blue",VLOOKUP('team lookup'!$A44,q_match_data,158),VLOOKUP('team lookup'!$A44,q_match_data,209)),"")</f>
        <v/>
      </c>
      <c r="J44" s="17" t="str">
        <f ca="1">IFERROR(IF($B44="Blue",VLOOKUP('team lookup'!$A44,q_match_data,155),VLOOKUP('team lookup'!$A44,q_match_data,206)),"")</f>
        <v/>
      </c>
      <c r="K44" s="23" t="str">
        <f ca="1">IFERROR(IF($B44="Blue",VLOOKUP('team lookup'!$A44,q_match_data,142),VLOOKUP('team lookup'!$A44,q_match_data,193)),"")</f>
        <v/>
      </c>
      <c r="L44" s="23" t="str">
        <f ca="1">IFERROR(IF($B44="Blue",VLOOKUP('team lookup'!$A44,q_match_data,141),VLOOKUP('team lookup'!$A44,q_match_data,192)),"")</f>
        <v/>
      </c>
      <c r="M44" s="23" t="str">
        <f ca="1">IFERROR(1-1/(1+10^((VLOOKUP($A$2,'predicted contributions sorted'!$A$3:$BD$120,3) +VLOOKUP($D44,'predicted contributions sorted'!$A$3:$BD$120,3)+VLOOKUP($E44,'predicted contributions sorted'!$A$3:$BD$120,3)-VLOOKUP($F44,'predicted contributions sorted'!$A$3:$BD$120,3)-VLOOKUP($G44,'predicted contributions sorted'!$A$3:$BD$120,3)-VLOOKUP($H44,'predicted contributions sorted'!$A$3:$BD$120,3))/400)),"")</f>
        <v/>
      </c>
      <c r="N44" s="23" t="str">
        <f ca="1">IFERROR(IF($B44="Blue",VLOOKUP('team lookup'!$A44,q_match_data,157),VLOOKUP('team lookup'!$A44,q_match_data,208)),"")</f>
        <v/>
      </c>
      <c r="O44" s="23" t="str">
        <f t="shared" ca="1" si="4"/>
        <v/>
      </c>
      <c r="P44" s="28" t="str">
        <f>""</f>
        <v/>
      </c>
    </row>
    <row r="45" spans="1:84" x14ac:dyDescent="0.25">
      <c r="B45" t="str">
        <f>IFERROR(IF(OR($A$2=VLOOKUP('team lookup'!$A45,q_match_data,2),$A$2=VLOOKUP('team lookup'!$A45,q_match_data,3),$A$2=VLOOKUP('team lookup'!$A45,q_match_data,4)),"Blue","Red"),"")</f>
        <v/>
      </c>
      <c r="C45" t="str">
        <f>IFERROR(IF(OR($A$2=VLOOKUP('team lookup'!$A45,q_match_data,2),$A$2=VLOOKUP('team lookup'!$A45,q_match_data,5)),1,IF(OR($A$2=VLOOKUP('team lookup'!$A45,q_match_data,3),$A$2=VLOOKUP('team lookup'!$A45,q_match_data,6)),2,IF(OR($A$2=VLOOKUP('team lookup'!$A45,q_match_data,4),$A$2=VLOOKUP('team lookup'!$A45,q_match_data,7)),3))),"")</f>
        <v/>
      </c>
      <c r="D45" t="str">
        <f>IFERROR(IF($C45=1,IF($B45="Blue",VLOOKUP('team lookup'!$A45,q_match_data,3),VLOOKUP('team lookup'!$A45,q_match_data,6)),IF($B45="Blue",VLOOKUP('team lookup'!$A45,q_match_data,2),VLOOKUP('team lookup'!$A45,q_match_data,5))),"")</f>
        <v/>
      </c>
      <c r="E45" t="str">
        <f>IFERROR(IF($C45=3,IF($B45="Blue",VLOOKUP('team lookup'!$A45,q_match_data,3),VLOOKUP('team lookup'!$A45,q_match_data,6)),IF($B45="Blue",VLOOKUP('team lookup'!$A45,q_match_data,4),VLOOKUP('team lookup'!$A45,q_match_data,7))),"")</f>
        <v/>
      </c>
      <c r="F45" t="str">
        <f>IFERROR(IF($B45="Blue",VLOOKUP('team lookup'!$A45,q_match_data,5),VLOOKUP('team lookup'!$A45,q_match_data,2)),"")</f>
        <v/>
      </c>
      <c r="G45" t="str">
        <f>IFERROR(IF($B45="Blue",VLOOKUP('team lookup'!$A45,q_match_data,6),VLOOKUP('team lookup'!$A45,q_match_data,3)),"")</f>
        <v/>
      </c>
      <c r="H45" t="str">
        <f>IFERROR(IF($B45="Blue",VLOOKUP('team lookup'!$A45,q_match_data,7),VLOOKUP('team lookup'!$A45,q_match_data,4)),"")</f>
        <v/>
      </c>
      <c r="I45" s="17" t="str">
        <f>IFERROR(IF($B45="Blue",VLOOKUP('team lookup'!$A45,q_match_data,158),VLOOKUP('team lookup'!$A45,q_match_data,209)),"")</f>
        <v/>
      </c>
      <c r="J45" s="17" t="str">
        <f>IFERROR(IF($B45="Blue",VLOOKUP('team lookup'!$A45,q_match_data,155),VLOOKUP('team lookup'!$A45,q_match_data,206)),"")</f>
        <v/>
      </c>
      <c r="K45" s="23" t="str">
        <f>IFERROR(IF($B45="Blue",VLOOKUP('team lookup'!$A45,q_match_data,142),VLOOKUP('team lookup'!$A45,q_match_data,193)),"")</f>
        <v/>
      </c>
      <c r="L45" s="23" t="str">
        <f>IFERROR(IF($B45="Blue",VLOOKUP('team lookup'!$A45,q_match_data,141),VLOOKUP('team lookup'!$A45,q_match_data,192)),"")</f>
        <v/>
      </c>
      <c r="M45" s="23" t="str">
        <f>IFERROR(1-1/(1+10^((VLOOKUP($A$2,'predicted contributions sorted'!$A$3:$BD$120,3) +VLOOKUP($D45,'predicted contributions sorted'!$A$3:$BD$120,3)+VLOOKUP($E45,'predicted contributions sorted'!$A$3:$BD$120,3)-VLOOKUP($F45,'predicted contributions sorted'!$A$3:$BD$120,3)-VLOOKUP($G45,'predicted contributions sorted'!$A$3:$BD$120,3)-VLOOKUP($H45,'predicted contributions sorted'!$A$3:$BD$120,3))/400)),"")</f>
        <v/>
      </c>
      <c r="N45" s="23" t="str">
        <f>IFERROR(IF($B45="Blue",VLOOKUP('team lookup'!$A45,q_match_data,157),VLOOKUP('team lookup'!$A45,q_match_data,208)),"")</f>
        <v/>
      </c>
      <c r="O45" s="23" t="str">
        <f t="shared" si="4"/>
        <v/>
      </c>
      <c r="P45" s="28" t="str">
        <f>""</f>
        <v/>
      </c>
    </row>
    <row r="46" spans="1:84" x14ac:dyDescent="0.25">
      <c r="B46" t="str">
        <f>IFERROR(IF(OR($A$2=VLOOKUP('team lookup'!$A46,q_match_data,2),$A$2=VLOOKUP('team lookup'!$A46,q_match_data,3),$A$2=VLOOKUP('team lookup'!$A46,q_match_data,4)),"Blue","Red"),"")</f>
        <v/>
      </c>
      <c r="C46" t="str">
        <f>IFERROR(IF(OR($A$2=VLOOKUP('team lookup'!$A46,q_match_data,2),$A$2=VLOOKUP('team lookup'!$A46,q_match_data,5)),1,IF(OR($A$2=VLOOKUP('team lookup'!$A46,q_match_data,3),$A$2=VLOOKUP('team lookup'!$A46,q_match_data,6)),2,IF(OR($A$2=VLOOKUP('team lookup'!$A46,q_match_data,4),$A$2=VLOOKUP('team lookup'!$A46,q_match_data,7)),3))),"")</f>
        <v/>
      </c>
      <c r="D46" t="str">
        <f>IFERROR(IF($C46=1,IF($B46="Blue",VLOOKUP('team lookup'!$A46,q_match_data,3),VLOOKUP('team lookup'!$A46,q_match_data,6)),IF($B46="Blue",VLOOKUP('team lookup'!$A46,q_match_data,2),VLOOKUP('team lookup'!$A46,q_match_data,5))),"")</f>
        <v/>
      </c>
      <c r="E46" t="str">
        <f>IFERROR(IF($C46=3,IF($B46="Blue",VLOOKUP('team lookup'!$A46,q_match_data,3),VLOOKUP('team lookup'!$A46,q_match_data,6)),IF($B46="Blue",VLOOKUP('team lookup'!$A46,q_match_data,4),VLOOKUP('team lookup'!$A46,q_match_data,7))),"")</f>
        <v/>
      </c>
      <c r="F46" t="str">
        <f>IFERROR(IF($B46="Blue",VLOOKUP('team lookup'!$A46,q_match_data,5),VLOOKUP('team lookup'!$A46,q_match_data,2)),"")</f>
        <v/>
      </c>
      <c r="G46" t="str">
        <f>IFERROR(IF($B46="Blue",VLOOKUP('team lookup'!$A46,q_match_data,6),VLOOKUP('team lookup'!$A46,q_match_data,3)),"")</f>
        <v/>
      </c>
      <c r="H46" t="str">
        <f>IFERROR(IF($B46="Blue",VLOOKUP('team lookup'!$A46,q_match_data,7),VLOOKUP('team lookup'!$A46,q_match_data,4)),"")</f>
        <v/>
      </c>
      <c r="I46" s="17" t="str">
        <f>IFERROR(IF($B46="Blue",VLOOKUP('team lookup'!$A46,q_match_data,158),VLOOKUP('team lookup'!$A46,q_match_data,209)),"")</f>
        <v/>
      </c>
      <c r="J46" s="17" t="str">
        <f>IFERROR(IF($B46="Blue",VLOOKUP('team lookup'!$A46,q_match_data,155),VLOOKUP('team lookup'!$A46,q_match_data,206)),"")</f>
        <v/>
      </c>
      <c r="K46" s="23" t="str">
        <f>IFERROR(IF($B46="Blue",VLOOKUP('team lookup'!$A46,q_match_data,142),VLOOKUP('team lookup'!$A46,q_match_data,193)),"")</f>
        <v/>
      </c>
      <c r="L46" s="23" t="str">
        <f>IFERROR(IF($B46="Blue",VLOOKUP('team lookup'!$A46,q_match_data,141),VLOOKUP('team lookup'!$A46,q_match_data,192)),"")</f>
        <v/>
      </c>
      <c r="M46" s="23" t="str">
        <f>IFERROR(1-1/(1+10^((VLOOKUP($A$2,'predicted contributions sorted'!$A$3:$BD$120,3) +VLOOKUP($D46,'predicted contributions sorted'!$A$3:$BD$120,3)+VLOOKUP($E46,'predicted contributions sorted'!$A$3:$BD$120,3)-VLOOKUP($F46,'predicted contributions sorted'!$A$3:$BD$120,3)-VLOOKUP($G46,'predicted contributions sorted'!$A$3:$BD$120,3)-VLOOKUP($H46,'predicted contributions sorted'!$A$3:$BD$120,3))/400)),"")</f>
        <v/>
      </c>
      <c r="N46" s="23" t="str">
        <f>IFERROR(IF($B46="Blue",VLOOKUP('team lookup'!$A46,q_match_data,157),VLOOKUP('team lookup'!$A46,q_match_data,208)),"")</f>
        <v/>
      </c>
      <c r="O46" s="23" t="str">
        <f t="shared" si="4"/>
        <v/>
      </c>
      <c r="P46" s="28" t="str">
        <f t="shared" ref="P46" si="5">IFERROR(2*O46+K46+L46,"")</f>
        <v/>
      </c>
    </row>
    <row r="47" spans="1:84" x14ac:dyDescent="0.25">
      <c r="I47" s="17" t="str">
        <f>IFERROR(IF($B47="Blue",VLOOKUP('team lookup'!$A47,q_match_data,158),VLOOKUP('team lookup'!$A47,q_match_data,209)),"")</f>
        <v/>
      </c>
      <c r="J47" s="17" t="str">
        <f>IFERROR(IF($B47="Blue",VLOOKUP('team lookup'!$A47,q_match_data,155),VLOOKUP('team lookup'!$A47,q_match_data,206)),"")</f>
        <v/>
      </c>
      <c r="AH47" s="23" t="str">
        <f>IFERROR(IF($B47="Blue",VLOOKUP('team lookup'!$A47,q_match_data,157),VLOOKUP('team lookup'!$A47,q_match_data,208)),"")</f>
        <v/>
      </c>
      <c r="AI47" s="23" t="str">
        <f t="shared" ref="AI47" si="6">IFERROR(AVERAGE(AG47:AH47),"")</f>
        <v/>
      </c>
    </row>
    <row r="48" spans="1:84" x14ac:dyDescent="0.25">
      <c r="A48" t="s">
        <v>33</v>
      </c>
      <c r="B48" t="s">
        <v>34</v>
      </c>
    </row>
    <row r="49" spans="1:7" x14ac:dyDescent="0.25">
      <c r="A49" t="s">
        <v>38</v>
      </c>
      <c r="B49" s="26" t="e">
        <f>VLOOKUP($A$2,'predicted rankings sorted'!$A$3:$GZ$200,3,FALSE)</f>
        <v>#N/A</v>
      </c>
      <c r="E49" s="26"/>
      <c r="F49" s="26"/>
      <c r="G49" s="26"/>
    </row>
    <row r="50" spans="1:7" x14ac:dyDescent="0.25">
      <c r="A50" t="s">
        <v>39</v>
      </c>
      <c r="B50" s="26" t="e">
        <f>VLOOKUP($A$2,'predicted rankings sorted'!$A$3:$GZ$200,4,FALSE)</f>
        <v>#N/A</v>
      </c>
      <c r="E50" s="26"/>
      <c r="F50" s="26"/>
      <c r="G50" s="26"/>
    </row>
    <row r="51" spans="1:7" x14ac:dyDescent="0.25">
      <c r="A51" t="s">
        <v>40</v>
      </c>
      <c r="B51" s="26" t="e">
        <f>VLOOKUP($A$2,'predicted rankings sorted'!$A$3:$GZ$200,5,FALSE)</f>
        <v>#N/A</v>
      </c>
      <c r="E51" s="26"/>
      <c r="F51" s="26"/>
      <c r="G51" s="26"/>
    </row>
    <row r="52" spans="1:7" x14ac:dyDescent="0.25">
      <c r="A52" t="s">
        <v>41</v>
      </c>
      <c r="B52" s="26" t="e">
        <f>VLOOKUP($A$2,'predicted rankings sorted'!$A$3:$GZ$200,6,FALSE)</f>
        <v>#N/A</v>
      </c>
      <c r="E52" s="26"/>
      <c r="F52" s="26"/>
      <c r="G52" s="26"/>
    </row>
    <row r="53" spans="1:7" x14ac:dyDescent="0.25">
      <c r="A53">
        <v>1</v>
      </c>
      <c r="B53" s="26" t="e">
        <f>VLOOKUP($A$2,'predicted rankings sorted'!$A$3:$GZ$200,A53+6,FALSE)</f>
        <v>#N/A</v>
      </c>
      <c r="E53" s="26"/>
    </row>
    <row r="54" spans="1:7" x14ac:dyDescent="0.25">
      <c r="A54">
        <v>2</v>
      </c>
      <c r="B54" s="26" t="e">
        <f>VLOOKUP($A$2,'predicted rankings sorted'!$A$3:$GZ$200,A54+6,FALSE)</f>
        <v>#N/A</v>
      </c>
      <c r="E54" s="26"/>
    </row>
    <row r="55" spans="1:7" x14ac:dyDescent="0.25">
      <c r="A55">
        <v>3</v>
      </c>
      <c r="B55" s="26" t="e">
        <f>VLOOKUP($A$2,'predicted rankings sorted'!$A$3:$GZ$200,A55+6,FALSE)</f>
        <v>#N/A</v>
      </c>
      <c r="E55" s="26"/>
    </row>
    <row r="56" spans="1:7" x14ac:dyDescent="0.25">
      <c r="A56">
        <v>4</v>
      </c>
      <c r="B56" s="26" t="e">
        <f>VLOOKUP($A$2,'predicted rankings sorted'!$A$3:$GZ$200,A56+6,FALSE)</f>
        <v>#N/A</v>
      </c>
      <c r="E56" s="26"/>
    </row>
    <row r="57" spans="1:7" x14ac:dyDescent="0.25">
      <c r="A57">
        <v>5</v>
      </c>
      <c r="B57" s="26" t="e">
        <f>VLOOKUP($A$2,'predicted rankings sorted'!$A$3:$GZ$200,A57+6,FALSE)</f>
        <v>#N/A</v>
      </c>
    </row>
    <row r="58" spans="1:7" x14ac:dyDescent="0.25">
      <c r="A58">
        <v>6</v>
      </c>
      <c r="B58" s="26" t="e">
        <f>VLOOKUP($A$2,'predicted rankings sorted'!$A$3:$GZ$200,A58+6,FALSE)</f>
        <v>#N/A</v>
      </c>
    </row>
    <row r="59" spans="1:7" x14ac:dyDescent="0.25">
      <c r="A59">
        <v>7</v>
      </c>
      <c r="B59" s="26" t="e">
        <f>VLOOKUP($A$2,'predicted rankings sorted'!$A$3:$GZ$200,A59+6,FALSE)</f>
        <v>#N/A</v>
      </c>
    </row>
    <row r="60" spans="1:7" x14ac:dyDescent="0.25">
      <c r="A60">
        <v>8</v>
      </c>
      <c r="B60" s="26" t="e">
        <f>VLOOKUP($A$2,'predicted rankings sorted'!$A$3:$GZ$200,A60+6,FALSE)</f>
        <v>#N/A</v>
      </c>
    </row>
    <row r="61" spans="1:7" x14ac:dyDescent="0.25">
      <c r="A61">
        <v>9</v>
      </c>
      <c r="B61" s="26" t="e">
        <f>VLOOKUP($A$2,'predicted rankings sorted'!$A$3:$GZ$200,A61+6,FALSE)</f>
        <v>#N/A</v>
      </c>
    </row>
    <row r="62" spans="1:7" x14ac:dyDescent="0.25">
      <c r="A62">
        <v>10</v>
      </c>
      <c r="B62" s="26" t="e">
        <f>VLOOKUP($A$2,'predicted rankings sorted'!$A$3:$GZ$200,A62+6,FALSE)</f>
        <v>#N/A</v>
      </c>
    </row>
    <row r="63" spans="1:7" x14ac:dyDescent="0.25">
      <c r="A63">
        <v>11</v>
      </c>
      <c r="B63" s="26" t="e">
        <f>VLOOKUP($A$2,'predicted rankings sorted'!$A$3:$GZ$200,A63+6,FALSE)</f>
        <v>#N/A</v>
      </c>
    </row>
    <row r="64" spans="1:7" x14ac:dyDescent="0.25">
      <c r="A64">
        <v>12</v>
      </c>
      <c r="B64" s="26" t="e">
        <f>VLOOKUP($A$2,'predicted rankings sorted'!$A$3:$GZ$200,A64+6,FALSE)</f>
        <v>#N/A</v>
      </c>
    </row>
    <row r="65" spans="1:2" x14ac:dyDescent="0.25">
      <c r="A65">
        <v>13</v>
      </c>
      <c r="B65" s="26" t="e">
        <f>VLOOKUP($A$2,'predicted rankings sorted'!$A$3:$GZ$200,A65+6,FALSE)</f>
        <v>#N/A</v>
      </c>
    </row>
    <row r="66" spans="1:2" x14ac:dyDescent="0.25">
      <c r="A66">
        <v>14</v>
      </c>
      <c r="B66" s="26" t="e">
        <f>VLOOKUP($A$2,'predicted rankings sorted'!$A$3:$GZ$200,A66+6,FALSE)</f>
        <v>#N/A</v>
      </c>
    </row>
    <row r="67" spans="1:2" x14ac:dyDescent="0.25">
      <c r="A67">
        <v>15</v>
      </c>
      <c r="B67" s="26" t="e">
        <f>VLOOKUP($A$2,'predicted rankings sorted'!$A$3:$GZ$200,A67+6,FALSE)</f>
        <v>#N/A</v>
      </c>
    </row>
    <row r="68" spans="1:2" x14ac:dyDescent="0.25">
      <c r="A68">
        <v>16</v>
      </c>
      <c r="B68" s="26" t="e">
        <f>VLOOKUP($A$2,'predicted rankings sorted'!$A$3:$GZ$200,A68+6,FALSE)</f>
        <v>#N/A</v>
      </c>
    </row>
    <row r="69" spans="1:2" x14ac:dyDescent="0.25">
      <c r="A69">
        <v>17</v>
      </c>
      <c r="B69" s="26" t="e">
        <f>VLOOKUP($A$2,'predicted rankings sorted'!$A$3:$GZ$200,A69+6,FALSE)</f>
        <v>#N/A</v>
      </c>
    </row>
    <row r="70" spans="1:2" x14ac:dyDescent="0.25">
      <c r="A70">
        <v>18</v>
      </c>
      <c r="B70" s="26" t="e">
        <f>VLOOKUP($A$2,'predicted rankings sorted'!$A$3:$GZ$200,A70+6,FALSE)</f>
        <v>#N/A</v>
      </c>
    </row>
    <row r="71" spans="1:2" x14ac:dyDescent="0.25">
      <c r="A71">
        <v>19</v>
      </c>
      <c r="B71" s="26" t="e">
        <f>VLOOKUP($A$2,'predicted rankings sorted'!$A$3:$GZ$200,A71+6,FALSE)</f>
        <v>#N/A</v>
      </c>
    </row>
    <row r="72" spans="1:2" x14ac:dyDescent="0.25">
      <c r="A72">
        <v>20</v>
      </c>
      <c r="B72" s="26" t="e">
        <f>VLOOKUP($A$2,'predicted rankings sorted'!$A$3:$GZ$200,A72+6,FALSE)</f>
        <v>#N/A</v>
      </c>
    </row>
    <row r="73" spans="1:2" x14ac:dyDescent="0.25">
      <c r="A73">
        <v>21</v>
      </c>
      <c r="B73" s="26" t="e">
        <f>VLOOKUP($A$2,'predicted rankings sorted'!$A$3:$GZ$200,A73+6,FALSE)</f>
        <v>#N/A</v>
      </c>
    </row>
    <row r="74" spans="1:2" x14ac:dyDescent="0.25">
      <c r="A74">
        <v>22</v>
      </c>
      <c r="B74" s="26" t="e">
        <f>VLOOKUP($A$2,'predicted rankings sorted'!$A$3:$GZ$200,A74+6,FALSE)</f>
        <v>#N/A</v>
      </c>
    </row>
    <row r="75" spans="1:2" x14ac:dyDescent="0.25">
      <c r="A75">
        <v>23</v>
      </c>
      <c r="B75" s="26" t="e">
        <f>VLOOKUP($A$2,'predicted rankings sorted'!$A$3:$GZ$200,A75+6,FALSE)</f>
        <v>#N/A</v>
      </c>
    </row>
    <row r="76" spans="1:2" x14ac:dyDescent="0.25">
      <c r="A76">
        <v>24</v>
      </c>
      <c r="B76" s="26" t="e">
        <f>VLOOKUP($A$2,'predicted rankings sorted'!$A$3:$GZ$200,A76+6,FALSE)</f>
        <v>#N/A</v>
      </c>
    </row>
    <row r="77" spans="1:2" x14ac:dyDescent="0.25">
      <c r="A77">
        <v>25</v>
      </c>
      <c r="B77" s="26" t="e">
        <f>VLOOKUP($A$2,'predicted rankings sorted'!$A$3:$GZ$200,A77+6,FALSE)</f>
        <v>#N/A</v>
      </c>
    </row>
    <row r="78" spans="1:2" x14ac:dyDescent="0.25">
      <c r="A78">
        <v>26</v>
      </c>
      <c r="B78" s="26" t="e">
        <f>VLOOKUP($A$2,'predicted rankings sorted'!$A$3:$GZ$200,A78+6,FALSE)</f>
        <v>#N/A</v>
      </c>
    </row>
    <row r="79" spans="1:2" x14ac:dyDescent="0.25">
      <c r="A79">
        <v>27</v>
      </c>
      <c r="B79" s="26" t="e">
        <f>VLOOKUP($A$2,'predicted rankings sorted'!$A$3:$GZ$200,A79+6,FALSE)</f>
        <v>#N/A</v>
      </c>
    </row>
    <row r="80" spans="1:2" x14ac:dyDescent="0.25">
      <c r="A80">
        <v>28</v>
      </c>
      <c r="B80" s="26" t="e">
        <f>VLOOKUP($A$2,'predicted rankings sorted'!$A$3:$GZ$200,A80+6,FALSE)</f>
        <v>#N/A</v>
      </c>
    </row>
    <row r="81" spans="1:2" x14ac:dyDescent="0.25">
      <c r="A81">
        <v>29</v>
      </c>
      <c r="B81" s="26" t="e">
        <f>VLOOKUP($A$2,'predicted rankings sorted'!$A$3:$GZ$200,A81+6,FALSE)</f>
        <v>#N/A</v>
      </c>
    </row>
    <row r="82" spans="1:2" x14ac:dyDescent="0.25">
      <c r="A82">
        <v>30</v>
      </c>
      <c r="B82" s="26" t="e">
        <f>VLOOKUP($A$2,'predicted rankings sorted'!$A$3:$GZ$200,A82+6,FALSE)</f>
        <v>#N/A</v>
      </c>
    </row>
    <row r="83" spans="1:2" x14ac:dyDescent="0.25">
      <c r="A83">
        <v>31</v>
      </c>
      <c r="B83" s="26" t="e">
        <f>VLOOKUP($A$2,'predicted rankings sorted'!$A$3:$GZ$200,A83+6,FALSE)</f>
        <v>#N/A</v>
      </c>
    </row>
    <row r="84" spans="1:2" x14ac:dyDescent="0.25">
      <c r="A84">
        <v>32</v>
      </c>
      <c r="B84" s="26" t="e">
        <f>VLOOKUP($A$2,'predicted rankings sorted'!$A$3:$GZ$200,A84+6,FALSE)</f>
        <v>#N/A</v>
      </c>
    </row>
    <row r="85" spans="1:2" x14ac:dyDescent="0.25">
      <c r="A85">
        <v>33</v>
      </c>
      <c r="B85" s="26" t="e">
        <f>VLOOKUP($A$2,'predicted rankings sorted'!$A$3:$GZ$200,A85+6,FALSE)</f>
        <v>#N/A</v>
      </c>
    </row>
    <row r="86" spans="1:2" x14ac:dyDescent="0.25">
      <c r="A86">
        <v>34</v>
      </c>
      <c r="B86" s="26" t="e">
        <f>VLOOKUP($A$2,'predicted rankings sorted'!$A$3:$GZ$200,A86+6,FALSE)</f>
        <v>#N/A</v>
      </c>
    </row>
    <row r="87" spans="1:2" x14ac:dyDescent="0.25">
      <c r="A87">
        <v>35</v>
      </c>
      <c r="B87" s="26" t="e">
        <f>VLOOKUP($A$2,'predicted rankings sorted'!$A$3:$GZ$200,A87+6,FALSE)</f>
        <v>#N/A</v>
      </c>
    </row>
    <row r="88" spans="1:2" x14ac:dyDescent="0.25">
      <c r="A88">
        <v>36</v>
      </c>
      <c r="B88" s="26" t="e">
        <f>VLOOKUP($A$2,'predicted rankings sorted'!$A$3:$GZ$200,A88+6,FALSE)</f>
        <v>#N/A</v>
      </c>
    </row>
    <row r="89" spans="1:2" x14ac:dyDescent="0.25">
      <c r="A89">
        <v>37</v>
      </c>
      <c r="B89" s="26" t="e">
        <f>VLOOKUP($A$2,'predicted rankings sorted'!$A$3:$GZ$200,A89+6,FALSE)</f>
        <v>#N/A</v>
      </c>
    </row>
    <row r="90" spans="1:2" x14ac:dyDescent="0.25">
      <c r="A90">
        <v>38</v>
      </c>
      <c r="B90" s="26" t="e">
        <f>VLOOKUP($A$2,'predicted rankings sorted'!$A$3:$GZ$200,A90+6,FALSE)</f>
        <v>#N/A</v>
      </c>
    </row>
    <row r="91" spans="1:2" x14ac:dyDescent="0.25">
      <c r="A91">
        <v>39</v>
      </c>
      <c r="B91" s="26" t="e">
        <f>VLOOKUP($A$2,'predicted rankings sorted'!$A$3:$GZ$200,A91+6,FALSE)</f>
        <v>#N/A</v>
      </c>
    </row>
    <row r="92" spans="1:2" x14ac:dyDescent="0.25">
      <c r="A92">
        <v>40</v>
      </c>
      <c r="B92" s="26" t="e">
        <f>VLOOKUP($A$2,'predicted rankings sorted'!$A$3:$GZ$200,A92+6,FALSE)</f>
        <v>#N/A</v>
      </c>
    </row>
    <row r="93" spans="1:2" x14ac:dyDescent="0.25">
      <c r="A93">
        <v>41</v>
      </c>
      <c r="B93" s="26" t="e">
        <f>VLOOKUP($A$2,'predicted rankings sorted'!$A$3:$GZ$200,A93+6,FALSE)</f>
        <v>#N/A</v>
      </c>
    </row>
    <row r="94" spans="1:2" x14ac:dyDescent="0.25">
      <c r="A94">
        <v>42</v>
      </c>
      <c r="B94" s="26" t="e">
        <f>VLOOKUP($A$2,'predicted rankings sorted'!$A$3:$GZ$200,A94+6,FALSE)</f>
        <v>#N/A</v>
      </c>
    </row>
    <row r="95" spans="1:2" x14ac:dyDescent="0.25">
      <c r="A95">
        <v>43</v>
      </c>
      <c r="B95" s="26" t="e">
        <f>VLOOKUP($A$2,'predicted rankings sorted'!$A$3:$GZ$200,A95+6,FALSE)</f>
        <v>#N/A</v>
      </c>
    </row>
    <row r="96" spans="1:2" x14ac:dyDescent="0.25">
      <c r="A96">
        <v>44</v>
      </c>
      <c r="B96" s="26" t="e">
        <f>VLOOKUP($A$2,'predicted rankings sorted'!$A$3:$GZ$200,A96+6,FALSE)</f>
        <v>#N/A</v>
      </c>
    </row>
    <row r="97" spans="1:2" x14ac:dyDescent="0.25">
      <c r="A97">
        <v>45</v>
      </c>
      <c r="B97" s="26" t="e">
        <f>VLOOKUP($A$2,'predicted rankings sorted'!$A$3:$GZ$200,A97+6,FALSE)</f>
        <v>#N/A</v>
      </c>
    </row>
    <row r="98" spans="1:2" x14ac:dyDescent="0.25">
      <c r="A98">
        <v>46</v>
      </c>
      <c r="B98" s="26" t="e">
        <f>VLOOKUP($A$2,'predicted rankings sorted'!$A$3:$GZ$200,A98+6,FALSE)</f>
        <v>#N/A</v>
      </c>
    </row>
    <row r="99" spans="1:2" x14ac:dyDescent="0.25">
      <c r="A99">
        <v>47</v>
      </c>
      <c r="B99" s="26" t="e">
        <f>VLOOKUP($A$2,'predicted rankings sorted'!$A$3:$GZ$200,A99+6,FALSE)</f>
        <v>#N/A</v>
      </c>
    </row>
    <row r="100" spans="1:2" x14ac:dyDescent="0.25">
      <c r="A100">
        <v>48</v>
      </c>
      <c r="B100" s="26" t="e">
        <f>VLOOKUP($A$2,'predicted rankings sorted'!$A$3:$GZ$200,A100+6,FALSE)</f>
        <v>#N/A</v>
      </c>
    </row>
    <row r="101" spans="1:2" x14ac:dyDescent="0.25">
      <c r="A101">
        <v>49</v>
      </c>
      <c r="B101" s="26" t="e">
        <f>VLOOKUP($A$2,'predicted rankings sorted'!$A$3:$GZ$200,A101+6,FALSE)</f>
        <v>#N/A</v>
      </c>
    </row>
    <row r="102" spans="1:2" x14ac:dyDescent="0.25">
      <c r="A102">
        <v>50</v>
      </c>
      <c r="B102" s="26" t="e">
        <f>VLOOKUP($A$2,'predicted rankings sorted'!$A$3:$GZ$200,A102+6,FALSE)</f>
        <v>#N/A</v>
      </c>
    </row>
    <row r="103" spans="1:2" x14ac:dyDescent="0.25">
      <c r="A103">
        <v>51</v>
      </c>
      <c r="B103" s="26" t="e">
        <f>VLOOKUP($A$2,'predicted rankings sorted'!$A$3:$GZ$200,A103+6,FALSE)</f>
        <v>#N/A</v>
      </c>
    </row>
    <row r="104" spans="1:2" x14ac:dyDescent="0.25">
      <c r="A104">
        <v>52</v>
      </c>
      <c r="B104" s="26" t="e">
        <f>VLOOKUP($A$2,'predicted rankings sorted'!$A$3:$GZ$200,A104+6,FALSE)</f>
        <v>#N/A</v>
      </c>
    </row>
    <row r="105" spans="1:2" x14ac:dyDescent="0.25">
      <c r="A105">
        <v>53</v>
      </c>
      <c r="B105" s="26" t="e">
        <f>VLOOKUP($A$2,'predicted rankings sorted'!$A$3:$GZ$200,A105+6,FALSE)</f>
        <v>#N/A</v>
      </c>
    </row>
    <row r="106" spans="1:2" x14ac:dyDescent="0.25">
      <c r="A106">
        <v>54</v>
      </c>
      <c r="B106" s="26" t="e">
        <f>VLOOKUP($A$2,'predicted rankings sorted'!$A$3:$GZ$200,A106+6,FALSE)</f>
        <v>#N/A</v>
      </c>
    </row>
    <row r="107" spans="1:2" x14ac:dyDescent="0.25">
      <c r="A107">
        <v>55</v>
      </c>
      <c r="B107" s="26" t="e">
        <f>VLOOKUP($A$2,'predicted rankings sorted'!$A$3:$GZ$200,A107+6,FALSE)</f>
        <v>#N/A</v>
      </c>
    </row>
    <row r="108" spans="1:2" x14ac:dyDescent="0.25">
      <c r="A108">
        <v>56</v>
      </c>
      <c r="B108" s="26" t="e">
        <f>VLOOKUP($A$2,'predicted rankings sorted'!$A$3:$GZ$200,A108+6,FALSE)</f>
        <v>#N/A</v>
      </c>
    </row>
    <row r="109" spans="1:2" x14ac:dyDescent="0.25">
      <c r="A109">
        <v>57</v>
      </c>
      <c r="B109" s="26" t="e">
        <f>VLOOKUP($A$2,'predicted rankings sorted'!$A$3:$GZ$200,A109+6,FALSE)</f>
        <v>#N/A</v>
      </c>
    </row>
    <row r="110" spans="1:2" x14ac:dyDescent="0.25">
      <c r="A110">
        <v>58</v>
      </c>
      <c r="B110" s="26" t="e">
        <f>VLOOKUP($A$2,'predicted rankings sorted'!$A$3:$GZ$200,A110+6,FALSE)</f>
        <v>#N/A</v>
      </c>
    </row>
    <row r="111" spans="1:2" x14ac:dyDescent="0.25">
      <c r="A111">
        <v>59</v>
      </c>
      <c r="B111" s="26" t="e">
        <f>VLOOKUP($A$2,'predicted rankings sorted'!$A$3:$GZ$200,A111+6,FALSE)</f>
        <v>#N/A</v>
      </c>
    </row>
    <row r="112" spans="1:2" x14ac:dyDescent="0.25">
      <c r="A112">
        <v>60</v>
      </c>
      <c r="B112" s="26" t="e">
        <f>VLOOKUP($A$2,'predicted rankings sorted'!$A$3:$GZ$200,A112+6,FALSE)</f>
        <v>#N/A</v>
      </c>
    </row>
    <row r="113" spans="1:2" x14ac:dyDescent="0.25">
      <c r="A113">
        <v>61</v>
      </c>
      <c r="B113" s="26" t="e">
        <f>VLOOKUP($A$2,'predicted rankings sorted'!$A$3:$GZ$200,A113+6,FALSE)</f>
        <v>#N/A</v>
      </c>
    </row>
    <row r="114" spans="1:2" x14ac:dyDescent="0.25">
      <c r="A114">
        <v>62</v>
      </c>
      <c r="B114" s="26" t="e">
        <f>VLOOKUP($A$2,'predicted rankings sorted'!$A$3:$GZ$200,A114+6,FALSE)</f>
        <v>#N/A</v>
      </c>
    </row>
    <row r="115" spans="1:2" x14ac:dyDescent="0.25">
      <c r="A115">
        <v>63</v>
      </c>
      <c r="B115" s="26" t="e">
        <f>VLOOKUP($A$2,'predicted rankings sorted'!$A$3:$GZ$200,A115+6,FALSE)</f>
        <v>#N/A</v>
      </c>
    </row>
    <row r="116" spans="1:2" x14ac:dyDescent="0.25">
      <c r="A116">
        <v>64</v>
      </c>
      <c r="B116" s="26" t="e">
        <f>VLOOKUP($A$2,'predicted rankings sorted'!$A$3:$GZ$200,A116+6,FALSE)</f>
        <v>#N/A</v>
      </c>
    </row>
    <row r="117" spans="1:2" x14ac:dyDescent="0.25">
      <c r="A117">
        <v>65</v>
      </c>
      <c r="B117" s="26" t="e">
        <f>VLOOKUP($A$2,'predicted rankings sorted'!$A$3:$GZ$200,A117+6,FALSE)</f>
        <v>#N/A</v>
      </c>
    </row>
    <row r="118" spans="1:2" x14ac:dyDescent="0.25">
      <c r="A118">
        <v>66</v>
      </c>
      <c r="B118" s="26" t="e">
        <f>VLOOKUP($A$2,'predicted rankings sorted'!$A$3:$GZ$200,A118+6,FALSE)</f>
        <v>#N/A</v>
      </c>
    </row>
    <row r="119" spans="1:2" x14ac:dyDescent="0.25">
      <c r="A119">
        <v>67</v>
      </c>
      <c r="B119" s="26" t="e">
        <f>VLOOKUP($A$2,'predicted rankings sorted'!$A$3:$GZ$200,A119+6,FALSE)</f>
        <v>#N/A</v>
      </c>
    </row>
    <row r="120" spans="1:2" x14ac:dyDescent="0.25">
      <c r="A120">
        <v>68</v>
      </c>
      <c r="B120" s="26" t="e">
        <f>VLOOKUP($A$2,'predicted rankings sorted'!$A$3:$GZ$200,A120+6,FALSE)</f>
        <v>#N/A</v>
      </c>
    </row>
    <row r="121" spans="1:2" x14ac:dyDescent="0.25">
      <c r="A121">
        <v>69</v>
      </c>
      <c r="B121" s="26" t="e">
        <f>VLOOKUP($A$2,'predicted rankings sorted'!$A$3:$GZ$200,A121+6,FALSE)</f>
        <v>#N/A</v>
      </c>
    </row>
    <row r="122" spans="1:2" x14ac:dyDescent="0.25">
      <c r="A122">
        <v>70</v>
      </c>
      <c r="B122" s="26" t="e">
        <f>VLOOKUP($A$2,'predicted rankings sorted'!$A$3:$GZ$200,A122+6,FALSE)</f>
        <v>#N/A</v>
      </c>
    </row>
    <row r="123" spans="1:2" x14ac:dyDescent="0.25">
      <c r="A123">
        <v>71</v>
      </c>
      <c r="B123" s="26" t="e">
        <f>VLOOKUP($A$2,'predicted rankings sorted'!$A$3:$GZ$200,A123+6,FALSE)</f>
        <v>#N/A</v>
      </c>
    </row>
    <row r="124" spans="1:2" x14ac:dyDescent="0.25">
      <c r="A124">
        <v>72</v>
      </c>
      <c r="B124" s="26" t="e">
        <f>VLOOKUP($A$2,'predicted rankings sorted'!$A$3:$GZ$200,A124+6,FALSE)</f>
        <v>#N/A</v>
      </c>
    </row>
    <row r="125" spans="1:2" x14ac:dyDescent="0.25">
      <c r="A125">
        <v>73</v>
      </c>
      <c r="B125" s="26" t="e">
        <f>VLOOKUP($A$2,'predicted rankings sorted'!$A$3:$GZ$200,A125+6,FALSE)</f>
        <v>#N/A</v>
      </c>
    </row>
    <row r="126" spans="1:2" x14ac:dyDescent="0.25">
      <c r="A126">
        <v>74</v>
      </c>
      <c r="B126" s="26" t="e">
        <f>VLOOKUP($A$2,'predicted rankings sorted'!$A$3:$GZ$200,A126+6,FALSE)</f>
        <v>#N/A</v>
      </c>
    </row>
    <row r="127" spans="1:2" x14ac:dyDescent="0.25">
      <c r="A127">
        <v>75</v>
      </c>
      <c r="B127" s="26" t="e">
        <f>VLOOKUP($A$2,'predicted rankings sorted'!$A$3:$GZ$200,A127+6,FALSE)</f>
        <v>#N/A</v>
      </c>
    </row>
    <row r="128" spans="1:2" x14ac:dyDescent="0.25">
      <c r="A128">
        <v>76</v>
      </c>
      <c r="B128" s="26" t="e">
        <f>VLOOKUP($A$2,'predicted rankings sorted'!$A$3:$GZ$200,A128+6,FALSE)</f>
        <v>#N/A</v>
      </c>
    </row>
    <row r="129" spans="1:2" x14ac:dyDescent="0.25">
      <c r="A129">
        <v>77</v>
      </c>
      <c r="B129" s="26" t="e">
        <f>VLOOKUP($A$2,'predicted rankings sorted'!$A$3:$GZ$200,A129+6,FALSE)</f>
        <v>#N/A</v>
      </c>
    </row>
    <row r="130" spans="1:2" x14ac:dyDescent="0.25">
      <c r="A130">
        <v>78</v>
      </c>
      <c r="B130" s="26" t="e">
        <f>VLOOKUP($A$2,'predicted rankings sorted'!$A$3:$GZ$200,A130+6,FALSE)</f>
        <v>#N/A</v>
      </c>
    </row>
    <row r="131" spans="1:2" x14ac:dyDescent="0.25">
      <c r="A131">
        <v>79</v>
      </c>
      <c r="B131" s="26" t="e">
        <f>VLOOKUP($A$2,'predicted rankings sorted'!$A$3:$GZ$200,A131+6,FALSE)</f>
        <v>#N/A</v>
      </c>
    </row>
    <row r="132" spans="1:2" x14ac:dyDescent="0.25">
      <c r="A132">
        <v>80</v>
      </c>
      <c r="B132" s="26" t="e">
        <f>VLOOKUP($A$2,'predicted rankings sorted'!$A$3:$GZ$200,A132+6,FALSE)</f>
        <v>#N/A</v>
      </c>
    </row>
    <row r="133" spans="1:2" x14ac:dyDescent="0.25">
      <c r="A133">
        <v>81</v>
      </c>
      <c r="B133" s="26" t="e">
        <f>VLOOKUP($A$2,'predicted rankings sorted'!$A$3:$GZ$200,A133+6,FALSE)</f>
        <v>#N/A</v>
      </c>
    </row>
    <row r="134" spans="1:2" x14ac:dyDescent="0.25">
      <c r="A134">
        <v>82</v>
      </c>
      <c r="B134" s="26" t="e">
        <f>VLOOKUP($A$2,'predicted rankings sorted'!$A$3:$GZ$200,A134+6,FALSE)</f>
        <v>#N/A</v>
      </c>
    </row>
    <row r="135" spans="1:2" x14ac:dyDescent="0.25">
      <c r="A135">
        <v>83</v>
      </c>
      <c r="B135" s="26" t="e">
        <f>VLOOKUP($A$2,'predicted rankings sorted'!$A$3:$GZ$200,A135+6,FALSE)</f>
        <v>#N/A</v>
      </c>
    </row>
    <row r="136" spans="1:2" x14ac:dyDescent="0.25">
      <c r="A136">
        <v>84</v>
      </c>
      <c r="B136" s="26" t="e">
        <f>VLOOKUP($A$2,'predicted rankings sorted'!$A$3:$GZ$200,A136+6,FALSE)</f>
        <v>#N/A</v>
      </c>
    </row>
    <row r="137" spans="1:2" x14ac:dyDescent="0.25">
      <c r="A137">
        <v>85</v>
      </c>
      <c r="B137" s="26" t="e">
        <f>VLOOKUP($A$2,'predicted rankings sorted'!$A$3:$GZ$200,A137+6,FALSE)</f>
        <v>#N/A</v>
      </c>
    </row>
    <row r="138" spans="1:2" x14ac:dyDescent="0.25">
      <c r="A138">
        <v>86</v>
      </c>
      <c r="B138" s="26" t="e">
        <f>VLOOKUP($A$2,'predicted rankings sorted'!$A$3:$GZ$200,A138+6,FALSE)</f>
        <v>#N/A</v>
      </c>
    </row>
    <row r="139" spans="1:2" x14ac:dyDescent="0.25">
      <c r="A139">
        <v>87</v>
      </c>
      <c r="B139" s="26" t="e">
        <f>VLOOKUP($A$2,'predicted rankings sorted'!$A$3:$GZ$200,A139+6,FALSE)</f>
        <v>#N/A</v>
      </c>
    </row>
    <row r="140" spans="1:2" x14ac:dyDescent="0.25">
      <c r="A140">
        <v>88</v>
      </c>
      <c r="B140" s="26" t="e">
        <f>VLOOKUP($A$2,'predicted rankings sorted'!$A$3:$GZ$200,A140+6,FALSE)</f>
        <v>#N/A</v>
      </c>
    </row>
    <row r="141" spans="1:2" x14ac:dyDescent="0.25">
      <c r="A141">
        <v>89</v>
      </c>
      <c r="B141" s="26" t="e">
        <f>VLOOKUP($A$2,'predicted rankings sorted'!$A$3:$GZ$200,A141+6,FALSE)</f>
        <v>#N/A</v>
      </c>
    </row>
    <row r="142" spans="1:2" x14ac:dyDescent="0.25">
      <c r="A142">
        <v>90</v>
      </c>
      <c r="B142" s="26" t="e">
        <f>VLOOKUP($A$2,'predicted rankings sorted'!$A$3:$GZ$200,A142+6,FALSE)</f>
        <v>#N/A</v>
      </c>
    </row>
    <row r="143" spans="1:2" x14ac:dyDescent="0.25">
      <c r="A143">
        <v>91</v>
      </c>
      <c r="B143" s="26" t="e">
        <f>VLOOKUP($A$2,'predicted rankings sorted'!$A$3:$GZ$200,A143+6,FALSE)</f>
        <v>#N/A</v>
      </c>
    </row>
    <row r="144" spans="1:2" x14ac:dyDescent="0.25">
      <c r="A144">
        <v>92</v>
      </c>
      <c r="B144" s="26" t="e">
        <f>VLOOKUP($A$2,'predicted rankings sorted'!$A$3:$GZ$200,A144+6,FALSE)</f>
        <v>#N/A</v>
      </c>
    </row>
    <row r="145" spans="1:2" x14ac:dyDescent="0.25">
      <c r="A145">
        <v>93</v>
      </c>
      <c r="B145" s="26" t="e">
        <f>VLOOKUP($A$2,'predicted rankings sorted'!$A$3:$GZ$200,A145+6,FALSE)</f>
        <v>#N/A</v>
      </c>
    </row>
    <row r="146" spans="1:2" x14ac:dyDescent="0.25">
      <c r="A146">
        <v>94</v>
      </c>
      <c r="B146" s="26" t="e">
        <f>VLOOKUP($A$2,'predicted rankings sorted'!$A$3:$GZ$200,A146+6,FALSE)</f>
        <v>#N/A</v>
      </c>
    </row>
    <row r="147" spans="1:2" x14ac:dyDescent="0.25">
      <c r="A147">
        <v>95</v>
      </c>
      <c r="B147" s="26" t="e">
        <f>VLOOKUP($A$2,'predicted rankings sorted'!$A$3:$GZ$200,A147+6,FALSE)</f>
        <v>#N/A</v>
      </c>
    </row>
    <row r="148" spans="1:2" x14ac:dyDescent="0.25">
      <c r="A148">
        <v>96</v>
      </c>
      <c r="B148" s="26" t="e">
        <f>VLOOKUP($A$2,'predicted rankings sorted'!$A$3:$GZ$200,A148+6,FALSE)</f>
        <v>#N/A</v>
      </c>
    </row>
    <row r="149" spans="1:2" x14ac:dyDescent="0.25">
      <c r="A149">
        <v>97</v>
      </c>
      <c r="B149" s="26" t="e">
        <f>VLOOKUP($A$2,'predicted rankings sorted'!$A$3:$GZ$200,A149+6,FALSE)</f>
        <v>#N/A</v>
      </c>
    </row>
    <row r="150" spans="1:2" x14ac:dyDescent="0.25">
      <c r="A150">
        <v>98</v>
      </c>
      <c r="B150" s="26" t="e">
        <f>VLOOKUP($A$2,'predicted rankings sorted'!$A$3:$GZ$200,A150+6,FALSE)</f>
        <v>#N/A</v>
      </c>
    </row>
    <row r="151" spans="1:2" x14ac:dyDescent="0.25">
      <c r="A151">
        <v>99</v>
      </c>
      <c r="B151" s="26" t="e">
        <f>VLOOKUP($A$2,'predicted rankings sorted'!$A$3:$GZ$200,A151+6,FALSE)</f>
        <v>#N/A</v>
      </c>
    </row>
    <row r="152" spans="1:2" x14ac:dyDescent="0.25">
      <c r="A152">
        <v>100</v>
      </c>
      <c r="B152" s="26" t="e">
        <f>VLOOKUP($A$2,'predicted rankings sorted'!$A$3:$GZ$200,A152+6,FALSE)</f>
        <v>#N/A</v>
      </c>
    </row>
    <row r="153" spans="1:2" x14ac:dyDescent="0.25">
      <c r="A153">
        <v>101</v>
      </c>
      <c r="B153" s="26" t="e">
        <f>VLOOKUP($A$2,'predicted rankings sorted'!$A$3:$GZ$200,A153+6,FALSE)</f>
        <v>#N/A</v>
      </c>
    </row>
    <row r="154" spans="1:2" x14ac:dyDescent="0.25">
      <c r="A154">
        <v>102</v>
      </c>
      <c r="B154" s="26" t="e">
        <f>VLOOKUP($A$2,'predicted rankings sorted'!$A$3:$GZ$200,A154+6,FALSE)</f>
        <v>#N/A</v>
      </c>
    </row>
    <row r="155" spans="1:2" x14ac:dyDescent="0.25">
      <c r="A155">
        <v>103</v>
      </c>
      <c r="B155" s="26" t="e">
        <f>VLOOKUP($A$2,'predicted rankings sorted'!$A$3:$GZ$200,A155+6,FALSE)</f>
        <v>#N/A</v>
      </c>
    </row>
    <row r="156" spans="1:2" x14ac:dyDescent="0.25">
      <c r="A156">
        <v>104</v>
      </c>
      <c r="B156" s="26" t="e">
        <f>VLOOKUP($A$2,'predicted rankings sorted'!$A$3:$GZ$200,A156+6,FALSE)</f>
        <v>#N/A</v>
      </c>
    </row>
    <row r="157" spans="1:2" x14ac:dyDescent="0.25">
      <c r="A157">
        <v>105</v>
      </c>
      <c r="B157" s="26" t="e">
        <f>VLOOKUP($A$2,'predicted rankings sorted'!$A$3:$GZ$200,A157+6,FALSE)</f>
        <v>#N/A</v>
      </c>
    </row>
    <row r="158" spans="1:2" x14ac:dyDescent="0.25">
      <c r="A158">
        <v>106</v>
      </c>
      <c r="B158" s="26" t="e">
        <f>VLOOKUP($A$2,'predicted rankings sorted'!$A$3:$GZ$200,A158+6,FALSE)</f>
        <v>#N/A</v>
      </c>
    </row>
    <row r="159" spans="1:2" x14ac:dyDescent="0.25">
      <c r="A159">
        <v>107</v>
      </c>
      <c r="B159" s="26" t="e">
        <f>VLOOKUP($A$2,'predicted rankings sorted'!$A$3:$GZ$200,A159+6,FALSE)</f>
        <v>#N/A</v>
      </c>
    </row>
    <row r="160" spans="1:2" x14ac:dyDescent="0.25">
      <c r="A160">
        <v>108</v>
      </c>
      <c r="B160" s="26" t="e">
        <f>VLOOKUP($A$2,'predicted rankings sorted'!$A$3:$GZ$200,A160+6,FALSE)</f>
        <v>#N/A</v>
      </c>
    </row>
    <row r="161" spans="1:2" x14ac:dyDescent="0.25">
      <c r="A161">
        <v>109</v>
      </c>
      <c r="B161" s="26" t="e">
        <f>VLOOKUP($A$2,'predicted rankings sorted'!$A$3:$GZ$200,A161+6,FALSE)</f>
        <v>#N/A</v>
      </c>
    </row>
    <row r="162" spans="1:2" x14ac:dyDescent="0.25">
      <c r="A162">
        <v>110</v>
      </c>
      <c r="B162" s="26" t="e">
        <f>VLOOKUP($A$2,'predicted rankings sorted'!$A$3:$GZ$200,A162+6,FALSE)</f>
        <v>#N/A</v>
      </c>
    </row>
    <row r="163" spans="1:2" x14ac:dyDescent="0.25">
      <c r="A163">
        <v>111</v>
      </c>
      <c r="B163" s="26" t="e">
        <f>VLOOKUP($A$2,'predicted rankings sorted'!$A$3:$GZ$200,A163+6,FALSE)</f>
        <v>#N/A</v>
      </c>
    </row>
    <row r="164" spans="1:2" x14ac:dyDescent="0.25">
      <c r="A164">
        <v>112</v>
      </c>
      <c r="B164" s="26" t="e">
        <f>VLOOKUP($A$2,'predicted rankings sorted'!$A$3:$GZ$200,A164+6,FALSE)</f>
        <v>#N/A</v>
      </c>
    </row>
    <row r="165" spans="1:2" x14ac:dyDescent="0.25">
      <c r="A165">
        <v>113</v>
      </c>
      <c r="B165" s="26" t="e">
        <f>VLOOKUP($A$2,'predicted rankings sorted'!$A$3:$GZ$200,A165+6,FALSE)</f>
        <v>#N/A</v>
      </c>
    </row>
    <row r="166" spans="1:2" x14ac:dyDescent="0.25">
      <c r="A166">
        <v>114</v>
      </c>
      <c r="B166" s="26" t="e">
        <f>VLOOKUP($A$2,'predicted rankings sorted'!$A$3:$GZ$200,A166+6,FALSE)</f>
        <v>#N/A</v>
      </c>
    </row>
    <row r="167" spans="1:2" x14ac:dyDescent="0.25">
      <c r="A167">
        <v>115</v>
      </c>
      <c r="B167" s="26" t="e">
        <f>VLOOKUP($A$2,'predicted rankings sorted'!$A$3:$GZ$200,A167+6,FALSE)</f>
        <v>#N/A</v>
      </c>
    </row>
    <row r="168" spans="1:2" x14ac:dyDescent="0.25">
      <c r="A168">
        <v>116</v>
      </c>
      <c r="B168" s="26" t="e">
        <f>VLOOKUP($A$2,'predicted rankings sorted'!$A$3:$GZ$200,A168+6,FALSE)</f>
        <v>#N/A</v>
      </c>
    </row>
    <row r="169" spans="1:2" x14ac:dyDescent="0.25">
      <c r="A169">
        <v>117</v>
      </c>
      <c r="B169" s="26" t="e">
        <f>VLOOKUP($A$2,'predicted rankings sorted'!$A$3:$GZ$200,A169+6,FALSE)</f>
        <v>#N/A</v>
      </c>
    </row>
    <row r="170" spans="1:2" x14ac:dyDescent="0.25">
      <c r="A170">
        <v>118</v>
      </c>
      <c r="B170" s="26" t="e">
        <f>VLOOKUP($A$2,'predicted rankings sorted'!$A$3:$GZ$200,A170+6,FALSE)</f>
        <v>#N/A</v>
      </c>
    </row>
    <row r="171" spans="1:2" x14ac:dyDescent="0.25">
      <c r="A171">
        <v>119</v>
      </c>
      <c r="B171" s="26" t="e">
        <f>VLOOKUP($A$2,'predicted rankings sorted'!$A$3:$GZ$200,A171+6,FALSE)</f>
        <v>#N/A</v>
      </c>
    </row>
    <row r="172" spans="1:2" x14ac:dyDescent="0.25">
      <c r="A172">
        <v>120</v>
      </c>
      <c r="B172" s="26" t="e">
        <f>VLOOKUP($A$2,'predicted rankings sorted'!$A$3:$GZ$200,A172+6,FALSE)</f>
        <v>#N/A</v>
      </c>
    </row>
    <row r="173" spans="1:2" x14ac:dyDescent="0.25">
      <c r="A173">
        <v>121</v>
      </c>
      <c r="B173" s="26" t="e">
        <f>VLOOKUP($A$2,'predicted rankings sorted'!$A$3:$GZ$200,A173+6,FALSE)</f>
        <v>#N/A</v>
      </c>
    </row>
    <row r="174" spans="1:2" x14ac:dyDescent="0.25">
      <c r="A174">
        <v>122</v>
      </c>
      <c r="B174" s="26" t="e">
        <f>VLOOKUP($A$2,'predicted rankings sorted'!$A$3:$GZ$200,A174+6,FALSE)</f>
        <v>#N/A</v>
      </c>
    </row>
    <row r="175" spans="1:2" x14ac:dyDescent="0.25">
      <c r="A175">
        <v>123</v>
      </c>
      <c r="B175" s="26" t="e">
        <f>VLOOKUP($A$2,'predicted rankings sorted'!$A$3:$GZ$200,A175+6,FALSE)</f>
        <v>#N/A</v>
      </c>
    </row>
    <row r="176" spans="1:2" x14ac:dyDescent="0.25">
      <c r="A176">
        <v>124</v>
      </c>
      <c r="B176" s="26" t="e">
        <f>VLOOKUP($A$2,'predicted rankings sorted'!$A$3:$GZ$200,A176+6,FALSE)</f>
        <v>#N/A</v>
      </c>
    </row>
    <row r="177" spans="1:2" x14ac:dyDescent="0.25">
      <c r="A177">
        <v>125</v>
      </c>
      <c r="B177" s="26" t="e">
        <f>VLOOKUP($A$2,'predicted rankings sorted'!$A$3:$GZ$200,A177+6,FALSE)</f>
        <v>#N/A</v>
      </c>
    </row>
    <row r="178" spans="1:2" x14ac:dyDescent="0.25">
      <c r="A178">
        <v>126</v>
      </c>
      <c r="B178" s="26" t="e">
        <f>VLOOKUP($A$2,'predicted rankings sorted'!$A$3:$GZ$200,A178+6,FALSE)</f>
        <v>#N/A</v>
      </c>
    </row>
    <row r="179" spans="1:2" x14ac:dyDescent="0.25">
      <c r="A179">
        <v>127</v>
      </c>
      <c r="B179" s="26" t="e">
        <f>VLOOKUP($A$2,'predicted rankings sorted'!$A$3:$GZ$200,A179+6,FALSE)</f>
        <v>#N/A</v>
      </c>
    </row>
    <row r="180" spans="1:2" x14ac:dyDescent="0.25">
      <c r="A180">
        <v>128</v>
      </c>
      <c r="B180" s="26" t="e">
        <f>VLOOKUP($A$2,'predicted rankings sorted'!$A$3:$GZ$200,A180+6,FALSE)</f>
        <v>#N/A</v>
      </c>
    </row>
    <row r="181" spans="1:2" x14ac:dyDescent="0.25">
      <c r="A181">
        <v>129</v>
      </c>
      <c r="B181" s="26" t="e">
        <f>VLOOKUP($A$2,'predicted rankings sorted'!$A$3:$GZ$200,A181+6,FALSE)</f>
        <v>#N/A</v>
      </c>
    </row>
    <row r="182" spans="1:2" x14ac:dyDescent="0.25">
      <c r="A182">
        <v>130</v>
      </c>
      <c r="B182" s="26" t="e">
        <f>VLOOKUP($A$2,'predicted rankings sorted'!$A$3:$GZ$200,A182+6,FALSE)</f>
        <v>#N/A</v>
      </c>
    </row>
    <row r="183" spans="1:2" x14ac:dyDescent="0.25">
      <c r="A183">
        <v>131</v>
      </c>
      <c r="B183" s="26" t="e">
        <f>VLOOKUP($A$2,'predicted rankings sorted'!$A$3:$GZ$200,A183+6,FALSE)</f>
        <v>#N/A</v>
      </c>
    </row>
    <row r="184" spans="1:2" x14ac:dyDescent="0.25">
      <c r="A184">
        <v>132</v>
      </c>
      <c r="B184" s="26" t="e">
        <f>VLOOKUP($A$2,'predicted rankings sorted'!$A$3:$GZ$200,A184+6,FALSE)</f>
        <v>#N/A</v>
      </c>
    </row>
    <row r="185" spans="1:2" x14ac:dyDescent="0.25">
      <c r="A185">
        <v>133</v>
      </c>
      <c r="B185" s="26" t="e">
        <f>VLOOKUP($A$2,'predicted rankings sorted'!$A$3:$GZ$200,A185+6,FALSE)</f>
        <v>#N/A</v>
      </c>
    </row>
    <row r="186" spans="1:2" x14ac:dyDescent="0.25">
      <c r="A186">
        <v>134</v>
      </c>
      <c r="B186" s="26" t="e">
        <f>VLOOKUP($A$2,'predicted rankings sorted'!$A$3:$GZ$200,A186+6,FALSE)</f>
        <v>#N/A</v>
      </c>
    </row>
    <row r="187" spans="1:2" x14ac:dyDescent="0.25">
      <c r="A187">
        <v>135</v>
      </c>
      <c r="B187" s="26" t="e">
        <f>VLOOKUP($A$2,'predicted rankings sorted'!$A$3:$GZ$200,A187+6,FALSE)</f>
        <v>#N/A</v>
      </c>
    </row>
    <row r="188" spans="1:2" x14ac:dyDescent="0.25">
      <c r="A188">
        <v>136</v>
      </c>
      <c r="B188" s="26" t="e">
        <f>VLOOKUP($A$2,'predicted rankings sorted'!$A$3:$GZ$200,A188+6,FALSE)</f>
        <v>#N/A</v>
      </c>
    </row>
    <row r="189" spans="1:2" x14ac:dyDescent="0.25">
      <c r="A189">
        <v>137</v>
      </c>
      <c r="B189" s="26" t="e">
        <f>VLOOKUP($A$2,'predicted rankings sorted'!$A$3:$GZ$200,A189+6,FALSE)</f>
        <v>#N/A</v>
      </c>
    </row>
    <row r="190" spans="1:2" x14ac:dyDescent="0.25">
      <c r="A190">
        <v>138</v>
      </c>
      <c r="B190" s="26" t="e">
        <f>VLOOKUP($A$2,'predicted rankings sorted'!$A$3:$GZ$200,A190+6,FALSE)</f>
        <v>#N/A</v>
      </c>
    </row>
    <row r="191" spans="1:2" x14ac:dyDescent="0.25">
      <c r="A191">
        <v>139</v>
      </c>
      <c r="B191" s="26" t="e">
        <f>VLOOKUP($A$2,'predicted rankings sorted'!$A$3:$GZ$200,A191+6,FALSE)</f>
        <v>#N/A</v>
      </c>
    </row>
    <row r="192" spans="1:2" x14ac:dyDescent="0.25">
      <c r="A192">
        <v>140</v>
      </c>
      <c r="B192" s="26" t="e">
        <f>VLOOKUP($A$2,'predicted rankings sorted'!$A$3:$GZ$200,A192+6,FALSE)</f>
        <v>#N/A</v>
      </c>
    </row>
    <row r="193" spans="1:2" x14ac:dyDescent="0.25">
      <c r="A193">
        <v>141</v>
      </c>
      <c r="B193" s="26" t="e">
        <f>VLOOKUP($A$2,'predicted rankings sorted'!$A$3:$GZ$200,A193+6,FALSE)</f>
        <v>#N/A</v>
      </c>
    </row>
    <row r="194" spans="1:2" x14ac:dyDescent="0.25">
      <c r="A194">
        <v>142</v>
      </c>
      <c r="B194" s="26" t="e">
        <f>VLOOKUP($A$2,'predicted rankings sorted'!$A$3:$GZ$200,A194+6,FALSE)</f>
        <v>#N/A</v>
      </c>
    </row>
    <row r="195" spans="1:2" x14ac:dyDescent="0.25">
      <c r="A195">
        <v>143</v>
      </c>
      <c r="B195" s="26" t="e">
        <f>VLOOKUP($A$2,'predicted rankings sorted'!$A$3:$GZ$200,A195+6,FALSE)</f>
        <v>#N/A</v>
      </c>
    </row>
    <row r="196" spans="1:2" x14ac:dyDescent="0.25">
      <c r="A196">
        <v>144</v>
      </c>
      <c r="B196" s="26" t="e">
        <f>VLOOKUP($A$2,'predicted rankings sorted'!$A$3:$GZ$200,A196+6,FALSE)</f>
        <v>#N/A</v>
      </c>
    </row>
    <row r="197" spans="1:2" x14ac:dyDescent="0.25">
      <c r="A197">
        <v>145</v>
      </c>
      <c r="B197" s="26" t="e">
        <f>VLOOKUP($A$2,'predicted rankings sorted'!$A$3:$GZ$200,A197+6,FALSE)</f>
        <v>#N/A</v>
      </c>
    </row>
    <row r="198" spans="1:2" x14ac:dyDescent="0.25">
      <c r="A198">
        <v>146</v>
      </c>
      <c r="B198" s="26" t="e">
        <f>VLOOKUP($A$2,'predicted rankings sorted'!$A$3:$GZ$200,A198+6,FALSE)</f>
        <v>#N/A</v>
      </c>
    </row>
    <row r="199" spans="1:2" x14ac:dyDescent="0.25">
      <c r="A199">
        <v>147</v>
      </c>
      <c r="B199" s="26" t="e">
        <f>VLOOKUP($A$2,'predicted rankings sorted'!$A$3:$GZ$200,A199+6,FALSE)</f>
        <v>#N/A</v>
      </c>
    </row>
    <row r="200" spans="1:2" x14ac:dyDescent="0.25">
      <c r="A200">
        <v>148</v>
      </c>
      <c r="B200" s="26" t="e">
        <f>VLOOKUP($A$2,'predicted rankings sorted'!$A$3:$GZ$200,A200+6,FALSE)</f>
        <v>#N/A</v>
      </c>
    </row>
    <row r="201" spans="1:2" x14ac:dyDescent="0.25">
      <c r="A201">
        <v>149</v>
      </c>
      <c r="B201" s="26" t="e">
        <f>VLOOKUP($A$2,'predicted rankings sorted'!$A$3:$GZ$200,A201+6,FALSE)</f>
        <v>#N/A</v>
      </c>
    </row>
    <row r="202" spans="1:2" x14ac:dyDescent="0.25">
      <c r="A202">
        <v>150</v>
      </c>
      <c r="B202" s="26" t="e">
        <f>VLOOKUP($A$2,'predicted rankings sorted'!$A$3:$GZ$200,A202+6,FALSE)</f>
        <v>#N/A</v>
      </c>
    </row>
    <row r="203" spans="1:2" x14ac:dyDescent="0.25">
      <c r="A203">
        <v>151</v>
      </c>
      <c r="B203" s="26" t="e">
        <f>VLOOKUP($A$2,'predicted rankings sorted'!$A$3:$GZ$200,A203+6,FALSE)</f>
        <v>#N/A</v>
      </c>
    </row>
    <row r="204" spans="1:2" x14ac:dyDescent="0.25">
      <c r="A204">
        <v>152</v>
      </c>
      <c r="B204" s="26" t="e">
        <f>VLOOKUP($A$2,'predicted rankings sorted'!$A$3:$GZ$200,A204+6,FALSE)</f>
        <v>#N/A</v>
      </c>
    </row>
    <row r="205" spans="1:2" x14ac:dyDescent="0.25">
      <c r="A205">
        <v>153</v>
      </c>
      <c r="B205" s="26" t="e">
        <f>VLOOKUP($A$2,'predicted rankings sorted'!$A$3:$GZ$200,A205+6,FALSE)</f>
        <v>#N/A</v>
      </c>
    </row>
    <row r="206" spans="1:2" x14ac:dyDescent="0.25">
      <c r="A206">
        <v>154</v>
      </c>
      <c r="B206" s="26" t="e">
        <f>VLOOKUP($A$2,'predicted rankings sorted'!$A$3:$GZ$200,A206+6,FALSE)</f>
        <v>#N/A</v>
      </c>
    </row>
    <row r="207" spans="1:2" x14ac:dyDescent="0.25">
      <c r="A207">
        <v>155</v>
      </c>
      <c r="B207" s="26" t="e">
        <f>VLOOKUP($A$2,'predicted rankings sorted'!$A$3:$GZ$200,A207+6,FALSE)</f>
        <v>#N/A</v>
      </c>
    </row>
    <row r="208" spans="1:2" x14ac:dyDescent="0.25">
      <c r="A208">
        <v>156</v>
      </c>
      <c r="B208" s="26" t="e">
        <f>VLOOKUP($A$2,'predicted rankings sorted'!$A$3:$GZ$200,A208+6,FALSE)</f>
        <v>#N/A</v>
      </c>
    </row>
    <row r="209" spans="1:2" x14ac:dyDescent="0.25">
      <c r="A209">
        <v>157</v>
      </c>
      <c r="B209" s="26" t="e">
        <f>VLOOKUP($A$2,'predicted rankings sorted'!$A$3:$GZ$200,A209+6,FALSE)</f>
        <v>#N/A</v>
      </c>
    </row>
    <row r="210" spans="1:2" x14ac:dyDescent="0.25">
      <c r="A210">
        <v>158</v>
      </c>
      <c r="B210" s="26" t="e">
        <f>VLOOKUP($A$2,'predicted rankings sorted'!$A$3:$GZ$200,A210+6,FALSE)</f>
        <v>#N/A</v>
      </c>
    </row>
    <row r="211" spans="1:2" x14ac:dyDescent="0.25">
      <c r="A211">
        <v>159</v>
      </c>
      <c r="B211" s="26" t="e">
        <f>VLOOKUP($A$2,'predicted rankings sorted'!$A$3:$GZ$200,A211+6,FALSE)</f>
        <v>#N/A</v>
      </c>
    </row>
    <row r="212" spans="1:2" x14ac:dyDescent="0.25">
      <c r="A212">
        <v>160</v>
      </c>
      <c r="B212" s="26" t="e">
        <f>VLOOKUP($A$2,'predicted rankings sorted'!$A$3:$GZ$200,A212+6,FALSE)</f>
        <v>#N/A</v>
      </c>
    </row>
    <row r="213" spans="1:2" x14ac:dyDescent="0.25">
      <c r="A213">
        <v>161</v>
      </c>
      <c r="B213" s="26" t="e">
        <f>VLOOKUP($A$2,'predicted rankings sorted'!$A$3:$GZ$200,A213+6,FALSE)</f>
        <v>#N/A</v>
      </c>
    </row>
    <row r="214" spans="1:2" x14ac:dyDescent="0.25">
      <c r="A214">
        <v>162</v>
      </c>
      <c r="B214" s="26" t="e">
        <f>VLOOKUP($A$2,'predicted rankings sorted'!$A$3:$GZ$200,A214+6,FALSE)</f>
        <v>#N/A</v>
      </c>
    </row>
    <row r="215" spans="1:2" x14ac:dyDescent="0.25">
      <c r="A215">
        <v>163</v>
      </c>
      <c r="B215" s="26" t="e">
        <f>VLOOKUP($A$2,'predicted rankings sorted'!$A$3:$GZ$200,A215+6,FALSE)</f>
        <v>#N/A</v>
      </c>
    </row>
    <row r="216" spans="1:2" x14ac:dyDescent="0.25">
      <c r="A216">
        <v>164</v>
      </c>
      <c r="B216" s="26" t="e">
        <f>VLOOKUP($A$2,'predicted rankings sorted'!$A$3:$GZ$200,A216+6,FALSE)</f>
        <v>#N/A</v>
      </c>
    </row>
    <row r="217" spans="1:2" x14ac:dyDescent="0.25">
      <c r="A217">
        <v>165</v>
      </c>
      <c r="B217" s="26" t="e">
        <f>VLOOKUP($A$2,'predicted rankings sorted'!$A$3:$GZ$200,A217+6,FALSE)</f>
        <v>#N/A</v>
      </c>
    </row>
    <row r="218" spans="1:2" x14ac:dyDescent="0.25">
      <c r="A218">
        <v>166</v>
      </c>
      <c r="B218" s="26" t="e">
        <f>VLOOKUP($A$2,'predicted rankings sorted'!$A$3:$GZ$200,A218+6,FALSE)</f>
        <v>#N/A</v>
      </c>
    </row>
    <row r="219" spans="1:2" x14ac:dyDescent="0.25">
      <c r="A219">
        <v>167</v>
      </c>
      <c r="B219" s="26" t="e">
        <f>VLOOKUP($A$2,'predicted rankings sorted'!$A$3:$GZ$200,A219+6,FALSE)</f>
        <v>#N/A</v>
      </c>
    </row>
    <row r="220" spans="1:2" x14ac:dyDescent="0.25">
      <c r="A220">
        <v>168</v>
      </c>
      <c r="B220" s="26" t="e">
        <f>VLOOKUP($A$2,'predicted rankings sorted'!$A$3:$GZ$200,A220+6,FALSE)</f>
        <v>#N/A</v>
      </c>
    </row>
    <row r="221" spans="1:2" x14ac:dyDescent="0.25">
      <c r="A221">
        <v>169</v>
      </c>
      <c r="B221" s="26" t="e">
        <f>VLOOKUP($A$2,'predicted rankings sorted'!$A$3:$GZ$200,A221+6,FALSE)</f>
        <v>#N/A</v>
      </c>
    </row>
    <row r="222" spans="1:2" x14ac:dyDescent="0.25">
      <c r="A222">
        <v>170</v>
      </c>
      <c r="B222" s="26" t="e">
        <f>VLOOKUP($A$2,'predicted rankings sorted'!$A$3:$GZ$200,A222+6,FALSE)</f>
        <v>#N/A</v>
      </c>
    </row>
    <row r="223" spans="1:2" x14ac:dyDescent="0.25">
      <c r="A223">
        <v>171</v>
      </c>
      <c r="B223" s="26" t="e">
        <f>VLOOKUP($A$2,'predicted rankings sorted'!$A$3:$GZ$200,A223+6,FALSE)</f>
        <v>#N/A</v>
      </c>
    </row>
    <row r="224" spans="1:2" x14ac:dyDescent="0.25">
      <c r="A224">
        <v>172</v>
      </c>
      <c r="B224" s="26" t="e">
        <f>VLOOKUP($A$2,'predicted rankings sorted'!$A$3:$GZ$200,A224+6,FALSE)</f>
        <v>#N/A</v>
      </c>
    </row>
    <row r="225" spans="1:2" x14ac:dyDescent="0.25">
      <c r="A225">
        <v>173</v>
      </c>
      <c r="B225" s="26" t="e">
        <f>VLOOKUP($A$2,'predicted rankings sorted'!$A$3:$GZ$200,A225+6,FALSE)</f>
        <v>#N/A</v>
      </c>
    </row>
    <row r="226" spans="1:2" x14ac:dyDescent="0.25">
      <c r="A226">
        <v>174</v>
      </c>
      <c r="B226" s="26" t="e">
        <f>VLOOKUP($A$2,'predicted rankings sorted'!$A$3:$GZ$200,A226+6,FALSE)</f>
        <v>#N/A</v>
      </c>
    </row>
    <row r="227" spans="1:2" x14ac:dyDescent="0.25">
      <c r="A227">
        <v>175</v>
      </c>
      <c r="B227" s="26" t="e">
        <f>VLOOKUP($A$2,'predicted rankings sorted'!$A$3:$GZ$200,A227+6,FALSE)</f>
        <v>#N/A</v>
      </c>
    </row>
    <row r="228" spans="1:2" x14ac:dyDescent="0.25">
      <c r="A228">
        <v>176</v>
      </c>
      <c r="B228" s="26" t="e">
        <f>VLOOKUP($A$2,'predicted rankings sorted'!$A$3:$GZ$200,A228+6,FALSE)</f>
        <v>#N/A</v>
      </c>
    </row>
    <row r="229" spans="1:2" x14ac:dyDescent="0.25">
      <c r="A229">
        <v>177</v>
      </c>
      <c r="B229" s="26" t="e">
        <f>VLOOKUP($A$2,'predicted rankings sorted'!$A$3:$GZ$200,A229+6,FALSE)</f>
        <v>#N/A</v>
      </c>
    </row>
    <row r="230" spans="1:2" x14ac:dyDescent="0.25">
      <c r="A230">
        <v>178</v>
      </c>
      <c r="B230" s="26" t="e">
        <f>VLOOKUP($A$2,'predicted rankings sorted'!$A$3:$GZ$200,A230+6,FALSE)</f>
        <v>#N/A</v>
      </c>
    </row>
    <row r="231" spans="1:2" x14ac:dyDescent="0.25">
      <c r="A231">
        <v>179</v>
      </c>
      <c r="B231" s="26" t="e">
        <f>VLOOKUP($A$2,'predicted rankings sorted'!$A$3:$GZ$200,A231+6,FALSE)</f>
        <v>#N/A</v>
      </c>
    </row>
    <row r="232" spans="1:2" x14ac:dyDescent="0.25">
      <c r="A232">
        <v>180</v>
      </c>
      <c r="B232" s="26" t="e">
        <f>VLOOKUP($A$2,'predicted rankings sorted'!$A$3:$GZ$200,A232+6,FALSE)</f>
        <v>#N/A</v>
      </c>
    </row>
    <row r="233" spans="1:2" x14ac:dyDescent="0.25">
      <c r="A233">
        <v>181</v>
      </c>
      <c r="B233" s="26" t="e">
        <f>VLOOKUP($A$2,'predicted rankings sorted'!$A$3:$GZ$200,A233+6,FALSE)</f>
        <v>#N/A</v>
      </c>
    </row>
    <row r="234" spans="1:2" x14ac:dyDescent="0.25">
      <c r="A234">
        <v>182</v>
      </c>
      <c r="B234" s="26" t="e">
        <f>VLOOKUP($A$2,'predicted rankings sorted'!$A$3:$GZ$200,A234+6,FALSE)</f>
        <v>#N/A</v>
      </c>
    </row>
    <row r="235" spans="1:2" x14ac:dyDescent="0.25">
      <c r="A235">
        <v>183</v>
      </c>
      <c r="B235" s="26" t="e">
        <f>VLOOKUP($A$2,'predicted rankings sorted'!$A$3:$GZ$200,A235+6,FALSE)</f>
        <v>#N/A</v>
      </c>
    </row>
    <row r="236" spans="1:2" x14ac:dyDescent="0.25">
      <c r="A236">
        <v>184</v>
      </c>
      <c r="B236" s="26" t="e">
        <f>VLOOKUP($A$2,'predicted rankings sorted'!$A$3:$GZ$200,A236+6,FALSE)</f>
        <v>#N/A</v>
      </c>
    </row>
    <row r="237" spans="1:2" x14ac:dyDescent="0.25">
      <c r="A237">
        <v>185</v>
      </c>
      <c r="B237" s="26" t="e">
        <f>VLOOKUP($A$2,'predicted rankings sorted'!$A$3:$GZ$200,A237+6,FALSE)</f>
        <v>#N/A</v>
      </c>
    </row>
    <row r="238" spans="1:2" x14ac:dyDescent="0.25">
      <c r="A238">
        <v>186</v>
      </c>
      <c r="B238" s="26" t="e">
        <f>VLOOKUP($A$2,'predicted rankings sorted'!$A$3:$GZ$200,A238+6,FALSE)</f>
        <v>#N/A</v>
      </c>
    </row>
    <row r="239" spans="1:2" x14ac:dyDescent="0.25">
      <c r="A239">
        <v>187</v>
      </c>
      <c r="B239" s="26" t="e">
        <f>VLOOKUP($A$2,'predicted rankings sorted'!$A$3:$GZ$200,A239+6,FALSE)</f>
        <v>#N/A</v>
      </c>
    </row>
    <row r="240" spans="1:2" x14ac:dyDescent="0.25">
      <c r="A240">
        <v>188</v>
      </c>
      <c r="B240" s="26" t="e">
        <f>VLOOKUP($A$2,'predicted rankings sorted'!$A$3:$GZ$200,A240+6,FALSE)</f>
        <v>#N/A</v>
      </c>
    </row>
    <row r="241" spans="1:2" x14ac:dyDescent="0.25">
      <c r="A241">
        <v>189</v>
      </c>
      <c r="B241" s="26" t="e">
        <f>VLOOKUP($A$2,'predicted rankings sorted'!$A$3:$GZ$200,A241+6,FALSE)</f>
        <v>#N/A</v>
      </c>
    </row>
    <row r="242" spans="1:2" x14ac:dyDescent="0.25">
      <c r="A242">
        <v>190</v>
      </c>
      <c r="B242" s="26" t="e">
        <f>VLOOKUP($A$2,'predicted rankings sorted'!$A$3:$GZ$200,A242+6,FALSE)</f>
        <v>#N/A</v>
      </c>
    </row>
    <row r="243" spans="1:2" x14ac:dyDescent="0.25">
      <c r="A243">
        <v>191</v>
      </c>
      <c r="B243" s="26" t="e">
        <f>VLOOKUP($A$2,'predicted rankings sorted'!$A$3:$GZ$200,A243+6,FALSE)</f>
        <v>#N/A</v>
      </c>
    </row>
    <row r="244" spans="1:2" x14ac:dyDescent="0.25">
      <c r="A244">
        <v>192</v>
      </c>
      <c r="B244" s="26" t="e">
        <f>VLOOKUP($A$2,'predicted rankings sorted'!$A$3:$GZ$200,A244+6,FALSE)</f>
        <v>#N/A</v>
      </c>
    </row>
    <row r="245" spans="1:2" x14ac:dyDescent="0.25">
      <c r="A245">
        <v>193</v>
      </c>
      <c r="B245" s="26" t="e">
        <f>VLOOKUP($A$2,'predicted rankings sorted'!$A$3:$GZ$200,A245+6,FALSE)</f>
        <v>#N/A</v>
      </c>
    </row>
    <row r="246" spans="1:2" x14ac:dyDescent="0.25">
      <c r="A246">
        <v>194</v>
      </c>
      <c r="B246" s="26" t="e">
        <f>VLOOKUP($A$2,'predicted rankings sorted'!$A$3:$GZ$200,A246+6,FALSE)</f>
        <v>#N/A</v>
      </c>
    </row>
    <row r="247" spans="1:2" x14ac:dyDescent="0.25">
      <c r="A247">
        <v>195</v>
      </c>
      <c r="B247" s="26" t="e">
        <f>VLOOKUP($A$2,'predicted rankings sorted'!$A$3:$GZ$200,A247+6,FALSE)</f>
        <v>#N/A</v>
      </c>
    </row>
    <row r="248" spans="1:2" x14ac:dyDescent="0.25">
      <c r="A248">
        <v>196</v>
      </c>
      <c r="B248" s="26" t="e">
        <f>VLOOKUP($A$2,'predicted rankings sorted'!$A$3:$GZ$200,A248+6,FALSE)</f>
        <v>#N/A</v>
      </c>
    </row>
    <row r="249" spans="1:2" x14ac:dyDescent="0.25">
      <c r="A249">
        <v>197</v>
      </c>
      <c r="B249" s="26" t="e">
        <f>VLOOKUP($A$2,'predicted rankings sorted'!$A$3:$GZ$200,A249+6,FALSE)</f>
        <v>#N/A</v>
      </c>
    </row>
    <row r="250" spans="1:2" x14ac:dyDescent="0.25">
      <c r="A250">
        <v>198</v>
      </c>
      <c r="B250" s="26" t="e">
        <f>VLOOKUP($A$2,'predicted rankings sorted'!$A$3:$GZ$200,A250+6,FALSE)</f>
        <v>#N/A</v>
      </c>
    </row>
    <row r="251" spans="1:2" x14ac:dyDescent="0.25">
      <c r="A251">
        <v>199</v>
      </c>
      <c r="B251" s="26" t="e">
        <f>VLOOKUP($A$2,'predicted rankings sorted'!$A$3:$GZ$200,A251+6,FALSE)</f>
        <v>#N/A</v>
      </c>
    </row>
    <row r="252" spans="1:2" x14ac:dyDescent="0.25">
      <c r="A252">
        <v>200</v>
      </c>
      <c r="B252" s="26" t="e">
        <f>VLOOKUP($A$2,'predicted rankings sorted'!$A$3:$GZ$200,A252+6,FALSE)</f>
        <v>#N/A</v>
      </c>
    </row>
  </sheetData>
  <conditionalFormatting sqref="B9:B46">
    <cfRule type="containsText" dxfId="1" priority="1" operator="containsText" text="Red">
      <formula>NOT(ISERROR(SEARCH("Red",B9)))</formula>
    </cfRule>
    <cfRule type="containsText" dxfId="0" priority="2" operator="containsText" text="Blue">
      <formula>NOT(ISERROR(SEARCH("Blue",B9)))</formula>
    </cfRule>
  </conditionalFormatting>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BM33"/>
  <sheetViews>
    <sheetView workbookViewId="0">
      <selection activeCell="A3" sqref="A3"/>
    </sheetView>
  </sheetViews>
  <sheetFormatPr defaultRowHeight="15" x14ac:dyDescent="0.25"/>
  <cols>
    <col min="1" max="1" width="9.140625" style="52"/>
    <col min="2" max="2" width="24.140625" style="52" customWidth="1"/>
    <col min="3" max="3" width="17.140625" style="52" customWidth="1"/>
    <col min="4" max="5" width="17.85546875" style="52" customWidth="1"/>
    <col min="6" max="6" width="15.85546875" style="52" customWidth="1"/>
    <col min="7" max="7" width="6.28515625" customWidth="1"/>
    <col min="8" max="8" width="19" customWidth="1"/>
    <col min="9" max="9" width="6.28515625" customWidth="1"/>
    <col min="10" max="10" width="36.140625" customWidth="1"/>
    <col min="11" max="58" width="6.28515625" customWidth="1"/>
    <col min="59" max="59" width="7.85546875" customWidth="1"/>
    <col min="60" max="62" width="6.28515625" customWidth="1"/>
  </cols>
  <sheetData>
    <row r="1" spans="1:65" ht="15.75" thickBot="1" x14ac:dyDescent="0.3">
      <c r="A1" s="52" t="s">
        <v>2818</v>
      </c>
      <c r="B1" s="52" t="s">
        <v>69</v>
      </c>
    </row>
    <row r="2" spans="1:65" ht="16.5" thickTop="1" thickBot="1" x14ac:dyDescent="0.3">
      <c r="A2" s="53">
        <v>1</v>
      </c>
      <c r="B2" s="52" t="b">
        <f>IFERROR(NOT(VLOOKUP(A2,'data import sorted'!C6:AAF1000,8,FALSE) = -1),"Invalid match number")</f>
        <v>1</v>
      </c>
      <c r="M2">
        <f>(SUM(K6:K8)-SUM(K9:K11))/250*87</f>
        <v>89.715512145930319</v>
      </c>
    </row>
    <row r="3" spans="1:65" ht="15.75" thickTop="1" x14ac:dyDescent="0.25">
      <c r="A3" s="54"/>
      <c r="B3" s="35"/>
      <c r="C3" s="54"/>
      <c r="D3" s="54"/>
      <c r="E3" s="54"/>
      <c r="F3" s="54"/>
      <c r="G3" s="34"/>
      <c r="H3" s="34"/>
      <c r="I3" s="34"/>
      <c r="J3" s="34"/>
      <c r="K3" s="34"/>
      <c r="L3" s="34"/>
      <c r="M3" s="34"/>
      <c r="N3" s="34"/>
      <c r="O3" s="34"/>
    </row>
    <row r="4" spans="1:65" x14ac:dyDescent="0.25">
      <c r="J4" t="s">
        <v>2743</v>
      </c>
      <c r="K4" s="22" t="s">
        <v>12</v>
      </c>
      <c r="L4" s="17"/>
      <c r="M4" s="17"/>
      <c r="N4" s="17"/>
      <c r="O4" s="17"/>
      <c r="P4" s="17"/>
      <c r="Q4" s="17"/>
      <c r="R4" s="17"/>
      <c r="S4" s="17"/>
      <c r="T4" s="17"/>
      <c r="U4" s="17"/>
      <c r="V4" s="17"/>
      <c r="W4" s="17"/>
      <c r="X4" s="17" t="s">
        <v>2</v>
      </c>
      <c r="Y4" s="17"/>
      <c r="Z4" s="17"/>
      <c r="AA4" s="17"/>
      <c r="AB4" s="17"/>
      <c r="AC4" s="17"/>
      <c r="AD4" s="17"/>
      <c r="AE4" s="17"/>
      <c r="AF4" s="17"/>
      <c r="AG4" s="17" t="s">
        <v>2852</v>
      </c>
      <c r="AH4" s="17"/>
      <c r="AI4" s="17"/>
      <c r="AJ4" s="17"/>
      <c r="AK4" s="17"/>
      <c r="AL4" s="17"/>
      <c r="AM4" s="17"/>
      <c r="AN4" s="17"/>
      <c r="AO4" s="17" t="s">
        <v>2853</v>
      </c>
      <c r="AP4" s="17"/>
      <c r="AQ4" s="17"/>
      <c r="AR4" s="17"/>
      <c r="AS4" s="17"/>
      <c r="AT4" s="17"/>
      <c r="AU4" s="17"/>
      <c r="AV4" s="17"/>
      <c r="AW4" s="17"/>
      <c r="AX4" s="17"/>
      <c r="AY4" s="17" t="s">
        <v>4</v>
      </c>
      <c r="AZ4" s="17"/>
      <c r="BA4" s="17"/>
      <c r="BB4" s="17"/>
      <c r="BC4" s="17"/>
      <c r="BD4" s="17"/>
      <c r="BE4" s="17"/>
      <c r="BF4" s="17"/>
      <c r="BG4" s="17" t="s">
        <v>5</v>
      </c>
      <c r="BH4" s="17"/>
      <c r="BI4" s="17"/>
      <c r="BJ4" s="17"/>
      <c r="BK4" s="17"/>
      <c r="BL4" s="17"/>
      <c r="BM4" s="17"/>
    </row>
    <row r="5" spans="1:65" ht="97.5" customHeight="1" x14ac:dyDescent="0.25">
      <c r="I5" s="11" t="s">
        <v>62</v>
      </c>
      <c r="J5" s="11" t="s">
        <v>63</v>
      </c>
      <c r="K5" s="24" t="s">
        <v>15</v>
      </c>
      <c r="L5" s="25" t="s">
        <v>14</v>
      </c>
      <c r="M5" s="25" t="s">
        <v>16</v>
      </c>
      <c r="N5" s="25" t="s">
        <v>2740</v>
      </c>
      <c r="O5" s="25" t="s">
        <v>3</v>
      </c>
      <c r="P5" s="25" t="s">
        <v>2854</v>
      </c>
      <c r="Q5" s="25" t="s">
        <v>2835</v>
      </c>
      <c r="R5" s="25" t="s">
        <v>2873</v>
      </c>
      <c r="S5" s="25" t="s">
        <v>2874</v>
      </c>
      <c r="T5" s="25" t="s">
        <v>2875</v>
      </c>
      <c r="U5" s="25" t="s">
        <v>13</v>
      </c>
      <c r="V5" s="25" t="s">
        <v>2876</v>
      </c>
      <c r="W5" s="25" t="s">
        <v>2877</v>
      </c>
      <c r="X5" s="25" t="s">
        <v>2831</v>
      </c>
      <c r="Y5" s="25" t="s">
        <v>2878</v>
      </c>
      <c r="Z5" s="25" t="s">
        <v>2834</v>
      </c>
      <c r="AA5" s="25" t="s">
        <v>2833</v>
      </c>
      <c r="AB5" s="25" t="s">
        <v>2832</v>
      </c>
      <c r="AC5" s="25" t="s">
        <v>2860</v>
      </c>
      <c r="AD5" s="25" t="s">
        <v>2829</v>
      </c>
      <c r="AE5" s="25" t="s">
        <v>2858</v>
      </c>
      <c r="AF5" s="25" t="s">
        <v>2830</v>
      </c>
      <c r="AG5" s="25" t="s">
        <v>2844</v>
      </c>
      <c r="AH5" s="25" t="s">
        <v>2843</v>
      </c>
      <c r="AI5" s="25" t="s">
        <v>2842</v>
      </c>
      <c r="AJ5" s="25" t="s">
        <v>2841</v>
      </c>
      <c r="AK5" s="25" t="s">
        <v>2840</v>
      </c>
      <c r="AL5" s="25" t="s">
        <v>2839</v>
      </c>
      <c r="AM5" s="25" t="s">
        <v>2838</v>
      </c>
      <c r="AN5" s="25" t="s">
        <v>2859</v>
      </c>
      <c r="AO5" s="25" t="s">
        <v>2847</v>
      </c>
      <c r="AP5" s="25" t="s">
        <v>2848</v>
      </c>
      <c r="AQ5" s="25" t="s">
        <v>2879</v>
      </c>
      <c r="AR5" s="25" t="s">
        <v>2849</v>
      </c>
      <c r="AS5" s="25" t="s">
        <v>2850</v>
      </c>
      <c r="AT5" s="25" t="s">
        <v>2880</v>
      </c>
      <c r="AU5" s="25" t="s">
        <v>2845</v>
      </c>
      <c r="AV5" s="25" t="s">
        <v>2846</v>
      </c>
      <c r="AW5" s="25" t="s">
        <v>2881</v>
      </c>
      <c r="AX5" s="25" t="s">
        <v>2851</v>
      </c>
      <c r="AY5" s="25" t="s">
        <v>2856</v>
      </c>
      <c r="AZ5" s="25" t="s">
        <v>2857</v>
      </c>
      <c r="BA5" s="25" t="s">
        <v>2855</v>
      </c>
      <c r="BB5" s="25" t="s">
        <v>2882</v>
      </c>
      <c r="BC5" s="25" t="s">
        <v>2883</v>
      </c>
      <c r="BD5" s="25" t="s">
        <v>2884</v>
      </c>
      <c r="BE5" s="25" t="s">
        <v>2885</v>
      </c>
      <c r="BF5" s="25" t="s">
        <v>2836</v>
      </c>
      <c r="BG5" s="25" t="s">
        <v>6</v>
      </c>
      <c r="BH5" s="25" t="s">
        <v>7</v>
      </c>
      <c r="BI5" s="25" t="s">
        <v>8</v>
      </c>
      <c r="BJ5" s="25" t="s">
        <v>9</v>
      </c>
      <c r="BK5" s="25" t="s">
        <v>10</v>
      </c>
      <c r="BL5" s="25" t="s">
        <v>11</v>
      </c>
      <c r="BM5" s="25" t="s">
        <v>2837</v>
      </c>
    </row>
    <row r="6" spans="1:65" x14ac:dyDescent="0.25">
      <c r="A6" s="55" t="s">
        <v>43</v>
      </c>
      <c r="B6" s="55"/>
      <c r="C6" s="31" t="s">
        <v>45</v>
      </c>
      <c r="D6" s="31" t="s">
        <v>46</v>
      </c>
      <c r="E6" s="31" t="s">
        <v>47</v>
      </c>
      <c r="F6" s="31" t="s">
        <v>2811</v>
      </c>
      <c r="H6" s="15" t="s">
        <v>45</v>
      </c>
      <c r="I6" s="15">
        <f>C7</f>
        <v>7048</v>
      </c>
      <c r="J6" s="15" t="str">
        <f>VLOOKUP(I6,'seed values sorted'!$A$3:$ZZ$8231,2)</f>
        <v>Red River Rage</v>
      </c>
      <c r="K6" s="20">
        <f>VLOOKUP($I6,'predicted contributions sorted'!$A$3:$CZ$201,3)</f>
        <v>1581.7289431578565</v>
      </c>
      <c r="L6" s="18">
        <f>VLOOKUP($I6,'predicted contributions sorted'!$A$3:$CZ$201,4)</f>
        <v>117.93505576603177</v>
      </c>
      <c r="M6" s="18">
        <f>VLOOKUP($I6,'predicted contributions sorted'!$A$3:$CZ$201,5)</f>
        <v>35.661757146574523</v>
      </c>
      <c r="N6" s="18">
        <f>VLOOKUP($I6,'predicted contributions sorted'!$A$3:$CZ$201,6)</f>
        <v>0.46681681810778919</v>
      </c>
      <c r="O6" s="18">
        <f>VLOOKUP($I6,'predicted contributions sorted'!$A$3:$CZ$201,7)</f>
        <v>9.8635977081389008</v>
      </c>
      <c r="P6" s="18">
        <f>VLOOKUP($I6,'predicted contributions sorted'!$A$3:$CZ$201,8)</f>
        <v>87.533347598506978</v>
      </c>
      <c r="Q6" s="18">
        <f>VLOOKUP($I6,'predicted contributions sorted'!$A$3:$CZ$201,9)</f>
        <v>8.3585678775446528</v>
      </c>
      <c r="R6" s="18">
        <f>VLOOKUP($I6,'predicted contributions sorted'!$A$3:$CZ$201,10)</f>
        <v>-1.0000000000000007</v>
      </c>
      <c r="S6" s="18">
        <f>VLOOKUP($I6,'predicted contributions sorted'!$A$3:$CZ$201,11)</f>
        <v>-1.0000000000000007</v>
      </c>
      <c r="T6" s="18">
        <f>VLOOKUP($I6,'predicted contributions sorted'!$A$3:$CZ$201,12)</f>
        <v>-1.0000000000000007</v>
      </c>
      <c r="U6" s="18">
        <f>VLOOKUP($I6,'predicted contributions sorted'!$A$3:$CZ$201,13)</f>
        <v>0.29796236057338571</v>
      </c>
      <c r="V6" s="18">
        <f>VLOOKUP($I6,'predicted contributions sorted'!$A$3:$CZ$201,14)</f>
        <v>-1.0000000000000007</v>
      </c>
      <c r="W6" s="18">
        <f>VLOOKUP($I6,'predicted contributions sorted'!$A$3:$CZ$201,15)</f>
        <v>-1.0000000000000007</v>
      </c>
      <c r="X6" s="18">
        <f>VLOOKUP($I6,'predicted contributions sorted'!$A$3:$CZ$201,16)</f>
        <v>5.7558902153157669</v>
      </c>
      <c r="Y6" s="18">
        <f>VLOOKUP($I6,'predicted contributions sorted'!$A$3:$CZ$201,17)</f>
        <v>1</v>
      </c>
      <c r="Z6" s="18">
        <f>VLOOKUP($I6,'predicted contributions sorted'!$A$3:$CZ$201,18)</f>
        <v>2.6924444142684303</v>
      </c>
      <c r="AA6" s="18">
        <f>VLOOKUP($I6,'predicted contributions sorted'!$A$3:$CZ$201,19)</f>
        <v>0.47400036473550111</v>
      </c>
      <c r="AB6" s="18">
        <f>VLOOKUP($I6,'predicted contributions sorted'!$A$3:$CZ$201,20)</f>
        <v>-0.63859066785686258</v>
      </c>
      <c r="AC6" s="18">
        <f>VLOOKUP($I6,'predicted contributions sorted'!$A$3:$CZ$201,21)</f>
        <v>-0.13670408502879888</v>
      </c>
      <c r="AD6" s="18">
        <f>VLOOKUP($I6,'predicted contributions sorted'!$A$3:$CZ$201,22)</f>
        <v>4.1077074928231312</v>
      </c>
      <c r="AE6" s="18">
        <f>VLOOKUP($I6,'predicted contributions sorted'!$A$3:$CZ$201,23)</f>
        <v>0.79765870729321886</v>
      </c>
      <c r="AF6" s="18">
        <f>VLOOKUP($I6,'predicted contributions sorted'!$A$3:$CZ$201,24)</f>
        <v>0.48740834107339009</v>
      </c>
      <c r="AG6" s="18">
        <f>VLOOKUP($I6,'predicted contributions sorted'!$A$3:$CZ$201,25)</f>
        <v>48.849107535558232</v>
      </c>
      <c r="AH6" s="18">
        <f>VLOOKUP($I6,'predicted contributions sorted'!$A$3:$CZ$201,26)</f>
        <v>-0.27926182106040442</v>
      </c>
      <c r="AI6" s="18">
        <f>VLOOKUP($I6,'predicted contributions sorted'!$A$3:$CZ$201,27)</f>
        <v>2.1027821047007862</v>
      </c>
      <c r="AJ6" s="18">
        <f>VLOOKUP($I6,'predicted contributions sorted'!$A$3:$CZ$201,28)</f>
        <v>26.854010314762085</v>
      </c>
      <c r="AK6" s="18">
        <f>VLOOKUP($I6,'predicted contributions sorted'!$A$3:$CZ$201,29)</f>
        <v>0.36901956941930114</v>
      </c>
      <c r="AL6" s="18">
        <f>VLOOKUP($I6,'predicted contributions sorted'!$A$3:$CZ$201,30)</f>
        <v>1.1494612800074129</v>
      </c>
      <c r="AM6" s="18">
        <f>VLOOKUP($I6,'predicted contributions sorted'!$A$3:$CZ$201,31)</f>
        <v>78.955361235028533</v>
      </c>
      <c r="AN6" s="18">
        <f>VLOOKUP($I6,'predicted contributions sorted'!$A$3:$CZ$201,32)</f>
        <v>35.56018009839557</v>
      </c>
      <c r="AO6" s="18">
        <f>VLOOKUP($I6,'predicted contributions sorted'!$A$3:$CZ$201,33)</f>
        <v>7.1158984196329177E-3</v>
      </c>
      <c r="AP6" s="18">
        <f>VLOOKUP($I6,'predicted contributions sorted'!$A$3:$CZ$201,34)</f>
        <v>0.7450852270221513</v>
      </c>
      <c r="AQ6" s="18">
        <f>VLOOKUP($I6,'predicted contributions sorted'!$A$3:$CZ$201,35)</f>
        <v>4.1235329210669094E-3</v>
      </c>
      <c r="AR6" s="18">
        <f>VLOOKUP($I6,'predicted contributions sorted'!$A$3:$CZ$201,36)</f>
        <v>0.46115080593074637</v>
      </c>
      <c r="AS6" s="18">
        <f>VLOOKUP($I6,'predicted contributions sorted'!$A$3:$CZ$201,37)</f>
        <v>0.40332308031064518</v>
      </c>
      <c r="AT6" s="18">
        <f>VLOOKUP($I6,'predicted contributions sorted'!$A$3:$CZ$201,38)</f>
        <v>0.38723416602160432</v>
      </c>
      <c r="AU6" s="18">
        <f>VLOOKUP($I6,'predicted contributions sorted'!$A$3:$CZ$201,39)</f>
        <v>0.598243095043554</v>
      </c>
      <c r="AV6" s="18">
        <f>VLOOKUP($I6,'predicted contributions sorted'!$A$3:$CZ$201,40)</f>
        <v>0.56718896536289443</v>
      </c>
      <c r="AW6" s="18">
        <f>VLOOKUP($I6,'predicted contributions sorted'!$A$3:$CZ$201,41)</f>
        <v>0.25890384702921926</v>
      </c>
      <c r="AX6" s="18">
        <f>VLOOKUP($I6,'predicted contributions sorted'!$A$3:$CZ$201,42)</f>
        <v>8.5779863634784466</v>
      </c>
      <c r="AY6" s="18">
        <f>VLOOKUP($I6,'predicted contributions sorted'!$A$3:$CZ$201,43)</f>
        <v>1.1804107152918126</v>
      </c>
      <c r="AZ6" s="18">
        <f>VLOOKUP($I6,'predicted contributions sorted'!$A$3:$CZ$201,44)</f>
        <v>1.897636514281051</v>
      </c>
      <c r="BA6" s="18">
        <f>VLOOKUP($I6,'predicted contributions sorted'!$A$3:$CZ$201,45)</f>
        <v>5.2805206479717892</v>
      </c>
      <c r="BB6" s="18">
        <f>VLOOKUP($I6,'predicted contributions sorted'!$A$3:$CZ$201,46)</f>
        <v>0.2</v>
      </c>
      <c r="BC6" s="18">
        <f>VLOOKUP($I6,'predicted contributions sorted'!$A$3:$CZ$201,47)</f>
        <v>0.22222222222222224</v>
      </c>
      <c r="BD6" s="18">
        <f>VLOOKUP($I6,'predicted contributions sorted'!$A$3:$CZ$201,48)</f>
        <v>0.42222222222222222</v>
      </c>
      <c r="BE6" s="18">
        <f>VLOOKUP($I6,'predicted contributions sorted'!$A$3:$CZ$201,49)</f>
        <v>14.666666666666668</v>
      </c>
      <c r="BF6" s="18">
        <f>VLOOKUP($I6,'predicted contributions sorted'!$A$3:$CZ$201,50)</f>
        <v>-0.12096670433839693</v>
      </c>
      <c r="BG6" s="18">
        <f>VLOOKUP($I6,'predicted contributions sorted'!$A$3:$CZ$201,51)</f>
        <v>0.18846322052134548</v>
      </c>
      <c r="BH6" s="18">
        <f>VLOOKUP($I6,'predicted contributions sorted'!$A$3:$CZ$201,52)</f>
        <v>0.35526864198530861</v>
      </c>
      <c r="BI6" s="18">
        <f>VLOOKUP($I6,'predicted contributions sorted'!$A$3:$CZ$201,53)</f>
        <v>0.57193942527410524</v>
      </c>
      <c r="BJ6" s="18">
        <f>VLOOKUP($I6,'predicted contributions sorted'!$A$3:$CZ$201,54)</f>
        <v>0.4161453876230663</v>
      </c>
      <c r="BK6" s="18">
        <f>VLOOKUP($I6,'predicted contributions sorted'!$A$3:$CZ$201,55)</f>
        <v>15.240801734459353</v>
      </c>
      <c r="BL6" s="18">
        <f>VLOOKUP($I6,'predicted contributions sorted'!$A$3:$CZ$201,56)</f>
        <v>12.1799779005032</v>
      </c>
      <c r="BM6" s="18">
        <f>VLOOKUP($I6,'predicted contributions sorted'!$A$3:$CZ$201,57)</f>
        <v>-1.0000000000000007</v>
      </c>
    </row>
    <row r="7" spans="1:65" x14ac:dyDescent="0.25">
      <c r="A7" s="55"/>
      <c r="B7" s="55"/>
      <c r="C7" s="56">
        <f>VLOOKUP($A$2,q_match_data,2,FALSE)</f>
        <v>7048</v>
      </c>
      <c r="D7" s="56">
        <f>VLOOKUP($A$2,q_match_data,3,FALSE)</f>
        <v>3134</v>
      </c>
      <c r="E7" s="56">
        <f>VLOOKUP($A$2,q_match_data,4,FALSE)</f>
        <v>4539</v>
      </c>
      <c r="F7" s="55"/>
      <c r="H7" s="15" t="s">
        <v>46</v>
      </c>
      <c r="I7" s="15">
        <f>D7</f>
        <v>3134</v>
      </c>
      <c r="J7" s="15" t="str">
        <f>VLOOKUP(I7,'seed values sorted'!$A$3:$ZZ$8231,2)</f>
        <v xml:space="preserve">The Accelerators </v>
      </c>
      <c r="K7" s="20">
        <f>VLOOKUP($I7,'predicted contributions sorted'!$A$3:$CZ$201,3)</f>
        <v>1438.340469540771</v>
      </c>
      <c r="L7" s="18">
        <f>VLOOKUP($I7,'predicted contributions sorted'!$A$3:$CZ$201,4)</f>
        <v>21.033884846432933</v>
      </c>
      <c r="M7" s="18">
        <f>VLOOKUP($I7,'predicted contributions sorted'!$A$3:$CZ$201,5)</f>
        <v>-90.04851350956281</v>
      </c>
      <c r="N7" s="18">
        <f>VLOOKUP($I7,'predicted contributions sorted'!$A$3:$CZ$201,6)</f>
        <v>0.31938786863632634</v>
      </c>
      <c r="O7" s="18">
        <f>VLOOKUP($I7,'predicted contributions sorted'!$A$3:$CZ$201,7)</f>
        <v>5.5371042106338386</v>
      </c>
      <c r="P7" s="18">
        <f>VLOOKUP($I7,'predicted contributions sorted'!$A$3:$CZ$201,8)</f>
        <v>15.608978103289607</v>
      </c>
      <c r="Q7" s="18">
        <f>VLOOKUP($I7,'predicted contributions sorted'!$A$3:$CZ$201,9)</f>
        <v>5.184801019941891</v>
      </c>
      <c r="R7" s="18">
        <f>VLOOKUP($I7,'predicted contributions sorted'!$A$3:$CZ$201,10)</f>
        <v>-1.0000000000000004</v>
      </c>
      <c r="S7" s="18">
        <f>VLOOKUP($I7,'predicted contributions sorted'!$A$3:$CZ$201,11)</f>
        <v>-1.0000000000000004</v>
      </c>
      <c r="T7" s="18">
        <f>VLOOKUP($I7,'predicted contributions sorted'!$A$3:$CZ$201,12)</f>
        <v>-1.0000000000000004</v>
      </c>
      <c r="U7" s="18">
        <f>VLOOKUP($I7,'predicted contributions sorted'!$A$3:$CZ$201,13)</f>
        <v>0.42031719433977321</v>
      </c>
      <c r="V7" s="18">
        <f>VLOOKUP($I7,'predicted contributions sorted'!$A$3:$CZ$201,14)</f>
        <v>-1.0000000000000004</v>
      </c>
      <c r="W7" s="18">
        <f>VLOOKUP($I7,'predicted contributions sorted'!$A$3:$CZ$201,15)</f>
        <v>-1.0000000000000004</v>
      </c>
      <c r="X7" s="18">
        <f>VLOOKUP($I7,'predicted contributions sorted'!$A$3:$CZ$201,16)</f>
        <v>4.74592012784644</v>
      </c>
      <c r="Y7" s="18">
        <f>VLOOKUP($I7,'predicted contributions sorted'!$A$3:$CZ$201,17)</f>
        <v>1</v>
      </c>
      <c r="Z7" s="18">
        <f>VLOOKUP($I7,'predicted contributions sorted'!$A$3:$CZ$201,18)</f>
        <v>-0.29724123956779808</v>
      </c>
      <c r="AA7" s="18">
        <f>VLOOKUP($I7,'predicted contributions sorted'!$A$3:$CZ$201,19)</f>
        <v>7.7124587006702688E-2</v>
      </c>
      <c r="AB7" s="18">
        <f>VLOOKUP($I7,'predicted contributions sorted'!$A$3:$CZ$201,20)</f>
        <v>0.69283328096149788</v>
      </c>
      <c r="AC7" s="18">
        <f>VLOOKUP($I7,'predicted contributions sorted'!$A$3:$CZ$201,21)</f>
        <v>1.0220579506492289</v>
      </c>
      <c r="AD7" s="18">
        <f>VLOOKUP($I7,'predicted contributions sorted'!$A$3:$CZ$201,22)</f>
        <v>0.79118408278739916</v>
      </c>
      <c r="AE7" s="18">
        <f>VLOOKUP($I7,'predicted contributions sorted'!$A$3:$CZ$201,23)</f>
        <v>-4.8414957166979011</v>
      </c>
      <c r="AF7" s="18">
        <f>VLOOKUP($I7,'predicted contributions sorted'!$A$3:$CZ$201,24)</f>
        <v>0.12146500850370218</v>
      </c>
      <c r="AG7" s="18">
        <f>VLOOKUP($I7,'predicted contributions sorted'!$A$3:$CZ$201,25)</f>
        <v>14.416401460310297</v>
      </c>
      <c r="AH7" s="18">
        <f>VLOOKUP($I7,'predicted contributions sorted'!$A$3:$CZ$201,26)</f>
        <v>-0.39590411100745992</v>
      </c>
      <c r="AI7" s="18">
        <f>VLOOKUP($I7,'predicted contributions sorted'!$A$3:$CZ$201,27)</f>
        <v>-2.0116722302049856</v>
      </c>
      <c r="AJ7" s="18">
        <f>VLOOKUP($I7,'predicted contributions sorted'!$A$3:$CZ$201,28)</f>
        <v>4.8785901638362477</v>
      </c>
      <c r="AK7" s="18">
        <f>VLOOKUP($I7,'predicted contributions sorted'!$A$3:$CZ$201,29)</f>
        <v>-0.23807803831372176</v>
      </c>
      <c r="AL7" s="18">
        <f>VLOOKUP($I7,'predicted contributions sorted'!$A$3:$CZ$201,30)</f>
        <v>-0.38344109468599735</v>
      </c>
      <c r="AM7" s="18">
        <f>VLOOKUP($I7,'predicted contributions sorted'!$A$3:$CZ$201,31)</f>
        <v>16.899878299255569</v>
      </c>
      <c r="AN7" s="18">
        <f>VLOOKUP($I7,'predicted contributions sorted'!$A$3:$CZ$201,32)</f>
        <v>-34.721033259183976</v>
      </c>
      <c r="AO7" s="18">
        <f>VLOOKUP($I7,'predicted contributions sorted'!$A$3:$CZ$201,33)</f>
        <v>-0.16316160926354906</v>
      </c>
      <c r="AP7" s="18">
        <f>VLOOKUP($I7,'predicted contributions sorted'!$A$3:$CZ$201,34)</f>
        <v>0.12064673106336717</v>
      </c>
      <c r="AQ7" s="18">
        <f>VLOOKUP($I7,'predicted contributions sorted'!$A$3:$CZ$201,35)</f>
        <v>0.30155943726541778</v>
      </c>
      <c r="AR7" s="18">
        <f>VLOOKUP($I7,'predicted contributions sorted'!$A$3:$CZ$201,36)</f>
        <v>-0.21218927361614492</v>
      </c>
      <c r="AS7" s="18">
        <f>VLOOKUP($I7,'predicted contributions sorted'!$A$3:$CZ$201,37)</f>
        <v>-0.19089506393335548</v>
      </c>
      <c r="AT7" s="18">
        <f>VLOOKUP($I7,'predicted contributions sorted'!$A$3:$CZ$201,38)</f>
        <v>0.29559299530721272</v>
      </c>
      <c r="AU7" s="18">
        <f>VLOOKUP($I7,'predicted contributions sorted'!$A$3:$CZ$201,39)</f>
        <v>-0.26073861594758385</v>
      </c>
      <c r="AV7" s="18">
        <f>VLOOKUP($I7,'predicted contributions sorted'!$A$3:$CZ$201,40)</f>
        <v>-0.187931706323204</v>
      </c>
      <c r="AW7" s="18">
        <f>VLOOKUP($I7,'predicted contributions sorted'!$A$3:$CZ$201,41)</f>
        <v>0.25709887482080329</v>
      </c>
      <c r="AX7" s="18">
        <f>VLOOKUP($I7,'predicted contributions sorted'!$A$3:$CZ$201,42)</f>
        <v>-1.2909001959659614</v>
      </c>
      <c r="AY7" s="18">
        <f>VLOOKUP($I7,'predicted contributions sorted'!$A$3:$CZ$201,43)</f>
        <v>4.5114210205335539</v>
      </c>
      <c r="AZ7" s="18">
        <f>VLOOKUP($I7,'predicted contributions sorted'!$A$3:$CZ$201,44)</f>
        <v>2.4752062408376307</v>
      </c>
      <c r="BA7" s="18">
        <f>VLOOKUP($I7,'predicted contributions sorted'!$A$3:$CZ$201,45)</f>
        <v>-1.8018262414292878</v>
      </c>
      <c r="BB7" s="18">
        <f>VLOOKUP($I7,'predicted contributions sorted'!$A$3:$CZ$201,46)</f>
        <v>0.18181818181818182</v>
      </c>
      <c r="BC7" s="18">
        <f>VLOOKUP($I7,'predicted contributions sorted'!$A$3:$CZ$201,47)</f>
        <v>0.15151515151515149</v>
      </c>
      <c r="BD7" s="18">
        <f>VLOOKUP($I7,'predicted contributions sorted'!$A$3:$CZ$201,48)</f>
        <v>0.33333333333333331</v>
      </c>
      <c r="BE7" s="18">
        <f>VLOOKUP($I7,'predicted contributions sorted'!$A$3:$CZ$201,49)</f>
        <v>13.181818181818182</v>
      </c>
      <c r="BF7" s="18">
        <f>VLOOKUP($I7,'predicted contributions sorted'!$A$3:$CZ$201,50)</f>
        <v>-3.5570770414062342E-2</v>
      </c>
      <c r="BG7" s="18">
        <f>VLOOKUP($I7,'predicted contributions sorted'!$A$3:$CZ$201,51)</f>
        <v>0.15402871110403743</v>
      </c>
      <c r="BH7" s="18">
        <f>VLOOKUP($I7,'predicted contributions sorted'!$A$3:$CZ$201,52)</f>
        <v>-1.9864707560676076E-3</v>
      </c>
      <c r="BI7" s="18">
        <f>VLOOKUP($I7,'predicted contributions sorted'!$A$3:$CZ$201,53)</f>
        <v>0.52338013116455517</v>
      </c>
      <c r="BJ7" s="18">
        <f>VLOOKUP($I7,'predicted contributions sorted'!$A$3:$CZ$201,54)</f>
        <v>-0.20823390215701465</v>
      </c>
      <c r="BK7" s="18">
        <f>VLOOKUP($I7,'predicted contributions sorted'!$A$3:$CZ$201,55)</f>
        <v>13.854646834634067</v>
      </c>
      <c r="BL7" s="18">
        <f>VLOOKUP($I7,'predicted contributions sorted'!$A$3:$CZ$201,56)</f>
        <v>-5.2157799077057048</v>
      </c>
      <c r="BM7" s="18">
        <f>VLOOKUP($I7,'predicted contributions sorted'!$A$3:$CZ$201,57)</f>
        <v>-1.0000000000000004</v>
      </c>
    </row>
    <row r="8" spans="1:65" x14ac:dyDescent="0.25">
      <c r="A8" s="55"/>
      <c r="B8" s="31" t="s">
        <v>33</v>
      </c>
      <c r="C8" s="55">
        <f>INDEX(rankings!$C:$C,MATCH(C7,rankings!$A:$A,0),1)</f>
        <v>14</v>
      </c>
      <c r="D8" s="55">
        <f>INDEX(rankings!$C:$C,MATCH(D7,rankings!$A:$A,0),1)</f>
        <v>28</v>
      </c>
      <c r="E8" s="55">
        <f>INDEX(rankings!$C:$C,MATCH(E7,rankings!$A:$A,0),1)</f>
        <v>4</v>
      </c>
      <c r="F8" s="55"/>
      <c r="H8" s="15" t="s">
        <v>47</v>
      </c>
      <c r="I8" s="15">
        <f>E7</f>
        <v>4539</v>
      </c>
      <c r="J8" s="15" t="str">
        <f>VLOOKUP(I8,'seed values sorted'!$A$3:$ZZ$8231,2)</f>
        <v>KAOTIC Robotics</v>
      </c>
      <c r="K8" s="20">
        <f>VLOOKUP($I8,'predicted contributions sorted'!$A$3:$CZ$201,3)</f>
        <v>1838.3684386382715</v>
      </c>
      <c r="L8" s="18">
        <f>VLOOKUP($I8,'predicted contributions sorted'!$A$3:$CZ$201,4)</f>
        <v>186.50259500775181</v>
      </c>
      <c r="M8" s="18">
        <f>VLOOKUP($I8,'predicted contributions sorted'!$A$3:$CZ$201,5)</f>
        <v>178.14006853197949</v>
      </c>
      <c r="N8" s="18">
        <f>VLOOKUP($I8,'predicted contributions sorted'!$A$3:$CZ$201,6)</f>
        <v>1.5170915186050773</v>
      </c>
      <c r="O8" s="18">
        <f>VLOOKUP($I8,'predicted contributions sorted'!$A$3:$CZ$201,7)</f>
        <v>18.521707603859245</v>
      </c>
      <c r="P8" s="18">
        <f>VLOOKUP($I8,'predicted contributions sorted'!$A$3:$CZ$201,8)</f>
        <v>144.39320280890934</v>
      </c>
      <c r="Q8" s="18">
        <f>VLOOKUP($I8,'predicted contributions sorted'!$A$3:$CZ$201,9)</f>
        <v>27.605223323581995</v>
      </c>
      <c r="R8" s="18">
        <f>VLOOKUP($I8,'predicted contributions sorted'!$A$3:$CZ$201,10)</f>
        <v>-0.99999999999999878</v>
      </c>
      <c r="S8" s="18">
        <f>VLOOKUP($I8,'predicted contributions sorted'!$A$3:$CZ$201,11)</f>
        <v>-0.99999999999999878</v>
      </c>
      <c r="T8" s="18">
        <f>VLOOKUP($I8,'predicted contributions sorted'!$A$3:$CZ$201,12)</f>
        <v>-0.99999999999999878</v>
      </c>
      <c r="U8" s="18">
        <f>VLOOKUP($I8,'predicted contributions sorted'!$A$3:$CZ$201,13)</f>
        <v>0.34300877707146538</v>
      </c>
      <c r="V8" s="18">
        <f>VLOOKUP($I8,'predicted contributions sorted'!$A$3:$CZ$201,14)</f>
        <v>-0.99999999999999878</v>
      </c>
      <c r="W8" s="18">
        <f>VLOOKUP($I8,'predicted contributions sorted'!$A$3:$CZ$201,15)</f>
        <v>-0.99999999999999878</v>
      </c>
      <c r="X8" s="18">
        <f>VLOOKUP($I8,'predicted contributions sorted'!$A$3:$CZ$201,16)</f>
        <v>4.7704045525983538</v>
      </c>
      <c r="Y8" s="18">
        <f>VLOOKUP($I8,'predicted contributions sorted'!$A$3:$CZ$201,17)</f>
        <v>1</v>
      </c>
      <c r="Z8" s="18">
        <f>VLOOKUP($I8,'predicted contributions sorted'!$A$3:$CZ$201,18)</f>
        <v>6.1628391025425406</v>
      </c>
      <c r="AA8" s="18">
        <f>VLOOKUP($I8,'predicted contributions sorted'!$A$3:$CZ$201,19)</f>
        <v>0.52708114509836357</v>
      </c>
      <c r="AB8" s="18">
        <f>VLOOKUP($I8,'predicted contributions sorted'!$A$3:$CZ$201,20)</f>
        <v>0.71281242308790349</v>
      </c>
      <c r="AC8" s="18">
        <f>VLOOKUP($I8,'predicted contributions sorted'!$A$3:$CZ$201,21)</f>
        <v>-4.830915245903921E-2</v>
      </c>
      <c r="AD8" s="18">
        <f>VLOOKUP($I8,'predicted contributions sorted'!$A$3:$CZ$201,22)</f>
        <v>13.751303051260889</v>
      </c>
      <c r="AE8" s="18">
        <f>VLOOKUP($I8,'predicted contributions sorted'!$A$3:$CZ$201,23)</f>
        <v>12.593135133360944</v>
      </c>
      <c r="AF8" s="18">
        <f>VLOOKUP($I8,'predicted contributions sorted'!$A$3:$CZ$201,24)</f>
        <v>0.28463107344997074</v>
      </c>
      <c r="AG8" s="18">
        <f>VLOOKUP($I8,'predicted contributions sorted'!$A$3:$CZ$201,25)</f>
        <v>62.505965907355844</v>
      </c>
      <c r="AH8" s="18">
        <f>VLOOKUP($I8,'predicted contributions sorted'!$A$3:$CZ$201,26)</f>
        <v>1.0051766783179941</v>
      </c>
      <c r="AI8" s="18">
        <f>VLOOKUP($I8,'predicted contributions sorted'!$A$3:$CZ$201,27)</f>
        <v>4.6592195909487719</v>
      </c>
      <c r="AJ8" s="18">
        <f>VLOOKUP($I8,'predicted contributions sorted'!$A$3:$CZ$201,28)</f>
        <v>55.014094264105907</v>
      </c>
      <c r="AK8" s="18">
        <f>VLOOKUP($I8,'predicted contributions sorted'!$A$3:$CZ$201,29)</f>
        <v>1.0680780861004939</v>
      </c>
      <c r="AL8" s="18">
        <f>VLOOKUP($I8,'predicted contributions sorted'!$A$3:$CZ$201,30)</f>
        <v>3.5315843048685256</v>
      </c>
      <c r="AM8" s="18">
        <f>VLOOKUP($I8,'predicted contributions sorted'!$A$3:$CZ$201,31)</f>
        <v>125.71086406727902</v>
      </c>
      <c r="AN8" s="18">
        <f>VLOOKUP($I8,'predicted contributions sorted'!$A$3:$CZ$201,32)</f>
        <v>131.31398178512097</v>
      </c>
      <c r="AO8" s="18">
        <f>VLOOKUP($I8,'predicted contributions sorted'!$A$3:$CZ$201,33)</f>
        <v>0.41165310002206035</v>
      </c>
      <c r="AP8" s="18">
        <f>VLOOKUP($I8,'predicted contributions sorted'!$A$3:$CZ$201,34)</f>
        <v>0.76179855745901504</v>
      </c>
      <c r="AQ8" s="18">
        <f>VLOOKUP($I8,'predicted contributions sorted'!$A$3:$CZ$201,35)</f>
        <v>0.13142421448725145</v>
      </c>
      <c r="AR8" s="18">
        <f>VLOOKUP($I8,'predicted contributions sorted'!$A$3:$CZ$201,36)</f>
        <v>1.2487925695337456</v>
      </c>
      <c r="AS8" s="18">
        <f>VLOOKUP($I8,'predicted contributions sorted'!$A$3:$CZ$201,37)</f>
        <v>1.375967357339589</v>
      </c>
      <c r="AT8" s="18">
        <f>VLOOKUP($I8,'predicted contributions sorted'!$A$3:$CZ$201,38)</f>
        <v>0.36484075687481349</v>
      </c>
      <c r="AU8" s="18">
        <f>VLOOKUP($I8,'predicted contributions sorted'!$A$3:$CZ$201,39)</f>
        <v>1.395158580764825</v>
      </c>
      <c r="AV8" s="18">
        <f>VLOOKUP($I8,'predicted contributions sorted'!$A$3:$CZ$201,40)</f>
        <v>1.598701833527425</v>
      </c>
      <c r="AW8" s="18">
        <f>VLOOKUP($I8,'predicted contributions sorted'!$A$3:$CZ$201,41)</f>
        <v>8.143275076507589E-2</v>
      </c>
      <c r="AX8" s="18">
        <f>VLOOKUP($I8,'predicted contributions sorted'!$A$3:$CZ$201,42)</f>
        <v>18.682338741630144</v>
      </c>
      <c r="AY8" s="18">
        <f>VLOOKUP($I8,'predicted contributions sorted'!$A$3:$CZ$201,43)</f>
        <v>0.60237645303648901</v>
      </c>
      <c r="AZ8" s="18">
        <f>VLOOKUP($I8,'predicted contributions sorted'!$A$3:$CZ$201,44)</f>
        <v>13.850034362839866</v>
      </c>
      <c r="BA8" s="18">
        <f>VLOOKUP($I8,'predicted contributions sorted'!$A$3:$CZ$201,45)</f>
        <v>13.152812507705642</v>
      </c>
      <c r="BB8" s="18">
        <f>VLOOKUP($I8,'predicted contributions sorted'!$A$3:$CZ$201,46)</f>
        <v>0.41176470588235292</v>
      </c>
      <c r="BC8" s="18">
        <f>VLOOKUP($I8,'predicted contributions sorted'!$A$3:$CZ$201,47)</f>
        <v>0.42156862745098034</v>
      </c>
      <c r="BD8" s="18">
        <f>VLOOKUP($I8,'predicted contributions sorted'!$A$3:$CZ$201,48)</f>
        <v>0.83333333333333326</v>
      </c>
      <c r="BE8" s="18">
        <f>VLOOKUP($I8,'predicted contributions sorted'!$A$3:$CZ$201,49)</f>
        <v>26.176470588235293</v>
      </c>
      <c r="BF8" s="18">
        <f>VLOOKUP($I8,'predicted contributions sorted'!$A$3:$CZ$201,50)</f>
        <v>0.1300508833381184</v>
      </c>
      <c r="BG8" s="18">
        <f>VLOOKUP($I8,'predicted contributions sorted'!$A$3:$CZ$201,51)</f>
        <v>0.43521437161180271</v>
      </c>
      <c r="BH8" s="18">
        <f>VLOOKUP($I8,'predicted contributions sorted'!$A$3:$CZ$201,52)</f>
        <v>-0.12628651874602095</v>
      </c>
      <c r="BI8" s="18">
        <f>VLOOKUP($I8,'predicted contributions sorted'!$A$3:$CZ$201,53)</f>
        <v>7.5894737206823049E-2</v>
      </c>
      <c r="BJ8" s="18">
        <f>VLOOKUP($I8,'predicted contributions sorted'!$A$3:$CZ$201,54)</f>
        <v>-0.13584508604240725</v>
      </c>
      <c r="BK8" s="18">
        <f>VLOOKUP($I8,'predicted contributions sorted'!$A$3:$CZ$201,55)</f>
        <v>4.073440288229591</v>
      </c>
      <c r="BL8" s="18">
        <f>VLOOKUP($I8,'predicted contributions sorted'!$A$3:$CZ$201,56)</f>
        <v>-4.0275597447902847</v>
      </c>
      <c r="BM8" s="18">
        <f>VLOOKUP($I8,'predicted contributions sorted'!$A$3:$CZ$201,57)</f>
        <v>-0.99999999999999878</v>
      </c>
    </row>
    <row r="9" spans="1:65" x14ac:dyDescent="0.25">
      <c r="A9" s="55"/>
      <c r="B9" s="31" t="s">
        <v>2810</v>
      </c>
      <c r="C9" s="55">
        <f>INDEX(rankings!$D:$D,MATCH(C7,rankings!$A:$A,0),1)</f>
        <v>1.81</v>
      </c>
      <c r="D9" s="55">
        <f>INDEX(rankings!$D:$D,MATCH(D7,rankings!$A:$A,0),1)</f>
        <v>1.27</v>
      </c>
      <c r="E9" s="55">
        <f>INDEX(rankings!$D:$D,MATCH(E7,rankings!$A:$A,0),1)</f>
        <v>2.54</v>
      </c>
      <c r="F9" s="55"/>
      <c r="H9" s="14" t="s">
        <v>48</v>
      </c>
      <c r="I9" s="14">
        <f>C22</f>
        <v>3277</v>
      </c>
      <c r="J9" s="14" t="str">
        <f>VLOOKUP(I9,'seed values sorted'!$A$3:$ZZ$8231,2)</f>
        <v>ProDigi</v>
      </c>
      <c r="K9" s="21">
        <f>VLOOKUP($I9,'predicted contributions sorted'!$A$3:$CZ$201,3)</f>
        <v>1566.3878925949407</v>
      </c>
      <c r="L9" s="19">
        <f>VLOOKUP($I9,'predicted contributions sorted'!$A$3:$CZ$201,4)</f>
        <v>93.32803313170146</v>
      </c>
      <c r="M9" s="19">
        <f>VLOOKUP($I9,'predicted contributions sorted'!$A$3:$CZ$201,5)</f>
        <v>44.681457073845735</v>
      </c>
      <c r="N9" s="19">
        <f>VLOOKUP($I9,'predicted contributions sorted'!$A$3:$CZ$201,6)</f>
        <v>0.82191504107959146</v>
      </c>
      <c r="O9" s="19">
        <f>VLOOKUP($I9,'predicted contributions sorted'!$A$3:$CZ$201,7)</f>
        <v>3.6995012149348989</v>
      </c>
      <c r="P9" s="19">
        <f>VLOOKUP($I9,'predicted contributions sorted'!$A$3:$CZ$201,8)</f>
        <v>75.710390656630565</v>
      </c>
      <c r="Q9" s="19">
        <f>VLOOKUP($I9,'predicted contributions sorted'!$A$3:$CZ$201,9)</f>
        <v>7.2972003171092146</v>
      </c>
      <c r="R9" s="19">
        <f>VLOOKUP($I9,'predicted contributions sorted'!$A$3:$CZ$201,10)</f>
        <v>-1</v>
      </c>
      <c r="S9" s="19">
        <f>VLOOKUP($I9,'predicted contributions sorted'!$A$3:$CZ$201,11)</f>
        <v>-1</v>
      </c>
      <c r="T9" s="19">
        <f>VLOOKUP($I9,'predicted contributions sorted'!$A$3:$CZ$201,12)</f>
        <v>-1</v>
      </c>
      <c r="U9" s="19">
        <f>VLOOKUP($I9,'predicted contributions sorted'!$A$3:$CZ$201,13)</f>
        <v>0.3239387172339187</v>
      </c>
      <c r="V9" s="19">
        <f>VLOOKUP($I9,'predicted contributions sorted'!$A$3:$CZ$201,14)</f>
        <v>-1</v>
      </c>
      <c r="W9" s="19">
        <f>VLOOKUP($I9,'predicted contributions sorted'!$A$3:$CZ$201,15)</f>
        <v>-1</v>
      </c>
      <c r="X9" s="19">
        <f>VLOOKUP($I9,'predicted contributions sorted'!$A$3:$CZ$201,16)</f>
        <v>3.0524508652833151</v>
      </c>
      <c r="Y9" s="19">
        <f>VLOOKUP($I9,'predicted contributions sorted'!$A$3:$CZ$201,17)</f>
        <v>0.7142857142857143</v>
      </c>
      <c r="Z9" s="19">
        <f>VLOOKUP($I9,'predicted contributions sorted'!$A$3:$CZ$201,18)</f>
        <v>0.50419912811730494</v>
      </c>
      <c r="AA9" s="19">
        <f>VLOOKUP($I9,'predicted contributions sorted'!$A$3:$CZ$201,19)</f>
        <v>0.14568019664928963</v>
      </c>
      <c r="AB9" s="19">
        <f>VLOOKUP($I9,'predicted contributions sorted'!$A$3:$CZ$201,20)</f>
        <v>-0.18067395329151312</v>
      </c>
      <c r="AC9" s="19">
        <f>VLOOKUP($I9,'predicted contributions sorted'!$A$3:$CZ$201,21)</f>
        <v>9.7647047092683709E-2</v>
      </c>
      <c r="AD9" s="19">
        <f>VLOOKUP($I9,'predicted contributions sorted'!$A$3:$CZ$201,22)</f>
        <v>0.64705034965158337</v>
      </c>
      <c r="AE9" s="19">
        <f>VLOOKUP($I9,'predicted contributions sorted'!$A$3:$CZ$201,23)</f>
        <v>3.668185828578487</v>
      </c>
      <c r="AF9" s="19">
        <f>VLOOKUP($I9,'predicted contributions sorted'!$A$3:$CZ$201,24)</f>
        <v>0.20257226264877809</v>
      </c>
      <c r="AG9" s="19">
        <f>VLOOKUP($I9,'predicted contributions sorted'!$A$3:$CZ$201,25)</f>
        <v>34.651969806278601</v>
      </c>
      <c r="AH9" s="19">
        <f>VLOOKUP($I9,'predicted contributions sorted'!$A$3:$CZ$201,26)</f>
        <v>2.6872937587726735</v>
      </c>
      <c r="AI9" s="19">
        <f>VLOOKUP($I9,'predicted contributions sorted'!$A$3:$CZ$201,27)</f>
        <v>2.1196772852306283</v>
      </c>
      <c r="AJ9" s="19">
        <f>VLOOKUP($I9,'predicted contributions sorted'!$A$3:$CZ$201,28)</f>
        <v>34.564615277693285</v>
      </c>
      <c r="AK9" s="19">
        <f>VLOOKUP($I9,'predicted contributions sorted'!$A$3:$CZ$201,29)</f>
        <v>0.88715230266814626</v>
      </c>
      <c r="AL9" s="19">
        <f>VLOOKUP($I9,'predicted contributions sorted'!$A$3:$CZ$201,30)</f>
        <v>-0.55853162792338396</v>
      </c>
      <c r="AM9" s="19">
        <f>VLOOKUP($I9,'predicted contributions sorted'!$A$3:$CZ$201,31)</f>
        <v>70.777730741279242</v>
      </c>
      <c r="AN9" s="19">
        <f>VLOOKUP($I9,'predicted contributions sorted'!$A$3:$CZ$201,32)</f>
        <v>40.678059098024228</v>
      </c>
      <c r="AO9" s="19">
        <f>VLOOKUP($I9,'predicted contributions sorted'!$A$3:$CZ$201,33)</f>
        <v>0.41310388303696421</v>
      </c>
      <c r="AP9" s="19">
        <f>VLOOKUP($I9,'predicted contributions sorted'!$A$3:$CZ$201,34)</f>
        <v>0.24202931543352152</v>
      </c>
      <c r="AQ9" s="19">
        <f>VLOOKUP($I9,'predicted contributions sorted'!$A$3:$CZ$201,35)</f>
        <v>0.39755755836167767</v>
      </c>
      <c r="AR9" s="19">
        <f>VLOOKUP($I9,'predicted contributions sorted'!$A$3:$CZ$201,36)</f>
        <v>0.28045625815345282</v>
      </c>
      <c r="AS9" s="19">
        <f>VLOOKUP($I9,'predicted contributions sorted'!$A$3:$CZ$201,37)</f>
        <v>0.39852298698393718</v>
      </c>
      <c r="AT9" s="19">
        <f>VLOOKUP($I9,'predicted contributions sorted'!$A$3:$CZ$201,38)</f>
        <v>0.32437507356567941</v>
      </c>
      <c r="AU9" s="19">
        <f>VLOOKUP($I9,'predicted contributions sorted'!$A$3:$CZ$201,39)</f>
        <v>0.30719284365442368</v>
      </c>
      <c r="AV9" s="19">
        <f>VLOOKUP($I9,'predicted contributions sorted'!$A$3:$CZ$201,40)</f>
        <v>0.34597968065283069</v>
      </c>
      <c r="AW9" s="19">
        <f>VLOOKUP($I9,'predicted contributions sorted'!$A$3:$CZ$201,41)</f>
        <v>0.2896402100858016</v>
      </c>
      <c r="AX9" s="19">
        <f>VLOOKUP($I9,'predicted contributions sorted'!$A$3:$CZ$201,42)</f>
        <v>4.932659915351449</v>
      </c>
      <c r="AY9" s="19">
        <f>VLOOKUP($I9,'predicted contributions sorted'!$A$3:$CZ$201,43)</f>
        <v>2.2444115328823235</v>
      </c>
      <c r="AZ9" s="19">
        <f>VLOOKUP($I9,'predicted contributions sorted'!$A$3:$CZ$201,44)</f>
        <v>1.5023223940194081</v>
      </c>
      <c r="BA9" s="19">
        <f>VLOOKUP($I9,'predicted contributions sorted'!$A$3:$CZ$201,45)</f>
        <v>3.5504663902074785</v>
      </c>
      <c r="BB9" s="19">
        <f>VLOOKUP($I9,'predicted contributions sorted'!$A$3:$CZ$201,46)</f>
        <v>0.21428571428571427</v>
      </c>
      <c r="BC9" s="19">
        <f>VLOOKUP($I9,'predicted contributions sorted'!$A$3:$CZ$201,47)</f>
        <v>0.19047619047619047</v>
      </c>
      <c r="BD9" s="19">
        <f>VLOOKUP($I9,'predicted contributions sorted'!$A$3:$CZ$201,48)</f>
        <v>0.40476190476190477</v>
      </c>
      <c r="BE9" s="19">
        <f>VLOOKUP($I9,'predicted contributions sorted'!$A$3:$CZ$201,49)</f>
        <v>14.642857142857142</v>
      </c>
      <c r="BF9" s="19">
        <f>VLOOKUP($I9,'predicted contributions sorted'!$A$3:$CZ$201,50)</f>
        <v>-3.4389051535234361E-3</v>
      </c>
      <c r="BG9" s="19">
        <f>VLOOKUP($I9,'predicted contributions sorted'!$A$3:$CZ$201,51)</f>
        <v>-0.35089994048826595</v>
      </c>
      <c r="BH9" s="19">
        <f>VLOOKUP($I9,'predicted contributions sorted'!$A$3:$CZ$201,52)</f>
        <v>4.8910476080292899E-2</v>
      </c>
      <c r="BI9" s="19">
        <f>VLOOKUP($I9,'predicted contributions sorted'!$A$3:$CZ$201,53)</f>
        <v>-6.9438420668360423E-2</v>
      </c>
      <c r="BJ9" s="19">
        <f>VLOOKUP($I9,'predicted contributions sorted'!$A$3:$CZ$201,54)</f>
        <v>0.258253511269597</v>
      </c>
      <c r="BK9" s="19">
        <f>VLOOKUP($I9,'predicted contributions sorted'!$A$3:$CZ$201,55)</f>
        <v>-3.4904602191503438</v>
      </c>
      <c r="BL9" s="19">
        <f>VLOOKUP($I9,'predicted contributions sorted'!$A$3:$CZ$201,56)</f>
        <v>6.7008901621413877</v>
      </c>
      <c r="BM9" s="19">
        <f>VLOOKUP($I9,'predicted contributions sorted'!$A$3:$CZ$201,57)</f>
        <v>-1</v>
      </c>
    </row>
    <row r="10" spans="1:65" x14ac:dyDescent="0.25">
      <c r="A10" s="55"/>
      <c r="B10" s="31" t="s">
        <v>2821</v>
      </c>
      <c r="C10" s="57">
        <f>L6</f>
        <v>117.93505576603177</v>
      </c>
      <c r="D10" s="57">
        <f>L7</f>
        <v>21.033884846432933</v>
      </c>
      <c r="E10" s="57">
        <f>L8</f>
        <v>186.50259500775181</v>
      </c>
      <c r="F10" s="55"/>
      <c r="H10" s="14" t="s">
        <v>49</v>
      </c>
      <c r="I10" s="14">
        <f>D22</f>
        <v>3298</v>
      </c>
      <c r="J10" s="14" t="str">
        <f>VLOOKUP(I10,'seed values sorted'!$A$3:$ZZ$8231,2)</f>
        <v>ArrowBots</v>
      </c>
      <c r="K10" s="21">
        <f>VLOOKUP($I10,'predicted contributions sorted'!$A$3:$CZ$201,3)</f>
        <v>1386.5837205547414</v>
      </c>
      <c r="L10" s="19">
        <f>VLOOKUP($I10,'predicted contributions sorted'!$A$3:$CZ$201,4)</f>
        <v>32.041100594576434</v>
      </c>
      <c r="M10" s="19">
        <f>VLOOKUP($I10,'predicted contributions sorted'!$A$3:$CZ$201,5)</f>
        <v>-126.50591404896757</v>
      </c>
      <c r="N10" s="19">
        <f>VLOOKUP($I10,'predicted contributions sorted'!$A$3:$CZ$201,6)</f>
        <v>-0.16586749435778203</v>
      </c>
      <c r="O10" s="19">
        <f>VLOOKUP($I10,'predicted contributions sorted'!$A$3:$CZ$201,7)</f>
        <v>11.556032682967622</v>
      </c>
      <c r="P10" s="19">
        <f>VLOOKUP($I10,'predicted contributions sorted'!$A$3:$CZ$201,8)</f>
        <v>16.325291276687825</v>
      </c>
      <c r="Q10" s="19">
        <f>VLOOKUP($I10,'predicted contributions sorted'!$A$3:$CZ$201,9)</f>
        <v>2.5715555856517023</v>
      </c>
      <c r="R10" s="19">
        <f>VLOOKUP($I10,'predicted contributions sorted'!$A$3:$CZ$201,10)</f>
        <v>-0.99999999999999878</v>
      </c>
      <c r="S10" s="19">
        <f>VLOOKUP($I10,'predicted contributions sorted'!$A$3:$CZ$201,11)</f>
        <v>-0.99999999999999878</v>
      </c>
      <c r="T10" s="19">
        <f>VLOOKUP($I10,'predicted contributions sorted'!$A$3:$CZ$201,12)</f>
        <v>-0.99999999999999878</v>
      </c>
      <c r="U10" s="19">
        <f>VLOOKUP($I10,'predicted contributions sorted'!$A$3:$CZ$201,13)</f>
        <v>0.26405681695982208</v>
      </c>
      <c r="V10" s="19">
        <f>VLOOKUP($I10,'predicted contributions sorted'!$A$3:$CZ$201,14)</f>
        <v>-0.99999999999999878</v>
      </c>
      <c r="W10" s="19">
        <f>VLOOKUP($I10,'predicted contributions sorted'!$A$3:$CZ$201,15)</f>
        <v>-0.99999999999999878</v>
      </c>
      <c r="X10" s="19">
        <f>VLOOKUP($I10,'predicted contributions sorted'!$A$3:$CZ$201,16)</f>
        <v>3.820375657409623</v>
      </c>
      <c r="Y10" s="19">
        <f>VLOOKUP($I10,'predicted contributions sorted'!$A$3:$CZ$201,17)</f>
        <v>0.81818181818181823</v>
      </c>
      <c r="Z10" s="19">
        <f>VLOOKUP($I10,'predicted contributions sorted'!$A$3:$CZ$201,18)</f>
        <v>4.0246842651459342</v>
      </c>
      <c r="AA10" s="19">
        <f>VLOOKUP($I10,'predicted contributions sorted'!$A$3:$CZ$201,19)</f>
        <v>0.37722755519798729</v>
      </c>
      <c r="AB10" s="19">
        <f>VLOOKUP($I10,'predicted contributions sorted'!$A$3:$CZ$201,20)</f>
        <v>-0.15685575236693294</v>
      </c>
      <c r="AC10" s="19">
        <f>VLOOKUP($I10,'predicted contributions sorted'!$A$3:$CZ$201,21)</f>
        <v>-0.31330889691020464</v>
      </c>
      <c r="AD10" s="19">
        <f>VLOOKUP($I10,'predicted contributions sorted'!$A$3:$CZ$201,22)</f>
        <v>7.7356570255580008</v>
      </c>
      <c r="AE10" s="19">
        <f>VLOOKUP($I10,'predicted contributions sorted'!$A$3:$CZ$201,23)</f>
        <v>5.0338636367431739</v>
      </c>
      <c r="AF10" s="19">
        <f>VLOOKUP($I10,'predicted contributions sorted'!$A$3:$CZ$201,24)</f>
        <v>0.28267783003929653</v>
      </c>
      <c r="AG10" s="19">
        <f>VLOOKUP($I10,'predicted contributions sorted'!$A$3:$CZ$201,25)</f>
        <v>20.768097119242015</v>
      </c>
      <c r="AH10" s="19">
        <f>VLOOKUP($I10,'predicted contributions sorted'!$A$3:$CZ$201,26)</f>
        <v>1.199247324874007</v>
      </c>
      <c r="AI10" s="19">
        <f>VLOOKUP($I10,'predicted contributions sorted'!$A$3:$CZ$201,27)</f>
        <v>-0.77566938572617516</v>
      </c>
      <c r="AJ10" s="19">
        <f>VLOOKUP($I10,'predicted contributions sorted'!$A$3:$CZ$201,28)</f>
        <v>-2.6288228824144735</v>
      </c>
      <c r="AK10" s="19">
        <f>VLOOKUP($I10,'predicted contributions sorted'!$A$3:$CZ$201,29)</f>
        <v>-2.1012062349782576E-2</v>
      </c>
      <c r="AL10" s="19">
        <f>VLOOKUP($I10,'predicted contributions sorted'!$A$3:$CZ$201,30)</f>
        <v>-1.4141932945132829</v>
      </c>
      <c r="AM10" s="19">
        <f>VLOOKUP($I10,'predicted contributions sorted'!$A$3:$CZ$201,31)</f>
        <v>15.949411556588061</v>
      </c>
      <c r="AN10" s="19">
        <f>VLOOKUP($I10,'predicted contributions sorted'!$A$3:$CZ$201,32)</f>
        <v>-82.906479989300607</v>
      </c>
      <c r="AO10" s="19">
        <f>VLOOKUP($I10,'predicted contributions sorted'!$A$3:$CZ$201,33)</f>
        <v>0.12321493490410992</v>
      </c>
      <c r="AP10" s="19">
        <f>VLOOKUP($I10,'predicted contributions sorted'!$A$3:$CZ$201,34)</f>
        <v>-1.8702846549457711E-3</v>
      </c>
      <c r="AQ10" s="19">
        <f>VLOOKUP($I10,'predicted contributions sorted'!$A$3:$CZ$201,35)</f>
        <v>0.3641743799773649</v>
      </c>
      <c r="AR10" s="19">
        <f>VLOOKUP($I10,'predicted contributions sorted'!$A$3:$CZ$201,36)</f>
        <v>0.3197337037574437</v>
      </c>
      <c r="AS10" s="19">
        <f>VLOOKUP($I10,'predicted contributions sorted'!$A$3:$CZ$201,37)</f>
        <v>0.41261376209130085</v>
      </c>
      <c r="AT10" s="19">
        <f>VLOOKUP($I10,'predicted contributions sorted'!$A$3:$CZ$201,38)</f>
        <v>0.33221466095221286</v>
      </c>
      <c r="AU10" s="19">
        <f>VLOOKUP($I10,'predicted contributions sorted'!$A$3:$CZ$201,39)</f>
        <v>-0.33190611260669844</v>
      </c>
      <c r="AV10" s="19">
        <f>VLOOKUP($I10,'predicted contributions sorted'!$A$3:$CZ$201,40)</f>
        <v>-0.33556753341640594</v>
      </c>
      <c r="AW10" s="19">
        <f>VLOOKUP($I10,'predicted contributions sorted'!$A$3:$CZ$201,41)</f>
        <v>0.34601785803279372</v>
      </c>
      <c r="AX10" s="19">
        <f>VLOOKUP($I10,'predicted contributions sorted'!$A$3:$CZ$201,42)</f>
        <v>0.37587972009974607</v>
      </c>
      <c r="AY10" s="19">
        <f>VLOOKUP($I10,'predicted contributions sorted'!$A$3:$CZ$201,43)</f>
        <v>1.4986140333023132</v>
      </c>
      <c r="AZ10" s="19">
        <f>VLOOKUP($I10,'predicted contributions sorted'!$A$3:$CZ$201,44)</f>
        <v>-2.9479789179490168</v>
      </c>
      <c r="BA10" s="19">
        <f>VLOOKUP($I10,'predicted contributions sorted'!$A$3:$CZ$201,45)</f>
        <v>4.0209204702984032</v>
      </c>
      <c r="BB10" s="19">
        <f>VLOOKUP($I10,'predicted contributions sorted'!$A$3:$CZ$201,46)</f>
        <v>0</v>
      </c>
      <c r="BC10" s="19">
        <f>VLOOKUP($I10,'predicted contributions sorted'!$A$3:$CZ$201,47)</f>
        <v>0.27272727272727271</v>
      </c>
      <c r="BD10" s="19">
        <f>VLOOKUP($I10,'predicted contributions sorted'!$A$3:$CZ$201,48)</f>
        <v>0.27272727272727271</v>
      </c>
      <c r="BE10" s="19">
        <f>VLOOKUP($I10,'predicted contributions sorted'!$A$3:$CZ$201,49)</f>
        <v>9.545454545454545</v>
      </c>
      <c r="BF10" s="19">
        <f>VLOOKUP($I10,'predicted contributions sorted'!$A$3:$CZ$201,50)</f>
        <v>-0.14383696768168655</v>
      </c>
      <c r="BG10" s="19">
        <f>VLOOKUP($I10,'predicted contributions sorted'!$A$3:$CZ$201,51)</f>
        <v>0.34489371068630631</v>
      </c>
      <c r="BH10" s="19">
        <f>VLOOKUP($I10,'predicted contributions sorted'!$A$3:$CZ$201,52)</f>
        <v>0.11293587061614109</v>
      </c>
      <c r="BI10" s="19">
        <f>VLOOKUP($I10,'predicted contributions sorted'!$A$3:$CZ$201,53)</f>
        <v>0.32597026951165459</v>
      </c>
      <c r="BJ10" s="19">
        <f>VLOOKUP($I10,'predicted contributions sorted'!$A$3:$CZ$201,54)</f>
        <v>4.0683533355149286E-2</v>
      </c>
      <c r="BK10" s="19">
        <f>VLOOKUP($I10,'predicted contributions sorted'!$A$3:$CZ$201,55)</f>
        <v>9.8737252912228985</v>
      </c>
      <c r="BL10" s="19">
        <f>VLOOKUP($I10,'predicted contributions sorted'!$A$3:$CZ$201,56)</f>
        <v>1.5817676869594404</v>
      </c>
      <c r="BM10" s="19">
        <f>VLOOKUP($I10,'predicted contributions sorted'!$A$3:$CZ$201,57)</f>
        <v>-0.99999999999999878</v>
      </c>
    </row>
    <row r="11" spans="1:65" x14ac:dyDescent="0.25">
      <c r="A11" s="55"/>
      <c r="B11" s="55"/>
      <c r="C11" s="57"/>
      <c r="D11" s="57"/>
      <c r="E11" s="57"/>
      <c r="F11" s="58"/>
      <c r="H11" s="14" t="s">
        <v>50</v>
      </c>
      <c r="I11" s="14">
        <f>E22</f>
        <v>4239</v>
      </c>
      <c r="J11" s="14" t="str">
        <f>VLOOKUP(I11,'seed values sorted'!$A$3:$ZZ$8231,2)</f>
        <v>WARPSPEED</v>
      </c>
      <c r="K11" s="21">
        <f>VLOOKUP($I11,'predicted contributions sorted'!$A$3:$CZ$201,3)</f>
        <v>1647.6630423655786</v>
      </c>
      <c r="L11" s="19">
        <f>VLOOKUP($I11,'predicted contributions sorted'!$A$3:$CZ$201,4)</f>
        <v>103.51321429244858</v>
      </c>
      <c r="M11" s="19">
        <f>VLOOKUP($I11,'predicted contributions sorted'!$A$3:$CZ$201,5)</f>
        <v>72.56565418783849</v>
      </c>
      <c r="N11" s="19">
        <f>VLOOKUP($I11,'predicted contributions sorted'!$A$3:$CZ$201,6)</f>
        <v>0.84890481817218599</v>
      </c>
      <c r="O11" s="19">
        <f>VLOOKUP($I11,'predicted contributions sorted'!$A$3:$CZ$201,7)</f>
        <v>7.1708527553492694</v>
      </c>
      <c r="P11" s="19">
        <f>VLOOKUP($I11,'predicted contributions sorted'!$A$3:$CZ$201,8)</f>
        <v>70.613105017180558</v>
      </c>
      <c r="Q11" s="19">
        <f>VLOOKUP($I11,'predicted contributions sorted'!$A$3:$CZ$201,9)</f>
        <v>13.507464061192621</v>
      </c>
      <c r="R11" s="19">
        <f>VLOOKUP($I11,'predicted contributions sorted'!$A$3:$CZ$201,10)</f>
        <v>-1.0000000000000002</v>
      </c>
      <c r="S11" s="19">
        <f>VLOOKUP($I11,'predicted contributions sorted'!$A$3:$CZ$201,11)</f>
        <v>-1.0000000000000002</v>
      </c>
      <c r="T11" s="19">
        <f>VLOOKUP($I11,'predicted contributions sorted'!$A$3:$CZ$201,12)</f>
        <v>-1.0000000000000002</v>
      </c>
      <c r="U11" s="19">
        <f>VLOOKUP($I11,'predicted contributions sorted'!$A$3:$CZ$201,13)</f>
        <v>0.43446270519349312</v>
      </c>
      <c r="V11" s="19">
        <f>VLOOKUP($I11,'predicted contributions sorted'!$A$3:$CZ$201,14)</f>
        <v>-1.0000000000000002</v>
      </c>
      <c r="W11" s="19">
        <f>VLOOKUP($I11,'predicted contributions sorted'!$A$3:$CZ$201,15)</f>
        <v>-1.0000000000000002</v>
      </c>
      <c r="X11" s="19">
        <f>VLOOKUP($I11,'predicted contributions sorted'!$A$3:$CZ$201,16)</f>
        <v>5.7323084461251401</v>
      </c>
      <c r="Y11" s="19">
        <f>VLOOKUP($I11,'predicted contributions sorted'!$A$3:$CZ$201,17)</f>
        <v>1</v>
      </c>
      <c r="Z11" s="19">
        <f>VLOOKUP($I11,'predicted contributions sorted'!$A$3:$CZ$201,18)</f>
        <v>0.51524115879093824</v>
      </c>
      <c r="AA11" s="19">
        <f>VLOOKUP($I11,'predicted contributions sorted'!$A$3:$CZ$201,19)</f>
        <v>6.710543519532039E-2</v>
      </c>
      <c r="AB11" s="19">
        <f>VLOOKUP($I11,'predicted contributions sorted'!$A$3:$CZ$201,20)</f>
        <v>0.20403099582112502</v>
      </c>
      <c r="AC11" s="19">
        <f>VLOOKUP($I11,'predicted contributions sorted'!$A$3:$CZ$201,21)</f>
        <v>-0.57477704270148822</v>
      </c>
      <c r="AD11" s="19">
        <f>VLOOKUP($I11,'predicted contributions sorted'!$A$3:$CZ$201,22)</f>
        <v>1.438544309224127</v>
      </c>
      <c r="AE11" s="19">
        <f>VLOOKUP($I11,'predicted contributions sorted'!$A$3:$CZ$201,23)</f>
        <v>4.02675552118406</v>
      </c>
      <c r="AF11" s="19">
        <f>VLOOKUP($I11,'predicted contributions sorted'!$A$3:$CZ$201,24)</f>
        <v>0.14100137185405806</v>
      </c>
      <c r="AG11" s="19">
        <f>VLOOKUP($I11,'predicted contributions sorted'!$A$3:$CZ$201,25)</f>
        <v>24.127785080311746</v>
      </c>
      <c r="AH11" s="19">
        <f>VLOOKUP($I11,'predicted contributions sorted'!$A$3:$CZ$201,26)</f>
        <v>0.85326887585597266</v>
      </c>
      <c r="AI11" s="19">
        <f>VLOOKUP($I11,'predicted contributions sorted'!$A$3:$CZ$201,27)</f>
        <v>0.33986192079664168</v>
      </c>
      <c r="AJ11" s="19">
        <f>VLOOKUP($I11,'predicted contributions sorted'!$A$3:$CZ$201,28)</f>
        <v>37.33455382397446</v>
      </c>
      <c r="AK11" s="19">
        <f>VLOOKUP($I11,'predicted contributions sorted'!$A$3:$CZ$201,29)</f>
        <v>1.4651710609434132</v>
      </c>
      <c r="AL11" s="19">
        <f>VLOOKUP($I11,'predicted contributions sorted'!$A$3:$CZ$201,30)</f>
        <v>1.6103330115045411</v>
      </c>
      <c r="AM11" s="19">
        <f>VLOOKUP($I11,'predicted contributions sorted'!$A$3:$CZ$201,31)</f>
        <v>63.412533836587372</v>
      </c>
      <c r="AN11" s="19">
        <f>VLOOKUP($I11,'predicted contributions sorted'!$A$3:$CZ$201,32)</f>
        <v>44.110930733620869</v>
      </c>
      <c r="AO11" s="19">
        <f>VLOOKUP($I11,'predicted contributions sorted'!$A$3:$CZ$201,33)</f>
        <v>0.31883239597418639</v>
      </c>
      <c r="AP11" s="19">
        <f>VLOOKUP($I11,'predicted contributions sorted'!$A$3:$CZ$201,34)</f>
        <v>0.52642402270920541</v>
      </c>
      <c r="AQ11" s="19">
        <f>VLOOKUP($I11,'predicted contributions sorted'!$A$3:$CZ$201,35)</f>
        <v>0.25365981812643157</v>
      </c>
      <c r="AR11" s="19">
        <f>VLOOKUP($I11,'predicted contributions sorted'!$A$3:$CZ$201,36)</f>
        <v>0.66017177840734853</v>
      </c>
      <c r="AS11" s="19">
        <f>VLOOKUP($I11,'predicted contributions sorted'!$A$3:$CZ$201,37)</f>
        <v>0.57214407226875275</v>
      </c>
      <c r="AT11" s="19">
        <f>VLOOKUP($I11,'predicted contributions sorted'!$A$3:$CZ$201,38)</f>
        <v>0.40381067407766957</v>
      </c>
      <c r="AU11" s="19">
        <f>VLOOKUP($I11,'predicted contributions sorted'!$A$3:$CZ$201,39)</f>
        <v>0.4732845084252148</v>
      </c>
      <c r="AV11" s="19">
        <f>VLOOKUP($I11,'predicted contributions sorted'!$A$3:$CZ$201,40)</f>
        <v>0.34154614114066095</v>
      </c>
      <c r="AW11" s="19">
        <f>VLOOKUP($I11,'predicted contributions sorted'!$A$3:$CZ$201,41)</f>
        <v>0.31344929390989212</v>
      </c>
      <c r="AX11" s="19">
        <f>VLOOKUP($I11,'predicted contributions sorted'!$A$3:$CZ$201,42)</f>
        <v>7.2005711805930961</v>
      </c>
      <c r="AY11" s="19">
        <f>VLOOKUP($I11,'predicted contributions sorted'!$A$3:$CZ$201,43)</f>
        <v>2.9380552852652255</v>
      </c>
      <c r="AZ11" s="19">
        <f>VLOOKUP($I11,'predicted contributions sorted'!$A$3:$CZ$201,44)</f>
        <v>3.4503879155849262</v>
      </c>
      <c r="BA11" s="19">
        <f>VLOOKUP($I11,'predicted contributions sorted'!$A$3:$CZ$201,45)</f>
        <v>7.1190208603424772</v>
      </c>
      <c r="BB11" s="19">
        <f>VLOOKUP($I11,'predicted contributions sorted'!$A$3:$CZ$201,46)</f>
        <v>0.21428571428571427</v>
      </c>
      <c r="BC11" s="19">
        <f>VLOOKUP($I11,'predicted contributions sorted'!$A$3:$CZ$201,47)</f>
        <v>0.25</v>
      </c>
      <c r="BD11" s="19">
        <f>VLOOKUP($I11,'predicted contributions sorted'!$A$3:$CZ$201,48)</f>
        <v>0.4642857142857143</v>
      </c>
      <c r="BE11" s="19">
        <f>VLOOKUP($I11,'predicted contributions sorted'!$A$3:$CZ$201,49)</f>
        <v>15.714285714285714</v>
      </c>
      <c r="BF11" s="19">
        <f>VLOOKUP($I11,'predicted contributions sorted'!$A$3:$CZ$201,50)</f>
        <v>3.9151932103310846E-2</v>
      </c>
      <c r="BG11" s="19">
        <f>VLOOKUP($I11,'predicted contributions sorted'!$A$3:$CZ$201,51)</f>
        <v>0.38928803792965722</v>
      </c>
      <c r="BH11" s="19">
        <f>VLOOKUP($I11,'predicted contributions sorted'!$A$3:$CZ$201,52)</f>
        <v>-0.147654602937348</v>
      </c>
      <c r="BI11" s="19">
        <f>VLOOKUP($I11,'predicted contributions sorted'!$A$3:$CZ$201,53)</f>
        <v>-0.19364549967805439</v>
      </c>
      <c r="BJ11" s="19">
        <f>VLOOKUP($I11,'predicted contributions sorted'!$A$3:$CZ$201,54)</f>
        <v>0.51767721292925206</v>
      </c>
      <c r="BK11" s="19">
        <f>VLOOKUP($I11,'predicted contributions sorted'!$A$3:$CZ$201,55)</f>
        <v>-2.8946973023030766</v>
      </c>
      <c r="BL11" s="19">
        <f>VLOOKUP($I11,'predicted contributions sorted'!$A$3:$CZ$201,56)</f>
        <v>12.203657308544573</v>
      </c>
      <c r="BM11" s="19">
        <f>VLOOKUP($I11,'predicted contributions sorted'!$A$3:$CZ$201,57)</f>
        <v>-1.0000000000000002</v>
      </c>
    </row>
    <row r="12" spans="1:65" x14ac:dyDescent="0.25">
      <c r="A12" s="55"/>
      <c r="B12" s="55" t="s">
        <v>66</v>
      </c>
      <c r="C12" s="55" t="s">
        <v>4065</v>
      </c>
      <c r="D12" s="55" t="s">
        <v>4066</v>
      </c>
      <c r="E12" s="55" t="s">
        <v>4067</v>
      </c>
      <c r="F12" s="55"/>
      <c r="H12" s="15" t="s">
        <v>64</v>
      </c>
      <c r="I12" s="15" t="s">
        <v>2744</v>
      </c>
      <c r="J12" s="15" t="s">
        <v>2744</v>
      </c>
      <c r="K12" s="18" t="str">
        <f>IF($B$2,"",VLOOKUP($A$2,q_match_data,110))</f>
        <v/>
      </c>
      <c r="L12" s="18" t="str">
        <f>IF($B$2,"",VLOOKUP($A$2,q_match_data,111))</f>
        <v/>
      </c>
      <c r="M12" s="18" t="str">
        <f>IF($B$2,"",VLOOKUP($A$2,q_match_data,112))</f>
        <v/>
      </c>
      <c r="N12" s="18" t="str">
        <f>IF($B$2,"",VLOOKUP($A$2,q_match_data,113))</f>
        <v/>
      </c>
      <c r="O12" s="18" t="str">
        <f>IF($B$2,"",VLOOKUP($A$2,q_match_data,114))</f>
        <v/>
      </c>
      <c r="P12" s="18" t="str">
        <f>IF($B$2,"",VLOOKUP($A$2,q_match_data,115))</f>
        <v/>
      </c>
      <c r="Q12" s="18" t="str">
        <f>IF($B$2,"",VLOOKUP($A$2,q_match_data,116))</f>
        <v/>
      </c>
      <c r="R12" s="18" t="str">
        <f>IF($B$2,"",VLOOKUP($A$2,q_match_data,117))</f>
        <v/>
      </c>
      <c r="S12" s="18" t="str">
        <f>IF($B$2,"",VLOOKUP($A$2,q_match_data,118))</f>
        <v/>
      </c>
      <c r="T12" s="18" t="str">
        <f>IF($B$2,"",VLOOKUP($A$2,q_match_data,119))</f>
        <v/>
      </c>
      <c r="U12" s="18" t="str">
        <f>IF($B$2,"",VLOOKUP($A$2,q_match_data,120))</f>
        <v/>
      </c>
      <c r="V12" s="18" t="str">
        <f>IF($B$2,"",VLOOKUP($A$2,q_match_data,121))</f>
        <v/>
      </c>
      <c r="W12" s="18" t="str">
        <f>IF($B$2,"",VLOOKUP($A$2,q_match_data,122))</f>
        <v/>
      </c>
      <c r="X12" s="18" t="str">
        <f>IF($B$2,"",VLOOKUP($A$2,q_match_data,123))</f>
        <v/>
      </c>
      <c r="Y12" s="18" t="str">
        <f>IF($B$2,"",VLOOKUP($A$2,q_match_data,124))</f>
        <v/>
      </c>
      <c r="Z12" s="18" t="str">
        <f>IF($B$2,"",VLOOKUP($A$2,q_match_data,125))</f>
        <v/>
      </c>
      <c r="AA12" s="18" t="str">
        <f>IF($B$2,"",VLOOKUP($A$2,q_match_data,126))</f>
        <v/>
      </c>
      <c r="AB12" s="18" t="str">
        <f>IF($B$2,"",VLOOKUP($A$2,q_match_data,127))</f>
        <v/>
      </c>
      <c r="AC12" s="18" t="str">
        <f>IF($B$2,"",VLOOKUP($A$2,q_match_data,128))</f>
        <v/>
      </c>
      <c r="AD12" s="18" t="str">
        <f>IF($B$2,"",VLOOKUP($A$2,q_match_data,129))</f>
        <v/>
      </c>
      <c r="AE12" s="18" t="str">
        <f>IF($B$2,"",VLOOKUP($A$2,q_match_data,130))</f>
        <v/>
      </c>
      <c r="AF12" s="18" t="str">
        <f>IF($B$2,"",VLOOKUP($A$2,q_match_data,131))</f>
        <v/>
      </c>
      <c r="AG12" s="18" t="str">
        <f>IF($B$2,"",VLOOKUP($A$2,q_match_data,132))</f>
        <v/>
      </c>
      <c r="AH12" s="18" t="str">
        <f>IF($B$2,"",VLOOKUP($A$2,q_match_data,133))</f>
        <v/>
      </c>
      <c r="AI12" s="18" t="str">
        <f>IF($B$2,"",VLOOKUP($A$2,q_match_data,134))</f>
        <v/>
      </c>
      <c r="AJ12" s="18" t="str">
        <f>IF($B$2,"",VLOOKUP($A$2,q_match_data,135))</f>
        <v/>
      </c>
      <c r="AK12" s="18" t="str">
        <f>IF($B$2,"",VLOOKUP($A$2,q_match_data,136))</f>
        <v/>
      </c>
      <c r="AL12" s="18" t="str">
        <f>IF($B$2,"",VLOOKUP($A$2,q_match_data,137))</f>
        <v/>
      </c>
      <c r="AM12" s="18" t="str">
        <f>IF($B$2,"",VLOOKUP($A$2,q_match_data,138))</f>
        <v/>
      </c>
      <c r="AN12" s="18" t="str">
        <f>IF($B$2,"",VLOOKUP($A$2,q_match_data,139))</f>
        <v/>
      </c>
      <c r="AO12" s="18" t="str">
        <f>IF($B$2,"",VLOOKUP($A$2,q_match_data,140))</f>
        <v/>
      </c>
      <c r="AP12" s="18" t="str">
        <f>IF($B$2,"",VLOOKUP($A$2,q_match_data,141))</f>
        <v/>
      </c>
      <c r="AQ12" s="18" t="str">
        <f>IF($B$2,"",VLOOKUP($A$2,q_match_data,142))</f>
        <v/>
      </c>
      <c r="AR12" s="18" t="str">
        <f>IF($B$2,"",VLOOKUP($A$2,q_match_data,143))</f>
        <v/>
      </c>
      <c r="AS12" s="18" t="str">
        <f>IF($B$2,"",VLOOKUP($A$2,q_match_data,144))</f>
        <v/>
      </c>
      <c r="AT12" s="18" t="str">
        <f>IF($B$2,"",VLOOKUP($A$2,q_match_data,145))</f>
        <v/>
      </c>
      <c r="AU12" s="18" t="str">
        <f>IF($B$2,"",VLOOKUP($A$2,q_match_data,146))</f>
        <v/>
      </c>
      <c r="AV12" s="18" t="str">
        <f>IF($B$2,"",VLOOKUP($A$2,q_match_data,147))</f>
        <v/>
      </c>
      <c r="AW12" s="18" t="str">
        <f>IF($B$2,"",VLOOKUP($A$2,q_match_data,148))</f>
        <v/>
      </c>
      <c r="AX12" s="18" t="str">
        <f>IF($B$2,"",VLOOKUP($A$2,q_match_data,149))</f>
        <v/>
      </c>
      <c r="AY12" s="18" t="str">
        <f>IF($B$2,"",VLOOKUP($A$2,q_match_data,150))</f>
        <v/>
      </c>
      <c r="AZ12" s="18" t="str">
        <f>IF($B$2,"",VLOOKUP($A$2,q_match_data,151))</f>
        <v/>
      </c>
      <c r="BA12" s="18" t="str">
        <f>IF($B$2,"",VLOOKUP($A$2,q_match_data,152))</f>
        <v/>
      </c>
      <c r="BB12" s="18" t="str">
        <f>IF($B$2,"",VLOOKUP($A$2,q_match_data,153))</f>
        <v/>
      </c>
      <c r="BC12" s="18" t="str">
        <f>IF($B$2,"",VLOOKUP($A$2,q_match_data,154))</f>
        <v/>
      </c>
      <c r="BD12" s="18" t="str">
        <f>IF($B$2,"",VLOOKUP($A$2,q_match_data,155))</f>
        <v/>
      </c>
      <c r="BE12" s="18" t="str">
        <f>IF($B$2,"",VLOOKUP($A$2,q_match_data,156))</f>
        <v/>
      </c>
      <c r="BF12" s="18" t="str">
        <f>IF($B$2,"",VLOOKUP($A$2,q_match_data,157))</f>
        <v/>
      </c>
      <c r="BG12" s="18" t="str">
        <f>IF($B$2,"",VLOOKUP($A$2,q_match_data,158))</f>
        <v/>
      </c>
      <c r="BH12" s="18" t="str">
        <f>IF($B$2,"",VLOOKUP($A$2,q_match_data,159))</f>
        <v/>
      </c>
      <c r="BI12" s="18" t="str">
        <f>IF($B$2,"",VLOOKUP($A$2,q_match_data,160))</f>
        <v/>
      </c>
      <c r="BJ12" s="18" t="str">
        <f>IF($B$2,"",VLOOKUP($A$2,q_match_data,161))</f>
        <v/>
      </c>
      <c r="BK12" s="18" t="str">
        <f>IF($B$2,"",VLOOKUP($A$2,q_match_data,162))</f>
        <v/>
      </c>
      <c r="BL12" s="18" t="str">
        <f>IF($B$2,"",VLOOKUP($A$2,q_match_data,163))</f>
        <v/>
      </c>
      <c r="BM12" s="18" t="str">
        <f>IF($B$2,"",VLOOKUP($A$2,q_match_data,164))</f>
        <v/>
      </c>
    </row>
    <row r="13" spans="1:65" x14ac:dyDescent="0.25">
      <c r="A13" s="55"/>
      <c r="B13" s="59">
        <f>IF(B2,U14,AVERAGE(B15,B17))</f>
        <v>1</v>
      </c>
      <c r="C13" s="59">
        <f>AF14</f>
        <v>1</v>
      </c>
      <c r="D13" s="59">
        <f>BF14</f>
        <v>0</v>
      </c>
      <c r="E13" s="70">
        <f>IFERROR(2*B13+C13+D13,"")</f>
        <v>3</v>
      </c>
      <c r="F13" s="55"/>
      <c r="H13" s="14" t="s">
        <v>65</v>
      </c>
      <c r="I13" s="14" t="s">
        <v>2744</v>
      </c>
      <c r="J13" s="14" t="s">
        <v>2744</v>
      </c>
      <c r="K13" s="19" t="str">
        <f>IF($B$2,"",VLOOKUP($A$2,q_match_data,161))</f>
        <v/>
      </c>
      <c r="L13" s="19" t="str">
        <f>IF($B$2,"",VLOOKUP($A$2,q_match_data,162))</f>
        <v/>
      </c>
      <c r="M13" s="19" t="str">
        <f>IF($B$2,"",VLOOKUP($A$2,q_match_data,163))</f>
        <v/>
      </c>
      <c r="N13" s="19" t="str">
        <f>IF($B$2,"",VLOOKUP($A$2,q_match_data,164))</f>
        <v/>
      </c>
      <c r="O13" s="19" t="str">
        <f>IF($B$2,"",VLOOKUP($A$2,q_match_data,165))</f>
        <v/>
      </c>
      <c r="P13" s="19" t="str">
        <f>IF($B$2,"",VLOOKUP($A$2,q_match_data,166))</f>
        <v/>
      </c>
      <c r="Q13" s="19" t="str">
        <f>IF($B$2,"",VLOOKUP($A$2,q_match_data,167))</f>
        <v/>
      </c>
      <c r="R13" s="19" t="str">
        <f>IF($B$2,"",VLOOKUP($A$2,q_match_data,168))</f>
        <v/>
      </c>
      <c r="S13" s="19" t="str">
        <f>IF($B$2,"",VLOOKUP($A$2,q_match_data,169))</f>
        <v/>
      </c>
      <c r="T13" s="19" t="str">
        <f>IF($B$2,"",VLOOKUP($A$2,q_match_data,170))</f>
        <v/>
      </c>
      <c r="U13" s="19" t="str">
        <f>IF($B$2,"",VLOOKUP($A$2,q_match_data,171))</f>
        <v/>
      </c>
      <c r="V13" s="19" t="str">
        <f>IF($B$2,"",VLOOKUP($A$2,q_match_data,172))</f>
        <v/>
      </c>
      <c r="W13" s="19" t="str">
        <f>IF($B$2,"",VLOOKUP($A$2,q_match_data,173))</f>
        <v/>
      </c>
      <c r="X13" s="19" t="str">
        <f>IF($B$2,"",VLOOKUP($A$2,q_match_data,174))</f>
        <v/>
      </c>
      <c r="Y13" s="19" t="str">
        <f>IF($B$2,"",VLOOKUP($A$2,q_match_data,175))</f>
        <v/>
      </c>
      <c r="Z13" s="19" t="str">
        <f>IF($B$2,"",VLOOKUP($A$2,q_match_data,176))</f>
        <v/>
      </c>
      <c r="AA13" s="19" t="str">
        <f>IF($B$2,"",VLOOKUP($A$2,q_match_data,177))</f>
        <v/>
      </c>
      <c r="AB13" s="19" t="str">
        <f>IF($B$2,"",VLOOKUP($A$2,q_match_data,178))</f>
        <v/>
      </c>
      <c r="AC13" s="19" t="str">
        <f>IF($B$2,"",VLOOKUP($A$2,q_match_data,179))</f>
        <v/>
      </c>
      <c r="AD13" s="19" t="str">
        <f>IF($B$2,"",VLOOKUP($A$2,q_match_data,180))</f>
        <v/>
      </c>
      <c r="AE13" s="19" t="str">
        <f>IF($B$2,"",VLOOKUP($A$2,q_match_data,181))</f>
        <v/>
      </c>
      <c r="AF13" s="19" t="str">
        <f>IF($B$2,"",VLOOKUP($A$2,q_match_data,182))</f>
        <v/>
      </c>
      <c r="AG13" s="19" t="str">
        <f>IF($B$2,"",VLOOKUP($A$2,q_match_data,183))</f>
        <v/>
      </c>
      <c r="AH13" s="19" t="str">
        <f>IF($B$2,"",VLOOKUP($A$2,q_match_data,184))</f>
        <v/>
      </c>
      <c r="AI13" s="19" t="str">
        <f>IF($B$2,"",VLOOKUP($A$2,q_match_data,185))</f>
        <v/>
      </c>
      <c r="AJ13" s="19" t="str">
        <f>IF($B$2,"",VLOOKUP($A$2,q_match_data,186))</f>
        <v/>
      </c>
      <c r="AK13" s="19" t="str">
        <f>IF($B$2,"",VLOOKUP($A$2,q_match_data,187))</f>
        <v/>
      </c>
      <c r="AL13" s="19" t="str">
        <f>IF($B$2,"",VLOOKUP($A$2,q_match_data,188))</f>
        <v/>
      </c>
      <c r="AM13" s="19" t="str">
        <f>IF($B$2,"",VLOOKUP($A$2,q_match_data,189))</f>
        <v/>
      </c>
      <c r="AN13" s="19" t="str">
        <f>IF($B$2,"",VLOOKUP($A$2,q_match_data,190))</f>
        <v/>
      </c>
      <c r="AO13" s="19" t="str">
        <f>IF($B$2,"",VLOOKUP($A$2,q_match_data,191))</f>
        <v/>
      </c>
      <c r="AP13" s="19" t="str">
        <f>IF($B$2,"",VLOOKUP($A$2,q_match_data,192))</f>
        <v/>
      </c>
      <c r="AQ13" s="19" t="str">
        <f>IF($B$2,"",VLOOKUP($A$2,q_match_data,193))</f>
        <v/>
      </c>
      <c r="AR13" s="19" t="str">
        <f>IF($B$2,"",VLOOKUP($A$2,q_match_data,194))</f>
        <v/>
      </c>
      <c r="AS13" s="19" t="str">
        <f>IF($B$2,"",VLOOKUP($A$2,q_match_data,195))</f>
        <v/>
      </c>
      <c r="AT13" s="19" t="str">
        <f>IF($B$2,"",VLOOKUP($A$2,q_match_data,196))</f>
        <v/>
      </c>
      <c r="AU13" s="19" t="str">
        <f>IF($B$2,"",VLOOKUP($A$2,q_match_data,197))</f>
        <v/>
      </c>
      <c r="AV13" s="19" t="str">
        <f>IF($B$2,"",VLOOKUP($A$2,q_match_data,198))</f>
        <v/>
      </c>
      <c r="AW13" s="19" t="str">
        <f>IF($B$2,"",VLOOKUP($A$2,q_match_data,199))</f>
        <v/>
      </c>
      <c r="AX13" s="19" t="str">
        <f>IF($B$2,"",VLOOKUP($A$2,q_match_data,200))</f>
        <v/>
      </c>
      <c r="AY13" s="19" t="str">
        <f>IF($B$2,"",VLOOKUP($A$2,q_match_data,201))</f>
        <v/>
      </c>
      <c r="AZ13" s="19" t="str">
        <f>IF($B$2,"",VLOOKUP($A$2,q_match_data,202))</f>
        <v/>
      </c>
      <c r="BA13" s="19" t="str">
        <f>IF($B$2,"",VLOOKUP($A$2,q_match_data,203))</f>
        <v/>
      </c>
      <c r="BB13" s="19" t="str">
        <f>IF($B$2,"",VLOOKUP($A$2,q_match_data,204))</f>
        <v/>
      </c>
      <c r="BC13" s="19" t="str">
        <f>IF($B$2,"",VLOOKUP($A$2,q_match_data,205))</f>
        <v/>
      </c>
      <c r="BD13" s="19" t="str">
        <f>IF($B$2,"",VLOOKUP($A$2,q_match_data,206))</f>
        <v/>
      </c>
      <c r="BE13" s="19" t="str">
        <f>IF($B$2,"",VLOOKUP($A$2,q_match_data,207))</f>
        <v/>
      </c>
      <c r="BF13" s="19" t="str">
        <f>IF($B$2,"",VLOOKUP($A$2,q_match_data,208))</f>
        <v/>
      </c>
      <c r="BG13" s="19" t="str">
        <f>IF($B$2,"",VLOOKUP($A$2,q_match_data,209))</f>
        <v/>
      </c>
      <c r="BH13" s="19" t="str">
        <f>IF($B$2,"",VLOOKUP($A$2,q_match_data,210))</f>
        <v/>
      </c>
      <c r="BI13" s="19" t="str">
        <f>IF($B$2,"",VLOOKUP($A$2,q_match_data,211))</f>
        <v/>
      </c>
      <c r="BJ13" s="19" t="str">
        <f>IF($B$2,"",VLOOKUP($A$2,q_match_data,212))</f>
        <v/>
      </c>
      <c r="BK13" s="19" t="str">
        <f>IF($B$2,"",VLOOKUP($A$2,q_match_data,213))</f>
        <v/>
      </c>
      <c r="BL13" s="19" t="str">
        <f>IF($B$2,"",VLOOKUP($A$2,q_match_data,214))</f>
        <v/>
      </c>
      <c r="BM13" s="19" t="str">
        <f>IF($B$2,"",VLOOKUP($A$2,q_match_data,215))</f>
        <v/>
      </c>
    </row>
    <row r="14" spans="1:65" ht="13.5" customHeight="1" x14ac:dyDescent="0.25">
      <c r="A14" s="55"/>
      <c r="B14" s="55" t="s">
        <v>28</v>
      </c>
      <c r="C14" s="55"/>
      <c r="D14" s="55"/>
      <c r="E14" s="55"/>
      <c r="F14" s="55"/>
      <c r="H14" s="15" t="s">
        <v>70</v>
      </c>
      <c r="I14" s="15" t="s">
        <v>2744</v>
      </c>
      <c r="J14" s="15" t="s">
        <v>2744</v>
      </c>
      <c r="K14" s="15"/>
      <c r="L14" s="15">
        <f>IF($B$2,VLOOKUP($A$2,q_match_data,8),"")</f>
        <v>330</v>
      </c>
      <c r="M14" s="15">
        <f>IF($B$2,VLOOKUP($A$2,q_match_data,9),"")</f>
        <v>253</v>
      </c>
      <c r="N14" s="15">
        <f>IF($B$2,VLOOKUP($A$2,q_match_data,10),"")</f>
        <v>3</v>
      </c>
      <c r="O14" s="15">
        <f>IF($B$2,VLOOKUP($A$2,q_match_data,11),"")</f>
        <v>19</v>
      </c>
      <c r="P14" s="15">
        <f>IF($B$2,VLOOKUP($A$2,q_match_data,12),"")</f>
        <v>271</v>
      </c>
      <c r="Q14" s="15">
        <f>IF($B$2,VLOOKUP($A$2,q_match_data,13),"")</f>
        <v>40</v>
      </c>
      <c r="R14" s="15"/>
      <c r="S14" s="15"/>
      <c r="T14" s="15"/>
      <c r="U14" s="15">
        <f>IF($B$2,VLOOKUP($A$2,q_match_data,14),"")</f>
        <v>1</v>
      </c>
      <c r="V14" s="15"/>
      <c r="W14" s="15"/>
      <c r="X14" s="15">
        <f>IF($B$2,VLOOKUP($A$2,q_match_data,15),"")</f>
        <v>15</v>
      </c>
      <c r="Y14" s="15"/>
      <c r="Z14" s="15">
        <f>IF($B$2,VLOOKUP($A$2,q_match_data,19),"")</f>
        <v>2</v>
      </c>
      <c r="AA14" s="15">
        <f>IF($B$2,VLOOKUP($A$2,q_match_data,20),"")</f>
        <v>1</v>
      </c>
      <c r="AB14" s="15">
        <f>IF($B$2,VLOOKUP($A$2,q_match_data,21),"")</f>
        <v>0</v>
      </c>
      <c r="AC14" s="15">
        <f>IF($B$2,VLOOKUP($A$2,q_match_data,22),"")</f>
        <v>0</v>
      </c>
      <c r="AD14" s="15">
        <f>IF($B$2,VLOOKUP($A$2,q_match_data,23),"")</f>
        <v>4</v>
      </c>
      <c r="AE14" s="15">
        <f>IF($B$2,VLOOKUP($A$2,q_match_data,24),"")</f>
        <v>4</v>
      </c>
      <c r="AF14" s="15">
        <f>IF($B$2,VLOOKUP($A$2,q_match_data,25),"")</f>
        <v>1</v>
      </c>
      <c r="AG14" s="15">
        <f>IF($B$2,VLOOKUP($A$2,q_match_data,26),"")</f>
        <v>134</v>
      </c>
      <c r="AH14" s="15">
        <f>IF($B$2,VLOOKUP($A$2,q_match_data,27),"")</f>
        <v>0</v>
      </c>
      <c r="AI14" s="15">
        <f>IF($B$2,VLOOKUP($A$2,q_match_data,28),"")</f>
        <v>0</v>
      </c>
      <c r="AJ14" s="15">
        <f>IF($B$2,VLOOKUP($A$2,q_match_data,29),"")</f>
        <v>97</v>
      </c>
      <c r="AK14" s="15">
        <f>IF($B$2,VLOOKUP($A$2,q_match_data,30),"")</f>
        <v>0</v>
      </c>
      <c r="AL14" s="15">
        <f>IF($B$2,VLOOKUP($A$2,q_match_data,31),"")</f>
        <v>10</v>
      </c>
      <c r="AM14" s="15">
        <f>IF($B$2,VLOOKUP($A$2,q_match_data,32),"")</f>
        <v>241</v>
      </c>
      <c r="AN14" s="15">
        <f>IF($B$2,VLOOKUP($A$2,q_match_data,33),"")</f>
        <v>214</v>
      </c>
      <c r="AO14" s="15"/>
      <c r="AP14" s="15"/>
      <c r="AQ14" s="15"/>
      <c r="AR14" s="15"/>
      <c r="AS14" s="15"/>
      <c r="AT14" s="15"/>
      <c r="AU14" s="15"/>
      <c r="AV14" s="15"/>
      <c r="AW14" s="15"/>
      <c r="AX14" s="15"/>
      <c r="AY14" s="15">
        <f>IF($B$2,VLOOKUP($A$2,q_match_data,44),"")</f>
        <v>10</v>
      </c>
      <c r="AZ14" s="15">
        <f>IF($B$2,VLOOKUP($A$2,q_match_data,45),"")</f>
        <v>30</v>
      </c>
      <c r="BA14" s="15">
        <f>IF($B$2,VLOOKUP($A$2,q_match_data,46),"")</f>
        <v>0</v>
      </c>
      <c r="BB14" s="15"/>
      <c r="BC14" s="15"/>
      <c r="BD14" s="15"/>
      <c r="BE14" s="15"/>
      <c r="BF14" s="15">
        <f>IF($B$2,VLOOKUP($A$2,q_match_data,50),"")</f>
        <v>0</v>
      </c>
      <c r="BG14" s="15">
        <f>IF($B$2,VLOOKUP($A$2,q_match_data,51),"")</f>
        <v>1</v>
      </c>
      <c r="BH14" s="15">
        <f>IF($B$2,VLOOKUP($A$2,q_match_data,52),"")</f>
        <v>0</v>
      </c>
      <c r="BI14" s="15">
        <f>IF($B$2,VLOOKUP($A$2,q_match_data,53),"")</f>
        <v>1</v>
      </c>
      <c r="BJ14" s="15">
        <f>IF($B$2,VLOOKUP($A$2,q_match_data,54),"")</f>
        <v>0</v>
      </c>
      <c r="BK14" s="15">
        <f>IF($B$2,VLOOKUP($A$2,q_match_data,55),"")</f>
        <v>30</v>
      </c>
      <c r="BL14" s="15">
        <f>IF($B$2,VLOOKUP($A$2,q_match_data,56),"")</f>
        <v>0</v>
      </c>
      <c r="BM14" s="15"/>
    </row>
    <row r="15" spans="1:65" ht="13.5" customHeight="1" x14ac:dyDescent="0.25">
      <c r="A15" s="55"/>
      <c r="B15" s="59">
        <f>IF(B2,U14,1-B30)</f>
        <v>1</v>
      </c>
      <c r="C15" s="55"/>
      <c r="D15" s="55"/>
      <c r="E15" s="55"/>
      <c r="F15" s="55"/>
      <c r="H15" s="14" t="s">
        <v>71</v>
      </c>
      <c r="I15" s="14" t="s">
        <v>2744</v>
      </c>
      <c r="J15" s="14" t="s">
        <v>2744</v>
      </c>
      <c r="K15" s="14"/>
      <c r="L15" s="14">
        <f>IF($B$2,VLOOKUP($A$2,q_match_data,108),"")</f>
        <v>77</v>
      </c>
      <c r="M15" s="14">
        <f>IF($B$2,VLOOKUP($A$2,q_match_data,109),"")</f>
        <v>-253</v>
      </c>
      <c r="N15" s="14">
        <f>IF($B$2,VLOOKUP($A$2,q_match_data,110),"")</f>
        <v>0</v>
      </c>
      <c r="O15" s="14">
        <f>IF($B$2,VLOOKUP($A$2,q_match_data,11),"")</f>
        <v>19</v>
      </c>
      <c r="P15" s="14">
        <f>IF($B$2,VLOOKUP($A$2,q_match_data,112),"")</f>
        <v>32</v>
      </c>
      <c r="Q15" s="14">
        <f>IF($B$2,VLOOKUP($A$2,q_match_data,113),"")</f>
        <v>10</v>
      </c>
      <c r="R15" s="14"/>
      <c r="S15" s="14"/>
      <c r="T15" s="14"/>
      <c r="U15" s="14">
        <f>IF($B$2,VLOOKUP($A$2,q_match_data,114),"")</f>
        <v>0</v>
      </c>
      <c r="V15" s="14"/>
      <c r="W15" s="14"/>
      <c r="X15" s="14">
        <f>IF($B$2,VLOOKUP($A$2,q_match_data,115),"")</f>
        <v>5</v>
      </c>
      <c r="Y15" s="14"/>
      <c r="Z15" s="14">
        <f>IF($B$2,VLOOKUP($A$2,q_match_data,119),"")</f>
        <v>0</v>
      </c>
      <c r="AA15" s="14">
        <f>IF($B$2,VLOOKUP($A$2,q_match_data,120),"")</f>
        <v>0</v>
      </c>
      <c r="AB15" s="14">
        <f>IF($B$2,VLOOKUP($A$2,q_match_data,121),"")</f>
        <v>0</v>
      </c>
      <c r="AC15" s="14">
        <f>IF($B$2,VLOOKUP($A$2,q_match_data,122),"")</f>
        <v>0</v>
      </c>
      <c r="AD15" s="14">
        <f>IF($B$2,VLOOKUP($A$2,q_match_data,123),"")</f>
        <v>0</v>
      </c>
      <c r="AE15" s="14">
        <f>IF($B$2,VLOOKUP($A$2,q_match_data,124),"")</f>
        <v>-4</v>
      </c>
      <c r="AF15" s="14">
        <f>IF($B$2,VLOOKUP($A$2,q_match_data,125),"")</f>
        <v>0</v>
      </c>
      <c r="AG15" s="14">
        <f>IF($B$2,VLOOKUP($A$2,q_match_data,126),"")</f>
        <v>6</v>
      </c>
      <c r="AH15" s="14">
        <f>IF($B$2,VLOOKUP($A$2,q_match_data,127),"")</f>
        <v>5</v>
      </c>
      <c r="AI15" s="14">
        <f>IF($B$2,VLOOKUP($A$2,q_match_data,128),"")</f>
        <v>0</v>
      </c>
      <c r="AJ15" s="14">
        <f>IF($B$2,VLOOKUP($A$2,q_match_data,129),"")</f>
        <v>21</v>
      </c>
      <c r="AK15" s="14">
        <f>IF($B$2,VLOOKUP($A$2,q_match_data,130),"")</f>
        <v>0</v>
      </c>
      <c r="AL15" s="14">
        <f>IF($B$2,VLOOKUP($A$2,q_match_data,131),"")</f>
        <v>0</v>
      </c>
      <c r="AM15" s="14">
        <f>IF($B$2,VLOOKUP($A$2,q_match_data,132),"")</f>
        <v>27</v>
      </c>
      <c r="AN15" s="14">
        <f>IF($B$2,VLOOKUP($A$2,q_match_data,133),"")</f>
        <v>-214</v>
      </c>
      <c r="AO15" s="14"/>
      <c r="AP15" s="14"/>
      <c r="AQ15" s="14"/>
      <c r="AR15" s="14"/>
      <c r="AS15" s="14"/>
      <c r="AT15" s="14"/>
      <c r="AU15" s="14"/>
      <c r="AV15" s="14"/>
      <c r="AW15" s="14"/>
      <c r="AX15" s="14"/>
      <c r="AY15" s="14">
        <f>IF($B$2,VLOOKUP($A$2,q_match_data,144),"")</f>
        <v>10</v>
      </c>
      <c r="AZ15" s="14">
        <f>IF($B$2,VLOOKUP($A$2,q_match_data,145),"")</f>
        <v>0</v>
      </c>
      <c r="BA15" s="14">
        <f>IF($B$2,VLOOKUP($A$2,q_match_data,146),"")</f>
        <v>0</v>
      </c>
      <c r="BB15" s="14"/>
      <c r="BC15" s="14"/>
      <c r="BD15" s="14"/>
      <c r="BE15" s="14"/>
      <c r="BF15" s="14">
        <f>IF($B$2,VLOOKUP($A$2,q_match_data,150),"")</f>
        <v>0</v>
      </c>
      <c r="BG15" s="14">
        <f>IF($B$2,VLOOKUP($A$2,q_match_data,151),"")</f>
        <v>0</v>
      </c>
      <c r="BH15" s="14">
        <f>IF($B$2,VLOOKUP($A$2,q_match_data,152),"")</f>
        <v>1</v>
      </c>
      <c r="BI15" s="14">
        <f>IF($B$2,VLOOKUP($A$2,q_match_data,153),"")</f>
        <v>0</v>
      </c>
      <c r="BJ15" s="14">
        <f>IF($B$2,VLOOKUP($A$2,q_match_data,154),"")</f>
        <v>1</v>
      </c>
      <c r="BK15" s="14">
        <f>IF($B$2,VLOOKUP($A$2,q_match_data,155),"")</f>
        <v>0</v>
      </c>
      <c r="BL15" s="14">
        <f>IF($B$2,VLOOKUP($A$2,q_match_data,156),"")</f>
        <v>30</v>
      </c>
      <c r="BM15" s="14"/>
    </row>
    <row r="16" spans="1:65" ht="13.5" customHeight="1" x14ac:dyDescent="0.25">
      <c r="A16" s="55"/>
      <c r="B16" s="55" t="s">
        <v>67</v>
      </c>
      <c r="C16" s="55"/>
      <c r="D16" s="55"/>
      <c r="E16" s="31" t="s">
        <v>2812</v>
      </c>
      <c r="F16" s="60"/>
    </row>
    <row r="17" spans="1:22" ht="13.5" customHeight="1" x14ac:dyDescent="0.25">
      <c r="A17" s="55"/>
      <c r="B17" s="59"/>
      <c r="C17" s="55"/>
      <c r="D17" s="55"/>
      <c r="E17" s="31" t="s">
        <v>2813</v>
      </c>
      <c r="F17" s="61">
        <f>L14</f>
        <v>330</v>
      </c>
      <c r="H17">
        <v>7048</v>
      </c>
      <c r="L17">
        <v>3134</v>
      </c>
      <c r="V17">
        <v>4539</v>
      </c>
    </row>
    <row r="18" spans="1:22" x14ac:dyDescent="0.25">
      <c r="A18" s="55"/>
      <c r="B18" s="55"/>
      <c r="C18" s="55"/>
      <c r="D18" s="55"/>
      <c r="E18" s="55"/>
      <c r="F18" s="55"/>
      <c r="H18" t="s">
        <v>2814</v>
      </c>
      <c r="L18" t="s">
        <v>2814</v>
      </c>
      <c r="V18" t="s">
        <v>2814</v>
      </c>
    </row>
    <row r="19" spans="1:22" ht="15.75" thickBot="1" x14ac:dyDescent="0.3">
      <c r="A19" s="62"/>
      <c r="B19" s="62"/>
      <c r="C19" s="62"/>
      <c r="D19" s="62"/>
      <c r="E19" s="62"/>
      <c r="F19" s="62"/>
    </row>
    <row r="20" spans="1:22" ht="15.75" thickTop="1" x14ac:dyDescent="0.25">
      <c r="J20" s="33"/>
    </row>
    <row r="21" spans="1:22" x14ac:dyDescent="0.25">
      <c r="A21" s="63" t="s">
        <v>44</v>
      </c>
      <c r="B21" s="63"/>
      <c r="C21" s="32" t="s">
        <v>48</v>
      </c>
      <c r="D21" s="32" t="s">
        <v>49</v>
      </c>
      <c r="E21" s="32" t="s">
        <v>50</v>
      </c>
      <c r="F21" s="32"/>
    </row>
    <row r="22" spans="1:22" x14ac:dyDescent="0.25">
      <c r="A22" s="63"/>
      <c r="B22" s="63"/>
      <c r="C22" s="64">
        <f>VLOOKUP($A$2,q_match_data,5,FALSE)</f>
        <v>3277</v>
      </c>
      <c r="D22" s="64">
        <f>VLOOKUP($A$2,q_match_data,6,FALSE)</f>
        <v>3298</v>
      </c>
      <c r="E22" s="64">
        <f>VLOOKUP($A$2,q_match_data,7,FALSE)</f>
        <v>4239</v>
      </c>
      <c r="F22" s="63"/>
    </row>
    <row r="23" spans="1:22" x14ac:dyDescent="0.25">
      <c r="A23" s="63"/>
      <c r="B23" s="32" t="s">
        <v>33</v>
      </c>
      <c r="C23" s="63">
        <f>INDEX(rankings!$C:$C,MATCH(C22,rankings!$A:$A,0),1)</f>
        <v>21</v>
      </c>
      <c r="D23" s="63">
        <f>INDEX(rankings!$C:$C,MATCH(D22,rankings!$A:$A,0),1)</f>
        <v>43</v>
      </c>
      <c r="E23" s="63">
        <f>INDEX(rankings!$C:$C,MATCH(E22,rankings!$A:$A,0),1)</f>
        <v>13</v>
      </c>
      <c r="F23" s="63"/>
    </row>
    <row r="24" spans="1:22" x14ac:dyDescent="0.25">
      <c r="A24" s="63"/>
      <c r="B24" s="32" t="s">
        <v>2810</v>
      </c>
      <c r="C24" s="63">
        <f>INDEX(rankings!$D:$D,MATCH(C22,rankings!$A:$A,0),1)</f>
        <v>1.54</v>
      </c>
      <c r="D24" s="63">
        <f>INDEX(rankings!$D:$D,MATCH(D22,rankings!$A:$A,0),1)</f>
        <v>0.9</v>
      </c>
      <c r="E24" s="63">
        <f>INDEX(rankings!$D:$D,MATCH(E22,rankings!$A:$A,0),1)</f>
        <v>1.81</v>
      </c>
      <c r="F24" s="63"/>
    </row>
    <row r="25" spans="1:22" x14ac:dyDescent="0.25">
      <c r="A25" s="63"/>
      <c r="B25" s="32" t="s">
        <v>2821</v>
      </c>
      <c r="C25" s="65">
        <f>L9</f>
        <v>93.32803313170146</v>
      </c>
      <c r="D25" s="65">
        <f>L10</f>
        <v>32.041100594576434</v>
      </c>
      <c r="E25" s="65">
        <f>L11</f>
        <v>103.51321429244858</v>
      </c>
      <c r="F25" s="66"/>
    </row>
    <row r="26" spans="1:22" x14ac:dyDescent="0.25">
      <c r="A26" s="63"/>
      <c r="B26" s="32"/>
      <c r="C26" s="66"/>
      <c r="D26" s="66"/>
      <c r="E26" s="66"/>
      <c r="F26" s="66"/>
    </row>
    <row r="27" spans="1:22" x14ac:dyDescent="0.25">
      <c r="A27" s="63"/>
      <c r="B27" s="63" t="s">
        <v>66</v>
      </c>
      <c r="C27" s="63" t="s">
        <v>4065</v>
      </c>
      <c r="D27" s="63" t="s">
        <v>4066</v>
      </c>
      <c r="E27" s="63" t="s">
        <v>4067</v>
      </c>
      <c r="F27" s="63"/>
    </row>
    <row r="28" spans="1:22" x14ac:dyDescent="0.25">
      <c r="A28" s="63"/>
      <c r="B28" s="67">
        <f>IF(B2,U15,AVERAGE(B30,B32))</f>
        <v>0</v>
      </c>
      <c r="C28" s="67">
        <f>AF15</f>
        <v>0</v>
      </c>
      <c r="D28" s="67">
        <f>BF15</f>
        <v>0</v>
      </c>
      <c r="E28" s="65">
        <f>IFERROR(2*B28+C28+D28,"")</f>
        <v>0</v>
      </c>
      <c r="F28" s="63"/>
    </row>
    <row r="29" spans="1:22" x14ac:dyDescent="0.25">
      <c r="A29" s="63"/>
      <c r="B29" s="63" t="s">
        <v>28</v>
      </c>
      <c r="C29" s="63"/>
      <c r="D29" s="63"/>
      <c r="E29" s="63"/>
      <c r="F29" s="63"/>
    </row>
    <row r="30" spans="1:22" x14ac:dyDescent="0.25">
      <c r="A30" s="63"/>
      <c r="B30" s="67">
        <f>IF(B2,U15,1/(1+10^((K6+K7+K8-K9-K10-K11)/400)))</f>
        <v>0</v>
      </c>
      <c r="C30" s="63"/>
      <c r="D30" s="63"/>
      <c r="E30" s="63"/>
      <c r="F30" s="63"/>
    </row>
    <row r="31" spans="1:22" x14ac:dyDescent="0.25">
      <c r="A31" s="63"/>
      <c r="B31" s="63" t="s">
        <v>67</v>
      </c>
      <c r="C31" s="63"/>
      <c r="D31" s="63"/>
      <c r="E31" s="32" t="s">
        <v>2812</v>
      </c>
      <c r="F31" s="68"/>
    </row>
    <row r="32" spans="1:22" x14ac:dyDescent="0.25">
      <c r="A32" s="63"/>
      <c r="B32" s="67"/>
      <c r="C32" s="63"/>
      <c r="D32" s="63"/>
      <c r="E32" s="32" t="s">
        <v>2813</v>
      </c>
      <c r="F32" s="69">
        <f>L15</f>
        <v>77</v>
      </c>
      <c r="H32">
        <v>3277</v>
      </c>
      <c r="L32">
        <v>3298</v>
      </c>
      <c r="V32">
        <v>4239</v>
      </c>
    </row>
    <row r="33" spans="1:22" x14ac:dyDescent="0.25">
      <c r="A33" s="63"/>
      <c r="B33" s="63"/>
      <c r="C33" s="63"/>
      <c r="D33" s="63"/>
      <c r="E33" s="63"/>
      <c r="F33" s="63"/>
      <c r="H33" t="s">
        <v>2814</v>
      </c>
      <c r="L33" t="s">
        <v>2814</v>
      </c>
      <c r="V33" t="s">
        <v>2814</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1:CV49"/>
  <sheetViews>
    <sheetView workbookViewId="0">
      <pane xSplit="2" ySplit="2" topLeftCell="I29"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96" width="6.28515625" customWidth="1"/>
  </cols>
  <sheetData>
    <row r="1" spans="1:100" x14ac:dyDescent="0.25">
      <c r="A1" s="72" t="s">
        <v>2745</v>
      </c>
      <c r="D1" s="22" t="s">
        <v>12</v>
      </c>
      <c r="E1" s="17"/>
      <c r="F1" s="17"/>
      <c r="G1" s="17"/>
      <c r="H1" s="17"/>
      <c r="I1" s="17"/>
      <c r="J1" s="17"/>
      <c r="K1" s="17"/>
      <c r="L1" s="17"/>
      <c r="M1" s="17"/>
      <c r="N1" s="17"/>
      <c r="O1" s="17"/>
      <c r="P1" s="17"/>
      <c r="Q1" s="17" t="s">
        <v>2</v>
      </c>
      <c r="R1" s="17"/>
      <c r="S1" s="17"/>
      <c r="T1" s="17"/>
      <c r="U1" s="17"/>
      <c r="V1" s="17"/>
      <c r="W1" s="17"/>
      <c r="X1" s="17"/>
      <c r="Y1" s="17"/>
      <c r="Z1" s="17" t="s">
        <v>2852</v>
      </c>
      <c r="AA1" s="17"/>
      <c r="AB1" s="17"/>
      <c r="AC1" s="17"/>
      <c r="AD1" s="17"/>
      <c r="AE1" s="17"/>
      <c r="AF1" s="17"/>
      <c r="AG1" s="17"/>
      <c r="AH1" s="17" t="s">
        <v>2853</v>
      </c>
      <c r="AI1" s="17"/>
      <c r="AJ1" s="17"/>
      <c r="AK1" s="17"/>
      <c r="AL1" s="17"/>
      <c r="AM1" s="17"/>
      <c r="AN1" s="17"/>
      <c r="AO1" s="17"/>
      <c r="AP1" s="17"/>
      <c r="AQ1" s="17"/>
      <c r="AR1" s="17" t="s">
        <v>4</v>
      </c>
      <c r="AS1" s="17"/>
      <c r="AT1" s="17"/>
      <c r="AU1" s="17"/>
      <c r="AV1" s="17"/>
      <c r="AW1" s="17"/>
      <c r="AX1" s="17"/>
      <c r="AY1" s="17"/>
      <c r="AZ1" s="17" t="s">
        <v>5</v>
      </c>
      <c r="BA1" s="17"/>
      <c r="BB1" s="17"/>
      <c r="BC1" s="17"/>
      <c r="BD1" s="17"/>
      <c r="BE1" s="17"/>
      <c r="BF1" s="17"/>
      <c r="BG1" s="22" t="s">
        <v>2872</v>
      </c>
    </row>
    <row r="2" spans="1:100" s="1" customFormat="1" ht="97.5" customHeight="1" x14ac:dyDescent="0.25">
      <c r="A2" s="1" t="s">
        <v>17</v>
      </c>
      <c r="B2" s="1" t="s">
        <v>18</v>
      </c>
      <c r="C2" s="1" t="s">
        <v>2738</v>
      </c>
      <c r="D2" s="24" t="s">
        <v>15</v>
      </c>
      <c r="E2" s="25" t="s">
        <v>14</v>
      </c>
      <c r="F2" s="25" t="s">
        <v>16</v>
      </c>
      <c r="G2" s="25" t="s">
        <v>2740</v>
      </c>
      <c r="H2" s="25" t="s">
        <v>3</v>
      </c>
      <c r="I2" s="25" t="s">
        <v>2854</v>
      </c>
      <c r="J2" s="25" t="s">
        <v>2835</v>
      </c>
      <c r="K2" s="25" t="s">
        <v>2873</v>
      </c>
      <c r="L2" s="25" t="s">
        <v>2874</v>
      </c>
      <c r="M2" s="25" t="s">
        <v>2875</v>
      </c>
      <c r="N2" s="25" t="s">
        <v>13</v>
      </c>
      <c r="O2" s="25" t="s">
        <v>2876</v>
      </c>
      <c r="P2" s="25" t="s">
        <v>2877</v>
      </c>
      <c r="Q2" s="25" t="s">
        <v>2831</v>
      </c>
      <c r="R2" s="25" t="s">
        <v>2878</v>
      </c>
      <c r="S2" s="25" t="s">
        <v>2834</v>
      </c>
      <c r="T2" s="25" t="s">
        <v>2833</v>
      </c>
      <c r="U2" s="25" t="s">
        <v>2832</v>
      </c>
      <c r="V2" s="25" t="s">
        <v>2860</v>
      </c>
      <c r="W2" s="25" t="s">
        <v>2829</v>
      </c>
      <c r="X2" s="25" t="s">
        <v>2858</v>
      </c>
      <c r="Y2" s="25" t="s">
        <v>2830</v>
      </c>
      <c r="Z2" s="25" t="s">
        <v>2844</v>
      </c>
      <c r="AA2" s="25" t="s">
        <v>2843</v>
      </c>
      <c r="AB2" s="25" t="s">
        <v>2842</v>
      </c>
      <c r="AC2" s="25" t="s">
        <v>2841</v>
      </c>
      <c r="AD2" s="25" t="s">
        <v>2840</v>
      </c>
      <c r="AE2" s="25" t="s">
        <v>2839</v>
      </c>
      <c r="AF2" s="25" t="s">
        <v>2838</v>
      </c>
      <c r="AG2" s="25" t="s">
        <v>2859</v>
      </c>
      <c r="AH2" s="25" t="s">
        <v>2847</v>
      </c>
      <c r="AI2" s="25" t="s">
        <v>2848</v>
      </c>
      <c r="AJ2" s="25" t="s">
        <v>2879</v>
      </c>
      <c r="AK2" s="25" t="s">
        <v>2849</v>
      </c>
      <c r="AL2" s="25" t="s">
        <v>2850</v>
      </c>
      <c r="AM2" s="25" t="s">
        <v>2880</v>
      </c>
      <c r="AN2" s="25" t="s">
        <v>2845</v>
      </c>
      <c r="AO2" s="25" t="s">
        <v>2846</v>
      </c>
      <c r="AP2" s="25" t="s">
        <v>2881</v>
      </c>
      <c r="AQ2" s="25" t="s">
        <v>2851</v>
      </c>
      <c r="AR2" s="25" t="s">
        <v>2856</v>
      </c>
      <c r="AS2" s="25" t="s">
        <v>2857</v>
      </c>
      <c r="AT2" s="25" t="s">
        <v>2855</v>
      </c>
      <c r="AU2" s="25" t="s">
        <v>2882</v>
      </c>
      <c r="AV2" s="25" t="s">
        <v>2883</v>
      </c>
      <c r="AW2" s="25" t="s">
        <v>2884</v>
      </c>
      <c r="AX2" s="25" t="s">
        <v>2885</v>
      </c>
      <c r="AY2" s="25" t="s">
        <v>2836</v>
      </c>
      <c r="AZ2" s="25" t="s">
        <v>6</v>
      </c>
      <c r="BA2" s="25" t="s">
        <v>7</v>
      </c>
      <c r="BB2" s="25" t="s">
        <v>8</v>
      </c>
      <c r="BC2" s="25" t="s">
        <v>9</v>
      </c>
      <c r="BD2" s="25" t="s">
        <v>10</v>
      </c>
      <c r="BE2" s="25" t="s">
        <v>11</v>
      </c>
      <c r="BF2" s="25" t="s">
        <v>2837</v>
      </c>
      <c r="BG2" s="24" t="s">
        <v>2886</v>
      </c>
    </row>
    <row r="3" spans="1:100" x14ac:dyDescent="0.25">
      <c r="A3">
        <v>525</v>
      </c>
      <c r="B3" t="s">
        <v>276</v>
      </c>
      <c r="C3">
        <v>3</v>
      </c>
      <c r="D3">
        <v>1777.2688080642631</v>
      </c>
      <c r="E3">
        <v>183.34155582556519</v>
      </c>
      <c r="F3">
        <v>160.0650347633848</v>
      </c>
      <c r="G3">
        <v>1.6273864508774012</v>
      </c>
      <c r="H3">
        <v>19.898243155522557</v>
      </c>
      <c r="I3">
        <v>135.65456999023152</v>
      </c>
      <c r="J3">
        <v>25.038286471275136</v>
      </c>
      <c r="K3">
        <v>-0.999999999999999</v>
      </c>
      <c r="L3">
        <v>-0.999999999999999</v>
      </c>
      <c r="M3">
        <v>-0.999999999999999</v>
      </c>
      <c r="N3">
        <v>0.27819682390475131</v>
      </c>
      <c r="O3">
        <v>-0.999999999999999</v>
      </c>
      <c r="P3">
        <v>-0.999999999999999</v>
      </c>
      <c r="Q3">
        <v>5.5920243428221088</v>
      </c>
      <c r="R3">
        <v>-0.999999999999999</v>
      </c>
      <c r="S3">
        <v>4.3539494728481234</v>
      </c>
      <c r="T3">
        <v>0.42380978656696006</v>
      </c>
      <c r="U3">
        <v>2.7991599335020974</v>
      </c>
      <c r="V3">
        <v>3.0050508733558283</v>
      </c>
      <c r="W3">
        <v>14.306218812700445</v>
      </c>
      <c r="X3">
        <v>12.888493704629914</v>
      </c>
      <c r="Y3">
        <v>0.50930070715538378</v>
      </c>
      <c r="Z3">
        <v>55.550098860223969</v>
      </c>
      <c r="AA3">
        <v>-6.9670721765592539E-2</v>
      </c>
      <c r="AB3">
        <v>2.1613229922094841</v>
      </c>
      <c r="AC3">
        <v>68.702516552632929</v>
      </c>
      <c r="AD3">
        <v>0.56705679789425412</v>
      </c>
      <c r="AE3">
        <v>1.0309792832013864</v>
      </c>
      <c r="AF3">
        <v>127.44491768826771</v>
      </c>
      <c r="AG3">
        <v>128.77643041959601</v>
      </c>
      <c r="AH3">
        <v>2.5055747624070333E-4</v>
      </c>
      <c r="AI3">
        <v>-2.9208814752829167E-2</v>
      </c>
      <c r="AJ3">
        <v>0.33333333333333298</v>
      </c>
      <c r="AK3">
        <v>1.0572424815231267</v>
      </c>
      <c r="AL3">
        <v>1.0472015404559973</v>
      </c>
      <c r="AM3">
        <v>0.33333333333333298</v>
      </c>
      <c r="AN3">
        <v>0.20668548981777865</v>
      </c>
      <c r="AO3">
        <v>0.62393773468958791</v>
      </c>
      <c r="AP3">
        <v>0.33333333333333298</v>
      </c>
      <c r="AQ3">
        <v>8.2096523019637804</v>
      </c>
      <c r="AR3">
        <v>0.88530453392863129</v>
      </c>
      <c r="AS3">
        <v>13.500670791646723</v>
      </c>
      <c r="AT3">
        <v>10.652311145699784</v>
      </c>
      <c r="AU3">
        <v>-0.999999999999999</v>
      </c>
      <c r="AV3">
        <v>-0.999999999999999</v>
      </c>
      <c r="AW3">
        <v>-0.999999999999999</v>
      </c>
      <c r="AX3">
        <v>-0.999999999999999</v>
      </c>
      <c r="AY3">
        <v>8.4512134967470939E-2</v>
      </c>
      <c r="AZ3">
        <v>0.33430862642508075</v>
      </c>
      <c r="BA3">
        <v>-0.39822402831321835</v>
      </c>
      <c r="BB3">
        <v>6.4515502404709824E-2</v>
      </c>
      <c r="BC3">
        <v>0.18937482878369008</v>
      </c>
      <c r="BD3">
        <v>3.2844306922431477</v>
      </c>
      <c r="BE3">
        <v>2.74325057802616</v>
      </c>
      <c r="BF3">
        <v>-0.999999999999999</v>
      </c>
      <c r="CU3" t="e">
        <v>#N/A</v>
      </c>
      <c r="CV3" t="e">
        <v>#N/A</v>
      </c>
    </row>
    <row r="4" spans="1:100" x14ac:dyDescent="0.25">
      <c r="A4">
        <v>876</v>
      </c>
      <c r="B4" t="s">
        <v>380</v>
      </c>
      <c r="C4">
        <v>3</v>
      </c>
      <c r="D4">
        <v>1718.0823026726448</v>
      </c>
      <c r="E4">
        <v>186.18468912671219</v>
      </c>
      <c r="F4">
        <v>112.72004081922012</v>
      </c>
      <c r="G4">
        <v>1.3571749745483026</v>
      </c>
      <c r="H4">
        <v>16.673479437134478</v>
      </c>
      <c r="I4">
        <v>126.30974212616216</v>
      </c>
      <c r="J4">
        <v>22.669846657949996</v>
      </c>
      <c r="K4">
        <v>-1.0000000000000002</v>
      </c>
      <c r="L4">
        <v>-1.0000000000000002</v>
      </c>
      <c r="M4">
        <v>-1.0000000000000002</v>
      </c>
      <c r="N4">
        <v>0.41894339455976087</v>
      </c>
      <c r="O4">
        <v>-1.0000000000000002</v>
      </c>
      <c r="P4">
        <v>-1.0000000000000002</v>
      </c>
      <c r="Q4">
        <v>6.1587180331520956</v>
      </c>
      <c r="R4">
        <v>-1.0000000000000002</v>
      </c>
      <c r="S4">
        <v>4.0093873302813323</v>
      </c>
      <c r="T4">
        <v>0.43213737422234688</v>
      </c>
      <c r="U4">
        <v>1.2479933717098575</v>
      </c>
      <c r="V4">
        <v>1.6237164604622181</v>
      </c>
      <c r="W4">
        <v>10.514761403982382</v>
      </c>
      <c r="X4">
        <v>8.1093962937189605</v>
      </c>
      <c r="Y4">
        <v>0.32529576723870768</v>
      </c>
      <c r="Z4">
        <v>49.067444003408831</v>
      </c>
      <c r="AA4">
        <v>0.82160037448840317</v>
      </c>
      <c r="AB4">
        <v>5.4429864919478677</v>
      </c>
      <c r="AC4">
        <v>51.342875309636781</v>
      </c>
      <c r="AD4">
        <v>4.3043390305402509</v>
      </c>
      <c r="AE4">
        <v>1.8494307359836699</v>
      </c>
      <c r="AF4">
        <v>107.7027365409772</v>
      </c>
      <c r="AG4">
        <v>76.009911895056646</v>
      </c>
      <c r="AH4">
        <v>0.85197702510414353</v>
      </c>
      <c r="AI4">
        <v>0.9431652476536625</v>
      </c>
      <c r="AJ4">
        <v>0.33333333333333298</v>
      </c>
      <c r="AK4">
        <v>1.5847083653076282</v>
      </c>
      <c r="AL4">
        <v>1.4895079592440907</v>
      </c>
      <c r="AM4">
        <v>0.33333333333333298</v>
      </c>
      <c r="AN4">
        <v>1.2465377831540974</v>
      </c>
      <c r="AO4">
        <v>1.288727910139253</v>
      </c>
      <c r="AP4">
        <v>0.33333333333333298</v>
      </c>
      <c r="AQ4">
        <v>18.607005585185046</v>
      </c>
      <c r="AR4">
        <v>2.2292123495430314</v>
      </c>
      <c r="AS4">
        <v>4.1102694811687686</v>
      </c>
      <c r="AT4">
        <v>16.330364827238188</v>
      </c>
      <c r="AU4">
        <v>-1.0000000000000002</v>
      </c>
      <c r="AV4">
        <v>-1.0000000000000002</v>
      </c>
      <c r="AW4">
        <v>-1.0000000000000002</v>
      </c>
      <c r="AX4">
        <v>-1.0000000000000002</v>
      </c>
      <c r="AY4">
        <v>7.4909491192968483E-2</v>
      </c>
      <c r="AZ4">
        <v>0.23590334616975189</v>
      </c>
      <c r="BA4">
        <v>0.78625383587720987</v>
      </c>
      <c r="BB4">
        <v>0.32318584959785152</v>
      </c>
      <c r="BC4">
        <v>0.66359658415573475</v>
      </c>
      <c r="BD4">
        <v>9.2591629707950478</v>
      </c>
      <c r="BE4">
        <v>20.521183783279398</v>
      </c>
      <c r="BF4">
        <v>-1.0000000000000002</v>
      </c>
      <c r="CU4" t="e">
        <v>#N/A</v>
      </c>
      <c r="CV4" t="e">
        <v>#N/A</v>
      </c>
    </row>
    <row r="5" spans="1:100" x14ac:dyDescent="0.25">
      <c r="A5">
        <v>877</v>
      </c>
      <c r="B5" t="s">
        <v>381</v>
      </c>
      <c r="C5">
        <v>3</v>
      </c>
      <c r="D5">
        <v>1431.1627132264086</v>
      </c>
      <c r="E5">
        <v>34.428228662954687</v>
      </c>
      <c r="F5">
        <v>-127.64938939230363</v>
      </c>
      <c r="G5">
        <v>-0.55618295708698828</v>
      </c>
      <c r="H5">
        <v>-0.7917078371465871</v>
      </c>
      <c r="I5">
        <v>19.002960003507834</v>
      </c>
      <c r="J5">
        <v>8.4391953561031787</v>
      </c>
      <c r="K5">
        <v>-0.99999999999999944</v>
      </c>
      <c r="L5">
        <v>-0.99999999999999944</v>
      </c>
      <c r="M5">
        <v>-0.99999999999999944</v>
      </c>
      <c r="N5">
        <v>-5.72240217565795E-2</v>
      </c>
      <c r="O5">
        <v>-0.99999999999999944</v>
      </c>
      <c r="P5">
        <v>-0.99999999999999944</v>
      </c>
      <c r="Q5">
        <v>2.6299853370598657E-2</v>
      </c>
      <c r="R5">
        <v>-0.99999999999999944</v>
      </c>
      <c r="S5">
        <v>-0.18309848293430298</v>
      </c>
      <c r="T5">
        <v>3.1803965667736377E-2</v>
      </c>
      <c r="U5">
        <v>-0.22590536232428951</v>
      </c>
      <c r="V5">
        <v>-0.11357360319989226</v>
      </c>
      <c r="W5">
        <v>-0.81800769051718469</v>
      </c>
      <c r="X5">
        <v>-9.4453547832138423</v>
      </c>
      <c r="Y5">
        <v>-0.36968901424431355</v>
      </c>
      <c r="Z5">
        <v>3.9180148221487046</v>
      </c>
      <c r="AA5">
        <v>1.7467348018214146</v>
      </c>
      <c r="AB5">
        <v>1.2673296753600969</v>
      </c>
      <c r="AC5">
        <v>11.450463943338114</v>
      </c>
      <c r="AD5">
        <v>0.20630365090339259</v>
      </c>
      <c r="AE5">
        <v>-0.47982082803741211</v>
      </c>
      <c r="AF5">
        <v>16.155987612809525</v>
      </c>
      <c r="AG5">
        <v>-72.385652005419956</v>
      </c>
      <c r="AH5">
        <v>0.14826184785776536</v>
      </c>
      <c r="AI5">
        <v>7.7826321297682043E-3</v>
      </c>
      <c r="AJ5">
        <v>0.33333333333333298</v>
      </c>
      <c r="AK5">
        <v>0.34989879131786911</v>
      </c>
      <c r="AL5">
        <v>0.40714554667945274</v>
      </c>
      <c r="AM5">
        <v>0.33333333333333298</v>
      </c>
      <c r="AN5">
        <v>0.27112328462093493</v>
      </c>
      <c r="AO5">
        <v>0.15446629933044473</v>
      </c>
      <c r="AP5">
        <v>0.33333333333333298</v>
      </c>
      <c r="AQ5">
        <v>2.8469723906983315</v>
      </c>
      <c r="AR5">
        <v>2.6330167795042274</v>
      </c>
      <c r="AS5">
        <v>4.7114766809709447</v>
      </c>
      <c r="AT5">
        <v>1.0947018956280015</v>
      </c>
      <c r="AU5">
        <v>-0.99999999999999944</v>
      </c>
      <c r="AV5">
        <v>-0.99999999999999944</v>
      </c>
      <c r="AW5">
        <v>-0.99999999999999944</v>
      </c>
      <c r="AX5">
        <v>-0.99999999999999944</v>
      </c>
      <c r="AY5">
        <v>-1.1184480578056964E-2</v>
      </c>
      <c r="AZ5">
        <v>-2.8507503435306371E-2</v>
      </c>
      <c r="BA5">
        <v>0.39316545786660562</v>
      </c>
      <c r="BB5">
        <v>0.81215042014637351</v>
      </c>
      <c r="BC5">
        <v>0.2357103655170667</v>
      </c>
      <c r="BD5">
        <v>20.161222986482805</v>
      </c>
      <c r="BE5">
        <v>7.8585864272596968</v>
      </c>
      <c r="BF5">
        <v>-0.99999999999999944</v>
      </c>
      <c r="CU5" t="e">
        <v>#N/A</v>
      </c>
      <c r="CV5" t="e">
        <v>#N/A</v>
      </c>
    </row>
    <row r="6" spans="1:100" x14ac:dyDescent="0.25">
      <c r="A6">
        <v>1792</v>
      </c>
      <c r="B6" t="s">
        <v>647</v>
      </c>
      <c r="C6">
        <v>3</v>
      </c>
      <c r="D6">
        <v>1551.458914773174</v>
      </c>
      <c r="E6">
        <v>101.5512070033548</v>
      </c>
      <c r="F6">
        <v>42.26208908212034</v>
      </c>
      <c r="G6">
        <v>0.45002883142439037</v>
      </c>
      <c r="H6">
        <v>6.6671370069685798</v>
      </c>
      <c r="I6">
        <v>95.420444905207475</v>
      </c>
      <c r="J6">
        <v>5.4585075296140122</v>
      </c>
      <c r="K6">
        <v>-1.0000000000000016</v>
      </c>
      <c r="L6">
        <v>-1.0000000000000016</v>
      </c>
      <c r="M6">
        <v>-1.0000000000000016</v>
      </c>
      <c r="N6">
        <v>8.711209993285976E-2</v>
      </c>
      <c r="O6">
        <v>-1.0000000000000016</v>
      </c>
      <c r="P6">
        <v>-1.0000000000000016</v>
      </c>
      <c r="Q6">
        <v>3.153036690166906</v>
      </c>
      <c r="R6">
        <v>-1.0000000000000016</v>
      </c>
      <c r="S6">
        <v>2.3283155129201778</v>
      </c>
      <c r="T6">
        <v>0.15035048094020259</v>
      </c>
      <c r="U6">
        <v>-0.57126535451933969</v>
      </c>
      <c r="V6">
        <v>-0.34508209675404367</v>
      </c>
      <c r="W6">
        <v>3.5141003168016747</v>
      </c>
      <c r="X6">
        <v>0.81178582681586775</v>
      </c>
      <c r="Y6">
        <v>0.15590122854150062</v>
      </c>
      <c r="Z6">
        <v>58.792241712664875</v>
      </c>
      <c r="AA6">
        <v>-0.43169684803295227</v>
      </c>
      <c r="AB6">
        <v>2.000117423751862</v>
      </c>
      <c r="AC6">
        <v>31.356939753604028</v>
      </c>
      <c r="AD6">
        <v>-1.6822315758900561</v>
      </c>
      <c r="AE6">
        <v>2.0511848849592536</v>
      </c>
      <c r="AF6">
        <v>94.200483774980114</v>
      </c>
      <c r="AG6">
        <v>50.608061545867947</v>
      </c>
      <c r="AH6">
        <v>-0.44205429600742613</v>
      </c>
      <c r="AI6">
        <v>-0.38796111134801586</v>
      </c>
      <c r="AJ6">
        <v>0.33333333333333298</v>
      </c>
      <c r="AK6">
        <v>-3.261343223360233E-2</v>
      </c>
      <c r="AL6">
        <v>3.9911154134489778E-2</v>
      </c>
      <c r="AM6">
        <v>0.33333333333333298</v>
      </c>
      <c r="AN6">
        <v>0.6091309170459086</v>
      </c>
      <c r="AO6">
        <v>0.59204218325902014</v>
      </c>
      <c r="AP6">
        <v>0.33333333333333298</v>
      </c>
      <c r="AQ6">
        <v>1.2199611302274684</v>
      </c>
      <c r="AR6">
        <v>3.2315052789575707</v>
      </c>
      <c r="AS6">
        <v>2.2697440503474353</v>
      </c>
      <c r="AT6">
        <v>-4.2741799690994675E-2</v>
      </c>
      <c r="AU6">
        <v>-1.0000000000000016</v>
      </c>
      <c r="AV6">
        <v>-1.0000000000000016</v>
      </c>
      <c r="AW6">
        <v>-1.0000000000000016</v>
      </c>
      <c r="AX6">
        <v>-1.0000000000000016</v>
      </c>
      <c r="AY6">
        <v>-1.0080321078014803E-2</v>
      </c>
      <c r="AZ6">
        <v>-7.1149191557405553E-2</v>
      </c>
      <c r="BA6">
        <v>-1.6269979826541187E-2</v>
      </c>
      <c r="BB6">
        <v>1.7906042355846051E-2</v>
      </c>
      <c r="BC6">
        <v>-0.2367500830115046</v>
      </c>
      <c r="BD6">
        <v>9.1905101109125253E-2</v>
      </c>
      <c r="BE6">
        <v>-6.0001019744203266</v>
      </c>
      <c r="BF6">
        <v>-1.0000000000000016</v>
      </c>
      <c r="CU6" t="e">
        <v>#N/A</v>
      </c>
      <c r="CV6" t="e">
        <v>#N/A</v>
      </c>
    </row>
    <row r="7" spans="1:100" x14ac:dyDescent="0.25">
      <c r="A7">
        <v>1986</v>
      </c>
      <c r="B7" t="s">
        <v>697</v>
      </c>
      <c r="C7">
        <v>3</v>
      </c>
      <c r="D7">
        <v>1636.7128684746449</v>
      </c>
      <c r="E7">
        <v>80.099314390191807</v>
      </c>
      <c r="F7">
        <v>-21.915225894444593</v>
      </c>
      <c r="G7">
        <v>-3.7707346203841308E-2</v>
      </c>
      <c r="H7">
        <v>2.9935534218896187</v>
      </c>
      <c r="I7">
        <v>70.397125682779802</v>
      </c>
      <c r="J7">
        <v>14.451410004276729</v>
      </c>
      <c r="K7">
        <v>-1.0000000000000013</v>
      </c>
      <c r="L7">
        <v>-1.0000000000000013</v>
      </c>
      <c r="M7">
        <v>-1.0000000000000013</v>
      </c>
      <c r="N7">
        <v>0.25634416917869463</v>
      </c>
      <c r="O7">
        <v>-1.0000000000000013</v>
      </c>
      <c r="P7">
        <v>-1.0000000000000013</v>
      </c>
      <c r="Q7">
        <v>4.0376151084291703</v>
      </c>
      <c r="R7">
        <v>-1.0000000000000013</v>
      </c>
      <c r="S7">
        <v>-0.46036166357715136</v>
      </c>
      <c r="T7">
        <v>0.16461782392277752</v>
      </c>
      <c r="U7">
        <v>-6.1669179692624032E-2</v>
      </c>
      <c r="V7">
        <v>5.2412914815699013E-2</v>
      </c>
      <c r="W7">
        <v>-1.0440616865395504</v>
      </c>
      <c r="X7">
        <v>-2.8780386411614849</v>
      </c>
      <c r="Y7">
        <v>1.9653093404662682E-2</v>
      </c>
      <c r="Z7">
        <v>45.551087114516648</v>
      </c>
      <c r="AA7">
        <v>2.4774954380263745</v>
      </c>
      <c r="AB7">
        <v>1.347717024000938</v>
      </c>
      <c r="AC7">
        <v>17.602711209030588</v>
      </c>
      <c r="AD7">
        <v>3.8308789886527679</v>
      </c>
      <c r="AE7">
        <v>0.52595430100432305</v>
      </c>
      <c r="AF7">
        <v>65.027469648552511</v>
      </c>
      <c r="AG7">
        <v>8.8103907480809962</v>
      </c>
      <c r="AH7">
        <v>0.91671765409379602</v>
      </c>
      <c r="AI7">
        <v>1.0369703732031288</v>
      </c>
      <c r="AJ7">
        <v>0.33333333333333298</v>
      </c>
      <c r="AK7">
        <v>-0.32150533627538552</v>
      </c>
      <c r="AL7">
        <v>-0.42476446239260318</v>
      </c>
      <c r="AM7">
        <v>0.33333333333333298</v>
      </c>
      <c r="AN7">
        <v>0.39471690365473722</v>
      </c>
      <c r="AO7">
        <v>0.46172529603493295</v>
      </c>
      <c r="AP7">
        <v>0.33333333333333298</v>
      </c>
      <c r="AQ7">
        <v>5.3696560342272939</v>
      </c>
      <c r="AR7">
        <v>0.81454416841578237</v>
      </c>
      <c r="AS7">
        <v>17.260570776658689</v>
      </c>
      <c r="AT7">
        <v>-3.62370494079775</v>
      </c>
      <c r="AU7">
        <v>-1.0000000000000013</v>
      </c>
      <c r="AV7">
        <v>-1.0000000000000013</v>
      </c>
      <c r="AW7">
        <v>-1.0000000000000013</v>
      </c>
      <c r="AX7">
        <v>-1.0000000000000013</v>
      </c>
      <c r="AY7">
        <v>0.13961895697216825</v>
      </c>
      <c r="AZ7">
        <v>0.5661891632388939</v>
      </c>
      <c r="BA7">
        <v>-0.26652878111181244</v>
      </c>
      <c r="BB7">
        <v>0.47955699615101199</v>
      </c>
      <c r="BC7">
        <v>-0.256758847401242</v>
      </c>
      <c r="BD7">
        <v>14.819870719969765</v>
      </c>
      <c r="BE7">
        <v>-7.7516150905901124</v>
      </c>
      <c r="BF7">
        <v>-1.0000000000000013</v>
      </c>
      <c r="CU7" t="e">
        <v>#N/A</v>
      </c>
      <c r="CV7" t="e">
        <v>#N/A</v>
      </c>
    </row>
    <row r="8" spans="1:100" x14ac:dyDescent="0.25">
      <c r="A8">
        <v>2220</v>
      </c>
      <c r="B8" t="s">
        <v>775</v>
      </c>
      <c r="C8">
        <v>3</v>
      </c>
      <c r="D8">
        <v>1604.4288840093841</v>
      </c>
      <c r="E8">
        <v>113.45473891958491</v>
      </c>
      <c r="F8">
        <v>65.127682910911957</v>
      </c>
      <c r="G8">
        <v>0.5259934138332818</v>
      </c>
      <c r="H8">
        <v>14.802181242422092</v>
      </c>
      <c r="I8">
        <v>86.896126892634797</v>
      </c>
      <c r="J8">
        <v>10.592184840517243</v>
      </c>
      <c r="K8">
        <v>-0.99999999999999722</v>
      </c>
      <c r="L8">
        <v>-0.99999999999999722</v>
      </c>
      <c r="M8">
        <v>-0.99999999999999722</v>
      </c>
      <c r="N8">
        <v>0.45965275135713607</v>
      </c>
      <c r="O8">
        <v>-0.99999999999999722</v>
      </c>
      <c r="P8">
        <v>-0.99999999999999722</v>
      </c>
      <c r="Q8">
        <v>4.6352391801752777</v>
      </c>
      <c r="R8">
        <v>-0.99999999999999722</v>
      </c>
      <c r="S8">
        <v>3.9614493262503934</v>
      </c>
      <c r="T8">
        <v>0.46344434680548957</v>
      </c>
      <c r="U8">
        <v>1.1220217048730137</v>
      </c>
      <c r="V8">
        <v>0.91738744814497331</v>
      </c>
      <c r="W8">
        <v>10.166942062246813</v>
      </c>
      <c r="X8">
        <v>10.281625560534225</v>
      </c>
      <c r="Y8">
        <v>0.17810403051926849</v>
      </c>
      <c r="Z8">
        <v>45.575034597235714</v>
      </c>
      <c r="AA8">
        <v>-1.4223259161378718</v>
      </c>
      <c r="AB8">
        <v>0.21865659138117371</v>
      </c>
      <c r="AC8">
        <v>31.719048877875199</v>
      </c>
      <c r="AD8">
        <v>-0.33369723724244399</v>
      </c>
      <c r="AE8">
        <v>1.180159302384302</v>
      </c>
      <c r="AF8">
        <v>78.692899368876311</v>
      </c>
      <c r="AG8">
        <v>55.069422209702225</v>
      </c>
      <c r="AH8">
        <v>0.22658868248284295</v>
      </c>
      <c r="AI8">
        <v>0.39391743453907002</v>
      </c>
      <c r="AJ8">
        <v>0.33333333333333298</v>
      </c>
      <c r="AK8">
        <v>0.69215741520426655</v>
      </c>
      <c r="AL8">
        <v>0.68028125363552494</v>
      </c>
      <c r="AM8">
        <v>0.33333333333333298</v>
      </c>
      <c r="AN8">
        <v>0.19833578866892107</v>
      </c>
      <c r="AO8">
        <v>0.56644681657709905</v>
      </c>
      <c r="AP8">
        <v>0.33333333333333298</v>
      </c>
      <c r="AQ8">
        <v>8.2032275237584695</v>
      </c>
      <c r="AR8">
        <v>2.7709075966236538</v>
      </c>
      <c r="AS8">
        <v>0.2794722698947133</v>
      </c>
      <c r="AT8">
        <v>7.5418049739988717</v>
      </c>
      <c r="AU8">
        <v>-0.99999999999999722</v>
      </c>
      <c r="AV8">
        <v>-0.99999999999999722</v>
      </c>
      <c r="AW8">
        <v>-0.99999999999999722</v>
      </c>
      <c r="AX8">
        <v>-0.99999999999999722</v>
      </c>
      <c r="AY8">
        <v>-3.9241819520640472E-2</v>
      </c>
      <c r="AZ8">
        <v>0.14987492240494785</v>
      </c>
      <c r="BA8">
        <v>0.42213462000376994</v>
      </c>
      <c r="BB8">
        <v>0.17378762034709133</v>
      </c>
      <c r="BC8">
        <v>-3.901309654143726E-2</v>
      </c>
      <c r="BD8">
        <v>5.0940651207020302</v>
      </c>
      <c r="BE8">
        <v>1.1353456864829172</v>
      </c>
      <c r="BF8">
        <v>-0.99999999999999722</v>
      </c>
      <c r="CU8" t="e">
        <v>#N/A</v>
      </c>
      <c r="CV8" t="e">
        <v>#N/A</v>
      </c>
    </row>
    <row r="9" spans="1:100" x14ac:dyDescent="0.25">
      <c r="A9">
        <v>2472</v>
      </c>
      <c r="B9" t="s">
        <v>850</v>
      </c>
      <c r="C9">
        <v>3</v>
      </c>
      <c r="D9">
        <v>1552.9644818070908</v>
      </c>
      <c r="E9">
        <v>106.78689162882975</v>
      </c>
      <c r="F9">
        <v>19.640901201458714</v>
      </c>
      <c r="G9">
        <v>0.78658773470486143</v>
      </c>
      <c r="H9">
        <v>9.8092915193011283</v>
      </c>
      <c r="I9">
        <v>83.783472692366928</v>
      </c>
      <c r="J9">
        <v>3.2519143253418035</v>
      </c>
      <c r="K9">
        <v>-0.99999999999999856</v>
      </c>
      <c r="L9">
        <v>-0.99999999999999856</v>
      </c>
      <c r="M9">
        <v>-0.99999999999999856</v>
      </c>
      <c r="N9">
        <v>0.20887651945899399</v>
      </c>
      <c r="O9">
        <v>-0.99999999999999856</v>
      </c>
      <c r="P9">
        <v>-0.99999999999999856</v>
      </c>
      <c r="Q9">
        <v>4.646365333920583</v>
      </c>
      <c r="R9">
        <v>-0.99999999999999856</v>
      </c>
      <c r="S9">
        <v>2.1811315597480103</v>
      </c>
      <c r="T9">
        <v>0.27609524039032596</v>
      </c>
      <c r="U9">
        <v>0.40033153294225898</v>
      </c>
      <c r="V9">
        <v>0.48619513803848724</v>
      </c>
      <c r="W9">
        <v>5.1629261853805399</v>
      </c>
      <c r="X9">
        <v>0.80140609554739728</v>
      </c>
      <c r="Y9">
        <v>0.22244246924785885</v>
      </c>
      <c r="Z9">
        <v>54.478756826247064</v>
      </c>
      <c r="AA9">
        <v>-0.24405665722387107</v>
      </c>
      <c r="AB9">
        <v>-6.2934540141611955E-2</v>
      </c>
      <c r="AC9">
        <v>27.320687452391116</v>
      </c>
      <c r="AD9">
        <v>-1.1428207689347625</v>
      </c>
      <c r="AE9">
        <v>1.0506182395833159</v>
      </c>
      <c r="AF9">
        <v>82.787127978079823</v>
      </c>
      <c r="AG9">
        <v>28.349478700256139</v>
      </c>
      <c r="AH9">
        <v>-0.33898639096036631</v>
      </c>
      <c r="AI9">
        <v>-0.60295570045314661</v>
      </c>
      <c r="AJ9">
        <v>0.33333333333333298</v>
      </c>
      <c r="AK9">
        <v>-0.15096065093997116</v>
      </c>
      <c r="AL9">
        <v>9.04126788467009E-2</v>
      </c>
      <c r="AM9">
        <v>0.33333333333333298</v>
      </c>
      <c r="AN9">
        <v>0.26243110776010947</v>
      </c>
      <c r="AO9">
        <v>0.7118119644638603</v>
      </c>
      <c r="AP9">
        <v>0.33333333333333298</v>
      </c>
      <c r="AQ9">
        <v>0.9963447142870725</v>
      </c>
      <c r="AR9">
        <v>2.4461773340567987</v>
      </c>
      <c r="AS9">
        <v>1.796476302907916</v>
      </c>
      <c r="AT9">
        <v>-0.99073931162291162</v>
      </c>
      <c r="AU9">
        <v>-0.99999999999999856</v>
      </c>
      <c r="AV9">
        <v>-0.99999999999999856</v>
      </c>
      <c r="AW9">
        <v>-0.99999999999999856</v>
      </c>
      <c r="AX9">
        <v>-0.99999999999999856</v>
      </c>
      <c r="AY9">
        <v>7.006261639927322E-2</v>
      </c>
      <c r="AZ9">
        <v>0.26190952594019884</v>
      </c>
      <c r="BA9">
        <v>0.44519866845503653</v>
      </c>
      <c r="BB9">
        <v>0.14948482988387141</v>
      </c>
      <c r="BC9">
        <v>0.30879644824327362</v>
      </c>
      <c r="BD9">
        <v>5.0466683767977809</v>
      </c>
      <c r="BE9">
        <v>9.9459045483570225</v>
      </c>
      <c r="BF9">
        <v>-0.99999999999999856</v>
      </c>
      <c r="CU9" t="e">
        <v>#N/A</v>
      </c>
      <c r="CV9" t="e">
        <v>#N/A</v>
      </c>
    </row>
    <row r="10" spans="1:100" x14ac:dyDescent="0.25">
      <c r="A10">
        <v>2491</v>
      </c>
      <c r="B10" t="s">
        <v>2941</v>
      </c>
      <c r="C10">
        <v>3</v>
      </c>
      <c r="D10">
        <v>1570.3730582543233</v>
      </c>
      <c r="E10">
        <v>108.2253460927778</v>
      </c>
      <c r="F10">
        <v>7.9520228217822737</v>
      </c>
      <c r="G10">
        <v>1.1131373541773126</v>
      </c>
      <c r="H10">
        <v>10.829712196759109</v>
      </c>
      <c r="I10">
        <v>77.643632275684027</v>
      </c>
      <c r="J10">
        <v>17.266709654560067</v>
      </c>
      <c r="K10">
        <v>-1.0000000000000004</v>
      </c>
      <c r="L10">
        <v>-1.0000000000000004</v>
      </c>
      <c r="M10">
        <v>-1.0000000000000004</v>
      </c>
      <c r="N10">
        <v>0.13700683834466079</v>
      </c>
      <c r="O10">
        <v>-1.0000000000000004</v>
      </c>
      <c r="P10">
        <v>-1.0000000000000004</v>
      </c>
      <c r="Q10">
        <v>3.6115908072298404</v>
      </c>
      <c r="R10">
        <v>-1.0000000000000004</v>
      </c>
      <c r="S10">
        <v>3.8817401425507403</v>
      </c>
      <c r="T10">
        <v>0.47319877047521058</v>
      </c>
      <c r="U10">
        <v>-0.27267944778610426</v>
      </c>
      <c r="V10">
        <v>-7.2659245577878104E-2</v>
      </c>
      <c r="W10">
        <v>7.2181213895292702</v>
      </c>
      <c r="X10">
        <v>-2.6083479227401027</v>
      </c>
      <c r="Y10">
        <v>0.38718983533725781</v>
      </c>
      <c r="Z10">
        <v>43.603799020437336</v>
      </c>
      <c r="AA10">
        <v>1.8724014328951362</v>
      </c>
      <c r="AB10">
        <v>3.0828740989268182</v>
      </c>
      <c r="AC10">
        <v>17.62350654001672</v>
      </c>
      <c r="AD10">
        <v>1.0211051141857279</v>
      </c>
      <c r="AE10">
        <v>0.52916853137071873</v>
      </c>
      <c r="AF10">
        <v>64.839348190751622</v>
      </c>
      <c r="AG10">
        <v>0.70826369902248398</v>
      </c>
      <c r="AH10">
        <v>0.58172484604492369</v>
      </c>
      <c r="AI10">
        <v>0.99198032667984004</v>
      </c>
      <c r="AJ10">
        <v>0.33333333333333298</v>
      </c>
      <c r="AK10">
        <v>1.0318405313062808</v>
      </c>
      <c r="AL10">
        <v>1.0214682134793736</v>
      </c>
      <c r="AM10">
        <v>0.33333333333333298</v>
      </c>
      <c r="AN10">
        <v>0.52611500905266828</v>
      </c>
      <c r="AO10">
        <v>0.54740827682727888</v>
      </c>
      <c r="AP10">
        <v>0.33333333333333298</v>
      </c>
      <c r="AQ10">
        <v>12.804284084932462</v>
      </c>
      <c r="AR10">
        <v>2.4233908067773853</v>
      </c>
      <c r="AS10">
        <v>6.5828983401672669</v>
      </c>
      <c r="AT10">
        <v>8.2604205076154127</v>
      </c>
      <c r="AU10">
        <v>-1.0000000000000004</v>
      </c>
      <c r="AV10">
        <v>-1.0000000000000004</v>
      </c>
      <c r="AW10">
        <v>-1.0000000000000004</v>
      </c>
      <c r="AX10">
        <v>-1.0000000000000004</v>
      </c>
      <c r="AY10">
        <v>7.8029188152586706E-2</v>
      </c>
      <c r="AZ10">
        <v>0.27600456573181292</v>
      </c>
      <c r="BA10">
        <v>-2.4091301029901341E-2</v>
      </c>
      <c r="BB10">
        <v>-1.4166209476648716E-2</v>
      </c>
      <c r="BC10">
        <v>0.10426399901143334</v>
      </c>
      <c r="BD10">
        <v>1.0258675917428468</v>
      </c>
      <c r="BE10">
        <v>2.4861434701363243</v>
      </c>
      <c r="BF10">
        <v>-1.0000000000000004</v>
      </c>
      <c r="CU10" t="e">
        <v>#N/A</v>
      </c>
      <c r="CV10" t="e">
        <v>#N/A</v>
      </c>
    </row>
    <row r="11" spans="1:100" x14ac:dyDescent="0.25">
      <c r="A11">
        <v>2500</v>
      </c>
      <c r="B11" t="s">
        <v>865</v>
      </c>
      <c r="C11">
        <v>3</v>
      </c>
      <c r="D11">
        <v>1536.0386250395845</v>
      </c>
      <c r="E11">
        <v>90.786502547770226</v>
      </c>
      <c r="F11">
        <v>28.220378085242313</v>
      </c>
      <c r="G11">
        <v>0.16351671805795506</v>
      </c>
      <c r="H11">
        <v>3.441229494704432</v>
      </c>
      <c r="I11">
        <v>76.840624492419707</v>
      </c>
      <c r="J11">
        <v>10.886291581808067</v>
      </c>
      <c r="K11">
        <v>-1.0000000000000007</v>
      </c>
      <c r="L11">
        <v>-1.0000000000000007</v>
      </c>
      <c r="M11">
        <v>-1.0000000000000007</v>
      </c>
      <c r="N11">
        <v>0.24221562497040483</v>
      </c>
      <c r="O11">
        <v>-1.0000000000000007</v>
      </c>
      <c r="P11">
        <v>-1.0000000000000007</v>
      </c>
      <c r="Q11">
        <v>3.9284947627618432</v>
      </c>
      <c r="R11">
        <v>-1.0000000000000007</v>
      </c>
      <c r="S11">
        <v>6.4596075008600012E-2</v>
      </c>
      <c r="T11">
        <v>9.5791450457965083E-2</v>
      </c>
      <c r="U11">
        <v>-0.30822870903730715</v>
      </c>
      <c r="V11">
        <v>0.1453520013699435</v>
      </c>
      <c r="W11">
        <v>-0.48726526805741444</v>
      </c>
      <c r="X11">
        <v>-3.6011750154760538</v>
      </c>
      <c r="Y11">
        <v>-0.10023298930662605</v>
      </c>
      <c r="Z11">
        <v>37.926134645653512</v>
      </c>
      <c r="AA11">
        <v>-0.93935593617833402</v>
      </c>
      <c r="AB11">
        <v>2.3130746910501059</v>
      </c>
      <c r="AC11">
        <v>24.869110923011743</v>
      </c>
      <c r="AD11">
        <v>1.9312311632768491</v>
      </c>
      <c r="AE11">
        <v>1.1960002476785894</v>
      </c>
      <c r="AF11">
        <v>66.304320507393939</v>
      </c>
      <c r="AG11">
        <v>35.60002175263142</v>
      </c>
      <c r="AH11">
        <v>0.22117026822213814</v>
      </c>
      <c r="AI11">
        <v>0.31616121116932822</v>
      </c>
      <c r="AJ11">
        <v>0.33333333333333298</v>
      </c>
      <c r="AK11">
        <v>1.059316388377294</v>
      </c>
      <c r="AL11">
        <v>0.99040946776969974</v>
      </c>
      <c r="AM11">
        <v>0.33333333333333298</v>
      </c>
      <c r="AN11">
        <v>0.5024951742038144</v>
      </c>
      <c r="AO11">
        <v>0.80069011806612678</v>
      </c>
      <c r="AP11">
        <v>0.33333333333333298</v>
      </c>
      <c r="AQ11">
        <v>10.536303985025771</v>
      </c>
      <c r="AR11">
        <v>2.1121165563016424</v>
      </c>
      <c r="AS11">
        <v>-2.2498069029988721</v>
      </c>
      <c r="AT11">
        <v>11.023981928505295</v>
      </c>
      <c r="AU11">
        <v>-1.0000000000000007</v>
      </c>
      <c r="AV11">
        <v>-1.0000000000000007</v>
      </c>
      <c r="AW11">
        <v>-1.0000000000000007</v>
      </c>
      <c r="AX11">
        <v>-1.0000000000000007</v>
      </c>
      <c r="AY11">
        <v>-9.3062071114331818E-2</v>
      </c>
      <c r="AZ11">
        <v>-0.21275360981272251</v>
      </c>
      <c r="BA11">
        <v>0.27364457988620211</v>
      </c>
      <c r="BB11">
        <v>0.34569125290169206</v>
      </c>
      <c r="BC11">
        <v>-7.0288973424975199E-2</v>
      </c>
      <c r="BD11">
        <v>7.5785132734786904</v>
      </c>
      <c r="BE11">
        <v>-0.38900143619336985</v>
      </c>
      <c r="BF11">
        <v>-1.0000000000000007</v>
      </c>
      <c r="CU11" t="e">
        <v>#N/A</v>
      </c>
      <c r="CV11" t="e">
        <v>#N/A</v>
      </c>
    </row>
    <row r="12" spans="1:100" x14ac:dyDescent="0.25">
      <c r="A12">
        <v>2531</v>
      </c>
      <c r="B12" t="s">
        <v>230</v>
      </c>
      <c r="C12">
        <v>3</v>
      </c>
      <c r="D12">
        <v>1425.9136269049004</v>
      </c>
      <c r="E12">
        <v>60.876981802463497</v>
      </c>
      <c r="F12">
        <v>-74.648871226647415</v>
      </c>
      <c r="G12">
        <v>-7.426628397874542E-2</v>
      </c>
      <c r="H12">
        <v>4.010937044931624</v>
      </c>
      <c r="I12">
        <v>34.278116700937893</v>
      </c>
      <c r="J12">
        <v>20.633405878584433</v>
      </c>
      <c r="K12">
        <v>-1.0000000000000022</v>
      </c>
      <c r="L12">
        <v>-1.0000000000000022</v>
      </c>
      <c r="M12">
        <v>-1.0000000000000022</v>
      </c>
      <c r="N12">
        <v>0.19853710007836028</v>
      </c>
      <c r="O12">
        <v>-1.0000000000000022</v>
      </c>
      <c r="P12">
        <v>-1.0000000000000022</v>
      </c>
      <c r="Q12">
        <v>4.3715358538611158</v>
      </c>
      <c r="R12">
        <v>-1.0000000000000022</v>
      </c>
      <c r="S12">
        <v>7.7857891708830354E-2</v>
      </c>
      <c r="T12">
        <v>-3.0206304031030966E-2</v>
      </c>
      <c r="U12">
        <v>-0.25815729617357785</v>
      </c>
      <c r="V12">
        <v>-1.1106004744107818</v>
      </c>
      <c r="W12">
        <v>-0.36059880892949508</v>
      </c>
      <c r="X12">
        <v>-3.5962010795051906</v>
      </c>
      <c r="Y12">
        <v>-5.8911248883986786E-2</v>
      </c>
      <c r="Z12">
        <v>26.381932710602129</v>
      </c>
      <c r="AA12">
        <v>0.57295474519074696</v>
      </c>
      <c r="AB12">
        <v>1.9989286555601333</v>
      </c>
      <c r="AC12">
        <v>-2.8526461116577089</v>
      </c>
      <c r="AD12">
        <v>1.6042812464319556</v>
      </c>
      <c r="AE12">
        <v>-0.49195693714205946</v>
      </c>
      <c r="AF12">
        <v>25.036258317362467</v>
      </c>
      <c r="AG12">
        <v>-66.782646856058435</v>
      </c>
      <c r="AH12">
        <v>0.48516188600178911</v>
      </c>
      <c r="AI12">
        <v>0.39434520090438963</v>
      </c>
      <c r="AJ12">
        <v>0.33333333333333298</v>
      </c>
      <c r="AK12">
        <v>1.2499125175550985</v>
      </c>
      <c r="AL12">
        <v>1.2617790245078857</v>
      </c>
      <c r="AM12">
        <v>0.33333333333333298</v>
      </c>
      <c r="AN12">
        <v>0.25597185463691635</v>
      </c>
      <c r="AO12">
        <v>0.19224745130280352</v>
      </c>
      <c r="AP12">
        <v>0.33333333333333298</v>
      </c>
      <c r="AQ12">
        <v>9.2418583835753978</v>
      </c>
      <c r="AR12">
        <v>1.1311440264791013</v>
      </c>
      <c r="AS12">
        <v>6.1803495857747883</v>
      </c>
      <c r="AT12">
        <v>13.321912266330552</v>
      </c>
      <c r="AU12">
        <v>-1.0000000000000022</v>
      </c>
      <c r="AV12">
        <v>-1.0000000000000022</v>
      </c>
      <c r="AW12">
        <v>-1.0000000000000022</v>
      </c>
      <c r="AX12">
        <v>-1.0000000000000022</v>
      </c>
      <c r="AY12">
        <v>-8.2289529401632609E-3</v>
      </c>
      <c r="AZ12">
        <v>0.69856913811762222</v>
      </c>
      <c r="BA12">
        <v>0.17939365386641196</v>
      </c>
      <c r="BB12">
        <v>0.2248742205418606</v>
      </c>
      <c r="BC12">
        <v>4.224018812725866E-2</v>
      </c>
      <c r="BD12">
        <v>9.1147012041346276</v>
      </c>
      <c r="BE12">
        <v>1.9529729725135283</v>
      </c>
      <c r="BF12">
        <v>-1.0000000000000022</v>
      </c>
      <c r="CU12" t="e">
        <v>#N/A</v>
      </c>
      <c r="CV12" t="e">
        <v>#N/A</v>
      </c>
    </row>
    <row r="13" spans="1:100" x14ac:dyDescent="0.25">
      <c r="A13">
        <v>2538</v>
      </c>
      <c r="B13" t="s">
        <v>885</v>
      </c>
      <c r="C13">
        <v>3</v>
      </c>
      <c r="D13">
        <v>1391.2894858913724</v>
      </c>
      <c r="E13">
        <v>42.511737856796046</v>
      </c>
      <c r="F13">
        <v>-111.79940524553385</v>
      </c>
      <c r="G13">
        <v>0.28335578110883247</v>
      </c>
      <c r="H13">
        <v>5.3996861380011421</v>
      </c>
      <c r="I13">
        <v>21.708838750302125</v>
      </c>
      <c r="J13">
        <v>11.546127902744741</v>
      </c>
      <c r="K13">
        <v>-1.0000000000000027</v>
      </c>
      <c r="L13">
        <v>-1.0000000000000027</v>
      </c>
      <c r="M13">
        <v>-1.0000000000000027</v>
      </c>
      <c r="N13">
        <v>0.28460014236466957</v>
      </c>
      <c r="O13">
        <v>-1.0000000000000027</v>
      </c>
      <c r="P13">
        <v>-1.0000000000000027</v>
      </c>
      <c r="Q13">
        <v>4.0805679034587818</v>
      </c>
      <c r="R13">
        <v>-1.0000000000000027</v>
      </c>
      <c r="S13">
        <v>0.94326717005659466</v>
      </c>
      <c r="T13">
        <v>6.9307853687920695E-2</v>
      </c>
      <c r="U13">
        <v>-0.28370805278541533</v>
      </c>
      <c r="V13">
        <v>-0.62493467929125801</v>
      </c>
      <c r="W13">
        <v>1.31911823454236</v>
      </c>
      <c r="X13">
        <v>-1.7774183077578958</v>
      </c>
      <c r="Y13">
        <v>0.21470495523818367</v>
      </c>
      <c r="Z13">
        <v>9.5730974342383988</v>
      </c>
      <c r="AA13">
        <v>0.89412076605469626</v>
      </c>
      <c r="AB13">
        <v>0.65944055376913546</v>
      </c>
      <c r="AC13">
        <v>8.0405052978530236</v>
      </c>
      <c r="AD13">
        <v>0.1022542278279398</v>
      </c>
      <c r="AE13">
        <v>-0.8901222522426202</v>
      </c>
      <c r="AF13">
        <v>17.38292103361794</v>
      </c>
      <c r="AG13">
        <v>-61.640344841362079</v>
      </c>
      <c r="AH13">
        <v>3.2256594979046399E-2</v>
      </c>
      <c r="AI13">
        <v>0.1141853418415698</v>
      </c>
      <c r="AJ13">
        <v>0.33333333333333298</v>
      </c>
      <c r="AK13">
        <v>0.57140347546993719</v>
      </c>
      <c r="AL13">
        <v>1.0613873417804562</v>
      </c>
      <c r="AM13">
        <v>0.33333333333333298</v>
      </c>
      <c r="AN13">
        <v>-0.22165717046617303</v>
      </c>
      <c r="AO13">
        <v>-0.31038914028518821</v>
      </c>
      <c r="AP13">
        <v>0.33333333333333298</v>
      </c>
      <c r="AQ13">
        <v>4.3259177166841898</v>
      </c>
      <c r="AR13">
        <v>3.6524960902179426</v>
      </c>
      <c r="AS13">
        <v>1.6449839308949064</v>
      </c>
      <c r="AT13">
        <v>6.2486478816318902</v>
      </c>
      <c r="AU13">
        <v>-1.0000000000000027</v>
      </c>
      <c r="AV13">
        <v>-1.0000000000000027</v>
      </c>
      <c r="AW13">
        <v>-1.0000000000000027</v>
      </c>
      <c r="AX13">
        <v>-1.0000000000000027</v>
      </c>
      <c r="AY13">
        <v>1.3421979753017397E-2</v>
      </c>
      <c r="AZ13">
        <v>0.19134027113188601</v>
      </c>
      <c r="BA13">
        <v>8.2299058189448895E-2</v>
      </c>
      <c r="BB13">
        <v>1.3378978462652338</v>
      </c>
      <c r="BC13">
        <v>0.1369027527651365</v>
      </c>
      <c r="BD13">
        <v>34.404147512290272</v>
      </c>
      <c r="BE13">
        <v>3.8340641100756589</v>
      </c>
      <c r="BF13">
        <v>-1.0000000000000027</v>
      </c>
      <c r="CU13" t="e">
        <v>#N/A</v>
      </c>
      <c r="CV13" t="e">
        <v>#N/A</v>
      </c>
    </row>
    <row r="14" spans="1:100" x14ac:dyDescent="0.25">
      <c r="A14">
        <v>2823</v>
      </c>
      <c r="B14" t="s">
        <v>969</v>
      </c>
      <c r="C14">
        <v>3</v>
      </c>
      <c r="D14">
        <v>1529.8040130512959</v>
      </c>
      <c r="E14">
        <v>81.653273805480509</v>
      </c>
      <c r="F14">
        <v>6.4010363388028502</v>
      </c>
      <c r="G14">
        <v>0.65358761456475889</v>
      </c>
      <c r="H14">
        <v>14.016015272429669</v>
      </c>
      <c r="I14">
        <v>59.260818476635656</v>
      </c>
      <c r="J14">
        <v>6.4240603780323866</v>
      </c>
      <c r="K14">
        <v>-0.99999999999999922</v>
      </c>
      <c r="L14">
        <v>-0.99999999999999922</v>
      </c>
      <c r="M14">
        <v>-0.99999999999999922</v>
      </c>
      <c r="N14">
        <v>0.39684887744680064</v>
      </c>
      <c r="O14">
        <v>-0.99999999999999922</v>
      </c>
      <c r="P14">
        <v>-0.99999999999999922</v>
      </c>
      <c r="Q14">
        <v>4.5040534733397051</v>
      </c>
      <c r="R14">
        <v>-0.99999999999999922</v>
      </c>
      <c r="S14">
        <v>4.3287264168118602</v>
      </c>
      <c r="T14">
        <v>0.34862888853720464</v>
      </c>
      <c r="U14">
        <v>0.42725448273312733</v>
      </c>
      <c r="V14">
        <v>0.69724834886364251</v>
      </c>
      <c r="W14">
        <v>9.5119617990899776</v>
      </c>
      <c r="X14">
        <v>5.0591046162949356</v>
      </c>
      <c r="Y14">
        <v>0.16215134227046984</v>
      </c>
      <c r="Z14">
        <v>41.214873254073659</v>
      </c>
      <c r="AA14">
        <v>-0.38108694893674872</v>
      </c>
      <c r="AB14">
        <v>0.86268815385961073</v>
      </c>
      <c r="AC14">
        <v>18.300920168167952</v>
      </c>
      <c r="AD14">
        <v>-0.71307516991507969</v>
      </c>
      <c r="AE14">
        <v>-1.1448498564694078</v>
      </c>
      <c r="AF14">
        <v>59.233631719631774</v>
      </c>
      <c r="AG14">
        <v>9.3537215226090069</v>
      </c>
      <c r="AH14">
        <v>-0.16237502322235431</v>
      </c>
      <c r="AI14">
        <v>-0.29532187697328072</v>
      </c>
      <c r="AJ14">
        <v>0.33333333333333298</v>
      </c>
      <c r="AK14">
        <v>0.54733711574747512</v>
      </c>
      <c r="AL14">
        <v>0.49818029956809057</v>
      </c>
      <c r="AM14">
        <v>0.33333333333333298</v>
      </c>
      <c r="AN14">
        <v>-7.8681423572012216E-2</v>
      </c>
      <c r="AO14">
        <v>-0.19742107119404007</v>
      </c>
      <c r="AP14">
        <v>0.33333333333333298</v>
      </c>
      <c r="AQ14">
        <v>2.7186757003847872E-2</v>
      </c>
      <c r="AR14">
        <v>1.2742211402835253</v>
      </c>
      <c r="AS14">
        <v>-1.4118608583441543</v>
      </c>
      <c r="AT14">
        <v>6.5617000960930199</v>
      </c>
      <c r="AU14">
        <v>-0.99999999999999922</v>
      </c>
      <c r="AV14">
        <v>-0.99999999999999922</v>
      </c>
      <c r="AW14">
        <v>-0.99999999999999922</v>
      </c>
      <c r="AX14">
        <v>-0.99999999999999922</v>
      </c>
      <c r="AY14">
        <v>-2.8893959150647696E-2</v>
      </c>
      <c r="AZ14">
        <v>0.41583778448908898</v>
      </c>
      <c r="BA14">
        <v>-0.29682100568961128</v>
      </c>
      <c r="BB14">
        <v>2.7086686504554022E-4</v>
      </c>
      <c r="BC14">
        <v>0.13792801203023833</v>
      </c>
      <c r="BD14">
        <v>2.0859605940715791</v>
      </c>
      <c r="BE14">
        <v>1.9640952723078988</v>
      </c>
      <c r="BF14">
        <v>-0.99999999999999922</v>
      </c>
      <c r="CU14" t="e">
        <v>#N/A</v>
      </c>
      <c r="CV14" t="e">
        <v>#N/A</v>
      </c>
    </row>
    <row r="15" spans="1:100" x14ac:dyDescent="0.25">
      <c r="A15">
        <v>2883</v>
      </c>
      <c r="B15" t="s">
        <v>1001</v>
      </c>
      <c r="C15">
        <v>3</v>
      </c>
      <c r="D15">
        <v>1649.9643974462588</v>
      </c>
      <c r="E15">
        <v>110.83029067577812</v>
      </c>
      <c r="F15">
        <v>93.193678725016724</v>
      </c>
      <c r="G15">
        <v>0.801510773429148</v>
      </c>
      <c r="H15">
        <v>2.8649022604445511</v>
      </c>
      <c r="I15">
        <v>87.758092217947947</v>
      </c>
      <c r="J15">
        <v>18.067213065907485</v>
      </c>
      <c r="K15">
        <v>-1.0000000000000004</v>
      </c>
      <c r="L15">
        <v>-1.0000000000000004</v>
      </c>
      <c r="M15">
        <v>-1.0000000000000004</v>
      </c>
      <c r="N15">
        <v>0.31539206396429026</v>
      </c>
      <c r="O15">
        <v>-1.0000000000000004</v>
      </c>
      <c r="P15">
        <v>-1.0000000000000004</v>
      </c>
      <c r="Q15">
        <v>4.0457799145991595</v>
      </c>
      <c r="R15">
        <v>-1.0000000000000004</v>
      </c>
      <c r="S15">
        <v>-1.1081732790003926</v>
      </c>
      <c r="T15">
        <v>-0.15090216113098884</v>
      </c>
      <c r="U15">
        <v>0.51773445192308931</v>
      </c>
      <c r="V15">
        <v>0.33006329440671861</v>
      </c>
      <c r="W15">
        <v>-1.1808776541546067</v>
      </c>
      <c r="X15">
        <v>-2.4078465633133721</v>
      </c>
      <c r="Y15">
        <v>-3.4070931715848032E-2</v>
      </c>
      <c r="Z15">
        <v>26.928886849717852</v>
      </c>
      <c r="AA15">
        <v>-0.18678672761033335</v>
      </c>
      <c r="AB15">
        <v>0.30163794355709744</v>
      </c>
      <c r="AC15">
        <v>47.182585556903938</v>
      </c>
      <c r="AD15">
        <v>1.0147265705697939</v>
      </c>
      <c r="AE15">
        <v>4.5779874948467594</v>
      </c>
      <c r="AF15">
        <v>78.991097845025706</v>
      </c>
      <c r="AG15">
        <v>93.002271059495257</v>
      </c>
      <c r="AH15">
        <v>0.18815073870293622</v>
      </c>
      <c r="AI15">
        <v>0.58266166787610529</v>
      </c>
      <c r="AJ15">
        <v>0.33333333333333298</v>
      </c>
      <c r="AK15">
        <v>0.52116090562263229</v>
      </c>
      <c r="AL15">
        <v>0.3900292651216119</v>
      </c>
      <c r="AM15">
        <v>0.33333333333333298</v>
      </c>
      <c r="AN15">
        <v>0.86051689622028793</v>
      </c>
      <c r="AO15">
        <v>0.78070794158674905</v>
      </c>
      <c r="AP15">
        <v>0.33333333333333298</v>
      </c>
      <c r="AQ15">
        <v>8.7669943729223263</v>
      </c>
      <c r="AR15">
        <v>1.2538714171614544</v>
      </c>
      <c r="AS15">
        <v>11.881430640675315</v>
      </c>
      <c r="AT15">
        <v>4.9319110080707143</v>
      </c>
      <c r="AU15">
        <v>-1.0000000000000004</v>
      </c>
      <c r="AV15">
        <v>-1.0000000000000004</v>
      </c>
      <c r="AW15">
        <v>-1.0000000000000004</v>
      </c>
      <c r="AX15">
        <v>-1.0000000000000004</v>
      </c>
      <c r="AY15">
        <v>0.13016942715768945</v>
      </c>
      <c r="AZ15">
        <v>0.23335387306581856</v>
      </c>
      <c r="BA15">
        <v>0.44760998267162755</v>
      </c>
      <c r="BB15">
        <v>0.59154333221966215</v>
      </c>
      <c r="BC15">
        <v>-4.3432032445896622E-3</v>
      </c>
      <c r="BD15">
        <v>15.955352670820645</v>
      </c>
      <c r="BE15">
        <v>2.1294698322433963</v>
      </c>
      <c r="BF15">
        <v>-1.0000000000000004</v>
      </c>
      <c r="CU15" t="e">
        <v>#N/A</v>
      </c>
      <c r="CV15" t="e">
        <v>#N/A</v>
      </c>
    </row>
    <row r="16" spans="1:100" x14ac:dyDescent="0.25">
      <c r="A16">
        <v>3007</v>
      </c>
      <c r="B16" t="s">
        <v>1047</v>
      </c>
      <c r="C16">
        <v>3</v>
      </c>
      <c r="D16">
        <v>1505.2049303570031</v>
      </c>
      <c r="E16">
        <v>63.552580412354779</v>
      </c>
      <c r="F16">
        <v>-60.624697780047093</v>
      </c>
      <c r="G16">
        <v>0.10946701471913298</v>
      </c>
      <c r="H16">
        <v>8.0496322705136443</v>
      </c>
      <c r="I16">
        <v>52.142775080062492</v>
      </c>
      <c r="J16">
        <v>2.8789211599822879</v>
      </c>
      <c r="K16">
        <v>-1.0000000000000004</v>
      </c>
      <c r="L16">
        <v>-1.0000000000000004</v>
      </c>
      <c r="M16">
        <v>-1.0000000000000004</v>
      </c>
      <c r="N16">
        <v>0.33146106364875461</v>
      </c>
      <c r="O16">
        <v>-1.0000000000000004</v>
      </c>
      <c r="P16">
        <v>-1.0000000000000004</v>
      </c>
      <c r="Q16">
        <v>4.6388031637042273</v>
      </c>
      <c r="R16">
        <v>-1.0000000000000004</v>
      </c>
      <c r="S16">
        <v>1.4781172896530883</v>
      </c>
      <c r="T16">
        <v>0.16489322966268452</v>
      </c>
      <c r="U16">
        <v>0.22729726375161735</v>
      </c>
      <c r="V16">
        <v>0.55961251806814405</v>
      </c>
      <c r="W16">
        <v>3.4108291068094116</v>
      </c>
      <c r="X16">
        <v>-0.98739959251229581</v>
      </c>
      <c r="Y16">
        <v>0.16255186345440584</v>
      </c>
      <c r="Z16">
        <v>27.521739669435043</v>
      </c>
      <c r="AA16">
        <v>-0.17502794948656875</v>
      </c>
      <c r="AB16">
        <v>3.2969989943828031</v>
      </c>
      <c r="AC16">
        <v>15.432124632961727</v>
      </c>
      <c r="AD16">
        <v>0.50349602578930786</v>
      </c>
      <c r="AE16">
        <v>3.7071491506463217E-2</v>
      </c>
      <c r="AF16">
        <v>46.287934788286037</v>
      </c>
      <c r="AG16">
        <v>-29.294666409442954</v>
      </c>
      <c r="AH16">
        <v>5.025113974711809E-2</v>
      </c>
      <c r="AI16">
        <v>0.14529704936572907</v>
      </c>
      <c r="AJ16">
        <v>0.33333333333333298</v>
      </c>
      <c r="AK16">
        <v>0.50590508461416539</v>
      </c>
      <c r="AL16">
        <v>0.5135991521527532</v>
      </c>
      <c r="AM16">
        <v>0.33333333333333298</v>
      </c>
      <c r="AN16">
        <v>0.5801458558652578</v>
      </c>
      <c r="AO16">
        <v>0.51207185683680734</v>
      </c>
      <c r="AP16">
        <v>0.33333333333333298</v>
      </c>
      <c r="AQ16">
        <v>5.8548402917764468</v>
      </c>
      <c r="AR16">
        <v>1.7758299288305284</v>
      </c>
      <c r="AS16">
        <v>-4.4022071987501725</v>
      </c>
      <c r="AT16">
        <v>5.5052984299019263</v>
      </c>
      <c r="AU16">
        <v>-1.0000000000000004</v>
      </c>
      <c r="AV16">
        <v>-1.0000000000000004</v>
      </c>
      <c r="AW16">
        <v>-1.0000000000000004</v>
      </c>
      <c r="AX16">
        <v>-1.0000000000000004</v>
      </c>
      <c r="AY16">
        <v>4.2280835329465929E-2</v>
      </c>
      <c r="AZ16">
        <v>0.28591495484081919</v>
      </c>
      <c r="BA16">
        <v>0.47339269139381213</v>
      </c>
      <c r="BB16">
        <v>0.23348302475349966</v>
      </c>
      <c r="BC16">
        <v>-7.5763046487027447E-2</v>
      </c>
      <c r="BD16">
        <v>7.266650393041588</v>
      </c>
      <c r="BE16">
        <v>0.47288729479337449</v>
      </c>
      <c r="BF16">
        <v>-1.0000000000000004</v>
      </c>
      <c r="CU16" t="e">
        <v>#N/A</v>
      </c>
      <c r="CV16" t="e">
        <v>#N/A</v>
      </c>
    </row>
    <row r="17" spans="1:100" x14ac:dyDescent="0.25">
      <c r="A17">
        <v>3102</v>
      </c>
      <c r="B17" t="s">
        <v>1088</v>
      </c>
      <c r="C17">
        <v>3</v>
      </c>
      <c r="D17">
        <v>1414.7474106325096</v>
      </c>
      <c r="E17">
        <v>75.668184558490793</v>
      </c>
      <c r="F17">
        <v>-41.065335803364519</v>
      </c>
      <c r="G17">
        <v>0.19621311345757278</v>
      </c>
      <c r="H17">
        <v>6.9393462216474902</v>
      </c>
      <c r="I17">
        <v>44.654586682102718</v>
      </c>
      <c r="J17">
        <v>15.971568938707687</v>
      </c>
      <c r="K17">
        <v>-0.99999999999999822</v>
      </c>
      <c r="L17">
        <v>-0.99999999999999822</v>
      </c>
      <c r="M17">
        <v>-0.99999999999999822</v>
      </c>
      <c r="N17">
        <v>0.41324671279867603</v>
      </c>
      <c r="O17">
        <v>-0.99999999999999822</v>
      </c>
      <c r="P17">
        <v>-0.99999999999999822</v>
      </c>
      <c r="Q17">
        <v>4.1716614985204128</v>
      </c>
      <c r="R17">
        <v>-0.99999999999999822</v>
      </c>
      <c r="S17">
        <v>1.9106639335139106</v>
      </c>
      <c r="T17">
        <v>0.17955963186242818</v>
      </c>
      <c r="U17">
        <v>-0.52682157195036994</v>
      </c>
      <c r="V17">
        <v>-0.72721235980013654</v>
      </c>
      <c r="W17">
        <v>2.7676847231270814</v>
      </c>
      <c r="X17">
        <v>-2.1809412526725906</v>
      </c>
      <c r="Y17">
        <v>0.1356504300853007</v>
      </c>
      <c r="Z17">
        <v>42.296333642821232</v>
      </c>
      <c r="AA17">
        <v>-1.5275098164346754</v>
      </c>
      <c r="AB17">
        <v>-0.98582788611700511</v>
      </c>
      <c r="AC17">
        <v>-0.22300025742195315</v>
      </c>
      <c r="AD17">
        <v>-0.93318532398607157</v>
      </c>
      <c r="AE17">
        <v>0.85725532231060897</v>
      </c>
      <c r="AF17">
        <v>41.944760821592908</v>
      </c>
      <c r="AG17">
        <v>-31.133755683635272</v>
      </c>
      <c r="AH17">
        <v>-0.22708900072060045</v>
      </c>
      <c r="AI17">
        <v>-0.26606007049059754</v>
      </c>
      <c r="AJ17">
        <v>0.33333333333333298</v>
      </c>
      <c r="AK17">
        <v>1.1722672788293751</v>
      </c>
      <c r="AL17">
        <v>1.0741282937325032</v>
      </c>
      <c r="AM17">
        <v>0.33333333333333298</v>
      </c>
      <c r="AN17">
        <v>-0.17373906499887162</v>
      </c>
      <c r="AO17">
        <v>-0.26610305113994864</v>
      </c>
      <c r="AP17">
        <v>0.33333333333333298</v>
      </c>
      <c r="AQ17">
        <v>2.7098258605097856</v>
      </c>
      <c r="AR17">
        <v>1.4367650152483236</v>
      </c>
      <c r="AS17">
        <v>3.2422501906397976</v>
      </c>
      <c r="AT17">
        <v>11.292553732819577</v>
      </c>
      <c r="AU17">
        <v>-0.99999999999999822</v>
      </c>
      <c r="AV17">
        <v>-0.99999999999999822</v>
      </c>
      <c r="AW17">
        <v>-0.99999999999999822</v>
      </c>
      <c r="AX17">
        <v>-0.99999999999999822</v>
      </c>
      <c r="AY17">
        <v>8.0313876754984276E-2</v>
      </c>
      <c r="AZ17">
        <v>-2.607921188575069E-2</v>
      </c>
      <c r="BA17">
        <v>8.2454895208790846E-2</v>
      </c>
      <c r="BB17">
        <v>0.16480646452004311</v>
      </c>
      <c r="BC17">
        <v>0.30705946602745066</v>
      </c>
      <c r="BD17">
        <v>3.9897655535723202</v>
      </c>
      <c r="BE17">
        <v>8.0887611267302173</v>
      </c>
      <c r="BF17">
        <v>-0.99999999999999822</v>
      </c>
      <c r="CU17" t="e">
        <v>#N/A</v>
      </c>
      <c r="CV17" t="e">
        <v>#N/A</v>
      </c>
    </row>
    <row r="18" spans="1:100" x14ac:dyDescent="0.25">
      <c r="A18">
        <v>3130</v>
      </c>
      <c r="B18" t="s">
        <v>2959</v>
      </c>
      <c r="C18">
        <v>3</v>
      </c>
      <c r="D18">
        <v>1690.3028501375454</v>
      </c>
      <c r="E18">
        <v>119.72128928225993</v>
      </c>
      <c r="F18">
        <v>69.233503280089352</v>
      </c>
      <c r="G18">
        <v>1.0379786496192052</v>
      </c>
      <c r="H18">
        <v>11.611074055908571</v>
      </c>
      <c r="I18">
        <v>81.242449874328429</v>
      </c>
      <c r="J18">
        <v>16.372243109527339</v>
      </c>
      <c r="K18">
        <v>-0.99999999999999856</v>
      </c>
      <c r="L18">
        <v>-0.99999999999999856</v>
      </c>
      <c r="M18">
        <v>-0.99999999999999856</v>
      </c>
      <c r="N18">
        <v>0.30652481067546644</v>
      </c>
      <c r="O18">
        <v>-0.99999999999999856</v>
      </c>
      <c r="P18">
        <v>-0.99999999999999856</v>
      </c>
      <c r="Q18">
        <v>5.1581150486144072</v>
      </c>
      <c r="R18">
        <v>-0.99999999999999856</v>
      </c>
      <c r="S18">
        <v>3.2327084825531309</v>
      </c>
      <c r="T18">
        <v>0.36752564074138389</v>
      </c>
      <c r="U18">
        <v>-6.2289789060498979E-3</v>
      </c>
      <c r="V18">
        <v>0.46676322665407433</v>
      </c>
      <c r="W18">
        <v>6.4529590072941607</v>
      </c>
      <c r="X18">
        <v>1.4619634636726506</v>
      </c>
      <c r="Y18">
        <v>0.27629132919167881</v>
      </c>
      <c r="Z18">
        <v>39.682150579541059</v>
      </c>
      <c r="AA18">
        <v>2.4227785992468571</v>
      </c>
      <c r="AB18">
        <v>1.5415738270895494</v>
      </c>
      <c r="AC18">
        <v>27.88089811140318</v>
      </c>
      <c r="AD18">
        <v>0.51057178786667223</v>
      </c>
      <c r="AE18">
        <v>0.33097722051203438</v>
      </c>
      <c r="AF18">
        <v>69.435599738545818</v>
      </c>
      <c r="AG18">
        <v>44.392928753723453</v>
      </c>
      <c r="AH18">
        <v>0.24856640269724942</v>
      </c>
      <c r="AI18">
        <v>0.65793479785381559</v>
      </c>
      <c r="AJ18">
        <v>0.33333333333333298</v>
      </c>
      <c r="AK18">
        <v>1.2537705538351145</v>
      </c>
      <c r="AL18">
        <v>1.3115585660485216</v>
      </c>
      <c r="AM18">
        <v>0.33333333333333298</v>
      </c>
      <c r="AN18">
        <v>0.25018848969368462</v>
      </c>
      <c r="AO18">
        <v>0.39187666325419113</v>
      </c>
      <c r="AP18">
        <v>0.33333333333333298</v>
      </c>
      <c r="AQ18">
        <v>11.806850135782634</v>
      </c>
      <c r="AR18">
        <v>1.6816014897672238</v>
      </c>
      <c r="AS18">
        <v>4.7319120381008686</v>
      </c>
      <c r="AT18">
        <v>9.9587295816592558</v>
      </c>
      <c r="AU18">
        <v>-0.99999999999999856</v>
      </c>
      <c r="AV18">
        <v>-0.99999999999999856</v>
      </c>
      <c r="AW18">
        <v>-0.99999999999999856</v>
      </c>
      <c r="AX18">
        <v>-0.99999999999999856</v>
      </c>
      <c r="AY18">
        <v>-3.0501461874396896E-2</v>
      </c>
      <c r="AZ18">
        <v>4.2525984880878484E-2</v>
      </c>
      <c r="BA18">
        <v>0.17904967884217626</v>
      </c>
      <c r="BB18">
        <v>0.21278613225657197</v>
      </c>
      <c r="BC18">
        <v>0.38385641083003341</v>
      </c>
      <c r="BD18">
        <v>5.5322832308186882</v>
      </c>
      <c r="BE18">
        <v>10.491658664961719</v>
      </c>
      <c r="BF18">
        <v>-0.99999999999999856</v>
      </c>
      <c r="CU18" t="e">
        <v>#N/A</v>
      </c>
      <c r="CV18" t="e">
        <v>#N/A</v>
      </c>
    </row>
    <row r="19" spans="1:100" x14ac:dyDescent="0.25">
      <c r="A19">
        <v>3134</v>
      </c>
      <c r="B19" t="s">
        <v>1100</v>
      </c>
      <c r="C19">
        <v>3</v>
      </c>
      <c r="D19">
        <v>1466.9710773961142</v>
      </c>
      <c r="E19">
        <v>21.033884846432933</v>
      </c>
      <c r="F19">
        <v>-90.04851350956281</v>
      </c>
      <c r="G19">
        <v>0.31938786863632634</v>
      </c>
      <c r="H19">
        <v>5.5371042106338386</v>
      </c>
      <c r="I19">
        <v>15.608978103289607</v>
      </c>
      <c r="J19">
        <v>5.184801019941891</v>
      </c>
      <c r="K19">
        <v>-1.0000000000000004</v>
      </c>
      <c r="L19">
        <v>-1.0000000000000004</v>
      </c>
      <c r="M19">
        <v>-1.0000000000000004</v>
      </c>
      <c r="N19">
        <v>0.42031719433977321</v>
      </c>
      <c r="O19">
        <v>-1.0000000000000004</v>
      </c>
      <c r="P19">
        <v>-1.0000000000000004</v>
      </c>
      <c r="Q19">
        <v>4.74592012784644</v>
      </c>
      <c r="R19">
        <v>-1.0000000000000004</v>
      </c>
      <c r="S19">
        <v>-0.29724123956779808</v>
      </c>
      <c r="T19">
        <v>7.7124587006702688E-2</v>
      </c>
      <c r="U19">
        <v>0.69283328096149788</v>
      </c>
      <c r="V19">
        <v>1.0220579506492289</v>
      </c>
      <c r="W19">
        <v>0.79118408278739916</v>
      </c>
      <c r="X19">
        <v>-4.8414957166979011</v>
      </c>
      <c r="Y19">
        <v>0.12146500850370218</v>
      </c>
      <c r="Z19">
        <v>14.416401460310297</v>
      </c>
      <c r="AA19">
        <v>-0.39590411100745992</v>
      </c>
      <c r="AB19">
        <v>-2.0116722302049856</v>
      </c>
      <c r="AC19">
        <v>4.8785901638362477</v>
      </c>
      <c r="AD19">
        <v>-0.23807803831372176</v>
      </c>
      <c r="AE19">
        <v>-0.38344109468599735</v>
      </c>
      <c r="AF19">
        <v>16.899878299255569</v>
      </c>
      <c r="AG19">
        <v>-34.721033259183976</v>
      </c>
      <c r="AH19">
        <v>-0.16316160926354906</v>
      </c>
      <c r="AI19">
        <v>0.12064673106336717</v>
      </c>
      <c r="AJ19">
        <v>0.33333333333333298</v>
      </c>
      <c r="AK19">
        <v>-0.21218927361614492</v>
      </c>
      <c r="AL19">
        <v>-0.19089506393335548</v>
      </c>
      <c r="AM19">
        <v>0.33333333333333298</v>
      </c>
      <c r="AN19">
        <v>-0.26073861594758385</v>
      </c>
      <c r="AO19">
        <v>-0.187931706323204</v>
      </c>
      <c r="AP19">
        <v>0.33333333333333298</v>
      </c>
      <c r="AQ19">
        <v>-1.2909001959659614</v>
      </c>
      <c r="AR19">
        <v>4.5114210205335539</v>
      </c>
      <c r="AS19">
        <v>2.4752062408376307</v>
      </c>
      <c r="AT19">
        <v>-1.8018262414292878</v>
      </c>
      <c r="AU19">
        <v>-1.0000000000000004</v>
      </c>
      <c r="AV19">
        <v>-1.0000000000000004</v>
      </c>
      <c r="AW19">
        <v>-1.0000000000000004</v>
      </c>
      <c r="AX19">
        <v>-1.0000000000000004</v>
      </c>
      <c r="AY19">
        <v>-3.5570770414062342E-2</v>
      </c>
      <c r="AZ19">
        <v>0.15402871110403743</v>
      </c>
      <c r="BA19">
        <v>-1.9864707560676076E-3</v>
      </c>
      <c r="BB19">
        <v>0.52338013116455517</v>
      </c>
      <c r="BC19">
        <v>-0.20823390215701465</v>
      </c>
      <c r="BD19">
        <v>13.854646834634067</v>
      </c>
      <c r="BE19">
        <v>-5.2157799077057048</v>
      </c>
      <c r="BF19">
        <v>-1.0000000000000004</v>
      </c>
      <c r="CU19" t="e">
        <v>#N/A</v>
      </c>
      <c r="CV19" t="e">
        <v>#N/A</v>
      </c>
    </row>
    <row r="20" spans="1:100" x14ac:dyDescent="0.25">
      <c r="A20">
        <v>3275</v>
      </c>
      <c r="B20" t="s">
        <v>1166</v>
      </c>
      <c r="C20">
        <v>3</v>
      </c>
      <c r="D20">
        <v>1534.1119892103584</v>
      </c>
      <c r="E20">
        <v>92.556336581658513</v>
      </c>
      <c r="F20">
        <v>-8.0292074945302421</v>
      </c>
      <c r="G20">
        <v>0.33046670801879208</v>
      </c>
      <c r="H20">
        <v>3.4772675162577613</v>
      </c>
      <c r="I20">
        <v>76.159069458046886</v>
      </c>
      <c r="J20">
        <v>14.132789173390766</v>
      </c>
      <c r="K20">
        <v>-1.0000000000000013</v>
      </c>
      <c r="L20">
        <v>-1.0000000000000013</v>
      </c>
      <c r="M20">
        <v>-1.0000000000000013</v>
      </c>
      <c r="N20">
        <v>0.39302650432650349</v>
      </c>
      <c r="O20">
        <v>-1.0000000000000013</v>
      </c>
      <c r="P20">
        <v>-1.0000000000000013</v>
      </c>
      <c r="Q20">
        <v>4.3796270328921603</v>
      </c>
      <c r="R20">
        <v>-1.0000000000000013</v>
      </c>
      <c r="S20">
        <v>-0.63030819067471588</v>
      </c>
      <c r="T20">
        <v>7.5169415327069014E-2</v>
      </c>
      <c r="U20">
        <v>0.17912843235751669</v>
      </c>
      <c r="V20">
        <v>0.41859557547505905</v>
      </c>
      <c r="W20">
        <v>-0.90235951663439773</v>
      </c>
      <c r="X20">
        <v>-6.0008234351142091</v>
      </c>
      <c r="Y20">
        <v>5.1432327399001943E-2</v>
      </c>
      <c r="Z20">
        <v>45.649985686122214</v>
      </c>
      <c r="AA20">
        <v>2.4334792202444513</v>
      </c>
      <c r="AB20">
        <v>0.21560565714541724</v>
      </c>
      <c r="AC20">
        <v>12.082408776753837</v>
      </c>
      <c r="AD20">
        <v>2.3674375897532833</v>
      </c>
      <c r="AE20">
        <v>1.3889470230949967</v>
      </c>
      <c r="AF20">
        <v>59.33694714311644</v>
      </c>
      <c r="AG20">
        <v>-18.538438163790609</v>
      </c>
      <c r="AH20">
        <v>0.98744416640637511</v>
      </c>
      <c r="AI20">
        <v>1.1891541878927803</v>
      </c>
      <c r="AJ20">
        <v>0.33333333333333298</v>
      </c>
      <c r="AK20">
        <v>1.1464244516941742</v>
      </c>
      <c r="AL20">
        <v>1.3948717150559387</v>
      </c>
      <c r="AM20">
        <v>0.33333333333333298</v>
      </c>
      <c r="AN20">
        <v>0.58091883266790034</v>
      </c>
      <c r="AO20">
        <v>0.78039856003737307</v>
      </c>
      <c r="AP20">
        <v>0.33333333333333298</v>
      </c>
      <c r="AQ20">
        <v>16.822122314930461</v>
      </c>
      <c r="AR20">
        <v>4.6004458187313499</v>
      </c>
      <c r="AS20">
        <v>-2.1964644956128261</v>
      </c>
      <c r="AT20">
        <v>11.72880785027224</v>
      </c>
      <c r="AU20">
        <v>-1.0000000000000013</v>
      </c>
      <c r="AV20">
        <v>-1.0000000000000013</v>
      </c>
      <c r="AW20">
        <v>-1.0000000000000013</v>
      </c>
      <c r="AX20">
        <v>-1.0000000000000013</v>
      </c>
      <c r="AY20">
        <v>-3.6274448811976182E-2</v>
      </c>
      <c r="AZ20">
        <v>4.7255519184899557E-3</v>
      </c>
      <c r="BA20">
        <v>0.65148561427082019</v>
      </c>
      <c r="BB20">
        <v>5.9079732413697572E-2</v>
      </c>
      <c r="BC20">
        <v>-0.17517263613594683</v>
      </c>
      <c r="BD20">
        <v>1.5006210699348885</v>
      </c>
      <c r="BE20">
        <v>-1.1218878320445727</v>
      </c>
      <c r="BF20">
        <v>-1.0000000000000013</v>
      </c>
      <c r="CU20" t="e">
        <v>#N/A</v>
      </c>
      <c r="CV20" t="e">
        <v>#N/A</v>
      </c>
    </row>
    <row r="21" spans="1:100" x14ac:dyDescent="0.25">
      <c r="A21">
        <v>3277</v>
      </c>
      <c r="B21" t="s">
        <v>1168</v>
      </c>
      <c r="C21">
        <v>3</v>
      </c>
      <c r="D21">
        <v>1568.238787769855</v>
      </c>
      <c r="E21">
        <v>93.32803313170146</v>
      </c>
      <c r="F21">
        <v>44.681457073845735</v>
      </c>
      <c r="G21">
        <v>0.82191504107959146</v>
      </c>
      <c r="H21">
        <v>3.6995012149348989</v>
      </c>
      <c r="I21">
        <v>75.710390656630565</v>
      </c>
      <c r="J21">
        <v>7.2972003171092146</v>
      </c>
      <c r="K21">
        <v>-1</v>
      </c>
      <c r="L21">
        <v>-1</v>
      </c>
      <c r="M21">
        <v>-1</v>
      </c>
      <c r="N21">
        <v>0.3239387172339187</v>
      </c>
      <c r="O21">
        <v>-1</v>
      </c>
      <c r="P21">
        <v>-1</v>
      </c>
      <c r="Q21">
        <v>3.0524508652833151</v>
      </c>
      <c r="R21">
        <v>-1</v>
      </c>
      <c r="S21">
        <v>0.50419912811730494</v>
      </c>
      <c r="T21">
        <v>0.14568019664928963</v>
      </c>
      <c r="U21">
        <v>-0.18067395329151312</v>
      </c>
      <c r="V21">
        <v>9.7647047092683709E-2</v>
      </c>
      <c r="W21">
        <v>0.64705034965158337</v>
      </c>
      <c r="X21">
        <v>3.668185828578487</v>
      </c>
      <c r="Y21">
        <v>0.20257226264877809</v>
      </c>
      <c r="Z21">
        <v>34.651969806278601</v>
      </c>
      <c r="AA21">
        <v>2.6872937587726735</v>
      </c>
      <c r="AB21">
        <v>2.1196772852306283</v>
      </c>
      <c r="AC21">
        <v>34.564615277693285</v>
      </c>
      <c r="AD21">
        <v>0.88715230266814626</v>
      </c>
      <c r="AE21">
        <v>-0.55853162792338396</v>
      </c>
      <c r="AF21">
        <v>70.777730741279242</v>
      </c>
      <c r="AG21">
        <v>40.678059098024228</v>
      </c>
      <c r="AH21">
        <v>0.41310388303696421</v>
      </c>
      <c r="AI21">
        <v>0.24202931543352152</v>
      </c>
      <c r="AJ21">
        <v>0.33333333333333298</v>
      </c>
      <c r="AK21">
        <v>0.28045625815345282</v>
      </c>
      <c r="AL21">
        <v>0.39852298698393718</v>
      </c>
      <c r="AM21">
        <v>0.33333333333333298</v>
      </c>
      <c r="AN21">
        <v>0.30719284365442368</v>
      </c>
      <c r="AO21">
        <v>0.34597968065283069</v>
      </c>
      <c r="AP21">
        <v>0.33333333333333298</v>
      </c>
      <c r="AQ21">
        <v>4.932659915351449</v>
      </c>
      <c r="AR21">
        <v>2.2444115328823235</v>
      </c>
      <c r="AS21">
        <v>1.5023223940194081</v>
      </c>
      <c r="AT21">
        <v>3.5504663902074785</v>
      </c>
      <c r="AU21">
        <v>-1</v>
      </c>
      <c r="AV21">
        <v>-1</v>
      </c>
      <c r="AW21">
        <v>-1</v>
      </c>
      <c r="AX21">
        <v>-1</v>
      </c>
      <c r="AY21">
        <v>-3.4389051535234361E-3</v>
      </c>
      <c r="AZ21">
        <v>-0.35089994048826595</v>
      </c>
      <c r="BA21">
        <v>4.8910476080292899E-2</v>
      </c>
      <c r="BB21">
        <v>-6.9438420668360423E-2</v>
      </c>
      <c r="BC21">
        <v>0.258253511269597</v>
      </c>
      <c r="BD21">
        <v>-3.4904602191503438</v>
      </c>
      <c r="BE21">
        <v>6.7008901621413877</v>
      </c>
      <c r="BF21">
        <v>-1</v>
      </c>
      <c r="CU21" t="e">
        <v>#N/A</v>
      </c>
      <c r="CV21" t="e">
        <v>#N/A</v>
      </c>
    </row>
    <row r="22" spans="1:100" x14ac:dyDescent="0.25">
      <c r="A22">
        <v>3292</v>
      </c>
      <c r="B22" t="s">
        <v>1175</v>
      </c>
      <c r="C22">
        <v>3</v>
      </c>
      <c r="D22">
        <v>1446.5681386556801</v>
      </c>
      <c r="E22">
        <v>74.797240111737111</v>
      </c>
      <c r="F22">
        <v>-28.054533829266425</v>
      </c>
      <c r="G22">
        <v>-0.25957818359349766</v>
      </c>
      <c r="H22">
        <v>3.5656508534763507</v>
      </c>
      <c r="I22">
        <v>50.791575887229058</v>
      </c>
      <c r="J22">
        <v>-1.9320809325292299</v>
      </c>
      <c r="K22">
        <v>-1.0000000000000007</v>
      </c>
      <c r="L22">
        <v>-1.0000000000000007</v>
      </c>
      <c r="M22">
        <v>-1.0000000000000007</v>
      </c>
      <c r="N22">
        <v>2.4097086677008189E-2</v>
      </c>
      <c r="O22">
        <v>-1.0000000000000007</v>
      </c>
      <c r="P22">
        <v>-1.0000000000000007</v>
      </c>
      <c r="Q22">
        <v>0.16820805434826896</v>
      </c>
      <c r="R22">
        <v>-1.0000000000000007</v>
      </c>
      <c r="S22">
        <v>1.812175795763058</v>
      </c>
      <c r="T22">
        <v>0.168092453362613</v>
      </c>
      <c r="U22">
        <v>-0.11345439619901683</v>
      </c>
      <c r="V22">
        <v>-0.12357850006941799</v>
      </c>
      <c r="W22">
        <v>3.3974427991280813</v>
      </c>
      <c r="X22">
        <v>5.3657668973194337</v>
      </c>
      <c r="Y22">
        <v>-0.39674256572366612</v>
      </c>
      <c r="Z22">
        <v>39.85677490652742</v>
      </c>
      <c r="AA22">
        <v>2.7784449748328428</v>
      </c>
      <c r="AB22">
        <v>-2.481719898855507E-2</v>
      </c>
      <c r="AC22">
        <v>9.7029700631191957</v>
      </c>
      <c r="AD22">
        <v>-1.08850741289987</v>
      </c>
      <c r="AE22">
        <v>1.015884166779961</v>
      </c>
      <c r="AF22">
        <v>50.550811937438006</v>
      </c>
      <c r="AG22">
        <v>-14.829052160638682</v>
      </c>
      <c r="AH22">
        <v>6.2325547427876049E-2</v>
      </c>
      <c r="AI22">
        <v>0.11989695430575709</v>
      </c>
      <c r="AJ22">
        <v>0.33333333333333298</v>
      </c>
      <c r="AK22">
        <v>-0.66054851938593895</v>
      </c>
      <c r="AL22">
        <v>-0.404708142659857</v>
      </c>
      <c r="AM22">
        <v>0.33333333333333298</v>
      </c>
      <c r="AN22">
        <v>0.25089759596371153</v>
      </c>
      <c r="AO22">
        <v>0.33296397831231561</v>
      </c>
      <c r="AP22">
        <v>0.33333333333333298</v>
      </c>
      <c r="AQ22">
        <v>0.24076394979108245</v>
      </c>
      <c r="AR22">
        <v>2.4473510339786073</v>
      </c>
      <c r="AS22">
        <v>1.5131377428517148</v>
      </c>
      <c r="AT22">
        <v>-5.8925697093595524</v>
      </c>
      <c r="AU22">
        <v>-1.0000000000000007</v>
      </c>
      <c r="AV22">
        <v>-1.0000000000000007</v>
      </c>
      <c r="AW22">
        <v>-1.0000000000000007</v>
      </c>
      <c r="AX22">
        <v>-1.0000000000000007</v>
      </c>
      <c r="AY22">
        <v>-9.398374170121862E-3</v>
      </c>
      <c r="AZ22">
        <v>-0.11152297375127992</v>
      </c>
      <c r="BA22">
        <v>0.51285835687117964</v>
      </c>
      <c r="BB22">
        <v>0.36579431429542825</v>
      </c>
      <c r="BC22">
        <v>0.79261455897364497</v>
      </c>
      <c r="BD22">
        <v>8.5872429886293116</v>
      </c>
      <c r="BE22">
        <v>22.379655758697034</v>
      </c>
      <c r="BF22">
        <v>-1.0000000000000007</v>
      </c>
      <c r="CU22" t="e">
        <v>#N/A</v>
      </c>
      <c r="CV22" t="e">
        <v>#N/A</v>
      </c>
    </row>
    <row r="23" spans="1:100" x14ac:dyDescent="0.25">
      <c r="A23">
        <v>3298</v>
      </c>
      <c r="B23" t="s">
        <v>1179</v>
      </c>
      <c r="C23">
        <v>3</v>
      </c>
      <c r="D23">
        <v>1408.2806012425717</v>
      </c>
      <c r="E23">
        <v>32.041100594576434</v>
      </c>
      <c r="F23">
        <v>-126.50591404896757</v>
      </c>
      <c r="G23">
        <v>-0.16586749435778203</v>
      </c>
      <c r="H23">
        <v>11.556032682967622</v>
      </c>
      <c r="I23">
        <v>16.325291276687825</v>
      </c>
      <c r="J23">
        <v>2.5715555856517023</v>
      </c>
      <c r="K23">
        <v>-0.99999999999999878</v>
      </c>
      <c r="L23">
        <v>-0.99999999999999878</v>
      </c>
      <c r="M23">
        <v>-0.99999999999999878</v>
      </c>
      <c r="N23">
        <v>0.26405681695982208</v>
      </c>
      <c r="O23">
        <v>-0.99999999999999878</v>
      </c>
      <c r="P23">
        <v>-0.99999999999999878</v>
      </c>
      <c r="Q23">
        <v>3.820375657409623</v>
      </c>
      <c r="R23">
        <v>-0.99999999999999878</v>
      </c>
      <c r="S23">
        <v>4.0246842651459342</v>
      </c>
      <c r="T23">
        <v>0.37722755519798729</v>
      </c>
      <c r="U23">
        <v>-0.15685575236693294</v>
      </c>
      <c r="V23">
        <v>-0.31330889691020464</v>
      </c>
      <c r="W23">
        <v>7.7356570255580008</v>
      </c>
      <c r="X23">
        <v>5.0338636367431739</v>
      </c>
      <c r="Y23">
        <v>0.28267783003929653</v>
      </c>
      <c r="Z23">
        <v>20.768097119242015</v>
      </c>
      <c r="AA23">
        <v>1.199247324874007</v>
      </c>
      <c r="AB23">
        <v>-0.77566938572617516</v>
      </c>
      <c r="AC23">
        <v>-2.6288228824144735</v>
      </c>
      <c r="AD23">
        <v>-2.1012062349782576E-2</v>
      </c>
      <c r="AE23">
        <v>-1.4141932945132829</v>
      </c>
      <c r="AF23">
        <v>15.949411556588061</v>
      </c>
      <c r="AG23">
        <v>-82.906479989300607</v>
      </c>
      <c r="AH23">
        <v>0.12321493490410992</v>
      </c>
      <c r="AI23">
        <v>-1.8702846549457711E-3</v>
      </c>
      <c r="AJ23">
        <v>0.33333333333333298</v>
      </c>
      <c r="AK23">
        <v>0.3197337037574437</v>
      </c>
      <c r="AL23">
        <v>0.41261376209130085</v>
      </c>
      <c r="AM23">
        <v>0.33333333333333298</v>
      </c>
      <c r="AN23">
        <v>-0.33190611260669844</v>
      </c>
      <c r="AO23">
        <v>-0.33556753341640594</v>
      </c>
      <c r="AP23">
        <v>0.33333333333333298</v>
      </c>
      <c r="AQ23">
        <v>0.37587972009974607</v>
      </c>
      <c r="AR23">
        <v>1.4986140333023132</v>
      </c>
      <c r="AS23">
        <v>-2.9479789179490168</v>
      </c>
      <c r="AT23">
        <v>4.0209204702984032</v>
      </c>
      <c r="AU23">
        <v>-0.99999999999999878</v>
      </c>
      <c r="AV23">
        <v>-0.99999999999999878</v>
      </c>
      <c r="AW23">
        <v>-0.99999999999999878</v>
      </c>
      <c r="AX23">
        <v>-0.99999999999999878</v>
      </c>
      <c r="AY23">
        <v>-0.14383696768168655</v>
      </c>
      <c r="AZ23">
        <v>0.34489371068630631</v>
      </c>
      <c r="BA23">
        <v>0.11293587061614109</v>
      </c>
      <c r="BB23">
        <v>0.32597026951165459</v>
      </c>
      <c r="BC23">
        <v>4.0683533355149286E-2</v>
      </c>
      <c r="BD23">
        <v>9.8737252912228985</v>
      </c>
      <c r="BE23">
        <v>1.5817676869594404</v>
      </c>
      <c r="BF23">
        <v>-0.99999999999999878</v>
      </c>
      <c r="CU23" t="e">
        <v>#N/A</v>
      </c>
      <c r="CV23" t="e">
        <v>#N/A</v>
      </c>
    </row>
    <row r="24" spans="1:100" x14ac:dyDescent="0.25">
      <c r="A24">
        <v>3300</v>
      </c>
      <c r="B24" t="s">
        <v>1181</v>
      </c>
      <c r="C24">
        <v>3</v>
      </c>
      <c r="D24">
        <v>1412.0161875813151</v>
      </c>
      <c r="E24">
        <v>56.52823632017121</v>
      </c>
      <c r="F24">
        <v>-83.825193901349522</v>
      </c>
      <c r="G24">
        <v>0.25334029053677964</v>
      </c>
      <c r="H24">
        <v>6.0013162537672562</v>
      </c>
      <c r="I24">
        <v>47.950232775389964</v>
      </c>
      <c r="J24">
        <v>3.6394215011538673</v>
      </c>
      <c r="K24">
        <v>-1</v>
      </c>
      <c r="L24">
        <v>-1</v>
      </c>
      <c r="M24">
        <v>-1</v>
      </c>
      <c r="N24">
        <v>0.26118786608910116</v>
      </c>
      <c r="O24">
        <v>-1</v>
      </c>
      <c r="P24">
        <v>-1</v>
      </c>
      <c r="Q24">
        <v>4.0636532556725626</v>
      </c>
      <c r="R24">
        <v>-1</v>
      </c>
      <c r="S24">
        <v>1.3898204941824197</v>
      </c>
      <c r="T24">
        <v>9.8804726888287439E-2</v>
      </c>
      <c r="U24">
        <v>-0.42098899513507659</v>
      </c>
      <c r="V24">
        <v>-0.22049761696951012</v>
      </c>
      <c r="W24">
        <v>1.9376629980946862</v>
      </c>
      <c r="X24">
        <v>-3.4221919092832742</v>
      </c>
      <c r="Y24">
        <v>0.13376104640800313</v>
      </c>
      <c r="Z24">
        <v>27.87850713522532</v>
      </c>
      <c r="AA24">
        <v>0.70845041894914385</v>
      </c>
      <c r="AB24">
        <v>0.9903811660487456</v>
      </c>
      <c r="AC24">
        <v>15.792735254813117</v>
      </c>
      <c r="AD24">
        <v>1.5502710091585787</v>
      </c>
      <c r="AE24">
        <v>-0.38752890118618166</v>
      </c>
      <c r="AF24">
        <v>44.274094654901013</v>
      </c>
      <c r="AG24">
        <v>-28.346077977010346</v>
      </c>
      <c r="AH24">
        <v>0.37563332666200344</v>
      </c>
      <c r="AI24">
        <v>0.37343856032025624</v>
      </c>
      <c r="AJ24">
        <v>0.33333333333333298</v>
      </c>
      <c r="AK24">
        <v>0.62293260870490219</v>
      </c>
      <c r="AL24">
        <v>0.56261381187325887</v>
      </c>
      <c r="AM24">
        <v>0.33333333333333298</v>
      </c>
      <c r="AN24">
        <v>-0.24672993774242161</v>
      </c>
      <c r="AO24">
        <v>-0.20082474809572895</v>
      </c>
      <c r="AP24">
        <v>0.33333333333333298</v>
      </c>
      <c r="AQ24">
        <v>3.6761381204889312</v>
      </c>
      <c r="AR24">
        <v>1.9598510589403675</v>
      </c>
      <c r="AS24">
        <v>-5.5146045231023137</v>
      </c>
      <c r="AT24">
        <v>7.1941749653158089</v>
      </c>
      <c r="AU24">
        <v>-1</v>
      </c>
      <c r="AV24">
        <v>-1</v>
      </c>
      <c r="AW24">
        <v>-1</v>
      </c>
      <c r="AX24">
        <v>-1</v>
      </c>
      <c r="AY24">
        <v>-4.7728903176428208E-2</v>
      </c>
      <c r="AZ24">
        <v>1.0603700609751807</v>
      </c>
      <c r="BA24">
        <v>8.9655509832074529E-2</v>
      </c>
      <c r="BB24">
        <v>0.74658627098953778</v>
      </c>
      <c r="BC24">
        <v>-6.072589342661984E-2</v>
      </c>
      <c r="BD24">
        <v>23.966507079614349</v>
      </c>
      <c r="BE24">
        <v>-1.0698697865051234</v>
      </c>
      <c r="BF24">
        <v>-1</v>
      </c>
      <c r="CU24" t="e">
        <v>#N/A</v>
      </c>
      <c r="CV24" t="e">
        <v>#N/A</v>
      </c>
    </row>
    <row r="25" spans="1:100" x14ac:dyDescent="0.25">
      <c r="A25">
        <v>3313</v>
      </c>
      <c r="B25" t="s">
        <v>1186</v>
      </c>
      <c r="C25">
        <v>3</v>
      </c>
      <c r="D25">
        <v>1597.1904023098934</v>
      </c>
      <c r="E25">
        <v>109.82214685274518</v>
      </c>
      <c r="F25">
        <v>21.059587082344869</v>
      </c>
      <c r="G25">
        <v>1.0669728621280798</v>
      </c>
      <c r="H25">
        <v>8.2292873820559329</v>
      </c>
      <c r="I25">
        <v>60.608752213354705</v>
      </c>
      <c r="J25">
        <v>31.042776756511987</v>
      </c>
      <c r="K25">
        <v>-0.99999999999999933</v>
      </c>
      <c r="L25">
        <v>-0.99999999999999933</v>
      </c>
      <c r="M25">
        <v>-0.99999999999999933</v>
      </c>
      <c r="N25">
        <v>0.27725284151031826</v>
      </c>
      <c r="O25">
        <v>-0.99999999999999933</v>
      </c>
      <c r="P25">
        <v>-0.99999999999999933</v>
      </c>
      <c r="Q25">
        <v>4.7203606734067707</v>
      </c>
      <c r="R25">
        <v>-0.99999999999999933</v>
      </c>
      <c r="S25">
        <v>1.3816171691016401</v>
      </c>
      <c r="T25">
        <v>0.19786512261482025</v>
      </c>
      <c r="U25">
        <v>0.37284618522294022</v>
      </c>
      <c r="V25">
        <v>-0.1353931341763136</v>
      </c>
      <c r="W25">
        <v>3.5089267086491622</v>
      </c>
      <c r="X25">
        <v>1.6524369630943216</v>
      </c>
      <c r="Y25">
        <v>0.17528116856784068</v>
      </c>
      <c r="Z25">
        <v>34.525484678221396</v>
      </c>
      <c r="AA25">
        <v>1.5482571790687811</v>
      </c>
      <c r="AB25">
        <v>4.2673625671355602</v>
      </c>
      <c r="AC25">
        <v>10.298298089008272</v>
      </c>
      <c r="AD25">
        <v>1.1906922314698065</v>
      </c>
      <c r="AE25">
        <v>0.48286280620585709</v>
      </c>
      <c r="AF25">
        <v>49.574008140571046</v>
      </c>
      <c r="AG25">
        <v>-12.711355732984522</v>
      </c>
      <c r="AH25">
        <v>0.48446957925674095</v>
      </c>
      <c r="AI25">
        <v>0.26854583299128099</v>
      </c>
      <c r="AJ25">
        <v>0.33333333333333298</v>
      </c>
      <c r="AK25">
        <v>1.1928012364984029</v>
      </c>
      <c r="AL25">
        <v>1.1246661217961742</v>
      </c>
      <c r="AM25">
        <v>0.33333333333333298</v>
      </c>
      <c r="AN25">
        <v>0.86553262147610199</v>
      </c>
      <c r="AO25">
        <v>0.8137368597692709</v>
      </c>
      <c r="AP25">
        <v>0.33333333333333298</v>
      </c>
      <c r="AQ25">
        <v>11.03474407278363</v>
      </c>
      <c r="AR25">
        <v>0.8301380315834761</v>
      </c>
      <c r="AS25">
        <v>20.827065566132958</v>
      </c>
      <c r="AT25">
        <v>9.3855731587955749</v>
      </c>
      <c r="AU25">
        <v>-0.99999999999999933</v>
      </c>
      <c r="AV25">
        <v>-0.99999999999999933</v>
      </c>
      <c r="AW25">
        <v>-0.99999999999999933</v>
      </c>
      <c r="AX25">
        <v>-0.99999999999999933</v>
      </c>
      <c r="AY25">
        <v>0.14339872013925539</v>
      </c>
      <c r="AZ25">
        <v>-3.9328783685080512E-2</v>
      </c>
      <c r="BA25">
        <v>1.1615427679658561</v>
      </c>
      <c r="BB25">
        <v>7.4949396734626111E-2</v>
      </c>
      <c r="BC25">
        <v>0.16421840437183649</v>
      </c>
      <c r="BD25">
        <v>1.6770909999402499</v>
      </c>
      <c r="BE25">
        <v>9.9131739491251896</v>
      </c>
      <c r="BF25">
        <v>-0.99999999999999933</v>
      </c>
      <c r="CU25" t="e">
        <v>#N/A</v>
      </c>
      <c r="CV25" t="e">
        <v>#N/A</v>
      </c>
    </row>
    <row r="26" spans="1:100" x14ac:dyDescent="0.25">
      <c r="A26">
        <v>3367</v>
      </c>
      <c r="B26" t="s">
        <v>2964</v>
      </c>
      <c r="C26">
        <v>3</v>
      </c>
      <c r="D26">
        <v>1406.6227770314561</v>
      </c>
      <c r="E26">
        <v>32.701274893325191</v>
      </c>
      <c r="F26">
        <v>-104.76408978292065</v>
      </c>
      <c r="G26">
        <v>4.0490649435462864E-2</v>
      </c>
      <c r="H26">
        <v>8.8367914150446758</v>
      </c>
      <c r="I26">
        <v>4.8622615121920498</v>
      </c>
      <c r="J26">
        <v>5.5938612924279258</v>
      </c>
      <c r="K26">
        <v>-1</v>
      </c>
      <c r="L26">
        <v>-1</v>
      </c>
      <c r="M26">
        <v>-1</v>
      </c>
      <c r="N26">
        <v>0.27800871214815581</v>
      </c>
      <c r="O26">
        <v>-1</v>
      </c>
      <c r="P26">
        <v>-1</v>
      </c>
      <c r="Q26">
        <v>5.0336959086295927</v>
      </c>
      <c r="R26">
        <v>-1</v>
      </c>
      <c r="S26">
        <v>2.3111509943165909</v>
      </c>
      <c r="T26">
        <v>0.35118603128726295</v>
      </c>
      <c r="U26">
        <v>-0.4096032411090495</v>
      </c>
      <c r="V26">
        <v>1.1801529754958545E-2</v>
      </c>
      <c r="W26">
        <v>3.8030955064150835</v>
      </c>
      <c r="X26">
        <v>1.440782838022175</v>
      </c>
      <c r="Y26">
        <v>0.27124757423924806</v>
      </c>
      <c r="Z26">
        <v>18.622139701739329</v>
      </c>
      <c r="AA26">
        <v>-1.5667634075142589</v>
      </c>
      <c r="AB26">
        <v>0.62163557262173452</v>
      </c>
      <c r="AC26">
        <v>-15.008496943271266</v>
      </c>
      <c r="AD26">
        <v>-0.46624122196449452</v>
      </c>
      <c r="AE26">
        <v>0.77797246703366085</v>
      </c>
      <c r="AF26">
        <v>5.0132507981234511</v>
      </c>
      <c r="AG26">
        <v>-85.484211914690476</v>
      </c>
      <c r="AH26">
        <v>-0.19232266726901334</v>
      </c>
      <c r="AI26">
        <v>-0.20012338995863724</v>
      </c>
      <c r="AJ26">
        <v>0.33333333333333298</v>
      </c>
      <c r="AK26">
        <v>0.19728642558719761</v>
      </c>
      <c r="AL26">
        <v>0.10809625630859764</v>
      </c>
      <c r="AM26">
        <v>0.33333333333333298</v>
      </c>
      <c r="AN26">
        <v>0.144177210666528</v>
      </c>
      <c r="AO26">
        <v>6.1829276463757146E-2</v>
      </c>
      <c r="AP26">
        <v>0.33333333333333298</v>
      </c>
      <c r="AQ26">
        <v>-0.15098928593141042</v>
      </c>
      <c r="AR26">
        <v>1.4535488335949334</v>
      </c>
      <c r="AS26">
        <v>2.1467436066283145</v>
      </c>
      <c r="AT26">
        <v>1.9935688522046786</v>
      </c>
      <c r="AU26">
        <v>-1</v>
      </c>
      <c r="AV26">
        <v>-1</v>
      </c>
      <c r="AW26">
        <v>-1</v>
      </c>
      <c r="AX26">
        <v>-1</v>
      </c>
      <c r="AY26">
        <v>-8.2341001280251958E-2</v>
      </c>
      <c r="AZ26">
        <v>9.5162327860993448E-2</v>
      </c>
      <c r="BA26">
        <v>0.38309067223788079</v>
      </c>
      <c r="BB26">
        <v>0.5775117653997488</v>
      </c>
      <c r="BC26">
        <v>0.45915447481091837</v>
      </c>
      <c r="BD26">
        <v>14.913605774298693</v>
      </c>
      <c r="BE26">
        <v>13.394315231462363</v>
      </c>
      <c r="BF26">
        <v>-1</v>
      </c>
      <c r="CU26" t="e">
        <v>#N/A</v>
      </c>
      <c r="CV26" t="e">
        <v>#N/A</v>
      </c>
    </row>
    <row r="27" spans="1:100" x14ac:dyDescent="0.25">
      <c r="A27">
        <v>3750</v>
      </c>
      <c r="B27" t="s">
        <v>1356</v>
      </c>
      <c r="C27">
        <v>3</v>
      </c>
      <c r="D27">
        <v>1679.3351157338964</v>
      </c>
      <c r="E27">
        <v>195.07910114996622</v>
      </c>
      <c r="F27">
        <v>166.33443469776989</v>
      </c>
      <c r="G27">
        <v>1.3433050874562456</v>
      </c>
      <c r="H27">
        <v>9.8274487345317318</v>
      </c>
      <c r="I27">
        <v>130.2535684712424</v>
      </c>
      <c r="J27">
        <v>33.709170684907171</v>
      </c>
      <c r="K27">
        <v>-0.99999999999999867</v>
      </c>
      <c r="L27">
        <v>-0.99999999999999867</v>
      </c>
      <c r="M27">
        <v>-0.99999999999999867</v>
      </c>
      <c r="N27">
        <v>0.16455034023590448</v>
      </c>
      <c r="O27">
        <v>-0.99999999999999867</v>
      </c>
      <c r="P27">
        <v>-0.99999999999999867</v>
      </c>
      <c r="Q27">
        <v>3.7034961941553957</v>
      </c>
      <c r="R27">
        <v>-0.99999999999999867</v>
      </c>
      <c r="S27">
        <v>3.2909151769544183</v>
      </c>
      <c r="T27">
        <v>0.32655639151146237</v>
      </c>
      <c r="U27">
        <v>-0.22893890676625142</v>
      </c>
      <c r="V27">
        <v>-0.35787871733981275</v>
      </c>
      <c r="W27">
        <v>6.1239525403763349</v>
      </c>
      <c r="X27">
        <v>6.6582612367819207</v>
      </c>
      <c r="Y27">
        <v>0.30209921665883677</v>
      </c>
      <c r="Z27">
        <v>65.557437926852742</v>
      </c>
      <c r="AA27">
        <v>0.21257503421404761</v>
      </c>
      <c r="AB27">
        <v>3.1365899571562865</v>
      </c>
      <c r="AC27">
        <v>44.402984281865287</v>
      </c>
      <c r="AD27">
        <v>2.2231986400514829</v>
      </c>
      <c r="AE27">
        <v>1.3472604142759594</v>
      </c>
      <c r="AF27">
        <v>114.44427258015024</v>
      </c>
      <c r="AG27">
        <v>114.79968210296714</v>
      </c>
      <c r="AH27">
        <v>0.48505522492470238</v>
      </c>
      <c r="AI27">
        <v>0.48932034875572189</v>
      </c>
      <c r="AJ27">
        <v>0.33333333333333298</v>
      </c>
      <c r="AK27">
        <v>1.6096820537705976</v>
      </c>
      <c r="AL27">
        <v>1.7550656498491726</v>
      </c>
      <c r="AM27">
        <v>0.33333333333333298</v>
      </c>
      <c r="AN27">
        <v>0.7921466964691285</v>
      </c>
      <c r="AO27">
        <v>0.91747317961352426</v>
      </c>
      <c r="AP27">
        <v>0.33333333333333298</v>
      </c>
      <c r="AQ27">
        <v>15.80929589109209</v>
      </c>
      <c r="AR27">
        <v>0.15827260904358165</v>
      </c>
      <c r="AS27">
        <v>15.809695118338729</v>
      </c>
      <c r="AT27">
        <v>17.741202957524891</v>
      </c>
      <c r="AU27">
        <v>-0.99999999999999867</v>
      </c>
      <c r="AV27">
        <v>-0.99999999999999867</v>
      </c>
      <c r="AW27">
        <v>-0.99999999999999867</v>
      </c>
      <c r="AX27">
        <v>-0.99999999999999867</v>
      </c>
      <c r="AY27">
        <v>0.16021780985282119</v>
      </c>
      <c r="AZ27">
        <v>-9.1108458899284775E-2</v>
      </c>
      <c r="BA27">
        <v>0.44049477952848021</v>
      </c>
      <c r="BB27">
        <v>0.42063020619846242</v>
      </c>
      <c r="BC27">
        <v>0.76307210203940745</v>
      </c>
      <c r="BD27">
        <v>10.06021286046513</v>
      </c>
      <c r="BE27">
        <v>21.279276448627581</v>
      </c>
      <c r="BF27">
        <v>-0.99999999999999867</v>
      </c>
      <c r="CU27" t="e">
        <v>#N/A</v>
      </c>
      <c r="CV27" t="e">
        <v>#N/A</v>
      </c>
    </row>
    <row r="28" spans="1:100" x14ac:dyDescent="0.25">
      <c r="A28">
        <v>3754</v>
      </c>
      <c r="B28" t="s">
        <v>1359</v>
      </c>
      <c r="C28">
        <v>3</v>
      </c>
      <c r="D28">
        <v>1431.5699851184854</v>
      </c>
      <c r="E28">
        <v>36.091740555005153</v>
      </c>
      <c r="F28">
        <v>-87.552108273140306</v>
      </c>
      <c r="G28">
        <v>-0.17162682940657184</v>
      </c>
      <c r="H28">
        <v>2.9952665366511582</v>
      </c>
      <c r="I28">
        <v>11.641855664270716</v>
      </c>
      <c r="J28">
        <v>5.8642642004722978</v>
      </c>
      <c r="K28">
        <v>-1.0000000000000018</v>
      </c>
      <c r="L28">
        <v>-1.0000000000000018</v>
      </c>
      <c r="M28">
        <v>-1.0000000000000018</v>
      </c>
      <c r="N28">
        <v>0.13336668259673434</v>
      </c>
      <c r="O28">
        <v>-1.0000000000000018</v>
      </c>
      <c r="P28">
        <v>-1.0000000000000018</v>
      </c>
      <c r="Q28">
        <v>1.8787228939698679</v>
      </c>
      <c r="R28">
        <v>-1.0000000000000018</v>
      </c>
      <c r="S28">
        <v>0.69814580701127604</v>
      </c>
      <c r="T28">
        <v>8.3097217596325684E-2</v>
      </c>
      <c r="U28">
        <v>-0.13987398567063128</v>
      </c>
      <c r="V28">
        <v>0.33828326807605824</v>
      </c>
      <c r="W28">
        <v>1.1165436426812894</v>
      </c>
      <c r="X28">
        <v>-5.3841971579401982</v>
      </c>
      <c r="Y28">
        <v>-0.16745010771884419</v>
      </c>
      <c r="Z28">
        <v>3.3407952300618886</v>
      </c>
      <c r="AA28">
        <v>0.71963613192240516</v>
      </c>
      <c r="AB28">
        <v>-0.79266975118903693</v>
      </c>
      <c r="AC28">
        <v>11.640416888977617</v>
      </c>
      <c r="AD28">
        <v>-1.1135756159406109</v>
      </c>
      <c r="AE28">
        <v>-0.74422129283184468</v>
      </c>
      <c r="AF28">
        <v>13.444321075018623</v>
      </c>
      <c r="AG28">
        <v>-77.885026366657826</v>
      </c>
      <c r="AH28">
        <v>-9.7224823105161617E-2</v>
      </c>
      <c r="AI28">
        <v>-0.14435537436188339</v>
      </c>
      <c r="AJ28">
        <v>0.33333333333333298</v>
      </c>
      <c r="AK28">
        <v>-0.11530363982745917</v>
      </c>
      <c r="AL28">
        <v>-0.11576560420494975</v>
      </c>
      <c r="AM28">
        <v>0.33333333333333298</v>
      </c>
      <c r="AN28">
        <v>-7.0705558459963083E-2</v>
      </c>
      <c r="AO28">
        <v>-0.10037210358275514</v>
      </c>
      <c r="AP28">
        <v>0.33333333333333298</v>
      </c>
      <c r="AQ28">
        <v>-1.8024654107479419</v>
      </c>
      <c r="AR28">
        <v>2.9572197188773077</v>
      </c>
      <c r="AS28">
        <v>3.1958327433023643</v>
      </c>
      <c r="AT28">
        <v>-0.28878826170737326</v>
      </c>
      <c r="AU28">
        <v>-1.0000000000000018</v>
      </c>
      <c r="AV28">
        <v>-1.0000000000000018</v>
      </c>
      <c r="AW28">
        <v>-1.0000000000000018</v>
      </c>
      <c r="AX28">
        <v>-1.0000000000000018</v>
      </c>
      <c r="AY28">
        <v>-7.1965090219192548E-2</v>
      </c>
      <c r="AZ28">
        <v>-2.4684600690251662E-3</v>
      </c>
      <c r="BA28">
        <v>1.0214104286604093</v>
      </c>
      <c r="BB28">
        <v>-0.1586670097613159</v>
      </c>
      <c r="BC28">
        <v>0.41937465247632855</v>
      </c>
      <c r="BD28">
        <v>-3.9790175443780251</v>
      </c>
      <c r="BE28">
        <v>15.591418455210267</v>
      </c>
      <c r="BF28">
        <v>-1.0000000000000018</v>
      </c>
      <c r="CU28" t="e">
        <v>#N/A</v>
      </c>
      <c r="CV28" t="e">
        <v>#N/A</v>
      </c>
    </row>
    <row r="29" spans="1:100" x14ac:dyDescent="0.25">
      <c r="A29">
        <v>3883</v>
      </c>
      <c r="B29" t="s">
        <v>1401</v>
      </c>
      <c r="C29">
        <v>3</v>
      </c>
      <c r="D29">
        <v>1585.9471765748719</v>
      </c>
      <c r="E29">
        <v>87.433936235779129</v>
      </c>
      <c r="F29">
        <v>34.68378609692386</v>
      </c>
      <c r="G29">
        <v>0.43770103778507879</v>
      </c>
      <c r="H29">
        <v>7.3135051366953086</v>
      </c>
      <c r="I29">
        <v>60.96800941017819</v>
      </c>
      <c r="J29">
        <v>10.28415714467353</v>
      </c>
      <c r="K29">
        <v>-0.99999999999999956</v>
      </c>
      <c r="L29">
        <v>-0.99999999999999956</v>
      </c>
      <c r="M29">
        <v>-0.99999999999999956</v>
      </c>
      <c r="N29">
        <v>0.42981481360562929</v>
      </c>
      <c r="O29">
        <v>-0.99999999999999956</v>
      </c>
      <c r="P29">
        <v>-0.99999999999999956</v>
      </c>
      <c r="Q29">
        <v>4.306046523909389</v>
      </c>
      <c r="R29">
        <v>-0.99999999999999956</v>
      </c>
      <c r="S29">
        <v>1.536434325044767</v>
      </c>
      <c r="T29">
        <v>0.19392523730386843</v>
      </c>
      <c r="U29">
        <v>-3.2705018651807034E-2</v>
      </c>
      <c r="V29">
        <v>-0.31379836361486135</v>
      </c>
      <c r="W29">
        <v>3.00745861278592</v>
      </c>
      <c r="X29">
        <v>0.38282598383537469</v>
      </c>
      <c r="Y29">
        <v>0.1229575281251</v>
      </c>
      <c r="Z29">
        <v>39.088373733378525</v>
      </c>
      <c r="AA29">
        <v>1.2304478332683519</v>
      </c>
      <c r="AB29">
        <v>-0.61809331240361232</v>
      </c>
      <c r="AC29">
        <v>21.571831753519117</v>
      </c>
      <c r="AD29">
        <v>1.1746066658155467</v>
      </c>
      <c r="AE29">
        <v>-1.5419442088645261</v>
      </c>
      <c r="AF29">
        <v>58.500167965629537</v>
      </c>
      <c r="AG29">
        <v>28.085642654594018</v>
      </c>
      <c r="AH29">
        <v>0.27504120392269593</v>
      </c>
      <c r="AI29">
        <v>0.22960326250578958</v>
      </c>
      <c r="AJ29">
        <v>0.33333333333333298</v>
      </c>
      <c r="AK29">
        <v>0.1262287666535811</v>
      </c>
      <c r="AL29">
        <v>0.44940319297707843</v>
      </c>
      <c r="AM29">
        <v>0.33333333333333298</v>
      </c>
      <c r="AN29">
        <v>-0.25020747858864928</v>
      </c>
      <c r="AO29">
        <v>-0.1854381665731254</v>
      </c>
      <c r="AP29">
        <v>0.33333333333333298</v>
      </c>
      <c r="AQ29">
        <v>2.4678414445487147</v>
      </c>
      <c r="AR29">
        <v>2.0085781766075095</v>
      </c>
      <c r="AS29">
        <v>6.8914794341314947</v>
      </c>
      <c r="AT29">
        <v>1.3840995339345255</v>
      </c>
      <c r="AU29">
        <v>-0.99999999999999956</v>
      </c>
      <c r="AV29">
        <v>-0.99999999999999956</v>
      </c>
      <c r="AW29">
        <v>-0.99999999999999956</v>
      </c>
      <c r="AX29">
        <v>-0.99999999999999956</v>
      </c>
      <c r="AY29">
        <v>-8.5692807172751143E-2</v>
      </c>
      <c r="AZ29">
        <v>0.25877393807647386</v>
      </c>
      <c r="BA29">
        <v>-0.38350614984268239</v>
      </c>
      <c r="BB29">
        <v>4.8615392853976529E-2</v>
      </c>
      <c r="BC29">
        <v>0.43145319047813202</v>
      </c>
      <c r="BD29">
        <v>2.5092545117317822</v>
      </c>
      <c r="BE29">
        <v>8.8687990127398919</v>
      </c>
      <c r="BF29">
        <v>-0.99999999999999956</v>
      </c>
      <c r="CU29" t="e">
        <v>#N/A</v>
      </c>
      <c r="CV29" t="e">
        <v>#N/A</v>
      </c>
    </row>
    <row r="30" spans="1:100" x14ac:dyDescent="0.25">
      <c r="A30">
        <v>4009</v>
      </c>
      <c r="B30" t="s">
        <v>1446</v>
      </c>
      <c r="C30">
        <v>3</v>
      </c>
      <c r="D30">
        <v>1574.3232905390778</v>
      </c>
      <c r="E30">
        <v>102.28945537834373</v>
      </c>
      <c r="F30">
        <v>29.764007705537409</v>
      </c>
      <c r="G30">
        <v>0.97326700875868377</v>
      </c>
      <c r="H30">
        <v>11.520358516880787</v>
      </c>
      <c r="I30">
        <v>51.772138674115638</v>
      </c>
      <c r="J30">
        <v>15.881023682366008</v>
      </c>
      <c r="K30">
        <v>-1.0000000000000016</v>
      </c>
      <c r="L30">
        <v>-1.0000000000000016</v>
      </c>
      <c r="M30">
        <v>-1.0000000000000016</v>
      </c>
      <c r="N30">
        <v>0.31278851178487344</v>
      </c>
      <c r="O30">
        <v>-1.0000000000000016</v>
      </c>
      <c r="P30">
        <v>-1.0000000000000016</v>
      </c>
      <c r="Q30">
        <v>5.3740623107036631</v>
      </c>
      <c r="R30">
        <v>-1.0000000000000016</v>
      </c>
      <c r="S30">
        <v>2.3065933424239544</v>
      </c>
      <c r="T30">
        <v>0.35719329321590365</v>
      </c>
      <c r="U30">
        <v>0.76655476066461137</v>
      </c>
      <c r="V30">
        <v>0.97531996782382546</v>
      </c>
      <c r="W30">
        <v>6.1462962061771336</v>
      </c>
      <c r="X30">
        <v>0.65373825234676697</v>
      </c>
      <c r="Y30">
        <v>0.37293094515611014</v>
      </c>
      <c r="Z30">
        <v>35.190560615237899</v>
      </c>
      <c r="AA30">
        <v>1.2598757516149279</v>
      </c>
      <c r="AB30">
        <v>2.4732627808489589</v>
      </c>
      <c r="AC30">
        <v>6.2721007226958418</v>
      </c>
      <c r="AD30">
        <v>0.45693202092613422</v>
      </c>
      <c r="AE30">
        <v>-1.4119098992811221</v>
      </c>
      <c r="AF30">
        <v>42.524014219501659</v>
      </c>
      <c r="AG30">
        <v>12.276308840841724</v>
      </c>
      <c r="AH30">
        <v>0.53234921863988094</v>
      </c>
      <c r="AI30">
        <v>0.47428735214796702</v>
      </c>
      <c r="AJ30">
        <v>0.33333333333333298</v>
      </c>
      <c r="AK30">
        <v>0.8391051885522518</v>
      </c>
      <c r="AL30">
        <v>0.82036165402526906</v>
      </c>
      <c r="AM30">
        <v>0.33333333333333298</v>
      </c>
      <c r="AN30">
        <v>0.53927309636968301</v>
      </c>
      <c r="AO30">
        <v>0.55497588474956427</v>
      </c>
      <c r="AP30">
        <v>0.33333333333333298</v>
      </c>
      <c r="AQ30">
        <v>9.248124454614004</v>
      </c>
      <c r="AR30">
        <v>2.7709924084063884</v>
      </c>
      <c r="AS30">
        <v>4.7793467786506181</v>
      </c>
      <c r="AT30">
        <v>8.3306844953089847</v>
      </c>
      <c r="AU30">
        <v>-1.0000000000000016</v>
      </c>
      <c r="AV30">
        <v>-1.0000000000000016</v>
      </c>
      <c r="AW30">
        <v>-1.0000000000000016</v>
      </c>
      <c r="AX30">
        <v>-1.0000000000000016</v>
      </c>
      <c r="AY30">
        <v>3.7379538926073E-2</v>
      </c>
      <c r="AZ30">
        <v>0.17030821193244533</v>
      </c>
      <c r="BA30">
        <v>0.69225872429545343</v>
      </c>
      <c r="BB30">
        <v>0.10404946096396228</v>
      </c>
      <c r="BC30">
        <v>0.78593484754559584</v>
      </c>
      <c r="BD30">
        <v>3.4527775837612857</v>
      </c>
      <c r="BE30">
        <v>23.109664810117163</v>
      </c>
      <c r="BF30">
        <v>-1.0000000000000016</v>
      </c>
      <c r="CU30" t="e">
        <v>#N/A</v>
      </c>
      <c r="CV30" t="e">
        <v>#N/A</v>
      </c>
    </row>
    <row r="31" spans="1:100" x14ac:dyDescent="0.25">
      <c r="A31">
        <v>4181</v>
      </c>
      <c r="B31" t="s">
        <v>1525</v>
      </c>
      <c r="C31">
        <v>3</v>
      </c>
      <c r="D31">
        <v>1605.7905550142839</v>
      </c>
      <c r="E31">
        <v>111.4175910368637</v>
      </c>
      <c r="F31">
        <v>44.460648245802844</v>
      </c>
      <c r="G31">
        <v>0.98784680710277939</v>
      </c>
      <c r="H31">
        <v>11.040725914952056</v>
      </c>
      <c r="I31">
        <v>69.542721695265385</v>
      </c>
      <c r="J31">
        <v>22.388490520842474</v>
      </c>
      <c r="K31">
        <v>-0.99999999999999911</v>
      </c>
      <c r="L31">
        <v>-0.99999999999999911</v>
      </c>
      <c r="M31">
        <v>-0.99999999999999911</v>
      </c>
      <c r="N31">
        <v>0.44592972574281831</v>
      </c>
      <c r="O31">
        <v>-0.99999999999999911</v>
      </c>
      <c r="P31">
        <v>-0.99999999999999911</v>
      </c>
      <c r="Q31">
        <v>5.4140034821462235</v>
      </c>
      <c r="R31">
        <v>-0.99999999999999911</v>
      </c>
      <c r="S31">
        <v>3.0449406866681055</v>
      </c>
      <c r="T31">
        <v>0.29283561004990805</v>
      </c>
      <c r="U31">
        <v>-0.23157947026519035</v>
      </c>
      <c r="V31">
        <v>-0.96860617716620945</v>
      </c>
      <c r="W31">
        <v>5.6267224328058285</v>
      </c>
      <c r="X31">
        <v>4.7351883846686862</v>
      </c>
      <c r="Y31">
        <v>0.34026307218764962</v>
      </c>
      <c r="Z31">
        <v>40.360956860839202</v>
      </c>
      <c r="AA31">
        <v>-0.46341939548428279</v>
      </c>
      <c r="AB31">
        <v>-1.4614161546641145</v>
      </c>
      <c r="AC31">
        <v>25.039409048240106</v>
      </c>
      <c r="AD31">
        <v>0.6167525142265341</v>
      </c>
      <c r="AE31">
        <v>1.4186543560659071</v>
      </c>
      <c r="AF31">
        <v>65.357604110481077</v>
      </c>
      <c r="AG31">
        <v>27.807852327981589</v>
      </c>
      <c r="AH31">
        <v>8.684098973706092E-2</v>
      </c>
      <c r="AI31">
        <v>0.25008634283116821</v>
      </c>
      <c r="AJ31">
        <v>0.33333333333333298</v>
      </c>
      <c r="AK31">
        <v>0.5497552280205299</v>
      </c>
      <c r="AL31">
        <v>0.66425925604020197</v>
      </c>
      <c r="AM31">
        <v>0.33333333333333298</v>
      </c>
      <c r="AN31">
        <v>-1.1165979188468591E-2</v>
      </c>
      <c r="AO31">
        <v>-7.7322081914507623E-2</v>
      </c>
      <c r="AP31">
        <v>0.33333333333333298</v>
      </c>
      <c r="AQ31">
        <v>4.1851175847843134</v>
      </c>
      <c r="AR31">
        <v>5.841437044360695E-2</v>
      </c>
      <c r="AS31">
        <v>22.130194604858392</v>
      </c>
      <c r="AT31">
        <v>0.199881545540466</v>
      </c>
      <c r="AU31">
        <v>-0.99999999999999911</v>
      </c>
      <c r="AV31">
        <v>-0.99999999999999911</v>
      </c>
      <c r="AW31">
        <v>-0.99999999999999911</v>
      </c>
      <c r="AX31">
        <v>-0.99999999999999911</v>
      </c>
      <c r="AY31">
        <v>0.1747800978112487</v>
      </c>
      <c r="AZ31">
        <v>1.5316977447662941</v>
      </c>
      <c r="BA31">
        <v>-0.45032127368851543</v>
      </c>
      <c r="BB31">
        <v>-4.4851517850784076E-2</v>
      </c>
      <c r="BC31">
        <v>0.42698632790525615</v>
      </c>
      <c r="BD31">
        <v>6.5372007775618703</v>
      </c>
      <c r="BE31">
        <v>8.4230518291888217</v>
      </c>
      <c r="BF31">
        <v>-0.99999999999999911</v>
      </c>
      <c r="CU31" t="e">
        <v>#N/A</v>
      </c>
      <c r="CV31" t="e">
        <v>#N/A</v>
      </c>
    </row>
    <row r="32" spans="1:100" x14ac:dyDescent="0.25">
      <c r="A32">
        <v>4198</v>
      </c>
      <c r="B32" t="s">
        <v>244</v>
      </c>
      <c r="C32">
        <v>3</v>
      </c>
      <c r="D32">
        <v>1541.9486878679945</v>
      </c>
      <c r="E32">
        <v>121.09593374334449</v>
      </c>
      <c r="F32">
        <v>1.9729672868664392</v>
      </c>
      <c r="G32">
        <v>0.58235106665186243</v>
      </c>
      <c r="H32">
        <v>4.7006212013192048</v>
      </c>
      <c r="I32">
        <v>90.122759937177207</v>
      </c>
      <c r="J32">
        <v>17.891272468064045</v>
      </c>
      <c r="K32">
        <v>-0.99999999999999878</v>
      </c>
      <c r="L32">
        <v>-0.99999999999999878</v>
      </c>
      <c r="M32">
        <v>-0.99999999999999878</v>
      </c>
      <c r="N32">
        <v>0.3135920421026876</v>
      </c>
      <c r="O32">
        <v>-0.99999999999999878</v>
      </c>
      <c r="P32">
        <v>-0.99999999999999878</v>
      </c>
      <c r="Q32">
        <v>3.3203731182051204</v>
      </c>
      <c r="R32">
        <v>-0.99999999999999878</v>
      </c>
      <c r="S32">
        <v>0.6503418088735069</v>
      </c>
      <c r="T32">
        <v>3.7849074290034208E-2</v>
      </c>
      <c r="U32">
        <v>3.9782232683534792E-2</v>
      </c>
      <c r="V32">
        <v>-0.21344891687674145</v>
      </c>
      <c r="W32">
        <v>1.3802480831140835</v>
      </c>
      <c r="X32">
        <v>-5.1584771566808447</v>
      </c>
      <c r="Y32">
        <v>6.817983963559715E-2</v>
      </c>
      <c r="Z32">
        <v>30.86610750671348</v>
      </c>
      <c r="AA32">
        <v>3.391337869202343</v>
      </c>
      <c r="AB32">
        <v>5.119337559850389</v>
      </c>
      <c r="AC32">
        <v>35.44685210425984</v>
      </c>
      <c r="AD32">
        <v>2.4445705587448883</v>
      </c>
      <c r="AE32">
        <v>0.36808128215488234</v>
      </c>
      <c r="AF32">
        <v>71.80037845297862</v>
      </c>
      <c r="AG32">
        <v>17.239725450272854</v>
      </c>
      <c r="AH32">
        <v>0.95711525576458334</v>
      </c>
      <c r="AI32">
        <v>0.9330859837770008</v>
      </c>
      <c r="AJ32">
        <v>0.33333333333333298</v>
      </c>
      <c r="AK32">
        <v>1.4641864763546364</v>
      </c>
      <c r="AL32">
        <v>1.3648829427107323</v>
      </c>
      <c r="AM32">
        <v>0.33333333333333298</v>
      </c>
      <c r="AN32">
        <v>1.3224572779474848</v>
      </c>
      <c r="AO32">
        <v>1.366507370351985</v>
      </c>
      <c r="AP32">
        <v>0.33333333333333298</v>
      </c>
      <c r="AQ32">
        <v>18.322381484198583</v>
      </c>
      <c r="AR32">
        <v>2.5451731140119724</v>
      </c>
      <c r="AS32">
        <v>2.1520517135463484</v>
      </c>
      <c r="AT32">
        <v>13.194047640505723</v>
      </c>
      <c r="AU32">
        <v>-0.99999999999999878</v>
      </c>
      <c r="AV32">
        <v>-0.99999999999999878</v>
      </c>
      <c r="AW32">
        <v>-0.99999999999999878</v>
      </c>
      <c r="AX32">
        <v>-0.99999999999999878</v>
      </c>
      <c r="AY32">
        <v>8.7683821859183414E-2</v>
      </c>
      <c r="AZ32">
        <v>1.1402946092997301</v>
      </c>
      <c r="BA32">
        <v>0.44286082224828599</v>
      </c>
      <c r="BB32">
        <v>0.84236838799545211</v>
      </c>
      <c r="BC32">
        <v>0.24660889278357251</v>
      </c>
      <c r="BD32">
        <v>26.760682746384958</v>
      </c>
      <c r="BE32">
        <v>8.3795264308307402</v>
      </c>
      <c r="BF32">
        <v>-0.99999999999999878</v>
      </c>
      <c r="CU32" t="e">
        <v>#N/A</v>
      </c>
      <c r="CV32" t="e">
        <v>#N/A</v>
      </c>
    </row>
    <row r="33" spans="1:100" x14ac:dyDescent="0.25">
      <c r="A33">
        <v>4239</v>
      </c>
      <c r="B33" t="s">
        <v>1549</v>
      </c>
      <c r="C33">
        <v>3</v>
      </c>
      <c r="D33">
        <v>1599.6519562716323</v>
      </c>
      <c r="E33">
        <v>103.51321429244858</v>
      </c>
      <c r="F33">
        <v>72.56565418783849</v>
      </c>
      <c r="G33">
        <v>0.84890481817218599</v>
      </c>
      <c r="H33">
        <v>7.1708527553492694</v>
      </c>
      <c r="I33">
        <v>70.613105017180558</v>
      </c>
      <c r="J33">
        <v>13.507464061192621</v>
      </c>
      <c r="K33">
        <v>-1.0000000000000002</v>
      </c>
      <c r="L33">
        <v>-1.0000000000000002</v>
      </c>
      <c r="M33">
        <v>-1.0000000000000002</v>
      </c>
      <c r="N33">
        <v>0.43446270519349312</v>
      </c>
      <c r="O33">
        <v>-1.0000000000000002</v>
      </c>
      <c r="P33">
        <v>-1.0000000000000002</v>
      </c>
      <c r="Q33">
        <v>5.7323084461251401</v>
      </c>
      <c r="R33">
        <v>-1.0000000000000002</v>
      </c>
      <c r="S33">
        <v>0.51524115879093824</v>
      </c>
      <c r="T33">
        <v>6.710543519532039E-2</v>
      </c>
      <c r="U33">
        <v>0.20403099582112502</v>
      </c>
      <c r="V33">
        <v>-0.57477704270148822</v>
      </c>
      <c r="W33">
        <v>1.438544309224127</v>
      </c>
      <c r="X33">
        <v>4.02675552118406</v>
      </c>
      <c r="Y33">
        <v>0.14100137185405806</v>
      </c>
      <c r="Z33">
        <v>24.127785080311746</v>
      </c>
      <c r="AA33">
        <v>0.85326887585597266</v>
      </c>
      <c r="AB33">
        <v>0.33986192079664168</v>
      </c>
      <c r="AC33">
        <v>37.33455382397446</v>
      </c>
      <c r="AD33">
        <v>1.4651710609434132</v>
      </c>
      <c r="AE33">
        <v>1.6103330115045411</v>
      </c>
      <c r="AF33">
        <v>63.412533836587372</v>
      </c>
      <c r="AG33">
        <v>44.110930733620869</v>
      </c>
      <c r="AH33">
        <v>0.31883239597418639</v>
      </c>
      <c r="AI33">
        <v>0.52642402270920541</v>
      </c>
      <c r="AJ33">
        <v>0.33333333333333298</v>
      </c>
      <c r="AK33">
        <v>0.66017177840734853</v>
      </c>
      <c r="AL33">
        <v>0.57214407226875275</v>
      </c>
      <c r="AM33">
        <v>0.33333333333333298</v>
      </c>
      <c r="AN33">
        <v>0.4732845084252148</v>
      </c>
      <c r="AO33">
        <v>0.34154614114066095</v>
      </c>
      <c r="AP33">
        <v>0.33333333333333298</v>
      </c>
      <c r="AQ33">
        <v>7.2005711805930961</v>
      </c>
      <c r="AR33">
        <v>2.9380552852652255</v>
      </c>
      <c r="AS33">
        <v>3.4503879155849262</v>
      </c>
      <c r="AT33">
        <v>7.1190208603424772</v>
      </c>
      <c r="AU33">
        <v>-1.0000000000000002</v>
      </c>
      <c r="AV33">
        <v>-1.0000000000000002</v>
      </c>
      <c r="AW33">
        <v>-1.0000000000000002</v>
      </c>
      <c r="AX33">
        <v>-1.0000000000000002</v>
      </c>
      <c r="AY33">
        <v>3.9151932103310846E-2</v>
      </c>
      <c r="AZ33">
        <v>0.38928803792965722</v>
      </c>
      <c r="BA33">
        <v>-0.147654602937348</v>
      </c>
      <c r="BB33">
        <v>-0.19364549967805439</v>
      </c>
      <c r="BC33">
        <v>0.51767721292925206</v>
      </c>
      <c r="BD33">
        <v>-2.8946973023030766</v>
      </c>
      <c r="BE33">
        <v>12.203657308544573</v>
      </c>
      <c r="BF33">
        <v>-1.0000000000000002</v>
      </c>
      <c r="CU33" t="e">
        <v>#N/A</v>
      </c>
      <c r="CV33" t="e">
        <v>#N/A</v>
      </c>
    </row>
    <row r="34" spans="1:100" x14ac:dyDescent="0.25">
      <c r="A34">
        <v>4360</v>
      </c>
      <c r="B34" t="s">
        <v>1604</v>
      </c>
      <c r="C34">
        <v>3</v>
      </c>
      <c r="D34">
        <v>1437.6938600263131</v>
      </c>
      <c r="E34">
        <v>74.725675390389029</v>
      </c>
      <c r="F34">
        <v>-3.3700573030015404</v>
      </c>
      <c r="G34">
        <v>-2.2943561887678598E-3</v>
      </c>
      <c r="H34">
        <v>5.3743138923873461</v>
      </c>
      <c r="I34">
        <v>45.030015309657962</v>
      </c>
      <c r="J34">
        <v>23.536771431742295</v>
      </c>
      <c r="K34">
        <v>-0.999999999999998</v>
      </c>
      <c r="L34">
        <v>-0.999999999999998</v>
      </c>
      <c r="M34">
        <v>-0.999999999999998</v>
      </c>
      <c r="N34">
        <v>0.22127046074921017</v>
      </c>
      <c r="O34">
        <v>-0.999999999999998</v>
      </c>
      <c r="P34">
        <v>-0.999999999999998</v>
      </c>
      <c r="Q34">
        <v>2.9196797394732799</v>
      </c>
      <c r="R34">
        <v>-0.999999999999998</v>
      </c>
      <c r="S34">
        <v>1.1065535503982566</v>
      </c>
      <c r="T34">
        <v>8.2081711019629425E-2</v>
      </c>
      <c r="U34">
        <v>0.12076352605877737</v>
      </c>
      <c r="V34">
        <v>0.22818953022085897</v>
      </c>
      <c r="W34">
        <v>2.4546341529140672</v>
      </c>
      <c r="X34">
        <v>0.18726842604039062</v>
      </c>
      <c r="Y34">
        <v>-0.15035571987322197</v>
      </c>
      <c r="Z34">
        <v>10.60819584174776</v>
      </c>
      <c r="AA34">
        <v>1.1444742665239858</v>
      </c>
      <c r="AB34">
        <v>-0.27529110093203618</v>
      </c>
      <c r="AC34">
        <v>14.850979450855023</v>
      </c>
      <c r="AD34">
        <v>3.7220504202326437</v>
      </c>
      <c r="AE34">
        <v>1.8039187052669463</v>
      </c>
      <c r="AF34">
        <v>26.98780289693768</v>
      </c>
      <c r="AG34">
        <v>-29.536584554794423</v>
      </c>
      <c r="AH34">
        <v>1.1061406264947093</v>
      </c>
      <c r="AI34">
        <v>1.2644181833748316</v>
      </c>
      <c r="AJ34">
        <v>0.33333333333333298</v>
      </c>
      <c r="AK34">
        <v>1.4392032799635128</v>
      </c>
      <c r="AL34">
        <v>1.5486113335274359</v>
      </c>
      <c r="AM34">
        <v>0.33333333333333298</v>
      </c>
      <c r="AN34">
        <v>0.6797862234430152</v>
      </c>
      <c r="AO34">
        <v>0.79541296564178798</v>
      </c>
      <c r="AP34">
        <v>0.33333333333333298</v>
      </c>
      <c r="AQ34">
        <v>18.042212412720282</v>
      </c>
      <c r="AR34">
        <v>0.8787189109512169</v>
      </c>
      <c r="AS34">
        <v>7.3450136770587724</v>
      </c>
      <c r="AT34">
        <v>15.313038843732286</v>
      </c>
      <c r="AU34">
        <v>-0.999999999999998</v>
      </c>
      <c r="AV34">
        <v>-0.999999999999998</v>
      </c>
      <c r="AW34">
        <v>-0.999999999999998</v>
      </c>
      <c r="AX34">
        <v>-0.999999999999998</v>
      </c>
      <c r="AY34">
        <v>2.6192680959629781E-2</v>
      </c>
      <c r="AZ34">
        <v>-3.6282119730231994E-2</v>
      </c>
      <c r="BA34">
        <v>0.36974639790639213</v>
      </c>
      <c r="BB34">
        <v>-0.20370738317451653</v>
      </c>
      <c r="BC34">
        <v>-4.2931599571822569E-2</v>
      </c>
      <c r="BD34">
        <v>-5.2740951780140728</v>
      </c>
      <c r="BE34">
        <v>0.77544200023639898</v>
      </c>
      <c r="BF34">
        <v>-0.999999999999998</v>
      </c>
      <c r="CU34" t="e">
        <v>#N/A</v>
      </c>
      <c r="CV34" t="e">
        <v>#N/A</v>
      </c>
    </row>
    <row r="35" spans="1:100" x14ac:dyDescent="0.25">
      <c r="A35">
        <v>4539</v>
      </c>
      <c r="B35" t="s">
        <v>1678</v>
      </c>
      <c r="C35">
        <v>3</v>
      </c>
      <c r="D35">
        <v>1740.6168916035203</v>
      </c>
      <c r="E35">
        <v>186.50259500775181</v>
      </c>
      <c r="F35">
        <v>178.14006853197949</v>
      </c>
      <c r="G35">
        <v>1.5170915186050773</v>
      </c>
      <c r="H35">
        <v>18.521707603859245</v>
      </c>
      <c r="I35">
        <v>144.39320280890934</v>
      </c>
      <c r="J35">
        <v>27.605223323581995</v>
      </c>
      <c r="K35">
        <v>-0.99999999999999878</v>
      </c>
      <c r="L35">
        <v>-0.99999999999999878</v>
      </c>
      <c r="M35">
        <v>-0.99999999999999878</v>
      </c>
      <c r="N35">
        <v>0.34300877707146538</v>
      </c>
      <c r="O35">
        <v>-0.99999999999999878</v>
      </c>
      <c r="P35">
        <v>-0.99999999999999878</v>
      </c>
      <c r="Q35">
        <v>4.7704045525983538</v>
      </c>
      <c r="R35">
        <v>-0.99999999999999878</v>
      </c>
      <c r="S35">
        <v>6.1628391025425406</v>
      </c>
      <c r="T35">
        <v>0.52708114509836357</v>
      </c>
      <c r="U35">
        <v>0.71281242308790349</v>
      </c>
      <c r="V35">
        <v>-4.830915245903921E-2</v>
      </c>
      <c r="W35">
        <v>13.751303051260889</v>
      </c>
      <c r="X35">
        <v>12.593135133360944</v>
      </c>
      <c r="Y35">
        <v>0.28463107344997074</v>
      </c>
      <c r="Z35">
        <v>62.505965907355844</v>
      </c>
      <c r="AA35">
        <v>1.0051766783179941</v>
      </c>
      <c r="AB35">
        <v>4.6592195909487719</v>
      </c>
      <c r="AC35">
        <v>55.014094264105907</v>
      </c>
      <c r="AD35">
        <v>1.0680780861004939</v>
      </c>
      <c r="AE35">
        <v>3.5315843048685256</v>
      </c>
      <c r="AF35">
        <v>125.71086406727902</v>
      </c>
      <c r="AG35">
        <v>131.31398178512097</v>
      </c>
      <c r="AH35">
        <v>0.41165310002206035</v>
      </c>
      <c r="AI35">
        <v>0.76179855745901504</v>
      </c>
      <c r="AJ35">
        <v>0.33333333333333298</v>
      </c>
      <c r="AK35">
        <v>1.2487925695337456</v>
      </c>
      <c r="AL35">
        <v>1.375967357339589</v>
      </c>
      <c r="AM35">
        <v>0.33333333333333298</v>
      </c>
      <c r="AN35">
        <v>1.395158580764825</v>
      </c>
      <c r="AO35">
        <v>1.598701833527425</v>
      </c>
      <c r="AP35">
        <v>0.33333333333333298</v>
      </c>
      <c r="AQ35">
        <v>18.682338741630144</v>
      </c>
      <c r="AR35">
        <v>0.60237645303648901</v>
      </c>
      <c r="AS35">
        <v>13.850034362839866</v>
      </c>
      <c r="AT35">
        <v>13.152812507705642</v>
      </c>
      <c r="AU35">
        <v>-0.99999999999999878</v>
      </c>
      <c r="AV35">
        <v>-0.99999999999999878</v>
      </c>
      <c r="AW35">
        <v>-0.99999999999999878</v>
      </c>
      <c r="AX35">
        <v>-0.99999999999999878</v>
      </c>
      <c r="AY35">
        <v>0.1300508833381184</v>
      </c>
      <c r="AZ35">
        <v>0.43521437161180271</v>
      </c>
      <c r="BA35">
        <v>-0.12628651874602095</v>
      </c>
      <c r="BB35">
        <v>7.5894737206823049E-2</v>
      </c>
      <c r="BC35">
        <v>-0.13584508604240725</v>
      </c>
      <c r="BD35">
        <v>4.073440288229591</v>
      </c>
      <c r="BE35">
        <v>-4.0275597447902847</v>
      </c>
      <c r="BF35">
        <v>-0.99999999999999878</v>
      </c>
      <c r="CU35" t="e">
        <v>#N/A</v>
      </c>
      <c r="CV35" t="e">
        <v>#N/A</v>
      </c>
    </row>
    <row r="36" spans="1:100" x14ac:dyDescent="0.25">
      <c r="A36">
        <v>4674</v>
      </c>
      <c r="B36" t="s">
        <v>1747</v>
      </c>
      <c r="C36">
        <v>3</v>
      </c>
      <c r="D36">
        <v>1449.9411532877043</v>
      </c>
      <c r="E36">
        <v>54.821474019374193</v>
      </c>
      <c r="F36">
        <v>-81.423012142043319</v>
      </c>
      <c r="G36">
        <v>-0.23859498406439422</v>
      </c>
      <c r="H36">
        <v>4.7428508763453587</v>
      </c>
      <c r="I36">
        <v>27.242245802270354</v>
      </c>
      <c r="J36">
        <v>17.763209469771954</v>
      </c>
      <c r="K36">
        <v>-0.99999999999999922</v>
      </c>
      <c r="L36">
        <v>-0.99999999999999922</v>
      </c>
      <c r="M36">
        <v>-0.99999999999999922</v>
      </c>
      <c r="N36">
        <v>0.37648466372412681</v>
      </c>
      <c r="O36">
        <v>-0.99999999999999922</v>
      </c>
      <c r="P36">
        <v>-0.99999999999999922</v>
      </c>
      <c r="Q36">
        <v>5.1592596774667214</v>
      </c>
      <c r="R36">
        <v>-0.99999999999999922</v>
      </c>
      <c r="S36">
        <v>0.27950946238856672</v>
      </c>
      <c r="T36">
        <v>8.148983163610091E-3</v>
      </c>
      <c r="U36">
        <v>-0.48771386294924929</v>
      </c>
      <c r="V36">
        <v>-1.0116525879955918</v>
      </c>
      <c r="W36">
        <v>-0.41640880112136514</v>
      </c>
      <c r="X36">
        <v>-9.2214375625741791</v>
      </c>
      <c r="Y36">
        <v>3.9826301681627721E-2</v>
      </c>
      <c r="Z36">
        <v>25.050938655033594</v>
      </c>
      <c r="AA36">
        <v>-1.4612336815070734</v>
      </c>
      <c r="AB36">
        <v>-0.65867062693695133</v>
      </c>
      <c r="AC36">
        <v>-3.5096174669120357</v>
      </c>
      <c r="AD36">
        <v>1.3118966271662331</v>
      </c>
      <c r="AE36">
        <v>0.22930504129341256</v>
      </c>
      <c r="AF36">
        <v>21.111955602478012</v>
      </c>
      <c r="AG36">
        <v>-88.431582922921407</v>
      </c>
      <c r="AH36">
        <v>0.22338915196869061</v>
      </c>
      <c r="AI36">
        <v>0.18396613102448942</v>
      </c>
      <c r="AJ36">
        <v>0.33333333333333298</v>
      </c>
      <c r="AK36">
        <v>0.99574738648450023</v>
      </c>
      <c r="AL36">
        <v>1.1204199888011193</v>
      </c>
      <c r="AM36">
        <v>0.33333333333333298</v>
      </c>
      <c r="AN36">
        <v>-0.12643820986992504</v>
      </c>
      <c r="AO36">
        <v>-7.8328079867146183E-2</v>
      </c>
      <c r="AP36">
        <v>0.33333333333333298</v>
      </c>
      <c r="AQ36">
        <v>6.1302901997923094</v>
      </c>
      <c r="AR36">
        <v>2.2468181633985576</v>
      </c>
      <c r="AS36">
        <v>5.4367945767683175</v>
      </c>
      <c r="AT36">
        <v>10.079596729605084</v>
      </c>
      <c r="AU36">
        <v>-0.99999999999999922</v>
      </c>
      <c r="AV36">
        <v>-0.99999999999999922</v>
      </c>
      <c r="AW36">
        <v>-0.99999999999999922</v>
      </c>
      <c r="AX36">
        <v>-0.99999999999999922</v>
      </c>
      <c r="AY36">
        <v>-3.9295332585994838E-2</v>
      </c>
      <c r="AZ36">
        <v>0.55635363742776389</v>
      </c>
      <c r="BA36">
        <v>-0.50021278880268816</v>
      </c>
      <c r="BB36">
        <v>-0.21758546784577518</v>
      </c>
      <c r="BC36">
        <v>0.3017626600194741</v>
      </c>
      <c r="BD36">
        <v>-2.6578685090055609</v>
      </c>
      <c r="BE36">
        <v>5.0430025564734144</v>
      </c>
      <c r="BF36">
        <v>-0.99999999999999922</v>
      </c>
      <c r="CU36" t="e">
        <v>#N/A</v>
      </c>
      <c r="CV36" t="e">
        <v>#N/A</v>
      </c>
    </row>
    <row r="37" spans="1:100" x14ac:dyDescent="0.25">
      <c r="A37">
        <v>4818</v>
      </c>
      <c r="B37" t="s">
        <v>1812</v>
      </c>
      <c r="C37">
        <v>3</v>
      </c>
      <c r="D37">
        <v>1586.2117330531369</v>
      </c>
      <c r="E37">
        <v>118.90172176325535</v>
      </c>
      <c r="F37">
        <v>45.434003270465759</v>
      </c>
      <c r="G37">
        <v>0.70877545712463708</v>
      </c>
      <c r="H37">
        <v>5.8965499104542722</v>
      </c>
      <c r="I37">
        <v>91.658369746427766</v>
      </c>
      <c r="J37">
        <v>14.228354046468462</v>
      </c>
      <c r="K37">
        <v>-1.0000000000000004</v>
      </c>
      <c r="L37">
        <v>-1.0000000000000004</v>
      </c>
      <c r="M37">
        <v>-1.0000000000000004</v>
      </c>
      <c r="N37">
        <v>0.18586198361764514</v>
      </c>
      <c r="O37">
        <v>-1.0000000000000004</v>
      </c>
      <c r="P37">
        <v>-1.0000000000000004</v>
      </c>
      <c r="Q37">
        <v>2.6037332933163864</v>
      </c>
      <c r="R37">
        <v>-1.0000000000000004</v>
      </c>
      <c r="S37">
        <v>1.7057687619109505</v>
      </c>
      <c r="T37">
        <v>0.20420197567083442</v>
      </c>
      <c r="U37">
        <v>-5.9360453342006098E-2</v>
      </c>
      <c r="V37">
        <v>0.39534409587978503</v>
      </c>
      <c r="W37">
        <v>3.2928166171378885</v>
      </c>
      <c r="X37">
        <v>-0.93591833092081644</v>
      </c>
      <c r="Y37">
        <v>0.16162811905821778</v>
      </c>
      <c r="Z37">
        <v>38.03787648987911</v>
      </c>
      <c r="AA37">
        <v>-1.1920141885114339</v>
      </c>
      <c r="AB37">
        <v>0.18889156184020997</v>
      </c>
      <c r="AC37">
        <v>53.262351424505404</v>
      </c>
      <c r="AD37">
        <v>-0.6943879103249313</v>
      </c>
      <c r="AE37">
        <v>0.58547927800989419</v>
      </c>
      <c r="AF37">
        <v>92.074598754234685</v>
      </c>
      <c r="AG37">
        <v>52.15695721948908</v>
      </c>
      <c r="AH37">
        <v>-0.32444101796658237</v>
      </c>
      <c r="AI37">
        <v>-0.42123427390930795</v>
      </c>
      <c r="AJ37">
        <v>0.33333333333333298</v>
      </c>
      <c r="AK37">
        <v>0.33609662169294174</v>
      </c>
      <c r="AL37">
        <v>0.43983967444698208</v>
      </c>
      <c r="AM37">
        <v>0.33333333333333298</v>
      </c>
      <c r="AN37">
        <v>-4.0366496624052874E-2</v>
      </c>
      <c r="AO37">
        <v>-0.10185120209904994</v>
      </c>
      <c r="AP37">
        <v>0.33333333333333298</v>
      </c>
      <c r="AQ37">
        <v>-0.41622900780688066</v>
      </c>
      <c r="AR37">
        <v>1.9319820102654666</v>
      </c>
      <c r="AS37">
        <v>11.299247112196117</v>
      </c>
      <c r="AT37">
        <v>0.99712492400688424</v>
      </c>
      <c r="AU37">
        <v>-1.0000000000000004</v>
      </c>
      <c r="AV37">
        <v>-1.0000000000000004</v>
      </c>
      <c r="AW37">
        <v>-1.0000000000000004</v>
      </c>
      <c r="AX37">
        <v>-1.0000000000000004</v>
      </c>
      <c r="AY37">
        <v>5.8757883360430668E-2</v>
      </c>
      <c r="AZ37">
        <v>0.21962659340072008</v>
      </c>
      <c r="BA37">
        <v>-0.31576738867963966</v>
      </c>
      <c r="BB37">
        <v>0.52184207330854782</v>
      </c>
      <c r="BC37">
        <v>0.34801522485173475</v>
      </c>
      <c r="BD37">
        <v>14.144184799717278</v>
      </c>
      <c r="BE37">
        <v>7.1215436778951693</v>
      </c>
      <c r="BF37">
        <v>-1.0000000000000004</v>
      </c>
      <c r="CU37" t="e">
        <v>#N/A</v>
      </c>
      <c r="CV37" t="e">
        <v>#N/A</v>
      </c>
    </row>
    <row r="38" spans="1:100" x14ac:dyDescent="0.25">
      <c r="A38">
        <v>5172</v>
      </c>
      <c r="B38" t="s">
        <v>745</v>
      </c>
      <c r="C38">
        <v>3</v>
      </c>
      <c r="D38">
        <v>1782.8250996653132</v>
      </c>
      <c r="E38">
        <v>179.79473422587901</v>
      </c>
      <c r="F38">
        <v>113.64784322570627</v>
      </c>
      <c r="G38">
        <v>1.8914584380484827</v>
      </c>
      <c r="H38">
        <v>17.284782085693251</v>
      </c>
      <c r="I38">
        <v>100.64947796018581</v>
      </c>
      <c r="J38">
        <v>51.703151769024345</v>
      </c>
      <c r="K38">
        <v>-0.99999999999999944</v>
      </c>
      <c r="L38">
        <v>-0.99999999999999944</v>
      </c>
      <c r="M38">
        <v>-0.99999999999999944</v>
      </c>
      <c r="N38">
        <v>0.28234323294971175</v>
      </c>
      <c r="O38">
        <v>-0.99999999999999944</v>
      </c>
      <c r="P38">
        <v>-0.99999999999999944</v>
      </c>
      <c r="Q38">
        <v>4.5922401261541221</v>
      </c>
      <c r="R38">
        <v>-0.99999999999999944</v>
      </c>
      <c r="S38">
        <v>5.7115973752560878</v>
      </c>
      <c r="T38">
        <v>0.50025013666283458</v>
      </c>
      <c r="U38">
        <v>0.63467360451348009</v>
      </c>
      <c r="V38">
        <v>0.53356574873911722</v>
      </c>
      <c r="W38">
        <v>12.692541959539135</v>
      </c>
      <c r="X38">
        <v>8.2407218010037759</v>
      </c>
      <c r="Y38">
        <v>0.41223913435584997</v>
      </c>
      <c r="Z38">
        <v>52.495305683705311</v>
      </c>
      <c r="AA38">
        <v>-0.31862442592712142</v>
      </c>
      <c r="AB38">
        <v>4.6817042232149264</v>
      </c>
      <c r="AC38">
        <v>27.302359485273879</v>
      </c>
      <c r="AD38">
        <v>0.95266093318556577</v>
      </c>
      <c r="AE38">
        <v>2.9519035454171552</v>
      </c>
      <c r="AF38">
        <v>87.431272937611283</v>
      </c>
      <c r="AG38">
        <v>61.969867424526598</v>
      </c>
      <c r="AH38">
        <v>0.18634522985066426</v>
      </c>
      <c r="AI38">
        <v>0.48855590019089129</v>
      </c>
      <c r="AJ38">
        <v>0.33333333333333298</v>
      </c>
      <c r="AK38">
        <v>1.2555479525384869</v>
      </c>
      <c r="AL38">
        <v>1.1400422245398363</v>
      </c>
      <c r="AM38">
        <v>0.33333333333333298</v>
      </c>
      <c r="AN38">
        <v>1.0280877838796088</v>
      </c>
      <c r="AO38">
        <v>1.0150428797841788</v>
      </c>
      <c r="AP38">
        <v>0.33333333333333298</v>
      </c>
      <c r="AQ38">
        <v>13.21820502257453</v>
      </c>
      <c r="AR38">
        <v>-4.0292598330430396</v>
      </c>
      <c r="AS38">
        <v>50.961000998696221</v>
      </c>
      <c r="AT38">
        <v>4.7714106033711472</v>
      </c>
      <c r="AU38">
        <v>-0.99999999999999944</v>
      </c>
      <c r="AV38">
        <v>-0.99999999999999944</v>
      </c>
      <c r="AW38">
        <v>-0.99999999999999944</v>
      </c>
      <c r="AX38">
        <v>-0.99999999999999944</v>
      </c>
      <c r="AY38">
        <v>0.67322253767045492</v>
      </c>
      <c r="AZ38">
        <v>0.90814041873222617</v>
      </c>
      <c r="BA38">
        <v>1.1281803322318906</v>
      </c>
      <c r="BB38">
        <v>0.21171122933995429</v>
      </c>
      <c r="BC38">
        <v>0.1805643353917871</v>
      </c>
      <c r="BD38">
        <v>9.8334828271599832</v>
      </c>
      <c r="BE38">
        <v>10.155010045954144</v>
      </c>
      <c r="BF38">
        <v>-0.99999999999999944</v>
      </c>
      <c r="CU38" t="e">
        <v>#N/A</v>
      </c>
      <c r="CV38" t="e">
        <v>#N/A</v>
      </c>
    </row>
    <row r="39" spans="1:100" x14ac:dyDescent="0.25">
      <c r="A39">
        <v>5576</v>
      </c>
      <c r="B39" t="s">
        <v>2135</v>
      </c>
      <c r="C39">
        <v>3</v>
      </c>
      <c r="D39">
        <v>1633.3289149283983</v>
      </c>
      <c r="E39">
        <v>119.13355502312092</v>
      </c>
      <c r="F39">
        <v>36.799571135092656</v>
      </c>
      <c r="G39">
        <v>1.4599533536270872</v>
      </c>
      <c r="H39">
        <v>9.6607488749000527</v>
      </c>
      <c r="I39">
        <v>72.888549663040507</v>
      </c>
      <c r="J39">
        <v>34.828534375235073</v>
      </c>
      <c r="K39">
        <v>-1</v>
      </c>
      <c r="L39">
        <v>-1</v>
      </c>
      <c r="M39">
        <v>-1</v>
      </c>
      <c r="N39">
        <v>0.46098827358367567</v>
      </c>
      <c r="O39">
        <v>-1</v>
      </c>
      <c r="P39">
        <v>-1</v>
      </c>
      <c r="Q39">
        <v>6.1557558178664999</v>
      </c>
      <c r="R39">
        <v>-1</v>
      </c>
      <c r="S39">
        <v>1.2134326923334333</v>
      </c>
      <c r="T39">
        <v>0.43633507247680198</v>
      </c>
      <c r="U39">
        <v>0.53906383618334208</v>
      </c>
      <c r="V39">
        <v>-0.15848892923844504</v>
      </c>
      <c r="W39">
        <v>3.5049930570335519</v>
      </c>
      <c r="X39">
        <v>0.94620687539779846</v>
      </c>
      <c r="Y39">
        <v>0.46519721175567935</v>
      </c>
      <c r="Z39">
        <v>39.361537940158037</v>
      </c>
      <c r="AA39">
        <v>0.62909107761166738</v>
      </c>
      <c r="AB39">
        <v>0.34101710815940878</v>
      </c>
      <c r="AC39">
        <v>21.510073453504511</v>
      </c>
      <c r="AD39">
        <v>-0.68950499797934361</v>
      </c>
      <c r="AE39">
        <v>2.1007254210722039</v>
      </c>
      <c r="AF39">
        <v>63.313353922894187</v>
      </c>
      <c r="AG39">
        <v>3.5645672124670686</v>
      </c>
      <c r="AH39">
        <v>-0.10263474541391242</v>
      </c>
      <c r="AI39">
        <v>9.4388916733985032E-3</v>
      </c>
      <c r="AJ39">
        <v>0.33333333333333298</v>
      </c>
      <c r="AK39">
        <v>1.4558293773141966</v>
      </c>
      <c r="AL39">
        <v>1.3784483829733654</v>
      </c>
      <c r="AM39">
        <v>0.33333333333333298</v>
      </c>
      <c r="AN39">
        <v>0.45052486376993683</v>
      </c>
      <c r="AO39">
        <v>0.52715187338250957</v>
      </c>
      <c r="AP39">
        <v>0.33333333333333298</v>
      </c>
      <c r="AQ39">
        <v>9.5751957401463681</v>
      </c>
      <c r="AR39">
        <v>1.3702309149377601</v>
      </c>
      <c r="AS39">
        <v>17.677445027318846</v>
      </c>
      <c r="AT39">
        <v>15.780858432978475</v>
      </c>
      <c r="AU39">
        <v>-1</v>
      </c>
      <c r="AV39">
        <v>-1</v>
      </c>
      <c r="AW39">
        <v>-1</v>
      </c>
      <c r="AX39">
        <v>-1</v>
      </c>
      <c r="AY39">
        <v>0.24159615096771681</v>
      </c>
      <c r="AZ39">
        <v>0.28676215934132465</v>
      </c>
      <c r="BA39">
        <v>0.60857321745781379</v>
      </c>
      <c r="BB39">
        <v>-0.39100641914094519</v>
      </c>
      <c r="BC39">
        <v>-5.1597708614943359E-2</v>
      </c>
      <c r="BD39">
        <v>-8.3413496818170056</v>
      </c>
      <c r="BE39">
        <v>1.7529233719154829</v>
      </c>
      <c r="BF39">
        <v>-1</v>
      </c>
      <c r="CU39" t="e">
        <v>#N/A</v>
      </c>
      <c r="CV39" t="e">
        <v>#N/A</v>
      </c>
    </row>
    <row r="40" spans="1:100" x14ac:dyDescent="0.25">
      <c r="A40">
        <v>5638</v>
      </c>
      <c r="B40" t="s">
        <v>2168</v>
      </c>
      <c r="C40">
        <v>3</v>
      </c>
      <c r="D40">
        <v>1517.6324059317444</v>
      </c>
      <c r="E40">
        <v>72.748634836754903</v>
      </c>
      <c r="F40">
        <v>-19.960254236707041</v>
      </c>
      <c r="G40">
        <v>0.38577006515299761</v>
      </c>
      <c r="H40">
        <v>2.726330993920461</v>
      </c>
      <c r="I40">
        <v>41.660065637277718</v>
      </c>
      <c r="J40">
        <v>12.710291976007143</v>
      </c>
      <c r="K40">
        <v>-0.99999999999999878</v>
      </c>
      <c r="L40">
        <v>-0.99999999999999878</v>
      </c>
      <c r="M40">
        <v>-0.99999999999999878</v>
      </c>
      <c r="N40">
        <v>0.30585284305654992</v>
      </c>
      <c r="O40">
        <v>-0.99999999999999878</v>
      </c>
      <c r="P40">
        <v>-0.99999999999999878</v>
      </c>
      <c r="Q40">
        <v>3.656533303972918</v>
      </c>
      <c r="R40">
        <v>-0.99999999999999878</v>
      </c>
      <c r="S40">
        <v>-0.35158390480461932</v>
      </c>
      <c r="T40">
        <v>-5.0143290861724227E-2</v>
      </c>
      <c r="U40">
        <v>-0.11351725022160906</v>
      </c>
      <c r="V40">
        <v>-0.88332422075868511</v>
      </c>
      <c r="W40">
        <v>-0.93020231005245635</v>
      </c>
      <c r="X40">
        <v>-3.2591331650541067</v>
      </c>
      <c r="Y40">
        <v>-5.3336043701957499E-2</v>
      </c>
      <c r="Z40">
        <v>26.974124023210504</v>
      </c>
      <c r="AA40">
        <v>2.911370528660072</v>
      </c>
      <c r="AB40">
        <v>0.58942574120479096</v>
      </c>
      <c r="AC40">
        <v>-0.1955322047145589</v>
      </c>
      <c r="AD40">
        <v>2.5937158046281734</v>
      </c>
      <c r="AE40">
        <v>1.226902133735646</v>
      </c>
      <c r="AF40">
        <v>28.594919693436399</v>
      </c>
      <c r="AG40">
        <v>-42.577283466338571</v>
      </c>
      <c r="AH40">
        <v>0.84167277709247523</v>
      </c>
      <c r="AI40">
        <v>0.73826530383915112</v>
      </c>
      <c r="AJ40">
        <v>0.33333333333333298</v>
      </c>
      <c r="AK40">
        <v>1.2182914894469745</v>
      </c>
      <c r="AL40">
        <v>1.1502442120617602</v>
      </c>
      <c r="AM40">
        <v>0.33333333333333298</v>
      </c>
      <c r="AN40">
        <v>0.79293386537531318</v>
      </c>
      <c r="AO40">
        <v>0.72451967286735275</v>
      </c>
      <c r="AP40">
        <v>0.33333333333333298</v>
      </c>
      <c r="AQ40">
        <v>13.065145943841324</v>
      </c>
      <c r="AR40">
        <v>4.3607516901647569</v>
      </c>
      <c r="AS40">
        <v>-4.6316108145649952</v>
      </c>
      <c r="AT40">
        <v>12.981151100407368</v>
      </c>
      <c r="AU40">
        <v>-0.99999999999999878</v>
      </c>
      <c r="AV40">
        <v>-0.99999999999999878</v>
      </c>
      <c r="AW40">
        <v>-0.99999999999999878</v>
      </c>
      <c r="AX40">
        <v>-0.99999999999999878</v>
      </c>
      <c r="AY40">
        <v>4.8848193636234487E-2</v>
      </c>
      <c r="AZ40">
        <v>0.41929197393836504</v>
      </c>
      <c r="BA40">
        <v>0.42464861352976507</v>
      </c>
      <c r="BB40">
        <v>3.8835806212699921E-2</v>
      </c>
      <c r="BC40">
        <v>0.5401035821581085</v>
      </c>
      <c r="BD40">
        <v>3.0673550250093227</v>
      </c>
      <c r="BE40">
        <v>15.625832621601521</v>
      </c>
      <c r="BF40">
        <v>-0.99999999999999878</v>
      </c>
      <c r="CU40" t="e">
        <v>#N/A</v>
      </c>
      <c r="CV40" t="e">
        <v>#N/A</v>
      </c>
    </row>
    <row r="41" spans="1:100" x14ac:dyDescent="0.25">
      <c r="A41">
        <v>5658</v>
      </c>
      <c r="B41" t="s">
        <v>2176</v>
      </c>
      <c r="C41">
        <v>3</v>
      </c>
      <c r="D41">
        <v>1535.4603918066384</v>
      </c>
      <c r="E41">
        <v>109.04588153650295</v>
      </c>
      <c r="F41">
        <v>16.914839076169553</v>
      </c>
      <c r="G41">
        <v>0.62769142603656269</v>
      </c>
      <c r="H41">
        <v>7.4764329220279269</v>
      </c>
      <c r="I41">
        <v>72.431192528930779</v>
      </c>
      <c r="J41">
        <v>26.78250801585984</v>
      </c>
      <c r="K41">
        <v>-1.0000000000000004</v>
      </c>
      <c r="L41">
        <v>-1.0000000000000004</v>
      </c>
      <c r="M41">
        <v>-1.0000000000000004</v>
      </c>
      <c r="N41">
        <v>0.35539002982186796</v>
      </c>
      <c r="O41">
        <v>-1.0000000000000004</v>
      </c>
      <c r="P41">
        <v>-1.0000000000000004</v>
      </c>
      <c r="Q41">
        <v>4.7624306520125073</v>
      </c>
      <c r="R41">
        <v>-1.0000000000000004</v>
      </c>
      <c r="S41">
        <v>1.2132326226931296</v>
      </c>
      <c r="T41">
        <v>0.14019916578872346</v>
      </c>
      <c r="U41">
        <v>0.14376851231458104</v>
      </c>
      <c r="V41">
        <v>-0.50022982894119716</v>
      </c>
      <c r="W41">
        <v>2.7140022700154214</v>
      </c>
      <c r="X41">
        <v>-1.6447392804292325</v>
      </c>
      <c r="Y41">
        <v>0.17140803841259328</v>
      </c>
      <c r="Z41">
        <v>30.938515730832798</v>
      </c>
      <c r="AA41">
        <v>-1.6521090016409892</v>
      </c>
      <c r="AB41">
        <v>0.79111572757192794</v>
      </c>
      <c r="AC41">
        <v>37.630074710365143</v>
      </c>
      <c r="AD41">
        <v>-1.0696371242695761</v>
      </c>
      <c r="AE41">
        <v>0.81224320268508055</v>
      </c>
      <c r="AF41">
        <v>70.171949371454957</v>
      </c>
      <c r="AG41">
        <v>23.375881610882718</v>
      </c>
      <c r="AH41">
        <v>-0.40880960005655903</v>
      </c>
      <c r="AI41">
        <v>-0.40727913413283612</v>
      </c>
      <c r="AJ41">
        <v>0.33333333333333298</v>
      </c>
      <c r="AK41">
        <v>0.72951791665092347</v>
      </c>
      <c r="AL41">
        <v>0.93118921545366651</v>
      </c>
      <c r="AM41">
        <v>0.33333333333333298</v>
      </c>
      <c r="AN41">
        <v>-9.8075738027463694E-2</v>
      </c>
      <c r="AO41">
        <v>-7.2061449825678248E-2</v>
      </c>
      <c r="AP41">
        <v>0.33333333333333298</v>
      </c>
      <c r="AQ41">
        <v>2.2592431574757628</v>
      </c>
      <c r="AR41">
        <v>0.23348796372332142</v>
      </c>
      <c r="AS41">
        <v>19.923578914934897</v>
      </c>
      <c r="AT41">
        <v>6.62544113720163</v>
      </c>
      <c r="AU41">
        <v>-1.0000000000000004</v>
      </c>
      <c r="AV41">
        <v>-1.0000000000000004</v>
      </c>
      <c r="AW41">
        <v>-1.0000000000000004</v>
      </c>
      <c r="AX41">
        <v>-1.0000000000000004</v>
      </c>
      <c r="AY41">
        <v>-2.257147638943072E-2</v>
      </c>
      <c r="AZ41">
        <v>0.17038754501284734</v>
      </c>
      <c r="BA41">
        <v>0.696901661587226</v>
      </c>
      <c r="BB41">
        <v>5.8150314922446877E-3</v>
      </c>
      <c r="BC41">
        <v>-4.5646724508751867E-2</v>
      </c>
      <c r="BD41">
        <v>0.9973135123703526</v>
      </c>
      <c r="BE41">
        <v>2.3433401952173334</v>
      </c>
      <c r="BF41">
        <v>-1.0000000000000004</v>
      </c>
      <c r="CU41" t="e">
        <v>#N/A</v>
      </c>
      <c r="CV41" t="e">
        <v>#N/A</v>
      </c>
    </row>
    <row r="42" spans="1:100" x14ac:dyDescent="0.25">
      <c r="A42">
        <v>5929</v>
      </c>
      <c r="B42" t="s">
        <v>3099</v>
      </c>
      <c r="C42">
        <v>3</v>
      </c>
      <c r="D42">
        <v>1435.4181927593822</v>
      </c>
      <c r="E42">
        <v>20.936522776068582</v>
      </c>
      <c r="F42">
        <v>-98.668545155738144</v>
      </c>
      <c r="G42">
        <v>7.6411949121844042E-2</v>
      </c>
      <c r="H42">
        <v>8.2156650635309028</v>
      </c>
      <c r="I42">
        <v>4.5871677162080218</v>
      </c>
      <c r="J42">
        <v>7.5733763429221561</v>
      </c>
      <c r="K42">
        <v>-1.0000000000000009</v>
      </c>
      <c r="L42">
        <v>-1.0000000000000009</v>
      </c>
      <c r="M42">
        <v>-1.0000000000000009</v>
      </c>
      <c r="N42">
        <v>0.39582353010200932</v>
      </c>
      <c r="O42">
        <v>-1.0000000000000009</v>
      </c>
      <c r="P42">
        <v>-1.0000000000000009</v>
      </c>
      <c r="Q42">
        <v>6.2190412972833204</v>
      </c>
      <c r="R42">
        <v>-1.0000000000000009</v>
      </c>
      <c r="S42">
        <v>0.75892663808323491</v>
      </c>
      <c r="T42">
        <v>3.9769469579964037E-2</v>
      </c>
      <c r="U42">
        <v>0.23938524504055569</v>
      </c>
      <c r="V42">
        <v>-1.3484076424906433</v>
      </c>
      <c r="W42">
        <v>1.9966237662475814</v>
      </c>
      <c r="X42">
        <v>0.27569346288966551</v>
      </c>
      <c r="Y42">
        <v>0.15095781153818943</v>
      </c>
      <c r="Z42">
        <v>3.8777983069807758</v>
      </c>
      <c r="AA42">
        <v>0.70850304627372529</v>
      </c>
      <c r="AB42">
        <v>-1.4665573580747508</v>
      </c>
      <c r="AC42">
        <v>4.1133930142171895</v>
      </c>
      <c r="AD42">
        <v>-2.0093975344562502</v>
      </c>
      <c r="AE42">
        <v>-0.59265307493585506</v>
      </c>
      <c r="AF42">
        <v>5.9319808881873675</v>
      </c>
      <c r="AG42">
        <v>-67.794772536159016</v>
      </c>
      <c r="AH42">
        <v>-0.38840694417086152</v>
      </c>
      <c r="AI42">
        <v>-0.49458310006381057</v>
      </c>
      <c r="AJ42">
        <v>0.33333333333333298</v>
      </c>
      <c r="AK42">
        <v>0.80492777377440161</v>
      </c>
      <c r="AL42">
        <v>0.71197730530498371</v>
      </c>
      <c r="AM42">
        <v>0.33333333333333298</v>
      </c>
      <c r="AN42">
        <v>-0.44179984555575835</v>
      </c>
      <c r="AO42">
        <v>-0.48635683963704179</v>
      </c>
      <c r="AP42">
        <v>0.33333333333333298</v>
      </c>
      <c r="AQ42">
        <v>-1.3448131719793437</v>
      </c>
      <c r="AR42">
        <v>6.042207100671205</v>
      </c>
      <c r="AS42">
        <v>-6.2060531102145298</v>
      </c>
      <c r="AT42">
        <v>7.7372223524654808</v>
      </c>
      <c r="AU42">
        <v>-1.0000000000000009</v>
      </c>
      <c r="AV42">
        <v>-1.0000000000000009</v>
      </c>
      <c r="AW42">
        <v>-1.0000000000000009</v>
      </c>
      <c r="AX42">
        <v>-1.0000000000000009</v>
      </c>
      <c r="AY42">
        <v>-4.8064944929140693E-2</v>
      </c>
      <c r="AZ42">
        <v>0.38735906063903758</v>
      </c>
      <c r="BA42">
        <v>-2.068425373075268E-2</v>
      </c>
      <c r="BB42">
        <v>0.22750865227453626</v>
      </c>
      <c r="BC42">
        <v>2.6446930943823964E-2</v>
      </c>
      <c r="BD42">
        <v>7.6245116100585957</v>
      </c>
      <c r="BE42">
        <v>0.55775200494183397</v>
      </c>
      <c r="BF42">
        <v>-1.0000000000000009</v>
      </c>
      <c r="CU42" t="e">
        <v>#N/A</v>
      </c>
      <c r="CV42" t="e">
        <v>#N/A</v>
      </c>
    </row>
    <row r="43" spans="1:100" x14ac:dyDescent="0.25">
      <c r="A43">
        <v>6047</v>
      </c>
      <c r="B43" t="s">
        <v>2388</v>
      </c>
      <c r="C43">
        <v>3</v>
      </c>
      <c r="D43">
        <v>1483.3544953845319</v>
      </c>
      <c r="E43">
        <v>68.623116710889349</v>
      </c>
      <c r="F43">
        <v>-5.4762585464624607</v>
      </c>
      <c r="G43">
        <v>0.76334664152961085</v>
      </c>
      <c r="H43">
        <v>5.4452750161621672</v>
      </c>
      <c r="I43">
        <v>38.711118915045816</v>
      </c>
      <c r="J43">
        <v>19.377940112551599</v>
      </c>
      <c r="K43">
        <v>-0.99999999999999978</v>
      </c>
      <c r="L43">
        <v>-0.99999999999999978</v>
      </c>
      <c r="M43">
        <v>-0.99999999999999978</v>
      </c>
      <c r="N43">
        <v>2.974057368124345E-2</v>
      </c>
      <c r="O43">
        <v>-0.99999999999999978</v>
      </c>
      <c r="P43">
        <v>-0.99999999999999978</v>
      </c>
      <c r="Q43">
        <v>3.8224024751619474</v>
      </c>
      <c r="R43">
        <v>-0.99999999999999978</v>
      </c>
      <c r="S43">
        <v>0.62704048954717018</v>
      </c>
      <c r="T43">
        <v>7.9311748208819324E-2</v>
      </c>
      <c r="U43">
        <v>0.18439578095294029</v>
      </c>
      <c r="V43">
        <v>-1.1804525310679042</v>
      </c>
      <c r="W43">
        <v>1.6228725410002212</v>
      </c>
      <c r="X43">
        <v>4.4317161864624568</v>
      </c>
      <c r="Y43">
        <v>0.11596261900793567</v>
      </c>
      <c r="Z43">
        <v>19.642163833024881</v>
      </c>
      <c r="AA43">
        <v>2.0046844125701324</v>
      </c>
      <c r="AB43">
        <v>0.73488989924432091</v>
      </c>
      <c r="AC43">
        <v>5.2632001862906339</v>
      </c>
      <c r="AD43">
        <v>-0.13908511557574796</v>
      </c>
      <c r="AE43">
        <v>1.1130280597988589</v>
      </c>
      <c r="AF43">
        <v>26.753281978358697</v>
      </c>
      <c r="AG43">
        <v>-29.813562104199338</v>
      </c>
      <c r="AH43">
        <v>9.1352068637100534E-2</v>
      </c>
      <c r="AI43">
        <v>0.39486679998733509</v>
      </c>
      <c r="AJ43">
        <v>0.33333333333333298</v>
      </c>
      <c r="AK43">
        <v>1.1479736530107219</v>
      </c>
      <c r="AL43">
        <v>1.2509590409696778</v>
      </c>
      <c r="AM43">
        <v>0.33333333333333298</v>
      </c>
      <c r="AN43">
        <v>0.71282163699983569</v>
      </c>
      <c r="AO43">
        <v>0.74574154638040935</v>
      </c>
      <c r="AP43">
        <v>0.33333333333333298</v>
      </c>
      <c r="AQ43">
        <v>11.957836936687112</v>
      </c>
      <c r="AR43">
        <v>2.3975855050136121</v>
      </c>
      <c r="AS43">
        <v>7.4738445712173762</v>
      </c>
      <c r="AT43">
        <v>9.5065100363206021</v>
      </c>
      <c r="AU43">
        <v>-0.99999999999999978</v>
      </c>
      <c r="AV43">
        <v>-0.99999999999999978</v>
      </c>
      <c r="AW43">
        <v>-0.99999999999999978</v>
      </c>
      <c r="AX43">
        <v>-0.99999999999999978</v>
      </c>
      <c r="AY43">
        <v>9.3669579116142085E-2</v>
      </c>
      <c r="AZ43">
        <v>-0.13488925762174592</v>
      </c>
      <c r="BA43">
        <v>0.11562508301928141</v>
      </c>
      <c r="BB43">
        <v>-0.23247946110975007</v>
      </c>
      <c r="BC43">
        <v>0.18078190033590605</v>
      </c>
      <c r="BD43">
        <v>-6.4864328158524884</v>
      </c>
      <c r="BE43">
        <v>5.0976729234940565</v>
      </c>
      <c r="BF43">
        <v>-0.99999999999999978</v>
      </c>
      <c r="CU43" t="e">
        <v>#N/A</v>
      </c>
      <c r="CV43" t="e">
        <v>#N/A</v>
      </c>
    </row>
    <row r="44" spans="1:100" x14ac:dyDescent="0.25">
      <c r="A44">
        <v>6056</v>
      </c>
      <c r="B44" t="s">
        <v>2394</v>
      </c>
      <c r="C44">
        <v>3</v>
      </c>
      <c r="D44">
        <v>1506.1364448955089</v>
      </c>
      <c r="E44">
        <v>55.597276169102948</v>
      </c>
      <c r="F44">
        <v>-34.980845397011485</v>
      </c>
      <c r="G44">
        <v>0.30055886223145278</v>
      </c>
      <c r="H44">
        <v>13.897378443098253</v>
      </c>
      <c r="I44">
        <v>33.694635904710211</v>
      </c>
      <c r="J44">
        <v>7.2628999928967319</v>
      </c>
      <c r="K44">
        <v>-1.000000000000002</v>
      </c>
      <c r="L44">
        <v>-1.000000000000002</v>
      </c>
      <c r="M44">
        <v>-1.000000000000002</v>
      </c>
      <c r="N44">
        <v>0.39403915103258397</v>
      </c>
      <c r="O44">
        <v>-1.000000000000002</v>
      </c>
      <c r="P44">
        <v>-1.000000000000002</v>
      </c>
      <c r="Q44">
        <v>5.1520587383756586</v>
      </c>
      <c r="R44">
        <v>-1.000000000000002</v>
      </c>
      <c r="S44">
        <v>3.1905043011807539</v>
      </c>
      <c r="T44">
        <v>0.27507670533996542</v>
      </c>
      <c r="U44">
        <v>1.1821555511805428</v>
      </c>
      <c r="V44">
        <v>1.2795591752563791</v>
      </c>
      <c r="W44">
        <v>8.7453197047225935</v>
      </c>
      <c r="X44">
        <v>6.7102399522726994</v>
      </c>
      <c r="Y44">
        <v>0.25836204409574609</v>
      </c>
      <c r="Z44">
        <v>14.441676919507803</v>
      </c>
      <c r="AA44">
        <v>6.4156497986346914E-2</v>
      </c>
      <c r="AB44">
        <v>0.38976874240477832</v>
      </c>
      <c r="AC44">
        <v>17.133881493427523</v>
      </c>
      <c r="AD44">
        <v>0.38540868003392847</v>
      </c>
      <c r="AE44">
        <v>8.112603310457249E-2</v>
      </c>
      <c r="AF44">
        <v>32.046453188444687</v>
      </c>
      <c r="AG44">
        <v>-22.446073316962526</v>
      </c>
      <c r="AH44">
        <v>5.6359693136553111E-2</v>
      </c>
      <c r="AI44">
        <v>-7.7687504460128509E-2</v>
      </c>
      <c r="AJ44">
        <v>0.33333333333333298</v>
      </c>
      <c r="AK44">
        <v>4.6597896735486616E-2</v>
      </c>
      <c r="AL44">
        <v>0.32452638632768227</v>
      </c>
      <c r="AM44">
        <v>0.33333333333333298</v>
      </c>
      <c r="AN44">
        <v>0.14636333606246937</v>
      </c>
      <c r="AO44">
        <v>8.2797661385550919E-2</v>
      </c>
      <c r="AP44">
        <v>0.33333333333333298</v>
      </c>
      <c r="AQ44">
        <v>1.6481827162655254</v>
      </c>
      <c r="AR44">
        <v>2.6494646824273858</v>
      </c>
      <c r="AS44">
        <v>3.6999741180842971</v>
      </c>
      <c r="AT44">
        <v>0.91346119238505563</v>
      </c>
      <c r="AU44">
        <v>-1.000000000000002</v>
      </c>
      <c r="AV44">
        <v>-1.000000000000002</v>
      </c>
      <c r="AW44">
        <v>-1.000000000000002</v>
      </c>
      <c r="AX44">
        <v>-1.000000000000002</v>
      </c>
      <c r="AY44">
        <v>-5.1000645475885266E-2</v>
      </c>
      <c r="AZ44">
        <v>1.2921178316804502E-3</v>
      </c>
      <c r="BA44">
        <v>0.30391732769438845</v>
      </c>
      <c r="BB44">
        <v>-6.2055534558665186E-2</v>
      </c>
      <c r="BC44">
        <v>-3.087858962349313E-2</v>
      </c>
      <c r="BD44">
        <v>-1.5449277748082255</v>
      </c>
      <c r="BE44">
        <v>0.74762189788461264</v>
      </c>
      <c r="BF44">
        <v>-1.000000000000002</v>
      </c>
      <c r="CU44" t="e">
        <v>#N/A</v>
      </c>
      <c r="CV44" t="e">
        <v>#N/A</v>
      </c>
    </row>
    <row r="45" spans="1:100" x14ac:dyDescent="0.25">
      <c r="A45">
        <v>6175</v>
      </c>
      <c r="B45" t="s">
        <v>2466</v>
      </c>
      <c r="C45">
        <v>3</v>
      </c>
      <c r="D45">
        <v>1513.9222838480339</v>
      </c>
      <c r="E45">
        <v>124.8645465122222</v>
      </c>
      <c r="F45">
        <v>0.93332884900298652</v>
      </c>
      <c r="G45">
        <v>0.49093753406568086</v>
      </c>
      <c r="H45">
        <v>5.0908590352992995</v>
      </c>
      <c r="I45">
        <v>82.46091914278631</v>
      </c>
      <c r="J45">
        <v>16.67677780992242</v>
      </c>
      <c r="K45">
        <v>-1.0000000000000016</v>
      </c>
      <c r="L45">
        <v>-1.0000000000000016</v>
      </c>
      <c r="M45">
        <v>-1.0000000000000016</v>
      </c>
      <c r="N45">
        <v>0.43442946297875068</v>
      </c>
      <c r="O45">
        <v>-1.0000000000000016</v>
      </c>
      <c r="P45">
        <v>-1.0000000000000016</v>
      </c>
      <c r="Q45">
        <v>5.3404993584881257</v>
      </c>
      <c r="R45">
        <v>-1.0000000000000016</v>
      </c>
      <c r="S45">
        <v>2.1178746375033378E-2</v>
      </c>
      <c r="T45">
        <v>-5.879432905321421E-2</v>
      </c>
      <c r="U45">
        <v>-0.14599890796944712</v>
      </c>
      <c r="V45">
        <v>-0.63951820340478205</v>
      </c>
      <c r="W45">
        <v>-0.24964032318882748</v>
      </c>
      <c r="X45">
        <v>-4.3195789906664945</v>
      </c>
      <c r="Y45">
        <v>2.7439816634736894E-2</v>
      </c>
      <c r="Z45">
        <v>48.312933374095863</v>
      </c>
      <c r="AA45">
        <v>5.0185520300991247</v>
      </c>
      <c r="AB45">
        <v>4.6215785456107099</v>
      </c>
      <c r="AC45">
        <v>11.547857067608364</v>
      </c>
      <c r="AD45">
        <v>2.8695944483031277</v>
      </c>
      <c r="AE45">
        <v>4.5226890541929132E-2</v>
      </c>
      <c r="AF45">
        <v>64.527595877856839</v>
      </c>
      <c r="AG45">
        <v>-15.175332648101914</v>
      </c>
      <c r="AH45">
        <v>1.1811065990464424</v>
      </c>
      <c r="AI45">
        <v>1.3144935366972317</v>
      </c>
      <c r="AJ45">
        <v>0.33333333333333298</v>
      </c>
      <c r="AK45">
        <v>0.95634665478811121</v>
      </c>
      <c r="AL45">
        <v>0.91384463389140003</v>
      </c>
      <c r="AM45">
        <v>0.33333333333333298</v>
      </c>
      <c r="AN45">
        <v>1.3452988064390929</v>
      </c>
      <c r="AO45">
        <v>1.358326482397249</v>
      </c>
      <c r="AP45">
        <v>0.33333333333333298</v>
      </c>
      <c r="AQ45">
        <v>17.933323264929406</v>
      </c>
      <c r="AR45">
        <v>3.6281993376871235</v>
      </c>
      <c r="AS45">
        <v>2.6297012495208909</v>
      </c>
      <c r="AT45">
        <v>10.418877222714411</v>
      </c>
      <c r="AU45">
        <v>-1.0000000000000016</v>
      </c>
      <c r="AV45">
        <v>-1.0000000000000016</v>
      </c>
      <c r="AW45">
        <v>-1.0000000000000016</v>
      </c>
      <c r="AX45">
        <v>-1.0000000000000016</v>
      </c>
      <c r="AY45">
        <v>8.1106909172410646E-2</v>
      </c>
      <c r="AZ45">
        <v>-0.14147350589933747</v>
      </c>
      <c r="BA45">
        <v>0.65589425978133353</v>
      </c>
      <c r="BB45">
        <v>0.25761118321784043</v>
      </c>
      <c r="BC45">
        <v>0.69404085467836707</v>
      </c>
      <c r="BD45">
        <v>5.7329120509493254</v>
      </c>
      <c r="BE45">
        <v>20.630492665865841</v>
      </c>
      <c r="BF45">
        <v>-1.0000000000000016</v>
      </c>
      <c r="CU45" t="e">
        <v>#N/A</v>
      </c>
      <c r="CV45" t="e">
        <v>#N/A</v>
      </c>
    </row>
    <row r="46" spans="1:100" x14ac:dyDescent="0.25">
      <c r="A46">
        <v>6453</v>
      </c>
      <c r="B46" t="s">
        <v>2585</v>
      </c>
      <c r="C46">
        <v>3</v>
      </c>
      <c r="D46">
        <v>1394.8752020681047</v>
      </c>
      <c r="E46">
        <v>59.93112344980095</v>
      </c>
      <c r="F46">
        <v>-101.57069839871549</v>
      </c>
      <c r="G46">
        <v>-3.3145494052728763E-2</v>
      </c>
      <c r="H46">
        <v>1.9471231268554112</v>
      </c>
      <c r="I46">
        <v>32.236672394851958</v>
      </c>
      <c r="J46">
        <v>17.672166259189883</v>
      </c>
      <c r="K46">
        <v>-1.0000000000000002</v>
      </c>
      <c r="L46">
        <v>-1.0000000000000002</v>
      </c>
      <c r="M46">
        <v>-1.0000000000000002</v>
      </c>
      <c r="N46">
        <v>0.18829775885038441</v>
      </c>
      <c r="O46">
        <v>-1.0000000000000002</v>
      </c>
      <c r="P46">
        <v>-1.0000000000000002</v>
      </c>
      <c r="Q46">
        <v>3.1246497714301684</v>
      </c>
      <c r="R46">
        <v>-1.0000000000000002</v>
      </c>
      <c r="S46">
        <v>-0.5452163172458151</v>
      </c>
      <c r="T46">
        <v>-5.387444374697907E-2</v>
      </c>
      <c r="U46">
        <v>-4.3547005041564078E-2</v>
      </c>
      <c r="V46">
        <v>-1.2382374819560424</v>
      </c>
      <c r="W46">
        <v>-1.1775266445747583</v>
      </c>
      <c r="X46">
        <v>-7.4604255979151306</v>
      </c>
      <c r="Y46">
        <v>-9.9867488558902109E-2</v>
      </c>
      <c r="Z46">
        <v>34.904168599582292</v>
      </c>
      <c r="AA46">
        <v>6.8866988680783767E-2</v>
      </c>
      <c r="AB46">
        <v>1.4196976671472223</v>
      </c>
      <c r="AC46">
        <v>-6.4128567444700959</v>
      </c>
      <c r="AD46">
        <v>-0.57052004834982295</v>
      </c>
      <c r="AE46">
        <v>-0.21908743809399475</v>
      </c>
      <c r="AF46">
        <v>29.691922084165434</v>
      </c>
      <c r="AG46">
        <v>-76.214709111940437</v>
      </c>
      <c r="AH46">
        <v>-1.6657954359348408E-2</v>
      </c>
      <c r="AI46">
        <v>-0.15173615164623722</v>
      </c>
      <c r="AJ46">
        <v>0.33333333333333298</v>
      </c>
      <c r="AK46">
        <v>0.64410300354019256</v>
      </c>
      <c r="AL46">
        <v>0.64298636171946533</v>
      </c>
      <c r="AM46">
        <v>0.33333333333333298</v>
      </c>
      <c r="AN46">
        <v>4.0060925479977041E-2</v>
      </c>
      <c r="AO46">
        <v>1.7699852064082127E-2</v>
      </c>
      <c r="AP46">
        <v>0.33333333333333298</v>
      </c>
      <c r="AQ46">
        <v>2.5447503106865503</v>
      </c>
      <c r="AR46">
        <v>1.201866043580063</v>
      </c>
      <c r="AS46">
        <v>9.5958773695034427</v>
      </c>
      <c r="AT46">
        <v>6.8744228461063734</v>
      </c>
      <c r="AU46">
        <v>-1.0000000000000002</v>
      </c>
      <c r="AV46">
        <v>-1.0000000000000002</v>
      </c>
      <c r="AW46">
        <v>-1.0000000000000002</v>
      </c>
      <c r="AX46">
        <v>-1.0000000000000002</v>
      </c>
      <c r="AY46">
        <v>6.1449250592533616E-2</v>
      </c>
      <c r="AZ46">
        <v>-2.1366694306792763E-2</v>
      </c>
      <c r="BA46">
        <v>0.35808452545937947</v>
      </c>
      <c r="BB46">
        <v>0.40787512354297367</v>
      </c>
      <c r="BC46">
        <v>0.25475147479194843</v>
      </c>
      <c r="BD46">
        <v>10.090044617040379</v>
      </c>
      <c r="BE46">
        <v>8.1592094970956062</v>
      </c>
      <c r="BF46">
        <v>-1.0000000000000002</v>
      </c>
      <c r="CU46" t="e">
        <v>#N/A</v>
      </c>
      <c r="CV46" t="e">
        <v>#N/A</v>
      </c>
    </row>
    <row r="47" spans="1:100" x14ac:dyDescent="0.25">
      <c r="A47">
        <v>7048</v>
      </c>
      <c r="B47" t="s">
        <v>3438</v>
      </c>
      <c r="C47">
        <v>3</v>
      </c>
      <c r="D47">
        <v>1544.0787015416402</v>
      </c>
      <c r="E47">
        <v>117.93505576603177</v>
      </c>
      <c r="F47">
        <v>35.661757146574523</v>
      </c>
      <c r="G47">
        <v>0.46681681810778919</v>
      </c>
      <c r="H47">
        <v>9.8635977081389008</v>
      </c>
      <c r="I47">
        <v>87.533347598506978</v>
      </c>
      <c r="J47">
        <v>8.3585678775446528</v>
      </c>
      <c r="K47">
        <v>-1.0000000000000007</v>
      </c>
      <c r="L47">
        <v>-1.0000000000000007</v>
      </c>
      <c r="M47">
        <v>-1.0000000000000007</v>
      </c>
      <c r="N47">
        <v>0.29796236057338571</v>
      </c>
      <c r="O47">
        <v>-1.0000000000000007</v>
      </c>
      <c r="P47">
        <v>-1.0000000000000007</v>
      </c>
      <c r="Q47">
        <v>5.7558902153157669</v>
      </c>
      <c r="R47">
        <v>-1.0000000000000007</v>
      </c>
      <c r="S47">
        <v>2.6924444142684303</v>
      </c>
      <c r="T47">
        <v>0.47400036473550111</v>
      </c>
      <c r="U47">
        <v>-0.63859066785686258</v>
      </c>
      <c r="V47">
        <v>-0.13670408502879888</v>
      </c>
      <c r="W47">
        <v>4.1077074928231312</v>
      </c>
      <c r="X47">
        <v>0.79765870729321886</v>
      </c>
      <c r="Y47">
        <v>0.48740834107339009</v>
      </c>
      <c r="Z47">
        <v>48.849107535558232</v>
      </c>
      <c r="AA47">
        <v>-0.27926182106040442</v>
      </c>
      <c r="AB47">
        <v>2.1027821047007862</v>
      </c>
      <c r="AC47">
        <v>26.854010314762085</v>
      </c>
      <c r="AD47">
        <v>0.36901956941930114</v>
      </c>
      <c r="AE47">
        <v>1.1494612800074129</v>
      </c>
      <c r="AF47">
        <v>78.955361235028533</v>
      </c>
      <c r="AG47">
        <v>35.56018009839557</v>
      </c>
      <c r="AH47">
        <v>7.1158984196329177E-3</v>
      </c>
      <c r="AI47">
        <v>0.7450852270221513</v>
      </c>
      <c r="AJ47">
        <v>0.33333333333333298</v>
      </c>
      <c r="AK47">
        <v>0.46115080593074637</v>
      </c>
      <c r="AL47">
        <v>0.40332308031064518</v>
      </c>
      <c r="AM47">
        <v>0.33333333333333298</v>
      </c>
      <c r="AN47">
        <v>0.598243095043554</v>
      </c>
      <c r="AO47">
        <v>0.56718896536289443</v>
      </c>
      <c r="AP47">
        <v>0.33333333333333298</v>
      </c>
      <c r="AQ47">
        <v>8.5779863634784466</v>
      </c>
      <c r="AR47">
        <v>1.1804107152918126</v>
      </c>
      <c r="AS47">
        <v>1.897636514281051</v>
      </c>
      <c r="AT47">
        <v>5.2805206479717892</v>
      </c>
      <c r="AU47">
        <v>-1.0000000000000007</v>
      </c>
      <c r="AV47">
        <v>-1.0000000000000007</v>
      </c>
      <c r="AW47">
        <v>-1.0000000000000007</v>
      </c>
      <c r="AX47">
        <v>-1.0000000000000007</v>
      </c>
      <c r="AY47">
        <v>-0.12096670433839693</v>
      </c>
      <c r="AZ47">
        <v>0.18846322052134548</v>
      </c>
      <c r="BA47">
        <v>0.35526864198530861</v>
      </c>
      <c r="BB47">
        <v>0.57193942527410524</v>
      </c>
      <c r="BC47">
        <v>0.4161453876230663</v>
      </c>
      <c r="BD47">
        <v>15.240801734459353</v>
      </c>
      <c r="BE47">
        <v>12.1799779005032</v>
      </c>
      <c r="BF47">
        <v>-1.0000000000000007</v>
      </c>
      <c r="CU47" t="e">
        <v>#N/A</v>
      </c>
      <c r="CV47" t="e">
        <v>#N/A</v>
      </c>
    </row>
    <row r="48" spans="1:100" x14ac:dyDescent="0.25">
      <c r="A48">
        <v>7235</v>
      </c>
      <c r="B48" t="s">
        <v>3595</v>
      </c>
      <c r="C48">
        <v>3</v>
      </c>
      <c r="D48">
        <v>1439.9134430680533</v>
      </c>
      <c r="E48">
        <v>39.270464069362454</v>
      </c>
      <c r="F48">
        <v>-79.164947175570461</v>
      </c>
      <c r="G48">
        <v>-0.28638852656501784</v>
      </c>
      <c r="H48">
        <v>3.9184225644996893</v>
      </c>
      <c r="I48">
        <v>7.9907645703318222</v>
      </c>
      <c r="J48">
        <v>8.9741984836762025</v>
      </c>
      <c r="K48">
        <v>-1</v>
      </c>
      <c r="L48">
        <v>-1</v>
      </c>
      <c r="M48">
        <v>-1</v>
      </c>
      <c r="N48">
        <v>0.27711449299449886</v>
      </c>
      <c r="O48">
        <v>-1</v>
      </c>
      <c r="P48">
        <v>-1</v>
      </c>
      <c r="Q48">
        <v>3.6263442886189097</v>
      </c>
      <c r="R48">
        <v>-1</v>
      </c>
      <c r="S48">
        <v>0.57378891228857709</v>
      </c>
      <c r="T48">
        <v>0.12651647983805125</v>
      </c>
      <c r="U48">
        <v>-0.42774977434818612</v>
      </c>
      <c r="V48">
        <v>-0.27994406607208677</v>
      </c>
      <c r="W48">
        <v>0.2920782758807835</v>
      </c>
      <c r="X48">
        <v>6.4880168446278183E-2</v>
      </c>
      <c r="Y48">
        <v>0.11426431695524059</v>
      </c>
      <c r="Z48">
        <v>13.81855587973002</v>
      </c>
      <c r="AA48">
        <v>2.0702776237945226</v>
      </c>
      <c r="AB48">
        <v>-0.94725737087058437</v>
      </c>
      <c r="AC48">
        <v>-5.8816799169035265</v>
      </c>
      <c r="AD48">
        <v>0.44617457189410137</v>
      </c>
      <c r="AE48">
        <v>-0.82611401902058135</v>
      </c>
      <c r="AF48">
        <v>6.1635045729353486</v>
      </c>
      <c r="AG48">
        <v>-81.682338647583933</v>
      </c>
      <c r="AH48">
        <v>0.35413719436977881</v>
      </c>
      <c r="AI48">
        <v>0.3325066718950338</v>
      </c>
      <c r="AJ48">
        <v>0.33333333333333298</v>
      </c>
      <c r="AK48">
        <v>0.18684189466535736</v>
      </c>
      <c r="AL48">
        <v>0.27926382386446824</v>
      </c>
      <c r="AM48">
        <v>0.33333333333333298</v>
      </c>
      <c r="AN48">
        <v>-0.23519385346187324</v>
      </c>
      <c r="AO48">
        <v>-0.24631849628020655</v>
      </c>
      <c r="AP48">
        <v>0.33333333333333298</v>
      </c>
      <c r="AQ48">
        <v>1.827259997396478</v>
      </c>
      <c r="AR48">
        <v>1.6545980960237747</v>
      </c>
      <c r="AS48">
        <v>4.6811342118684847</v>
      </c>
      <c r="AT48">
        <v>2.6384661757839378</v>
      </c>
      <c r="AU48">
        <v>-1</v>
      </c>
      <c r="AV48">
        <v>-1</v>
      </c>
      <c r="AW48">
        <v>-1</v>
      </c>
      <c r="AX48">
        <v>-1</v>
      </c>
      <c r="AY48">
        <v>-8.357932195377487E-4</v>
      </c>
      <c r="AZ48">
        <v>0.23414404592942512</v>
      </c>
      <c r="BA48">
        <v>0.11354778984244084</v>
      </c>
      <c r="BB48">
        <v>-5.3713028518675043E-2</v>
      </c>
      <c r="BC48">
        <v>0.71213238805566081</v>
      </c>
      <c r="BD48">
        <v>-0.17210548331975051</v>
      </c>
      <c r="BE48">
        <v>18.371048650603722</v>
      </c>
      <c r="BF48">
        <v>-1</v>
      </c>
      <c r="CU48" t="e">
        <v>#N/A</v>
      </c>
      <c r="CV48" t="e">
        <v>#N/A</v>
      </c>
    </row>
    <row r="49" spans="1:100" x14ac:dyDescent="0.25">
      <c r="A49">
        <v>7257</v>
      </c>
      <c r="B49" t="s">
        <v>3612</v>
      </c>
      <c r="C49">
        <v>3</v>
      </c>
      <c r="D49">
        <v>1437.5436792595847</v>
      </c>
      <c r="E49">
        <v>56.825267785602712</v>
      </c>
      <c r="F49">
        <v>-35.372979344833631</v>
      </c>
      <c r="G49">
        <v>0.26177711749642657</v>
      </c>
      <c r="H49">
        <v>6.6290006463465128</v>
      </c>
      <c r="I49">
        <v>28.803512473001273</v>
      </c>
      <c r="J49">
        <v>12.813165755813065</v>
      </c>
      <c r="K49">
        <v>-0.99999999999999989</v>
      </c>
      <c r="L49">
        <v>-0.99999999999999989</v>
      </c>
      <c r="M49">
        <v>-0.99999999999999989</v>
      </c>
      <c r="N49">
        <v>0.39208911216460812</v>
      </c>
      <c r="O49">
        <v>-0.99999999999999989</v>
      </c>
      <c r="P49">
        <v>-0.99999999999999989</v>
      </c>
      <c r="Q49">
        <v>4.4500106187283324</v>
      </c>
      <c r="R49">
        <v>-0.99999999999999989</v>
      </c>
      <c r="S49">
        <v>1.3117315571780734</v>
      </c>
      <c r="T49">
        <v>0.16692143965964754</v>
      </c>
      <c r="U49">
        <v>-0.22223654336898319</v>
      </c>
      <c r="V49">
        <v>0.13747065736502834</v>
      </c>
      <c r="W49">
        <v>2.1789900276181808</v>
      </c>
      <c r="X49">
        <v>-0.59405895767162675</v>
      </c>
      <c r="Y49">
        <v>0.11480626956873119</v>
      </c>
      <c r="Z49">
        <v>28.532993576980559</v>
      </c>
      <c r="AA49">
        <v>1.3936657936969912</v>
      </c>
      <c r="AB49">
        <v>0.49140363924215019</v>
      </c>
      <c r="AC49">
        <v>-0.6579650421974671</v>
      </c>
      <c r="AD49">
        <v>1.0517723446199765</v>
      </c>
      <c r="AE49">
        <v>-1.4304390717465647</v>
      </c>
      <c r="AF49">
        <v>26.935993102278662</v>
      </c>
      <c r="AG49">
        <v>-39.074719302551372</v>
      </c>
      <c r="AH49">
        <v>0.2456137247356211</v>
      </c>
      <c r="AI49">
        <v>0.15878361868694552</v>
      </c>
      <c r="AJ49">
        <v>0.33333333333333298</v>
      </c>
      <c r="AK49">
        <v>0.24882849729569259</v>
      </c>
      <c r="AL49">
        <v>0.24192934786059836</v>
      </c>
      <c r="AM49">
        <v>0.33333333333333298</v>
      </c>
      <c r="AN49">
        <v>-4.5423982168177585E-2</v>
      </c>
      <c r="AO49">
        <v>-2.7209092403021433E-2</v>
      </c>
      <c r="AP49">
        <v>0.33333333333333298</v>
      </c>
      <c r="AQ49">
        <v>1.8675193707226128</v>
      </c>
      <c r="AR49">
        <v>2.2911334967825212</v>
      </c>
      <c r="AS49">
        <v>7.6252751761581585</v>
      </c>
      <c r="AT49">
        <v>2.8967570828723872</v>
      </c>
      <c r="AU49">
        <v>-0.99999999999999989</v>
      </c>
      <c r="AV49">
        <v>-0.99999999999999989</v>
      </c>
      <c r="AW49">
        <v>-0.99999999999999989</v>
      </c>
      <c r="AX49">
        <v>-0.99999999999999989</v>
      </c>
      <c r="AY49">
        <v>-2.3567254098853262E-2</v>
      </c>
      <c r="AZ49">
        <v>0.11562361470681176</v>
      </c>
      <c r="BA49">
        <v>-2.4480830896991344E-2</v>
      </c>
      <c r="BB49">
        <v>0.35873678533415654</v>
      </c>
      <c r="BC49">
        <v>0.3509187189378471</v>
      </c>
      <c r="BD49">
        <v>9.5465377068879729</v>
      </c>
      <c r="BE49">
        <v>8.6505638189612224</v>
      </c>
      <c r="BF49">
        <v>-0.99999999999999989</v>
      </c>
      <c r="CU49" t="e">
        <v>#N/A</v>
      </c>
      <c r="CV49" t="e">
        <v>#N/A</v>
      </c>
    </row>
  </sheetData>
  <sortState ref="A3:CV64">
    <sortCondition ref="A3"/>
  </sortState>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EA323-C443-4DA4-A214-CAFE34B93190}">
  <sheetPr codeName="Sheet150"/>
  <dimension ref="A1:CV3663"/>
  <sheetViews>
    <sheetView workbookViewId="0">
      <pane xSplit="2" ySplit="4" topLeftCell="C5" activePane="bottomRight" state="frozen"/>
      <selection pane="topRight" activeCell="C1" sqref="C1"/>
      <selection pane="bottomLeft" activeCell="A5" sqref="A5"/>
      <selection pane="bottomRight" activeCell="AP5" sqref="AP5:AP3663"/>
    </sheetView>
  </sheetViews>
  <sheetFormatPr defaultRowHeight="15" x14ac:dyDescent="0.25"/>
  <cols>
    <col min="1" max="1" width="6.28515625" customWidth="1"/>
    <col min="2" max="2" width="36.140625" customWidth="1"/>
    <col min="3" max="4" width="6.28515625" style="22" customWidth="1"/>
    <col min="5" max="58" width="6.28515625" style="17" customWidth="1"/>
    <col min="59" max="59" width="6.28515625" style="22" customWidth="1"/>
    <col min="60" max="60" width="6.28515625" style="17" customWidth="1"/>
    <col min="61" max="61" width="6.28515625" style="22" customWidth="1"/>
    <col min="62" max="82" width="6.28515625" customWidth="1"/>
  </cols>
  <sheetData>
    <row r="1" spans="1:100" s="45" customFormat="1" ht="12.75" x14ac:dyDescent="0.2">
      <c r="B1" s="46"/>
      <c r="C1" s="46"/>
      <c r="D1" s="46"/>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47"/>
      <c r="AG1" s="47"/>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6"/>
      <c r="BH1" s="47"/>
      <c r="BI1" s="46"/>
    </row>
    <row r="2" spans="1:100" s="45" customFormat="1" x14ac:dyDescent="0.25">
      <c r="C2" s="46"/>
      <c r="D2" s="46"/>
      <c r="E2" s="47"/>
      <c r="F2" s="17"/>
      <c r="G2" s="17"/>
      <c r="H2" s="17"/>
      <c r="I2" s="17"/>
      <c r="J2" s="17"/>
      <c r="K2" s="47"/>
      <c r="L2" s="47"/>
      <c r="M2" s="47"/>
      <c r="N2" s="47"/>
      <c r="O2" s="47"/>
      <c r="P2" s="47"/>
      <c r="Q2" s="47"/>
      <c r="R2" s="47"/>
      <c r="S2" s="47"/>
      <c r="T2" s="47"/>
      <c r="U2" s="47"/>
      <c r="V2" s="47"/>
      <c r="W2" s="47"/>
      <c r="X2" s="47"/>
      <c r="Y2" s="47"/>
      <c r="Z2" s="17"/>
      <c r="AA2" s="17"/>
      <c r="AB2" s="17"/>
      <c r="AC2" s="17"/>
      <c r="AD2" s="17"/>
      <c r="AE2" s="17"/>
      <c r="AF2" s="17"/>
      <c r="AG2" s="17"/>
      <c r="AH2" s="47"/>
      <c r="AI2" s="47"/>
      <c r="AJ2" s="47"/>
      <c r="AK2" s="47"/>
      <c r="AL2" s="47"/>
      <c r="AM2" s="47"/>
      <c r="AN2" s="47"/>
      <c r="AO2" s="47"/>
      <c r="AP2" s="47"/>
      <c r="AQ2" s="47"/>
      <c r="AR2" s="47"/>
      <c r="AS2" s="47"/>
      <c r="AT2" s="47"/>
      <c r="AU2" s="47"/>
      <c r="AV2" s="47"/>
      <c r="AW2" s="47"/>
      <c r="AX2" s="47"/>
      <c r="AY2" s="17"/>
      <c r="AZ2" s="17"/>
      <c r="BA2" s="17"/>
      <c r="BB2" s="17"/>
      <c r="BC2" s="17"/>
      <c r="BD2" s="17"/>
      <c r="BE2" s="17"/>
      <c r="BF2" s="47"/>
      <c r="BG2" s="46"/>
      <c r="BH2" s="47"/>
      <c r="BI2" s="46"/>
    </row>
    <row r="3" spans="1:100" ht="12.95" customHeight="1" x14ac:dyDescent="0.25">
      <c r="D3" s="22" t="s">
        <v>12</v>
      </c>
      <c r="Q3" s="17" t="s">
        <v>2</v>
      </c>
      <c r="Z3" s="17" t="s">
        <v>2852</v>
      </c>
      <c r="AH3" s="17" t="s">
        <v>2853</v>
      </c>
      <c r="AR3" s="17" t="s">
        <v>4</v>
      </c>
      <c r="AZ3" s="17" t="s">
        <v>5</v>
      </c>
      <c r="BG3" s="22" t="s">
        <v>2872</v>
      </c>
    </row>
    <row r="4" spans="1:100" s="36" customFormat="1" ht="97.5" customHeight="1" x14ac:dyDescent="0.25">
      <c r="A4" s="1" t="s">
        <v>17</v>
      </c>
      <c r="B4" s="1" t="s">
        <v>18</v>
      </c>
      <c r="C4" s="24" t="s">
        <v>2738</v>
      </c>
      <c r="D4" s="24" t="s">
        <v>15</v>
      </c>
      <c r="E4" s="25" t="s">
        <v>14</v>
      </c>
      <c r="F4" s="25" t="s">
        <v>16</v>
      </c>
      <c r="G4" s="25" t="s">
        <v>2740</v>
      </c>
      <c r="H4" s="25" t="s">
        <v>3</v>
      </c>
      <c r="I4" s="25" t="s">
        <v>2854</v>
      </c>
      <c r="J4" s="25" t="s">
        <v>2835</v>
      </c>
      <c r="K4" s="25" t="s">
        <v>2873</v>
      </c>
      <c r="L4" s="25" t="s">
        <v>2874</v>
      </c>
      <c r="M4" s="25" t="s">
        <v>2875</v>
      </c>
      <c r="N4" s="25" t="s">
        <v>13</v>
      </c>
      <c r="O4" s="25" t="s">
        <v>2876</v>
      </c>
      <c r="P4" s="25" t="s">
        <v>2877</v>
      </c>
      <c r="Q4" s="25" t="s">
        <v>2831</v>
      </c>
      <c r="R4" s="25" t="s">
        <v>2878</v>
      </c>
      <c r="S4" s="25" t="s">
        <v>2834</v>
      </c>
      <c r="T4" s="25" t="s">
        <v>2833</v>
      </c>
      <c r="U4" s="25" t="s">
        <v>2832</v>
      </c>
      <c r="V4" s="25" t="s">
        <v>2860</v>
      </c>
      <c r="W4" s="25" t="s">
        <v>2829</v>
      </c>
      <c r="X4" s="25" t="s">
        <v>2858</v>
      </c>
      <c r="Y4" s="25" t="s">
        <v>2830</v>
      </c>
      <c r="Z4" s="25" t="s">
        <v>2844</v>
      </c>
      <c r="AA4" s="25" t="s">
        <v>2843</v>
      </c>
      <c r="AB4" s="25" t="s">
        <v>2842</v>
      </c>
      <c r="AC4" s="25" t="s">
        <v>2841</v>
      </c>
      <c r="AD4" s="25" t="s">
        <v>2840</v>
      </c>
      <c r="AE4" s="25" t="s">
        <v>2839</v>
      </c>
      <c r="AF4" s="25" t="s">
        <v>2838</v>
      </c>
      <c r="AG4" s="25" t="s">
        <v>2859</v>
      </c>
      <c r="AH4" s="25" t="s">
        <v>2847</v>
      </c>
      <c r="AI4" s="25" t="s">
        <v>2848</v>
      </c>
      <c r="AJ4" s="25" t="s">
        <v>2879</v>
      </c>
      <c r="AK4" s="25" t="s">
        <v>2849</v>
      </c>
      <c r="AL4" s="25" t="s">
        <v>2850</v>
      </c>
      <c r="AM4" s="25" t="s">
        <v>2880</v>
      </c>
      <c r="AN4" s="25" t="s">
        <v>2845</v>
      </c>
      <c r="AO4" s="25" t="s">
        <v>2846</v>
      </c>
      <c r="AP4" s="25" t="s">
        <v>2881</v>
      </c>
      <c r="AQ4" s="25" t="s">
        <v>2851</v>
      </c>
      <c r="AR4" s="25" t="s">
        <v>2856</v>
      </c>
      <c r="AS4" s="25" t="s">
        <v>2857</v>
      </c>
      <c r="AT4" s="25" t="s">
        <v>2855</v>
      </c>
      <c r="AU4" s="25" t="s">
        <v>2882</v>
      </c>
      <c r="AV4" s="25" t="s">
        <v>2883</v>
      </c>
      <c r="AW4" s="25" t="s">
        <v>2884</v>
      </c>
      <c r="AX4" s="25" t="s">
        <v>2885</v>
      </c>
      <c r="AY4" s="25" t="s">
        <v>2836</v>
      </c>
      <c r="AZ4" s="25" t="s">
        <v>6</v>
      </c>
      <c r="BA4" s="25" t="s">
        <v>7</v>
      </c>
      <c r="BB4" s="25" t="s">
        <v>8</v>
      </c>
      <c r="BC4" s="25" t="s">
        <v>9</v>
      </c>
      <c r="BD4" s="25" t="s">
        <v>10</v>
      </c>
      <c r="BE4" s="25" t="s">
        <v>11</v>
      </c>
      <c r="BF4" s="25" t="s">
        <v>2837</v>
      </c>
      <c r="BG4" s="24" t="s">
        <v>2886</v>
      </c>
      <c r="BH4" s="25"/>
      <c r="BI4" s="24"/>
      <c r="BJ4" s="1"/>
      <c r="BK4" s="1"/>
      <c r="BL4" s="1"/>
      <c r="BM4" s="1"/>
      <c r="BN4" s="1"/>
      <c r="BO4" s="1"/>
      <c r="BP4" s="1"/>
      <c r="BQ4" s="1"/>
      <c r="BR4" s="1"/>
      <c r="BS4" s="1"/>
      <c r="BT4" s="1"/>
      <c r="BU4" s="1"/>
      <c r="BV4" s="1"/>
      <c r="BW4" s="1"/>
      <c r="BX4" s="1"/>
      <c r="BY4" s="1"/>
      <c r="BZ4" s="1"/>
      <c r="CA4" s="1"/>
      <c r="CB4" s="1"/>
      <c r="CC4" s="1"/>
      <c r="CD4" s="1"/>
    </row>
    <row r="5" spans="1:100" ht="14.25" customHeight="1" x14ac:dyDescent="0.25">
      <c r="A5">
        <v>1</v>
      </c>
      <c r="B5" t="s">
        <v>75</v>
      </c>
      <c r="C5" s="48">
        <v>3</v>
      </c>
      <c r="D5" s="22">
        <v>1507.5246714273885</v>
      </c>
      <c r="E5" s="17">
        <v>96.025252064603023</v>
      </c>
      <c r="F5" s="17">
        <v>6.4428751624618394</v>
      </c>
      <c r="G5" s="17">
        <v>0.50005772673638793</v>
      </c>
      <c r="H5" s="17">
        <v>5.8729382044799285</v>
      </c>
      <c r="I5" s="17">
        <v>80.194649059650018</v>
      </c>
      <c r="J5" s="17">
        <v>6.0626372469164345</v>
      </c>
      <c r="K5" s="17">
        <v>-0.99999999999999956</v>
      </c>
      <c r="L5" s="17">
        <v>-0.99999999999999956</v>
      </c>
      <c r="M5" s="17">
        <v>-0.99999999999999956</v>
      </c>
      <c r="N5" s="17">
        <v>0.32753378541743527</v>
      </c>
      <c r="O5" s="17">
        <v>-0.99999999999999956</v>
      </c>
      <c r="P5" s="17">
        <v>-0.99999999999999956</v>
      </c>
      <c r="Q5" s="17">
        <v>4.3164000824748356</v>
      </c>
      <c r="R5" s="17">
        <v>-0.99999999999999956</v>
      </c>
      <c r="S5" s="17">
        <v>0.8347942512098574</v>
      </c>
      <c r="T5" s="17">
        <v>6.5650112079554207E-2</v>
      </c>
      <c r="U5" s="17">
        <v>-5.6525190207311504E-2</v>
      </c>
      <c r="V5" s="17">
        <v>-1.2362558294715137E-2</v>
      </c>
      <c r="W5" s="17">
        <v>1.5565381220050913</v>
      </c>
      <c r="X5" s="17">
        <v>-1.7866978947790948</v>
      </c>
      <c r="Y5" s="17">
        <v>3.7834049775468753E-2</v>
      </c>
      <c r="Z5" s="17">
        <v>39.735487600148602</v>
      </c>
      <c r="AA5" s="17">
        <v>-2.8384833701998263E-2</v>
      </c>
      <c r="AB5" s="17">
        <v>1.0742297367011242</v>
      </c>
      <c r="AC5" s="17">
        <v>34.693495122840865</v>
      </c>
      <c r="AD5" s="17">
        <v>-0.22158966764655422</v>
      </c>
      <c r="AE5" s="17">
        <v>1.0148438318507453</v>
      </c>
      <c r="AF5" s="17">
        <v>76.518056291541342</v>
      </c>
      <c r="AG5" s="17">
        <v>24.342165593021782</v>
      </c>
      <c r="AH5" s="17">
        <v>-6.8344662066142953E-2</v>
      </c>
      <c r="AI5" s="17">
        <v>-0.15458340945192381</v>
      </c>
      <c r="AJ5" s="17">
        <v>0.33333333333333298</v>
      </c>
      <c r="AK5" s="17">
        <v>0.36413120621536038</v>
      </c>
      <c r="AL5" s="17">
        <v>0.49244806306245187</v>
      </c>
      <c r="AM5" s="17">
        <v>0.33333333333333298</v>
      </c>
      <c r="AN5" s="17">
        <v>0.26541283682095779</v>
      </c>
      <c r="AO5" s="17">
        <v>0.3974539000112029</v>
      </c>
      <c r="AP5" s="17">
        <v>0.33333333333333298</v>
      </c>
      <c r="AQ5" s="17">
        <v>3.6765927681086534</v>
      </c>
      <c r="AR5" s="17">
        <v>1.9548951538341244</v>
      </c>
      <c r="AS5" s="17">
        <v>0.46643003092870755</v>
      </c>
      <c r="AT5" s="17">
        <v>3.641312062153601</v>
      </c>
      <c r="AU5" s="17">
        <v>-0.99999999999999956</v>
      </c>
      <c r="AV5" s="17">
        <v>-0.99999999999999956</v>
      </c>
      <c r="AW5" s="17">
        <v>-0.99999999999999956</v>
      </c>
      <c r="AX5" s="17">
        <v>-0.99999999999999956</v>
      </c>
      <c r="AY5" s="17">
        <v>-7.1923959631338625E-3</v>
      </c>
      <c r="AZ5" s="17">
        <v>-0.12279941577809447</v>
      </c>
      <c r="BA5" s="17">
        <v>0.19719888262352628</v>
      </c>
      <c r="BB5" s="17">
        <v>0.35660395842574955</v>
      </c>
      <c r="BC5" s="17">
        <v>0.11636132561756045</v>
      </c>
      <c r="BD5" s="17">
        <v>8.3011018817532669</v>
      </c>
      <c r="BE5" s="17">
        <v>3.8950275535566439</v>
      </c>
      <c r="BF5" s="17">
        <v>-0.99999999999999956</v>
      </c>
      <c r="CU5" t="e">
        <v>#N/A</v>
      </c>
      <c r="CV5" t="e">
        <v>#N/A</v>
      </c>
    </row>
    <row r="6" spans="1:100" ht="14.25" customHeight="1" x14ac:dyDescent="0.25">
      <c r="A6">
        <v>4</v>
      </c>
      <c r="B6" t="s">
        <v>76</v>
      </c>
      <c r="C6" s="48">
        <v>2</v>
      </c>
      <c r="D6" s="22">
        <v>1522.7632421875001</v>
      </c>
      <c r="E6" s="17">
        <v>101.29526073249531</v>
      </c>
      <c r="F6" s="17">
        <v>25.22069461775212</v>
      </c>
      <c r="G6" s="17">
        <v>0.63126240675513012</v>
      </c>
      <c r="H6" s="17">
        <v>8.2954310336195096</v>
      </c>
      <c r="I6" s="17">
        <v>72.615650698239889</v>
      </c>
      <c r="J6" s="17">
        <v>16.283516059329845</v>
      </c>
      <c r="K6" s="17">
        <v>-0.99999999999999967</v>
      </c>
      <c r="L6" s="17">
        <v>-0.99999999999999967</v>
      </c>
      <c r="M6" s="17">
        <v>-0.99999999999999967</v>
      </c>
      <c r="N6" s="17">
        <v>0.3150947864537148</v>
      </c>
      <c r="O6" s="17">
        <v>-0.99999999999999967</v>
      </c>
      <c r="P6" s="17">
        <v>-0.99999999999999967</v>
      </c>
      <c r="Q6" s="17">
        <v>4.5027887616377917</v>
      </c>
      <c r="R6" s="17">
        <v>-0.99999999999999967</v>
      </c>
      <c r="S6" s="17">
        <v>1.815579601090014</v>
      </c>
      <c r="T6" s="17">
        <v>0.22015645703301279</v>
      </c>
      <c r="U6" s="17">
        <v>0.33385977749981643</v>
      </c>
      <c r="V6" s="17">
        <v>0.26977727485781233</v>
      </c>
      <c r="W6" s="17">
        <v>4.0298032095011891</v>
      </c>
      <c r="X6" s="17">
        <v>2.1959065117859056</v>
      </c>
      <c r="Y6" s="17">
        <v>0.17058515972446545</v>
      </c>
      <c r="Z6" s="17">
        <v>39.385251627518798</v>
      </c>
      <c r="AA6" s="17">
        <v>0.98287440073498833</v>
      </c>
      <c r="AB6" s="17">
        <v>1.7037110227147005</v>
      </c>
      <c r="AC6" s="17">
        <v>24.773030316105292</v>
      </c>
      <c r="AD6" s="17">
        <v>1.2153262263115041</v>
      </c>
      <c r="AE6" s="17">
        <v>0.96765434100715053</v>
      </c>
      <c r="AF6" s="17">
        <v>64.394418320197687</v>
      </c>
      <c r="AG6" s="17">
        <v>19.132893402753311</v>
      </c>
      <c r="AH6" s="17">
        <v>0.34529111221952702</v>
      </c>
      <c r="AI6" s="17">
        <v>0.45025347171777441</v>
      </c>
      <c r="AJ6" s="17">
        <v>0.33333333333333298</v>
      </c>
      <c r="AK6" s="17">
        <v>0.84049947275130443</v>
      </c>
      <c r="AL6" s="17">
        <v>0.89983340450316529</v>
      </c>
      <c r="AM6" s="17">
        <v>0.33333333333333298</v>
      </c>
      <c r="AN6" s="17">
        <v>0.48085299979756968</v>
      </c>
      <c r="AO6" s="17">
        <v>0.56439238914117107</v>
      </c>
      <c r="AP6" s="17">
        <v>0.33333333333333298</v>
      </c>
      <c r="AQ6" s="17">
        <v>9.1329214216553094</v>
      </c>
      <c r="AR6" s="17">
        <v>2.2444243630026963</v>
      </c>
      <c r="AS6" s="17">
        <v>6.9467163026547798</v>
      </c>
      <c r="AT6" s="17">
        <v>8.3585064533633098</v>
      </c>
      <c r="AU6" s="17">
        <v>-0.99999999999999967</v>
      </c>
      <c r="AV6" s="17">
        <v>-0.99999999999999967</v>
      </c>
      <c r="AW6" s="17">
        <v>-0.99999999999999967</v>
      </c>
      <c r="AX6" s="17">
        <v>-0.99999999999999967</v>
      </c>
      <c r="AY6" s="17">
        <v>4.0451165318487761E-2</v>
      </c>
      <c r="AZ6" s="17">
        <v>0.10402635511501918</v>
      </c>
      <c r="BA6" s="17">
        <v>0.46404902479454302</v>
      </c>
      <c r="BB6" s="17">
        <v>5.5174184799993461E-2</v>
      </c>
      <c r="BC6" s="17">
        <v>0.25555203887580691</v>
      </c>
      <c r="BD6" s="17">
        <v>2.6478238340691425</v>
      </c>
      <c r="BE6" s="17">
        <v>8.0131966421894205</v>
      </c>
      <c r="BF6" s="17">
        <v>-0.99999999999999967</v>
      </c>
      <c r="BG6" s="22">
        <v>750.23912926115406</v>
      </c>
    </row>
    <row r="7" spans="1:100" ht="14.25" customHeight="1" x14ac:dyDescent="0.25">
      <c r="A7">
        <v>8</v>
      </c>
      <c r="B7" t="s">
        <v>77</v>
      </c>
      <c r="C7" s="48">
        <v>2</v>
      </c>
      <c r="D7" s="22">
        <v>1522.7740234375001</v>
      </c>
      <c r="E7" s="17">
        <v>120.67366622329945</v>
      </c>
      <c r="F7" s="17">
        <v>56.482783658950162</v>
      </c>
      <c r="G7" s="17">
        <v>0.8485521287575476</v>
      </c>
      <c r="H7" s="17">
        <v>10.277492379487981</v>
      </c>
      <c r="I7" s="17">
        <v>87.832919654057548</v>
      </c>
      <c r="J7" s="17">
        <v>20.04192687903123</v>
      </c>
      <c r="K7" s="17">
        <v>-0.99999999999999911</v>
      </c>
      <c r="L7" s="17">
        <v>-0.99999999999999911</v>
      </c>
      <c r="M7" s="17">
        <v>-0.99999999999999911</v>
      </c>
      <c r="N7" s="17">
        <v>0.36924331355194956</v>
      </c>
      <c r="O7" s="17">
        <v>-0.99999999999999911</v>
      </c>
      <c r="P7" s="17">
        <v>-0.99999999999999911</v>
      </c>
      <c r="Q7" s="17">
        <v>5.0844718119738914</v>
      </c>
      <c r="R7" s="17">
        <v>-0.99999999999999911</v>
      </c>
      <c r="S7" s="17">
        <v>2.5742128270545264</v>
      </c>
      <c r="T7" s="17">
        <v>0.30530819101491868</v>
      </c>
      <c r="U7" s="17">
        <v>0.58902059951503927</v>
      </c>
      <c r="V7" s="17">
        <v>0.60412045315048157</v>
      </c>
      <c r="W7" s="17">
        <v>5.7240158465716373</v>
      </c>
      <c r="X7" s="17">
        <v>4.2833317322213897</v>
      </c>
      <c r="Y7" s="17">
        <v>0.2471954124619028</v>
      </c>
      <c r="Z7" s="17">
        <v>46.41924042214594</v>
      </c>
      <c r="AA7" s="17">
        <v>1.5009195608653232</v>
      </c>
      <c r="AB7" s="17">
        <v>2.4504273316304017</v>
      </c>
      <c r="AC7" s="17">
        <v>33.346106676030622</v>
      </c>
      <c r="AD7" s="17">
        <v>1.8696825258763774</v>
      </c>
      <c r="AE7" s="17">
        <v>1.5156432803844462</v>
      </c>
      <c r="AF7" s="17">
        <v>78.279022770600363</v>
      </c>
      <c r="AG7" s="17">
        <v>42.855442658767011</v>
      </c>
      <c r="AH7" s="17">
        <v>0.50941538173931378</v>
      </c>
      <c r="AI7" s="17">
        <v>0.64443302824871829</v>
      </c>
      <c r="AJ7" s="17">
        <v>0.33333333333333298</v>
      </c>
      <c r="AK7" s="17">
        <v>1.0595807554894465</v>
      </c>
      <c r="AL7" s="17">
        <v>1.0911809128289183</v>
      </c>
      <c r="AM7" s="17">
        <v>0.33333333333333298</v>
      </c>
      <c r="AN7" s="17">
        <v>0.67835359020587593</v>
      </c>
      <c r="AO7" s="17">
        <v>0.78020746785815054</v>
      </c>
      <c r="AP7" s="17">
        <v>0.33333333333333298</v>
      </c>
      <c r="AQ7" s="17">
        <v>11.595137667839449</v>
      </c>
      <c r="AR7" s="17">
        <v>2.2444243630026963</v>
      </c>
      <c r="AS7" s="17">
        <v>10.080971075377883</v>
      </c>
      <c r="AT7" s="17">
        <v>10.551355853118798</v>
      </c>
      <c r="AU7" s="17">
        <v>-0.99999999999999911</v>
      </c>
      <c r="AV7" s="17">
        <v>-0.99999999999999911</v>
      </c>
      <c r="AW7" s="17">
        <v>-0.99999999999999911</v>
      </c>
      <c r="AX7" s="17">
        <v>-0.99999999999999911</v>
      </c>
      <c r="AY7" s="17">
        <v>7.345805334098926E-2</v>
      </c>
      <c r="AZ7" s="17">
        <v>-0.12360752957597282</v>
      </c>
      <c r="BA7" s="17">
        <v>0.68288193149982201</v>
      </c>
      <c r="BB7" s="17">
        <v>-7.159626660138535E-2</v>
      </c>
      <c r="BC7" s="17">
        <v>0.37689369017055074</v>
      </c>
      <c r="BD7" s="17">
        <v>-0.73244222079686772</v>
      </c>
      <c r="BE7" s="17">
        <v>11.278768633813861</v>
      </c>
      <c r="BF7" s="17">
        <v>-0.99999999999999911</v>
      </c>
      <c r="BG7" s="22">
        <v>2048.1393183476575</v>
      </c>
    </row>
    <row r="8" spans="1:100" ht="14.25" customHeight="1" x14ac:dyDescent="0.25">
      <c r="A8">
        <v>11</v>
      </c>
      <c r="B8" t="s">
        <v>78</v>
      </c>
      <c r="C8" s="48">
        <v>3</v>
      </c>
      <c r="D8" s="22">
        <v>1533.3254554577743</v>
      </c>
      <c r="E8" s="17">
        <v>67.577771173280624</v>
      </c>
      <c r="F8" s="17">
        <v>-22.088209045987892</v>
      </c>
      <c r="G8" s="17">
        <v>5.0332953858663376E-2</v>
      </c>
      <c r="H8" s="17">
        <v>-0.27759839000316161</v>
      </c>
      <c r="I8" s="17">
        <v>49.399845088078649</v>
      </c>
      <c r="J8" s="17">
        <v>12.694672268903172</v>
      </c>
      <c r="K8" s="17">
        <v>-0.99999999999999933</v>
      </c>
      <c r="L8" s="17">
        <v>-0.99999999999999933</v>
      </c>
      <c r="M8" s="17">
        <v>-0.99999999999999933</v>
      </c>
      <c r="N8" s="17">
        <v>0.23928281956837219</v>
      </c>
      <c r="O8" s="17">
        <v>-0.99999999999999933</v>
      </c>
      <c r="P8" s="17">
        <v>-0.99999999999999933</v>
      </c>
      <c r="Q8" s="17">
        <v>2.4406492206047887</v>
      </c>
      <c r="R8" s="17">
        <v>-0.99999999999999933</v>
      </c>
      <c r="S8" s="17">
        <v>-1.4114647881705833</v>
      </c>
      <c r="T8" s="17">
        <v>-0.17751995826209221</v>
      </c>
      <c r="U8" s="17">
        <v>5.234098286660771E-2</v>
      </c>
      <c r="V8" s="17">
        <v>0.47968456960483691</v>
      </c>
      <c r="W8" s="17">
        <v>-2.7182476106079516</v>
      </c>
      <c r="X8" s="17">
        <v>-7.4939658574086376</v>
      </c>
      <c r="Y8" s="17">
        <v>-6.8465165094744013E-2</v>
      </c>
      <c r="Z8" s="17">
        <v>31.09854664612574</v>
      </c>
      <c r="AA8" s="17">
        <v>-0.67561784656092738</v>
      </c>
      <c r="AB8" s="17">
        <v>2.6070361332119587</v>
      </c>
      <c r="AC8" s="17">
        <v>7.1041442601544338</v>
      </c>
      <c r="AD8" s="17">
        <v>0.46313026394677986</v>
      </c>
      <c r="AE8" s="17">
        <v>0.86854969512754587</v>
      </c>
      <c r="AF8" s="17">
        <v>41.678276734619693</v>
      </c>
      <c r="AG8" s="17">
        <v>-13.85510006928242</v>
      </c>
      <c r="AH8" s="17">
        <v>1.551010887099155E-2</v>
      </c>
      <c r="AI8" s="17">
        <v>0.12456726867651531</v>
      </c>
      <c r="AJ8" s="17">
        <v>0.33333333333333298</v>
      </c>
      <c r="AK8" s="17">
        <v>1.1124278692847782</v>
      </c>
      <c r="AL8" s="17">
        <v>1.0794097216523717</v>
      </c>
      <c r="AM8" s="17">
        <v>0.33333333333333298</v>
      </c>
      <c r="AN8" s="17">
        <v>0.40184124401420124</v>
      </c>
      <c r="AO8" s="17">
        <v>0.34033668036290982</v>
      </c>
      <c r="AP8" s="17">
        <v>0.33333333333333298</v>
      </c>
      <c r="AQ8" s="17">
        <v>7.7215683534589843</v>
      </c>
      <c r="AR8" s="17">
        <v>4.8895382493320954</v>
      </c>
      <c r="AS8" s="17">
        <v>-3.5813376324422537</v>
      </c>
      <c r="AT8" s="17">
        <v>11.386471652013341</v>
      </c>
      <c r="AU8" s="17">
        <v>-0.99999999999999933</v>
      </c>
      <c r="AV8" s="17">
        <v>-0.99999999999999933</v>
      </c>
      <c r="AW8" s="17">
        <v>-0.99999999999999933</v>
      </c>
      <c r="AX8" s="17">
        <v>-0.99999999999999933</v>
      </c>
      <c r="AY8" s="17">
        <v>-8.8126261436519124E-2</v>
      </c>
      <c r="AZ8" s="17">
        <v>1.3925400751847636</v>
      </c>
      <c r="BA8" s="17">
        <v>1.3764296117887207</v>
      </c>
      <c r="BB8" s="17">
        <v>5.8519821039283201E-2</v>
      </c>
      <c r="BC8" s="17">
        <v>-4.4851834105666011E-2</v>
      </c>
      <c r="BD8" s="17">
        <v>8.4256959019058932</v>
      </c>
      <c r="BE8" s="17">
        <v>5.760852206301954</v>
      </c>
      <c r="BF8" s="17">
        <v>-0.99999999999999933</v>
      </c>
      <c r="CU8" t="e">
        <v>#N/A</v>
      </c>
      <c r="CV8" t="e">
        <v>#N/A</v>
      </c>
    </row>
    <row r="9" spans="1:100" ht="14.25" customHeight="1" x14ac:dyDescent="0.25">
      <c r="A9">
        <v>16</v>
      </c>
      <c r="B9" t="s">
        <v>79</v>
      </c>
      <c r="C9" s="48">
        <v>2</v>
      </c>
      <c r="D9" s="22">
        <v>1711.4989550781247</v>
      </c>
      <c r="E9" s="17">
        <v>137.11542202482323</v>
      </c>
      <c r="F9" s="17">
        <v>83.007341322107095</v>
      </c>
      <c r="G9" s="17">
        <v>1.0329132491314659</v>
      </c>
      <c r="H9" s="17">
        <v>11.959187431636291</v>
      </c>
      <c r="I9" s="17">
        <v>100.74412745474024</v>
      </c>
      <c r="J9" s="17">
        <v>23.230779177981177</v>
      </c>
      <c r="K9" s="17">
        <v>-0.99999999999999878</v>
      </c>
      <c r="L9" s="17">
        <v>-0.99999999999999878</v>
      </c>
      <c r="M9" s="17">
        <v>-0.99999999999999878</v>
      </c>
      <c r="N9" s="17">
        <v>0.41518604397855002</v>
      </c>
      <c r="O9" s="17">
        <v>-0.99999999999999878</v>
      </c>
      <c r="P9" s="17">
        <v>-0.99999999999999878</v>
      </c>
      <c r="Q9" s="17">
        <v>5.5780052284384247</v>
      </c>
      <c r="R9" s="17">
        <v>-0.99999999999999878</v>
      </c>
      <c r="S9" s="17">
        <v>3.217880968385856</v>
      </c>
      <c r="T9" s="17">
        <v>0.37755582856544834</v>
      </c>
      <c r="U9" s="17">
        <v>0.8055137432714341</v>
      </c>
      <c r="V9" s="17">
        <v>0.88779647045758359</v>
      </c>
      <c r="W9" s="17">
        <v>7.1614834683419994</v>
      </c>
      <c r="X9" s="17">
        <v>6.0544235666155517</v>
      </c>
      <c r="Y9" s="17">
        <v>0.31219596516474002</v>
      </c>
      <c r="Z9" s="17">
        <v>52.387281813724591</v>
      </c>
      <c r="AA9" s="17">
        <v>1.9404589244660178</v>
      </c>
      <c r="AB9" s="17">
        <v>3.0839844738851276</v>
      </c>
      <c r="AC9" s="17">
        <v>40.619998640186211</v>
      </c>
      <c r="AD9" s="17">
        <v>2.4248761144169761</v>
      </c>
      <c r="AE9" s="17">
        <v>1.9805886716578971</v>
      </c>
      <c r="AF9" s="17">
        <v>90.059521216801357</v>
      </c>
      <c r="AG9" s="17">
        <v>62.983020340124106</v>
      </c>
      <c r="AH9" s="17">
        <v>0.64866786883523897</v>
      </c>
      <c r="AI9" s="17">
        <v>0.80918615262961802</v>
      </c>
      <c r="AJ9" s="17">
        <v>0.33333333333333298</v>
      </c>
      <c r="AK9" s="17">
        <v>1.2454619392212281</v>
      </c>
      <c r="AL9" s="17">
        <v>1.2535311643300042</v>
      </c>
      <c r="AM9" s="17">
        <v>0.33333333333333298</v>
      </c>
      <c r="AN9" s="17">
        <v>0.84592447108619906</v>
      </c>
      <c r="AO9" s="17">
        <v>0.96331741589980258</v>
      </c>
      <c r="AP9" s="17">
        <v>0.33333333333333298</v>
      </c>
      <c r="AQ9" s="17">
        <v>13.684223803926091</v>
      </c>
      <c r="AR9" s="17">
        <v>2.2444243630026963</v>
      </c>
      <c r="AS9" s="17">
        <v>12.740253420219316</v>
      </c>
      <c r="AT9" s="17">
        <v>12.411895635786006</v>
      </c>
      <c r="AU9" s="17">
        <v>-0.99999999999999878</v>
      </c>
      <c r="AV9" s="17">
        <v>-0.99999999999999878</v>
      </c>
      <c r="AW9" s="17">
        <v>-0.99999999999999878</v>
      </c>
      <c r="AX9" s="17">
        <v>-0.99999999999999878</v>
      </c>
      <c r="AY9" s="17">
        <v>0.10146299899514741</v>
      </c>
      <c r="AZ9" s="17">
        <v>-0.31674523360521195</v>
      </c>
      <c r="BA9" s="17">
        <v>0.86855237869390289</v>
      </c>
      <c r="BB9" s="17">
        <v>-0.17915562207980745</v>
      </c>
      <c r="BC9" s="17">
        <v>0.47984693883120944</v>
      </c>
      <c r="BD9" s="17">
        <v>-3.6004547125708157</v>
      </c>
      <c r="BE9" s="17">
        <v>14.049468073665281</v>
      </c>
      <c r="BF9" s="17">
        <v>-0.99999999999999878</v>
      </c>
      <c r="BG9" s="22">
        <v>3760.6065010641532</v>
      </c>
    </row>
    <row r="10" spans="1:100" ht="14.25" customHeight="1" x14ac:dyDescent="0.25">
      <c r="A10">
        <v>20</v>
      </c>
      <c r="B10" t="s">
        <v>80</v>
      </c>
      <c r="C10" s="48">
        <v>3</v>
      </c>
      <c r="D10" s="22">
        <v>1607.4100154258554</v>
      </c>
      <c r="E10" s="17">
        <v>107.78622241213085</v>
      </c>
      <c r="F10" s="17">
        <v>25.550971892755296</v>
      </c>
      <c r="G10" s="17">
        <v>0.82575837061481372</v>
      </c>
      <c r="H10" s="17">
        <v>12.172622472946214</v>
      </c>
      <c r="I10" s="17">
        <v>67.572541463273367</v>
      </c>
      <c r="J10" s="17">
        <v>18.475643904651164</v>
      </c>
      <c r="K10" s="17">
        <v>-1.0000000000000011</v>
      </c>
      <c r="L10" s="17">
        <v>-1.0000000000000011</v>
      </c>
      <c r="M10" s="17">
        <v>-1.0000000000000011</v>
      </c>
      <c r="N10" s="17">
        <v>0.23282026524931135</v>
      </c>
      <c r="O10" s="17">
        <v>-1.0000000000000011</v>
      </c>
      <c r="P10" s="17">
        <v>-1.0000000000000011</v>
      </c>
      <c r="Q10" s="17">
        <v>4.6148986584522484</v>
      </c>
      <c r="R10" s="17">
        <v>-1.0000000000000011</v>
      </c>
      <c r="S10" s="17">
        <v>2.7149377981264009</v>
      </c>
      <c r="T10" s="17">
        <v>0.28683036987932137</v>
      </c>
      <c r="U10" s="17">
        <v>1.0639241091205824</v>
      </c>
      <c r="V10" s="17">
        <v>1.5478272209151076</v>
      </c>
      <c r="W10" s="17">
        <v>7.5577238144939685</v>
      </c>
      <c r="X10" s="17">
        <v>6.1636296393253858</v>
      </c>
      <c r="Y10" s="17">
        <v>0.25031240873492172</v>
      </c>
      <c r="Z10" s="17">
        <v>17.930655661438234</v>
      </c>
      <c r="AA10" s="17">
        <v>-1.5876609096241123</v>
      </c>
      <c r="AB10" s="17">
        <v>-2.894224066356013</v>
      </c>
      <c r="AC10" s="17">
        <v>43.044843018507457</v>
      </c>
      <c r="AD10" s="17">
        <v>-1.8127754073952467</v>
      </c>
      <c r="AE10" s="17">
        <v>2.3203744963417541</v>
      </c>
      <c r="AF10" s="17">
        <v>60.401649109931427</v>
      </c>
      <c r="AG10" s="17">
        <v>19.73107693752786</v>
      </c>
      <c r="AH10" s="17">
        <v>-0.5160839193179988</v>
      </c>
      <c r="AI10" s="17">
        <v>-0.20869983361385741</v>
      </c>
      <c r="AJ10" s="17">
        <v>0.33333333333333298</v>
      </c>
      <c r="AK10" s="17">
        <v>1.3500948709665648</v>
      </c>
      <c r="AL10" s="17">
        <v>1.3009252237308853</v>
      </c>
      <c r="AM10" s="17">
        <v>0.33333333333333298</v>
      </c>
      <c r="AN10" s="17">
        <v>-7.8314714223869132E-3</v>
      </c>
      <c r="AO10" s="17">
        <v>0.34195308055135937</v>
      </c>
      <c r="AP10" s="17">
        <v>0.33333333333333298</v>
      </c>
      <c r="AQ10" s="17">
        <v>7.1708923533419338</v>
      </c>
      <c r="AR10" s="17">
        <v>0.76654813251786968</v>
      </c>
      <c r="AS10" s="17">
        <v>4.2081470624676545</v>
      </c>
      <c r="AT10" s="17">
        <v>13.500948709665641</v>
      </c>
      <c r="AU10" s="17">
        <v>-1.0000000000000011</v>
      </c>
      <c r="AV10" s="17">
        <v>-1.0000000000000011</v>
      </c>
      <c r="AW10" s="17">
        <v>-1.0000000000000011</v>
      </c>
      <c r="AX10" s="17">
        <v>-1.0000000000000011</v>
      </c>
      <c r="AY10" s="17">
        <v>-7.4717264069162851E-3</v>
      </c>
      <c r="AZ10" s="17">
        <v>4.9986333743315015E-2</v>
      </c>
      <c r="BA10" s="17">
        <v>0.47804469532254068</v>
      </c>
      <c r="BB10" s="17">
        <v>0.18529236427217724</v>
      </c>
      <c r="BC10" s="17">
        <v>0.28700764378589655</v>
      </c>
      <c r="BD10" s="17">
        <v>4.882240775521006</v>
      </c>
      <c r="BE10" s="17">
        <v>9.5654145712601135</v>
      </c>
      <c r="BF10" s="17">
        <v>-1.0000000000000011</v>
      </c>
      <c r="CU10" t="e">
        <v>#N/A</v>
      </c>
      <c r="CV10" t="e">
        <v>#N/A</v>
      </c>
    </row>
    <row r="11" spans="1:100" ht="14.25" customHeight="1" x14ac:dyDescent="0.25">
      <c r="A11">
        <v>21</v>
      </c>
      <c r="B11" t="s">
        <v>81</v>
      </c>
      <c r="C11" s="48">
        <v>2</v>
      </c>
      <c r="D11" s="22">
        <v>1554.8243261718751</v>
      </c>
      <c r="E11" s="17">
        <v>110.08661284229873</v>
      </c>
      <c r="F11" s="17">
        <v>39.403287327953166</v>
      </c>
      <c r="G11" s="17">
        <v>0.72983968427525703</v>
      </c>
      <c r="H11" s="17">
        <v>9.1946277814133097</v>
      </c>
      <c r="I11" s="17">
        <v>79.519230541465788</v>
      </c>
      <c r="J11" s="17">
        <v>17.988584771250924</v>
      </c>
      <c r="K11" s="17">
        <v>-0.99999999999999944</v>
      </c>
      <c r="L11" s="17">
        <v>-0.99999999999999944</v>
      </c>
      <c r="M11" s="17">
        <v>-0.99999999999999944</v>
      </c>
      <c r="N11" s="17">
        <v>0.3396602115179036</v>
      </c>
      <c r="O11" s="17">
        <v>-0.99999999999999944</v>
      </c>
      <c r="P11" s="17">
        <v>-0.99999999999999944</v>
      </c>
      <c r="Q11" s="17">
        <v>4.7666794369689418</v>
      </c>
      <c r="R11" s="17">
        <v>-0.99999999999999944</v>
      </c>
      <c r="S11" s="17">
        <v>2.1597468141672205</v>
      </c>
      <c r="T11" s="17">
        <v>0.25878702839506262</v>
      </c>
      <c r="U11" s="17">
        <v>0.44961794098892294</v>
      </c>
      <c r="V11" s="17">
        <v>0.42145789725352356</v>
      </c>
      <c r="W11" s="17">
        <v>4.7984123630475386</v>
      </c>
      <c r="X11" s="17">
        <v>3.1429034215389202</v>
      </c>
      <c r="Y11" s="17">
        <v>0.20534073893635935</v>
      </c>
      <c r="Z11" s="17">
        <v>42.576343498277922</v>
      </c>
      <c r="AA11" s="17">
        <v>1.2178946356891225</v>
      </c>
      <c r="AB11" s="17">
        <v>2.0424719182345035</v>
      </c>
      <c r="AC11" s="17">
        <v>28.662356142221434</v>
      </c>
      <c r="AD11" s="17">
        <v>1.5121863904500186</v>
      </c>
      <c r="AE11" s="17">
        <v>1.2162590944080258</v>
      </c>
      <c r="AF11" s="17">
        <v>70.693411634521624</v>
      </c>
      <c r="AG11" s="17">
        <v>29.895042205488338</v>
      </c>
      <c r="AH11" s="17">
        <v>0.41974895364499554</v>
      </c>
      <c r="AI11" s="17">
        <v>0.53834641903478131</v>
      </c>
      <c r="AJ11" s="17">
        <v>0.33333333333333298</v>
      </c>
      <c r="AK11" s="17">
        <v>0.93988952309019236</v>
      </c>
      <c r="AL11" s="17">
        <v>0.98664154368796619</v>
      </c>
      <c r="AM11" s="17">
        <v>0.33333333333333298</v>
      </c>
      <c r="AN11" s="17">
        <v>0.57045259213747757</v>
      </c>
      <c r="AO11" s="17">
        <v>0.66230066897906892</v>
      </c>
      <c r="AP11" s="17">
        <v>0.33333333333333298</v>
      </c>
      <c r="AQ11" s="17">
        <v>10.249948826255508</v>
      </c>
      <c r="AR11" s="17">
        <v>2.2444243630026963</v>
      </c>
      <c r="AS11" s="17">
        <v>8.3686257224941158</v>
      </c>
      <c r="AT11" s="17">
        <v>9.3533308833800017</v>
      </c>
      <c r="AU11" s="17">
        <v>-0.99999999999999944</v>
      </c>
      <c r="AV11" s="17">
        <v>-0.99999999999999944</v>
      </c>
      <c r="AW11" s="17">
        <v>-0.99999999999999944</v>
      </c>
      <c r="AX11" s="17">
        <v>-0.99999999999999944</v>
      </c>
      <c r="AY11" s="17">
        <v>5.5425316560826242E-2</v>
      </c>
      <c r="AZ11" s="17">
        <v>7.5626752238627803E-4</v>
      </c>
      <c r="BA11" s="17">
        <v>0.56332639500804227</v>
      </c>
      <c r="BB11" s="17">
        <v>-2.3374446226188672E-3</v>
      </c>
      <c r="BC11" s="17">
        <v>0.31060079831183474</v>
      </c>
      <c r="BD11" s="17">
        <v>1.114307099307597</v>
      </c>
      <c r="BE11" s="17">
        <v>9.4946804119405499</v>
      </c>
      <c r="BF11" s="17">
        <v>-0.99999999999999944</v>
      </c>
      <c r="BG11" s="22">
        <v>512.12868820642609</v>
      </c>
    </row>
    <row r="12" spans="1:100" x14ac:dyDescent="0.25">
      <c r="A12">
        <v>23</v>
      </c>
      <c r="B12" t="s">
        <v>2887</v>
      </c>
      <c r="C12" s="48">
        <v>3</v>
      </c>
      <c r="D12" s="22">
        <v>1517.5804123542232</v>
      </c>
      <c r="E12" s="47">
        <v>127.44615363604618</v>
      </c>
      <c r="F12" s="47">
        <v>40.081448972960217</v>
      </c>
      <c r="G12" s="47">
        <v>0.7407517358367921</v>
      </c>
      <c r="H12" s="47">
        <v>7.9028318500785399</v>
      </c>
      <c r="I12" s="47">
        <v>96.232393270002447</v>
      </c>
      <c r="J12" s="47">
        <v>21.862636951479509</v>
      </c>
      <c r="K12" s="47">
        <v>-0.99999999999999956</v>
      </c>
      <c r="L12" s="47">
        <v>-0.99999999999999956</v>
      </c>
      <c r="M12" s="47">
        <v>-0.99999999999999956</v>
      </c>
      <c r="N12" s="47">
        <v>9.9795303950035275E-2</v>
      </c>
      <c r="O12" s="47">
        <v>-0.99999999999999956</v>
      </c>
      <c r="P12" s="47">
        <v>-0.99999999999999956</v>
      </c>
      <c r="Q12" s="47">
        <v>5.4440424633612334</v>
      </c>
      <c r="R12" s="47">
        <v>-0.99999999999999956</v>
      </c>
      <c r="S12" s="47">
        <v>0.46475767338724633</v>
      </c>
      <c r="T12" s="47">
        <v>0.24196130262136267</v>
      </c>
      <c r="U12" s="47">
        <v>0.76463701997140543</v>
      </c>
      <c r="V12" s="47">
        <v>0.83969666857067582</v>
      </c>
      <c r="W12" s="47">
        <v>2.4587893867173038</v>
      </c>
      <c r="X12" s="47">
        <v>-2.1202322717334243</v>
      </c>
      <c r="Y12" s="47">
        <v>0.20066118862408469</v>
      </c>
      <c r="Z12" s="47">
        <v>45.402171666203714</v>
      </c>
      <c r="AA12" s="47">
        <v>-0.82539963283093121</v>
      </c>
      <c r="AB12" s="47">
        <v>1.2424366013268731</v>
      </c>
      <c r="AC12" s="47">
        <v>39.931928057290392</v>
      </c>
      <c r="AD12" s="47">
        <v>1.2076868024136582</v>
      </c>
      <c r="AE12" s="47">
        <v>1.7709399176734819</v>
      </c>
      <c r="AF12" s="47">
        <v>88.347476242494494</v>
      </c>
      <c r="AG12" s="47">
        <v>35.40482723925745</v>
      </c>
      <c r="AH12" s="47">
        <v>8.7812444145476135E-2</v>
      </c>
      <c r="AI12" s="47">
        <v>0.22475568503295196</v>
      </c>
      <c r="AJ12" s="47">
        <v>0.33333333333333298</v>
      </c>
      <c r="AK12" s="47">
        <v>0.78296909927674307</v>
      </c>
      <c r="AL12" s="47">
        <v>0.89631909347646821</v>
      </c>
      <c r="AM12" s="47">
        <v>0.33333333333333298</v>
      </c>
      <c r="AN12" s="47">
        <v>0.63879877651703687</v>
      </c>
      <c r="AO12" s="47">
        <v>0.45590862699218931</v>
      </c>
      <c r="AP12" s="47">
        <v>0.33333333333333298</v>
      </c>
      <c r="AQ12" s="47">
        <v>7.8849170275080489</v>
      </c>
      <c r="AR12" s="47">
        <v>2.2399641556676402</v>
      </c>
      <c r="AS12" s="47">
        <v>11.79298180304443</v>
      </c>
      <c r="AT12" s="47">
        <v>7.8296909927674339</v>
      </c>
      <c r="AU12" s="47">
        <v>-0.99999999999999956</v>
      </c>
      <c r="AV12" s="47">
        <v>-0.99999999999999956</v>
      </c>
      <c r="AW12" s="47">
        <v>-0.99999999999999956</v>
      </c>
      <c r="AX12" s="47">
        <v>-0.99999999999999956</v>
      </c>
      <c r="AY12" s="47">
        <v>7.4346493670185854E-3</v>
      </c>
      <c r="AZ12" s="47">
        <v>0.14880906041588104</v>
      </c>
      <c r="BA12" s="47">
        <v>0.10628174279993111</v>
      </c>
      <c r="BB12" s="47">
        <v>0.35454628862903104</v>
      </c>
      <c r="BC12" s="47">
        <v>3.6819810890825873E-2</v>
      </c>
      <c r="BD12" s="47">
        <v>9.6077025178051727</v>
      </c>
      <c r="BE12" s="47">
        <v>1.4519039862703025</v>
      </c>
      <c r="BF12" s="47">
        <v>-0.99999999999999956</v>
      </c>
      <c r="CU12" t="e">
        <v>#N/A</v>
      </c>
      <c r="CV12" t="e">
        <v>#N/A</v>
      </c>
    </row>
    <row r="13" spans="1:100" x14ac:dyDescent="0.25">
      <c r="A13">
        <v>25</v>
      </c>
      <c r="B13" t="s">
        <v>82</v>
      </c>
      <c r="C13" s="48">
        <v>2</v>
      </c>
      <c r="D13" s="22">
        <v>1670.4197558593751</v>
      </c>
      <c r="E13" s="17">
        <v>131.4672138956939</v>
      </c>
      <c r="F13" s="17">
        <v>73.895405588289805</v>
      </c>
      <c r="G13" s="17">
        <v>0.96957999011938112</v>
      </c>
      <c r="H13" s="17">
        <v>11.381477618954344</v>
      </c>
      <c r="I13" s="17">
        <v>96.308762416054066</v>
      </c>
      <c r="J13" s="17">
        <v>22.135318225091183</v>
      </c>
      <c r="K13" s="17">
        <v>-0.99999999999999889</v>
      </c>
      <c r="L13" s="17">
        <v>-0.99999999999999889</v>
      </c>
      <c r="M13" s="17">
        <v>-0.99999999999999889</v>
      </c>
      <c r="N13" s="17">
        <v>0.39940341670915147</v>
      </c>
      <c r="O13" s="17">
        <v>-0.99999999999999889</v>
      </c>
      <c r="P13" s="17">
        <v>-0.99999999999999889</v>
      </c>
      <c r="Q13" s="17">
        <v>5.4084625416036278</v>
      </c>
      <c r="R13" s="17">
        <v>-0.99999999999999889</v>
      </c>
      <c r="S13" s="17">
        <v>2.996762757398181</v>
      </c>
      <c r="T13" s="17">
        <v>0.35273672173468817</v>
      </c>
      <c r="U13" s="17">
        <v>0.73114222545870122</v>
      </c>
      <c r="V13" s="17">
        <v>0.79034573549140019</v>
      </c>
      <c r="W13" s="17">
        <v>6.6676726853177746</v>
      </c>
      <c r="X13" s="17">
        <v>5.4460034308820822</v>
      </c>
      <c r="Y13" s="17">
        <v>0.2898664369436702</v>
      </c>
      <c r="Z13" s="17">
        <v>50.337090805549494</v>
      </c>
      <c r="AA13" s="17">
        <v>1.7894647218680393</v>
      </c>
      <c r="AB13" s="17">
        <v>2.8663396770429657</v>
      </c>
      <c r="AC13" s="17">
        <v>38.121211027822795</v>
      </c>
      <c r="AD13" s="17">
        <v>2.2341514145801824</v>
      </c>
      <c r="AE13" s="17">
        <v>1.8208667800124481</v>
      </c>
      <c r="AF13" s="17">
        <v>86.012586820484572</v>
      </c>
      <c r="AG13" s="17">
        <v>56.068628151609367</v>
      </c>
      <c r="AH13" s="17">
        <v>0.60083070113178805</v>
      </c>
      <c r="AI13" s="17">
        <v>0.75258879480111851</v>
      </c>
      <c r="AJ13" s="17">
        <v>0.33333333333333298</v>
      </c>
      <c r="AK13" s="17">
        <v>1.1816064954547705</v>
      </c>
      <c r="AL13" s="17">
        <v>1.1977592612945851</v>
      </c>
      <c r="AM13" s="17">
        <v>0.33333333333333298</v>
      </c>
      <c r="AN13" s="17">
        <v>0.78835913420740389</v>
      </c>
      <c r="AO13" s="17">
        <v>0.90041396996993095</v>
      </c>
      <c r="AP13" s="17">
        <v>0.33333333333333298</v>
      </c>
      <c r="AQ13" s="17">
        <v>12.966563631938719</v>
      </c>
      <c r="AR13" s="17">
        <v>2.2444243630026963</v>
      </c>
      <c r="AS13" s="17">
        <v>11.82671472404239</v>
      </c>
      <c r="AT13" s="17">
        <v>11.772747600023578</v>
      </c>
      <c r="AU13" s="17">
        <v>-0.99999999999999889</v>
      </c>
      <c r="AV13" s="17">
        <v>-0.99999999999999889</v>
      </c>
      <c r="AW13" s="17">
        <v>-0.99999999999999889</v>
      </c>
      <c r="AX13" s="17">
        <v>-0.99999999999999889</v>
      </c>
      <c r="AY13" s="17">
        <v>9.184250811758668E-2</v>
      </c>
      <c r="AZ13" s="17">
        <v>-0.25039696988521315</v>
      </c>
      <c r="BA13" s="17">
        <v>0.80476932888826769</v>
      </c>
      <c r="BB13" s="17">
        <v>-0.14220594144285076</v>
      </c>
      <c r="BC13" s="17">
        <v>0.44447958615762739</v>
      </c>
      <c r="BD13" s="17">
        <v>-2.6152113075458647</v>
      </c>
      <c r="BE13" s="17">
        <v>13.097654454216411</v>
      </c>
      <c r="BF13" s="17">
        <v>-0.99999999999999889</v>
      </c>
      <c r="BG13" s="22">
        <v>2304.317993279742</v>
      </c>
    </row>
    <row r="14" spans="1:100" x14ac:dyDescent="0.25">
      <c r="A14">
        <v>27</v>
      </c>
      <c r="B14" t="s">
        <v>83</v>
      </c>
      <c r="C14" s="48">
        <v>3</v>
      </c>
      <c r="D14" s="22">
        <v>1639.05939770433</v>
      </c>
      <c r="E14" s="17">
        <v>118.92373230890108</v>
      </c>
      <c r="F14" s="17">
        <v>37.064563705384792</v>
      </c>
      <c r="G14" s="17">
        <v>0.58179127540042552</v>
      </c>
      <c r="H14" s="17">
        <v>14.561708393623258</v>
      </c>
      <c r="I14" s="17">
        <v>79.800993043655225</v>
      </c>
      <c r="J14" s="17">
        <v>19.67823543658567</v>
      </c>
      <c r="K14" s="17">
        <v>-1</v>
      </c>
      <c r="L14" s="17">
        <v>-1</v>
      </c>
      <c r="M14" s="17">
        <v>-1</v>
      </c>
      <c r="N14" s="17">
        <v>0.41065146962820209</v>
      </c>
      <c r="O14" s="17">
        <v>-1</v>
      </c>
      <c r="P14" s="17">
        <v>-1</v>
      </c>
      <c r="Q14" s="17">
        <v>4.8199821607260356</v>
      </c>
      <c r="R14" s="17">
        <v>-1</v>
      </c>
      <c r="S14" s="17">
        <v>2.8521678357910059</v>
      </c>
      <c r="T14" s="17">
        <v>0.22985348677279765</v>
      </c>
      <c r="U14" s="17">
        <v>2.0186952806576079</v>
      </c>
      <c r="V14" s="17">
        <v>2.5741221384227337</v>
      </c>
      <c r="W14" s="17">
        <v>9.7417262328972267</v>
      </c>
      <c r="X14" s="17">
        <v>2.3097112153841883</v>
      </c>
      <c r="Y14" s="17">
        <v>0.11172364934941803</v>
      </c>
      <c r="Z14" s="17">
        <v>33.118193049941205</v>
      </c>
      <c r="AA14" s="17">
        <v>-1.1526026748457969</v>
      </c>
      <c r="AB14" s="17">
        <v>1.3105386141417839</v>
      </c>
      <c r="AC14" s="17">
        <v>36.125247934706131</v>
      </c>
      <c r="AD14" s="17">
        <v>0.86509609195488046</v>
      </c>
      <c r="AE14" s="17">
        <v>-3.6975819923597664E-2</v>
      </c>
      <c r="AF14" s="17">
        <v>70.517003778865501</v>
      </c>
      <c r="AG14" s="17">
        <v>26.044572528248285</v>
      </c>
      <c r="AH14" s="17">
        <v>0.17587631026032569</v>
      </c>
      <c r="AI14" s="17">
        <v>0.62514171781323746</v>
      </c>
      <c r="AJ14" s="17">
        <v>0.33333333333333298</v>
      </c>
      <c r="AK14" s="17">
        <v>0.98978415240997875</v>
      </c>
      <c r="AL14" s="17">
        <v>1.1685500165252916</v>
      </c>
      <c r="AM14" s="17">
        <v>0.33333333333333298</v>
      </c>
      <c r="AN14" s="17">
        <v>7.3326800681765267E-2</v>
      </c>
      <c r="AO14" s="17">
        <v>6.3106118619415161E-2</v>
      </c>
      <c r="AP14" s="17">
        <v>0.33333333333333298</v>
      </c>
      <c r="AQ14" s="17">
        <v>9.2839892647897209</v>
      </c>
      <c r="AR14" s="17">
        <v>1.8781148749669005</v>
      </c>
      <c r="AS14" s="17">
        <v>7.9022790375189862</v>
      </c>
      <c r="AT14" s="17">
        <v>9.8978415240997855</v>
      </c>
      <c r="AU14" s="17">
        <v>-1</v>
      </c>
      <c r="AV14" s="17">
        <v>-1</v>
      </c>
      <c r="AW14" s="17">
        <v>-1</v>
      </c>
      <c r="AX14" s="17">
        <v>-1</v>
      </c>
      <c r="AY14" s="17">
        <v>-4.7815395757077897E-2</v>
      </c>
      <c r="AZ14" s="17">
        <v>0.1631034381441597</v>
      </c>
      <c r="BA14" s="17">
        <v>0.1045605426262383</v>
      </c>
      <c r="BB14" s="17">
        <v>-0.17149105976745266</v>
      </c>
      <c r="BC14" s="17">
        <v>0.17439970887622697</v>
      </c>
      <c r="BD14" s="17">
        <v>-3.4717593034655172</v>
      </c>
      <c r="BE14" s="17">
        <v>4.882795435036865</v>
      </c>
      <c r="BF14" s="17">
        <v>-1</v>
      </c>
      <c r="CU14" t="e">
        <v>#N/A</v>
      </c>
      <c r="CV14" t="e">
        <v>#N/A</v>
      </c>
    </row>
    <row r="15" spans="1:100" x14ac:dyDescent="0.25">
      <c r="A15">
        <v>28</v>
      </c>
      <c r="B15" t="s">
        <v>84</v>
      </c>
      <c r="C15" s="48">
        <v>2</v>
      </c>
      <c r="D15" s="22">
        <v>1535.74978515625</v>
      </c>
      <c r="E15" s="17">
        <v>57.701365107571156</v>
      </c>
      <c r="F15" s="17">
        <v>-45.106879409212908</v>
      </c>
      <c r="G15" s="17">
        <v>0.1424448172048815</v>
      </c>
      <c r="H15" s="17">
        <v>3.836561831249373</v>
      </c>
      <c r="I15" s="17">
        <v>38.382698205264404</v>
      </c>
      <c r="J15" s="17">
        <v>7.828549572670318</v>
      </c>
      <c r="K15" s="17">
        <v>-1.0000000000000007</v>
      </c>
      <c r="L15" s="17">
        <v>-1.0000000000000007</v>
      </c>
      <c r="M15" s="17">
        <v>-1.0000000000000007</v>
      </c>
      <c r="N15" s="17">
        <v>0.19328160426573754</v>
      </c>
      <c r="O15" s="17">
        <v>-1.0000000000000007</v>
      </c>
      <c r="P15" s="17">
        <v>-1.0000000000000007</v>
      </c>
      <c r="Q15" s="17">
        <v>3.1942275286110196</v>
      </c>
      <c r="R15" s="17">
        <v>-1.0000000000000007</v>
      </c>
      <c r="S15" s="17">
        <v>0.10894911046526068</v>
      </c>
      <c r="T15" s="17">
        <v>2.8598085254175856E-2</v>
      </c>
      <c r="U15" s="17">
        <v>-0.24015309718071542</v>
      </c>
      <c r="V15" s="17">
        <v>-0.48236518724066307</v>
      </c>
      <c r="W15" s="17">
        <v>0.2184819477015516</v>
      </c>
      <c r="X15" s="17">
        <v>-2.4999905385509589</v>
      </c>
      <c r="Y15" s="17">
        <v>-1.7581924269668564E-3</v>
      </c>
      <c r="Z15" s="17">
        <v>23.561505267924105</v>
      </c>
      <c r="AA15" s="17">
        <v>-0.18252626396035088</v>
      </c>
      <c r="AB15" s="17">
        <v>2.3888972972417655E-2</v>
      </c>
      <c r="AC15" s="17">
        <v>5.4869339344168111</v>
      </c>
      <c r="AD15" s="17">
        <v>-0.25672162810456001</v>
      </c>
      <c r="AE15" s="17">
        <v>-0.26510821204000545</v>
      </c>
      <c r="AF15" s="17">
        <v>33.159444034442124</v>
      </c>
      <c r="AG15" s="17">
        <v>-34.233640635072227</v>
      </c>
      <c r="AH15" s="17">
        <v>-2.3924831701027688E-2</v>
      </c>
      <c r="AI15" s="17">
        <v>1.3424790228936168E-2</v>
      </c>
      <c r="AJ15" s="17">
        <v>0.33333333333333298</v>
      </c>
      <c r="AK15" s="17">
        <v>0.3476515664778374</v>
      </c>
      <c r="AL15" s="17">
        <v>0.46937573294702906</v>
      </c>
      <c r="AM15" s="17">
        <v>0.33333333333333298</v>
      </c>
      <c r="AN15" s="17">
        <v>3.6553280287297207E-2</v>
      </c>
      <c r="AO15" s="17">
        <v>7.8892174980754515E-2</v>
      </c>
      <c r="AP15" s="17">
        <v>0.33333333333333298</v>
      </c>
      <c r="AQ15" s="17">
        <v>3.5938899418423729</v>
      </c>
      <c r="AR15" s="17">
        <v>2.2444243630026963</v>
      </c>
      <c r="AS15" s="17">
        <v>-0.10414118347069934</v>
      </c>
      <c r="AT15" s="17">
        <v>3.4254458927572196</v>
      </c>
      <c r="AU15" s="17">
        <v>-1.0000000000000007</v>
      </c>
      <c r="AV15" s="17">
        <v>-1.0000000000000007</v>
      </c>
      <c r="AW15" s="17">
        <v>-1.0000000000000007</v>
      </c>
      <c r="AX15" s="17">
        <v>-1.0000000000000007</v>
      </c>
      <c r="AY15" s="17">
        <v>-3.38015296227605E-2</v>
      </c>
      <c r="AZ15" s="17">
        <v>0.61611429829611419</v>
      </c>
      <c r="BA15" s="17">
        <v>-2.8240131748069774E-2</v>
      </c>
      <c r="BB15" s="17">
        <v>0.34035852720312598</v>
      </c>
      <c r="BC15" s="17">
        <v>-1.7419609075786407E-2</v>
      </c>
      <c r="BD15" s="17">
        <v>10.252111279196196</v>
      </c>
      <c r="BE15" s="17">
        <v>0.66692635044086046</v>
      </c>
      <c r="BF15" s="17">
        <v>-1.0000000000000007</v>
      </c>
      <c r="BG15" s="22">
        <v>837.65313576951041</v>
      </c>
    </row>
    <row r="16" spans="1:100" x14ac:dyDescent="0.25">
      <c r="A16">
        <v>31</v>
      </c>
      <c r="B16" t="s">
        <v>85</v>
      </c>
      <c r="C16" s="48">
        <v>2</v>
      </c>
      <c r="D16" s="22">
        <v>1475.084921875</v>
      </c>
      <c r="E16" s="17">
        <v>70.933561693074068</v>
      </c>
      <c r="F16" s="17">
        <v>-23.760122677193301</v>
      </c>
      <c r="G16" s="17">
        <v>0.29081720619786028</v>
      </c>
      <c r="H16" s="17">
        <v>5.1899768676673039</v>
      </c>
      <c r="I16" s="17">
        <v>48.773537349042385</v>
      </c>
      <c r="J16" s="17">
        <v>10.394912983683151</v>
      </c>
      <c r="K16" s="17">
        <v>-1.0000000000000004</v>
      </c>
      <c r="L16" s="17">
        <v>-1.0000000000000004</v>
      </c>
      <c r="M16" s="17">
        <v>-1.0000000000000004</v>
      </c>
      <c r="N16" s="17">
        <v>0.23025595469510002</v>
      </c>
      <c r="O16" s="17">
        <v>-1.0000000000000004</v>
      </c>
      <c r="P16" s="17">
        <v>-1.0000000000000004</v>
      </c>
      <c r="Q16" s="17">
        <v>3.5914193654809199</v>
      </c>
      <c r="R16" s="17">
        <v>-1.0000000000000004</v>
      </c>
      <c r="S16" s="17">
        <v>0.62696820068505799</v>
      </c>
      <c r="T16" s="17">
        <v>8.6742419378039379E-2</v>
      </c>
      <c r="U16" s="17">
        <v>-6.592110686416619E-2</v>
      </c>
      <c r="V16" s="17">
        <v>-0.25406494528887458</v>
      </c>
      <c r="W16" s="17">
        <v>1.3753446566585823</v>
      </c>
      <c r="X16" s="17">
        <v>-1.0746296703698017</v>
      </c>
      <c r="Y16" s="17">
        <v>5.055374444358153E-2</v>
      </c>
      <c r="Z16" s="17">
        <v>28.364538342802174</v>
      </c>
      <c r="AA16" s="17">
        <v>0.17121158109949447</v>
      </c>
      <c r="AB16" s="17">
        <v>0.53377081014743633</v>
      </c>
      <c r="AC16" s="17">
        <v>11.340905345578172</v>
      </c>
      <c r="AD16" s="17">
        <v>0.19009383341075903</v>
      </c>
      <c r="AE16" s="17">
        <v>0.10907620555630121</v>
      </c>
      <c r="AF16" s="17">
        <v>42.640297125624542</v>
      </c>
      <c r="AG16" s="17">
        <v>-18.035123403414094</v>
      </c>
      <c r="AH16" s="17">
        <v>8.8144481729762941E-2</v>
      </c>
      <c r="AI16" s="17">
        <v>0.14601681727277763</v>
      </c>
      <c r="AJ16" s="17">
        <v>0.33333333333333298</v>
      </c>
      <c r="AK16" s="17">
        <v>0.49724729058273898</v>
      </c>
      <c r="AL16" s="17">
        <v>0.60003394667436782</v>
      </c>
      <c r="AM16" s="17">
        <v>0.33333333333333298</v>
      </c>
      <c r="AN16" s="17">
        <v>0.17141301574260859</v>
      </c>
      <c r="AO16" s="17">
        <v>0.22625763025797083</v>
      </c>
      <c r="AP16" s="17">
        <v>0.33333333333333298</v>
      </c>
      <c r="AQ16" s="17">
        <v>5.2751701390695596</v>
      </c>
      <c r="AR16" s="17">
        <v>2.2444243630026963</v>
      </c>
      <c r="AS16" s="17">
        <v>2.0360284667827013</v>
      </c>
      <c r="AT16" s="17">
        <v>4.922793770720455</v>
      </c>
      <c r="AU16" s="17">
        <v>-1.0000000000000004</v>
      </c>
      <c r="AV16" s="17">
        <v>-1.0000000000000004</v>
      </c>
      <c r="AW16" s="17">
        <v>-1.0000000000000004</v>
      </c>
      <c r="AX16" s="17">
        <v>-1.0000000000000004</v>
      </c>
      <c r="AY16" s="17">
        <v>-1.1263368204026685E-2</v>
      </c>
      <c r="AZ16" s="17">
        <v>0.46067858336165923</v>
      </c>
      <c r="BA16" s="17">
        <v>0.12118599323808421</v>
      </c>
      <c r="BB16" s="17">
        <v>0.25379559843316046</v>
      </c>
      <c r="BC16" s="17">
        <v>6.5436360921514336E-2</v>
      </c>
      <c r="BD16" s="17">
        <v>7.9439572378064192</v>
      </c>
      <c r="BE16" s="17">
        <v>2.8967636080930523</v>
      </c>
      <c r="BF16" s="17">
        <v>-1.0000000000000004</v>
      </c>
      <c r="BG16" s="22">
        <v>772.38272512323397</v>
      </c>
    </row>
    <row r="17" spans="1:100" x14ac:dyDescent="0.25">
      <c r="A17">
        <v>33</v>
      </c>
      <c r="B17" t="s">
        <v>86</v>
      </c>
      <c r="C17" s="48">
        <v>3</v>
      </c>
      <c r="D17" s="22">
        <v>1765.3152097348268</v>
      </c>
      <c r="E17" s="17">
        <v>161.97267178557283</v>
      </c>
      <c r="F17" s="17">
        <v>121.90373728485194</v>
      </c>
      <c r="G17" s="17">
        <v>1.2774913698416306</v>
      </c>
      <c r="H17" s="17">
        <v>13.016383437802958</v>
      </c>
      <c r="I17" s="17">
        <v>122.32493365963541</v>
      </c>
      <c r="J17" s="17">
        <v>24.48034376206833</v>
      </c>
      <c r="K17" s="17">
        <v>-0.99999999999999978</v>
      </c>
      <c r="L17" s="17">
        <v>-0.99999999999999978</v>
      </c>
      <c r="M17" s="17">
        <v>-0.99999999999999978</v>
      </c>
      <c r="N17" s="17">
        <v>0.14365899616245309</v>
      </c>
      <c r="O17" s="17">
        <v>-0.99999999999999978</v>
      </c>
      <c r="P17" s="17">
        <v>-0.99999999999999978</v>
      </c>
      <c r="Q17" s="17">
        <v>4.0905486838795895</v>
      </c>
      <c r="R17" s="17">
        <v>-0.99999999999999978</v>
      </c>
      <c r="S17" s="17">
        <v>4.4683368419299425</v>
      </c>
      <c r="T17" s="17">
        <v>0.58379159921248625</v>
      </c>
      <c r="U17" s="17">
        <v>-5.419464968259121E-3</v>
      </c>
      <c r="V17" s="17">
        <v>1.8735320050371727E-3</v>
      </c>
      <c r="W17" s="17">
        <v>8.9258347539233664</v>
      </c>
      <c r="X17" s="17">
        <v>10.020505788161188</v>
      </c>
      <c r="Y17" s="17">
        <v>0.38465512301370131</v>
      </c>
      <c r="Z17" s="17">
        <v>60.448024257625029</v>
      </c>
      <c r="AA17" s="17">
        <v>1.6139961174340933</v>
      </c>
      <c r="AB17" s="17">
        <v>1.3763958663373266</v>
      </c>
      <c r="AC17" s="17">
        <v>46.337603452740538</v>
      </c>
      <c r="AD17" s="17">
        <v>2.6008769741397311</v>
      </c>
      <c r="AE17" s="17">
        <v>0.37065125310333075</v>
      </c>
      <c r="AF17" s="17">
        <v>108.53267482980627</v>
      </c>
      <c r="AG17" s="17">
        <v>89.927941050555901</v>
      </c>
      <c r="AH17" s="17">
        <v>0.63793898477528455</v>
      </c>
      <c r="AI17" s="17">
        <v>0.8683609422995503</v>
      </c>
      <c r="AJ17" s="17">
        <v>0.33333333333333298</v>
      </c>
      <c r="AK17" s="17">
        <v>0.61087706773534056</v>
      </c>
      <c r="AL17" s="17">
        <v>1.0874223982574065</v>
      </c>
      <c r="AM17" s="17">
        <v>0.33333333333333298</v>
      </c>
      <c r="AN17" s="17">
        <v>0.444514189947672</v>
      </c>
      <c r="AO17" s="17">
        <v>0.80266842540887096</v>
      </c>
      <c r="AP17" s="17">
        <v>0.33333333333333298</v>
      </c>
      <c r="AQ17" s="17">
        <v>13.792258829829137</v>
      </c>
      <c r="AR17" s="17">
        <v>0.63520387389229083</v>
      </c>
      <c r="AS17" s="17">
        <v>17.736369210822623</v>
      </c>
      <c r="AT17" s="17">
        <v>6.1087706773534061</v>
      </c>
      <c r="AU17" s="17">
        <v>-0.99999999999999978</v>
      </c>
      <c r="AV17" s="17">
        <v>-0.99999999999999978</v>
      </c>
      <c r="AW17" s="17">
        <v>-0.99999999999999978</v>
      </c>
      <c r="AX17" s="17">
        <v>-0.99999999999999978</v>
      </c>
      <c r="AY17" s="17">
        <v>0.1237601989181572</v>
      </c>
      <c r="AZ17" s="17">
        <v>9.5591201182800664E-2</v>
      </c>
      <c r="BA17" s="17">
        <v>1.0245501871234768</v>
      </c>
      <c r="BB17" s="17">
        <v>8.72793416552234E-2</v>
      </c>
      <c r="BC17" s="17">
        <v>-0.11846171284055661</v>
      </c>
      <c r="BD17" s="17">
        <v>2.6599395472945875</v>
      </c>
      <c r="BE17" s="17">
        <v>2.1612081146034656</v>
      </c>
      <c r="BF17" s="17">
        <v>-0.99999999999999978</v>
      </c>
      <c r="CU17" t="e">
        <v>#N/A</v>
      </c>
      <c r="CV17" t="e">
        <v>#N/A</v>
      </c>
    </row>
    <row r="18" spans="1:100" x14ac:dyDescent="0.25">
      <c r="A18">
        <v>34</v>
      </c>
      <c r="B18" t="s">
        <v>87</v>
      </c>
      <c r="C18" s="48">
        <v>2</v>
      </c>
      <c r="D18" s="22">
        <v>1545.6268164062501</v>
      </c>
      <c r="E18" s="17">
        <v>97.180131784558654</v>
      </c>
      <c r="F18" s="17">
        <v>18.581989093324108</v>
      </c>
      <c r="G18" s="17">
        <v>0.58511953780104708</v>
      </c>
      <c r="H18" s="17">
        <v>7.8745275684277924</v>
      </c>
      <c r="I18" s="17">
        <v>69.384165836477692</v>
      </c>
      <c r="J18" s="17">
        <v>15.48539336705101</v>
      </c>
      <c r="K18" s="17">
        <v>-0.99999999999999967</v>
      </c>
      <c r="L18" s="17">
        <v>-0.99999999999999967</v>
      </c>
      <c r="M18" s="17">
        <v>-0.99999999999999967</v>
      </c>
      <c r="N18" s="17">
        <v>0.30359599872033705</v>
      </c>
      <c r="O18" s="17">
        <v>-0.99999999999999967</v>
      </c>
      <c r="P18" s="17">
        <v>-0.99999999999999967</v>
      </c>
      <c r="Q18" s="17">
        <v>4.3792646275134395</v>
      </c>
      <c r="R18" s="17">
        <v>-0.99999999999999967</v>
      </c>
      <c r="S18" s="17">
        <v>1.6544789599400185</v>
      </c>
      <c r="T18" s="17">
        <v>0.20207393906515278</v>
      </c>
      <c r="U18" s="17">
        <v>0.27967473706641044</v>
      </c>
      <c r="V18" s="17">
        <v>0.19877735217634004</v>
      </c>
      <c r="W18" s="17">
        <v>3.6700262675811137</v>
      </c>
      <c r="X18" s="17">
        <v>1.7526283506728331</v>
      </c>
      <c r="Y18" s="17">
        <v>0.15431648019362493</v>
      </c>
      <c r="Z18" s="17">
        <v>37.891538900639993</v>
      </c>
      <c r="AA18" s="17">
        <v>0.87286418158654167</v>
      </c>
      <c r="AB18" s="17">
        <v>1.545141015488172</v>
      </c>
      <c r="AC18" s="17">
        <v>22.952482453261688</v>
      </c>
      <c r="AD18" s="17">
        <v>1.0763694606538781</v>
      </c>
      <c r="AE18" s="17">
        <v>0.85128536789165188</v>
      </c>
      <c r="AF18" s="17">
        <v>61.445933330985547</v>
      </c>
      <c r="AG18" s="17">
        <v>14.095257607145628</v>
      </c>
      <c r="AH18" s="17">
        <v>0.31043826878613229</v>
      </c>
      <c r="AI18" s="17">
        <v>0.40901819492695773</v>
      </c>
      <c r="AJ18" s="17">
        <v>0.33333333333333298</v>
      </c>
      <c r="AK18" s="17">
        <v>0.79397615436091118</v>
      </c>
      <c r="AL18" s="17">
        <v>0.85919953134984917</v>
      </c>
      <c r="AM18" s="17">
        <v>0.33333333333333298</v>
      </c>
      <c r="AN18" s="17">
        <v>0.43891248011913264</v>
      </c>
      <c r="AO18" s="17">
        <v>0.51856267016605129</v>
      </c>
      <c r="AP18" s="17">
        <v>0.33333333333333298</v>
      </c>
      <c r="AQ18" s="17">
        <v>8.6100539775015328</v>
      </c>
      <c r="AR18" s="17">
        <v>2.2444243630026963</v>
      </c>
      <c r="AS18" s="17">
        <v>6.2811371583045359</v>
      </c>
      <c r="AT18" s="17">
        <v>7.8928407902270141</v>
      </c>
      <c r="AU18" s="17">
        <v>-0.99999999999999967</v>
      </c>
      <c r="AV18" s="17">
        <v>-0.99999999999999967</v>
      </c>
      <c r="AW18" s="17">
        <v>-0.99999999999999967</v>
      </c>
      <c r="AX18" s="17">
        <v>-0.99999999999999967</v>
      </c>
      <c r="AY18" s="17">
        <v>3.3441940516831317E-2</v>
      </c>
      <c r="AZ18" s="17">
        <v>0.15236587349632769</v>
      </c>
      <c r="BA18" s="17">
        <v>0.41757845065100196</v>
      </c>
      <c r="BB18" s="17">
        <v>8.2094704888829931E-2</v>
      </c>
      <c r="BC18" s="17">
        <v>0.22978435937965885</v>
      </c>
      <c r="BD18" s="17">
        <v>3.365645055258252</v>
      </c>
      <c r="BE18" s="17">
        <v>7.3197314424503643</v>
      </c>
      <c r="BF18" s="17">
        <v>-0.99999999999999967</v>
      </c>
      <c r="BG18" s="22">
        <v>363.12441007050734</v>
      </c>
    </row>
    <row r="19" spans="1:100" x14ac:dyDescent="0.25">
      <c r="A19">
        <v>41</v>
      </c>
      <c r="B19" t="s">
        <v>88</v>
      </c>
      <c r="C19" s="48">
        <v>2</v>
      </c>
      <c r="D19" s="22">
        <v>1568.2602734375</v>
      </c>
      <c r="E19" s="17">
        <v>61.620343613804835</v>
      </c>
      <c r="F19" s="17">
        <v>-38.784612333598389</v>
      </c>
      <c r="G19" s="17">
        <v>0.18638825468517695</v>
      </c>
      <c r="H19" s="17">
        <v>4.2374026442967221</v>
      </c>
      <c r="I19" s="17">
        <v>41.460152126317212</v>
      </c>
      <c r="J19" s="17">
        <v>8.5886291998096844</v>
      </c>
      <c r="K19" s="17">
        <v>-1.0000000000000007</v>
      </c>
      <c r="L19" s="17">
        <v>-1.0000000000000007</v>
      </c>
      <c r="M19" s="17">
        <v>-1.0000000000000007</v>
      </c>
      <c r="N19" s="17">
        <v>0.20423229440084154</v>
      </c>
      <c r="O19" s="17">
        <v>-1.0000000000000007</v>
      </c>
      <c r="P19" s="17">
        <v>-1.0000000000000007</v>
      </c>
      <c r="Q19" s="17">
        <v>3.3118638002221892</v>
      </c>
      <c r="R19" s="17">
        <v>-1.0000000000000007</v>
      </c>
      <c r="S19" s="17">
        <v>0.26237077914076046</v>
      </c>
      <c r="T19" s="17">
        <v>4.5818687609822453E-2</v>
      </c>
      <c r="U19" s="17">
        <v>-0.18855082383654875</v>
      </c>
      <c r="V19" s="17">
        <v>-0.41474952453525576</v>
      </c>
      <c r="W19" s="17">
        <v>0.5611098751034902</v>
      </c>
      <c r="X19" s="17">
        <v>-2.0778415347983654</v>
      </c>
      <c r="Y19" s="17">
        <v>1.3735029343917252E-2</v>
      </c>
      <c r="Z19" s="17">
        <v>24.984019153925381</v>
      </c>
      <c r="AA19" s="17">
        <v>-7.7759757305683852E-2</v>
      </c>
      <c r="AB19" s="17">
        <v>0.17490063212484197</v>
      </c>
      <c r="AC19" s="17">
        <v>7.220704135623043</v>
      </c>
      <c r="AD19" s="17">
        <v>-0.12438833191926424</v>
      </c>
      <c r="AE19" s="17">
        <v>-0.15428604578424632</v>
      </c>
      <c r="AF19" s="17">
        <v>35.967387465830527</v>
      </c>
      <c r="AG19" s="17">
        <v>-29.436127202323345</v>
      </c>
      <c r="AH19" s="17">
        <v>9.26672706290535E-3</v>
      </c>
      <c r="AI19" s="17">
        <v>5.2694559289960169E-2</v>
      </c>
      <c r="AJ19" s="17">
        <v>0.33333333333333298</v>
      </c>
      <c r="AK19" s="17">
        <v>0.39195731901131142</v>
      </c>
      <c r="AL19" s="17">
        <v>0.5080727646871197</v>
      </c>
      <c r="AM19" s="17">
        <v>0.33333333333333298</v>
      </c>
      <c r="AN19" s="17">
        <v>7.6494676350348345E-2</v>
      </c>
      <c r="AO19" s="17">
        <v>0.12253738899045863</v>
      </c>
      <c r="AP19" s="17">
        <v>0.33333333333333298</v>
      </c>
      <c r="AQ19" s="17">
        <v>4.091834550911166</v>
      </c>
      <c r="AR19" s="17">
        <v>2.2444243630026963</v>
      </c>
      <c r="AS19" s="17">
        <v>0.52971267479390294</v>
      </c>
      <c r="AT19" s="17">
        <v>3.8689152829053022</v>
      </c>
      <c r="AU19" s="17">
        <v>-1.0000000000000007</v>
      </c>
      <c r="AV19" s="17">
        <v>-1.0000000000000007</v>
      </c>
      <c r="AW19" s="17">
        <v>-1.0000000000000007</v>
      </c>
      <c r="AX19" s="17">
        <v>-1.0000000000000007</v>
      </c>
      <c r="AY19" s="17">
        <v>-2.7126404325210678E-2</v>
      </c>
      <c r="AZ19" s="17">
        <v>0.57007891618906681</v>
      </c>
      <c r="BA19" s="17">
        <v>1.6015390629227799E-2</v>
      </c>
      <c r="BB19" s="17">
        <v>0.31472119215493011</v>
      </c>
      <c r="BC19" s="17">
        <v>7.1198363166977419E-3</v>
      </c>
      <c r="BD19" s="17">
        <v>9.5685054984905786</v>
      </c>
      <c r="BE19" s="17">
        <v>1.3273370561518085</v>
      </c>
      <c r="BF19" s="17">
        <v>-1.0000000000000007</v>
      </c>
      <c r="BG19" s="22">
        <v>353.12102716535082</v>
      </c>
    </row>
    <row r="20" spans="1:100" x14ac:dyDescent="0.25">
      <c r="A20">
        <v>45</v>
      </c>
      <c r="B20" t="s">
        <v>89</v>
      </c>
      <c r="C20" s="48">
        <v>2</v>
      </c>
      <c r="D20" s="22">
        <v>1523.78779296875</v>
      </c>
      <c r="E20" s="17">
        <v>89.874542302100352</v>
      </c>
      <c r="F20" s="17">
        <v>6.796293463854945</v>
      </c>
      <c r="G20" s="17">
        <v>0.50320209064779953</v>
      </c>
      <c r="H20" s="17">
        <v>7.1272975381327148</v>
      </c>
      <c r="I20" s="17">
        <v>63.64730992807408</v>
      </c>
      <c r="J20" s="17">
        <v>14.068485945632998</v>
      </c>
      <c r="K20" s="17">
        <v>-0.99999999999999989</v>
      </c>
      <c r="L20" s="17">
        <v>-0.99999999999999989</v>
      </c>
      <c r="M20" s="17">
        <v>-0.99999999999999989</v>
      </c>
      <c r="N20" s="17">
        <v>0.28318219789202875</v>
      </c>
      <c r="O20" s="17">
        <v>-0.99999999999999989</v>
      </c>
      <c r="P20" s="17">
        <v>-0.99999999999999989</v>
      </c>
      <c r="Q20" s="17">
        <v>4.1599722003487658</v>
      </c>
      <c r="R20" s="17">
        <v>-0.99999999999999989</v>
      </c>
      <c r="S20" s="17">
        <v>1.3684769501627025</v>
      </c>
      <c r="T20" s="17">
        <v>0.1699720402537927</v>
      </c>
      <c r="U20" s="17">
        <v>0.18348002081205081</v>
      </c>
      <c r="V20" s="17">
        <v>7.2731171130860806E-2</v>
      </c>
      <c r="W20" s="17">
        <v>3.0313141698131463</v>
      </c>
      <c r="X20" s="17">
        <v>0.96567651693871137</v>
      </c>
      <c r="Y20" s="17">
        <v>0.12543468922724804</v>
      </c>
      <c r="Z20" s="17">
        <v>35.239750311421801</v>
      </c>
      <c r="AA20" s="17">
        <v>0.67756301116348672</v>
      </c>
      <c r="AB20" s="17">
        <v>1.2636316407677721</v>
      </c>
      <c r="AC20" s="17">
        <v>19.720463362882779</v>
      </c>
      <c r="AD20" s="17">
        <v>0.8296794787485039</v>
      </c>
      <c r="AE20" s="17">
        <v>0.64469549991112962</v>
      </c>
      <c r="AF20" s="17">
        <v>56.211487169298465</v>
      </c>
      <c r="AG20" s="17">
        <v>5.1519414801260774</v>
      </c>
      <c r="AH20" s="17">
        <v>0.24856400685117103</v>
      </c>
      <c r="AI20" s="17">
        <v>0.33581319740669913</v>
      </c>
      <c r="AJ20" s="17">
        <v>0.33333333333333298</v>
      </c>
      <c r="AK20" s="17">
        <v>0.71138329522527388</v>
      </c>
      <c r="AL20" s="17">
        <v>0.78706220586233211</v>
      </c>
      <c r="AM20" s="17">
        <v>0.33333333333333298</v>
      </c>
      <c r="AN20" s="17">
        <v>0.36445546471861767</v>
      </c>
      <c r="AO20" s="17">
        <v>0.43720115825121048</v>
      </c>
      <c r="AP20" s="17">
        <v>0.33333333333333298</v>
      </c>
      <c r="AQ20" s="17">
        <v>7.6818072690612089</v>
      </c>
      <c r="AR20" s="17">
        <v>2.2444243630026963</v>
      </c>
      <c r="AS20" s="17">
        <v>5.099534331703734</v>
      </c>
      <c r="AT20" s="17">
        <v>7.0661444183779007</v>
      </c>
      <c r="AU20" s="17">
        <v>-0.99999999999999989</v>
      </c>
      <c r="AV20" s="17">
        <v>-0.99999999999999989</v>
      </c>
      <c r="AW20" s="17">
        <v>-0.99999999999999989</v>
      </c>
      <c r="AX20" s="17">
        <v>-0.99999999999999989</v>
      </c>
      <c r="AY20" s="17">
        <v>2.0998461918951092E-2</v>
      </c>
      <c r="AZ20" s="17">
        <v>0.23818303294418841</v>
      </c>
      <c r="BA20" s="17">
        <v>0.33507922839040277</v>
      </c>
      <c r="BB20" s="17">
        <v>0.12988671114465392</v>
      </c>
      <c r="BC20" s="17">
        <v>0.1840389913253227</v>
      </c>
      <c r="BD20" s="17">
        <v>4.6399932543429854</v>
      </c>
      <c r="BE20" s="17">
        <v>6.0886224945267058</v>
      </c>
      <c r="BF20" s="17">
        <v>-0.99999999999999989</v>
      </c>
      <c r="BG20" s="22">
        <v>1389.4220976551303</v>
      </c>
    </row>
    <row r="21" spans="1:100" x14ac:dyDescent="0.25">
      <c r="A21">
        <v>48</v>
      </c>
      <c r="B21" t="s">
        <v>90</v>
      </c>
      <c r="C21" s="48">
        <v>3</v>
      </c>
      <c r="D21" s="22">
        <v>1510.8703671855944</v>
      </c>
      <c r="E21" s="17">
        <v>84.064961827933303</v>
      </c>
      <c r="F21" s="17">
        <v>-47.224526307977996</v>
      </c>
      <c r="G21" s="17">
        <v>0.60021628720862319</v>
      </c>
      <c r="H21" s="17">
        <v>13.589314156310556</v>
      </c>
      <c r="I21" s="17">
        <v>65.476339002670201</v>
      </c>
      <c r="J21" s="17">
        <v>7.9793956608921537</v>
      </c>
      <c r="K21" s="17">
        <v>-0.99999999999999956</v>
      </c>
      <c r="L21" s="17">
        <v>-0.99999999999999956</v>
      </c>
      <c r="M21" s="17">
        <v>-0.99999999999999956</v>
      </c>
      <c r="N21" s="17">
        <v>0.32930364126967016</v>
      </c>
      <c r="O21" s="17">
        <v>-0.99999999999999956</v>
      </c>
      <c r="P21" s="17">
        <v>-0.99999999999999956</v>
      </c>
      <c r="Q21" s="17">
        <v>4.7486349843533455</v>
      </c>
      <c r="R21" s="17">
        <v>-0.99999999999999956</v>
      </c>
      <c r="S21" s="17">
        <v>4.0863689022316665</v>
      </c>
      <c r="T21" s="17">
        <v>0.47878041181577718</v>
      </c>
      <c r="U21" s="17">
        <v>0.33397068374694078</v>
      </c>
      <c r="V21" s="17">
        <v>3.9261992236656572E-2</v>
      </c>
      <c r="W21" s="17">
        <v>8.8406791719572144</v>
      </c>
      <c r="X21" s="17">
        <v>10.08835650521946</v>
      </c>
      <c r="Y21" s="17">
        <v>0.34112025544224395</v>
      </c>
      <c r="Z21" s="17">
        <v>46.55027634638261</v>
      </c>
      <c r="AA21" s="17">
        <v>6.9373014423491405E-2</v>
      </c>
      <c r="AB21" s="17">
        <v>-0.29231605712725917</v>
      </c>
      <c r="AC21" s="17">
        <v>12.553900942639254</v>
      </c>
      <c r="AD21" s="17">
        <v>0.94959111572807797</v>
      </c>
      <c r="AE21" s="17">
        <v>0.53510765142459027</v>
      </c>
      <c r="AF21" s="17">
        <v>59.346968883319221</v>
      </c>
      <c r="AG21" s="17">
        <v>-2.4975231219806027</v>
      </c>
      <c r="AH21" s="17">
        <v>0.20858278589945387</v>
      </c>
      <c r="AI21" s="17">
        <v>0.28993698550978053</v>
      </c>
      <c r="AJ21" s="17">
        <v>0.33333333333333298</v>
      </c>
      <c r="AK21" s="17">
        <v>-0.35190994657105268</v>
      </c>
      <c r="AL21" s="17">
        <v>0.23182768922240096</v>
      </c>
      <c r="AM21" s="17">
        <v>0.33333333333333298</v>
      </c>
      <c r="AN21" s="17">
        <v>0.14550876054837258</v>
      </c>
      <c r="AO21" s="17">
        <v>0.70410934913801748</v>
      </c>
      <c r="AP21" s="17">
        <v>0.33333333333333298</v>
      </c>
      <c r="AQ21" s="17">
        <v>6.1293701193509911</v>
      </c>
      <c r="AR21" s="17">
        <v>-0.59297024723747793</v>
      </c>
      <c r="AS21" s="17">
        <v>10.579182836260255</v>
      </c>
      <c r="AT21" s="17">
        <v>-2.006816928130625</v>
      </c>
      <c r="AU21" s="17">
        <v>-0.99999999999999956</v>
      </c>
      <c r="AV21" s="17">
        <v>-0.99999999999999956</v>
      </c>
      <c r="AW21" s="17">
        <v>-0.99999999999999956</v>
      </c>
      <c r="AX21" s="17">
        <v>-0.99999999999999956</v>
      </c>
      <c r="AY21" s="17">
        <v>2.9444512982109847E-2</v>
      </c>
      <c r="AZ21" s="17">
        <v>0.53171117092572151</v>
      </c>
      <c r="BA21" s="17">
        <v>-0.15629333037163257</v>
      </c>
      <c r="BB21" s="17">
        <v>1.0347118137216829</v>
      </c>
      <c r="BC21" s="17">
        <v>-8.9128969546134071E-2</v>
      </c>
      <c r="BD21" s="17">
        <v>28.526351197670689</v>
      </c>
      <c r="BE21" s="17">
        <v>-3.0096908905115156</v>
      </c>
      <c r="BF21" s="17">
        <v>-0.99999999999999956</v>
      </c>
      <c r="CU21" t="e">
        <v>#N/A</v>
      </c>
      <c r="CV21" t="e">
        <v>#N/A</v>
      </c>
    </row>
    <row r="22" spans="1:100" x14ac:dyDescent="0.25">
      <c r="A22">
        <v>51</v>
      </c>
      <c r="B22" t="s">
        <v>2888</v>
      </c>
      <c r="C22" s="48">
        <v>3</v>
      </c>
      <c r="D22" s="22">
        <v>1505.0933545497442</v>
      </c>
      <c r="E22" s="17">
        <v>69.620663854963013</v>
      </c>
      <c r="F22" s="17">
        <v>-50.797463703260192</v>
      </c>
      <c r="G22" s="17">
        <v>0.25681836737719577</v>
      </c>
      <c r="H22" s="17">
        <v>4.5989258115881064</v>
      </c>
      <c r="I22" s="17">
        <v>54.121612007611247</v>
      </c>
      <c r="J22" s="17">
        <v>13.64026373729037</v>
      </c>
      <c r="K22" s="17">
        <v>-1.0000000000000031</v>
      </c>
      <c r="L22" s="17">
        <v>-1.0000000000000031</v>
      </c>
      <c r="M22" s="17">
        <v>-1.0000000000000031</v>
      </c>
      <c r="N22" s="17">
        <v>0.28262089022777392</v>
      </c>
      <c r="O22" s="17">
        <v>-1.0000000000000031</v>
      </c>
      <c r="P22" s="17">
        <v>-1.0000000000000031</v>
      </c>
      <c r="Q22" s="17">
        <v>3.3373929210854327</v>
      </c>
      <c r="R22" s="17">
        <v>-1.0000000000000031</v>
      </c>
      <c r="S22" s="17">
        <v>0.33033551902388208</v>
      </c>
      <c r="T22" s="17">
        <v>0.15071675260552997</v>
      </c>
      <c r="U22" s="17">
        <v>0.30043092622745493</v>
      </c>
      <c r="V22" s="17">
        <v>-0.55724875261018258</v>
      </c>
      <c r="W22" s="17">
        <v>1.2615328905026739</v>
      </c>
      <c r="X22" s="17">
        <v>2.5139836302542053</v>
      </c>
      <c r="Y22" s="17">
        <v>4.1786423807118361E-2</v>
      </c>
      <c r="Z22" s="17">
        <v>39.496141121840935</v>
      </c>
      <c r="AA22" s="17">
        <v>-0.29635784427766554</v>
      </c>
      <c r="AB22" s="17">
        <v>-0.42003040774697609</v>
      </c>
      <c r="AC22" s="17">
        <v>10.032701370073422</v>
      </c>
      <c r="AD22" s="17">
        <v>-0.30803725642391455</v>
      </c>
      <c r="AE22" s="17">
        <v>0.18423479851549684</v>
      </c>
      <c r="AF22" s="17">
        <v>49.293046882682873</v>
      </c>
      <c r="AG22" s="17">
        <v>-32.054690823758207</v>
      </c>
      <c r="AH22" s="17">
        <v>1.4037505486015213E-2</v>
      </c>
      <c r="AI22" s="17">
        <v>0.31142168154648087</v>
      </c>
      <c r="AJ22" s="17">
        <v>0.33333333333333298</v>
      </c>
      <c r="AK22" s="17">
        <v>0.64435299407063584</v>
      </c>
      <c r="AL22" s="17">
        <v>0.49340575962681044</v>
      </c>
      <c r="AM22" s="17">
        <v>0.33333333333333298</v>
      </c>
      <c r="AN22" s="17">
        <v>0.18773369526691289</v>
      </c>
      <c r="AO22" s="17">
        <v>0.16088558381238546</v>
      </c>
      <c r="AP22" s="17">
        <v>0.33333333333333298</v>
      </c>
      <c r="AQ22" s="17">
        <v>4.8285651249283834</v>
      </c>
      <c r="AR22" s="17">
        <v>2.6831154327517428</v>
      </c>
      <c r="AS22" s="17">
        <v>4.3985541113505446</v>
      </c>
      <c r="AT22" s="17">
        <v>6.5585941931880818</v>
      </c>
      <c r="AU22" s="17">
        <v>-1.0000000000000031</v>
      </c>
      <c r="AV22" s="17">
        <v>-1.0000000000000031</v>
      </c>
      <c r="AW22" s="17">
        <v>-1.0000000000000031</v>
      </c>
      <c r="AX22" s="17">
        <v>-1.0000000000000031</v>
      </c>
      <c r="AY22" s="17">
        <v>-2.885304887688013E-2</v>
      </c>
      <c r="AZ22" s="17">
        <v>0.65343924768389505</v>
      </c>
      <c r="BA22" s="17">
        <v>-2.8198629054472235E-2</v>
      </c>
      <c r="BB22" s="17">
        <v>8.1309588509733188E-2</v>
      </c>
      <c r="BC22" s="17">
        <v>-0.10455556800865067</v>
      </c>
      <c r="BD22" s="17">
        <v>5.299935951162805</v>
      </c>
      <c r="BE22" s="17">
        <v>-2.7548823454886273</v>
      </c>
      <c r="BF22" s="17">
        <v>-1.0000000000000031</v>
      </c>
      <c r="CU22" t="e">
        <v>#N/A</v>
      </c>
      <c r="CV22" t="e">
        <v>#N/A</v>
      </c>
    </row>
    <row r="23" spans="1:100" x14ac:dyDescent="0.25">
      <c r="A23">
        <v>56</v>
      </c>
      <c r="B23" t="s">
        <v>91</v>
      </c>
      <c r="C23" s="48">
        <v>2</v>
      </c>
      <c r="D23" s="22">
        <v>1613.2516406249999</v>
      </c>
      <c r="E23" s="17">
        <v>137.05232245775113</v>
      </c>
      <c r="F23" s="17">
        <v>82.905546348046656</v>
      </c>
      <c r="G23" s="17">
        <v>1.0322057147889692</v>
      </c>
      <c r="H23" s="17">
        <v>11.952733484076262</v>
      </c>
      <c r="I23" s="17">
        <v>100.69457729522956</v>
      </c>
      <c r="J23" s="17">
        <v>23.218541117645675</v>
      </c>
      <c r="K23" s="17">
        <v>-0.99999999999999878</v>
      </c>
      <c r="L23" s="17">
        <v>-0.99999999999999878</v>
      </c>
      <c r="M23" s="17">
        <v>-0.99999999999999878</v>
      </c>
      <c r="N23" s="17">
        <v>0.41500972665362301</v>
      </c>
      <c r="O23" s="17">
        <v>-0.99999999999999878</v>
      </c>
      <c r="P23" s="17">
        <v>-0.99999999999999878</v>
      </c>
      <c r="Q23" s="17">
        <v>5.5761111640033079</v>
      </c>
      <c r="R23" s="17">
        <v>-0.99999999999999878</v>
      </c>
      <c r="S23" s="17">
        <v>3.2154107224129564</v>
      </c>
      <c r="T23" s="17">
        <v>0.37727855923324005</v>
      </c>
      <c r="U23" s="17">
        <v>0.80468289382870983</v>
      </c>
      <c r="V23" s="17">
        <v>0.88670778904807412</v>
      </c>
      <c r="W23" s="17">
        <v>7.1559668078521597</v>
      </c>
      <c r="X23" s="17">
        <v>6.0476265353651035</v>
      </c>
      <c r="Y23" s="17">
        <v>0.31194650842882282</v>
      </c>
      <c r="Z23" s="17">
        <v>52.3643778834739</v>
      </c>
      <c r="AA23" s="17">
        <v>1.9387720764256289</v>
      </c>
      <c r="AB23" s="17">
        <v>3.0815530315334536</v>
      </c>
      <c r="AC23" s="17">
        <v>40.592083164527288</v>
      </c>
      <c r="AD23" s="17">
        <v>2.422745412836135</v>
      </c>
      <c r="AE23" s="17">
        <v>1.9788043212967998</v>
      </c>
      <c r="AF23" s="17">
        <v>90.014310452159066</v>
      </c>
      <c r="AG23" s="17">
        <v>62.905775461095686</v>
      </c>
      <c r="AH23" s="17">
        <v>0.64813345075024031</v>
      </c>
      <c r="AI23" s="17">
        <v>0.8085538691346128</v>
      </c>
      <c r="AJ23" s="17">
        <v>0.33333333333333298</v>
      </c>
      <c r="AK23" s="17">
        <v>1.2447485712353563</v>
      </c>
      <c r="AL23" s="17">
        <v>1.2529081024923618</v>
      </c>
      <c r="AM23" s="17">
        <v>0.33333333333333298</v>
      </c>
      <c r="AN23" s="17">
        <v>0.84528137370870016</v>
      </c>
      <c r="AO23" s="17">
        <v>0.96261468326056998</v>
      </c>
      <c r="AP23" s="17">
        <v>0.33333333333333298</v>
      </c>
      <c r="AQ23" s="17">
        <v>13.676206385813655</v>
      </c>
      <c r="AR23" s="17">
        <v>2.2444243630026963</v>
      </c>
      <c r="AS23" s="17">
        <v>12.730047724020714</v>
      </c>
      <c r="AT23" s="17">
        <v>12.404755324482037</v>
      </c>
      <c r="AU23" s="17">
        <v>-0.99999999999999878</v>
      </c>
      <c r="AV23" s="17">
        <v>-0.99999999999999878</v>
      </c>
      <c r="AW23" s="17">
        <v>-0.99999999999999878</v>
      </c>
      <c r="AX23" s="17">
        <v>-0.99999999999999878</v>
      </c>
      <c r="AY23" s="17">
        <v>0.1013555226423791</v>
      </c>
      <c r="AZ23" s="17">
        <v>-0.31600401681202656</v>
      </c>
      <c r="BA23" s="17">
        <v>0.86783981946498268</v>
      </c>
      <c r="BB23" s="17">
        <v>-0.17874283473232644</v>
      </c>
      <c r="BC23" s="17">
        <v>0.47945182863144897</v>
      </c>
      <c r="BD23" s="17">
        <v>-3.5894479594738318</v>
      </c>
      <c r="BE23" s="17">
        <v>14.038834785027987</v>
      </c>
      <c r="BF23" s="17">
        <v>-0.99999999999999878</v>
      </c>
      <c r="BG23" s="22">
        <v>1204.6728943848018</v>
      </c>
    </row>
    <row r="24" spans="1:100" x14ac:dyDescent="0.25">
      <c r="A24">
        <v>58</v>
      </c>
      <c r="B24" t="s">
        <v>92</v>
      </c>
      <c r="C24" s="48">
        <v>2</v>
      </c>
      <c r="D24" s="22">
        <v>1539.4539160156251</v>
      </c>
      <c r="E24" s="17">
        <v>126.07188955016474</v>
      </c>
      <c r="F24" s="17">
        <v>65.191433005193787</v>
      </c>
      <c r="G24" s="17">
        <v>0.90908231255198579</v>
      </c>
      <c r="H24" s="17">
        <v>10.829633255971478</v>
      </c>
      <c r="I24" s="17">
        <v>92.07197927573074</v>
      </c>
      <c r="J24" s="17">
        <v>21.08890367846309</v>
      </c>
      <c r="K24" s="17">
        <v>-0.999999999999999</v>
      </c>
      <c r="L24" s="17">
        <v>-0.999999999999999</v>
      </c>
      <c r="M24" s="17">
        <v>-0.999999999999999</v>
      </c>
      <c r="N24" s="17">
        <v>0.38432741540108256</v>
      </c>
      <c r="O24" s="17">
        <v>-0.999999999999999</v>
      </c>
      <c r="P24" s="17">
        <v>-0.999999999999999</v>
      </c>
      <c r="Q24" s="17">
        <v>5.2465106862588051</v>
      </c>
      <c r="R24" s="17">
        <v>-0.999999999999999</v>
      </c>
      <c r="S24" s="17">
        <v>2.7855445374411256</v>
      </c>
      <c r="T24" s="17">
        <v>0.32902882566271174</v>
      </c>
      <c r="U24" s="17">
        <v>0.66010049833119022</v>
      </c>
      <c r="V24" s="17">
        <v>0.6972581029480488</v>
      </c>
      <c r="W24" s="17">
        <v>6.1959709918204915</v>
      </c>
      <c r="X24" s="17">
        <v>4.8648237194434074</v>
      </c>
      <c r="Y24" s="17">
        <v>0.26853665509409624</v>
      </c>
      <c r="Z24" s="17">
        <v>48.37869175110508</v>
      </c>
      <c r="AA24" s="17">
        <v>1.6452308907687205</v>
      </c>
      <c r="AB24" s="17">
        <v>2.6584393581747081</v>
      </c>
      <c r="AC24" s="17">
        <v>35.734300111817063</v>
      </c>
      <c r="AD24" s="17">
        <v>2.0519659156046295</v>
      </c>
      <c r="AE24" s="17">
        <v>1.6682960193734444</v>
      </c>
      <c r="AF24" s="17">
        <v>82.14684335387949</v>
      </c>
      <c r="AG24" s="17">
        <v>49.463809834657404</v>
      </c>
      <c r="AH24" s="17">
        <v>0.55513531781180814</v>
      </c>
      <c r="AI24" s="17">
        <v>0.69852543601483341</v>
      </c>
      <c r="AJ24" s="17">
        <v>0.33333333333333298</v>
      </c>
      <c r="AK24" s="17">
        <v>1.1206100125930729</v>
      </c>
      <c r="AL24" s="17">
        <v>1.1444843997165162</v>
      </c>
      <c r="AM24" s="17">
        <v>0.33333333333333298</v>
      </c>
      <c r="AN24" s="17">
        <v>0.73337113510747898</v>
      </c>
      <c r="AO24" s="17">
        <v>0.84032686172531457</v>
      </c>
      <c r="AP24" s="17">
        <v>0.33333333333333298</v>
      </c>
      <c r="AQ24" s="17">
        <v>12.281034821877501</v>
      </c>
      <c r="AR24" s="17">
        <v>2.2444243630026963</v>
      </c>
      <c r="AS24" s="17">
        <v>10.954077339692649</v>
      </c>
      <c r="AT24" s="17">
        <v>11.162215750114967</v>
      </c>
      <c r="AU24" s="17">
        <v>-0.999999999999999</v>
      </c>
      <c r="AV24" s="17">
        <v>-0.999999999999999</v>
      </c>
      <c r="AW24" s="17">
        <v>-0.999999999999999</v>
      </c>
      <c r="AX24" s="17">
        <v>-0.999999999999999</v>
      </c>
      <c r="AY24" s="17">
        <v>8.2652749620559393E-2</v>
      </c>
      <c r="AZ24" s="17">
        <v>-0.18701927657997702</v>
      </c>
      <c r="BA24" s="17">
        <v>0.74384199873666224</v>
      </c>
      <c r="BB24" s="17">
        <v>-0.10691058635988726</v>
      </c>
      <c r="BC24" s="17">
        <v>0.41069571443154995</v>
      </c>
      <c r="BD24" s="17">
        <v>-1.674079605619256</v>
      </c>
      <c r="BE24" s="17">
        <v>12.188455806430326</v>
      </c>
      <c r="BF24" s="17">
        <v>-0.999999999999999</v>
      </c>
      <c r="BG24" s="22">
        <v>1264.1381203607195</v>
      </c>
    </row>
    <row r="25" spans="1:100" x14ac:dyDescent="0.25">
      <c r="A25">
        <v>59</v>
      </c>
      <c r="B25" t="s">
        <v>93</v>
      </c>
      <c r="C25" s="48">
        <v>2</v>
      </c>
      <c r="D25" s="22">
        <v>1536.1402832031249</v>
      </c>
      <c r="E25" s="17">
        <v>115.16773467400687</v>
      </c>
      <c r="F25" s="17">
        <v>47.600374709957563</v>
      </c>
      <c r="G25" s="17">
        <v>0.78681421454794676</v>
      </c>
      <c r="H25" s="17">
        <v>9.7143348946252939</v>
      </c>
      <c r="I25" s="17">
        <v>83.509280060610777</v>
      </c>
      <c r="J25" s="17">
        <v>18.97406024174694</v>
      </c>
      <c r="K25" s="17">
        <v>-0.99999999999999922</v>
      </c>
      <c r="L25" s="17">
        <v>-0.99999999999999922</v>
      </c>
      <c r="M25" s="17">
        <v>-0.99999999999999922</v>
      </c>
      <c r="N25" s="17">
        <v>0.35385824568145974</v>
      </c>
      <c r="O25" s="17">
        <v>-0.99999999999999922</v>
      </c>
      <c r="P25" s="17">
        <v>-0.99999999999999922</v>
      </c>
      <c r="Q25" s="17">
        <v>4.91919985190194</v>
      </c>
      <c r="R25" s="17">
        <v>-0.99999999999999922</v>
      </c>
      <c r="S25" s="17">
        <v>2.3586645140025695</v>
      </c>
      <c r="T25" s="17">
        <v>0.28111426965072656</v>
      </c>
      <c r="U25" s="17">
        <v>0.51652247675959773</v>
      </c>
      <c r="V25" s="17">
        <v>0.50912447143640649</v>
      </c>
      <c r="W25" s="17">
        <v>5.2426440012935007</v>
      </c>
      <c r="X25" s="17">
        <v>3.6902375076507075</v>
      </c>
      <c r="Y25" s="17">
        <v>0.22542835800809333</v>
      </c>
      <c r="Z25" s="17">
        <v>44.420693078295258</v>
      </c>
      <c r="AA25" s="17">
        <v>1.3537288545673525</v>
      </c>
      <c r="AB25" s="17">
        <v>2.2382649385180646</v>
      </c>
      <c r="AC25" s="17">
        <v>30.910262734845322</v>
      </c>
      <c r="AD25" s="17">
        <v>1.6837621210235487</v>
      </c>
      <c r="AE25" s="17">
        <v>1.3599447327710932</v>
      </c>
      <c r="AF25" s="17">
        <v>74.334029374255252</v>
      </c>
      <c r="AG25" s="17">
        <v>36.1152218268562</v>
      </c>
      <c r="AH25" s="17">
        <v>0.46278321718984067</v>
      </c>
      <c r="AI25" s="17">
        <v>0.58926133999816965</v>
      </c>
      <c r="AJ25" s="17">
        <v>0.33333333333333298</v>
      </c>
      <c r="AK25" s="17">
        <v>0.99733381019460077</v>
      </c>
      <c r="AL25" s="17">
        <v>1.036813886425779</v>
      </c>
      <c r="AM25" s="17">
        <v>0.33333333333333298</v>
      </c>
      <c r="AN25" s="17">
        <v>0.62223830599175245</v>
      </c>
      <c r="AO25" s="17">
        <v>0.71888853987489831</v>
      </c>
      <c r="AP25" s="17">
        <v>0.33333333333333298</v>
      </c>
      <c r="AQ25" s="17">
        <v>10.895555129044951</v>
      </c>
      <c r="AR25" s="17">
        <v>2.2444243630026963</v>
      </c>
      <c r="AS25" s="17">
        <v>9.190444130586366</v>
      </c>
      <c r="AT25" s="17">
        <v>9.9283077546211942</v>
      </c>
      <c r="AU25" s="17">
        <v>-0.99999999999999922</v>
      </c>
      <c r="AV25" s="17">
        <v>-0.99999999999999922</v>
      </c>
      <c r="AW25" s="17">
        <v>-0.99999999999999922</v>
      </c>
      <c r="AX25" s="17">
        <v>-0.99999999999999922</v>
      </c>
      <c r="AY25" s="17">
        <v>6.4079899591791556E-2</v>
      </c>
      <c r="AZ25" s="17">
        <v>-5.8930557675321737E-2</v>
      </c>
      <c r="BA25" s="17">
        <v>0.62070555658477755</v>
      </c>
      <c r="BB25" s="17">
        <v>-3.5577336755989231E-2</v>
      </c>
      <c r="BC25" s="17">
        <v>0.34241722994661594</v>
      </c>
      <c r="BD25" s="17">
        <v>0.22798321386138998</v>
      </c>
      <c r="BE25" s="17">
        <v>10.350930898985602</v>
      </c>
      <c r="BF25" s="17">
        <v>-0.99999999999999922</v>
      </c>
      <c r="BG25" s="22">
        <v>130.31487791046629</v>
      </c>
    </row>
    <row r="26" spans="1:100" x14ac:dyDescent="0.25">
      <c r="A26">
        <v>60</v>
      </c>
      <c r="B26" t="s">
        <v>94</v>
      </c>
      <c r="C26" s="48">
        <v>2</v>
      </c>
      <c r="D26" s="22">
        <v>1621.3516894531249</v>
      </c>
      <c r="E26" s="17">
        <v>112.60777412576527</v>
      </c>
      <c r="F26" s="17">
        <v>43.470534685758444</v>
      </c>
      <c r="G26" s="17">
        <v>0.75810942167277773</v>
      </c>
      <c r="H26" s="17">
        <v>9.4524971055447775</v>
      </c>
      <c r="I26" s="17">
        <v>81.499021363249909</v>
      </c>
      <c r="J26" s="17">
        <v>18.477559978756489</v>
      </c>
      <c r="K26" s="17">
        <v>-0.99999999999999933</v>
      </c>
      <c r="L26" s="17">
        <v>-0.99999999999999933</v>
      </c>
      <c r="M26" s="17">
        <v>-0.99999999999999933</v>
      </c>
      <c r="N26" s="17">
        <v>0.34670502075886989</v>
      </c>
      <c r="O26" s="17">
        <v>-0.99999999999999933</v>
      </c>
      <c r="P26" s="17">
        <v>-0.99999999999999933</v>
      </c>
      <c r="Q26" s="17">
        <v>4.8423573242157545</v>
      </c>
      <c r="R26" s="17">
        <v>-0.99999999999999933</v>
      </c>
      <c r="S26" s="17">
        <v>2.2584461998602632</v>
      </c>
      <c r="T26" s="17">
        <v>0.26986540401462017</v>
      </c>
      <c r="U26" s="17">
        <v>0.48281476855182803</v>
      </c>
      <c r="V26" s="17">
        <v>0.46495647493075487</v>
      </c>
      <c r="W26" s="17">
        <v>5.0188321137111691</v>
      </c>
      <c r="X26" s="17">
        <v>3.4144807528312682</v>
      </c>
      <c r="Y26" s="17">
        <v>0.21530785430144295</v>
      </c>
      <c r="Z26" s="17">
        <v>43.491476594536373</v>
      </c>
      <c r="AA26" s="17">
        <v>1.2852931325070167</v>
      </c>
      <c r="AB26" s="17">
        <v>2.1396208941223636</v>
      </c>
      <c r="AC26" s="17">
        <v>29.777726971317918</v>
      </c>
      <c r="AD26" s="17">
        <v>1.5973191826623738</v>
      </c>
      <c r="AE26" s="17">
        <v>1.2875533243889983</v>
      </c>
      <c r="AF26" s="17">
        <v>72.499820690891823</v>
      </c>
      <c r="AG26" s="17">
        <v>32.981383481491228</v>
      </c>
      <c r="AH26" s="17">
        <v>0.44110178136794065</v>
      </c>
      <c r="AI26" s="17">
        <v>0.56360948725774918</v>
      </c>
      <c r="AJ26" s="17">
        <v>0.33333333333333298</v>
      </c>
      <c r="AK26" s="17">
        <v>0.96839234538038022</v>
      </c>
      <c r="AL26" s="17">
        <v>1.0115361579485467</v>
      </c>
      <c r="AM26" s="17">
        <v>0.33333333333333298</v>
      </c>
      <c r="AN26" s="17">
        <v>0.59614773213418659</v>
      </c>
      <c r="AO26" s="17">
        <v>0.69037855294675321</v>
      </c>
      <c r="AP26" s="17">
        <v>0.33333333333333298</v>
      </c>
      <c r="AQ26" s="17">
        <v>10.570287064318881</v>
      </c>
      <c r="AR26" s="17">
        <v>2.2444243630026963</v>
      </c>
      <c r="AS26" s="17">
        <v>8.7763972385385873</v>
      </c>
      <c r="AT26" s="17">
        <v>9.6386240675772221</v>
      </c>
      <c r="AU26" s="17">
        <v>-0.99999999999999933</v>
      </c>
      <c r="AV26" s="17">
        <v>-0.99999999999999933</v>
      </c>
      <c r="AW26" s="17">
        <v>-0.99999999999999933</v>
      </c>
      <c r="AX26" s="17">
        <v>-0.99999999999999933</v>
      </c>
      <c r="AY26" s="17">
        <v>5.9719565032896653E-2</v>
      </c>
      <c r="AZ26" s="17">
        <v>-2.8859261844070505E-2</v>
      </c>
      <c r="BA26" s="17">
        <v>0.591796903182495</v>
      </c>
      <c r="BB26" s="17">
        <v>-1.8830481374915192E-2</v>
      </c>
      <c r="BC26" s="17">
        <v>0.32638753956159228</v>
      </c>
      <c r="BD26" s="17">
        <v>0.67452912534639875</v>
      </c>
      <c r="BE26" s="17">
        <v>9.9195365063990533</v>
      </c>
      <c r="BF26" s="17">
        <v>-0.99999999999999933</v>
      </c>
      <c r="BG26" s="22">
        <v>1641.7246651084458</v>
      </c>
    </row>
    <row r="27" spans="1:100" x14ac:dyDescent="0.25">
      <c r="A27">
        <v>61</v>
      </c>
      <c r="B27" t="s">
        <v>2889</v>
      </c>
      <c r="C27" s="48">
        <v>3</v>
      </c>
      <c r="D27" s="22">
        <v>1603.382888568874</v>
      </c>
      <c r="E27" s="47">
        <v>171.5308279279584</v>
      </c>
      <c r="F27" s="47">
        <v>128.84833468844536</v>
      </c>
      <c r="G27" s="47">
        <v>0.96009924772291766</v>
      </c>
      <c r="H27" s="47">
        <v>14.611232334908291</v>
      </c>
      <c r="I27" s="47">
        <v>119.49667255293139</v>
      </c>
      <c r="J27" s="47">
        <v>30.955293369576463</v>
      </c>
      <c r="K27" s="47">
        <v>-1.0000000000000004</v>
      </c>
      <c r="L27" s="47">
        <v>-1.0000000000000004</v>
      </c>
      <c r="M27" s="47">
        <v>-1.0000000000000004</v>
      </c>
      <c r="N27" s="47">
        <v>0.3505264233063452</v>
      </c>
      <c r="O27" s="47">
        <v>-1.0000000000000004</v>
      </c>
      <c r="P27" s="47">
        <v>-1.0000000000000004</v>
      </c>
      <c r="Q27" s="47">
        <v>4.4804990095336334</v>
      </c>
      <c r="R27" s="47">
        <v>-1.0000000000000004</v>
      </c>
      <c r="S27" s="47">
        <v>5.213993853615853</v>
      </c>
      <c r="T27" s="47">
        <v>0.45315263574844544</v>
      </c>
      <c r="U27" s="47">
        <v>-0.14862719092852811</v>
      </c>
      <c r="V27" s="47">
        <v>-0.18586321801733735</v>
      </c>
      <c r="W27" s="47">
        <v>10.130733325374655</v>
      </c>
      <c r="X27" s="47">
        <v>9.7121681248488994</v>
      </c>
      <c r="Y27" s="47">
        <v>0.35986612392736972</v>
      </c>
      <c r="Z27" s="47">
        <v>51.643350089476833</v>
      </c>
      <c r="AA27" s="47">
        <v>2.398072765785924</v>
      </c>
      <c r="AB27" s="47">
        <v>0.61658745686224892</v>
      </c>
      <c r="AC27" s="47">
        <v>47.000736160505816</v>
      </c>
      <c r="AD27" s="47">
        <v>3.7764748321668828</v>
      </c>
      <c r="AE27" s="47">
        <v>2.5767384052141598</v>
      </c>
      <c r="AF27" s="47">
        <v>101.83741211205908</v>
      </c>
      <c r="AG27" s="47">
        <v>77.48515550254848</v>
      </c>
      <c r="AH27" s="47">
        <v>1.287020909117738</v>
      </c>
      <c r="AI27" s="47">
        <v>1.4697770515729156</v>
      </c>
      <c r="AJ27" s="47">
        <v>0.33333333333333298</v>
      </c>
      <c r="AK27" s="47">
        <v>1.51807096661506</v>
      </c>
      <c r="AL27" s="47">
        <v>1.4466289517396618</v>
      </c>
      <c r="AM27" s="47">
        <v>0.33333333333333298</v>
      </c>
      <c r="AN27" s="47">
        <v>0.54029324019684599</v>
      </c>
      <c r="AO27" s="47">
        <v>0.61544608486189212</v>
      </c>
      <c r="AP27" s="47">
        <v>0.33333333333333298</v>
      </c>
      <c r="AQ27" s="47">
        <v>17.659260440872345</v>
      </c>
      <c r="AR27" s="47">
        <v>0.95614666907259016</v>
      </c>
      <c r="AS27" s="47">
        <v>14.818437034353277</v>
      </c>
      <c r="AT27" s="47">
        <v>15.180709666150598</v>
      </c>
      <c r="AU27" s="47">
        <v>-1.0000000000000004</v>
      </c>
      <c r="AV27" s="47">
        <v>-1.0000000000000004</v>
      </c>
      <c r="AW27" s="47">
        <v>-1.0000000000000004</v>
      </c>
      <c r="AX27" s="47">
        <v>-1.0000000000000004</v>
      </c>
      <c r="AY27" s="47">
        <v>-2.2501281501195618E-2</v>
      </c>
      <c r="AZ27" s="47">
        <v>0.16861857225296209</v>
      </c>
      <c r="BA27" s="47">
        <v>0.78371349481965691</v>
      </c>
      <c r="BB27" s="47">
        <v>0.49067269453809481</v>
      </c>
      <c r="BC27" s="47">
        <v>0.1022690925123142</v>
      </c>
      <c r="BD27" s="47">
        <v>13.109910224717177</v>
      </c>
      <c r="BE27" s="47">
        <v>6.4752947869061392</v>
      </c>
      <c r="BF27" s="47">
        <v>-1.0000000000000004</v>
      </c>
      <c r="CU27" t="e">
        <v>#N/A</v>
      </c>
      <c r="CV27" t="e">
        <v>#N/A</v>
      </c>
    </row>
    <row r="28" spans="1:100" x14ac:dyDescent="0.25">
      <c r="A28">
        <v>63</v>
      </c>
      <c r="B28" t="s">
        <v>95</v>
      </c>
      <c r="C28" s="48">
        <v>3</v>
      </c>
      <c r="D28" s="22">
        <v>1618.7448132726511</v>
      </c>
      <c r="E28" s="17">
        <v>108.87839660866329</v>
      </c>
      <c r="F28" s="17">
        <v>63.896612991963117</v>
      </c>
      <c r="G28" s="17">
        <v>0.67652738704131898</v>
      </c>
      <c r="H28" s="17">
        <v>6.5008718894925694</v>
      </c>
      <c r="I28" s="17">
        <v>87.894761229710497</v>
      </c>
      <c r="J28" s="17">
        <v>21.312804743774329</v>
      </c>
      <c r="K28" s="17">
        <v>-0.999999999999999</v>
      </c>
      <c r="L28" s="17">
        <v>-0.999999999999999</v>
      </c>
      <c r="M28" s="17">
        <v>-0.999999999999999</v>
      </c>
      <c r="N28" s="17">
        <v>0.31195081229087351</v>
      </c>
      <c r="O28" s="17">
        <v>-0.999999999999999</v>
      </c>
      <c r="P28" s="17">
        <v>-0.999999999999999</v>
      </c>
      <c r="Q28" s="17">
        <v>3.9995996369739371</v>
      </c>
      <c r="R28" s="17">
        <v>-0.999999999999999</v>
      </c>
      <c r="S28" s="17">
        <v>0.8295525183295912</v>
      </c>
      <c r="T28" s="17">
        <v>0.13792051344071776</v>
      </c>
      <c r="U28" s="17">
        <v>0.42108360792972777</v>
      </c>
      <c r="V28" s="17">
        <v>0.44594347110041666</v>
      </c>
      <c r="W28" s="17">
        <v>2.5012722525186346</v>
      </c>
      <c r="X28" s="17">
        <v>-1.6909298789557423</v>
      </c>
      <c r="Y28" s="17">
        <v>0.21682658851978726</v>
      </c>
      <c r="Z28" s="17">
        <v>50.526110171074762</v>
      </c>
      <c r="AA28" s="17">
        <v>-2.4086833627004887</v>
      </c>
      <c r="AB28" s="17">
        <v>-0.18014288683268123</v>
      </c>
      <c r="AC28" s="17">
        <v>32.035874903791424</v>
      </c>
      <c r="AD28" s="17">
        <v>-1.1738130663531405</v>
      </c>
      <c r="AE28" s="17">
        <v>0.81240975499214318</v>
      </c>
      <c r="AF28" s="17">
        <v>83.194251943025733</v>
      </c>
      <c r="AG28" s="17">
        <v>57.925989596392562</v>
      </c>
      <c r="AH28" s="17">
        <v>-5.4052982604098729E-2</v>
      </c>
      <c r="AI28" s="17">
        <v>-0.12329553059951512</v>
      </c>
      <c r="AJ28" s="17">
        <v>0.33333333333333298</v>
      </c>
      <c r="AK28" s="17">
        <v>0.85529399739506962</v>
      </c>
      <c r="AL28" s="17">
        <v>0.79424874122689715</v>
      </c>
      <c r="AM28" s="17">
        <v>0.33333333333333298</v>
      </c>
      <c r="AN28" s="17">
        <v>0.1949936645425483</v>
      </c>
      <c r="AO28" s="17">
        <v>0.26914864670958066</v>
      </c>
      <c r="AP28" s="17">
        <v>0.33333333333333298</v>
      </c>
      <c r="AQ28" s="17">
        <v>4.7005092866848122</v>
      </c>
      <c r="AR28" s="17">
        <v>0.95322483671637026</v>
      </c>
      <c r="AS28" s="17">
        <v>11.265026661365395</v>
      </c>
      <c r="AT28" s="17">
        <v>9.0945532456925697</v>
      </c>
      <c r="AU28" s="17">
        <v>-0.999999999999999</v>
      </c>
      <c r="AV28" s="17">
        <v>-0.999999999999999</v>
      </c>
      <c r="AW28" s="17">
        <v>-0.999999999999999</v>
      </c>
      <c r="AX28" s="17">
        <v>-0.999999999999999</v>
      </c>
      <c r="AY28" s="17">
        <v>4.3061159921610345E-2</v>
      </c>
      <c r="AZ28" s="17">
        <v>0.56146760478862323</v>
      </c>
      <c r="BA28" s="17">
        <v>0.14480947297276456</v>
      </c>
      <c r="BB28" s="17">
        <v>-0.12643635789961349</v>
      </c>
      <c r="BC28" s="17">
        <v>-0.30177983341217912</v>
      </c>
      <c r="BD28" s="17">
        <v>-0.35357092354722147</v>
      </c>
      <c r="BE28" s="17">
        <v>-6.8204484704406534</v>
      </c>
      <c r="BF28" s="17">
        <v>-0.999999999999999</v>
      </c>
      <c r="CU28" t="e">
        <v>#N/A</v>
      </c>
      <c r="CV28" t="e">
        <v>#N/A</v>
      </c>
    </row>
    <row r="29" spans="1:100" x14ac:dyDescent="0.25">
      <c r="A29">
        <v>66</v>
      </c>
      <c r="B29" t="s">
        <v>96</v>
      </c>
      <c r="C29" s="48">
        <v>2</v>
      </c>
      <c r="D29" s="22">
        <v>1526.7398144531251</v>
      </c>
      <c r="E29" s="17">
        <v>120.92828708845374</v>
      </c>
      <c r="F29" s="17">
        <v>56.893549145407654</v>
      </c>
      <c r="G29" s="17">
        <v>0.85140718806733695</v>
      </c>
      <c r="H29" s="17">
        <v>10.303535501297638</v>
      </c>
      <c r="I29" s="17">
        <v>88.032865629419376</v>
      </c>
      <c r="J29" s="17">
        <v>20.091310189488418</v>
      </c>
      <c r="K29" s="17">
        <v>-0.99999999999999911</v>
      </c>
      <c r="L29" s="17">
        <v>-0.99999999999999911</v>
      </c>
      <c r="M29" s="17">
        <v>-0.99999999999999911</v>
      </c>
      <c r="N29" s="17">
        <v>0.3699547933908417</v>
      </c>
      <c r="O29" s="17">
        <v>-0.99999999999999911</v>
      </c>
      <c r="P29" s="17">
        <v>-0.99999999999999911</v>
      </c>
      <c r="Q29" s="17">
        <v>5.0921147855710975</v>
      </c>
      <c r="R29" s="17">
        <v>-0.99999999999999911</v>
      </c>
      <c r="S29" s="17">
        <v>2.5841808220178661</v>
      </c>
      <c r="T29" s="17">
        <v>0.30642703478078737</v>
      </c>
      <c r="U29" s="17">
        <v>0.5923732628332794</v>
      </c>
      <c r="V29" s="17">
        <v>0.6085135261180028</v>
      </c>
      <c r="W29" s="17">
        <v>5.7462768054317941</v>
      </c>
      <c r="X29" s="17">
        <v>4.3107592734514677</v>
      </c>
      <c r="Y29" s="17">
        <v>0.24820202618153794</v>
      </c>
      <c r="Z29" s="17">
        <v>46.511662903098951</v>
      </c>
      <c r="AA29" s="17">
        <v>1.5077263699665147</v>
      </c>
      <c r="AB29" s="17">
        <v>2.4602387453037902</v>
      </c>
      <c r="AC29" s="17">
        <v>33.458751863522131</v>
      </c>
      <c r="AD29" s="17">
        <v>1.8782803832797348</v>
      </c>
      <c r="AE29" s="17">
        <v>1.5228435331557821</v>
      </c>
      <c r="AF29" s="17">
        <v>78.461458317176394</v>
      </c>
      <c r="AG29" s="17">
        <v>43.167143021219339</v>
      </c>
      <c r="AH29" s="17">
        <v>0.51157187823319594</v>
      </c>
      <c r="AI29" s="17">
        <v>0.64698443355926627</v>
      </c>
      <c r="AJ29" s="17">
        <v>0.33333333333333298</v>
      </c>
      <c r="AK29" s="17">
        <v>1.0624593548549295</v>
      </c>
      <c r="AL29" s="17">
        <v>1.0936951066896126</v>
      </c>
      <c r="AM29" s="17">
        <v>0.33333333333333298</v>
      </c>
      <c r="AN29" s="17">
        <v>0.68094863195077648</v>
      </c>
      <c r="AO29" s="17">
        <v>0.78304315122138379</v>
      </c>
      <c r="AP29" s="17">
        <v>0.33333333333333298</v>
      </c>
      <c r="AQ29" s="17">
        <v>11.627489742993305</v>
      </c>
      <c r="AR29" s="17">
        <v>2.2444243630026963</v>
      </c>
      <c r="AS29" s="17">
        <v>10.122153342010886</v>
      </c>
      <c r="AT29" s="17">
        <v>10.580168606138328</v>
      </c>
      <c r="AU29" s="17">
        <v>-0.99999999999999911</v>
      </c>
      <c r="AV29" s="17">
        <v>-0.99999999999999911</v>
      </c>
      <c r="AW29" s="17">
        <v>-0.99999999999999911</v>
      </c>
      <c r="AX29" s="17">
        <v>-0.99999999999999911</v>
      </c>
      <c r="AY29" s="17">
        <v>7.3891744461155387E-2</v>
      </c>
      <c r="AZ29" s="17">
        <v>-0.12659850510726506</v>
      </c>
      <c r="BA29" s="17">
        <v>0.68575726735013076</v>
      </c>
      <c r="BB29" s="17">
        <v>-7.3261955867054696E-2</v>
      </c>
      <c r="BC29" s="17">
        <v>0.3784880481917296</v>
      </c>
      <c r="BD29" s="17">
        <v>-0.77685693116868482</v>
      </c>
      <c r="BE29" s="17">
        <v>11.321676331566684</v>
      </c>
      <c r="BF29" s="17">
        <v>-0.99999999999999911</v>
      </c>
      <c r="BG29" s="22">
        <v>7027.3924382578507</v>
      </c>
    </row>
    <row r="30" spans="1:100" x14ac:dyDescent="0.25">
      <c r="A30">
        <v>67</v>
      </c>
      <c r="B30" t="s">
        <v>97</v>
      </c>
      <c r="C30" s="48">
        <v>3</v>
      </c>
      <c r="D30" s="22">
        <v>1679.7849880075253</v>
      </c>
      <c r="E30" s="17">
        <v>138.78550098270966</v>
      </c>
      <c r="F30" s="17">
        <v>41.912028313634437</v>
      </c>
      <c r="G30" s="17">
        <v>1.3438677450005587</v>
      </c>
      <c r="H30" s="17">
        <v>13.759544124985448</v>
      </c>
      <c r="I30" s="17">
        <v>88.094079543048025</v>
      </c>
      <c r="J30" s="17">
        <v>35.956070642415582</v>
      </c>
      <c r="K30" s="17">
        <v>-1.0000000000000002</v>
      </c>
      <c r="L30" s="17">
        <v>-1.0000000000000002</v>
      </c>
      <c r="M30" s="17">
        <v>-1.0000000000000002</v>
      </c>
      <c r="N30" s="17">
        <v>0.38058020841175888</v>
      </c>
      <c r="O30" s="17">
        <v>-1.0000000000000002</v>
      </c>
      <c r="P30" s="17">
        <v>-1.0000000000000002</v>
      </c>
      <c r="Q30" s="17">
        <v>5.9208114800964573</v>
      </c>
      <c r="R30" s="17">
        <v>-1.0000000000000002</v>
      </c>
      <c r="S30" s="17">
        <v>3.9240127946172216</v>
      </c>
      <c r="T30" s="17">
        <v>0.58939751020428699</v>
      </c>
      <c r="U30" s="17">
        <v>-4.6464721727275463E-3</v>
      </c>
      <c r="V30" s="17">
        <v>0.12223982024416227</v>
      </c>
      <c r="W30" s="17">
        <v>7.8387326448889878</v>
      </c>
      <c r="X30" s="17">
        <v>2.7788955350882665</v>
      </c>
      <c r="Y30" s="17">
        <v>0.34424839915068411</v>
      </c>
      <c r="Z30" s="17">
        <v>54.331031795158935</v>
      </c>
      <c r="AA30" s="17">
        <v>1.4268114396060376</v>
      </c>
      <c r="AB30" s="17">
        <v>1.3217942091082762</v>
      </c>
      <c r="AC30" s="17">
        <v>24.569233265647423</v>
      </c>
      <c r="AD30" s="17">
        <v>-0.79784103739706569</v>
      </c>
      <c r="AE30" s="17">
        <v>-0.36085922348853883</v>
      </c>
      <c r="AF30" s="17">
        <v>79.861200046426063</v>
      </c>
      <c r="AG30" s="17">
        <v>17.331525600998106</v>
      </c>
      <c r="AH30" s="17">
        <v>-8.1758228844503178E-2</v>
      </c>
      <c r="AI30" s="17">
        <v>2.4830511867433756E-2</v>
      </c>
      <c r="AJ30" s="17">
        <v>0.33333333333333298</v>
      </c>
      <c r="AK30" s="17">
        <v>1.4031640557515459</v>
      </c>
      <c r="AL30" s="17">
        <v>1.3591598309702917</v>
      </c>
      <c r="AM30" s="17">
        <v>0.33333333333333298</v>
      </c>
      <c r="AN30" s="17">
        <v>0.31299174404350077</v>
      </c>
      <c r="AO30" s="17">
        <v>0.26258555648666115</v>
      </c>
      <c r="AP30" s="17">
        <v>0.33333333333333298</v>
      </c>
      <c r="AQ30" s="17">
        <v>8.2328794966219352</v>
      </c>
      <c r="AR30" s="17">
        <v>-1.5944392824068743</v>
      </c>
      <c r="AS30" s="17">
        <v>23.518869367307008</v>
      </c>
      <c r="AT30" s="17">
        <v>14.031640557515468</v>
      </c>
      <c r="AU30" s="17">
        <v>-1.0000000000000002</v>
      </c>
      <c r="AV30" s="17">
        <v>-1.0000000000000002</v>
      </c>
      <c r="AW30" s="17">
        <v>-1.0000000000000002</v>
      </c>
      <c r="AX30" s="17">
        <v>-1.0000000000000002</v>
      </c>
      <c r="AY30" s="17">
        <v>0.4141935705273202</v>
      </c>
      <c r="AZ30" s="17">
        <v>1.2535176242162815</v>
      </c>
      <c r="BA30" s="17">
        <v>0.25602114265902759</v>
      </c>
      <c r="BB30" s="17">
        <v>4.6595700999723391E-2</v>
      </c>
      <c r="BC30" s="17">
        <v>-1.2712350926742525E-2</v>
      </c>
      <c r="BD30" s="17">
        <v>7.4324806460744943</v>
      </c>
      <c r="BE30" s="17">
        <v>0.96229694012657441</v>
      </c>
      <c r="BF30" s="17">
        <v>-1.0000000000000002</v>
      </c>
      <c r="CU30" t="e">
        <v>#N/A</v>
      </c>
      <c r="CV30" t="e">
        <v>#N/A</v>
      </c>
    </row>
    <row r="31" spans="1:100" x14ac:dyDescent="0.25">
      <c r="A31">
        <v>68</v>
      </c>
      <c r="B31" t="s">
        <v>98</v>
      </c>
      <c r="C31" s="48">
        <v>2</v>
      </c>
      <c r="D31" s="22">
        <v>1562.654580078125</v>
      </c>
      <c r="E31" s="17">
        <v>146.43203370793861</v>
      </c>
      <c r="F31" s="17">
        <v>98.037305688268845</v>
      </c>
      <c r="G31" s="17">
        <v>1.1373802530647503</v>
      </c>
      <c r="H31" s="17">
        <v>12.912108759468582</v>
      </c>
      <c r="I31" s="17">
        <v>108.06017757073957</v>
      </c>
      <c r="J31" s="17">
        <v>25.037721145904882</v>
      </c>
      <c r="K31" s="17">
        <v>-0.99999999999999845</v>
      </c>
      <c r="L31" s="17">
        <v>-0.99999999999999845</v>
      </c>
      <c r="M31" s="17">
        <v>-0.99999999999999845</v>
      </c>
      <c r="N31" s="17">
        <v>0.44121918692347917</v>
      </c>
      <c r="O31" s="17">
        <v>-0.99999999999999845</v>
      </c>
      <c r="P31" s="17">
        <v>-0.99999999999999845</v>
      </c>
      <c r="Q31" s="17">
        <v>5.8576626597582093</v>
      </c>
      <c r="R31" s="17">
        <v>-0.99999999999999845</v>
      </c>
      <c r="S31" s="17">
        <v>3.5826112440308</v>
      </c>
      <c r="T31" s="17">
        <v>0.41849447235788129</v>
      </c>
      <c r="U31" s="17">
        <v>0.92818814476377831</v>
      </c>
      <c r="V31" s="17">
        <v>1.0485396008730137</v>
      </c>
      <c r="W31" s="17">
        <v>7.976014945439152</v>
      </c>
      <c r="X31" s="17">
        <v>7.0580009871400486</v>
      </c>
      <c r="Y31" s="17">
        <v>0.34902809647909067</v>
      </c>
      <c r="Z31" s="17">
        <v>55.769032815581994</v>
      </c>
      <c r="AA31" s="17">
        <v>2.1895209844761663</v>
      </c>
      <c r="AB31" s="17">
        <v>3.4429854190825098</v>
      </c>
      <c r="AC31" s="17">
        <v>44.741701192701349</v>
      </c>
      <c r="AD31" s="17">
        <v>2.7394728725630086</v>
      </c>
      <c r="AE31" s="17">
        <v>2.2440468884468507</v>
      </c>
      <c r="AF31" s="17">
        <v>96.734862389708653</v>
      </c>
      <c r="AG31" s="17">
        <v>74.388178502220455</v>
      </c>
      <c r="AH31" s="17">
        <v>0.72757436543096954</v>
      </c>
      <c r="AI31" s="17">
        <v>0.90254241591231432</v>
      </c>
      <c r="AJ31" s="17">
        <v>0.33333333333333298</v>
      </c>
      <c r="AK31" s="17">
        <v>1.3507902769566864</v>
      </c>
      <c r="AL31" s="17">
        <v>1.3455258556604495</v>
      </c>
      <c r="AM31" s="17">
        <v>0.33333333333333298</v>
      </c>
      <c r="AN31" s="17">
        <v>0.94087739736764098</v>
      </c>
      <c r="AO31" s="17">
        <v>1.0670754513440099</v>
      </c>
      <c r="AP31" s="17">
        <v>0.33333333333333298</v>
      </c>
      <c r="AQ31" s="17">
        <v>14.867990582696482</v>
      </c>
      <c r="AR31" s="17">
        <v>2.2444243630026963</v>
      </c>
      <c r="AS31" s="17">
        <v>14.247118092200154</v>
      </c>
      <c r="AT31" s="17">
        <v>13.466158141892063</v>
      </c>
      <c r="AU31" s="17">
        <v>-0.99999999999999845</v>
      </c>
      <c r="AV31" s="17">
        <v>-0.99999999999999845</v>
      </c>
      <c r="AW31" s="17">
        <v>-0.99999999999999845</v>
      </c>
      <c r="AX31" s="17">
        <v>-0.99999999999999845</v>
      </c>
      <c r="AY31" s="17">
        <v>0.11733181538046075</v>
      </c>
      <c r="AZ31" s="17">
        <v>-0.42618543035367179</v>
      </c>
      <c r="BA31" s="17">
        <v>0.97376130397044269</v>
      </c>
      <c r="BB31" s="17">
        <v>-0.24010341621902931</v>
      </c>
      <c r="BC31" s="17">
        <v>0.53818471314590166</v>
      </c>
      <c r="BD31" s="17">
        <v>-5.2255949354724169</v>
      </c>
      <c r="BE31" s="17">
        <v>15.619466502259428</v>
      </c>
      <c r="BF31" s="17">
        <v>-0.99999999999999845</v>
      </c>
      <c r="BG31" s="22">
        <v>8814.0750237399461</v>
      </c>
    </row>
    <row r="32" spans="1:100" x14ac:dyDescent="0.25">
      <c r="A32">
        <v>69</v>
      </c>
      <c r="B32" t="s">
        <v>99</v>
      </c>
      <c r="C32" s="48">
        <v>2</v>
      </c>
      <c r="D32" s="22">
        <v>1555.5650390625001</v>
      </c>
      <c r="E32" s="17">
        <v>116.95767157601347</v>
      </c>
      <c r="F32" s="17">
        <v>50.487978998928128</v>
      </c>
      <c r="G32" s="17">
        <v>0.8068847457391457</v>
      </c>
      <c r="H32" s="17">
        <v>9.8974131539121295</v>
      </c>
      <c r="I32" s="17">
        <v>84.914862747210208</v>
      </c>
      <c r="J32" s="17">
        <v>19.321215647400763</v>
      </c>
      <c r="K32" s="17">
        <v>-0.99999999999999922</v>
      </c>
      <c r="L32" s="17">
        <v>-0.99999999999999922</v>
      </c>
      <c r="M32" s="17">
        <v>-0.99999999999999922</v>
      </c>
      <c r="N32" s="17">
        <v>0.35885981543849826</v>
      </c>
      <c r="O32" s="17">
        <v>-0.99999999999999922</v>
      </c>
      <c r="P32" s="17">
        <v>-0.99999999999999922</v>
      </c>
      <c r="Q32" s="17">
        <v>4.9729285220736132</v>
      </c>
      <c r="R32" s="17">
        <v>-0.99999999999999922</v>
      </c>
      <c r="S32" s="17">
        <v>2.4287376480840388</v>
      </c>
      <c r="T32" s="17">
        <v>0.28897953137189303</v>
      </c>
      <c r="U32" s="17">
        <v>0.54009107075398599</v>
      </c>
      <c r="V32" s="17">
        <v>0.54000695003064458</v>
      </c>
      <c r="W32" s="17">
        <v>5.3991343647745111</v>
      </c>
      <c r="X32" s="17">
        <v>3.8830479756744989</v>
      </c>
      <c r="Y32" s="17">
        <v>0.23250466356439231</v>
      </c>
      <c r="Z32" s="17">
        <v>45.070405776162936</v>
      </c>
      <c r="AA32" s="17">
        <v>1.4015794452396984</v>
      </c>
      <c r="AB32" s="17">
        <v>2.3072373355139186</v>
      </c>
      <c r="AC32" s="17">
        <v>31.702137264854141</v>
      </c>
      <c r="AD32" s="17">
        <v>1.7442034451669346</v>
      </c>
      <c r="AE32" s="17">
        <v>1.4105611586141971</v>
      </c>
      <c r="AF32" s="17">
        <v>75.61651703235151</v>
      </c>
      <c r="AG32" s="17">
        <v>38.306416883805454</v>
      </c>
      <c r="AH32" s="17">
        <v>0.47794298287168441</v>
      </c>
      <c r="AI32" s="17">
        <v>0.6071972405558782</v>
      </c>
      <c r="AJ32" s="17">
        <v>0.33333333333333298</v>
      </c>
      <c r="AK32" s="17">
        <v>1.0175698235599953</v>
      </c>
      <c r="AL32" s="17">
        <v>1.054488197473807</v>
      </c>
      <c r="AM32" s="17">
        <v>0.33333333333333298</v>
      </c>
      <c r="AN32" s="17">
        <v>0.64048096249451159</v>
      </c>
      <c r="AO32" s="17">
        <v>0.73882286179773637</v>
      </c>
      <c r="AP32" s="17">
        <v>0.33333333333333298</v>
      </c>
      <c r="AQ32" s="17">
        <v>11.122984146455934</v>
      </c>
      <c r="AR32" s="17">
        <v>2.2444243630026963</v>
      </c>
      <c r="AS32" s="17">
        <v>9.4799477370956673</v>
      </c>
      <c r="AT32" s="17">
        <v>10.13085600158754</v>
      </c>
      <c r="AU32" s="17">
        <v>-0.99999999999999922</v>
      </c>
      <c r="AV32" s="17">
        <v>-0.99999999999999922</v>
      </c>
      <c r="AW32" s="17">
        <v>-0.99999999999999922</v>
      </c>
      <c r="AX32" s="17">
        <v>-0.99999999999999922</v>
      </c>
      <c r="AY32" s="17">
        <v>6.7128666783700677E-2</v>
      </c>
      <c r="AZ32" s="17">
        <v>-7.9956554398781632E-2</v>
      </c>
      <c r="BA32" s="17">
        <v>0.64091862805090127</v>
      </c>
      <c r="BB32" s="17">
        <v>-4.7286819724288276E-2</v>
      </c>
      <c r="BC32" s="17">
        <v>0.35362526765157309</v>
      </c>
      <c r="BD32" s="17">
        <v>-8.4243865558337738E-2</v>
      </c>
      <c r="BE32" s="17">
        <v>10.652563962487219</v>
      </c>
      <c r="BF32" s="17">
        <v>-0.99999999999999922</v>
      </c>
      <c r="BG32" s="22">
        <v>948.75696721151724</v>
      </c>
    </row>
    <row r="33" spans="1:100" x14ac:dyDescent="0.25">
      <c r="A33">
        <v>70</v>
      </c>
      <c r="B33" t="s">
        <v>100</v>
      </c>
      <c r="C33" s="48">
        <v>3</v>
      </c>
      <c r="D33" s="22">
        <v>1606.5359260221026</v>
      </c>
      <c r="E33" s="17">
        <v>103.70473591789833</v>
      </c>
      <c r="F33" s="17">
        <v>25.258533572223154</v>
      </c>
      <c r="G33" s="17">
        <v>0.75414139350333098</v>
      </c>
      <c r="H33" s="17">
        <v>14.628037009363405</v>
      </c>
      <c r="I33" s="17">
        <v>73.797847182008283</v>
      </c>
      <c r="J33" s="17">
        <v>20.162468726624521</v>
      </c>
      <c r="K33" s="17">
        <v>-0.99999999999999989</v>
      </c>
      <c r="L33" s="17">
        <v>-0.99999999999999989</v>
      </c>
      <c r="M33" s="17">
        <v>-0.99999999999999989</v>
      </c>
      <c r="N33" s="17">
        <v>0.26903283582380211</v>
      </c>
      <c r="O33" s="17">
        <v>-0.99999999999999989</v>
      </c>
      <c r="P33" s="17">
        <v>-0.99999999999999989</v>
      </c>
      <c r="Q33" s="17">
        <v>4.8433302860632876</v>
      </c>
      <c r="R33" s="17">
        <v>-0.99999999999999989</v>
      </c>
      <c r="S33" s="17">
        <v>4.7531150349178004</v>
      </c>
      <c r="T33" s="17">
        <v>0.58454686839800873</v>
      </c>
      <c r="U33" s="17">
        <v>0.13923832673225733</v>
      </c>
      <c r="V33" s="17">
        <v>9.1271751808340684E-2</v>
      </c>
      <c r="W33" s="17">
        <v>9.7847067233001184</v>
      </c>
      <c r="X33" s="17">
        <v>9.9161868166403782</v>
      </c>
      <c r="Y33" s="17">
        <v>0.61653174463567362</v>
      </c>
      <c r="Z33" s="17">
        <v>22.916655655496374</v>
      </c>
      <c r="AA33" s="17">
        <v>-0.59258518009071193</v>
      </c>
      <c r="AB33" s="17">
        <v>-9.795466482874933E-2</v>
      </c>
      <c r="AC33" s="17">
        <v>43.539528987618397</v>
      </c>
      <c r="AD33" s="17">
        <v>0.15420946314244732</v>
      </c>
      <c r="AE33" s="17">
        <v>-0.67241831244130323</v>
      </c>
      <c r="AF33" s="17">
        <v>65.685811665844696</v>
      </c>
      <c r="AG33" s="17">
        <v>17.335252813115421</v>
      </c>
      <c r="AH33" s="17">
        <v>-2.0520411076922408E-2</v>
      </c>
      <c r="AI33" s="17">
        <v>-7.151549328508261E-2</v>
      </c>
      <c r="AJ33" s="17">
        <v>0.33333333333333298</v>
      </c>
      <c r="AK33" s="17">
        <v>1.3648697651150592</v>
      </c>
      <c r="AL33" s="17">
        <v>1.2990779728347821</v>
      </c>
      <c r="AM33" s="17">
        <v>0.33333333333333298</v>
      </c>
      <c r="AN33" s="17">
        <v>-0.16015935142032836</v>
      </c>
      <c r="AO33" s="17">
        <v>0.39484462368301365</v>
      </c>
      <c r="AP33" s="17">
        <v>0.33333333333333298</v>
      </c>
      <c r="AQ33" s="17">
        <v>8.1120355161635622</v>
      </c>
      <c r="AR33" s="17">
        <v>2.7342959850372504</v>
      </c>
      <c r="AS33" s="17">
        <v>3.7794750904366845</v>
      </c>
      <c r="AT33" s="17">
        <v>13.64869765115059</v>
      </c>
      <c r="AU33" s="17">
        <v>-0.99999999999999989</v>
      </c>
      <c r="AV33" s="17">
        <v>-0.99999999999999989</v>
      </c>
      <c r="AW33" s="17">
        <v>-0.99999999999999989</v>
      </c>
      <c r="AX33" s="17">
        <v>-0.99999999999999989</v>
      </c>
      <c r="AY33" s="17">
        <v>-9.7493620517536933E-2</v>
      </c>
      <c r="AZ33" s="17">
        <v>0.76386968999727645</v>
      </c>
      <c r="BA33" s="17">
        <v>-6.9448041336522867E-2</v>
      </c>
      <c r="BB33" s="17">
        <v>0.10706962470632131</v>
      </c>
      <c r="BC33" s="17">
        <v>-0.18145507173660855</v>
      </c>
      <c r="BD33" s="17">
        <v>6.4960890676444141</v>
      </c>
      <c r="BE33" s="17">
        <v>-4.8836170000978276</v>
      </c>
      <c r="BF33" s="17">
        <v>-0.99999999999999989</v>
      </c>
      <c r="CU33" t="e">
        <v>#N/A</v>
      </c>
      <c r="CV33" t="e">
        <v>#N/A</v>
      </c>
    </row>
    <row r="34" spans="1:100" x14ac:dyDescent="0.25">
      <c r="A34">
        <v>71</v>
      </c>
      <c r="B34" t="s">
        <v>101</v>
      </c>
      <c r="C34" s="48">
        <v>2</v>
      </c>
      <c r="D34" s="22">
        <v>1652.0974804687501</v>
      </c>
      <c r="E34" s="17">
        <v>165.16966619572841</v>
      </c>
      <c r="F34" s="17">
        <v>128.26567176991091</v>
      </c>
      <c r="G34" s="17">
        <v>1.3474849985861197</v>
      </c>
      <c r="H34" s="17">
        <v>14.828630585000695</v>
      </c>
      <c r="I34" s="17">
        <v>122.77426709153491</v>
      </c>
      <c r="J34" s="17">
        <v>28.671855064256235</v>
      </c>
      <c r="K34" s="17">
        <v>-0.999999999999998</v>
      </c>
      <c r="L34" s="17">
        <v>-0.999999999999998</v>
      </c>
      <c r="M34" s="17">
        <v>-0.999999999999998</v>
      </c>
      <c r="N34" s="17">
        <v>0.49357722025100592</v>
      </c>
      <c r="O34" s="17">
        <v>-0.999999999999998</v>
      </c>
      <c r="P34" s="17">
        <v>-0.999999999999998</v>
      </c>
      <c r="Q34" s="17">
        <v>6.4201115788267344</v>
      </c>
      <c r="R34" s="17">
        <v>-0.999999999999998</v>
      </c>
      <c r="S34" s="17">
        <v>4.3161592435241047</v>
      </c>
      <c r="T34" s="17">
        <v>0.50083054989574405</v>
      </c>
      <c r="U34" s="17">
        <v>1.17491173151463</v>
      </c>
      <c r="V34" s="17">
        <v>1.3718272729480214</v>
      </c>
      <c r="W34" s="17">
        <v>9.614206166314359</v>
      </c>
      <c r="X34" s="17">
        <v>9.0764026892215046</v>
      </c>
      <c r="Y34" s="17">
        <v>0.42310512832115821</v>
      </c>
      <c r="Z34" s="17">
        <v>62.570433323972622</v>
      </c>
      <c r="AA34" s="17">
        <v>2.6904362856451294</v>
      </c>
      <c r="AB34" s="17">
        <v>4.1650105503938022</v>
      </c>
      <c r="AC34" s="17">
        <v>53.031297269028144</v>
      </c>
      <c r="AD34" s="17">
        <v>3.3721920022734011</v>
      </c>
      <c r="AE34" s="17">
        <v>2.7739158375870727</v>
      </c>
      <c r="AF34" s="17">
        <v>110.16035374674703</v>
      </c>
      <c r="AG34" s="17">
        <v>97.326309807379289</v>
      </c>
      <c r="AH34" s="17">
        <v>0.88627164555796889</v>
      </c>
      <c r="AI34" s="17">
        <v>1.0903011646207896</v>
      </c>
      <c r="AJ34" s="17">
        <v>0.33333333333333298</v>
      </c>
      <c r="AK34" s="17">
        <v>1.5626273428519637</v>
      </c>
      <c r="AL34" s="17">
        <v>1.5305462016411178</v>
      </c>
      <c r="AM34" s="17">
        <v>0.33333333333333298</v>
      </c>
      <c r="AN34" s="17">
        <v>1.13184736550813</v>
      </c>
      <c r="AO34" s="17">
        <v>1.2757543146406403</v>
      </c>
      <c r="AP34" s="17">
        <v>0.33333333333333298</v>
      </c>
      <c r="AQ34" s="17">
        <v>17.248790341910794</v>
      </c>
      <c r="AR34" s="17">
        <v>2.2444243630026963</v>
      </c>
      <c r="AS34" s="17">
        <v>17.277734521516578</v>
      </c>
      <c r="AT34" s="17">
        <v>15.586498031218209</v>
      </c>
      <c r="AU34" s="17">
        <v>-0.999999999999998</v>
      </c>
      <c r="AV34" s="17">
        <v>-0.999999999999998</v>
      </c>
      <c r="AW34" s="17">
        <v>-0.999999999999998</v>
      </c>
      <c r="AX34" s="17">
        <v>-0.999999999999998</v>
      </c>
      <c r="AY34" s="17">
        <v>0.14924728632180082</v>
      </c>
      <c r="AZ34" s="17">
        <v>-0.64629229493196738</v>
      </c>
      <c r="BA34" s="17">
        <v>1.1853582067199557</v>
      </c>
      <c r="BB34" s="17">
        <v>-0.36268203239038932</v>
      </c>
      <c r="BC34" s="17">
        <v>0.65551403977710454</v>
      </c>
      <c r="BD34" s="17">
        <v>-8.4940879534912117</v>
      </c>
      <c r="BE34" s="17">
        <v>18.777057970273415</v>
      </c>
      <c r="BF34" s="17">
        <v>-0.999999999999998</v>
      </c>
      <c r="BG34" s="22">
        <v>1861.4305374468929</v>
      </c>
    </row>
    <row r="35" spans="1:100" x14ac:dyDescent="0.25">
      <c r="A35">
        <v>74</v>
      </c>
      <c r="B35" t="s">
        <v>102</v>
      </c>
      <c r="C35" s="48">
        <v>2</v>
      </c>
      <c r="D35" s="22">
        <v>1641.511728515625</v>
      </c>
      <c r="E35" s="17">
        <v>174.91682848145444</v>
      </c>
      <c r="F35" s="17">
        <v>143.99021914920769</v>
      </c>
      <c r="G35" s="17">
        <v>1.4567797588997544</v>
      </c>
      <c r="H35" s="17">
        <v>15.825589473471291</v>
      </c>
      <c r="I35" s="17">
        <v>130.42841542320656</v>
      </c>
      <c r="J35" s="17">
        <v>30.562301634457398</v>
      </c>
      <c r="K35" s="17">
        <v>-0.99999999999999778</v>
      </c>
      <c r="L35" s="17">
        <v>-0.99999999999999778</v>
      </c>
      <c r="M35" s="17">
        <v>-0.99999999999999778</v>
      </c>
      <c r="N35" s="17">
        <v>0.52081343849455486</v>
      </c>
      <c r="O35" s="17">
        <v>-0.99999999999999778</v>
      </c>
      <c r="P35" s="17">
        <v>-0.99999999999999778</v>
      </c>
      <c r="Q35" s="17">
        <v>6.7126928798616756</v>
      </c>
      <c r="R35" s="17">
        <v>-0.99999999999999778</v>
      </c>
      <c r="S35" s="17">
        <v>4.6977448787472396</v>
      </c>
      <c r="T35" s="17">
        <v>0.54366110014026614</v>
      </c>
      <c r="U35" s="17">
        <v>1.303255311811877</v>
      </c>
      <c r="V35" s="17">
        <v>1.5399988606202151</v>
      </c>
      <c r="W35" s="17">
        <v>10.466379763770043</v>
      </c>
      <c r="X35" s="17">
        <v>10.126358651416504</v>
      </c>
      <c r="Y35" s="17">
        <v>0.46163939093304573</v>
      </c>
      <c r="Z35" s="17">
        <v>66.108465920604203</v>
      </c>
      <c r="AA35" s="17">
        <v>2.9510083048198492</v>
      </c>
      <c r="AB35" s="17">
        <v>4.5406020843749424</v>
      </c>
      <c r="AC35" s="17">
        <v>57.343476958310006</v>
      </c>
      <c r="AD35" s="17">
        <v>3.7013272888465232</v>
      </c>
      <c r="AE35" s="17">
        <v>3.0495493062658077</v>
      </c>
      <c r="AF35" s="17">
        <v>117.14418391354849</v>
      </c>
      <c r="AG35" s="17">
        <v>109.25853702489842</v>
      </c>
      <c r="AH35" s="17">
        <v>0.96882466524757904</v>
      </c>
      <c r="AI35" s="17">
        <v>1.1879717212089254</v>
      </c>
      <c r="AJ35" s="17">
        <v>0.33333333333333298</v>
      </c>
      <c r="AK35" s="17">
        <v>1.6728232419741618</v>
      </c>
      <c r="AL35" s="17">
        <v>1.6267922636561527</v>
      </c>
      <c r="AM35" s="17">
        <v>0.33333333333333298</v>
      </c>
      <c r="AN35" s="17">
        <v>1.2311883720295385</v>
      </c>
      <c r="AO35" s="17">
        <v>1.3843073427501709</v>
      </c>
      <c r="AP35" s="17">
        <v>0.33333333333333298</v>
      </c>
      <c r="AQ35" s="17">
        <v>18.487262792365854</v>
      </c>
      <c r="AR35" s="17">
        <v>2.2444243630026963</v>
      </c>
      <c r="AS35" s="17">
        <v>18.854236258413394</v>
      </c>
      <c r="AT35" s="17">
        <v>16.689481399881672</v>
      </c>
      <c r="AU35" s="17">
        <v>-0.99999999999999778</v>
      </c>
      <c r="AV35" s="17">
        <v>-0.99999999999999778</v>
      </c>
      <c r="AW35" s="17">
        <v>-0.99999999999999778</v>
      </c>
      <c r="AX35" s="17">
        <v>-0.99999999999999778</v>
      </c>
      <c r="AY35" s="17">
        <v>0.16584945177110882</v>
      </c>
      <c r="AZ35" s="17">
        <v>-0.76079007530230047</v>
      </c>
      <c r="BA35" s="17">
        <v>1.2954291749492923</v>
      </c>
      <c r="BB35" s="17">
        <v>-0.42644642019981738</v>
      </c>
      <c r="BC35" s="17">
        <v>0.71654779034802252</v>
      </c>
      <c r="BD35" s="17">
        <v>-10.194331135075227</v>
      </c>
      <c r="BE35" s="17">
        <v>20.41961107781313</v>
      </c>
      <c r="BF35" s="17">
        <v>-0.99999999999999778</v>
      </c>
      <c r="BG35" s="22">
        <v>1779.8585098319661</v>
      </c>
    </row>
    <row r="36" spans="1:100" x14ac:dyDescent="0.25">
      <c r="A36">
        <v>75</v>
      </c>
      <c r="B36" t="s">
        <v>103</v>
      </c>
      <c r="C36" s="48">
        <v>2</v>
      </c>
      <c r="D36" s="22">
        <v>1582.4689062500001</v>
      </c>
      <c r="E36" s="17">
        <v>136.42743820626816</v>
      </c>
      <c r="F36" s="17">
        <v>81.897455815542685</v>
      </c>
      <c r="G36" s="17">
        <v>1.0251988986010814</v>
      </c>
      <c r="H36" s="17">
        <v>11.888819096429968</v>
      </c>
      <c r="I36" s="17">
        <v>100.20387481067357</v>
      </c>
      <c r="J36" s="17">
        <v>23.097345814298912</v>
      </c>
      <c r="K36" s="17">
        <v>-0.99999999999999878</v>
      </c>
      <c r="L36" s="17">
        <v>-0.99999999999999878</v>
      </c>
      <c r="M36" s="17">
        <v>-0.99999999999999878</v>
      </c>
      <c r="N36" s="17">
        <v>0.41326363036924385</v>
      </c>
      <c r="O36" s="17">
        <v>-0.99999999999999878</v>
      </c>
      <c r="P36" s="17">
        <v>-0.99999999999999878</v>
      </c>
      <c r="Q36" s="17">
        <v>5.5573539665815659</v>
      </c>
      <c r="R36" s="17">
        <v>-0.99999999999999878</v>
      </c>
      <c r="S36" s="17">
        <v>3.1909475148605138</v>
      </c>
      <c r="T36" s="17">
        <v>0.37453272043979491</v>
      </c>
      <c r="U36" s="17">
        <v>0.79645487014799854</v>
      </c>
      <c r="V36" s="17">
        <v>0.87592641764963808</v>
      </c>
      <c r="W36" s="17">
        <v>7.1013345112955024</v>
      </c>
      <c r="X36" s="17">
        <v>5.9803145396997488</v>
      </c>
      <c r="Y36" s="17">
        <v>0.30947610184864927</v>
      </c>
      <c r="Z36" s="17">
        <v>52.137556908706088</v>
      </c>
      <c r="AA36" s="17">
        <v>1.9220669733006048</v>
      </c>
      <c r="AB36" s="17">
        <v>3.0574741019234639</v>
      </c>
      <c r="AC36" s="17">
        <v>40.315632121812733</v>
      </c>
      <c r="AD36" s="17">
        <v>2.4016447631128743</v>
      </c>
      <c r="AE36" s="17">
        <v>1.9611336384139271</v>
      </c>
      <c r="AF36" s="17">
        <v>89.566581630340153</v>
      </c>
      <c r="AG36" s="17">
        <v>62.140808114213279</v>
      </c>
      <c r="AH36" s="17">
        <v>0.64284103020729466</v>
      </c>
      <c r="AI36" s="17">
        <v>0.80229227310733831</v>
      </c>
      <c r="AJ36" s="17">
        <v>0.33333333333333298</v>
      </c>
      <c r="AK36" s="17">
        <v>1.2376839836229898</v>
      </c>
      <c r="AL36" s="17">
        <v>1.2467378298881471</v>
      </c>
      <c r="AM36" s="17">
        <v>0.33333333333333298</v>
      </c>
      <c r="AN36" s="17">
        <v>0.838912686219768</v>
      </c>
      <c r="AO36" s="17">
        <v>0.95565541904315054</v>
      </c>
      <c r="AP36" s="17">
        <v>0.33333333333333298</v>
      </c>
      <c r="AQ36" s="17">
        <v>13.596808720370227</v>
      </c>
      <c r="AR36" s="17">
        <v>2.2444243630026963</v>
      </c>
      <c r="AS36" s="17">
        <v>12.628979220291685</v>
      </c>
      <c r="AT36" s="17">
        <v>12.334043776185077</v>
      </c>
      <c r="AU36" s="17">
        <v>-0.99999999999999878</v>
      </c>
      <c r="AV36" s="17">
        <v>-0.99999999999999878</v>
      </c>
      <c r="AW36" s="17">
        <v>-0.99999999999999878</v>
      </c>
      <c r="AX36" s="17">
        <v>-0.99999999999999878</v>
      </c>
      <c r="AY36" s="17">
        <v>0.1002911685846879</v>
      </c>
      <c r="AZ36" s="17">
        <v>-0.30866363838332705</v>
      </c>
      <c r="BA36" s="17">
        <v>0.86078324109111881</v>
      </c>
      <c r="BB36" s="17">
        <v>-0.17465494119166847</v>
      </c>
      <c r="BC36" s="17">
        <v>0.47553899447287973</v>
      </c>
      <c r="BD36" s="17">
        <v>-3.4804464719927992</v>
      </c>
      <c r="BE36" s="17">
        <v>13.933531770772333</v>
      </c>
      <c r="BF36" s="17">
        <v>-0.99999999999999878</v>
      </c>
      <c r="BG36" s="22">
        <v>5306.1673008366424</v>
      </c>
    </row>
    <row r="37" spans="1:100" x14ac:dyDescent="0.25">
      <c r="A37">
        <v>78</v>
      </c>
      <c r="B37" t="s">
        <v>104</v>
      </c>
      <c r="C37" s="48">
        <v>3</v>
      </c>
      <c r="D37" s="22">
        <v>1664.6363068291628</v>
      </c>
      <c r="E37" s="17">
        <v>161.00018093325582</v>
      </c>
      <c r="F37" s="17">
        <v>94.914347714053136</v>
      </c>
      <c r="G37" s="17">
        <v>1.0690256387190287</v>
      </c>
      <c r="H37" s="17">
        <v>13.87743546877847</v>
      </c>
      <c r="I37" s="17">
        <v>117.37391846284807</v>
      </c>
      <c r="J37" s="17">
        <v>33.621683871296959</v>
      </c>
      <c r="K37" s="17">
        <v>-1.0000000000000011</v>
      </c>
      <c r="L37" s="17">
        <v>-1.0000000000000011</v>
      </c>
      <c r="M37" s="17">
        <v>-1.0000000000000011</v>
      </c>
      <c r="N37" s="17">
        <v>0.3181771811843761</v>
      </c>
      <c r="O37" s="17">
        <v>-1.0000000000000011</v>
      </c>
      <c r="P37" s="17">
        <v>-1.0000000000000011</v>
      </c>
      <c r="Q37" s="17">
        <v>4.1758318908044636</v>
      </c>
      <c r="R37" s="17">
        <v>-1.0000000000000011</v>
      </c>
      <c r="S37" s="17">
        <v>4.9729419424986565</v>
      </c>
      <c r="T37" s="17">
        <v>0.43584306187994237</v>
      </c>
      <c r="U37" s="17">
        <v>-0.12214015351165254</v>
      </c>
      <c r="V37" s="17">
        <v>-0.21020261853403668</v>
      </c>
      <c r="W37" s="17">
        <v>9.7016035779740069</v>
      </c>
      <c r="X37" s="17">
        <v>7.678597438068004</v>
      </c>
      <c r="Y37" s="17">
        <v>0.23955696330412304</v>
      </c>
      <c r="Z37" s="17">
        <v>48.138578935155984</v>
      </c>
      <c r="AA37" s="17">
        <v>0.60754732959573932</v>
      </c>
      <c r="AB37" s="17">
        <v>2.4080282433831313</v>
      </c>
      <c r="AC37" s="17">
        <v>51.195199839853814</v>
      </c>
      <c r="AD37" s="17">
        <v>0.98216284867878689</v>
      </c>
      <c r="AE37" s="17">
        <v>1.9711535731516054</v>
      </c>
      <c r="AF37" s="17">
        <v>103.71296059154449</v>
      </c>
      <c r="AG37" s="17">
        <v>73.791447045986928</v>
      </c>
      <c r="AH37" s="17">
        <v>0.24203658897582342</v>
      </c>
      <c r="AI37" s="17">
        <v>0.51055940616681683</v>
      </c>
      <c r="AJ37" s="17">
        <v>0.33333333333333298</v>
      </c>
      <c r="AK37" s="17">
        <v>0.75601709940898498</v>
      </c>
      <c r="AL37" s="17">
        <v>1.2350609338141192</v>
      </c>
      <c r="AM37" s="17">
        <v>0.33333333333333298</v>
      </c>
      <c r="AN37" s="17">
        <v>1.0012155280051354</v>
      </c>
      <c r="AO37" s="17">
        <v>0.98657123427977189</v>
      </c>
      <c r="AP37" s="17">
        <v>0.33333333333333298</v>
      </c>
      <c r="AQ37" s="17">
        <v>13.660957871303538</v>
      </c>
      <c r="AR37" s="17">
        <v>-0.79111479797147854</v>
      </c>
      <c r="AS37" s="17">
        <v>26.852627675178603</v>
      </c>
      <c r="AT37" s="17">
        <v>7.5601709940898489</v>
      </c>
      <c r="AU37" s="17">
        <v>-1.0000000000000011</v>
      </c>
      <c r="AV37" s="17">
        <v>-1.0000000000000011</v>
      </c>
      <c r="AW37" s="17">
        <v>-1.0000000000000011</v>
      </c>
      <c r="AX37" s="17">
        <v>-1.0000000000000011</v>
      </c>
      <c r="AY37" s="17">
        <v>9.7333758496361153E-2</v>
      </c>
      <c r="AZ37" s="17">
        <v>0.34155025063965849</v>
      </c>
      <c r="BA37" s="17">
        <v>0.1766720514998191</v>
      </c>
      <c r="BB37" s="17">
        <v>6.2630594364883538E-2</v>
      </c>
      <c r="BC37" s="17">
        <v>-0.19039311871101663</v>
      </c>
      <c r="BD37" s="17">
        <v>3.2735161123203818</v>
      </c>
      <c r="BE37" s="17">
        <v>-3.8764677102763185</v>
      </c>
      <c r="BF37" s="17">
        <v>-1.0000000000000011</v>
      </c>
      <c r="CU37" t="e">
        <v>#N/A</v>
      </c>
      <c r="CV37" t="e">
        <v>#N/A</v>
      </c>
    </row>
    <row r="38" spans="1:100" x14ac:dyDescent="0.25">
      <c r="A38">
        <v>79</v>
      </c>
      <c r="B38" t="s">
        <v>105</v>
      </c>
      <c r="C38" s="48">
        <v>2</v>
      </c>
      <c r="D38" s="22">
        <v>1595.3968847656251</v>
      </c>
      <c r="E38" s="17">
        <v>126.91468699230411</v>
      </c>
      <c r="F38" s="17">
        <v>66.551070602433583</v>
      </c>
      <c r="G38" s="17">
        <v>0.91853258553722794</v>
      </c>
      <c r="H38" s="17">
        <v>10.915836232436904</v>
      </c>
      <c r="I38" s="17">
        <v>92.733802321924912</v>
      </c>
      <c r="J38" s="17">
        <v>21.252362897378521</v>
      </c>
      <c r="K38" s="17">
        <v>-0.999999999999999</v>
      </c>
      <c r="L38" s="17">
        <v>-0.999999999999999</v>
      </c>
      <c r="M38" s="17">
        <v>-0.999999999999999</v>
      </c>
      <c r="N38" s="17">
        <v>0.38668242031393074</v>
      </c>
      <c r="O38" s="17">
        <v>-0.999999999999999</v>
      </c>
      <c r="P38" s="17">
        <v>-0.999999999999999</v>
      </c>
      <c r="Q38" s="17">
        <v>5.2718090002605296</v>
      </c>
      <c r="R38" s="17">
        <v>-0.999999999999999</v>
      </c>
      <c r="S38" s="17">
        <v>2.8185386938833701</v>
      </c>
      <c r="T38" s="17">
        <v>0.33273220897914302</v>
      </c>
      <c r="U38" s="17">
        <v>0.67119784523265036</v>
      </c>
      <c r="V38" s="17">
        <v>0.7117992155073628</v>
      </c>
      <c r="W38" s="17">
        <v>6.2696549735929228</v>
      </c>
      <c r="X38" s="17">
        <v>4.9556091371226438</v>
      </c>
      <c r="Y38" s="17">
        <v>0.27186855590912473</v>
      </c>
      <c r="Z38" s="17">
        <v>48.684611026401598</v>
      </c>
      <c r="AA38" s="17">
        <v>1.6677614924778097</v>
      </c>
      <c r="AB38" s="17">
        <v>2.6909152290845495</v>
      </c>
      <c r="AC38" s="17">
        <v>36.107156734661466</v>
      </c>
      <c r="AD38" s="17">
        <v>2.0804249039245288</v>
      </c>
      <c r="AE38" s="17">
        <v>1.6921289233059695</v>
      </c>
      <c r="AF38" s="17">
        <v>82.750706717223267</v>
      </c>
      <c r="AG38" s="17">
        <v>50.49554094604742</v>
      </c>
      <c r="AH38" s="17">
        <v>0.56227334135094353</v>
      </c>
      <c r="AI38" s="17">
        <v>0.70697061142607653</v>
      </c>
      <c r="AJ38" s="17">
        <v>0.33333333333333298</v>
      </c>
      <c r="AK38" s="17">
        <v>1.1301382033825547</v>
      </c>
      <c r="AL38" s="17">
        <v>1.1528064048811422</v>
      </c>
      <c r="AM38" s="17">
        <v>0.33333333333333298</v>
      </c>
      <c r="AN38" s="17">
        <v>0.74196074752404884</v>
      </c>
      <c r="AO38" s="17">
        <v>0.84971300014646034</v>
      </c>
      <c r="AP38" s="17">
        <v>0.33333333333333298</v>
      </c>
      <c r="AQ38" s="17">
        <v>12.388120492845776</v>
      </c>
      <c r="AR38" s="17">
        <v>2.2444243630026963</v>
      </c>
      <c r="AS38" s="17">
        <v>11.09039102694198</v>
      </c>
      <c r="AT38" s="17">
        <v>11.257586231756907</v>
      </c>
      <c r="AU38" s="17">
        <v>-0.999999999999999</v>
      </c>
      <c r="AV38" s="17">
        <v>-0.999999999999999</v>
      </c>
      <c r="AW38" s="17">
        <v>-0.999999999999999</v>
      </c>
      <c r="AX38" s="17">
        <v>-0.999999999999999</v>
      </c>
      <c r="AY38" s="17">
        <v>8.4088271279529017E-2</v>
      </c>
      <c r="AZ38" s="17">
        <v>-0.19691943352802199</v>
      </c>
      <c r="BA38" s="17">
        <v>0.75335938726043206</v>
      </c>
      <c r="BB38" s="17">
        <v>-0.11242403338888241</v>
      </c>
      <c r="BC38" s="17">
        <v>0.41597305437495802</v>
      </c>
      <c r="BD38" s="17">
        <v>-1.8210927118391442</v>
      </c>
      <c r="BE38" s="17">
        <v>12.330480686803952</v>
      </c>
      <c r="BF38" s="17">
        <v>-0.999999999999999</v>
      </c>
      <c r="BG38" s="22">
        <v>2231.9662319799427</v>
      </c>
    </row>
    <row r="39" spans="1:100" x14ac:dyDescent="0.25">
      <c r="A39">
        <v>81</v>
      </c>
      <c r="B39" t="s">
        <v>106</v>
      </c>
      <c r="C39" s="48">
        <v>2</v>
      </c>
      <c r="D39" s="22">
        <v>1466.6211816406251</v>
      </c>
      <c r="E39" s="17">
        <v>37.17219733774094</v>
      </c>
      <c r="F39" s="17">
        <v>-78.225428356218842</v>
      </c>
      <c r="G39" s="17">
        <v>-8.7748382115063694E-2</v>
      </c>
      <c r="H39" s="17">
        <v>1.7367982609835693</v>
      </c>
      <c r="I39" s="17">
        <v>22.261770838931014</v>
      </c>
      <c r="J39" s="17">
        <v>3.8469502454083759</v>
      </c>
      <c r="K39" s="17">
        <v>-1.0000000000000011</v>
      </c>
      <c r="L39" s="17">
        <v>-1.0000000000000011</v>
      </c>
      <c r="M39" s="17">
        <v>-1.0000000000000011</v>
      </c>
      <c r="N39" s="17">
        <v>0.13591753487332178</v>
      </c>
      <c r="O39" s="17">
        <v>-1.0000000000000011</v>
      </c>
      <c r="P39" s="17">
        <v>-1.0000000000000011</v>
      </c>
      <c r="Q39" s="17">
        <v>2.578001960677522</v>
      </c>
      <c r="R39" s="17">
        <v>-1.0000000000000011</v>
      </c>
      <c r="S39" s="17">
        <v>-0.69473459710209151</v>
      </c>
      <c r="T39" s="17">
        <v>-6.1610277535840252E-2</v>
      </c>
      <c r="U39" s="17">
        <v>-0.51046632423771277</v>
      </c>
      <c r="V39" s="17">
        <v>-0.83656291538324012</v>
      </c>
      <c r="W39" s="17">
        <v>-1.5763393796099567</v>
      </c>
      <c r="X39" s="17">
        <v>-4.7113748847826704</v>
      </c>
      <c r="Y39" s="17">
        <v>-8.291784883328368E-2</v>
      </c>
      <c r="Z39" s="17">
        <v>16.109811880429906</v>
      </c>
      <c r="AA39" s="17">
        <v>-0.73133488548037096</v>
      </c>
      <c r="AB39" s="17">
        <v>-0.76717014638976466</v>
      </c>
      <c r="AC39" s="17">
        <v>-3.5952438010006347</v>
      </c>
      <c r="AD39" s="17">
        <v>-0.94993605492555266</v>
      </c>
      <c r="AE39" s="17">
        <v>-0.84563878654090074</v>
      </c>
      <c r="AF39" s="17">
        <v>18.450319781917273</v>
      </c>
      <c r="AG39" s="17">
        <v>-59.364923693209811</v>
      </c>
      <c r="AH39" s="17">
        <v>-0.19779541489588476</v>
      </c>
      <c r="AI39" s="17">
        <v>-0.19228587545956261</v>
      </c>
      <c r="AJ39" s="17">
        <v>0.33333333333333298</v>
      </c>
      <c r="AK39" s="17">
        <v>0.11556041683731566</v>
      </c>
      <c r="AL39" s="17">
        <v>0.26666529309053677</v>
      </c>
      <c r="AM39" s="17">
        <v>0.33333333333333298</v>
      </c>
      <c r="AN39" s="17">
        <v>-0.17267563470556324</v>
      </c>
      <c r="AO39" s="17">
        <v>-0.14973881121377258</v>
      </c>
      <c r="AP39" s="17">
        <v>0.33333333333333298</v>
      </c>
      <c r="AQ39" s="17">
        <v>0.98545807537623986</v>
      </c>
      <c r="AR39" s="17">
        <v>2.2444243630026963</v>
      </c>
      <c r="AS39" s="17">
        <v>-3.4245197405794077</v>
      </c>
      <c r="AT39" s="17">
        <v>1.1023768846845714</v>
      </c>
      <c r="AU39" s="17">
        <v>-1.0000000000000011</v>
      </c>
      <c r="AV39" s="17">
        <v>-1.0000000000000011</v>
      </c>
      <c r="AW39" s="17">
        <v>-1.0000000000000011</v>
      </c>
      <c r="AX39" s="17">
        <v>-1.0000000000000011</v>
      </c>
      <c r="AY39" s="17">
        <v>-6.8768490247848257E-2</v>
      </c>
      <c r="AZ39" s="17">
        <v>0.85726593541802076</v>
      </c>
      <c r="BA39" s="17">
        <v>-0.2600681558568716</v>
      </c>
      <c r="BB39" s="17">
        <v>0.47465708269114104</v>
      </c>
      <c r="BC39" s="17">
        <v>-0.14596698197910071</v>
      </c>
      <c r="BD39" s="17">
        <v>13.833110189552203</v>
      </c>
      <c r="BE39" s="17">
        <v>-2.7925675337349967</v>
      </c>
      <c r="BF39" s="17">
        <v>-1.0000000000000011</v>
      </c>
      <c r="BG39" s="22">
        <v>37.360848157537475</v>
      </c>
    </row>
    <row r="40" spans="1:100" x14ac:dyDescent="0.25">
      <c r="A40">
        <v>85</v>
      </c>
      <c r="B40" t="s">
        <v>107</v>
      </c>
      <c r="C40" s="48">
        <v>2</v>
      </c>
      <c r="D40" s="22">
        <v>1589.3418554687498</v>
      </c>
      <c r="E40" s="17">
        <v>137.28322844315554</v>
      </c>
      <c r="F40" s="17">
        <v>83.278053956027321</v>
      </c>
      <c r="G40" s="17">
        <v>1.0347948595666976</v>
      </c>
      <c r="H40" s="17">
        <v>11.976351001442021</v>
      </c>
      <c r="I40" s="17">
        <v>100.87590070107296</v>
      </c>
      <c r="J40" s="17">
        <v>23.263324965021024</v>
      </c>
      <c r="K40" s="17">
        <v>-0.99999999999999867</v>
      </c>
      <c r="L40" s="17">
        <v>-0.99999999999999867</v>
      </c>
      <c r="M40" s="17">
        <v>-0.99999999999999867</v>
      </c>
      <c r="N40" s="17">
        <v>0.4156549406787784</v>
      </c>
      <c r="O40" s="17">
        <v>-0.99999999999999867</v>
      </c>
      <c r="P40" s="17">
        <v>-0.99999999999999867</v>
      </c>
      <c r="Q40" s="17">
        <v>5.583042286277256</v>
      </c>
      <c r="R40" s="17">
        <v>-0.99999999999999867</v>
      </c>
      <c r="S40" s="17">
        <v>3.2244503181983273</v>
      </c>
      <c r="T40" s="17">
        <v>0.37829319612136364</v>
      </c>
      <c r="U40" s="17">
        <v>0.80772329676960131</v>
      </c>
      <c r="V40" s="17">
        <v>0.89069169995774877</v>
      </c>
      <c r="W40" s="17">
        <v>7.1761544253851399</v>
      </c>
      <c r="X40" s="17">
        <v>6.0724995300865432</v>
      </c>
      <c r="Y40" s="17">
        <v>0.3128593681534691</v>
      </c>
      <c r="Z40" s="17">
        <v>52.448192318811103</v>
      </c>
      <c r="AA40" s="17">
        <v>1.9449449128976828</v>
      </c>
      <c r="AB40" s="17">
        <v>3.0904506296980472</v>
      </c>
      <c r="AC40" s="17">
        <v>40.694236803833434</v>
      </c>
      <c r="AD40" s="17">
        <v>2.4305424829422546</v>
      </c>
      <c r="AE40" s="17">
        <v>1.9853339568799588</v>
      </c>
      <c r="AF40" s="17">
        <v>90.17975431564372</v>
      </c>
      <c r="AG40" s="17">
        <v>63.188444673217603</v>
      </c>
      <c r="AH40" s="17">
        <v>0.6500890954600298</v>
      </c>
      <c r="AI40" s="17">
        <v>0.81086764164120262</v>
      </c>
      <c r="AJ40" s="17">
        <v>0.33333333333333298</v>
      </c>
      <c r="AK40" s="17">
        <v>1.2473590635949223</v>
      </c>
      <c r="AL40" s="17">
        <v>1.2551881293493499</v>
      </c>
      <c r="AM40" s="17">
        <v>0.33333333333333298</v>
      </c>
      <c r="AN40" s="17">
        <v>0.84763471843914395</v>
      </c>
      <c r="AO40" s="17">
        <v>0.96518625672877523</v>
      </c>
      <c r="AP40" s="17">
        <v>0.33333333333333298</v>
      </c>
      <c r="AQ40" s="17">
        <v>13.70554525318712</v>
      </c>
      <c r="AR40" s="17">
        <v>2.2444243630026963</v>
      </c>
      <c r="AS40" s="17">
        <v>12.767394356443468</v>
      </c>
      <c r="AT40" s="17">
        <v>12.430884515128518</v>
      </c>
      <c r="AU40" s="17">
        <v>-0.99999999999999867</v>
      </c>
      <c r="AV40" s="17">
        <v>-0.99999999999999867</v>
      </c>
      <c r="AW40" s="17">
        <v>-0.99999999999999867</v>
      </c>
      <c r="AX40" s="17">
        <v>-0.99999999999999867</v>
      </c>
      <c r="AY40" s="17">
        <v>0.10174882063625099</v>
      </c>
      <c r="AZ40" s="17">
        <v>-0.31871641884535967</v>
      </c>
      <c r="BA40" s="17">
        <v>0.87044735226667125</v>
      </c>
      <c r="BB40" s="17">
        <v>-0.18025338502063004</v>
      </c>
      <c r="BC40" s="17">
        <v>0.48089769132516269</v>
      </c>
      <c r="BD40" s="17">
        <v>-3.6297259722699984</v>
      </c>
      <c r="BE40" s="17">
        <v>14.077746145356006</v>
      </c>
      <c r="BF40" s="17">
        <v>-0.99999999999999867</v>
      </c>
      <c r="BG40" s="22">
        <v>2055.7102067026008</v>
      </c>
    </row>
    <row r="41" spans="1:100" x14ac:dyDescent="0.25">
      <c r="A41">
        <v>86</v>
      </c>
      <c r="B41" t="s">
        <v>108</v>
      </c>
      <c r="C41" s="48">
        <v>2</v>
      </c>
      <c r="D41" s="22">
        <v>1621.8583203124999</v>
      </c>
      <c r="E41" s="17">
        <v>136.29423308520597</v>
      </c>
      <c r="F41" s="17">
        <v>81.682563503718299</v>
      </c>
      <c r="G41" s="17">
        <v>1.0237052719072528</v>
      </c>
      <c r="H41" s="17">
        <v>11.875194615217913</v>
      </c>
      <c r="I41" s="17">
        <v>100.09927290447146</v>
      </c>
      <c r="J41" s="17">
        <v>23.071510893645751</v>
      </c>
      <c r="K41" s="17">
        <v>-0.99999999999999878</v>
      </c>
      <c r="L41" s="17">
        <v>-0.99999999999999878</v>
      </c>
      <c r="M41" s="17">
        <v>-0.99999999999999878</v>
      </c>
      <c r="N41" s="17">
        <v>0.4128914190894829</v>
      </c>
      <c r="O41" s="17">
        <v>-0.99999999999999878</v>
      </c>
      <c r="P41" s="17">
        <v>-0.99999999999999878</v>
      </c>
      <c r="Q41" s="17">
        <v>5.553355538476807</v>
      </c>
      <c r="R41" s="17">
        <v>-0.99999999999999878</v>
      </c>
      <c r="S41" s="17">
        <v>3.1857327498606618</v>
      </c>
      <c r="T41" s="17">
        <v>0.37394739637693042</v>
      </c>
      <c r="U41" s="17">
        <v>0.7947009214960834</v>
      </c>
      <c r="V41" s="17">
        <v>0.873628177809321</v>
      </c>
      <c r="W41" s="17">
        <v>7.089688671830892</v>
      </c>
      <c r="X41" s="17">
        <v>5.9659657982964234</v>
      </c>
      <c r="Y41" s="17">
        <v>0.30894949102943936</v>
      </c>
      <c r="Z41" s="17">
        <v>52.089206009588878</v>
      </c>
      <c r="AA41" s="17">
        <v>1.9185059853594877</v>
      </c>
      <c r="AB41" s="17">
        <v>3.0523412525579463</v>
      </c>
      <c r="AC41" s="17">
        <v>40.256701696657728</v>
      </c>
      <c r="AD41" s="17">
        <v>2.3971467867369185</v>
      </c>
      <c r="AE41" s="17">
        <v>1.957366820083847</v>
      </c>
      <c r="AF41" s="17">
        <v>89.471140319774435</v>
      </c>
      <c r="AG41" s="17">
        <v>61.977741805839756</v>
      </c>
      <c r="AH41" s="17">
        <v>0.64171285724172233</v>
      </c>
      <c r="AI41" s="17">
        <v>0.80095750326016102</v>
      </c>
      <c r="AJ41" s="17">
        <v>0.33333333333333298</v>
      </c>
      <c r="AK41" s="17">
        <v>1.236178041929106</v>
      </c>
      <c r="AL41" s="17">
        <v>1.2454225272424486</v>
      </c>
      <c r="AM41" s="17">
        <v>0.33333333333333298</v>
      </c>
      <c r="AN41" s="17">
        <v>0.83755508793503441</v>
      </c>
      <c r="AO41" s="17">
        <v>0.95417192889215863</v>
      </c>
      <c r="AP41" s="17">
        <v>0.33333333333333298</v>
      </c>
      <c r="AQ41" s="17">
        <v>13.579883704877602</v>
      </c>
      <c r="AR41" s="17">
        <v>2.2444243630026963</v>
      </c>
      <c r="AS41" s="17">
        <v>12.607434682654757</v>
      </c>
      <c r="AT41" s="17">
        <v>12.318970360061952</v>
      </c>
      <c r="AU41" s="17">
        <v>-0.99999999999999878</v>
      </c>
      <c r="AV41" s="17">
        <v>-0.99999999999999878</v>
      </c>
      <c r="AW41" s="17">
        <v>-0.99999999999999878</v>
      </c>
      <c r="AX41" s="17">
        <v>-0.99999999999999878</v>
      </c>
      <c r="AY41" s="17">
        <v>0.10006428270818948</v>
      </c>
      <c r="AZ41" s="17">
        <v>-0.30709890700320891</v>
      </c>
      <c r="BA41" s="17">
        <v>0.85927900670795987</v>
      </c>
      <c r="BB41" s="17">
        <v>-0.17378353444285005</v>
      </c>
      <c r="BC41" s="17">
        <v>0.47470490472497606</v>
      </c>
      <c r="BD41" s="17">
        <v>-3.4572108786786639</v>
      </c>
      <c r="BE41" s="17">
        <v>13.911084572385036</v>
      </c>
      <c r="BF41" s="17">
        <v>-0.99999999999999878</v>
      </c>
      <c r="BG41" s="22">
        <v>1161.3117194331949</v>
      </c>
    </row>
    <row r="42" spans="1:100" x14ac:dyDescent="0.25">
      <c r="A42">
        <v>87</v>
      </c>
      <c r="B42" t="s">
        <v>2890</v>
      </c>
      <c r="C42" s="48">
        <v>2</v>
      </c>
      <c r="D42" s="22">
        <v>1472.7540332031249</v>
      </c>
      <c r="E42" s="17">
        <v>50.870742386853649</v>
      </c>
      <c r="F42" s="17">
        <v>-56.126337940165556</v>
      </c>
      <c r="G42" s="17">
        <v>6.585316404784386E-2</v>
      </c>
      <c r="H42" s="17">
        <v>3.1379123335200676</v>
      </c>
      <c r="I42" s="17">
        <v>33.018819163399854</v>
      </c>
      <c r="J42" s="17">
        <v>6.5037611967110385</v>
      </c>
      <c r="K42" s="17">
        <v>-1.0000000000000009</v>
      </c>
      <c r="L42" s="17">
        <v>-1.0000000000000009</v>
      </c>
      <c r="M42" s="17">
        <v>-1.0000000000000009</v>
      </c>
      <c r="N42" s="17">
        <v>0.1741949895457541</v>
      </c>
      <c r="O42" s="17">
        <v>-1.0000000000000009</v>
      </c>
      <c r="P42" s="17">
        <v>-1.0000000000000009</v>
      </c>
      <c r="Q42" s="17">
        <v>2.9891922143398064</v>
      </c>
      <c r="R42" s="17">
        <v>-1.0000000000000009</v>
      </c>
      <c r="S42" s="17">
        <v>-0.1584587189572102</v>
      </c>
      <c r="T42" s="17">
        <v>-1.4167355793190672E-3</v>
      </c>
      <c r="U42" s="17">
        <v>-0.33009379478461387</v>
      </c>
      <c r="V42" s="17">
        <v>-0.60021658173473325</v>
      </c>
      <c r="W42" s="17">
        <v>-0.37870481970259728</v>
      </c>
      <c r="X42" s="17">
        <v>-3.2357793600446367</v>
      </c>
      <c r="Y42" s="17">
        <v>-2.87622580213511E-2</v>
      </c>
      <c r="Z42" s="17">
        <v>21.082120485690467</v>
      </c>
      <c r="AA42" s="17">
        <v>-0.36513009288854659</v>
      </c>
      <c r="AB42" s="17">
        <v>-0.23931830628646278</v>
      </c>
      <c r="AC42" s="17">
        <v>2.4650418495215369</v>
      </c>
      <c r="AD42" s="17">
        <v>-0.48737326811557624</v>
      </c>
      <c r="AE42" s="17">
        <v>-0.4582668133392046</v>
      </c>
      <c r="AF42" s="17">
        <v>28.265310991756969</v>
      </c>
      <c r="AG42" s="17">
        <v>-42.595514578641115</v>
      </c>
      <c r="AH42" s="17">
        <v>-8.1776390485625072E-2</v>
      </c>
      <c r="AI42" s="17">
        <v>-5.5020845887437386E-2</v>
      </c>
      <c r="AJ42" s="17">
        <v>0.33333333333333298</v>
      </c>
      <c r="AK42" s="17">
        <v>0.2704284126809357</v>
      </c>
      <c r="AL42" s="17">
        <v>0.40192835506329089</v>
      </c>
      <c r="AM42" s="17">
        <v>0.33333333333333298</v>
      </c>
      <c r="AN42" s="17">
        <v>-3.3062974818845625E-2</v>
      </c>
      <c r="AO42" s="17">
        <v>2.8203133997186658E-3</v>
      </c>
      <c r="AP42" s="17">
        <v>0.33333333333333298</v>
      </c>
      <c r="AQ42" s="17">
        <v>2.7259924131996662</v>
      </c>
      <c r="AR42" s="17">
        <v>2.2444243630026963</v>
      </c>
      <c r="AS42" s="17">
        <v>-1.2089230951320671</v>
      </c>
      <c r="AT42" s="17">
        <v>2.6524964908990767</v>
      </c>
      <c r="AU42" s="17">
        <v>-1.0000000000000009</v>
      </c>
      <c r="AV42" s="17">
        <v>-1.0000000000000009</v>
      </c>
      <c r="AW42" s="17">
        <v>-1.0000000000000009</v>
      </c>
      <c r="AX42" s="17">
        <v>-1.0000000000000009</v>
      </c>
      <c r="AY42" s="17">
        <v>-4.5436005915129675E-2</v>
      </c>
      <c r="AZ42" s="17">
        <v>0.6963521272296318</v>
      </c>
      <c r="BA42" s="17">
        <v>-0.10537573639268633</v>
      </c>
      <c r="BB42" s="17">
        <v>0.38504337632906616</v>
      </c>
      <c r="BC42" s="17">
        <v>-6.0190880463237645E-2</v>
      </c>
      <c r="BD42" s="17">
        <v>11.443608800877985</v>
      </c>
      <c r="BE42" s="17">
        <v>-0.48414308366266923</v>
      </c>
      <c r="BF42" s="17">
        <v>-1.0000000000000009</v>
      </c>
      <c r="BG42" s="22">
        <v>687.19294518661638</v>
      </c>
    </row>
    <row r="43" spans="1:100" x14ac:dyDescent="0.25">
      <c r="A43">
        <v>88</v>
      </c>
      <c r="B43" t="s">
        <v>110</v>
      </c>
      <c r="C43" s="48">
        <v>3</v>
      </c>
      <c r="D43" s="22">
        <v>1687.2181311369343</v>
      </c>
      <c r="E43" s="17">
        <v>142.89240126888492</v>
      </c>
      <c r="F43" s="17">
        <v>122.50635058618097</v>
      </c>
      <c r="G43" s="17">
        <v>1.2359795557742168</v>
      </c>
      <c r="H43" s="17">
        <v>12.868305727159973</v>
      </c>
      <c r="I43" s="17">
        <v>113.17390659461441</v>
      </c>
      <c r="J43" s="17">
        <v>8.9822971926710675</v>
      </c>
      <c r="K43" s="17">
        <v>-0.99999999999999956</v>
      </c>
      <c r="L43" s="17">
        <v>-0.99999999999999956</v>
      </c>
      <c r="M43" s="17">
        <v>-0.99999999999999956</v>
      </c>
      <c r="N43" s="17">
        <v>0.35644340496809107</v>
      </c>
      <c r="O43" s="17">
        <v>-0.99999999999999956</v>
      </c>
      <c r="P43" s="17">
        <v>-0.99999999999999956</v>
      </c>
      <c r="Q43" s="17">
        <v>5.2370830931784154</v>
      </c>
      <c r="R43" s="17">
        <v>-0.99999999999999956</v>
      </c>
      <c r="S43" s="17">
        <v>3.3394925452240196</v>
      </c>
      <c r="T43" s="17">
        <v>0.34909490514700081</v>
      </c>
      <c r="U43" s="17">
        <v>0.47611877176675821</v>
      </c>
      <c r="V43" s="17">
        <v>0.78223971909288037</v>
      </c>
      <c r="W43" s="17">
        <v>7.6312226339815554</v>
      </c>
      <c r="X43" s="17">
        <v>6.2168072507087935</v>
      </c>
      <c r="Y43" s="17">
        <v>0.31691223855303341</v>
      </c>
      <c r="Z43" s="17">
        <v>41.945648109138929</v>
      </c>
      <c r="AA43" s="17">
        <v>1.2874940508453443</v>
      </c>
      <c r="AB43" s="17">
        <v>1.4572347206312184</v>
      </c>
      <c r="AC43" s="17">
        <v>58.653452572093634</v>
      </c>
      <c r="AD43" s="17">
        <v>1.0543542993116444</v>
      </c>
      <c r="AE43" s="17">
        <v>1.3447107988076339</v>
      </c>
      <c r="AF43" s="17">
        <v>103.40104620067133</v>
      </c>
      <c r="AG43" s="17">
        <v>99.80215593475495</v>
      </c>
      <c r="AH43" s="17">
        <v>0.30076002630444826</v>
      </c>
      <c r="AI43" s="17">
        <v>0.79584915681047308</v>
      </c>
      <c r="AJ43" s="17">
        <v>0.33333333333333298</v>
      </c>
      <c r="AK43" s="17">
        <v>0.72685070916942662</v>
      </c>
      <c r="AL43" s="17">
        <v>0.68664201938646408</v>
      </c>
      <c r="AM43" s="17">
        <v>0.33333333333333298</v>
      </c>
      <c r="AN43" s="17">
        <v>0.54217126228905155</v>
      </c>
      <c r="AO43" s="17">
        <v>0.47208090259165786</v>
      </c>
      <c r="AP43" s="17">
        <v>0.33333333333333298</v>
      </c>
      <c r="AQ43" s="17">
        <v>9.7728603939429703</v>
      </c>
      <c r="AR43" s="17">
        <v>3.6672459723188084</v>
      </c>
      <c r="AS43" s="17">
        <v>-1.953455871342008</v>
      </c>
      <c r="AT43" s="17">
        <v>7.2685070916942616</v>
      </c>
      <c r="AU43" s="17">
        <v>-0.99999999999999956</v>
      </c>
      <c r="AV43" s="17">
        <v>-0.99999999999999956</v>
      </c>
      <c r="AW43" s="17">
        <v>-0.99999999999999956</v>
      </c>
      <c r="AX43" s="17">
        <v>-0.99999999999999956</v>
      </c>
      <c r="AY43" s="17">
        <v>-3.7653333976469833E-2</v>
      </c>
      <c r="AZ43" s="17">
        <v>-0.12493938807021673</v>
      </c>
      <c r="BA43" s="17">
        <v>0.28896663420362639</v>
      </c>
      <c r="BB43" s="17">
        <v>-0.13151192272065024</v>
      </c>
      <c r="BC43" s="17">
        <v>0.25654242296810015</v>
      </c>
      <c r="BD43" s="17">
        <v>-3.9124950083673404</v>
      </c>
      <c r="BE43" s="17">
        <v>7.8583937452206358</v>
      </c>
      <c r="BF43" s="17">
        <v>-0.99999999999999956</v>
      </c>
      <c r="CU43" t="e">
        <v>#N/A</v>
      </c>
      <c r="CV43" t="e">
        <v>#N/A</v>
      </c>
    </row>
    <row r="44" spans="1:100" x14ac:dyDescent="0.25">
      <c r="A44">
        <v>93</v>
      </c>
      <c r="B44" t="s">
        <v>111</v>
      </c>
      <c r="C44" s="48">
        <v>2</v>
      </c>
      <c r="D44" s="22">
        <v>1555.513720703125</v>
      </c>
      <c r="E44" s="17">
        <v>146.75305242439495</v>
      </c>
      <c r="F44" s="17">
        <v>98.555187084780655</v>
      </c>
      <c r="G44" s="17">
        <v>1.1409798303204473</v>
      </c>
      <c r="H44" s="17">
        <v>12.944943183822556</v>
      </c>
      <c r="I44" s="17">
        <v>108.3122637473079</v>
      </c>
      <c r="J44" s="17">
        <v>25.099982213660368</v>
      </c>
      <c r="K44" s="17">
        <v>-0.99999999999999845</v>
      </c>
      <c r="L44" s="17">
        <v>-0.99999999999999845</v>
      </c>
      <c r="M44" s="17">
        <v>-0.99999999999999845</v>
      </c>
      <c r="N44" s="17">
        <v>0.44211620038907756</v>
      </c>
      <c r="O44" s="17">
        <v>-0.99999999999999845</v>
      </c>
      <c r="P44" s="17">
        <v>-0.99999999999999845</v>
      </c>
      <c r="Q44" s="17">
        <v>5.8672987026355203</v>
      </c>
      <c r="R44" s="17">
        <v>-0.99999999999999845</v>
      </c>
      <c r="S44" s="17">
        <v>3.5951786074589132</v>
      </c>
      <c r="T44" s="17">
        <v>0.41990507863092463</v>
      </c>
      <c r="U44" s="17">
        <v>0.93241508694496789</v>
      </c>
      <c r="V44" s="17">
        <v>1.0540782618326257</v>
      </c>
      <c r="W44" s="17">
        <v>8.0040809267405848</v>
      </c>
      <c r="X44" s="17">
        <v>7.092580847969197</v>
      </c>
      <c r="Y44" s="17">
        <v>0.35029720631440919</v>
      </c>
      <c r="Z44" s="17">
        <v>55.885556440577417</v>
      </c>
      <c r="AA44" s="17">
        <v>2.1981028150323692</v>
      </c>
      <c r="AB44" s="17">
        <v>3.4553553692912047</v>
      </c>
      <c r="AC44" s="17">
        <v>44.883721028670386</v>
      </c>
      <c r="AD44" s="17">
        <v>2.7503128056777908</v>
      </c>
      <c r="AE44" s="17">
        <v>2.2531247615481571</v>
      </c>
      <c r="AF44" s="17">
        <v>96.964871917648793</v>
      </c>
      <c r="AG44" s="17">
        <v>74.781161419047748</v>
      </c>
      <c r="AH44" s="17">
        <v>0.73029321463482078</v>
      </c>
      <c r="AI44" s="17">
        <v>0.90575915487616809</v>
      </c>
      <c r="AJ44" s="17">
        <v>0.33333333333333298</v>
      </c>
      <c r="AK44" s="17">
        <v>1.3544195328424498</v>
      </c>
      <c r="AL44" s="17">
        <v>1.3486956794908469</v>
      </c>
      <c r="AM44" s="17">
        <v>0.33333333333333298</v>
      </c>
      <c r="AN44" s="17">
        <v>0.94414915190195159</v>
      </c>
      <c r="AO44" s="17">
        <v>1.0706505999595413</v>
      </c>
      <c r="AP44" s="17">
        <v>0.33333333333333298</v>
      </c>
      <c r="AQ44" s="17">
        <v>14.908779155283792</v>
      </c>
      <c r="AR44" s="17">
        <v>2.2444243630026963</v>
      </c>
      <c r="AS44" s="17">
        <v>14.299039518071041</v>
      </c>
      <c r="AT44" s="17">
        <v>13.502484438192635</v>
      </c>
      <c r="AU44" s="17">
        <v>-0.99999999999999845</v>
      </c>
      <c r="AV44" s="17">
        <v>-0.99999999999999845</v>
      </c>
      <c r="AW44" s="17">
        <v>-0.99999999999999845</v>
      </c>
      <c r="AX44" s="17">
        <v>-0.99999999999999845</v>
      </c>
      <c r="AY44" s="17">
        <v>0.11787860076134414</v>
      </c>
      <c r="AZ44" s="17">
        <v>-0.42995636690054878</v>
      </c>
      <c r="BA44" s="17">
        <v>0.9773864453094594</v>
      </c>
      <c r="BB44" s="17">
        <v>-0.24220346968383966</v>
      </c>
      <c r="BC44" s="17">
        <v>0.54019483421441872</v>
      </c>
      <c r="BD44" s="17">
        <v>-5.2815917341114478</v>
      </c>
      <c r="BE44" s="17">
        <v>15.673563302418994</v>
      </c>
      <c r="BF44" s="17">
        <v>-0.99999999999999845</v>
      </c>
      <c r="BG44" s="22">
        <v>3281.2573937069701</v>
      </c>
    </row>
    <row r="45" spans="1:100" x14ac:dyDescent="0.25">
      <c r="A45">
        <v>94</v>
      </c>
      <c r="B45" t="s">
        <v>112</v>
      </c>
      <c r="C45" s="48">
        <v>3</v>
      </c>
      <c r="D45" s="22">
        <v>1525.0957252735893</v>
      </c>
      <c r="E45" s="17">
        <v>96.163528152430416</v>
      </c>
      <c r="F45" s="17">
        <v>49.17553928704838</v>
      </c>
      <c r="G45" s="17">
        <v>0.60486263935919493</v>
      </c>
      <c r="H45" s="17">
        <v>4.0735570588576255</v>
      </c>
      <c r="I45" s="17">
        <v>60.415005643789392</v>
      </c>
      <c r="J45" s="17">
        <v>21.771589333616301</v>
      </c>
      <c r="K45" s="17">
        <v>-0.999999999999999</v>
      </c>
      <c r="L45" s="17">
        <v>-0.999999999999999</v>
      </c>
      <c r="M45" s="17">
        <v>-0.999999999999999</v>
      </c>
      <c r="N45" s="17">
        <v>0.30738852612276879</v>
      </c>
      <c r="O45" s="17">
        <v>-0.999999999999999</v>
      </c>
      <c r="P45" s="17">
        <v>-0.999999999999999</v>
      </c>
      <c r="Q45" s="17">
        <v>4.2866422693295725</v>
      </c>
      <c r="R45" s="17">
        <v>-0.999999999999999</v>
      </c>
      <c r="S45" s="17">
        <v>-6.2718439903129364E-2</v>
      </c>
      <c r="T45" s="17">
        <v>-3.091283614313307E-4</v>
      </c>
      <c r="U45" s="17">
        <v>-4.3824165332845118E-2</v>
      </c>
      <c r="V45" s="17">
        <v>-6.9614389433474101E-3</v>
      </c>
      <c r="W45" s="17">
        <v>-0.21308521047194917</v>
      </c>
      <c r="X45" s="17">
        <v>-1.4407473329699254</v>
      </c>
      <c r="Y45" s="17">
        <v>2.8543744705796698E-2</v>
      </c>
      <c r="Z45" s="17">
        <v>28.572597194547733</v>
      </c>
      <c r="AA45" s="17">
        <v>1.7774727886117967</v>
      </c>
      <c r="AB45" s="17">
        <v>0.50046031026114268</v>
      </c>
      <c r="AC45" s="17">
        <v>22.933341987318506</v>
      </c>
      <c r="AD45" s="17">
        <v>0.13067368340995439</v>
      </c>
      <c r="AE45" s="17">
        <v>-0.30894594203031123</v>
      </c>
      <c r="AF45" s="17">
        <v>51.697453550097094</v>
      </c>
      <c r="AG45" s="17">
        <v>10.373940890980132</v>
      </c>
      <c r="AH45" s="17">
        <v>0.18674052771196395</v>
      </c>
      <c r="AI45" s="17">
        <v>0.32544157139587893</v>
      </c>
      <c r="AJ45" s="17">
        <v>0.33333333333333298</v>
      </c>
      <c r="AK45" s="17">
        <v>0.77712848527790879</v>
      </c>
      <c r="AL45" s="17">
        <v>0.6282616453085752</v>
      </c>
      <c r="AM45" s="17">
        <v>0.33333333333333298</v>
      </c>
      <c r="AN45" s="17">
        <v>0.55179471791604739</v>
      </c>
      <c r="AO45" s="17">
        <v>0.7898072020340059</v>
      </c>
      <c r="AP45" s="17">
        <v>0.33333333333333298</v>
      </c>
      <c r="AQ45" s="17">
        <v>8.7175520936922979</v>
      </c>
      <c r="AR45" s="17">
        <v>1.8583793113222473</v>
      </c>
      <c r="AS45" s="17">
        <v>12.141925169514955</v>
      </c>
      <c r="AT45" s="17">
        <v>7.7712848527790888</v>
      </c>
      <c r="AU45" s="17">
        <v>-0.999999999999999</v>
      </c>
      <c r="AV45" s="17">
        <v>-0.999999999999999</v>
      </c>
      <c r="AW45" s="17">
        <v>-0.999999999999999</v>
      </c>
      <c r="AX45" s="17">
        <v>-0.999999999999999</v>
      </c>
      <c r="AY45" s="17">
        <v>1.6794147007128946E-3</v>
      </c>
      <c r="AZ45" s="17">
        <v>-0.47566279277282075</v>
      </c>
      <c r="BA45" s="17">
        <v>0.36812337456514693</v>
      </c>
      <c r="BB45" s="17">
        <v>-8.899441766361775E-2</v>
      </c>
      <c r="BC45" s="17">
        <v>0.32222986652074959</v>
      </c>
      <c r="BD45" s="17">
        <v>-4.6031744054545491</v>
      </c>
      <c r="BE45" s="17">
        <v>9.8963635358444719</v>
      </c>
      <c r="BF45" s="17">
        <v>-0.999999999999999</v>
      </c>
      <c r="CU45" t="e">
        <v>#N/A</v>
      </c>
      <c r="CV45" t="e">
        <v>#N/A</v>
      </c>
    </row>
    <row r="46" spans="1:100" x14ac:dyDescent="0.25">
      <c r="A46">
        <v>95</v>
      </c>
      <c r="B46" t="s">
        <v>113</v>
      </c>
      <c r="C46" s="48">
        <v>3</v>
      </c>
      <c r="D46" s="22">
        <v>1677.6766239677927</v>
      </c>
      <c r="E46" s="17">
        <v>155.49275900777187</v>
      </c>
      <c r="F46" s="17">
        <v>156.97696948429009</v>
      </c>
      <c r="G46" s="17">
        <v>1.2492534023056197</v>
      </c>
      <c r="H46" s="17">
        <v>9.2920293448687499</v>
      </c>
      <c r="I46" s="17">
        <v>128.07689116083625</v>
      </c>
      <c r="J46" s="17">
        <v>9.3867430704146813</v>
      </c>
      <c r="K46" s="17">
        <v>-1.0000000000000009</v>
      </c>
      <c r="L46" s="17">
        <v>-1.0000000000000009</v>
      </c>
      <c r="M46" s="17">
        <v>-1.0000000000000009</v>
      </c>
      <c r="N46" s="17">
        <v>0.179382684030303</v>
      </c>
      <c r="O46" s="17">
        <v>-1.0000000000000009</v>
      </c>
      <c r="P46" s="17">
        <v>-1.0000000000000009</v>
      </c>
      <c r="Q46" s="17">
        <v>4.3098012195435391</v>
      </c>
      <c r="R46" s="17">
        <v>-1.0000000000000009</v>
      </c>
      <c r="S46" s="17">
        <v>2.4792356968937574</v>
      </c>
      <c r="T46" s="17">
        <v>0.25321056570009121</v>
      </c>
      <c r="U46" s="17">
        <v>1.1878365768849061E-2</v>
      </c>
      <c r="V46" s="17">
        <v>-1.063335499793347E-2</v>
      </c>
      <c r="W46" s="17">
        <v>4.9822281253252143</v>
      </c>
      <c r="X46" s="17">
        <v>4.5008620091707305</v>
      </c>
      <c r="Y46" s="17">
        <v>0.16819363615922658</v>
      </c>
      <c r="Z46" s="17">
        <v>42.556705350798723</v>
      </c>
      <c r="AA46" s="17">
        <v>-1.5884617868966675</v>
      </c>
      <c r="AB46" s="17">
        <v>2.1456919560163721</v>
      </c>
      <c r="AC46" s="17">
        <v>73.2681536534744</v>
      </c>
      <c r="AD46" s="17">
        <v>-0.62801765410173005</v>
      </c>
      <c r="AE46" s="17">
        <v>0.95643219478371932</v>
      </c>
      <c r="AF46" s="17">
        <v>118.92698315507316</v>
      </c>
      <c r="AG46" s="17">
        <v>129.1862357472514</v>
      </c>
      <c r="AH46" s="17">
        <v>-0.29441753316779584</v>
      </c>
      <c r="AI46" s="17">
        <v>-6.9356946255903579E-2</v>
      </c>
      <c r="AJ46" s="17">
        <v>0.33333333333333298</v>
      </c>
      <c r="AK46" s="17">
        <v>0.7569103458302805</v>
      </c>
      <c r="AL46" s="17">
        <v>0.98642196933097537</v>
      </c>
      <c r="AM46" s="17">
        <v>0.33333333333333298</v>
      </c>
      <c r="AN46" s="17">
        <v>0.61905099316082357</v>
      </c>
      <c r="AO46" s="17">
        <v>0.91291657807753368</v>
      </c>
      <c r="AP46" s="17">
        <v>0.33333333333333298</v>
      </c>
      <c r="AQ46" s="17">
        <v>9.1499080057630309</v>
      </c>
      <c r="AR46" s="17">
        <v>2.6432556580922624</v>
      </c>
      <c r="AS46" s="17">
        <v>-0.8256160459803803</v>
      </c>
      <c r="AT46" s="17">
        <v>7.5691034583028038</v>
      </c>
      <c r="AU46" s="17">
        <v>-1.0000000000000009</v>
      </c>
      <c r="AV46" s="17">
        <v>-1.0000000000000009</v>
      </c>
      <c r="AW46" s="17">
        <v>-1.0000000000000009</v>
      </c>
      <c r="AX46" s="17">
        <v>-1.0000000000000009</v>
      </c>
      <c r="AY46" s="17">
        <v>4.2289321446781075E-3</v>
      </c>
      <c r="AZ46" s="17">
        <v>0.15859577661130425</v>
      </c>
      <c r="BA46" s="17">
        <v>-0.16646648458714913</v>
      </c>
      <c r="BB46" s="17">
        <v>0.13495319496181638</v>
      </c>
      <c r="BC46" s="17">
        <v>0.38277711418351523</v>
      </c>
      <c r="BD46" s="17">
        <v>4.1668087571019292</v>
      </c>
      <c r="BE46" s="17">
        <v>8.7370954316521345</v>
      </c>
      <c r="BF46" s="17">
        <v>-1.0000000000000009</v>
      </c>
      <c r="CU46" t="e">
        <v>#N/A</v>
      </c>
      <c r="CV46" t="e">
        <v>#N/A</v>
      </c>
    </row>
    <row r="47" spans="1:100" x14ac:dyDescent="0.25">
      <c r="A47">
        <v>97</v>
      </c>
      <c r="B47" t="s">
        <v>114</v>
      </c>
      <c r="C47" s="48">
        <v>2</v>
      </c>
      <c r="D47" s="22">
        <v>1448.46119140625</v>
      </c>
      <c r="E47" s="17">
        <v>53.223024151865957</v>
      </c>
      <c r="F47" s="17">
        <v>-52.331534388206748</v>
      </c>
      <c r="G47" s="17">
        <v>9.2229258357225119E-2</v>
      </c>
      <c r="H47" s="17">
        <v>3.3785083290592604</v>
      </c>
      <c r="I47" s="17">
        <v>34.865994066156645</v>
      </c>
      <c r="J47" s="17">
        <v>6.9599824911206269</v>
      </c>
      <c r="K47" s="17">
        <v>-1.0000000000000009</v>
      </c>
      <c r="L47" s="17">
        <v>-1.0000000000000009</v>
      </c>
      <c r="M47" s="17">
        <v>-1.0000000000000009</v>
      </c>
      <c r="N47" s="17">
        <v>0.18076790355335376</v>
      </c>
      <c r="O47" s="17">
        <v>-1.0000000000000009</v>
      </c>
      <c r="P47" s="17">
        <v>-1.0000000000000009</v>
      </c>
      <c r="Q47" s="17">
        <v>3.059800832420982</v>
      </c>
      <c r="R47" s="17">
        <v>-1.0000000000000009</v>
      </c>
      <c r="S47" s="17">
        <v>-6.6370693210426213E-2</v>
      </c>
      <c r="T47" s="17">
        <v>8.9195571151375608E-3</v>
      </c>
      <c r="U47" s="17">
        <v>-0.29912065052582598</v>
      </c>
      <c r="V47" s="17">
        <v>-0.55963174817206884</v>
      </c>
      <c r="W47" s="17">
        <v>-0.17304984493568876</v>
      </c>
      <c r="X47" s="17">
        <v>-2.9823935856481154</v>
      </c>
      <c r="Y47" s="17">
        <v>-1.9462788020438215E-2</v>
      </c>
      <c r="Z47" s="17">
        <v>21.935953562140135</v>
      </c>
      <c r="AA47" s="17">
        <v>-0.30224627181225927</v>
      </c>
      <c r="AB47" s="17">
        <v>-0.14867683643316476</v>
      </c>
      <c r="AC47" s="17">
        <v>3.5056997716132301</v>
      </c>
      <c r="AD47" s="17">
        <v>-0.40794308011492708</v>
      </c>
      <c r="AE47" s="17">
        <v>-0.39174821405933358</v>
      </c>
      <c r="AF47" s="17">
        <v>29.950718074325749</v>
      </c>
      <c r="AG47" s="17">
        <v>-39.715911297503879</v>
      </c>
      <c r="AH47" s="17">
        <v>-6.1853877946057956E-2</v>
      </c>
      <c r="AI47" s="17">
        <v>-3.1450019578602439E-2</v>
      </c>
      <c r="AJ47" s="17">
        <v>0.33333333333333298</v>
      </c>
      <c r="AK47" s="17">
        <v>0.29702197873491215</v>
      </c>
      <c r="AL47" s="17">
        <v>0.4251554082297036</v>
      </c>
      <c r="AM47" s="17">
        <v>0.33333333333333298</v>
      </c>
      <c r="AN47" s="17">
        <v>-9.0890189834655355E-3</v>
      </c>
      <c r="AO47" s="17">
        <v>2.901740554548643E-2</v>
      </c>
      <c r="AP47" s="17">
        <v>0.33333333333333298</v>
      </c>
      <c r="AQ47" s="17">
        <v>3.0248728541195602</v>
      </c>
      <c r="AR47" s="17">
        <v>2.2444243630026963</v>
      </c>
      <c r="AS47" s="17">
        <v>-0.82846607805302952</v>
      </c>
      <c r="AT47" s="17">
        <v>2.9186793643512208</v>
      </c>
      <c r="AU47" s="17">
        <v>-1.0000000000000009</v>
      </c>
      <c r="AV47" s="17">
        <v>-1.0000000000000009</v>
      </c>
      <c r="AW47" s="17">
        <v>-1.0000000000000009</v>
      </c>
      <c r="AX47" s="17">
        <v>-1.0000000000000009</v>
      </c>
      <c r="AY47" s="17">
        <v>-4.1429406876216088E-2</v>
      </c>
      <c r="AZ47" s="17">
        <v>0.66872038857540472</v>
      </c>
      <c r="BA47" s="17">
        <v>-7.8812319899428218E-2</v>
      </c>
      <c r="BB47" s="17">
        <v>0.36965512256818001</v>
      </c>
      <c r="BC47" s="17">
        <v>-4.5461611132355001E-2</v>
      </c>
      <c r="BD47" s="17">
        <v>11.033289272497559</v>
      </c>
      <c r="BE47" s="17">
        <v>-8.7745895468916757E-2</v>
      </c>
      <c r="BF47" s="17">
        <v>-1.0000000000000009</v>
      </c>
      <c r="BG47" s="22">
        <v>-5.1430779897871162</v>
      </c>
    </row>
    <row r="48" spans="1:100" x14ac:dyDescent="0.25">
      <c r="A48">
        <v>100</v>
      </c>
      <c r="B48" t="s">
        <v>115</v>
      </c>
      <c r="C48" s="48">
        <v>2</v>
      </c>
      <c r="D48" s="22">
        <v>1512.9263671874999</v>
      </c>
      <c r="E48" s="17">
        <v>118.26873947599005</v>
      </c>
      <c r="F48" s="17">
        <v>52.60305092512835</v>
      </c>
      <c r="G48" s="17">
        <v>0.82158572718198886</v>
      </c>
      <c r="H48" s="17">
        <v>10.031511751837829</v>
      </c>
      <c r="I48" s="17">
        <v>85.944404257359224</v>
      </c>
      <c r="J48" s="17">
        <v>19.57549517431919</v>
      </c>
      <c r="K48" s="17">
        <v>-0.99999999999999922</v>
      </c>
      <c r="L48" s="17">
        <v>-0.99999999999999922</v>
      </c>
      <c r="M48" s="17">
        <v>-0.99999999999999922</v>
      </c>
      <c r="N48" s="17">
        <v>0.36252329516820025</v>
      </c>
      <c r="O48" s="17">
        <v>-0.99999999999999922</v>
      </c>
      <c r="P48" s="17">
        <v>-0.99999999999999922</v>
      </c>
      <c r="Q48" s="17">
        <v>5.0122829455125286</v>
      </c>
      <c r="R48" s="17">
        <v>-0.99999999999999922</v>
      </c>
      <c r="S48" s="17">
        <v>2.4800638354161046</v>
      </c>
      <c r="T48" s="17">
        <v>0.29474056806317284</v>
      </c>
      <c r="U48" s="17">
        <v>0.55735426422129897</v>
      </c>
      <c r="V48" s="17">
        <v>0.5626273152017458</v>
      </c>
      <c r="W48" s="17">
        <v>5.5137582333508899</v>
      </c>
      <c r="X48" s="17">
        <v>4.0242750854804719</v>
      </c>
      <c r="Y48" s="17">
        <v>0.23768781669950498</v>
      </c>
      <c r="Z48" s="17">
        <v>45.546298228811153</v>
      </c>
      <c r="AA48" s="17">
        <v>1.4366283753752254</v>
      </c>
      <c r="AB48" s="17">
        <v>2.3577572703699077</v>
      </c>
      <c r="AC48" s="17">
        <v>32.282158424225578</v>
      </c>
      <c r="AD48" s="17">
        <v>1.7884746593240577</v>
      </c>
      <c r="AE48" s="17">
        <v>1.4476359689385405</v>
      </c>
      <c r="AF48" s="17">
        <v>76.555895620926975</v>
      </c>
      <c r="AG48" s="17">
        <v>39.911392734369201</v>
      </c>
      <c r="AH48" s="17">
        <v>0.48904699560774811</v>
      </c>
      <c r="AI48" s="17">
        <v>0.62033467766442751</v>
      </c>
      <c r="AJ48" s="17">
        <v>0.33333333333333298</v>
      </c>
      <c r="AK48" s="17">
        <v>1.0323920150669266</v>
      </c>
      <c r="AL48" s="17">
        <v>1.0674340291639035</v>
      </c>
      <c r="AM48" s="17">
        <v>0.33333333333333298</v>
      </c>
      <c r="AN48" s="17">
        <v>0.65384308789918566</v>
      </c>
      <c r="AO48" s="17">
        <v>0.75342407458436211</v>
      </c>
      <c r="AP48" s="17">
        <v>0.33333333333333298</v>
      </c>
      <c r="AQ48" s="17">
        <v>11.289568166214666</v>
      </c>
      <c r="AR48" s="17">
        <v>2.2444243630026963</v>
      </c>
      <c r="AS48" s="17">
        <v>9.6919992820391148</v>
      </c>
      <c r="AT48" s="17">
        <v>10.279215703259931</v>
      </c>
      <c r="AU48" s="17">
        <v>-0.99999999999999922</v>
      </c>
      <c r="AV48" s="17">
        <v>-0.99999999999999922</v>
      </c>
      <c r="AW48" s="17">
        <v>-0.99999999999999922</v>
      </c>
      <c r="AX48" s="17">
        <v>-0.99999999999999922</v>
      </c>
      <c r="AY48" s="17">
        <v>6.9361785054703848E-2</v>
      </c>
      <c r="AZ48" s="17">
        <v>-9.5357381845959877E-2</v>
      </c>
      <c r="BA48" s="17">
        <v>0.65572401539693481</v>
      </c>
      <c r="BB48" s="17">
        <v>-5.5863617726412768E-2</v>
      </c>
      <c r="BC48" s="17">
        <v>0.36183477405385067</v>
      </c>
      <c r="BD48" s="17">
        <v>-0.31293958152001977</v>
      </c>
      <c r="BE48" s="17">
        <v>10.873499922120898</v>
      </c>
      <c r="BF48" s="17">
        <v>-0.99999999999999922</v>
      </c>
      <c r="BG48" s="22">
        <v>1115.7131625952406</v>
      </c>
    </row>
    <row r="49" spans="1:100" x14ac:dyDescent="0.25">
      <c r="A49">
        <v>101</v>
      </c>
      <c r="B49" t="s">
        <v>116</v>
      </c>
      <c r="C49" s="48">
        <v>2</v>
      </c>
      <c r="D49" s="22">
        <v>1519.5814746093749</v>
      </c>
      <c r="E49" s="17">
        <v>118.92222634934976</v>
      </c>
      <c r="F49" s="17">
        <v>53.657284454915924</v>
      </c>
      <c r="G49" s="17">
        <v>0.82891326406896049</v>
      </c>
      <c r="H49" s="17">
        <v>10.098351671785494</v>
      </c>
      <c r="I49" s="17">
        <v>86.457567505786969</v>
      </c>
      <c r="J49" s="17">
        <v>19.702237910533142</v>
      </c>
      <c r="K49" s="17">
        <v>-0.99999999999999922</v>
      </c>
      <c r="L49" s="17">
        <v>-0.99999999999999922</v>
      </c>
      <c r="M49" s="17">
        <v>-0.99999999999999922</v>
      </c>
      <c r="N49" s="17">
        <v>0.36434931494507256</v>
      </c>
      <c r="O49" s="17">
        <v>-0.99999999999999922</v>
      </c>
      <c r="P49" s="17">
        <v>-0.99999999999999922</v>
      </c>
      <c r="Q49" s="17">
        <v>5.0318987099793659</v>
      </c>
      <c r="R49" s="17">
        <v>-0.99999999999999922</v>
      </c>
      <c r="S49" s="17">
        <v>2.5056467893437429</v>
      </c>
      <c r="T49" s="17">
        <v>0.29761209123505605</v>
      </c>
      <c r="U49" s="17">
        <v>0.56595890653109837</v>
      </c>
      <c r="V49" s="17">
        <v>0.57390217877683758</v>
      </c>
      <c r="W49" s="17">
        <v>5.57089119609806</v>
      </c>
      <c r="X49" s="17">
        <v>4.0946681310446138</v>
      </c>
      <c r="Y49" s="17">
        <v>0.2402713003897623</v>
      </c>
      <c r="Z49" s="17">
        <v>45.783501405658157</v>
      </c>
      <c r="AA49" s="17">
        <v>1.454098115706201</v>
      </c>
      <c r="AB49" s="17">
        <v>2.3829383569268789</v>
      </c>
      <c r="AC49" s="17">
        <v>32.571263369840437</v>
      </c>
      <c r="AD49" s="17">
        <v>1.8105411421659405</v>
      </c>
      <c r="AE49" s="17">
        <v>1.4661154861929044</v>
      </c>
      <c r="AF49" s="17">
        <v>77.024118187248831</v>
      </c>
      <c r="AG49" s="17">
        <v>40.711374680705845</v>
      </c>
      <c r="AH49" s="17">
        <v>0.49458166438025508</v>
      </c>
      <c r="AI49" s="17">
        <v>0.62688288367281142</v>
      </c>
      <c r="AJ49" s="17">
        <v>0.33333333333333298</v>
      </c>
      <c r="AK49" s="17">
        <v>1.0397799677308401</v>
      </c>
      <c r="AL49" s="17">
        <v>1.0738867316321383</v>
      </c>
      <c r="AM49" s="17">
        <v>0.33333333333333298</v>
      </c>
      <c r="AN49" s="17">
        <v>0.66050328723157481</v>
      </c>
      <c r="AO49" s="17">
        <v>0.76070188292011842</v>
      </c>
      <c r="AP49" s="17">
        <v>0.33333333333333298</v>
      </c>
      <c r="AQ49" s="17">
        <v>11.37260007495545</v>
      </c>
      <c r="AR49" s="17">
        <v>2.2444243630026963</v>
      </c>
      <c r="AS49" s="17">
        <v>9.7976939612381599</v>
      </c>
      <c r="AT49" s="17">
        <v>10.353163908063209</v>
      </c>
      <c r="AU49" s="17">
        <v>-0.99999999999999922</v>
      </c>
      <c r="AV49" s="17">
        <v>-0.99999999999999922</v>
      </c>
      <c r="AW49" s="17">
        <v>-0.99999999999999922</v>
      </c>
      <c r="AX49" s="17">
        <v>-0.99999999999999922</v>
      </c>
      <c r="AY49" s="17">
        <v>7.0474857441562219E-2</v>
      </c>
      <c r="AZ49" s="17">
        <v>-0.10303374900878104</v>
      </c>
      <c r="BA49" s="17">
        <v>0.66310359221809856</v>
      </c>
      <c r="BB49" s="17">
        <v>-6.013862507724968E-2</v>
      </c>
      <c r="BC49" s="17">
        <v>0.36592670908692326</v>
      </c>
      <c r="BD49" s="17">
        <v>-0.42693035833427384</v>
      </c>
      <c r="BE49" s="17">
        <v>10.983622936707953</v>
      </c>
      <c r="BF49" s="17">
        <v>-0.99999999999999922</v>
      </c>
      <c r="BG49" s="22">
        <v>173.71354311088427</v>
      </c>
    </row>
    <row r="50" spans="1:100" x14ac:dyDescent="0.25">
      <c r="A50">
        <v>102</v>
      </c>
      <c r="B50" t="s">
        <v>117</v>
      </c>
      <c r="C50" s="48">
        <v>2</v>
      </c>
      <c r="D50" s="22">
        <v>1585.50712890625</v>
      </c>
      <c r="E50" s="17">
        <v>111.04727203135312</v>
      </c>
      <c r="F50" s="17">
        <v>40.953064636551396</v>
      </c>
      <c r="G50" s="17">
        <v>0.74061153896824272</v>
      </c>
      <c r="H50" s="17">
        <v>9.2928858886699466</v>
      </c>
      <c r="I50" s="17">
        <v>80.273606811569934</v>
      </c>
      <c r="J50" s="17">
        <v>18.174903087889561</v>
      </c>
      <c r="K50" s="17">
        <v>-0.99999999999999933</v>
      </c>
      <c r="L50" s="17">
        <v>-0.99999999999999933</v>
      </c>
      <c r="M50" s="17">
        <v>-0.99999999999999933</v>
      </c>
      <c r="N50" s="17">
        <v>0.34234455415669113</v>
      </c>
      <c r="O50" s="17">
        <v>-0.99999999999999933</v>
      </c>
      <c r="P50" s="17">
        <v>-0.99999999999999933</v>
      </c>
      <c r="Q50" s="17">
        <v>4.7955156158634198</v>
      </c>
      <c r="R50" s="17">
        <v>-0.99999999999999933</v>
      </c>
      <c r="S50" s="17">
        <v>2.1973550673328703</v>
      </c>
      <c r="T50" s="17">
        <v>0.26300831459698731</v>
      </c>
      <c r="U50" s="17">
        <v>0.46226720609341865</v>
      </c>
      <c r="V50" s="17">
        <v>0.43803252444237673</v>
      </c>
      <c r="W50" s="17">
        <v>4.8824007458268213</v>
      </c>
      <c r="X50" s="17">
        <v>3.246384805516918</v>
      </c>
      <c r="Y50" s="17">
        <v>0.20913859234090926</v>
      </c>
      <c r="Z50" s="17">
        <v>42.925044322732788</v>
      </c>
      <c r="AA50" s="17">
        <v>1.2435760491398071</v>
      </c>
      <c r="AB50" s="17">
        <v>2.0794894057732511</v>
      </c>
      <c r="AC50" s="17">
        <v>29.08735522625523</v>
      </c>
      <c r="AD50" s="17">
        <v>1.5446252509326794</v>
      </c>
      <c r="AE50" s="17">
        <v>1.2434249316779074</v>
      </c>
      <c r="AF50" s="17">
        <v>71.381722799131865</v>
      </c>
      <c r="AG50" s="17">
        <v>31.071056658349253</v>
      </c>
      <c r="AH50" s="17">
        <v>0.42788520034165189</v>
      </c>
      <c r="AI50" s="17">
        <v>0.54797261740267489</v>
      </c>
      <c r="AJ50" s="17">
        <v>0.33333333333333298</v>
      </c>
      <c r="AK50" s="17">
        <v>0.95075019207103773</v>
      </c>
      <c r="AL50" s="17">
        <v>0.9961273469581593</v>
      </c>
      <c r="AM50" s="17">
        <v>0.33333333333333298</v>
      </c>
      <c r="AN50" s="17">
        <v>0.58024342643029092</v>
      </c>
      <c r="AO50" s="17">
        <v>0.67299942015363534</v>
      </c>
      <c r="AP50" s="17">
        <v>0.33333333333333298</v>
      </c>
      <c r="AQ50" s="17">
        <v>10.372009986729122</v>
      </c>
      <c r="AR50" s="17">
        <v>2.2444243630026963</v>
      </c>
      <c r="AS50" s="17">
        <v>8.524002316800745</v>
      </c>
      <c r="AT50" s="17">
        <v>9.4620385336088706</v>
      </c>
      <c r="AU50" s="17">
        <v>-0.99999999999999933</v>
      </c>
      <c r="AV50" s="17">
        <v>-0.99999999999999933</v>
      </c>
      <c r="AW50" s="17">
        <v>-0.99999999999999933</v>
      </c>
      <c r="AX50" s="17">
        <v>-0.99999999999999933</v>
      </c>
      <c r="AY50" s="17">
        <v>5.7061590004270926E-2</v>
      </c>
      <c r="AZ50" s="17">
        <v>-1.0528385550454045E-2</v>
      </c>
      <c r="BA50" s="17">
        <v>0.57417475107086013</v>
      </c>
      <c r="BB50" s="17">
        <v>-8.6219244833121989E-3</v>
      </c>
      <c r="BC50" s="17">
        <v>0.31661615248463526</v>
      </c>
      <c r="BD50" s="17">
        <v>0.94673481640761015</v>
      </c>
      <c r="BE50" s="17">
        <v>9.6565668861791725</v>
      </c>
      <c r="BF50" s="17">
        <v>-0.99999999999999933</v>
      </c>
      <c r="BG50" s="22">
        <v>1291.0564048160024</v>
      </c>
    </row>
    <row r="51" spans="1:100" x14ac:dyDescent="0.25">
      <c r="A51">
        <v>103</v>
      </c>
      <c r="B51" t="s">
        <v>118</v>
      </c>
      <c r="C51" s="48">
        <v>2</v>
      </c>
      <c r="D51" s="22">
        <v>1529.23755859375</v>
      </c>
      <c r="E51" s="17">
        <v>117.77106501062869</v>
      </c>
      <c r="F51" s="17">
        <v>51.800180768600747</v>
      </c>
      <c r="G51" s="17">
        <v>0.81600531210204907</v>
      </c>
      <c r="H51" s="17">
        <v>9.9806086307793596</v>
      </c>
      <c r="I51" s="17">
        <v>85.553595725901857</v>
      </c>
      <c r="J51" s="17">
        <v>19.478972005981589</v>
      </c>
      <c r="K51" s="17">
        <v>-0.99999999999999922</v>
      </c>
      <c r="L51" s="17">
        <v>-0.99999999999999922</v>
      </c>
      <c r="M51" s="17">
        <v>-0.99999999999999922</v>
      </c>
      <c r="N51" s="17">
        <v>0.36113265756974011</v>
      </c>
      <c r="O51" s="17">
        <v>-0.99999999999999922</v>
      </c>
      <c r="P51" s="17">
        <v>-0.99999999999999922</v>
      </c>
      <c r="Q51" s="17">
        <v>4.997344213777188</v>
      </c>
      <c r="R51" s="17">
        <v>-0.99999999999999922</v>
      </c>
      <c r="S51" s="17">
        <v>2.4605806851994156</v>
      </c>
      <c r="T51" s="17">
        <v>0.29255370889644994</v>
      </c>
      <c r="U51" s="17">
        <v>0.55080124696000521</v>
      </c>
      <c r="V51" s="17">
        <v>0.55404074379456869</v>
      </c>
      <c r="W51" s="17">
        <v>5.4702476169194902</v>
      </c>
      <c r="X51" s="17">
        <v>3.9706660188802809</v>
      </c>
      <c r="Y51" s="17">
        <v>0.23572031908519431</v>
      </c>
      <c r="Z51" s="17">
        <v>45.365651961790633</v>
      </c>
      <c r="AA51" s="17">
        <v>1.4233239862074349</v>
      </c>
      <c r="AB51" s="17">
        <v>2.3385801693440991</v>
      </c>
      <c r="AC51" s="17">
        <v>32.061985448902476</v>
      </c>
      <c r="AD51" s="17">
        <v>1.7716695397441045</v>
      </c>
      <c r="AE51" s="17">
        <v>1.4335625663276834</v>
      </c>
      <c r="AF51" s="17">
        <v>76.199312459330571</v>
      </c>
      <c r="AG51" s="17">
        <v>39.302152359891664</v>
      </c>
      <c r="AH51" s="17">
        <v>0.48483197089248742</v>
      </c>
      <c r="AI51" s="17">
        <v>0.61534777577373778</v>
      </c>
      <c r="AJ51" s="17">
        <v>0.33333333333333298</v>
      </c>
      <c r="AK51" s="17">
        <v>1.026765589285449</v>
      </c>
      <c r="AL51" s="17">
        <v>1.0625198596802772</v>
      </c>
      <c r="AM51" s="17">
        <v>0.33333333333333298</v>
      </c>
      <c r="AN51" s="17">
        <v>0.64877089551541867</v>
      </c>
      <c r="AO51" s="17">
        <v>0.74788153116053091</v>
      </c>
      <c r="AP51" s="17">
        <v>0.33333333333333298</v>
      </c>
      <c r="AQ51" s="17">
        <v>11.226333750230069</v>
      </c>
      <c r="AR51" s="17">
        <v>2.2444243630026963</v>
      </c>
      <c r="AS51" s="17">
        <v>9.611505633113179</v>
      </c>
      <c r="AT51" s="17">
        <v>10.222899142376779</v>
      </c>
      <c r="AU51" s="17">
        <v>-0.99999999999999922</v>
      </c>
      <c r="AV51" s="17">
        <v>-0.99999999999999922</v>
      </c>
      <c r="AW51" s="17">
        <v>-0.99999999999999922</v>
      </c>
      <c r="AX51" s="17">
        <v>-0.99999999999999922</v>
      </c>
      <c r="AY51" s="17">
        <v>6.8514105127806049E-2</v>
      </c>
      <c r="AZ51" s="17">
        <v>-8.9511308911038701E-2</v>
      </c>
      <c r="BA51" s="17">
        <v>0.65010396838637441</v>
      </c>
      <c r="BB51" s="17">
        <v>-5.2607910405460173E-2</v>
      </c>
      <c r="BC51" s="17">
        <v>0.35871848868853351</v>
      </c>
      <c r="BD51" s="17">
        <v>-0.2261278929921442</v>
      </c>
      <c r="BE51" s="17">
        <v>10.789633796200375</v>
      </c>
      <c r="BF51" s="17">
        <v>-0.99999999999999922</v>
      </c>
      <c r="BG51" s="22">
        <v>2824.6449679997468</v>
      </c>
    </row>
    <row r="52" spans="1:100" x14ac:dyDescent="0.25">
      <c r="A52">
        <v>107</v>
      </c>
      <c r="B52" t="s">
        <v>119</v>
      </c>
      <c r="C52" s="48">
        <v>2</v>
      </c>
      <c r="D52" s="22">
        <v>1612.1271484375002</v>
      </c>
      <c r="E52" s="17">
        <v>143.65459060866019</v>
      </c>
      <c r="F52" s="17">
        <v>93.556613325953151</v>
      </c>
      <c r="G52" s="17">
        <v>1.1062368321467533</v>
      </c>
      <c r="H52" s="17">
        <v>12.628026428234403</v>
      </c>
      <c r="I52" s="17">
        <v>105.87913647985849</v>
      </c>
      <c r="J52" s="17">
        <v>24.499040489212746</v>
      </c>
      <c r="K52" s="17">
        <v>-0.99999999999999856</v>
      </c>
      <c r="L52" s="17">
        <v>-0.99999999999999856</v>
      </c>
      <c r="M52" s="17">
        <v>-0.99999999999999856</v>
      </c>
      <c r="N52" s="17">
        <v>0.4334582566964566</v>
      </c>
      <c r="O52" s="17">
        <v>-0.99999999999999856</v>
      </c>
      <c r="P52" s="17">
        <v>-0.99999999999999856</v>
      </c>
      <c r="Q52" s="17">
        <v>5.7742919420337877</v>
      </c>
      <c r="R52" s="17">
        <v>-0.99999999999999856</v>
      </c>
      <c r="S52" s="17">
        <v>3.4738788398431426</v>
      </c>
      <c r="T52" s="17">
        <v>0.40628995449639538</v>
      </c>
      <c r="U52" s="17">
        <v>0.89161678368617592</v>
      </c>
      <c r="V52" s="17">
        <v>1.0006192931995854</v>
      </c>
      <c r="W52" s="17">
        <v>7.7331890225439688</v>
      </c>
      <c r="X52" s="17">
        <v>6.7588171984372316</v>
      </c>
      <c r="Y52" s="17">
        <v>0.33804780102080112</v>
      </c>
      <c r="Z52" s="17">
        <v>54.760874345200634</v>
      </c>
      <c r="AA52" s="17">
        <v>2.115271276170632</v>
      </c>
      <c r="AB52" s="17">
        <v>3.3359610274058706</v>
      </c>
      <c r="AC52" s="17">
        <v>43.512950365562297</v>
      </c>
      <c r="AD52" s="17">
        <v>2.6456861371394842</v>
      </c>
      <c r="AE52" s="17">
        <v>2.1655054367842452</v>
      </c>
      <c r="AF52" s="17">
        <v>94.744827717594816</v>
      </c>
      <c r="AG52" s="17">
        <v>70.988103570375628</v>
      </c>
      <c r="AH52" s="17">
        <v>0.70405097388989768</v>
      </c>
      <c r="AI52" s="17">
        <v>0.87471129897321709</v>
      </c>
      <c r="AJ52" s="17">
        <v>0.33333333333333298</v>
      </c>
      <c r="AK52" s="17">
        <v>1.3193900775331131</v>
      </c>
      <c r="AL52" s="17">
        <v>1.3181006468724674</v>
      </c>
      <c r="AM52" s="17">
        <v>0.33333333333333298</v>
      </c>
      <c r="AN52" s="17">
        <v>0.91257028756991954</v>
      </c>
      <c r="AO52" s="17">
        <v>1.0361433861961757</v>
      </c>
      <c r="AP52" s="17">
        <v>0.33333333333333298</v>
      </c>
      <c r="AQ52" s="17">
        <v>14.515089229427733</v>
      </c>
      <c r="AR52" s="17">
        <v>2.2444243630026963</v>
      </c>
      <c r="AS52" s="17">
        <v>13.79789566809456</v>
      </c>
      <c r="AT52" s="17">
        <v>13.151864252438781</v>
      </c>
      <c r="AU52" s="17">
        <v>-0.99999999999999856</v>
      </c>
      <c r="AV52" s="17">
        <v>-0.99999999999999856</v>
      </c>
      <c r="AW52" s="17">
        <v>-0.99999999999999856</v>
      </c>
      <c r="AX52" s="17">
        <v>-0.99999999999999856</v>
      </c>
      <c r="AY52" s="17">
        <v>0.11260104672097246</v>
      </c>
      <c r="AZ52" s="17">
        <v>-0.39355941463235983</v>
      </c>
      <c r="BA52" s="17">
        <v>0.94239670346644155</v>
      </c>
      <c r="BB52" s="17">
        <v>-0.22193382452562332</v>
      </c>
      <c r="BC52" s="17">
        <v>0.52079321350969243</v>
      </c>
      <c r="BD52" s="17">
        <v>-4.7411125237348823</v>
      </c>
      <c r="BE52" s="17">
        <v>15.151422813234639</v>
      </c>
      <c r="BF52" s="17">
        <v>-0.99999999999999856</v>
      </c>
      <c r="BG52" s="22">
        <v>2631.6573353100603</v>
      </c>
    </row>
    <row r="53" spans="1:100" x14ac:dyDescent="0.25">
      <c r="A53">
        <v>108</v>
      </c>
      <c r="B53" t="s">
        <v>2891</v>
      </c>
      <c r="C53" s="48">
        <v>2</v>
      </c>
      <c r="D53" s="22">
        <v>1575.6392871093749</v>
      </c>
      <c r="E53" s="17">
        <v>150.0418122384242</v>
      </c>
      <c r="F53" s="17">
        <v>103.86075787542623</v>
      </c>
      <c r="G53" s="17">
        <v>1.1778566366223</v>
      </c>
      <c r="H53" s="17">
        <v>13.281323992157191</v>
      </c>
      <c r="I53" s="17">
        <v>110.89482621071167</v>
      </c>
      <c r="J53" s="17">
        <v>25.737831931188069</v>
      </c>
      <c r="K53" s="17">
        <v>-0.99999999999999845</v>
      </c>
      <c r="L53" s="17">
        <v>-0.99999999999999845</v>
      </c>
      <c r="M53" s="17">
        <v>-0.99999999999999845</v>
      </c>
      <c r="N53" s="17">
        <v>0.45130588836387286</v>
      </c>
      <c r="O53" s="17">
        <v>-0.99999999999999845</v>
      </c>
      <c r="P53" s="17">
        <v>-0.99999999999999845</v>
      </c>
      <c r="Q53" s="17">
        <v>5.9660176525179098</v>
      </c>
      <c r="R53" s="17">
        <v>-0.99999999999999845</v>
      </c>
      <c r="S53" s="17">
        <v>3.7239282338574027</v>
      </c>
      <c r="T53" s="17">
        <v>0.43435640182918744</v>
      </c>
      <c r="U53" s="17">
        <v>0.97571909655280464</v>
      </c>
      <c r="V53" s="17">
        <v>1.1108205159559357</v>
      </c>
      <c r="W53" s="17">
        <v>8.2916101788176917</v>
      </c>
      <c r="X53" s="17">
        <v>7.446843234676769</v>
      </c>
      <c r="Y53" s="17">
        <v>0.36329893241953537</v>
      </c>
      <c r="Z53" s="17">
        <v>57.079313052341959</v>
      </c>
      <c r="AA53" s="17">
        <v>2.286021612339892</v>
      </c>
      <c r="AB53" s="17">
        <v>3.5820825445692517</v>
      </c>
      <c r="AC53" s="17">
        <v>46.338680211380563</v>
      </c>
      <c r="AD53" s="17">
        <v>2.8613653225160345</v>
      </c>
      <c r="AE53" s="17">
        <v>2.3461253958475985</v>
      </c>
      <c r="AF53" s="17">
        <v>99.321264406795791</v>
      </c>
      <c r="AG53" s="17">
        <v>78.80717721877545</v>
      </c>
      <c r="AH53" s="17">
        <v>0.75814717312277391</v>
      </c>
      <c r="AI53" s="17">
        <v>0.93871387462997014</v>
      </c>
      <c r="AJ53" s="17">
        <v>0.33333333333333298</v>
      </c>
      <c r="AK53" s="17">
        <v>1.3916003895964844</v>
      </c>
      <c r="AL53" s="17">
        <v>1.3811697649461745</v>
      </c>
      <c r="AM53" s="17">
        <v>0.33333333333333298</v>
      </c>
      <c r="AN53" s="17">
        <v>0.97766749298992806</v>
      </c>
      <c r="AO53" s="17">
        <v>1.1072771406975177</v>
      </c>
      <c r="AP53" s="17">
        <v>0.33333333333333298</v>
      </c>
      <c r="AQ53" s="17">
        <v>15.326648305959942</v>
      </c>
      <c r="AR53" s="17">
        <v>2.2444243630026963</v>
      </c>
      <c r="AS53" s="17">
        <v>14.830962082512817</v>
      </c>
      <c r="AT53" s="17">
        <v>13.874638637750298</v>
      </c>
      <c r="AU53" s="17">
        <v>-0.99999999999999845</v>
      </c>
      <c r="AV53" s="17">
        <v>-0.99999999999999845</v>
      </c>
      <c r="AW53" s="17">
        <v>-0.99999999999999845</v>
      </c>
      <c r="AX53" s="17">
        <v>-0.99999999999999845</v>
      </c>
      <c r="AY53" s="17">
        <v>0.12348028594468283</v>
      </c>
      <c r="AZ53" s="17">
        <v>-0.46858870807218761</v>
      </c>
      <c r="BA53" s="17">
        <v>1.0145251495181755</v>
      </c>
      <c r="BB53" s="17">
        <v>-0.26371801412729501</v>
      </c>
      <c r="BC53" s="17">
        <v>0.56078804281124972</v>
      </c>
      <c r="BD53" s="17">
        <v>-5.8552655158498883</v>
      </c>
      <c r="BE53" s="17">
        <v>16.227772055093222</v>
      </c>
      <c r="BF53" s="17">
        <v>-0.99999999999999845</v>
      </c>
      <c r="BG53" s="22">
        <v>430.45893446819656</v>
      </c>
    </row>
    <row r="54" spans="1:100" x14ac:dyDescent="0.25">
      <c r="A54">
        <v>111</v>
      </c>
      <c r="B54" t="s">
        <v>120</v>
      </c>
      <c r="C54" s="48">
        <v>2</v>
      </c>
      <c r="D54" s="22">
        <v>1611.3114355468751</v>
      </c>
      <c r="E54" s="17">
        <v>120.31562851969881</v>
      </c>
      <c r="F54" s="17">
        <v>55.905181617575757</v>
      </c>
      <c r="G54" s="17">
        <v>0.84453745824615356</v>
      </c>
      <c r="H54" s="17">
        <v>10.240871580475023</v>
      </c>
      <c r="I54" s="17">
        <v>87.551763599468842</v>
      </c>
      <c r="J54" s="17">
        <v>19.972486037796266</v>
      </c>
      <c r="K54" s="17">
        <v>-0.99999999999999911</v>
      </c>
      <c r="L54" s="17">
        <v>-0.99999999999999911</v>
      </c>
      <c r="M54" s="17">
        <v>-0.99999999999999911</v>
      </c>
      <c r="N54" s="17">
        <v>0.36824285898385778</v>
      </c>
      <c r="O54" s="17">
        <v>-0.99999999999999911</v>
      </c>
      <c r="P54" s="17">
        <v>-0.99999999999999911</v>
      </c>
      <c r="Q54" s="17">
        <v>5.0737245673843105</v>
      </c>
      <c r="R54" s="17">
        <v>-0.99999999999999911</v>
      </c>
      <c r="S54" s="17">
        <v>2.5601962301663885</v>
      </c>
      <c r="T54" s="17">
        <v>0.30373491754270432</v>
      </c>
      <c r="U54" s="17">
        <v>0.58430621809668493</v>
      </c>
      <c r="V54" s="17">
        <v>0.59794308918587391</v>
      </c>
      <c r="W54" s="17">
        <v>5.6927133742255123</v>
      </c>
      <c r="X54" s="17">
        <v>4.2447642178447573</v>
      </c>
      <c r="Y54" s="17">
        <v>0.24577995240377812</v>
      </c>
      <c r="Z54" s="17">
        <v>46.289279616218124</v>
      </c>
      <c r="AA54" s="17">
        <v>1.4913480974349336</v>
      </c>
      <c r="AB54" s="17">
        <v>2.4366309131060708</v>
      </c>
      <c r="AC54" s="17">
        <v>33.187709506864294</v>
      </c>
      <c r="AD54" s="17">
        <v>1.8575925617694748</v>
      </c>
      <c r="AE54" s="17">
        <v>1.5055185721598039</v>
      </c>
      <c r="AF54" s="17">
        <v>78.022489182468746</v>
      </c>
      <c r="AG54" s="17">
        <v>42.417142043001341</v>
      </c>
      <c r="AH54" s="17">
        <v>0.50638300239355782</v>
      </c>
      <c r="AI54" s="17">
        <v>0.6408453438781172</v>
      </c>
      <c r="AJ54" s="17">
        <v>0.33333333333333298</v>
      </c>
      <c r="AK54" s="17">
        <v>1.0555329838907632</v>
      </c>
      <c r="AL54" s="17">
        <v>1.0876455537147143</v>
      </c>
      <c r="AM54" s="17">
        <v>0.33333333333333298</v>
      </c>
      <c r="AN54" s="17">
        <v>0.67470454602197139</v>
      </c>
      <c r="AO54" s="17">
        <v>0.77622004302988556</v>
      </c>
      <c r="AP54" s="17">
        <v>0.33333333333333298</v>
      </c>
      <c r="AQ54" s="17">
        <v>11.549645470301819</v>
      </c>
      <c r="AR54" s="17">
        <v>2.2444243630026963</v>
      </c>
      <c r="AS54" s="17">
        <v>10.02306221482392</v>
      </c>
      <c r="AT54" s="17">
        <v>10.51084050918077</v>
      </c>
      <c r="AU54" s="17">
        <v>-0.99999999999999911</v>
      </c>
      <c r="AV54" s="17">
        <v>-0.99999999999999911</v>
      </c>
      <c r="AW54" s="17">
        <v>-0.99999999999999911</v>
      </c>
      <c r="AX54" s="17">
        <v>-0.99999999999999911</v>
      </c>
      <c r="AY54" s="17">
        <v>7.284821418801106E-2</v>
      </c>
      <c r="AZ54" s="17">
        <v>-0.11940173909568103</v>
      </c>
      <c r="BA54" s="17">
        <v>0.67883874892599305</v>
      </c>
      <c r="BB54" s="17">
        <v>-6.9254040801346922E-2</v>
      </c>
      <c r="BC54" s="17">
        <v>0.37465176752106877</v>
      </c>
      <c r="BD54" s="17">
        <v>-0.66998802680150682</v>
      </c>
      <c r="BE54" s="17">
        <v>11.218433540847691</v>
      </c>
      <c r="BF54" s="17">
        <v>-0.99999999999999911</v>
      </c>
      <c r="BG54" s="22">
        <v>2843.7672400808706</v>
      </c>
    </row>
    <row r="55" spans="1:100" x14ac:dyDescent="0.25">
      <c r="A55">
        <v>114</v>
      </c>
      <c r="B55" t="s">
        <v>2892</v>
      </c>
      <c r="C55" s="48">
        <v>2</v>
      </c>
      <c r="D55" s="22">
        <v>1569.1538378906253</v>
      </c>
      <c r="E55" s="17">
        <v>132.39946578666849</v>
      </c>
      <c r="F55" s="17">
        <v>75.399355004473833</v>
      </c>
      <c r="G55" s="17">
        <v>0.98003331427560325</v>
      </c>
      <c r="H55" s="17">
        <v>11.476830172010906</v>
      </c>
      <c r="I55" s="17">
        <v>97.040831304088314</v>
      </c>
      <c r="J55" s="17">
        <v>22.316126991601337</v>
      </c>
      <c r="K55" s="17">
        <v>-0.99999999999999889</v>
      </c>
      <c r="L55" s="17">
        <v>-0.99999999999999889</v>
      </c>
      <c r="M55" s="17">
        <v>-0.99999999999999889</v>
      </c>
      <c r="N55" s="17">
        <v>0.4020083816431741</v>
      </c>
      <c r="O55" s="17">
        <v>-0.99999999999999889</v>
      </c>
      <c r="P55" s="17">
        <v>-0.99999999999999889</v>
      </c>
      <c r="Q55" s="17">
        <v>5.4364460165020665</v>
      </c>
      <c r="R55" s="17">
        <v>-0.99999999999999889</v>
      </c>
      <c r="S55" s="17">
        <v>3.0332589107993035</v>
      </c>
      <c r="T55" s="17">
        <v>0.35683318184138091</v>
      </c>
      <c r="U55" s="17">
        <v>0.74341744381653774</v>
      </c>
      <c r="V55" s="17">
        <v>0.80643024050114931</v>
      </c>
      <c r="W55" s="17">
        <v>6.7491774786492718</v>
      </c>
      <c r="X55" s="17">
        <v>5.5464248050731868</v>
      </c>
      <c r="Y55" s="17">
        <v>0.2935519854278531</v>
      </c>
      <c r="Z55" s="17">
        <v>50.675480326709888</v>
      </c>
      <c r="AA55" s="17">
        <v>1.8143867197264754</v>
      </c>
      <c r="AB55" s="17">
        <v>2.9022625341293526</v>
      </c>
      <c r="AC55" s="17">
        <v>38.533642620907294</v>
      </c>
      <c r="AD55" s="17">
        <v>2.2656310375001358</v>
      </c>
      <c r="AE55" s="17">
        <v>1.8472293063415652</v>
      </c>
      <c r="AF55" s="17">
        <v>86.680544189859688</v>
      </c>
      <c r="AG55" s="17">
        <v>57.209867115421474</v>
      </c>
      <c r="AH55" s="17">
        <v>0.60872635388233287</v>
      </c>
      <c r="AI55" s="17">
        <v>0.76193034041231322</v>
      </c>
      <c r="AJ55" s="17">
        <v>0.33333333333333298</v>
      </c>
      <c r="AK55" s="17">
        <v>1.192146007604348</v>
      </c>
      <c r="AL55" s="17">
        <v>1.2069645633796615</v>
      </c>
      <c r="AM55" s="17">
        <v>0.33333333333333298</v>
      </c>
      <c r="AN55" s="17">
        <v>0.79786044735538764</v>
      </c>
      <c r="AO55" s="17">
        <v>0.91079635232487766</v>
      </c>
      <c r="AP55" s="17">
        <v>0.33333333333333298</v>
      </c>
      <c r="AQ55" s="17">
        <v>13.085015366916746</v>
      </c>
      <c r="AR55" s="17">
        <v>2.2444243630026963</v>
      </c>
      <c r="AS55" s="17">
        <v>11.977496734463925</v>
      </c>
      <c r="AT55" s="17">
        <v>11.878240696476462</v>
      </c>
      <c r="AU55" s="17">
        <v>-0.99999999999999889</v>
      </c>
      <c r="AV55" s="17">
        <v>-0.99999999999999889</v>
      </c>
      <c r="AW55" s="17">
        <v>-0.99999999999999889</v>
      </c>
      <c r="AX55" s="17">
        <v>-0.99999999999999889</v>
      </c>
      <c r="AY55" s="17">
        <v>9.343039592335918E-2</v>
      </c>
      <c r="AZ55" s="17">
        <v>-0.26134792864979101</v>
      </c>
      <c r="BA55" s="17">
        <v>0.81529689222056911</v>
      </c>
      <c r="BB55" s="17">
        <v>-0.1483045852706269</v>
      </c>
      <c r="BC55" s="17">
        <v>0.45031706251383141</v>
      </c>
      <c r="BD55" s="17">
        <v>-2.7778283723575896</v>
      </c>
      <c r="BE55" s="17">
        <v>13.254753843314759</v>
      </c>
      <c r="BF55" s="17">
        <v>-0.99999999999999889</v>
      </c>
      <c r="BG55" s="22">
        <v>928.06217164845339</v>
      </c>
    </row>
    <row r="56" spans="1:100" x14ac:dyDescent="0.25">
      <c r="A56">
        <v>115</v>
      </c>
      <c r="B56" t="s">
        <v>121</v>
      </c>
      <c r="C56" s="48">
        <v>3</v>
      </c>
      <c r="D56" s="22">
        <v>1625.9562225211889</v>
      </c>
      <c r="E56" s="17">
        <v>121.18399933931255</v>
      </c>
      <c r="F56" s="17">
        <v>67.960889676427513</v>
      </c>
      <c r="G56" s="17">
        <v>0.76553123537898948</v>
      </c>
      <c r="H56" s="17">
        <v>8.7396045338967383</v>
      </c>
      <c r="I56" s="17">
        <v>103.00924859285965</v>
      </c>
      <c r="J56" s="17">
        <v>6.5027480649901852</v>
      </c>
      <c r="K56" s="17">
        <v>-1.0000000000000016</v>
      </c>
      <c r="L56" s="17">
        <v>-1.0000000000000016</v>
      </c>
      <c r="M56" s="17">
        <v>-1.0000000000000016</v>
      </c>
      <c r="N56" s="17">
        <v>0.29438854223804684</v>
      </c>
      <c r="O56" s="17">
        <v>-1.0000000000000016</v>
      </c>
      <c r="P56" s="17">
        <v>-1.0000000000000016</v>
      </c>
      <c r="Q56" s="17">
        <v>2.8775235852201786</v>
      </c>
      <c r="R56" s="17">
        <v>-1.0000000000000016</v>
      </c>
      <c r="S56" s="17">
        <v>3.3071359371764384</v>
      </c>
      <c r="T56" s="17">
        <v>0.41279287969319711</v>
      </c>
      <c r="U56" s="17">
        <v>-0.3760954628381642</v>
      </c>
      <c r="V56" s="17">
        <v>-5.9545325955438433E-2</v>
      </c>
      <c r="W56" s="17">
        <v>5.8620809486765477</v>
      </c>
      <c r="X56" s="17">
        <v>2.0685836948392264</v>
      </c>
      <c r="Y56" s="17">
        <v>0.17131554142178268</v>
      </c>
      <c r="Z56" s="17">
        <v>53.06922788606709</v>
      </c>
      <c r="AA56" s="17">
        <v>3.0130128105476275</v>
      </c>
      <c r="AB56" s="17">
        <v>2.1899675739244624</v>
      </c>
      <c r="AC56" s="17">
        <v>35.84280121245564</v>
      </c>
      <c r="AD56" s="17">
        <v>1.5782036408571716</v>
      </c>
      <c r="AE56" s="17">
        <v>-1.6472106204823749</v>
      </c>
      <c r="AF56" s="17">
        <v>89.454786051964788</v>
      </c>
      <c r="AG56" s="17">
        <v>65.46504586200588</v>
      </c>
      <c r="AH56" s="17">
        <v>1.0444521563313816</v>
      </c>
      <c r="AI56" s="17">
        <v>0.85443925256337139</v>
      </c>
      <c r="AJ56" s="17">
        <v>0.33333333333333298</v>
      </c>
      <c r="AK56" s="17">
        <v>1.0270594423473711</v>
      </c>
      <c r="AL56" s="17">
        <v>1.0117554310927124</v>
      </c>
      <c r="AM56" s="17">
        <v>0.33333333333333298</v>
      </c>
      <c r="AN56" s="17">
        <v>1.1128720579642879</v>
      </c>
      <c r="AO56" s="17">
        <v>0.844697824522882</v>
      </c>
      <c r="AP56" s="17">
        <v>0.33333333333333298</v>
      </c>
      <c r="AQ56" s="17">
        <v>13.554462540894828</v>
      </c>
      <c r="AR56" s="17">
        <v>3.5595737538908732</v>
      </c>
      <c r="AS56" s="17">
        <v>-7.6960623355375617</v>
      </c>
      <c r="AT56" s="17">
        <v>10.639236646636874</v>
      </c>
      <c r="AU56" s="17">
        <v>-1.0000000000000016</v>
      </c>
      <c r="AV56" s="17">
        <v>-1.0000000000000016</v>
      </c>
      <c r="AW56" s="17">
        <v>-1.0000000000000016</v>
      </c>
      <c r="AX56" s="17">
        <v>-1.0000000000000016</v>
      </c>
      <c r="AY56" s="17">
        <v>-0.13061319941616595</v>
      </c>
      <c r="AZ56" s="17">
        <v>0.13348215398642643</v>
      </c>
      <c r="BA56" s="17">
        <v>3.2343392018987539E-3</v>
      </c>
      <c r="BB56" s="17">
        <v>-1.1018574372292263E-2</v>
      </c>
      <c r="BC56" s="17">
        <v>0.11721486084028496</v>
      </c>
      <c r="BD56" s="17">
        <v>0.39194641062482249</v>
      </c>
      <c r="BE56" s="17">
        <v>2.9465432170166213</v>
      </c>
      <c r="BF56" s="17">
        <v>-1.0000000000000016</v>
      </c>
      <c r="CU56" t="e">
        <v>#N/A</v>
      </c>
      <c r="CV56" t="e">
        <v>#N/A</v>
      </c>
    </row>
    <row r="57" spans="1:100" x14ac:dyDescent="0.25">
      <c r="A57">
        <v>116</v>
      </c>
      <c r="B57" t="s">
        <v>122</v>
      </c>
      <c r="C57" s="48">
        <v>3</v>
      </c>
      <c r="D57" s="22">
        <v>1452.4902508777889</v>
      </c>
      <c r="E57" s="17">
        <v>60.735728579696122</v>
      </c>
      <c r="F57" s="17">
        <v>-72.677972403428413</v>
      </c>
      <c r="G57" s="17">
        <v>-3.2924579761543067E-2</v>
      </c>
      <c r="H57" s="17">
        <v>5.0546150956961791</v>
      </c>
      <c r="I57" s="17">
        <v>30.758188552273094</v>
      </c>
      <c r="J57" s="17">
        <v>20.231041774247469</v>
      </c>
      <c r="K57" s="17">
        <v>-1</v>
      </c>
      <c r="L57" s="17">
        <v>-1</v>
      </c>
      <c r="M57" s="17">
        <v>-1</v>
      </c>
      <c r="N57" s="17">
        <v>0.34223791250460489</v>
      </c>
      <c r="O57" s="17">
        <v>-1</v>
      </c>
      <c r="P57" s="17">
        <v>-1</v>
      </c>
      <c r="Q57" s="17">
        <v>2.6557153999865046</v>
      </c>
      <c r="R57" s="17">
        <v>-1</v>
      </c>
      <c r="S57" s="17">
        <v>-0.26133295623859809</v>
      </c>
      <c r="T57" s="17">
        <v>-7.3325089993197048E-2</v>
      </c>
      <c r="U57" s="17">
        <v>1.460782804093435</v>
      </c>
      <c r="V57" s="17">
        <v>-0.30539473241852549</v>
      </c>
      <c r="W57" s="17">
        <v>2.3988996957096762</v>
      </c>
      <c r="X57" s="17">
        <v>5.0149736324783527</v>
      </c>
      <c r="Y57" s="17">
        <v>-9.8011730571216288E-2</v>
      </c>
      <c r="Z57" s="17">
        <v>11.383247440010617</v>
      </c>
      <c r="AA57" s="17">
        <v>2.0930304909200621</v>
      </c>
      <c r="AB57" s="17">
        <v>-0.87383358726397842</v>
      </c>
      <c r="AC57" s="17">
        <v>4.7489033212461269</v>
      </c>
      <c r="AD57" s="17">
        <v>2.725456124384702</v>
      </c>
      <c r="AE57" s="17">
        <v>0.50543021059307236</v>
      </c>
      <c r="AF57" s="17">
        <v>15.763747384585844</v>
      </c>
      <c r="AG57" s="17">
        <v>-56.830807309635219</v>
      </c>
      <c r="AH57" s="17">
        <v>0.75210261226697062</v>
      </c>
      <c r="AI57" s="17">
        <v>1.0068610546992851</v>
      </c>
      <c r="AJ57" s="17">
        <v>0.33333333333333298</v>
      </c>
      <c r="AK57" s="17">
        <v>1.4403354657441501</v>
      </c>
      <c r="AL57" s="17">
        <v>1.3316357440859292</v>
      </c>
      <c r="AM57" s="17">
        <v>0.33333333333333298</v>
      </c>
      <c r="AN57" s="17">
        <v>0.5970453180905092</v>
      </c>
      <c r="AO57" s="17">
        <v>0.66039143475223472</v>
      </c>
      <c r="AP57" s="17">
        <v>0.33333333333333298</v>
      </c>
      <c r="AQ57" s="17">
        <v>14.994441167687246</v>
      </c>
      <c r="AR57" s="17">
        <v>2.6835496586041909</v>
      </c>
      <c r="AS57" s="17">
        <v>3.1441374582017816</v>
      </c>
      <c r="AT57" s="17">
        <v>14.403354657441492</v>
      </c>
      <c r="AU57" s="17">
        <v>-1</v>
      </c>
      <c r="AV57" s="17">
        <v>-1</v>
      </c>
      <c r="AW57" s="17">
        <v>-1</v>
      </c>
      <c r="AX57" s="17">
        <v>-1</v>
      </c>
      <c r="AY57" s="17">
        <v>7.0862149294372567E-2</v>
      </c>
      <c r="AZ57" s="17">
        <v>0.29381449527529208</v>
      </c>
      <c r="BA57" s="17">
        <v>0.24107772284614473</v>
      </c>
      <c r="BB57" s="17">
        <v>1.0018048484734172</v>
      </c>
      <c r="BC57" s="17">
        <v>0.13965636675136206</v>
      </c>
      <c r="BD57" s="17">
        <v>26.51419368821189</v>
      </c>
      <c r="BE57" s="17">
        <v>4.6967977830147687</v>
      </c>
      <c r="BF57" s="17">
        <v>-1</v>
      </c>
      <c r="CU57" t="e">
        <v>#N/A</v>
      </c>
      <c r="CV57" t="e">
        <v>#N/A</v>
      </c>
    </row>
    <row r="58" spans="1:100" x14ac:dyDescent="0.25">
      <c r="A58">
        <v>117</v>
      </c>
      <c r="B58" t="s">
        <v>123</v>
      </c>
      <c r="C58" s="48">
        <v>2</v>
      </c>
      <c r="D58" s="22">
        <v>1481.8550781249999</v>
      </c>
      <c r="E58" s="17">
        <v>24.589535149460751</v>
      </c>
      <c r="F58" s="17">
        <v>-98.524327865365606</v>
      </c>
      <c r="G58" s="17">
        <v>-0.2288375532668992</v>
      </c>
      <c r="H58" s="17">
        <v>0.44981887749683924</v>
      </c>
      <c r="I58" s="17">
        <v>12.380991184995139</v>
      </c>
      <c r="J58" s="17">
        <v>1.4065629941703293</v>
      </c>
      <c r="K58" s="17">
        <v>-1.0000000000000016</v>
      </c>
      <c r="L58" s="17">
        <v>-1.0000000000000016</v>
      </c>
      <c r="M58" s="17">
        <v>-1.0000000000000016</v>
      </c>
      <c r="N58" s="17">
        <v>0.10075815992921999</v>
      </c>
      <c r="O58" s="17">
        <v>-1.0000000000000016</v>
      </c>
      <c r="P58" s="17">
        <v>-1.0000000000000016</v>
      </c>
      <c r="Q58" s="17">
        <v>2.200307246501954</v>
      </c>
      <c r="R58" s="17">
        <v>-1.0000000000000016</v>
      </c>
      <c r="S58" s="17">
        <v>-1.1873254664409798</v>
      </c>
      <c r="T58" s="17">
        <v>-0.11690045628398657</v>
      </c>
      <c r="U58" s="17">
        <v>-0.67614571559037073</v>
      </c>
      <c r="V58" s="17">
        <v>-1.0536564873703138</v>
      </c>
      <c r="W58" s="17">
        <v>-2.676414682373589</v>
      </c>
      <c r="X58" s="17">
        <v>-6.0667684647394955</v>
      </c>
      <c r="Y58" s="17">
        <v>-0.13266192766429905</v>
      </c>
      <c r="Z58" s="17">
        <v>11.542547309516607</v>
      </c>
      <c r="AA58" s="17">
        <v>-1.0677086522119408</v>
      </c>
      <c r="AB58" s="17">
        <v>-1.2520231994453623</v>
      </c>
      <c r="AC58" s="17">
        <v>-9.1618588562207925</v>
      </c>
      <c r="AD58" s="17">
        <v>-1.3748184980194922</v>
      </c>
      <c r="AE58" s="17">
        <v>-1.2014554563061457</v>
      </c>
      <c r="AF58" s="17">
        <v>9.4348573126127988</v>
      </c>
      <c r="AG58" s="17">
        <v>-74.768297498908396</v>
      </c>
      <c r="AH58" s="17">
        <v>-0.30436353481915257</v>
      </c>
      <c r="AI58" s="17">
        <v>-0.31836930192405527</v>
      </c>
      <c r="AJ58" s="17">
        <v>0.33333333333333298</v>
      </c>
      <c r="AK58" s="17">
        <v>-2.6692039061456785E-2</v>
      </c>
      <c r="AL58" s="17">
        <v>0.14242075403521459</v>
      </c>
      <c r="AM58" s="17">
        <v>0.33333333333333298</v>
      </c>
      <c r="AN58" s="17">
        <v>-0.30091545362528221</v>
      </c>
      <c r="AO58" s="17">
        <v>-0.28987047642851288</v>
      </c>
      <c r="AP58" s="17">
        <v>0.33333333333333298</v>
      </c>
      <c r="AQ58" s="17">
        <v>-0.61329241392135803</v>
      </c>
      <c r="AR58" s="17">
        <v>2.2444243630026963</v>
      </c>
      <c r="AS58" s="17">
        <v>-5.4596339833840766</v>
      </c>
      <c r="AT58" s="17">
        <v>-0.32147004843847693</v>
      </c>
      <c r="AU58" s="17">
        <v>-1.0000000000000016</v>
      </c>
      <c r="AV58" s="17">
        <v>-1.0000000000000016</v>
      </c>
      <c r="AW58" s="17">
        <v>-1.0000000000000016</v>
      </c>
      <c r="AX58" s="17">
        <v>-1.0000000000000016</v>
      </c>
      <c r="AY58" s="17">
        <v>-9.0200311460930618E-2</v>
      </c>
      <c r="AZ58" s="17">
        <v>1.0050717120610928</v>
      </c>
      <c r="BA58" s="17">
        <v>-0.40215933782014568</v>
      </c>
      <c r="BB58" s="17">
        <v>0.55697086058149881</v>
      </c>
      <c r="BC58" s="17">
        <v>-0.22475576614064516</v>
      </c>
      <c r="BD58" s="17">
        <v>16.027962903057094</v>
      </c>
      <c r="BE58" s="17">
        <v>-4.9129478323936455</v>
      </c>
      <c r="BF58" s="17">
        <v>-1.0000000000000016</v>
      </c>
      <c r="BG58" s="22">
        <v>81.39361157820673</v>
      </c>
    </row>
    <row r="59" spans="1:100" x14ac:dyDescent="0.25">
      <c r="A59">
        <v>118</v>
      </c>
      <c r="B59" t="s">
        <v>124</v>
      </c>
      <c r="C59" s="48">
        <v>3</v>
      </c>
      <c r="D59" s="22">
        <v>1847.4060566543117</v>
      </c>
      <c r="E59" s="17">
        <v>223.23626686105263</v>
      </c>
      <c r="F59" s="17">
        <v>160.8076758518207</v>
      </c>
      <c r="G59" s="17">
        <v>2.2826988079366046</v>
      </c>
      <c r="H59" s="17">
        <v>22.787779854170555</v>
      </c>
      <c r="I59" s="17">
        <v>139.91698702218321</v>
      </c>
      <c r="J59" s="17">
        <v>45.563957511879423</v>
      </c>
      <c r="K59" s="17">
        <v>-1.0000000000000004</v>
      </c>
      <c r="L59" s="17">
        <v>-1.0000000000000004</v>
      </c>
      <c r="M59" s="17">
        <v>-1.0000000000000004</v>
      </c>
      <c r="N59" s="17">
        <v>0.50197399246358421</v>
      </c>
      <c r="O59" s="17">
        <v>-1.0000000000000004</v>
      </c>
      <c r="P59" s="17">
        <v>-1.0000000000000004</v>
      </c>
      <c r="Q59" s="17">
        <v>7.1263947364180744</v>
      </c>
      <c r="R59" s="17">
        <v>-1.0000000000000004</v>
      </c>
      <c r="S59" s="17">
        <v>7.6311281100902324</v>
      </c>
      <c r="T59" s="17">
        <v>0.70237571242105667</v>
      </c>
      <c r="U59" s="17">
        <v>0.19956444878601193</v>
      </c>
      <c r="V59" s="17">
        <v>0.20710833388587288</v>
      </c>
      <c r="W59" s="17">
        <v>15.661385117752488</v>
      </c>
      <c r="X59" s="17">
        <v>4.9259424641228833</v>
      </c>
      <c r="Y59" s="17">
        <v>0.74573589165781706</v>
      </c>
      <c r="Z59" s="17">
        <v>50.866460333336342</v>
      </c>
      <c r="AA59" s="17">
        <v>1.7558584569060391</v>
      </c>
      <c r="AB59" s="17">
        <v>2.9084790143479369</v>
      </c>
      <c r="AC59" s="17">
        <v>69.963719457989612</v>
      </c>
      <c r="AD59" s="17">
        <v>1.6265635393384812</v>
      </c>
      <c r="AE59" s="17">
        <v>1.2984448164576543</v>
      </c>
      <c r="AF59" s="17">
        <v>125.03710362213157</v>
      </c>
      <c r="AG59" s="17">
        <v>96.502508722170447</v>
      </c>
      <c r="AH59" s="17">
        <v>0.49412272371845772</v>
      </c>
      <c r="AI59" s="17">
        <v>0.30820135464511511</v>
      </c>
      <c r="AJ59" s="17">
        <v>0.33333333333333298</v>
      </c>
      <c r="AK59" s="17">
        <v>1.6783149840500418</v>
      </c>
      <c r="AL59" s="17">
        <v>1.8867911699697473</v>
      </c>
      <c r="AM59" s="17">
        <v>0.33333333333333298</v>
      </c>
      <c r="AN59" s="17">
        <v>1.0163477536503982</v>
      </c>
      <c r="AO59" s="17">
        <v>0.78098415539547816</v>
      </c>
      <c r="AP59" s="17">
        <v>0.33333333333333298</v>
      </c>
      <c r="AQ59" s="17">
        <v>14.879883400051696</v>
      </c>
      <c r="AR59" s="17">
        <v>-2.7767531743635172</v>
      </c>
      <c r="AS59" s="17">
        <v>31.557560845742543</v>
      </c>
      <c r="AT59" s="17">
        <v>16.783149840500432</v>
      </c>
      <c r="AU59" s="17">
        <v>-1.0000000000000004</v>
      </c>
      <c r="AV59" s="17">
        <v>-1.0000000000000004</v>
      </c>
      <c r="AW59" s="17">
        <v>-1.0000000000000004</v>
      </c>
      <c r="AX59" s="17">
        <v>-1.0000000000000004</v>
      </c>
      <c r="AY59" s="17">
        <v>0.5481975926035183</v>
      </c>
      <c r="AZ59" s="17">
        <v>-0.12704912218559375</v>
      </c>
      <c r="BA59" s="17">
        <v>1.0675960554306866E-2</v>
      </c>
      <c r="BB59" s="17">
        <v>0.1079232888946116</v>
      </c>
      <c r="BC59" s="17">
        <v>0.59656650680191947</v>
      </c>
      <c r="BD59" s="17">
        <v>2.0628366114373211</v>
      </c>
      <c r="BE59" s="17">
        <v>14.967542472819517</v>
      </c>
      <c r="BF59" s="17">
        <v>-1.0000000000000004</v>
      </c>
      <c r="CU59" t="e">
        <v>#N/A</v>
      </c>
      <c r="CV59" t="e">
        <v>#N/A</v>
      </c>
    </row>
    <row r="60" spans="1:100" x14ac:dyDescent="0.25">
      <c r="A60">
        <v>120</v>
      </c>
      <c r="B60" t="s">
        <v>125</v>
      </c>
      <c r="C60" s="48">
        <v>2</v>
      </c>
      <c r="D60" s="22">
        <v>1574.0293750000001</v>
      </c>
      <c r="E60" s="17">
        <v>100.54103242571193</v>
      </c>
      <c r="F60" s="17">
        <v>24.003940613133778</v>
      </c>
      <c r="G60" s="17">
        <v>0.62280525793630259</v>
      </c>
      <c r="H60" s="17">
        <v>8.2182870821450411</v>
      </c>
      <c r="I60" s="17">
        <v>72.023378284296442</v>
      </c>
      <c r="J60" s="17">
        <v>16.137234682872691</v>
      </c>
      <c r="K60" s="17">
        <v>-0.99999999999999967</v>
      </c>
      <c r="L60" s="17">
        <v>-0.99999999999999967</v>
      </c>
      <c r="M60" s="17">
        <v>-0.99999999999999967</v>
      </c>
      <c r="N60" s="17">
        <v>0.31298726775577573</v>
      </c>
      <c r="O60" s="17">
        <v>-0.99999999999999967</v>
      </c>
      <c r="P60" s="17">
        <v>-0.99999999999999967</v>
      </c>
      <c r="Q60" s="17">
        <v>4.4801490340117098</v>
      </c>
      <c r="R60" s="17">
        <v>-0.99999999999999967</v>
      </c>
      <c r="S60" s="17">
        <v>1.7860527830161352</v>
      </c>
      <c r="T60" s="17">
        <v>0.2168422603014335</v>
      </c>
      <c r="U60" s="17">
        <v>0.32392864488741846</v>
      </c>
      <c r="V60" s="17">
        <v>0.25676428009062585</v>
      </c>
      <c r="W60" s="17">
        <v>3.9638626382196653</v>
      </c>
      <c r="X60" s="17">
        <v>2.1146616854098097</v>
      </c>
      <c r="Y60" s="17">
        <v>0.1676034065956116</v>
      </c>
      <c r="Z60" s="17">
        <v>39.111481246306454</v>
      </c>
      <c r="AA60" s="17">
        <v>0.96271152798739101</v>
      </c>
      <c r="AB60" s="17">
        <v>1.6746480238220269</v>
      </c>
      <c r="AC60" s="17">
        <v>24.439356997630277</v>
      </c>
      <c r="AD60" s="17">
        <v>1.1898579779518519</v>
      </c>
      <c r="AE60" s="17">
        <v>0.94632602428477175</v>
      </c>
      <c r="AF60" s="17">
        <v>63.854014636832019</v>
      </c>
      <c r="AG60" s="17">
        <v>18.209586365626901</v>
      </c>
      <c r="AH60" s="17">
        <v>0.3389032197811781</v>
      </c>
      <c r="AI60" s="17">
        <v>0.44269579530297443</v>
      </c>
      <c r="AJ60" s="17">
        <v>0.33333333333333298</v>
      </c>
      <c r="AK60" s="17">
        <v>0.83197259446888161</v>
      </c>
      <c r="AL60" s="17">
        <v>0.89238595443921453</v>
      </c>
      <c r="AM60" s="17">
        <v>0.33333333333333298</v>
      </c>
      <c r="AN60" s="17">
        <v>0.47316606518558307</v>
      </c>
      <c r="AO60" s="17">
        <v>0.55599263501917828</v>
      </c>
      <c r="AP60" s="17">
        <v>0.33333333333333298</v>
      </c>
      <c r="AQ60" s="17">
        <v>9.037089326946834</v>
      </c>
      <c r="AR60" s="17">
        <v>2.2444243630026963</v>
      </c>
      <c r="AS60" s="17">
        <v>6.8247277483652926</v>
      </c>
      <c r="AT60" s="17">
        <v>8.2731584049599789</v>
      </c>
      <c r="AU60" s="17">
        <v>-0.99999999999999967</v>
      </c>
      <c r="AV60" s="17">
        <v>-0.99999999999999967</v>
      </c>
      <c r="AW60" s="17">
        <v>-0.99999999999999967</v>
      </c>
      <c r="AX60" s="17">
        <v>-0.99999999999999967</v>
      </c>
      <c r="AY60" s="17">
        <v>3.9166501867864162E-2</v>
      </c>
      <c r="AZ60" s="17">
        <v>0.11288610983005401</v>
      </c>
      <c r="BA60" s="17">
        <v>0.45553181357346861</v>
      </c>
      <c r="BB60" s="17">
        <v>6.0108226610399343E-2</v>
      </c>
      <c r="BC60" s="17">
        <v>0.25082929178282432</v>
      </c>
      <c r="BD60" s="17">
        <v>2.779387411074937</v>
      </c>
      <c r="BE60" s="17">
        <v>7.8860970810263051</v>
      </c>
      <c r="BF60" s="17">
        <v>-0.99999999999999967</v>
      </c>
      <c r="BG60" s="22">
        <v>1091.9618672136917</v>
      </c>
    </row>
    <row r="61" spans="1:100" x14ac:dyDescent="0.25">
      <c r="A61">
        <v>121</v>
      </c>
      <c r="B61" t="s">
        <v>126</v>
      </c>
      <c r="C61" s="48">
        <v>2</v>
      </c>
      <c r="D61" s="22">
        <v>1543.7508398437501</v>
      </c>
      <c r="E61" s="17">
        <v>113.09574301628919</v>
      </c>
      <c r="F61" s="17">
        <v>44.257747385592403</v>
      </c>
      <c r="G61" s="17">
        <v>0.76358100831173437</v>
      </c>
      <c r="H61" s="17">
        <v>9.5024075213606061</v>
      </c>
      <c r="I61" s="17">
        <v>81.882208403726381</v>
      </c>
      <c r="J61" s="17">
        <v>18.572200766343116</v>
      </c>
      <c r="K61" s="17">
        <v>-0.99999999999999933</v>
      </c>
      <c r="L61" s="17">
        <v>-0.99999999999999933</v>
      </c>
      <c r="M61" s="17">
        <v>-0.99999999999999933</v>
      </c>
      <c r="N61" s="17">
        <v>0.34806853834570994</v>
      </c>
      <c r="O61" s="17">
        <v>-0.99999999999999933</v>
      </c>
      <c r="P61" s="17">
        <v>-0.99999999999999933</v>
      </c>
      <c r="Q61" s="17">
        <v>4.8570047229836133</v>
      </c>
      <c r="R61" s="17">
        <v>-0.99999999999999933</v>
      </c>
      <c r="S61" s="17">
        <v>2.2775493925230519</v>
      </c>
      <c r="T61" s="17">
        <v>0.27200961537282792</v>
      </c>
      <c r="U61" s="17">
        <v>0.48923998982625244</v>
      </c>
      <c r="V61" s="17">
        <v>0.47337559227470422</v>
      </c>
      <c r="W61" s="17">
        <v>5.0614941924469647</v>
      </c>
      <c r="X61" s="17">
        <v>3.4670443432335283</v>
      </c>
      <c r="Y61" s="17">
        <v>0.21723698206423975</v>
      </c>
      <c r="Z61" s="17">
        <v>43.668599924404802</v>
      </c>
      <c r="AA61" s="17">
        <v>1.2983380614177076</v>
      </c>
      <c r="AB61" s="17">
        <v>2.158424006120955</v>
      </c>
      <c r="AC61" s="17">
        <v>29.993606165388591</v>
      </c>
      <c r="AD61" s="17">
        <v>1.6137965712513127</v>
      </c>
      <c r="AE61" s="17">
        <v>1.3013522695547506</v>
      </c>
      <c r="AF61" s="17">
        <v>72.849449819678583</v>
      </c>
      <c r="AG61" s="17">
        <v>33.578742539043674</v>
      </c>
      <c r="AH61" s="17">
        <v>0.44523460528596748</v>
      </c>
      <c r="AI61" s="17">
        <v>0.56849913531510843</v>
      </c>
      <c r="AJ61" s="17">
        <v>0.33333333333333298</v>
      </c>
      <c r="AK61" s="17">
        <v>0.97390904542688395</v>
      </c>
      <c r="AL61" s="17">
        <v>1.0163544920156369</v>
      </c>
      <c r="AM61" s="17">
        <v>0.33333333333333298</v>
      </c>
      <c r="AN61" s="17">
        <v>0.60112100736186691</v>
      </c>
      <c r="AO61" s="17">
        <v>0.69581300649711519</v>
      </c>
      <c r="AP61" s="17">
        <v>0.33333333333333298</v>
      </c>
      <c r="AQ61" s="17">
        <v>10.632288291945715</v>
      </c>
      <c r="AR61" s="17">
        <v>2.2444243630026963</v>
      </c>
      <c r="AS61" s="17">
        <v>8.8553211120632049</v>
      </c>
      <c r="AT61" s="17">
        <v>9.6938423511038252</v>
      </c>
      <c r="AU61" s="17">
        <v>-0.99999999999999933</v>
      </c>
      <c r="AV61" s="17">
        <v>-0.99999999999999933</v>
      </c>
      <c r="AW61" s="17">
        <v>-0.99999999999999933</v>
      </c>
      <c r="AX61" s="17">
        <v>-0.99999999999999933</v>
      </c>
      <c r="AY61" s="17">
        <v>6.055071362949456E-2</v>
      </c>
      <c r="AZ61" s="17">
        <v>-3.4591325517267013E-2</v>
      </c>
      <c r="BA61" s="17">
        <v>0.59730734885594161</v>
      </c>
      <c r="BB61" s="17">
        <v>-2.2022696366540889E-2</v>
      </c>
      <c r="BC61" s="17">
        <v>0.32944305158422665</v>
      </c>
      <c r="BD61" s="17">
        <v>0.58941042570667079</v>
      </c>
      <c r="BE61" s="17">
        <v>10.001767087363785</v>
      </c>
      <c r="BF61" s="17">
        <v>-0.99999999999999933</v>
      </c>
      <c r="BG61" s="22">
        <v>214.24282089137773</v>
      </c>
    </row>
    <row r="62" spans="1:100" x14ac:dyDescent="0.25">
      <c r="A62">
        <v>122</v>
      </c>
      <c r="B62" t="s">
        <v>2893</v>
      </c>
      <c r="C62" s="48">
        <v>3</v>
      </c>
      <c r="D62" s="22">
        <v>1500.6846971564833</v>
      </c>
      <c r="E62" s="47">
        <v>104.80740888288817</v>
      </c>
      <c r="F62" s="47">
        <v>34.945473539404013</v>
      </c>
      <c r="G62" s="47">
        <v>0.46086063221711671</v>
      </c>
      <c r="H62" s="47">
        <v>3.3716359979148653</v>
      </c>
      <c r="I62" s="47">
        <v>70.721368034103207</v>
      </c>
      <c r="J62" s="47">
        <v>8.7298112624301325</v>
      </c>
      <c r="K62" s="47">
        <v>-0.99999999999999878</v>
      </c>
      <c r="L62" s="47">
        <v>-0.99999999999999878</v>
      </c>
      <c r="M62" s="47">
        <v>-0.99999999999999878</v>
      </c>
      <c r="N62" s="47">
        <v>0.12345589432371182</v>
      </c>
      <c r="O62" s="47">
        <v>-0.99999999999999878</v>
      </c>
      <c r="P62" s="47">
        <v>-0.99999999999999878</v>
      </c>
      <c r="Q62" s="47">
        <v>2.8263198224606039</v>
      </c>
      <c r="R62" s="47">
        <v>-0.99999999999999878</v>
      </c>
      <c r="S62" s="47">
        <v>0.41944625746643677</v>
      </c>
      <c r="T62" s="47">
        <v>1.5314108811981874E-2</v>
      </c>
      <c r="U62" s="47">
        <v>-0.14678816973930592</v>
      </c>
      <c r="V62" s="47">
        <v>8.7947640125888626E-2</v>
      </c>
      <c r="W62" s="47">
        <v>0.54531617545426148</v>
      </c>
      <c r="X62" s="47">
        <v>-1.8527937359121875</v>
      </c>
      <c r="Y62" s="47">
        <v>0.10402778451916501</v>
      </c>
      <c r="Z62" s="47">
        <v>25.025958337536924</v>
      </c>
      <c r="AA62" s="47">
        <v>-0.86082434216722159</v>
      </c>
      <c r="AB62" s="47">
        <v>0.42632763402671275</v>
      </c>
      <c r="AC62" s="47">
        <v>38.858715251393939</v>
      </c>
      <c r="AD62" s="47">
        <v>-0.329681253428106</v>
      </c>
      <c r="AE62" s="47">
        <v>1.1022859114724586</v>
      </c>
      <c r="AF62" s="47">
        <v>65.413287134430036</v>
      </c>
      <c r="AG62" s="47">
        <v>31.022128293306814</v>
      </c>
      <c r="AH62" s="47">
        <v>-1.7613981997121306E-2</v>
      </c>
      <c r="AI62" s="47">
        <v>-0.20917548316107706</v>
      </c>
      <c r="AJ62" s="47">
        <v>0.33333333333333298</v>
      </c>
      <c r="AK62" s="47">
        <v>0.63268724655246977</v>
      </c>
      <c r="AL62" s="47">
        <v>0.83332518350277629</v>
      </c>
      <c r="AM62" s="47">
        <v>0.33333333333333298</v>
      </c>
      <c r="AN62" s="47">
        <v>0.23970813185023568</v>
      </c>
      <c r="AO62" s="47">
        <v>0.43746647959293428</v>
      </c>
      <c r="AP62" s="47">
        <v>0.33333333333333298</v>
      </c>
      <c r="AQ62" s="47">
        <v>5.3080808996731648</v>
      </c>
      <c r="AR62" s="47">
        <v>3.8331301033178256</v>
      </c>
      <c r="AS62" s="47">
        <v>-1.4301913064123866</v>
      </c>
      <c r="AT62" s="47">
        <v>6.326872465524696</v>
      </c>
      <c r="AU62" s="47">
        <v>-0.99999999999999878</v>
      </c>
      <c r="AV62" s="47">
        <v>-0.99999999999999878</v>
      </c>
      <c r="AW62" s="47">
        <v>-0.99999999999999878</v>
      </c>
      <c r="AX62" s="47">
        <v>-0.99999999999999878</v>
      </c>
      <c r="AY62" s="47">
        <v>-1.6106048838241373E-2</v>
      </c>
      <c r="AZ62" s="47">
        <v>-0.22927087817334391</v>
      </c>
      <c r="BA62" s="47">
        <v>0.43162544145895365</v>
      </c>
      <c r="BB62" s="47">
        <v>4.3546568332440078E-3</v>
      </c>
      <c r="BC62" s="47">
        <v>0.79244329718694351</v>
      </c>
      <c r="BD62" s="47">
        <v>-1.0374879700356214</v>
      </c>
      <c r="BE62" s="47">
        <v>21.969209636968344</v>
      </c>
      <c r="BF62" s="47">
        <v>-0.99999999999999878</v>
      </c>
      <c r="CU62" t="e">
        <v>#N/A</v>
      </c>
      <c r="CV62" t="e">
        <v>#N/A</v>
      </c>
    </row>
    <row r="63" spans="1:100" x14ac:dyDescent="0.25">
      <c r="A63">
        <v>123</v>
      </c>
      <c r="B63" t="s">
        <v>127</v>
      </c>
      <c r="C63" s="48">
        <v>3</v>
      </c>
      <c r="D63" s="22">
        <v>1510.8685047829133</v>
      </c>
      <c r="E63" s="17">
        <v>64.259870122824125</v>
      </c>
      <c r="F63" s="17">
        <v>-20.751852271697011</v>
      </c>
      <c r="G63" s="17">
        <v>-3.5957933718503532E-2</v>
      </c>
      <c r="H63" s="17">
        <v>7.2013739743842429</v>
      </c>
      <c r="I63" s="17">
        <v>50.616359151954114</v>
      </c>
      <c r="J63" s="17">
        <v>6.790288483509876</v>
      </c>
      <c r="K63" s="17">
        <v>-0.99999999999999889</v>
      </c>
      <c r="L63" s="17">
        <v>-0.99999999999999889</v>
      </c>
      <c r="M63" s="17">
        <v>-0.99999999999999889</v>
      </c>
      <c r="N63" s="17">
        <v>0.36004975422390151</v>
      </c>
      <c r="O63" s="17">
        <v>-0.99999999999999889</v>
      </c>
      <c r="P63" s="17">
        <v>-0.99999999999999889</v>
      </c>
      <c r="Q63" s="17">
        <v>4.7408177843350678</v>
      </c>
      <c r="R63" s="17">
        <v>-0.99999999999999889</v>
      </c>
      <c r="S63" s="17">
        <v>1.4798919704883928</v>
      </c>
      <c r="T63" s="17">
        <v>0.24821995081251053</v>
      </c>
      <c r="U63" s="17">
        <v>-0.2496138754638047</v>
      </c>
      <c r="V63" s="17">
        <v>-0.21763397915246316</v>
      </c>
      <c r="W63" s="17">
        <v>2.4605561900491764</v>
      </c>
      <c r="X63" s="17">
        <v>0.61584475262245275</v>
      </c>
      <c r="Y63" s="17">
        <v>3.9850732558511973E-2</v>
      </c>
      <c r="Z63" s="17">
        <v>14.076881133494147</v>
      </c>
      <c r="AA63" s="17">
        <v>-1.2773857510084976</v>
      </c>
      <c r="AB63" s="17">
        <v>0.58108241817261264</v>
      </c>
      <c r="AC63" s="17">
        <v>32.000271112180975</v>
      </c>
      <c r="AD63" s="17">
        <v>-1.4315003031034954</v>
      </c>
      <c r="AE63" s="17">
        <v>0.18218482619590581</v>
      </c>
      <c r="AF63" s="17">
        <v>46.840419490043658</v>
      </c>
      <c r="AG63" s="17">
        <v>-1.1479930118755348</v>
      </c>
      <c r="AH63" s="17">
        <v>-8.3347540637262796E-2</v>
      </c>
      <c r="AI63" s="17">
        <v>1.8096297103246312E-2</v>
      </c>
      <c r="AJ63" s="17">
        <v>0.33333333333333298</v>
      </c>
      <c r="AK63" s="17">
        <v>0.72784754802752971</v>
      </c>
      <c r="AL63" s="17">
        <v>0.84900644328428965</v>
      </c>
      <c r="AM63" s="17">
        <v>0.33333333333333298</v>
      </c>
      <c r="AN63" s="17">
        <v>-3.1791661734367371E-2</v>
      </c>
      <c r="AO63" s="17">
        <v>-0.11191480800544445</v>
      </c>
      <c r="AP63" s="17">
        <v>0.33333333333333298</v>
      </c>
      <c r="AQ63" s="17">
        <v>3.7759396619104537</v>
      </c>
      <c r="AR63" s="17">
        <v>2.3533442655365211</v>
      </c>
      <c r="AS63" s="17">
        <v>-2.7530722804968475</v>
      </c>
      <c r="AT63" s="17">
        <v>7.190016498470202</v>
      </c>
      <c r="AU63" s="17">
        <v>-0.99999999999999889</v>
      </c>
      <c r="AV63" s="17">
        <v>-0.99999999999999889</v>
      </c>
      <c r="AW63" s="17">
        <v>-0.99999999999999889</v>
      </c>
      <c r="AX63" s="17">
        <v>-0.99999999999999889</v>
      </c>
      <c r="AY63" s="17">
        <v>-2.594940983998939E-2</v>
      </c>
      <c r="AZ63" s="17">
        <v>0.49070820201660093</v>
      </c>
      <c r="BA63" s="17">
        <v>0.10099792681541676</v>
      </c>
      <c r="BB63" s="17">
        <v>0.20476633896146124</v>
      </c>
      <c r="BC63" s="17">
        <v>-3.4125644844047849E-2</v>
      </c>
      <c r="BD63" s="17">
        <v>7.5726994841195392</v>
      </c>
      <c r="BE63" s="17">
        <v>-0.3481514870241128</v>
      </c>
      <c r="BF63" s="17">
        <v>-0.99999999999999889</v>
      </c>
      <c r="CU63" t="e">
        <v>#N/A</v>
      </c>
      <c r="CV63" t="e">
        <v>#N/A</v>
      </c>
    </row>
    <row r="64" spans="1:100" x14ac:dyDescent="0.25">
      <c r="A64">
        <v>125</v>
      </c>
      <c r="B64" t="s">
        <v>128</v>
      </c>
      <c r="C64" s="48">
        <v>3</v>
      </c>
      <c r="D64" s="22">
        <v>1744.5969029197333</v>
      </c>
      <c r="E64" s="17">
        <v>171.27332830027777</v>
      </c>
      <c r="F64" s="17">
        <v>161.73642825532033</v>
      </c>
      <c r="G64" s="17">
        <v>1.4709042896128102</v>
      </c>
      <c r="H64" s="17">
        <v>19.303074293951997</v>
      </c>
      <c r="I64" s="17">
        <v>132.99960044949086</v>
      </c>
      <c r="J64" s="17">
        <v>19.453870507140532</v>
      </c>
      <c r="K64" s="17">
        <v>-0.99999999999999722</v>
      </c>
      <c r="L64" s="17">
        <v>-0.99999999999999722</v>
      </c>
      <c r="M64" s="17">
        <v>-0.99999999999999722</v>
      </c>
      <c r="N64" s="17">
        <v>0.42106939439451702</v>
      </c>
      <c r="O64" s="17">
        <v>-0.99999999999999722</v>
      </c>
      <c r="P64" s="17">
        <v>-0.99999999999999722</v>
      </c>
      <c r="Q64" s="17">
        <v>5.869243513562223</v>
      </c>
      <c r="R64" s="17">
        <v>-0.99999999999999722</v>
      </c>
      <c r="S64" s="17">
        <v>3.6564001149940082</v>
      </c>
      <c r="T64" s="17">
        <v>0.32904698146398026</v>
      </c>
      <c r="U64" s="17">
        <v>3.060515275200876</v>
      </c>
      <c r="V64" s="17">
        <v>4.1501368072903633</v>
      </c>
      <c r="W64" s="17">
        <v>13.433830780389771</v>
      </c>
      <c r="X64" s="17">
        <v>9.6746305433911211</v>
      </c>
      <c r="Y64" s="17">
        <v>0.46749339549372376</v>
      </c>
      <c r="Z64" s="17">
        <v>48.143074631330933</v>
      </c>
      <c r="AA64" s="17">
        <v>-0.65485063651816633</v>
      </c>
      <c r="AB64" s="17">
        <v>2.811861568010853</v>
      </c>
      <c r="AC64" s="17">
        <v>70.710396877282378</v>
      </c>
      <c r="AD64" s="17">
        <v>2.9414078976470384</v>
      </c>
      <c r="AE64" s="17">
        <v>1.042156494366643</v>
      </c>
      <c r="AF64" s="17">
        <v>122.70748957099077</v>
      </c>
      <c r="AG64" s="17">
        <v>121.43968304806273</v>
      </c>
      <c r="AH64" s="17">
        <v>0.48001290583918238</v>
      </c>
      <c r="AI64" s="17">
        <v>0.55902369890568426</v>
      </c>
      <c r="AJ64" s="17">
        <v>0.33333333333333298</v>
      </c>
      <c r="AK64" s="17">
        <v>1.4160754906506221</v>
      </c>
      <c r="AL64" s="17">
        <v>1.0998669417077378</v>
      </c>
      <c r="AM64" s="17">
        <v>0.33333333333333298</v>
      </c>
      <c r="AN64" s="17">
        <v>0.34424649715907846</v>
      </c>
      <c r="AO64" s="17">
        <v>0.39953153508658701</v>
      </c>
      <c r="AP64" s="17">
        <v>0.33333333333333298</v>
      </c>
      <c r="AQ64" s="17">
        <v>10.292110878500042</v>
      </c>
      <c r="AR64" s="17">
        <v>-4.364463301583027E-2</v>
      </c>
      <c r="AS64" s="17">
        <v>5.4787143697895102</v>
      </c>
      <c r="AT64" s="17">
        <v>14.018800770366848</v>
      </c>
      <c r="AU64" s="17">
        <v>-0.99999999999999722</v>
      </c>
      <c r="AV64" s="17">
        <v>-0.99999999999999722</v>
      </c>
      <c r="AW64" s="17">
        <v>-0.99999999999999722</v>
      </c>
      <c r="AX64" s="17">
        <v>-0.99999999999999722</v>
      </c>
      <c r="AY64" s="17">
        <v>-1.7790572110696679E-2</v>
      </c>
      <c r="AZ64" s="17">
        <v>-0.51719773963354421</v>
      </c>
      <c r="BA64" s="17">
        <v>-0.80849398554004015</v>
      </c>
      <c r="BB64" s="17">
        <v>-2.7689966594175247E-2</v>
      </c>
      <c r="BC64" s="17">
        <v>0.14587566680029593</v>
      </c>
      <c r="BD64" s="17">
        <v>-3.2782378630221038</v>
      </c>
      <c r="BE64" s="17">
        <v>-0.39557825769280452</v>
      </c>
      <c r="BF64" s="17">
        <v>-0.99999999999999722</v>
      </c>
      <c r="CU64" t="e">
        <v>#N/A</v>
      </c>
      <c r="CV64" t="e">
        <v>#N/A</v>
      </c>
    </row>
    <row r="65" spans="1:100" x14ac:dyDescent="0.25">
      <c r="A65">
        <v>126</v>
      </c>
      <c r="B65" t="s">
        <v>129</v>
      </c>
      <c r="C65" s="48">
        <v>3</v>
      </c>
      <c r="D65" s="22">
        <v>1488.792037122824</v>
      </c>
      <c r="E65" s="17">
        <v>46.741937545626627</v>
      </c>
      <c r="F65" s="17">
        <v>-71.535353052674907</v>
      </c>
      <c r="G65" s="17">
        <v>-0.11491670654026195</v>
      </c>
      <c r="H65" s="17">
        <v>4.8326147561236539</v>
      </c>
      <c r="I65" s="17">
        <v>24.314338504067354</v>
      </c>
      <c r="J65" s="17">
        <v>13.546150494686813</v>
      </c>
      <c r="K65" s="17">
        <v>-1.0000000000000031</v>
      </c>
      <c r="L65" s="17">
        <v>-1.0000000000000031</v>
      </c>
      <c r="M65" s="17">
        <v>-1.0000000000000031</v>
      </c>
      <c r="N65" s="17">
        <v>0.14133649988603314</v>
      </c>
      <c r="O65" s="17">
        <v>-1.0000000000000031</v>
      </c>
      <c r="P65" s="17">
        <v>-1.0000000000000031</v>
      </c>
      <c r="Q65" s="17">
        <v>3.766055600048535</v>
      </c>
      <c r="R65" s="17">
        <v>-1.0000000000000031</v>
      </c>
      <c r="S65" s="17">
        <v>1.0432712883510593</v>
      </c>
      <c r="T65" s="17">
        <v>0.12089756444414559</v>
      </c>
      <c r="U65" s="17">
        <v>-0.50999171031349833</v>
      </c>
      <c r="V65" s="17">
        <v>-1.1718193503394305</v>
      </c>
      <c r="W65" s="17">
        <v>1.0665591560751209</v>
      </c>
      <c r="X65" s="17">
        <v>-2.3987901734861379</v>
      </c>
      <c r="Y65" s="17">
        <v>7.6961690094931243E-2</v>
      </c>
      <c r="Z65" s="17">
        <v>27.249426860636618</v>
      </c>
      <c r="AA65" s="17">
        <v>-0.67765968266787668</v>
      </c>
      <c r="AB65" s="17">
        <v>-1.6614694234982907E-3</v>
      </c>
      <c r="AC65" s="17">
        <v>-9.7315411407229249</v>
      </c>
      <c r="AD65" s="17">
        <v>3.130658605434995</v>
      </c>
      <c r="AE65" s="17">
        <v>-0.41280352522402808</v>
      </c>
      <c r="AF65" s="17">
        <v>17.103420725266165</v>
      </c>
      <c r="AG65" s="17">
        <v>-76.676998146752766</v>
      </c>
      <c r="AH65" s="17">
        <v>0.48092371373708626</v>
      </c>
      <c r="AI65" s="17">
        <v>0.35016690863318384</v>
      </c>
      <c r="AJ65" s="17">
        <v>0.33333333333333298</v>
      </c>
      <c r="AK65" s="17">
        <v>0.8166727613731487</v>
      </c>
      <c r="AL65" s="17">
        <v>0.98210712380132337</v>
      </c>
      <c r="AM65" s="17">
        <v>0.33333333333333298</v>
      </c>
      <c r="AN65" s="17">
        <v>-0.28769225915281393</v>
      </c>
      <c r="AO65" s="17">
        <v>0.1099095233257259</v>
      </c>
      <c r="AP65" s="17">
        <v>0.33333333333333298</v>
      </c>
      <c r="AQ65" s="17">
        <v>7.2109177788011678</v>
      </c>
      <c r="AR65" s="17">
        <v>2.5077242616462412</v>
      </c>
      <c r="AS65" s="17">
        <v>2.8716986193090861</v>
      </c>
      <c r="AT65" s="17">
        <v>8.1667276137314886</v>
      </c>
      <c r="AU65" s="17">
        <v>-1.0000000000000031</v>
      </c>
      <c r="AV65" s="17">
        <v>-1.0000000000000031</v>
      </c>
      <c r="AW65" s="17">
        <v>-1.0000000000000031</v>
      </c>
      <c r="AX65" s="17">
        <v>-1.0000000000000031</v>
      </c>
      <c r="AY65" s="17">
        <v>-2.9156809996634597E-2</v>
      </c>
      <c r="AZ65" s="17">
        <v>0.36584161156621009</v>
      </c>
      <c r="BA65" s="17">
        <v>0.32026954411851521</v>
      </c>
      <c r="BB65" s="17">
        <v>-0.17468062870749643</v>
      </c>
      <c r="BC65" s="17">
        <v>9.8305070358790089E-2</v>
      </c>
      <c r="BD65" s="17">
        <v>-2.5378076598563597</v>
      </c>
      <c r="BE65" s="17">
        <v>4.0589744795623286</v>
      </c>
      <c r="BF65" s="17">
        <v>-1.0000000000000031</v>
      </c>
      <c r="CU65" t="e">
        <v>#N/A</v>
      </c>
      <c r="CV65" t="e">
        <v>#N/A</v>
      </c>
    </row>
    <row r="66" spans="1:100" x14ac:dyDescent="0.25">
      <c r="A66">
        <v>128</v>
      </c>
      <c r="B66" t="s">
        <v>130</v>
      </c>
      <c r="C66" s="48">
        <v>3</v>
      </c>
      <c r="D66" s="22">
        <v>1395.1253300959854</v>
      </c>
      <c r="E66" s="17">
        <v>54.179534342291959</v>
      </c>
      <c r="F66" s="17">
        <v>-86.398322040491109</v>
      </c>
      <c r="G66" s="17">
        <v>3.7631500369403881E-2</v>
      </c>
      <c r="H66" s="17">
        <v>6.266241010393367</v>
      </c>
      <c r="I66" s="17">
        <v>31.147760790299472</v>
      </c>
      <c r="J66" s="17">
        <v>12.688550361129995</v>
      </c>
      <c r="K66" s="17">
        <v>-0.99999999999999623</v>
      </c>
      <c r="L66" s="17">
        <v>-0.99999999999999623</v>
      </c>
      <c r="M66" s="17">
        <v>-0.99999999999999623</v>
      </c>
      <c r="N66" s="17">
        <v>0.37725201257355651</v>
      </c>
      <c r="O66" s="17">
        <v>-0.99999999999999623</v>
      </c>
      <c r="P66" s="17">
        <v>-0.99999999999999623</v>
      </c>
      <c r="Q66" s="17">
        <v>5.6830253926484353</v>
      </c>
      <c r="R66" s="17">
        <v>-0.99999999999999623</v>
      </c>
      <c r="S66" s="17">
        <v>0.59110034856957983</v>
      </c>
      <c r="T66" s="17">
        <v>0.23686099949518094</v>
      </c>
      <c r="U66" s="17">
        <v>-0.29949253969711287</v>
      </c>
      <c r="V66" s="17">
        <v>-0.89973529858139567</v>
      </c>
      <c r="W66" s="17">
        <v>0.5832156177449338</v>
      </c>
      <c r="X66" s="17">
        <v>-3.0256787629476007</v>
      </c>
      <c r="Y66" s="17">
        <v>0.35522819377415626</v>
      </c>
      <c r="Z66" s="17">
        <v>27.95208702670546</v>
      </c>
      <c r="AA66" s="17">
        <v>-0.45507181411660541</v>
      </c>
      <c r="AB66" s="17">
        <v>-0.11253102966549988</v>
      </c>
      <c r="AC66" s="17">
        <v>2.6798984248522348</v>
      </c>
      <c r="AD66" s="17">
        <v>-0.46979241382475012</v>
      </c>
      <c r="AE66" s="17">
        <v>7.6873197710919772E-2</v>
      </c>
      <c r="AF66" s="17">
        <v>30.596327619603144</v>
      </c>
      <c r="AG66" s="17">
        <v>-60.584715091069953</v>
      </c>
      <c r="AH66" s="17">
        <v>-6.3634393723864618E-2</v>
      </c>
      <c r="AI66" s="17">
        <v>-0.25905620772569521</v>
      </c>
      <c r="AJ66" s="17">
        <v>0.33333333333333298</v>
      </c>
      <c r="AK66" s="17">
        <v>0.79288335439669311</v>
      </c>
      <c r="AL66" s="17">
        <v>0.59013005983747002</v>
      </c>
      <c r="AM66" s="17">
        <v>0.33333333333333298</v>
      </c>
      <c r="AN66" s="17">
        <v>-6.1816418101582699E-2</v>
      </c>
      <c r="AO66" s="17">
        <v>-0.22078721797251186</v>
      </c>
      <c r="AP66" s="17">
        <v>0.33333333333333298</v>
      </c>
      <c r="AQ66" s="17">
        <v>0.55143317069631426</v>
      </c>
      <c r="AR66" s="17">
        <v>2.9125347370235564</v>
      </c>
      <c r="AS66" s="17">
        <v>1.3581200063901111</v>
      </c>
      <c r="AT66" s="17">
        <v>8.4178956177163151</v>
      </c>
      <c r="AU66" s="17">
        <v>-0.99999999999999623</v>
      </c>
      <c r="AV66" s="17">
        <v>-0.99999999999999623</v>
      </c>
      <c r="AW66" s="17">
        <v>-0.99999999999999623</v>
      </c>
      <c r="AX66" s="17">
        <v>-0.99999999999999623</v>
      </c>
      <c r="AY66" s="17">
        <v>-4.369609880324464E-2</v>
      </c>
      <c r="AZ66" s="17">
        <v>0.86149019890035916</v>
      </c>
      <c r="BA66" s="17">
        <v>0.93777319001062343</v>
      </c>
      <c r="BB66" s="17">
        <v>-9.0480709592408698E-2</v>
      </c>
      <c r="BC66" s="17">
        <v>-2.5117604043099762E-2</v>
      </c>
      <c r="BD66" s="17">
        <v>2.045433254691579</v>
      </c>
      <c r="BE66" s="17">
        <v>4.0609258489756215</v>
      </c>
      <c r="BF66" s="17">
        <v>-0.99999999999999623</v>
      </c>
      <c r="CU66" t="e">
        <v>#N/A</v>
      </c>
      <c r="CV66" t="e">
        <v>#N/A</v>
      </c>
    </row>
    <row r="67" spans="1:100" x14ac:dyDescent="0.25">
      <c r="A67">
        <v>131</v>
      </c>
      <c r="B67" t="s">
        <v>131</v>
      </c>
      <c r="C67" s="48">
        <v>3</v>
      </c>
      <c r="D67" s="22">
        <v>1577.0713379696924</v>
      </c>
      <c r="E67" s="17">
        <v>80.059136201335605</v>
      </c>
      <c r="F67" s="17">
        <v>35.07210514545536</v>
      </c>
      <c r="G67" s="17">
        <v>0.96638332335025634</v>
      </c>
      <c r="H67" s="17">
        <v>6.4818546306780718</v>
      </c>
      <c r="I67" s="17">
        <v>56.44373465449771</v>
      </c>
      <c r="J67" s="17">
        <v>12.197486664701168</v>
      </c>
      <c r="K67" s="17">
        <v>-1.0000000000000002</v>
      </c>
      <c r="L67" s="17">
        <v>-1.0000000000000002</v>
      </c>
      <c r="M67" s="17">
        <v>-1.0000000000000002</v>
      </c>
      <c r="N67" s="17">
        <v>0.153156299464906</v>
      </c>
      <c r="O67" s="17">
        <v>-1.0000000000000002</v>
      </c>
      <c r="P67" s="17">
        <v>-1.0000000000000002</v>
      </c>
      <c r="Q67" s="17">
        <v>4.7359863036236964</v>
      </c>
      <c r="R67" s="17">
        <v>-1.0000000000000002</v>
      </c>
      <c r="S67" s="17">
        <v>0.5988138092669536</v>
      </c>
      <c r="T67" s="17">
        <v>7.5575289472778015E-2</v>
      </c>
      <c r="U67" s="17">
        <v>0.27412035426023357</v>
      </c>
      <c r="V67" s="17">
        <v>0.31899686078767575</v>
      </c>
      <c r="W67" s="17">
        <v>1.7458683270543742</v>
      </c>
      <c r="X67" s="17">
        <v>0.17330759655786376</v>
      </c>
      <c r="Y67" s="17">
        <v>0.16703314252993223</v>
      </c>
      <c r="Z67" s="17">
        <v>27.382912720283315</v>
      </c>
      <c r="AA67" s="17">
        <v>0.52886217546319492</v>
      </c>
      <c r="AB67" s="17">
        <v>-0.56995248468422333</v>
      </c>
      <c r="AC67" s="17">
        <v>26.105135555890779</v>
      </c>
      <c r="AD67" s="17">
        <v>-0.5036687649535152</v>
      </c>
      <c r="AE67" s="17">
        <v>-0.13890919481853245</v>
      </c>
      <c r="AF67" s="17">
        <v>52.779186596671344</v>
      </c>
      <c r="AG67" s="17">
        <v>18.163644640801127</v>
      </c>
      <c r="AH67" s="17">
        <v>7.3111328839596951E-3</v>
      </c>
      <c r="AI67" s="17">
        <v>2.4430263802730862E-2</v>
      </c>
      <c r="AJ67" s="17">
        <v>0.33333333333333298</v>
      </c>
      <c r="AK67" s="17">
        <v>0.57012268100874941</v>
      </c>
      <c r="AL67" s="17">
        <v>0.99073327703913405</v>
      </c>
      <c r="AM67" s="17">
        <v>0.33333333333333298</v>
      </c>
      <c r="AN67" s="17">
        <v>-0.17865065227461657</v>
      </c>
      <c r="AO67" s="17">
        <v>-0.28225392927658788</v>
      </c>
      <c r="AP67" s="17">
        <v>0.33333333333333298</v>
      </c>
      <c r="AQ67" s="17">
        <v>3.6645480578263845</v>
      </c>
      <c r="AR67" s="17">
        <v>2.364856118793119</v>
      </c>
      <c r="AS67" s="17">
        <v>4.1314037358205562</v>
      </c>
      <c r="AT67" s="17">
        <v>5.7012268100874932</v>
      </c>
      <c r="AU67" s="17">
        <v>-1.0000000000000002</v>
      </c>
      <c r="AV67" s="17">
        <v>-1.0000000000000002</v>
      </c>
      <c r="AW67" s="17">
        <v>-1.0000000000000002</v>
      </c>
      <c r="AX67" s="17">
        <v>-1.0000000000000002</v>
      </c>
      <c r="AY67" s="17">
        <v>-6.0541641884315541E-3</v>
      </c>
      <c r="AZ67" s="17">
        <v>-6.7040431940884271E-2</v>
      </c>
      <c r="BA67" s="17">
        <v>0.14764807353070197</v>
      </c>
      <c r="BB67" s="17">
        <v>-0.20847677052563296</v>
      </c>
      <c r="BC67" s="17">
        <v>0.16791279535220394</v>
      </c>
      <c r="BD67" s="17">
        <v>-5.5471214228452457</v>
      </c>
      <c r="BE67" s="17">
        <v>4.9360602514586072</v>
      </c>
      <c r="BF67" s="17">
        <v>-1.0000000000000002</v>
      </c>
      <c r="CU67" t="e">
        <v>#N/A</v>
      </c>
      <c r="CV67" t="e">
        <v>#N/A</v>
      </c>
    </row>
    <row r="68" spans="1:100" x14ac:dyDescent="0.25">
      <c r="A68">
        <v>133</v>
      </c>
      <c r="B68" t="s">
        <v>132</v>
      </c>
      <c r="C68" s="48">
        <v>2</v>
      </c>
      <c r="D68" s="22">
        <v>1657.660625</v>
      </c>
      <c r="E68" s="17">
        <v>115.55905285219191</v>
      </c>
      <c r="F68" s="17">
        <v>48.231666264655686</v>
      </c>
      <c r="G68" s="17">
        <v>0.791202058439059</v>
      </c>
      <c r="H68" s="17">
        <v>9.7543596858953663</v>
      </c>
      <c r="I68" s="17">
        <v>83.816570253685143</v>
      </c>
      <c r="J68" s="17">
        <v>19.049955777916541</v>
      </c>
      <c r="K68" s="17">
        <v>-0.99999999999999922</v>
      </c>
      <c r="L68" s="17">
        <v>-0.99999999999999922</v>
      </c>
      <c r="M68" s="17">
        <v>-0.99999999999999922</v>
      </c>
      <c r="N68" s="17">
        <v>0.35495169493276885</v>
      </c>
      <c r="O68" s="17">
        <v>-0.99999999999999922</v>
      </c>
      <c r="P68" s="17">
        <v>-0.99999999999999922</v>
      </c>
      <c r="Q68" s="17">
        <v>4.9309460789920205</v>
      </c>
      <c r="R68" s="17">
        <v>-0.99999999999999922</v>
      </c>
      <c r="S68" s="17">
        <v>2.3739839876319122</v>
      </c>
      <c r="T68" s="17">
        <v>0.28283378271525139</v>
      </c>
      <c r="U68" s="17">
        <v>0.52167507138677571</v>
      </c>
      <c r="V68" s="17">
        <v>0.5158760363925724</v>
      </c>
      <c r="W68" s="17">
        <v>5.2768561145094779</v>
      </c>
      <c r="X68" s="17">
        <v>3.7323899662080415</v>
      </c>
      <c r="Y68" s="17">
        <v>0.2269753885182009</v>
      </c>
      <c r="Z68" s="17">
        <v>44.562734056939952</v>
      </c>
      <c r="AA68" s="17">
        <v>1.364190008782336</v>
      </c>
      <c r="AB68" s="17">
        <v>2.2533437676696488</v>
      </c>
      <c r="AC68" s="17">
        <v>31.083383305792154</v>
      </c>
      <c r="AD68" s="17">
        <v>1.6969758766729055</v>
      </c>
      <c r="AE68" s="17">
        <v>1.3710105572283449</v>
      </c>
      <c r="AF68" s="17">
        <v>74.614408382782543</v>
      </c>
      <c r="AG68" s="17">
        <v>36.594263549931583</v>
      </c>
      <c r="AH68" s="17">
        <v>0.46609746356449266</v>
      </c>
      <c r="AI68" s="17">
        <v>0.59318250834912245</v>
      </c>
      <c r="AJ68" s="17">
        <v>0.33333333333333298</v>
      </c>
      <c r="AK68" s="17">
        <v>1.001757831999502</v>
      </c>
      <c r="AL68" s="17">
        <v>1.0406778657606017</v>
      </c>
      <c r="AM68" s="17">
        <v>0.33333333333333298</v>
      </c>
      <c r="AN68" s="17">
        <v>0.62622653769975989</v>
      </c>
      <c r="AO68" s="17">
        <v>0.72324660553042741</v>
      </c>
      <c r="AP68" s="17">
        <v>0.33333333333333298</v>
      </c>
      <c r="AQ68" s="17">
        <v>10.945275936890139</v>
      </c>
      <c r="AR68" s="17">
        <v>2.2444243630026963</v>
      </c>
      <c r="AS68" s="17">
        <v>9.253735760447853</v>
      </c>
      <c r="AT68" s="17">
        <v>9.9725890982309</v>
      </c>
      <c r="AU68" s="17">
        <v>-0.99999999999999922</v>
      </c>
      <c r="AV68" s="17">
        <v>-0.99999999999999922</v>
      </c>
      <c r="AW68" s="17">
        <v>-0.99999999999999922</v>
      </c>
      <c r="AX68" s="17">
        <v>-0.99999999999999922</v>
      </c>
      <c r="AY68" s="17">
        <v>6.4746424775953493E-2</v>
      </c>
      <c r="AZ68" s="17">
        <v>-6.3527286600863875E-2</v>
      </c>
      <c r="BA68" s="17">
        <v>0.62512456280381268</v>
      </c>
      <c r="BB68" s="17">
        <v>-3.813727813577017E-2</v>
      </c>
      <c r="BC68" s="17">
        <v>0.34486754475425879</v>
      </c>
      <c r="BD68" s="17">
        <v>0.15972375076992762</v>
      </c>
      <c r="BE68" s="17">
        <v>10.416874285457776</v>
      </c>
      <c r="BF68" s="17">
        <v>-0.99999999999999922</v>
      </c>
      <c r="BG68" s="22">
        <v>1933.3633858769042</v>
      </c>
    </row>
    <row r="69" spans="1:100" x14ac:dyDescent="0.25">
      <c r="A69">
        <v>135</v>
      </c>
      <c r="B69" t="s">
        <v>133</v>
      </c>
      <c r="C69" s="48">
        <v>2</v>
      </c>
      <c r="D69" s="22">
        <v>1664.2222753906251</v>
      </c>
      <c r="E69" s="17">
        <v>149.67861009463127</v>
      </c>
      <c r="F69" s="17">
        <v>103.27482433385607</v>
      </c>
      <c r="G69" s="17">
        <v>1.1737840573333123</v>
      </c>
      <c r="H69" s="17">
        <v>13.244174964065575</v>
      </c>
      <c r="I69" s="17">
        <v>110.60961467924434</v>
      </c>
      <c r="J69" s="17">
        <v>25.667389455019531</v>
      </c>
      <c r="K69" s="17">
        <v>-0.99999999999999845</v>
      </c>
      <c r="L69" s="17">
        <v>-0.99999999999999845</v>
      </c>
      <c r="M69" s="17">
        <v>-0.99999999999999845</v>
      </c>
      <c r="N69" s="17">
        <v>0.45029100294749308</v>
      </c>
      <c r="O69" s="17">
        <v>-0.99999999999999845</v>
      </c>
      <c r="P69" s="17">
        <v>-0.99999999999999845</v>
      </c>
      <c r="Q69" s="17">
        <v>5.9551153865399193</v>
      </c>
      <c r="R69" s="17">
        <v>-0.99999999999999845</v>
      </c>
      <c r="S69" s="17">
        <v>3.7097094574903977</v>
      </c>
      <c r="T69" s="17">
        <v>0.43276043500185524</v>
      </c>
      <c r="U69" s="17">
        <v>0.97093671352279287</v>
      </c>
      <c r="V69" s="17">
        <v>1.1045540478930149</v>
      </c>
      <c r="W69" s="17">
        <v>8.259856190486861</v>
      </c>
      <c r="X69" s="17">
        <v>7.4077194112316747</v>
      </c>
      <c r="Y69" s="17">
        <v>0.36186305535297481</v>
      </c>
      <c r="Z69" s="17">
        <v>56.947477653870372</v>
      </c>
      <c r="AA69" s="17">
        <v>2.2763120873312328</v>
      </c>
      <c r="AB69" s="17">
        <v>3.568087122482948</v>
      </c>
      <c r="AC69" s="17">
        <v>46.177998275278888</v>
      </c>
      <c r="AD69" s="17">
        <v>2.8491009692430489</v>
      </c>
      <c r="AE69" s="17">
        <v>2.3358546458805223</v>
      </c>
      <c r="AF69" s="17">
        <v>99.061030503418323</v>
      </c>
      <c r="AG69" s="17">
        <v>78.362554427178537</v>
      </c>
      <c r="AH69" s="17">
        <v>0.75507105385350126</v>
      </c>
      <c r="AI69" s="17">
        <v>0.93507444045432186</v>
      </c>
      <c r="AJ69" s="17">
        <v>0.33333333333333298</v>
      </c>
      <c r="AK69" s="17">
        <v>1.3874942317604764</v>
      </c>
      <c r="AL69" s="17">
        <v>1.3775834107816725</v>
      </c>
      <c r="AM69" s="17">
        <v>0.33333333333333298</v>
      </c>
      <c r="AN69" s="17">
        <v>0.97396581392914494</v>
      </c>
      <c r="AO69" s="17">
        <v>1.1032322000913335</v>
      </c>
      <c r="AP69" s="17">
        <v>0.33333333333333298</v>
      </c>
      <c r="AQ69" s="17">
        <v>15.280499915705633</v>
      </c>
      <c r="AR69" s="17">
        <v>2.2444243630026963</v>
      </c>
      <c r="AS69" s="17">
        <v>14.772217927675799</v>
      </c>
      <c r="AT69" s="17">
        <v>13.83353888868249</v>
      </c>
      <c r="AU69" s="17">
        <v>-0.99999999999999845</v>
      </c>
      <c r="AV69" s="17">
        <v>-0.99999999999999845</v>
      </c>
      <c r="AW69" s="17">
        <v>-0.99999999999999845</v>
      </c>
      <c r="AX69" s="17">
        <v>-0.99999999999999845</v>
      </c>
      <c r="AY69" s="17">
        <v>0.12286165029401511</v>
      </c>
      <c r="AZ69" s="17">
        <v>-0.46432225204416605</v>
      </c>
      <c r="BA69" s="17">
        <v>1.0104236469004539</v>
      </c>
      <c r="BB69" s="17">
        <v>-0.2613420033796392</v>
      </c>
      <c r="BC69" s="17">
        <v>0.55851378201602886</v>
      </c>
      <c r="BD69" s="17">
        <v>-5.7919104643571071</v>
      </c>
      <c r="BE69" s="17">
        <v>16.16656667116052</v>
      </c>
      <c r="BF69" s="17">
        <v>-0.99999999999999845</v>
      </c>
      <c r="BG69" s="22">
        <v>3095.0874193931959</v>
      </c>
    </row>
    <row r="70" spans="1:100" x14ac:dyDescent="0.25">
      <c r="A70">
        <v>136</v>
      </c>
      <c r="B70" t="s">
        <v>134</v>
      </c>
      <c r="C70" s="48">
        <v>2</v>
      </c>
      <c r="D70" s="22">
        <v>1400.639150390625</v>
      </c>
      <c r="E70" s="17">
        <v>18.586965165334846</v>
      </c>
      <c r="F70" s="17">
        <v>-108.20793560124544</v>
      </c>
      <c r="G70" s="17">
        <v>-0.29614426556424073</v>
      </c>
      <c r="H70" s="17">
        <v>-0.16413576118858586</v>
      </c>
      <c r="I70" s="17">
        <v>7.6673566231676418</v>
      </c>
      <c r="J70" s="17">
        <v>0.24237412501598499</v>
      </c>
      <c r="K70" s="17">
        <v>-1.0000000000000016</v>
      </c>
      <c r="L70" s="17">
        <v>-1.0000000000000016</v>
      </c>
      <c r="M70" s="17">
        <v>-1.0000000000000016</v>
      </c>
      <c r="N70" s="17">
        <v>8.3985349410896748E-2</v>
      </c>
      <c r="O70" s="17">
        <v>-1.0000000000000016</v>
      </c>
      <c r="P70" s="17">
        <v>-1.0000000000000016</v>
      </c>
      <c r="Q70" s="17">
        <v>2.0201276533006878</v>
      </c>
      <c r="R70" s="17">
        <v>-1.0000000000000016</v>
      </c>
      <c r="S70" s="17">
        <v>-1.42231637079047</v>
      </c>
      <c r="T70" s="17">
        <v>-0.14327668433528909</v>
      </c>
      <c r="U70" s="17">
        <v>-0.75518321390674625</v>
      </c>
      <c r="V70" s="17">
        <v>-1.1572211654533071</v>
      </c>
      <c r="W70" s="17">
        <v>-3.2012065661450269</v>
      </c>
      <c r="X70" s="17">
        <v>-6.7133601555903981</v>
      </c>
      <c r="Y70" s="17">
        <v>-0.15639238390726831</v>
      </c>
      <c r="Z70" s="17">
        <v>9.3637297578174739</v>
      </c>
      <c r="AA70" s="17">
        <v>-1.2281760513535105</v>
      </c>
      <c r="AB70" s="17">
        <v>-1.483322771780232</v>
      </c>
      <c r="AC70" s="17">
        <v>-11.817417429093442</v>
      </c>
      <c r="AD70" s="17">
        <v>-1.5775090385056911</v>
      </c>
      <c r="AE70" s="17">
        <v>-1.3711981093175134</v>
      </c>
      <c r="AF70" s="17">
        <v>5.1340230693104729</v>
      </c>
      <c r="AG70" s="17">
        <v>-82.116490423175023</v>
      </c>
      <c r="AH70" s="17">
        <v>-0.35520194948405204</v>
      </c>
      <c r="AI70" s="17">
        <v>-0.37851751061525224</v>
      </c>
      <c r="AJ70" s="17">
        <v>0.33333333333333298</v>
      </c>
      <c r="AK70" s="17">
        <v>-9.4553697363107148E-2</v>
      </c>
      <c r="AL70" s="17">
        <v>8.3149788188282669E-2</v>
      </c>
      <c r="AM70" s="17">
        <v>0.33333333333333298</v>
      </c>
      <c r="AN70" s="17">
        <v>-0.36209237122021126</v>
      </c>
      <c r="AO70" s="17">
        <v>-0.35672040968246693</v>
      </c>
      <c r="AP70" s="17">
        <v>0.33333333333333298</v>
      </c>
      <c r="AQ70" s="17">
        <v>-1.3759777308730348</v>
      </c>
      <c r="AR70" s="17">
        <v>2.2444243630026963</v>
      </c>
      <c r="AS70" s="17">
        <v>-6.4304870099800446</v>
      </c>
      <c r="AT70" s="17">
        <v>-1.0007174711909359</v>
      </c>
      <c r="AU70" s="17">
        <v>-1.0000000000000016</v>
      </c>
      <c r="AV70" s="17">
        <v>-1.0000000000000016</v>
      </c>
      <c r="AW70" s="17">
        <v>-1.0000000000000016</v>
      </c>
      <c r="AX70" s="17">
        <v>-1.0000000000000016</v>
      </c>
      <c r="AY70" s="17">
        <v>-0.10042438048494254</v>
      </c>
      <c r="AZ70" s="17">
        <v>1.0755825868729827</v>
      </c>
      <c r="BA70" s="17">
        <v>-0.46994406025004198</v>
      </c>
      <c r="BB70" s="17">
        <v>0.59623872020065649</v>
      </c>
      <c r="BC70" s="17">
        <v>-0.26234202442344046</v>
      </c>
      <c r="BD70" s="17">
        <v>17.075019306584572</v>
      </c>
      <c r="BE70" s="17">
        <v>-5.9244771053892515</v>
      </c>
      <c r="BF70" s="17">
        <v>-1.0000000000000016</v>
      </c>
      <c r="BG70" s="22">
        <v>-31.447756636444176</v>
      </c>
    </row>
    <row r="71" spans="1:100" x14ac:dyDescent="0.25">
      <c r="A71">
        <v>138</v>
      </c>
      <c r="B71" t="s">
        <v>135</v>
      </c>
      <c r="C71" s="48">
        <v>3</v>
      </c>
      <c r="D71" s="22">
        <v>1614.655196738606</v>
      </c>
      <c r="E71" s="17">
        <v>119.2367722669575</v>
      </c>
      <c r="F71" s="17">
        <v>99.731726548432121</v>
      </c>
      <c r="G71" s="17">
        <v>0.70365269488661419</v>
      </c>
      <c r="H71" s="17">
        <v>7.5176721629613068</v>
      </c>
      <c r="I71" s="17">
        <v>100.89520813006185</v>
      </c>
      <c r="J71" s="17">
        <v>12.786641797057161</v>
      </c>
      <c r="K71" s="17">
        <v>-0.99999999999999944</v>
      </c>
      <c r="L71" s="17">
        <v>-0.99999999999999944</v>
      </c>
      <c r="M71" s="17">
        <v>-0.99999999999999944</v>
      </c>
      <c r="N71" s="17">
        <v>0.44967744857371378</v>
      </c>
      <c r="O71" s="17">
        <v>-0.99999999999999944</v>
      </c>
      <c r="P71" s="17">
        <v>-0.99999999999999944</v>
      </c>
      <c r="Q71" s="17">
        <v>6.0479667506912396</v>
      </c>
      <c r="R71" s="17">
        <v>-0.99999999999999944</v>
      </c>
      <c r="S71" s="17">
        <v>0.48804399404179305</v>
      </c>
      <c r="T71" s="17">
        <v>4.8337457369721074E-2</v>
      </c>
      <c r="U71" s="17">
        <v>0.24680871209324284</v>
      </c>
      <c r="V71" s="17">
        <v>1.0775093308988098E-2</v>
      </c>
      <c r="W71" s="17">
        <v>1.4697054122700726</v>
      </c>
      <c r="X71" s="17">
        <v>-2.0001125821515386</v>
      </c>
      <c r="Y71" s="17">
        <v>0.17428505323715346</v>
      </c>
      <c r="Z71" s="17">
        <v>43.306501023355253</v>
      </c>
      <c r="AA71" s="17">
        <v>-1.2728625253662729</v>
      </c>
      <c r="AB71" s="17">
        <v>1.187160821868857</v>
      </c>
      <c r="AC71" s="17">
        <v>51.947023961464126</v>
      </c>
      <c r="AD71" s="17">
        <v>-0.67017524175674514</v>
      </c>
      <c r="AE71" s="17">
        <v>0.78632944398605931</v>
      </c>
      <c r="AF71" s="17">
        <v>97.227015250674356</v>
      </c>
      <c r="AG71" s="17">
        <v>108.32030533209368</v>
      </c>
      <c r="AH71" s="17">
        <v>-0.29226373299098984</v>
      </c>
      <c r="AI71" s="17">
        <v>-0.12808351145709002</v>
      </c>
      <c r="AJ71" s="17">
        <v>0.33333333333333298</v>
      </c>
      <c r="AK71" s="17">
        <v>0.69286678479026487</v>
      </c>
      <c r="AL71" s="17">
        <v>0.49963154059611897</v>
      </c>
      <c r="AM71" s="17">
        <v>0.33333333333333298</v>
      </c>
      <c r="AN71" s="17">
        <v>0.3264635655272829</v>
      </c>
      <c r="AO71" s="17">
        <v>0.36209054673848762</v>
      </c>
      <c r="AP71" s="17">
        <v>0.33333333333333298</v>
      </c>
      <c r="AQ71" s="17">
        <v>3.6681928793875902</v>
      </c>
      <c r="AR71" s="17">
        <v>2.6972895477702745</v>
      </c>
      <c r="AS71" s="17">
        <v>3.1606844013842448</v>
      </c>
      <c r="AT71" s="17">
        <v>6.9286678479026476</v>
      </c>
      <c r="AU71" s="17">
        <v>-0.99999999999999944</v>
      </c>
      <c r="AV71" s="17">
        <v>-0.99999999999999944</v>
      </c>
      <c r="AW71" s="17">
        <v>-0.99999999999999944</v>
      </c>
      <c r="AX71" s="17">
        <v>-0.99999999999999944</v>
      </c>
      <c r="AY71" s="17">
        <v>-1.5362268990063377E-2</v>
      </c>
      <c r="AZ71" s="17">
        <v>0.19303654659548719</v>
      </c>
      <c r="BA71" s="17">
        <v>-7.9518888485684031E-2</v>
      </c>
      <c r="BB71" s="17">
        <v>0.73430733438064344</v>
      </c>
      <c r="BC71" s="17">
        <v>-6.2606215227778456E-2</v>
      </c>
      <c r="BD71" s="17">
        <v>19.322866092493527</v>
      </c>
      <c r="BE71" s="17">
        <v>-1.9627498231228819</v>
      </c>
      <c r="BF71" s="17">
        <v>-0.99999999999999944</v>
      </c>
      <c r="CU71" t="e">
        <v>#N/A</v>
      </c>
      <c r="CV71" t="e">
        <v>#N/A</v>
      </c>
    </row>
    <row r="72" spans="1:100" x14ac:dyDescent="0.25">
      <c r="A72">
        <v>141</v>
      </c>
      <c r="B72" t="s">
        <v>136</v>
      </c>
      <c r="C72" s="48">
        <v>3</v>
      </c>
      <c r="D72" s="22">
        <v>1548.8763826931563</v>
      </c>
      <c r="E72" s="17">
        <v>90.065439984805352</v>
      </c>
      <c r="F72" s="17">
        <v>-29.34673454207687</v>
      </c>
      <c r="G72" s="17">
        <v>0.34481736551957543</v>
      </c>
      <c r="H72" s="17">
        <v>3.8892891361475517</v>
      </c>
      <c r="I72" s="17">
        <v>72.494954016399959</v>
      </c>
      <c r="J72" s="17">
        <v>6.1676053984145884</v>
      </c>
      <c r="K72" s="17">
        <v>-1.0000000000000002</v>
      </c>
      <c r="L72" s="17">
        <v>-1.0000000000000002</v>
      </c>
      <c r="M72" s="17">
        <v>-1.0000000000000002</v>
      </c>
      <c r="N72" s="17">
        <v>8.8017191127075498E-2</v>
      </c>
      <c r="O72" s="17">
        <v>-1.0000000000000002</v>
      </c>
      <c r="P72" s="17">
        <v>-1.0000000000000002</v>
      </c>
      <c r="Q72" s="17">
        <v>1.6351986022129814</v>
      </c>
      <c r="R72" s="17">
        <v>-1.0000000000000002</v>
      </c>
      <c r="S72" s="17">
        <v>0.11108768864320451</v>
      </c>
      <c r="T72" s="17">
        <v>2.6697668902485316E-2</v>
      </c>
      <c r="U72" s="17">
        <v>1.0159575783240806</v>
      </c>
      <c r="V72" s="17">
        <v>0.4587825696743264</v>
      </c>
      <c r="W72" s="17">
        <v>2.2540905339345705</v>
      </c>
      <c r="X72" s="17">
        <v>-0.63782779228902464</v>
      </c>
      <c r="Y72" s="17">
        <v>2.4307939698745951E-2</v>
      </c>
      <c r="Z72" s="17">
        <v>26.27311463913847</v>
      </c>
      <c r="AA72" s="17">
        <v>1.1469207984311762</v>
      </c>
      <c r="AB72" s="17">
        <v>3.9967158343244074</v>
      </c>
      <c r="AC72" s="17">
        <v>32.19333079849465</v>
      </c>
      <c r="AD72" s="17">
        <v>2.403718096423491</v>
      </c>
      <c r="AE72" s="17">
        <v>1.4546279882516118</v>
      </c>
      <c r="AF72" s="17">
        <v>63.91778926020914</v>
      </c>
      <c r="AG72" s="17">
        <v>-2.8986582206848208</v>
      </c>
      <c r="AH72" s="17">
        <v>0.61612182549307826</v>
      </c>
      <c r="AI72" s="17">
        <v>0.61459335478709565</v>
      </c>
      <c r="AJ72" s="17">
        <v>0.33333333333333298</v>
      </c>
      <c r="AK72" s="17">
        <v>0.34419009773352116</v>
      </c>
      <c r="AL72" s="17">
        <v>0.40254366497963256</v>
      </c>
      <c r="AM72" s="17">
        <v>0.33333333333333298</v>
      </c>
      <c r="AN72" s="17">
        <v>0.77598777916684702</v>
      </c>
      <c r="AO72" s="17">
        <v>0.69829593147144486</v>
      </c>
      <c r="AP72" s="17">
        <v>0.33333333333333298</v>
      </c>
      <c r="AQ72" s="17">
        <v>8.5771647561908715</v>
      </c>
      <c r="AR72" s="17">
        <v>5.0936092724695605</v>
      </c>
      <c r="AS72" s="17">
        <v>-2.3679048513901892</v>
      </c>
      <c r="AT72" s="17">
        <v>3.4419009773352118</v>
      </c>
      <c r="AU72" s="17">
        <v>-1.0000000000000002</v>
      </c>
      <c r="AV72" s="17">
        <v>-1.0000000000000002</v>
      </c>
      <c r="AW72" s="17">
        <v>-1.0000000000000002</v>
      </c>
      <c r="AX72" s="17">
        <v>-1.0000000000000002</v>
      </c>
      <c r="AY72" s="17">
        <v>-3.4478684179593377E-2</v>
      </c>
      <c r="AZ72" s="17">
        <v>-2.4145575707155649E-2</v>
      </c>
      <c r="BA72" s="17">
        <v>0.63951316038514083</v>
      </c>
      <c r="BB72" s="17">
        <v>0.25377257940956688</v>
      </c>
      <c r="BC72" s="17">
        <v>0.17250168962668952</v>
      </c>
      <c r="BD72" s="17">
        <v>6.2235866067033969</v>
      </c>
      <c r="BE72" s="17">
        <v>7.5101080425929458</v>
      </c>
      <c r="BF72" s="17">
        <v>-1.0000000000000002</v>
      </c>
      <c r="CU72" t="e">
        <v>#N/A</v>
      </c>
      <c r="CV72" t="e">
        <v>#N/A</v>
      </c>
    </row>
    <row r="73" spans="1:100" x14ac:dyDescent="0.25">
      <c r="A73">
        <v>144</v>
      </c>
      <c r="B73" t="s">
        <v>137</v>
      </c>
      <c r="C73" s="48">
        <v>3</v>
      </c>
      <c r="D73" s="22">
        <v>1599.6561647432441</v>
      </c>
      <c r="E73" s="17">
        <v>112.53531583198551</v>
      </c>
      <c r="F73" s="17">
        <v>19.127177718223059</v>
      </c>
      <c r="G73" s="17">
        <v>0.68325882473458444</v>
      </c>
      <c r="H73" s="17">
        <v>9.6091498705482863</v>
      </c>
      <c r="I73" s="17">
        <v>79.58229761910772</v>
      </c>
      <c r="J73" s="17">
        <v>16.012095330802161</v>
      </c>
      <c r="K73" s="17">
        <v>-1.0000000000000013</v>
      </c>
      <c r="L73" s="17">
        <v>-1.0000000000000013</v>
      </c>
      <c r="M73" s="17">
        <v>-1.0000000000000013</v>
      </c>
      <c r="N73" s="17">
        <v>0.23308540923262205</v>
      </c>
      <c r="O73" s="17">
        <v>-1.0000000000000013</v>
      </c>
      <c r="P73" s="17">
        <v>-1.0000000000000013</v>
      </c>
      <c r="Q73" s="17">
        <v>4.0752237538733045</v>
      </c>
      <c r="R73" s="17">
        <v>-1.0000000000000013</v>
      </c>
      <c r="S73" s="17">
        <v>2.6768124371599877</v>
      </c>
      <c r="T73" s="17">
        <v>0.32902850016337964</v>
      </c>
      <c r="U73" s="17">
        <v>9.0150621177504192E-2</v>
      </c>
      <c r="V73" s="17">
        <v>-0.15800432505886022</v>
      </c>
      <c r="W73" s="17">
        <v>5.5339261166749845</v>
      </c>
      <c r="X73" s="17">
        <v>2.9928485761279449</v>
      </c>
      <c r="Y73" s="17">
        <v>0.1450402950276822</v>
      </c>
      <c r="Z73" s="17">
        <v>43.607789723254875</v>
      </c>
      <c r="AA73" s="17">
        <v>1.4586457371624151</v>
      </c>
      <c r="AB73" s="17">
        <v>3.1586372059564449</v>
      </c>
      <c r="AC73" s="17">
        <v>22.424371585453418</v>
      </c>
      <c r="AD73" s="17">
        <v>0.885486233108567</v>
      </c>
      <c r="AE73" s="17">
        <v>2.7028331685536977</v>
      </c>
      <c r="AF73" s="17">
        <v>71.893631683218459</v>
      </c>
      <c r="AG73" s="17">
        <v>22.068332557584341</v>
      </c>
      <c r="AH73" s="17">
        <v>0.22304540517223173</v>
      </c>
      <c r="AI73" s="17">
        <v>0.26961078587792042</v>
      </c>
      <c r="AJ73" s="17">
        <v>0.33333333333333298</v>
      </c>
      <c r="AK73" s="17">
        <v>0.78111529032815119</v>
      </c>
      <c r="AL73" s="17">
        <v>0.67655496754912081</v>
      </c>
      <c r="AM73" s="17">
        <v>0.33333333333333298</v>
      </c>
      <c r="AN73" s="17">
        <v>0.58535848357387632</v>
      </c>
      <c r="AO73" s="17">
        <v>0.591567433750806</v>
      </c>
      <c r="AP73" s="17">
        <v>0.33333333333333298</v>
      </c>
      <c r="AQ73" s="17">
        <v>7.6886659358892393</v>
      </c>
      <c r="AR73" s="17">
        <v>2.7637058669611285</v>
      </c>
      <c r="AS73" s="17">
        <v>5.8356443263883779</v>
      </c>
      <c r="AT73" s="17">
        <v>7.412745137452653</v>
      </c>
      <c r="AU73" s="17">
        <v>-1.0000000000000013</v>
      </c>
      <c r="AV73" s="17">
        <v>-1.0000000000000013</v>
      </c>
      <c r="AW73" s="17">
        <v>-1.0000000000000013</v>
      </c>
      <c r="AX73" s="17">
        <v>-1.0000000000000013</v>
      </c>
      <c r="AY73" s="17">
        <v>-5.093826834942668E-3</v>
      </c>
      <c r="AZ73" s="17">
        <v>0.36692154326418536</v>
      </c>
      <c r="BA73" s="17">
        <v>0.59503999531028884</v>
      </c>
      <c r="BB73" s="17">
        <v>0.54791414360091961</v>
      </c>
      <c r="BC73" s="17">
        <v>0.17365824807102748</v>
      </c>
      <c r="BD73" s="17">
        <v>15.532461306343919</v>
      </c>
      <c r="BE73" s="17">
        <v>7.3166561783271371</v>
      </c>
      <c r="BF73" s="17">
        <v>-1.0000000000000013</v>
      </c>
      <c r="CU73" t="e">
        <v>#N/A</v>
      </c>
      <c r="CV73" t="e">
        <v>#N/A</v>
      </c>
    </row>
    <row r="74" spans="1:100" x14ac:dyDescent="0.25">
      <c r="A74">
        <v>145</v>
      </c>
      <c r="B74" t="s">
        <v>138</v>
      </c>
      <c r="C74" s="48">
        <v>3</v>
      </c>
      <c r="D74" s="22">
        <v>1559.3875352452835</v>
      </c>
      <c r="E74" s="17">
        <v>110.69555467292246</v>
      </c>
      <c r="F74" s="17">
        <v>41.561180109250621</v>
      </c>
      <c r="G74" s="17">
        <v>1.0459763062849081</v>
      </c>
      <c r="H74" s="17">
        <v>12.342120355622965</v>
      </c>
      <c r="I74" s="17">
        <v>72.726131790624194</v>
      </c>
      <c r="J74" s="17">
        <v>20.443837608684657</v>
      </c>
      <c r="K74" s="17">
        <v>-1.0000000000000007</v>
      </c>
      <c r="L74" s="17">
        <v>-1.0000000000000007</v>
      </c>
      <c r="M74" s="17">
        <v>-1.0000000000000007</v>
      </c>
      <c r="N74" s="17">
        <v>0.41608666636384795</v>
      </c>
      <c r="O74" s="17">
        <v>-1.0000000000000007</v>
      </c>
      <c r="P74" s="17">
        <v>-1.0000000000000007</v>
      </c>
      <c r="Q74" s="17">
        <v>5.2800676877367829</v>
      </c>
      <c r="R74" s="17">
        <v>-1.0000000000000007</v>
      </c>
      <c r="S74" s="17">
        <v>4.0208640323653855</v>
      </c>
      <c r="T74" s="17">
        <v>0.44356354791052044</v>
      </c>
      <c r="U74" s="17">
        <v>-0.48983769842229241</v>
      </c>
      <c r="V74" s="17">
        <v>-1.1587033166815037</v>
      </c>
      <c r="W74" s="17">
        <v>7.0620526678861886</v>
      </c>
      <c r="X74" s="17">
        <v>10.309586997136114</v>
      </c>
      <c r="Y74" s="17">
        <v>0.34975134383058781</v>
      </c>
      <c r="Z74" s="17">
        <v>40.245827663930385</v>
      </c>
      <c r="AA74" s="17">
        <v>0.36343126510959672</v>
      </c>
      <c r="AB74" s="17">
        <v>1.0476384832536816</v>
      </c>
      <c r="AC74" s="17">
        <v>19.380510418255692</v>
      </c>
      <c r="AD74" s="17">
        <v>-0.60484609043692172</v>
      </c>
      <c r="AE74" s="17">
        <v>1.5715591972023211</v>
      </c>
      <c r="AF74" s="17">
        <v>62.245535762642092</v>
      </c>
      <c r="AG74" s="17">
        <v>19.525864911690611</v>
      </c>
      <c r="AH74" s="17">
        <v>-4.075790293318491E-2</v>
      </c>
      <c r="AI74" s="17">
        <v>0.25726101402613649</v>
      </c>
      <c r="AJ74" s="17">
        <v>0.33333333333333298</v>
      </c>
      <c r="AK74" s="17">
        <v>1.2633596472277346</v>
      </c>
      <c r="AL74" s="17">
        <v>1.1812709314841638</v>
      </c>
      <c r="AM74" s="17">
        <v>0.33333333333333298</v>
      </c>
      <c r="AN74" s="17">
        <v>0.17583589225179802</v>
      </c>
      <c r="AO74" s="17">
        <v>0.65758726008612345</v>
      </c>
      <c r="AP74" s="17">
        <v>0.33333333333333298</v>
      </c>
      <c r="AQ74" s="17">
        <v>10.480596027982124</v>
      </c>
      <c r="AR74" s="17">
        <v>2.0774764515434128</v>
      </c>
      <c r="AS74" s="17">
        <v>5.7327646848639118</v>
      </c>
      <c r="AT74" s="17">
        <v>12.633596472277343</v>
      </c>
      <c r="AU74" s="17">
        <v>-1.0000000000000007</v>
      </c>
      <c r="AV74" s="17">
        <v>-1.0000000000000007</v>
      </c>
      <c r="AW74" s="17">
        <v>-1.0000000000000007</v>
      </c>
      <c r="AX74" s="17">
        <v>-1.0000000000000007</v>
      </c>
      <c r="AY74" s="17">
        <v>-2.3504237090559788E-3</v>
      </c>
      <c r="AZ74" s="17">
        <v>0.48074786731446184</v>
      </c>
      <c r="BA74" s="17">
        <v>0.19226604729066457</v>
      </c>
      <c r="BB74" s="17">
        <v>-1.0262434987610841E-2</v>
      </c>
      <c r="BC74" s="17">
        <v>0.16888538726149246</v>
      </c>
      <c r="BD74" s="17">
        <v>2.1471784618820378</v>
      </c>
      <c r="BE74" s="17">
        <v>5.1834649179906354</v>
      </c>
      <c r="BF74" s="17">
        <v>-1.0000000000000007</v>
      </c>
      <c r="CU74" t="e">
        <v>#N/A</v>
      </c>
      <c r="CV74" t="e">
        <v>#N/A</v>
      </c>
    </row>
    <row r="75" spans="1:100" x14ac:dyDescent="0.25">
      <c r="A75">
        <v>148</v>
      </c>
      <c r="B75" t="s">
        <v>139</v>
      </c>
      <c r="C75" s="48">
        <v>3</v>
      </c>
      <c r="D75" s="22">
        <v>1894.5886488116673</v>
      </c>
      <c r="E75" s="17">
        <v>311.45762217763433</v>
      </c>
      <c r="F75" s="17">
        <v>321.02655988923397</v>
      </c>
      <c r="G75" s="17">
        <v>3.0132766392302153</v>
      </c>
      <c r="H75" s="17">
        <v>20.014442828923578</v>
      </c>
      <c r="I75" s="17">
        <v>204.93762984514277</v>
      </c>
      <c r="J75" s="17">
        <v>65.596355343690462</v>
      </c>
      <c r="K75" s="17">
        <v>-0.99999999999999978</v>
      </c>
      <c r="L75" s="17">
        <v>-0.99999999999999978</v>
      </c>
      <c r="M75" s="17">
        <v>-0.99999999999999978</v>
      </c>
      <c r="N75" s="17">
        <v>0.34880378742864004</v>
      </c>
      <c r="O75" s="17">
        <v>-0.99999999999999978</v>
      </c>
      <c r="P75" s="17">
        <v>-0.99999999999999978</v>
      </c>
      <c r="Q75" s="17">
        <v>5.0852028243607865</v>
      </c>
      <c r="R75" s="17">
        <v>-0.99999999999999978</v>
      </c>
      <c r="S75" s="17">
        <v>5.0400243953305717</v>
      </c>
      <c r="T75" s="17">
        <v>0.54958295500816834</v>
      </c>
      <c r="U75" s="17">
        <v>2.4245956069508265</v>
      </c>
      <c r="V75" s="17">
        <v>2.2580174538689763</v>
      </c>
      <c r="W75" s="17">
        <v>14.929240004562795</v>
      </c>
      <c r="X75" s="17">
        <v>11.759151627458365</v>
      </c>
      <c r="Y75" s="17">
        <v>0.43347967530449333</v>
      </c>
      <c r="Z75" s="17">
        <v>75.688369932065754</v>
      </c>
      <c r="AA75" s="17">
        <v>-1.0577679826680078</v>
      </c>
      <c r="AB75" s="17">
        <v>4.1579732924788217</v>
      </c>
      <c r="AC75" s="17">
        <v>98.299119090762531</v>
      </c>
      <c r="AD75" s="17">
        <v>6.2679606519752573E-2</v>
      </c>
      <c r="AE75" s="17">
        <v>5.3129390019609586</v>
      </c>
      <c r="AF75" s="17">
        <v>183.45840131726803</v>
      </c>
      <c r="AG75" s="17">
        <v>217.37452801409651</v>
      </c>
      <c r="AH75" s="17">
        <v>-8.391448740799537E-2</v>
      </c>
      <c r="AI75" s="17">
        <v>0.61196735388327805</v>
      </c>
      <c r="AJ75" s="17">
        <v>0.33333333333333298</v>
      </c>
      <c r="AK75" s="17">
        <v>2.2204764079543287</v>
      </c>
      <c r="AL75" s="17">
        <v>2.0759507616861672</v>
      </c>
      <c r="AM75" s="17">
        <v>0.33333333333333298</v>
      </c>
      <c r="AN75" s="17">
        <v>1.2557921437233264</v>
      </c>
      <c r="AO75" s="17">
        <v>1.6079275900054888</v>
      </c>
      <c r="AP75" s="17">
        <v>0.33333333333333298</v>
      </c>
      <c r="AQ75" s="17">
        <v>21.479228527874682</v>
      </c>
      <c r="AR75" s="17">
        <v>-3.179299794447604</v>
      </c>
      <c r="AS75" s="17">
        <v>46.570891058594796</v>
      </c>
      <c r="AT75" s="17">
        <v>22.204764079543295</v>
      </c>
      <c r="AU75" s="17">
        <v>-0.99999999999999978</v>
      </c>
      <c r="AV75" s="17">
        <v>-0.99999999999999978</v>
      </c>
      <c r="AW75" s="17">
        <v>-0.99999999999999978</v>
      </c>
      <c r="AX75" s="17">
        <v>-0.99999999999999978</v>
      </c>
      <c r="AY75" s="17">
        <v>0.78144437539143985</v>
      </c>
      <c r="AZ75" s="17">
        <v>-0.11188542868351509</v>
      </c>
      <c r="BA75" s="17">
        <v>0.38736306282698446</v>
      </c>
      <c r="BB75" s="17">
        <v>0.58465095543822543</v>
      </c>
      <c r="BC75" s="17">
        <v>0.75889515382971229</v>
      </c>
      <c r="BD75" s="17">
        <v>14.056846742538074</v>
      </c>
      <c r="BE75" s="17">
        <v>20.90919415987775</v>
      </c>
      <c r="BF75" s="17">
        <v>-0.99999999999999978</v>
      </c>
      <c r="CU75" t="e">
        <v>#N/A</v>
      </c>
      <c r="CV75" t="e">
        <v>#N/A</v>
      </c>
    </row>
    <row r="76" spans="1:100" x14ac:dyDescent="0.25">
      <c r="A76">
        <v>151</v>
      </c>
      <c r="B76" t="s">
        <v>140</v>
      </c>
      <c r="C76" s="48">
        <v>3</v>
      </c>
      <c r="D76" s="22">
        <v>1378.6740563195342</v>
      </c>
      <c r="E76" s="17">
        <v>35.062866945698701</v>
      </c>
      <c r="F76" s="17">
        <v>-67.866152627615492</v>
      </c>
      <c r="G76" s="17">
        <v>-8.7906460896482116E-2</v>
      </c>
      <c r="H76" s="17">
        <v>0.90256412616574977</v>
      </c>
      <c r="I76" s="17">
        <v>34.037945279247012</v>
      </c>
      <c r="J76" s="17">
        <v>-1.1046862706769565</v>
      </c>
      <c r="K76" s="17">
        <v>-0.99999999999999922</v>
      </c>
      <c r="L76" s="17">
        <v>-0.99999999999999922</v>
      </c>
      <c r="M76" s="17">
        <v>-0.99999999999999922</v>
      </c>
      <c r="N76" s="17">
        <v>-2.435852989135194E-2</v>
      </c>
      <c r="O76" s="17">
        <v>-0.99999999999999922</v>
      </c>
      <c r="P76" s="17">
        <v>-0.99999999999999922</v>
      </c>
      <c r="Q76" s="17">
        <v>1.3895434106542659</v>
      </c>
      <c r="R76" s="17">
        <v>-0.99999999999999922</v>
      </c>
      <c r="S76" s="17">
        <v>-0.17877971872049858</v>
      </c>
      <c r="T76" s="17">
        <v>-3.2579398198330528E-2</v>
      </c>
      <c r="U76" s="17">
        <v>-6.4709923523760191E-2</v>
      </c>
      <c r="V76" s="17">
        <v>3.2207578327342064E-2</v>
      </c>
      <c r="W76" s="17">
        <v>-0.48697928448851768</v>
      </c>
      <c r="X76" s="17">
        <v>-1.412467747924804</v>
      </c>
      <c r="Y76" s="17">
        <v>-6.8998768996731602E-2</v>
      </c>
      <c r="Z76" s="17">
        <v>6.4011301284588065</v>
      </c>
      <c r="AA76" s="17">
        <v>1.1502415104155304</v>
      </c>
      <c r="AB76" s="17">
        <v>1.2031864671721428</v>
      </c>
      <c r="AC76" s="17">
        <v>21.76439379701031</v>
      </c>
      <c r="AD76" s="17">
        <v>1.5633917621682067</v>
      </c>
      <c r="AE76" s="17">
        <v>-0.92563849944320586</v>
      </c>
      <c r="AF76" s="17">
        <v>28.443071893198056</v>
      </c>
      <c r="AG76" s="17">
        <v>-47.119919731252267</v>
      </c>
      <c r="AH76" s="17">
        <v>0.3930723728315717</v>
      </c>
      <c r="AI76" s="17">
        <v>0.31383859319277374</v>
      </c>
      <c r="AJ76" s="17">
        <v>0.33333333333333298</v>
      </c>
      <c r="AK76" s="17">
        <v>-0.12448810910256496</v>
      </c>
      <c r="AL76" s="17">
        <v>0.15532546325078278</v>
      </c>
      <c r="AM76" s="17">
        <v>0.33333333333333298</v>
      </c>
      <c r="AN76" s="17">
        <v>0.36130150636999608</v>
      </c>
      <c r="AO76" s="17">
        <v>0.64981062076623586</v>
      </c>
      <c r="AP76" s="17">
        <v>0.33333333333333298</v>
      </c>
      <c r="AQ76" s="17">
        <v>5.5948733860489623</v>
      </c>
      <c r="AR76" s="17">
        <v>1.9343724766827999</v>
      </c>
      <c r="AS76" s="17">
        <v>-1.7941776563341065</v>
      </c>
      <c r="AT76" s="17">
        <v>-1.2448810910256507</v>
      </c>
      <c r="AU76" s="17">
        <v>-0.99999999999999922</v>
      </c>
      <c r="AV76" s="17">
        <v>-0.99999999999999922</v>
      </c>
      <c r="AW76" s="17">
        <v>-0.99999999999999922</v>
      </c>
      <c r="AX76" s="17">
        <v>-0.99999999999999922</v>
      </c>
      <c r="AY76" s="17">
        <v>3.9577958551666589E-3</v>
      </c>
      <c r="AZ76" s="17">
        <v>-4.044590584224067E-2</v>
      </c>
      <c r="BA76" s="17">
        <v>-8.1934815488583265E-2</v>
      </c>
      <c r="BB76" s="17">
        <v>-2.2330379246660988E-2</v>
      </c>
      <c r="BC76" s="17">
        <v>6.546871553623286E-2</v>
      </c>
      <c r="BD76" s="17">
        <v>-0.76048901037772709</v>
      </c>
      <c r="BE76" s="17">
        <v>1.2270438109629038</v>
      </c>
      <c r="BF76" s="17">
        <v>-0.99999999999999922</v>
      </c>
      <c r="CU76" t="e">
        <v>#N/A</v>
      </c>
      <c r="CV76" t="e">
        <v>#N/A</v>
      </c>
    </row>
    <row r="77" spans="1:100" x14ac:dyDescent="0.25">
      <c r="A77">
        <v>155</v>
      </c>
      <c r="B77" t="s">
        <v>141</v>
      </c>
      <c r="C77" s="48">
        <v>3</v>
      </c>
      <c r="D77" s="22">
        <v>1451.9767492005205</v>
      </c>
      <c r="E77" s="17">
        <v>60.108431820209866</v>
      </c>
      <c r="F77" s="17">
        <v>-55.610228196070054</v>
      </c>
      <c r="G77" s="17">
        <v>4.6044639637665002E-4</v>
      </c>
      <c r="H77" s="17">
        <v>2.0024510388247818</v>
      </c>
      <c r="I77" s="17">
        <v>48.538558053269803</v>
      </c>
      <c r="J77" s="17">
        <v>5.7906197652878078</v>
      </c>
      <c r="K77" s="17">
        <v>-0.99999999999999611</v>
      </c>
      <c r="L77" s="17">
        <v>-0.99999999999999611</v>
      </c>
      <c r="M77" s="17">
        <v>-0.99999999999999611</v>
      </c>
      <c r="N77" s="17">
        <v>0.3090638038159661</v>
      </c>
      <c r="O77" s="17">
        <v>-0.99999999999999611</v>
      </c>
      <c r="P77" s="17">
        <v>-0.99999999999999611</v>
      </c>
      <c r="Q77" s="17">
        <v>2.9576790530809536</v>
      </c>
      <c r="R77" s="17">
        <v>-0.99999999999999611</v>
      </c>
      <c r="S77" s="17">
        <v>-0.36954849090861153</v>
      </c>
      <c r="T77" s="17">
        <v>1.7425633409011623E-2</v>
      </c>
      <c r="U77" s="17">
        <v>-0.10806551621947423</v>
      </c>
      <c r="V77" s="17">
        <v>1.2322614339040186E-2</v>
      </c>
      <c r="W77" s="17">
        <v>-0.95522801425617176</v>
      </c>
      <c r="X77" s="17">
        <v>-1.7536521812348151</v>
      </c>
      <c r="Y77" s="17">
        <v>1.0297087749186612E-2</v>
      </c>
      <c r="Z77" s="17">
        <v>35.399276428852389</v>
      </c>
      <c r="AA77" s="17">
        <v>0.41630338284444712</v>
      </c>
      <c r="AB77" s="17">
        <v>1.5165676414036366</v>
      </c>
      <c r="AC77" s="17">
        <v>4.7338051089929092</v>
      </c>
      <c r="AD77" s="17">
        <v>-0.5097723211830012</v>
      </c>
      <c r="AE77" s="17">
        <v>0.36774549618729396</v>
      </c>
      <c r="AF77" s="17">
        <v>42.017394675436215</v>
      </c>
      <c r="AG77" s="17">
        <v>-36.521813355067785</v>
      </c>
      <c r="AH77" s="17">
        <v>-0.11974863535944287</v>
      </c>
      <c r="AI77" s="17">
        <v>1.7949324057161396E-2</v>
      </c>
      <c r="AJ77" s="17">
        <v>0.33333333333333298</v>
      </c>
      <c r="AK77" s="17">
        <v>0.6476984278859016</v>
      </c>
      <c r="AL77" s="17">
        <v>0.82641188845848645</v>
      </c>
      <c r="AM77" s="17">
        <v>0.33333333333333298</v>
      </c>
      <c r="AN77" s="17">
        <v>0.44715307912641084</v>
      </c>
      <c r="AO77" s="17">
        <v>0.45987146305106902</v>
      </c>
      <c r="AP77" s="17">
        <v>0.33333333333333298</v>
      </c>
      <c r="AQ77" s="17">
        <v>6.521163377833588</v>
      </c>
      <c r="AR77" s="17">
        <v>2.7270434140932092</v>
      </c>
      <c r="AS77" s="17">
        <v>-3.4134079276644216</v>
      </c>
      <c r="AT77" s="17">
        <v>6.4769842788590175</v>
      </c>
      <c r="AU77" s="17">
        <v>-0.99999999999999611</v>
      </c>
      <c r="AV77" s="17">
        <v>-0.99999999999999611</v>
      </c>
      <c r="AW77" s="17">
        <v>-0.99999999999999611</v>
      </c>
      <c r="AX77" s="17">
        <v>-0.99999999999999611</v>
      </c>
      <c r="AY77" s="17">
        <v>-4.2932632989961406E-3</v>
      </c>
      <c r="AZ77" s="17">
        <v>-0.15970977059122457</v>
      </c>
      <c r="BA77" s="17">
        <v>0.41637660632693368</v>
      </c>
      <c r="BB77" s="17">
        <v>5.1437705316482375E-2</v>
      </c>
      <c r="BC77" s="17">
        <v>6.7796797247712134E-2</v>
      </c>
      <c r="BD77" s="17">
        <v>0.48739377995593647</v>
      </c>
      <c r="BE77" s="17">
        <v>3.7768029628274729</v>
      </c>
      <c r="BF77" s="17">
        <v>-0.99999999999999611</v>
      </c>
      <c r="CU77" t="e">
        <v>#N/A</v>
      </c>
      <c r="CV77" t="e">
        <v>#N/A</v>
      </c>
    </row>
    <row r="78" spans="1:100" x14ac:dyDescent="0.25">
      <c r="A78">
        <v>156</v>
      </c>
      <c r="B78" t="s">
        <v>142</v>
      </c>
      <c r="C78" s="48">
        <v>2</v>
      </c>
      <c r="D78" s="22">
        <v>1565.34546875</v>
      </c>
      <c r="E78" s="17">
        <v>110.04698533971329</v>
      </c>
      <c r="F78" s="17">
        <v>39.339358512195119</v>
      </c>
      <c r="G78" s="17">
        <v>0.72939534178151955</v>
      </c>
      <c r="H78" s="17">
        <v>9.1905746026755022</v>
      </c>
      <c r="I78" s="17">
        <v>79.488112276076194</v>
      </c>
      <c r="J78" s="17">
        <v>17.980899080364459</v>
      </c>
      <c r="K78" s="17">
        <v>-0.99999999999999944</v>
      </c>
      <c r="L78" s="17">
        <v>-0.99999999999999944</v>
      </c>
      <c r="M78" s="17">
        <v>-0.99999999999999944</v>
      </c>
      <c r="N78" s="17">
        <v>0.33954948151493192</v>
      </c>
      <c r="O78" s="17">
        <v>-0.99999999999999944</v>
      </c>
      <c r="P78" s="17">
        <v>-0.99999999999999944</v>
      </c>
      <c r="Q78" s="17">
        <v>4.7654899352531253</v>
      </c>
      <c r="R78" s="17">
        <v>-0.99999999999999944</v>
      </c>
      <c r="S78" s="17">
        <v>2.1581954615475438</v>
      </c>
      <c r="T78" s="17">
        <v>0.2586128989724884</v>
      </c>
      <c r="U78" s="17">
        <v>0.44909615470785297</v>
      </c>
      <c r="V78" s="17">
        <v>0.42077418851554166</v>
      </c>
      <c r="W78" s="17">
        <v>4.7949478150645959</v>
      </c>
      <c r="X78" s="17">
        <v>3.1386347809451944</v>
      </c>
      <c r="Y78" s="17">
        <v>0.20518407625377358</v>
      </c>
      <c r="Z78" s="17">
        <v>42.56195947636872</v>
      </c>
      <c r="AA78" s="17">
        <v>1.216835269069295</v>
      </c>
      <c r="AB78" s="17">
        <v>2.0409449348882114</v>
      </c>
      <c r="AC78" s="17">
        <v>28.644824792401174</v>
      </c>
      <c r="AD78" s="17">
        <v>1.5108482769522329</v>
      </c>
      <c r="AE78" s="17">
        <v>1.2151384948250374</v>
      </c>
      <c r="AF78" s="17">
        <v>70.665018576123856</v>
      </c>
      <c r="AG78" s="17">
        <v>29.846531228544329</v>
      </c>
      <c r="AH78" s="17">
        <v>0.41941333083444921</v>
      </c>
      <c r="AI78" s="17">
        <v>0.53794933523538813</v>
      </c>
      <c r="AJ78" s="17">
        <v>0.33333333333333298</v>
      </c>
      <c r="AK78" s="17">
        <v>0.93944151697832479</v>
      </c>
      <c r="AL78" s="17">
        <v>0.98625025123180954</v>
      </c>
      <c r="AM78" s="17">
        <v>0.33333333333333298</v>
      </c>
      <c r="AN78" s="17">
        <v>0.57004871705287652</v>
      </c>
      <c r="AO78" s="17">
        <v>0.66185934202913521</v>
      </c>
      <c r="AP78" s="17">
        <v>0.33333333333333298</v>
      </c>
      <c r="AQ78" s="17">
        <v>10.24491376386568</v>
      </c>
      <c r="AR78" s="17">
        <v>2.2444243630026963</v>
      </c>
      <c r="AS78" s="17">
        <v>8.3622163876719871</v>
      </c>
      <c r="AT78" s="17">
        <v>9.348846657611297</v>
      </c>
      <c r="AU78" s="17">
        <v>-0.99999999999999944</v>
      </c>
      <c r="AV78" s="17">
        <v>-0.99999999999999944</v>
      </c>
      <c r="AW78" s="17">
        <v>-0.99999999999999944</v>
      </c>
      <c r="AX78" s="17">
        <v>-0.99999999999999944</v>
      </c>
      <c r="AY78" s="17">
        <v>5.5357819751500531E-2</v>
      </c>
      <c r="AZ78" s="17">
        <v>1.2217631153239039E-3</v>
      </c>
      <c r="BA78" s="17">
        <v>0.56287889680803005</v>
      </c>
      <c r="BB78" s="17">
        <v>-2.0782077936109256E-3</v>
      </c>
      <c r="BC78" s="17">
        <v>0.31035266300458841</v>
      </c>
      <c r="BD78" s="17">
        <v>1.1212195102328533</v>
      </c>
      <c r="BE78" s="17">
        <v>9.4880025424634944</v>
      </c>
      <c r="BF78" s="17">
        <v>-0.99999999999999944</v>
      </c>
      <c r="BG78" s="22">
        <v>499.59100582413328</v>
      </c>
    </row>
    <row r="79" spans="1:100" x14ac:dyDescent="0.25">
      <c r="A79">
        <v>157</v>
      </c>
      <c r="B79" t="s">
        <v>143</v>
      </c>
      <c r="C79" s="48">
        <v>2</v>
      </c>
      <c r="D79" s="22">
        <v>1541.307392578125</v>
      </c>
      <c r="E79" s="17">
        <v>88.073178197366133</v>
      </c>
      <c r="F79" s="17">
        <v>3.890254312979367</v>
      </c>
      <c r="G79" s="17">
        <v>0.48300342643218197</v>
      </c>
      <c r="H79" s="17">
        <v>6.9430504821237484</v>
      </c>
      <c r="I79" s="17">
        <v>62.232753808784274</v>
      </c>
      <c r="J79" s="17">
        <v>13.71911425224638</v>
      </c>
      <c r="K79" s="17">
        <v>-0.99999999999999989</v>
      </c>
      <c r="L79" s="17">
        <v>-0.99999999999999989</v>
      </c>
      <c r="M79" s="17">
        <v>-0.99999999999999989</v>
      </c>
      <c r="N79" s="17">
        <v>0.27814869742754134</v>
      </c>
      <c r="O79" s="17">
        <v>-0.99999999999999989</v>
      </c>
      <c r="P79" s="17">
        <v>-0.99999999999999989</v>
      </c>
      <c r="Q79" s="17">
        <v>4.1059005189761688</v>
      </c>
      <c r="R79" s="17">
        <v>-0.99999999999999989</v>
      </c>
      <c r="S79" s="17">
        <v>1.2979564595805597</v>
      </c>
      <c r="T79" s="17">
        <v>0.16205656562283444</v>
      </c>
      <c r="U79" s="17">
        <v>0.15976096168044079</v>
      </c>
      <c r="V79" s="17">
        <v>4.1651534556790194E-2</v>
      </c>
      <c r="W79" s="17">
        <v>2.8738247503841814</v>
      </c>
      <c r="X79" s="17">
        <v>0.77163512043713789</v>
      </c>
      <c r="Y79" s="17">
        <v>0.11831320756554352</v>
      </c>
      <c r="Z79" s="17">
        <v>34.58588975856275</v>
      </c>
      <c r="AA79" s="17">
        <v>0.62940693575610029</v>
      </c>
      <c r="AB79" s="17">
        <v>1.1942189145277993</v>
      </c>
      <c r="AC79" s="17">
        <v>18.923533397244306</v>
      </c>
      <c r="AD79" s="17">
        <v>0.76885228890039015</v>
      </c>
      <c r="AE79" s="17">
        <v>0.59375593186183528</v>
      </c>
      <c r="AF79" s="17">
        <v>54.920811934060083</v>
      </c>
      <c r="AG79" s="17">
        <v>2.946757533343094</v>
      </c>
      <c r="AH79" s="17">
        <v>0.23330745914558373</v>
      </c>
      <c r="AI79" s="17">
        <v>0.31776279159936682</v>
      </c>
      <c r="AJ79" s="17">
        <v>0.33333333333333298</v>
      </c>
      <c r="AK79" s="17">
        <v>0.6910180923745598</v>
      </c>
      <c r="AL79" s="17">
        <v>0.76927505958799536</v>
      </c>
      <c r="AM79" s="17">
        <v>0.33333333333333298</v>
      </c>
      <c r="AN79" s="17">
        <v>0.34609634459420052</v>
      </c>
      <c r="AO79" s="17">
        <v>0.41713957288260828</v>
      </c>
      <c r="AP79" s="17">
        <v>0.33333333333333298</v>
      </c>
      <c r="AQ79" s="17">
        <v>7.4529263136041513</v>
      </c>
      <c r="AR79" s="17">
        <v>2.2444243630026963</v>
      </c>
      <c r="AS79" s="17">
        <v>4.8081824944561067</v>
      </c>
      <c r="AT79" s="17">
        <v>6.8623030756171666</v>
      </c>
      <c r="AU79" s="17">
        <v>-0.99999999999999989</v>
      </c>
      <c r="AV79" s="17">
        <v>-0.99999999999999989</v>
      </c>
      <c r="AW79" s="17">
        <v>-0.99999999999999989</v>
      </c>
      <c r="AX79" s="17">
        <v>-0.99999999999999989</v>
      </c>
      <c r="AY79" s="17">
        <v>1.7930230979056116E-2</v>
      </c>
      <c r="AZ79" s="17">
        <v>0.25934326251509648</v>
      </c>
      <c r="BA79" s="17">
        <v>0.31473711390319148</v>
      </c>
      <c r="BB79" s="17">
        <v>0.14167094905854025</v>
      </c>
      <c r="BC79" s="17">
        <v>0.17275939997012821</v>
      </c>
      <c r="BD79" s="17">
        <v>4.954213634269327</v>
      </c>
      <c r="BE79" s="17">
        <v>5.7850637641693918</v>
      </c>
      <c r="BF79" s="17">
        <v>-0.99999999999999989</v>
      </c>
      <c r="BG79" s="22">
        <v>545.67977925200034</v>
      </c>
    </row>
    <row r="80" spans="1:100" x14ac:dyDescent="0.25">
      <c r="A80">
        <v>159</v>
      </c>
      <c r="B80" t="s">
        <v>144</v>
      </c>
      <c r="C80" s="48">
        <v>3</v>
      </c>
      <c r="D80" s="22">
        <v>1510.0442263310674</v>
      </c>
      <c r="E80" s="17">
        <v>87.484701589972573</v>
      </c>
      <c r="F80" s="17">
        <v>21.540746863729051</v>
      </c>
      <c r="G80" s="17">
        <v>0.38819054448628199</v>
      </c>
      <c r="H80" s="17">
        <v>12.976595257926153</v>
      </c>
      <c r="I80" s="17">
        <v>52.970039402388686</v>
      </c>
      <c r="J80" s="17">
        <v>20.571961045274442</v>
      </c>
      <c r="K80" s="17">
        <v>-0.99999999999999989</v>
      </c>
      <c r="L80" s="17">
        <v>-0.99999999999999989</v>
      </c>
      <c r="M80" s="17">
        <v>-0.99999999999999989</v>
      </c>
      <c r="N80" s="17">
        <v>0.33800934388884435</v>
      </c>
      <c r="O80" s="17">
        <v>-0.99999999999999989</v>
      </c>
      <c r="P80" s="17">
        <v>-0.99999999999999989</v>
      </c>
      <c r="Q80" s="17">
        <v>4.531672836755499</v>
      </c>
      <c r="R80" s="17">
        <v>-0.99999999999999989</v>
      </c>
      <c r="S80" s="17">
        <v>4.2018226326950785</v>
      </c>
      <c r="T80" s="17">
        <v>0.57831802465343429</v>
      </c>
      <c r="U80" s="17">
        <v>2.0638577890244543E-2</v>
      </c>
      <c r="V80" s="17">
        <v>-0.91893515267428805</v>
      </c>
      <c r="W80" s="17">
        <v>8.4449224211706451</v>
      </c>
      <c r="X80" s="17">
        <v>10.199385583951234</v>
      </c>
      <c r="Y80" s="17">
        <v>0.31255014412490778</v>
      </c>
      <c r="Z80" s="17">
        <v>21.169480332453762</v>
      </c>
      <c r="AA80" s="17">
        <v>1.5941373246542847</v>
      </c>
      <c r="AB80" s="17">
        <v>2.2609702300864862</v>
      </c>
      <c r="AC80" s="17">
        <v>14.308958641282373</v>
      </c>
      <c r="AD80" s="17">
        <v>0.45536858149104009</v>
      </c>
      <c r="AE80" s="17">
        <v>-0.10243158122046792</v>
      </c>
      <c r="AF80" s="17">
        <v>37.636977622602146</v>
      </c>
      <c r="AG80" s="17">
        <v>-8.740951306560385</v>
      </c>
      <c r="AH80" s="17">
        <v>0.20558884710237305</v>
      </c>
      <c r="AI80" s="17">
        <v>0.60722169336793219</v>
      </c>
      <c r="AJ80" s="17">
        <v>0.33333333333333298</v>
      </c>
      <c r="AK80" s="17">
        <v>1.4792197260262232</v>
      </c>
      <c r="AL80" s="17">
        <v>1.5964605910559269</v>
      </c>
      <c r="AM80" s="17">
        <v>0.33333333333333298</v>
      </c>
      <c r="AN80" s="17">
        <v>0.5668103582534596</v>
      </c>
      <c r="AO80" s="17">
        <v>0.86293007153344381</v>
      </c>
      <c r="AP80" s="17">
        <v>0.33333333333333298</v>
      </c>
      <c r="AQ80" s="17">
        <v>15.333061779786512</v>
      </c>
      <c r="AR80" s="17">
        <v>4.1780120823752682</v>
      </c>
      <c r="AS80" s="17">
        <v>1.4209664254067915</v>
      </c>
      <c r="AT80" s="17">
        <v>14.972982537492397</v>
      </c>
      <c r="AU80" s="17">
        <v>-0.99999999999999989</v>
      </c>
      <c r="AV80" s="17">
        <v>-0.99999999999999989</v>
      </c>
      <c r="AW80" s="17">
        <v>-0.99999999999999989</v>
      </c>
      <c r="AX80" s="17">
        <v>-0.99999999999999989</v>
      </c>
      <c r="AY80" s="17">
        <v>3.9248241588678172E-2</v>
      </c>
      <c r="AZ80" s="17">
        <v>0.43740088898069018</v>
      </c>
      <c r="BA80" s="17">
        <v>-0.41228796104893717</v>
      </c>
      <c r="BB80" s="17">
        <v>-9.045330826351004E-3</v>
      </c>
      <c r="BC80" s="17">
        <v>0.12138363899644572</v>
      </c>
      <c r="BD80" s="17">
        <v>1.9608711742446752</v>
      </c>
      <c r="BE80" s="17">
        <v>0.97315116966645743</v>
      </c>
      <c r="BF80" s="17">
        <v>-0.99999999999999989</v>
      </c>
      <c r="CU80" t="e">
        <v>#N/A</v>
      </c>
      <c r="CV80" t="e">
        <v>#N/A</v>
      </c>
    </row>
    <row r="81" spans="1:100" x14ac:dyDescent="0.25">
      <c r="A81">
        <v>166</v>
      </c>
      <c r="B81" t="s">
        <v>145</v>
      </c>
      <c r="C81" s="48">
        <v>2</v>
      </c>
      <c r="D81" s="22">
        <v>1552.1685351562501</v>
      </c>
      <c r="E81" s="17">
        <v>59.353427882532031</v>
      </c>
      <c r="F81" s="17">
        <v>-42.441699676185621</v>
      </c>
      <c r="G81" s="17">
        <v>0.16096936821978014</v>
      </c>
      <c r="H81" s="17">
        <v>4.0055380542287118</v>
      </c>
      <c r="I81" s="17">
        <v>39.680012558109595</v>
      </c>
      <c r="J81" s="17">
        <v>8.1489645114115561</v>
      </c>
      <c r="K81" s="17">
        <v>-1.0000000000000007</v>
      </c>
      <c r="L81" s="17">
        <v>-1.0000000000000007</v>
      </c>
      <c r="M81" s="17">
        <v>-1.0000000000000007</v>
      </c>
      <c r="N81" s="17">
        <v>0.19789791627244033</v>
      </c>
      <c r="O81" s="17">
        <v>-1.0000000000000007</v>
      </c>
      <c r="P81" s="17">
        <v>-1.0000000000000007</v>
      </c>
      <c r="Q81" s="17">
        <v>3.2438176207753098</v>
      </c>
      <c r="R81" s="17">
        <v>-1.0000000000000007</v>
      </c>
      <c r="S81" s="17">
        <v>0.17362469551580584</v>
      </c>
      <c r="T81" s="17">
        <v>3.5857506572489928E-2</v>
      </c>
      <c r="U81" s="17">
        <v>-0.21839992993071605</v>
      </c>
      <c r="V81" s="17">
        <v>-0.45386150466566771</v>
      </c>
      <c r="W81" s="17">
        <v>0.36291827048882208</v>
      </c>
      <c r="X81" s="17">
        <v>-2.3220317532508754</v>
      </c>
      <c r="Y81" s="17">
        <v>4.7730439427089433E-3</v>
      </c>
      <c r="Z81" s="17">
        <v>24.161172307227723</v>
      </c>
      <c r="AA81" s="17">
        <v>-0.13836147830726353</v>
      </c>
      <c r="AB81" s="17">
        <v>8.754860781705065E-2</v>
      </c>
      <c r="AC81" s="17">
        <v>6.2178124542130266</v>
      </c>
      <c r="AD81" s="17">
        <v>-0.20093594003103521</v>
      </c>
      <c r="AE81" s="17">
        <v>-0.2183906362175192</v>
      </c>
      <c r="AF81" s="17">
        <v>34.343145044747203</v>
      </c>
      <c r="AG81" s="17">
        <v>-32.211227564418188</v>
      </c>
      <c r="AH81" s="17">
        <v>-9.9327828572796373E-3</v>
      </c>
      <c r="AI81" s="17">
        <v>2.9979135588022454E-2</v>
      </c>
      <c r="AJ81" s="17">
        <v>0.33333333333333298</v>
      </c>
      <c r="AK81" s="17">
        <v>0.36632885301073193</v>
      </c>
      <c r="AL81" s="17">
        <v>0.4856886383476568</v>
      </c>
      <c r="AM81" s="17">
        <v>0.33333333333333298</v>
      </c>
      <c r="AN81" s="17">
        <v>5.3390752988608625E-2</v>
      </c>
      <c r="AO81" s="17">
        <v>9.729100856862466E-2</v>
      </c>
      <c r="AP81" s="17">
        <v>0.33333333333333298</v>
      </c>
      <c r="AQ81" s="17">
        <v>3.8038007008134884</v>
      </c>
      <c r="AR81" s="17">
        <v>2.2444243630026963</v>
      </c>
      <c r="AS81" s="17">
        <v>0.16306272242942654</v>
      </c>
      <c r="AT81" s="17">
        <v>3.6123923815253733</v>
      </c>
      <c r="AU81" s="17">
        <v>-1.0000000000000007</v>
      </c>
      <c r="AV81" s="17">
        <v>-1.0000000000000007</v>
      </c>
      <c r="AW81" s="17">
        <v>-1.0000000000000007</v>
      </c>
      <c r="AX81" s="17">
        <v>-1.0000000000000007</v>
      </c>
      <c r="AY81" s="17">
        <v>-3.0987600940901028E-2</v>
      </c>
      <c r="AZ81" s="17">
        <v>0.59670787874337106</v>
      </c>
      <c r="BA81" s="17">
        <v>-9.5840199603461906E-3</v>
      </c>
      <c r="BB81" s="17">
        <v>0.32955099487934481</v>
      </c>
      <c r="BC81" s="17">
        <v>-7.0748970069085537E-3</v>
      </c>
      <c r="BD81" s="17">
        <v>9.9639342296779567</v>
      </c>
      <c r="BE81" s="17">
        <v>0.94532541319541608</v>
      </c>
      <c r="BF81" s="17">
        <v>-1.0000000000000007</v>
      </c>
      <c r="BG81" s="22">
        <v>2448.9698742067067</v>
      </c>
    </row>
    <row r="82" spans="1:100" x14ac:dyDescent="0.25">
      <c r="A82">
        <v>167</v>
      </c>
      <c r="B82" t="s">
        <v>146</v>
      </c>
      <c r="C82" s="48">
        <v>2</v>
      </c>
      <c r="D82" s="22">
        <v>1543.9598437500001</v>
      </c>
      <c r="E82" s="17">
        <v>92.333776439427808</v>
      </c>
      <c r="F82" s="17">
        <v>10.763637248190967</v>
      </c>
      <c r="G82" s="17">
        <v>0.53077744003824945</v>
      </c>
      <c r="H82" s="17">
        <v>7.3788328322181869</v>
      </c>
      <c r="I82" s="17">
        <v>65.578471256636377</v>
      </c>
      <c r="J82" s="17">
        <v>14.545450481971997</v>
      </c>
      <c r="K82" s="17">
        <v>-0.99999999999999989</v>
      </c>
      <c r="L82" s="17">
        <v>-0.99999999999999989</v>
      </c>
      <c r="M82" s="17">
        <v>-0.99999999999999989</v>
      </c>
      <c r="N82" s="17">
        <v>0.29005396587052273</v>
      </c>
      <c r="O82" s="17">
        <v>-0.99999999999999989</v>
      </c>
      <c r="P82" s="17">
        <v>-0.99999999999999989</v>
      </c>
      <c r="Q82" s="17">
        <v>4.2337912158075008</v>
      </c>
      <c r="R82" s="17">
        <v>-0.99999999999999989</v>
      </c>
      <c r="S82" s="17">
        <v>1.4647519882657143</v>
      </c>
      <c r="T82" s="17">
        <v>0.18077829834145126</v>
      </c>
      <c r="U82" s="17">
        <v>0.21586143652275758</v>
      </c>
      <c r="V82" s="17">
        <v>0.11516129563362623</v>
      </c>
      <c r="W82" s="17">
        <v>3.2463197622470736</v>
      </c>
      <c r="X82" s="17">
        <v>1.2305831091580393</v>
      </c>
      <c r="Y82" s="17">
        <v>0.13515698288503095</v>
      </c>
      <c r="Z82" s="17">
        <v>36.132405043697609</v>
      </c>
      <c r="AA82" s="17">
        <v>0.74330600240568934</v>
      </c>
      <c r="AB82" s="17">
        <v>1.3583943516964949</v>
      </c>
      <c r="AC82" s="17">
        <v>20.808437399562333</v>
      </c>
      <c r="AD82" s="17">
        <v>0.91272115886139282</v>
      </c>
      <c r="AE82" s="17">
        <v>0.71423853363668666</v>
      </c>
      <c r="AF82" s="17">
        <v>57.973525499228266</v>
      </c>
      <c r="AG82" s="17">
        <v>8.1624731248739071</v>
      </c>
      <c r="AH82" s="17">
        <v>0.26939234623949304</v>
      </c>
      <c r="AI82" s="17">
        <v>0.36045573027239924</v>
      </c>
      <c r="AJ82" s="17">
        <v>0.33333333333333298</v>
      </c>
      <c r="AK82" s="17">
        <v>0.73918600425697401</v>
      </c>
      <c r="AL82" s="17">
        <v>0.81134533508008677</v>
      </c>
      <c r="AM82" s="17">
        <v>0.33333333333333298</v>
      </c>
      <c r="AN82" s="17">
        <v>0.38951945640281066</v>
      </c>
      <c r="AO82" s="17">
        <v>0.46458936669708423</v>
      </c>
      <c r="AP82" s="17">
        <v>0.33333333333333298</v>
      </c>
      <c r="AQ82" s="17">
        <v>7.9942770565765819</v>
      </c>
      <c r="AR82" s="17">
        <v>2.2444243630026963</v>
      </c>
      <c r="AS82" s="17">
        <v>5.4972897783951495</v>
      </c>
      <c r="AT82" s="17">
        <v>7.3444299617604978</v>
      </c>
      <c r="AU82" s="17">
        <v>-0.99999999999999989</v>
      </c>
      <c r="AV82" s="17">
        <v>-0.99999999999999989</v>
      </c>
      <c r="AW82" s="17">
        <v>-0.99999999999999989</v>
      </c>
      <c r="AX82" s="17">
        <v>-0.99999999999999989</v>
      </c>
      <c r="AY82" s="17">
        <v>2.5187231001649858E-2</v>
      </c>
      <c r="AZ82" s="17">
        <v>0.20929494819902192</v>
      </c>
      <c r="BA82" s="17">
        <v>0.36285041703621768</v>
      </c>
      <c r="BB82" s="17">
        <v>0.11379879194827708</v>
      </c>
      <c r="BC82" s="17">
        <v>0.19943796371679862</v>
      </c>
      <c r="BD82" s="17">
        <v>4.2110175226028019</v>
      </c>
      <c r="BE82" s="17">
        <v>6.5030428720708846</v>
      </c>
      <c r="BF82" s="17">
        <v>-0.99999999999999989</v>
      </c>
      <c r="BG82" s="22">
        <v>111.34395254364358</v>
      </c>
    </row>
    <row r="83" spans="1:100" x14ac:dyDescent="0.25">
      <c r="A83">
        <v>171</v>
      </c>
      <c r="B83" t="s">
        <v>147</v>
      </c>
      <c r="C83" s="48">
        <v>2</v>
      </c>
      <c r="D83" s="22">
        <v>1547.4852246093751</v>
      </c>
      <c r="E83" s="17">
        <v>115.43879254915657</v>
      </c>
      <c r="F83" s="17">
        <v>48.037657097936759</v>
      </c>
      <c r="G83" s="17">
        <v>0.78985358176346887</v>
      </c>
      <c r="H83" s="17">
        <v>9.7420592260767354</v>
      </c>
      <c r="I83" s="17">
        <v>83.722133517036951</v>
      </c>
      <c r="J83" s="17">
        <v>19.026631484061554</v>
      </c>
      <c r="K83" s="17">
        <v>-0.99999999999999922</v>
      </c>
      <c r="L83" s="17">
        <v>-0.99999999999999922</v>
      </c>
      <c r="M83" s="17">
        <v>-0.99999999999999922</v>
      </c>
      <c r="N83" s="17">
        <v>0.35461565498970743</v>
      </c>
      <c r="O83" s="17">
        <v>-0.99999999999999922</v>
      </c>
      <c r="P83" s="17">
        <v>-0.99999999999999922</v>
      </c>
      <c r="Q83" s="17">
        <v>4.9273362164603922</v>
      </c>
      <c r="R83" s="17">
        <v>-0.99999999999999922</v>
      </c>
      <c r="S83" s="17">
        <v>2.3692759913166084</v>
      </c>
      <c r="T83" s="17">
        <v>0.28230534020033404</v>
      </c>
      <c r="U83" s="17">
        <v>0.52009157073225287</v>
      </c>
      <c r="V83" s="17">
        <v>0.51380113853999332</v>
      </c>
      <c r="W83" s="17">
        <v>5.2663420128597274</v>
      </c>
      <c r="X83" s="17">
        <v>3.7194356295010138</v>
      </c>
      <c r="Y83" s="17">
        <v>0.22649995351844354</v>
      </c>
      <c r="Z83" s="17">
        <v>44.519081878003433</v>
      </c>
      <c r="AA83" s="17">
        <v>1.3609750761619595</v>
      </c>
      <c r="AB83" s="17">
        <v>2.2487097264615499</v>
      </c>
      <c r="AC83" s="17">
        <v>31.030179714739269</v>
      </c>
      <c r="AD83" s="17">
        <v>1.6929150117624203</v>
      </c>
      <c r="AE83" s="17">
        <v>1.3676097967302325</v>
      </c>
      <c r="AF83" s="17">
        <v>74.528242018913048</v>
      </c>
      <c r="AG83" s="17">
        <v>36.447043957295193</v>
      </c>
      <c r="AH83" s="17">
        <v>0.46507892597649197</v>
      </c>
      <c r="AI83" s="17">
        <v>0.59197745087817821</v>
      </c>
      <c r="AJ83" s="17">
        <v>0.33333333333333298</v>
      </c>
      <c r="AK83" s="17">
        <v>1.0003982370904181</v>
      </c>
      <c r="AL83" s="17">
        <v>1.0394903836766278</v>
      </c>
      <c r="AM83" s="17">
        <v>0.33333333333333298</v>
      </c>
      <c r="AN83" s="17">
        <v>0.62500087024928608</v>
      </c>
      <c r="AO83" s="17">
        <v>0.72190728033267493</v>
      </c>
      <c r="AP83" s="17">
        <v>0.33333333333333298</v>
      </c>
      <c r="AQ83" s="17">
        <v>10.929995687333736</v>
      </c>
      <c r="AR83" s="17">
        <v>2.2444243630026963</v>
      </c>
      <c r="AS83" s="17">
        <v>9.2342849119796178</v>
      </c>
      <c r="AT83" s="17">
        <v>9.9589805103906563</v>
      </c>
      <c r="AU83" s="17">
        <v>-0.99999999999999922</v>
      </c>
      <c r="AV83" s="17">
        <v>-0.99999999999999922</v>
      </c>
      <c r="AW83" s="17">
        <v>-0.99999999999999922</v>
      </c>
      <c r="AX83" s="17">
        <v>-0.99999999999999922</v>
      </c>
      <c r="AY83" s="17">
        <v>6.4541587574166004E-2</v>
      </c>
      <c r="AZ83" s="17">
        <v>-6.2114615162698283E-2</v>
      </c>
      <c r="BA83" s="17">
        <v>0.62376650928971067</v>
      </c>
      <c r="BB83" s="17">
        <v>-3.7350554330827013E-2</v>
      </c>
      <c r="BC83" s="17">
        <v>0.34411451149966832</v>
      </c>
      <c r="BD83" s="17">
        <v>0.18070131883099361</v>
      </c>
      <c r="BE83" s="17">
        <v>10.396608496433863</v>
      </c>
      <c r="BF83" s="17">
        <v>-0.99999999999999922</v>
      </c>
      <c r="BG83" s="22">
        <v>635.77690586108019</v>
      </c>
    </row>
    <row r="84" spans="1:100" x14ac:dyDescent="0.25">
      <c r="A84">
        <v>172</v>
      </c>
      <c r="B84" t="s">
        <v>148</v>
      </c>
      <c r="C84" s="48">
        <v>3</v>
      </c>
      <c r="D84" s="22">
        <v>1504.9574624126265</v>
      </c>
      <c r="E84" s="17">
        <v>69.711638499194734</v>
      </c>
      <c r="F84" s="17">
        <v>-46.100854948202915</v>
      </c>
      <c r="G84" s="17">
        <v>0.17515437854468219</v>
      </c>
      <c r="H84" s="17">
        <v>2.6932410937584637</v>
      </c>
      <c r="I84" s="17">
        <v>47.359896345464897</v>
      </c>
      <c r="J84" s="17">
        <v>9.8924717839179444</v>
      </c>
      <c r="K84" s="17">
        <v>-1.0000000000000002</v>
      </c>
      <c r="L84" s="17">
        <v>-1.0000000000000002</v>
      </c>
      <c r="M84" s="17">
        <v>-1.0000000000000002</v>
      </c>
      <c r="N84" s="17">
        <v>0.26436902871743329</v>
      </c>
      <c r="O84" s="17">
        <v>-1.0000000000000002</v>
      </c>
      <c r="P84" s="17">
        <v>-1.0000000000000002</v>
      </c>
      <c r="Q84" s="17">
        <v>2.617966952153711</v>
      </c>
      <c r="R84" s="17">
        <v>-1.0000000000000002</v>
      </c>
      <c r="S84" s="17">
        <v>0.64953817708019135</v>
      </c>
      <c r="T84" s="17">
        <v>0.13078688365427771</v>
      </c>
      <c r="U84" s="17">
        <v>-0.61190110627781447</v>
      </c>
      <c r="V84" s="17">
        <v>-2.0193558563992431</v>
      </c>
      <c r="W84" s="17">
        <v>7.5274141604753958E-2</v>
      </c>
      <c r="X84" s="17">
        <v>1.6449734775864691</v>
      </c>
      <c r="Y84" s="17">
        <v>-2.3807086890432112E-2</v>
      </c>
      <c r="Z84" s="17">
        <v>31.342257707603608</v>
      </c>
      <c r="AA84" s="17">
        <v>-0.65211633230609967</v>
      </c>
      <c r="AB84" s="17">
        <v>-0.10029170715998513</v>
      </c>
      <c r="AC84" s="17">
        <v>15.207128560100944</v>
      </c>
      <c r="AD84" s="17">
        <v>2.0090795544454791</v>
      </c>
      <c r="AE84" s="17">
        <v>0.32208163270195767</v>
      </c>
      <c r="AF84" s="17">
        <v>46.771176193246532</v>
      </c>
      <c r="AG84" s="17">
        <v>-24.021615700432495</v>
      </c>
      <c r="AH84" s="17">
        <v>0.28792494932022872</v>
      </c>
      <c r="AI84" s="17">
        <v>0.10753143330004004</v>
      </c>
      <c r="AJ84" s="17">
        <v>0.33333333333333298</v>
      </c>
      <c r="AK84" s="17">
        <v>-0.40140162104425392</v>
      </c>
      <c r="AL84" s="17">
        <v>4.3967902838887248E-2</v>
      </c>
      <c r="AM84" s="17">
        <v>0.33333333333333298</v>
      </c>
      <c r="AN84" s="17">
        <v>-7.5629569126706804E-3</v>
      </c>
      <c r="AO84" s="17">
        <v>-3.3755305695255262E-2</v>
      </c>
      <c r="AP84" s="17">
        <v>0.33333333333333298</v>
      </c>
      <c r="AQ84" s="17">
        <v>0.58872015221835949</v>
      </c>
      <c r="AR84" s="17">
        <v>0.78817467038221933</v>
      </c>
      <c r="AS84" s="17">
        <v>13.118313323978258</v>
      </c>
      <c r="AT84" s="17">
        <v>-4.0140162104425423</v>
      </c>
      <c r="AU84" s="17">
        <v>-1.0000000000000002</v>
      </c>
      <c r="AV84" s="17">
        <v>-1.0000000000000002</v>
      </c>
      <c r="AW84" s="17">
        <v>-1.0000000000000002</v>
      </c>
      <c r="AX84" s="17">
        <v>-1.0000000000000002</v>
      </c>
      <c r="AY84" s="17">
        <v>1.5446040002255966E-2</v>
      </c>
      <c r="AZ84" s="17">
        <v>0.24753608587998033</v>
      </c>
      <c r="BA84" s="17">
        <v>4.5604749145045018E-2</v>
      </c>
      <c r="BB84" s="17">
        <v>8.6448903878804578E-2</v>
      </c>
      <c r="BC84" s="17">
        <v>0.3811396481295638</v>
      </c>
      <c r="BD84" s="17">
        <v>3.3989030263700157</v>
      </c>
      <c r="BE84" s="17">
        <v>9.756514948964325</v>
      </c>
      <c r="BF84" s="17">
        <v>-1.0000000000000002</v>
      </c>
      <c r="CU84" t="e">
        <v>#N/A</v>
      </c>
      <c r="CV84" t="e">
        <v>#N/A</v>
      </c>
    </row>
    <row r="85" spans="1:100" x14ac:dyDescent="0.25">
      <c r="A85">
        <v>173</v>
      </c>
      <c r="B85" t="s">
        <v>149</v>
      </c>
      <c r="C85" s="48">
        <v>2</v>
      </c>
      <c r="D85" s="22">
        <v>1572.780283203125</v>
      </c>
      <c r="E85" s="17">
        <v>111.22577961390971</v>
      </c>
      <c r="F85" s="17">
        <v>41.241040855392583</v>
      </c>
      <c r="G85" s="17">
        <v>0.74261314137084744</v>
      </c>
      <c r="H85" s="17">
        <v>9.3111439945547545</v>
      </c>
      <c r="I85" s="17">
        <v>80.413783354769294</v>
      </c>
      <c r="J85" s="17">
        <v>18.209524348653137</v>
      </c>
      <c r="K85" s="17">
        <v>-0.99999999999999933</v>
      </c>
      <c r="L85" s="17">
        <v>-0.99999999999999933</v>
      </c>
      <c r="M85" s="17">
        <v>-0.99999999999999933</v>
      </c>
      <c r="N85" s="17">
        <v>0.34284335281563616</v>
      </c>
      <c r="O85" s="17">
        <v>-0.99999999999999933</v>
      </c>
      <c r="P85" s="17">
        <v>-0.99999999999999933</v>
      </c>
      <c r="Q85" s="17">
        <v>4.8008738913509932</v>
      </c>
      <c r="R85" s="17">
        <v>-0.99999999999999933</v>
      </c>
      <c r="S85" s="17">
        <v>2.2043433504131418</v>
      </c>
      <c r="T85" s="17">
        <v>0.26379270473635275</v>
      </c>
      <c r="U85" s="17">
        <v>0.46461766477912958</v>
      </c>
      <c r="V85" s="17">
        <v>0.44111238529726654</v>
      </c>
      <c r="W85" s="17">
        <v>4.8980072828209913</v>
      </c>
      <c r="X85" s="17">
        <v>3.2656134892207662</v>
      </c>
      <c r="Y85" s="17">
        <v>0.20984430112699581</v>
      </c>
      <c r="Z85" s="17">
        <v>42.98983914478638</v>
      </c>
      <c r="AA85" s="17">
        <v>1.248348113035048</v>
      </c>
      <c r="AB85" s="17">
        <v>2.0863679140810358</v>
      </c>
      <c r="AC85" s="17">
        <v>29.166327623484172</v>
      </c>
      <c r="AD85" s="17">
        <v>1.5506529688076838</v>
      </c>
      <c r="AE85" s="17">
        <v>1.248472827949993</v>
      </c>
      <c r="AF85" s="17">
        <v>71.509623269393572</v>
      </c>
      <c r="AG85" s="17">
        <v>31.289581083477007</v>
      </c>
      <c r="AH85" s="17">
        <v>0.42939705984963594</v>
      </c>
      <c r="AI85" s="17">
        <v>0.5497613364608398</v>
      </c>
      <c r="AJ85" s="17">
        <v>0.33333333333333298</v>
      </c>
      <c r="AK85" s="17">
        <v>0.95276829774972938</v>
      </c>
      <c r="AL85" s="17">
        <v>0.99788997810733537</v>
      </c>
      <c r="AM85" s="17">
        <v>0.33333333333333298</v>
      </c>
      <c r="AN85" s="17">
        <v>0.58206273777476736</v>
      </c>
      <c r="AO85" s="17">
        <v>0.67498743862085697</v>
      </c>
      <c r="AP85" s="17">
        <v>0.33333333333333298</v>
      </c>
      <c r="AQ85" s="17">
        <v>10.394691123732187</v>
      </c>
      <c r="AR85" s="17">
        <v>2.2444243630026963</v>
      </c>
      <c r="AS85" s="17">
        <v>8.5528740546153301</v>
      </c>
      <c r="AT85" s="17">
        <v>9.4822383506395731</v>
      </c>
      <c r="AU85" s="17">
        <v>-0.99999999999999933</v>
      </c>
      <c r="AV85" s="17">
        <v>-0.99999999999999933</v>
      </c>
      <c r="AW85" s="17">
        <v>-0.99999999999999933</v>
      </c>
      <c r="AX85" s="17">
        <v>-0.99999999999999933</v>
      </c>
      <c r="AY85" s="17">
        <v>5.7365638745092699E-2</v>
      </c>
      <c r="AZ85" s="17">
        <v>-1.2625275022781157E-2</v>
      </c>
      <c r="BA85" s="17">
        <v>0.57619056879014208</v>
      </c>
      <c r="BB85" s="17">
        <v>-9.7896927411291745E-3</v>
      </c>
      <c r="BC85" s="17">
        <v>0.31773391239766458</v>
      </c>
      <c r="BD85" s="17">
        <v>0.91559690249933912</v>
      </c>
      <c r="BE85" s="17">
        <v>9.6866482755982357</v>
      </c>
      <c r="BF85" s="17">
        <v>-0.99999999999999933</v>
      </c>
      <c r="BG85" s="22">
        <v>944.01668474668418</v>
      </c>
    </row>
    <row r="86" spans="1:100" x14ac:dyDescent="0.25">
      <c r="A86">
        <v>174</v>
      </c>
      <c r="B86" t="s">
        <v>150</v>
      </c>
      <c r="C86" s="48">
        <v>2</v>
      </c>
      <c r="D86" s="22">
        <v>1532.7074609374999</v>
      </c>
      <c r="E86" s="17">
        <v>108.35992831115149</v>
      </c>
      <c r="F86" s="17">
        <v>36.617724522778097</v>
      </c>
      <c r="G86" s="17">
        <v>0.71047840081275015</v>
      </c>
      <c r="H86" s="17">
        <v>9.01801909875776</v>
      </c>
      <c r="I86" s="17">
        <v>78.163318006516192</v>
      </c>
      <c r="J86" s="17">
        <v>17.653697061983287</v>
      </c>
      <c r="K86" s="17">
        <v>-0.99999999999999944</v>
      </c>
      <c r="L86" s="17">
        <v>-0.99999999999999944</v>
      </c>
      <c r="M86" s="17">
        <v>-0.99999999999999944</v>
      </c>
      <c r="N86" s="17">
        <v>0.33483538606106722</v>
      </c>
      <c r="O86" s="17">
        <v>-0.99999999999999944</v>
      </c>
      <c r="P86" s="17">
        <v>-0.99999999999999944</v>
      </c>
      <c r="Q86" s="17">
        <v>4.7148494179551221</v>
      </c>
      <c r="R86" s="17">
        <v>-0.99999999999999944</v>
      </c>
      <c r="S86" s="17">
        <v>2.092149908079727</v>
      </c>
      <c r="T86" s="17">
        <v>0.25119970744976122</v>
      </c>
      <c r="U86" s="17">
        <v>0.42688220844696667</v>
      </c>
      <c r="V86" s="17">
        <v>0.39166673645205757</v>
      </c>
      <c r="W86" s="17">
        <v>4.6474520193653959</v>
      </c>
      <c r="X86" s="17">
        <v>2.9569064446584963</v>
      </c>
      <c r="Y86" s="17">
        <v>0.19851449420782444</v>
      </c>
      <c r="Z86" s="17">
        <v>41.949590195499255</v>
      </c>
      <c r="AA86" s="17">
        <v>1.1717349779785216</v>
      </c>
      <c r="AB86" s="17">
        <v>1.9759368516433975</v>
      </c>
      <c r="AC86" s="17">
        <v>27.898464688817185</v>
      </c>
      <c r="AD86" s="17">
        <v>1.453880927657758</v>
      </c>
      <c r="AE86" s="17">
        <v>1.1674313399618936</v>
      </c>
      <c r="AF86" s="17">
        <v>69.456244224799235</v>
      </c>
      <c r="AG86" s="17">
        <v>27.781279086062678</v>
      </c>
      <c r="AH86" s="17">
        <v>0.40512490021087072</v>
      </c>
      <c r="AI86" s="17">
        <v>0.52104433312858434</v>
      </c>
      <c r="AJ86" s="17">
        <v>0.33333333333333298</v>
      </c>
      <c r="AK86" s="17">
        <v>0.92036860522378916</v>
      </c>
      <c r="AL86" s="17">
        <v>0.96959180330264749</v>
      </c>
      <c r="AM86" s="17">
        <v>0.33333333333333298</v>
      </c>
      <c r="AN86" s="17">
        <v>0.55285459035594309</v>
      </c>
      <c r="AO86" s="17">
        <v>0.64307078145371155</v>
      </c>
      <c r="AP86" s="17">
        <v>0.33333333333333298</v>
      </c>
      <c r="AQ86" s="17">
        <v>10.030556642174982</v>
      </c>
      <c r="AR86" s="17">
        <v>2.2444243630026963</v>
      </c>
      <c r="AS86" s="17">
        <v>8.0893525266006989</v>
      </c>
      <c r="AT86" s="17">
        <v>9.1579402389077256</v>
      </c>
      <c r="AU86" s="17">
        <v>-0.99999999999999944</v>
      </c>
      <c r="AV86" s="17">
        <v>-0.99999999999999944</v>
      </c>
      <c r="AW86" s="17">
        <v>-0.99999999999999944</v>
      </c>
      <c r="AX86" s="17">
        <v>-0.99999999999999944</v>
      </c>
      <c r="AY86" s="17">
        <v>5.2484285989616047E-2</v>
      </c>
      <c r="AZ86" s="17">
        <v>2.1039252500041516E-2</v>
      </c>
      <c r="BA86" s="17">
        <v>0.54382760832544852</v>
      </c>
      <c r="BB86" s="17">
        <v>8.9582513800882668E-3</v>
      </c>
      <c r="BC86" s="17">
        <v>0.29978882761724263</v>
      </c>
      <c r="BD86" s="17">
        <v>1.4155007713498602</v>
      </c>
      <c r="BE86" s="17">
        <v>9.2037063869640683</v>
      </c>
      <c r="BF86" s="17">
        <v>-0.99999999999999944</v>
      </c>
      <c r="BG86" s="22">
        <v>394.12502945652471</v>
      </c>
    </row>
    <row r="87" spans="1:100" x14ac:dyDescent="0.25">
      <c r="A87">
        <v>175</v>
      </c>
      <c r="B87" t="s">
        <v>151</v>
      </c>
      <c r="C87" s="48">
        <v>2</v>
      </c>
      <c r="D87" s="22">
        <v>1622.2232714843749</v>
      </c>
      <c r="E87" s="17">
        <v>105.84913974703861</v>
      </c>
      <c r="F87" s="17">
        <v>32.567210888301489</v>
      </c>
      <c r="G87" s="17">
        <v>0.68232497253601032</v>
      </c>
      <c r="H87" s="17">
        <v>8.7612107167193969</v>
      </c>
      <c r="I87" s="17">
        <v>76.191672563890492</v>
      </c>
      <c r="J87" s="17">
        <v>17.166733626842948</v>
      </c>
      <c r="K87" s="17">
        <v>-0.99999999999999944</v>
      </c>
      <c r="L87" s="17">
        <v>-0.99999999999999944</v>
      </c>
      <c r="M87" s="17">
        <v>-0.99999999999999944</v>
      </c>
      <c r="N87" s="17">
        <v>0.32781956101466081</v>
      </c>
      <c r="O87" s="17">
        <v>-0.99999999999999944</v>
      </c>
      <c r="P87" s="17">
        <v>-0.99999999999999944</v>
      </c>
      <c r="Q87" s="17">
        <v>4.639482889402748</v>
      </c>
      <c r="R87" s="17">
        <v>-0.99999999999999944</v>
      </c>
      <c r="S87" s="17">
        <v>1.9938565975691356</v>
      </c>
      <c r="T87" s="17">
        <v>0.2401669111757021</v>
      </c>
      <c r="U87" s="17">
        <v>0.39382196134719982</v>
      </c>
      <c r="V87" s="17">
        <v>0.34834712334226131</v>
      </c>
      <c r="W87" s="17">
        <v>4.4279391334186853</v>
      </c>
      <c r="X87" s="17">
        <v>2.6864464537992214</v>
      </c>
      <c r="Y87" s="17">
        <v>0.18858838617183388</v>
      </c>
      <c r="Z87" s="17">
        <v>41.038222197031637</v>
      </c>
      <c r="AA87" s="17">
        <v>1.1046137762694075</v>
      </c>
      <c r="AB87" s="17">
        <v>1.8791875721450499</v>
      </c>
      <c r="AC87" s="17">
        <v>26.787682788109127</v>
      </c>
      <c r="AD87" s="17">
        <v>1.3690983941008898</v>
      </c>
      <c r="AE87" s="17">
        <v>1.0964304331586083</v>
      </c>
      <c r="AF87" s="17">
        <v>67.657267209489845</v>
      </c>
      <c r="AG87" s="17">
        <v>24.707635828268923</v>
      </c>
      <c r="AH87" s="17">
        <v>0.3838599236265377</v>
      </c>
      <c r="AI87" s="17">
        <v>0.49588520380012835</v>
      </c>
      <c r="AJ87" s="17">
        <v>0.33333333333333298</v>
      </c>
      <c r="AK87" s="17">
        <v>0.89198305102681774</v>
      </c>
      <c r="AL87" s="17">
        <v>0.94479961202025431</v>
      </c>
      <c r="AM87" s="17">
        <v>0.33333333333333298</v>
      </c>
      <c r="AN87" s="17">
        <v>0.52726516691044678</v>
      </c>
      <c r="AO87" s="17">
        <v>0.61510841727143395</v>
      </c>
      <c r="AP87" s="17">
        <v>0.33333333333333298</v>
      </c>
      <c r="AQ87" s="17">
        <v>9.7115363597154296</v>
      </c>
      <c r="AR87" s="17">
        <v>2.2444243630026963</v>
      </c>
      <c r="AS87" s="17">
        <v>7.6832586896178903</v>
      </c>
      <c r="AT87" s="17">
        <v>8.8738208257629978</v>
      </c>
      <c r="AU87" s="17">
        <v>-0.99999999999999944</v>
      </c>
      <c r="AV87" s="17">
        <v>-0.99999999999999944</v>
      </c>
      <c r="AW87" s="17">
        <v>-0.99999999999999944</v>
      </c>
      <c r="AX87" s="17">
        <v>-0.99999999999999944</v>
      </c>
      <c r="AY87" s="17">
        <v>4.8207705183048767E-2</v>
      </c>
      <c r="AZ87" s="17">
        <v>5.053293580427165E-2</v>
      </c>
      <c r="BA87" s="17">
        <v>0.51547423529545755</v>
      </c>
      <c r="BB87" s="17">
        <v>2.5383431449576083E-2</v>
      </c>
      <c r="BC87" s="17">
        <v>0.28406703716518555</v>
      </c>
      <c r="BD87" s="17">
        <v>1.8534693832794651</v>
      </c>
      <c r="BE87" s="17">
        <v>8.7805982620077181</v>
      </c>
      <c r="BF87" s="17">
        <v>-0.99999999999999944</v>
      </c>
      <c r="BG87" s="22">
        <v>951.24470141866959</v>
      </c>
    </row>
    <row r="88" spans="1:100" x14ac:dyDescent="0.25">
      <c r="A88">
        <v>176</v>
      </c>
      <c r="B88" t="s">
        <v>152</v>
      </c>
      <c r="C88" s="48">
        <v>2</v>
      </c>
      <c r="D88" s="22">
        <v>1559.8929687500001</v>
      </c>
      <c r="E88" s="17">
        <v>89.019642461313126</v>
      </c>
      <c r="F88" s="17">
        <v>5.4171317491989663</v>
      </c>
      <c r="G88" s="17">
        <v>0.49361611367808861</v>
      </c>
      <c r="H88" s="17">
        <v>7.0398567045812879</v>
      </c>
      <c r="I88" s="17">
        <v>62.975983238490755</v>
      </c>
      <c r="J88" s="17">
        <v>13.902679485813564</v>
      </c>
      <c r="K88" s="17">
        <v>-0.99999999999999989</v>
      </c>
      <c r="L88" s="17">
        <v>-0.99999999999999989</v>
      </c>
      <c r="M88" s="17">
        <v>-0.99999999999999989</v>
      </c>
      <c r="N88" s="17">
        <v>0.28079337559098283</v>
      </c>
      <c r="O88" s="17">
        <v>-0.99999999999999989</v>
      </c>
      <c r="P88" s="17">
        <v>-0.99999999999999989</v>
      </c>
      <c r="Q88" s="17">
        <v>4.1343106077395628</v>
      </c>
      <c r="R88" s="17">
        <v>-0.99999999999999989</v>
      </c>
      <c r="S88" s="17">
        <v>1.3350090043917913</v>
      </c>
      <c r="T88" s="17">
        <v>0.16621547711146231</v>
      </c>
      <c r="U88" s="17">
        <v>0.17222331828203785</v>
      </c>
      <c r="V88" s="17">
        <v>5.7981251173497124E-2</v>
      </c>
      <c r="W88" s="17">
        <v>2.9565721011543729</v>
      </c>
      <c r="X88" s="17">
        <v>0.87358743925621707</v>
      </c>
      <c r="Y88" s="17">
        <v>0.12205494299895367</v>
      </c>
      <c r="Z88" s="17">
        <v>34.929438097990229</v>
      </c>
      <c r="AA88" s="17">
        <v>0.65470887462855965</v>
      </c>
      <c r="AB88" s="17">
        <v>1.2306894230033545</v>
      </c>
      <c r="AC88" s="17">
        <v>19.342252595302604</v>
      </c>
      <c r="AD88" s="17">
        <v>0.80081182518528427</v>
      </c>
      <c r="AE88" s="17">
        <v>0.62052036035957459</v>
      </c>
      <c r="AF88" s="17">
        <v>55.598952451740018</v>
      </c>
      <c r="AG88" s="17">
        <v>4.1053949212950558</v>
      </c>
      <c r="AH88" s="17">
        <v>0.24132348275601942</v>
      </c>
      <c r="AI88" s="17">
        <v>0.32724675100628636</v>
      </c>
      <c r="AJ88" s="17">
        <v>0.33333333333333298</v>
      </c>
      <c r="AK88" s="17">
        <v>0.70171828156761362</v>
      </c>
      <c r="AL88" s="17">
        <v>0.77862069840805037</v>
      </c>
      <c r="AM88" s="17">
        <v>0.33333333333333298</v>
      </c>
      <c r="AN88" s="17">
        <v>0.35574250722706519</v>
      </c>
      <c r="AO88" s="17">
        <v>0.42768023680480038</v>
      </c>
      <c r="AP88" s="17">
        <v>0.33333333333333298</v>
      </c>
      <c r="AQ88" s="17">
        <v>7.5731838697910563</v>
      </c>
      <c r="AR88" s="17">
        <v>2.2444243630026963</v>
      </c>
      <c r="AS88" s="17">
        <v>4.9612632078251933</v>
      </c>
      <c r="AT88" s="17">
        <v>6.969404436153309</v>
      </c>
      <c r="AU88" s="17">
        <v>-0.99999999999999989</v>
      </c>
      <c r="AV88" s="17">
        <v>-0.99999999999999989</v>
      </c>
      <c r="AW88" s="17">
        <v>-0.99999999999999989</v>
      </c>
      <c r="AX88" s="17">
        <v>-0.99999999999999989</v>
      </c>
      <c r="AY88" s="17">
        <v>1.9542326462981367E-2</v>
      </c>
      <c r="AZ88" s="17">
        <v>0.24822535411826305</v>
      </c>
      <c r="BA88" s="17">
        <v>0.32542517211677768</v>
      </c>
      <c r="BB88" s="17">
        <v>0.13547933014372443</v>
      </c>
      <c r="BC88" s="17">
        <v>0.17868586986122895</v>
      </c>
      <c r="BD88" s="17">
        <v>4.789117438657053</v>
      </c>
      <c r="BE88" s="17">
        <v>5.9445581659603661</v>
      </c>
      <c r="BF88" s="17">
        <v>-0.99999999999999989</v>
      </c>
      <c r="BG88" s="22">
        <v>1300.6596054311844</v>
      </c>
    </row>
    <row r="89" spans="1:100" x14ac:dyDescent="0.25">
      <c r="A89">
        <v>177</v>
      </c>
      <c r="B89" t="s">
        <v>153</v>
      </c>
      <c r="C89" s="48">
        <v>2</v>
      </c>
      <c r="D89" s="22">
        <v>1637.9386230468751</v>
      </c>
      <c r="E89" s="17">
        <v>129.08334517766269</v>
      </c>
      <c r="F89" s="17">
        <v>70.049644585869672</v>
      </c>
      <c r="G89" s="17">
        <v>0.94284971185798994</v>
      </c>
      <c r="H89" s="17">
        <v>11.13765084786748</v>
      </c>
      <c r="I89" s="17">
        <v>94.436783245484236</v>
      </c>
      <c r="J89" s="17">
        <v>21.67297069155196</v>
      </c>
      <c r="K89" s="17">
        <v>-0.99999999999999889</v>
      </c>
      <c r="L89" s="17">
        <v>-0.99999999999999889</v>
      </c>
      <c r="M89" s="17">
        <v>-0.99999999999999889</v>
      </c>
      <c r="N89" s="17">
        <v>0.39274224017745984</v>
      </c>
      <c r="O89" s="17">
        <v>-0.99999999999999889</v>
      </c>
      <c r="P89" s="17">
        <v>-0.99999999999999889</v>
      </c>
      <c r="Q89" s="17">
        <v>5.3369057755857412</v>
      </c>
      <c r="R89" s="17">
        <v>-0.99999999999999889</v>
      </c>
      <c r="S89" s="17">
        <v>2.903438153539823</v>
      </c>
      <c r="T89" s="17">
        <v>0.34226163104562657</v>
      </c>
      <c r="U89" s="17">
        <v>0.6997531670576953</v>
      </c>
      <c r="V89" s="17">
        <v>0.74921591992441483</v>
      </c>
      <c r="W89" s="17">
        <v>6.4592561306573817</v>
      </c>
      <c r="X89" s="17">
        <v>5.1892151369955197</v>
      </c>
      <c r="Y89" s="17">
        <v>0.28044209162960876</v>
      </c>
      <c r="Z89" s="17">
        <v>49.471792272166503</v>
      </c>
      <c r="AA89" s="17">
        <v>1.725736483115464</v>
      </c>
      <c r="AB89" s="17">
        <v>2.7744810537464</v>
      </c>
      <c r="AC89" s="17">
        <v>37.066578923988594</v>
      </c>
      <c r="AD89" s="17">
        <v>2.1536546206762868</v>
      </c>
      <c r="AE89" s="17">
        <v>1.7534549544611375</v>
      </c>
      <c r="AF89" s="17">
        <v>84.304547723704445</v>
      </c>
      <c r="AG89" s="17">
        <v>53.150356929025961</v>
      </c>
      <c r="AH89" s="17">
        <v>0.58064066474496512</v>
      </c>
      <c r="AI89" s="17">
        <v>0.72870145429134547</v>
      </c>
      <c r="AJ89" s="17">
        <v>0.33333333333333298</v>
      </c>
      <c r="AK89" s="17">
        <v>1.154655825190726</v>
      </c>
      <c r="AL89" s="17">
        <v>1.1742203101880329</v>
      </c>
      <c r="AM89" s="17">
        <v>0.33333333333333298</v>
      </c>
      <c r="AN89" s="17">
        <v>0.76406325085980442</v>
      </c>
      <c r="AO89" s="17">
        <v>0.87386509755228048</v>
      </c>
      <c r="AP89" s="17">
        <v>0.33333333333333298</v>
      </c>
      <c r="AQ89" s="17">
        <v>12.663669759215702</v>
      </c>
      <c r="AR89" s="17">
        <v>2.2444243630026963</v>
      </c>
      <c r="AS89" s="17">
        <v>11.441148847088257</v>
      </c>
      <c r="AT89" s="17">
        <v>11.502990364841803</v>
      </c>
      <c r="AU89" s="17">
        <v>-0.99999999999999889</v>
      </c>
      <c r="AV89" s="17">
        <v>-0.99999999999999889</v>
      </c>
      <c r="AW89" s="17">
        <v>-0.99999999999999889</v>
      </c>
      <c r="AX89" s="17">
        <v>-0.99999999999999889</v>
      </c>
      <c r="AY89" s="17">
        <v>8.7782107592180206E-2</v>
      </c>
      <c r="AZ89" s="17">
        <v>-0.2223941862126198</v>
      </c>
      <c r="BA89" s="17">
        <v>0.77784921303982424</v>
      </c>
      <c r="BB89" s="17">
        <v>-0.12661105085136981</v>
      </c>
      <c r="BC89" s="17">
        <v>0.4295525289829254</v>
      </c>
      <c r="BD89" s="17">
        <v>-2.1993819189699151</v>
      </c>
      <c r="BE89" s="17">
        <v>12.695934358050263</v>
      </c>
      <c r="BF89" s="17">
        <v>-0.99999999999999889</v>
      </c>
      <c r="BG89" s="22">
        <v>1307.5280815363096</v>
      </c>
    </row>
    <row r="90" spans="1:100" x14ac:dyDescent="0.25">
      <c r="A90">
        <v>178</v>
      </c>
      <c r="B90" t="s">
        <v>154</v>
      </c>
      <c r="C90" s="48">
        <v>2</v>
      </c>
      <c r="D90" s="22">
        <v>1516.5838964843749</v>
      </c>
      <c r="E90" s="17">
        <v>121.75160150848305</v>
      </c>
      <c r="F90" s="17">
        <v>58.22175588151255</v>
      </c>
      <c r="G90" s="17">
        <v>0.86063899826625356</v>
      </c>
      <c r="H90" s="17">
        <v>10.387745716024055</v>
      </c>
      <c r="I90" s="17">
        <v>88.679389254427335</v>
      </c>
      <c r="J90" s="17">
        <v>20.25099070735779</v>
      </c>
      <c r="K90" s="17">
        <v>-0.99999999999999911</v>
      </c>
      <c r="L90" s="17">
        <v>-0.99999999999999911</v>
      </c>
      <c r="M90" s="17">
        <v>-0.99999999999999911</v>
      </c>
      <c r="N90" s="17">
        <v>0.37225535744934896</v>
      </c>
      <c r="O90" s="17">
        <v>-0.99999999999999911</v>
      </c>
      <c r="P90" s="17">
        <v>-0.99999999999999911</v>
      </c>
      <c r="Q90" s="17">
        <v>5.1168282762375821</v>
      </c>
      <c r="R90" s="17">
        <v>-0.99999999999999911</v>
      </c>
      <c r="S90" s="17">
        <v>2.6164122496627424</v>
      </c>
      <c r="T90" s="17">
        <v>0.31004480666150636</v>
      </c>
      <c r="U90" s="17">
        <v>0.60321407139677818</v>
      </c>
      <c r="V90" s="17">
        <v>0.6227184905077412</v>
      </c>
      <c r="W90" s="17">
        <v>5.8182574281593906</v>
      </c>
      <c r="X90" s="17">
        <v>4.3994459966977599</v>
      </c>
      <c r="Y90" s="17">
        <v>0.25145690315429781</v>
      </c>
      <c r="Z90" s="17">
        <v>46.810510215778478</v>
      </c>
      <c r="AA90" s="17">
        <v>1.5297361297872643</v>
      </c>
      <c r="AB90" s="17">
        <v>2.4919638686682015</v>
      </c>
      <c r="AC90" s="17">
        <v>33.822989127237577</v>
      </c>
      <c r="AD90" s="17">
        <v>1.9060814826800148</v>
      </c>
      <c r="AE90" s="17">
        <v>1.5461254897656791</v>
      </c>
      <c r="AF90" s="17">
        <v>79.051362118386677</v>
      </c>
      <c r="AG90" s="17">
        <v>44.175023514358969</v>
      </c>
      <c r="AH90" s="17">
        <v>0.51854489145848626</v>
      </c>
      <c r="AI90" s="17">
        <v>0.65523438111262333</v>
      </c>
      <c r="AJ90" s="17">
        <v>0.33333333333333298</v>
      </c>
      <c r="AK90" s="17">
        <v>1.0717672816253969</v>
      </c>
      <c r="AL90" s="17">
        <v>1.1018247313337057</v>
      </c>
      <c r="AM90" s="17">
        <v>0.33333333333333298</v>
      </c>
      <c r="AN90" s="17">
        <v>0.68933967754658787</v>
      </c>
      <c r="AO90" s="17">
        <v>0.79221230946052612</v>
      </c>
      <c r="AP90" s="17">
        <v>0.33333333333333298</v>
      </c>
      <c r="AQ90" s="17">
        <v>11.732099905149102</v>
      </c>
      <c r="AR90" s="17">
        <v>2.2444243630026963</v>
      </c>
      <c r="AS90" s="17">
        <v>10.25531585384155</v>
      </c>
      <c r="AT90" s="17">
        <v>10.673334400023073</v>
      </c>
      <c r="AU90" s="17">
        <v>-0.99999999999999911</v>
      </c>
      <c r="AV90" s="17">
        <v>-0.99999999999999911</v>
      </c>
      <c r="AW90" s="17">
        <v>-0.99999999999999911</v>
      </c>
      <c r="AX90" s="17">
        <v>-0.99999999999999911</v>
      </c>
      <c r="AY90" s="17">
        <v>7.5294081040504682E-2</v>
      </c>
      <c r="AZ90" s="17">
        <v>-0.13626979926210747</v>
      </c>
      <c r="BA90" s="17">
        <v>0.69505464157180652</v>
      </c>
      <c r="BB90" s="17">
        <v>-7.8647948059338391E-2</v>
      </c>
      <c r="BC90" s="17">
        <v>0.38364339140655379</v>
      </c>
      <c r="BD90" s="17">
        <v>-0.92047152256669218</v>
      </c>
      <c r="BE90" s="17">
        <v>11.460418010371168</v>
      </c>
      <c r="BF90" s="17">
        <v>-0.99999999999999911</v>
      </c>
      <c r="BG90" s="22">
        <v>1892.5697158233304</v>
      </c>
    </row>
    <row r="91" spans="1:100" x14ac:dyDescent="0.25">
      <c r="A91">
        <v>179</v>
      </c>
      <c r="B91" t="s">
        <v>155</v>
      </c>
      <c r="C91" s="48">
        <v>2</v>
      </c>
      <c r="D91" s="22">
        <v>1696.7378515625001</v>
      </c>
      <c r="E91" s="17">
        <v>124.37460131401976</v>
      </c>
      <c r="F91" s="17">
        <v>62.453293585409121</v>
      </c>
      <c r="G91" s="17">
        <v>0.89005064923144439</v>
      </c>
      <c r="H91" s="17">
        <v>10.656031284062248</v>
      </c>
      <c r="I91" s="17">
        <v>90.739150751876181</v>
      </c>
      <c r="J91" s="17">
        <v>20.759717333698745</v>
      </c>
      <c r="K91" s="17">
        <v>-0.999999999999999</v>
      </c>
      <c r="L91" s="17">
        <v>-0.999999999999999</v>
      </c>
      <c r="M91" s="17">
        <v>-0.999999999999999</v>
      </c>
      <c r="N91" s="17">
        <v>0.37958473117497199</v>
      </c>
      <c r="O91" s="17">
        <v>-0.999999999999999</v>
      </c>
      <c r="P91" s="17">
        <v>-0.999999999999999</v>
      </c>
      <c r="Q91" s="17">
        <v>5.1955630580357868</v>
      </c>
      <c r="R91" s="17">
        <v>-0.999999999999999</v>
      </c>
      <c r="S91" s="17">
        <v>2.7190984487477445</v>
      </c>
      <c r="T91" s="17">
        <v>0.32157067661926131</v>
      </c>
      <c r="U91" s="17">
        <v>0.63775183493176679</v>
      </c>
      <c r="V91" s="17">
        <v>0.66797412787482813</v>
      </c>
      <c r="W91" s="17">
        <v>6.0475807034764681</v>
      </c>
      <c r="X91" s="17">
        <v>4.6819932862501927</v>
      </c>
      <c r="Y91" s="17">
        <v>0.26182662516923733</v>
      </c>
      <c r="Z91" s="17">
        <v>47.762608738498002</v>
      </c>
      <c r="AA91" s="17">
        <v>1.5998570876197302</v>
      </c>
      <c r="AB91" s="17">
        <v>2.593037031473389</v>
      </c>
      <c r="AC91" s="17">
        <v>34.983413685161423</v>
      </c>
      <c r="AD91" s="17">
        <v>1.9946530861241101</v>
      </c>
      <c r="AE91" s="17">
        <v>1.6202995430491143</v>
      </c>
      <c r="AF91" s="17">
        <v>80.930738354509032</v>
      </c>
      <c r="AG91" s="17">
        <v>47.386032909063147</v>
      </c>
      <c r="AH91" s="17">
        <v>0.54076023457526357</v>
      </c>
      <c r="AI91" s="17">
        <v>0.68151791301939291</v>
      </c>
      <c r="AJ91" s="17">
        <v>0.33333333333333298</v>
      </c>
      <c r="AK91" s="17">
        <v>1.1014214325972906</v>
      </c>
      <c r="AL91" s="17">
        <v>1.1277249261338691</v>
      </c>
      <c r="AM91" s="17">
        <v>0.33333333333333298</v>
      </c>
      <c r="AN91" s="17">
        <v>0.71607273411722305</v>
      </c>
      <c r="AO91" s="17">
        <v>0.82142435736483677</v>
      </c>
      <c r="AP91" s="17">
        <v>0.33333333333333298</v>
      </c>
      <c r="AQ91" s="17">
        <v>12.065377725039657</v>
      </c>
      <c r="AR91" s="17">
        <v>2.2444243630026963</v>
      </c>
      <c r="AS91" s="17">
        <v>10.679558687611156</v>
      </c>
      <c r="AT91" s="17">
        <v>10.97015157375078</v>
      </c>
      <c r="AU91" s="17">
        <v>-0.999999999999999</v>
      </c>
      <c r="AV91" s="17">
        <v>-0.999999999999999</v>
      </c>
      <c r="AW91" s="17">
        <v>-0.999999999999999</v>
      </c>
      <c r="AX91" s="17">
        <v>-0.999999999999999</v>
      </c>
      <c r="AY91" s="17">
        <v>7.9761789227614191E-2</v>
      </c>
      <c r="AZ91" s="17">
        <v>-0.16708160344080419</v>
      </c>
      <c r="BA91" s="17">
        <v>0.72467517314781094</v>
      </c>
      <c r="BB91" s="17">
        <v>-9.5807196250909776E-2</v>
      </c>
      <c r="BC91" s="17">
        <v>0.40006781434995098</v>
      </c>
      <c r="BD91" s="17">
        <v>-1.3780136670317464</v>
      </c>
      <c r="BE91" s="17">
        <v>11.902435528430731</v>
      </c>
      <c r="BF91" s="17">
        <v>-0.999999999999999</v>
      </c>
      <c r="BG91" s="22">
        <v>3052.1638245923905</v>
      </c>
    </row>
    <row r="92" spans="1:100" x14ac:dyDescent="0.25">
      <c r="A92">
        <v>180</v>
      </c>
      <c r="B92" t="s">
        <v>156</v>
      </c>
      <c r="C92" s="48">
        <v>2</v>
      </c>
      <c r="D92" s="22">
        <v>1678.414560546875</v>
      </c>
      <c r="E92" s="17">
        <v>171.00834482495344</v>
      </c>
      <c r="F92" s="17">
        <v>137.68488282297668</v>
      </c>
      <c r="G92" s="17">
        <v>1.4129539999860443</v>
      </c>
      <c r="H92" s="17">
        <v>15.425822094251904</v>
      </c>
      <c r="I92" s="17">
        <v>127.35920278656226</v>
      </c>
      <c r="J92" s="17">
        <v>29.804257466675359</v>
      </c>
      <c r="K92" s="17">
        <v>-0.99999999999999789</v>
      </c>
      <c r="L92" s="17">
        <v>-0.99999999999999789</v>
      </c>
      <c r="M92" s="17">
        <v>-0.99999999999999789</v>
      </c>
      <c r="N92" s="17">
        <v>0.50989207381945378</v>
      </c>
      <c r="O92" s="17">
        <v>-0.99999999999999789</v>
      </c>
      <c r="P92" s="17">
        <v>-0.99999999999999789</v>
      </c>
      <c r="Q92" s="17">
        <v>6.5953716329416867</v>
      </c>
      <c r="R92" s="17">
        <v>-0.99999999999999789</v>
      </c>
      <c r="S92" s="17">
        <v>4.544734066460955</v>
      </c>
      <c r="T92" s="17">
        <v>0.52648661379003803</v>
      </c>
      <c r="U92" s="17">
        <v>1.2517912270553102</v>
      </c>
      <c r="V92" s="17">
        <v>1.4725642696452443</v>
      </c>
      <c r="W92" s="17">
        <v>10.124669378683423</v>
      </c>
      <c r="X92" s="17">
        <v>9.7053401438766702</v>
      </c>
      <c r="Y92" s="17">
        <v>0.44618765931938031</v>
      </c>
      <c r="Z92" s="17">
        <v>64.689761463374339</v>
      </c>
      <c r="AA92" s="17">
        <v>2.84652235819954</v>
      </c>
      <c r="AB92" s="17">
        <v>4.389994827713668</v>
      </c>
      <c r="AC92" s="17">
        <v>55.614349716411581</v>
      </c>
      <c r="AD92" s="17">
        <v>3.569348375329028</v>
      </c>
      <c r="AE92" s="17">
        <v>2.9390239168308585</v>
      </c>
      <c r="AF92" s="17">
        <v>114.34376002949196</v>
      </c>
      <c r="AG92" s="17">
        <v>104.47387111925056</v>
      </c>
      <c r="AH92" s="17">
        <v>0.93572199199834483</v>
      </c>
      <c r="AI92" s="17">
        <v>1.1488071148388108</v>
      </c>
      <c r="AJ92" s="17">
        <v>0.33333333333333298</v>
      </c>
      <c r="AK92" s="17">
        <v>1.6286361382708336</v>
      </c>
      <c r="AL92" s="17">
        <v>1.5881988608419584</v>
      </c>
      <c r="AM92" s="17">
        <v>0.33333333333333298</v>
      </c>
      <c r="AN92" s="17">
        <v>1.1913539372445672</v>
      </c>
      <c r="AO92" s="17">
        <v>1.3407790086778926</v>
      </c>
      <c r="AP92" s="17">
        <v>0.33333333333333298</v>
      </c>
      <c r="AQ92" s="17">
        <v>17.990651656761909</v>
      </c>
      <c r="AR92" s="17">
        <v>2.2444243630026963</v>
      </c>
      <c r="AS92" s="17">
        <v>18.222079832524187</v>
      </c>
      <c r="AT92" s="17">
        <v>16.247199600990655</v>
      </c>
      <c r="AU92" s="17">
        <v>-0.99999999999999789</v>
      </c>
      <c r="AV92" s="17">
        <v>-0.99999999999999789</v>
      </c>
      <c r="AW92" s="17">
        <v>-0.99999999999999789</v>
      </c>
      <c r="AX92" s="17">
        <v>-0.99999999999999789</v>
      </c>
      <c r="AY92" s="17">
        <v>0.15919220216153049</v>
      </c>
      <c r="AZ92" s="17">
        <v>-0.71487797389629071</v>
      </c>
      <c r="BA92" s="17">
        <v>1.2512921668880215</v>
      </c>
      <c r="BB92" s="17">
        <v>-0.40087774079197491</v>
      </c>
      <c r="BC92" s="17">
        <v>0.69207406049633746</v>
      </c>
      <c r="BD92" s="17">
        <v>-9.5125560201753707</v>
      </c>
      <c r="BE92" s="17">
        <v>19.760968922531141</v>
      </c>
      <c r="BF92" s="17">
        <v>-0.99999999999999789</v>
      </c>
      <c r="BG92" s="22">
        <v>3807.0609973117266</v>
      </c>
    </row>
    <row r="93" spans="1:100" x14ac:dyDescent="0.25">
      <c r="A93">
        <v>181</v>
      </c>
      <c r="B93" t="s">
        <v>157</v>
      </c>
      <c r="C93" s="48">
        <v>2</v>
      </c>
      <c r="D93" s="22">
        <v>1531.6614843750001</v>
      </c>
      <c r="E93" s="17">
        <v>86.664441794983773</v>
      </c>
      <c r="F93" s="17">
        <v>1.6176192983104278</v>
      </c>
      <c r="G93" s="17">
        <v>0.46720728977926651</v>
      </c>
      <c r="H93" s="17">
        <v>6.798962158086721</v>
      </c>
      <c r="I93" s="17">
        <v>61.126516211832545</v>
      </c>
      <c r="J93" s="17">
        <v>13.445892075151697</v>
      </c>
      <c r="K93" s="17">
        <v>-1</v>
      </c>
      <c r="L93" s="17">
        <v>-1</v>
      </c>
      <c r="M93" s="17">
        <v>-1</v>
      </c>
      <c r="N93" s="17">
        <v>0.27421230538048308</v>
      </c>
      <c r="O93" s="17">
        <v>-1</v>
      </c>
      <c r="P93" s="17">
        <v>-1</v>
      </c>
      <c r="Q93" s="17">
        <v>4.0636143727787362</v>
      </c>
      <c r="R93" s="17">
        <v>-1</v>
      </c>
      <c r="S93" s="17">
        <v>1.2428067083804355</v>
      </c>
      <c r="T93" s="17">
        <v>0.15586635830968817</v>
      </c>
      <c r="U93" s="17">
        <v>0.14121174004271489</v>
      </c>
      <c r="V93" s="17">
        <v>1.7346056669426943E-2</v>
      </c>
      <c r="W93" s="17">
        <v>2.7506619330744733</v>
      </c>
      <c r="X93" s="17">
        <v>0.61988724331309164</v>
      </c>
      <c r="Y93" s="17">
        <v>0.11274393346411371</v>
      </c>
      <c r="Z93" s="17">
        <v>34.074545516455572</v>
      </c>
      <c r="AA93" s="17">
        <v>0.59174702222503517</v>
      </c>
      <c r="AB93" s="17">
        <v>1.1399354778889426</v>
      </c>
      <c r="AC93" s="17">
        <v>18.300303340758923</v>
      </c>
      <c r="AD93" s="17">
        <v>0.72128307378809964</v>
      </c>
      <c r="AE93" s="17">
        <v>0.55391921942592159</v>
      </c>
      <c r="AF93" s="17">
        <v>53.911453979854606</v>
      </c>
      <c r="AG93" s="17">
        <v>1.2222183956873314</v>
      </c>
      <c r="AH93" s="17">
        <v>0.22137624875282697</v>
      </c>
      <c r="AI93" s="17">
        <v>0.30364667611125745</v>
      </c>
      <c r="AJ93" s="17">
        <v>0.33333333333333298</v>
      </c>
      <c r="AK93" s="17">
        <v>0.67509171606768048</v>
      </c>
      <c r="AL93" s="17">
        <v>0.75536482323694132</v>
      </c>
      <c r="AM93" s="17">
        <v>0.33333333333333298</v>
      </c>
      <c r="AN93" s="17">
        <v>0.3317388025697951</v>
      </c>
      <c r="AO93" s="17">
        <v>0.40145063718994273</v>
      </c>
      <c r="AP93" s="17">
        <v>0.33333333333333298</v>
      </c>
      <c r="AQ93" s="17">
        <v>7.2739325538656194</v>
      </c>
      <c r="AR93" s="17">
        <v>2.2444243630026963</v>
      </c>
      <c r="AS93" s="17">
        <v>4.5803340889321875</v>
      </c>
      <c r="AT93" s="17">
        <v>6.702891261479837</v>
      </c>
      <c r="AU93" s="17">
        <v>-1</v>
      </c>
      <c r="AV93" s="17">
        <v>-1</v>
      </c>
      <c r="AW93" s="17">
        <v>-1</v>
      </c>
      <c r="AX93" s="17">
        <v>-1</v>
      </c>
      <c r="AY93" s="17">
        <v>1.5530755712181274E-2</v>
      </c>
      <c r="AZ93" s="17">
        <v>0.27589138046691059</v>
      </c>
      <c r="BA93" s="17">
        <v>0.29882879358957432</v>
      </c>
      <c r="BB93" s="17">
        <v>0.15088667889350074</v>
      </c>
      <c r="BC93" s="17">
        <v>0.16393832326259364</v>
      </c>
      <c r="BD93" s="17">
        <v>5.1999461246688528</v>
      </c>
      <c r="BE93" s="17">
        <v>5.5476690961000994</v>
      </c>
      <c r="BF93" s="17">
        <v>-1</v>
      </c>
      <c r="BG93" s="22">
        <v>327.84442035365885</v>
      </c>
    </row>
    <row r="94" spans="1:100" x14ac:dyDescent="0.25">
      <c r="A94">
        <v>188</v>
      </c>
      <c r="B94" t="s">
        <v>158</v>
      </c>
      <c r="C94" s="48">
        <v>2</v>
      </c>
      <c r="D94" s="22">
        <v>1573.8292773437499</v>
      </c>
      <c r="E94" s="17">
        <v>155.09563172229278</v>
      </c>
      <c r="F94" s="17">
        <v>112.01379991894294</v>
      </c>
      <c r="G94" s="17">
        <v>1.2345250261459539</v>
      </c>
      <c r="H94" s="17">
        <v>13.798238567648259</v>
      </c>
      <c r="I94" s="17">
        <v>114.86343603140483</v>
      </c>
      <c r="J94" s="17">
        <v>26.718012154891355</v>
      </c>
      <c r="K94" s="17">
        <v>-0.99999999999999833</v>
      </c>
      <c r="L94" s="17">
        <v>-0.99999999999999833</v>
      </c>
      <c r="M94" s="17">
        <v>-0.99999999999999833</v>
      </c>
      <c r="N94" s="17">
        <v>0.46542763235368179</v>
      </c>
      <c r="O94" s="17">
        <v>-0.99999999999999833</v>
      </c>
      <c r="P94" s="17">
        <v>-0.99999999999999833</v>
      </c>
      <c r="Q94" s="17">
        <v>6.1177185308290642</v>
      </c>
      <c r="R94" s="17">
        <v>-0.99999999999999833</v>
      </c>
      <c r="S94" s="17">
        <v>3.9217770909426211</v>
      </c>
      <c r="T94" s="17">
        <v>0.45656367231318906</v>
      </c>
      <c r="U94" s="17">
        <v>1.0422641347620829</v>
      </c>
      <c r="V94" s="17">
        <v>1.1980160320966147</v>
      </c>
      <c r="W94" s="17">
        <v>8.7334548310573261</v>
      </c>
      <c r="X94" s="17">
        <v>7.9912363352939311</v>
      </c>
      <c r="Y94" s="17">
        <v>0.38327861486205039</v>
      </c>
      <c r="Z94" s="17">
        <v>58.913752404767997</v>
      </c>
      <c r="AA94" s="17">
        <v>2.4211259543887209</v>
      </c>
      <c r="AB94" s="17">
        <v>3.776823511916199</v>
      </c>
      <c r="AC94" s="17">
        <v>48.574508147019742</v>
      </c>
      <c r="AD94" s="17">
        <v>3.0320191267055696</v>
      </c>
      <c r="AE94" s="17">
        <v>2.4890389694170891</v>
      </c>
      <c r="AF94" s="17">
        <v>102.94232004682522</v>
      </c>
      <c r="AG94" s="17">
        <v>84.993934002968388</v>
      </c>
      <c r="AH94" s="17">
        <v>0.80095020103280534</v>
      </c>
      <c r="AI94" s="17">
        <v>0.98935521489043365</v>
      </c>
      <c r="AJ94" s="17">
        <v>0.33333333333333298</v>
      </c>
      <c r="AK94" s="17">
        <v>1.4487360118115502</v>
      </c>
      <c r="AL94" s="17">
        <v>1.4310725170701972</v>
      </c>
      <c r="AM94" s="17">
        <v>0.33333333333333298</v>
      </c>
      <c r="AN94" s="17">
        <v>1.0291749471173948</v>
      </c>
      <c r="AO94" s="17">
        <v>1.1635609484777851</v>
      </c>
      <c r="AP94" s="17">
        <v>0.33333333333333298</v>
      </c>
      <c r="AQ94" s="17">
        <v>15.968785578005786</v>
      </c>
      <c r="AR94" s="17">
        <v>2.2444243630026963</v>
      </c>
      <c r="AS94" s="17">
        <v>15.648364620885379</v>
      </c>
      <c r="AT94" s="17">
        <v>14.44652599075944</v>
      </c>
      <c r="AU94" s="17">
        <v>-0.99999999999999833</v>
      </c>
      <c r="AV94" s="17">
        <v>-0.99999999999999833</v>
      </c>
      <c r="AW94" s="17">
        <v>-0.99999999999999833</v>
      </c>
      <c r="AX94" s="17">
        <v>-0.99999999999999833</v>
      </c>
      <c r="AY94" s="17">
        <v>0.13208836537976043</v>
      </c>
      <c r="AZ94" s="17">
        <v>-0.52795481857007931</v>
      </c>
      <c r="BA94" s="17">
        <v>1.0715959961440009</v>
      </c>
      <c r="BB94" s="17">
        <v>-0.29677929863675218</v>
      </c>
      <c r="BC94" s="17">
        <v>0.59243351549006074</v>
      </c>
      <c r="BD94" s="17">
        <v>-6.7368269248547783</v>
      </c>
      <c r="BE94" s="17">
        <v>17.079421658827581</v>
      </c>
      <c r="BF94" s="17">
        <v>-0.99999999999999833</v>
      </c>
      <c r="BG94" s="22">
        <v>1593.6164381316173</v>
      </c>
    </row>
    <row r="95" spans="1:100" x14ac:dyDescent="0.25">
      <c r="A95">
        <v>190</v>
      </c>
      <c r="B95" t="s">
        <v>159</v>
      </c>
      <c r="C95" s="48">
        <v>2</v>
      </c>
      <c r="D95" s="22">
        <v>1548.9409277343748</v>
      </c>
      <c r="E95" s="17">
        <v>138.82927703366965</v>
      </c>
      <c r="F95" s="17">
        <v>85.772206982271214</v>
      </c>
      <c r="G95" s="17">
        <v>1.0521306753846944</v>
      </c>
      <c r="H95" s="17">
        <v>12.134483885571555</v>
      </c>
      <c r="I95" s="17">
        <v>102.08996535834213</v>
      </c>
      <c r="J95" s="17">
        <v>23.563178621872702</v>
      </c>
      <c r="K95" s="17">
        <v>-0.99999999999999867</v>
      </c>
      <c r="L95" s="17">
        <v>-0.99999999999999867</v>
      </c>
      <c r="M95" s="17">
        <v>-0.99999999999999867</v>
      </c>
      <c r="N95" s="17">
        <v>0.41997502026625366</v>
      </c>
      <c r="O95" s="17">
        <v>-0.99999999999999867</v>
      </c>
      <c r="P95" s="17">
        <v>-0.99999999999999867</v>
      </c>
      <c r="Q95" s="17">
        <v>5.6294501427195645</v>
      </c>
      <c r="R95" s="17">
        <v>-0.99999999999999867</v>
      </c>
      <c r="S95" s="17">
        <v>3.2849756194299573</v>
      </c>
      <c r="T95" s="17">
        <v>0.38508677459019225</v>
      </c>
      <c r="U95" s="17">
        <v>0.82808054594669467</v>
      </c>
      <c r="V95" s="17">
        <v>0.91736627851338293</v>
      </c>
      <c r="W95" s="17">
        <v>7.3113221542685576</v>
      </c>
      <c r="X95" s="17">
        <v>6.2390385583564045</v>
      </c>
      <c r="Y95" s="17">
        <v>0.31897148988194934</v>
      </c>
      <c r="Z95" s="17">
        <v>53.009378246455455</v>
      </c>
      <c r="AA95" s="17">
        <v>1.986275609069885</v>
      </c>
      <c r="AB95" s="17">
        <v>3.1500251750578734</v>
      </c>
      <c r="AC95" s="17">
        <v>41.378214266732648</v>
      </c>
      <c r="AD95" s="17">
        <v>2.4827483589683483</v>
      </c>
      <c r="AE95" s="17">
        <v>2.0290536286426137</v>
      </c>
      <c r="AF95" s="17">
        <v>91.287496289077893</v>
      </c>
      <c r="AG95" s="17">
        <v>65.081077885896818</v>
      </c>
      <c r="AH95" s="17">
        <v>0.66318326338218592</v>
      </c>
      <c r="AI95" s="17">
        <v>0.82635968146995853</v>
      </c>
      <c r="AJ95" s="17">
        <v>0.33333333333333298</v>
      </c>
      <c r="AK95" s="17">
        <v>1.2648378137710428</v>
      </c>
      <c r="AL95" s="17">
        <v>1.2704542226141338</v>
      </c>
      <c r="AM95" s="17">
        <v>0.33333333333333298</v>
      </c>
      <c r="AN95" s="17">
        <v>0.86339171710301033</v>
      </c>
      <c r="AO95" s="17">
        <v>0.98240442250719351</v>
      </c>
      <c r="AP95" s="17">
        <v>0.33333333333333298</v>
      </c>
      <c r="AQ95" s="17">
        <v>13.901985871521809</v>
      </c>
      <c r="AR95" s="17">
        <v>2.2444243630026963</v>
      </c>
      <c r="AS95" s="17">
        <v>13.017451574824006</v>
      </c>
      <c r="AT95" s="17">
        <v>12.605834498774513</v>
      </c>
      <c r="AU95" s="17">
        <v>-0.99999999999999867</v>
      </c>
      <c r="AV95" s="17">
        <v>-0.99999999999999867</v>
      </c>
      <c r="AW95" s="17">
        <v>-0.99999999999999867</v>
      </c>
      <c r="AX95" s="17">
        <v>-0.99999999999999867</v>
      </c>
      <c r="AY95" s="17">
        <v>0.1043821772727741</v>
      </c>
      <c r="AZ95" s="17">
        <v>-0.33687751299455398</v>
      </c>
      <c r="BA95" s="17">
        <v>0.88790628649788816</v>
      </c>
      <c r="BB95" s="17">
        <v>-0.19036738938496978</v>
      </c>
      <c r="BC95" s="17">
        <v>0.4905785749790792</v>
      </c>
      <c r="BD95" s="17">
        <v>-3.8994104709336401</v>
      </c>
      <c r="BE95" s="17">
        <v>14.338280118456584</v>
      </c>
      <c r="BF95" s="17">
        <v>-0.99999999999999867</v>
      </c>
      <c r="BG95" s="22">
        <v>1404.075397596843</v>
      </c>
    </row>
    <row r="96" spans="1:100" x14ac:dyDescent="0.25">
      <c r="A96">
        <v>191</v>
      </c>
      <c r="B96" t="s">
        <v>160</v>
      </c>
      <c r="C96" s="48">
        <v>3</v>
      </c>
      <c r="D96" s="22">
        <v>1527.2258831547574</v>
      </c>
      <c r="E96" s="17">
        <v>73.569774192877873</v>
      </c>
      <c r="F96" s="17">
        <v>-5.5064432550585254</v>
      </c>
      <c r="G96" s="17">
        <v>0.48373272127311939</v>
      </c>
      <c r="H96" s="17">
        <v>17.559967232280368</v>
      </c>
      <c r="I96" s="17">
        <v>35.021991261651451</v>
      </c>
      <c r="J96" s="17">
        <v>17.511717556612179</v>
      </c>
      <c r="K96" s="17">
        <v>-1.0000000000000029</v>
      </c>
      <c r="L96" s="17">
        <v>-1.0000000000000029</v>
      </c>
      <c r="M96" s="17">
        <v>-1.0000000000000029</v>
      </c>
      <c r="N96" s="17">
        <v>0.39976032496904151</v>
      </c>
      <c r="O96" s="17">
        <v>-1.0000000000000029</v>
      </c>
      <c r="P96" s="17">
        <v>-1.0000000000000029</v>
      </c>
      <c r="Q96" s="17">
        <v>5.6601170694208571</v>
      </c>
      <c r="R96" s="17">
        <v>-1.0000000000000029</v>
      </c>
      <c r="S96" s="17">
        <v>3.2576997536273353</v>
      </c>
      <c r="T96" s="17">
        <v>0.30731223512722006</v>
      </c>
      <c r="U96" s="17">
        <v>2.6922253278024217</v>
      </c>
      <c r="V96" s="17">
        <v>2.7681555205894735</v>
      </c>
      <c r="W96" s="17">
        <v>11.899850162859517</v>
      </c>
      <c r="X96" s="17">
        <v>5.6985618845232775</v>
      </c>
      <c r="Y96" s="17">
        <v>0.28450205743722645</v>
      </c>
      <c r="Z96" s="17">
        <v>11.892298506663362</v>
      </c>
      <c r="AA96" s="17">
        <v>1.1161710797967439</v>
      </c>
      <c r="AB96" s="17">
        <v>-1.7024548965180404</v>
      </c>
      <c r="AC96" s="17">
        <v>17.913364535631224</v>
      </c>
      <c r="AD96" s="17">
        <v>0.1537255355048105</v>
      </c>
      <c r="AE96" s="17">
        <v>0.42722304938113492</v>
      </c>
      <c r="AF96" s="17">
        <v>28.530431195157682</v>
      </c>
      <c r="AG96" s="17">
        <v>-31.028511685433624</v>
      </c>
      <c r="AH96" s="17">
        <v>0.24759064978704937</v>
      </c>
      <c r="AI96" s="17">
        <v>0.112974685608906</v>
      </c>
      <c r="AJ96" s="17">
        <v>0.33333333333333298</v>
      </c>
      <c r="AK96" s="17">
        <v>1.2847366540492728</v>
      </c>
      <c r="AL96" s="17">
        <v>1.156651022127134</v>
      </c>
      <c r="AM96" s="17">
        <v>0.33333333333333298</v>
      </c>
      <c r="AN96" s="17">
        <v>-0.17425989838957071</v>
      </c>
      <c r="AO96" s="17">
        <v>2.8686305562714551E-2</v>
      </c>
      <c r="AP96" s="17">
        <v>0.33333333333333298</v>
      </c>
      <c r="AQ96" s="17">
        <v>6.4915600664937685</v>
      </c>
      <c r="AR96" s="17">
        <v>2.6703433583641245</v>
      </c>
      <c r="AS96" s="17">
        <v>1.9940076577553303</v>
      </c>
      <c r="AT96" s="17">
        <v>12.847366540492729</v>
      </c>
      <c r="AU96" s="17">
        <v>-1.0000000000000029</v>
      </c>
      <c r="AV96" s="17">
        <v>-1.0000000000000029</v>
      </c>
      <c r="AW96" s="17">
        <v>-1.0000000000000029</v>
      </c>
      <c r="AX96" s="17">
        <v>-1.0000000000000029</v>
      </c>
      <c r="AY96" s="17">
        <v>-1.6421296316252911E-2</v>
      </c>
      <c r="AZ96" s="17">
        <v>5.9001713212004717E-2</v>
      </c>
      <c r="BA96" s="17">
        <v>0.19435210948161696</v>
      </c>
      <c r="BB96" s="17">
        <v>-9.0706092370362507E-2</v>
      </c>
      <c r="BC96" s="17">
        <v>0.1001735037970293</v>
      </c>
      <c r="BD96" s="17">
        <v>-1.97264374319904</v>
      </c>
      <c r="BE96" s="17">
        <v>3.4760981423338184</v>
      </c>
      <c r="BF96" s="17">
        <v>-1.0000000000000029</v>
      </c>
      <c r="CU96" t="e">
        <v>#N/A</v>
      </c>
      <c r="CV96" t="e">
        <v>#N/A</v>
      </c>
    </row>
    <row r="97" spans="1:100" x14ac:dyDescent="0.25">
      <c r="A97">
        <v>192</v>
      </c>
      <c r="B97" t="s">
        <v>161</v>
      </c>
      <c r="C97" s="48">
        <v>3</v>
      </c>
      <c r="D97" s="22">
        <v>1637.2765285250027</v>
      </c>
      <c r="E97" s="17">
        <v>94.897383998790261</v>
      </c>
      <c r="F97" s="17">
        <v>-1.8820412746127237</v>
      </c>
      <c r="G97" s="17">
        <v>0.37362461862395713</v>
      </c>
      <c r="H97" s="17">
        <v>6.7379819299699246</v>
      </c>
      <c r="I97" s="17">
        <v>76.876674954976039</v>
      </c>
      <c r="J97" s="17">
        <v>9.2806830830115299</v>
      </c>
      <c r="K97" s="17">
        <v>-1.000000000000002</v>
      </c>
      <c r="L97" s="17">
        <v>-1.000000000000002</v>
      </c>
      <c r="M97" s="17">
        <v>-1.000000000000002</v>
      </c>
      <c r="N97" s="17">
        <v>0.12776330684860143</v>
      </c>
      <c r="O97" s="17">
        <v>-1.000000000000002</v>
      </c>
      <c r="P97" s="17">
        <v>-1.000000000000002</v>
      </c>
      <c r="Q97" s="17">
        <v>3.1355724337282194</v>
      </c>
      <c r="R97" s="17">
        <v>-1.000000000000002</v>
      </c>
      <c r="S97" s="17">
        <v>2.0338495423811347</v>
      </c>
      <c r="T97" s="17">
        <v>0.26247721483023767</v>
      </c>
      <c r="U97" s="17">
        <v>-0.23264479426028115</v>
      </c>
      <c r="V97" s="17">
        <v>-0.74854822990938052</v>
      </c>
      <c r="W97" s="17">
        <v>3.6024094962417061</v>
      </c>
      <c r="X97" s="17">
        <v>1.0386633981183768</v>
      </c>
      <c r="Y97" s="17">
        <v>-2.355618739202206E-2</v>
      </c>
      <c r="Z97" s="17">
        <v>36.298223892239299</v>
      </c>
      <c r="AA97" s="17">
        <v>2.0017412845605191</v>
      </c>
      <c r="AB97" s="17">
        <v>3.59798894401017</v>
      </c>
      <c r="AC97" s="17">
        <v>26.992223168096324</v>
      </c>
      <c r="AD97" s="17">
        <v>-0.56171753473545638</v>
      </c>
      <c r="AE97" s="17">
        <v>-0.72683916980070506</v>
      </c>
      <c r="AF97" s="17">
        <v>66.161596834545094</v>
      </c>
      <c r="AG97" s="17">
        <v>-8.539416449533471</v>
      </c>
      <c r="AH97" s="17">
        <v>0.58704825624336454</v>
      </c>
      <c r="AI97" s="17">
        <v>0.87034615205372257</v>
      </c>
      <c r="AJ97" s="17">
        <v>0.33333333333333298</v>
      </c>
      <c r="AK97" s="17">
        <v>0.74854604289419147</v>
      </c>
      <c r="AL97" s="17">
        <v>0.46844639180005126</v>
      </c>
      <c r="AM97" s="17">
        <v>0.33333333333333298</v>
      </c>
      <c r="AN97" s="17">
        <v>0.81555533215246157</v>
      </c>
      <c r="AO97" s="17">
        <v>0.8042230802324114</v>
      </c>
      <c r="AP97" s="17">
        <v>0.33333333333333298</v>
      </c>
      <c r="AQ97" s="17">
        <v>10.715078120430926</v>
      </c>
      <c r="AR97" s="17">
        <v>2.3845243256541204</v>
      </c>
      <c r="AS97" s="17">
        <v>-0.30326333584649201</v>
      </c>
      <c r="AT97" s="17">
        <v>7.1994220932038955</v>
      </c>
      <c r="AU97" s="17">
        <v>-1.000000000000002</v>
      </c>
      <c r="AV97" s="17">
        <v>-1.000000000000002</v>
      </c>
      <c r="AW97" s="17">
        <v>-1.000000000000002</v>
      </c>
      <c r="AX97" s="17">
        <v>-1.000000000000002</v>
      </c>
      <c r="AY97" s="17">
        <v>-4.1345553069838489E-2</v>
      </c>
      <c r="AZ97" s="17">
        <v>0.15859174838903678</v>
      </c>
      <c r="BA97" s="17">
        <v>0.96047355547530333</v>
      </c>
      <c r="BB97" s="17">
        <v>-0.30751640026552707</v>
      </c>
      <c r="BC97" s="17">
        <v>-0.11208859717639415</v>
      </c>
      <c r="BD97" s="17">
        <v>-6.8949512646929936</v>
      </c>
      <c r="BE97" s="17">
        <v>2.0001528479666679</v>
      </c>
      <c r="BF97" s="17">
        <v>-1.000000000000002</v>
      </c>
      <c r="CU97" t="e">
        <v>#N/A</v>
      </c>
      <c r="CV97" t="e">
        <v>#N/A</v>
      </c>
    </row>
    <row r="98" spans="1:100" x14ac:dyDescent="0.25">
      <c r="A98">
        <v>193</v>
      </c>
      <c r="B98" t="s">
        <v>162</v>
      </c>
      <c r="C98" s="48">
        <v>2</v>
      </c>
      <c r="D98" s="22">
        <v>1570.5345703125001</v>
      </c>
      <c r="E98" s="17">
        <v>134.75597089119773</v>
      </c>
      <c r="F98" s="17">
        <v>79.200971831967223</v>
      </c>
      <c r="G98" s="17">
        <v>1.0064567648171572</v>
      </c>
      <c r="H98" s="17">
        <v>11.717858139004663</v>
      </c>
      <c r="I98" s="17">
        <v>98.891322666156043</v>
      </c>
      <c r="J98" s="17">
        <v>22.773167395970376</v>
      </c>
      <c r="K98" s="17">
        <v>-0.99999999999999878</v>
      </c>
      <c r="L98" s="17">
        <v>-0.99999999999999878</v>
      </c>
      <c r="M98" s="17">
        <v>-0.99999999999999878</v>
      </c>
      <c r="N98" s="17">
        <v>0.40859309680822126</v>
      </c>
      <c r="O98" s="17">
        <v>-0.99999999999999878</v>
      </c>
      <c r="P98" s="17">
        <v>-0.99999999999999878</v>
      </c>
      <c r="Q98" s="17">
        <v>5.507181406882129</v>
      </c>
      <c r="R98" s="17">
        <v>-0.99999999999999878</v>
      </c>
      <c r="S98" s="17">
        <v>3.1255122734559588</v>
      </c>
      <c r="T98" s="17">
        <v>0.36718803254791094</v>
      </c>
      <c r="U98" s="17">
        <v>0.77444619795423431</v>
      </c>
      <c r="V98" s="17">
        <v>0.84708794098559281</v>
      </c>
      <c r="W98" s="17">
        <v>6.9552016909772183</v>
      </c>
      <c r="X98" s="17">
        <v>5.8002655139805119</v>
      </c>
      <c r="Y98" s="17">
        <v>0.30286815190608674</v>
      </c>
      <c r="Z98" s="17">
        <v>51.530846394243476</v>
      </c>
      <c r="AA98" s="17">
        <v>1.8773834438275951</v>
      </c>
      <c r="AB98" s="17">
        <v>2.9930667437135785</v>
      </c>
      <c r="AC98" s="17">
        <v>39.576168963607159</v>
      </c>
      <c r="AD98" s="17">
        <v>2.3452038362444516</v>
      </c>
      <c r="AE98" s="17">
        <v>1.9138673346086981</v>
      </c>
      <c r="AF98" s="17">
        <v>88.368977290161467</v>
      </c>
      <c r="AG98" s="17">
        <v>60.094640500970193</v>
      </c>
      <c r="AH98" s="17">
        <v>0.62868463574840527</v>
      </c>
      <c r="AI98" s="17">
        <v>0.78554348631214188</v>
      </c>
      <c r="AJ98" s="17">
        <v>0.33333333333333298</v>
      </c>
      <c r="AK98" s="17">
        <v>1.2187873203441519</v>
      </c>
      <c r="AL98" s="17">
        <v>1.2302333189190464</v>
      </c>
      <c r="AM98" s="17">
        <v>0.33333333333333298</v>
      </c>
      <c r="AN98" s="17">
        <v>0.82187744656956818</v>
      </c>
      <c r="AO98" s="17">
        <v>0.93704047931831291</v>
      </c>
      <c r="AP98" s="17">
        <v>0.33333333333333298</v>
      </c>
      <c r="AQ98" s="17">
        <v>13.384432424493603</v>
      </c>
      <c r="AR98" s="17">
        <v>2.2444243630026963</v>
      </c>
      <c r="AS98" s="17">
        <v>12.358636832617105</v>
      </c>
      <c r="AT98" s="17">
        <v>12.144901480638499</v>
      </c>
      <c r="AU98" s="17">
        <v>-0.99999999999999878</v>
      </c>
      <c r="AV98" s="17">
        <v>-0.99999999999999878</v>
      </c>
      <c r="AW98" s="17">
        <v>-0.99999999999999878</v>
      </c>
      <c r="AX98" s="17">
        <v>-0.99999999999999878</v>
      </c>
      <c r="AY98" s="17">
        <v>9.7444188500181911E-2</v>
      </c>
      <c r="AZ98" s="17">
        <v>-0.28902927794825112</v>
      </c>
      <c r="BA98" s="17">
        <v>0.84190800126845633</v>
      </c>
      <c r="BB98" s="17">
        <v>-0.16372046744796026</v>
      </c>
      <c r="BC98" s="17">
        <v>0.46507277710571382</v>
      </c>
      <c r="BD98" s="17">
        <v>-3.1888845976357096</v>
      </c>
      <c r="BE98" s="17">
        <v>13.651862731923917</v>
      </c>
      <c r="BF98" s="17">
        <v>-0.99999999999999878</v>
      </c>
      <c r="BG98" s="22">
        <v>1340.4232604283643</v>
      </c>
    </row>
    <row r="99" spans="1:100" x14ac:dyDescent="0.25">
      <c r="A99">
        <v>195</v>
      </c>
      <c r="B99" t="s">
        <v>163</v>
      </c>
      <c r="C99" s="48">
        <v>2</v>
      </c>
      <c r="D99" s="22">
        <v>1772.5966308593752</v>
      </c>
      <c r="E99" s="17">
        <v>194.38952690390676</v>
      </c>
      <c r="F99" s="17">
        <v>175.40442566088285</v>
      </c>
      <c r="G99" s="17">
        <v>1.6751267858963497</v>
      </c>
      <c r="H99" s="17">
        <v>17.81729528544907</v>
      </c>
      <c r="I99" s="17">
        <v>145.71972973338546</v>
      </c>
      <c r="J99" s="17">
        <v>34.339000417773541</v>
      </c>
      <c r="K99" s="17">
        <v>-0.99999999999999734</v>
      </c>
      <c r="L99" s="17">
        <v>-0.99999999999999734</v>
      </c>
      <c r="M99" s="17">
        <v>-0.99999999999999734</v>
      </c>
      <c r="N99" s="17">
        <v>0.57522544564882128</v>
      </c>
      <c r="O99" s="17">
        <v>-0.99999999999999734</v>
      </c>
      <c r="P99" s="17">
        <v>-0.99999999999999734</v>
      </c>
      <c r="Q99" s="17">
        <v>7.2972063281958084</v>
      </c>
      <c r="R99" s="17">
        <v>-0.99999999999999734</v>
      </c>
      <c r="S99" s="17">
        <v>5.4600695204454075</v>
      </c>
      <c r="T99" s="17">
        <v>0.62922717196002409</v>
      </c>
      <c r="U99" s="17">
        <v>1.559657714924213</v>
      </c>
      <c r="V99" s="17">
        <v>1.8759689115919986</v>
      </c>
      <c r="W99" s="17">
        <v>12.168836230626207</v>
      </c>
      <c r="X99" s="17">
        <v>12.223941025582961</v>
      </c>
      <c r="Y99" s="17">
        <v>0.53862241971381386</v>
      </c>
      <c r="Z99" s="17">
        <v>73.176681237374268</v>
      </c>
      <c r="AA99" s="17">
        <v>3.4715742088213974</v>
      </c>
      <c r="AB99" s="17">
        <v>5.290951822775364</v>
      </c>
      <c r="AC99" s="17">
        <v>65.958268850692576</v>
      </c>
      <c r="AD99" s="17">
        <v>4.3588676054791424</v>
      </c>
      <c r="AE99" s="17">
        <v>3.6002046922518907</v>
      </c>
      <c r="AF99" s="17">
        <v>131.09634913715436</v>
      </c>
      <c r="AG99" s="17">
        <v>133.09651728046362</v>
      </c>
      <c r="AH99" s="17">
        <v>1.1337475432253723</v>
      </c>
      <c r="AI99" s="17">
        <v>1.3830961315184804</v>
      </c>
      <c r="AJ99" s="17">
        <v>0.33333333333333298</v>
      </c>
      <c r="AK99" s="17">
        <v>1.8929705472201117</v>
      </c>
      <c r="AL99" s="17">
        <v>1.8190708453631586</v>
      </c>
      <c r="AM99" s="17">
        <v>0.33333333333333298</v>
      </c>
      <c r="AN99" s="17">
        <v>1.4296499759578005</v>
      </c>
      <c r="AO99" s="17">
        <v>1.601172551028933</v>
      </c>
      <c r="AP99" s="17">
        <v>0.33333333333333298</v>
      </c>
      <c r="AQ99" s="17">
        <v>20.961459879198348</v>
      </c>
      <c r="AR99" s="17">
        <v>2.2444243630026963</v>
      </c>
      <c r="AS99" s="17">
        <v>22.003741928388735</v>
      </c>
      <c r="AT99" s="17">
        <v>18.893000934425288</v>
      </c>
      <c r="AU99" s="17">
        <v>-0.99999999999999734</v>
      </c>
      <c r="AV99" s="17">
        <v>-0.99999999999999734</v>
      </c>
      <c r="AW99" s="17">
        <v>-0.99999999999999734</v>
      </c>
      <c r="AX99" s="17">
        <v>-0.99999999999999734</v>
      </c>
      <c r="AY99" s="17">
        <v>0.19901694724078658</v>
      </c>
      <c r="AZ99" s="17">
        <v>-0.9895315984076174</v>
      </c>
      <c r="BA99" s="17">
        <v>1.5153268955952293</v>
      </c>
      <c r="BB99" s="17">
        <v>-0.55383372098618155</v>
      </c>
      <c r="BC99" s="17">
        <v>0.83847987515583544</v>
      </c>
      <c r="BD99" s="17">
        <v>-13.591045147757756</v>
      </c>
      <c r="BE99" s="17">
        <v>23.701072940084799</v>
      </c>
      <c r="BF99" s="17">
        <v>-0.99999999999999734</v>
      </c>
      <c r="BG99" s="22">
        <v>3624.6920727544593</v>
      </c>
    </row>
    <row r="100" spans="1:100" x14ac:dyDescent="0.25">
      <c r="A100">
        <v>199</v>
      </c>
      <c r="B100" t="s">
        <v>164</v>
      </c>
      <c r="C100" s="48">
        <v>2</v>
      </c>
      <c r="D100" s="22">
        <v>1479.8577246093751</v>
      </c>
      <c r="E100" s="17">
        <v>123.35321867122744</v>
      </c>
      <c r="F100" s="17">
        <v>60.805554552429335</v>
      </c>
      <c r="G100" s="17">
        <v>0.87859790351323985</v>
      </c>
      <c r="H100" s="17">
        <v>10.551562262780784</v>
      </c>
      <c r="I100" s="17">
        <v>89.937090211366268</v>
      </c>
      <c r="J100" s="17">
        <v>20.561621800113819</v>
      </c>
      <c r="K100" s="17">
        <v>-0.99999999999999911</v>
      </c>
      <c r="L100" s="17">
        <v>-0.99999999999999911</v>
      </c>
      <c r="M100" s="17">
        <v>-0.99999999999999911</v>
      </c>
      <c r="N100" s="17">
        <v>0.37673071071714065</v>
      </c>
      <c r="O100" s="17">
        <v>-0.99999999999999911</v>
      </c>
      <c r="P100" s="17">
        <v>-0.99999999999999911</v>
      </c>
      <c r="Q100" s="17">
        <v>5.1649041386782724</v>
      </c>
      <c r="R100" s="17">
        <v>-0.99999999999999911</v>
      </c>
      <c r="S100" s="17">
        <v>2.6791129706023211</v>
      </c>
      <c r="T100" s="17">
        <v>0.317082562097452</v>
      </c>
      <c r="U100" s="17">
        <v>0.62430300732566457</v>
      </c>
      <c r="V100" s="17">
        <v>0.65035181528537356</v>
      </c>
      <c r="W100" s="17">
        <v>5.9582833987253441</v>
      </c>
      <c r="X100" s="17">
        <v>4.5719708239123351</v>
      </c>
      <c r="Y100" s="17">
        <v>0.25778870871408399</v>
      </c>
      <c r="Z100" s="17">
        <v>47.391866467270518</v>
      </c>
      <c r="AA100" s="17">
        <v>1.5725523470418334</v>
      </c>
      <c r="AB100" s="17">
        <v>2.5536796613647708</v>
      </c>
      <c r="AC100" s="17">
        <v>34.531550326562794</v>
      </c>
      <c r="AD100" s="17">
        <v>1.9601637589761911</v>
      </c>
      <c r="AE100" s="17">
        <v>1.5914165479343847</v>
      </c>
      <c r="AF100" s="17">
        <v>80.198918907629974</v>
      </c>
      <c r="AG100" s="17">
        <v>46.135682354453458</v>
      </c>
      <c r="AH100" s="17">
        <v>0.53210969414622622</v>
      </c>
      <c r="AI100" s="17">
        <v>0.67128324078488255</v>
      </c>
      <c r="AJ100" s="17">
        <v>0.33333333333333298</v>
      </c>
      <c r="AK100" s="17">
        <v>1.089874258622858</v>
      </c>
      <c r="AL100" s="17">
        <v>1.117639523398426</v>
      </c>
      <c r="AM100" s="17">
        <v>0.33333333333333298</v>
      </c>
      <c r="AN100" s="17">
        <v>0.70566301928903408</v>
      </c>
      <c r="AO100" s="17">
        <v>0.81004933605263518</v>
      </c>
      <c r="AP100" s="17">
        <v>0.33333333333333298</v>
      </c>
      <c r="AQ100" s="17">
        <v>11.935601054928837</v>
      </c>
      <c r="AR100" s="17">
        <v>2.2444243630026963</v>
      </c>
      <c r="AS100" s="17">
        <v>10.514360708630505</v>
      </c>
      <c r="AT100" s="17">
        <v>10.854572491858274</v>
      </c>
      <c r="AU100" s="17">
        <v>-0.99999999999999911</v>
      </c>
      <c r="AV100" s="17">
        <v>-0.99999999999999911</v>
      </c>
      <c r="AW100" s="17">
        <v>-0.99999999999999911</v>
      </c>
      <c r="AX100" s="17">
        <v>-0.99999999999999911</v>
      </c>
      <c r="AY100" s="17">
        <v>7.8022086622321365E-2</v>
      </c>
      <c r="AZ100" s="17">
        <v>-0.15508364525765544</v>
      </c>
      <c r="BA100" s="17">
        <v>0.71314109039334328</v>
      </c>
      <c r="BB100" s="17">
        <v>-8.912547319883718E-2</v>
      </c>
      <c r="BC100" s="17">
        <v>0.39367222847272165</v>
      </c>
      <c r="BD100" s="17">
        <v>-1.1998491076154103</v>
      </c>
      <c r="BE100" s="17">
        <v>11.730316178744465</v>
      </c>
      <c r="BF100" s="17">
        <v>-0.99999999999999911</v>
      </c>
      <c r="BG100" s="22">
        <v>559.45862410791256</v>
      </c>
    </row>
    <row r="101" spans="1:100" x14ac:dyDescent="0.25">
      <c r="A101">
        <v>201</v>
      </c>
      <c r="B101" t="s">
        <v>165</v>
      </c>
      <c r="C101" s="48">
        <v>2</v>
      </c>
      <c r="D101" s="22">
        <v>1562.1048535156251</v>
      </c>
      <c r="E101" s="17">
        <v>136.90204643701225</v>
      </c>
      <c r="F101" s="17">
        <v>82.663114516215856</v>
      </c>
      <c r="G101" s="17">
        <v>1.0305206723954927</v>
      </c>
      <c r="H101" s="17">
        <v>11.93736295774174</v>
      </c>
      <c r="I101" s="17">
        <v>100.57657013379006</v>
      </c>
      <c r="J101" s="17">
        <v>23.189395323242998</v>
      </c>
      <c r="K101" s="17">
        <v>-0.99999999999999878</v>
      </c>
      <c r="L101" s="17">
        <v>-0.99999999999999878</v>
      </c>
      <c r="M101" s="17">
        <v>-0.99999999999999878</v>
      </c>
      <c r="N101" s="17">
        <v>0.41458981464460576</v>
      </c>
      <c r="O101" s="17">
        <v>-0.99999999999999878</v>
      </c>
      <c r="P101" s="17">
        <v>-0.99999999999999878</v>
      </c>
      <c r="Q101" s="17">
        <v>5.5716003174232203</v>
      </c>
      <c r="R101" s="17">
        <v>-0.99999999999999878</v>
      </c>
      <c r="S101" s="17">
        <v>3.2095276593068442</v>
      </c>
      <c r="T101" s="17">
        <v>0.3766182229765811</v>
      </c>
      <c r="U101" s="17">
        <v>0.80270416792171484</v>
      </c>
      <c r="V101" s="17">
        <v>0.8841150183261044</v>
      </c>
      <c r="W101" s="17">
        <v>7.1428284960594119</v>
      </c>
      <c r="X101" s="17">
        <v>6.0314389312887062</v>
      </c>
      <c r="Y101" s="17">
        <v>0.31135240981040735</v>
      </c>
      <c r="Z101" s="17">
        <v>52.309830575828798</v>
      </c>
      <c r="AA101" s="17">
        <v>1.9347547301447718</v>
      </c>
      <c r="AB101" s="17">
        <v>3.075762381958187</v>
      </c>
      <c r="AC101" s="17">
        <v>40.525600511892556</v>
      </c>
      <c r="AD101" s="17">
        <v>2.4176709983859523</v>
      </c>
      <c r="AE101" s="17">
        <v>1.9745547664375203</v>
      </c>
      <c r="AF101" s="17">
        <v>89.906637862310021</v>
      </c>
      <c r="AG101" s="17">
        <v>62.721811393171343</v>
      </c>
      <c r="AH101" s="17">
        <v>0.64686069680039582</v>
      </c>
      <c r="AI101" s="17">
        <v>0.80704804188385371</v>
      </c>
      <c r="AJ101" s="17">
        <v>0.33333333333333298</v>
      </c>
      <c r="AK101" s="17">
        <v>1.2430496356132341</v>
      </c>
      <c r="AL101" s="17">
        <v>1.2514242372619053</v>
      </c>
      <c r="AM101" s="17">
        <v>0.33333333333333298</v>
      </c>
      <c r="AN101" s="17">
        <v>0.84374979244241777</v>
      </c>
      <c r="AO101" s="17">
        <v>0.96094107645837856</v>
      </c>
      <c r="AP101" s="17">
        <v>0.33333333333333298</v>
      </c>
      <c r="AQ101" s="17">
        <v>13.657112345292584</v>
      </c>
      <c r="AR101" s="17">
        <v>2.2444243630026963</v>
      </c>
      <c r="AS101" s="17">
        <v>12.705742146585553</v>
      </c>
      <c r="AT101" s="17">
        <v>12.387750175011341</v>
      </c>
      <c r="AU101" s="17">
        <v>-0.99999999999999878</v>
      </c>
      <c r="AV101" s="17">
        <v>-0.99999999999999878</v>
      </c>
      <c r="AW101" s="17">
        <v>-0.99999999999999878</v>
      </c>
      <c r="AX101" s="17">
        <v>-0.99999999999999878</v>
      </c>
      <c r="AY101" s="17">
        <v>0.10109956021082873</v>
      </c>
      <c r="AZ101" s="17">
        <v>-0.31423875731258383</v>
      </c>
      <c r="BA101" s="17">
        <v>0.86614280995395776</v>
      </c>
      <c r="BB101" s="17">
        <v>-0.17775975286870704</v>
      </c>
      <c r="BC101" s="17">
        <v>0.47851084612826456</v>
      </c>
      <c r="BD101" s="17">
        <v>-3.5632346091543194</v>
      </c>
      <c r="BE101" s="17">
        <v>14.0135108663717</v>
      </c>
      <c r="BF101" s="17">
        <v>-0.99999999999999878</v>
      </c>
      <c r="BG101" s="22">
        <v>1771.2645531651635</v>
      </c>
    </row>
    <row r="102" spans="1:100" x14ac:dyDescent="0.25">
      <c r="A102">
        <v>203</v>
      </c>
      <c r="B102" t="s">
        <v>2894</v>
      </c>
      <c r="C102" s="48">
        <v>2</v>
      </c>
      <c r="D102" s="22">
        <v>1570.295380859375</v>
      </c>
      <c r="E102" s="17">
        <v>154.97447646378225</v>
      </c>
      <c r="F102" s="17">
        <v>111.81834697101266</v>
      </c>
      <c r="G102" s="17">
        <v>1.2331665143502657</v>
      </c>
      <c r="H102" s="17">
        <v>13.785846570027177</v>
      </c>
      <c r="I102" s="17">
        <v>114.76829651360285</v>
      </c>
      <c r="J102" s="17">
        <v>26.694514285850175</v>
      </c>
      <c r="K102" s="17">
        <v>-0.99999999999999833</v>
      </c>
      <c r="L102" s="17">
        <v>-0.99999999999999833</v>
      </c>
      <c r="M102" s="17">
        <v>-0.99999999999999833</v>
      </c>
      <c r="N102" s="17">
        <v>0.46508909166199974</v>
      </c>
      <c r="O102" s="17">
        <v>-0.99999999999999833</v>
      </c>
      <c r="P102" s="17">
        <v>-0.99999999999999833</v>
      </c>
      <c r="Q102" s="17">
        <v>6.114081804351847</v>
      </c>
      <c r="R102" s="17">
        <v>-0.99999999999999833</v>
      </c>
      <c r="S102" s="17">
        <v>3.9170340585682588</v>
      </c>
      <c r="T102" s="17">
        <v>0.45603129722442881</v>
      </c>
      <c r="U102" s="17">
        <v>1.0406688499814192</v>
      </c>
      <c r="V102" s="17">
        <v>1.1959256932286151</v>
      </c>
      <c r="W102" s="17">
        <v>8.7228624853602845</v>
      </c>
      <c r="X102" s="17">
        <v>7.9781855947506353</v>
      </c>
      <c r="Y102" s="17">
        <v>0.38279964176081327</v>
      </c>
      <c r="Z102" s="17">
        <v>58.869775374192514</v>
      </c>
      <c r="AA102" s="17">
        <v>2.417887096819892</v>
      </c>
      <c r="AB102" s="17">
        <v>3.772154985009605</v>
      </c>
      <c r="AC102" s="17">
        <v>48.520908624442399</v>
      </c>
      <c r="AD102" s="17">
        <v>3.0279280415711707</v>
      </c>
      <c r="AE102" s="17">
        <v>2.4856129010729893</v>
      </c>
      <c r="AF102" s="17">
        <v>102.85551244842382</v>
      </c>
      <c r="AG102" s="17">
        <v>84.84561882868816</v>
      </c>
      <c r="AH102" s="17">
        <v>0.79992408367186152</v>
      </c>
      <c r="AI102" s="17">
        <v>0.98814118959923336</v>
      </c>
      <c r="AJ102" s="17">
        <v>0.33333333333333298</v>
      </c>
      <c r="AK102" s="17">
        <v>1.4473662990424807</v>
      </c>
      <c r="AL102" s="17">
        <v>1.4298761979588255</v>
      </c>
      <c r="AM102" s="17">
        <v>0.33333333333333298</v>
      </c>
      <c r="AN102" s="17">
        <v>1.0279401584709162</v>
      </c>
      <c r="AO102" s="17">
        <v>1.1622116562635814</v>
      </c>
      <c r="AP102" s="17">
        <v>0.33333333333333298</v>
      </c>
      <c r="AQ102" s="17">
        <v>15.953391615589382</v>
      </c>
      <c r="AR102" s="17">
        <v>2.2444243630026963</v>
      </c>
      <c r="AS102" s="17">
        <v>15.628769022712591</v>
      </c>
      <c r="AT102" s="17">
        <v>14.432816130264049</v>
      </c>
      <c r="AU102" s="17">
        <v>-0.99999999999999833</v>
      </c>
      <c r="AV102" s="17">
        <v>-0.99999999999999833</v>
      </c>
      <c r="AW102" s="17">
        <v>-0.99999999999999833</v>
      </c>
      <c r="AX102" s="17">
        <v>-0.99999999999999833</v>
      </c>
      <c r="AY102" s="17">
        <v>0.13188200381647844</v>
      </c>
      <c r="AZ102" s="17">
        <v>-0.52653163428597582</v>
      </c>
      <c r="BA102" s="17">
        <v>1.0702278362406965</v>
      </c>
      <c r="BB102" s="17">
        <v>-0.29598672017521049</v>
      </c>
      <c r="BC102" s="17">
        <v>0.59167487829786836</v>
      </c>
      <c r="BD102" s="17">
        <v>-6.7156932455174356</v>
      </c>
      <c r="BE102" s="17">
        <v>17.059005055458549</v>
      </c>
      <c r="BF102" s="17">
        <v>-0.99999999999999833</v>
      </c>
      <c r="BG102" s="22">
        <v>2872.1437368975348</v>
      </c>
    </row>
    <row r="103" spans="1:100" x14ac:dyDescent="0.25">
      <c r="A103">
        <v>204</v>
      </c>
      <c r="B103" t="s">
        <v>166</v>
      </c>
      <c r="C103" s="48">
        <v>2</v>
      </c>
      <c r="D103" s="22">
        <v>1493.2877734374999</v>
      </c>
      <c r="E103" s="17">
        <v>73.695248672682212</v>
      </c>
      <c r="F103" s="17">
        <v>-19.304848774425743</v>
      </c>
      <c r="G103" s="17">
        <v>0.32178395402143722</v>
      </c>
      <c r="H103" s="17">
        <v>5.4724476320584774</v>
      </c>
      <c r="I103" s="17">
        <v>50.942205641199841</v>
      </c>
      <c r="J103" s="17">
        <v>10.930537766109818</v>
      </c>
      <c r="K103" s="17">
        <v>-1.0000000000000002</v>
      </c>
      <c r="L103" s="17">
        <v>-1.0000000000000002</v>
      </c>
      <c r="M103" s="17">
        <v>-1.0000000000000002</v>
      </c>
      <c r="N103" s="17">
        <v>0.2379728580452295</v>
      </c>
      <c r="O103" s="17">
        <v>-1.0000000000000002</v>
      </c>
      <c r="P103" s="17">
        <v>-1.0000000000000002</v>
      </c>
      <c r="Q103" s="17">
        <v>3.6743171305800284</v>
      </c>
      <c r="R103" s="17">
        <v>-1.0000000000000002</v>
      </c>
      <c r="S103" s="17">
        <v>0.73508377827675087</v>
      </c>
      <c r="T103" s="17">
        <v>9.8877702393996542E-2</v>
      </c>
      <c r="U103" s="17">
        <v>-2.9557210969844483E-2</v>
      </c>
      <c r="V103" s="17">
        <v>-0.20641648408550886</v>
      </c>
      <c r="W103" s="17">
        <v>1.6167930556357515</v>
      </c>
      <c r="X103" s="17">
        <v>-0.77714311736532526</v>
      </c>
      <c r="Y103" s="17">
        <v>6.1471749931178057E-2</v>
      </c>
      <c r="Z103" s="17">
        <v>29.366977644531602</v>
      </c>
      <c r="AA103" s="17">
        <v>0.24504007923159732</v>
      </c>
      <c r="AB103" s="17">
        <v>0.64018806458935351</v>
      </c>
      <c r="AC103" s="17">
        <v>12.562685608646127</v>
      </c>
      <c r="AD103" s="17">
        <v>0.28334852732200144</v>
      </c>
      <c r="AE103" s="17">
        <v>0.18717210047220212</v>
      </c>
      <c r="AF103" s="17">
        <v>44.619042556763482</v>
      </c>
      <c r="AG103" s="17">
        <v>-14.654336711003552</v>
      </c>
      <c r="AH103" s="17">
        <v>0.11153442773876687</v>
      </c>
      <c r="AI103" s="17">
        <v>0.17369005144222832</v>
      </c>
      <c r="AJ103" s="17">
        <v>0.33333333333333298</v>
      </c>
      <c r="AK103" s="17">
        <v>0.528469360236555</v>
      </c>
      <c r="AL103" s="17">
        <v>0.62730357536360448</v>
      </c>
      <c r="AM103" s="17">
        <v>0.33333333333333298</v>
      </c>
      <c r="AN103" s="17">
        <v>0.19955954251718627</v>
      </c>
      <c r="AO103" s="17">
        <v>0.257014221308696</v>
      </c>
      <c r="AP103" s="17">
        <v>0.33333333333333298</v>
      </c>
      <c r="AQ103" s="17">
        <v>5.6260695229891091</v>
      </c>
      <c r="AR103" s="17">
        <v>2.2444243630026963</v>
      </c>
      <c r="AS103" s="17">
        <v>2.4827025030294738</v>
      </c>
      <c r="AT103" s="17">
        <v>5.2353047065877067</v>
      </c>
      <c r="AU103" s="17">
        <v>-1.0000000000000002</v>
      </c>
      <c r="AV103" s="17">
        <v>-1.0000000000000002</v>
      </c>
      <c r="AW103" s="17">
        <v>-1.0000000000000002</v>
      </c>
      <c r="AX103" s="17">
        <v>-1.0000000000000002</v>
      </c>
      <c r="AY103" s="17">
        <v>-6.5594366585554533E-3</v>
      </c>
      <c r="AZ103" s="17">
        <v>0.42823765132692304</v>
      </c>
      <c r="BA103" s="17">
        <v>0.15237266592096116</v>
      </c>
      <c r="BB103" s="17">
        <v>0.23572908077254215</v>
      </c>
      <c r="BC103" s="17">
        <v>8.2729200552921003E-2</v>
      </c>
      <c r="BD103" s="17">
        <v>7.462223239838174</v>
      </c>
      <c r="BE103" s="17">
        <v>3.3621521383579349</v>
      </c>
      <c r="BF103" s="17">
        <v>-1.0000000000000002</v>
      </c>
      <c r="BG103" s="22">
        <v>128.08807144726373</v>
      </c>
    </row>
    <row r="104" spans="1:100" x14ac:dyDescent="0.25">
      <c r="A104">
        <v>207</v>
      </c>
      <c r="B104" t="s">
        <v>167</v>
      </c>
      <c r="C104" s="48">
        <v>2</v>
      </c>
      <c r="D104" s="22">
        <v>1630.0526367187499</v>
      </c>
      <c r="E104" s="17">
        <v>139.28190095194103</v>
      </c>
      <c r="F104" s="17">
        <v>86.502399631087982</v>
      </c>
      <c r="G104" s="17">
        <v>1.0572059394676709</v>
      </c>
      <c r="H104" s="17">
        <v>12.180779148256967</v>
      </c>
      <c r="I104" s="17">
        <v>102.44539707347678</v>
      </c>
      <c r="J104" s="17">
        <v>23.650964308496611</v>
      </c>
      <c r="K104" s="17">
        <v>-0.99999999999999867</v>
      </c>
      <c r="L104" s="17">
        <v>-0.99999999999999867</v>
      </c>
      <c r="M104" s="17">
        <v>-0.99999999999999867</v>
      </c>
      <c r="N104" s="17">
        <v>0.42123977440278237</v>
      </c>
      <c r="O104" s="17">
        <v>-0.99999999999999867</v>
      </c>
      <c r="P104" s="17">
        <v>-0.99999999999999867</v>
      </c>
      <c r="Q104" s="17">
        <v>5.6430365888056526</v>
      </c>
      <c r="R104" s="17">
        <v>-0.99999999999999867</v>
      </c>
      <c r="S104" s="17">
        <v>3.3026951136076317</v>
      </c>
      <c r="T104" s="17">
        <v>0.38707567463156989</v>
      </c>
      <c r="U104" s="17">
        <v>0.83404037020079436</v>
      </c>
      <c r="V104" s="17">
        <v>0.92517557528333361</v>
      </c>
      <c r="W104" s="17">
        <v>7.3508940975091717</v>
      </c>
      <c r="X104" s="17">
        <v>6.2877948186596768</v>
      </c>
      <c r="Y104" s="17">
        <v>0.32076088544342796</v>
      </c>
      <c r="Z104" s="17">
        <v>53.173672030627316</v>
      </c>
      <c r="AA104" s="17">
        <v>1.9983756567405244</v>
      </c>
      <c r="AB104" s="17">
        <v>3.1674663242658898</v>
      </c>
      <c r="AC104" s="17">
        <v>41.578456717821339</v>
      </c>
      <c r="AD104" s="17">
        <v>2.4980322435168039</v>
      </c>
      <c r="AE104" s="17">
        <v>2.0418530770300483</v>
      </c>
      <c r="AF104" s="17">
        <v>91.611800787349011</v>
      </c>
      <c r="AG104" s="17">
        <v>65.63516853080246</v>
      </c>
      <c r="AH104" s="17">
        <v>0.66701673512931836</v>
      </c>
      <c r="AI104" s="17">
        <v>0.83089515843512673</v>
      </c>
      <c r="AJ104" s="17">
        <v>0.33333333333333298</v>
      </c>
      <c r="AK104" s="17">
        <v>1.2699549235693652</v>
      </c>
      <c r="AL104" s="17">
        <v>1.2749235510638335</v>
      </c>
      <c r="AM104" s="17">
        <v>0.33333333333333298</v>
      </c>
      <c r="AN104" s="17">
        <v>0.86800476388510694</v>
      </c>
      <c r="AO104" s="17">
        <v>0.98744524315661586</v>
      </c>
      <c r="AP104" s="17">
        <v>0.33333333333333298</v>
      </c>
      <c r="AQ104" s="17">
        <v>13.959496174188773</v>
      </c>
      <c r="AR104" s="17">
        <v>2.2444243630026963</v>
      </c>
      <c r="AS104" s="17">
        <v>13.090658768097153</v>
      </c>
      <c r="AT104" s="17">
        <v>12.657053165241544</v>
      </c>
      <c r="AU104" s="17">
        <v>-0.99999999999999867</v>
      </c>
      <c r="AV104" s="17">
        <v>-0.99999999999999867</v>
      </c>
      <c r="AW104" s="17">
        <v>-0.99999999999999867</v>
      </c>
      <c r="AX104" s="17">
        <v>-0.99999999999999867</v>
      </c>
      <c r="AY104" s="17">
        <v>0.10515312341660304</v>
      </c>
      <c r="AZ104" s="17">
        <v>-0.34219438702059618</v>
      </c>
      <c r="BA104" s="17">
        <v>0.89301759494515232</v>
      </c>
      <c r="BB104" s="17">
        <v>-0.19332838318095324</v>
      </c>
      <c r="BC104" s="17">
        <v>0.49341276759026231</v>
      </c>
      <c r="BD104" s="17">
        <v>-3.9783637814771318</v>
      </c>
      <c r="BE104" s="17">
        <v>14.414554504961071</v>
      </c>
      <c r="BF104" s="17">
        <v>-0.99999999999999867</v>
      </c>
      <c r="BG104" s="22">
        <v>2835.2763195520374</v>
      </c>
    </row>
    <row r="105" spans="1:100" x14ac:dyDescent="0.25">
      <c r="A105">
        <v>213</v>
      </c>
      <c r="B105" t="s">
        <v>168</v>
      </c>
      <c r="C105" s="48">
        <v>3</v>
      </c>
      <c r="D105" s="22">
        <v>1493.1654323393595</v>
      </c>
      <c r="E105" s="17">
        <v>86.572341974757023</v>
      </c>
      <c r="F105" s="17">
        <v>-16.861167408580283</v>
      </c>
      <c r="G105" s="17">
        <v>0.71634308471235619</v>
      </c>
      <c r="H105" s="17">
        <v>9.5215636713173026</v>
      </c>
      <c r="I105" s="17">
        <v>53.865752186214962</v>
      </c>
      <c r="J105" s="17">
        <v>18.758380138156227</v>
      </c>
      <c r="K105" s="17">
        <v>-0.999999999999998</v>
      </c>
      <c r="L105" s="17">
        <v>-0.999999999999998</v>
      </c>
      <c r="M105" s="17">
        <v>-0.999999999999998</v>
      </c>
      <c r="N105" s="17">
        <v>0.33990843077518096</v>
      </c>
      <c r="O105" s="17">
        <v>-0.999999999999998</v>
      </c>
      <c r="P105" s="17">
        <v>-0.999999999999998</v>
      </c>
      <c r="Q105" s="17">
        <v>4.7060802473482353</v>
      </c>
      <c r="R105" s="17">
        <v>-0.999999999999998</v>
      </c>
      <c r="S105" s="17">
        <v>2.3613446212863098</v>
      </c>
      <c r="T105" s="17">
        <v>0.37308360693137582</v>
      </c>
      <c r="U105" s="17">
        <v>4.6397090698224092E-2</v>
      </c>
      <c r="V105" s="17">
        <v>-0.84112945538352102</v>
      </c>
      <c r="W105" s="17">
        <v>4.8154834239690674</v>
      </c>
      <c r="X105" s="17">
        <v>4.0147293554435466</v>
      </c>
      <c r="Y105" s="17">
        <v>0.21521864161090951</v>
      </c>
      <c r="Z105" s="17">
        <v>20.543053951582046</v>
      </c>
      <c r="AA105" s="17">
        <v>1.4031437009166603</v>
      </c>
      <c r="AB105" s="17">
        <v>0.65496398042201309</v>
      </c>
      <c r="AC105" s="17">
        <v>15.846819532664927</v>
      </c>
      <c r="AD105" s="17">
        <v>1.9363153874594325</v>
      </c>
      <c r="AE105" s="17">
        <v>1.3209789108820447</v>
      </c>
      <c r="AF105" s="17">
        <v>38.365816375551049</v>
      </c>
      <c r="AG105" s="17">
        <v>-28.055461052288678</v>
      </c>
      <c r="AH105" s="17">
        <v>0.51764951137198878</v>
      </c>
      <c r="AI105" s="17">
        <v>0.68934352479224748</v>
      </c>
      <c r="AJ105" s="17">
        <v>0.33333333333333298</v>
      </c>
      <c r="AK105" s="17">
        <v>1.3426896110042752</v>
      </c>
      <c r="AL105" s="17">
        <v>1.3656591175107113</v>
      </c>
      <c r="AM105" s="17">
        <v>0.33333333333333298</v>
      </c>
      <c r="AN105" s="17">
        <v>0.61173012600062027</v>
      </c>
      <c r="AO105" s="17">
        <v>1.0449845198298335</v>
      </c>
      <c r="AP105" s="17">
        <v>0.33333333333333298</v>
      </c>
      <c r="AQ105" s="17">
        <v>15.499935810663954</v>
      </c>
      <c r="AR105" s="17">
        <v>2.8338314759952552</v>
      </c>
      <c r="AS105" s="17">
        <v>2.4976525521182231</v>
      </c>
      <c r="AT105" s="17">
        <v>13.426896110042749</v>
      </c>
      <c r="AU105" s="17">
        <v>-0.999999999999998</v>
      </c>
      <c r="AV105" s="17">
        <v>-0.999999999999998</v>
      </c>
      <c r="AW105" s="17">
        <v>-0.999999999999998</v>
      </c>
      <c r="AX105" s="17">
        <v>-0.999999999999998</v>
      </c>
      <c r="AY105" s="17">
        <v>6.6122743479067284E-2</v>
      </c>
      <c r="AZ105" s="17">
        <v>0.15569017980607769</v>
      </c>
      <c r="BA105" s="17">
        <v>-0.17342039219876956</v>
      </c>
      <c r="BB105" s="17">
        <v>0.26542119697957367</v>
      </c>
      <c r="BC105" s="17">
        <v>0.2114194746321113</v>
      </c>
      <c r="BD105" s="17">
        <v>7.4139808235197302</v>
      </c>
      <c r="BE105" s="17">
        <v>4.418384904808935</v>
      </c>
      <c r="BF105" s="17">
        <v>-0.999999999999998</v>
      </c>
      <c r="CU105" t="e">
        <v>#N/A</v>
      </c>
      <c r="CV105" t="e">
        <v>#N/A</v>
      </c>
    </row>
    <row r="106" spans="1:100" x14ac:dyDescent="0.25">
      <c r="A106">
        <v>216</v>
      </c>
      <c r="B106" t="s">
        <v>169</v>
      </c>
      <c r="C106" s="48">
        <v>2</v>
      </c>
      <c r="D106" s="22">
        <v>1566.7403320312499</v>
      </c>
      <c r="E106" s="17">
        <v>145.73490511746391</v>
      </c>
      <c r="F106" s="17">
        <v>96.912667436740506</v>
      </c>
      <c r="G106" s="17">
        <v>1.1295633623666963</v>
      </c>
      <c r="H106" s="17">
        <v>12.840805079042688</v>
      </c>
      <c r="I106" s="17">
        <v>107.5127438170658</v>
      </c>
      <c r="J106" s="17">
        <v>24.902514168302591</v>
      </c>
      <c r="K106" s="17">
        <v>-0.99999999999999856</v>
      </c>
      <c r="L106" s="17">
        <v>-0.99999999999999856</v>
      </c>
      <c r="M106" s="17">
        <v>-0.99999999999999856</v>
      </c>
      <c r="N106" s="17">
        <v>0.43927122033818988</v>
      </c>
      <c r="O106" s="17">
        <v>-0.99999999999999856</v>
      </c>
      <c r="P106" s="17">
        <v>-0.99999999999999856</v>
      </c>
      <c r="Q106" s="17">
        <v>5.8367368985970929</v>
      </c>
      <c r="R106" s="17">
        <v>-0.99999999999999856</v>
      </c>
      <c r="S106" s="17">
        <v>3.5553197874785631</v>
      </c>
      <c r="T106" s="17">
        <v>0.41543118067913865</v>
      </c>
      <c r="U106" s="17">
        <v>0.91900885990051906</v>
      </c>
      <c r="V106" s="17">
        <v>1.0365117697530277</v>
      </c>
      <c r="W106" s="17">
        <v>7.9150664804993607</v>
      </c>
      <c r="X106" s="17">
        <v>6.9829068932356719</v>
      </c>
      <c r="Y106" s="17">
        <v>0.3462720803800311</v>
      </c>
      <c r="Z106" s="17">
        <v>55.515988534093502</v>
      </c>
      <c r="AA106" s="17">
        <v>2.1708845650630586</v>
      </c>
      <c r="AB106" s="17">
        <v>3.4161226677500585</v>
      </c>
      <c r="AC106" s="17">
        <v>44.433288994305414</v>
      </c>
      <c r="AD106" s="17">
        <v>2.715932727064434</v>
      </c>
      <c r="AE106" s="17">
        <v>2.2243332563275775</v>
      </c>
      <c r="AF106" s="17">
        <v>96.235370585060366</v>
      </c>
      <c r="AG106" s="17">
        <v>73.534771479998781</v>
      </c>
      <c r="AH106" s="17">
        <v>0.72167007569323471</v>
      </c>
      <c r="AI106" s="17">
        <v>0.89555690203153304</v>
      </c>
      <c r="AJ106" s="17">
        <v>0.33333333333333298</v>
      </c>
      <c r="AK106" s="17">
        <v>1.3429089357438035</v>
      </c>
      <c r="AL106" s="17">
        <v>1.3386422233185997</v>
      </c>
      <c r="AM106" s="17">
        <v>0.33333333333333298</v>
      </c>
      <c r="AN106" s="17">
        <v>0.93377241092927799</v>
      </c>
      <c r="AO106" s="17">
        <v>1.0593116102116449</v>
      </c>
      <c r="AP106" s="17">
        <v>0.33333333333333298</v>
      </c>
      <c r="AQ106" s="17">
        <v>14.779413566287118</v>
      </c>
      <c r="AR106" s="17">
        <v>2.2444243630026963</v>
      </c>
      <c r="AS106" s="17">
        <v>14.134364820888234</v>
      </c>
      <c r="AT106" s="17">
        <v>13.387271465075425</v>
      </c>
      <c r="AU106" s="17">
        <v>-0.99999999999999856</v>
      </c>
      <c r="AV106" s="17">
        <v>-0.99999999999999856</v>
      </c>
      <c r="AW106" s="17">
        <v>-0.99999999999999856</v>
      </c>
      <c r="AX106" s="17">
        <v>-0.99999999999999856</v>
      </c>
      <c r="AY106" s="17">
        <v>0.11614440884518096</v>
      </c>
      <c r="AZ106" s="17">
        <v>-0.41799641349910038</v>
      </c>
      <c r="BA106" s="17">
        <v>0.96588889796297595</v>
      </c>
      <c r="BB106" s="17">
        <v>-0.23554291168519542</v>
      </c>
      <c r="BC106" s="17">
        <v>0.53381950702132552</v>
      </c>
      <c r="BD106" s="17">
        <v>-5.1039915294864873</v>
      </c>
      <c r="BE106" s="17">
        <v>15.501989158692894</v>
      </c>
      <c r="BF106" s="17">
        <v>-0.99999999999999856</v>
      </c>
      <c r="BG106" s="22">
        <v>908.12786161242298</v>
      </c>
    </row>
    <row r="107" spans="1:100" x14ac:dyDescent="0.25">
      <c r="A107">
        <v>217</v>
      </c>
      <c r="B107" t="s">
        <v>170</v>
      </c>
      <c r="C107" s="48">
        <v>2</v>
      </c>
      <c r="D107" s="22">
        <v>1664.0997851562497</v>
      </c>
      <c r="E107" s="17">
        <v>148.07554611074195</v>
      </c>
      <c r="F107" s="17">
        <v>100.6886915879567</v>
      </c>
      <c r="G107" s="17">
        <v>1.1558089289061209</v>
      </c>
      <c r="H107" s="17">
        <v>13.080210433602595</v>
      </c>
      <c r="I107" s="17">
        <v>109.35077757792534</v>
      </c>
      <c r="J107" s="17">
        <v>25.356477753611372</v>
      </c>
      <c r="K107" s="17">
        <v>-0.99999999999999845</v>
      </c>
      <c r="L107" s="17">
        <v>-0.99999999999999845</v>
      </c>
      <c r="M107" s="17">
        <v>-0.99999999999999845</v>
      </c>
      <c r="N107" s="17">
        <v>0.44581160686854193</v>
      </c>
      <c r="O107" s="17">
        <v>-0.99999999999999845</v>
      </c>
      <c r="P107" s="17">
        <v>-0.99999999999999845</v>
      </c>
      <c r="Q107" s="17">
        <v>5.9069960947604612</v>
      </c>
      <c r="R107" s="17">
        <v>-0.99999999999999845</v>
      </c>
      <c r="S107" s="17">
        <v>3.6469520958435595</v>
      </c>
      <c r="T107" s="17">
        <v>0.42571632200830201</v>
      </c>
      <c r="U107" s="17">
        <v>0.94982872689993592</v>
      </c>
      <c r="V107" s="17">
        <v>1.0768957605465972</v>
      </c>
      <c r="W107" s="17">
        <v>8.1197037274358337</v>
      </c>
      <c r="X107" s="17">
        <v>7.2350387336841715</v>
      </c>
      <c r="Y107" s="17">
        <v>0.35552552995552544</v>
      </c>
      <c r="Z107" s="17">
        <v>56.365596234106576</v>
      </c>
      <c r="AA107" s="17">
        <v>2.233457192039296</v>
      </c>
      <c r="AB107" s="17">
        <v>3.5063155788142208</v>
      </c>
      <c r="AC107" s="17">
        <v>45.468796997069965</v>
      </c>
      <c r="AD107" s="17">
        <v>2.7949698377130936</v>
      </c>
      <c r="AE107" s="17">
        <v>2.2905226740264757</v>
      </c>
      <c r="AF107" s="17">
        <v>97.912437068548158</v>
      </c>
      <c r="AG107" s="17">
        <v>76.400124425576934</v>
      </c>
      <c r="AH107" s="17">
        <v>0.74149399739887378</v>
      </c>
      <c r="AI107" s="17">
        <v>0.9190110830418623</v>
      </c>
      <c r="AJ107" s="17">
        <v>0.33333333333333298</v>
      </c>
      <c r="AK107" s="17">
        <v>1.3693708978221684</v>
      </c>
      <c r="AL107" s="17">
        <v>1.3617543324217665</v>
      </c>
      <c r="AM107" s="17">
        <v>0.33333333333333298</v>
      </c>
      <c r="AN107" s="17">
        <v>0.95762772649307237</v>
      </c>
      <c r="AO107" s="17">
        <v>1.0853790604181237</v>
      </c>
      <c r="AP107" s="17">
        <v>0.33333333333333298</v>
      </c>
      <c r="AQ107" s="17">
        <v>15.076814933126546</v>
      </c>
      <c r="AR107" s="17">
        <v>2.2444243630026963</v>
      </c>
      <c r="AS107" s="17">
        <v>14.51293906467183</v>
      </c>
      <c r="AT107" s="17">
        <v>13.652137075385237</v>
      </c>
      <c r="AU107" s="17">
        <v>-0.99999999999999845</v>
      </c>
      <c r="AV107" s="17">
        <v>-0.99999999999999845</v>
      </c>
      <c r="AW107" s="17">
        <v>-0.99999999999999845</v>
      </c>
      <c r="AX107" s="17">
        <v>-0.99999999999999845</v>
      </c>
      <c r="AY107" s="17">
        <v>0.12013118036787755</v>
      </c>
      <c r="AZ107" s="17">
        <v>-0.44549141055753766</v>
      </c>
      <c r="BA107" s="17">
        <v>0.99232085968220163</v>
      </c>
      <c r="BB107" s="17">
        <v>-0.25085501336596777</v>
      </c>
      <c r="BC107" s="17">
        <v>0.54847588539813819</v>
      </c>
      <c r="BD107" s="17">
        <v>-5.5122805035179283</v>
      </c>
      <c r="BE107" s="17">
        <v>15.896424690229477</v>
      </c>
      <c r="BF107" s="17">
        <v>-0.99999999999999845</v>
      </c>
      <c r="BG107" s="22">
        <v>4816.2320287297289</v>
      </c>
    </row>
    <row r="108" spans="1:100" x14ac:dyDescent="0.25">
      <c r="A108">
        <v>219</v>
      </c>
      <c r="B108" t="s">
        <v>171</v>
      </c>
      <c r="C108" s="48">
        <v>2</v>
      </c>
      <c r="D108" s="22">
        <v>1576.4135156249999</v>
      </c>
      <c r="E108" s="17">
        <v>129.74829657550356</v>
      </c>
      <c r="F108" s="17">
        <v>71.122373186643102</v>
      </c>
      <c r="G108" s="17">
        <v>0.95030580025755018</v>
      </c>
      <c r="H108" s="17">
        <v>11.205663381879479</v>
      </c>
      <c r="I108" s="17">
        <v>94.958949234233586</v>
      </c>
      <c r="J108" s="17">
        <v>21.801936953993248</v>
      </c>
      <c r="K108" s="17">
        <v>-0.99999999999999889</v>
      </c>
      <c r="L108" s="17">
        <v>-0.99999999999999889</v>
      </c>
      <c r="M108" s="17">
        <v>-0.99999999999999889</v>
      </c>
      <c r="N108" s="17">
        <v>0.39460029494889509</v>
      </c>
      <c r="O108" s="17">
        <v>-0.99999999999999889</v>
      </c>
      <c r="P108" s="17">
        <v>-0.99999999999999889</v>
      </c>
      <c r="Q108" s="17">
        <v>5.3568656715433773</v>
      </c>
      <c r="R108" s="17">
        <v>-0.99999999999999889</v>
      </c>
      <c r="S108" s="17">
        <v>2.9294699250544101</v>
      </c>
      <c r="T108" s="17">
        <v>0.34518353112490358</v>
      </c>
      <c r="U108" s="17">
        <v>0.70850876593056267</v>
      </c>
      <c r="V108" s="17">
        <v>0.76068858540609086</v>
      </c>
      <c r="W108" s="17">
        <v>6.5173914123137742</v>
      </c>
      <c r="X108" s="17">
        <v>5.2608431313047292</v>
      </c>
      <c r="Y108" s="17">
        <v>0.28307089897244586</v>
      </c>
      <c r="Z108" s="17">
        <v>49.7131568510842</v>
      </c>
      <c r="AA108" s="17">
        <v>1.743512705908244</v>
      </c>
      <c r="AB108" s="17">
        <v>2.8001039076824314</v>
      </c>
      <c r="AC108" s="17">
        <v>37.360755816511258</v>
      </c>
      <c r="AD108" s="17">
        <v>2.1761082294774923</v>
      </c>
      <c r="AE108" s="17">
        <v>1.7722586693185436</v>
      </c>
      <c r="AF108" s="17">
        <v>84.780984608160409</v>
      </c>
      <c r="AG108" s="17">
        <v>53.964373453534172</v>
      </c>
      <c r="AH108" s="17">
        <v>0.58627243163561982</v>
      </c>
      <c r="AI108" s="17">
        <v>0.73536453952860326</v>
      </c>
      <c r="AJ108" s="17">
        <v>0.33333333333333298</v>
      </c>
      <c r="AK108" s="17">
        <v>1.1621733892785779</v>
      </c>
      <c r="AL108" s="17">
        <v>1.1807862164074563</v>
      </c>
      <c r="AM108" s="17">
        <v>0.33333333333333298</v>
      </c>
      <c r="AN108" s="17">
        <v>0.77084029418923217</v>
      </c>
      <c r="AO108" s="17">
        <v>0.88127058498188826</v>
      </c>
      <c r="AP108" s="17">
        <v>0.33333333333333298</v>
      </c>
      <c r="AQ108" s="17">
        <v>12.74815834809695</v>
      </c>
      <c r="AR108" s="17">
        <v>2.2444243630026963</v>
      </c>
      <c r="AS108" s="17">
        <v>11.54869779342962</v>
      </c>
      <c r="AT108" s="17">
        <v>11.578235888747983</v>
      </c>
      <c r="AU108" s="17">
        <v>-0.99999999999999889</v>
      </c>
      <c r="AV108" s="17">
        <v>-0.99999999999999889</v>
      </c>
      <c r="AW108" s="17">
        <v>-0.99999999999999889</v>
      </c>
      <c r="AX108" s="17">
        <v>-0.99999999999999889</v>
      </c>
      <c r="AY108" s="17">
        <v>8.8914707296493062E-2</v>
      </c>
      <c r="AZ108" s="17">
        <v>-0.2302052246333533</v>
      </c>
      <c r="BA108" s="17">
        <v>0.78535825434233542</v>
      </c>
      <c r="BB108" s="17">
        <v>-0.130961057300779</v>
      </c>
      <c r="BC108" s="17">
        <v>0.433716251363647</v>
      </c>
      <c r="BD108" s="17">
        <v>-2.3153725064991031</v>
      </c>
      <c r="BE108" s="17">
        <v>12.807989328806816</v>
      </c>
      <c r="BF108" s="17">
        <v>-0.99999999999999889</v>
      </c>
      <c r="BG108" s="22">
        <v>640.11249243241571</v>
      </c>
    </row>
    <row r="109" spans="1:100" x14ac:dyDescent="0.25">
      <c r="A109">
        <v>222</v>
      </c>
      <c r="B109" t="s">
        <v>172</v>
      </c>
      <c r="C109" s="48">
        <v>2</v>
      </c>
      <c r="D109" s="22">
        <v>1625.9304882812501</v>
      </c>
      <c r="E109" s="17">
        <v>141.69744685725394</v>
      </c>
      <c r="F109" s="17">
        <v>90.399263653818267</v>
      </c>
      <c r="G109" s="17">
        <v>1.0842914134762831</v>
      </c>
      <c r="H109" s="17">
        <v>12.427845924228993</v>
      </c>
      <c r="I109" s="17">
        <v>104.34225137006553</v>
      </c>
      <c r="J109" s="17">
        <v>24.119455581956736</v>
      </c>
      <c r="K109" s="17">
        <v>-0.99999999999999856</v>
      </c>
      <c r="L109" s="17">
        <v>-0.99999999999999856</v>
      </c>
      <c r="M109" s="17">
        <v>-0.99999999999999856</v>
      </c>
      <c r="N109" s="17">
        <v>0.42798946559759898</v>
      </c>
      <c r="O109" s="17">
        <v>-0.99999999999999856</v>
      </c>
      <c r="P109" s="17">
        <v>-0.99999999999999856</v>
      </c>
      <c r="Q109" s="17">
        <v>5.715544211328881</v>
      </c>
      <c r="R109" s="17">
        <v>-0.99999999999999856</v>
      </c>
      <c r="S109" s="17">
        <v>3.3972598281029756</v>
      </c>
      <c r="T109" s="17">
        <v>0.39768995981865068</v>
      </c>
      <c r="U109" s="17">
        <v>0.86584653088350039</v>
      </c>
      <c r="V109" s="17">
        <v>0.96685192970152423</v>
      </c>
      <c r="W109" s="17">
        <v>7.5620801210520767</v>
      </c>
      <c r="X109" s="17">
        <v>6.5479953519936815</v>
      </c>
      <c r="Y109" s="17">
        <v>0.33031046280121013</v>
      </c>
      <c r="Z109" s="17">
        <v>54.05046877424698</v>
      </c>
      <c r="AA109" s="17">
        <v>2.0629507254123935</v>
      </c>
      <c r="AB109" s="17">
        <v>3.2605455780408015</v>
      </c>
      <c r="AC109" s="17">
        <v>42.647102923360777</v>
      </c>
      <c r="AD109" s="17">
        <v>2.5795986902907511</v>
      </c>
      <c r="AE109" s="17">
        <v>2.1101606805270308</v>
      </c>
      <c r="AF109" s="17">
        <v>93.342536551082262</v>
      </c>
      <c r="AG109" s="17">
        <v>68.592218157312786</v>
      </c>
      <c r="AH109" s="17">
        <v>0.68747505959719712</v>
      </c>
      <c r="AI109" s="17">
        <v>0.85509991733009283</v>
      </c>
      <c r="AJ109" s="17">
        <v>0.33333333333333298</v>
      </c>
      <c r="AK109" s="17">
        <v>1.2972637181809727</v>
      </c>
      <c r="AL109" s="17">
        <v>1.298775291107535</v>
      </c>
      <c r="AM109" s="17">
        <v>0.33333333333333298</v>
      </c>
      <c r="AN109" s="17">
        <v>0.89262349439335531</v>
      </c>
      <c r="AO109" s="17">
        <v>1.0143469007747812</v>
      </c>
      <c r="AP109" s="17">
        <v>0.33333333333333298</v>
      </c>
      <c r="AQ109" s="17">
        <v>14.266414943861925</v>
      </c>
      <c r="AR109" s="17">
        <v>2.2444243630026963</v>
      </c>
      <c r="AS109" s="17">
        <v>13.481348099376316</v>
      </c>
      <c r="AT109" s="17">
        <v>12.930394973011067</v>
      </c>
      <c r="AU109" s="17">
        <v>-0.99999999999999856</v>
      </c>
      <c r="AV109" s="17">
        <v>-0.99999999999999856</v>
      </c>
      <c r="AW109" s="17">
        <v>-0.99999999999999856</v>
      </c>
      <c r="AX109" s="17">
        <v>-0.99999999999999856</v>
      </c>
      <c r="AY109" s="17">
        <v>0.10926747912289222</v>
      </c>
      <c r="AZ109" s="17">
        <v>-0.37056927567367598</v>
      </c>
      <c r="BA109" s="17">
        <v>0.92029542912972973</v>
      </c>
      <c r="BB109" s="17">
        <v>-0.2091305009012468</v>
      </c>
      <c r="BC109" s="17">
        <v>0.50853817762815301</v>
      </c>
      <c r="BD109" s="17">
        <v>-4.3997187702337968</v>
      </c>
      <c r="BE109" s="17">
        <v>14.821612715019491</v>
      </c>
      <c r="BF109" s="17">
        <v>-0.99999999999999856</v>
      </c>
      <c r="BG109" s="22">
        <v>1451.3186822630225</v>
      </c>
    </row>
    <row r="110" spans="1:100" x14ac:dyDescent="0.25">
      <c r="A110">
        <v>223</v>
      </c>
      <c r="B110" t="s">
        <v>173</v>
      </c>
      <c r="C110" s="48">
        <v>3</v>
      </c>
      <c r="D110" s="22">
        <v>1463.1759431611531</v>
      </c>
      <c r="E110" s="17">
        <v>84.391485753667979</v>
      </c>
      <c r="F110" s="17">
        <v>-62.995200917198083</v>
      </c>
      <c r="G110" s="17">
        <v>-3.5308831023562873E-2</v>
      </c>
      <c r="H110" s="17">
        <v>7.3252063535552914</v>
      </c>
      <c r="I110" s="17">
        <v>55.302782720983295</v>
      </c>
      <c r="J110" s="17">
        <v>19.943759448491711</v>
      </c>
      <c r="K110" s="17">
        <v>-1.0000000000000018</v>
      </c>
      <c r="L110" s="17">
        <v>-1.0000000000000018</v>
      </c>
      <c r="M110" s="17">
        <v>-1.0000000000000018</v>
      </c>
      <c r="N110" s="17">
        <v>0.38528616597632748</v>
      </c>
      <c r="O110" s="17">
        <v>-1.0000000000000018</v>
      </c>
      <c r="P110" s="17">
        <v>-1.0000000000000018</v>
      </c>
      <c r="Q110" s="17">
        <v>4.9765023400086648</v>
      </c>
      <c r="R110" s="17">
        <v>-1.0000000000000018</v>
      </c>
      <c r="S110" s="17">
        <v>0.2323721570948466</v>
      </c>
      <c r="T110" s="17">
        <v>0.17588489126594323</v>
      </c>
      <c r="U110" s="17">
        <v>0.94197984967846782</v>
      </c>
      <c r="V110" s="17">
        <v>-5.4500885098717235E-2</v>
      </c>
      <c r="W110" s="17">
        <v>2.3487040135466284</v>
      </c>
      <c r="X110" s="17">
        <v>-4.8191442027911284</v>
      </c>
      <c r="Y110" s="17">
        <v>0.14895066903415852</v>
      </c>
      <c r="Z110" s="17">
        <v>31.825770665866976</v>
      </c>
      <c r="AA110" s="17">
        <v>0.21885242498197224</v>
      </c>
      <c r="AB110" s="17">
        <v>1.923193705784489</v>
      </c>
      <c r="AC110" s="17">
        <v>11.261091675478035</v>
      </c>
      <c r="AD110" s="17">
        <v>1.0059824609855761</v>
      </c>
      <c r="AE110" s="17">
        <v>0.71889716766751555</v>
      </c>
      <c r="AF110" s="17">
        <v>45.728953214797045</v>
      </c>
      <c r="AG110" s="17">
        <v>-30.020314381870865</v>
      </c>
      <c r="AH110" s="17">
        <v>0.34767766787049947</v>
      </c>
      <c r="AI110" s="17">
        <v>0.63514432984263303</v>
      </c>
      <c r="AJ110" s="17">
        <v>0.33333333333333298</v>
      </c>
      <c r="AK110" s="17">
        <v>0.90796940214979327</v>
      </c>
      <c r="AL110" s="17">
        <v>0.8285359588674277</v>
      </c>
      <c r="AM110" s="17">
        <v>0.33333333333333298</v>
      </c>
      <c r="AN110" s="17">
        <v>0.70058997760107067</v>
      </c>
      <c r="AO110" s="17">
        <v>0.45108561252718271</v>
      </c>
      <c r="AP110" s="17">
        <v>0.33333333333333298</v>
      </c>
      <c r="AQ110" s="17">
        <v>9.5738295061862164</v>
      </c>
      <c r="AR110" s="17">
        <v>2.0642065491434511</v>
      </c>
      <c r="AS110" s="17">
        <v>8.7998588778503244</v>
      </c>
      <c r="AT110" s="17">
        <v>9.0796940214979269</v>
      </c>
      <c r="AU110" s="17">
        <v>-1.0000000000000018</v>
      </c>
      <c r="AV110" s="17">
        <v>-1.0000000000000018</v>
      </c>
      <c r="AW110" s="17">
        <v>-1.0000000000000018</v>
      </c>
      <c r="AX110" s="17">
        <v>-1.0000000000000018</v>
      </c>
      <c r="AY110" s="17">
        <v>-6.6963399507109667E-2</v>
      </c>
      <c r="AZ110" s="17">
        <v>0.24086769344146081</v>
      </c>
      <c r="BA110" s="17">
        <v>-3.7527479379947382E-3</v>
      </c>
      <c r="BB110" s="17">
        <v>0.57698575032183685</v>
      </c>
      <c r="BC110" s="17">
        <v>7.3540038813108319E-2</v>
      </c>
      <c r="BD110" s="17">
        <v>15.628982225253216</v>
      </c>
      <c r="BE110" s="17">
        <v>1.819737230637736</v>
      </c>
      <c r="BF110" s="17">
        <v>-1.0000000000000018</v>
      </c>
      <c r="CU110" t="e">
        <v>#N/A</v>
      </c>
      <c r="CV110" t="e">
        <v>#N/A</v>
      </c>
    </row>
    <row r="111" spans="1:100" x14ac:dyDescent="0.25">
      <c r="A111">
        <v>224</v>
      </c>
      <c r="B111" t="s">
        <v>174</v>
      </c>
      <c r="C111" s="48">
        <v>2</v>
      </c>
      <c r="D111" s="22">
        <v>1460.948720703125</v>
      </c>
      <c r="E111" s="17">
        <v>56.35107672684498</v>
      </c>
      <c r="F111" s="17">
        <v>-47.285223525790961</v>
      </c>
      <c r="G111" s="17">
        <v>0.12730405719703058</v>
      </c>
      <c r="H111" s="17">
        <v>3.6984516855780618</v>
      </c>
      <c r="I111" s="17">
        <v>37.322358051520766</v>
      </c>
      <c r="J111" s="17">
        <v>7.5666632961009368</v>
      </c>
      <c r="K111" s="17">
        <v>-1.0000000000000007</v>
      </c>
      <c r="L111" s="17">
        <v>-1.0000000000000007</v>
      </c>
      <c r="M111" s="17">
        <v>-1.0000000000000007</v>
      </c>
      <c r="N111" s="17">
        <v>0.18950853186259892</v>
      </c>
      <c r="O111" s="17">
        <v>-1.0000000000000007</v>
      </c>
      <c r="P111" s="17">
        <v>-1.0000000000000007</v>
      </c>
      <c r="Q111" s="17">
        <v>3.153695821061246</v>
      </c>
      <c r="R111" s="17">
        <v>-1.0000000000000007</v>
      </c>
      <c r="S111" s="17">
        <v>5.6087504759940288E-2</v>
      </c>
      <c r="T111" s="17">
        <v>2.2664707657705535E-2</v>
      </c>
      <c r="U111" s="17">
        <v>-0.25793271756006991</v>
      </c>
      <c r="V111" s="17">
        <v>-0.50566223864346771</v>
      </c>
      <c r="W111" s="17">
        <v>0.10042911619272177</v>
      </c>
      <c r="X111" s="17">
        <v>-2.6454424449075673</v>
      </c>
      <c r="Y111" s="17">
        <v>-7.0963991315869668E-3</v>
      </c>
      <c r="Z111" s="17">
        <v>23.071376534471277</v>
      </c>
      <c r="AA111" s="17">
        <v>-0.21862367975379027</v>
      </c>
      <c r="AB111" s="17">
        <v>-2.81422612850184E-2</v>
      </c>
      <c r="AC111" s="17">
        <v>4.8895614931507421</v>
      </c>
      <c r="AD111" s="17">
        <v>-0.30231721173380743</v>
      </c>
      <c r="AE111" s="17">
        <v>-0.30329211204967144</v>
      </c>
      <c r="AF111" s="17">
        <v>32.191964018129397</v>
      </c>
      <c r="AG111" s="17">
        <v>-35.88662919684014</v>
      </c>
      <c r="AH111" s="17">
        <v>-3.5361020000054977E-2</v>
      </c>
      <c r="AI111" s="17">
        <v>-1.0565215357666302E-4</v>
      </c>
      <c r="AJ111" s="17">
        <v>0.33333333333333298</v>
      </c>
      <c r="AK111" s="17">
        <v>0.33238597041750717</v>
      </c>
      <c r="AL111" s="17">
        <v>0.45604262784218541</v>
      </c>
      <c r="AM111" s="17">
        <v>0.33333333333333298</v>
      </c>
      <c r="AN111" s="17">
        <v>2.2791428078071385E-2</v>
      </c>
      <c r="AO111" s="17">
        <v>6.3854168199684147E-2</v>
      </c>
      <c r="AP111" s="17">
        <v>0.33333333333333298</v>
      </c>
      <c r="AQ111" s="17">
        <v>3.4223225758051936</v>
      </c>
      <c r="AR111" s="17">
        <v>2.2444243630026963</v>
      </c>
      <c r="AS111" s="17">
        <v>-0.32253623170374013</v>
      </c>
      <c r="AT111" s="17">
        <v>3.2726480236767457</v>
      </c>
      <c r="AU111" s="17">
        <v>-1.0000000000000007</v>
      </c>
      <c r="AV111" s="17">
        <v>-1.0000000000000007</v>
      </c>
      <c r="AW111" s="17">
        <v>-1.0000000000000007</v>
      </c>
      <c r="AX111" s="17">
        <v>-1.0000000000000007</v>
      </c>
      <c r="AY111" s="17">
        <v>-3.6101451430148819E-2</v>
      </c>
      <c r="AZ111" s="17">
        <v>0.63197584013987784</v>
      </c>
      <c r="BA111" s="17">
        <v>-4.3488420952508988E-2</v>
      </c>
      <c r="BB111" s="17">
        <v>0.34919189936204409</v>
      </c>
      <c r="BC111" s="17">
        <v>-2.5874702138999062E-2</v>
      </c>
      <c r="BD111" s="17">
        <v>10.487648407357472</v>
      </c>
      <c r="BE111" s="17">
        <v>0.43938111103466593</v>
      </c>
      <c r="BF111" s="17">
        <v>-1.0000000000000007</v>
      </c>
      <c r="BG111" s="22">
        <v>30.232717230621596</v>
      </c>
    </row>
    <row r="112" spans="1:100" x14ac:dyDescent="0.25">
      <c r="A112">
        <v>225</v>
      </c>
      <c r="B112" t="s">
        <v>175</v>
      </c>
      <c r="C112" s="48">
        <v>2</v>
      </c>
      <c r="D112" s="22">
        <v>1695.940224609375</v>
      </c>
      <c r="E112" s="17">
        <v>153.02343536045748</v>
      </c>
      <c r="F112" s="17">
        <v>108.67084235696585</v>
      </c>
      <c r="G112" s="17">
        <v>1.2112895245660493</v>
      </c>
      <c r="H112" s="17">
        <v>13.586290256844666</v>
      </c>
      <c r="I112" s="17">
        <v>113.23620362663972</v>
      </c>
      <c r="J112" s="17">
        <v>26.316112977450594</v>
      </c>
      <c r="K112" s="17">
        <v>-0.99999999999999833</v>
      </c>
      <c r="L112" s="17">
        <v>-0.99999999999999833</v>
      </c>
      <c r="M112" s="17">
        <v>-0.99999999999999833</v>
      </c>
      <c r="N112" s="17">
        <v>0.45963735301904052</v>
      </c>
      <c r="O112" s="17">
        <v>-0.99999999999999833</v>
      </c>
      <c r="P112" s="17">
        <v>-0.99999999999999833</v>
      </c>
      <c r="Q112" s="17">
        <v>6.0555172572918936</v>
      </c>
      <c r="R112" s="17">
        <v>-0.99999999999999833</v>
      </c>
      <c r="S112" s="17">
        <v>3.8406539556280546</v>
      </c>
      <c r="T112" s="17">
        <v>0.44745811853349304</v>
      </c>
      <c r="U112" s="17">
        <v>1.0149789524330333</v>
      </c>
      <c r="V112" s="17">
        <v>1.1622636210950339</v>
      </c>
      <c r="W112" s="17">
        <v>8.5522871253666413</v>
      </c>
      <c r="X112" s="17">
        <v>7.7680211203247573</v>
      </c>
      <c r="Y112" s="17">
        <v>0.37508642964448258</v>
      </c>
      <c r="Z112" s="17">
        <v>58.161584947216681</v>
      </c>
      <c r="AA112" s="17">
        <v>2.3657296888601724</v>
      </c>
      <c r="AB112" s="17">
        <v>3.6969746915685975</v>
      </c>
      <c r="AC112" s="17">
        <v>47.657761015724361</v>
      </c>
      <c r="AD112" s="17">
        <v>2.9620466646293786</v>
      </c>
      <c r="AE112" s="17">
        <v>2.4304407175102187</v>
      </c>
      <c r="AF112" s="17">
        <v>101.45759382199212</v>
      </c>
      <c r="AG112" s="17">
        <v>82.457204121601322</v>
      </c>
      <c r="AH112" s="17">
        <v>0.78339985539940582</v>
      </c>
      <c r="AI112" s="17">
        <v>0.96859095898830794</v>
      </c>
      <c r="AJ112" s="17">
        <v>0.33333333333333298</v>
      </c>
      <c r="AK112" s="17">
        <v>1.4253089327749584</v>
      </c>
      <c r="AL112" s="17">
        <v>1.4106111013573801</v>
      </c>
      <c r="AM112" s="17">
        <v>0.33333333333333298</v>
      </c>
      <c r="AN112" s="17">
        <v>1.0080555621866467</v>
      </c>
      <c r="AO112" s="17">
        <v>1.1404831353337292</v>
      </c>
      <c r="AP112" s="17">
        <v>0.33333333333333298</v>
      </c>
      <c r="AQ112" s="17">
        <v>15.705492731243151</v>
      </c>
      <c r="AR112" s="17">
        <v>2.2444243630026963</v>
      </c>
      <c r="AS112" s="17">
        <v>15.313208493608354</v>
      </c>
      <c r="AT112" s="17">
        <v>14.212037423039956</v>
      </c>
      <c r="AU112" s="17">
        <v>-0.99999999999999833</v>
      </c>
      <c r="AV112" s="17">
        <v>-0.99999999999999833</v>
      </c>
      <c r="AW112" s="17">
        <v>-0.99999999999999833</v>
      </c>
      <c r="AX112" s="17">
        <v>-0.99999999999999833</v>
      </c>
      <c r="AY112" s="17">
        <v>0.12855883074863769</v>
      </c>
      <c r="AZ112" s="17">
        <v>-0.50361318179759285</v>
      </c>
      <c r="BA112" s="17">
        <v>1.0481954767700146</v>
      </c>
      <c r="BB112" s="17">
        <v>-0.28322331910547366</v>
      </c>
      <c r="BC112" s="17">
        <v>0.57945805533306405</v>
      </c>
      <c r="BD112" s="17">
        <v>-6.3753640055112513</v>
      </c>
      <c r="BE112" s="17">
        <v>16.730223351280213</v>
      </c>
      <c r="BF112" s="17">
        <v>-0.99999999999999833</v>
      </c>
      <c r="BG112" s="22">
        <v>4153.2115038117599</v>
      </c>
    </row>
    <row r="113" spans="1:100" x14ac:dyDescent="0.25">
      <c r="A113">
        <v>226</v>
      </c>
      <c r="B113" t="s">
        <v>176</v>
      </c>
      <c r="C113" s="48">
        <v>2</v>
      </c>
      <c r="D113" s="22">
        <v>1570.4364453124999</v>
      </c>
      <c r="E113" s="17">
        <v>162.275647969175</v>
      </c>
      <c r="F113" s="17">
        <v>123.59691532716354</v>
      </c>
      <c r="G113" s="17">
        <v>1.3150344228039106</v>
      </c>
      <c r="H113" s="17">
        <v>14.532624720957219</v>
      </c>
      <c r="I113" s="17">
        <v>120.50168311978346</v>
      </c>
      <c r="J113" s="17">
        <v>28.110564847666801</v>
      </c>
      <c r="K113" s="17">
        <v>-0.99999999999999811</v>
      </c>
      <c r="L113" s="17">
        <v>-0.99999999999999811</v>
      </c>
      <c r="M113" s="17">
        <v>-0.99999999999999811</v>
      </c>
      <c r="N113" s="17">
        <v>0.48549054746269649</v>
      </c>
      <c r="O113" s="17">
        <v>-0.99999999999999811</v>
      </c>
      <c r="P113" s="17">
        <v>-0.99999999999999811</v>
      </c>
      <c r="Q113" s="17">
        <v>6.3332416167677463</v>
      </c>
      <c r="R113" s="17">
        <v>-0.99999999999999811</v>
      </c>
      <c r="S113" s="17">
        <v>4.2028631116905455</v>
      </c>
      <c r="T113" s="17">
        <v>0.48811378275599127</v>
      </c>
      <c r="U113" s="17">
        <v>1.1368053935104621</v>
      </c>
      <c r="V113" s="17">
        <v>1.321895649194873</v>
      </c>
      <c r="W113" s="17">
        <v>9.3611883288217079</v>
      </c>
      <c r="X113" s="17">
        <v>8.7646615277841367</v>
      </c>
      <c r="Y113" s="17">
        <v>0.41166396677315475</v>
      </c>
      <c r="Z113" s="17">
        <v>61.519960322637019</v>
      </c>
      <c r="AA113" s="17">
        <v>2.6130701609499671</v>
      </c>
      <c r="AB113" s="17">
        <v>4.0534941199479526</v>
      </c>
      <c r="AC113" s="17">
        <v>51.750973185860843</v>
      </c>
      <c r="AD113" s="17">
        <v>3.2744688403497104</v>
      </c>
      <c r="AE113" s="17">
        <v>2.6920778360414794</v>
      </c>
      <c r="AF113" s="17">
        <v>108.08679313480617</v>
      </c>
      <c r="AG113" s="17">
        <v>93.78352658097846</v>
      </c>
      <c r="AH113" s="17">
        <v>0.86176092780900737</v>
      </c>
      <c r="AI113" s="17">
        <v>1.0613019171805766</v>
      </c>
      <c r="AJ113" s="17">
        <v>0.33333333333333298</v>
      </c>
      <c r="AK113" s="17">
        <v>1.5299092110303463</v>
      </c>
      <c r="AL113" s="17">
        <v>1.5019698991706645</v>
      </c>
      <c r="AM113" s="17">
        <v>0.33333333333333298</v>
      </c>
      <c r="AN113" s="17">
        <v>1.1023521467881001</v>
      </c>
      <c r="AO113" s="17">
        <v>1.2435239656747059</v>
      </c>
      <c r="AP113" s="17">
        <v>0.33333333333333298</v>
      </c>
      <c r="AQ113" s="17">
        <v>16.881076976765542</v>
      </c>
      <c r="AR113" s="17">
        <v>2.2444243630026963</v>
      </c>
      <c r="AS113" s="17">
        <v>16.809657287647827</v>
      </c>
      <c r="AT113" s="17">
        <v>15.259012566328407</v>
      </c>
      <c r="AU113" s="17">
        <v>-0.99999999999999811</v>
      </c>
      <c r="AV113" s="17">
        <v>-0.99999999999999811</v>
      </c>
      <c r="AW113" s="17">
        <v>-0.99999999999999811</v>
      </c>
      <c r="AX113" s="17">
        <v>-0.99999999999999811</v>
      </c>
      <c r="AY113" s="17">
        <v>0.14431795735382891</v>
      </c>
      <c r="AZ113" s="17">
        <v>-0.61229689672495269</v>
      </c>
      <c r="BA113" s="17">
        <v>1.1526771679794221</v>
      </c>
      <c r="BB113" s="17">
        <v>-0.34374982472665294</v>
      </c>
      <c r="BC113" s="17">
        <v>0.6373925823303751</v>
      </c>
      <c r="BD113" s="17">
        <v>-7.9892707961650213</v>
      </c>
      <c r="BE113" s="17">
        <v>18.289369503419518</v>
      </c>
      <c r="BF113" s="17">
        <v>-0.99999999999999811</v>
      </c>
      <c r="BG113" s="22">
        <v>3820.0259300053958</v>
      </c>
    </row>
    <row r="114" spans="1:100" x14ac:dyDescent="0.25">
      <c r="A114">
        <v>228</v>
      </c>
      <c r="B114" t="s">
        <v>177</v>
      </c>
      <c r="C114" s="48">
        <v>2</v>
      </c>
      <c r="D114" s="22">
        <v>1591.5573242187502</v>
      </c>
      <c r="E114" s="17">
        <v>121.80628738676313</v>
      </c>
      <c r="F114" s="17">
        <v>58.30997752580106</v>
      </c>
      <c r="G114" s="17">
        <v>0.86125219006341025</v>
      </c>
      <c r="H114" s="17">
        <v>10.39333909498164</v>
      </c>
      <c r="I114" s="17">
        <v>88.722332401543753</v>
      </c>
      <c r="J114" s="17">
        <v>20.261596946179157</v>
      </c>
      <c r="K114" s="17">
        <v>-0.99999999999999911</v>
      </c>
      <c r="L114" s="17">
        <v>-0.99999999999999911</v>
      </c>
      <c r="M114" s="17">
        <v>-0.99999999999999911</v>
      </c>
      <c r="N114" s="17">
        <v>0.37240816464307525</v>
      </c>
      <c r="O114" s="17">
        <v>-0.99999999999999911</v>
      </c>
      <c r="P114" s="17">
        <v>-0.99999999999999911</v>
      </c>
      <c r="Q114" s="17">
        <v>5.1184697863454893</v>
      </c>
      <c r="R114" s="17">
        <v>-0.99999999999999911</v>
      </c>
      <c r="S114" s="17">
        <v>2.6185531133304991</v>
      </c>
      <c r="T114" s="17">
        <v>0.31028510493383232</v>
      </c>
      <c r="U114" s="17">
        <v>0.60393413547331898</v>
      </c>
      <c r="V114" s="17">
        <v>0.6236620072671859</v>
      </c>
      <c r="W114" s="17">
        <v>5.8230384977935969</v>
      </c>
      <c r="X114" s="17">
        <v>4.4053367126071619</v>
      </c>
      <c r="Y114" s="17">
        <v>0.25167309735862453</v>
      </c>
      <c r="Z114" s="17">
        <v>46.830360138685144</v>
      </c>
      <c r="AA114" s="17">
        <v>1.5311980537099479</v>
      </c>
      <c r="AB114" s="17">
        <v>2.4940711027849867</v>
      </c>
      <c r="AC114" s="17">
        <v>33.847182356681927</v>
      </c>
      <c r="AD114" s="17">
        <v>1.9079280767646927</v>
      </c>
      <c r="AE114" s="17">
        <v>1.5476719150611886</v>
      </c>
      <c r="AF114" s="17">
        <v>79.09054448503197</v>
      </c>
      <c r="AG114" s="17">
        <v>44.241968570376258</v>
      </c>
      <c r="AH114" s="17">
        <v>0.51900805029939434</v>
      </c>
      <c r="AI114" s="17">
        <v>0.65578235600137103</v>
      </c>
      <c r="AJ114" s="17">
        <v>0.33333333333333298</v>
      </c>
      <c r="AK114" s="17">
        <v>1.0723855292086126</v>
      </c>
      <c r="AL114" s="17">
        <v>1.1023647141797899</v>
      </c>
      <c r="AM114" s="17">
        <v>0.33333333333333298</v>
      </c>
      <c r="AN114" s="17">
        <v>0.68989702439601985</v>
      </c>
      <c r="AO114" s="17">
        <v>0.79282133981296266</v>
      </c>
      <c r="AP114" s="17">
        <v>0.33333333333333298</v>
      </c>
      <c r="AQ114" s="17">
        <v>11.739048281681008</v>
      </c>
      <c r="AR114" s="17">
        <v>2.2444243630026963</v>
      </c>
      <c r="AS114" s="17">
        <v>10.264160723719066</v>
      </c>
      <c r="AT114" s="17">
        <v>10.67952262306436</v>
      </c>
      <c r="AU114" s="17">
        <v>-0.99999999999999911</v>
      </c>
      <c r="AV114" s="17">
        <v>-0.99999999999999911</v>
      </c>
      <c r="AW114" s="17">
        <v>-0.99999999999999911</v>
      </c>
      <c r="AX114" s="17">
        <v>-0.99999999999999911</v>
      </c>
      <c r="AY114" s="17">
        <v>7.5387226509137775E-2</v>
      </c>
      <c r="AZ114" s="17">
        <v>-0.13691218229597174</v>
      </c>
      <c r="BA114" s="17">
        <v>0.69567218823762689</v>
      </c>
      <c r="BB114" s="17">
        <v>-7.9005694390848341E-2</v>
      </c>
      <c r="BC114" s="17">
        <v>0.38398581765912437</v>
      </c>
      <c r="BD114" s="17">
        <v>-0.93001063651073768</v>
      </c>
      <c r="BE114" s="17">
        <v>11.469633457562299</v>
      </c>
      <c r="BF114" s="17">
        <v>-0.99999999999999911</v>
      </c>
      <c r="BG114" s="22">
        <v>2012.8145740906609</v>
      </c>
    </row>
    <row r="115" spans="1:100" x14ac:dyDescent="0.25">
      <c r="A115">
        <v>229</v>
      </c>
      <c r="B115" t="s">
        <v>178</v>
      </c>
      <c r="C115" s="48">
        <v>2</v>
      </c>
      <c r="D115" s="22">
        <v>1607.2803906250001</v>
      </c>
      <c r="E115" s="17">
        <v>135.10650369864499</v>
      </c>
      <c r="F115" s="17">
        <v>79.766466647496699</v>
      </c>
      <c r="G115" s="17">
        <v>1.0103872830591811</v>
      </c>
      <c r="H115" s="17">
        <v>11.753711322509865</v>
      </c>
      <c r="I115" s="17">
        <v>99.166585355405388</v>
      </c>
      <c r="J115" s="17">
        <v>22.841152674573166</v>
      </c>
      <c r="K115" s="17">
        <v>-0.99999999999999878</v>
      </c>
      <c r="L115" s="17">
        <v>-0.99999999999999878</v>
      </c>
      <c r="M115" s="17">
        <v>-0.99999999999999878</v>
      </c>
      <c r="N115" s="17">
        <v>0.40957258065852492</v>
      </c>
      <c r="O115" s="17">
        <v>-0.99999999999999878</v>
      </c>
      <c r="P115" s="17">
        <v>-0.99999999999999878</v>
      </c>
      <c r="Q115" s="17">
        <v>5.5177033764412631</v>
      </c>
      <c r="R115" s="17">
        <v>-0.99999999999999878</v>
      </c>
      <c r="S115" s="17">
        <v>3.1392350658005772</v>
      </c>
      <c r="T115" s="17">
        <v>0.36872832833673863</v>
      </c>
      <c r="U115" s="17">
        <v>0.77906176033030272</v>
      </c>
      <c r="V115" s="17">
        <v>0.85313582005352684</v>
      </c>
      <c r="W115" s="17">
        <v>6.9858480262686733</v>
      </c>
      <c r="X115" s="17">
        <v>5.8380246073797446</v>
      </c>
      <c r="Y115" s="17">
        <v>0.30425394223770319</v>
      </c>
      <c r="Z115" s="17">
        <v>51.658083067090644</v>
      </c>
      <c r="AA115" s="17">
        <v>1.8867542779992266</v>
      </c>
      <c r="AB115" s="17">
        <v>3.0065739728947976</v>
      </c>
      <c r="AC115" s="17">
        <v>39.731245939694311</v>
      </c>
      <c r="AD115" s="17">
        <v>2.3570403803226592</v>
      </c>
      <c r="AE115" s="17">
        <v>1.9237798169056102</v>
      </c>
      <c r="AF115" s="17">
        <v>88.620133629139104</v>
      </c>
      <c r="AG115" s="17">
        <v>60.523753814470773</v>
      </c>
      <c r="AH115" s="17">
        <v>0.63165345281605845</v>
      </c>
      <c r="AI115" s="17">
        <v>0.78905596855078408</v>
      </c>
      <c r="AJ115" s="17">
        <v>0.33333333333333298</v>
      </c>
      <c r="AK115" s="17">
        <v>1.2227502458353019</v>
      </c>
      <c r="AL115" s="17">
        <v>1.2336945727009065</v>
      </c>
      <c r="AM115" s="17">
        <v>0.33333333333333298</v>
      </c>
      <c r="AN115" s="17">
        <v>0.82545000244683941</v>
      </c>
      <c r="AO115" s="17">
        <v>0.94094432297913499</v>
      </c>
      <c r="AP115" s="17">
        <v>0.33333333333333298</v>
      </c>
      <c r="AQ115" s="17">
        <v>13.42897105145787</v>
      </c>
      <c r="AR115" s="17">
        <v>2.2444243630026963</v>
      </c>
      <c r="AS115" s="17">
        <v>12.415331854571257</v>
      </c>
      <c r="AT115" s="17">
        <v>12.184567574774578</v>
      </c>
      <c r="AU115" s="17">
        <v>-0.99999999999999878</v>
      </c>
      <c r="AV115" s="17">
        <v>-0.99999999999999878</v>
      </c>
      <c r="AW115" s="17">
        <v>-0.99999999999999878</v>
      </c>
      <c r="AX115" s="17">
        <v>-0.99999999999999878</v>
      </c>
      <c r="AY115" s="17">
        <v>9.8041244699109908E-2</v>
      </c>
      <c r="AZ115" s="17">
        <v>-0.29314691005728738</v>
      </c>
      <c r="BA115" s="17">
        <v>0.84586643392617145</v>
      </c>
      <c r="BB115" s="17">
        <v>-0.16601359740915189</v>
      </c>
      <c r="BC115" s="17">
        <v>0.46726770638969539</v>
      </c>
      <c r="BD115" s="17">
        <v>-3.2500296774356521</v>
      </c>
      <c r="BE115" s="17">
        <v>13.710933129572911</v>
      </c>
      <c r="BF115" s="17">
        <v>-0.99999999999999878</v>
      </c>
      <c r="BG115" s="22">
        <v>1278.872263246878</v>
      </c>
    </row>
    <row r="116" spans="1:100" x14ac:dyDescent="0.25">
      <c r="A116">
        <v>230</v>
      </c>
      <c r="B116" t="s">
        <v>179</v>
      </c>
      <c r="C116" s="48">
        <v>2</v>
      </c>
      <c r="D116" s="22">
        <v>1639.3425976562501</v>
      </c>
      <c r="E116" s="17">
        <v>164.5450759262514</v>
      </c>
      <c r="F116" s="17">
        <v>127.25805550200272</v>
      </c>
      <c r="G116" s="17">
        <v>1.3404814788133257</v>
      </c>
      <c r="H116" s="17">
        <v>14.764746266410944</v>
      </c>
      <c r="I116" s="17">
        <v>122.28379546205392</v>
      </c>
      <c r="J116" s="17">
        <v>28.550716778250376</v>
      </c>
      <c r="K116" s="17">
        <v>-0.999999999999998</v>
      </c>
      <c r="L116" s="17">
        <v>-0.999999999999998</v>
      </c>
      <c r="M116" s="17">
        <v>-0.999999999999998</v>
      </c>
      <c r="N116" s="17">
        <v>0.49183194543218151</v>
      </c>
      <c r="O116" s="17">
        <v>-0.999999999999998</v>
      </c>
      <c r="P116" s="17">
        <v>-0.999999999999998</v>
      </c>
      <c r="Q116" s="17">
        <v>6.4013632058849037</v>
      </c>
      <c r="R116" s="17">
        <v>-0.999999999999998</v>
      </c>
      <c r="S116" s="17">
        <v>4.2917075448916124</v>
      </c>
      <c r="T116" s="17">
        <v>0.49808600290505234</v>
      </c>
      <c r="U116" s="17">
        <v>1.1666875787762589</v>
      </c>
      <c r="V116" s="17">
        <v>1.3610509737356478</v>
      </c>
      <c r="W116" s="17">
        <v>9.5595995719771061</v>
      </c>
      <c r="X116" s="17">
        <v>9.0091223610457138</v>
      </c>
      <c r="Y116" s="17">
        <v>0.4206358839643568</v>
      </c>
      <c r="Z116" s="17">
        <v>62.343719059023471</v>
      </c>
      <c r="AA116" s="17">
        <v>2.6737390415751463</v>
      </c>
      <c r="AB116" s="17">
        <v>4.1409429489170009</v>
      </c>
      <c r="AC116" s="17">
        <v>52.754976285011494</v>
      </c>
      <c r="AD116" s="17">
        <v>3.3511012795267261</v>
      </c>
      <c r="AE116" s="17">
        <v>2.7562534680242883</v>
      </c>
      <c r="AF116" s="17">
        <v>109.7128355626852</v>
      </c>
      <c r="AG116" s="17">
        <v>96.56170234576301</v>
      </c>
      <c r="AH116" s="17">
        <v>0.88098171487839239</v>
      </c>
      <c r="AI116" s="17">
        <v>1.0840425144135712</v>
      </c>
      <c r="AJ116" s="17">
        <v>0.33333333333333298</v>
      </c>
      <c r="AK116" s="17">
        <v>1.5555660788337391</v>
      </c>
      <c r="AL116" s="17">
        <v>1.5243788318930935</v>
      </c>
      <c r="AM116" s="17">
        <v>0.33333333333333298</v>
      </c>
      <c r="AN116" s="17">
        <v>1.1254816742213249</v>
      </c>
      <c r="AO116" s="17">
        <v>1.2687983244670937</v>
      </c>
      <c r="AP116" s="17">
        <v>0.33333333333333298</v>
      </c>
      <c r="AQ116" s="17">
        <v>17.169430029761038</v>
      </c>
      <c r="AR116" s="17">
        <v>2.2444243630026963</v>
      </c>
      <c r="AS116" s="17">
        <v>17.176713566307772</v>
      </c>
      <c r="AT116" s="17">
        <v>15.515819749758691</v>
      </c>
      <c r="AU116" s="17">
        <v>-0.999999999999998</v>
      </c>
      <c r="AV116" s="17">
        <v>-0.999999999999998</v>
      </c>
      <c r="AW116" s="17">
        <v>-0.999999999999998</v>
      </c>
      <c r="AX116" s="17">
        <v>-0.999999999999998</v>
      </c>
      <c r="AY116" s="17">
        <v>0.14818343299834993</v>
      </c>
      <c r="AZ116" s="17">
        <v>-0.63895536984549883</v>
      </c>
      <c r="BA116" s="17">
        <v>1.178304948172221</v>
      </c>
      <c r="BB116" s="17">
        <v>-0.35859606203332972</v>
      </c>
      <c r="BC116" s="17">
        <v>0.65160304644398781</v>
      </c>
      <c r="BD116" s="17">
        <v>-8.3851377466687502</v>
      </c>
      <c r="BE116" s="17">
        <v>18.671804496698766</v>
      </c>
      <c r="BF116" s="17">
        <v>-0.999999999999998</v>
      </c>
      <c r="BG116" s="22">
        <v>4230.2916866864316</v>
      </c>
    </row>
    <row r="117" spans="1:100" x14ac:dyDescent="0.25">
      <c r="A117">
        <v>231</v>
      </c>
      <c r="B117" t="s">
        <v>180</v>
      </c>
      <c r="C117" s="48">
        <v>2</v>
      </c>
      <c r="D117" s="22">
        <v>1594.0782910156249</v>
      </c>
      <c r="E117" s="17">
        <v>156.81315494659515</v>
      </c>
      <c r="F117" s="17">
        <v>114.78458330429144</v>
      </c>
      <c r="G117" s="17">
        <v>1.2537835840349638</v>
      </c>
      <c r="H117" s="17">
        <v>13.973910213859636</v>
      </c>
      <c r="I117" s="17">
        <v>116.2121544723764</v>
      </c>
      <c r="J117" s="17">
        <v>27.051123043316601</v>
      </c>
      <c r="K117" s="17">
        <v>-0.99999999999999822</v>
      </c>
      <c r="L117" s="17">
        <v>-0.99999999999999822</v>
      </c>
      <c r="M117" s="17">
        <v>-0.99999999999999822</v>
      </c>
      <c r="N117" s="17">
        <v>0.47022685863146391</v>
      </c>
      <c r="O117" s="17">
        <v>-0.99999999999999822</v>
      </c>
      <c r="P117" s="17">
        <v>-0.99999999999999822</v>
      </c>
      <c r="Q117" s="17">
        <v>6.1692735542085373</v>
      </c>
      <c r="R117" s="17">
        <v>-0.99999999999999822</v>
      </c>
      <c r="S117" s="17">
        <v>3.9890153466876459</v>
      </c>
      <c r="T117" s="17">
        <v>0.46411073704836259</v>
      </c>
      <c r="U117" s="17">
        <v>1.0648792378442844</v>
      </c>
      <c r="V117" s="17">
        <v>1.2276491293025344</v>
      </c>
      <c r="W117" s="17">
        <v>8.8836142212329499</v>
      </c>
      <c r="X117" s="17">
        <v>8.176246464057817</v>
      </c>
      <c r="Y117" s="17">
        <v>0.39006864143872944</v>
      </c>
      <c r="Z117" s="17">
        <v>59.537180329216568</v>
      </c>
      <c r="AA117" s="17">
        <v>2.4670407018215537</v>
      </c>
      <c r="AB117" s="17">
        <v>3.8430055619892389</v>
      </c>
      <c r="AC117" s="17">
        <v>49.334346605291088</v>
      </c>
      <c r="AD117" s="17">
        <v>3.0900152369636893</v>
      </c>
      <c r="AE117" s="17">
        <v>2.5376076574078508</v>
      </c>
      <c r="AF117" s="17">
        <v>104.17292339110631</v>
      </c>
      <c r="AG117" s="17">
        <v>87.096482084449875</v>
      </c>
      <c r="AH117" s="17">
        <v>0.81549666331555937</v>
      </c>
      <c r="AI117" s="17">
        <v>1.0065655007514089</v>
      </c>
      <c r="AJ117" s="17">
        <v>0.33333333333333298</v>
      </c>
      <c r="AK117" s="17">
        <v>1.4681533571288041</v>
      </c>
      <c r="AL117" s="17">
        <v>1.4480317962852918</v>
      </c>
      <c r="AM117" s="17">
        <v>0.33333333333333298</v>
      </c>
      <c r="AN117" s="17">
        <v>1.0466795788065535</v>
      </c>
      <c r="AO117" s="17">
        <v>1.1826888075798643</v>
      </c>
      <c r="AP117" s="17">
        <v>0.33333333333333298</v>
      </c>
      <c r="AQ117" s="17">
        <v>16.187013728308589</v>
      </c>
      <c r="AR117" s="17">
        <v>2.2444243630026963</v>
      </c>
      <c r="AS117" s="17">
        <v>15.92615607104298</v>
      </c>
      <c r="AT117" s="17">
        <v>14.640879946933225</v>
      </c>
      <c r="AU117" s="17">
        <v>-0.99999999999999822</v>
      </c>
      <c r="AV117" s="17">
        <v>-0.99999999999999822</v>
      </c>
      <c r="AW117" s="17">
        <v>-0.99999999999999822</v>
      </c>
      <c r="AX117" s="17">
        <v>-0.99999999999999822</v>
      </c>
      <c r="AY117" s="17">
        <v>0.1350137916625109</v>
      </c>
      <c r="AZ117" s="17">
        <v>-0.548130187682903</v>
      </c>
      <c r="BA117" s="17">
        <v>1.0909913276993382</v>
      </c>
      <c r="BB117" s="17">
        <v>-0.30801506282490926</v>
      </c>
      <c r="BC117" s="17">
        <v>0.60318812088175933</v>
      </c>
      <c r="BD117" s="17">
        <v>-7.0364225472246584</v>
      </c>
      <c r="BE117" s="17">
        <v>17.368851856730494</v>
      </c>
      <c r="BF117" s="17">
        <v>-0.99999999999999822</v>
      </c>
      <c r="BG117" s="22">
        <v>979.06270329619713</v>
      </c>
    </row>
    <row r="118" spans="1:100" x14ac:dyDescent="0.25">
      <c r="A118">
        <v>233</v>
      </c>
      <c r="B118" t="s">
        <v>181</v>
      </c>
      <c r="C118" s="48">
        <v>2</v>
      </c>
      <c r="D118" s="22">
        <v>1624.48068359375</v>
      </c>
      <c r="E118" s="17">
        <v>112.12170529112548</v>
      </c>
      <c r="F118" s="17">
        <v>42.686387238958886</v>
      </c>
      <c r="G118" s="17">
        <v>0.75265914032723358</v>
      </c>
      <c r="H118" s="17">
        <v>9.4027810311738449</v>
      </c>
      <c r="I118" s="17">
        <v>81.117326378527622</v>
      </c>
      <c r="J118" s="17">
        <v>18.383287703976357</v>
      </c>
      <c r="K118" s="17">
        <v>-0.99999999999999933</v>
      </c>
      <c r="L118" s="17">
        <v>-0.99999999999999933</v>
      </c>
      <c r="M118" s="17">
        <v>-0.99999999999999933</v>
      </c>
      <c r="N118" s="17">
        <v>0.34534681244412541</v>
      </c>
      <c r="O118" s="17">
        <v>-0.99999999999999933</v>
      </c>
      <c r="P118" s="17">
        <v>-0.99999999999999933</v>
      </c>
      <c r="Q118" s="17">
        <v>4.8277669595678088</v>
      </c>
      <c r="R118" s="17">
        <v>-0.99999999999999933</v>
      </c>
      <c r="S118" s="17">
        <v>2.2394173913115627</v>
      </c>
      <c r="T118" s="17">
        <v>0.26772954179810371</v>
      </c>
      <c r="U118" s="17">
        <v>0.47641456583847647</v>
      </c>
      <c r="V118" s="17">
        <v>0.45657013999109219</v>
      </c>
      <c r="W118" s="17">
        <v>4.976336152806458</v>
      </c>
      <c r="X118" s="17">
        <v>3.3621218348193462</v>
      </c>
      <c r="Y118" s="17">
        <v>0.21338623818667968</v>
      </c>
      <c r="Z118" s="17">
        <v>43.315042948440144</v>
      </c>
      <c r="AA118" s="17">
        <v>1.2722989980105108</v>
      </c>
      <c r="AB118" s="17">
        <v>2.1208909977821606</v>
      </c>
      <c r="AC118" s="17">
        <v>29.562688368811415</v>
      </c>
      <c r="AD118" s="17">
        <v>1.5809059538175323</v>
      </c>
      <c r="AE118" s="17">
        <v>1.2738081096299712</v>
      </c>
      <c r="AF118" s="17">
        <v>72.151552949882671</v>
      </c>
      <c r="AG118" s="17">
        <v>32.38635042384221</v>
      </c>
      <c r="AH118" s="17">
        <v>0.43698504986186049</v>
      </c>
      <c r="AI118" s="17">
        <v>0.55873887853823112</v>
      </c>
      <c r="AJ118" s="17">
        <v>0.33333333333333298</v>
      </c>
      <c r="AK118" s="17">
        <v>0.96289712629011759</v>
      </c>
      <c r="AL118" s="17">
        <v>1.0067365855364994</v>
      </c>
      <c r="AM118" s="17">
        <v>0.33333333333333298</v>
      </c>
      <c r="AN118" s="17">
        <v>0.59119382187227199</v>
      </c>
      <c r="AO118" s="17">
        <v>0.68496526010078407</v>
      </c>
      <c r="AP118" s="17">
        <v>0.33333333333333298</v>
      </c>
      <c r="AQ118" s="17">
        <v>10.508527257404848</v>
      </c>
      <c r="AR118" s="17">
        <v>2.2444243630026963</v>
      </c>
      <c r="AS118" s="17">
        <v>8.6977806792161658</v>
      </c>
      <c r="AT118" s="17">
        <v>9.5836207932992874</v>
      </c>
      <c r="AU118" s="17">
        <v>-0.99999999999999933</v>
      </c>
      <c r="AV118" s="17">
        <v>-0.99999999999999933</v>
      </c>
      <c r="AW118" s="17">
        <v>-0.99999999999999933</v>
      </c>
      <c r="AX118" s="17">
        <v>-0.99999999999999933</v>
      </c>
      <c r="AY118" s="17">
        <v>5.8891652767163703E-2</v>
      </c>
      <c r="AZ118" s="17">
        <v>-2.3149517711159973E-2</v>
      </c>
      <c r="BA118" s="17">
        <v>0.5863079141119778</v>
      </c>
      <c r="BB118" s="17">
        <v>-1.5650696247151735E-2</v>
      </c>
      <c r="BC118" s="17">
        <v>0.32334392510806603</v>
      </c>
      <c r="BD118" s="17">
        <v>0.75931638933676471</v>
      </c>
      <c r="BE118" s="17">
        <v>9.8376261153116928</v>
      </c>
      <c r="BF118" s="17">
        <v>-0.99999999999999933</v>
      </c>
      <c r="BG118" s="22">
        <v>5287.0370714390829</v>
      </c>
    </row>
    <row r="119" spans="1:100" x14ac:dyDescent="0.25">
      <c r="A119">
        <v>234</v>
      </c>
      <c r="B119" t="s">
        <v>182</v>
      </c>
      <c r="C119" s="48">
        <v>3</v>
      </c>
      <c r="D119" s="22">
        <v>1565.7959471464701</v>
      </c>
      <c r="E119" s="17">
        <v>106.08556164331564</v>
      </c>
      <c r="F119" s="17">
        <v>-7.3580864060439763</v>
      </c>
      <c r="G119" s="17">
        <v>0.40059355263647195</v>
      </c>
      <c r="H119" s="17">
        <v>21.657799201696786</v>
      </c>
      <c r="I119" s="17">
        <v>82.731112444141488</v>
      </c>
      <c r="J119" s="17">
        <v>12.516224517066128</v>
      </c>
      <c r="K119" s="17">
        <v>-0.99999999999999978</v>
      </c>
      <c r="L119" s="17">
        <v>-0.99999999999999978</v>
      </c>
      <c r="M119" s="17">
        <v>-0.99999999999999978</v>
      </c>
      <c r="N119" s="17">
        <v>0.4385003994796185</v>
      </c>
      <c r="O119" s="17">
        <v>-0.99999999999999978</v>
      </c>
      <c r="P119" s="17">
        <v>-0.99999999999999978</v>
      </c>
      <c r="Q119" s="17">
        <v>5.8884922666750326</v>
      </c>
      <c r="R119" s="17">
        <v>-0.99999999999999978</v>
      </c>
      <c r="S119" s="17">
        <v>6.8957175675537732</v>
      </c>
      <c r="T119" s="17">
        <v>0.50061184396573044</v>
      </c>
      <c r="U119" s="17">
        <v>0.98893589995710529</v>
      </c>
      <c r="V119" s="17">
        <v>-1.6974893191648761</v>
      </c>
      <c r="W119" s="17">
        <v>15.769306935021755</v>
      </c>
      <c r="X119" s="17">
        <v>15.420570206583804</v>
      </c>
      <c r="Y119" s="17">
        <v>0.52119528504394119</v>
      </c>
      <c r="Z119" s="17">
        <v>49.476076109682026</v>
      </c>
      <c r="AA119" s="17">
        <v>-0.3867630355573346</v>
      </c>
      <c r="AB119" s="17">
        <v>2.0249009781900864</v>
      </c>
      <c r="AC119" s="17">
        <v>25.635540764893118</v>
      </c>
      <c r="AD119" s="17">
        <v>1.0878392046220882</v>
      </c>
      <c r="AE119" s="17">
        <v>6.2125535238326257E-4</v>
      </c>
      <c r="AF119" s="17">
        <v>77.137139108117537</v>
      </c>
      <c r="AG119" s="17">
        <v>3.5414501010276989</v>
      </c>
      <c r="AH119" s="17">
        <v>8.6020048535111693E-2</v>
      </c>
      <c r="AI119" s="17">
        <v>0.18664419547429925</v>
      </c>
      <c r="AJ119" s="17">
        <v>0.33333333333333298</v>
      </c>
      <c r="AK119" s="17">
        <v>0.58182682461676671</v>
      </c>
      <c r="AL119" s="17">
        <v>0.54435774145375326</v>
      </c>
      <c r="AM119" s="17">
        <v>0.33333333333333298</v>
      </c>
      <c r="AN119" s="17">
        <v>4.8971847374280619E-3</v>
      </c>
      <c r="AO119" s="17">
        <v>0.38779273027672218</v>
      </c>
      <c r="AP119" s="17">
        <v>0.33333333333333298</v>
      </c>
      <c r="AQ119" s="17">
        <v>5.5939733360238746</v>
      </c>
      <c r="AR119" s="17">
        <v>0.86393444041633516</v>
      </c>
      <c r="AS119" s="17">
        <v>5.0653326526957532</v>
      </c>
      <c r="AT119" s="17">
        <v>6.5869574239540398</v>
      </c>
      <c r="AU119" s="17">
        <v>-0.99999999999999978</v>
      </c>
      <c r="AV119" s="17">
        <v>-0.99999999999999978</v>
      </c>
      <c r="AW119" s="17">
        <v>-0.99999999999999978</v>
      </c>
      <c r="AX119" s="17">
        <v>-0.99999999999999978</v>
      </c>
      <c r="AY119" s="17">
        <v>-3.0345203001889778E-2</v>
      </c>
      <c r="AZ119" s="17">
        <v>0.34088358140015085</v>
      </c>
      <c r="BA119" s="17">
        <v>-0.3068703433403519</v>
      </c>
      <c r="BB119" s="17">
        <v>-5.0539068300516042E-2</v>
      </c>
      <c r="BC119" s="17">
        <v>-0.37169058302838975</v>
      </c>
      <c r="BD119" s="17">
        <v>0.44094119948785587</v>
      </c>
      <c r="BE119" s="17">
        <v>-10.826616292411504</v>
      </c>
      <c r="BF119" s="17">
        <v>-0.99999999999999978</v>
      </c>
      <c r="CU119" t="e">
        <v>#N/A</v>
      </c>
      <c r="CV119" t="e">
        <v>#N/A</v>
      </c>
    </row>
    <row r="120" spans="1:100" x14ac:dyDescent="0.25">
      <c r="A120">
        <v>236</v>
      </c>
      <c r="B120" t="s">
        <v>183</v>
      </c>
      <c r="C120" s="48">
        <v>2</v>
      </c>
      <c r="D120" s="22">
        <v>1582.8604296875001</v>
      </c>
      <c r="E120" s="17">
        <v>120.23092168235428</v>
      </c>
      <c r="F120" s="17">
        <v>55.768528852583344</v>
      </c>
      <c r="G120" s="17">
        <v>0.8435876419598225</v>
      </c>
      <c r="H120" s="17">
        <v>10.232207598904866</v>
      </c>
      <c r="I120" s="17">
        <v>87.485245911680764</v>
      </c>
      <c r="J120" s="17">
        <v>19.956057281873626</v>
      </c>
      <c r="K120" s="17">
        <v>-0.99999999999999911</v>
      </c>
      <c r="L120" s="17">
        <v>-0.99999999999999911</v>
      </c>
      <c r="M120" s="17">
        <v>-0.99999999999999911</v>
      </c>
      <c r="N120" s="17">
        <v>0.36800616507839012</v>
      </c>
      <c r="O120" s="17">
        <v>-0.99999999999999911</v>
      </c>
      <c r="P120" s="17">
        <v>-0.99999999999999911</v>
      </c>
      <c r="Q120" s="17">
        <v>5.0711819158976201</v>
      </c>
      <c r="R120" s="17">
        <v>-0.99999999999999911</v>
      </c>
      <c r="S120" s="17">
        <v>2.5568800945170227</v>
      </c>
      <c r="T120" s="17">
        <v>0.30336270249728015</v>
      </c>
      <c r="U120" s="17">
        <v>0.58319085975322404</v>
      </c>
      <c r="V120" s="17">
        <v>0.5964816091257974</v>
      </c>
      <c r="W120" s="17">
        <v>5.6853076362073116</v>
      </c>
      <c r="X120" s="17">
        <v>4.2356396699710865</v>
      </c>
      <c r="Y120" s="17">
        <v>0.24544507385968781</v>
      </c>
      <c r="Z120" s="17">
        <v>46.2585326620896</v>
      </c>
      <c r="AA120" s="17">
        <v>1.4890836197338608</v>
      </c>
      <c r="AB120" s="17">
        <v>2.4333668686545376</v>
      </c>
      <c r="AC120" s="17">
        <v>33.150234897041159</v>
      </c>
      <c r="AD120" s="17">
        <v>1.8547322411585299</v>
      </c>
      <c r="AE120" s="17">
        <v>1.5031232042861957</v>
      </c>
      <c r="AF120" s="17">
        <v>77.961796834415068</v>
      </c>
      <c r="AG120" s="17">
        <v>42.313446095355907</v>
      </c>
      <c r="AH120" s="17">
        <v>0.50566558279940721</v>
      </c>
      <c r="AI120" s="17">
        <v>0.63999654668897266</v>
      </c>
      <c r="AJ120" s="17">
        <v>0.33333333333333298</v>
      </c>
      <c r="AK120" s="17">
        <v>1.0545753363386499</v>
      </c>
      <c r="AL120" s="17">
        <v>1.0868091359675616</v>
      </c>
      <c r="AM120" s="17">
        <v>0.33333333333333298</v>
      </c>
      <c r="AN120" s="17">
        <v>0.67384123193789458</v>
      </c>
      <c r="AO120" s="17">
        <v>0.77527667270057488</v>
      </c>
      <c r="AP120" s="17">
        <v>0.33333333333333298</v>
      </c>
      <c r="AQ120" s="17">
        <v>11.538882636838999</v>
      </c>
      <c r="AR120" s="17">
        <v>2.2444243630026963</v>
      </c>
      <c r="AS120" s="17">
        <v>10.009361768244077</v>
      </c>
      <c r="AT120" s="17">
        <v>10.501255131399596</v>
      </c>
      <c r="AU120" s="17">
        <v>-0.99999999999999911</v>
      </c>
      <c r="AV120" s="17">
        <v>-0.99999999999999911</v>
      </c>
      <c r="AW120" s="17">
        <v>-0.99999999999999911</v>
      </c>
      <c r="AX120" s="17">
        <v>-0.99999999999999911</v>
      </c>
      <c r="AY120" s="17">
        <v>7.2703934562099767E-2</v>
      </c>
      <c r="AZ120" s="17">
        <v>-0.11840670643142132</v>
      </c>
      <c r="BA120" s="17">
        <v>0.67788218707456993</v>
      </c>
      <c r="BB120" s="17">
        <v>-6.869990212301022E-2</v>
      </c>
      <c r="BC120" s="17">
        <v>0.3741213592001047</v>
      </c>
      <c r="BD120" s="17">
        <v>-0.65521221632388027</v>
      </c>
      <c r="BE120" s="17">
        <v>11.204159080770848</v>
      </c>
      <c r="BF120" s="17">
        <v>-0.99999999999999911</v>
      </c>
      <c r="BG120" s="22">
        <v>707.44976062653495</v>
      </c>
    </row>
    <row r="121" spans="1:100" x14ac:dyDescent="0.25">
      <c r="A121">
        <v>237</v>
      </c>
      <c r="B121" t="s">
        <v>184</v>
      </c>
      <c r="C121" s="48">
        <v>2</v>
      </c>
      <c r="D121" s="22">
        <v>1552.1596484375</v>
      </c>
      <c r="E121" s="17">
        <v>61.582742309566449</v>
      </c>
      <c r="F121" s="17">
        <v>-38.845272397798375</v>
      </c>
      <c r="G121" s="17">
        <v>0.18596663191808377</v>
      </c>
      <c r="H121" s="17">
        <v>4.2335567091024915</v>
      </c>
      <c r="I121" s="17">
        <v>41.430624972498663</v>
      </c>
      <c r="J121" s="17">
        <v>8.5813364868591009</v>
      </c>
      <c r="K121" s="17">
        <v>-1.0000000000000007</v>
      </c>
      <c r="L121" s="17">
        <v>-1.0000000000000007</v>
      </c>
      <c r="M121" s="17">
        <v>-1.0000000000000007</v>
      </c>
      <c r="N121" s="17">
        <v>0.20412722614626055</v>
      </c>
      <c r="O121" s="17">
        <v>-1.0000000000000007</v>
      </c>
      <c r="P121" s="17">
        <v>-1.0000000000000007</v>
      </c>
      <c r="Q121" s="17">
        <v>3.3107351190540517</v>
      </c>
      <c r="R121" s="17">
        <v>-1.0000000000000007</v>
      </c>
      <c r="S121" s="17">
        <v>0.26089874890853249</v>
      </c>
      <c r="T121" s="17">
        <v>4.56534616185819E-2</v>
      </c>
      <c r="U121" s="17">
        <v>-0.18904593060386576</v>
      </c>
      <c r="V121" s="17">
        <v>-0.41539827448390232</v>
      </c>
      <c r="W121" s="17">
        <v>0.55782247331796997</v>
      </c>
      <c r="X121" s="17">
        <v>-2.0818919150438253</v>
      </c>
      <c r="Y121" s="17">
        <v>1.3586376998793864E-2</v>
      </c>
      <c r="Z121" s="17">
        <v>24.970370603078326</v>
      </c>
      <c r="AA121" s="17">
        <v>-7.8764957330243579E-2</v>
      </c>
      <c r="AB121" s="17">
        <v>0.17345172513790608</v>
      </c>
      <c r="AC121" s="17">
        <v>7.2040691832467267</v>
      </c>
      <c r="AD121" s="17">
        <v>-0.12565802618342425</v>
      </c>
      <c r="AE121" s="17">
        <v>-0.15534934786235455</v>
      </c>
      <c r="AF121" s="17">
        <v>35.940446176134799</v>
      </c>
      <c r="AG121" s="17">
        <v>-29.482157758981305</v>
      </c>
      <c r="AH121" s="17">
        <v>8.9482650205022773E-3</v>
      </c>
      <c r="AI121" s="17">
        <v>5.2317778827529471E-2</v>
      </c>
      <c r="AJ121" s="17">
        <v>0.33333333333333298</v>
      </c>
      <c r="AK121" s="17">
        <v>0.39153221995096399</v>
      </c>
      <c r="AL121" s="17">
        <v>0.50770147945009514</v>
      </c>
      <c r="AM121" s="17">
        <v>0.33333333333333298</v>
      </c>
      <c r="AN121" s="17">
        <v>7.6111451848687117E-2</v>
      </c>
      <c r="AO121" s="17">
        <v>0.12211862757905573</v>
      </c>
      <c r="AP121" s="17">
        <v>0.33333333333333298</v>
      </c>
      <c r="AQ121" s="17">
        <v>4.0870569368697316</v>
      </c>
      <c r="AR121" s="17">
        <v>2.2444243630026963</v>
      </c>
      <c r="AS121" s="17">
        <v>0.52363105640039276</v>
      </c>
      <c r="AT121" s="17">
        <v>3.8646603405949929</v>
      </c>
      <c r="AU121" s="17">
        <v>-1.0000000000000007</v>
      </c>
      <c r="AV121" s="17">
        <v>-1.0000000000000007</v>
      </c>
      <c r="AW121" s="17">
        <v>-1.0000000000000007</v>
      </c>
      <c r="AX121" s="17">
        <v>-1.0000000000000007</v>
      </c>
      <c r="AY121" s="17">
        <v>-2.719044994749293E-2</v>
      </c>
      <c r="AZ121" s="17">
        <v>0.57052061047383618</v>
      </c>
      <c r="BA121" s="17">
        <v>1.5590773510636702E-2</v>
      </c>
      <c r="BB121" s="17">
        <v>0.3149671739161149</v>
      </c>
      <c r="BC121" s="17">
        <v>6.8843884441012748E-3</v>
      </c>
      <c r="BD121" s="17">
        <v>9.5750644701457031</v>
      </c>
      <c r="BE121" s="17">
        <v>1.3210006335793905</v>
      </c>
      <c r="BF121" s="17">
        <v>-1.0000000000000007</v>
      </c>
      <c r="BG121" s="22">
        <v>883.42715594100389</v>
      </c>
    </row>
    <row r="122" spans="1:100" x14ac:dyDescent="0.25">
      <c r="A122">
        <v>238</v>
      </c>
      <c r="B122" t="s">
        <v>185</v>
      </c>
      <c r="C122" s="48">
        <v>3</v>
      </c>
      <c r="D122" s="22">
        <v>1722.6593983336097</v>
      </c>
      <c r="E122" s="17">
        <v>211.99943359245296</v>
      </c>
      <c r="F122" s="17">
        <v>194.65929604327658</v>
      </c>
      <c r="G122" s="17">
        <v>1.5446214653908528</v>
      </c>
      <c r="H122" s="17">
        <v>16.896719012294355</v>
      </c>
      <c r="I122" s="17">
        <v>154.2372054568016</v>
      </c>
      <c r="J122" s="17">
        <v>29.018354290450215</v>
      </c>
      <c r="K122" s="17">
        <v>-1.0000000000000011</v>
      </c>
      <c r="L122" s="17">
        <v>-1.0000000000000011</v>
      </c>
      <c r="M122" s="17">
        <v>-1.0000000000000011</v>
      </c>
      <c r="N122" s="17">
        <v>0.41583045154838877</v>
      </c>
      <c r="O122" s="17">
        <v>-1.0000000000000011</v>
      </c>
      <c r="P122" s="17">
        <v>-1.0000000000000011</v>
      </c>
      <c r="Q122" s="17">
        <v>5.190863471915951</v>
      </c>
      <c r="R122" s="17">
        <v>-1.0000000000000011</v>
      </c>
      <c r="S122" s="17">
        <v>5.1505321040749301</v>
      </c>
      <c r="T122" s="17">
        <v>0.60393111610510397</v>
      </c>
      <c r="U122" s="17">
        <v>0.70239566611426629</v>
      </c>
      <c r="V122" s="17">
        <v>0.75811003309243674</v>
      </c>
      <c r="W122" s="17">
        <v>11.705855540378398</v>
      </c>
      <c r="X122" s="17">
        <v>11.015233781974553</v>
      </c>
      <c r="Y122" s="17">
        <v>0.51066882282264747</v>
      </c>
      <c r="Z122" s="17">
        <v>63.526675226417886</v>
      </c>
      <c r="AA122" s="17">
        <v>1.6405377190058115</v>
      </c>
      <c r="AB122" s="17">
        <v>3.6436068983371461</v>
      </c>
      <c r="AC122" s="17">
        <v>61.990188537711902</v>
      </c>
      <c r="AD122" s="17">
        <v>2.3873294253196238</v>
      </c>
      <c r="AE122" s="17">
        <v>3.1618886167514266</v>
      </c>
      <c r="AF122" s="17">
        <v>132.32235927921832</v>
      </c>
      <c r="AG122" s="17">
        <v>123.76266123156039</v>
      </c>
      <c r="AH122" s="17">
        <v>0.77644085244086625</v>
      </c>
      <c r="AI122" s="17">
        <v>0.91039672397870175</v>
      </c>
      <c r="AJ122" s="17">
        <v>0.33333333333333298</v>
      </c>
      <c r="AK122" s="17">
        <v>1.7477027339086662</v>
      </c>
      <c r="AL122" s="17">
        <v>1.5666622773953709</v>
      </c>
      <c r="AM122" s="17">
        <v>0.33333333333333298</v>
      </c>
      <c r="AN122" s="17">
        <v>1.5234286534721626</v>
      </c>
      <c r="AO122" s="17">
        <v>1.9059102341425826</v>
      </c>
      <c r="AP122" s="17">
        <v>0.33333333333333298</v>
      </c>
      <c r="AQ122" s="17">
        <v>21.914846177583296</v>
      </c>
      <c r="AR122" s="17">
        <v>1.791237599332107</v>
      </c>
      <c r="AS122" s="17">
        <v>9.7500893520314165</v>
      </c>
      <c r="AT122" s="17">
        <v>17.477027339086671</v>
      </c>
      <c r="AU122" s="17">
        <v>-1.0000000000000011</v>
      </c>
      <c r="AV122" s="17">
        <v>-1.0000000000000011</v>
      </c>
      <c r="AW122" s="17">
        <v>-1.0000000000000011</v>
      </c>
      <c r="AX122" s="17">
        <v>-1.0000000000000011</v>
      </c>
      <c r="AY122" s="17">
        <v>8.4467487783912706E-2</v>
      </c>
      <c r="AZ122" s="17">
        <v>5.0278511189758991E-2</v>
      </c>
      <c r="BA122" s="17">
        <v>0.335219336944308</v>
      </c>
      <c r="BB122" s="17">
        <v>2.5813888120049474E-2</v>
      </c>
      <c r="BC122" s="17">
        <v>0.40684232592741226</v>
      </c>
      <c r="BD122" s="17">
        <v>0.89673975895003211</v>
      </c>
      <c r="BE122" s="17">
        <v>11.847154832906845</v>
      </c>
      <c r="BF122" s="17">
        <v>-1.0000000000000011</v>
      </c>
      <c r="CU122" t="e">
        <v>#N/A</v>
      </c>
      <c r="CV122" t="e">
        <v>#N/A</v>
      </c>
    </row>
    <row r="123" spans="1:100" x14ac:dyDescent="0.25">
      <c r="A123">
        <v>240</v>
      </c>
      <c r="B123" t="s">
        <v>2895</v>
      </c>
      <c r="C123" s="48">
        <v>2</v>
      </c>
      <c r="D123" s="22">
        <v>1495.4415820312499</v>
      </c>
      <c r="E123" s="17">
        <v>74.193555164875335</v>
      </c>
      <c r="F123" s="17">
        <v>-18.500959004643558</v>
      </c>
      <c r="G123" s="17">
        <v>0.3273714560071927</v>
      </c>
      <c r="H123" s="17">
        <v>5.5234153980617213</v>
      </c>
      <c r="I123" s="17">
        <v>51.333510483991532</v>
      </c>
      <c r="J123" s="17">
        <v>11.027183515042815</v>
      </c>
      <c r="K123" s="17">
        <v>-1.0000000000000002</v>
      </c>
      <c r="L123" s="17">
        <v>-1.0000000000000002</v>
      </c>
      <c r="M123" s="17">
        <v>-1.0000000000000002</v>
      </c>
      <c r="N123" s="17">
        <v>0.23936526169828287</v>
      </c>
      <c r="O123" s="17">
        <v>-1.0000000000000002</v>
      </c>
      <c r="P123" s="17">
        <v>-1.0000000000000002</v>
      </c>
      <c r="Q123" s="17">
        <v>3.689274833912159</v>
      </c>
      <c r="R123" s="17">
        <v>-1.0000000000000002</v>
      </c>
      <c r="S123" s="17">
        <v>0.75459167132145555</v>
      </c>
      <c r="T123" s="17">
        <v>0.10106733878512381</v>
      </c>
      <c r="U123" s="17">
        <v>-2.299587163654096E-2</v>
      </c>
      <c r="V123" s="17">
        <v>-0.19781900807321365</v>
      </c>
      <c r="W123" s="17">
        <v>1.660358928824258</v>
      </c>
      <c r="X123" s="17">
        <v>-0.72346596937684604</v>
      </c>
      <c r="Y123" s="17">
        <v>6.3441746189422138E-2</v>
      </c>
      <c r="Z123" s="17">
        <v>29.547853325146274</v>
      </c>
      <c r="AA123" s="17">
        <v>0.2583613644459391</v>
      </c>
      <c r="AB123" s="17">
        <v>0.65938951977284366</v>
      </c>
      <c r="AC123" s="17">
        <v>12.783138194915178</v>
      </c>
      <c r="AD123" s="17">
        <v>0.30017498873728016</v>
      </c>
      <c r="AE123" s="17">
        <v>0.20126337574618219</v>
      </c>
      <c r="AF123" s="17">
        <v>44.976078564831965</v>
      </c>
      <c r="AG123" s="17">
        <v>-14.044322625414713</v>
      </c>
      <c r="AH123" s="17">
        <v>0.11575480536823554</v>
      </c>
      <c r="AI123" s="17">
        <v>0.17868328650052387</v>
      </c>
      <c r="AJ123" s="17">
        <v>0.33333333333333298</v>
      </c>
      <c r="AK123" s="17">
        <v>0.53410293135561426</v>
      </c>
      <c r="AL123" s="17">
        <v>0.63222398564756443</v>
      </c>
      <c r="AM123" s="17">
        <v>0.33333333333333298</v>
      </c>
      <c r="AN123" s="17">
        <v>0.20463817638410248</v>
      </c>
      <c r="AO123" s="17">
        <v>0.26256380354284176</v>
      </c>
      <c r="AP123" s="17">
        <v>0.33333333333333298</v>
      </c>
      <c r="AQ123" s="17">
        <v>5.6893842441739437</v>
      </c>
      <c r="AR123" s="17">
        <v>2.2444243630026963</v>
      </c>
      <c r="AS123" s="17">
        <v>2.5632983756969301</v>
      </c>
      <c r="AT123" s="17">
        <v>5.2916927872694979</v>
      </c>
      <c r="AU123" s="17">
        <v>-1.0000000000000002</v>
      </c>
      <c r="AV123" s="17">
        <v>-1.0000000000000002</v>
      </c>
      <c r="AW123" s="17">
        <v>-1.0000000000000002</v>
      </c>
      <c r="AX123" s="17">
        <v>-1.0000000000000002</v>
      </c>
      <c r="AY123" s="17">
        <v>-5.7106802117720071E-3</v>
      </c>
      <c r="AZ123" s="17">
        <v>0.42238415411124719</v>
      </c>
      <c r="BA123" s="17">
        <v>0.15799985016831722</v>
      </c>
      <c r="BB123" s="17">
        <v>0.23246923883242299</v>
      </c>
      <c r="BC123" s="17">
        <v>8.5849443477051049E-2</v>
      </c>
      <c r="BD123" s="17">
        <v>7.375301303909076</v>
      </c>
      <c r="BE123" s="17">
        <v>3.4461247709319958</v>
      </c>
      <c r="BF123" s="17">
        <v>-1.0000000000000002</v>
      </c>
      <c r="BG123" s="22">
        <v>141.41415860637255</v>
      </c>
    </row>
    <row r="124" spans="1:100" x14ac:dyDescent="0.25">
      <c r="A124">
        <v>244</v>
      </c>
      <c r="B124" t="s">
        <v>187</v>
      </c>
      <c r="C124" s="48">
        <v>2</v>
      </c>
      <c r="D124" s="22">
        <v>1543.4644238281251</v>
      </c>
      <c r="E124" s="17">
        <v>145.08206864417809</v>
      </c>
      <c r="F124" s="17">
        <v>95.859483160723187</v>
      </c>
      <c r="G124" s="17">
        <v>1.1222431184043833</v>
      </c>
      <c r="H124" s="17">
        <v>12.774031683291067</v>
      </c>
      <c r="I124" s="17">
        <v>107.00009130791729</v>
      </c>
      <c r="J124" s="17">
        <v>24.775897576145027</v>
      </c>
      <c r="K124" s="17">
        <v>-0.99999999999999856</v>
      </c>
      <c r="L124" s="17">
        <v>-0.99999999999999856</v>
      </c>
      <c r="M124" s="17">
        <v>-0.99999999999999856</v>
      </c>
      <c r="N124" s="17">
        <v>0.43744701795573854</v>
      </c>
      <c r="O124" s="17">
        <v>-0.99999999999999856</v>
      </c>
      <c r="P124" s="17">
        <v>-0.99999999999999856</v>
      </c>
      <c r="Q124" s="17">
        <v>5.8171406572380322</v>
      </c>
      <c r="R124" s="17">
        <v>-0.99999999999999856</v>
      </c>
      <c r="S124" s="17">
        <v>3.529762295661647</v>
      </c>
      <c r="T124" s="17">
        <v>0.41256251546654932</v>
      </c>
      <c r="U124" s="17">
        <v>0.91041278158828765</v>
      </c>
      <c r="V124" s="17">
        <v>1.0252481277837577</v>
      </c>
      <c r="W124" s="17">
        <v>7.8579903808426472</v>
      </c>
      <c r="X124" s="17">
        <v>6.9125839082097036</v>
      </c>
      <c r="Y124" s="17">
        <v>0.34369116797016452</v>
      </c>
      <c r="Z124" s="17">
        <v>55.279021439974464</v>
      </c>
      <c r="AA124" s="17">
        <v>2.1534322119526461</v>
      </c>
      <c r="AB124" s="17">
        <v>3.3909666433346932</v>
      </c>
      <c r="AC124" s="17">
        <v>44.144471788024973</v>
      </c>
      <c r="AD124" s="17">
        <v>2.6938882064725309</v>
      </c>
      <c r="AE124" s="17">
        <v>2.2058721313009353</v>
      </c>
      <c r="AF124" s="17">
        <v>95.767614029616681</v>
      </c>
      <c r="AG124" s="17">
        <v>72.735585736827389</v>
      </c>
      <c r="AH124" s="17">
        <v>0.7161409154460332</v>
      </c>
      <c r="AI124" s="17">
        <v>0.88901521329816346</v>
      </c>
      <c r="AJ124" s="17">
        <v>0.33333333333333298</v>
      </c>
      <c r="AK124" s="17">
        <v>1.3355283361349466</v>
      </c>
      <c r="AL124" s="17">
        <v>1.3321959430729575</v>
      </c>
      <c r="AM124" s="17">
        <v>0.33333333333333298</v>
      </c>
      <c r="AN124" s="17">
        <v>0.92711884033621694</v>
      </c>
      <c r="AO124" s="17">
        <v>1.0520410453068929</v>
      </c>
      <c r="AP124" s="17">
        <v>0.33333333333333298</v>
      </c>
      <c r="AQ124" s="17">
        <v>14.696464297246967</v>
      </c>
      <c r="AR124" s="17">
        <v>2.2444243630026963</v>
      </c>
      <c r="AS124" s="17">
        <v>14.028775337110801</v>
      </c>
      <c r="AT124" s="17">
        <v>13.313396859176471</v>
      </c>
      <c r="AU124" s="17">
        <v>-0.99999999999999856</v>
      </c>
      <c r="AV124" s="17">
        <v>-0.99999999999999856</v>
      </c>
      <c r="AW124" s="17">
        <v>-0.99999999999999856</v>
      </c>
      <c r="AX124" s="17">
        <v>-0.99999999999999856</v>
      </c>
      <c r="AY124" s="17">
        <v>0.1150324442730197</v>
      </c>
      <c r="AZ124" s="17">
        <v>-0.410327686443485</v>
      </c>
      <c r="BA124" s="17">
        <v>0.95851666586059014</v>
      </c>
      <c r="BB124" s="17">
        <v>-0.23127215914835741</v>
      </c>
      <c r="BC124" s="17">
        <v>0.52973164459469158</v>
      </c>
      <c r="BD124" s="17">
        <v>-4.9901142050041578</v>
      </c>
      <c r="BE124" s="17">
        <v>15.391975746945231</v>
      </c>
      <c r="BF124" s="17">
        <v>-0.99999999999999856</v>
      </c>
      <c r="BG124" s="22">
        <v>314.50216824083054</v>
      </c>
    </row>
    <row r="125" spans="1:100" x14ac:dyDescent="0.25">
      <c r="A125">
        <v>245</v>
      </c>
      <c r="B125" t="s">
        <v>188</v>
      </c>
      <c r="C125" s="48">
        <v>3</v>
      </c>
      <c r="D125" s="22">
        <v>1719.5097018933457</v>
      </c>
      <c r="E125" s="17">
        <v>169.68926194388803</v>
      </c>
      <c r="F125" s="17">
        <v>137.94355094025104</v>
      </c>
      <c r="G125" s="17">
        <v>1.1212097390357738</v>
      </c>
      <c r="H125" s="17">
        <v>7.8039700482605312</v>
      </c>
      <c r="I125" s="17">
        <v>117.17554731721069</v>
      </c>
      <c r="J125" s="17">
        <v>30.868029245667309</v>
      </c>
      <c r="K125" s="17">
        <v>-0.99999999999999867</v>
      </c>
      <c r="L125" s="17">
        <v>-0.99999999999999867</v>
      </c>
      <c r="M125" s="17">
        <v>-0.99999999999999867</v>
      </c>
      <c r="N125" s="17">
        <v>0.28217867887904835</v>
      </c>
      <c r="O125" s="17">
        <v>-0.99999999999999867</v>
      </c>
      <c r="P125" s="17">
        <v>-0.99999999999999867</v>
      </c>
      <c r="Q125" s="17">
        <v>4.203490531750143</v>
      </c>
      <c r="R125" s="17">
        <v>-0.99999999999999867</v>
      </c>
      <c r="S125" s="17">
        <v>1.7999040830486526</v>
      </c>
      <c r="T125" s="17">
        <v>0.1184047379406083</v>
      </c>
      <c r="U125" s="17">
        <v>3.3567520654321191E-4</v>
      </c>
      <c r="V125" s="17">
        <v>1.9086257267307359E-2</v>
      </c>
      <c r="W125" s="17">
        <v>3.6004795165103909</v>
      </c>
      <c r="X125" s="17">
        <v>1.4246761667545464</v>
      </c>
      <c r="Y125" s="17">
        <v>-2.091113193117116E-2</v>
      </c>
      <c r="Z125" s="17">
        <v>33.839924627327868</v>
      </c>
      <c r="AA125" s="17">
        <v>1.9080233190172966</v>
      </c>
      <c r="AB125" s="17">
        <v>3.5087716452498556</v>
      </c>
      <c r="AC125" s="17">
        <v>64.454662679697336</v>
      </c>
      <c r="AD125" s="17">
        <v>0.22610096578455352</v>
      </c>
      <c r="AE125" s="17">
        <v>2.7545626360925293</v>
      </c>
      <c r="AF125" s="17">
        <v>104.55792158836761</v>
      </c>
      <c r="AG125" s="17">
        <v>102.47733843350478</v>
      </c>
      <c r="AH125" s="17">
        <v>0.25222578675835405</v>
      </c>
      <c r="AI125" s="17">
        <v>0.37240674029625653</v>
      </c>
      <c r="AJ125" s="17">
        <v>0.33333333333333298</v>
      </c>
      <c r="AK125" s="17">
        <v>1.1420091916934856</v>
      </c>
      <c r="AL125" s="17">
        <v>0.94031315070296162</v>
      </c>
      <c r="AM125" s="17">
        <v>0.33333333333333298</v>
      </c>
      <c r="AN125" s="17">
        <v>1.2740940992267988</v>
      </c>
      <c r="AO125" s="17">
        <v>1.2108052547693999</v>
      </c>
      <c r="AP125" s="17">
        <v>0.33333333333333298</v>
      </c>
      <c r="AQ125" s="17">
        <v>12.617625728843089</v>
      </c>
      <c r="AR125" s="17">
        <v>1.0162266910132316</v>
      </c>
      <c r="AS125" s="17">
        <v>18.43171063771921</v>
      </c>
      <c r="AT125" s="17">
        <v>11.420091916934856</v>
      </c>
      <c r="AU125" s="17">
        <v>-0.99999999999999867</v>
      </c>
      <c r="AV125" s="17">
        <v>-0.99999999999999867</v>
      </c>
      <c r="AW125" s="17">
        <v>-0.99999999999999867</v>
      </c>
      <c r="AX125" s="17">
        <v>-0.99999999999999867</v>
      </c>
      <c r="AY125" s="17">
        <v>0.14035105392305894</v>
      </c>
      <c r="AZ125" s="17">
        <v>9.3786162055291087E-3</v>
      </c>
      <c r="BA125" s="17">
        <v>0.12715849372131244</v>
      </c>
      <c r="BB125" s="17">
        <v>2.7484511980005698E-3</v>
      </c>
      <c r="BC125" s="17">
        <v>0.52823691456572064</v>
      </c>
      <c r="BD125" s="17">
        <v>0.11560436097765764</v>
      </c>
      <c r="BE125" s="17">
        <v>13.841715332749587</v>
      </c>
      <c r="BF125" s="17">
        <v>-0.99999999999999867</v>
      </c>
      <c r="CU125" t="e">
        <v>#N/A</v>
      </c>
      <c r="CV125" t="e">
        <v>#N/A</v>
      </c>
    </row>
    <row r="126" spans="1:100" x14ac:dyDescent="0.25">
      <c r="A126">
        <v>246</v>
      </c>
      <c r="B126" t="s">
        <v>189</v>
      </c>
      <c r="C126" s="48">
        <v>2</v>
      </c>
      <c r="D126" s="22">
        <v>1552.4900585937501</v>
      </c>
      <c r="E126" s="17">
        <v>79.129367292197372</v>
      </c>
      <c r="F126" s="17">
        <v>-10.538291576294499</v>
      </c>
      <c r="G126" s="17">
        <v>0.38271663110485044</v>
      </c>
      <c r="H126" s="17">
        <v>6.0282599495226936</v>
      </c>
      <c r="I126" s="17">
        <v>55.209452737985984</v>
      </c>
      <c r="J126" s="17">
        <v>11.984476400267225</v>
      </c>
      <c r="K126" s="17">
        <v>-1.0000000000000002</v>
      </c>
      <c r="L126" s="17">
        <v>-1.0000000000000002</v>
      </c>
      <c r="M126" s="17">
        <v>-1.0000000000000002</v>
      </c>
      <c r="N126" s="17">
        <v>0.25315726108930203</v>
      </c>
      <c r="O126" s="17">
        <v>-1.0000000000000002</v>
      </c>
      <c r="P126" s="17">
        <v>-1.0000000000000002</v>
      </c>
      <c r="Q126" s="17">
        <v>3.8374334765553342</v>
      </c>
      <c r="R126" s="17">
        <v>-1.0000000000000002</v>
      </c>
      <c r="S126" s="17">
        <v>0.94782073130175104</v>
      </c>
      <c r="T126" s="17">
        <v>0.1227560665522168</v>
      </c>
      <c r="U126" s="17">
        <v>4.1995331087431739E-2</v>
      </c>
      <c r="V126" s="17">
        <v>-0.11265951882176485</v>
      </c>
      <c r="W126" s="17">
        <v>2.0918864497176997</v>
      </c>
      <c r="X126" s="17">
        <v>-0.19178452000307711</v>
      </c>
      <c r="Y126" s="17">
        <v>8.2954900391819755E-2</v>
      </c>
      <c r="Z126" s="17">
        <v>31.33945827491592</v>
      </c>
      <c r="AA126" s="17">
        <v>0.39031100215401499</v>
      </c>
      <c r="AB126" s="17">
        <v>0.84958325965326176</v>
      </c>
      <c r="AC126" s="17">
        <v>14.966759251139727</v>
      </c>
      <c r="AD126" s="17">
        <v>0.46684400392093595</v>
      </c>
      <c r="AE126" s="17">
        <v>0.34083989838114948</v>
      </c>
      <c r="AF126" s="17">
        <v>48.512582074467382</v>
      </c>
      <c r="AG126" s="17">
        <v>-8.0020274342860631</v>
      </c>
      <c r="AH126" s="17">
        <v>0.1575583768885061</v>
      </c>
      <c r="AI126" s="17">
        <v>0.22814214473621644</v>
      </c>
      <c r="AJ126" s="17">
        <v>0.33333333333333298</v>
      </c>
      <c r="AK126" s="17">
        <v>0.58990442919924913</v>
      </c>
      <c r="AL126" s="17">
        <v>0.68096150187795246</v>
      </c>
      <c r="AM126" s="17">
        <v>0.33333333333333298</v>
      </c>
      <c r="AN126" s="17">
        <v>0.25494292461290674</v>
      </c>
      <c r="AO126" s="17">
        <v>0.3175333769319279</v>
      </c>
      <c r="AP126" s="17">
        <v>0.33333333333333298</v>
      </c>
      <c r="AQ126" s="17">
        <v>6.3165275255843847</v>
      </c>
      <c r="AR126" s="17">
        <v>2.2444243630026963</v>
      </c>
      <c r="AS126" s="17">
        <v>3.3616144561744945</v>
      </c>
      <c r="AT126" s="17">
        <v>5.8502264945882034</v>
      </c>
      <c r="AU126" s="17">
        <v>-1.0000000000000002</v>
      </c>
      <c r="AV126" s="17">
        <v>-1.0000000000000002</v>
      </c>
      <c r="AW126" s="17">
        <v>-1.0000000000000002</v>
      </c>
      <c r="AX126" s="17">
        <v>-1.0000000000000002</v>
      </c>
      <c r="AY126" s="17">
        <v>2.6963994245754602E-3</v>
      </c>
      <c r="AZ126" s="17">
        <v>0.36440425018259837</v>
      </c>
      <c r="BA126" s="17">
        <v>0.21373808494132834</v>
      </c>
      <c r="BB126" s="17">
        <v>0.20017993970975043</v>
      </c>
      <c r="BC126" s="17">
        <v>0.11675599016346913</v>
      </c>
      <c r="BD126" s="17">
        <v>6.5143244709544712</v>
      </c>
      <c r="BE126" s="17">
        <v>4.277888243244095</v>
      </c>
      <c r="BF126" s="17">
        <v>-1.0000000000000002</v>
      </c>
      <c r="BG126" s="22">
        <v>2372.4670370935783</v>
      </c>
    </row>
    <row r="127" spans="1:100" x14ac:dyDescent="0.25">
      <c r="A127">
        <v>247</v>
      </c>
      <c r="B127" t="s">
        <v>190</v>
      </c>
      <c r="C127" s="48">
        <v>3</v>
      </c>
      <c r="D127" s="22">
        <v>1588.5506665782873</v>
      </c>
      <c r="E127" s="17">
        <v>135.62637361390699</v>
      </c>
      <c r="F127" s="17">
        <v>101.48045835033315</v>
      </c>
      <c r="G127" s="17">
        <v>0.99557975770812712</v>
      </c>
      <c r="H127" s="17">
        <v>9.825017687644845</v>
      </c>
      <c r="I127" s="17">
        <v>93.051829161397904</v>
      </c>
      <c r="J127" s="17">
        <v>26.92665010866153</v>
      </c>
      <c r="K127" s="17">
        <v>-0.99999999999999856</v>
      </c>
      <c r="L127" s="17">
        <v>-0.99999999999999856</v>
      </c>
      <c r="M127" s="17">
        <v>-0.99999999999999856</v>
      </c>
      <c r="N127" s="17">
        <v>0.39712970967253214</v>
      </c>
      <c r="O127" s="17">
        <v>-0.99999999999999856</v>
      </c>
      <c r="P127" s="17">
        <v>-0.99999999999999856</v>
      </c>
      <c r="Q127" s="17">
        <v>5.2868927204786109</v>
      </c>
      <c r="R127" s="17">
        <v>-0.99999999999999856</v>
      </c>
      <c r="S127" s="17">
        <v>1.8913567263034987</v>
      </c>
      <c r="T127" s="17">
        <v>0.21855829503620108</v>
      </c>
      <c r="U127" s="17">
        <v>0.37770575727961753</v>
      </c>
      <c r="V127" s="17">
        <v>0.72739784685323849</v>
      </c>
      <c r="W127" s="17">
        <v>4.538124967166234</v>
      </c>
      <c r="X127" s="17">
        <v>6.4178314883888525</v>
      </c>
      <c r="Y127" s="17">
        <v>0.32338772929049925</v>
      </c>
      <c r="Z127" s="17">
        <v>46.287645897653015</v>
      </c>
      <c r="AA127" s="17">
        <v>3.0170562617295782</v>
      </c>
      <c r="AB127" s="17">
        <v>1.5100686225105286</v>
      </c>
      <c r="AC127" s="17">
        <v>33.966726611082976</v>
      </c>
      <c r="AD127" s="17">
        <v>4.8108737912160926</v>
      </c>
      <c r="AE127" s="17">
        <v>-0.29182451552393374</v>
      </c>
      <c r="AF127" s="17">
        <v>81.472616615722643</v>
      </c>
      <c r="AG127" s="17">
        <v>57.288461583144233</v>
      </c>
      <c r="AH127" s="17">
        <v>1.1530063093663865</v>
      </c>
      <c r="AI127" s="17">
        <v>0.99848067211406744</v>
      </c>
      <c r="AJ127" s="17">
        <v>0.33333333333333298</v>
      </c>
      <c r="AK127" s="17">
        <v>1.0758746383718318</v>
      </c>
      <c r="AL127" s="17">
        <v>0.75952204119228572</v>
      </c>
      <c r="AM127" s="17">
        <v>0.33333333333333298</v>
      </c>
      <c r="AN127" s="17">
        <v>0.61148823366282612</v>
      </c>
      <c r="AO127" s="17">
        <v>0.55783979582870846</v>
      </c>
      <c r="AP127" s="17">
        <v>0.33333333333333298</v>
      </c>
      <c r="AQ127" s="17">
        <v>11.579212545675304</v>
      </c>
      <c r="AR127" s="17">
        <v>2.4719205836106406</v>
      </c>
      <c r="AS127" s="17">
        <v>12.839711075197588</v>
      </c>
      <c r="AT127" s="17">
        <v>11.615018449853295</v>
      </c>
      <c r="AU127" s="17">
        <v>-0.99999999999999856</v>
      </c>
      <c r="AV127" s="17">
        <v>-0.99999999999999856</v>
      </c>
      <c r="AW127" s="17">
        <v>-0.99999999999999856</v>
      </c>
      <c r="AX127" s="17">
        <v>-0.99999999999999856</v>
      </c>
      <c r="AY127" s="17">
        <v>7.1059609072530686E-2</v>
      </c>
      <c r="AZ127" s="17">
        <v>2.2092296991363843E-3</v>
      </c>
      <c r="BA127" s="17">
        <v>0.49744044311471791</v>
      </c>
      <c r="BB127" s="17">
        <v>6.208414405908718E-2</v>
      </c>
      <c r="BC127" s="17">
        <v>0.13291909659998255</v>
      </c>
      <c r="BD127" s="17">
        <v>1.5631497499728597</v>
      </c>
      <c r="BE127" s="17">
        <v>5.8101796305731543</v>
      </c>
      <c r="BF127" s="17">
        <v>-0.99999999999999856</v>
      </c>
      <c r="CU127" t="e">
        <v>#N/A</v>
      </c>
      <c r="CV127" t="e">
        <v>#N/A</v>
      </c>
    </row>
    <row r="128" spans="1:100" x14ac:dyDescent="0.25">
      <c r="A128">
        <v>250</v>
      </c>
      <c r="B128" t="s">
        <v>2896</v>
      </c>
      <c r="C128" s="48">
        <v>3</v>
      </c>
      <c r="D128" s="22">
        <v>1539.8129887234809</v>
      </c>
      <c r="E128" s="17">
        <v>80.426598391859372</v>
      </c>
      <c r="F128" s="17">
        <v>-45.6618384698764</v>
      </c>
      <c r="G128" s="17">
        <v>0.32004404947988052</v>
      </c>
      <c r="H128" s="17">
        <v>5.5914743174972479</v>
      </c>
      <c r="I128" s="17">
        <v>57.016662100420369</v>
      </c>
      <c r="J128" s="17">
        <v>15.323813574152917</v>
      </c>
      <c r="K128" s="17">
        <v>-0.99999999999999889</v>
      </c>
      <c r="L128" s="17">
        <v>-0.99999999999999889</v>
      </c>
      <c r="M128" s="17">
        <v>-0.99999999999999889</v>
      </c>
      <c r="N128" s="17">
        <v>0.18999309212766036</v>
      </c>
      <c r="O128" s="17">
        <v>-0.99999999999999889</v>
      </c>
      <c r="P128" s="17">
        <v>-0.99999999999999889</v>
      </c>
      <c r="Q128" s="17">
        <v>4.2520219137482256</v>
      </c>
      <c r="R128" s="17">
        <v>-0.99999999999999889</v>
      </c>
      <c r="S128" s="17">
        <v>1.1300890679669364</v>
      </c>
      <c r="T128" s="17">
        <v>0.11386781301414038</v>
      </c>
      <c r="U128" s="17">
        <v>-0.46036286609242549</v>
      </c>
      <c r="V128" s="17">
        <v>0.15858131509158299</v>
      </c>
      <c r="W128" s="17">
        <v>1.3394524037490214</v>
      </c>
      <c r="X128" s="17">
        <v>-4.5426337559756638</v>
      </c>
      <c r="Y128" s="17">
        <v>0.1692200940063652</v>
      </c>
      <c r="Z128" s="17">
        <v>40.588723370168353</v>
      </c>
      <c r="AA128" s="17">
        <v>2.6509719161607728</v>
      </c>
      <c r="AB128" s="17">
        <v>2.1028452564805158</v>
      </c>
      <c r="AC128" s="17">
        <v>3.4464649701816437</v>
      </c>
      <c r="AD128" s="17">
        <v>1.5568367630074362</v>
      </c>
      <c r="AE128" s="17">
        <v>0.14503629326542167</v>
      </c>
      <c r="AF128" s="17">
        <v>46.283069890095916</v>
      </c>
      <c r="AG128" s="17">
        <v>-35.833880661897155</v>
      </c>
      <c r="AH128" s="17">
        <v>0.57518846372360011</v>
      </c>
      <c r="AI128" s="17">
        <v>0.44398688451541929</v>
      </c>
      <c r="AJ128" s="17">
        <v>0.33333333333333298</v>
      </c>
      <c r="AK128" s="17">
        <v>0.69566817743291021</v>
      </c>
      <c r="AL128" s="17">
        <v>1.0572335693604296</v>
      </c>
      <c r="AM128" s="17">
        <v>0.33333333333333298</v>
      </c>
      <c r="AN128" s="17">
        <v>0.37216740870285908</v>
      </c>
      <c r="AO128" s="17">
        <v>0.64549798818903692</v>
      </c>
      <c r="AP128" s="17">
        <v>0.33333333333333298</v>
      </c>
      <c r="AQ128" s="17">
        <v>10.733592210324433</v>
      </c>
      <c r="AR128" s="17">
        <v>2.8036654116557131</v>
      </c>
      <c r="AS128" s="17">
        <v>5.563466388168103</v>
      </c>
      <c r="AT128" s="17">
        <v>6.9566817743290992</v>
      </c>
      <c r="AU128" s="17">
        <v>-0.99999999999999889</v>
      </c>
      <c r="AV128" s="17">
        <v>-0.99999999999999889</v>
      </c>
      <c r="AW128" s="17">
        <v>-0.99999999999999889</v>
      </c>
      <c r="AX128" s="17">
        <v>-0.99999999999999889</v>
      </c>
      <c r="AY128" s="17">
        <v>8.3951990947887745E-2</v>
      </c>
      <c r="AZ128" s="17">
        <v>0.25589696397380846</v>
      </c>
      <c r="BA128" s="17">
        <v>6.3506423538202239E-2</v>
      </c>
      <c r="BB128" s="17">
        <v>0.40482145595284308</v>
      </c>
      <c r="BC128" s="17">
        <v>8.7084651283914224E-2</v>
      </c>
      <c r="BD128" s="17">
        <v>11.400021218690114</v>
      </c>
      <c r="BE128" s="17">
        <v>2.4946483997888667</v>
      </c>
      <c r="BF128" s="17">
        <v>-0.99999999999999889</v>
      </c>
      <c r="CU128" t="e">
        <v>#N/A</v>
      </c>
      <c r="CV128" t="e">
        <v>#N/A</v>
      </c>
    </row>
    <row r="129" spans="1:100" x14ac:dyDescent="0.25">
      <c r="A129">
        <v>253</v>
      </c>
      <c r="B129" t="s">
        <v>191</v>
      </c>
      <c r="C129" s="48">
        <v>2</v>
      </c>
      <c r="D129" s="22">
        <v>1474.8162304687501</v>
      </c>
      <c r="E129" s="17">
        <v>64.762951850383118</v>
      </c>
      <c r="F129" s="17">
        <v>-33.714819642959625</v>
      </c>
      <c r="G129" s="17">
        <v>0.2216262659040385</v>
      </c>
      <c r="H129" s="17">
        <v>4.5588347824509965</v>
      </c>
      <c r="I129" s="17">
        <v>43.927946227409436</v>
      </c>
      <c r="J129" s="17">
        <v>9.1981330521283606</v>
      </c>
      <c r="K129" s="17">
        <v>-1.0000000000000004</v>
      </c>
      <c r="L129" s="17">
        <v>-1.0000000000000004</v>
      </c>
      <c r="M129" s="17">
        <v>-1.0000000000000004</v>
      </c>
      <c r="N129" s="17">
        <v>0.2130135951811481</v>
      </c>
      <c r="O129" s="17">
        <v>-1.0000000000000004</v>
      </c>
      <c r="P129" s="17">
        <v>-1.0000000000000004</v>
      </c>
      <c r="Q129" s="17">
        <v>3.4061957072478561</v>
      </c>
      <c r="R129" s="17">
        <v>-1.0000000000000004</v>
      </c>
      <c r="S129" s="17">
        <v>0.38539880771562884</v>
      </c>
      <c r="T129" s="17">
        <v>5.9627797998055773E-2</v>
      </c>
      <c r="U129" s="17">
        <v>-0.14717123245078439</v>
      </c>
      <c r="V129" s="17">
        <v>-0.36052888050729837</v>
      </c>
      <c r="W129" s="17">
        <v>0.83586140666263686</v>
      </c>
      <c r="X129" s="17">
        <v>-1.7393224706733639</v>
      </c>
      <c r="Y129" s="17">
        <v>2.615896233330918E-2</v>
      </c>
      <c r="Z129" s="17">
        <v>26.12472555169812</v>
      </c>
      <c r="AA129" s="17">
        <v>6.2519529414605257E-3</v>
      </c>
      <c r="AB129" s="17">
        <v>0.2959960867482575</v>
      </c>
      <c r="AC129" s="17">
        <v>8.6110053342588646</v>
      </c>
      <c r="AD129" s="17">
        <v>-1.8270958245496072E-2</v>
      </c>
      <c r="AE129" s="17">
        <v>-6.541833397699226E-2</v>
      </c>
      <c r="AF129" s="17">
        <v>38.219062523831205</v>
      </c>
      <c r="AG129" s="17">
        <v>-25.589026432347183</v>
      </c>
      <c r="AH129" s="17">
        <v>3.5882863331703901E-2</v>
      </c>
      <c r="AI129" s="17">
        <v>8.4184780403293941E-2</v>
      </c>
      <c r="AJ129" s="17">
        <v>0.33333333333333298</v>
      </c>
      <c r="AK129" s="17">
        <v>0.42748586876426908</v>
      </c>
      <c r="AL129" s="17">
        <v>0.53910371075740415</v>
      </c>
      <c r="AM129" s="17">
        <v>0.33333333333333298</v>
      </c>
      <c r="AN129" s="17">
        <v>0.10852347162149442</v>
      </c>
      <c r="AO129" s="17">
        <v>0.15753625637795432</v>
      </c>
      <c r="AP129" s="17">
        <v>0.33333333333333298</v>
      </c>
      <c r="AQ129" s="17">
        <v>4.4911337119885335</v>
      </c>
      <c r="AR129" s="17">
        <v>2.2444243630026963</v>
      </c>
      <c r="AS129" s="17">
        <v>1.0379967474421177</v>
      </c>
      <c r="AT129" s="17">
        <v>4.2245310526608453</v>
      </c>
      <c r="AU129" s="17">
        <v>-1.0000000000000004</v>
      </c>
      <c r="AV129" s="17">
        <v>-1.0000000000000004</v>
      </c>
      <c r="AW129" s="17">
        <v>-1.0000000000000004</v>
      </c>
      <c r="AX129" s="17">
        <v>-1.0000000000000004</v>
      </c>
      <c r="AY129" s="17">
        <v>-2.177365648367368E-2</v>
      </c>
      <c r="AZ129" s="17">
        <v>0.533163385584978</v>
      </c>
      <c r="BA129" s="17">
        <v>5.1503661084334296E-2</v>
      </c>
      <c r="BB129" s="17">
        <v>0.29416274812207233</v>
      </c>
      <c r="BC129" s="17">
        <v>2.679788841339012E-2</v>
      </c>
      <c r="BD129" s="17">
        <v>9.020325621106501</v>
      </c>
      <c r="BE129" s="17">
        <v>1.8569169249850979</v>
      </c>
      <c r="BF129" s="17">
        <v>-1.0000000000000004</v>
      </c>
      <c r="BG129" s="22">
        <v>47.309666379354894</v>
      </c>
    </row>
    <row r="130" spans="1:100" x14ac:dyDescent="0.25">
      <c r="A130">
        <v>254</v>
      </c>
      <c r="B130" t="s">
        <v>192</v>
      </c>
      <c r="C130" s="48">
        <v>2</v>
      </c>
      <c r="D130" s="22">
        <v>1831.4367089843749</v>
      </c>
      <c r="E130" s="17">
        <v>222.75202918822998</v>
      </c>
      <c r="F130" s="17">
        <v>221.16005154374812</v>
      </c>
      <c r="G130" s="17">
        <v>1.9931550281879085</v>
      </c>
      <c r="H130" s="17">
        <v>20.718267683644591</v>
      </c>
      <c r="I130" s="17">
        <v>167.99193503558908</v>
      </c>
      <c r="J130" s="17">
        <v>39.839862473208953</v>
      </c>
      <c r="K130" s="17">
        <v>-0.99999999999999656</v>
      </c>
      <c r="L130" s="17">
        <v>-0.99999999999999656</v>
      </c>
      <c r="M130" s="17">
        <v>-0.99999999999999656</v>
      </c>
      <c r="N130" s="17">
        <v>0.65447797879687708</v>
      </c>
      <c r="O130" s="17">
        <v>-0.99999999999999656</v>
      </c>
      <c r="P130" s="17">
        <v>-0.99999999999999656</v>
      </c>
      <c r="Q130" s="17">
        <v>8.148565685483419</v>
      </c>
      <c r="R130" s="17">
        <v>-0.99999999999999656</v>
      </c>
      <c r="S130" s="17">
        <v>6.5704156020460109</v>
      </c>
      <c r="T130" s="17">
        <v>0.75385642748478676</v>
      </c>
      <c r="U130" s="17">
        <v>1.9331146229608838</v>
      </c>
      <c r="V130" s="17">
        <v>2.3653182113872635</v>
      </c>
      <c r="W130" s="17">
        <v>14.648509277608458</v>
      </c>
      <c r="X130" s="17">
        <v>15.279125447802347</v>
      </c>
      <c r="Y130" s="17">
        <v>0.65075024515844404</v>
      </c>
      <c r="Z130" s="17">
        <v>83.471724518937776</v>
      </c>
      <c r="AA130" s="17">
        <v>4.2297922698766115</v>
      </c>
      <c r="AB130" s="17">
        <v>6.3838561397695148</v>
      </c>
      <c r="AC130" s="17">
        <v>78.50594197877561</v>
      </c>
      <c r="AD130" s="17">
        <v>5.3165925354264036</v>
      </c>
      <c r="AE130" s="17">
        <v>4.402248882742585</v>
      </c>
      <c r="AF130" s="17">
        <v>151.41804823816375</v>
      </c>
      <c r="AG130" s="17">
        <v>167.81716846009476</v>
      </c>
      <c r="AH130" s="17">
        <v>1.37396209397243</v>
      </c>
      <c r="AI130" s="17">
        <v>1.6673000160068749</v>
      </c>
      <c r="AJ130" s="17">
        <v>0.33333333333333298</v>
      </c>
      <c r="AK130" s="17">
        <v>2.2136209425821907</v>
      </c>
      <c r="AL130" s="17">
        <v>2.0991297049305317</v>
      </c>
      <c r="AM130" s="17">
        <v>0.33333333333333298</v>
      </c>
      <c r="AN130" s="17">
        <v>1.7187145715597951</v>
      </c>
      <c r="AO130" s="17">
        <v>1.9170424850132552</v>
      </c>
      <c r="AP130" s="17">
        <v>0.33333333333333298</v>
      </c>
      <c r="AQ130" s="17">
        <v>24.565193630152979</v>
      </c>
      <c r="AR130" s="17">
        <v>2.2444243630026963</v>
      </c>
      <c r="AS130" s="17">
        <v>26.591080561239337</v>
      </c>
      <c r="AT130" s="17">
        <v>22.10248564353904</v>
      </c>
      <c r="AU130" s="17">
        <v>-0.99999999999999656</v>
      </c>
      <c r="AV130" s="17">
        <v>-0.99999999999999656</v>
      </c>
      <c r="AW130" s="17">
        <v>-0.99999999999999656</v>
      </c>
      <c r="AX130" s="17">
        <v>-0.99999999999999656</v>
      </c>
      <c r="AY130" s="17">
        <v>0.24732628504367474</v>
      </c>
      <c r="AZ130" s="17">
        <v>-1.3226997002724172</v>
      </c>
      <c r="BA130" s="17">
        <v>1.8356137643605097</v>
      </c>
      <c r="BB130" s="17">
        <v>-0.7393767069228997</v>
      </c>
      <c r="BC130" s="17">
        <v>1.016077194174879</v>
      </c>
      <c r="BD130" s="17">
        <v>-18.538449295547579</v>
      </c>
      <c r="BE130" s="17">
        <v>28.480609270667941</v>
      </c>
      <c r="BF130" s="17">
        <v>-0.99999999999999656</v>
      </c>
      <c r="BG130" s="22">
        <v>3772.756896076643</v>
      </c>
    </row>
    <row r="131" spans="1:100" x14ac:dyDescent="0.25">
      <c r="A131">
        <v>256</v>
      </c>
      <c r="B131" t="s">
        <v>193</v>
      </c>
      <c r="C131" s="48">
        <v>2</v>
      </c>
      <c r="D131" s="22">
        <v>1484.0250878906249</v>
      </c>
      <c r="E131" s="17">
        <v>72.28573810978213</v>
      </c>
      <c r="F131" s="17">
        <v>-21.578732698611454</v>
      </c>
      <c r="G131" s="17">
        <v>0.30597913672017013</v>
      </c>
      <c r="H131" s="17">
        <v>5.3282801253643211</v>
      </c>
      <c r="I131" s="17">
        <v>49.835360119678739</v>
      </c>
      <c r="J131" s="17">
        <v>10.657165441818174</v>
      </c>
      <c r="K131" s="17">
        <v>-1.0000000000000002</v>
      </c>
      <c r="L131" s="17">
        <v>-1.0000000000000002</v>
      </c>
      <c r="M131" s="17">
        <v>-1.0000000000000002</v>
      </c>
      <c r="N131" s="17">
        <v>0.2340343027834634</v>
      </c>
      <c r="O131" s="17">
        <v>-1.0000000000000002</v>
      </c>
      <c r="P131" s="17">
        <v>-1.0000000000000002</v>
      </c>
      <c r="Q131" s="17">
        <v>3.6320077463482998</v>
      </c>
      <c r="R131" s="17">
        <v>-1.0000000000000002</v>
      </c>
      <c r="S131" s="17">
        <v>0.67990371994473908</v>
      </c>
      <c r="T131" s="17">
        <v>9.2684093298877224E-2</v>
      </c>
      <c r="U131" s="17">
        <v>-4.8116626193114326E-2</v>
      </c>
      <c r="V131" s="17">
        <v>-0.23073531886583881</v>
      </c>
      <c r="W131" s="17">
        <v>1.4935625551240961</v>
      </c>
      <c r="X131" s="17">
        <v>-0.92897438639641627</v>
      </c>
      <c r="Y131" s="17">
        <v>5.5899415276961767E-2</v>
      </c>
      <c r="Z131" s="17">
        <v>28.855352397033677</v>
      </c>
      <c r="AA131" s="17">
        <v>0.20735946997767912</v>
      </c>
      <c r="AB131" s="17">
        <v>0.585874796895275</v>
      </c>
      <c r="AC131" s="17">
        <v>11.939113060760388</v>
      </c>
      <c r="AD131" s="17">
        <v>0.23575317090454068</v>
      </c>
      <c r="AE131" s="17">
        <v>0.14731349606993349</v>
      </c>
      <c r="AF131" s="17">
        <v>43.60912991746924</v>
      </c>
      <c r="AG131" s="17">
        <v>-16.37982355620019</v>
      </c>
      <c r="AH131" s="17">
        <v>9.9596660638879397E-2</v>
      </c>
      <c r="AI131" s="17">
        <v>0.15956617854879027</v>
      </c>
      <c r="AJ131" s="17">
        <v>0.33333333333333298</v>
      </c>
      <c r="AK131" s="17">
        <v>0.51253423170909962</v>
      </c>
      <c r="AL131" s="17">
        <v>0.61338569474655635</v>
      </c>
      <c r="AM131" s="17">
        <v>0.33333333333333298</v>
      </c>
      <c r="AN131" s="17">
        <v>0.18519411041331094</v>
      </c>
      <c r="AO131" s="17">
        <v>0.2413166638791619</v>
      </c>
      <c r="AP131" s="17">
        <v>0.33333333333333298</v>
      </c>
      <c r="AQ131" s="17">
        <v>5.4469773985732148</v>
      </c>
      <c r="AR131" s="17">
        <v>2.2444243630026963</v>
      </c>
      <c r="AS131" s="17">
        <v>2.254728885124242</v>
      </c>
      <c r="AT131" s="17">
        <v>5.0758052888842631</v>
      </c>
      <c r="AU131" s="17">
        <v>-1.0000000000000002</v>
      </c>
      <c r="AV131" s="17">
        <v>-1.0000000000000002</v>
      </c>
      <c r="AW131" s="17">
        <v>-1.0000000000000002</v>
      </c>
      <c r="AX131" s="17">
        <v>-1.0000000000000002</v>
      </c>
      <c r="AY131" s="17">
        <v>-8.9602305390557632E-3</v>
      </c>
      <c r="AZ131" s="17">
        <v>0.44479486317276828</v>
      </c>
      <c r="BA131" s="17">
        <v>0.13645560330930351</v>
      </c>
      <c r="BB131" s="17">
        <v>0.24494987504267179</v>
      </c>
      <c r="BC131" s="17">
        <v>7.3903276288881714E-2</v>
      </c>
      <c r="BD131" s="17">
        <v>7.7080907706836399</v>
      </c>
      <c r="BE131" s="17">
        <v>3.1246270118303903</v>
      </c>
      <c r="BF131" s="17">
        <v>-1.0000000000000002</v>
      </c>
      <c r="BG131" s="22">
        <v>22.332061226450378</v>
      </c>
    </row>
    <row r="132" spans="1:100" x14ac:dyDescent="0.25">
      <c r="A132">
        <v>263</v>
      </c>
      <c r="B132" t="s">
        <v>194</v>
      </c>
      <c r="C132" s="48">
        <v>3</v>
      </c>
      <c r="D132" s="22">
        <v>1607.3666373060341</v>
      </c>
      <c r="E132" s="17">
        <v>122.52006633865037</v>
      </c>
      <c r="F132" s="17">
        <v>89.637282781478959</v>
      </c>
      <c r="G132" s="17">
        <v>0.61158184901838575</v>
      </c>
      <c r="H132" s="17">
        <v>9.3083369935528157</v>
      </c>
      <c r="I132" s="17">
        <v>96.385159242492563</v>
      </c>
      <c r="J132" s="17">
        <v>13.178528948587061</v>
      </c>
      <c r="K132" s="17">
        <v>-1.0000000000000002</v>
      </c>
      <c r="L132" s="17">
        <v>-1.0000000000000002</v>
      </c>
      <c r="M132" s="17">
        <v>-1.0000000000000002</v>
      </c>
      <c r="N132" s="17">
        <v>0.27048284559056146</v>
      </c>
      <c r="O132" s="17">
        <v>-1.0000000000000002</v>
      </c>
      <c r="P132" s="17">
        <v>-1.0000000000000002</v>
      </c>
      <c r="Q132" s="17">
        <v>3.5439796307124607</v>
      </c>
      <c r="R132" s="17">
        <v>-1.0000000000000002</v>
      </c>
      <c r="S132" s="17">
        <v>1.5046841480808695</v>
      </c>
      <c r="T132" s="17">
        <v>9.3644195630921634E-2</v>
      </c>
      <c r="U132" s="17">
        <v>1.3774945333393067</v>
      </c>
      <c r="V132" s="17">
        <v>-0.19462682479152277</v>
      </c>
      <c r="W132" s="17">
        <v>5.7643573628403528</v>
      </c>
      <c r="X132" s="17">
        <v>8.3192756062365056</v>
      </c>
      <c r="Y132" s="17">
        <v>-9.9390992496400932E-2</v>
      </c>
      <c r="Z132" s="17">
        <v>48.378127456762449</v>
      </c>
      <c r="AA132" s="17">
        <v>1.3647200921740499</v>
      </c>
      <c r="AB132" s="17">
        <v>3.5600528404929088</v>
      </c>
      <c r="AC132" s="17">
        <v>22.23827499603961</v>
      </c>
      <c r="AD132" s="17">
        <v>4.2744489579263574</v>
      </c>
      <c r="AE132" s="17">
        <v>3.4869719784768147</v>
      </c>
      <c r="AF132" s="17">
        <v>77.663427271771795</v>
      </c>
      <c r="AG132" s="17">
        <v>50.920253263399722</v>
      </c>
      <c r="AH132" s="17">
        <v>1.0322533647291698</v>
      </c>
      <c r="AI132" s="17">
        <v>1.3538118476887209</v>
      </c>
      <c r="AJ132" s="17">
        <v>0.33333333333333298</v>
      </c>
      <c r="AK132" s="17">
        <v>0.77604825960376878</v>
      </c>
      <c r="AL132" s="17">
        <v>1.0885002429305843</v>
      </c>
      <c r="AM132" s="17">
        <v>0.33333333333333298</v>
      </c>
      <c r="AN132" s="17">
        <v>1.1917921609579631</v>
      </c>
      <c r="AO132" s="17">
        <v>1.3020343035248572</v>
      </c>
      <c r="AP132" s="17">
        <v>0.33333333333333298</v>
      </c>
      <c r="AQ132" s="17">
        <v>18.721731970720821</v>
      </c>
      <c r="AR132" s="17">
        <v>2.3172090999316461</v>
      </c>
      <c r="AS132" s="17">
        <v>3.3212914087593446</v>
      </c>
      <c r="AT132" s="17">
        <v>7.5400284398960693</v>
      </c>
      <c r="AU132" s="17">
        <v>-1.0000000000000002</v>
      </c>
      <c r="AV132" s="17">
        <v>-1.0000000000000002</v>
      </c>
      <c r="AW132" s="17">
        <v>-1.0000000000000002</v>
      </c>
      <c r="AX132" s="17">
        <v>-1.0000000000000002</v>
      </c>
      <c r="AY132" s="17">
        <v>-5.1516445895394064E-3</v>
      </c>
      <c r="AZ132" s="17">
        <v>0.23109525348537205</v>
      </c>
      <c r="BA132" s="17">
        <v>-2.7779334069009808E-2</v>
      </c>
      <c r="BB132" s="17">
        <v>-0.17042881890623121</v>
      </c>
      <c r="BC132" s="17">
        <v>0.15114549778220596</v>
      </c>
      <c r="BD132" s="17">
        <v>-3.1052442052289195</v>
      </c>
      <c r="BE132" s="17">
        <v>3.6397407742101016</v>
      </c>
      <c r="BF132" s="17">
        <v>-1.0000000000000002</v>
      </c>
      <c r="CU132" t="e">
        <v>#N/A</v>
      </c>
      <c r="CV132" t="e">
        <v>#N/A</v>
      </c>
    </row>
    <row r="133" spans="1:100" x14ac:dyDescent="0.25">
      <c r="A133">
        <v>269</v>
      </c>
      <c r="B133" t="s">
        <v>195</v>
      </c>
      <c r="C133" s="48">
        <v>2</v>
      </c>
      <c r="D133" s="22">
        <v>1572.1464453125</v>
      </c>
      <c r="E133" s="17">
        <v>117.77197845609336</v>
      </c>
      <c r="F133" s="17">
        <v>51.801654378669674</v>
      </c>
      <c r="G133" s="17">
        <v>0.81601555455007602</v>
      </c>
      <c r="H133" s="17">
        <v>9.9807020597742255</v>
      </c>
      <c r="I133" s="17">
        <v>85.554313026678699</v>
      </c>
      <c r="J133" s="17">
        <v>19.479149167271732</v>
      </c>
      <c r="K133" s="17">
        <v>-0.99999999999999922</v>
      </c>
      <c r="L133" s="17">
        <v>-0.99999999999999922</v>
      </c>
      <c r="M133" s="17">
        <v>-0.99999999999999922</v>
      </c>
      <c r="N133" s="17">
        <v>0.36113520998441223</v>
      </c>
      <c r="O133" s="17">
        <v>-0.99999999999999922</v>
      </c>
      <c r="P133" s="17">
        <v>-0.99999999999999922</v>
      </c>
      <c r="Q133" s="17">
        <v>4.9973716327381785</v>
      </c>
      <c r="R133" s="17">
        <v>-0.99999999999999922</v>
      </c>
      <c r="S133" s="17">
        <v>2.4606164451116506</v>
      </c>
      <c r="T133" s="17">
        <v>0.29255772271818836</v>
      </c>
      <c r="U133" s="17">
        <v>0.55081327454894924</v>
      </c>
      <c r="V133" s="17">
        <v>0.55405650382498017</v>
      </c>
      <c r="W133" s="17">
        <v>5.4703274775071051</v>
      </c>
      <c r="X133" s="17">
        <v>3.9707644144423595</v>
      </c>
      <c r="Y133" s="17">
        <v>0.23572393028467839</v>
      </c>
      <c r="Z133" s="17">
        <v>45.365983524940447</v>
      </c>
      <c r="AA133" s="17">
        <v>1.4233484054509193</v>
      </c>
      <c r="AB133" s="17">
        <v>2.3386153675251933</v>
      </c>
      <c r="AC133" s="17">
        <v>32.062389560464858</v>
      </c>
      <c r="AD133" s="17">
        <v>1.7717003843249139</v>
      </c>
      <c r="AE133" s="17">
        <v>1.4335883970396894</v>
      </c>
      <c r="AF133" s="17">
        <v>76.199966941917907</v>
      </c>
      <c r="AG133" s="17">
        <v>39.303270576508552</v>
      </c>
      <c r="AH133" s="17">
        <v>0.48483970726531267</v>
      </c>
      <c r="AI133" s="17">
        <v>0.61535692887125815</v>
      </c>
      <c r="AJ133" s="17">
        <v>0.33333333333333298</v>
      </c>
      <c r="AK133" s="17">
        <v>1.026775916182789</v>
      </c>
      <c r="AL133" s="17">
        <v>1.0625288792827279</v>
      </c>
      <c r="AM133" s="17">
        <v>0.33333333333333298</v>
      </c>
      <c r="AN133" s="17">
        <v>0.64878020515746659</v>
      </c>
      <c r="AO133" s="17">
        <v>0.74789170409787387</v>
      </c>
      <c r="AP133" s="17">
        <v>0.33333333333333298</v>
      </c>
      <c r="AQ133" s="17">
        <v>11.226449812424359</v>
      </c>
      <c r="AR133" s="17">
        <v>2.2444243630026963</v>
      </c>
      <c r="AS133" s="17">
        <v>9.6116533733804896</v>
      </c>
      <c r="AT133" s="17">
        <v>10.223002507348674</v>
      </c>
      <c r="AU133" s="17">
        <v>-0.99999999999999922</v>
      </c>
      <c r="AV133" s="17">
        <v>-0.99999999999999922</v>
      </c>
      <c r="AW133" s="17">
        <v>-0.99999999999999922</v>
      </c>
      <c r="AX133" s="17">
        <v>-0.99999999999999922</v>
      </c>
      <c r="AY133" s="17">
        <v>6.8515660982965632E-2</v>
      </c>
      <c r="AZ133" s="17">
        <v>-8.9522038954832961E-2</v>
      </c>
      <c r="BA133" s="17">
        <v>0.65011428357594192</v>
      </c>
      <c r="BB133" s="17">
        <v>-5.2613886020633632E-2</v>
      </c>
      <c r="BC133" s="17">
        <v>0.35872420840479724</v>
      </c>
      <c r="BD133" s="17">
        <v>-0.22628722956391201</v>
      </c>
      <c r="BE133" s="17">
        <v>10.789787726405148</v>
      </c>
      <c r="BF133" s="17">
        <v>-0.99999999999999922</v>
      </c>
      <c r="BG133" s="22">
        <v>714.30539115555121</v>
      </c>
    </row>
    <row r="134" spans="1:100" x14ac:dyDescent="0.25">
      <c r="A134">
        <v>271</v>
      </c>
      <c r="B134" t="s">
        <v>196</v>
      </c>
      <c r="C134" s="48">
        <v>2</v>
      </c>
      <c r="D134" s="22">
        <v>1524.3023535156251</v>
      </c>
      <c r="E134" s="17">
        <v>90.744547674290374</v>
      </c>
      <c r="F134" s="17">
        <v>8.1998240806867528</v>
      </c>
      <c r="G134" s="17">
        <v>0.51295744567706081</v>
      </c>
      <c r="H134" s="17">
        <v>7.2162833950823009</v>
      </c>
      <c r="I134" s="17">
        <v>64.330498529319129</v>
      </c>
      <c r="J134" s="17">
        <v>14.237222099161677</v>
      </c>
      <c r="K134" s="17">
        <v>-0.99999999999999989</v>
      </c>
      <c r="L134" s="17">
        <v>-0.99999999999999989</v>
      </c>
      <c r="M134" s="17">
        <v>-0.99999999999999989</v>
      </c>
      <c r="N134" s="17">
        <v>0.2856132291496829</v>
      </c>
      <c r="O134" s="17">
        <v>-0.99999999999999989</v>
      </c>
      <c r="P134" s="17">
        <v>-0.99999999999999989</v>
      </c>
      <c r="Q134" s="17">
        <v>4.1860872168264862</v>
      </c>
      <c r="R134" s="17">
        <v>-0.99999999999999989</v>
      </c>
      <c r="S134" s="17">
        <v>1.4025362530513834</v>
      </c>
      <c r="T134" s="17">
        <v>0.17379497945540601</v>
      </c>
      <c r="U134" s="17">
        <v>0.19493562204977963</v>
      </c>
      <c r="V134" s="17">
        <v>8.7741712705488528E-2</v>
      </c>
      <c r="W134" s="17">
        <v>3.1073768828461139</v>
      </c>
      <c r="X134" s="17">
        <v>1.0593927495093229</v>
      </c>
      <c r="Y134" s="17">
        <v>0.12887415340184358</v>
      </c>
      <c r="Z134" s="17">
        <v>35.555545542466689</v>
      </c>
      <c r="AA134" s="17">
        <v>0.70082096562028195</v>
      </c>
      <c r="AB134" s="17">
        <v>1.2971559263735641</v>
      </c>
      <c r="AC134" s="17">
        <v>20.105356871942117</v>
      </c>
      <c r="AD134" s="17">
        <v>0.85905720521923845</v>
      </c>
      <c r="AE134" s="17">
        <v>0.66929779865986827</v>
      </c>
      <c r="AF134" s="17">
        <v>56.834844982113154</v>
      </c>
      <c r="AG134" s="17">
        <v>6.2169798448443903</v>
      </c>
      <c r="AH134" s="17">
        <v>0.25593246635919076</v>
      </c>
      <c r="AI134" s="17">
        <v>0.34453100741596776</v>
      </c>
      <c r="AJ134" s="17">
        <v>0.33333333333333298</v>
      </c>
      <c r="AK134" s="17">
        <v>0.72121908347002461</v>
      </c>
      <c r="AL134" s="17">
        <v>0.79565286933449342</v>
      </c>
      <c r="AM134" s="17">
        <v>0.33333333333333298</v>
      </c>
      <c r="AN134" s="17">
        <v>0.37332237457595696</v>
      </c>
      <c r="AO134" s="17">
        <v>0.44689030826783516</v>
      </c>
      <c r="AP134" s="17">
        <v>0.33333333333333298</v>
      </c>
      <c r="AQ134" s="17">
        <v>7.7923499740680935</v>
      </c>
      <c r="AR134" s="17">
        <v>2.2444243630026963</v>
      </c>
      <c r="AS134" s="17">
        <v>5.2402486175811411</v>
      </c>
      <c r="AT134" s="17">
        <v>7.1645937339883243</v>
      </c>
      <c r="AU134" s="17">
        <v>-0.99999999999999989</v>
      </c>
      <c r="AV134" s="17">
        <v>-0.99999999999999989</v>
      </c>
      <c r="AW134" s="17">
        <v>-0.99999999999999989</v>
      </c>
      <c r="AX134" s="17">
        <v>-0.99999999999999989</v>
      </c>
      <c r="AY134" s="17">
        <v>2.2480326353694083E-2</v>
      </c>
      <c r="AZ134" s="17">
        <v>0.22796327040141226</v>
      </c>
      <c r="BA134" s="17">
        <v>0.34490386564117642</v>
      </c>
      <c r="BB134" s="17">
        <v>0.12419527415792703</v>
      </c>
      <c r="BC134" s="17">
        <v>0.18948669900936987</v>
      </c>
      <c r="BD134" s="17">
        <v>4.4882341414190368</v>
      </c>
      <c r="BE134" s="17">
        <v>6.2352323472999256</v>
      </c>
      <c r="BF134" s="17">
        <v>-0.99999999999999989</v>
      </c>
      <c r="BG134" s="22">
        <v>955.91951101811514</v>
      </c>
    </row>
    <row r="135" spans="1:100" x14ac:dyDescent="0.25">
      <c r="A135">
        <v>272</v>
      </c>
      <c r="B135" t="s">
        <v>197</v>
      </c>
      <c r="C135" s="48">
        <v>2</v>
      </c>
      <c r="D135" s="22">
        <v>1573.1012011718749</v>
      </c>
      <c r="E135" s="17">
        <v>130.77315234517457</v>
      </c>
      <c r="F135" s="17">
        <v>72.775715219404489</v>
      </c>
      <c r="G135" s="17">
        <v>0.96179749008672966</v>
      </c>
      <c r="H135" s="17">
        <v>11.310487641394491</v>
      </c>
      <c r="I135" s="17">
        <v>95.763737115022124</v>
      </c>
      <c r="J135" s="17">
        <v>22.000706094993664</v>
      </c>
      <c r="K135" s="17">
        <v>-0.99999999999999889</v>
      </c>
      <c r="L135" s="17">
        <v>-0.99999999999999889</v>
      </c>
      <c r="M135" s="17">
        <v>-0.99999999999999889</v>
      </c>
      <c r="N135" s="17">
        <v>0.39746402026634431</v>
      </c>
      <c r="O135" s="17">
        <v>-0.99999999999999889</v>
      </c>
      <c r="P135" s="17">
        <v>-0.99999999999999889</v>
      </c>
      <c r="Q135" s="17">
        <v>5.3876288440107754</v>
      </c>
      <c r="R135" s="17">
        <v>-0.99999999999999889</v>
      </c>
      <c r="S135" s="17">
        <v>2.9695913704985575</v>
      </c>
      <c r="T135" s="17">
        <v>0.34968690710752809</v>
      </c>
      <c r="U135" s="17">
        <v>0.72200332515837884</v>
      </c>
      <c r="V135" s="17">
        <v>0.77837082120645062</v>
      </c>
      <c r="W135" s="17">
        <v>6.6069923651359828</v>
      </c>
      <c r="X135" s="17">
        <v>5.3712397158913854</v>
      </c>
      <c r="Y135" s="17">
        <v>0.2871225460272655</v>
      </c>
      <c r="Z135" s="17">
        <v>50.085159800624893</v>
      </c>
      <c r="AA135" s="17">
        <v>1.7709102939895573</v>
      </c>
      <c r="AB135" s="17">
        <v>2.8395951092605412</v>
      </c>
      <c r="AC135" s="17">
        <v>37.814155698945804</v>
      </c>
      <c r="AD135" s="17">
        <v>2.2107148347189747</v>
      </c>
      <c r="AE135" s="17">
        <v>1.8012398786602111</v>
      </c>
      <c r="AF135" s="17">
        <v>85.515292546310803</v>
      </c>
      <c r="AG135" s="17">
        <v>55.218975721397101</v>
      </c>
      <c r="AH135" s="17">
        <v>0.59495238750919333</v>
      </c>
      <c r="AI135" s="17">
        <v>0.7456340139163351</v>
      </c>
      <c r="AJ135" s="17">
        <v>0.33333333333333298</v>
      </c>
      <c r="AK135" s="17">
        <v>1.1737598284594308</v>
      </c>
      <c r="AL135" s="17">
        <v>1.1909059137175821</v>
      </c>
      <c r="AM135" s="17">
        <v>0.33333333333333298</v>
      </c>
      <c r="AN135" s="17">
        <v>0.78128540638844979</v>
      </c>
      <c r="AO135" s="17">
        <v>0.8926842861096751</v>
      </c>
      <c r="AP135" s="17">
        <v>0.33333333333333298</v>
      </c>
      <c r="AQ135" s="17">
        <v>12.878376313000047</v>
      </c>
      <c r="AR135" s="17">
        <v>2.2444243630026963</v>
      </c>
      <c r="AS135" s="17">
        <v>11.71445751442258</v>
      </c>
      <c r="AT135" s="17">
        <v>11.694207987712755</v>
      </c>
      <c r="AU135" s="17">
        <v>-0.99999999999999889</v>
      </c>
      <c r="AV135" s="17">
        <v>-0.99999999999999889</v>
      </c>
      <c r="AW135" s="17">
        <v>-0.99999999999999889</v>
      </c>
      <c r="AX135" s="17">
        <v>-0.99999999999999889</v>
      </c>
      <c r="AY135" s="17">
        <v>9.0660325616060064E-2</v>
      </c>
      <c r="AZ135" s="17">
        <v>-0.24224398087719884</v>
      </c>
      <c r="BA135" s="17">
        <v>0.7969315577876166</v>
      </c>
      <c r="BB135" s="17">
        <v>-0.13766550099735425</v>
      </c>
      <c r="BC135" s="17">
        <v>0.44013358489967191</v>
      </c>
      <c r="BD135" s="17">
        <v>-2.4941428997079989</v>
      </c>
      <c r="BE135" s="17">
        <v>12.980693956051844</v>
      </c>
      <c r="BF135" s="17">
        <v>-0.99999999999999889</v>
      </c>
      <c r="BG135" s="22">
        <v>3476.0039756028573</v>
      </c>
    </row>
    <row r="136" spans="1:100" x14ac:dyDescent="0.25">
      <c r="A136">
        <v>279</v>
      </c>
      <c r="B136" t="s">
        <v>198</v>
      </c>
      <c r="C136" s="48">
        <v>3</v>
      </c>
      <c r="D136" s="22">
        <v>1517.7233109854863</v>
      </c>
      <c r="E136" s="17">
        <v>115.24002586344209</v>
      </c>
      <c r="F136" s="17">
        <v>-18.607600420524314</v>
      </c>
      <c r="G136" s="17">
        <v>7.0055734066952383E-2</v>
      </c>
      <c r="H136" s="17">
        <v>4.3722621790926821</v>
      </c>
      <c r="I136" s="17">
        <v>62.928222419341566</v>
      </c>
      <c r="J136" s="17">
        <v>7.6927093528992261</v>
      </c>
      <c r="K136" s="17">
        <v>-1.0000000000000007</v>
      </c>
      <c r="L136" s="17">
        <v>-1.0000000000000007</v>
      </c>
      <c r="M136" s="17">
        <v>-1.0000000000000007</v>
      </c>
      <c r="N136" s="17">
        <v>0.23646308204542088</v>
      </c>
      <c r="O136" s="17">
        <v>-1.0000000000000007</v>
      </c>
      <c r="P136" s="17">
        <v>-1.0000000000000007</v>
      </c>
      <c r="Q136" s="17">
        <v>3.1871199741981582</v>
      </c>
      <c r="R136" s="17">
        <v>-1.0000000000000007</v>
      </c>
      <c r="S136" s="17">
        <v>0.74004966030843167</v>
      </c>
      <c r="T136" s="17">
        <v>-2.9618356503590664E-3</v>
      </c>
      <c r="U136" s="17">
        <v>-0.14747855786116953</v>
      </c>
      <c r="V136" s="17">
        <v>-1.1067865659129901</v>
      </c>
      <c r="W136" s="17">
        <v>1.1851422048945242</v>
      </c>
      <c r="X136" s="17">
        <v>0.26413060467762428</v>
      </c>
      <c r="Y136" s="17">
        <v>-0.12588701415122727</v>
      </c>
      <c r="Z136" s="17">
        <v>34.670990716488234</v>
      </c>
      <c r="AA136" s="17">
        <v>0.76193397469335233</v>
      </c>
      <c r="AB136" s="17">
        <v>2.0718976255138428</v>
      </c>
      <c r="AC136" s="17">
        <v>18.90790864241373</v>
      </c>
      <c r="AD136" s="17">
        <v>-0.75787926822699681</v>
      </c>
      <c r="AE136" s="17">
        <v>0.43271513523190164</v>
      </c>
      <c r="AF136" s="17">
        <v>56.08351211964775</v>
      </c>
      <c r="AG136" s="17">
        <v>-4.078436973251093</v>
      </c>
      <c r="AH136" s="17">
        <v>-0.18550398443510577</v>
      </c>
      <c r="AI136" s="17">
        <v>7.4718088447147321E-3</v>
      </c>
      <c r="AJ136" s="17">
        <v>0.33333333333333298</v>
      </c>
      <c r="AK136" s="17">
        <v>0.62138533147373209</v>
      </c>
      <c r="AL136" s="17">
        <v>0.79378794037861522</v>
      </c>
      <c r="AM136" s="17">
        <v>0.33333333333333298</v>
      </c>
      <c r="AN136" s="17">
        <v>0.5700866853849299</v>
      </c>
      <c r="AO136" s="17">
        <v>0.56768231071543673</v>
      </c>
      <c r="AP136" s="17">
        <v>0.33333333333333298</v>
      </c>
      <c r="AQ136" s="17">
        <v>6.844710299693828</v>
      </c>
      <c r="AR136" s="17">
        <v>1.9075743759928645</v>
      </c>
      <c r="AS136" s="17">
        <v>9.4383711919387298E-2</v>
      </c>
      <c r="AT136" s="17">
        <v>5.6907512649869672</v>
      </c>
      <c r="AU136" s="17">
        <v>-1.0000000000000007</v>
      </c>
      <c r="AV136" s="17">
        <v>-1.0000000000000007</v>
      </c>
      <c r="AW136" s="17">
        <v>-1.0000000000000007</v>
      </c>
      <c r="AX136" s="17">
        <v>-1.0000000000000007</v>
      </c>
      <c r="AY136" s="17">
        <v>-1.3812454375575234E-2</v>
      </c>
      <c r="AZ136" s="17">
        <v>0.24385863611530659</v>
      </c>
      <c r="BA136" s="17">
        <v>-0.33299335047406309</v>
      </c>
      <c r="BB136" s="17">
        <v>1.6234354521737806</v>
      </c>
      <c r="BC136" s="17">
        <v>1.6751906945412467</v>
      </c>
      <c r="BD136" s="17">
        <v>41.805179484921091</v>
      </c>
      <c r="BE136" s="17">
        <v>40.214800611160861</v>
      </c>
      <c r="BF136" s="17">
        <v>-1.0000000000000007</v>
      </c>
      <c r="CU136" t="e">
        <v>#N/A</v>
      </c>
      <c r="CV136" t="e">
        <v>#N/A</v>
      </c>
    </row>
    <row r="137" spans="1:100" x14ac:dyDescent="0.25">
      <c r="A137">
        <v>280</v>
      </c>
      <c r="B137" t="s">
        <v>199</v>
      </c>
      <c r="C137" s="48">
        <v>3</v>
      </c>
      <c r="D137" s="22">
        <v>1490.0720143947892</v>
      </c>
      <c r="E137" s="17">
        <v>66.045932350751031</v>
      </c>
      <c r="F137" s="17">
        <v>-47.368632823912648</v>
      </c>
      <c r="G137" s="17">
        <v>0.37524048222048167</v>
      </c>
      <c r="H137" s="17">
        <v>5.0706239731945901</v>
      </c>
      <c r="I137" s="17">
        <v>45.060851662185385</v>
      </c>
      <c r="J137" s="17">
        <v>10.043180957869149</v>
      </c>
      <c r="K137" s="17">
        <v>-0.99999999999999967</v>
      </c>
      <c r="L137" s="17">
        <v>-0.99999999999999967</v>
      </c>
      <c r="M137" s="17">
        <v>-0.99999999999999967</v>
      </c>
      <c r="N137" s="17">
        <v>0.14855586079186328</v>
      </c>
      <c r="O137" s="17">
        <v>-0.99999999999999967</v>
      </c>
      <c r="P137" s="17">
        <v>-0.99999999999999967</v>
      </c>
      <c r="Q137" s="17">
        <v>3.3162266867364427</v>
      </c>
      <c r="R137" s="17">
        <v>-0.99999999999999967</v>
      </c>
      <c r="S137" s="17">
        <v>0.68967176902165961</v>
      </c>
      <c r="T137" s="17">
        <v>8.0906582122743015E-2</v>
      </c>
      <c r="U137" s="17">
        <v>0.18752687420741504</v>
      </c>
      <c r="V137" s="17">
        <v>0.22147963051205741</v>
      </c>
      <c r="W137" s="17">
        <v>1.7543972864581492</v>
      </c>
      <c r="X137" s="17">
        <v>-2.5467677273859572</v>
      </c>
      <c r="Y137" s="17">
        <v>0.16946717709261588</v>
      </c>
      <c r="Z137" s="17">
        <v>26.719700879669137</v>
      </c>
      <c r="AA137" s="17">
        <v>3.0153528790693898</v>
      </c>
      <c r="AB137" s="17">
        <v>0.15990624115821866</v>
      </c>
      <c r="AC137" s="17">
        <v>15.418618119551583</v>
      </c>
      <c r="AD137" s="17">
        <v>8.2098940434527437E-2</v>
      </c>
      <c r="AE137" s="17">
        <v>-1.7318608657318484</v>
      </c>
      <c r="AF137" s="17">
        <v>40.566364374647101</v>
      </c>
      <c r="AG137" s="17">
        <v>-44.396573377562305</v>
      </c>
      <c r="AH137" s="17">
        <v>0.24563812820219849</v>
      </c>
      <c r="AI137" s="17">
        <v>0.18776172627664733</v>
      </c>
      <c r="AJ137" s="17">
        <v>0.33333333333333298</v>
      </c>
      <c r="AK137" s="17">
        <v>0.80345183231815964</v>
      </c>
      <c r="AL137" s="17">
        <v>0.84666610765765271</v>
      </c>
      <c r="AM137" s="17">
        <v>0.33333333333333298</v>
      </c>
      <c r="AN137" s="17">
        <v>-0.23572191028349132</v>
      </c>
      <c r="AO137" s="17">
        <v>-0.13553037642664453</v>
      </c>
      <c r="AP137" s="17">
        <v>0.33333333333333298</v>
      </c>
      <c r="AQ137" s="17">
        <v>4.4944872875382762</v>
      </c>
      <c r="AR137" s="17">
        <v>2.7611007969060135</v>
      </c>
      <c r="AS137" s="17">
        <v>-0.96187045274982652</v>
      </c>
      <c r="AT137" s="17">
        <v>8.2439506137129595</v>
      </c>
      <c r="AU137" s="17">
        <v>-0.99999999999999967</v>
      </c>
      <c r="AV137" s="17">
        <v>-0.99999999999999967</v>
      </c>
      <c r="AW137" s="17">
        <v>-0.99999999999999967</v>
      </c>
      <c r="AX137" s="17">
        <v>-0.99999999999999967</v>
      </c>
      <c r="AY137" s="17">
        <v>-3.1110534958062045E-2</v>
      </c>
      <c r="AZ137" s="17">
        <v>-6.4715765143149126E-2</v>
      </c>
      <c r="BA137" s="17">
        <v>1.250728900546183</v>
      </c>
      <c r="BB137" s="17">
        <v>0.24712720771167596</v>
      </c>
      <c r="BC137" s="17">
        <v>-1.5294749809159958E-2</v>
      </c>
      <c r="BD137" s="17">
        <v>5.854601367076147</v>
      </c>
      <c r="BE137" s="17">
        <v>5.8712757575019143</v>
      </c>
      <c r="BF137" s="17">
        <v>-0.99999999999999967</v>
      </c>
      <c r="CU137" t="e">
        <v>#N/A</v>
      </c>
      <c r="CV137" t="e">
        <v>#N/A</v>
      </c>
    </row>
    <row r="138" spans="1:100" x14ac:dyDescent="0.25">
      <c r="A138">
        <v>281</v>
      </c>
      <c r="B138" t="s">
        <v>200</v>
      </c>
      <c r="C138" s="48">
        <v>3</v>
      </c>
      <c r="D138" s="22">
        <v>1485.672261946668</v>
      </c>
      <c r="E138" s="17">
        <v>97.72689529213288</v>
      </c>
      <c r="F138" s="17">
        <v>-44.143123855299123</v>
      </c>
      <c r="G138" s="17">
        <v>0.6216446711957585</v>
      </c>
      <c r="H138" s="17">
        <v>4.133211894869496</v>
      </c>
      <c r="I138" s="17">
        <v>64.626763065774426</v>
      </c>
      <c r="J138" s="17">
        <v>26.821855180762601</v>
      </c>
      <c r="K138" s="17">
        <v>-1.0000000000000002</v>
      </c>
      <c r="L138" s="17">
        <v>-1.0000000000000002</v>
      </c>
      <c r="M138" s="17">
        <v>-1.0000000000000002</v>
      </c>
      <c r="N138" s="17">
        <v>0.48901874454604494</v>
      </c>
      <c r="O138" s="17">
        <v>-1.0000000000000002</v>
      </c>
      <c r="P138" s="17">
        <v>-1.0000000000000002</v>
      </c>
      <c r="Q138" s="17">
        <v>5.5623707459255911</v>
      </c>
      <c r="R138" s="17">
        <v>-1.0000000000000002</v>
      </c>
      <c r="S138" s="17">
        <v>-9.9523080806372649E-2</v>
      </c>
      <c r="T138" s="17">
        <v>2.4921987779759201E-2</v>
      </c>
      <c r="U138" s="17">
        <v>-0.61505634472167514</v>
      </c>
      <c r="V138" s="17">
        <v>0.2447350020968484</v>
      </c>
      <c r="W138" s="17">
        <v>-1.4291588510560946</v>
      </c>
      <c r="X138" s="17">
        <v>-4.449674034686101</v>
      </c>
      <c r="Y138" s="17">
        <v>0.12698388088825072</v>
      </c>
      <c r="Z138" s="17">
        <v>41.054746411397659</v>
      </c>
      <c r="AA138" s="17">
        <v>-0.69793361779443785</v>
      </c>
      <c r="AB138" s="17">
        <v>2.2760971972633368</v>
      </c>
      <c r="AC138" s="17">
        <v>9.3341649094921557</v>
      </c>
      <c r="AD138" s="17">
        <v>1.8243840547764112</v>
      </c>
      <c r="AE138" s="17">
        <v>1.9862605849525172</v>
      </c>
      <c r="AF138" s="17">
        <v>54.651269103105619</v>
      </c>
      <c r="AG138" s="17">
        <v>-29.429743625808534</v>
      </c>
      <c r="AH138" s="17">
        <v>0.31045432874844692</v>
      </c>
      <c r="AI138" s="17">
        <v>0.50201730051367544</v>
      </c>
      <c r="AJ138" s="17">
        <v>0.33333333333333298</v>
      </c>
      <c r="AK138" s="17">
        <v>0.1740485495048221</v>
      </c>
      <c r="AL138" s="17">
        <v>0.7573934497807453</v>
      </c>
      <c r="AM138" s="17">
        <v>0.33333333333333298</v>
      </c>
      <c r="AN138" s="17">
        <v>0.7890294155314842</v>
      </c>
      <c r="AO138" s="17">
        <v>0.7356880422393306</v>
      </c>
      <c r="AP138" s="17">
        <v>0.33333333333333298</v>
      </c>
      <c r="AQ138" s="17">
        <v>9.9754939626687538</v>
      </c>
      <c r="AR138" s="17">
        <v>2.254045576570924</v>
      </c>
      <c r="AS138" s="17">
        <v>22.264782423144361</v>
      </c>
      <c r="AT138" s="17">
        <v>2.3030271810473164</v>
      </c>
      <c r="AU138" s="17">
        <v>-1.0000000000000002</v>
      </c>
      <c r="AV138" s="17">
        <v>-1.0000000000000002</v>
      </c>
      <c r="AW138" s="17">
        <v>-1.0000000000000002</v>
      </c>
      <c r="AX138" s="17">
        <v>-1.0000000000000002</v>
      </c>
      <c r="AY138" s="17">
        <v>0.1438283210660217</v>
      </c>
      <c r="AZ138" s="17">
        <v>-1.7506056088726647E-2</v>
      </c>
      <c r="BA138" s="17">
        <v>0.11369633294136301</v>
      </c>
      <c r="BB138" s="17">
        <v>0.69962562186721222</v>
      </c>
      <c r="BC138" s="17">
        <v>6.1826871980527109E-2</v>
      </c>
      <c r="BD138" s="17">
        <v>17.403110266236666</v>
      </c>
      <c r="BE138" s="17">
        <v>2.1141534642199926</v>
      </c>
      <c r="BF138" s="17">
        <v>-1.0000000000000002</v>
      </c>
      <c r="CU138" t="e">
        <v>#N/A</v>
      </c>
      <c r="CV138" t="e">
        <v>#N/A</v>
      </c>
    </row>
    <row r="139" spans="1:100" x14ac:dyDescent="0.25">
      <c r="A139">
        <v>283</v>
      </c>
      <c r="B139" t="s">
        <v>201</v>
      </c>
      <c r="C139" s="48">
        <v>3</v>
      </c>
      <c r="D139" s="22">
        <v>1540.5302376076481</v>
      </c>
      <c r="E139" s="17">
        <v>74.336132168003942</v>
      </c>
      <c r="F139" s="17">
        <v>-22.048655727065572</v>
      </c>
      <c r="G139" s="17">
        <v>0.37141722428095619</v>
      </c>
      <c r="H139" s="17">
        <v>6.5716361737584066</v>
      </c>
      <c r="I139" s="17">
        <v>31.35836371452023</v>
      </c>
      <c r="J139" s="17">
        <v>28.732882231470285</v>
      </c>
      <c r="K139" s="17">
        <v>-0.99999999999999933</v>
      </c>
      <c r="L139" s="17">
        <v>-0.99999999999999933</v>
      </c>
      <c r="M139" s="17">
        <v>-0.99999999999999933</v>
      </c>
      <c r="N139" s="17">
        <v>0.43350365892575127</v>
      </c>
      <c r="O139" s="17">
        <v>-0.99999999999999933</v>
      </c>
      <c r="P139" s="17">
        <v>-0.99999999999999933</v>
      </c>
      <c r="Q139" s="17">
        <v>5.2209897227338162</v>
      </c>
      <c r="R139" s="17">
        <v>-0.99999999999999933</v>
      </c>
      <c r="S139" s="17">
        <v>0.32922385052429043</v>
      </c>
      <c r="T139" s="17">
        <v>2.8326359801678792E-2</v>
      </c>
      <c r="U139" s="17">
        <v>0.34609937498800414</v>
      </c>
      <c r="V139" s="17">
        <v>-0.49470699728102518</v>
      </c>
      <c r="W139" s="17">
        <v>1.3506464510245879</v>
      </c>
      <c r="X139" s="17">
        <v>1.7406723679767027</v>
      </c>
      <c r="Y139" s="17">
        <v>0.16162657801187472</v>
      </c>
      <c r="Z139" s="17">
        <v>26.843669463029048</v>
      </c>
      <c r="AA139" s="17">
        <v>2.2873195448738888</v>
      </c>
      <c r="AB139" s="17">
        <v>3.9372978089908974</v>
      </c>
      <c r="AC139" s="17">
        <v>-14.071960481250548</v>
      </c>
      <c r="AD139" s="17">
        <v>0.69039347627599823</v>
      </c>
      <c r="AE139" s="17">
        <v>0.8951692620676257</v>
      </c>
      <c r="AF139" s="17">
        <v>17.604176052837023</v>
      </c>
      <c r="AG139" s="17">
        <v>-42.417162157618428</v>
      </c>
      <c r="AH139" s="17">
        <v>0.34139850761405321</v>
      </c>
      <c r="AI139" s="17">
        <v>0.47405755654618392</v>
      </c>
      <c r="AJ139" s="17">
        <v>0.33333333333333298</v>
      </c>
      <c r="AK139" s="17">
        <v>1.4030527895337772</v>
      </c>
      <c r="AL139" s="17">
        <v>1.3776417808582513</v>
      </c>
      <c r="AM139" s="17">
        <v>0.33333333333333298</v>
      </c>
      <c r="AN139" s="17">
        <v>0.69970614842442425</v>
      </c>
      <c r="AO139" s="17">
        <v>0.89913819493220604</v>
      </c>
      <c r="AP139" s="17">
        <v>0.33333333333333298</v>
      </c>
      <c r="AQ139" s="17">
        <v>13.754187661683202</v>
      </c>
      <c r="AR139" s="17">
        <v>1.7110702470221288</v>
      </c>
      <c r="AS139" s="17">
        <v>12.810765682990812</v>
      </c>
      <c r="AT139" s="17">
        <v>14.211046301457346</v>
      </c>
      <c r="AU139" s="17">
        <v>-0.99999999999999933</v>
      </c>
      <c r="AV139" s="17">
        <v>-0.99999999999999933</v>
      </c>
      <c r="AW139" s="17">
        <v>-0.99999999999999933</v>
      </c>
      <c r="AX139" s="17">
        <v>-0.99999999999999933</v>
      </c>
      <c r="AY139" s="17">
        <v>7.0917234741894569E-2</v>
      </c>
      <c r="AZ139" s="17">
        <v>3.6730707229419943E-2</v>
      </c>
      <c r="BA139" s="17">
        <v>0.81490315078292008</v>
      </c>
      <c r="BB139" s="17">
        <v>8.5895106147442057E-2</v>
      </c>
      <c r="BC139" s="17">
        <v>0.14365799312600577</v>
      </c>
      <c r="BD139" s="17">
        <v>2.3310311898331526</v>
      </c>
      <c r="BE139" s="17">
        <v>7.6659655820647457</v>
      </c>
      <c r="BF139" s="17">
        <v>-0.99999999999999933</v>
      </c>
      <c r="CU139" t="e">
        <v>#N/A</v>
      </c>
      <c r="CV139" t="e">
        <v>#N/A</v>
      </c>
    </row>
    <row r="140" spans="1:100" x14ac:dyDescent="0.25">
      <c r="A140">
        <v>287</v>
      </c>
      <c r="B140" t="s">
        <v>202</v>
      </c>
      <c r="C140" s="48">
        <v>3</v>
      </c>
      <c r="D140" s="22">
        <v>1610.9512963793343</v>
      </c>
      <c r="E140" s="17">
        <v>111.89673077418071</v>
      </c>
      <c r="F140" s="17">
        <v>42.459380031889381</v>
      </c>
      <c r="G140" s="17">
        <v>0.4202973636250969</v>
      </c>
      <c r="H140" s="17">
        <v>2.1570219183010146</v>
      </c>
      <c r="I140" s="17">
        <v>87.579996031888285</v>
      </c>
      <c r="J140" s="17">
        <v>16.751846041487308</v>
      </c>
      <c r="K140" s="17">
        <v>-0.99999999999999845</v>
      </c>
      <c r="L140" s="17">
        <v>-0.99999999999999845</v>
      </c>
      <c r="M140" s="17">
        <v>-0.99999999999999845</v>
      </c>
      <c r="N140" s="17">
        <v>0.38434975238897101</v>
      </c>
      <c r="O140" s="17">
        <v>-0.99999999999999845</v>
      </c>
      <c r="P140" s="17">
        <v>-0.99999999999999845</v>
      </c>
      <c r="Q140" s="17">
        <v>4.3709360426507669</v>
      </c>
      <c r="R140" s="17">
        <v>-0.99999999999999845</v>
      </c>
      <c r="S140" s="17">
        <v>-0.56860145503213133</v>
      </c>
      <c r="T140" s="17">
        <v>-5.7247004655950375E-2</v>
      </c>
      <c r="U140" s="17">
        <v>-0.53835560714274522</v>
      </c>
      <c r="V140" s="17">
        <v>4.6650704942040488E-2</v>
      </c>
      <c r="W140" s="17">
        <v>-2.2139141243497535</v>
      </c>
      <c r="X140" s="17">
        <v>-8.2613453288033547</v>
      </c>
      <c r="Y140" s="17">
        <v>-2.0415134193962677E-2</v>
      </c>
      <c r="Z140" s="17">
        <v>54.953802072455687</v>
      </c>
      <c r="AA140" s="17">
        <v>0.55346323993867175</v>
      </c>
      <c r="AB140" s="17">
        <v>3.6591711037450452</v>
      </c>
      <c r="AC140" s="17">
        <v>16.613181004786011</v>
      </c>
      <c r="AD140" s="17">
        <v>2.3179323819047526</v>
      </c>
      <c r="AE140" s="17">
        <v>0.57304158234516467</v>
      </c>
      <c r="AF140" s="17">
        <v>75.799195763331937</v>
      </c>
      <c r="AG140" s="17">
        <v>48.797114514431797</v>
      </c>
      <c r="AH140" s="17">
        <v>0.47535149348129929</v>
      </c>
      <c r="AI140" s="17">
        <v>0.64085184298591746</v>
      </c>
      <c r="AJ140" s="17">
        <v>0.33333333333333298</v>
      </c>
      <c r="AK140" s="17">
        <v>0.78250841924641779</v>
      </c>
      <c r="AL140" s="17">
        <v>0.73606965328343388</v>
      </c>
      <c r="AM140" s="17">
        <v>0.33333333333333298</v>
      </c>
      <c r="AN140" s="17">
        <v>0.89976357970463261</v>
      </c>
      <c r="AO140" s="17">
        <v>0.97923855744192578</v>
      </c>
      <c r="AP140" s="17">
        <v>0.33333333333333298</v>
      </c>
      <c r="AQ140" s="17">
        <v>11.780800268556385</v>
      </c>
      <c r="AR140" s="17">
        <v>3.1636987819606848</v>
      </c>
      <c r="AS140" s="17">
        <v>5.7630630670624488</v>
      </c>
      <c r="AT140" s="17">
        <v>7.8250841924641783</v>
      </c>
      <c r="AU140" s="17">
        <v>-0.99999999999999845</v>
      </c>
      <c r="AV140" s="17">
        <v>-0.99999999999999845</v>
      </c>
      <c r="AW140" s="17">
        <v>-0.99999999999999845</v>
      </c>
      <c r="AX140" s="17">
        <v>-0.99999999999999845</v>
      </c>
      <c r="AY140" s="17">
        <v>-4.6322613724013369E-2</v>
      </c>
      <c r="AZ140" s="17">
        <v>0.34962661793950561</v>
      </c>
      <c r="BA140" s="17">
        <v>0.41594406521345267</v>
      </c>
      <c r="BB140" s="17">
        <v>-0.1218642373262693</v>
      </c>
      <c r="BC140" s="17">
        <v>0.13312585825747325</v>
      </c>
      <c r="BD140" s="17">
        <v>-1.2984728434592039</v>
      </c>
      <c r="BE140" s="17">
        <v>5.4078667825040938</v>
      </c>
      <c r="BF140" s="17">
        <v>-0.99999999999999845</v>
      </c>
      <c r="CU140" t="e">
        <v>#N/A</v>
      </c>
      <c r="CV140" t="e">
        <v>#N/A</v>
      </c>
    </row>
    <row r="141" spans="1:100" x14ac:dyDescent="0.25">
      <c r="A141">
        <v>288</v>
      </c>
      <c r="B141" t="s">
        <v>203</v>
      </c>
      <c r="C141" s="48">
        <v>2</v>
      </c>
      <c r="D141" s="22">
        <v>1522.2688671875001</v>
      </c>
      <c r="E141" s="17">
        <v>118.39123843742308</v>
      </c>
      <c r="F141" s="17">
        <v>52.800671593226731</v>
      </c>
      <c r="G141" s="17">
        <v>0.82295930589505684</v>
      </c>
      <c r="H141" s="17">
        <v>10.044041186030991</v>
      </c>
      <c r="I141" s="17">
        <v>86.040598943956098</v>
      </c>
      <c r="J141" s="17">
        <v>19.599253652397824</v>
      </c>
      <c r="K141" s="17">
        <v>-0.99999999999999922</v>
      </c>
      <c r="L141" s="17">
        <v>-0.99999999999999922</v>
      </c>
      <c r="M141" s="17">
        <v>-0.99999999999999922</v>
      </c>
      <c r="N141" s="17">
        <v>0.36286559053072687</v>
      </c>
      <c r="O141" s="17">
        <v>-0.99999999999999922</v>
      </c>
      <c r="P141" s="17">
        <v>-0.99999999999999922</v>
      </c>
      <c r="Q141" s="17">
        <v>5.0159600060211034</v>
      </c>
      <c r="R141" s="17">
        <v>-0.99999999999999922</v>
      </c>
      <c r="S141" s="17">
        <v>2.4848594715861365</v>
      </c>
      <c r="T141" s="17">
        <v>0.29527884759199968</v>
      </c>
      <c r="U141" s="17">
        <v>0.55896724190979352</v>
      </c>
      <c r="V141" s="17">
        <v>0.56474083749967219</v>
      </c>
      <c r="W141" s="17">
        <v>5.5244680561268833</v>
      </c>
      <c r="X141" s="17">
        <v>4.037470568550213</v>
      </c>
      <c r="Y141" s="17">
        <v>0.23817210197261027</v>
      </c>
      <c r="Z141" s="17">
        <v>45.590762997725314</v>
      </c>
      <c r="AA141" s="17">
        <v>1.4399031543100294</v>
      </c>
      <c r="AB141" s="17">
        <v>2.3624775747505078</v>
      </c>
      <c r="AC141" s="17">
        <v>32.336352405813763</v>
      </c>
      <c r="AD141" s="17">
        <v>1.792611117668987</v>
      </c>
      <c r="AE141" s="17">
        <v>1.451100034956891</v>
      </c>
      <c r="AF141" s="17">
        <v>76.643665980871702</v>
      </c>
      <c r="AG141" s="17">
        <v>40.061352835461363</v>
      </c>
      <c r="AH141" s="17">
        <v>0.49008449338183846</v>
      </c>
      <c r="AI141" s="17">
        <v>0.62156216740902281</v>
      </c>
      <c r="AJ141" s="17">
        <v>0.33333333333333298</v>
      </c>
      <c r="AK141" s="17">
        <v>1.0337769189805937</v>
      </c>
      <c r="AL141" s="17">
        <v>1.0686436163538211</v>
      </c>
      <c r="AM141" s="17">
        <v>0.33333333333333298</v>
      </c>
      <c r="AN141" s="17">
        <v>0.65509157128028273</v>
      </c>
      <c r="AO141" s="17">
        <v>0.75478833146385438</v>
      </c>
      <c r="AP141" s="17">
        <v>0.33333333333333298</v>
      </c>
      <c r="AQ141" s="17">
        <v>11.305132859250129</v>
      </c>
      <c r="AR141" s="17">
        <v>2.2444243630026963</v>
      </c>
      <c r="AS141" s="17">
        <v>9.711812210131022</v>
      </c>
      <c r="AT141" s="17">
        <v>10.293077616417676</v>
      </c>
      <c r="AU141" s="17">
        <v>-0.99999999999999922</v>
      </c>
      <c r="AV141" s="17">
        <v>-0.99999999999999922</v>
      </c>
      <c r="AW141" s="17">
        <v>-0.99999999999999922</v>
      </c>
      <c r="AX141" s="17">
        <v>-0.99999999999999922</v>
      </c>
      <c r="AY141" s="17">
        <v>6.9570435322901178E-2</v>
      </c>
      <c r="AZ141" s="17">
        <v>-9.6796350313971768E-2</v>
      </c>
      <c r="BA141" s="17">
        <v>0.65710734922238767</v>
      </c>
      <c r="BB141" s="17">
        <v>-5.6664986479091406E-2</v>
      </c>
      <c r="BC141" s="17">
        <v>0.36260182510298011</v>
      </c>
      <c r="BD141" s="17">
        <v>-0.334307649253196</v>
      </c>
      <c r="BE141" s="17">
        <v>10.894142960974051</v>
      </c>
      <c r="BF141" s="17">
        <v>-0.99999999999999922</v>
      </c>
      <c r="BG141" s="22">
        <v>670.22755323043225</v>
      </c>
    </row>
    <row r="142" spans="1:100" x14ac:dyDescent="0.25">
      <c r="A142">
        <v>291</v>
      </c>
      <c r="B142" t="s">
        <v>204</v>
      </c>
      <c r="C142" s="48">
        <v>3</v>
      </c>
      <c r="D142" s="22">
        <v>1678.8746589946552</v>
      </c>
      <c r="E142" s="17">
        <v>194.68461166539947</v>
      </c>
      <c r="F142" s="17">
        <v>179.20510780667786</v>
      </c>
      <c r="G142" s="17">
        <v>1.5569837722906354</v>
      </c>
      <c r="H142" s="17">
        <v>18.936407750929799</v>
      </c>
      <c r="I142" s="17">
        <v>142.5411919347639</v>
      </c>
      <c r="J142" s="17">
        <v>29.31975253356088</v>
      </c>
      <c r="K142" s="17">
        <v>-1.0000000000000002</v>
      </c>
      <c r="L142" s="17">
        <v>-1.0000000000000002</v>
      </c>
      <c r="M142" s="17">
        <v>-1.0000000000000002</v>
      </c>
      <c r="N142" s="17">
        <v>0.18339239930283749</v>
      </c>
      <c r="O142" s="17">
        <v>-1.0000000000000002</v>
      </c>
      <c r="P142" s="17">
        <v>-1.0000000000000002</v>
      </c>
      <c r="Q142" s="17">
        <v>3.5121968115810507</v>
      </c>
      <c r="R142" s="17">
        <v>-1.0000000000000002</v>
      </c>
      <c r="S142" s="17">
        <v>7.1119518299230879</v>
      </c>
      <c r="T142" s="17">
        <v>0.58659049724421586</v>
      </c>
      <c r="U142" s="17">
        <v>0.60015363975128699</v>
      </c>
      <c r="V142" s="17">
        <v>0.73628561273291171</v>
      </c>
      <c r="W142" s="17">
        <v>15.424210939348756</v>
      </c>
      <c r="X142" s="17">
        <v>18.3109635895376</v>
      </c>
      <c r="Y142" s="17">
        <v>0.41184817606507423</v>
      </c>
      <c r="Z142" s="17">
        <v>66.97839571194298</v>
      </c>
      <c r="AA142" s="17">
        <v>0.41414535062902325</v>
      </c>
      <c r="AB142" s="17">
        <v>1.1811064224016581</v>
      </c>
      <c r="AC142" s="17">
        <v>56.736031333551516</v>
      </c>
      <c r="AD142" s="17">
        <v>-1.8871738875486421</v>
      </c>
      <c r="AE142" s="17">
        <v>3.392189407109552</v>
      </c>
      <c r="AF142" s="17">
        <v>128.28772287500567</v>
      </c>
      <c r="AG142" s="17">
        <v>131.22236078184693</v>
      </c>
      <c r="AH142" s="17">
        <v>-0.3259410426609422</v>
      </c>
      <c r="AI142" s="17">
        <v>0.22049559964770687</v>
      </c>
      <c r="AJ142" s="17">
        <v>0.33333333333333298</v>
      </c>
      <c r="AK142" s="17">
        <v>1.52251541566778</v>
      </c>
      <c r="AL142" s="17">
        <v>1.3750821046773212</v>
      </c>
      <c r="AM142" s="17">
        <v>0.33333333333333298</v>
      </c>
      <c r="AN142" s="17">
        <v>0.84401019244277575</v>
      </c>
      <c r="AO142" s="17">
        <v>1.2551161076266146</v>
      </c>
      <c r="AP142" s="17">
        <v>0.33333333333333298</v>
      </c>
      <c r="AQ142" s="17">
        <v>14.253469059758206</v>
      </c>
      <c r="AR142" s="17">
        <v>1.1165348913103816</v>
      </c>
      <c r="AS142" s="17">
        <v>16.002856272685889</v>
      </c>
      <c r="AT142" s="17">
        <v>12.200361369564593</v>
      </c>
      <c r="AU142" s="17">
        <v>-1.0000000000000002</v>
      </c>
      <c r="AV142" s="17">
        <v>-1.0000000000000002</v>
      </c>
      <c r="AW142" s="17">
        <v>-1.0000000000000002</v>
      </c>
      <c r="AX142" s="17">
        <v>-1.0000000000000002</v>
      </c>
      <c r="AY142" s="17">
        <v>0.1082233281355498</v>
      </c>
      <c r="AZ142" s="17">
        <v>0.30542415239843757</v>
      </c>
      <c r="BA142" s="17">
        <v>0.29440225589865704</v>
      </c>
      <c r="BB142" s="17">
        <v>0.48849800352485911</v>
      </c>
      <c r="BC142" s="17">
        <v>9.6272988666028778E-2</v>
      </c>
      <c r="BD142" s="17">
        <v>13.739570850113662</v>
      </c>
      <c r="BE142" s="17">
        <v>3.878835996144006</v>
      </c>
      <c r="BF142" s="17">
        <v>-1.0000000000000002</v>
      </c>
      <c r="CU142" t="e">
        <v>#N/A</v>
      </c>
      <c r="CV142" t="e">
        <v>#N/A</v>
      </c>
    </row>
    <row r="143" spans="1:100" x14ac:dyDescent="0.25">
      <c r="A143">
        <v>292</v>
      </c>
      <c r="B143" t="s">
        <v>205</v>
      </c>
      <c r="C143" s="48">
        <v>2</v>
      </c>
      <c r="D143" s="22">
        <v>1582.164296875</v>
      </c>
      <c r="E143" s="17">
        <v>134.76943607965552</v>
      </c>
      <c r="F143" s="17">
        <v>79.222694461350954</v>
      </c>
      <c r="G143" s="17">
        <v>1.0066077497399413</v>
      </c>
      <c r="H143" s="17">
        <v>11.719235384907053</v>
      </c>
      <c r="I143" s="17">
        <v>98.901896466688825</v>
      </c>
      <c r="J143" s="17">
        <v>22.775778947783198</v>
      </c>
      <c r="K143" s="17">
        <v>-0.99999999999999878</v>
      </c>
      <c r="L143" s="17">
        <v>-0.99999999999999878</v>
      </c>
      <c r="M143" s="17">
        <v>-0.99999999999999878</v>
      </c>
      <c r="N143" s="17">
        <v>0.40863072220121022</v>
      </c>
      <c r="O143" s="17">
        <v>-0.99999999999999878</v>
      </c>
      <c r="P143" s="17">
        <v>-0.99999999999999878</v>
      </c>
      <c r="Q143" s="17">
        <v>5.5075855924534958</v>
      </c>
      <c r="R143" s="17">
        <v>-0.99999999999999878</v>
      </c>
      <c r="S143" s="17">
        <v>3.1260394138010614</v>
      </c>
      <c r="T143" s="17">
        <v>0.36724720068463501</v>
      </c>
      <c r="U143" s="17">
        <v>0.77462349781294115</v>
      </c>
      <c r="V143" s="17">
        <v>0.84732026112707337</v>
      </c>
      <c r="W143" s="17">
        <v>6.956378923668348</v>
      </c>
      <c r="X143" s="17">
        <v>5.801715972533362</v>
      </c>
      <c r="Y143" s="17">
        <v>0.30292138494899112</v>
      </c>
      <c r="Z143" s="17">
        <v>51.535733998890549</v>
      </c>
      <c r="AA143" s="17">
        <v>1.877743410271383</v>
      </c>
      <c r="AB143" s="17">
        <v>2.9935856035252817</v>
      </c>
      <c r="AC143" s="17">
        <v>39.582126011461504</v>
      </c>
      <c r="AD143" s="17">
        <v>2.3456585192108275</v>
      </c>
      <c r="AE143" s="17">
        <v>1.914248107647275</v>
      </c>
      <c r="AF143" s="17">
        <v>88.37862508165162</v>
      </c>
      <c r="AG143" s="17">
        <v>60.111124240903465</v>
      </c>
      <c r="AH143" s="17">
        <v>0.62879867837284265</v>
      </c>
      <c r="AI143" s="17">
        <v>0.7856784130131329</v>
      </c>
      <c r="AJ143" s="17">
        <v>0.33333333333333298</v>
      </c>
      <c r="AK143" s="17">
        <v>1.2189395501424727</v>
      </c>
      <c r="AL143" s="17">
        <v>1.2303662777562303</v>
      </c>
      <c r="AM143" s="17">
        <v>0.33333333333333298</v>
      </c>
      <c r="AN143" s="17">
        <v>0.82201468090866991</v>
      </c>
      <c r="AO143" s="17">
        <v>0.93719043957734138</v>
      </c>
      <c r="AP143" s="17">
        <v>0.33333333333333298</v>
      </c>
      <c r="AQ143" s="17">
        <v>13.386143308590567</v>
      </c>
      <c r="AR143" s="17">
        <v>2.2444243630026963</v>
      </c>
      <c r="AS143" s="17">
        <v>12.360814686270206</v>
      </c>
      <c r="AT143" s="17">
        <v>12.146425193744889</v>
      </c>
      <c r="AU143" s="17">
        <v>-0.99999999999999878</v>
      </c>
      <c r="AV143" s="17">
        <v>-0.99999999999999878</v>
      </c>
      <c r="AW143" s="17">
        <v>-0.99999999999999878</v>
      </c>
      <c r="AX143" s="17">
        <v>-0.99999999999999878</v>
      </c>
      <c r="AY143" s="17">
        <v>9.7467123512447976E-2</v>
      </c>
      <c r="AZ143" s="17">
        <v>-0.28918745056767531</v>
      </c>
      <c r="BA143" s="17">
        <v>0.84206005848136534</v>
      </c>
      <c r="BB143" s="17">
        <v>-0.16380855457255933</v>
      </c>
      <c r="BC143" s="17">
        <v>0.46515709199959088</v>
      </c>
      <c r="BD143" s="17">
        <v>-3.1912333935409176</v>
      </c>
      <c r="BE143" s="17">
        <v>13.654131832047277</v>
      </c>
      <c r="BF143" s="17">
        <v>-0.99999999999999878</v>
      </c>
      <c r="BG143" s="22">
        <v>448.87831001364407</v>
      </c>
    </row>
    <row r="144" spans="1:100" x14ac:dyDescent="0.25">
      <c r="A144">
        <v>293</v>
      </c>
      <c r="B144" t="s">
        <v>206</v>
      </c>
      <c r="C144" s="48">
        <v>2</v>
      </c>
      <c r="D144" s="22">
        <v>1574.15064453125</v>
      </c>
      <c r="E144" s="17">
        <v>111.75796559140269</v>
      </c>
      <c r="F144" s="17">
        <v>42.099586488714046</v>
      </c>
      <c r="G144" s="17">
        <v>0.7485805334330019</v>
      </c>
      <c r="H144" s="17">
        <v>9.3655770208067146</v>
      </c>
      <c r="I144" s="17">
        <v>80.831692720834951</v>
      </c>
      <c r="J144" s="17">
        <v>18.312740969693095</v>
      </c>
      <c r="K144" s="17">
        <v>-0.99999999999999933</v>
      </c>
      <c r="L144" s="17">
        <v>-0.99999999999999933</v>
      </c>
      <c r="M144" s="17">
        <v>-0.99999999999999933</v>
      </c>
      <c r="N144" s="17">
        <v>0.34433042495050575</v>
      </c>
      <c r="O144" s="17">
        <v>-0.99999999999999933</v>
      </c>
      <c r="P144" s="17">
        <v>-0.99999999999999933</v>
      </c>
      <c r="Q144" s="17">
        <v>4.8168485577331737</v>
      </c>
      <c r="R144" s="17">
        <v>-0.99999999999999933</v>
      </c>
      <c r="S144" s="17">
        <v>2.2251775704995245</v>
      </c>
      <c r="T144" s="17">
        <v>0.26613121286623409</v>
      </c>
      <c r="U144" s="17">
        <v>0.47162510466093627</v>
      </c>
      <c r="V144" s="17">
        <v>0.45029439726632309</v>
      </c>
      <c r="W144" s="17">
        <v>4.9445351671078672</v>
      </c>
      <c r="X144" s="17">
        <v>3.3229401063105017</v>
      </c>
      <c r="Y144" s="17">
        <v>0.21194823595581366</v>
      </c>
      <c r="Z144" s="17">
        <v>43.183012427496337</v>
      </c>
      <c r="AA144" s="17">
        <v>1.2625751024568712</v>
      </c>
      <c r="AB144" s="17">
        <v>2.1068748618254638</v>
      </c>
      <c r="AC144" s="17">
        <v>29.401768616030949</v>
      </c>
      <c r="AD144" s="17">
        <v>1.5686234487358632</v>
      </c>
      <c r="AE144" s="17">
        <v>1.263522158479083</v>
      </c>
      <c r="AF144" s="17">
        <v>71.890933888321797</v>
      </c>
      <c r="AG144" s="17">
        <v>31.941069570000224</v>
      </c>
      <c r="AH144" s="17">
        <v>0.43390437779414681</v>
      </c>
      <c r="AI144" s="17">
        <v>0.55509405783209054</v>
      </c>
      <c r="AJ144" s="17">
        <v>0.33333333333333298</v>
      </c>
      <c r="AK144" s="17">
        <v>0.9587848911510668</v>
      </c>
      <c r="AL144" s="17">
        <v>1.0031449234023706</v>
      </c>
      <c r="AM144" s="17">
        <v>0.33333333333333298</v>
      </c>
      <c r="AN144" s="17">
        <v>0.58748666415569506</v>
      </c>
      <c r="AO144" s="17">
        <v>0.68091433279588198</v>
      </c>
      <c r="AP144" s="17">
        <v>0.33333333333333298</v>
      </c>
      <c r="AQ144" s="17">
        <v>10.462310565403817</v>
      </c>
      <c r="AR144" s="17">
        <v>2.2444243630026963</v>
      </c>
      <c r="AS144" s="17">
        <v>8.6389495803197143</v>
      </c>
      <c r="AT144" s="17">
        <v>9.5424602147066437</v>
      </c>
      <c r="AU144" s="17">
        <v>-0.99999999999999933</v>
      </c>
      <c r="AV144" s="17">
        <v>-0.99999999999999933</v>
      </c>
      <c r="AW144" s="17">
        <v>-0.99999999999999933</v>
      </c>
      <c r="AX144" s="17">
        <v>-0.99999999999999933</v>
      </c>
      <c r="AY144" s="17">
        <v>5.8272101507191053E-2</v>
      </c>
      <c r="AZ144" s="17">
        <v>-1.8876747131375882E-2</v>
      </c>
      <c r="BA144" s="17">
        <v>0.58220034108115137</v>
      </c>
      <c r="BB144" s="17">
        <v>-1.3271168893967678E-2</v>
      </c>
      <c r="BC144" s="17">
        <v>0.32106629830194089</v>
      </c>
      <c r="BD144" s="17">
        <v>0.82276520922876184</v>
      </c>
      <c r="BE144" s="17">
        <v>9.776330144586943</v>
      </c>
      <c r="BF144" s="17">
        <v>-0.99999999999999933</v>
      </c>
      <c r="BG144" s="22">
        <v>1384.5663682924774</v>
      </c>
    </row>
    <row r="145" spans="1:100" x14ac:dyDescent="0.25">
      <c r="A145">
        <v>294</v>
      </c>
      <c r="B145" t="s">
        <v>207</v>
      </c>
      <c r="C145" s="48">
        <v>2</v>
      </c>
      <c r="D145" s="22">
        <v>1622.1312109374999</v>
      </c>
      <c r="E145" s="17">
        <v>83.949323584302547</v>
      </c>
      <c r="F145" s="17">
        <v>-2.7625278350527482</v>
      </c>
      <c r="G145" s="17">
        <v>0.43676271674756945</v>
      </c>
      <c r="H145" s="17">
        <v>6.5212545387777645</v>
      </c>
      <c r="I145" s="17">
        <v>58.994416949156822</v>
      </c>
      <c r="J145" s="17">
        <v>12.919299231141126</v>
      </c>
      <c r="K145" s="17">
        <v>-1</v>
      </c>
      <c r="L145" s="17">
        <v>-1</v>
      </c>
      <c r="M145" s="17">
        <v>-1</v>
      </c>
      <c r="N145" s="17">
        <v>0.26662552781636667</v>
      </c>
      <c r="O145" s="17">
        <v>-1</v>
      </c>
      <c r="P145" s="17">
        <v>-1</v>
      </c>
      <c r="Q145" s="17">
        <v>3.982114465907574</v>
      </c>
      <c r="R145" s="17">
        <v>-1</v>
      </c>
      <c r="S145" s="17">
        <v>1.1365142227566027</v>
      </c>
      <c r="T145" s="17">
        <v>0.1439357057224529</v>
      </c>
      <c r="U145" s="17">
        <v>0.10546102800220759</v>
      </c>
      <c r="V145" s="17">
        <v>-2.9498935423975591E-2</v>
      </c>
      <c r="W145" s="17">
        <v>2.5132849421832915</v>
      </c>
      <c r="X145" s="17">
        <v>0.3274170381597738</v>
      </c>
      <c r="Y145" s="17">
        <v>0.10201003214127188</v>
      </c>
      <c r="Z145" s="17">
        <v>33.08900978292565</v>
      </c>
      <c r="AA145" s="17">
        <v>0.51916345239042638</v>
      </c>
      <c r="AB145" s="17">
        <v>1.0353126775500918</v>
      </c>
      <c r="AC145" s="17">
        <v>17.099125268732312</v>
      </c>
      <c r="AD145" s="17">
        <v>0.62960088115023438</v>
      </c>
      <c r="AE145" s="17">
        <v>0.47714021151109398</v>
      </c>
      <c r="AF145" s="17">
        <v>51.9660750161786</v>
      </c>
      <c r="AG145" s="17">
        <v>-2.1015599987399245</v>
      </c>
      <c r="AH145" s="17">
        <v>0.19838071420281503</v>
      </c>
      <c r="AI145" s="17">
        <v>0.27644008007169374</v>
      </c>
      <c r="AJ145" s="17">
        <v>0.33333333333333298</v>
      </c>
      <c r="AK145" s="17">
        <v>0.64439612655367184</v>
      </c>
      <c r="AL145" s="17">
        <v>0.72855502690616114</v>
      </c>
      <c r="AM145" s="17">
        <v>0.33333333333333298</v>
      </c>
      <c r="AN145" s="17">
        <v>0.30406689479119309</v>
      </c>
      <c r="AO145" s="17">
        <v>0.37121267717604278</v>
      </c>
      <c r="AP145" s="17">
        <v>0.33333333333333298</v>
      </c>
      <c r="AQ145" s="17">
        <v>6.9289501882204094</v>
      </c>
      <c r="AR145" s="17">
        <v>2.2444243630026963</v>
      </c>
      <c r="AS145" s="17">
        <v>4.1411920648697143</v>
      </c>
      <c r="AT145" s="17">
        <v>6.3956500211526661</v>
      </c>
      <c r="AU145" s="17">
        <v>-1</v>
      </c>
      <c r="AV145" s="17">
        <v>-1</v>
      </c>
      <c r="AW145" s="17">
        <v>-1</v>
      </c>
      <c r="AX145" s="17">
        <v>-1</v>
      </c>
      <c r="AY145" s="17">
        <v>1.0906143909608699E-2</v>
      </c>
      <c r="AZ145" s="17">
        <v>0.30778527937339778</v>
      </c>
      <c r="BA145" s="17">
        <v>0.26816800416736092</v>
      </c>
      <c r="BB145" s="17">
        <v>0.16864855106298857</v>
      </c>
      <c r="BC145" s="17">
        <v>0.14693708302635067</v>
      </c>
      <c r="BD145" s="17">
        <v>5.673556914105041</v>
      </c>
      <c r="BE145" s="17">
        <v>5.0901281499702655</v>
      </c>
      <c r="BF145" s="17">
        <v>-1</v>
      </c>
      <c r="BG145" s="22">
        <v>1185.7784005842022</v>
      </c>
    </row>
    <row r="146" spans="1:100" x14ac:dyDescent="0.25">
      <c r="A146">
        <v>295</v>
      </c>
      <c r="B146" t="s">
        <v>208</v>
      </c>
      <c r="C146" s="48">
        <v>2</v>
      </c>
      <c r="D146" s="22">
        <v>1505.9678808593749</v>
      </c>
      <c r="E146" s="17">
        <v>126.59502476888051</v>
      </c>
      <c r="F146" s="17">
        <v>66.035377559653639</v>
      </c>
      <c r="G146" s="17">
        <v>0.91494821861419329</v>
      </c>
      <c r="H146" s="17">
        <v>10.883140552852588</v>
      </c>
      <c r="I146" s="17">
        <v>92.482781357833716</v>
      </c>
      <c r="J146" s="17">
        <v>21.190364919281961</v>
      </c>
      <c r="K146" s="17">
        <v>-0.999999999999999</v>
      </c>
      <c r="L146" s="17">
        <v>-0.999999999999999</v>
      </c>
      <c r="M146" s="17">
        <v>-0.999999999999999</v>
      </c>
      <c r="N146" s="17">
        <v>0.38578919725821803</v>
      </c>
      <c r="O146" s="17">
        <v>-0.999999999999999</v>
      </c>
      <c r="P146" s="17">
        <v>-0.999999999999999</v>
      </c>
      <c r="Q146" s="17">
        <v>5.2622136753362732</v>
      </c>
      <c r="R146" s="17">
        <v>-0.999999999999999</v>
      </c>
      <c r="S146" s="17">
        <v>2.8060244349630517</v>
      </c>
      <c r="T146" s="17">
        <v>0.3313275633479042</v>
      </c>
      <c r="U146" s="17">
        <v>0.66698876437020838</v>
      </c>
      <c r="V146" s="17">
        <v>0.70628395865043148</v>
      </c>
      <c r="W146" s="17">
        <v>6.2417075875824821</v>
      </c>
      <c r="X146" s="17">
        <v>4.9211753965596463</v>
      </c>
      <c r="Y146" s="17">
        <v>0.27060480880987475</v>
      </c>
      <c r="Z146" s="17">
        <v>48.568579782309079</v>
      </c>
      <c r="AA146" s="17">
        <v>1.6592159252070817</v>
      </c>
      <c r="AB146" s="17">
        <v>2.6785975491965974</v>
      </c>
      <c r="AC146" s="17">
        <v>35.965737016094081</v>
      </c>
      <c r="AD146" s="17">
        <v>2.0696307759076795</v>
      </c>
      <c r="AE146" s="17">
        <v>1.6830894095618683</v>
      </c>
      <c r="AF146" s="17">
        <v>82.521669114925203</v>
      </c>
      <c r="AG146" s="17">
        <v>50.104218613358483</v>
      </c>
      <c r="AH146" s="17">
        <v>0.55956598088532794</v>
      </c>
      <c r="AI146" s="17">
        <v>0.70376746507775867</v>
      </c>
      <c r="AJ146" s="17">
        <v>0.33333333333333298</v>
      </c>
      <c r="AK146" s="17">
        <v>1.1265242832391349</v>
      </c>
      <c r="AL146" s="17">
        <v>1.1496499754222269</v>
      </c>
      <c r="AM146" s="17">
        <v>0.33333333333333298</v>
      </c>
      <c r="AN146" s="17">
        <v>0.73870281807844218</v>
      </c>
      <c r="AO146" s="17">
        <v>0.84615295863820794</v>
      </c>
      <c r="AP146" s="17">
        <v>0.33333333333333298</v>
      </c>
      <c r="AQ146" s="17">
        <v>12.347504275986317</v>
      </c>
      <c r="AR146" s="17">
        <v>2.2444243630026963</v>
      </c>
      <c r="AS146" s="17">
        <v>11.038688999657012</v>
      </c>
      <c r="AT146" s="17">
        <v>11.221413435440327</v>
      </c>
      <c r="AU146" s="17">
        <v>-0.999999999999999</v>
      </c>
      <c r="AV146" s="17">
        <v>-0.999999999999999</v>
      </c>
      <c r="AW146" s="17">
        <v>-0.999999999999999</v>
      </c>
      <c r="AX146" s="17">
        <v>-0.999999999999999</v>
      </c>
      <c r="AY146" s="17">
        <v>8.3543796388724709E-2</v>
      </c>
      <c r="AZ146" s="17">
        <v>-0.19316443140767686</v>
      </c>
      <c r="BA146" s="17">
        <v>0.74974956427737705</v>
      </c>
      <c r="BB146" s="17">
        <v>-0.11033285388607911</v>
      </c>
      <c r="BC146" s="17">
        <v>0.41397142725113822</v>
      </c>
      <c r="BD146" s="17">
        <v>-1.7653325326347922</v>
      </c>
      <c r="BE146" s="17">
        <v>12.276612477467125</v>
      </c>
      <c r="BF146" s="17">
        <v>-0.999999999999999</v>
      </c>
      <c r="BG146" s="22">
        <v>240.66860115930763</v>
      </c>
    </row>
    <row r="147" spans="1:100" x14ac:dyDescent="0.25">
      <c r="A147">
        <v>296</v>
      </c>
      <c r="B147" t="s">
        <v>209</v>
      </c>
      <c r="C147" s="48">
        <v>3</v>
      </c>
      <c r="D147" s="22">
        <v>1483.4034214601509</v>
      </c>
      <c r="E147" s="17">
        <v>91.765910600340789</v>
      </c>
      <c r="F147" s="17">
        <v>25.54271772764454</v>
      </c>
      <c r="G147" s="17">
        <v>0.33100838816602013</v>
      </c>
      <c r="H147" s="17">
        <v>7.7644324037991019</v>
      </c>
      <c r="I147" s="17">
        <v>51.714211256732796</v>
      </c>
      <c r="J147" s="17">
        <v>12.785531077488342</v>
      </c>
      <c r="K147" s="17">
        <v>-1.0000000000000007</v>
      </c>
      <c r="L147" s="17">
        <v>-1.0000000000000007</v>
      </c>
      <c r="M147" s="17">
        <v>-1.0000000000000007</v>
      </c>
      <c r="N147" s="17">
        <v>0.47311283721800396</v>
      </c>
      <c r="O147" s="17">
        <v>-1.0000000000000007</v>
      </c>
      <c r="P147" s="17">
        <v>-1.0000000000000007</v>
      </c>
      <c r="Q147" s="17">
        <v>5.4308492629490068</v>
      </c>
      <c r="R147" s="17">
        <v>-1.0000000000000007</v>
      </c>
      <c r="S147" s="17">
        <v>1.1125690058627125</v>
      </c>
      <c r="T147" s="17">
        <v>0.1198363087719615</v>
      </c>
      <c r="U147" s="17">
        <v>5.4222564562337393E-2</v>
      </c>
      <c r="V147" s="17">
        <v>0.51845063028033334</v>
      </c>
      <c r="W147" s="17">
        <v>2.3335831408501013</v>
      </c>
      <c r="X147" s="17">
        <v>5.2048381813178564</v>
      </c>
      <c r="Y147" s="17">
        <v>7.482894767994476E-2</v>
      </c>
      <c r="Z147" s="17">
        <v>48.716645330924145</v>
      </c>
      <c r="AA147" s="17">
        <v>-0.37464439632267243</v>
      </c>
      <c r="AB147" s="17">
        <v>1.5898097527084492</v>
      </c>
      <c r="AC147" s="17">
        <v>-5.8553869615263023</v>
      </c>
      <c r="AD147" s="17">
        <v>2.007374651732496</v>
      </c>
      <c r="AE147" s="17">
        <v>0.22318823608137286</v>
      </c>
      <c r="AF147" s="17">
        <v>44.674256358187641</v>
      </c>
      <c r="AG147" s="17">
        <v>-16.230657803053919</v>
      </c>
      <c r="AH147" s="17">
        <v>0.35032461079889199</v>
      </c>
      <c r="AI147" s="17">
        <v>0.33920470727591473</v>
      </c>
      <c r="AJ147" s="17">
        <v>0.33333333333333298</v>
      </c>
      <c r="AK147" s="17">
        <v>0.89343971650534448</v>
      </c>
      <c r="AL147" s="17">
        <v>0.76809499997632602</v>
      </c>
      <c r="AM147" s="17">
        <v>0.33333333333333298</v>
      </c>
      <c r="AN147" s="17">
        <v>0.44281495052319342</v>
      </c>
      <c r="AO147" s="17">
        <v>0.30069127245678018</v>
      </c>
      <c r="AP147" s="17">
        <v>0.33333333333333298</v>
      </c>
      <c r="AQ147" s="17">
        <v>7.0399548985451048</v>
      </c>
      <c r="AR147" s="17">
        <v>1.3940758353007281</v>
      </c>
      <c r="AS147" s="17">
        <v>3.0943091255865984</v>
      </c>
      <c r="AT147" s="17">
        <v>8.297146116601013</v>
      </c>
      <c r="AU147" s="17">
        <v>-1.0000000000000007</v>
      </c>
      <c r="AV147" s="17">
        <v>-1.0000000000000007</v>
      </c>
      <c r="AW147" s="17">
        <v>-1.0000000000000007</v>
      </c>
      <c r="AX147" s="17">
        <v>-1.0000000000000007</v>
      </c>
      <c r="AY147" s="17">
        <v>-6.7084131824903304E-2</v>
      </c>
      <c r="AZ147" s="17">
        <v>-0.65423475981849555</v>
      </c>
      <c r="BA147" s="17">
        <v>-0.58937051772926641</v>
      </c>
      <c r="BB147" s="17">
        <v>-0.21086653698878194</v>
      </c>
      <c r="BC147" s="17">
        <v>0.89794353803867311</v>
      </c>
      <c r="BD147" s="17">
        <v>-8.5428372238120218</v>
      </c>
      <c r="BE147" s="17">
        <v>19.501735862320491</v>
      </c>
      <c r="BF147" s="17">
        <v>-1.0000000000000007</v>
      </c>
      <c r="CU147" t="e">
        <v>#N/A</v>
      </c>
      <c r="CV147" t="e">
        <v>#N/A</v>
      </c>
    </row>
    <row r="148" spans="1:100" x14ac:dyDescent="0.25">
      <c r="A148">
        <v>299</v>
      </c>
      <c r="B148" t="s">
        <v>210</v>
      </c>
      <c r="C148" s="48">
        <v>2</v>
      </c>
      <c r="D148" s="22">
        <v>1470.3382910156249</v>
      </c>
      <c r="E148" s="17">
        <v>81.045960086956669</v>
      </c>
      <c r="F148" s="17">
        <v>-7.44636047629161</v>
      </c>
      <c r="G148" s="17">
        <v>0.40420735260733481</v>
      </c>
      <c r="H148" s="17">
        <v>6.2242928220965039</v>
      </c>
      <c r="I148" s="17">
        <v>56.714494422167625</v>
      </c>
      <c r="J148" s="17">
        <v>12.356196514195245</v>
      </c>
      <c r="K148" s="17">
        <v>-1.0000000000000002</v>
      </c>
      <c r="L148" s="17">
        <v>-1.0000000000000002</v>
      </c>
      <c r="M148" s="17">
        <v>-1.0000000000000002</v>
      </c>
      <c r="N148" s="17">
        <v>0.25851274180377848</v>
      </c>
      <c r="O148" s="17">
        <v>-1.0000000000000002</v>
      </c>
      <c r="P148" s="17">
        <v>-1.0000000000000002</v>
      </c>
      <c r="Q148" s="17">
        <v>3.8949639861546315</v>
      </c>
      <c r="R148" s="17">
        <v>-1.0000000000000002</v>
      </c>
      <c r="S148" s="17">
        <v>1.0228522386896306</v>
      </c>
      <c r="T148" s="17">
        <v>0.1311778740063145</v>
      </c>
      <c r="U148" s="17">
        <v>6.7231638234132127E-2</v>
      </c>
      <c r="V148" s="17">
        <v>-7.9591796774316617E-2</v>
      </c>
      <c r="W148" s="17">
        <v>2.259450067608773</v>
      </c>
      <c r="X148" s="17">
        <v>1.466921216720013E-2</v>
      </c>
      <c r="Y148" s="17">
        <v>9.0531925161527416E-2</v>
      </c>
      <c r="Z148" s="17">
        <v>32.035144627882239</v>
      </c>
      <c r="AA148" s="17">
        <v>0.44154749948796201</v>
      </c>
      <c r="AB148" s="17">
        <v>0.92343614182544242</v>
      </c>
      <c r="AC148" s="17">
        <v>15.81466680411933</v>
      </c>
      <c r="AD148" s="17">
        <v>0.53156215472785029</v>
      </c>
      <c r="AE148" s="17">
        <v>0.39503794131696879</v>
      </c>
      <c r="AF148" s="17">
        <v>49.885818528847125</v>
      </c>
      <c r="AG148" s="17">
        <v>-5.6557834670528271</v>
      </c>
      <c r="AH148" s="17">
        <v>0.17379084723061083</v>
      </c>
      <c r="AI148" s="17">
        <v>0.24734718919218945</v>
      </c>
      <c r="AJ148" s="17">
        <v>0.33333333333333298</v>
      </c>
      <c r="AK148" s="17">
        <v>0.61157234239065206</v>
      </c>
      <c r="AL148" s="17">
        <v>0.69988644675674128</v>
      </c>
      <c r="AM148" s="17">
        <v>0.33333333333333298</v>
      </c>
      <c r="AN148" s="17">
        <v>0.27447643105732994</v>
      </c>
      <c r="AO148" s="17">
        <v>0.3388782510014513</v>
      </c>
      <c r="AP148" s="17">
        <v>0.33333333333333298</v>
      </c>
      <c r="AQ148" s="17">
        <v>6.5600494148758033</v>
      </c>
      <c r="AR148" s="17">
        <v>2.2444243630026963</v>
      </c>
      <c r="AS148" s="17">
        <v>3.6716033310172511</v>
      </c>
      <c r="AT148" s="17">
        <v>6.0671070507081613</v>
      </c>
      <c r="AU148" s="17">
        <v>-1.0000000000000002</v>
      </c>
      <c r="AV148" s="17">
        <v>-1.0000000000000002</v>
      </c>
      <c r="AW148" s="17">
        <v>-1.0000000000000002</v>
      </c>
      <c r="AX148" s="17">
        <v>-1.0000000000000002</v>
      </c>
      <c r="AY148" s="17">
        <v>5.9608973107082228E-3</v>
      </c>
      <c r="AZ148" s="17">
        <v>0.34189045442944105</v>
      </c>
      <c r="BA148" s="17">
        <v>0.2353814328652121</v>
      </c>
      <c r="BB148" s="17">
        <v>0.18764189400420642</v>
      </c>
      <c r="BC148" s="17">
        <v>0.12875710835072468</v>
      </c>
      <c r="BD148" s="17">
        <v>6.1800042107968425</v>
      </c>
      <c r="BE148" s="17">
        <v>4.6008648551683962</v>
      </c>
      <c r="BF148" s="17">
        <v>-1.0000000000000002</v>
      </c>
      <c r="BG148" s="22">
        <v>-7.9360586251457335</v>
      </c>
    </row>
    <row r="149" spans="1:100" x14ac:dyDescent="0.25">
      <c r="A149">
        <v>302</v>
      </c>
      <c r="B149" t="s">
        <v>211</v>
      </c>
      <c r="C149" s="48">
        <v>3</v>
      </c>
      <c r="D149" s="22">
        <v>1692.1904885350264</v>
      </c>
      <c r="E149" s="17">
        <v>175.12325842132978</v>
      </c>
      <c r="F149" s="17">
        <v>122.28030387279928</v>
      </c>
      <c r="G149" s="17">
        <v>1.2318628629209432</v>
      </c>
      <c r="H149" s="17">
        <v>5.1422258208805953</v>
      </c>
      <c r="I149" s="17">
        <v>148.45162333692636</v>
      </c>
      <c r="J149" s="17">
        <v>14.693384736416654</v>
      </c>
      <c r="K149" s="17">
        <v>-0.99999999999999867</v>
      </c>
      <c r="L149" s="17">
        <v>-0.99999999999999867</v>
      </c>
      <c r="M149" s="17">
        <v>-0.99999999999999867</v>
      </c>
      <c r="N149" s="17">
        <v>0.30559517604969377</v>
      </c>
      <c r="O149" s="17">
        <v>-0.99999999999999867</v>
      </c>
      <c r="P149" s="17">
        <v>-0.99999999999999867</v>
      </c>
      <c r="Q149" s="17">
        <v>4.0737635064466247</v>
      </c>
      <c r="R149" s="17">
        <v>-0.99999999999999867</v>
      </c>
      <c r="S149" s="17">
        <v>-1.2127627150874996</v>
      </c>
      <c r="T149" s="17">
        <v>6.6328217115509472E-2</v>
      </c>
      <c r="U149" s="17">
        <v>1.7469938723044878</v>
      </c>
      <c r="V149" s="17">
        <v>1.6866487622509589</v>
      </c>
      <c r="W149" s="17">
        <v>1.0684623144339758</v>
      </c>
      <c r="X149" s="17">
        <v>-2.3933577227770311</v>
      </c>
      <c r="Y149" s="17">
        <v>7.2971228069643554E-2</v>
      </c>
      <c r="Z149" s="17">
        <v>57.118576643453096</v>
      </c>
      <c r="AA149" s="17">
        <v>1.6507720052135373</v>
      </c>
      <c r="AB149" s="17">
        <v>1.3873719755942502</v>
      </c>
      <c r="AC149" s="17">
        <v>69.675383853526938</v>
      </c>
      <c r="AD149" s="17">
        <v>2.1154122247879648</v>
      </c>
      <c r="AE149" s="17">
        <v>3.2993996533834959</v>
      </c>
      <c r="AF149" s="17">
        <v>131.48073212595781</v>
      </c>
      <c r="AG149" s="17">
        <v>107.50913017964679</v>
      </c>
      <c r="AH149" s="17">
        <v>0.50859523115594985</v>
      </c>
      <c r="AI149" s="17">
        <v>1.0088393468478898</v>
      </c>
      <c r="AJ149" s="17">
        <v>0.33333333333333298</v>
      </c>
      <c r="AK149" s="17">
        <v>0.8264618743712675</v>
      </c>
      <c r="AL149" s="17">
        <v>0.80774052975841981</v>
      </c>
      <c r="AM149" s="17">
        <v>0.33333333333333298</v>
      </c>
      <c r="AN149" s="17">
        <v>1.1839047921453609</v>
      </c>
      <c r="AO149" s="17">
        <v>1.5775983655874097</v>
      </c>
      <c r="AP149" s="17">
        <v>0.33333333333333298</v>
      </c>
      <c r="AQ149" s="17">
        <v>16.970891210968606</v>
      </c>
      <c r="AR149" s="17">
        <v>3.9643697753986324</v>
      </c>
      <c r="AS149" s="17">
        <v>2.5416476382795192</v>
      </c>
      <c r="AT149" s="17">
        <v>8.187367322738508</v>
      </c>
      <c r="AU149" s="17">
        <v>-0.99999999999999867</v>
      </c>
      <c r="AV149" s="17">
        <v>-0.99999999999999867</v>
      </c>
      <c r="AW149" s="17">
        <v>-0.99999999999999867</v>
      </c>
      <c r="AX149" s="17">
        <v>-0.99999999999999867</v>
      </c>
      <c r="AY149" s="17">
        <v>-7.9310128442174055E-3</v>
      </c>
      <c r="AZ149" s="17">
        <v>0.1331144327826814</v>
      </c>
      <c r="BA149" s="17">
        <v>0.14526689565929965</v>
      </c>
      <c r="BB149" s="17">
        <v>-0.4176506814587535</v>
      </c>
      <c r="BC149" s="17">
        <v>0.24428260610618396</v>
      </c>
      <c r="BD149" s="17">
        <v>-9.7756948725554285</v>
      </c>
      <c r="BE149" s="17">
        <v>6.8333996309510949</v>
      </c>
      <c r="BF149" s="17">
        <v>-0.99999999999999867</v>
      </c>
      <c r="CU149" t="e">
        <v>#N/A</v>
      </c>
      <c r="CV149" t="e">
        <v>#N/A</v>
      </c>
    </row>
    <row r="150" spans="1:100" x14ac:dyDescent="0.25">
      <c r="A150">
        <v>303</v>
      </c>
      <c r="B150" t="s">
        <v>212</v>
      </c>
      <c r="C150" s="48">
        <v>2</v>
      </c>
      <c r="D150" s="22">
        <v>1684.123330078125</v>
      </c>
      <c r="E150" s="17">
        <v>168.17975214905317</v>
      </c>
      <c r="F150" s="17">
        <v>133.12167373246419</v>
      </c>
      <c r="G150" s="17">
        <v>1.3812370397595644</v>
      </c>
      <c r="H150" s="17">
        <v>15.13650808393413</v>
      </c>
      <c r="I150" s="17">
        <v>125.13799549806498</v>
      </c>
      <c r="J150" s="17">
        <v>29.255656431225027</v>
      </c>
      <c r="K150" s="17">
        <v>-0.999999999999998</v>
      </c>
      <c r="L150" s="17">
        <v>-0.999999999999998</v>
      </c>
      <c r="M150" s="17">
        <v>-0.999999999999998</v>
      </c>
      <c r="N150" s="17">
        <v>0.50198821778581171</v>
      </c>
      <c r="O150" s="17">
        <v>-0.999999999999998</v>
      </c>
      <c r="P150" s="17">
        <v>-0.999999999999998</v>
      </c>
      <c r="Q150" s="17">
        <v>6.5104655545413355</v>
      </c>
      <c r="R150" s="17">
        <v>-0.999999999999998</v>
      </c>
      <c r="S150" s="17">
        <v>4.4339992390946836</v>
      </c>
      <c r="T150" s="17">
        <v>0.51405733671686904</v>
      </c>
      <c r="U150" s="17">
        <v>1.2145463653626676</v>
      </c>
      <c r="V150" s="17">
        <v>1.4237614584023564</v>
      </c>
      <c r="W150" s="17">
        <v>9.8773715574612773</v>
      </c>
      <c r="X150" s="17">
        <v>9.4006465666463246</v>
      </c>
      <c r="Y150" s="17">
        <v>0.43500515001050988</v>
      </c>
      <c r="Z150" s="17">
        <v>63.663036679630466</v>
      </c>
      <c r="AA150" s="17">
        <v>2.7709052623334429</v>
      </c>
      <c r="AB150" s="17">
        <v>4.2809994677302825</v>
      </c>
      <c r="AC150" s="17">
        <v>54.362970132414034</v>
      </c>
      <c r="AD150" s="17">
        <v>3.4738344571556925</v>
      </c>
      <c r="AE150" s="17">
        <v>2.859036040576926</v>
      </c>
      <c r="AF150" s="17">
        <v>112.31707674665849</v>
      </c>
      <c r="AG150" s="17">
        <v>101.01118018159391</v>
      </c>
      <c r="AH150" s="17">
        <v>0.91176539211599383</v>
      </c>
      <c r="AI150" s="17">
        <v>1.1204634582013422</v>
      </c>
      <c r="AJ150" s="17">
        <v>0.33333333333333298</v>
      </c>
      <c r="AK150" s="17">
        <v>1.596657670688761</v>
      </c>
      <c r="AL150" s="17">
        <v>1.5602685875870805</v>
      </c>
      <c r="AM150" s="17">
        <v>0.33333333333333298</v>
      </c>
      <c r="AN150" s="17">
        <v>1.1625255218323698</v>
      </c>
      <c r="AO150" s="17">
        <v>1.3092772965634787</v>
      </c>
      <c r="AP150" s="17">
        <v>0.33333333333333298</v>
      </c>
      <c r="AQ150" s="17">
        <v>17.631251248728127</v>
      </c>
      <c r="AR150" s="17">
        <v>2.2444243630026963</v>
      </c>
      <c r="AS150" s="17">
        <v>17.764584498414422</v>
      </c>
      <c r="AT150" s="17">
        <v>15.92711765439066</v>
      </c>
      <c r="AU150" s="17">
        <v>-0.999999999999998</v>
      </c>
      <c r="AV150" s="17">
        <v>-0.999999999999998</v>
      </c>
      <c r="AW150" s="17">
        <v>-0.999999999999998</v>
      </c>
      <c r="AX150" s="17">
        <v>-0.999999999999998</v>
      </c>
      <c r="AY150" s="17">
        <v>0.15437431135214416</v>
      </c>
      <c r="AZ150" s="17">
        <v>-0.68165111530210898</v>
      </c>
      <c r="BA150" s="17">
        <v>1.2193499538175885</v>
      </c>
      <c r="BB150" s="17">
        <v>-0.38237353669093721</v>
      </c>
      <c r="BC150" s="17">
        <v>0.67436227784751068</v>
      </c>
      <c r="BD150" s="17">
        <v>-9.0191513481591148</v>
      </c>
      <c r="BE150" s="17">
        <v>19.284305709837135</v>
      </c>
      <c r="BF150" s="17">
        <v>-0.999999999999998</v>
      </c>
      <c r="BG150" s="22">
        <v>4307.2688330096144</v>
      </c>
    </row>
    <row r="151" spans="1:100" x14ac:dyDescent="0.25">
      <c r="A151">
        <v>308</v>
      </c>
      <c r="B151" t="s">
        <v>213</v>
      </c>
      <c r="C151" s="48">
        <v>2</v>
      </c>
      <c r="D151" s="22">
        <v>1518.3515625</v>
      </c>
      <c r="E151" s="17">
        <v>108.19311852150402</v>
      </c>
      <c r="F151" s="17">
        <v>36.348619693726121</v>
      </c>
      <c r="G151" s="17">
        <v>0.7086079655575388</v>
      </c>
      <c r="H151" s="17">
        <v>9.0009574660899112</v>
      </c>
      <c r="I151" s="17">
        <v>78.032327382198133</v>
      </c>
      <c r="J151" s="17">
        <v>17.621344569486382</v>
      </c>
      <c r="K151" s="17">
        <v>-0.99999999999999944</v>
      </c>
      <c r="L151" s="17">
        <v>-0.99999999999999944</v>
      </c>
      <c r="M151" s="17">
        <v>-0.99999999999999944</v>
      </c>
      <c r="N151" s="17">
        <v>0.33436927421201634</v>
      </c>
      <c r="O151" s="17">
        <v>-0.99999999999999944</v>
      </c>
      <c r="P151" s="17">
        <v>-0.99999999999999944</v>
      </c>
      <c r="Q151" s="17">
        <v>4.7098422759942364</v>
      </c>
      <c r="R151" s="17">
        <v>-0.99999999999999944</v>
      </c>
      <c r="S151" s="17">
        <v>2.0856195746679931</v>
      </c>
      <c r="T151" s="17">
        <v>0.25046671923561847</v>
      </c>
      <c r="U151" s="17">
        <v>0.42468577783419853</v>
      </c>
      <c r="V151" s="17">
        <v>0.38878870217480332</v>
      </c>
      <c r="W151" s="17">
        <v>4.63286819544129</v>
      </c>
      <c r="X151" s="17">
        <v>2.938937837174723</v>
      </c>
      <c r="Y151" s="17">
        <v>0.19785503127368181</v>
      </c>
      <c r="Z151" s="17">
        <v>41.889041447472934</v>
      </c>
      <c r="AA151" s="17">
        <v>1.1672756325370073</v>
      </c>
      <c r="AB151" s="17">
        <v>1.9695090993458373</v>
      </c>
      <c r="AC151" s="17">
        <v>27.824667437288447</v>
      </c>
      <c r="AD151" s="17">
        <v>1.4482482125854723</v>
      </c>
      <c r="AE151" s="17">
        <v>1.1627142377343629</v>
      </c>
      <c r="AF151" s="17">
        <v>69.336725209222379</v>
      </c>
      <c r="AG151" s="17">
        <v>27.577074800360474</v>
      </c>
      <c r="AH151" s="17">
        <v>0.40371211447431299</v>
      </c>
      <c r="AI151" s="17">
        <v>0.51937283074444152</v>
      </c>
      <c r="AJ151" s="17">
        <v>0.33333333333333298</v>
      </c>
      <c r="AK151" s="17">
        <v>0.91848274816983344</v>
      </c>
      <c r="AL151" s="17">
        <v>0.96794467925890026</v>
      </c>
      <c r="AM151" s="17">
        <v>0.33333333333333298</v>
      </c>
      <c r="AN151" s="17">
        <v>0.55115450043074798</v>
      </c>
      <c r="AO151" s="17">
        <v>0.6412130399640612</v>
      </c>
      <c r="AP151" s="17">
        <v>0.33333333333333298</v>
      </c>
      <c r="AQ151" s="17">
        <v>10.009361824351222</v>
      </c>
      <c r="AR151" s="17">
        <v>2.2444243630026963</v>
      </c>
      <c r="AS151" s="17">
        <v>8.0623727846612692</v>
      </c>
      <c r="AT151" s="17">
        <v>9.1390641375032331</v>
      </c>
      <c r="AU151" s="17">
        <v>-0.99999999999999944</v>
      </c>
      <c r="AV151" s="17">
        <v>-0.99999999999999944</v>
      </c>
      <c r="AW151" s="17">
        <v>-0.99999999999999944</v>
      </c>
      <c r="AX151" s="17">
        <v>-0.99999999999999944</v>
      </c>
      <c r="AY151" s="17">
        <v>5.2200161888148362E-2</v>
      </c>
      <c r="AZ151" s="17">
        <v>2.299873056132784E-2</v>
      </c>
      <c r="BA151" s="17">
        <v>0.54194388929847426</v>
      </c>
      <c r="BB151" s="17">
        <v>1.0049494534320635E-2</v>
      </c>
      <c r="BC151" s="17">
        <v>0.29874431570744908</v>
      </c>
      <c r="BD151" s="17">
        <v>1.4445981844384788</v>
      </c>
      <c r="BE151" s="17">
        <v>9.1755962631842749</v>
      </c>
      <c r="BF151" s="17">
        <v>-0.99999999999999944</v>
      </c>
      <c r="BG151" s="22">
        <v>1442.0912513883607</v>
      </c>
    </row>
    <row r="152" spans="1:100" x14ac:dyDescent="0.25">
      <c r="A152">
        <v>313</v>
      </c>
      <c r="B152" t="s">
        <v>214</v>
      </c>
      <c r="C152" s="48">
        <v>2</v>
      </c>
      <c r="D152" s="22">
        <v>1441.6890429687498</v>
      </c>
      <c r="E152" s="17">
        <v>17.143272615537427</v>
      </c>
      <c r="F152" s="17">
        <v>-110.53696339774287</v>
      </c>
      <c r="G152" s="17">
        <v>-0.31233236488703103</v>
      </c>
      <c r="H152" s="17">
        <v>-0.31179946858853924</v>
      </c>
      <c r="I152" s="17">
        <v>6.5336690331230116</v>
      </c>
      <c r="J152" s="17">
        <v>-3.7627741084699906E-2</v>
      </c>
      <c r="K152" s="17">
        <v>-1.0000000000000018</v>
      </c>
      <c r="L152" s="17">
        <v>-1.0000000000000018</v>
      </c>
      <c r="M152" s="17">
        <v>-1.0000000000000018</v>
      </c>
      <c r="N152" s="17">
        <v>7.9951280395707564E-2</v>
      </c>
      <c r="O152" s="17">
        <v>-1.0000000000000018</v>
      </c>
      <c r="P152" s="17">
        <v>-1.0000000000000018</v>
      </c>
      <c r="Q152" s="17">
        <v>1.97679222580578</v>
      </c>
      <c r="R152" s="17">
        <v>-1.0000000000000018</v>
      </c>
      <c r="S152" s="17">
        <v>-1.4788345986123355</v>
      </c>
      <c r="T152" s="17">
        <v>-0.14962049440832867</v>
      </c>
      <c r="U152" s="17">
        <v>-0.77419271280067603</v>
      </c>
      <c r="V152" s="17">
        <v>-1.182129755368291</v>
      </c>
      <c r="W152" s="17">
        <v>-3.3274255248241582</v>
      </c>
      <c r="X152" s="17">
        <v>-6.8688734789353969</v>
      </c>
      <c r="Y152" s="17">
        <v>-0.16209985303663607</v>
      </c>
      <c r="Z152" s="17">
        <v>8.8396971059576188</v>
      </c>
      <c r="AA152" s="17">
        <v>-1.2667704516251779</v>
      </c>
      <c r="AB152" s="17">
        <v>-1.5389531884574654</v>
      </c>
      <c r="AC152" s="17">
        <v>-12.456112211052762</v>
      </c>
      <c r="AD152" s="17">
        <v>-1.6262586280961817</v>
      </c>
      <c r="AE152" s="17">
        <v>-1.4120233232147981</v>
      </c>
      <c r="AF152" s="17">
        <v>4.0996190771222274</v>
      </c>
      <c r="AG152" s="17">
        <v>-83.883821984038548</v>
      </c>
      <c r="AH152" s="17">
        <v>-0.36742921891853153</v>
      </c>
      <c r="AI152" s="17">
        <v>-0.39298390101149622</v>
      </c>
      <c r="AJ152" s="17">
        <v>0.33333333333333298</v>
      </c>
      <c r="AK152" s="17">
        <v>-0.11087526808466153</v>
      </c>
      <c r="AL152" s="17">
        <v>6.8894385579266193E-2</v>
      </c>
      <c r="AM152" s="17">
        <v>0.33333333333333298</v>
      </c>
      <c r="AN152" s="17">
        <v>-0.37680617887009088</v>
      </c>
      <c r="AO152" s="17">
        <v>-0.37279864797846601</v>
      </c>
      <c r="AP152" s="17">
        <v>0.33333333333333298</v>
      </c>
      <c r="AQ152" s="17">
        <v>-1.5594130115669538</v>
      </c>
      <c r="AR152" s="17">
        <v>2.2444243630026963</v>
      </c>
      <c r="AS152" s="17">
        <v>-6.6639892073974014</v>
      </c>
      <c r="AT152" s="17">
        <v>-1.1640849031892531</v>
      </c>
      <c r="AU152" s="17">
        <v>-1.0000000000000018</v>
      </c>
      <c r="AV152" s="17">
        <v>-1.0000000000000018</v>
      </c>
      <c r="AW152" s="17">
        <v>-1.0000000000000018</v>
      </c>
      <c r="AX152" s="17">
        <v>-1.0000000000000018</v>
      </c>
      <c r="AY152" s="17">
        <v>-0.10288339592626436</v>
      </c>
      <c r="AZ152" s="17">
        <v>1.0925413270317528</v>
      </c>
      <c r="BA152" s="17">
        <v>-0.48624712693996364</v>
      </c>
      <c r="BB152" s="17">
        <v>0.60568312760091825</v>
      </c>
      <c r="BC152" s="17">
        <v>-0.27138198584015594</v>
      </c>
      <c r="BD152" s="17">
        <v>17.326849361542344</v>
      </c>
      <c r="BE152" s="17">
        <v>-6.167762444700192</v>
      </c>
      <c r="BF152" s="17">
        <v>-1.0000000000000018</v>
      </c>
      <c r="BG152" s="22">
        <v>-8.0694811368245993</v>
      </c>
    </row>
    <row r="153" spans="1:100" x14ac:dyDescent="0.25">
      <c r="A153">
        <v>314</v>
      </c>
      <c r="B153" t="s">
        <v>215</v>
      </c>
      <c r="C153" s="48">
        <v>2</v>
      </c>
      <c r="D153" s="22">
        <v>1598.5757617187501</v>
      </c>
      <c r="E153" s="17">
        <v>145.64993090044831</v>
      </c>
      <c r="F153" s="17">
        <v>96.775583323199371</v>
      </c>
      <c r="G153" s="17">
        <v>1.1286105479567876</v>
      </c>
      <c r="H153" s="17">
        <v>12.832113749355013</v>
      </c>
      <c r="I153" s="17">
        <v>107.44601616420239</v>
      </c>
      <c r="J153" s="17">
        <v>24.88603355451945</v>
      </c>
      <c r="K153" s="17">
        <v>-0.99999999999999856</v>
      </c>
      <c r="L153" s="17">
        <v>-0.99999999999999856</v>
      </c>
      <c r="M153" s="17">
        <v>-0.99999999999999856</v>
      </c>
      <c r="N153" s="17">
        <v>0.43903377930131487</v>
      </c>
      <c r="O153" s="17">
        <v>-0.99999999999999856</v>
      </c>
      <c r="P153" s="17">
        <v>-0.99999999999999856</v>
      </c>
      <c r="Q153" s="17">
        <v>5.8341862211547717</v>
      </c>
      <c r="R153" s="17">
        <v>-0.99999999999999856</v>
      </c>
      <c r="S153" s="17">
        <v>3.5519931843476229</v>
      </c>
      <c r="T153" s="17">
        <v>0.41505779072576665</v>
      </c>
      <c r="U153" s="17">
        <v>0.91788998089501517</v>
      </c>
      <c r="V153" s="17">
        <v>1.0350456764873353</v>
      </c>
      <c r="W153" s="17">
        <v>7.9076373660471253</v>
      </c>
      <c r="X153" s="17">
        <v>6.973753543453137</v>
      </c>
      <c r="Y153" s="17">
        <v>0.34593614478177875</v>
      </c>
      <c r="Z153" s="17">
        <v>55.485144526282667</v>
      </c>
      <c r="AA153" s="17">
        <v>2.1686129394702469</v>
      </c>
      <c r="AB153" s="17">
        <v>3.4128483202443776</v>
      </c>
      <c r="AC153" s="17">
        <v>44.395696094753113</v>
      </c>
      <c r="AD153" s="17">
        <v>2.7130633777657449</v>
      </c>
      <c r="AE153" s="17">
        <v>2.2219303274034772</v>
      </c>
      <c r="AF153" s="17">
        <v>96.174486659790858</v>
      </c>
      <c r="AG153" s="17">
        <v>73.430748212986416</v>
      </c>
      <c r="AH153" s="17">
        <v>0.72095039154263119</v>
      </c>
      <c r="AI153" s="17">
        <v>0.8947054255886191</v>
      </c>
      <c r="AJ153" s="17">
        <v>0.33333333333333298</v>
      </c>
      <c r="AK153" s="17">
        <v>1.3419482653484875</v>
      </c>
      <c r="AL153" s="17">
        <v>1.3378031653937574</v>
      </c>
      <c r="AM153" s="17">
        <v>0.33333333333333298</v>
      </c>
      <c r="AN153" s="17">
        <v>0.93290637176841762</v>
      </c>
      <c r="AO153" s="17">
        <v>1.0583652621056132</v>
      </c>
      <c r="AP153" s="17">
        <v>0.33333333333333298</v>
      </c>
      <c r="AQ153" s="17">
        <v>14.768616759617867</v>
      </c>
      <c r="AR153" s="17">
        <v>2.2444243630026963</v>
      </c>
      <c r="AS153" s="17">
        <v>14.120621128438101</v>
      </c>
      <c r="AT153" s="17">
        <v>13.377655830761974</v>
      </c>
      <c r="AU153" s="17">
        <v>-0.99999999999999856</v>
      </c>
      <c r="AV153" s="17">
        <v>-0.99999999999999856</v>
      </c>
      <c r="AW153" s="17">
        <v>-0.99999999999999856</v>
      </c>
      <c r="AX153" s="17">
        <v>-0.99999999999999856</v>
      </c>
      <c r="AY153" s="17">
        <v>0.11599967379630584</v>
      </c>
      <c r="AZ153" s="17">
        <v>-0.41699823998441082</v>
      </c>
      <c r="BA153" s="17">
        <v>0.96492931669539683</v>
      </c>
      <c r="BB153" s="17">
        <v>-0.23498702385151077</v>
      </c>
      <c r="BC153" s="17">
        <v>0.53328742445059785</v>
      </c>
      <c r="BD153" s="17">
        <v>-5.0891690787201984</v>
      </c>
      <c r="BE153" s="17">
        <v>15.487669640854953</v>
      </c>
      <c r="BF153" s="17">
        <v>-0.99999999999999856</v>
      </c>
      <c r="BG153" s="22">
        <v>1979.3491347324123</v>
      </c>
    </row>
    <row r="154" spans="1:100" x14ac:dyDescent="0.25">
      <c r="A154">
        <v>316</v>
      </c>
      <c r="B154" t="s">
        <v>2897</v>
      </c>
      <c r="C154" s="48">
        <v>3</v>
      </c>
      <c r="D154" s="22">
        <v>1661.5804002799953</v>
      </c>
      <c r="E154" s="17">
        <v>156.84371077334623</v>
      </c>
      <c r="F154" s="17">
        <v>126.56579470940811</v>
      </c>
      <c r="G154" s="17">
        <v>1.2858145167661446</v>
      </c>
      <c r="H154" s="17">
        <v>4.6645694274860983</v>
      </c>
      <c r="I154" s="17">
        <v>134.60250184051151</v>
      </c>
      <c r="J154" s="17">
        <v>9.6194346729280813</v>
      </c>
      <c r="K154" s="17">
        <v>-0.99999999999999756</v>
      </c>
      <c r="L154" s="17">
        <v>-0.99999999999999756</v>
      </c>
      <c r="M154" s="17">
        <v>-0.99999999999999756</v>
      </c>
      <c r="N154" s="17">
        <v>0.22487387200891309</v>
      </c>
      <c r="O154" s="17">
        <v>-0.99999999999999756</v>
      </c>
      <c r="P154" s="17">
        <v>-0.99999999999999756</v>
      </c>
      <c r="Q154" s="17">
        <v>4.483731758440344</v>
      </c>
      <c r="R154" s="17">
        <v>-0.99999999999999756</v>
      </c>
      <c r="S154" s="17">
        <v>0.41523170603420356</v>
      </c>
      <c r="T154" s="17">
        <v>0.14782273713256316</v>
      </c>
      <c r="U154" s="17">
        <v>-0.32481287151132743</v>
      </c>
      <c r="V154" s="17">
        <v>0.59861608549199652</v>
      </c>
      <c r="W154" s="17">
        <v>0.18083766904575227</v>
      </c>
      <c r="X154" s="17">
        <v>-4.0324460791971442</v>
      </c>
      <c r="Y154" s="17">
        <v>0.2498763211858491</v>
      </c>
      <c r="Z154" s="17">
        <v>54.726657611161187</v>
      </c>
      <c r="AA154" s="17">
        <v>-1.0358651134790222</v>
      </c>
      <c r="AB154" s="17">
        <v>3.8856982920534784</v>
      </c>
      <c r="AC154" s="17">
        <v>61.171471500969837</v>
      </c>
      <c r="AD154" s="17">
        <v>0.98448260437423729</v>
      </c>
      <c r="AE154" s="17">
        <v>2.3164391908561388</v>
      </c>
      <c r="AF154" s="17">
        <v>122.10026659504062</v>
      </c>
      <c r="AG154" s="17">
        <v>122.3604452524617</v>
      </c>
      <c r="AH154" s="17">
        <v>5.9589423425080945E-2</v>
      </c>
      <c r="AI154" s="17">
        <v>0.43858078340201861</v>
      </c>
      <c r="AJ154" s="17">
        <v>0.33333333333333298</v>
      </c>
      <c r="AK154" s="17">
        <v>0.89528559227629834</v>
      </c>
      <c r="AL154" s="17">
        <v>1.100998236430063</v>
      </c>
      <c r="AM154" s="17">
        <v>0.33333333333333298</v>
      </c>
      <c r="AN154" s="17">
        <v>0.63344604086859735</v>
      </c>
      <c r="AO154" s="17">
        <v>0.96086802926209602</v>
      </c>
      <c r="AP154" s="17">
        <v>0.33333333333333298</v>
      </c>
      <c r="AQ154" s="17">
        <v>12.502235245470887</v>
      </c>
      <c r="AR154" s="17">
        <v>3.354735504614792</v>
      </c>
      <c r="AS154" s="17">
        <v>-2.6881567544496874</v>
      </c>
      <c r="AT154" s="17">
        <v>8.952855922762982</v>
      </c>
      <c r="AU154" s="17">
        <v>-0.99999999999999756</v>
      </c>
      <c r="AV154" s="17">
        <v>-0.99999999999999756</v>
      </c>
      <c r="AW154" s="17">
        <v>-0.99999999999999756</v>
      </c>
      <c r="AX154" s="17">
        <v>-0.99999999999999756</v>
      </c>
      <c r="AY154" s="17">
        <v>-4.2125997097936879E-2</v>
      </c>
      <c r="AZ154" s="17">
        <v>-0.19199451318729602</v>
      </c>
      <c r="BA154" s="17">
        <v>-0.21315338902939546</v>
      </c>
      <c r="BB154" s="17">
        <v>0.49575667398201956</v>
      </c>
      <c r="BC154" s="17">
        <v>0.36099366338751471</v>
      </c>
      <c r="BD154" s="17">
        <v>11.433944283614013</v>
      </c>
      <c r="BE154" s="17">
        <v>7.9590746395408862</v>
      </c>
      <c r="BF154" s="17">
        <v>-0.99999999999999756</v>
      </c>
      <c r="CU154" t="e">
        <v>#N/A</v>
      </c>
      <c r="CV154" t="e">
        <v>#N/A</v>
      </c>
    </row>
    <row r="155" spans="1:100" x14ac:dyDescent="0.25">
      <c r="A155">
        <v>319</v>
      </c>
      <c r="B155" t="s">
        <v>216</v>
      </c>
      <c r="C155" s="48">
        <v>3</v>
      </c>
      <c r="D155" s="22">
        <v>1691.4988214596076</v>
      </c>
      <c r="E155" s="17">
        <v>155.6990364951163</v>
      </c>
      <c r="F155" s="17">
        <v>107.19692413930031</v>
      </c>
      <c r="G155" s="17">
        <v>0.87000674165576664</v>
      </c>
      <c r="H155" s="17">
        <v>6.3073388288848999</v>
      </c>
      <c r="I155" s="17">
        <v>107.42535529945152</v>
      </c>
      <c r="J155" s="17">
        <v>27.737296594213031</v>
      </c>
      <c r="K155" s="17">
        <v>-0.99999999999999867</v>
      </c>
      <c r="L155" s="17">
        <v>-0.99999999999999867</v>
      </c>
      <c r="M155" s="17">
        <v>-0.99999999999999867</v>
      </c>
      <c r="N155" s="17">
        <v>0.29423496722829973</v>
      </c>
      <c r="O155" s="17">
        <v>-0.99999999999999867</v>
      </c>
      <c r="P155" s="17">
        <v>-0.99999999999999867</v>
      </c>
      <c r="Q155" s="17">
        <v>4.9066697744791883</v>
      </c>
      <c r="R155" s="17">
        <v>-0.99999999999999867</v>
      </c>
      <c r="S155" s="17">
        <v>0.70789435462980688</v>
      </c>
      <c r="T155" s="17">
        <v>-7.6010080103543062E-3</v>
      </c>
      <c r="U155" s="17">
        <v>-7.5598274269515937E-3</v>
      </c>
      <c r="V155" s="17">
        <v>-0.40501067161992954</v>
      </c>
      <c r="W155" s="17">
        <v>1.4006690544057103</v>
      </c>
      <c r="X155" s="17">
        <v>-1.5386559853048269</v>
      </c>
      <c r="Y155" s="17">
        <v>4.9703315172104981E-2</v>
      </c>
      <c r="Z155" s="17">
        <v>33.222813052406856</v>
      </c>
      <c r="AA155" s="17">
        <v>2.186139598592832</v>
      </c>
      <c r="AB155" s="17">
        <v>2.9195192470458</v>
      </c>
      <c r="AC155" s="17">
        <v>51.473259054517932</v>
      </c>
      <c r="AD155" s="17">
        <v>4.4218884006734145</v>
      </c>
      <c r="AE155" s="17">
        <v>2.1647722114505301</v>
      </c>
      <c r="AF155" s="17">
        <v>89.780363565421084</v>
      </c>
      <c r="AG155" s="17">
        <v>74.296117380249598</v>
      </c>
      <c r="AH155" s="17">
        <v>1.0435862199992041</v>
      </c>
      <c r="AI155" s="17">
        <v>1.1623709811460525</v>
      </c>
      <c r="AJ155" s="17">
        <v>0.33333333333333298</v>
      </c>
      <c r="AK155" s="17">
        <v>1.1988225856339076</v>
      </c>
      <c r="AL155" s="17">
        <v>1.2715698412373089</v>
      </c>
      <c r="AM155" s="17">
        <v>0.33333333333333298</v>
      </c>
      <c r="AN155" s="17">
        <v>0.8592481363203528</v>
      </c>
      <c r="AO155" s="17">
        <v>1.095057524422725</v>
      </c>
      <c r="AP155" s="17">
        <v>0.33333333333333298</v>
      </c>
      <c r="AQ155" s="17">
        <v>17.644991734030441</v>
      </c>
      <c r="AR155" s="17">
        <v>1.2958762151518259</v>
      </c>
      <c r="AS155" s="17">
        <v>14.453194522722121</v>
      </c>
      <c r="AT155" s="17">
        <v>11.98822585633909</v>
      </c>
      <c r="AU155" s="17">
        <v>-0.99999999999999867</v>
      </c>
      <c r="AV155" s="17">
        <v>-0.99999999999999867</v>
      </c>
      <c r="AW155" s="17">
        <v>-0.99999999999999867</v>
      </c>
      <c r="AX155" s="17">
        <v>-0.99999999999999867</v>
      </c>
      <c r="AY155" s="17">
        <v>0.16118438844475058</v>
      </c>
      <c r="AZ155" s="17">
        <v>-5.3304352619250601E-2</v>
      </c>
      <c r="BA155" s="17">
        <v>0.41766851371881436</v>
      </c>
      <c r="BB155" s="17">
        <v>-6.8071666026706168E-2</v>
      </c>
      <c r="BC155" s="17">
        <v>0.48562812815891093</v>
      </c>
      <c r="BD155" s="17">
        <v>-1.9683134137639047</v>
      </c>
      <c r="BE155" s="17">
        <v>14.229045772566842</v>
      </c>
      <c r="BF155" s="17">
        <v>-0.99999999999999867</v>
      </c>
      <c r="CU155" t="e">
        <v>#N/A</v>
      </c>
      <c r="CV155" t="e">
        <v>#N/A</v>
      </c>
    </row>
    <row r="156" spans="1:100" x14ac:dyDescent="0.25">
      <c r="A156">
        <v>321</v>
      </c>
      <c r="B156" t="s">
        <v>217</v>
      </c>
      <c r="C156" s="48">
        <v>2</v>
      </c>
      <c r="D156" s="22">
        <v>1530.177001953125</v>
      </c>
      <c r="E156" s="17">
        <v>60.881830413101625</v>
      </c>
      <c r="F156" s="17">
        <v>-39.976014043581188</v>
      </c>
      <c r="G156" s="17">
        <v>0.17810731907610083</v>
      </c>
      <c r="H156" s="17">
        <v>4.1618660647147703</v>
      </c>
      <c r="I156" s="17">
        <v>40.880220304379876</v>
      </c>
      <c r="J156" s="17">
        <v>8.4453957430976541</v>
      </c>
      <c r="K156" s="17">
        <v>-1.0000000000000007</v>
      </c>
      <c r="L156" s="17">
        <v>-1.0000000000000007</v>
      </c>
      <c r="M156" s="17">
        <v>-1.0000000000000007</v>
      </c>
      <c r="N156" s="17">
        <v>0.20216868797668769</v>
      </c>
      <c r="O156" s="17">
        <v>-1.0000000000000007</v>
      </c>
      <c r="P156" s="17">
        <v>-1.0000000000000007</v>
      </c>
      <c r="Q156" s="17">
        <v>3.2896957941134115</v>
      </c>
      <c r="R156" s="17">
        <v>-1.0000000000000007</v>
      </c>
      <c r="S156" s="17">
        <v>0.233459182047144</v>
      </c>
      <c r="T156" s="17">
        <v>4.2573545503664767E-2</v>
      </c>
      <c r="U156" s="17">
        <v>-0.1982750313029446</v>
      </c>
      <c r="V156" s="17">
        <v>-0.42749138045582552</v>
      </c>
      <c r="W156" s="17">
        <v>0.49654324200932409</v>
      </c>
      <c r="X156" s="17">
        <v>-2.157393543424873</v>
      </c>
      <c r="Y156" s="17">
        <v>1.0815404043339485E-2</v>
      </c>
      <c r="Z156" s="17">
        <v>24.715953054219931</v>
      </c>
      <c r="AA156" s="17">
        <v>-9.7502516300907338E-2</v>
      </c>
      <c r="AB156" s="17">
        <v>0.14644319007284679</v>
      </c>
      <c r="AC156" s="17">
        <v>6.8939832366591958</v>
      </c>
      <c r="AD156" s="17">
        <v>-0.14932592368455611</v>
      </c>
      <c r="AE156" s="17">
        <v>-0.17516996555574305</v>
      </c>
      <c r="AF156" s="17">
        <v>35.438243637251297</v>
      </c>
      <c r="AG156" s="17">
        <v>-30.340196207805349</v>
      </c>
      <c r="AH156" s="17">
        <v>3.0119327944268248E-3</v>
      </c>
      <c r="AI156" s="17">
        <v>4.5294354671842896E-2</v>
      </c>
      <c r="AJ156" s="17">
        <v>0.33333333333333298</v>
      </c>
      <c r="AK156" s="17">
        <v>0.38360810682221319</v>
      </c>
      <c r="AL156" s="17">
        <v>0.50078048974286316</v>
      </c>
      <c r="AM156" s="17">
        <v>0.33333333333333298</v>
      </c>
      <c r="AN156" s="17">
        <v>6.896790675971165E-2</v>
      </c>
      <c r="AO156" s="17">
        <v>0.11431265220192743</v>
      </c>
      <c r="AP156" s="17">
        <v>0.33333333333333298</v>
      </c>
      <c r="AQ156" s="17">
        <v>3.997999214373503</v>
      </c>
      <c r="AR156" s="17">
        <v>2.2444243630026963</v>
      </c>
      <c r="AS156" s="17">
        <v>0.4102658748432324</v>
      </c>
      <c r="AT156" s="17">
        <v>3.7853455470133563</v>
      </c>
      <c r="AU156" s="17">
        <v>-1.0000000000000007</v>
      </c>
      <c r="AV156" s="17">
        <v>-1.0000000000000007</v>
      </c>
      <c r="AW156" s="17">
        <v>-1.0000000000000007</v>
      </c>
      <c r="AX156" s="17">
        <v>-1.0000000000000007</v>
      </c>
      <c r="AY156" s="17">
        <v>-2.8384300519524362E-2</v>
      </c>
      <c r="AZ156" s="17">
        <v>0.57875406899518533</v>
      </c>
      <c r="BA156" s="17">
        <v>7.6756440785225033E-3</v>
      </c>
      <c r="BB156" s="17">
        <v>0.31955242823694163</v>
      </c>
      <c r="BC156" s="17">
        <v>2.495492413954109E-3</v>
      </c>
      <c r="BD156" s="17">
        <v>9.6973278159197474</v>
      </c>
      <c r="BE156" s="17">
        <v>1.2028857423011541</v>
      </c>
      <c r="BF156" s="17">
        <v>-1.0000000000000007</v>
      </c>
      <c r="BG156" s="22">
        <v>3396.4558610070717</v>
      </c>
    </row>
    <row r="157" spans="1:100" x14ac:dyDescent="0.25">
      <c r="A157">
        <v>322</v>
      </c>
      <c r="B157" t="s">
        <v>218</v>
      </c>
      <c r="C157" s="48">
        <v>3</v>
      </c>
      <c r="D157" s="22">
        <v>1350.1043324093653</v>
      </c>
      <c r="E157" s="17">
        <v>17.461882608782432</v>
      </c>
      <c r="F157" s="17">
        <v>-153.07411213856236</v>
      </c>
      <c r="G157" s="17">
        <v>-0.56087059487286028</v>
      </c>
      <c r="H157" s="17">
        <v>2.2984906731095451</v>
      </c>
      <c r="I157" s="17">
        <v>9.9005639077912093</v>
      </c>
      <c r="J157" s="17">
        <v>0.23975952331570638</v>
      </c>
      <c r="K157" s="17">
        <v>-0.99999999999999878</v>
      </c>
      <c r="L157" s="17">
        <v>-0.99999999999999878</v>
      </c>
      <c r="M157" s="17">
        <v>-0.99999999999999878</v>
      </c>
      <c r="N157" s="17">
        <v>0.14683361975162751</v>
      </c>
      <c r="O157" s="17">
        <v>-0.99999999999999878</v>
      </c>
      <c r="P157" s="17">
        <v>-0.99999999999999878</v>
      </c>
      <c r="Q157" s="17">
        <v>2.8413221286563308</v>
      </c>
      <c r="R157" s="17">
        <v>-0.99999999999999878</v>
      </c>
      <c r="S157" s="17">
        <v>-0.2360100849121578</v>
      </c>
      <c r="T157" s="17">
        <v>-6.4643025164315996E-3</v>
      </c>
      <c r="U157" s="17">
        <v>-3.5405642861234564E-2</v>
      </c>
      <c r="V157" s="17">
        <v>-4.1719929143830041E-2</v>
      </c>
      <c r="W157" s="17">
        <v>-0.5428314555467848</v>
      </c>
      <c r="X157" s="17">
        <v>-7.1545428838204366</v>
      </c>
      <c r="Y157" s="17">
        <v>-0.10920568211466214</v>
      </c>
      <c r="Z157" s="17">
        <v>24.673392575793692</v>
      </c>
      <c r="AA157" s="17">
        <v>0.91799275969823213</v>
      </c>
      <c r="AB157" s="17">
        <v>-6.1940820764834252E-2</v>
      </c>
      <c r="AC157" s="17">
        <v>-12.564467165641938</v>
      </c>
      <c r="AD157" s="17">
        <v>-0.39722095191465567</v>
      </c>
      <c r="AE157" s="17">
        <v>-0.74356052549544671</v>
      </c>
      <c r="AF157" s="17">
        <v>11.30342406389148</v>
      </c>
      <c r="AG157" s="17">
        <v>-96.744104506515413</v>
      </c>
      <c r="AH157" s="17">
        <v>-1.0788967017540722E-2</v>
      </c>
      <c r="AI157" s="17">
        <v>-0.1420367633294943</v>
      </c>
      <c r="AJ157" s="17">
        <v>0.33333333333333298</v>
      </c>
      <c r="AK157" s="17">
        <v>-0.14302873764634116</v>
      </c>
      <c r="AL157" s="17">
        <v>-0.30330227169188945</v>
      </c>
      <c r="AM157" s="17">
        <v>0.33333333333333298</v>
      </c>
      <c r="AN157" s="17">
        <v>0.18373903531559393</v>
      </c>
      <c r="AO157" s="17">
        <v>0.16476700380132847</v>
      </c>
      <c r="AP157" s="17">
        <v>0.33333333333333298</v>
      </c>
      <c r="AQ157" s="17">
        <v>-1.402860156100274</v>
      </c>
      <c r="AR157" s="17">
        <v>2.0975438434113198</v>
      </c>
      <c r="AS157" s="17">
        <v>-0.42749694363220403</v>
      </c>
      <c r="AT157" s="17">
        <v>-1.4302873764634108</v>
      </c>
      <c r="AU157" s="17">
        <v>-0.99999999999999878</v>
      </c>
      <c r="AV157" s="17">
        <v>-0.99999999999999878</v>
      </c>
      <c r="AW157" s="17">
        <v>-0.99999999999999878</v>
      </c>
      <c r="AX157" s="17">
        <v>-0.99999999999999878</v>
      </c>
      <c r="AY157" s="17">
        <v>-6.7952886944411178E-2</v>
      </c>
      <c r="AZ157" s="17">
        <v>0.10205178604253669</v>
      </c>
      <c r="BA157" s="17">
        <v>-0.21239112476630817</v>
      </c>
      <c r="BB157" s="17">
        <v>0.37811819045916822</v>
      </c>
      <c r="BC157" s="17">
        <v>0.24340096513590115</v>
      </c>
      <c r="BD157" s="17">
        <v>9.9632136916918821</v>
      </c>
      <c r="BE157" s="17">
        <v>5.0230685045659857</v>
      </c>
      <c r="BF157" s="17">
        <v>-0.99999999999999878</v>
      </c>
      <c r="CU157" t="e">
        <v>#N/A</v>
      </c>
      <c r="CV157" t="e">
        <v>#N/A</v>
      </c>
    </row>
    <row r="158" spans="1:100" x14ac:dyDescent="0.25">
      <c r="A158">
        <v>323</v>
      </c>
      <c r="B158" t="s">
        <v>2898</v>
      </c>
      <c r="C158" s="48">
        <v>1</v>
      </c>
      <c r="D158" s="22">
        <v>1450</v>
      </c>
      <c r="E158" s="47">
        <v>62.798508766834246</v>
      </c>
      <c r="F158" s="47">
        <v>-29.08938549335334</v>
      </c>
      <c r="G158" s="47">
        <v>0.24773049482204326</v>
      </c>
      <c r="H158" s="47">
        <v>5.0316799675559034</v>
      </c>
      <c r="I158" s="47">
        <v>43.150978932390657</v>
      </c>
      <c r="J158" s="47">
        <v>9.4265685797601293</v>
      </c>
      <c r="K158" s="47">
        <v>-1</v>
      </c>
      <c r="L158" s="47">
        <v>-1</v>
      </c>
      <c r="M158" s="47">
        <v>-1</v>
      </c>
      <c r="N158" s="47">
        <v>0.23106494761372834</v>
      </c>
      <c r="O158" s="47">
        <v>-1</v>
      </c>
      <c r="P158" s="47">
        <v>-1</v>
      </c>
      <c r="Q158" s="47">
        <v>3.6908187015592362</v>
      </c>
      <c r="R158" s="47">
        <v>-1</v>
      </c>
      <c r="S158" s="47">
        <v>0.64189072421973781</v>
      </c>
      <c r="T158" s="47">
        <v>9.2362986157557392E-2</v>
      </c>
      <c r="U158" s="47">
        <v>2.8539908778594872E-2</v>
      </c>
      <c r="V158" s="47">
        <v>-3.3016092497362891E-2</v>
      </c>
      <c r="W158" s="47">
        <v>1.340861265996665</v>
      </c>
      <c r="X158" s="47">
        <v>-0.95214589246562853</v>
      </c>
      <c r="Y158" s="47">
        <v>6.2963204570277986E-2</v>
      </c>
      <c r="Z158" s="47">
        <v>26.745601001024557</v>
      </c>
      <c r="AA158" s="47">
        <v>0.83044305783086536</v>
      </c>
      <c r="AB158" s="47">
        <v>0.95436065465510056</v>
      </c>
      <c r="AC158" s="47">
        <v>9.5356991142494465</v>
      </c>
      <c r="AD158" s="47">
        <v>1.0338197723233149</v>
      </c>
      <c r="AE158" s="47">
        <v>-6.1692529453854741E-2</v>
      </c>
      <c r="AF158" s="47">
        <v>37.173968240475233</v>
      </c>
      <c r="AG158" s="47">
        <v>-21.084351504417185</v>
      </c>
      <c r="AH158" s="47">
        <v>0.31588437088007865</v>
      </c>
      <c r="AI158" s="47">
        <v>0.38548558873661259</v>
      </c>
      <c r="AJ158" s="47">
        <v>0.33333333333333298</v>
      </c>
      <c r="AK158" s="47">
        <v>0.47968211832321317</v>
      </c>
      <c r="AL158" s="47">
        <v>0.57122895297980814</v>
      </c>
      <c r="AM158" s="47">
        <v>0.33333333333333298</v>
      </c>
      <c r="AN158" s="47">
        <v>0.18789602731731778</v>
      </c>
      <c r="AO158" s="47">
        <v>0.23868759666666312</v>
      </c>
      <c r="AP158" s="47">
        <v>0.33333333333333298</v>
      </c>
      <c r="AQ158" s="47">
        <v>5.9770106919154165</v>
      </c>
      <c r="AR158" s="47">
        <v>2.6866680235991405</v>
      </c>
      <c r="AS158" s="47">
        <v>1.9901707455278179</v>
      </c>
      <c r="AT158" s="47">
        <v>4.7497298106331778</v>
      </c>
      <c r="AU158" s="47">
        <v>-1</v>
      </c>
      <c r="AV158" s="47">
        <v>-1</v>
      </c>
      <c r="AW158" s="47">
        <v>-1</v>
      </c>
      <c r="AX158" s="47">
        <v>-1</v>
      </c>
      <c r="AY158" s="47">
        <v>5.741340798477359E-3</v>
      </c>
      <c r="AZ158" s="47">
        <v>0.26109216513129191</v>
      </c>
      <c r="BA158" s="47">
        <v>0.31605474538102962</v>
      </c>
      <c r="BB158" s="47">
        <v>0.19654570281331249</v>
      </c>
      <c r="BC158" s="47">
        <v>0.14449960111956645</v>
      </c>
      <c r="BD158" s="47">
        <v>6.219103395989273</v>
      </c>
      <c r="BE158" s="47">
        <v>5.19276375489431</v>
      </c>
      <c r="BF158" s="47">
        <v>-1</v>
      </c>
      <c r="BG158" s="22">
        <v>0</v>
      </c>
    </row>
    <row r="159" spans="1:100" x14ac:dyDescent="0.25">
      <c r="A159">
        <v>329</v>
      </c>
      <c r="B159" t="s">
        <v>219</v>
      </c>
      <c r="C159" s="48">
        <v>2</v>
      </c>
      <c r="D159" s="22">
        <v>1602.058076171875</v>
      </c>
      <c r="E159" s="17">
        <v>130.88734523211099</v>
      </c>
      <c r="F159" s="17">
        <v>72.959936165806496</v>
      </c>
      <c r="G159" s="17">
        <v>0.96307793293167077</v>
      </c>
      <c r="H159" s="17">
        <v>11.322167513986546</v>
      </c>
      <c r="I159" s="17">
        <v>95.853409295438482</v>
      </c>
      <c r="J159" s="17">
        <v>22.022853623179017</v>
      </c>
      <c r="K159" s="17">
        <v>-0.99999999999999889</v>
      </c>
      <c r="L159" s="17">
        <v>-0.99999999999999889</v>
      </c>
      <c r="M159" s="17">
        <v>-0.99999999999999889</v>
      </c>
      <c r="N159" s="17">
        <v>0.39778310620123392</v>
      </c>
      <c r="O159" s="17">
        <v>-0.99999999999999889</v>
      </c>
      <c r="P159" s="17">
        <v>-0.99999999999999889</v>
      </c>
      <c r="Q159" s="17">
        <v>5.3910565804585122</v>
      </c>
      <c r="R159" s="17">
        <v>-0.99999999999999889</v>
      </c>
      <c r="S159" s="17">
        <v>2.9740618372890211</v>
      </c>
      <c r="T159" s="17">
        <v>0.35018868845045903</v>
      </c>
      <c r="U159" s="17">
        <v>0.72350693446786596</v>
      </c>
      <c r="V159" s="17">
        <v>0.78034103556566892</v>
      </c>
      <c r="W159" s="17">
        <v>6.6169760055445312</v>
      </c>
      <c r="X159" s="17">
        <v>5.3835404757396876</v>
      </c>
      <c r="Y159" s="17">
        <v>0.28757399420927243</v>
      </c>
      <c r="Z159" s="17">
        <v>50.126609624116206</v>
      </c>
      <c r="AA159" s="17">
        <v>1.7739630256720889</v>
      </c>
      <c r="AB159" s="17">
        <v>2.84399535215349</v>
      </c>
      <c r="AC159" s="17">
        <v>37.864675043271156</v>
      </c>
      <c r="AD159" s="17">
        <v>2.2145708194112035</v>
      </c>
      <c r="AE159" s="17">
        <v>1.8044690627654985</v>
      </c>
      <c r="AF159" s="17">
        <v>85.597111613772995</v>
      </c>
      <c r="AG159" s="17">
        <v>55.358767738151059</v>
      </c>
      <c r="AH159" s="17">
        <v>0.59591953747216053</v>
      </c>
      <c r="AI159" s="17">
        <v>0.74677827339396974</v>
      </c>
      <c r="AJ159" s="17">
        <v>0.33333333333333298</v>
      </c>
      <c r="AK159" s="17">
        <v>1.1750508285967471</v>
      </c>
      <c r="AL159" s="17">
        <v>1.1920334845279967</v>
      </c>
      <c r="AM159" s="17">
        <v>0.33333333333333298</v>
      </c>
      <c r="AN159" s="17">
        <v>0.78244923602350791</v>
      </c>
      <c r="AO159" s="17">
        <v>0.89395603919043265</v>
      </c>
      <c r="AP159" s="17">
        <v>0.33333333333333298</v>
      </c>
      <c r="AQ159" s="17">
        <v>12.892885637905387</v>
      </c>
      <c r="AR159" s="17">
        <v>2.2444243630026963</v>
      </c>
      <c r="AS159" s="17">
        <v>11.73292702168216</v>
      </c>
      <c r="AT159" s="17">
        <v>11.707129990180588</v>
      </c>
      <c r="AU159" s="17">
        <v>-0.99999999999999889</v>
      </c>
      <c r="AV159" s="17">
        <v>-0.99999999999999889</v>
      </c>
      <c r="AW159" s="17">
        <v>-0.99999999999999889</v>
      </c>
      <c r="AX159" s="17">
        <v>-0.99999999999999889</v>
      </c>
      <c r="AY159" s="17">
        <v>9.0854828297607576E-2</v>
      </c>
      <c r="AZ159" s="17">
        <v>-0.2435853797074457</v>
      </c>
      <c r="BA159" s="17">
        <v>0.79822109429696575</v>
      </c>
      <c r="BB159" s="17">
        <v>-0.13841253272969289</v>
      </c>
      <c r="BC159" s="17">
        <v>0.44084862584943185</v>
      </c>
      <c r="BD159" s="17">
        <v>-2.5140620999539367</v>
      </c>
      <c r="BE159" s="17">
        <v>12.999937288192832</v>
      </c>
      <c r="BF159" s="17">
        <v>-0.99999999999999889</v>
      </c>
      <c r="BG159" s="22">
        <v>3893.1855056056365</v>
      </c>
    </row>
    <row r="160" spans="1:100" x14ac:dyDescent="0.25">
      <c r="A160">
        <v>330</v>
      </c>
      <c r="B160" t="s">
        <v>220</v>
      </c>
      <c r="C160" s="48">
        <v>2</v>
      </c>
      <c r="D160" s="22">
        <v>1727.999541015625</v>
      </c>
      <c r="E160" s="17">
        <v>155.30113805155207</v>
      </c>
      <c r="F160" s="17">
        <v>112.34533169367447</v>
      </c>
      <c r="G160" s="17">
        <v>1.2368293650233542</v>
      </c>
      <c r="H160" s="17">
        <v>13.819258158333854</v>
      </c>
      <c r="I160" s="17">
        <v>115.02481386437181</v>
      </c>
      <c r="J160" s="17">
        <v>26.757869779491671</v>
      </c>
      <c r="K160" s="17">
        <v>-0.99999999999999822</v>
      </c>
      <c r="L160" s="17">
        <v>-0.99999999999999822</v>
      </c>
      <c r="M160" s="17">
        <v>-0.99999999999999822</v>
      </c>
      <c r="N160" s="17">
        <v>0.46600187284235545</v>
      </c>
      <c r="O160" s="17">
        <v>-0.99999999999999822</v>
      </c>
      <c r="P160" s="17">
        <v>-0.99999999999999822</v>
      </c>
      <c r="Q160" s="17">
        <v>6.1238872297203972</v>
      </c>
      <c r="R160" s="17">
        <v>-0.99999999999999822</v>
      </c>
      <c r="S160" s="17">
        <v>3.9298223312796594</v>
      </c>
      <c r="T160" s="17">
        <v>0.45746669915350313</v>
      </c>
      <c r="U160" s="17">
        <v>1.0449700934090942</v>
      </c>
      <c r="V160" s="17">
        <v>1.2015617128450342</v>
      </c>
      <c r="W160" s="17">
        <v>8.7514218108583357</v>
      </c>
      <c r="X160" s="17">
        <v>8.0133733008383103</v>
      </c>
      <c r="Y160" s="17">
        <v>0.38409106002587823</v>
      </c>
      <c r="Z160" s="17">
        <v>58.988347253034576</v>
      </c>
      <c r="AA160" s="17">
        <v>2.426619778908981</v>
      </c>
      <c r="AB160" s="17">
        <v>3.7847423743693631</v>
      </c>
      <c r="AC160" s="17">
        <v>48.665424886997343</v>
      </c>
      <c r="AD160" s="17">
        <v>3.0389585191759707</v>
      </c>
      <c r="AE160" s="17">
        <v>2.4948503451497084</v>
      </c>
      <c r="AF160" s="17">
        <v>103.08956508693822</v>
      </c>
      <c r="AG160" s="17">
        <v>85.245509604510488</v>
      </c>
      <c r="AH160" s="17">
        <v>0.80269072484356885</v>
      </c>
      <c r="AI160" s="17">
        <v>0.99141447244383807</v>
      </c>
      <c r="AJ160" s="17">
        <v>0.33333333333333298</v>
      </c>
      <c r="AK160" s="17">
        <v>1.4510593500369939</v>
      </c>
      <c r="AL160" s="17">
        <v>1.4331017409951272</v>
      </c>
      <c r="AM160" s="17">
        <v>0.33333333333333298</v>
      </c>
      <c r="AN160" s="17">
        <v>1.0312694239504145</v>
      </c>
      <c r="AO160" s="17">
        <v>1.1658496488895387</v>
      </c>
      <c r="AP160" s="17">
        <v>0.33333333333333298</v>
      </c>
      <c r="AQ160" s="17">
        <v>15.994897170253971</v>
      </c>
      <c r="AR160" s="17">
        <v>2.2444243630026963</v>
      </c>
      <c r="AS160" s="17">
        <v>15.681603124105441</v>
      </c>
      <c r="AT160" s="17">
        <v>14.469780970689344</v>
      </c>
      <c r="AU160" s="17">
        <v>-0.99999999999999822</v>
      </c>
      <c r="AV160" s="17">
        <v>-0.99999999999999822</v>
      </c>
      <c r="AW160" s="17">
        <v>-0.99999999999999822</v>
      </c>
      <c r="AX160" s="17">
        <v>-0.99999999999999822</v>
      </c>
      <c r="AY160" s="17">
        <v>0.13243840059813769</v>
      </c>
      <c r="AZ160" s="17">
        <v>-0.53036885640616838</v>
      </c>
      <c r="BA160" s="17">
        <v>1.0739167003629049</v>
      </c>
      <c r="BB160" s="17">
        <v>-0.29812368840805731</v>
      </c>
      <c r="BC160" s="17">
        <v>0.59372033330155083</v>
      </c>
      <c r="BD160" s="17">
        <v>-6.7726743566357346</v>
      </c>
      <c r="BE160" s="17">
        <v>17.114052769898571</v>
      </c>
      <c r="BF160" s="17">
        <v>-0.99999999999999822</v>
      </c>
      <c r="BG160" s="22">
        <v>2280.9799108459683</v>
      </c>
    </row>
    <row r="161" spans="1:100" x14ac:dyDescent="0.25">
      <c r="A161">
        <v>333</v>
      </c>
      <c r="B161" t="s">
        <v>221</v>
      </c>
      <c r="C161" s="48">
        <v>2</v>
      </c>
      <c r="D161" s="22">
        <v>1605.0974999999999</v>
      </c>
      <c r="E161" s="17">
        <v>128.96891497533872</v>
      </c>
      <c r="F161" s="17">
        <v>69.865040791932557</v>
      </c>
      <c r="G161" s="17">
        <v>0.94156660799975678</v>
      </c>
      <c r="H161" s="17">
        <v>11.125946702191827</v>
      </c>
      <c r="I161" s="17">
        <v>94.346924708554639</v>
      </c>
      <c r="J161" s="17">
        <v>21.650777136425916</v>
      </c>
      <c r="K161" s="17">
        <v>-0.99999999999999889</v>
      </c>
      <c r="L161" s="17">
        <v>-0.99999999999999889</v>
      </c>
      <c r="M161" s="17">
        <v>-0.99999999999999889</v>
      </c>
      <c r="N161" s="17">
        <v>0.39242249111893512</v>
      </c>
      <c r="O161" s="17">
        <v>-0.99999999999999889</v>
      </c>
      <c r="P161" s="17">
        <v>-0.99999999999999889</v>
      </c>
      <c r="Q161" s="17">
        <v>5.3334709156242255</v>
      </c>
      <c r="R161" s="17">
        <v>-0.99999999999999889</v>
      </c>
      <c r="S161" s="17">
        <v>2.8989583962358489</v>
      </c>
      <c r="T161" s="17">
        <v>0.34175880690189553</v>
      </c>
      <c r="U161" s="17">
        <v>0.6982464329508975</v>
      </c>
      <c r="V161" s="17">
        <v>0.74724161107037501</v>
      </c>
      <c r="W161" s="17">
        <v>6.449251742270949</v>
      </c>
      <c r="X161" s="17">
        <v>5.1768888137371931</v>
      </c>
      <c r="Y161" s="17">
        <v>0.27998970524905764</v>
      </c>
      <c r="Z161" s="17">
        <v>49.430256307750042</v>
      </c>
      <c r="AA161" s="17">
        <v>1.7226774072531696</v>
      </c>
      <c r="AB161" s="17">
        <v>2.7700716662790779</v>
      </c>
      <c r="AC161" s="17">
        <v>37.015954590481343</v>
      </c>
      <c r="AD161" s="17">
        <v>2.1497906224857908</v>
      </c>
      <c r="AE161" s="17">
        <v>1.7502190594730798</v>
      </c>
      <c r="AF161" s="17">
        <v>84.222558620049767</v>
      </c>
      <c r="AG161" s="17">
        <v>53.010274396833402</v>
      </c>
      <c r="AH161" s="17">
        <v>0.57967150485323227</v>
      </c>
      <c r="AI161" s="17">
        <v>0.72755481681637058</v>
      </c>
      <c r="AJ161" s="17">
        <v>0.33333333333333298</v>
      </c>
      <c r="AK161" s="17">
        <v>1.1533621420999776</v>
      </c>
      <c r="AL161" s="17">
        <v>1.1730903960626269</v>
      </c>
      <c r="AM161" s="17">
        <v>0.33333333333333298</v>
      </c>
      <c r="AN161" s="17">
        <v>0.7628970025567513</v>
      </c>
      <c r="AO161" s="17">
        <v>0.87259070151727824</v>
      </c>
      <c r="AP161" s="17">
        <v>0.33333333333333298</v>
      </c>
      <c r="AQ161" s="17">
        <v>12.649130281065659</v>
      </c>
      <c r="AR161" s="17">
        <v>2.2444243630026963</v>
      </c>
      <c r="AS161" s="17">
        <v>11.422640956542374</v>
      </c>
      <c r="AT161" s="17">
        <v>11.490041507899001</v>
      </c>
      <c r="AU161" s="17">
        <v>-0.99999999999999889</v>
      </c>
      <c r="AV161" s="17">
        <v>-0.99999999999999889</v>
      </c>
      <c r="AW161" s="17">
        <v>-0.99999999999999889</v>
      </c>
      <c r="AX161" s="17">
        <v>-0.99999999999999889</v>
      </c>
      <c r="AY161" s="17">
        <v>8.7587200695619913E-2</v>
      </c>
      <c r="AZ161" s="17">
        <v>-0.22104999969049638</v>
      </c>
      <c r="BA161" s="17">
        <v>0.77655699661875133</v>
      </c>
      <c r="BB161" s="17">
        <v>-0.12586246663945183</v>
      </c>
      <c r="BC161" s="17">
        <v>0.42883600203675476</v>
      </c>
      <c r="BD161" s="17">
        <v>-2.1794213226891372</v>
      </c>
      <c r="BE161" s="17">
        <v>12.67665103446193</v>
      </c>
      <c r="BF161" s="17">
        <v>-0.99999999999999889</v>
      </c>
      <c r="BG161" s="22">
        <v>1642.6576430146879</v>
      </c>
    </row>
    <row r="162" spans="1:100" x14ac:dyDescent="0.25">
      <c r="A162">
        <v>334</v>
      </c>
      <c r="B162" t="s">
        <v>222</v>
      </c>
      <c r="C162" s="48">
        <v>2</v>
      </c>
      <c r="D162" s="22">
        <v>1581.8463769531252</v>
      </c>
      <c r="E162" s="17">
        <v>101.24843572924223</v>
      </c>
      <c r="F162" s="17">
        <v>25.1451544799556</v>
      </c>
      <c r="G162" s="17">
        <v>0.63073735881223036</v>
      </c>
      <c r="H162" s="17">
        <v>8.2906416803875231</v>
      </c>
      <c r="I162" s="17">
        <v>72.578880455781231</v>
      </c>
      <c r="J162" s="17">
        <v>16.274434424675103</v>
      </c>
      <c r="K162" s="17">
        <v>-0.99999999999999967</v>
      </c>
      <c r="L162" s="17">
        <v>-0.99999999999999967</v>
      </c>
      <c r="M162" s="17">
        <v>-0.99999999999999967</v>
      </c>
      <c r="N162" s="17">
        <v>0.31496394467941469</v>
      </c>
      <c r="O162" s="17">
        <v>-0.99999999999999967</v>
      </c>
      <c r="P162" s="17">
        <v>-0.99999999999999967</v>
      </c>
      <c r="Q162" s="17">
        <v>4.5013832120048685</v>
      </c>
      <c r="R162" s="17">
        <v>-0.99999999999999967</v>
      </c>
      <c r="S162" s="17">
        <v>1.8137464779628021</v>
      </c>
      <c r="T162" s="17">
        <v>0.21995070067072592</v>
      </c>
      <c r="U162" s="17">
        <v>0.33324321973779664</v>
      </c>
      <c r="V162" s="17">
        <v>0.26896938483721039</v>
      </c>
      <c r="W162" s="17">
        <v>4.0257093993948896</v>
      </c>
      <c r="X162" s="17">
        <v>2.1908625625928808</v>
      </c>
      <c r="Y162" s="17">
        <v>0.1704000425673623</v>
      </c>
      <c r="Z162" s="17">
        <v>39.368255051182999</v>
      </c>
      <c r="AA162" s="17">
        <v>0.98162262249555288</v>
      </c>
      <c r="AB162" s="17">
        <v>1.7019066950257842</v>
      </c>
      <c r="AC162" s="17">
        <v>24.752314766075497</v>
      </c>
      <c r="AD162" s="17">
        <v>1.2137450726985126</v>
      </c>
      <c r="AE162" s="17">
        <v>0.96633020812732351</v>
      </c>
      <c r="AF162" s="17">
        <v>64.360868261145299</v>
      </c>
      <c r="AG162" s="17">
        <v>19.075571429249798</v>
      </c>
      <c r="AH162" s="17">
        <v>0.34489453059892772</v>
      </c>
      <c r="AI162" s="17">
        <v>0.44978426601503707</v>
      </c>
      <c r="AJ162" s="17">
        <v>0.33333333333333298</v>
      </c>
      <c r="AK162" s="17">
        <v>0.83997009577125459</v>
      </c>
      <c r="AL162" s="17">
        <v>0.89937104201910667</v>
      </c>
      <c r="AM162" s="17">
        <v>0.33333333333333298</v>
      </c>
      <c r="AN162" s="17">
        <v>0.48037576931579745</v>
      </c>
      <c r="AO162" s="17">
        <v>0.56387090445205246</v>
      </c>
      <c r="AP162" s="17">
        <v>0.33333333333333298</v>
      </c>
      <c r="AQ162" s="17">
        <v>9.1269718462997904</v>
      </c>
      <c r="AR162" s="17">
        <v>2.2444243630026963</v>
      </c>
      <c r="AS162" s="17">
        <v>6.9391428472433745</v>
      </c>
      <c r="AT162" s="17">
        <v>8.3532077624918752</v>
      </c>
      <c r="AU162" s="17">
        <v>-0.99999999999999967</v>
      </c>
      <c r="AV162" s="17">
        <v>-0.99999999999999967</v>
      </c>
      <c r="AW162" s="17">
        <v>-0.99999999999999967</v>
      </c>
      <c r="AX162" s="17">
        <v>-0.99999999999999967</v>
      </c>
      <c r="AY162" s="17">
        <v>4.0371409136289949E-2</v>
      </c>
      <c r="AZ162" s="17">
        <v>0.10457639817177244</v>
      </c>
      <c r="BA162" s="17">
        <v>0.46352024797783231</v>
      </c>
      <c r="BB162" s="17">
        <v>5.5480506535395324E-2</v>
      </c>
      <c r="BC162" s="17">
        <v>0.25525883501962243</v>
      </c>
      <c r="BD162" s="17">
        <v>2.6559917387551342</v>
      </c>
      <c r="BE162" s="17">
        <v>8.0053058784625737</v>
      </c>
      <c r="BF162" s="17">
        <v>-0.99999999999999967</v>
      </c>
      <c r="BG162" s="22">
        <v>639.21340518384955</v>
      </c>
    </row>
    <row r="163" spans="1:100" x14ac:dyDescent="0.25">
      <c r="A163">
        <v>335</v>
      </c>
      <c r="B163" t="s">
        <v>223</v>
      </c>
      <c r="C163" s="48">
        <v>2</v>
      </c>
      <c r="D163" s="22">
        <v>1485.258271484375</v>
      </c>
      <c r="E163" s="17">
        <v>29.915019468491792</v>
      </c>
      <c r="F163" s="17">
        <v>-89.933024259500996</v>
      </c>
      <c r="G163" s="17">
        <v>-0.16912299069571063</v>
      </c>
      <c r="H163" s="17">
        <v>0.99451986550068217</v>
      </c>
      <c r="I163" s="17">
        <v>16.562931089242745</v>
      </c>
      <c r="J163" s="17">
        <v>2.4394321791140783</v>
      </c>
      <c r="K163" s="17">
        <v>-1.0000000000000013</v>
      </c>
      <c r="L163" s="17">
        <v>-1.0000000000000013</v>
      </c>
      <c r="M163" s="17">
        <v>-1.0000000000000013</v>
      </c>
      <c r="N163" s="17">
        <v>0.11563900923837078</v>
      </c>
      <c r="O163" s="17">
        <v>-1.0000000000000013</v>
      </c>
      <c r="P163" s="17">
        <v>-1.0000000000000013</v>
      </c>
      <c r="Q163" s="17">
        <v>2.360162708535765</v>
      </c>
      <c r="R163" s="17">
        <v>-1.0000000000000013</v>
      </c>
      <c r="S163" s="17">
        <v>-0.97884137053911968</v>
      </c>
      <c r="T163" s="17">
        <v>-9.3499448173482574E-2</v>
      </c>
      <c r="U163" s="17">
        <v>-0.60602359139816242</v>
      </c>
      <c r="V163" s="17">
        <v>-0.96177383200852218</v>
      </c>
      <c r="W163" s="17">
        <v>-2.2108189533491114</v>
      </c>
      <c r="X163" s="17">
        <v>-5.4931118610599849</v>
      </c>
      <c r="Y163" s="17">
        <v>-0.11160825016622863</v>
      </c>
      <c r="Z163" s="17">
        <v>13.475595776471376</v>
      </c>
      <c r="AA163" s="17">
        <v>-0.92534186263613138</v>
      </c>
      <c r="AB163" s="17">
        <v>-1.0468140559076042</v>
      </c>
      <c r="AC163" s="17">
        <v>-6.8058454193926892</v>
      </c>
      <c r="AD163" s="17">
        <v>-1.1949913076943863</v>
      </c>
      <c r="AE163" s="17">
        <v>-1.0508596549621654</v>
      </c>
      <c r="AF163" s="17">
        <v>13.250560483426135</v>
      </c>
      <c r="AG163" s="17">
        <v>-68.248975559325018</v>
      </c>
      <c r="AH163" s="17">
        <v>-0.25925965751021629</v>
      </c>
      <c r="AI163" s="17">
        <v>-0.26500576879576626</v>
      </c>
      <c r="AJ163" s="17">
        <v>0.33333333333333298</v>
      </c>
      <c r="AK163" s="17">
        <v>3.3514871995742213E-2</v>
      </c>
      <c r="AL163" s="17">
        <v>0.19500599669400953</v>
      </c>
      <c r="AM163" s="17">
        <v>0.33333333333333298</v>
      </c>
      <c r="AN163" s="17">
        <v>-0.24663924923282471</v>
      </c>
      <c r="AO163" s="17">
        <v>-0.23056116854644154</v>
      </c>
      <c r="AP163" s="17">
        <v>0.33333333333333298</v>
      </c>
      <c r="AQ163" s="17">
        <v>6.3362536628599919E-2</v>
      </c>
      <c r="AR163" s="17">
        <v>2.2444243630026963</v>
      </c>
      <c r="AS163" s="17">
        <v>-4.5982924941730143</v>
      </c>
      <c r="AT163" s="17">
        <v>0.28115874359171222</v>
      </c>
      <c r="AU163" s="17">
        <v>-1.0000000000000013</v>
      </c>
      <c r="AV163" s="17">
        <v>-1.0000000000000013</v>
      </c>
      <c r="AW163" s="17">
        <v>-1.0000000000000013</v>
      </c>
      <c r="AX163" s="17">
        <v>-1.0000000000000013</v>
      </c>
      <c r="AY163" s="17">
        <v>-8.1129510219452888E-2</v>
      </c>
      <c r="AZ163" s="17">
        <v>0.94251441424950233</v>
      </c>
      <c r="BA163" s="17">
        <v>-0.34202068432257215</v>
      </c>
      <c r="BB163" s="17">
        <v>0.52213238786118654</v>
      </c>
      <c r="BC163" s="17">
        <v>-0.19140921131072677</v>
      </c>
      <c r="BD163" s="17">
        <v>15.099013724143262</v>
      </c>
      <c r="BE163" s="17">
        <v>-4.0155183487183477</v>
      </c>
      <c r="BF163" s="17">
        <v>-1.0000000000000013</v>
      </c>
      <c r="BG163" s="22">
        <v>18.083006363746335</v>
      </c>
    </row>
    <row r="164" spans="1:100" x14ac:dyDescent="0.25">
      <c r="A164">
        <v>337</v>
      </c>
      <c r="B164" t="s">
        <v>224</v>
      </c>
      <c r="C164" s="48">
        <v>3</v>
      </c>
      <c r="D164" s="22">
        <v>1458.5329561192866</v>
      </c>
      <c r="E164" s="17">
        <v>19.550416700758966</v>
      </c>
      <c r="F164" s="17">
        <v>-49.753859516757927</v>
      </c>
      <c r="G164" s="17">
        <v>0.29306250119893479</v>
      </c>
      <c r="H164" s="17">
        <v>9.8931952813335933</v>
      </c>
      <c r="I164" s="17">
        <v>9.3761731136036062</v>
      </c>
      <c r="J164" s="17">
        <v>9.7671506211732257</v>
      </c>
      <c r="K164" s="17">
        <v>-1.0000000000000036</v>
      </c>
      <c r="L164" s="17">
        <v>-1.0000000000000036</v>
      </c>
      <c r="M164" s="17">
        <v>-1.0000000000000036</v>
      </c>
      <c r="N164" s="17">
        <v>0.36235634793279747</v>
      </c>
      <c r="O164" s="17">
        <v>-1.0000000000000036</v>
      </c>
      <c r="P164" s="17">
        <v>-1.0000000000000036</v>
      </c>
      <c r="Q164" s="17">
        <v>3.2531479052847843</v>
      </c>
      <c r="R164" s="17">
        <v>-1.0000000000000036</v>
      </c>
      <c r="S164" s="17">
        <v>2.4451175860606984</v>
      </c>
      <c r="T164" s="17">
        <v>0.12173528117443676</v>
      </c>
      <c r="U164" s="17">
        <v>0.87490610196370677</v>
      </c>
      <c r="V164" s="17">
        <v>1.1149442432022181</v>
      </c>
      <c r="W164" s="17">
        <v>6.6400473760488099</v>
      </c>
      <c r="X164" s="17">
        <v>6.0930270054710487</v>
      </c>
      <c r="Y164" s="17">
        <v>5.2522901763282046E-2</v>
      </c>
      <c r="Z164" s="17">
        <v>4.2838053308303348</v>
      </c>
      <c r="AA164" s="17">
        <v>1.7340155778461182</v>
      </c>
      <c r="AB164" s="17">
        <v>4.9469266405089501E-2</v>
      </c>
      <c r="AC164" s="17">
        <v>1.6633744113160716</v>
      </c>
      <c r="AD164" s="17">
        <v>0.70821176325296187</v>
      </c>
      <c r="AE164" s="17">
        <v>-0.23369114761738327</v>
      </c>
      <c r="AF164" s="17">
        <v>5.762957860934125</v>
      </c>
      <c r="AG164" s="17">
        <v>-42.552611192773654</v>
      </c>
      <c r="AH164" s="17">
        <v>0.29012110627882964</v>
      </c>
      <c r="AI164" s="17">
        <v>0.43697956643957159</v>
      </c>
      <c r="AJ164" s="17">
        <v>0.33333333333333298</v>
      </c>
      <c r="AK164" s="17">
        <v>-0.42468803535342969</v>
      </c>
      <c r="AL164" s="17">
        <v>-5.7930070987185334E-2</v>
      </c>
      <c r="AM164" s="17">
        <v>0.33333333333333298</v>
      </c>
      <c r="AN164" s="17">
        <v>0.30744725252073168</v>
      </c>
      <c r="AO164" s="17">
        <v>0.34359355508151201</v>
      </c>
      <c r="AP164" s="17">
        <v>0.33333333333333298</v>
      </c>
      <c r="AQ164" s="17">
        <v>3.6132152526694914</v>
      </c>
      <c r="AR164" s="17">
        <v>1.7124536810808348</v>
      </c>
      <c r="AS164" s="17">
        <v>11.68627786523702</v>
      </c>
      <c r="AT164" s="17">
        <v>-3.6315809251446298</v>
      </c>
      <c r="AU164" s="17">
        <v>-1.0000000000000036</v>
      </c>
      <c r="AV164" s="17">
        <v>-1.0000000000000036</v>
      </c>
      <c r="AW164" s="17">
        <v>-1.0000000000000036</v>
      </c>
      <c r="AX164" s="17">
        <v>-1.0000000000000036</v>
      </c>
      <c r="AY164" s="17">
        <v>-1.5659222397087624E-2</v>
      </c>
      <c r="AZ164" s="17">
        <v>0.34818084987143544</v>
      </c>
      <c r="BA164" s="17">
        <v>-0.36196354475802783</v>
      </c>
      <c r="BB164" s="17">
        <v>-7.0160917137813944E-2</v>
      </c>
      <c r="BC164" s="17">
        <v>-0.30710054350847482</v>
      </c>
      <c r="BD164" s="17">
        <v>-1.3118679088170595E-2</v>
      </c>
      <c r="BE164" s="17">
        <v>-9.4873313115020039</v>
      </c>
      <c r="BF164" s="17">
        <v>-1.0000000000000036</v>
      </c>
      <c r="CU164" t="e">
        <v>#N/A</v>
      </c>
      <c r="CV164" t="e">
        <v>#N/A</v>
      </c>
    </row>
    <row r="165" spans="1:100" x14ac:dyDescent="0.25">
      <c r="A165">
        <v>339</v>
      </c>
      <c r="B165" t="s">
        <v>225</v>
      </c>
      <c r="C165" s="48">
        <v>2</v>
      </c>
      <c r="D165" s="22">
        <v>1503.4291113281249</v>
      </c>
      <c r="E165" s="17">
        <v>69.916883255859034</v>
      </c>
      <c r="F165" s="17">
        <v>-25.400272680534126</v>
      </c>
      <c r="G165" s="17">
        <v>0.27941720865455683</v>
      </c>
      <c r="H165" s="17">
        <v>5.0859890017648111</v>
      </c>
      <c r="I165" s="17">
        <v>47.975170877248658</v>
      </c>
      <c r="J165" s="17">
        <v>10.197729823262685</v>
      </c>
      <c r="K165" s="17">
        <v>-1.0000000000000004</v>
      </c>
      <c r="L165" s="17">
        <v>-1.0000000000000004</v>
      </c>
      <c r="M165" s="17">
        <v>-1.0000000000000004</v>
      </c>
      <c r="N165" s="17">
        <v>0.22741507906506672</v>
      </c>
      <c r="O165" s="17">
        <v>-1.0000000000000004</v>
      </c>
      <c r="P165" s="17">
        <v>-1.0000000000000004</v>
      </c>
      <c r="Q165" s="17">
        <v>3.5609016526148736</v>
      </c>
      <c r="R165" s="17">
        <v>-1.0000000000000004</v>
      </c>
      <c r="S165" s="17">
        <v>0.58716688457785793</v>
      </c>
      <c r="T165" s="17">
        <v>8.2274975868718875E-2</v>
      </c>
      <c r="U165" s="17">
        <v>-7.9307992895013391E-2</v>
      </c>
      <c r="V165" s="17">
        <v>-0.27160609438710165</v>
      </c>
      <c r="W165" s="17">
        <v>1.2864586305619505</v>
      </c>
      <c r="X165" s="17">
        <v>-1.1841453997172278</v>
      </c>
      <c r="Y165" s="17">
        <v>4.6534425513305902E-2</v>
      </c>
      <c r="Z165" s="17">
        <v>27.995503607797627</v>
      </c>
      <c r="AA165" s="17">
        <v>0.14403259859455864</v>
      </c>
      <c r="AB165" s="17">
        <v>0.49459470918538107</v>
      </c>
      <c r="AC165" s="17">
        <v>10.891123144464148</v>
      </c>
      <c r="AD165" s="17">
        <v>0.1557633545517465</v>
      </c>
      <c r="AE165" s="17">
        <v>8.0326237517826138E-2</v>
      </c>
      <c r="AF165" s="17">
        <v>41.911848236437919</v>
      </c>
      <c r="AG165" s="17">
        <v>-19.279715189658098</v>
      </c>
      <c r="AH165" s="17">
        <v>7.9533783294145149E-2</v>
      </c>
      <c r="AI165" s="17">
        <v>0.13582928310405201</v>
      </c>
      <c r="AJ165" s="17">
        <v>0.33333333333333298</v>
      </c>
      <c r="AK165" s="17">
        <v>0.48575329969360337</v>
      </c>
      <c r="AL165" s="17">
        <v>0.58999499451073734</v>
      </c>
      <c r="AM165" s="17">
        <v>0.33333333333333298</v>
      </c>
      <c r="AN165" s="17">
        <v>0.16105124517791239</v>
      </c>
      <c r="AO165" s="17">
        <v>0.21493499914358224</v>
      </c>
      <c r="AP165" s="17">
        <v>0.33333333333333298</v>
      </c>
      <c r="AQ165" s="17">
        <v>5.1459911843591808</v>
      </c>
      <c r="AR165" s="17">
        <v>2.2444243630026963</v>
      </c>
      <c r="AS165" s="17">
        <v>1.8715913439410929</v>
      </c>
      <c r="AT165" s="17">
        <v>4.8077470140691263</v>
      </c>
      <c r="AU165" s="17">
        <v>-1.0000000000000004</v>
      </c>
      <c r="AV165" s="17">
        <v>-1.0000000000000004</v>
      </c>
      <c r="AW165" s="17">
        <v>-1.0000000000000004</v>
      </c>
      <c r="AX165" s="17">
        <v>-1.0000000000000004</v>
      </c>
      <c r="AY165" s="17">
        <v>-1.2995058220936105E-2</v>
      </c>
      <c r="AZ165" s="17">
        <v>0.47262128227229183</v>
      </c>
      <c r="BA165" s="17">
        <v>0.10970503327438016</v>
      </c>
      <c r="BB165" s="17">
        <v>0.26044654731938116</v>
      </c>
      <c r="BC165" s="17">
        <v>5.9070231341556229E-2</v>
      </c>
      <c r="BD165" s="17">
        <v>8.1213012206053659</v>
      </c>
      <c r="BE165" s="17">
        <v>2.7254369924624009</v>
      </c>
      <c r="BF165" s="17">
        <v>-1.0000000000000004</v>
      </c>
      <c r="BG165" s="22">
        <v>1985.6377342128922</v>
      </c>
    </row>
    <row r="166" spans="1:100" x14ac:dyDescent="0.25">
      <c r="A166">
        <v>340</v>
      </c>
      <c r="B166" t="s">
        <v>226</v>
      </c>
      <c r="C166" s="48">
        <v>3</v>
      </c>
      <c r="D166" s="22">
        <v>1720.2314543382936</v>
      </c>
      <c r="E166" s="17">
        <v>168.68265162639719</v>
      </c>
      <c r="F166" s="17">
        <v>118.0578681324379</v>
      </c>
      <c r="G166" s="17">
        <v>1.4039378416417263</v>
      </c>
      <c r="H166" s="17">
        <v>11.509312132733159</v>
      </c>
      <c r="I166" s="17">
        <v>140.06275251819159</v>
      </c>
      <c r="J166" s="17">
        <v>22.612485221901355</v>
      </c>
      <c r="K166" s="17">
        <v>-0.99999999999999956</v>
      </c>
      <c r="L166" s="17">
        <v>-0.99999999999999956</v>
      </c>
      <c r="M166" s="17">
        <v>-0.99999999999999956</v>
      </c>
      <c r="N166" s="17">
        <v>0.3206083396998704</v>
      </c>
      <c r="O166" s="17">
        <v>-0.99999999999999956</v>
      </c>
      <c r="P166" s="17">
        <v>-0.99999999999999956</v>
      </c>
      <c r="Q166" s="17">
        <v>5.369526027593821</v>
      </c>
      <c r="R166" s="17">
        <v>-0.99999999999999956</v>
      </c>
      <c r="S166" s="17">
        <v>2.6347296042401003</v>
      </c>
      <c r="T166" s="17">
        <v>0.35901243884869721</v>
      </c>
      <c r="U166" s="17">
        <v>0.43516344832956966</v>
      </c>
      <c r="V166" s="17">
        <v>0.51237469044913431</v>
      </c>
      <c r="W166" s="17">
        <v>6.1397861051393372</v>
      </c>
      <c r="X166" s="17">
        <v>-1.2523839486221207</v>
      </c>
      <c r="Y166" s="17">
        <v>0.47400882543052481</v>
      </c>
      <c r="Z166" s="17">
        <v>57.427924956483061</v>
      </c>
      <c r="AA166" s="17">
        <v>1.6701479538749127</v>
      </c>
      <c r="AB166" s="17">
        <v>3.9948799180463599</v>
      </c>
      <c r="AC166" s="17">
        <v>66.924694365983029</v>
      </c>
      <c r="AD166" s="17">
        <v>0.79747371491965713</v>
      </c>
      <c r="AE166" s="17">
        <v>0.85954243043883782</v>
      </c>
      <c r="AF166" s="17">
        <v>129.20704167095127</v>
      </c>
      <c r="AG166" s="17">
        <v>131.64216190007491</v>
      </c>
      <c r="AH166" s="17">
        <v>0.29422136313191016</v>
      </c>
      <c r="AI166" s="17">
        <v>0.16085917587146847</v>
      </c>
      <c r="AJ166" s="17">
        <v>0.33333333333333298</v>
      </c>
      <c r="AK166" s="17">
        <v>1.3283575212709129</v>
      </c>
      <c r="AL166" s="17">
        <v>1.2092095399742833</v>
      </c>
      <c r="AM166" s="17">
        <v>0.33333333333333298</v>
      </c>
      <c r="AN166" s="17">
        <v>1.027886762248968</v>
      </c>
      <c r="AO166" s="17">
        <v>0.80107345360230375</v>
      </c>
      <c r="AP166" s="17">
        <v>0.33333333333333298</v>
      </c>
      <c r="AQ166" s="17">
        <v>10.855710847240273</v>
      </c>
      <c r="AR166" s="17">
        <v>2.175184767710999</v>
      </c>
      <c r="AS166" s="17">
        <v>7.1537252414812293</v>
      </c>
      <c r="AT166" s="17">
        <v>13.28357521270912</v>
      </c>
      <c r="AU166" s="17">
        <v>-0.99999999999999956</v>
      </c>
      <c r="AV166" s="17">
        <v>-0.99999999999999956</v>
      </c>
      <c r="AW166" s="17">
        <v>-0.99999999999999956</v>
      </c>
      <c r="AX166" s="17">
        <v>-0.99999999999999956</v>
      </c>
      <c r="AY166" s="17">
        <v>-6.0685458220988822E-2</v>
      </c>
      <c r="AZ166" s="17">
        <v>0.12150188671583419</v>
      </c>
      <c r="BA166" s="17">
        <v>0.25762488901798031</v>
      </c>
      <c r="BB166" s="17">
        <v>0.37430318770762538</v>
      </c>
      <c r="BC166" s="17">
        <v>-0.27160090766074796</v>
      </c>
      <c r="BD166" s="17">
        <v>9.9650891262697989</v>
      </c>
      <c r="BE166" s="17">
        <v>-5.5018982464287989</v>
      </c>
      <c r="BF166" s="17">
        <v>-0.99999999999999956</v>
      </c>
      <c r="CU166" t="e">
        <v>#N/A</v>
      </c>
      <c r="CV166" t="e">
        <v>#N/A</v>
      </c>
    </row>
    <row r="167" spans="1:100" x14ac:dyDescent="0.25">
      <c r="A167">
        <v>341</v>
      </c>
      <c r="B167" t="s">
        <v>227</v>
      </c>
      <c r="C167" s="48">
        <v>2</v>
      </c>
      <c r="D167" s="22">
        <v>1623.951904296875</v>
      </c>
      <c r="E167" s="17">
        <v>127.80064556825849</v>
      </c>
      <c r="F167" s="17">
        <v>67.980337623471087</v>
      </c>
      <c r="G167" s="17">
        <v>0.92846682356141086</v>
      </c>
      <c r="H167" s="17">
        <v>11.006453814377437</v>
      </c>
      <c r="I167" s="17">
        <v>93.429518486002934</v>
      </c>
      <c r="J167" s="17">
        <v>21.424193149318199</v>
      </c>
      <c r="K167" s="17">
        <v>-0.999999999999999</v>
      </c>
      <c r="L167" s="17">
        <v>-0.999999999999999</v>
      </c>
      <c r="M167" s="17">
        <v>-0.999999999999999</v>
      </c>
      <c r="N167" s="17">
        <v>0.38915802915495451</v>
      </c>
      <c r="O167" s="17">
        <v>-0.999999999999999</v>
      </c>
      <c r="P167" s="17">
        <v>-0.999999999999999</v>
      </c>
      <c r="Q167" s="17">
        <v>5.2984028852515888</v>
      </c>
      <c r="R167" s="17">
        <v>-0.999999999999999</v>
      </c>
      <c r="S167" s="17">
        <v>2.8532225388914716</v>
      </c>
      <c r="T167" s="17">
        <v>0.3366252490445113</v>
      </c>
      <c r="U167" s="17">
        <v>0.68286350671440776</v>
      </c>
      <c r="V167" s="17">
        <v>0.7270850039206973</v>
      </c>
      <c r="W167" s="17">
        <v>6.3471124411856561</v>
      </c>
      <c r="X167" s="17">
        <v>5.0510438351211899</v>
      </c>
      <c r="Y167" s="17">
        <v>0.27537108920325842</v>
      </c>
      <c r="Z167" s="17">
        <v>49.006196963837169</v>
      </c>
      <c r="AA167" s="17">
        <v>1.6914459257799677</v>
      </c>
      <c r="AB167" s="17">
        <v>2.7250542462499605</v>
      </c>
      <c r="AC167" s="17">
        <v>36.499107998504712</v>
      </c>
      <c r="AD167" s="17">
        <v>2.1103413269039306</v>
      </c>
      <c r="AE167" s="17">
        <v>1.7171823520104026</v>
      </c>
      <c r="AF167" s="17">
        <v>83.38549498153148</v>
      </c>
      <c r="AG167" s="17">
        <v>51.580108815516283</v>
      </c>
      <c r="AH167" s="17">
        <v>0.56977691558321486</v>
      </c>
      <c r="AI167" s="17">
        <v>0.71584827906830051</v>
      </c>
      <c r="AJ167" s="17">
        <v>0.33333333333333298</v>
      </c>
      <c r="AK167" s="17">
        <v>1.1401543495182647</v>
      </c>
      <c r="AL167" s="17">
        <v>1.1615545945125929</v>
      </c>
      <c r="AM167" s="17">
        <v>0.33333333333333298</v>
      </c>
      <c r="AN167" s="17">
        <v>0.7509902490437339</v>
      </c>
      <c r="AO167" s="17">
        <v>0.85957981916313897</v>
      </c>
      <c r="AP167" s="17">
        <v>0.33333333333333298</v>
      </c>
      <c r="AQ167" s="17">
        <v>12.500690208666622</v>
      </c>
      <c r="AR167" s="17">
        <v>2.2444243630026963</v>
      </c>
      <c r="AS167" s="17">
        <v>11.233685576972821</v>
      </c>
      <c r="AT167" s="17">
        <v>11.357840802877927</v>
      </c>
      <c r="AU167" s="17">
        <v>-0.999999999999999</v>
      </c>
      <c r="AV167" s="17">
        <v>-0.999999999999999</v>
      </c>
      <c r="AW167" s="17">
        <v>-0.999999999999999</v>
      </c>
      <c r="AX167" s="17">
        <v>-0.999999999999999</v>
      </c>
      <c r="AY167" s="17">
        <v>8.5597308518066392E-2</v>
      </c>
      <c r="AZ167" s="17">
        <v>-0.20732659486105814</v>
      </c>
      <c r="BA167" s="17">
        <v>0.76336417792747446</v>
      </c>
      <c r="BB167" s="17">
        <v>-0.11821983370124323</v>
      </c>
      <c r="BC167" s="17">
        <v>0.42152065614415712</v>
      </c>
      <c r="BD167" s="17">
        <v>-1.975634616834224</v>
      </c>
      <c r="BE167" s="17">
        <v>12.479778910166498</v>
      </c>
      <c r="BF167" s="17">
        <v>-0.999999999999999</v>
      </c>
      <c r="BG167" s="22">
        <v>3269.3309883336997</v>
      </c>
    </row>
    <row r="168" spans="1:100" x14ac:dyDescent="0.25">
      <c r="A168">
        <v>342</v>
      </c>
      <c r="B168" t="s">
        <v>228</v>
      </c>
      <c r="C168" s="48">
        <v>3</v>
      </c>
      <c r="D168" s="22">
        <v>1585.6794369005777</v>
      </c>
      <c r="E168" s="17">
        <v>142.57171290516385</v>
      </c>
      <c r="F168" s="17">
        <v>74.634064584002275</v>
      </c>
      <c r="G168" s="17">
        <v>0.95121272146143132</v>
      </c>
      <c r="H168" s="17">
        <v>7.7761931400620696</v>
      </c>
      <c r="I168" s="17">
        <v>123.07551425016058</v>
      </c>
      <c r="J168" s="17">
        <v>14.309338382390985</v>
      </c>
      <c r="K168" s="17">
        <v>-1.0000000000000024</v>
      </c>
      <c r="L168" s="17">
        <v>-1.0000000000000024</v>
      </c>
      <c r="M168" s="17">
        <v>-1.0000000000000024</v>
      </c>
      <c r="N168" s="17">
        <v>7.5120877430112018E-2</v>
      </c>
      <c r="O168" s="17">
        <v>-1.0000000000000024</v>
      </c>
      <c r="P168" s="17">
        <v>-1.0000000000000024</v>
      </c>
      <c r="Q168" s="17">
        <v>4.1630583398500622</v>
      </c>
      <c r="R168" s="17">
        <v>-1.0000000000000024</v>
      </c>
      <c r="S168" s="17">
        <v>2.2880097566593678</v>
      </c>
      <c r="T168" s="17">
        <v>0.31032707470974452</v>
      </c>
      <c r="U168" s="17">
        <v>-0.48144235655336232</v>
      </c>
      <c r="V168" s="17">
        <v>-1.5981308450238219</v>
      </c>
      <c r="W168" s="17">
        <v>3.6131348002120118</v>
      </c>
      <c r="X168" s="17">
        <v>2.5520705365844636</v>
      </c>
      <c r="Y168" s="17">
        <v>6.8489591592969246E-2</v>
      </c>
      <c r="Z168" s="17">
        <v>55.470575081850853</v>
      </c>
      <c r="AA168" s="17">
        <v>1.5368294772029456</v>
      </c>
      <c r="AB168" s="17">
        <v>1.4263141597348179</v>
      </c>
      <c r="AC168" s="17">
        <v>51.842005640155193</v>
      </c>
      <c r="AD168" s="17">
        <v>1.4712314890810396</v>
      </c>
      <c r="AE168" s="17">
        <v>3.3401323276238215</v>
      </c>
      <c r="AF168" s="17">
        <v>112.07902720936468</v>
      </c>
      <c r="AG168" s="17">
        <v>79.647123767756341</v>
      </c>
      <c r="AH168" s="17">
        <v>0.49759886921154178</v>
      </c>
      <c r="AI168" s="17">
        <v>0.43820837606103147</v>
      </c>
      <c r="AJ168" s="17">
        <v>0.33333333333333298</v>
      </c>
      <c r="AK168" s="17">
        <v>0.27932307616181701</v>
      </c>
      <c r="AL168" s="17">
        <v>0.47123343074261731</v>
      </c>
      <c r="AM168" s="17">
        <v>0.33333333333333298</v>
      </c>
      <c r="AN168" s="17">
        <v>1.1465017317632047</v>
      </c>
      <c r="AO168" s="17">
        <v>1.2898556013555229</v>
      </c>
      <c r="AP168" s="17">
        <v>0.33333333333333298</v>
      </c>
      <c r="AQ168" s="17">
        <v>10.996487040795854</v>
      </c>
      <c r="AR168" s="17">
        <v>2.4056291469189897</v>
      </c>
      <c r="AS168" s="17">
        <v>9.4521845873740507</v>
      </c>
      <c r="AT168" s="17">
        <v>2.451524648097942</v>
      </c>
      <c r="AU168" s="17">
        <v>-1.0000000000000024</v>
      </c>
      <c r="AV168" s="17">
        <v>-1.0000000000000024</v>
      </c>
      <c r="AW168" s="17">
        <v>-1.0000000000000024</v>
      </c>
      <c r="AX168" s="17">
        <v>-1.0000000000000024</v>
      </c>
      <c r="AY168" s="17">
        <v>3.0746473468839911E-2</v>
      </c>
      <c r="AZ168" s="17">
        <v>-1.0179835988058264E-2</v>
      </c>
      <c r="BA168" s="17">
        <v>0.61180491842845797</v>
      </c>
      <c r="BB168" s="17">
        <v>8.653369162410357E-2</v>
      </c>
      <c r="BC168" s="17">
        <v>-0.22630121486968033</v>
      </c>
      <c r="BD168" s="17">
        <v>2.1124431106622965</v>
      </c>
      <c r="BE168" s="17">
        <v>-2.5985057795997153</v>
      </c>
      <c r="BF168" s="17">
        <v>-1.0000000000000024</v>
      </c>
      <c r="CU168" t="e">
        <v>#N/A</v>
      </c>
      <c r="CV168" t="e">
        <v>#N/A</v>
      </c>
    </row>
    <row r="169" spans="1:100" x14ac:dyDescent="0.25">
      <c r="A169">
        <v>343</v>
      </c>
      <c r="B169" t="s">
        <v>229</v>
      </c>
      <c r="C169" s="48">
        <v>3</v>
      </c>
      <c r="D169" s="22">
        <v>1640.6399700413999</v>
      </c>
      <c r="E169" s="17">
        <v>118.22146804885492</v>
      </c>
      <c r="F169" s="17">
        <v>91.859903449488499</v>
      </c>
      <c r="G169" s="17">
        <v>1.5180832842944845</v>
      </c>
      <c r="H169" s="17">
        <v>15.637935262195436</v>
      </c>
      <c r="I169" s="17">
        <v>108.70474412138982</v>
      </c>
      <c r="J169" s="17">
        <v>-2.5805162654675384</v>
      </c>
      <c r="K169" s="17">
        <v>-1.0000000000000007</v>
      </c>
      <c r="L169" s="17">
        <v>-1.0000000000000007</v>
      </c>
      <c r="M169" s="17">
        <v>-1.0000000000000007</v>
      </c>
      <c r="N169" s="17">
        <v>0.39931856257437937</v>
      </c>
      <c r="O169" s="17">
        <v>-1.0000000000000007</v>
      </c>
      <c r="P169" s="17">
        <v>-1.0000000000000007</v>
      </c>
      <c r="Q169" s="17">
        <v>4.1179707610659779</v>
      </c>
      <c r="R169" s="17">
        <v>-1.0000000000000007</v>
      </c>
      <c r="S169" s="17">
        <v>5.9599239772347428</v>
      </c>
      <c r="T169" s="17">
        <v>0.77465208987837231</v>
      </c>
      <c r="U169" s="17">
        <v>-0.19994172667000543</v>
      </c>
      <c r="V169" s="17">
        <v>-0.17251246990514285</v>
      </c>
      <c r="W169" s="17">
        <v>11.519964501129474</v>
      </c>
      <c r="X169" s="17">
        <v>9.4267741006334838</v>
      </c>
      <c r="Y169" s="17">
        <v>0.34625723968698879</v>
      </c>
      <c r="Z169" s="17">
        <v>48.647322990563055</v>
      </c>
      <c r="AA169" s="17">
        <v>-0.8209660091058435</v>
      </c>
      <c r="AB169" s="17">
        <v>-0.22206194474833926</v>
      </c>
      <c r="AC169" s="17">
        <v>61.525222296636016</v>
      </c>
      <c r="AD169" s="17">
        <v>-0.82892105532765226</v>
      </c>
      <c r="AE169" s="17">
        <v>0.24259795610171461</v>
      </c>
      <c r="AF169" s="17">
        <v>110.19308129855244</v>
      </c>
      <c r="AG169" s="17">
        <v>104.86386962382841</v>
      </c>
      <c r="AH169" s="17">
        <v>-0.26231343467111795</v>
      </c>
      <c r="AI169" s="17">
        <v>-0.27849978046906915</v>
      </c>
      <c r="AJ169" s="17">
        <v>0.33333333333333298</v>
      </c>
      <c r="AK169" s="17">
        <v>-0.14453576362509635</v>
      </c>
      <c r="AL169" s="17">
        <v>0.24420636652699454</v>
      </c>
      <c r="AM169" s="17">
        <v>0.33333333333333298</v>
      </c>
      <c r="AN169" s="17">
        <v>-0.130152341049947</v>
      </c>
      <c r="AO169" s="17">
        <v>-0.2633740214904533</v>
      </c>
      <c r="AP169" s="17">
        <v>0.33333333333333298</v>
      </c>
      <c r="AQ169" s="17">
        <v>-1.4883371771626406</v>
      </c>
      <c r="AR169" s="17">
        <v>1.7067934778491292</v>
      </c>
      <c r="AS169" s="17">
        <v>-3.1773092210206495</v>
      </c>
      <c r="AT169" s="17">
        <v>-1.110000522296021</v>
      </c>
      <c r="AU169" s="17">
        <v>-1.0000000000000007</v>
      </c>
      <c r="AV169" s="17">
        <v>-1.0000000000000007</v>
      </c>
      <c r="AW169" s="17">
        <v>-1.0000000000000007</v>
      </c>
      <c r="AX169" s="17">
        <v>-1.0000000000000007</v>
      </c>
      <c r="AY169" s="17">
        <v>-2.8797614922292433E-2</v>
      </c>
      <c r="AZ169" s="17">
        <v>-0.7035449561883127</v>
      </c>
      <c r="BA169" s="17">
        <v>1.0523370499239106</v>
      </c>
      <c r="BB169" s="17">
        <v>9.2536066533679059E-3</v>
      </c>
      <c r="BC169" s="17">
        <v>-0.35231297061725425</v>
      </c>
      <c r="BD169" s="17">
        <v>-3.2863846146073681</v>
      </c>
      <c r="BE169" s="17">
        <v>-3.5461390158118085</v>
      </c>
      <c r="BF169" s="17">
        <v>-1.0000000000000007</v>
      </c>
      <c r="CU169" t="e">
        <v>#N/A</v>
      </c>
      <c r="CV169" t="e">
        <v>#N/A</v>
      </c>
    </row>
    <row r="170" spans="1:100" x14ac:dyDescent="0.25">
      <c r="A170">
        <v>346</v>
      </c>
      <c r="B170" t="s">
        <v>230</v>
      </c>
      <c r="C170" s="48">
        <v>2</v>
      </c>
      <c r="D170" s="22">
        <v>1613.6304394531251</v>
      </c>
      <c r="E170" s="17">
        <v>123.6772162374933</v>
      </c>
      <c r="F170" s="17">
        <v>61.328241559393945</v>
      </c>
      <c r="G170" s="17">
        <v>0.88223088255977589</v>
      </c>
      <c r="H170" s="17">
        <v>10.584701369739598</v>
      </c>
      <c r="I170" s="17">
        <v>90.191515587553056</v>
      </c>
      <c r="J170" s="17">
        <v>20.624460611036028</v>
      </c>
      <c r="K170" s="17">
        <v>-0.99999999999999911</v>
      </c>
      <c r="L170" s="17">
        <v>-0.99999999999999911</v>
      </c>
      <c r="M170" s="17">
        <v>-0.99999999999999911</v>
      </c>
      <c r="N170" s="17">
        <v>0.37763604789800592</v>
      </c>
      <c r="O170" s="17">
        <v>-0.99999999999999911</v>
      </c>
      <c r="P170" s="17">
        <v>-0.99999999999999911</v>
      </c>
      <c r="Q170" s="17">
        <v>5.1746295979136274</v>
      </c>
      <c r="R170" s="17">
        <v>-0.99999999999999911</v>
      </c>
      <c r="S170" s="17">
        <v>2.6917969511815056</v>
      </c>
      <c r="T170" s="17">
        <v>0.31850625790083209</v>
      </c>
      <c r="U170" s="17">
        <v>0.62856917284576164</v>
      </c>
      <c r="V170" s="17">
        <v>0.65594187150108374</v>
      </c>
      <c r="W170" s="17">
        <v>5.9866098145085314</v>
      </c>
      <c r="X170" s="17">
        <v>4.6068715638882862</v>
      </c>
      <c r="Y170" s="17">
        <v>0.2590695950826617</v>
      </c>
      <c r="Z170" s="17">
        <v>47.50947135750166</v>
      </c>
      <c r="AA170" s="17">
        <v>1.5812138115352714</v>
      </c>
      <c r="AB170" s="17">
        <v>2.566164396855239</v>
      </c>
      <c r="AC170" s="17">
        <v>34.674888016412737</v>
      </c>
      <c r="AD170" s="17">
        <v>1.9711042797858298</v>
      </c>
      <c r="AE170" s="17">
        <v>1.6005786579327077</v>
      </c>
      <c r="AF170" s="17">
        <v>80.431062777910199</v>
      </c>
      <c r="AG170" s="17">
        <v>46.532311903165194</v>
      </c>
      <c r="AH170" s="17">
        <v>0.53485377254394639</v>
      </c>
      <c r="AI170" s="17">
        <v>0.67452982904336789</v>
      </c>
      <c r="AJ170" s="17">
        <v>0.33333333333333298</v>
      </c>
      <c r="AK170" s="17">
        <v>1.0935371916982985</v>
      </c>
      <c r="AL170" s="17">
        <v>1.1208387611808122</v>
      </c>
      <c r="AM170" s="17">
        <v>0.33333333333333298</v>
      </c>
      <c r="AN170" s="17">
        <v>0.70896513362752955</v>
      </c>
      <c r="AO170" s="17">
        <v>0.81365765977673932</v>
      </c>
      <c r="AP170" s="17">
        <v>0.33333333333333298</v>
      </c>
      <c r="AQ170" s="17">
        <v>11.976768119564909</v>
      </c>
      <c r="AR170" s="17">
        <v>2.2444243630026963</v>
      </c>
      <c r="AS170" s="17">
        <v>10.566763932358143</v>
      </c>
      <c r="AT170" s="17">
        <v>10.891235873117662</v>
      </c>
      <c r="AU170" s="17">
        <v>-0.99999999999999911</v>
      </c>
      <c r="AV170" s="17">
        <v>-0.99999999999999911</v>
      </c>
      <c r="AW170" s="17">
        <v>-0.99999999999999911</v>
      </c>
      <c r="AX170" s="17">
        <v>-0.99999999999999911</v>
      </c>
      <c r="AY170" s="17">
        <v>7.8573945824275598E-2</v>
      </c>
      <c r="AZ170" s="17">
        <v>-0.15888957370076318</v>
      </c>
      <c r="BA170" s="17">
        <v>0.71679987074165652</v>
      </c>
      <c r="BB170" s="17">
        <v>-9.1245013826055654E-2</v>
      </c>
      <c r="BC170" s="17">
        <v>0.39570100218812537</v>
      </c>
      <c r="BD170" s="17">
        <v>-1.2563655209822082</v>
      </c>
      <c r="BE170" s="17">
        <v>11.7849149628526</v>
      </c>
      <c r="BF170" s="17">
        <v>-0.99999999999999911</v>
      </c>
      <c r="BG170" s="22">
        <v>2431.9301672819256</v>
      </c>
    </row>
    <row r="171" spans="1:100" x14ac:dyDescent="0.25">
      <c r="A171">
        <v>348</v>
      </c>
      <c r="B171" t="s">
        <v>231</v>
      </c>
      <c r="C171" s="48">
        <v>2</v>
      </c>
      <c r="D171" s="22">
        <v>1568.3670605468751</v>
      </c>
      <c r="E171" s="17">
        <v>152.91217059251221</v>
      </c>
      <c r="F171" s="17">
        <v>108.49134517984756</v>
      </c>
      <c r="G171" s="17">
        <v>1.2100419146681676</v>
      </c>
      <c r="H171" s="17">
        <v>13.574909878009784</v>
      </c>
      <c r="I171" s="17">
        <v>113.14883080848224</v>
      </c>
      <c r="J171" s="17">
        <v>26.294533353270708</v>
      </c>
      <c r="K171" s="17">
        <v>-0.99999999999999833</v>
      </c>
      <c r="L171" s="17">
        <v>-0.99999999999999833</v>
      </c>
      <c r="M171" s="17">
        <v>-0.99999999999999833</v>
      </c>
      <c r="N171" s="17">
        <v>0.45932644904373554</v>
      </c>
      <c r="O171" s="17">
        <v>-0.99999999999999833</v>
      </c>
      <c r="P171" s="17">
        <v>-0.99999999999999833</v>
      </c>
      <c r="Q171" s="17">
        <v>6.0521774144114229</v>
      </c>
      <c r="R171" s="17">
        <v>-0.99999999999999833</v>
      </c>
      <c r="S171" s="17">
        <v>3.836298119959193</v>
      </c>
      <c r="T171" s="17">
        <v>0.4469692038017764</v>
      </c>
      <c r="U171" s="17">
        <v>1.0135138984757446</v>
      </c>
      <c r="V171" s="17">
        <v>1.1603439267133433</v>
      </c>
      <c r="W171" s="17">
        <v>8.5425594841526618</v>
      </c>
      <c r="X171" s="17">
        <v>7.75603577494301</v>
      </c>
      <c r="Y171" s="17">
        <v>0.37464655743739605</v>
      </c>
      <c r="Z171" s="17">
        <v>58.121197974648936</v>
      </c>
      <c r="AA171" s="17">
        <v>2.3627552349220284</v>
      </c>
      <c r="AB171" s="17">
        <v>3.6926872791253045</v>
      </c>
      <c r="AC171" s="17">
        <v>47.608537081783211</v>
      </c>
      <c r="AD171" s="17">
        <v>2.9582895545895895</v>
      </c>
      <c r="AE171" s="17">
        <v>2.4272943357191412</v>
      </c>
      <c r="AF171" s="17">
        <v>101.37787274829908</v>
      </c>
      <c r="AG171" s="17">
        <v>82.320996633359172</v>
      </c>
      <c r="AH171" s="17">
        <v>0.78245750496861466</v>
      </c>
      <c r="AI171" s="17">
        <v>0.96747604046173552</v>
      </c>
      <c r="AJ171" s="17">
        <v>0.33333333333333298</v>
      </c>
      <c r="AK171" s="17">
        <v>1.4240510362934047</v>
      </c>
      <c r="AL171" s="17">
        <v>1.4095124435694175</v>
      </c>
      <c r="AM171" s="17">
        <v>0.33333333333333298</v>
      </c>
      <c r="AN171" s="17">
        <v>1.006921575318054</v>
      </c>
      <c r="AO171" s="17">
        <v>1.1392439923782405</v>
      </c>
      <c r="AP171" s="17">
        <v>0.33333333333333298</v>
      </c>
      <c r="AQ171" s="17">
        <v>15.691355452539142</v>
      </c>
      <c r="AR171" s="17">
        <v>2.2444243630026963</v>
      </c>
      <c r="AS171" s="17">
        <v>15.295212579025296</v>
      </c>
      <c r="AT171" s="17">
        <v>14.199446764860237</v>
      </c>
      <c r="AU171" s="17">
        <v>-0.99999999999999833</v>
      </c>
      <c r="AV171" s="17">
        <v>-0.99999999999999833</v>
      </c>
      <c r="AW171" s="17">
        <v>-0.99999999999999833</v>
      </c>
      <c r="AX171" s="17">
        <v>-0.99999999999999833</v>
      </c>
      <c r="AY171" s="17">
        <v>0.12836931547927449</v>
      </c>
      <c r="AZ171" s="17">
        <v>-0.50230617893976515</v>
      </c>
      <c r="BA171" s="17">
        <v>1.046939006386272</v>
      </c>
      <c r="BB171" s="17">
        <v>-0.28249544266258547</v>
      </c>
      <c r="BC171" s="17">
        <v>0.57876134936931423</v>
      </c>
      <c r="BD171" s="17">
        <v>-6.3559555707787663</v>
      </c>
      <c r="BE171" s="17">
        <v>16.711473454131603</v>
      </c>
      <c r="BF171" s="17">
        <v>-0.99999999999999833</v>
      </c>
      <c r="BG171" s="22">
        <v>714.40846838116011</v>
      </c>
    </row>
    <row r="172" spans="1:100" x14ac:dyDescent="0.25">
      <c r="A172">
        <v>352</v>
      </c>
      <c r="B172" t="s">
        <v>232</v>
      </c>
      <c r="C172" s="48">
        <v>2</v>
      </c>
      <c r="D172" s="22">
        <v>1445.853056640625</v>
      </c>
      <c r="E172" s="17">
        <v>81.09734707218081</v>
      </c>
      <c r="F172" s="17">
        <v>-7.3634607501816358</v>
      </c>
      <c r="G172" s="17">
        <v>0.40478355397432519</v>
      </c>
      <c r="H172" s="17">
        <v>6.2295487837978838</v>
      </c>
      <c r="I172" s="17">
        <v>56.75484704949578</v>
      </c>
      <c r="J172" s="17">
        <v>12.366162937972986</v>
      </c>
      <c r="K172" s="17">
        <v>-1.0000000000000002</v>
      </c>
      <c r="L172" s="17">
        <v>-1.0000000000000002</v>
      </c>
      <c r="M172" s="17">
        <v>-1.0000000000000002</v>
      </c>
      <c r="N172" s="17">
        <v>0.25865633099450036</v>
      </c>
      <c r="O172" s="17">
        <v>-1.0000000000000002</v>
      </c>
      <c r="P172" s="17">
        <v>-1.0000000000000002</v>
      </c>
      <c r="Q172" s="17">
        <v>3.8965064731423733</v>
      </c>
      <c r="R172" s="17">
        <v>-1.0000000000000002</v>
      </c>
      <c r="S172" s="17">
        <v>1.0248639560309607</v>
      </c>
      <c r="T172" s="17">
        <v>0.1314036764283979</v>
      </c>
      <c r="U172" s="17">
        <v>6.7908264873867613E-2</v>
      </c>
      <c r="V172" s="17">
        <v>-7.8705197101765142E-2</v>
      </c>
      <c r="W172" s="17">
        <v>2.2639427220631863</v>
      </c>
      <c r="X172" s="17">
        <v>2.0204574145764931E-2</v>
      </c>
      <c r="Y172" s="17">
        <v>9.0735077579165921E-2</v>
      </c>
      <c r="Z172" s="17">
        <v>32.05379711600505</v>
      </c>
      <c r="AA172" s="17">
        <v>0.44292123372020759</v>
      </c>
      <c r="AB172" s="17">
        <v>0.92541625829844543</v>
      </c>
      <c r="AC172" s="17">
        <v>15.837400591398266</v>
      </c>
      <c r="AD172" s="17">
        <v>0.53329735412353929</v>
      </c>
      <c r="AE172" s="17">
        <v>0.396491079427023</v>
      </c>
      <c r="AF172" s="17">
        <v>49.922637242547509</v>
      </c>
      <c r="AG172" s="17">
        <v>-5.5928768316913109</v>
      </c>
      <c r="AH172" s="17">
        <v>0.17422606629013243</v>
      </c>
      <c r="AI172" s="17">
        <v>0.24786210782195081</v>
      </c>
      <c r="AJ172" s="17">
        <v>0.33333333333333298</v>
      </c>
      <c r="AK172" s="17">
        <v>0.61215329455641687</v>
      </c>
      <c r="AL172" s="17">
        <v>0.70039385545905564</v>
      </c>
      <c r="AM172" s="17">
        <v>0.33333333333333298</v>
      </c>
      <c r="AN172" s="17">
        <v>0.27500015628982577</v>
      </c>
      <c r="AO172" s="17">
        <v>0.33945054196039726</v>
      </c>
      <c r="AP172" s="17">
        <v>0.33333333333333298</v>
      </c>
      <c r="AQ172" s="17">
        <v>6.5665786347293844</v>
      </c>
      <c r="AR172" s="17">
        <v>2.2444243630026963</v>
      </c>
      <c r="AS172" s="17">
        <v>3.679914639384239</v>
      </c>
      <c r="AT172" s="17">
        <v>6.0729219728779684</v>
      </c>
      <c r="AU172" s="17">
        <v>-1.0000000000000002</v>
      </c>
      <c r="AV172" s="17">
        <v>-1.0000000000000002</v>
      </c>
      <c r="AW172" s="17">
        <v>-1.0000000000000002</v>
      </c>
      <c r="AX172" s="17">
        <v>-1.0000000000000002</v>
      </c>
      <c r="AY172" s="17">
        <v>6.0484238343900551E-3</v>
      </c>
      <c r="AZ172" s="17">
        <v>0.34128682276972166</v>
      </c>
      <c r="BA172" s="17">
        <v>0.23596172639600624</v>
      </c>
      <c r="BB172" s="17">
        <v>0.1873057285071994</v>
      </c>
      <c r="BC172" s="17">
        <v>0.1290788779434352</v>
      </c>
      <c r="BD172" s="17">
        <v>6.1710405382233953</v>
      </c>
      <c r="BE172" s="17">
        <v>4.6095243859931383</v>
      </c>
      <c r="BF172" s="17">
        <v>-1.0000000000000002</v>
      </c>
      <c r="BG172" s="22">
        <v>29.699931991307267</v>
      </c>
    </row>
    <row r="173" spans="1:100" x14ac:dyDescent="0.25">
      <c r="A173">
        <v>353</v>
      </c>
      <c r="B173" t="s">
        <v>233</v>
      </c>
      <c r="C173" s="48">
        <v>2</v>
      </c>
      <c r="D173" s="22">
        <v>1558.9441503906248</v>
      </c>
      <c r="E173" s="17">
        <v>135.02605697258375</v>
      </c>
      <c r="F173" s="17">
        <v>79.636686479856323</v>
      </c>
      <c r="G173" s="17">
        <v>1.0094852353261956</v>
      </c>
      <c r="H173" s="17">
        <v>11.745483073482703</v>
      </c>
      <c r="I173" s="17">
        <v>99.103413002671317</v>
      </c>
      <c r="J173" s="17">
        <v>22.82555016043537</v>
      </c>
      <c r="K173" s="17">
        <v>-0.99999999999999878</v>
      </c>
      <c r="L173" s="17">
        <v>-0.99999999999999878</v>
      </c>
      <c r="M173" s="17">
        <v>-0.99999999999999878</v>
      </c>
      <c r="N173" s="17">
        <v>0.40934779066080507</v>
      </c>
      <c r="O173" s="17">
        <v>-0.99999999999999878</v>
      </c>
      <c r="P173" s="17">
        <v>-0.99999999999999878</v>
      </c>
      <c r="Q173" s="17">
        <v>5.5152886010343254</v>
      </c>
      <c r="R173" s="17">
        <v>-0.99999999999999878</v>
      </c>
      <c r="S173" s="17">
        <v>3.1360857066162477</v>
      </c>
      <c r="T173" s="17">
        <v>0.36837483288426015</v>
      </c>
      <c r="U173" s="17">
        <v>0.7780024960497629</v>
      </c>
      <c r="V173" s="17">
        <v>0.85174784135283743</v>
      </c>
      <c r="W173" s="17">
        <v>6.9788147406885672</v>
      </c>
      <c r="X173" s="17">
        <v>5.8293589550400098</v>
      </c>
      <c r="Y173" s="17">
        <v>0.3039359055437979</v>
      </c>
      <c r="Z173" s="17">
        <v>51.628882451490576</v>
      </c>
      <c r="AA173" s="17">
        <v>1.8846036863468774</v>
      </c>
      <c r="AB173" s="17">
        <v>3.0034740851162436</v>
      </c>
      <c r="AC173" s="17">
        <v>39.69565601844117</v>
      </c>
      <c r="AD173" s="17">
        <v>2.3543239121383945</v>
      </c>
      <c r="AE173" s="17">
        <v>1.9215049178633952</v>
      </c>
      <c r="AF173" s="17">
        <v>88.562493645745207</v>
      </c>
      <c r="AG173" s="17">
        <v>60.425272986294345</v>
      </c>
      <c r="AH173" s="17">
        <v>0.63097211398473263</v>
      </c>
      <c r="AI173" s="17">
        <v>0.78824985942078618</v>
      </c>
      <c r="AJ173" s="17">
        <v>0.33333333333333298</v>
      </c>
      <c r="AK173" s="17">
        <v>1.2218407606897905</v>
      </c>
      <c r="AL173" s="17">
        <v>1.2329002204208859</v>
      </c>
      <c r="AM173" s="17">
        <v>0.33333333333333298</v>
      </c>
      <c r="AN173" s="17">
        <v>0.82463010651159063</v>
      </c>
      <c r="AO173" s="17">
        <v>0.94004839702043475</v>
      </c>
      <c r="AP173" s="17">
        <v>0.33333333333333298</v>
      </c>
      <c r="AQ173" s="17">
        <v>13.418749506865135</v>
      </c>
      <c r="AR173" s="17">
        <v>2.2444243630026963</v>
      </c>
      <c r="AS173" s="17">
        <v>12.402320436514852</v>
      </c>
      <c r="AT173" s="17">
        <v>12.175464268775567</v>
      </c>
      <c r="AU173" s="17">
        <v>-0.99999999999999878</v>
      </c>
      <c r="AV173" s="17">
        <v>-0.99999999999999878</v>
      </c>
      <c r="AW173" s="17">
        <v>-0.99999999999999878</v>
      </c>
      <c r="AX173" s="17">
        <v>-0.99999999999999878</v>
      </c>
      <c r="AY173" s="17">
        <v>9.7904221243793083E-2</v>
      </c>
      <c r="AZ173" s="17">
        <v>-0.29220191998714545</v>
      </c>
      <c r="BA173" s="17">
        <v>0.84495797987884236</v>
      </c>
      <c r="BB173" s="17">
        <v>-0.16548732770231833</v>
      </c>
      <c r="BC173" s="17">
        <v>0.4667639735832908</v>
      </c>
      <c r="BD173" s="17">
        <v>-3.2359969781271882</v>
      </c>
      <c r="BE173" s="17">
        <v>13.697376566543607</v>
      </c>
      <c r="BF173" s="17">
        <v>-0.99999999999999878</v>
      </c>
      <c r="BG173" s="22">
        <v>1964.5704992190801</v>
      </c>
    </row>
    <row r="174" spans="1:100" x14ac:dyDescent="0.25">
      <c r="A174">
        <v>354</v>
      </c>
      <c r="B174" t="s">
        <v>234</v>
      </c>
      <c r="C174" s="48">
        <v>2</v>
      </c>
      <c r="D174" s="22">
        <v>1501.554931640625</v>
      </c>
      <c r="E174" s="17">
        <v>63.461539503665307</v>
      </c>
      <c r="F174" s="17">
        <v>-35.814314809458935</v>
      </c>
      <c r="G174" s="17">
        <v>0.207033552011091</v>
      </c>
      <c r="H174" s="17">
        <v>4.4257237734626962</v>
      </c>
      <c r="I174" s="17">
        <v>42.905986927825964</v>
      </c>
      <c r="J174" s="17">
        <v>8.9457262043555499</v>
      </c>
      <c r="K174" s="17">
        <v>-1.0000000000000004</v>
      </c>
      <c r="L174" s="17">
        <v>-1.0000000000000004</v>
      </c>
      <c r="M174" s="17">
        <v>-1.0000000000000004</v>
      </c>
      <c r="N174" s="17">
        <v>0.20937709568919208</v>
      </c>
      <c r="O174" s="17">
        <v>-1.0000000000000004</v>
      </c>
      <c r="P174" s="17">
        <v>-1.0000000000000004</v>
      </c>
      <c r="Q174" s="17">
        <v>3.3671311152749452</v>
      </c>
      <c r="R174" s="17">
        <v>-1.0000000000000004</v>
      </c>
      <c r="S174" s="17">
        <v>0.33445061967357892</v>
      </c>
      <c r="T174" s="17">
        <v>5.3909189312678088E-2</v>
      </c>
      <c r="U174" s="17">
        <v>-0.16430728857918253</v>
      </c>
      <c r="V174" s="17">
        <v>-0.38298265465695364</v>
      </c>
      <c r="W174" s="17">
        <v>0.72208170250198589</v>
      </c>
      <c r="X174" s="17">
        <v>-1.879509492562963</v>
      </c>
      <c r="Y174" s="17">
        <v>2.1013981295267339E-2</v>
      </c>
      <c r="Z174" s="17">
        <v>25.652337879330211</v>
      </c>
      <c r="AA174" s="17">
        <v>-2.853885416962787E-2</v>
      </c>
      <c r="AB174" s="17">
        <v>0.24584821341680108</v>
      </c>
      <c r="AC174" s="17">
        <v>8.0352558264133425</v>
      </c>
      <c r="AD174" s="17">
        <v>-6.2216130504917588E-2</v>
      </c>
      <c r="AE174" s="17">
        <v>-0.10222010138292437</v>
      </c>
      <c r="AF174" s="17">
        <v>37.286602127663841</v>
      </c>
      <c r="AG174" s="17">
        <v>-27.182182201125382</v>
      </c>
      <c r="AH174" s="17">
        <v>2.4860627738045205E-2</v>
      </c>
      <c r="AI174" s="17">
        <v>7.1144095891377823E-2</v>
      </c>
      <c r="AJ174" s="17">
        <v>0.33333333333333298</v>
      </c>
      <c r="AK174" s="17">
        <v>0.41277283747665916</v>
      </c>
      <c r="AL174" s="17">
        <v>0.52625322055752688</v>
      </c>
      <c r="AM174" s="17">
        <v>0.33333333333333298</v>
      </c>
      <c r="AN174" s="17">
        <v>9.5259753563607802E-2</v>
      </c>
      <c r="AO174" s="17">
        <v>0.14304257638021478</v>
      </c>
      <c r="AP174" s="17">
        <v>0.33333333333333298</v>
      </c>
      <c r="AQ174" s="17">
        <v>4.3257765248559892</v>
      </c>
      <c r="AR174" s="17">
        <v>2.2444243630026963</v>
      </c>
      <c r="AS174" s="17">
        <v>0.82750688743187473</v>
      </c>
      <c r="AT174" s="17">
        <v>4.0772639679314651</v>
      </c>
      <c r="AU174" s="17">
        <v>-1.0000000000000004</v>
      </c>
      <c r="AV174" s="17">
        <v>-1.0000000000000004</v>
      </c>
      <c r="AW174" s="17">
        <v>-1.0000000000000004</v>
      </c>
      <c r="AX174" s="17">
        <v>-1.0000000000000004</v>
      </c>
      <c r="AY174" s="17">
        <v>-2.399032862522836E-2</v>
      </c>
      <c r="AZ174" s="17">
        <v>0.54845079136295993</v>
      </c>
      <c r="BA174" s="17">
        <v>3.6807310200896393E-2</v>
      </c>
      <c r="BB174" s="17">
        <v>0.30267638102809419</v>
      </c>
      <c r="BC174" s="17">
        <v>1.8648842133960952E-2</v>
      </c>
      <c r="BD174" s="17">
        <v>9.2473370736783504</v>
      </c>
      <c r="BE174" s="17">
        <v>1.6376080808692772</v>
      </c>
      <c r="BF174" s="17">
        <v>-1.0000000000000004</v>
      </c>
      <c r="BG174" s="22">
        <v>317.66101224079466</v>
      </c>
    </row>
    <row r="175" spans="1:100" x14ac:dyDescent="0.25">
      <c r="A175">
        <v>358</v>
      </c>
      <c r="B175" t="s">
        <v>235</v>
      </c>
      <c r="C175" s="48">
        <v>3</v>
      </c>
      <c r="D175" s="22">
        <v>1487.5327931948855</v>
      </c>
      <c r="E175" s="17">
        <v>74.724922568495899</v>
      </c>
      <c r="F175" s="17">
        <v>-54.187021544436909</v>
      </c>
      <c r="G175" s="17">
        <v>3.4877204257723185E-2</v>
      </c>
      <c r="H175" s="17">
        <v>5.0669330796100205</v>
      </c>
      <c r="I175" s="17">
        <v>51.525005487867524</v>
      </c>
      <c r="J175" s="17">
        <v>7.8471757434373091</v>
      </c>
      <c r="K175" s="17">
        <v>-1.0000000000000007</v>
      </c>
      <c r="L175" s="17">
        <v>-1.0000000000000007</v>
      </c>
      <c r="M175" s="17">
        <v>-1.0000000000000007</v>
      </c>
      <c r="N175" s="17">
        <v>0.30459663847090823</v>
      </c>
      <c r="O175" s="17">
        <v>-1.0000000000000007</v>
      </c>
      <c r="P175" s="17">
        <v>-1.0000000000000007</v>
      </c>
      <c r="Q175" s="17">
        <v>4.2626914247134149</v>
      </c>
      <c r="R175" s="17">
        <v>-1.0000000000000007</v>
      </c>
      <c r="S175" s="17">
        <v>0.44913363569684123</v>
      </c>
      <c r="T175" s="17">
        <v>-1.2321989305020452E-2</v>
      </c>
      <c r="U175" s="17">
        <v>-4.7012808248539886E-2</v>
      </c>
      <c r="V175" s="17">
        <v>-0.3313569855198647</v>
      </c>
      <c r="W175" s="17">
        <v>0.80424165489660382</v>
      </c>
      <c r="X175" s="17">
        <v>-3.5574309934508581</v>
      </c>
      <c r="Y175" s="17">
        <v>1.0377272894689704E-2</v>
      </c>
      <c r="Z175" s="17">
        <v>31.360867401879752</v>
      </c>
      <c r="AA175" s="17">
        <v>0.30515467160316773</v>
      </c>
      <c r="AB175" s="17">
        <v>8.6185117887567858E-2</v>
      </c>
      <c r="AC175" s="17">
        <v>10.524904569808671</v>
      </c>
      <c r="AD175" s="17">
        <v>2.6953334909341611</v>
      </c>
      <c r="AE175" s="17">
        <v>0.86071719824560644</v>
      </c>
      <c r="AF175" s="17">
        <v>42.832674287821568</v>
      </c>
      <c r="AG175" s="17">
        <v>-32.210073894874419</v>
      </c>
      <c r="AH175" s="17">
        <v>0.66624055056039511</v>
      </c>
      <c r="AI175" s="17">
        <v>0.845058986437218</v>
      </c>
      <c r="AJ175" s="17">
        <v>0.33333333333333298</v>
      </c>
      <c r="AK175" s="17">
        <v>0.71579133198579514</v>
      </c>
      <c r="AL175" s="17">
        <v>0.67057335273884267</v>
      </c>
      <c r="AM175" s="17">
        <v>0.33333333333333298</v>
      </c>
      <c r="AN175" s="17">
        <v>0.15128234067964155</v>
      </c>
      <c r="AO175" s="17">
        <v>0.2228339008331332</v>
      </c>
      <c r="AP175" s="17">
        <v>0.33333333333333298</v>
      </c>
      <c r="AQ175" s="17">
        <v>8.6923312000459614</v>
      </c>
      <c r="AR175" s="17">
        <v>4.6558767729019177</v>
      </c>
      <c r="AS175" s="17">
        <v>-3.966614349322553</v>
      </c>
      <c r="AT175" s="17">
        <v>7.1579133198579523</v>
      </c>
      <c r="AU175" s="17">
        <v>-1.0000000000000007</v>
      </c>
      <c r="AV175" s="17">
        <v>-1.0000000000000007</v>
      </c>
      <c r="AW175" s="17">
        <v>-1.0000000000000007</v>
      </c>
      <c r="AX175" s="17">
        <v>-1.0000000000000007</v>
      </c>
      <c r="AY175" s="17">
        <v>-4.9137763150895811E-2</v>
      </c>
      <c r="AZ175" s="17">
        <v>-0.1771773952258785</v>
      </c>
      <c r="BA175" s="17">
        <v>0.312021578112399</v>
      </c>
      <c r="BB175" s="17">
        <v>0.40350041418527416</v>
      </c>
      <c r="BC175" s="17">
        <v>0.34902801468076061</v>
      </c>
      <c r="BD175" s="17">
        <v>9.201623378502461</v>
      </c>
      <c r="BE175" s="17">
        <v>10.285808257581008</v>
      </c>
      <c r="BF175" s="17">
        <v>-1.0000000000000007</v>
      </c>
      <c r="CU175" t="e">
        <v>#N/A</v>
      </c>
      <c r="CV175" t="e">
        <v>#N/A</v>
      </c>
    </row>
    <row r="176" spans="1:100" x14ac:dyDescent="0.25">
      <c r="A176">
        <v>359</v>
      </c>
      <c r="B176" t="s">
        <v>236</v>
      </c>
      <c r="C176" s="48">
        <v>3</v>
      </c>
      <c r="D176" s="22">
        <v>1678.4403379401865</v>
      </c>
      <c r="E176" s="17">
        <v>200.27254539450709</v>
      </c>
      <c r="F176" s="17">
        <v>108.37753159232919</v>
      </c>
      <c r="G176" s="17">
        <v>1.6287359131664032</v>
      </c>
      <c r="H176" s="17">
        <v>15.417894007335191</v>
      </c>
      <c r="I176" s="17">
        <v>130.6947892366592</v>
      </c>
      <c r="J176" s="17">
        <v>37.587900519812827</v>
      </c>
      <c r="K176" s="17">
        <v>-1.0000000000000013</v>
      </c>
      <c r="L176" s="17">
        <v>-1.0000000000000013</v>
      </c>
      <c r="M176" s="17">
        <v>-1.0000000000000013</v>
      </c>
      <c r="N176" s="17">
        <v>0.34582864419220394</v>
      </c>
      <c r="O176" s="17">
        <v>-1.0000000000000013</v>
      </c>
      <c r="P176" s="17">
        <v>-1.0000000000000013</v>
      </c>
      <c r="Q176" s="17">
        <v>4.5992192983539315</v>
      </c>
      <c r="R176" s="17">
        <v>-1.0000000000000013</v>
      </c>
      <c r="S176" s="17">
        <v>6.0461476116347548</v>
      </c>
      <c r="T176" s="17">
        <v>0.62020355624878476</v>
      </c>
      <c r="U176" s="17">
        <v>-0.6368102571441262</v>
      </c>
      <c r="V176" s="17">
        <v>-0.12305437987830846</v>
      </c>
      <c r="W176" s="17">
        <v>10.818674708981259</v>
      </c>
      <c r="X176" s="17">
        <v>6.0487105811284678</v>
      </c>
      <c r="Y176" s="17">
        <v>0.47905581905733535</v>
      </c>
      <c r="Z176" s="17">
        <v>72.602181171599838</v>
      </c>
      <c r="AA176" s="17">
        <v>0.24131311827296198</v>
      </c>
      <c r="AB176" s="17">
        <v>3.6334720009142458</v>
      </c>
      <c r="AC176" s="17">
        <v>38.382020295923247</v>
      </c>
      <c r="AD176" s="17">
        <v>-2.4955109142838772E-3</v>
      </c>
      <c r="AE176" s="17">
        <v>2.6503771020719329</v>
      </c>
      <c r="AF176" s="17">
        <v>117.26805057050916</v>
      </c>
      <c r="AG176" s="17">
        <v>54.20600607584548</v>
      </c>
      <c r="AH176" s="17">
        <v>2.5415944951593716E-2</v>
      </c>
      <c r="AI176" s="17">
        <v>0.66033518258223689</v>
      </c>
      <c r="AJ176" s="17">
        <v>0.33333333333333298</v>
      </c>
      <c r="AK176" s="17">
        <v>0.83554374020779754</v>
      </c>
      <c r="AL176" s="17">
        <v>0.97432694294957611</v>
      </c>
      <c r="AM176" s="17">
        <v>0.33333333333333298</v>
      </c>
      <c r="AN176" s="17">
        <v>0.75834553476107469</v>
      </c>
      <c r="AO176" s="17">
        <v>1.0506856076981952</v>
      </c>
      <c r="AP176" s="17">
        <v>0.33333333333333298</v>
      </c>
      <c r="AQ176" s="17">
        <v>13.426738666150044</v>
      </c>
      <c r="AR176" s="17">
        <v>-1.8325947975149477</v>
      </c>
      <c r="AS176" s="17">
        <v>33.88486860249845</v>
      </c>
      <c r="AT176" s="17">
        <v>5.5356267148293297</v>
      </c>
      <c r="AU176" s="17">
        <v>-1.0000000000000013</v>
      </c>
      <c r="AV176" s="17">
        <v>-1.0000000000000013</v>
      </c>
      <c r="AW176" s="17">
        <v>-1.0000000000000013</v>
      </c>
      <c r="AX176" s="17">
        <v>-1.0000000000000013</v>
      </c>
      <c r="AY176" s="17">
        <v>0.3425386495526126</v>
      </c>
      <c r="AZ176" s="17">
        <v>0.71612771689097365</v>
      </c>
      <c r="BA176" s="17">
        <v>0.92899701260269507</v>
      </c>
      <c r="BB176" s="17">
        <v>-0.29312358560845081</v>
      </c>
      <c r="BC176" s="17">
        <v>0.47707906270744971</v>
      </c>
      <c r="BD176" s="17">
        <v>-3.7474510557564016</v>
      </c>
      <c r="BE176" s="17">
        <v>16.571961630699722</v>
      </c>
      <c r="BF176" s="17">
        <v>-1.0000000000000013</v>
      </c>
      <c r="CU176" t="e">
        <v>#N/A</v>
      </c>
      <c r="CV176" t="e">
        <v>#N/A</v>
      </c>
    </row>
    <row r="177" spans="1:100" x14ac:dyDescent="0.25">
      <c r="A177">
        <v>360</v>
      </c>
      <c r="B177" t="s">
        <v>237</v>
      </c>
      <c r="C177" s="48">
        <v>3</v>
      </c>
      <c r="D177" s="22">
        <v>1660.7904379445099</v>
      </c>
      <c r="E177" s="17">
        <v>130.55752706617494</v>
      </c>
      <c r="F177" s="17">
        <v>62.640472466876055</v>
      </c>
      <c r="G177" s="17">
        <v>0.87090378558223658</v>
      </c>
      <c r="H177" s="17">
        <v>15.459708781194079</v>
      </c>
      <c r="I177" s="17">
        <v>91.509392675415825</v>
      </c>
      <c r="J177" s="17">
        <v>17.922520934456518</v>
      </c>
      <c r="K177" s="17">
        <v>-0.99999999999999944</v>
      </c>
      <c r="L177" s="17">
        <v>-0.99999999999999944</v>
      </c>
      <c r="M177" s="17">
        <v>-0.99999999999999944</v>
      </c>
      <c r="N177" s="17">
        <v>0.46295079608344564</v>
      </c>
      <c r="O177" s="17">
        <v>-0.99999999999999944</v>
      </c>
      <c r="P177" s="17">
        <v>-0.99999999999999944</v>
      </c>
      <c r="Q177" s="17">
        <v>5.5394258193103401</v>
      </c>
      <c r="R177" s="17">
        <v>-0.99999999999999944</v>
      </c>
      <c r="S177" s="17">
        <v>4.7168603913429044</v>
      </c>
      <c r="T177" s="17">
        <v>0.56267080708703621</v>
      </c>
      <c r="U177" s="17">
        <v>0.24328108959897068</v>
      </c>
      <c r="V177" s="17">
        <v>0.2328843995142075</v>
      </c>
      <c r="W177" s="17">
        <v>9.920282961883748</v>
      </c>
      <c r="X177" s="17">
        <v>4.4689891617490423</v>
      </c>
      <c r="Y177" s="17">
        <v>0.37089149510566022</v>
      </c>
      <c r="Z177" s="17">
        <v>58.14334141111226</v>
      </c>
      <c r="AA177" s="17">
        <v>-0.31313932567106983</v>
      </c>
      <c r="AB177" s="17">
        <v>1.7096683756259108</v>
      </c>
      <c r="AC177" s="17">
        <v>23.098561140646158</v>
      </c>
      <c r="AD177" s="17">
        <v>-1.0320340194101814</v>
      </c>
      <c r="AE177" s="17">
        <v>1.7114180018956509</v>
      </c>
      <c r="AF177" s="17">
        <v>84.662988929279962</v>
      </c>
      <c r="AG177" s="17">
        <v>59.831115084501</v>
      </c>
      <c r="AH177" s="17">
        <v>-0.23205964446978289</v>
      </c>
      <c r="AI177" s="17">
        <v>9.4188892615247627E-2</v>
      </c>
      <c r="AJ177" s="17">
        <v>0.33333333333333298</v>
      </c>
      <c r="AK177" s="17">
        <v>0.85752755558512261</v>
      </c>
      <c r="AL177" s="17">
        <v>0.86702617056114928</v>
      </c>
      <c r="AM177" s="17">
        <v>0.33333333333333298</v>
      </c>
      <c r="AN177" s="17">
        <v>0.37598696264232234</v>
      </c>
      <c r="AO177" s="17">
        <v>0.40806568605077159</v>
      </c>
      <c r="AP177" s="17">
        <v>0.33333333333333298</v>
      </c>
      <c r="AQ177" s="17">
        <v>6.8464037461358398</v>
      </c>
      <c r="AR177" s="17">
        <v>1.8150140360167806</v>
      </c>
      <c r="AS177" s="17">
        <v>7.4143216646684973</v>
      </c>
      <c r="AT177" s="17">
        <v>8.6931852337712563</v>
      </c>
      <c r="AU177" s="17">
        <v>-0.99999999999999944</v>
      </c>
      <c r="AV177" s="17">
        <v>-0.99999999999999944</v>
      </c>
      <c r="AW177" s="17">
        <v>-0.99999999999999944</v>
      </c>
      <c r="AX177" s="17">
        <v>-0.99999999999999944</v>
      </c>
      <c r="AY177" s="17">
        <v>5.7573559980312175E-2</v>
      </c>
      <c r="AZ177" s="17">
        <v>-0.31799142020529453</v>
      </c>
      <c r="BA177" s="17">
        <v>-5.3460580743359964E-3</v>
      </c>
      <c r="BB177" s="17">
        <v>0.77771810452704349</v>
      </c>
      <c r="BC177" s="17">
        <v>0.22742126814550745</v>
      </c>
      <c r="BD177" s="17">
        <v>17.852995512149594</v>
      </c>
      <c r="BE177" s="17">
        <v>5.6588014132660058</v>
      </c>
      <c r="BF177" s="17">
        <v>-0.99999999999999944</v>
      </c>
      <c r="CU177" t="e">
        <v>#N/A</v>
      </c>
      <c r="CV177" t="e">
        <v>#N/A</v>
      </c>
    </row>
    <row r="178" spans="1:100" x14ac:dyDescent="0.25">
      <c r="A178">
        <v>364</v>
      </c>
      <c r="B178" t="s">
        <v>238</v>
      </c>
      <c r="C178" s="48">
        <v>2</v>
      </c>
      <c r="D178" s="22">
        <v>1580.3660937499999</v>
      </c>
      <c r="E178" s="17">
        <v>119.50288648686548</v>
      </c>
      <c r="F178" s="17">
        <v>54.594030717672425</v>
      </c>
      <c r="G178" s="17">
        <v>0.83542419604004292</v>
      </c>
      <c r="H178" s="17">
        <v>10.157742730260491</v>
      </c>
      <c r="I178" s="17">
        <v>86.913542146667083</v>
      </c>
      <c r="J178" s="17">
        <v>19.814856017551492</v>
      </c>
      <c r="K178" s="17">
        <v>-0.99999999999999911</v>
      </c>
      <c r="L178" s="17">
        <v>-0.99999999999999911</v>
      </c>
      <c r="M178" s="17">
        <v>-0.99999999999999911</v>
      </c>
      <c r="N178" s="17">
        <v>0.36597183704608105</v>
      </c>
      <c r="O178" s="17">
        <v>-0.99999999999999911</v>
      </c>
      <c r="P178" s="17">
        <v>-0.99999999999999911</v>
      </c>
      <c r="Q178" s="17">
        <v>5.0493284288568558</v>
      </c>
      <c r="R178" s="17">
        <v>-0.99999999999999911</v>
      </c>
      <c r="S178" s="17">
        <v>2.5283786943769817</v>
      </c>
      <c r="T178" s="17">
        <v>0.30016360237910239</v>
      </c>
      <c r="U178" s="17">
        <v>0.57360461907799976</v>
      </c>
      <c r="V178" s="17">
        <v>0.58392053431062951</v>
      </c>
      <c r="W178" s="17">
        <v>5.6216570727481816</v>
      </c>
      <c r="X178" s="17">
        <v>4.1572163430802762</v>
      </c>
      <c r="Y178" s="17">
        <v>0.24256687212350192</v>
      </c>
      <c r="Z178" s="17">
        <v>45.994269876919141</v>
      </c>
      <c r="AA178" s="17">
        <v>1.4696209704665359</v>
      </c>
      <c r="AB178" s="17">
        <v>2.405313180016734</v>
      </c>
      <c r="AC178" s="17">
        <v>32.828149505309604</v>
      </c>
      <c r="AD178" s="17">
        <v>1.830148463267252</v>
      </c>
      <c r="AE178" s="17">
        <v>1.4825355850006681</v>
      </c>
      <c r="AF178" s="17">
        <v>77.440160484090441</v>
      </c>
      <c r="AG178" s="17">
        <v>41.422203996345722</v>
      </c>
      <c r="AH178" s="17">
        <v>0.4994995313819674</v>
      </c>
      <c r="AI178" s="17">
        <v>0.63270133597279576</v>
      </c>
      <c r="AJ178" s="17">
        <v>0.33333333333333298</v>
      </c>
      <c r="AK178" s="17">
        <v>1.0463445825451094</v>
      </c>
      <c r="AL178" s="17">
        <v>1.0796203236219668</v>
      </c>
      <c r="AM178" s="17">
        <v>0.33333333333333298</v>
      </c>
      <c r="AN178" s="17">
        <v>0.66642125194958757</v>
      </c>
      <c r="AO178" s="17">
        <v>0.76716862825400223</v>
      </c>
      <c r="AP178" s="17">
        <v>0.33333333333333298</v>
      </c>
      <c r="AQ178" s="17">
        <v>11.44637863350513</v>
      </c>
      <c r="AR178" s="17">
        <v>2.2444243630026963</v>
      </c>
      <c r="AS178" s="17">
        <v>9.8916096762438315</v>
      </c>
      <c r="AT178" s="17">
        <v>10.418871080648564</v>
      </c>
      <c r="AU178" s="17">
        <v>-0.99999999999999911</v>
      </c>
      <c r="AV178" s="17">
        <v>-0.99999999999999911</v>
      </c>
      <c r="AW178" s="17">
        <v>-0.99999999999999911</v>
      </c>
      <c r="AX178" s="17">
        <v>-0.99999999999999911</v>
      </c>
      <c r="AY178" s="17">
        <v>7.1463885364793908E-2</v>
      </c>
      <c r="AZ178" s="17">
        <v>-0.10985463645747401</v>
      </c>
      <c r="BA178" s="17">
        <v>0.66966076462120216</v>
      </c>
      <c r="BB178" s="17">
        <v>-6.3937211487188617E-2</v>
      </c>
      <c r="BC178" s="17">
        <v>0.36956262536293605</v>
      </c>
      <c r="BD178" s="17">
        <v>-0.52821762643224179</v>
      </c>
      <c r="BE178" s="17">
        <v>11.081473478777781</v>
      </c>
      <c r="BF178" s="17">
        <v>-0.99999999999999911</v>
      </c>
      <c r="BG178" s="22">
        <v>1674.7416561974881</v>
      </c>
    </row>
    <row r="179" spans="1:100" x14ac:dyDescent="0.25">
      <c r="A179">
        <v>365</v>
      </c>
      <c r="B179" t="s">
        <v>239</v>
      </c>
      <c r="C179" s="48">
        <v>2</v>
      </c>
      <c r="D179" s="22">
        <v>1698.0157128906249</v>
      </c>
      <c r="E179" s="17">
        <v>140.49079146033864</v>
      </c>
      <c r="F179" s="17">
        <v>88.452634532123568</v>
      </c>
      <c r="G179" s="17">
        <v>1.070761207604966</v>
      </c>
      <c r="H179" s="17">
        <v>12.304426842037515</v>
      </c>
      <c r="I179" s="17">
        <v>103.39470180410345</v>
      </c>
      <c r="J179" s="17">
        <v>23.885426693379209</v>
      </c>
      <c r="K179" s="17">
        <v>-0.99999999999999867</v>
      </c>
      <c r="L179" s="17">
        <v>-0.99999999999999867</v>
      </c>
      <c r="M179" s="17">
        <v>-0.99999999999999867</v>
      </c>
      <c r="N179" s="17">
        <v>0.42461774275440101</v>
      </c>
      <c r="O179" s="17">
        <v>-0.99999999999999867</v>
      </c>
      <c r="P179" s="17">
        <v>-0.99999999999999867</v>
      </c>
      <c r="Q179" s="17">
        <v>5.6793239458217286</v>
      </c>
      <c r="R179" s="17">
        <v>-0.99999999999999867</v>
      </c>
      <c r="S179" s="17">
        <v>3.3500212213546687</v>
      </c>
      <c r="T179" s="17">
        <v>0.39238772793921556</v>
      </c>
      <c r="U179" s="17">
        <v>0.84995816570752569</v>
      </c>
      <c r="V179" s="17">
        <v>0.94603303411694639</v>
      </c>
      <c r="W179" s="17">
        <v>7.4565848147941249</v>
      </c>
      <c r="X179" s="17">
        <v>6.4180154674726957</v>
      </c>
      <c r="Y179" s="17">
        <v>0.32554009224783614</v>
      </c>
      <c r="Z179" s="17">
        <v>53.612476053694905</v>
      </c>
      <c r="AA179" s="17">
        <v>2.0306930668236234</v>
      </c>
      <c r="AB179" s="17">
        <v>3.2140490144022</v>
      </c>
      <c r="AC179" s="17">
        <v>42.113274231274644</v>
      </c>
      <c r="AD179" s="17">
        <v>2.5388532037361342</v>
      </c>
      <c r="AE179" s="17">
        <v>2.0760384813882378</v>
      </c>
      <c r="AF179" s="17">
        <v>92.477969396572931</v>
      </c>
      <c r="AG179" s="17">
        <v>67.115061427263896</v>
      </c>
      <c r="AH179" s="17">
        <v>0.67725536243610662</v>
      </c>
      <c r="AI179" s="17">
        <v>0.84300873624866313</v>
      </c>
      <c r="AJ179" s="17">
        <v>0.33333333333333298</v>
      </c>
      <c r="AK179" s="17">
        <v>1.2836219553277519</v>
      </c>
      <c r="AL179" s="17">
        <v>1.2868604561270653</v>
      </c>
      <c r="AM179" s="17">
        <v>0.33333333333333298</v>
      </c>
      <c r="AN179" s="17">
        <v>0.88032551902983891</v>
      </c>
      <c r="AO179" s="17">
        <v>1.0009085180557735</v>
      </c>
      <c r="AP179" s="17">
        <v>0.33333333333333298</v>
      </c>
      <c r="AQ179" s="17">
        <v>14.113097555429709</v>
      </c>
      <c r="AR179" s="17">
        <v>2.2444243630026963</v>
      </c>
      <c r="AS179" s="17">
        <v>13.286184186710306</v>
      </c>
      <c r="AT179" s="17">
        <v>12.79385053110159</v>
      </c>
      <c r="AU179" s="17">
        <v>-0.99999999999999867</v>
      </c>
      <c r="AV179" s="17">
        <v>-0.99999999999999867</v>
      </c>
      <c r="AW179" s="17">
        <v>-0.99999999999999867</v>
      </c>
      <c r="AX179" s="17">
        <v>-0.99999999999999867</v>
      </c>
      <c r="AY179" s="17">
        <v>0.10721220478225413</v>
      </c>
      <c r="AZ179" s="17">
        <v>-0.3563949590296403</v>
      </c>
      <c r="BA179" s="17">
        <v>0.90666913216613843</v>
      </c>
      <c r="BB179" s="17">
        <v>-0.20123675291328924</v>
      </c>
      <c r="BC179" s="17">
        <v>0.50098247040162724</v>
      </c>
      <c r="BD179" s="17">
        <v>-4.1892362163389869</v>
      </c>
      <c r="BE179" s="17">
        <v>14.618271936048853</v>
      </c>
      <c r="BF179" s="17">
        <v>-0.99999999999999867</v>
      </c>
      <c r="BG179" s="22">
        <v>4159.2556968309245</v>
      </c>
    </row>
    <row r="180" spans="1:100" x14ac:dyDescent="0.25">
      <c r="A180">
        <v>368</v>
      </c>
      <c r="B180" t="s">
        <v>240</v>
      </c>
      <c r="C180" s="48">
        <v>2</v>
      </c>
      <c r="D180" s="22">
        <v>1581.0074511718751</v>
      </c>
      <c r="E180" s="17">
        <v>87.993373795224443</v>
      </c>
      <c r="F180" s="17">
        <v>3.7615103703047814</v>
      </c>
      <c r="G180" s="17">
        <v>0.48210858106607768</v>
      </c>
      <c r="H180" s="17">
        <v>6.9348879312477107</v>
      </c>
      <c r="I180" s="17">
        <v>62.170085853372534</v>
      </c>
      <c r="J180" s="17">
        <v>13.703636315807726</v>
      </c>
      <c r="K180" s="17">
        <v>-0.99999999999999989</v>
      </c>
      <c r="L180" s="17">
        <v>-0.99999999999999989</v>
      </c>
      <c r="M180" s="17">
        <v>-0.99999999999999989</v>
      </c>
      <c r="N180" s="17">
        <v>0.2779257022572742</v>
      </c>
      <c r="O180" s="17">
        <v>-0.99999999999999989</v>
      </c>
      <c r="P180" s="17">
        <v>-0.99999999999999989</v>
      </c>
      <c r="Q180" s="17">
        <v>4.1035050242544768</v>
      </c>
      <c r="R180" s="17">
        <v>-0.99999999999999989</v>
      </c>
      <c r="S180" s="17">
        <v>1.2948322463385753</v>
      </c>
      <c r="T180" s="17">
        <v>0.16170589264176907</v>
      </c>
      <c r="U180" s="17">
        <v>0.15871015505651248</v>
      </c>
      <c r="V180" s="17">
        <v>4.0274638120885851E-2</v>
      </c>
      <c r="W180" s="17">
        <v>2.8668476218135952</v>
      </c>
      <c r="X180" s="17">
        <v>0.76303865867915777</v>
      </c>
      <c r="Y180" s="17">
        <v>0.11799771022390022</v>
      </c>
      <c r="Z180" s="17">
        <v>34.556922294201819</v>
      </c>
      <c r="AA180" s="17">
        <v>0.62727351542354426</v>
      </c>
      <c r="AB180" s="17">
        <v>1.1911437776889742</v>
      </c>
      <c r="AC180" s="17">
        <v>18.88822764240583</v>
      </c>
      <c r="AD180" s="17">
        <v>0.7661575102562338</v>
      </c>
      <c r="AE180" s="17">
        <v>0.59149919666718709</v>
      </c>
      <c r="AF180" s="17">
        <v>54.863632174989405</v>
      </c>
      <c r="AG180" s="17">
        <v>2.8490630217099651</v>
      </c>
      <c r="AH180" s="17">
        <v>0.23263156043904759</v>
      </c>
      <c r="AI180" s="17">
        <v>0.31696311881801009</v>
      </c>
      <c r="AJ180" s="17">
        <v>0.33333333333333298</v>
      </c>
      <c r="AK180" s="17">
        <v>0.69011586897967581</v>
      </c>
      <c r="AL180" s="17">
        <v>0.76848704978448068</v>
      </c>
      <c r="AM180" s="17">
        <v>0.33333333333333298</v>
      </c>
      <c r="AN180" s="17">
        <v>0.3452829950878315</v>
      </c>
      <c r="AO180" s="17">
        <v>0.41625080041170803</v>
      </c>
      <c r="AP180" s="17">
        <v>0.33333333333333298</v>
      </c>
      <c r="AQ180" s="17">
        <v>7.4427863825575278</v>
      </c>
      <c r="AR180" s="17">
        <v>2.2444243630026963</v>
      </c>
      <c r="AS180" s="17">
        <v>4.7952749655876667</v>
      </c>
      <c r="AT180" s="17">
        <v>6.8532724546294235</v>
      </c>
      <c r="AU180" s="17">
        <v>-0.99999999999999989</v>
      </c>
      <c r="AV180" s="17">
        <v>-0.99999999999999989</v>
      </c>
      <c r="AW180" s="17">
        <v>-0.99999999999999989</v>
      </c>
      <c r="AX180" s="17">
        <v>-0.99999999999999989</v>
      </c>
      <c r="AY180" s="17">
        <v>1.7794301582468596E-2</v>
      </c>
      <c r="AZ180" s="17">
        <v>0.26028070734684872</v>
      </c>
      <c r="BA180" s="17">
        <v>0.3138359133737243</v>
      </c>
      <c r="BB180" s="17">
        <v>0.14219301678429402</v>
      </c>
      <c r="BC180" s="17">
        <v>0.17225968919975251</v>
      </c>
      <c r="BD180" s="17">
        <v>4.9681342900073044</v>
      </c>
      <c r="BE180" s="17">
        <v>5.7716154430180007</v>
      </c>
      <c r="BF180" s="17">
        <v>-0.99999999999999989</v>
      </c>
      <c r="BG180" s="22">
        <v>1278.7387827400028</v>
      </c>
    </row>
    <row r="181" spans="1:100" x14ac:dyDescent="0.25">
      <c r="A181">
        <v>369</v>
      </c>
      <c r="B181" t="s">
        <v>241</v>
      </c>
      <c r="C181" s="48">
        <v>2</v>
      </c>
      <c r="D181" s="22">
        <v>1556.8475683593749</v>
      </c>
      <c r="E181" s="17">
        <v>115.59347953453911</v>
      </c>
      <c r="F181" s="17">
        <v>48.287204890340959</v>
      </c>
      <c r="G181" s="17">
        <v>0.79158808422638394</v>
      </c>
      <c r="H181" s="17">
        <v>9.75788091453202</v>
      </c>
      <c r="I181" s="17">
        <v>83.843604474059077</v>
      </c>
      <c r="J181" s="17">
        <v>19.056632778017583</v>
      </c>
      <c r="K181" s="17">
        <v>-0.99999999999999922</v>
      </c>
      <c r="L181" s="17">
        <v>-0.99999999999999922</v>
      </c>
      <c r="M181" s="17">
        <v>-0.99999999999999922</v>
      </c>
      <c r="N181" s="17">
        <v>0.35504789243172535</v>
      </c>
      <c r="O181" s="17">
        <v>-0.99999999999999922</v>
      </c>
      <c r="P181" s="17">
        <v>-0.99999999999999922</v>
      </c>
      <c r="Q181" s="17">
        <v>4.9319794672968618</v>
      </c>
      <c r="R181" s="17">
        <v>-0.99999999999999922</v>
      </c>
      <c r="S181" s="17">
        <v>2.3753317365527771</v>
      </c>
      <c r="T181" s="17">
        <v>0.28298505892311582</v>
      </c>
      <c r="U181" s="17">
        <v>0.52212837703006709</v>
      </c>
      <c r="V181" s="17">
        <v>0.51647001335313802</v>
      </c>
      <c r="W181" s="17">
        <v>5.2798659658779359</v>
      </c>
      <c r="X181" s="17">
        <v>3.7360983789059579</v>
      </c>
      <c r="Y181" s="17">
        <v>0.22711149036810707</v>
      </c>
      <c r="Z181" s="17">
        <v>44.57523028104783</v>
      </c>
      <c r="AA181" s="17">
        <v>1.365110341271909</v>
      </c>
      <c r="AB181" s="17">
        <v>2.2546703456062449</v>
      </c>
      <c r="AC181" s="17">
        <v>31.098613794013776</v>
      </c>
      <c r="AD181" s="17">
        <v>1.698138372548931</v>
      </c>
      <c r="AE181" s="17">
        <v>1.3719840863019663</v>
      </c>
      <c r="AF181" s="17">
        <v>74.639075059674894</v>
      </c>
      <c r="AG181" s="17">
        <v>36.63640781552094</v>
      </c>
      <c r="AH181" s="17">
        <v>0.46638903833285561</v>
      </c>
      <c r="AI181" s="17">
        <v>0.59352747780051429</v>
      </c>
      <c r="AJ181" s="17">
        <v>0.33333333333333298</v>
      </c>
      <c r="AK181" s="17">
        <v>1.0021470405818398</v>
      </c>
      <c r="AL181" s="17">
        <v>1.0410178039402516</v>
      </c>
      <c r="AM181" s="17">
        <v>0.33333333333333298</v>
      </c>
      <c r="AN181" s="17">
        <v>0.62657740712978582</v>
      </c>
      <c r="AO181" s="17">
        <v>0.72363001154204443</v>
      </c>
      <c r="AP181" s="17">
        <v>0.33333333333333298</v>
      </c>
      <c r="AQ181" s="17">
        <v>10.949650184122076</v>
      </c>
      <c r="AR181" s="17">
        <v>2.2444243630026963</v>
      </c>
      <c r="AS181" s="17">
        <v>9.2593039168943143</v>
      </c>
      <c r="AT181" s="17">
        <v>9.9764848021244141</v>
      </c>
      <c r="AU181" s="17">
        <v>-0.99999999999999922</v>
      </c>
      <c r="AV181" s="17">
        <v>-0.99999999999999922</v>
      </c>
      <c r="AW181" s="17">
        <v>-0.99999999999999922</v>
      </c>
      <c r="AX181" s="17">
        <v>-0.99999999999999922</v>
      </c>
      <c r="AY181" s="17">
        <v>6.480506312211462E-2</v>
      </c>
      <c r="AZ181" s="17">
        <v>-6.3931689297640759E-2</v>
      </c>
      <c r="BA181" s="17">
        <v>0.625513330134016</v>
      </c>
      <c r="BB181" s="17">
        <v>-3.836249202467748E-2</v>
      </c>
      <c r="BC181" s="17">
        <v>0.34508311411503989</v>
      </c>
      <c r="BD181" s="17">
        <v>0.1537185432839383</v>
      </c>
      <c r="BE181" s="17">
        <v>10.422675733347331</v>
      </c>
      <c r="BF181" s="17">
        <v>-0.99999999999999922</v>
      </c>
      <c r="BG181" s="22">
        <v>248.19495808787457</v>
      </c>
    </row>
    <row r="182" spans="1:100" x14ac:dyDescent="0.25">
      <c r="A182">
        <v>371</v>
      </c>
      <c r="B182" t="s">
        <v>242</v>
      </c>
      <c r="C182" s="48">
        <v>2</v>
      </c>
      <c r="D182" s="22">
        <v>1450.8114355468749</v>
      </c>
      <c r="E182" s="17">
        <v>58.741536459123353</v>
      </c>
      <c r="F182" s="17">
        <v>-43.428829611681358</v>
      </c>
      <c r="G182" s="17">
        <v>0.15410824038595344</v>
      </c>
      <c r="H182" s="17">
        <v>3.9429525985377207</v>
      </c>
      <c r="I182" s="17">
        <v>39.199512943928923</v>
      </c>
      <c r="J182" s="17">
        <v>8.0302891463350541</v>
      </c>
      <c r="K182" s="17">
        <v>-1.0000000000000007</v>
      </c>
      <c r="L182" s="17">
        <v>-1.0000000000000007</v>
      </c>
      <c r="M182" s="17">
        <v>-1.0000000000000007</v>
      </c>
      <c r="N182" s="17">
        <v>0.19618812547787029</v>
      </c>
      <c r="O182" s="17">
        <v>-1.0000000000000007</v>
      </c>
      <c r="P182" s="17">
        <v>-1.0000000000000007</v>
      </c>
      <c r="Q182" s="17">
        <v>3.225450430047891</v>
      </c>
      <c r="R182" s="17">
        <v>-1.0000000000000007</v>
      </c>
      <c r="S182" s="17">
        <v>0.14967013616360192</v>
      </c>
      <c r="T182" s="17">
        <v>3.3168760290623184E-2</v>
      </c>
      <c r="U182" s="17">
        <v>-0.22645687345246834</v>
      </c>
      <c r="V182" s="17">
        <v>-0.46441870574031585</v>
      </c>
      <c r="W182" s="17">
        <v>0.30942190916301726</v>
      </c>
      <c r="X182" s="17">
        <v>-2.3879441726187935</v>
      </c>
      <c r="Y182" s="17">
        <v>2.3540029840782295E-3</v>
      </c>
      <c r="Z182" s="17">
        <v>23.939067479365203</v>
      </c>
      <c r="AA182" s="17">
        <v>-0.15471924265338333</v>
      </c>
      <c r="AB182" s="17">
        <v>6.3970336355978707E-2</v>
      </c>
      <c r="AC182" s="17">
        <v>5.9471094854184372</v>
      </c>
      <c r="AD182" s="17">
        <v>-0.22159785711947633</v>
      </c>
      <c r="AE182" s="17">
        <v>-0.23569390362447407</v>
      </c>
      <c r="AF182" s="17">
        <v>33.904725568766324</v>
      </c>
      <c r="AG182" s="17">
        <v>-32.960289422889112</v>
      </c>
      <c r="AH182" s="17">
        <v>-1.5115161404370581E-2</v>
      </c>
      <c r="AI182" s="17">
        <v>2.3847733017311967E-2</v>
      </c>
      <c r="AJ182" s="17">
        <v>0.33333333333333298</v>
      </c>
      <c r="AK182" s="17">
        <v>0.35941115495758424</v>
      </c>
      <c r="AL182" s="17">
        <v>0.47964666036909143</v>
      </c>
      <c r="AM182" s="17">
        <v>0.33333333333333298</v>
      </c>
      <c r="AN182" s="17">
        <v>4.7154485642136756E-2</v>
      </c>
      <c r="AO182" s="17">
        <v>9.0476443986835187E-2</v>
      </c>
      <c r="AP182" s="17">
        <v>0.33333333333333298</v>
      </c>
      <c r="AQ182" s="17">
        <v>3.7260539014531107</v>
      </c>
      <c r="AR182" s="17">
        <v>2.2444243630026963</v>
      </c>
      <c r="AS182" s="17">
        <v>6.409567299302843E-2</v>
      </c>
      <c r="AT182" s="17">
        <v>3.5431510943010975</v>
      </c>
      <c r="AU182" s="17">
        <v>-1.0000000000000007</v>
      </c>
      <c r="AV182" s="17">
        <v>-1.0000000000000007</v>
      </c>
      <c r="AW182" s="17">
        <v>-1.0000000000000007</v>
      </c>
      <c r="AX182" s="17">
        <v>-1.0000000000000007</v>
      </c>
      <c r="AY182" s="17">
        <v>-3.2029824549234726E-2</v>
      </c>
      <c r="AZ182" s="17">
        <v>0.60389563326660656</v>
      </c>
      <c r="BA182" s="17">
        <v>-1.6493875306086259E-2</v>
      </c>
      <c r="BB182" s="17">
        <v>0.33355389140202107</v>
      </c>
      <c r="BC182" s="17">
        <v>-1.0906374047923856E-2</v>
      </c>
      <c r="BD182" s="17">
        <v>10.070669317288417</v>
      </c>
      <c r="BE182" s="17">
        <v>0.84221189876581981</v>
      </c>
      <c r="BF182" s="17">
        <v>-1.0000000000000007</v>
      </c>
      <c r="BG182" s="22">
        <v>-2.7959572674731135</v>
      </c>
    </row>
    <row r="183" spans="1:100" x14ac:dyDescent="0.25">
      <c r="A183">
        <v>378</v>
      </c>
      <c r="B183" t="s">
        <v>243</v>
      </c>
      <c r="C183" s="48">
        <v>3</v>
      </c>
      <c r="D183" s="22">
        <v>1520.3103549574175</v>
      </c>
      <c r="E183" s="17">
        <v>95.345905016629658</v>
      </c>
      <c r="F183" s="17">
        <v>-3.9856171661428994</v>
      </c>
      <c r="G183" s="17">
        <v>0.38578446443066855</v>
      </c>
      <c r="H183" s="17">
        <v>5.0856732168335244</v>
      </c>
      <c r="I183" s="17">
        <v>55.027169520387019</v>
      </c>
      <c r="J183" s="17">
        <v>22.71626550115192</v>
      </c>
      <c r="K183" s="17">
        <v>-0.999999999999999</v>
      </c>
      <c r="L183" s="17">
        <v>-0.999999999999999</v>
      </c>
      <c r="M183" s="17">
        <v>-0.999999999999999</v>
      </c>
      <c r="N183" s="17">
        <v>0.21547769755161916</v>
      </c>
      <c r="O183" s="17">
        <v>-0.999999999999999</v>
      </c>
      <c r="P183" s="17">
        <v>-0.999999999999999</v>
      </c>
      <c r="Q183" s="17">
        <v>1.7880309919119195</v>
      </c>
      <c r="R183" s="17">
        <v>-0.999999999999999</v>
      </c>
      <c r="S183" s="17">
        <v>1.6128976379895079</v>
      </c>
      <c r="T183" s="17">
        <v>0.23944259124478742</v>
      </c>
      <c r="U183" s="17">
        <v>3.5923474471294452E-2</v>
      </c>
      <c r="V183" s="17">
        <v>0.25807225504591164</v>
      </c>
      <c r="W183" s="17">
        <v>3.2976422249216046</v>
      </c>
      <c r="X183" s="17">
        <v>0.15216164431305076</v>
      </c>
      <c r="Y183" s="17">
        <v>-6.5336548158218682E-2</v>
      </c>
      <c r="Z183" s="17">
        <v>36.738009887076352</v>
      </c>
      <c r="AA183" s="17">
        <v>0.11650044242392305</v>
      </c>
      <c r="AB183" s="17">
        <v>-0.36149873480968298</v>
      </c>
      <c r="AC183" s="17">
        <v>10.886553970792773</v>
      </c>
      <c r="AD183" s="17">
        <v>0.95546448496201775</v>
      </c>
      <c r="AE183" s="17">
        <v>-0.3037026994105278</v>
      </c>
      <c r="AF183" s="17">
        <v>46.959362423648926</v>
      </c>
      <c r="AG183" s="17">
        <v>-18.913038186884531</v>
      </c>
      <c r="AH183" s="17">
        <v>0.17606950932834289</v>
      </c>
      <c r="AI183" s="17">
        <v>0.16791588627173626</v>
      </c>
      <c r="AJ183" s="17">
        <v>0.33333333333333298</v>
      </c>
      <c r="AK183" s="17">
        <v>1.0276276868737431</v>
      </c>
      <c r="AL183" s="17">
        <v>0.98642737598343466</v>
      </c>
      <c r="AM183" s="17">
        <v>0.33333333333333298</v>
      </c>
      <c r="AN183" s="17">
        <v>-1.4899224374346121E-2</v>
      </c>
      <c r="AO183" s="17">
        <v>0.45921815709246377</v>
      </c>
      <c r="AP183" s="17">
        <v>0.33333333333333298</v>
      </c>
      <c r="AQ183" s="17">
        <v>8.067807096738175</v>
      </c>
      <c r="AR183" s="17">
        <v>1.3621873344973692</v>
      </c>
      <c r="AS183" s="17">
        <v>11.077801297917121</v>
      </c>
      <c r="AT183" s="17">
        <v>10.276276868737433</v>
      </c>
      <c r="AU183" s="17">
        <v>-0.999999999999999</v>
      </c>
      <c r="AV183" s="17">
        <v>-0.999999999999999</v>
      </c>
      <c r="AW183" s="17">
        <v>-0.999999999999999</v>
      </c>
      <c r="AX183" s="17">
        <v>-0.999999999999999</v>
      </c>
      <c r="AY183" s="17">
        <v>0.14892768213800356</v>
      </c>
      <c r="AZ183" s="17">
        <v>7.6052264680381024E-2</v>
      </c>
      <c r="BA183" s="17">
        <v>0.30506099717674257</v>
      </c>
      <c r="BB183" s="17">
        <v>2.6583939631571823E-2</v>
      </c>
      <c r="BC183" s="17">
        <v>0.43965967169493531</v>
      </c>
      <c r="BD183" s="17">
        <v>1.0448598141912011</v>
      </c>
      <c r="BE183" s="17">
        <v>12.516796778257088</v>
      </c>
      <c r="BF183" s="17">
        <v>-0.999999999999999</v>
      </c>
      <c r="CU183" t="e">
        <v>#N/A</v>
      </c>
      <c r="CV183" t="e">
        <v>#N/A</v>
      </c>
    </row>
    <row r="184" spans="1:100" x14ac:dyDescent="0.25">
      <c r="A184">
        <v>379</v>
      </c>
      <c r="B184" t="s">
        <v>244</v>
      </c>
      <c r="C184" s="48">
        <v>3</v>
      </c>
      <c r="D184" s="22">
        <v>1753.6993625098705</v>
      </c>
      <c r="E184" s="17">
        <v>185.31077994958113</v>
      </c>
      <c r="F184" s="17">
        <v>207.18362587973016</v>
      </c>
      <c r="G184" s="17">
        <v>2.0837940271451161</v>
      </c>
      <c r="H184" s="17">
        <v>16.08760443610802</v>
      </c>
      <c r="I184" s="17">
        <v>136.00924585526658</v>
      </c>
      <c r="J184" s="17">
        <v>26.880557802426715</v>
      </c>
      <c r="K184" s="17">
        <v>-1.0000000000000004</v>
      </c>
      <c r="L184" s="17">
        <v>-1.0000000000000004</v>
      </c>
      <c r="M184" s="17">
        <v>-1.0000000000000004</v>
      </c>
      <c r="N184" s="17">
        <v>0.3627439821452571</v>
      </c>
      <c r="O184" s="17">
        <v>-1.0000000000000004</v>
      </c>
      <c r="P184" s="17">
        <v>-1.0000000000000004</v>
      </c>
      <c r="Q184" s="17">
        <v>5.3768503053956413</v>
      </c>
      <c r="R184" s="17">
        <v>-1.0000000000000004</v>
      </c>
      <c r="S184" s="17">
        <v>5.3084355404797758</v>
      </c>
      <c r="T184" s="17">
        <v>0.54414376457194291</v>
      </c>
      <c r="U184" s="17">
        <v>4.6941524876411379E-2</v>
      </c>
      <c r="V184" s="17">
        <v>0.5858717400811827</v>
      </c>
      <c r="W184" s="17">
        <v>10.710754130712365</v>
      </c>
      <c r="X184" s="17">
        <v>6.2596365995829197</v>
      </c>
      <c r="Y184" s="17">
        <v>0.50356849365070144</v>
      </c>
      <c r="Z184" s="17">
        <v>41.660118816257459</v>
      </c>
      <c r="AA184" s="17">
        <v>0.17252471986785425</v>
      </c>
      <c r="AB184" s="17">
        <v>1.5357373618124788</v>
      </c>
      <c r="AC184" s="17">
        <v>78.564754246568967</v>
      </c>
      <c r="AD184" s="17">
        <v>-0.55739565859921414</v>
      </c>
      <c r="AE184" s="17">
        <v>6.1473458810385777</v>
      </c>
      <c r="AF184" s="17">
        <v>127.90795630567749</v>
      </c>
      <c r="AG184" s="17">
        <v>170.03235158528906</v>
      </c>
      <c r="AH184" s="17">
        <v>-9.0992134552010551E-2</v>
      </c>
      <c r="AI184" s="17">
        <v>0.40275324228441373</v>
      </c>
      <c r="AJ184" s="17">
        <v>0.33333333333333298</v>
      </c>
      <c r="AK184" s="17">
        <v>-0.40866749577879807</v>
      </c>
      <c r="AL184" s="17">
        <v>-0.22799409094268291</v>
      </c>
      <c r="AM184" s="17">
        <v>0.33333333333333298</v>
      </c>
      <c r="AN184" s="17">
        <v>1.3492001839370245</v>
      </c>
      <c r="AO184" s="17">
        <v>1.4454987585760888</v>
      </c>
      <c r="AP184" s="17">
        <v>0.33333333333333298</v>
      </c>
      <c r="AQ184" s="17">
        <v>8.101289549589092</v>
      </c>
      <c r="AR184" s="17">
        <v>-2.759428763727616</v>
      </c>
      <c r="AS184" s="17">
        <v>40.667479619813378</v>
      </c>
      <c r="AT184" s="17">
        <v>-11.027493053659025</v>
      </c>
      <c r="AU184" s="17">
        <v>-1.0000000000000004</v>
      </c>
      <c r="AV184" s="17">
        <v>-1.0000000000000004</v>
      </c>
      <c r="AW184" s="17">
        <v>-1.0000000000000004</v>
      </c>
      <c r="AX184" s="17">
        <v>-1.0000000000000004</v>
      </c>
      <c r="AY184" s="17">
        <v>0.44985976779475834</v>
      </c>
      <c r="AZ184" s="17">
        <v>-0.78720145544000708</v>
      </c>
      <c r="BA184" s="17">
        <v>-0.39144570732803774</v>
      </c>
      <c r="BB184" s="17">
        <v>0.36737758964532291</v>
      </c>
      <c r="BC184" s="17">
        <v>0.33110472212362135</v>
      </c>
      <c r="BD184" s="17">
        <v>5.2484324639330397</v>
      </c>
      <c r="BE184" s="17">
        <v>6.320389516450347</v>
      </c>
      <c r="BF184" s="17">
        <v>-1.0000000000000004</v>
      </c>
      <c r="CU184" t="e">
        <v>#N/A</v>
      </c>
      <c r="CV184" t="e">
        <v>#N/A</v>
      </c>
    </row>
    <row r="185" spans="1:100" x14ac:dyDescent="0.25">
      <c r="A185">
        <v>383</v>
      </c>
      <c r="B185" t="s">
        <v>245</v>
      </c>
      <c r="C185" s="48">
        <v>2</v>
      </c>
      <c r="D185" s="22">
        <v>1541.2649804687499</v>
      </c>
      <c r="E185" s="17">
        <v>114.66354529334596</v>
      </c>
      <c r="F185" s="17">
        <v>46.786994407882275</v>
      </c>
      <c r="G185" s="17">
        <v>0.78116074783664446</v>
      </c>
      <c r="H185" s="17">
        <v>9.6627654152437437</v>
      </c>
      <c r="I185" s="17">
        <v>83.113355565490423</v>
      </c>
      <c r="J185" s="17">
        <v>18.87627351598389</v>
      </c>
      <c r="K185" s="17">
        <v>-0.99999999999999933</v>
      </c>
      <c r="L185" s="17">
        <v>-0.99999999999999933</v>
      </c>
      <c r="M185" s="17">
        <v>-0.99999999999999933</v>
      </c>
      <c r="N185" s="17">
        <v>0.35244940364054389</v>
      </c>
      <c r="O185" s="17">
        <v>-0.99999999999999933</v>
      </c>
      <c r="P185" s="17">
        <v>-0.99999999999999933</v>
      </c>
      <c r="Q185" s="17">
        <v>4.9040655614656563</v>
      </c>
      <c r="R185" s="17">
        <v>-0.99999999999999933</v>
      </c>
      <c r="S185" s="17">
        <v>2.3389263153912676</v>
      </c>
      <c r="T185" s="17">
        <v>0.27889878293078396</v>
      </c>
      <c r="U185" s="17">
        <v>0.50988367580758787</v>
      </c>
      <c r="V185" s="17">
        <v>0.50042549565784866</v>
      </c>
      <c r="W185" s="17">
        <v>5.1985637997207874</v>
      </c>
      <c r="X185" s="17">
        <v>3.6359266599616777</v>
      </c>
      <c r="Y185" s="17">
        <v>0.22343510444044073</v>
      </c>
      <c r="Z185" s="17">
        <v>44.237682022219374</v>
      </c>
      <c r="AA185" s="17">
        <v>1.3402503014137177</v>
      </c>
      <c r="AB185" s="17">
        <v>2.2188367955008146</v>
      </c>
      <c r="AC185" s="17">
        <v>30.687207537537134</v>
      </c>
      <c r="AD185" s="17">
        <v>1.6667370103886343</v>
      </c>
      <c r="AE185" s="17">
        <v>1.345687099237479</v>
      </c>
      <c r="AF185" s="17">
        <v>73.972778283607354</v>
      </c>
      <c r="AG185" s="17">
        <v>35.498006059399827</v>
      </c>
      <c r="AH185" s="17">
        <v>0.45851301478129508</v>
      </c>
      <c r="AI185" s="17">
        <v>0.58420915598897427</v>
      </c>
      <c r="AJ185" s="17">
        <v>0.33333333333333298</v>
      </c>
      <c r="AK185" s="17">
        <v>0.99163373046871439</v>
      </c>
      <c r="AL185" s="17">
        <v>1.0318353869429631</v>
      </c>
      <c r="AM185" s="17">
        <v>0.33333333333333298</v>
      </c>
      <c r="AN185" s="17">
        <v>0.61709971497582083</v>
      </c>
      <c r="AO185" s="17">
        <v>0.7132734405868153</v>
      </c>
      <c r="AP185" s="17">
        <v>0.33333333333333298</v>
      </c>
      <c r="AQ185" s="17">
        <v>10.831492929252203</v>
      </c>
      <c r="AR185" s="17">
        <v>2.2444243630026963</v>
      </c>
      <c r="AS185" s="17">
        <v>9.1088967621280759</v>
      </c>
      <c r="AT185" s="17">
        <v>9.8712539696093149</v>
      </c>
      <c r="AU185" s="17">
        <v>-0.99999999999999933</v>
      </c>
      <c r="AV185" s="17">
        <v>-0.99999999999999933</v>
      </c>
      <c r="AW185" s="17">
        <v>-0.99999999999999933</v>
      </c>
      <c r="AX185" s="17">
        <v>-0.99999999999999933</v>
      </c>
      <c r="AY185" s="17">
        <v>6.3221122927348952E-2</v>
      </c>
      <c r="AZ185" s="17">
        <v>-5.3007955457391565E-2</v>
      </c>
      <c r="BA185" s="17">
        <v>0.6150119391324893</v>
      </c>
      <c r="BB185" s="17">
        <v>-3.2279009893725175E-2</v>
      </c>
      <c r="BC185" s="17">
        <v>0.33926015017327238</v>
      </c>
      <c r="BD185" s="17">
        <v>0.31593132958642833</v>
      </c>
      <c r="BE185" s="17">
        <v>10.265966905392732</v>
      </c>
      <c r="BF185" s="17">
        <v>-0.99999999999999933</v>
      </c>
      <c r="BG185" s="22">
        <v>811.379574272112</v>
      </c>
    </row>
    <row r="186" spans="1:100" x14ac:dyDescent="0.25">
      <c r="A186">
        <v>384</v>
      </c>
      <c r="B186" t="s">
        <v>246</v>
      </c>
      <c r="C186" s="48">
        <v>2</v>
      </c>
      <c r="D186" s="22">
        <v>1592.8920019531249</v>
      </c>
      <c r="E186" s="17">
        <v>140.52710428249341</v>
      </c>
      <c r="F186" s="17">
        <v>88.511215960821517</v>
      </c>
      <c r="G186" s="17">
        <v>1.0711683826449803</v>
      </c>
      <c r="H186" s="17">
        <v>12.308140988755444</v>
      </c>
      <c r="I186" s="17">
        <v>103.42321715236241</v>
      </c>
      <c r="J186" s="17">
        <v>23.892469507285909</v>
      </c>
      <c r="K186" s="17">
        <v>-0.99999999999999867</v>
      </c>
      <c r="L186" s="17">
        <v>-0.99999999999999867</v>
      </c>
      <c r="M186" s="17">
        <v>-0.99999999999999867</v>
      </c>
      <c r="N186" s="17">
        <v>0.42471921064015628</v>
      </c>
      <c r="O186" s="17">
        <v>-0.99999999999999867</v>
      </c>
      <c r="P186" s="17">
        <v>-0.99999999999999867</v>
      </c>
      <c r="Q186" s="17">
        <v>5.6804139505265692</v>
      </c>
      <c r="R186" s="17">
        <v>-0.99999999999999867</v>
      </c>
      <c r="S186" s="17">
        <v>3.3514428095977378</v>
      </c>
      <c r="T186" s="17">
        <v>0.39254729213936213</v>
      </c>
      <c r="U186" s="17">
        <v>0.85043630667506309</v>
      </c>
      <c r="V186" s="17">
        <v>0.94665955338230923</v>
      </c>
      <c r="W186" s="17">
        <v>7.4597595673407939</v>
      </c>
      <c r="X186" s="17">
        <v>6.4219270535331185</v>
      </c>
      <c r="Y186" s="17">
        <v>0.32568365073019978</v>
      </c>
      <c r="Z186" s="17">
        <v>53.625656910306624</v>
      </c>
      <c r="AA186" s="17">
        <v>2.0316638217072942</v>
      </c>
      <c r="AB186" s="17">
        <v>3.215448271763111</v>
      </c>
      <c r="AC186" s="17">
        <v>42.129339154538059</v>
      </c>
      <c r="AD186" s="17">
        <v>2.54007938944802</v>
      </c>
      <c r="AE186" s="17">
        <v>2.077065347345183</v>
      </c>
      <c r="AF186" s="17">
        <v>92.503987490390614</v>
      </c>
      <c r="AG186" s="17">
        <v>67.159514657051048</v>
      </c>
      <c r="AH186" s="17">
        <v>0.67756291175502148</v>
      </c>
      <c r="AI186" s="17">
        <v>0.84337260559311189</v>
      </c>
      <c r="AJ186" s="17">
        <v>0.33333333333333298</v>
      </c>
      <c r="AK186" s="17">
        <v>1.2840324875390468</v>
      </c>
      <c r="AL186" s="17">
        <v>1.2872190185507324</v>
      </c>
      <c r="AM186" s="17">
        <v>0.33333333333333298</v>
      </c>
      <c r="AN186" s="17">
        <v>0.8806956115959359</v>
      </c>
      <c r="AO186" s="17">
        <v>1.0013129297900356</v>
      </c>
      <c r="AP186" s="17">
        <v>0.33333333333333298</v>
      </c>
      <c r="AQ186" s="17">
        <v>14.117711455200601</v>
      </c>
      <c r="AR186" s="17">
        <v>2.2444243630026963</v>
      </c>
      <c r="AS186" s="17">
        <v>13.292057406578868</v>
      </c>
      <c r="AT186" s="17">
        <v>12.797959669508426</v>
      </c>
      <c r="AU186" s="17">
        <v>-0.99999999999999867</v>
      </c>
      <c r="AV186" s="17">
        <v>-0.99999999999999867</v>
      </c>
      <c r="AW186" s="17">
        <v>-0.99999999999999867</v>
      </c>
      <c r="AX186" s="17">
        <v>-0.99999999999999867</v>
      </c>
      <c r="AY186" s="17">
        <v>0.10727405575627839</v>
      </c>
      <c r="AZ186" s="17">
        <v>-0.35682151779760013</v>
      </c>
      <c r="BA186" s="17">
        <v>0.90707919895035194</v>
      </c>
      <c r="BB186" s="17">
        <v>-0.20147430562929586</v>
      </c>
      <c r="BC186" s="17">
        <v>0.50120985019329911</v>
      </c>
      <c r="BD186" s="17">
        <v>-4.1955704320279086</v>
      </c>
      <c r="BE186" s="17">
        <v>14.624391228733778</v>
      </c>
      <c r="BF186" s="17">
        <v>-0.99999999999999867</v>
      </c>
      <c r="BG186" s="22">
        <v>4411.8141018751003</v>
      </c>
    </row>
    <row r="187" spans="1:100" x14ac:dyDescent="0.25">
      <c r="A187">
        <v>386</v>
      </c>
      <c r="B187" t="s">
        <v>247</v>
      </c>
      <c r="C187" s="48">
        <v>2</v>
      </c>
      <c r="D187" s="22">
        <v>1608.276572265625</v>
      </c>
      <c r="E187" s="17">
        <v>175.18572529659497</v>
      </c>
      <c r="F187" s="17">
        <v>144.42401522091268</v>
      </c>
      <c r="G187" s="17">
        <v>1.4597948941871726</v>
      </c>
      <c r="H187" s="17">
        <v>15.853092767463671</v>
      </c>
      <c r="I187" s="17">
        <v>130.63957186532446</v>
      </c>
      <c r="J187" s="17">
        <v>30.61445374263198</v>
      </c>
      <c r="K187" s="17">
        <v>-0.99999999999999778</v>
      </c>
      <c r="L187" s="17">
        <v>-0.99999999999999778</v>
      </c>
      <c r="M187" s="17">
        <v>-0.99999999999999778</v>
      </c>
      <c r="N187" s="17">
        <v>0.52156480921430648</v>
      </c>
      <c r="O187" s="17">
        <v>-0.99999999999999778</v>
      </c>
      <c r="P187" s="17">
        <v>-0.99999999999999778</v>
      </c>
      <c r="Q187" s="17">
        <v>6.7207643757198268</v>
      </c>
      <c r="R187" s="17">
        <v>-0.99999999999999778</v>
      </c>
      <c r="S187" s="17">
        <v>4.7082717540579271</v>
      </c>
      <c r="T187" s="17">
        <v>0.5448426746553775</v>
      </c>
      <c r="U187" s="17">
        <v>1.3067959505099935</v>
      </c>
      <c r="V187" s="17">
        <v>1.5446382421136777</v>
      </c>
      <c r="W187" s="17">
        <v>10.489888838471533</v>
      </c>
      <c r="X187" s="17">
        <v>10.15532398573596</v>
      </c>
      <c r="Y187" s="17">
        <v>0.46270244294617358</v>
      </c>
      <c r="Z187" s="17">
        <v>66.206070297058545</v>
      </c>
      <c r="AA187" s="17">
        <v>2.9581967545467429</v>
      </c>
      <c r="AB187" s="17">
        <v>4.550963599277507</v>
      </c>
      <c r="AC187" s="17">
        <v>57.462437877475125</v>
      </c>
      <c r="AD187" s="17">
        <v>3.7104072064384854</v>
      </c>
      <c r="AE187" s="17">
        <v>3.0571532590575226</v>
      </c>
      <c r="AF187" s="17">
        <v>117.33684816128397</v>
      </c>
      <c r="AG187" s="17">
        <v>109.58771364084771</v>
      </c>
      <c r="AH187" s="17">
        <v>0.97110207106314395</v>
      </c>
      <c r="AI187" s="17">
        <v>1.1906661773829044</v>
      </c>
      <c r="AJ187" s="17">
        <v>0.33333333333333298</v>
      </c>
      <c r="AK187" s="17">
        <v>1.6758632371488493</v>
      </c>
      <c r="AL187" s="17">
        <v>1.6294474220280986</v>
      </c>
      <c r="AM187" s="17">
        <v>0.33333333333333298</v>
      </c>
      <c r="AN187" s="17">
        <v>1.233928911222733</v>
      </c>
      <c r="AO187" s="17">
        <v>1.3873020157305578</v>
      </c>
      <c r="AP187" s="17">
        <v>0.33333333333333298</v>
      </c>
      <c r="AQ187" s="17">
        <v>18.521428766810985</v>
      </c>
      <c r="AR187" s="17">
        <v>2.2444243630026963</v>
      </c>
      <c r="AS187" s="17">
        <v>18.897727510912169</v>
      </c>
      <c r="AT187" s="17">
        <v>16.719909611323367</v>
      </c>
      <c r="AU187" s="17">
        <v>-0.99999999999999778</v>
      </c>
      <c r="AV187" s="17">
        <v>-0.99999999999999778</v>
      </c>
      <c r="AW187" s="17">
        <v>-0.99999999999999778</v>
      </c>
      <c r="AX187" s="17">
        <v>-0.99999999999999778</v>
      </c>
      <c r="AY187" s="17">
        <v>0.16630745885900686</v>
      </c>
      <c r="AZ187" s="17">
        <v>-0.76394874729110374</v>
      </c>
      <c r="BA187" s="17">
        <v>1.2984657236317374</v>
      </c>
      <c r="BB187" s="17">
        <v>-0.42820550046325456</v>
      </c>
      <c r="BC187" s="17">
        <v>0.71823154000392331</v>
      </c>
      <c r="BD187" s="17">
        <v>-10.241236066283957</v>
      </c>
      <c r="BE187" s="17">
        <v>20.464924502004642</v>
      </c>
      <c r="BF187" s="17">
        <v>-0.99999999999999778</v>
      </c>
      <c r="BG187" s="22">
        <v>940.49860842234136</v>
      </c>
    </row>
    <row r="188" spans="1:100" x14ac:dyDescent="0.25">
      <c r="A188">
        <v>395</v>
      </c>
      <c r="B188" t="s">
        <v>2899</v>
      </c>
      <c r="C188" s="48">
        <v>2</v>
      </c>
      <c r="D188" s="22">
        <v>1515.9956640625001</v>
      </c>
      <c r="E188" s="17">
        <v>118.12991559404242</v>
      </c>
      <c r="F188" s="17">
        <v>52.379094183148162</v>
      </c>
      <c r="G188" s="17">
        <v>0.82002909742057684</v>
      </c>
      <c r="H188" s="17">
        <v>10.017312572734967</v>
      </c>
      <c r="I188" s="17">
        <v>85.835390110137965</v>
      </c>
      <c r="J188" s="17">
        <v>19.548570503959059</v>
      </c>
      <c r="K188" s="17">
        <v>-0.99999999999999922</v>
      </c>
      <c r="L188" s="17">
        <v>-0.99999999999999922</v>
      </c>
      <c r="M188" s="17">
        <v>-0.99999999999999922</v>
      </c>
      <c r="N188" s="17">
        <v>0.36213538354476504</v>
      </c>
      <c r="O188" s="17">
        <v>-0.99999999999999922</v>
      </c>
      <c r="P188" s="17">
        <v>-0.99999999999999922</v>
      </c>
      <c r="Q188" s="17">
        <v>5.008115858641057</v>
      </c>
      <c r="R188" s="17">
        <v>-0.99999999999999922</v>
      </c>
      <c r="S188" s="17">
        <v>2.4746291050172169</v>
      </c>
      <c r="T188" s="17">
        <v>0.29413055428925577</v>
      </c>
      <c r="U188" s="17">
        <v>0.55552633179156896</v>
      </c>
      <c r="V188" s="17">
        <v>0.56023213269122796</v>
      </c>
      <c r="W188" s="17">
        <v>5.5016211576129272</v>
      </c>
      <c r="X188" s="17">
        <v>4.0093210959732479</v>
      </c>
      <c r="Y188" s="17">
        <v>0.23713899276829731</v>
      </c>
      <c r="Z188" s="17">
        <v>45.495907827469331</v>
      </c>
      <c r="AA188" s="17">
        <v>1.4329171804480885</v>
      </c>
      <c r="AB188" s="17">
        <v>2.3524079109106646</v>
      </c>
      <c r="AC188" s="17">
        <v>32.220742239024844</v>
      </c>
      <c r="AD188" s="17">
        <v>1.7837869526019752</v>
      </c>
      <c r="AE188" s="17">
        <v>1.4437102614356803</v>
      </c>
      <c r="AF188" s="17">
        <v>76.456428474879957</v>
      </c>
      <c r="AG188" s="17">
        <v>39.741448082371065</v>
      </c>
      <c r="AH188" s="17">
        <v>0.48787123487617667</v>
      </c>
      <c r="AI188" s="17">
        <v>0.61894360553285899</v>
      </c>
      <c r="AJ188" s="17">
        <v>0.33333333333333298</v>
      </c>
      <c r="AK188" s="17">
        <v>1.0308225508431437</v>
      </c>
      <c r="AL188" s="17">
        <v>1.0660632453850527</v>
      </c>
      <c r="AM188" s="17">
        <v>0.33333333333333298</v>
      </c>
      <c r="AN188" s="17">
        <v>0.6524282243976226</v>
      </c>
      <c r="AO188" s="17">
        <v>0.75187800893801471</v>
      </c>
      <c r="AP188" s="17">
        <v>0.33333333333333298</v>
      </c>
      <c r="AQ188" s="17">
        <v>11.271929232110825</v>
      </c>
      <c r="AR188" s="17">
        <v>2.2444243630026963</v>
      </c>
      <c r="AS188" s="17">
        <v>9.6695459684902403</v>
      </c>
      <c r="AT188" s="17">
        <v>10.263506471334475</v>
      </c>
      <c r="AU188" s="17">
        <v>-0.99999999999999922</v>
      </c>
      <c r="AV188" s="17">
        <v>-0.99999999999999922</v>
      </c>
      <c r="AW188" s="17">
        <v>-0.99999999999999922</v>
      </c>
      <c r="AX188" s="17">
        <v>-0.99999999999999922</v>
      </c>
      <c r="AY188" s="17">
        <v>6.9125328844286085E-2</v>
      </c>
      <c r="AZ188" s="17">
        <v>-9.3726648112443134E-2</v>
      </c>
      <c r="BA188" s="17">
        <v>0.65415633050040789</v>
      </c>
      <c r="BB188" s="17">
        <v>-5.4955453936149257E-2</v>
      </c>
      <c r="BC188" s="17">
        <v>0.36096550134291144</v>
      </c>
      <c r="BD188" s="17">
        <v>-0.28872388142152783</v>
      </c>
      <c r="BE188" s="17">
        <v>10.850105872446797</v>
      </c>
      <c r="BF188" s="17">
        <v>-0.99999999999999922</v>
      </c>
      <c r="BG188" s="22">
        <v>730.36866366570018</v>
      </c>
    </row>
    <row r="189" spans="1:100" x14ac:dyDescent="0.25">
      <c r="A189">
        <v>399</v>
      </c>
      <c r="B189" t="s">
        <v>248</v>
      </c>
      <c r="C189" s="48">
        <v>3</v>
      </c>
      <c r="D189" s="22">
        <v>1668.7883652555329</v>
      </c>
      <c r="E189" s="17">
        <v>166.63862356791861</v>
      </c>
      <c r="F189" s="17">
        <v>76.366570170067803</v>
      </c>
      <c r="G189" s="17">
        <v>0.63886295872345211</v>
      </c>
      <c r="H189" s="17">
        <v>2.0976324375094029</v>
      </c>
      <c r="I189" s="17">
        <v>129.9693152553522</v>
      </c>
      <c r="J189" s="17">
        <v>26.715755777764258</v>
      </c>
      <c r="K189" s="17">
        <v>-1.0000000000000002</v>
      </c>
      <c r="L189" s="17">
        <v>-1.0000000000000002</v>
      </c>
      <c r="M189" s="17">
        <v>-1.0000000000000002</v>
      </c>
      <c r="N189" s="17">
        <v>0.20674393980181485</v>
      </c>
      <c r="O189" s="17">
        <v>-1.0000000000000002</v>
      </c>
      <c r="P189" s="17">
        <v>-1.0000000000000002</v>
      </c>
      <c r="Q189" s="17">
        <v>2.7617731636637983</v>
      </c>
      <c r="R189" s="17">
        <v>-1.0000000000000002</v>
      </c>
      <c r="S189" s="17">
        <v>-0.25228702499586519</v>
      </c>
      <c r="T189" s="17">
        <v>-8.8490947795589914E-2</v>
      </c>
      <c r="U189" s="17">
        <v>-7.9783338081332186E-2</v>
      </c>
      <c r="V189" s="17">
        <v>-1.0773662424788946</v>
      </c>
      <c r="W189" s="17">
        <v>-0.66414072615439501</v>
      </c>
      <c r="X189" s="17">
        <v>-0.1383030735968005</v>
      </c>
      <c r="Y189" s="17">
        <v>5.775470519269145E-2</v>
      </c>
      <c r="Z189" s="17">
        <v>48.725805012616703</v>
      </c>
      <c r="AA189" s="17">
        <v>0.73573087371198298</v>
      </c>
      <c r="AB189" s="17">
        <v>2.597707806919566</v>
      </c>
      <c r="AC189" s="17">
        <v>61.058681985689418</v>
      </c>
      <c r="AD189" s="17">
        <v>-0.3634376444502897</v>
      </c>
      <c r="AE189" s="17">
        <v>4.3906118327577062</v>
      </c>
      <c r="AF189" s="17">
        <v>116.77280663798335</v>
      </c>
      <c r="AG189" s="17">
        <v>61.549751088549939</v>
      </c>
      <c r="AH189" s="17">
        <v>-8.8482914428094681E-2</v>
      </c>
      <c r="AI189" s="17">
        <v>0.11282868639626348</v>
      </c>
      <c r="AJ189" s="17">
        <v>0.33333333333333298</v>
      </c>
      <c r="AK189" s="17">
        <v>1.2378253112253761</v>
      </c>
      <c r="AL189" s="17">
        <v>1.5168419889278559</v>
      </c>
      <c r="AM189" s="17">
        <v>0.33333333333333298</v>
      </c>
      <c r="AN189" s="17">
        <v>1.1040479305620772</v>
      </c>
      <c r="AO189" s="17">
        <v>1.0096310481496455</v>
      </c>
      <c r="AP189" s="17">
        <v>0.33333333333333298</v>
      </c>
      <c r="AQ189" s="17">
        <v>13.19650861736883</v>
      </c>
      <c r="AR189" s="17">
        <v>-0.27069572995235786</v>
      </c>
      <c r="AS189" s="17">
        <v>14.630637657201065</v>
      </c>
      <c r="AT189" s="17">
        <v>12.355813850515554</v>
      </c>
      <c r="AU189" s="17">
        <v>-1.0000000000000002</v>
      </c>
      <c r="AV189" s="17">
        <v>-1.0000000000000002</v>
      </c>
      <c r="AW189" s="17">
        <v>-1.0000000000000002</v>
      </c>
      <c r="AX189" s="17">
        <v>-1.0000000000000002</v>
      </c>
      <c r="AY189" s="17">
        <v>1.8087939333388098E-3</v>
      </c>
      <c r="AZ189" s="17">
        <v>0.31858602875473968</v>
      </c>
      <c r="BA189" s="17">
        <v>0.48456157651611315</v>
      </c>
      <c r="BB189" s="17">
        <v>1.9084381720860692E-2</v>
      </c>
      <c r="BC189" s="17">
        <v>0.21655626904296124</v>
      </c>
      <c r="BD189" s="17">
        <v>2.0700396867952158</v>
      </c>
      <c r="BE189" s="17">
        <v>7.8367146086545976</v>
      </c>
      <c r="BF189" s="17">
        <v>-1.0000000000000002</v>
      </c>
      <c r="CU189" t="e">
        <v>#N/A</v>
      </c>
      <c r="CV189" t="e">
        <v>#N/A</v>
      </c>
    </row>
    <row r="190" spans="1:100" x14ac:dyDescent="0.25">
      <c r="A190">
        <v>401</v>
      </c>
      <c r="B190" t="s">
        <v>249</v>
      </c>
      <c r="C190" s="48">
        <v>2</v>
      </c>
      <c r="D190" s="22">
        <v>1534.63890625</v>
      </c>
      <c r="E190" s="17">
        <v>97.331495725384656</v>
      </c>
      <c r="F190" s="17">
        <v>18.826176005295505</v>
      </c>
      <c r="G190" s="17">
        <v>0.58681677902344176</v>
      </c>
      <c r="H190" s="17">
        <v>7.8900093693639892</v>
      </c>
      <c r="I190" s="17">
        <v>69.503027308277055</v>
      </c>
      <c r="J190" s="17">
        <v>15.514750161818416</v>
      </c>
      <c r="K190" s="17">
        <v>-0.99999999999999967</v>
      </c>
      <c r="L190" s="17">
        <v>-0.99999999999999967</v>
      </c>
      <c r="M190" s="17">
        <v>-0.99999999999999967</v>
      </c>
      <c r="N190" s="17">
        <v>0.30401895067349965</v>
      </c>
      <c r="O190" s="17">
        <v>-0.99999999999999967</v>
      </c>
      <c r="P190" s="17">
        <v>-0.99999999999999967</v>
      </c>
      <c r="Q190" s="17">
        <v>4.3838081302723397</v>
      </c>
      <c r="R190" s="17">
        <v>-0.99999999999999967</v>
      </c>
      <c r="S190" s="17">
        <v>1.6604046133575827</v>
      </c>
      <c r="T190" s="17">
        <v>0.2027390558122342</v>
      </c>
      <c r="U190" s="17">
        <v>0.28166778791793445</v>
      </c>
      <c r="V190" s="17">
        <v>0.20138889320734404</v>
      </c>
      <c r="W190" s="17">
        <v>3.6832596939053737</v>
      </c>
      <c r="X190" s="17">
        <v>1.7689331445680083</v>
      </c>
      <c r="Y190" s="17">
        <v>0.15491487977647592</v>
      </c>
      <c r="Z190" s="17">
        <v>37.946481102369951</v>
      </c>
      <c r="AA190" s="17">
        <v>0.8769106113611882</v>
      </c>
      <c r="AB190" s="17">
        <v>1.5509735863490799</v>
      </c>
      <c r="AC190" s="17">
        <v>23.019446405659956</v>
      </c>
      <c r="AD190" s="17">
        <v>1.0814806112205981</v>
      </c>
      <c r="AE190" s="17">
        <v>0.85556568731383376</v>
      </c>
      <c r="AF190" s="17">
        <v>61.554385414281072</v>
      </c>
      <c r="AG190" s="17">
        <v>14.280553479065174</v>
      </c>
      <c r="AH190" s="17">
        <v>0.31172023681139072</v>
      </c>
      <c r="AI190" s="17">
        <v>0.4105349235823838</v>
      </c>
      <c r="AJ190" s="17">
        <v>0.33333333333333298</v>
      </c>
      <c r="AK190" s="17">
        <v>0.79568738939168782</v>
      </c>
      <c r="AL190" s="17">
        <v>0.86069413899138947</v>
      </c>
      <c r="AM190" s="17">
        <v>0.33333333333333298</v>
      </c>
      <c r="AN190" s="17">
        <v>0.44045514923573509</v>
      </c>
      <c r="AO190" s="17">
        <v>0.52024839300943881</v>
      </c>
      <c r="AP190" s="17">
        <v>0.33333333333333298</v>
      </c>
      <c r="AQ190" s="17">
        <v>8.6292862489268085</v>
      </c>
      <c r="AR190" s="17">
        <v>2.2444243630026963</v>
      </c>
      <c r="AS190" s="17">
        <v>6.3056186954556281</v>
      </c>
      <c r="AT190" s="17">
        <v>7.9099690481191516</v>
      </c>
      <c r="AU190" s="17">
        <v>-0.99999999999999967</v>
      </c>
      <c r="AV190" s="17">
        <v>-0.99999999999999967</v>
      </c>
      <c r="AW190" s="17">
        <v>-0.99999999999999967</v>
      </c>
      <c r="AX190" s="17">
        <v>-0.99999999999999967</v>
      </c>
      <c r="AY190" s="17">
        <v>3.3699755983013981E-2</v>
      </c>
      <c r="AZ190" s="17">
        <v>0.15058783443791757</v>
      </c>
      <c r="BA190" s="17">
        <v>0.41928774562664056</v>
      </c>
      <c r="BB190" s="17">
        <v>8.1104506024763989E-2</v>
      </c>
      <c r="BC190" s="17">
        <v>0.23073215410585668</v>
      </c>
      <c r="BD190" s="17">
        <v>3.3392419339411932</v>
      </c>
      <c r="BE190" s="17">
        <v>7.3452386930824067</v>
      </c>
      <c r="BF190" s="17">
        <v>-0.99999999999999967</v>
      </c>
      <c r="BG190" s="22">
        <v>1566.6691423697439</v>
      </c>
    </row>
    <row r="191" spans="1:100" x14ac:dyDescent="0.25">
      <c r="A191">
        <v>418</v>
      </c>
      <c r="B191" t="s">
        <v>250</v>
      </c>
      <c r="C191" s="48">
        <v>2</v>
      </c>
      <c r="D191" s="22">
        <v>1549.0791796875001</v>
      </c>
      <c r="E191" s="17">
        <v>122.55176275985281</v>
      </c>
      <c r="F191" s="17">
        <v>59.512610915973916</v>
      </c>
      <c r="G191" s="17">
        <v>0.86961119238974582</v>
      </c>
      <c r="H191" s="17">
        <v>10.469587779219314</v>
      </c>
      <c r="I191" s="17">
        <v>89.307731404450749</v>
      </c>
      <c r="J191" s="17">
        <v>20.406180705114885</v>
      </c>
      <c r="K191" s="17">
        <v>-0.99999999999999911</v>
      </c>
      <c r="L191" s="17">
        <v>-0.99999999999999911</v>
      </c>
      <c r="M191" s="17">
        <v>-0.99999999999999911</v>
      </c>
      <c r="N191" s="17">
        <v>0.37449122526743717</v>
      </c>
      <c r="O191" s="17">
        <v>-0.99999999999999911</v>
      </c>
      <c r="P191" s="17">
        <v>-0.99999999999999911</v>
      </c>
      <c r="Q191" s="17">
        <v>5.1408467765047163</v>
      </c>
      <c r="R191" s="17">
        <v>-0.99999999999999911</v>
      </c>
      <c r="S191" s="17">
        <v>2.6477372682101405</v>
      </c>
      <c r="T191" s="17">
        <v>0.31356083991055772</v>
      </c>
      <c r="U191" s="17">
        <v>0.61375001578813304</v>
      </c>
      <c r="V191" s="17">
        <v>0.63652398425987466</v>
      </c>
      <c r="W191" s="17">
        <v>5.8882138187617068</v>
      </c>
      <c r="X191" s="17">
        <v>4.4856386804723396</v>
      </c>
      <c r="Y191" s="17">
        <v>0.25462024679096751</v>
      </c>
      <c r="Z191" s="17">
        <v>47.100953373173482</v>
      </c>
      <c r="AA191" s="17">
        <v>1.5511269332665623</v>
      </c>
      <c r="AB191" s="17">
        <v>2.5227968211752456</v>
      </c>
      <c r="AC191" s="17">
        <v>34.176983345776435</v>
      </c>
      <c r="AD191" s="17">
        <v>1.9331007622461267</v>
      </c>
      <c r="AE191" s="17">
        <v>1.5687527134388035</v>
      </c>
      <c r="AF191" s="17">
        <v>79.624676701832698</v>
      </c>
      <c r="AG191" s="17">
        <v>45.154560489544075</v>
      </c>
      <c r="AH191" s="17">
        <v>0.52532181027884128</v>
      </c>
      <c r="AI191" s="17">
        <v>0.6632523244371118</v>
      </c>
      <c r="AJ191" s="17">
        <v>0.33333333333333298</v>
      </c>
      <c r="AK191" s="17">
        <v>1.0808134517775612</v>
      </c>
      <c r="AL191" s="17">
        <v>1.1097257354581718</v>
      </c>
      <c r="AM191" s="17">
        <v>0.33333333333333298</v>
      </c>
      <c r="AN191" s="17">
        <v>0.69749475096799873</v>
      </c>
      <c r="AO191" s="17">
        <v>0.80112361351660999</v>
      </c>
      <c r="AP191" s="17">
        <v>0.33333333333333298</v>
      </c>
      <c r="AQ191" s="17">
        <v>11.833768230420993</v>
      </c>
      <c r="AR191" s="17">
        <v>2.2444243630026963</v>
      </c>
      <c r="AS191" s="17">
        <v>10.384733582366422</v>
      </c>
      <c r="AT191" s="17">
        <v>10.7638801944439</v>
      </c>
      <c r="AU191" s="17">
        <v>-0.99999999999999911</v>
      </c>
      <c r="AV191" s="17">
        <v>-0.99999999999999911</v>
      </c>
      <c r="AW191" s="17">
        <v>-0.99999999999999911</v>
      </c>
      <c r="AX191" s="17">
        <v>-0.99999999999999911</v>
      </c>
      <c r="AY191" s="17">
        <v>7.6656981245913206E-2</v>
      </c>
      <c r="AZ191" s="17">
        <v>-0.14566911821613288</v>
      </c>
      <c r="BA191" s="17">
        <v>0.70409055593293768</v>
      </c>
      <c r="BB191" s="17">
        <v>-8.3882475899008824E-2</v>
      </c>
      <c r="BC191" s="17">
        <v>0.38865375655704826</v>
      </c>
      <c r="BD191" s="17">
        <v>-1.060047398286077</v>
      </c>
      <c r="BE191" s="17">
        <v>11.595258009074685</v>
      </c>
      <c r="BF191" s="17">
        <v>-0.99999999999999911</v>
      </c>
      <c r="BG191" s="22">
        <v>2530.0667961171498</v>
      </c>
    </row>
    <row r="192" spans="1:100" x14ac:dyDescent="0.25">
      <c r="A192">
        <v>422</v>
      </c>
      <c r="B192" t="s">
        <v>2900</v>
      </c>
      <c r="C192" s="48">
        <v>3</v>
      </c>
      <c r="D192" s="22">
        <v>1621.8669329009883</v>
      </c>
      <c r="E192" s="17">
        <v>109.88499811253185</v>
      </c>
      <c r="F192" s="17">
        <v>59.164983505285178</v>
      </c>
      <c r="G192" s="17">
        <v>0.87628150469472876</v>
      </c>
      <c r="H192" s="17">
        <v>10.315921520042417</v>
      </c>
      <c r="I192" s="17">
        <v>86.252554352857388</v>
      </c>
      <c r="J192" s="17">
        <v>13.38632786748229</v>
      </c>
      <c r="K192" s="17">
        <v>-1.0000000000000018</v>
      </c>
      <c r="L192" s="17">
        <v>-1.0000000000000018</v>
      </c>
      <c r="M192" s="17">
        <v>-1.0000000000000018</v>
      </c>
      <c r="N192" s="17">
        <v>0.37799310326150959</v>
      </c>
      <c r="O192" s="17">
        <v>-1.0000000000000018</v>
      </c>
      <c r="P192" s="17">
        <v>-1.0000000000000018</v>
      </c>
      <c r="Q192" s="17">
        <v>6.4268354388110049</v>
      </c>
      <c r="R192" s="17">
        <v>-1.0000000000000018</v>
      </c>
      <c r="S192" s="17">
        <v>2.033329549367294</v>
      </c>
      <c r="T192" s="17">
        <v>0.36823516128766176</v>
      </c>
      <c r="U192" s="17">
        <v>-8.8786508751586862E-2</v>
      </c>
      <c r="V192" s="17">
        <v>-1.1165121836540783</v>
      </c>
      <c r="W192" s="17">
        <v>3.8890860812314134</v>
      </c>
      <c r="X192" s="17">
        <v>6.3767590339005604</v>
      </c>
      <c r="Y192" s="17">
        <v>0.39287041820344748</v>
      </c>
      <c r="Z192" s="17">
        <v>52.472573302669268</v>
      </c>
      <c r="AA192" s="17">
        <v>0.1572922384246277</v>
      </c>
      <c r="AB192" s="17">
        <v>1.0679318812593694</v>
      </c>
      <c r="AC192" s="17">
        <v>21.102283541673859</v>
      </c>
      <c r="AD192" s="17">
        <v>0.48881125113314905</v>
      </c>
      <c r="AE192" s="17">
        <v>0.29721829499731073</v>
      </c>
      <c r="AF192" s="17">
        <v>74.940007020599822</v>
      </c>
      <c r="AG192" s="17">
        <v>31.937773618612731</v>
      </c>
      <c r="AH192" s="17">
        <v>9.4626192017865818E-2</v>
      </c>
      <c r="AI192" s="17">
        <v>0.49566003762310956</v>
      </c>
      <c r="AJ192" s="17">
        <v>0.33333333333333298</v>
      </c>
      <c r="AK192" s="17">
        <v>1.0057055259972105</v>
      </c>
      <c r="AL192" s="17">
        <v>1.2269868756586775</v>
      </c>
      <c r="AM192" s="17">
        <v>0.33333333333333298</v>
      </c>
      <c r="AN192" s="17">
        <v>0.36674914328906139</v>
      </c>
      <c r="AO192" s="17">
        <v>0.53986255316972342</v>
      </c>
      <c r="AP192" s="17">
        <v>0.33333333333333298</v>
      </c>
      <c r="AQ192" s="17">
        <v>11.312547332257557</v>
      </c>
      <c r="AR192" s="17">
        <v>0.16355062864427816</v>
      </c>
      <c r="AS192" s="17">
        <v>3.1657219788659057</v>
      </c>
      <c r="AT192" s="17">
        <v>10.057055259972101</v>
      </c>
      <c r="AU192" s="17">
        <v>-1.0000000000000018</v>
      </c>
      <c r="AV192" s="17">
        <v>-1.0000000000000018</v>
      </c>
      <c r="AW192" s="17">
        <v>-1.0000000000000018</v>
      </c>
      <c r="AX192" s="17">
        <v>-1.0000000000000018</v>
      </c>
      <c r="AY192" s="17">
        <v>5.7554651728435047E-4</v>
      </c>
      <c r="AZ192" s="17">
        <v>0.27936625269298165</v>
      </c>
      <c r="BA192" s="17">
        <v>-0.12502214042192583</v>
      </c>
      <c r="BB192" s="17">
        <v>-9.6731863041705141E-2</v>
      </c>
      <c r="BC192" s="17">
        <v>2.1973928426401765E-2</v>
      </c>
      <c r="BD192" s="17">
        <v>-1.02146531257772</v>
      </c>
      <c r="BE192" s="17">
        <v>-7.5762491449585551E-2</v>
      </c>
      <c r="BF192" s="17">
        <v>-1.0000000000000018</v>
      </c>
      <c r="CU192" t="e">
        <v>#N/A</v>
      </c>
      <c r="CV192" t="e">
        <v>#N/A</v>
      </c>
    </row>
    <row r="193" spans="1:100" x14ac:dyDescent="0.25">
      <c r="A193">
        <v>423</v>
      </c>
      <c r="B193" t="s">
        <v>251</v>
      </c>
      <c r="C193" s="48">
        <v>2</v>
      </c>
      <c r="D193" s="22">
        <v>1515.1661328124999</v>
      </c>
      <c r="E193" s="17">
        <v>73.195333489584925</v>
      </c>
      <c r="F193" s="17">
        <v>-20.111333754547069</v>
      </c>
      <c r="G193" s="17">
        <v>0.31617841381269585</v>
      </c>
      <c r="H193" s="17">
        <v>5.421315325992321</v>
      </c>
      <c r="I193" s="17">
        <v>50.549637542658495</v>
      </c>
      <c r="J193" s="17">
        <v>10.833580014143205</v>
      </c>
      <c r="K193" s="17">
        <v>-1.0000000000000002</v>
      </c>
      <c r="L193" s="17">
        <v>-1.0000000000000002</v>
      </c>
      <c r="M193" s="17">
        <v>-1.0000000000000002</v>
      </c>
      <c r="N193" s="17">
        <v>0.23657595927295391</v>
      </c>
      <c r="O193" s="17">
        <v>-1.0000000000000002</v>
      </c>
      <c r="P193" s="17">
        <v>-1.0000000000000002</v>
      </c>
      <c r="Q193" s="17">
        <v>3.6593111390524307</v>
      </c>
      <c r="R193" s="17">
        <v>-1.0000000000000002</v>
      </c>
      <c r="S193" s="17">
        <v>0.71551290758557318</v>
      </c>
      <c r="T193" s="17">
        <v>9.6680997164311028E-2</v>
      </c>
      <c r="U193" s="17">
        <v>-3.6139732380985695E-2</v>
      </c>
      <c r="V193" s="17">
        <v>-0.21504171546859785</v>
      </c>
      <c r="W193" s="17">
        <v>1.5730865380345627</v>
      </c>
      <c r="X193" s="17">
        <v>-0.83099355215837856</v>
      </c>
      <c r="Y193" s="17">
        <v>5.9495393902167334E-2</v>
      </c>
      <c r="Z193" s="17">
        <v>29.185518040033234</v>
      </c>
      <c r="AA193" s="17">
        <v>0.23167578869685151</v>
      </c>
      <c r="AB193" s="17">
        <v>0.62092462103769153</v>
      </c>
      <c r="AC193" s="17">
        <v>12.34152133172908</v>
      </c>
      <c r="AD193" s="17">
        <v>0.266467744769326</v>
      </c>
      <c r="AE193" s="17">
        <v>0.17303533410646121</v>
      </c>
      <c r="AF193" s="17">
        <v>44.260853923578452</v>
      </c>
      <c r="AG193" s="17">
        <v>-15.26632011492614</v>
      </c>
      <c r="AH193" s="17">
        <v>0.10730042539597207</v>
      </c>
      <c r="AI193" s="17">
        <v>0.16868069664247548</v>
      </c>
      <c r="AJ193" s="17">
        <v>0.33333333333333298</v>
      </c>
      <c r="AK193" s="17">
        <v>0.52281760216878215</v>
      </c>
      <c r="AL193" s="17">
        <v>0.62236728043958345</v>
      </c>
      <c r="AM193" s="17">
        <v>0.33333333333333298</v>
      </c>
      <c r="AN193" s="17">
        <v>0.19446451321445835</v>
      </c>
      <c r="AO193" s="17">
        <v>0.25144672326851142</v>
      </c>
      <c r="AP193" s="17">
        <v>0.33333333333333298</v>
      </c>
      <c r="AQ193" s="17">
        <v>5.5625504018663534</v>
      </c>
      <c r="AR193" s="17">
        <v>2.2444243630026963</v>
      </c>
      <c r="AS193" s="17">
        <v>2.4018464414034044</v>
      </c>
      <c r="AT193" s="17">
        <v>5.1787345873535022</v>
      </c>
      <c r="AU193" s="17">
        <v>-1.0000000000000002</v>
      </c>
      <c r="AV193" s="17">
        <v>-1.0000000000000002</v>
      </c>
      <c r="AW193" s="17">
        <v>-1.0000000000000002</v>
      </c>
      <c r="AX193" s="17">
        <v>-1.0000000000000002</v>
      </c>
      <c r="AY193" s="17">
        <v>-7.4109331594967038E-3</v>
      </c>
      <c r="AZ193" s="17">
        <v>0.4341100454822856</v>
      </c>
      <c r="BA193" s="17">
        <v>0.14672731534373257</v>
      </c>
      <c r="BB193" s="17">
        <v>0.2389994465130939</v>
      </c>
      <c r="BC193" s="17">
        <v>7.9598884498118416E-2</v>
      </c>
      <c r="BD193" s="17">
        <v>7.5494257872581763</v>
      </c>
      <c r="BE193" s="17">
        <v>3.2779084155766669</v>
      </c>
      <c r="BF193" s="17">
        <v>-1.0000000000000002</v>
      </c>
      <c r="BG193" s="22">
        <v>365.76384586252505</v>
      </c>
    </row>
    <row r="194" spans="1:100" x14ac:dyDescent="0.25">
      <c r="A194">
        <v>433</v>
      </c>
      <c r="B194" t="s">
        <v>252</v>
      </c>
      <c r="C194" s="48">
        <v>2</v>
      </c>
      <c r="D194" s="22">
        <v>1537.9505859375001</v>
      </c>
      <c r="E194" s="17">
        <v>111.03443595403571</v>
      </c>
      <c r="F194" s="17">
        <v>40.932356916701757</v>
      </c>
      <c r="G194" s="17">
        <v>0.7404676082576781</v>
      </c>
      <c r="H194" s="17">
        <v>9.2915729894896977</v>
      </c>
      <c r="I194" s="17">
        <v>80.263527032768252</v>
      </c>
      <c r="J194" s="17">
        <v>18.172413551178447</v>
      </c>
      <c r="K194" s="17">
        <v>-0.99999999999999933</v>
      </c>
      <c r="L194" s="17">
        <v>-0.99999999999999933</v>
      </c>
      <c r="M194" s="17">
        <v>-0.99999999999999933</v>
      </c>
      <c r="N194" s="17">
        <v>0.34230868667106207</v>
      </c>
      <c r="O194" s="17">
        <v>-0.99999999999999933</v>
      </c>
      <c r="P194" s="17">
        <v>-0.99999999999999933</v>
      </c>
      <c r="Q194" s="17">
        <v>4.7951303143683157</v>
      </c>
      <c r="R194" s="17">
        <v>-0.99999999999999933</v>
      </c>
      <c r="S194" s="17">
        <v>2.1968525556711831</v>
      </c>
      <c r="T194" s="17">
        <v>0.26295191087266534</v>
      </c>
      <c r="U194" s="17">
        <v>0.4620981899150074</v>
      </c>
      <c r="V194" s="17">
        <v>0.43781105860045549</v>
      </c>
      <c r="W194" s="17">
        <v>4.8812785149801252</v>
      </c>
      <c r="X194" s="17">
        <v>3.2450021142765824</v>
      </c>
      <c r="Y194" s="17">
        <v>0.20908784641509454</v>
      </c>
      <c r="Z194" s="17">
        <v>42.920385073339929</v>
      </c>
      <c r="AA194" s="17">
        <v>1.2432329007970555</v>
      </c>
      <c r="AB194" s="17">
        <v>2.0789947877676598</v>
      </c>
      <c r="AC194" s="17">
        <v>29.081676499434479</v>
      </c>
      <c r="AD194" s="17">
        <v>1.5441918113466242</v>
      </c>
      <c r="AE194" s="17">
        <v>1.243061948851572</v>
      </c>
      <c r="AF194" s="17">
        <v>71.37252576502442</v>
      </c>
      <c r="AG194" s="17">
        <v>31.055343060212373</v>
      </c>
      <c r="AH194" s="17">
        <v>0.4277764859371454</v>
      </c>
      <c r="AI194" s="17">
        <v>0.54784399465286859</v>
      </c>
      <c r="AJ194" s="17">
        <v>0.33333333333333298</v>
      </c>
      <c r="AK194" s="17">
        <v>0.9506050746471425</v>
      </c>
      <c r="AL194" s="17">
        <v>0.99600060013100022</v>
      </c>
      <c r="AM194" s="17">
        <v>0.33333333333333298</v>
      </c>
      <c r="AN194" s="17">
        <v>0.58011260385823171</v>
      </c>
      <c r="AO194" s="17">
        <v>0.67285646623320117</v>
      </c>
      <c r="AP194" s="17">
        <v>0.33333333333333298</v>
      </c>
      <c r="AQ194" s="17">
        <v>10.370379037365245</v>
      </c>
      <c r="AR194" s="17">
        <v>2.2444243630026963</v>
      </c>
      <c r="AS194" s="17">
        <v>8.5219262153065216</v>
      </c>
      <c r="AT194" s="17">
        <v>9.4605860103631354</v>
      </c>
      <c r="AU194" s="17">
        <v>-0.99999999999999933</v>
      </c>
      <c r="AV194" s="17">
        <v>-0.99999999999999933</v>
      </c>
      <c r="AW194" s="17">
        <v>-0.99999999999999933</v>
      </c>
      <c r="AX194" s="17">
        <v>-0.99999999999999933</v>
      </c>
      <c r="AY194" s="17">
        <v>5.7039726545646083E-2</v>
      </c>
      <c r="AZ194" s="17">
        <v>-1.0377602961796795E-2</v>
      </c>
      <c r="BA194" s="17">
        <v>0.57402979816896149</v>
      </c>
      <c r="BB194" s="17">
        <v>-8.5379529038898394E-3</v>
      </c>
      <c r="BC194" s="17">
        <v>0.31653577689240298</v>
      </c>
      <c r="BD194" s="17">
        <v>0.94897387350930273</v>
      </c>
      <c r="BE194" s="17">
        <v>9.6544038013686126</v>
      </c>
      <c r="BF194" s="17">
        <v>-0.99999999999999933</v>
      </c>
      <c r="BG194" s="22">
        <v>4439.6041922484246</v>
      </c>
    </row>
    <row r="195" spans="1:100" x14ac:dyDescent="0.25">
      <c r="A195">
        <v>435</v>
      </c>
      <c r="B195" t="s">
        <v>253</v>
      </c>
      <c r="C195" s="48">
        <v>2</v>
      </c>
      <c r="D195" s="22">
        <v>1568.3995703124999</v>
      </c>
      <c r="E195" s="17">
        <v>127.82868145468203</v>
      </c>
      <c r="F195" s="17">
        <v>68.025566338400068</v>
      </c>
      <c r="G195" s="17">
        <v>0.92878118946576538</v>
      </c>
      <c r="H195" s="17">
        <v>11.009321379864373</v>
      </c>
      <c r="I195" s="17">
        <v>93.451534209862388</v>
      </c>
      <c r="J195" s="17">
        <v>21.429630664748672</v>
      </c>
      <c r="K195" s="17">
        <v>-0.999999999999999</v>
      </c>
      <c r="L195" s="17">
        <v>-0.999999999999999</v>
      </c>
      <c r="M195" s="17">
        <v>-0.999999999999999</v>
      </c>
      <c r="N195" s="17">
        <v>0.38923636903469583</v>
      </c>
      <c r="O195" s="17">
        <v>-0.999999999999999</v>
      </c>
      <c r="P195" s="17">
        <v>-0.999999999999999</v>
      </c>
      <c r="Q195" s="17">
        <v>5.299244440556099</v>
      </c>
      <c r="R195" s="17">
        <v>-0.999999999999999</v>
      </c>
      <c r="S195" s="17">
        <v>2.8543200984904979</v>
      </c>
      <c r="T195" s="17">
        <v>0.33674844309903851</v>
      </c>
      <c r="U195" s="17">
        <v>0.68323266298111673</v>
      </c>
      <c r="V195" s="17">
        <v>0.7275687179898217</v>
      </c>
      <c r="W195" s="17">
        <v>6.3495635589049542</v>
      </c>
      <c r="X195" s="17">
        <v>5.0540638367629933</v>
      </c>
      <c r="Y195" s="17">
        <v>0.27548192579121428</v>
      </c>
      <c r="Z195" s="17">
        <v>49.016373451837907</v>
      </c>
      <c r="AA195" s="17">
        <v>1.6921954123813585</v>
      </c>
      <c r="AB195" s="17">
        <v>2.7261345649396125</v>
      </c>
      <c r="AC195" s="17">
        <v>36.51151117560002</v>
      </c>
      <c r="AD195" s="17">
        <v>2.1112880229003501</v>
      </c>
      <c r="AE195" s="17">
        <v>1.7179751600498996</v>
      </c>
      <c r="AF195" s="17">
        <v>83.405582660757304</v>
      </c>
      <c r="AG195" s="17">
        <v>51.614429631897913</v>
      </c>
      <c r="AH195" s="17">
        <v>0.57001436388007221</v>
      </c>
      <c r="AI195" s="17">
        <v>0.71612921012814734</v>
      </c>
      <c r="AJ195" s="17">
        <v>0.33333333333333298</v>
      </c>
      <c r="AK195" s="17">
        <v>1.1404713073795958</v>
      </c>
      <c r="AL195" s="17">
        <v>1.1618314282806446</v>
      </c>
      <c r="AM195" s="17">
        <v>0.33333333333333298</v>
      </c>
      <c r="AN195" s="17">
        <v>0.75127598483989622</v>
      </c>
      <c r="AO195" s="17">
        <v>0.85989205161375359</v>
      </c>
      <c r="AP195" s="17">
        <v>0.33333333333333298</v>
      </c>
      <c r="AQ195" s="17">
        <v>12.504252442672975</v>
      </c>
      <c r="AR195" s="17">
        <v>2.2444243630026963</v>
      </c>
      <c r="AS195" s="17">
        <v>11.238220088900142</v>
      </c>
      <c r="AT195" s="17">
        <v>11.361013327921057</v>
      </c>
      <c r="AU195" s="17">
        <v>-0.999999999999999</v>
      </c>
      <c r="AV195" s="17">
        <v>-0.999999999999999</v>
      </c>
      <c r="AW195" s="17">
        <v>-0.999999999999999</v>
      </c>
      <c r="AX195" s="17">
        <v>-0.999999999999999</v>
      </c>
      <c r="AY195" s="17">
        <v>8.5645061536973571E-2</v>
      </c>
      <c r="AZ195" s="17">
        <v>-0.20765592627794771</v>
      </c>
      <c r="BA195" s="17">
        <v>0.76368077644849497</v>
      </c>
      <c r="BB195" s="17">
        <v>-0.11840324001808578</v>
      </c>
      <c r="BC195" s="17">
        <v>0.42169620829450094</v>
      </c>
      <c r="BD195" s="17">
        <v>-1.9805250478472676</v>
      </c>
      <c r="BE195" s="17">
        <v>12.484503406488372</v>
      </c>
      <c r="BF195" s="17">
        <v>-0.999999999999999</v>
      </c>
      <c r="BG195" s="22">
        <v>1902.4586079093685</v>
      </c>
    </row>
    <row r="196" spans="1:100" x14ac:dyDescent="0.25">
      <c r="A196">
        <v>441</v>
      </c>
      <c r="B196" t="s">
        <v>254</v>
      </c>
      <c r="C196" s="48">
        <v>2</v>
      </c>
      <c r="D196" s="22">
        <v>1514.16234375</v>
      </c>
      <c r="E196" s="17">
        <v>102.67197014154675</v>
      </c>
      <c r="F196" s="17">
        <v>27.441662289733429</v>
      </c>
      <c r="G196" s="17">
        <v>0.64669942529170965</v>
      </c>
      <c r="H196" s="17">
        <v>8.4362435739221233</v>
      </c>
      <c r="I196" s="17">
        <v>73.696738477184454</v>
      </c>
      <c r="J196" s="17">
        <v>16.550526652178622</v>
      </c>
      <c r="K196" s="17">
        <v>-0.99999999999999956</v>
      </c>
      <c r="L196" s="17">
        <v>-0.99999999999999956</v>
      </c>
      <c r="M196" s="17">
        <v>-0.99999999999999956</v>
      </c>
      <c r="N196" s="17">
        <v>0.31894168638455755</v>
      </c>
      <c r="O196" s="17">
        <v>-0.99999999999999956</v>
      </c>
      <c r="P196" s="17">
        <v>-0.99999999999999956</v>
      </c>
      <c r="Q196" s="17">
        <v>4.5441135511754798</v>
      </c>
      <c r="R196" s="17">
        <v>-0.99999999999999956</v>
      </c>
      <c r="S196" s="17">
        <v>1.8694755473122151</v>
      </c>
      <c r="T196" s="17">
        <v>0.22620593274583989</v>
      </c>
      <c r="U196" s="17">
        <v>0.35198729086289232</v>
      </c>
      <c r="V196" s="17">
        <v>0.29353017855394498</v>
      </c>
      <c r="W196" s="17">
        <v>4.1501659751320137</v>
      </c>
      <c r="X196" s="17">
        <v>2.3442044686548815</v>
      </c>
      <c r="Y196" s="17">
        <v>0.1760278188649963</v>
      </c>
      <c r="Z196" s="17">
        <v>39.884970686515729</v>
      </c>
      <c r="AA196" s="17">
        <v>1.0196781329410993</v>
      </c>
      <c r="AB196" s="17">
        <v>1.7567603496505126</v>
      </c>
      <c r="AC196" s="17">
        <v>25.382091515429789</v>
      </c>
      <c r="AD196" s="17">
        <v>1.261813976550322</v>
      </c>
      <c r="AE196" s="17">
        <v>1.0065853835666037</v>
      </c>
      <c r="AF196" s="17">
        <v>65.380828971832457</v>
      </c>
      <c r="AG196" s="17">
        <v>20.81822591284751</v>
      </c>
      <c r="AH196" s="17">
        <v>0.35695107186939645</v>
      </c>
      <c r="AI196" s="17">
        <v>0.46404866362086694</v>
      </c>
      <c r="AJ196" s="17">
        <v>0.33333333333333298</v>
      </c>
      <c r="AK196" s="17">
        <v>0.85606377000144629</v>
      </c>
      <c r="AL196" s="17">
        <v>0.91342739783949112</v>
      </c>
      <c r="AM196" s="17">
        <v>0.33333333333333298</v>
      </c>
      <c r="AN196" s="17">
        <v>0.49488412951241423</v>
      </c>
      <c r="AO196" s="17">
        <v>0.57972464388348377</v>
      </c>
      <c r="AP196" s="17">
        <v>0.33333333333333298</v>
      </c>
      <c r="AQ196" s="17">
        <v>9.3078458381584941</v>
      </c>
      <c r="AR196" s="17">
        <v>2.2444243630026963</v>
      </c>
      <c r="AS196" s="17">
        <v>7.1693846763772662</v>
      </c>
      <c r="AT196" s="17">
        <v>8.5142941110583017</v>
      </c>
      <c r="AU196" s="17">
        <v>-0.99999999999999956</v>
      </c>
      <c r="AV196" s="17">
        <v>-0.99999999999999956</v>
      </c>
      <c r="AW196" s="17">
        <v>-0.99999999999999956</v>
      </c>
      <c r="AX196" s="17">
        <v>-0.99999999999999956</v>
      </c>
      <c r="AY196" s="17">
        <v>4.279608958615512E-2</v>
      </c>
      <c r="AZ196" s="17">
        <v>8.7854451238731063E-2</v>
      </c>
      <c r="BA196" s="17">
        <v>0.47959567654637048</v>
      </c>
      <c r="BB196" s="17">
        <v>4.6167970469469952E-2</v>
      </c>
      <c r="BC196" s="17">
        <v>0.26417257234160652</v>
      </c>
      <c r="BD196" s="17">
        <v>2.4076779621582904</v>
      </c>
      <c r="BE196" s="17">
        <v>8.2451942484392031</v>
      </c>
      <c r="BF196" s="17">
        <v>-0.99999999999999956</v>
      </c>
      <c r="BG196" s="22">
        <v>460.1409486893736</v>
      </c>
    </row>
    <row r="197" spans="1:100" x14ac:dyDescent="0.25">
      <c r="A197">
        <v>442</v>
      </c>
      <c r="B197" t="s">
        <v>255</v>
      </c>
      <c r="C197" s="48">
        <v>2</v>
      </c>
      <c r="D197" s="22">
        <v>1478.1371875000002</v>
      </c>
      <c r="E197" s="17">
        <v>31.724338438889731</v>
      </c>
      <c r="F197" s="17">
        <v>-87.014151972338325</v>
      </c>
      <c r="G197" s="17">
        <v>-0.14883512871046972</v>
      </c>
      <c r="H197" s="17">
        <v>1.17958056078204</v>
      </c>
      <c r="I197" s="17">
        <v>17.983733921161715</v>
      </c>
      <c r="J197" s="17">
        <v>2.7903467060013156</v>
      </c>
      <c r="K197" s="17">
        <v>-1.0000000000000013</v>
      </c>
      <c r="L197" s="17">
        <v>-1.0000000000000013</v>
      </c>
      <c r="M197" s="17">
        <v>-1.0000000000000013</v>
      </c>
      <c r="N197" s="17">
        <v>0.12069473775764625</v>
      </c>
      <c r="O197" s="17">
        <v>-1.0000000000000013</v>
      </c>
      <c r="P197" s="17">
        <v>-1.0000000000000013</v>
      </c>
      <c r="Q197" s="17">
        <v>2.4144731717073338</v>
      </c>
      <c r="R197" s="17">
        <v>-1.0000000000000013</v>
      </c>
      <c r="S197" s="17">
        <v>-0.90800945983505588</v>
      </c>
      <c r="T197" s="17">
        <v>-8.5549018622978423E-2</v>
      </c>
      <c r="U197" s="17">
        <v>-0.58219978835133523</v>
      </c>
      <c r="V197" s="17">
        <v>-0.93055694703854186</v>
      </c>
      <c r="W197" s="17">
        <v>-2.0526340569914554</v>
      </c>
      <c r="X197" s="17">
        <v>-5.2982135732512541</v>
      </c>
      <c r="Y197" s="17">
        <v>-0.10445531987634471</v>
      </c>
      <c r="Z197" s="17">
        <v>14.132343792696183</v>
      </c>
      <c r="AA197" s="17">
        <v>-0.87697312888291079</v>
      </c>
      <c r="AB197" s="17">
        <v>-0.97709480145873684</v>
      </c>
      <c r="AC197" s="17">
        <v>-6.0053961925435644</v>
      </c>
      <c r="AD197" s="17">
        <v>-1.1338955035652001</v>
      </c>
      <c r="AE197" s="17">
        <v>-0.99969513659897546</v>
      </c>
      <c r="AF197" s="17">
        <v>14.546935370436657</v>
      </c>
      <c r="AG197" s="17">
        <v>-66.034053469090438</v>
      </c>
      <c r="AH197" s="17">
        <v>-0.24393573653613143</v>
      </c>
      <c r="AI197" s="17">
        <v>-0.24687565197776412</v>
      </c>
      <c r="AJ197" s="17">
        <v>0.33333333333333298</v>
      </c>
      <c r="AK197" s="17">
        <v>5.3970008054554652E-2</v>
      </c>
      <c r="AL197" s="17">
        <v>0.21287169141881301</v>
      </c>
      <c r="AM197" s="17">
        <v>0.33333333333333298</v>
      </c>
      <c r="AN197" s="17">
        <v>-0.22819905480815356</v>
      </c>
      <c r="AO197" s="17">
        <v>-0.21041099075158359</v>
      </c>
      <c r="AP197" s="17">
        <v>0.33333333333333298</v>
      </c>
      <c r="AQ197" s="17">
        <v>0.29325423569316023</v>
      </c>
      <c r="AR197" s="17">
        <v>2.2444243630026963</v>
      </c>
      <c r="AS197" s="17">
        <v>-4.3056540404550727</v>
      </c>
      <c r="AT197" s="17">
        <v>0.48590025444956453</v>
      </c>
      <c r="AU197" s="17">
        <v>-1.0000000000000013</v>
      </c>
      <c r="AV197" s="17">
        <v>-1.0000000000000013</v>
      </c>
      <c r="AW197" s="17">
        <v>-1.0000000000000013</v>
      </c>
      <c r="AX197" s="17">
        <v>-1.0000000000000013</v>
      </c>
      <c r="AY197" s="17">
        <v>-7.8047729900568963E-2</v>
      </c>
      <c r="AZ197" s="17">
        <v>0.92126074061406116</v>
      </c>
      <c r="BA197" s="17">
        <v>-0.32158873858601134</v>
      </c>
      <c r="BB197" s="17">
        <v>0.51029611047937262</v>
      </c>
      <c r="BC197" s="17">
        <v>-0.18007980901851159</v>
      </c>
      <c r="BD197" s="17">
        <v>14.783405739731771</v>
      </c>
      <c r="BE197" s="17">
        <v>-3.7106190959676466</v>
      </c>
      <c r="BF197" s="17">
        <v>-1.0000000000000013</v>
      </c>
      <c r="BG197" s="22">
        <v>448.796451107964</v>
      </c>
    </row>
    <row r="198" spans="1:100" x14ac:dyDescent="0.25">
      <c r="A198">
        <v>447</v>
      </c>
      <c r="B198" t="s">
        <v>256</v>
      </c>
      <c r="C198" s="48">
        <v>2</v>
      </c>
      <c r="D198" s="22">
        <v>1503.5637988281248</v>
      </c>
      <c r="E198" s="17">
        <v>67.517047888811646</v>
      </c>
      <c r="F198" s="17">
        <v>-29.271791777626699</v>
      </c>
      <c r="G198" s="17">
        <v>0.25250789663687034</v>
      </c>
      <c r="H198" s="17">
        <v>4.8405291304802542</v>
      </c>
      <c r="I198" s="17">
        <v>46.090653585700949</v>
      </c>
      <c r="J198" s="17">
        <v>9.732285583627327</v>
      </c>
      <c r="K198" s="17">
        <v>-1.0000000000000004</v>
      </c>
      <c r="L198" s="17">
        <v>-1.0000000000000004</v>
      </c>
      <c r="M198" s="17">
        <v>-1.0000000000000004</v>
      </c>
      <c r="N198" s="17">
        <v>0.22070928738032086</v>
      </c>
      <c r="O198" s="17">
        <v>-1.0000000000000004</v>
      </c>
      <c r="P198" s="17">
        <v>-1.0000000000000004</v>
      </c>
      <c r="Q198" s="17">
        <v>3.4888656144965147</v>
      </c>
      <c r="R198" s="17">
        <v>-1.0000000000000004</v>
      </c>
      <c r="S198" s="17">
        <v>0.49321721224022208</v>
      </c>
      <c r="T198" s="17">
        <v>7.1729725235370245E-2</v>
      </c>
      <c r="U198" s="17">
        <v>-0.11090728857739551</v>
      </c>
      <c r="V198" s="17">
        <v>-0.31301138876896073</v>
      </c>
      <c r="W198" s="17">
        <v>1.0766461458521173</v>
      </c>
      <c r="X198" s="17">
        <v>-1.4426536073427201</v>
      </c>
      <c r="Y198" s="17">
        <v>3.7046957925480531E-2</v>
      </c>
      <c r="Z198" s="17">
        <v>27.124409487655917</v>
      </c>
      <c r="AA198" s="17">
        <v>7.9877521563145037E-2</v>
      </c>
      <c r="AB198" s="17">
        <v>0.40212083623761119</v>
      </c>
      <c r="AC198" s="17">
        <v>9.829427337618224</v>
      </c>
      <c r="AD198" s="17">
        <v>7.4727410129423411E-2</v>
      </c>
      <c r="AE198" s="17">
        <v>1.2462901801557513E-2</v>
      </c>
      <c r="AF198" s="17">
        <v>40.192369054657355</v>
      </c>
      <c r="AG198" s="17">
        <v>-22.217532376326076</v>
      </c>
      <c r="AH198" s="17">
        <v>5.9208518309298408E-2</v>
      </c>
      <c r="AI198" s="17">
        <v>0.11178195023439594</v>
      </c>
      <c r="AJ198" s="17">
        <v>0.33333333333333298</v>
      </c>
      <c r="AK198" s="17">
        <v>0.45862211953419352</v>
      </c>
      <c r="AL198" s="17">
        <v>0.56629838448291803</v>
      </c>
      <c r="AM198" s="17">
        <v>0.33333333333333298</v>
      </c>
      <c r="AN198" s="17">
        <v>0.13659263313681783</v>
      </c>
      <c r="AO198" s="17">
        <v>0.18820830798765098</v>
      </c>
      <c r="AP198" s="17">
        <v>0.33333333333333298</v>
      </c>
      <c r="AQ198" s="17">
        <v>4.8410685924712471</v>
      </c>
      <c r="AR198" s="17">
        <v>2.2444243630026963</v>
      </c>
      <c r="AS198" s="17">
        <v>1.483443028204416</v>
      </c>
      <c r="AT198" s="17">
        <v>4.5361830019196674</v>
      </c>
      <c r="AU198" s="17">
        <v>-1.0000000000000004</v>
      </c>
      <c r="AV198" s="17">
        <v>-1.0000000000000004</v>
      </c>
      <c r="AW198" s="17">
        <v>-1.0000000000000004</v>
      </c>
      <c r="AX198" s="17">
        <v>-1.0000000000000004</v>
      </c>
      <c r="AY198" s="17">
        <v>-1.7082654451191538E-2</v>
      </c>
      <c r="AZ198" s="17">
        <v>0.50081162267357326</v>
      </c>
      <c r="BA198" s="17">
        <v>8.260461217759163E-2</v>
      </c>
      <c r="BB198" s="17">
        <v>0.27614588919319843</v>
      </c>
      <c r="BC198" s="17">
        <v>4.4043195891645487E-2</v>
      </c>
      <c r="BD198" s="17">
        <v>8.5399157465707098</v>
      </c>
      <c r="BE198" s="17">
        <v>2.3210262599664464</v>
      </c>
      <c r="BF198" s="17">
        <v>-1.0000000000000004</v>
      </c>
      <c r="BG198" s="22">
        <v>886.47301054230945</v>
      </c>
    </row>
    <row r="199" spans="1:100" x14ac:dyDescent="0.25">
      <c r="A199">
        <v>449</v>
      </c>
      <c r="B199" t="s">
        <v>257</v>
      </c>
      <c r="C199" s="48">
        <v>2</v>
      </c>
      <c r="D199" s="22">
        <v>1551.5158105468749</v>
      </c>
      <c r="E199" s="17">
        <v>134.81141206553752</v>
      </c>
      <c r="F199" s="17">
        <v>79.290411952805968</v>
      </c>
      <c r="G199" s="17">
        <v>1.0070784257358278</v>
      </c>
      <c r="H199" s="17">
        <v>11.72352877112559</v>
      </c>
      <c r="I199" s="17">
        <v>98.934858924160125</v>
      </c>
      <c r="J199" s="17">
        <v>22.783920123257175</v>
      </c>
      <c r="K199" s="17">
        <v>-0.99999999999999878</v>
      </c>
      <c r="L199" s="17">
        <v>-0.99999999999999878</v>
      </c>
      <c r="M199" s="17">
        <v>-0.99999999999999878</v>
      </c>
      <c r="N199" s="17">
        <v>0.40874801450423714</v>
      </c>
      <c r="O199" s="17">
        <v>-0.99999999999999878</v>
      </c>
      <c r="P199" s="17">
        <v>-0.99999999999999878</v>
      </c>
      <c r="Q199" s="17">
        <v>5.508845588768482</v>
      </c>
      <c r="R199" s="17">
        <v>-0.99999999999999878</v>
      </c>
      <c r="S199" s="17">
        <v>3.1276827057425898</v>
      </c>
      <c r="T199" s="17">
        <v>0.36743164970884135</v>
      </c>
      <c r="U199" s="17">
        <v>0.77517620722278591</v>
      </c>
      <c r="V199" s="17">
        <v>0.84804448916216213</v>
      </c>
      <c r="W199" s="17">
        <v>6.9600487945340674</v>
      </c>
      <c r="X199" s="17">
        <v>5.8062375897337208</v>
      </c>
      <c r="Y199" s="17">
        <v>0.30308733208477839</v>
      </c>
      <c r="Z199" s="17">
        <v>51.550970475105146</v>
      </c>
      <c r="AA199" s="17">
        <v>1.8788655591673895</v>
      </c>
      <c r="AB199" s="17">
        <v>2.9952030819734325</v>
      </c>
      <c r="AC199" s="17">
        <v>39.600696338747738</v>
      </c>
      <c r="AD199" s="17">
        <v>2.347075934632616</v>
      </c>
      <c r="AE199" s="17">
        <v>1.9154351184151996</v>
      </c>
      <c r="AF199" s="17">
        <v>88.408700825533842</v>
      </c>
      <c r="AG199" s="17">
        <v>60.162510171140511</v>
      </c>
      <c r="AH199" s="17">
        <v>0.62915419152502261</v>
      </c>
      <c r="AI199" s="17">
        <v>0.78609902957662603</v>
      </c>
      <c r="AJ199" s="17">
        <v>0.33333333333333298</v>
      </c>
      <c r="AK199" s="17">
        <v>1.2194141068770603</v>
      </c>
      <c r="AL199" s="17">
        <v>1.2307807597584699</v>
      </c>
      <c r="AM199" s="17">
        <v>0.33333333333333298</v>
      </c>
      <c r="AN199" s="17">
        <v>0.82244249123592317</v>
      </c>
      <c r="AO199" s="17">
        <v>0.93765792131631343</v>
      </c>
      <c r="AP199" s="17">
        <v>0.33333333333333298</v>
      </c>
      <c r="AQ199" s="17">
        <v>13.391476768788689</v>
      </c>
      <c r="AR199" s="17">
        <v>2.2444243630026963</v>
      </c>
      <c r="AS199" s="17">
        <v>12.367603863746801</v>
      </c>
      <c r="AT199" s="17">
        <v>12.151175172554506</v>
      </c>
      <c r="AU199" s="17">
        <v>-0.99999999999999878</v>
      </c>
      <c r="AV199" s="17">
        <v>-0.99999999999999878</v>
      </c>
      <c r="AW199" s="17">
        <v>-0.99999999999999878</v>
      </c>
      <c r="AX199" s="17">
        <v>-0.99999999999999878</v>
      </c>
      <c r="AY199" s="17">
        <v>9.7538620450949923E-2</v>
      </c>
      <c r="AZ199" s="17">
        <v>-0.28968053327949034</v>
      </c>
      <c r="BA199" s="17">
        <v>0.84253407720322249</v>
      </c>
      <c r="BB199" s="17">
        <v>-0.16408315480635083</v>
      </c>
      <c r="BC199" s="17">
        <v>0.46541993279131988</v>
      </c>
      <c r="BD199" s="17">
        <v>-3.1985554614099083</v>
      </c>
      <c r="BE199" s="17">
        <v>13.6612054586097</v>
      </c>
      <c r="BF199" s="17">
        <v>-0.99999999999999878</v>
      </c>
      <c r="BG199" s="22">
        <v>1849.5089330189019</v>
      </c>
    </row>
    <row r="200" spans="1:100" x14ac:dyDescent="0.25">
      <c r="A200">
        <v>451</v>
      </c>
      <c r="B200" t="s">
        <v>258</v>
      </c>
      <c r="C200" s="48">
        <v>3</v>
      </c>
      <c r="D200" s="22">
        <v>1505.8031850518935</v>
      </c>
      <c r="E200" s="17">
        <v>82.847887464821525</v>
      </c>
      <c r="F200" s="17">
        <v>11.355509193846164</v>
      </c>
      <c r="G200" s="17">
        <v>4.1321984760195843E-2</v>
      </c>
      <c r="H200" s="17">
        <v>2.6438850842095181</v>
      </c>
      <c r="I200" s="17">
        <v>66.513215220303792</v>
      </c>
      <c r="J200" s="17">
        <v>11.92879042505607</v>
      </c>
      <c r="K200" s="17">
        <v>-1.0000000000000009</v>
      </c>
      <c r="L200" s="17">
        <v>-1.0000000000000009</v>
      </c>
      <c r="M200" s="17">
        <v>-1.0000000000000009</v>
      </c>
      <c r="N200" s="17">
        <v>8.758391698176568E-2</v>
      </c>
      <c r="O200" s="17">
        <v>-1.0000000000000009</v>
      </c>
      <c r="P200" s="17">
        <v>-1.0000000000000009</v>
      </c>
      <c r="Q200" s="17">
        <v>2.6113613514265297</v>
      </c>
      <c r="R200" s="17">
        <v>-1.0000000000000009</v>
      </c>
      <c r="S200" s="17">
        <v>-0.34588953953988305</v>
      </c>
      <c r="T200" s="17">
        <v>-0.13940671632247031</v>
      </c>
      <c r="U200" s="17">
        <v>0.36215140593137712</v>
      </c>
      <c r="V200" s="17">
        <v>-0.56102653149789028</v>
      </c>
      <c r="W200" s="17">
        <v>3.2523732782987549E-2</v>
      </c>
      <c r="X200" s="17">
        <v>-0.57099868280094612</v>
      </c>
      <c r="Y200" s="17">
        <v>-1.0017772007189946E-2</v>
      </c>
      <c r="Z200" s="17">
        <v>44.618574188720721</v>
      </c>
      <c r="AA200" s="17">
        <v>1.9339235191707096</v>
      </c>
      <c r="AB200" s="17">
        <v>-0.88768470659422427</v>
      </c>
      <c r="AC200" s="17">
        <v>12.442390708092177</v>
      </c>
      <c r="AD200" s="17">
        <v>3.3998193082909709</v>
      </c>
      <c r="AE200" s="17">
        <v>5.9655539281607925E-2</v>
      </c>
      <c r="AF200" s="17">
        <v>56.232935729500348</v>
      </c>
      <c r="AG200" s="17">
        <v>6.9382172423075268</v>
      </c>
      <c r="AH200" s="17">
        <v>0.96219470481979319</v>
      </c>
      <c r="AI200" s="17">
        <v>0.93983044836064944</v>
      </c>
      <c r="AJ200" s="17">
        <v>0.33333333333333298</v>
      </c>
      <c r="AK200" s="17">
        <v>0.72914628097282908</v>
      </c>
      <c r="AL200" s="17">
        <v>1.1218264217005416</v>
      </c>
      <c r="AM200" s="17">
        <v>0.33333333333333298</v>
      </c>
      <c r="AN200" s="17">
        <v>-8.420938287880754E-2</v>
      </c>
      <c r="AO200" s="17">
        <v>-5.6009719004881699E-3</v>
      </c>
      <c r="AP200" s="17">
        <v>0.33333333333333298</v>
      </c>
      <c r="AQ200" s="17">
        <v>10.280279490803519</v>
      </c>
      <c r="AR200" s="17">
        <v>2.2185535782800536</v>
      </c>
      <c r="AS200" s="17">
        <v>0.80307282592565632</v>
      </c>
      <c r="AT200" s="17">
        <v>8.9071640208503631</v>
      </c>
      <c r="AU200" s="17">
        <v>-1.0000000000000009</v>
      </c>
      <c r="AV200" s="17">
        <v>-1.0000000000000009</v>
      </c>
      <c r="AW200" s="17">
        <v>-1.0000000000000009</v>
      </c>
      <c r="AX200" s="17">
        <v>-1.0000000000000009</v>
      </c>
      <c r="AY200" s="17">
        <v>1.6631784855148067E-2</v>
      </c>
      <c r="AZ200" s="17">
        <v>0.6532154112064249</v>
      </c>
      <c r="BA200" s="17">
        <v>0.51605608785697821</v>
      </c>
      <c r="BB200" s="17">
        <v>-0.20333757483743828</v>
      </c>
      <c r="BC200" s="17">
        <v>-2.8977254717212686E-2</v>
      </c>
      <c r="BD200" s="17">
        <v>-1.8173623149038329</v>
      </c>
      <c r="BE200" s="17">
        <v>1.8558490713545703</v>
      </c>
      <c r="BF200" s="17">
        <v>-1.0000000000000009</v>
      </c>
      <c r="CU200" t="e">
        <v>#N/A</v>
      </c>
      <c r="CV200" t="e">
        <v>#N/A</v>
      </c>
    </row>
    <row r="201" spans="1:100" x14ac:dyDescent="0.25">
      <c r="A201">
        <v>453</v>
      </c>
      <c r="B201" t="s">
        <v>259</v>
      </c>
      <c r="C201" s="48">
        <v>2</v>
      </c>
      <c r="D201" s="22">
        <v>1511.3075097656249</v>
      </c>
      <c r="E201" s="17">
        <v>56.595445328628998</v>
      </c>
      <c r="F201" s="17">
        <v>-46.890997437815315</v>
      </c>
      <c r="G201" s="17">
        <v>0.13004415805687525</v>
      </c>
      <c r="H201" s="17">
        <v>3.7234461857690033</v>
      </c>
      <c r="I201" s="17">
        <v>37.514253238122642</v>
      </c>
      <c r="J201" s="17">
        <v>7.6140581964386476</v>
      </c>
      <c r="K201" s="17">
        <v>-1.0000000000000007</v>
      </c>
      <c r="L201" s="17">
        <v>-1.0000000000000007</v>
      </c>
      <c r="M201" s="17">
        <v>-1.0000000000000007</v>
      </c>
      <c r="N201" s="17">
        <v>0.19019136409365833</v>
      </c>
      <c r="O201" s="17">
        <v>-1.0000000000000007</v>
      </c>
      <c r="P201" s="17">
        <v>-1.0000000000000007</v>
      </c>
      <c r="Q201" s="17">
        <v>3.1610310517002969</v>
      </c>
      <c r="R201" s="17">
        <v>-1.0000000000000007</v>
      </c>
      <c r="S201" s="17">
        <v>6.5654140197712874E-2</v>
      </c>
      <c r="T201" s="17">
        <v>2.3738501380440813E-2</v>
      </c>
      <c r="U201" s="17">
        <v>-0.25471504862773631</v>
      </c>
      <c r="V201" s="17">
        <v>-0.50144605196937941</v>
      </c>
      <c r="W201" s="17">
        <v>0.1217937415455248</v>
      </c>
      <c r="X201" s="17">
        <v>-2.6191192686953344</v>
      </c>
      <c r="Y201" s="17">
        <v>-6.1303165324457509E-3</v>
      </c>
      <c r="Z201" s="17">
        <v>23.160077640840591</v>
      </c>
      <c r="AA201" s="17">
        <v>-0.21209094559761277</v>
      </c>
      <c r="AB201" s="17">
        <v>-1.872590241970018E-2</v>
      </c>
      <c r="AC201" s="17">
        <v>4.9976710424145772</v>
      </c>
      <c r="AD201" s="17">
        <v>-0.29406554551343034</v>
      </c>
      <c r="AE201" s="17">
        <v>-0.29638177616201078</v>
      </c>
      <c r="AF201" s="17">
        <v>32.367053830213237</v>
      </c>
      <c r="AG201" s="17">
        <v>-35.587479393457414</v>
      </c>
      <c r="AH201" s="17">
        <v>-3.329135444989359E-2</v>
      </c>
      <c r="AI201" s="17">
        <v>2.343021280727664E-3</v>
      </c>
      <c r="AJ201" s="17">
        <v>0.33333333333333298</v>
      </c>
      <c r="AK201" s="17">
        <v>0.33514866349693401</v>
      </c>
      <c r="AL201" s="17">
        <v>0.45845558813897613</v>
      </c>
      <c r="AM201" s="17">
        <v>0.33333333333333298</v>
      </c>
      <c r="AN201" s="17">
        <v>2.5281980933542447E-2</v>
      </c>
      <c r="AO201" s="17">
        <v>6.657567328197822E-2</v>
      </c>
      <c r="AP201" s="17">
        <v>0.33333333333333298</v>
      </c>
      <c r="AQ201" s="17">
        <v>3.4533720004678914</v>
      </c>
      <c r="AR201" s="17">
        <v>2.2444243630026963</v>
      </c>
      <c r="AS201" s="17">
        <v>-0.28301216163467657</v>
      </c>
      <c r="AT201" s="17">
        <v>3.3003006363747041</v>
      </c>
      <c r="AU201" s="17">
        <v>-1.0000000000000007</v>
      </c>
      <c r="AV201" s="17">
        <v>-1.0000000000000007</v>
      </c>
      <c r="AW201" s="17">
        <v>-1.0000000000000007</v>
      </c>
      <c r="AX201" s="17">
        <v>-1.0000000000000007</v>
      </c>
      <c r="AY201" s="17">
        <v>-3.5685222804985192E-2</v>
      </c>
      <c r="AZ201" s="17">
        <v>0.62910529570075968</v>
      </c>
      <c r="BA201" s="17">
        <v>-4.0728859983404475E-2</v>
      </c>
      <c r="BB201" s="17">
        <v>0.34759327877526847</v>
      </c>
      <c r="BC201" s="17">
        <v>-2.4344540656975527E-2</v>
      </c>
      <c r="BD201" s="17">
        <v>10.445022047315744</v>
      </c>
      <c r="BE201" s="17">
        <v>0.48056113804963552</v>
      </c>
      <c r="BF201" s="17">
        <v>-1.0000000000000007</v>
      </c>
      <c r="BG201" s="22">
        <v>158.8682776143404</v>
      </c>
    </row>
    <row r="202" spans="1:100" x14ac:dyDescent="0.25">
      <c r="A202">
        <v>456</v>
      </c>
      <c r="B202" t="s">
        <v>260</v>
      </c>
      <c r="C202" s="48">
        <v>2</v>
      </c>
      <c r="D202" s="22">
        <v>1634.4146289062501</v>
      </c>
      <c r="E202" s="17">
        <v>111.69314185732762</v>
      </c>
      <c r="F202" s="17">
        <v>41.99501001323469</v>
      </c>
      <c r="G202" s="17">
        <v>0.74785366603604209</v>
      </c>
      <c r="H202" s="17">
        <v>9.3589467220617504</v>
      </c>
      <c r="I202" s="17">
        <v>80.780788625727183</v>
      </c>
      <c r="J202" s="17">
        <v>18.300168509918898</v>
      </c>
      <c r="K202" s="17">
        <v>-0.99999999999999933</v>
      </c>
      <c r="L202" s="17">
        <v>-0.99999999999999933</v>
      </c>
      <c r="M202" s="17">
        <v>-0.99999999999999933</v>
      </c>
      <c r="N202" s="17">
        <v>0.34414928983477922</v>
      </c>
      <c r="O202" s="17">
        <v>-0.99999999999999933</v>
      </c>
      <c r="P202" s="17">
        <v>-0.99999999999999933</v>
      </c>
      <c r="Q202" s="17">
        <v>4.8149027388478762</v>
      </c>
      <c r="R202" s="17">
        <v>-0.99999999999999933</v>
      </c>
      <c r="S202" s="17">
        <v>2.222639826177693</v>
      </c>
      <c r="T202" s="17">
        <v>0.2658463672754916</v>
      </c>
      <c r="U202" s="17">
        <v>0.47077155263465931</v>
      </c>
      <c r="V202" s="17">
        <v>0.44917596813190613</v>
      </c>
      <c r="W202" s="17">
        <v>4.9388677663764593</v>
      </c>
      <c r="X202" s="17">
        <v>3.3159573492691479</v>
      </c>
      <c r="Y202" s="17">
        <v>0.21169196292792014</v>
      </c>
      <c r="Z202" s="17">
        <v>43.159482657757216</v>
      </c>
      <c r="AA202" s="17">
        <v>1.2608421620601442</v>
      </c>
      <c r="AB202" s="17">
        <v>2.1043769814161779</v>
      </c>
      <c r="AC202" s="17">
        <v>29.373090362682142</v>
      </c>
      <c r="AD202" s="17">
        <v>1.5664345267023412</v>
      </c>
      <c r="AE202" s="17">
        <v>1.261689051555031</v>
      </c>
      <c r="AF202" s="17">
        <v>71.844487760075722</v>
      </c>
      <c r="AG202" s="17">
        <v>31.86171400974607</v>
      </c>
      <c r="AH202" s="17">
        <v>0.43335535697777128</v>
      </c>
      <c r="AI202" s="17">
        <v>0.55444449747784197</v>
      </c>
      <c r="AJ202" s="17">
        <v>0.33333333333333298</v>
      </c>
      <c r="AK202" s="17">
        <v>0.95805203070907718</v>
      </c>
      <c r="AL202" s="17">
        <v>1.0025048366830829</v>
      </c>
      <c r="AM202" s="17">
        <v>0.33333333333333298</v>
      </c>
      <c r="AN202" s="17">
        <v>0.58682599443452654</v>
      </c>
      <c r="AO202" s="17">
        <v>0.68019239830654632</v>
      </c>
      <c r="AP202" s="17">
        <v>0.33333333333333298</v>
      </c>
      <c r="AQ202" s="17">
        <v>10.454074074983914</v>
      </c>
      <c r="AR202" s="17">
        <v>2.2444243630026963</v>
      </c>
      <c r="AS202" s="17">
        <v>8.6284650181091163</v>
      </c>
      <c r="AT202" s="17">
        <v>9.5351247976402647</v>
      </c>
      <c r="AU202" s="17">
        <v>-0.99999999999999933</v>
      </c>
      <c r="AV202" s="17">
        <v>-0.99999999999999933</v>
      </c>
      <c r="AW202" s="17">
        <v>-0.99999999999999933</v>
      </c>
      <c r="AX202" s="17">
        <v>-0.99999999999999933</v>
      </c>
      <c r="AY202" s="17">
        <v>5.8161688411911779E-2</v>
      </c>
      <c r="AZ202" s="17">
        <v>-1.8115276926064683E-2</v>
      </c>
      <c r="BA202" s="17">
        <v>0.58146831149502931</v>
      </c>
      <c r="BB202" s="17">
        <v>-1.284710231975339E-2</v>
      </c>
      <c r="BC202" s="17">
        <v>0.32066039189547757</v>
      </c>
      <c r="BD202" s="17">
        <v>0.83407271685355688</v>
      </c>
      <c r="BE202" s="17">
        <v>9.7654063061685257</v>
      </c>
      <c r="BF202" s="17">
        <v>-0.99999999999999933</v>
      </c>
      <c r="BG202" s="22">
        <v>2524.1341562765983</v>
      </c>
    </row>
    <row r="203" spans="1:100" x14ac:dyDescent="0.25">
      <c r="A203">
        <v>457</v>
      </c>
      <c r="B203" t="s">
        <v>2901</v>
      </c>
      <c r="C203" s="48">
        <v>2</v>
      </c>
      <c r="D203" s="22">
        <v>1503.428251953125</v>
      </c>
      <c r="E203" s="17">
        <v>98.276671601340908</v>
      </c>
      <c r="F203" s="17">
        <v>20.3509749578078</v>
      </c>
      <c r="G203" s="17">
        <v>0.59741501959733134</v>
      </c>
      <c r="H203" s="17">
        <v>7.9866838129692308</v>
      </c>
      <c r="I203" s="17">
        <v>70.245245006312217</v>
      </c>
      <c r="J203" s="17">
        <v>15.698065514590883</v>
      </c>
      <c r="K203" s="17">
        <v>-0.99999999999999967</v>
      </c>
      <c r="L203" s="17">
        <v>-0.99999999999999967</v>
      </c>
      <c r="M203" s="17">
        <v>-0.99999999999999967</v>
      </c>
      <c r="N203" s="17">
        <v>0.30666002873103654</v>
      </c>
      <c r="O203" s="17">
        <v>-0.99999999999999967</v>
      </c>
      <c r="P203" s="17">
        <v>-0.99999999999999967</v>
      </c>
      <c r="Q203" s="17">
        <v>4.4121795453968318</v>
      </c>
      <c r="R203" s="17">
        <v>-0.99999999999999967</v>
      </c>
      <c r="S203" s="17">
        <v>1.6974067198632388</v>
      </c>
      <c r="T203" s="17">
        <v>0.2068923059232268</v>
      </c>
      <c r="U203" s="17">
        <v>0.29411317995869873</v>
      </c>
      <c r="V203" s="17">
        <v>0.21769638076418832</v>
      </c>
      <c r="W203" s="17">
        <v>3.7658944036630526</v>
      </c>
      <c r="X203" s="17">
        <v>1.8707466793376542</v>
      </c>
      <c r="Y203" s="17">
        <v>0.15865152171911143</v>
      </c>
      <c r="Z203" s="17">
        <v>38.289561781715996</v>
      </c>
      <c r="AA203" s="17">
        <v>0.90217810760815453</v>
      </c>
      <c r="AB203" s="17">
        <v>1.5873944488243303</v>
      </c>
      <c r="AC203" s="17">
        <v>23.43759561623239</v>
      </c>
      <c r="AD203" s="17">
        <v>1.1133966421304797</v>
      </c>
      <c r="AE203" s="17">
        <v>0.88229368235119954</v>
      </c>
      <c r="AF203" s="17">
        <v>62.23160280350038</v>
      </c>
      <c r="AG203" s="17">
        <v>15.437613655332425</v>
      </c>
      <c r="AH203" s="17">
        <v>0.31972534849525236</v>
      </c>
      <c r="AI203" s="17">
        <v>0.42000597281417051</v>
      </c>
      <c r="AJ203" s="17">
        <v>0.33333333333333298</v>
      </c>
      <c r="AK203" s="17">
        <v>0.80637301279944995</v>
      </c>
      <c r="AL203" s="17">
        <v>0.87002705592718499</v>
      </c>
      <c r="AM203" s="17">
        <v>0.33333333333333298</v>
      </c>
      <c r="AN203" s="17">
        <v>0.45008818089201008</v>
      </c>
      <c r="AO203" s="17">
        <v>0.53077470830239148</v>
      </c>
      <c r="AP203" s="17">
        <v>0.33333333333333298</v>
      </c>
      <c r="AQ203" s="17">
        <v>8.7493801027985931</v>
      </c>
      <c r="AR203" s="17">
        <v>2.2444243630026963</v>
      </c>
      <c r="AS203" s="17">
        <v>6.458491025518307</v>
      </c>
      <c r="AT203" s="17">
        <v>8.0169246153993186</v>
      </c>
      <c r="AU203" s="17">
        <v>-0.99999999999999967</v>
      </c>
      <c r="AV203" s="17">
        <v>-0.99999999999999967</v>
      </c>
      <c r="AW203" s="17">
        <v>-0.99999999999999967</v>
      </c>
      <c r="AX203" s="17">
        <v>-0.99999999999999967</v>
      </c>
      <c r="AY203" s="17">
        <v>3.5309656978947938E-2</v>
      </c>
      <c r="AZ203" s="17">
        <v>0.13948506045260528</v>
      </c>
      <c r="BA203" s="17">
        <v>0.42996125456840395</v>
      </c>
      <c r="BB203" s="17">
        <v>7.4921315539585656E-2</v>
      </c>
      <c r="BC203" s="17">
        <v>0.23665055650521363</v>
      </c>
      <c r="BD203" s="17">
        <v>3.1743704778820603</v>
      </c>
      <c r="BE203" s="17">
        <v>7.504515980842049</v>
      </c>
      <c r="BF203" s="17">
        <v>-0.99999999999999967</v>
      </c>
      <c r="BG203" s="22">
        <v>135.38065397670414</v>
      </c>
    </row>
    <row r="204" spans="1:100" x14ac:dyDescent="0.25">
      <c r="A204">
        <v>461</v>
      </c>
      <c r="B204" t="s">
        <v>261</v>
      </c>
      <c r="C204" s="48">
        <v>2</v>
      </c>
      <c r="D204" s="22">
        <v>1564.162568359375</v>
      </c>
      <c r="E204" s="17">
        <v>95.365804821912775</v>
      </c>
      <c r="F204" s="17">
        <v>15.655037694613936</v>
      </c>
      <c r="G204" s="17">
        <v>0.56477552128627784</v>
      </c>
      <c r="H204" s="17">
        <v>7.6889546458705746</v>
      </c>
      <c r="I204" s="17">
        <v>67.959430381464344</v>
      </c>
      <c r="J204" s="17">
        <v>15.133507548059344</v>
      </c>
      <c r="K204" s="17">
        <v>-0.99999999999999978</v>
      </c>
      <c r="L204" s="17">
        <v>-0.99999999999999978</v>
      </c>
      <c r="M204" s="17">
        <v>-0.99999999999999978</v>
      </c>
      <c r="N204" s="17">
        <v>0.2985262765108132</v>
      </c>
      <c r="O204" s="17">
        <v>-0.99999999999999978</v>
      </c>
      <c r="P204" s="17">
        <v>-0.99999999999999978</v>
      </c>
      <c r="Q204" s="17">
        <v>4.3248038390631356</v>
      </c>
      <c r="R204" s="17">
        <v>-0.99999999999999978</v>
      </c>
      <c r="S204" s="17">
        <v>1.5834509944410198</v>
      </c>
      <c r="T204" s="17">
        <v>0.19410150361618178</v>
      </c>
      <c r="U204" s="17">
        <v>0.25578499240125763</v>
      </c>
      <c r="V204" s="17">
        <v>0.16747406236537132</v>
      </c>
      <c r="W204" s="17">
        <v>3.5114035331486564</v>
      </c>
      <c r="X204" s="17">
        <v>1.5571906062340379</v>
      </c>
      <c r="Y204" s="17">
        <v>0.14714375139389951</v>
      </c>
      <c r="Z204" s="17">
        <v>37.232973079468735</v>
      </c>
      <c r="AA204" s="17">
        <v>0.82436156859608212</v>
      </c>
      <c r="AB204" s="17">
        <v>1.475228785952255</v>
      </c>
      <c r="AC204" s="17">
        <v>22.149817672611096</v>
      </c>
      <c r="AD204" s="17">
        <v>1.0151045501822131</v>
      </c>
      <c r="AE204" s="17">
        <v>0.79997923187257891</v>
      </c>
      <c r="AF204" s="17">
        <v>60.145970223494949</v>
      </c>
      <c r="AG204" s="17">
        <v>11.874204860659072</v>
      </c>
      <c r="AH204" s="17">
        <v>0.2950719329152261</v>
      </c>
      <c r="AI204" s="17">
        <v>0.39083789597636059</v>
      </c>
      <c r="AJ204" s="17">
        <v>0.33333333333333298</v>
      </c>
      <c r="AK204" s="17">
        <v>0.77346440077667111</v>
      </c>
      <c r="AL204" s="17">
        <v>0.84128438638318692</v>
      </c>
      <c r="AM204" s="17">
        <v>0.33333333333333298</v>
      </c>
      <c r="AN204" s="17">
        <v>0.42042124530178338</v>
      </c>
      <c r="AO204" s="17">
        <v>0.49835671893608186</v>
      </c>
      <c r="AP204" s="17">
        <v>0.33333333333333298</v>
      </c>
      <c r="AQ204" s="17">
        <v>8.3795259639641682</v>
      </c>
      <c r="AR204" s="17">
        <v>2.2444243630026963</v>
      </c>
      <c r="AS204" s="17">
        <v>5.9876887141251842</v>
      </c>
      <c r="AT204" s="17">
        <v>7.687532577800237</v>
      </c>
      <c r="AU204" s="17">
        <v>-0.99999999999999978</v>
      </c>
      <c r="AV204" s="17">
        <v>-0.99999999999999978</v>
      </c>
      <c r="AW204" s="17">
        <v>-0.99999999999999978</v>
      </c>
      <c r="AX204" s="17">
        <v>-0.99999999999999978</v>
      </c>
      <c r="AY204" s="17">
        <v>3.0351630175215444E-2</v>
      </c>
      <c r="AZ204" s="17">
        <v>0.17367837491976412</v>
      </c>
      <c r="BA204" s="17">
        <v>0.39708995157722793</v>
      </c>
      <c r="BB204" s="17">
        <v>9.3963743760653376E-2</v>
      </c>
      <c r="BC204" s="17">
        <v>0.21842359857090704</v>
      </c>
      <c r="BD204" s="17">
        <v>3.682126607219292</v>
      </c>
      <c r="BE204" s="17">
        <v>7.0139882627198649</v>
      </c>
      <c r="BF204" s="17">
        <v>-0.99999999999999978</v>
      </c>
      <c r="BG204" s="22">
        <v>2040.9002813018876</v>
      </c>
    </row>
    <row r="205" spans="1:100" x14ac:dyDescent="0.25">
      <c r="A205">
        <v>467</v>
      </c>
      <c r="B205" t="s">
        <v>262</v>
      </c>
      <c r="C205" s="48">
        <v>3</v>
      </c>
      <c r="D205" s="22">
        <v>1515.2833285260967</v>
      </c>
      <c r="E205" s="17">
        <v>70.335473916901776</v>
      </c>
      <c r="F205" s="17">
        <v>-18.914767341456376</v>
      </c>
      <c r="G205" s="17">
        <v>0.38411382428969931</v>
      </c>
      <c r="H205" s="17">
        <v>7.7503041751926567</v>
      </c>
      <c r="I205" s="17">
        <v>58.219816613840209</v>
      </c>
      <c r="J205" s="17">
        <v>-0.35084869247993899</v>
      </c>
      <c r="K205" s="17">
        <v>-0.99999999999999978</v>
      </c>
      <c r="L205" s="17">
        <v>-0.99999999999999978</v>
      </c>
      <c r="M205" s="17">
        <v>-0.99999999999999978</v>
      </c>
      <c r="N205" s="17">
        <v>0.31924372187482336</v>
      </c>
      <c r="O205" s="17">
        <v>-0.99999999999999978</v>
      </c>
      <c r="P205" s="17">
        <v>-0.99999999999999978</v>
      </c>
      <c r="Q205" s="17">
        <v>5.2674579666351926</v>
      </c>
      <c r="R205" s="17">
        <v>-0.99999999999999978</v>
      </c>
      <c r="S205" s="17">
        <v>1.2615623295382663</v>
      </c>
      <c r="T205" s="17">
        <v>0.21849910430032987</v>
      </c>
      <c r="U205" s="17">
        <v>-2.0139225259535765E-2</v>
      </c>
      <c r="V205" s="17">
        <v>-0.21341997575790816</v>
      </c>
      <c r="W205" s="17">
        <v>2.4828462085574587</v>
      </c>
      <c r="X205" s="17">
        <v>-2.1346036072865804</v>
      </c>
      <c r="Y205" s="17">
        <v>0.20663446708765004</v>
      </c>
      <c r="Z205" s="17">
        <v>27.854275015533787</v>
      </c>
      <c r="AA205" s="17">
        <v>-0.77600372194346301</v>
      </c>
      <c r="AB205" s="17">
        <v>2.0115740762285763</v>
      </c>
      <c r="AC205" s="17">
        <v>17.405000236034407</v>
      </c>
      <c r="AD205" s="17">
        <v>-7.141468648582576E-2</v>
      </c>
      <c r="AE205" s="17">
        <v>1.6599587206005</v>
      </c>
      <c r="AF205" s="17">
        <v>48.93080804839726</v>
      </c>
      <c r="AG205" s="17">
        <v>7.958860448418192</v>
      </c>
      <c r="AH205" s="17">
        <v>-0.18654601035857443</v>
      </c>
      <c r="AI205" s="17">
        <v>0.26296137788913287</v>
      </c>
      <c r="AJ205" s="17">
        <v>0.33333333333333298</v>
      </c>
      <c r="AK205" s="17">
        <v>7.1000485778159976E-3</v>
      </c>
      <c r="AL205" s="17">
        <v>1.062894735290022</v>
      </c>
      <c r="AM205" s="17">
        <v>0.33333333333333298</v>
      </c>
      <c r="AN205" s="17">
        <v>0.49910782610404836</v>
      </c>
      <c r="AO205" s="17">
        <v>0.53194559990943946</v>
      </c>
      <c r="AP205" s="17">
        <v>0.33333333333333298</v>
      </c>
      <c r="AQ205" s="17">
        <v>9.2890085654429733</v>
      </c>
      <c r="AR205" s="17">
        <v>2.4036241291246392</v>
      </c>
      <c r="AS205" s="17">
        <v>-2.8254733073827381</v>
      </c>
      <c r="AT205" s="17">
        <v>7.1000485778158262E-2</v>
      </c>
      <c r="AU205" s="17">
        <v>-0.99999999999999978</v>
      </c>
      <c r="AV205" s="17">
        <v>-0.99999999999999978</v>
      </c>
      <c r="AW205" s="17">
        <v>-0.99999999999999978</v>
      </c>
      <c r="AX205" s="17">
        <v>-0.99999999999999978</v>
      </c>
      <c r="AY205" s="17">
        <v>-1.4686308691081229E-2</v>
      </c>
      <c r="AZ205" s="17">
        <v>0.8396733066199944</v>
      </c>
      <c r="BA205" s="17">
        <v>0.31669104245131141</v>
      </c>
      <c r="BB205" s="17">
        <v>8.9703206047146544E-2</v>
      </c>
      <c r="BC205" s="17">
        <v>0.12491712706661397</v>
      </c>
      <c r="BD205" s="17">
        <v>6.4409466842786367</v>
      </c>
      <c r="BE205" s="17">
        <v>4.7063833889219033</v>
      </c>
      <c r="BF205" s="17">
        <v>-0.99999999999999978</v>
      </c>
      <c r="CU205" t="e">
        <v>#N/A</v>
      </c>
      <c r="CV205" t="e">
        <v>#N/A</v>
      </c>
    </row>
    <row r="206" spans="1:100" x14ac:dyDescent="0.25">
      <c r="A206">
        <v>468</v>
      </c>
      <c r="B206" t="s">
        <v>263</v>
      </c>
      <c r="C206" s="48">
        <v>3</v>
      </c>
      <c r="D206" s="22">
        <v>1438.5691282102682</v>
      </c>
      <c r="E206" s="17">
        <v>67.083991489711337</v>
      </c>
      <c r="F206" s="17">
        <v>-25.489212124336255</v>
      </c>
      <c r="G206" s="17">
        <v>0.15850951556459647</v>
      </c>
      <c r="H206" s="17">
        <v>6.2793650701350785</v>
      </c>
      <c r="I206" s="17">
        <v>35.508027791535653</v>
      </c>
      <c r="J206" s="17">
        <v>21.029097153215854</v>
      </c>
      <c r="K206" s="17">
        <v>-1.0000000000000016</v>
      </c>
      <c r="L206" s="17">
        <v>-1.0000000000000016</v>
      </c>
      <c r="M206" s="17">
        <v>-1.0000000000000016</v>
      </c>
      <c r="N206" s="17">
        <v>0.26086169810227944</v>
      </c>
      <c r="O206" s="17">
        <v>-1.0000000000000016</v>
      </c>
      <c r="P206" s="17">
        <v>-1.0000000000000016</v>
      </c>
      <c r="Q206" s="17">
        <v>4.3930738727076646</v>
      </c>
      <c r="R206" s="17">
        <v>-1.0000000000000016</v>
      </c>
      <c r="S206" s="17">
        <v>0.89983307467018792</v>
      </c>
      <c r="T206" s="17">
        <v>6.2241581549099777E-2</v>
      </c>
      <c r="U206" s="17">
        <v>4.3312524043516598E-2</v>
      </c>
      <c r="V206" s="17">
        <v>6.364948048647899E-2</v>
      </c>
      <c r="W206" s="17">
        <v>1.8862911974274095</v>
      </c>
      <c r="X206" s="17">
        <v>0.16672268083959368</v>
      </c>
      <c r="Y206" s="17">
        <v>2.2257728229145507E-3</v>
      </c>
      <c r="Z206" s="17">
        <v>42.997564674423444</v>
      </c>
      <c r="AA206" s="17">
        <v>0.19301431934958141</v>
      </c>
      <c r="AB206" s="17">
        <v>0.10499484275890578</v>
      </c>
      <c r="AC206" s="17">
        <v>-10.910790011635969</v>
      </c>
      <c r="AD206" s="17">
        <v>0.11030336647228026</v>
      </c>
      <c r="AE206" s="17">
        <v>-0.46469040754605456</v>
      </c>
      <c r="AF206" s="17">
        <v>31.727079098000342</v>
      </c>
      <c r="AG206" s="17">
        <v>-30.79575690346757</v>
      </c>
      <c r="AH206" s="17">
        <v>1.307405029293365E-2</v>
      </c>
      <c r="AI206" s="17">
        <v>-4.8687929051053895E-2</v>
      </c>
      <c r="AJ206" s="17">
        <v>0.33333333333333298</v>
      </c>
      <c r="AK206" s="17">
        <v>0.83440178921597452</v>
      </c>
      <c r="AL206" s="17">
        <v>0.82456350966537661</v>
      </c>
      <c r="AM206" s="17">
        <v>0.33333333333333298</v>
      </c>
      <c r="AN206" s="17">
        <v>6.7401071616308691E-2</v>
      </c>
      <c r="AO206" s="17">
        <v>-1.9685841907257334E-2</v>
      </c>
      <c r="AP206" s="17">
        <v>0.33333333333333298</v>
      </c>
      <c r="AQ206" s="17">
        <v>3.7809486935353278</v>
      </c>
      <c r="AR206" s="17">
        <v>-6.5793551447805826E-2</v>
      </c>
      <c r="AS206" s="17">
        <v>12.750872812503921</v>
      </c>
      <c r="AT206" s="17">
        <v>8.3440178921597408</v>
      </c>
      <c r="AU206" s="17">
        <v>-1.0000000000000016</v>
      </c>
      <c r="AV206" s="17">
        <v>-1.0000000000000016</v>
      </c>
      <c r="AW206" s="17">
        <v>-1.0000000000000016</v>
      </c>
      <c r="AX206" s="17">
        <v>-1.0000000000000016</v>
      </c>
      <c r="AY206" s="17">
        <v>0.12451952012119276</v>
      </c>
      <c r="AZ206" s="17">
        <v>3.9980432612637881E-2</v>
      </c>
      <c r="BA206" s="17">
        <v>0.21760924372444793</v>
      </c>
      <c r="BB206" s="17">
        <v>0.50117425283651573</v>
      </c>
      <c r="BC206" s="17">
        <v>0.12717821024809875</v>
      </c>
      <c r="BD206" s="17">
        <v>12.729258483976084</v>
      </c>
      <c r="BE206" s="17">
        <v>4.2675014748247078</v>
      </c>
      <c r="BF206" s="17">
        <v>-1.0000000000000016</v>
      </c>
      <c r="CU206" t="e">
        <v>#N/A</v>
      </c>
      <c r="CV206" t="e">
        <v>#N/A</v>
      </c>
    </row>
    <row r="207" spans="1:100" x14ac:dyDescent="0.25">
      <c r="A207">
        <v>469</v>
      </c>
      <c r="B207" t="s">
        <v>264</v>
      </c>
      <c r="C207" s="48">
        <v>2</v>
      </c>
      <c r="D207" s="22">
        <v>1645.2122460937499</v>
      </c>
      <c r="E207" s="17">
        <v>163.50245853534705</v>
      </c>
      <c r="F207" s="17">
        <v>125.57605964708982</v>
      </c>
      <c r="G207" s="17">
        <v>1.3287906282357584</v>
      </c>
      <c r="H207" s="17">
        <v>14.658105313417032</v>
      </c>
      <c r="I207" s="17">
        <v>121.46505992352192</v>
      </c>
      <c r="J207" s="17">
        <v>28.348502799156826</v>
      </c>
      <c r="K207" s="17">
        <v>-0.99999999999999811</v>
      </c>
      <c r="L207" s="17">
        <v>-0.99999999999999811</v>
      </c>
      <c r="M207" s="17">
        <v>-0.99999999999999811</v>
      </c>
      <c r="N207" s="17">
        <v>0.48891858932188303</v>
      </c>
      <c r="O207" s="17">
        <v>-0.99999999999999811</v>
      </c>
      <c r="P207" s="17">
        <v>-0.99999999999999811</v>
      </c>
      <c r="Q207" s="17">
        <v>6.3700668815014287</v>
      </c>
      <c r="R207" s="17">
        <v>-0.99999999999999811</v>
      </c>
      <c r="S207" s="17">
        <v>4.2508907607096615</v>
      </c>
      <c r="T207" s="17">
        <v>0.49350457959045979</v>
      </c>
      <c r="U207" s="17">
        <v>1.1529591473716849</v>
      </c>
      <c r="V207" s="17">
        <v>1.3430622897655655</v>
      </c>
      <c r="W207" s="17">
        <v>9.4684457585151129</v>
      </c>
      <c r="X207" s="17">
        <v>8.8968125098522695</v>
      </c>
      <c r="Y207" s="17">
        <v>0.41651401842368918</v>
      </c>
      <c r="Z207" s="17">
        <v>61.965268982303542</v>
      </c>
      <c r="AA207" s="17">
        <v>2.6458666300146576</v>
      </c>
      <c r="AB207" s="17">
        <v>4.1007673312627579</v>
      </c>
      <c r="AC207" s="17">
        <v>52.293718597393649</v>
      </c>
      <c r="AD207" s="17">
        <v>3.3158949124137087</v>
      </c>
      <c r="AE207" s="17">
        <v>2.7267699897015159</v>
      </c>
      <c r="AF207" s="17">
        <v>108.96580144407892</v>
      </c>
      <c r="AG207" s="17">
        <v>95.285356754654259</v>
      </c>
      <c r="AH207" s="17">
        <v>0.87215132799480644</v>
      </c>
      <c r="AI207" s="17">
        <v>1.0735950613094789</v>
      </c>
      <c r="AJ207" s="17">
        <v>0.33333333333333298</v>
      </c>
      <c r="AK207" s="17">
        <v>1.5437788368177321</v>
      </c>
      <c r="AL207" s="17">
        <v>1.5140837516306165</v>
      </c>
      <c r="AM207" s="17">
        <v>0.33333333333333298</v>
      </c>
      <c r="AN207" s="17">
        <v>1.1148555393532473</v>
      </c>
      <c r="AO207" s="17">
        <v>1.2571868142013758</v>
      </c>
      <c r="AP207" s="17">
        <v>0.33333333333333298</v>
      </c>
      <c r="AQ207" s="17">
        <v>17.036955276889493</v>
      </c>
      <c r="AR207" s="17">
        <v>2.2444243630026963</v>
      </c>
      <c r="AS207" s="17">
        <v>17.008081088516093</v>
      </c>
      <c r="AT207" s="17">
        <v>15.397837755785851</v>
      </c>
      <c r="AU207" s="17">
        <v>-0.99999999999999811</v>
      </c>
      <c r="AV207" s="17">
        <v>-0.99999999999999811</v>
      </c>
      <c r="AW207" s="17">
        <v>-0.99999999999999811</v>
      </c>
      <c r="AX207" s="17">
        <v>-0.99999999999999811</v>
      </c>
      <c r="AY207" s="17">
        <v>0.14640756163018065</v>
      </c>
      <c r="AZ207" s="17">
        <v>-0.62670797172749726</v>
      </c>
      <c r="BA207" s="17">
        <v>1.1665310695452438</v>
      </c>
      <c r="BB207" s="17">
        <v>-0.35177542463121736</v>
      </c>
      <c r="BC207" s="17">
        <v>0.6450744950654449</v>
      </c>
      <c r="BD207" s="17">
        <v>-8.2032691106574198</v>
      </c>
      <c r="BE207" s="17">
        <v>18.496106751529091</v>
      </c>
      <c r="BF207" s="17">
        <v>-0.99999999999999811</v>
      </c>
      <c r="BG207" s="22">
        <v>2978.5225610345806</v>
      </c>
    </row>
    <row r="208" spans="1:100" x14ac:dyDescent="0.25">
      <c r="A208">
        <v>470</v>
      </c>
      <c r="B208" t="s">
        <v>96</v>
      </c>
      <c r="C208" s="48">
        <v>2</v>
      </c>
      <c r="D208" s="22">
        <v>1549.1559179687501</v>
      </c>
      <c r="E208" s="17">
        <v>141.28883665061505</v>
      </c>
      <c r="F208" s="17">
        <v>89.74007584452464</v>
      </c>
      <c r="G208" s="17">
        <v>1.0797096743724106</v>
      </c>
      <c r="H208" s="17">
        <v>12.386052470351141</v>
      </c>
      <c r="I208" s="17">
        <v>104.02138227609046</v>
      </c>
      <c r="J208" s="17">
        <v>24.040206284464187</v>
      </c>
      <c r="K208" s="17">
        <v>-0.99999999999999867</v>
      </c>
      <c r="L208" s="17">
        <v>-0.99999999999999867</v>
      </c>
      <c r="M208" s="17">
        <v>-0.99999999999999867</v>
      </c>
      <c r="N208" s="17">
        <v>0.42684769772318332</v>
      </c>
      <c r="O208" s="17">
        <v>-0.99999999999999867</v>
      </c>
      <c r="P208" s="17">
        <v>-0.99999999999999867</v>
      </c>
      <c r="Q208" s="17">
        <v>5.7032789281243907</v>
      </c>
      <c r="R208" s="17">
        <v>-0.99999999999999867</v>
      </c>
      <c r="S208" s="17">
        <v>3.3812633995334753</v>
      </c>
      <c r="T208" s="17">
        <v>0.39589446288602037</v>
      </c>
      <c r="U208" s="17">
        <v>0.86046624733750576</v>
      </c>
      <c r="V208" s="17">
        <v>0.95980201864277914</v>
      </c>
      <c r="W208" s="17">
        <v>7.5263562026908852</v>
      </c>
      <c r="X208" s="17">
        <v>6.5039802109610463</v>
      </c>
      <c r="Y208" s="17">
        <v>0.32869507028521827</v>
      </c>
      <c r="Z208" s="17">
        <v>53.902151121577774</v>
      </c>
      <c r="AA208" s="17">
        <v>2.052027301396441</v>
      </c>
      <c r="AB208" s="17">
        <v>3.244800427830612</v>
      </c>
      <c r="AC208" s="17">
        <v>42.46633229676705</v>
      </c>
      <c r="AD208" s="17">
        <v>2.5658010296469209</v>
      </c>
      <c r="AE208" s="17">
        <v>2.0986058663881155</v>
      </c>
      <c r="AF208" s="17">
        <v>93.049767824766235</v>
      </c>
      <c r="AG208" s="17">
        <v>68.092007974483209</v>
      </c>
      <c r="AH208" s="17">
        <v>0.6840143594010557</v>
      </c>
      <c r="AI208" s="17">
        <v>0.85100547577468189</v>
      </c>
      <c r="AJ208" s="17">
        <v>0.33333333333333298</v>
      </c>
      <c r="AK208" s="17">
        <v>1.292644202491056</v>
      </c>
      <c r="AL208" s="17">
        <v>1.2947405657038416</v>
      </c>
      <c r="AM208" s="17">
        <v>0.33333333333333298</v>
      </c>
      <c r="AN208" s="17">
        <v>0.88845902600629767</v>
      </c>
      <c r="AO208" s="17">
        <v>1.0097962557822311</v>
      </c>
      <c r="AP208" s="17">
        <v>0.33333333333333298</v>
      </c>
      <c r="AQ208" s="17">
        <v>14.214497014411004</v>
      </c>
      <c r="AR208" s="17">
        <v>2.2444243630026963</v>
      </c>
      <c r="AS208" s="17">
        <v>13.415259664445538</v>
      </c>
      <c r="AT208" s="17">
        <v>12.8841568732465</v>
      </c>
      <c r="AU208" s="17">
        <v>-0.99999999999999867</v>
      </c>
      <c r="AV208" s="17">
        <v>-0.99999999999999867</v>
      </c>
      <c r="AW208" s="17">
        <v>-0.99999999999999867</v>
      </c>
      <c r="AX208" s="17">
        <v>-0.99999999999999867</v>
      </c>
      <c r="AY208" s="17">
        <v>0.1085715007390267</v>
      </c>
      <c r="AZ208" s="17">
        <v>-0.36576942107750016</v>
      </c>
      <c r="BA208" s="17">
        <v>0.9156811506602931</v>
      </c>
      <c r="BB208" s="17">
        <v>-0.20645743781732062</v>
      </c>
      <c r="BC208" s="17">
        <v>0.50597958542442523</v>
      </c>
      <c r="BD208" s="17">
        <v>-4.328442977608411</v>
      </c>
      <c r="BE208" s="17">
        <v>14.752755344534339</v>
      </c>
      <c r="BF208" s="17">
        <v>-0.99999999999999867</v>
      </c>
      <c r="BG208" s="22">
        <v>815.66813582117811</v>
      </c>
    </row>
    <row r="209" spans="1:100" x14ac:dyDescent="0.25">
      <c r="A209">
        <v>484</v>
      </c>
      <c r="B209" t="s">
        <v>265</v>
      </c>
      <c r="C209" s="48">
        <v>2</v>
      </c>
      <c r="D209" s="22">
        <v>1528.8436328124999</v>
      </c>
      <c r="E209" s="17">
        <v>109.95096402053913</v>
      </c>
      <c r="F209" s="17">
        <v>39.184452731567283</v>
      </c>
      <c r="G209" s="17">
        <v>0.72831865640822824</v>
      </c>
      <c r="H209" s="17">
        <v>9.1807533536978863</v>
      </c>
      <c r="I209" s="17">
        <v>79.412709671870246</v>
      </c>
      <c r="J209" s="17">
        <v>17.962275898747304</v>
      </c>
      <c r="K209" s="17">
        <v>-0.99999999999999944</v>
      </c>
      <c r="L209" s="17">
        <v>-0.99999999999999944</v>
      </c>
      <c r="M209" s="17">
        <v>-0.99999999999999944</v>
      </c>
      <c r="N209" s="17">
        <v>0.33928117187481333</v>
      </c>
      <c r="O209" s="17">
        <v>-0.99999999999999944</v>
      </c>
      <c r="P209" s="17">
        <v>-0.99999999999999944</v>
      </c>
      <c r="Q209" s="17">
        <v>4.7626076561171544</v>
      </c>
      <c r="R209" s="17">
        <v>-0.99999999999999944</v>
      </c>
      <c r="S209" s="17">
        <v>2.1544363822383081</v>
      </c>
      <c r="T209" s="17">
        <v>0.25819096633046634</v>
      </c>
      <c r="U209" s="17">
        <v>0.44783181545439427</v>
      </c>
      <c r="V209" s="17">
        <v>0.41911749529319287</v>
      </c>
      <c r="W209" s="17">
        <v>4.7865528760459952</v>
      </c>
      <c r="X209" s="17">
        <v>3.1282914467921996</v>
      </c>
      <c r="Y209" s="17">
        <v>0.20480446723312401</v>
      </c>
      <c r="Z209" s="17">
        <v>42.527105582768606</v>
      </c>
      <c r="AA209" s="17">
        <v>1.2142683200140123</v>
      </c>
      <c r="AB209" s="17">
        <v>2.0372449047146777</v>
      </c>
      <c r="AC209" s="17">
        <v>28.602344615079492</v>
      </c>
      <c r="AD209" s="17">
        <v>1.5076058969161688</v>
      </c>
      <c r="AE209" s="17">
        <v>1.2124231723039549</v>
      </c>
      <c r="AF209" s="17">
        <v>70.596219415317165</v>
      </c>
      <c r="AG209" s="17">
        <v>29.72898438111061</v>
      </c>
      <c r="AH209" s="17">
        <v>0.41860008389959369</v>
      </c>
      <c r="AI209" s="17">
        <v>0.53698716230616539</v>
      </c>
      <c r="AJ209" s="17">
        <v>0.33333333333333298</v>
      </c>
      <c r="AK209" s="17">
        <v>0.9383559542995551</v>
      </c>
      <c r="AL209" s="17">
        <v>0.98530211129434941</v>
      </c>
      <c r="AM209" s="17">
        <v>0.33333333333333298</v>
      </c>
      <c r="AN209" s="17">
        <v>0.56907008817457805</v>
      </c>
      <c r="AO209" s="17">
        <v>0.66078996361376907</v>
      </c>
      <c r="AP209" s="17">
        <v>0.33333333333333298</v>
      </c>
      <c r="AQ209" s="17">
        <v>10.232713314651072</v>
      </c>
      <c r="AR209" s="17">
        <v>2.2444243630026963</v>
      </c>
      <c r="AS209" s="17">
        <v>8.3466859417822263</v>
      </c>
      <c r="AT209" s="17">
        <v>9.3379809394687641</v>
      </c>
      <c r="AU209" s="17">
        <v>-0.99999999999999944</v>
      </c>
      <c r="AV209" s="17">
        <v>-0.99999999999999944</v>
      </c>
      <c r="AW209" s="17">
        <v>-0.99999999999999944</v>
      </c>
      <c r="AX209" s="17">
        <v>-0.99999999999999944</v>
      </c>
      <c r="AY209" s="17">
        <v>5.5194268373072716E-2</v>
      </c>
      <c r="AZ209" s="17">
        <v>2.3497045193335842E-3</v>
      </c>
      <c r="BA209" s="17">
        <v>0.56179456484942136</v>
      </c>
      <c r="BB209" s="17">
        <v>-1.4500515719011453E-3</v>
      </c>
      <c r="BC209" s="17">
        <v>0.30975140685719171</v>
      </c>
      <c r="BD209" s="17">
        <v>1.1379689587827801</v>
      </c>
      <c r="BE209" s="17">
        <v>9.4718214108093548</v>
      </c>
      <c r="BF209" s="17">
        <v>-0.99999999999999944</v>
      </c>
      <c r="BG209" s="22">
        <v>254.82414537053734</v>
      </c>
    </row>
    <row r="210" spans="1:100" x14ac:dyDescent="0.25">
      <c r="A210">
        <v>486</v>
      </c>
      <c r="B210" t="s">
        <v>266</v>
      </c>
      <c r="C210" s="48">
        <v>2</v>
      </c>
      <c r="D210" s="22">
        <v>1535.0632421875</v>
      </c>
      <c r="E210" s="17">
        <v>106.56005438758473</v>
      </c>
      <c r="F210" s="17">
        <v>33.714089397164912</v>
      </c>
      <c r="G210" s="17">
        <v>0.69029644597251261</v>
      </c>
      <c r="H210" s="17">
        <v>8.8339244614032459</v>
      </c>
      <c r="I210" s="17">
        <v>76.74993208090558</v>
      </c>
      <c r="J210" s="17">
        <v>17.304614386855974</v>
      </c>
      <c r="K210" s="17">
        <v>-0.99999999999999944</v>
      </c>
      <c r="L210" s="17">
        <v>-0.99999999999999944</v>
      </c>
      <c r="M210" s="17">
        <v>-0.99999999999999944</v>
      </c>
      <c r="N210" s="17">
        <v>0.32980604956741666</v>
      </c>
      <c r="O210" s="17">
        <v>-0.99999999999999944</v>
      </c>
      <c r="P210" s="17">
        <v>-0.99999999999999944</v>
      </c>
      <c r="Q210" s="17">
        <v>4.6608224674623404</v>
      </c>
      <c r="R210" s="17">
        <v>-0.99999999999999944</v>
      </c>
      <c r="S210" s="17">
        <v>2.0216877556795816</v>
      </c>
      <c r="T210" s="17">
        <v>0.24329078090710762</v>
      </c>
      <c r="U210" s="17">
        <v>0.40318277094273058</v>
      </c>
      <c r="V210" s="17">
        <v>0.36061281055413097</v>
      </c>
      <c r="W210" s="17">
        <v>4.4900928832957421</v>
      </c>
      <c r="X210" s="17">
        <v>2.7630255691942942</v>
      </c>
      <c r="Y210" s="17">
        <v>0.19139890380254543</v>
      </c>
      <c r="Z210" s="17">
        <v>41.296270549766895</v>
      </c>
      <c r="AA210" s="17">
        <v>1.1236187397570112</v>
      </c>
      <c r="AB210" s="17">
        <v>1.9065815471857024</v>
      </c>
      <c r="AC210" s="17">
        <v>27.102193984692505</v>
      </c>
      <c r="AD210" s="17">
        <v>1.393104057194017</v>
      </c>
      <c r="AE210" s="17">
        <v>1.1165339117469539</v>
      </c>
      <c r="AF210" s="17">
        <v>68.166636702592214</v>
      </c>
      <c r="AG210" s="17">
        <v>25.577919381019413</v>
      </c>
      <c r="AH210" s="17">
        <v>0.38988097350734052</v>
      </c>
      <c r="AI210" s="17">
        <v>0.50300885954662977</v>
      </c>
      <c r="AJ210" s="17">
        <v>0.33333333333333298</v>
      </c>
      <c r="AK210" s="17">
        <v>0.90002024951779158</v>
      </c>
      <c r="AL210" s="17">
        <v>0.95181937147184337</v>
      </c>
      <c r="AM210" s="17">
        <v>0.33333333333333298</v>
      </c>
      <c r="AN210" s="17">
        <v>0.53451065784128715</v>
      </c>
      <c r="AO210" s="17">
        <v>0.62302579206180675</v>
      </c>
      <c r="AP210" s="17">
        <v>0.33333333333333298</v>
      </c>
      <c r="AQ210" s="17">
        <v>9.8018650288328892</v>
      </c>
      <c r="AR210" s="17">
        <v>2.2444243630026963</v>
      </c>
      <c r="AS210" s="17">
        <v>7.7982417105990427</v>
      </c>
      <c r="AT210" s="17">
        <v>8.9542675242046581</v>
      </c>
      <c r="AU210" s="17">
        <v>-0.99999999999999944</v>
      </c>
      <c r="AV210" s="17">
        <v>-0.99999999999999944</v>
      </c>
      <c r="AW210" s="17">
        <v>-0.99999999999999944</v>
      </c>
      <c r="AX210" s="17">
        <v>-0.99999999999999944</v>
      </c>
      <c r="AY210" s="17">
        <v>4.9418593248385094E-2</v>
      </c>
      <c r="AZ210" s="17">
        <v>4.218197723918185E-2</v>
      </c>
      <c r="BA210" s="17">
        <v>0.52350232188307033</v>
      </c>
      <c r="BB210" s="17">
        <v>2.0732740765420032E-2</v>
      </c>
      <c r="BC210" s="17">
        <v>0.2885185673209773</v>
      </c>
      <c r="BD210" s="17">
        <v>1.729461211993871</v>
      </c>
      <c r="BE210" s="17">
        <v>8.9003987760234278</v>
      </c>
      <c r="BF210" s="17">
        <v>-0.99999999999999944</v>
      </c>
      <c r="BG210" s="22">
        <v>447.23538002415785</v>
      </c>
    </row>
    <row r="211" spans="1:100" x14ac:dyDescent="0.25">
      <c r="A211">
        <v>488</v>
      </c>
      <c r="B211" t="s">
        <v>267</v>
      </c>
      <c r="C211" s="48">
        <v>3</v>
      </c>
      <c r="D211" s="22">
        <v>1652.2242600786385</v>
      </c>
      <c r="E211" s="17">
        <v>131.57171932335504</v>
      </c>
      <c r="F211" s="17">
        <v>98.561040381324219</v>
      </c>
      <c r="G211" s="17">
        <v>1.4088401592189768</v>
      </c>
      <c r="H211" s="17">
        <v>11.659642487121664</v>
      </c>
      <c r="I211" s="17">
        <v>113.07650377190502</v>
      </c>
      <c r="J211" s="17">
        <v>17.426389694864255</v>
      </c>
      <c r="K211" s="17">
        <v>-0.99999999999999878</v>
      </c>
      <c r="L211" s="17">
        <v>-0.99999999999999878</v>
      </c>
      <c r="M211" s="17">
        <v>-0.99999999999999878</v>
      </c>
      <c r="N211" s="17">
        <v>0.37593294844812042</v>
      </c>
      <c r="O211" s="17">
        <v>-0.99999999999999878</v>
      </c>
      <c r="P211" s="17">
        <v>-0.99999999999999878</v>
      </c>
      <c r="Q211" s="17">
        <v>5.025742765658582</v>
      </c>
      <c r="R211" s="17">
        <v>-0.99999999999999878</v>
      </c>
      <c r="S211" s="17">
        <v>3.0936992176869547</v>
      </c>
      <c r="T211" s="17">
        <v>0.3582818576828215</v>
      </c>
      <c r="U211" s="17">
        <v>0.22325064304458625</v>
      </c>
      <c r="V211" s="17">
        <v>0.3788903280608964</v>
      </c>
      <c r="W211" s="17">
        <v>6.6338997214630808</v>
      </c>
      <c r="X211" s="17">
        <v>7.0878414960917127</v>
      </c>
      <c r="Y211" s="17">
        <v>0.37334226732632569</v>
      </c>
      <c r="Z211" s="17">
        <v>42.586412661991375</v>
      </c>
      <c r="AA211" s="17">
        <v>1.1944633849059112</v>
      </c>
      <c r="AB211" s="17">
        <v>4.0085432834309236</v>
      </c>
      <c r="AC211" s="17">
        <v>49.649649130946493</v>
      </c>
      <c r="AD211" s="17">
        <v>1.4613598499837679</v>
      </c>
      <c r="AE211" s="17">
        <v>1.0604770703510147</v>
      </c>
      <c r="AF211" s="17">
        <v>97.305082146719826</v>
      </c>
      <c r="AG211" s="17">
        <v>82.663814790214587</v>
      </c>
      <c r="AH211" s="17">
        <v>0.45650817793956705</v>
      </c>
      <c r="AI211" s="17">
        <v>0.86679595211744953</v>
      </c>
      <c r="AJ211" s="17">
        <v>0.33333333333333298</v>
      </c>
      <c r="AK211" s="17">
        <v>1.4167501808192633</v>
      </c>
      <c r="AL211" s="17">
        <v>1.4060351342519881</v>
      </c>
      <c r="AM211" s="17">
        <v>0.33333333333333298</v>
      </c>
      <c r="AN211" s="17">
        <v>0.65692992396861716</v>
      </c>
      <c r="AO211" s="17">
        <v>0.88145323866759628</v>
      </c>
      <c r="AP211" s="17">
        <v>0.33333333333333298</v>
      </c>
      <c r="AQ211" s="17">
        <v>15.771421625185162</v>
      </c>
      <c r="AR211" s="17">
        <v>4.0101941051868772</v>
      </c>
      <c r="AS211" s="17">
        <v>-1.2481731726019052</v>
      </c>
      <c r="AT211" s="17">
        <v>14.664368762279269</v>
      </c>
      <c r="AU211" s="17">
        <v>-0.99999999999999878</v>
      </c>
      <c r="AV211" s="17">
        <v>-0.99999999999999878</v>
      </c>
      <c r="AW211" s="17">
        <v>-0.99999999999999878</v>
      </c>
      <c r="AX211" s="17">
        <v>-0.99999999999999878</v>
      </c>
      <c r="AY211" s="17">
        <v>-5.1746297059816031E-2</v>
      </c>
      <c r="AZ211" s="17">
        <v>1.1915749676617553</v>
      </c>
      <c r="BA211" s="17">
        <v>-0.65745682598566679</v>
      </c>
      <c r="BB211" s="17">
        <v>0.12322380231934876</v>
      </c>
      <c r="BC211" s="17">
        <v>-0.29285187211107577</v>
      </c>
      <c r="BD211" s="17">
        <v>9.0384698962924936</v>
      </c>
      <c r="BE211" s="17">
        <v>-10.608580932705229</v>
      </c>
      <c r="BF211" s="17">
        <v>-0.99999999999999878</v>
      </c>
      <c r="CU211" t="e">
        <v>#N/A</v>
      </c>
      <c r="CV211" t="e">
        <v>#N/A</v>
      </c>
    </row>
    <row r="212" spans="1:100" x14ac:dyDescent="0.25">
      <c r="A212">
        <v>492</v>
      </c>
      <c r="B212" t="s">
        <v>268</v>
      </c>
      <c r="C212" s="48">
        <v>2</v>
      </c>
      <c r="D212" s="22">
        <v>1577.3674902343748</v>
      </c>
      <c r="E212" s="17">
        <v>144.05688313828983</v>
      </c>
      <c r="F212" s="17">
        <v>94.205609183112728</v>
      </c>
      <c r="G212" s="17">
        <v>1.1107477312487641</v>
      </c>
      <c r="H212" s="17">
        <v>12.669173697708608</v>
      </c>
      <c r="I212" s="17">
        <v>106.19504449536552</v>
      </c>
      <c r="J212" s="17">
        <v>24.577064483331483</v>
      </c>
      <c r="K212" s="17">
        <v>-0.99999999999999856</v>
      </c>
      <c r="L212" s="17">
        <v>-0.99999999999999856</v>
      </c>
      <c r="M212" s="17">
        <v>-0.99999999999999856</v>
      </c>
      <c r="N212" s="17">
        <v>0.43458237126575927</v>
      </c>
      <c r="O212" s="17">
        <v>-0.99999999999999856</v>
      </c>
      <c r="P212" s="17">
        <v>-0.99999999999999856</v>
      </c>
      <c r="Q212" s="17">
        <v>5.7863675870538813</v>
      </c>
      <c r="R212" s="17">
        <v>-0.99999999999999856</v>
      </c>
      <c r="S212" s="17">
        <v>3.4896279415780178</v>
      </c>
      <c r="T212" s="17">
        <v>0.40805769057159447</v>
      </c>
      <c r="U212" s="17">
        <v>0.89691388063254718</v>
      </c>
      <c r="V212" s="17">
        <v>1.0075602029160011</v>
      </c>
      <c r="W212" s="17">
        <v>7.7683605998866447</v>
      </c>
      <c r="X212" s="17">
        <v>6.8021518047205074</v>
      </c>
      <c r="Y212" s="17">
        <v>0.33963821734189287</v>
      </c>
      <c r="Z212" s="17">
        <v>54.9068988025235</v>
      </c>
      <c r="AA212" s="17">
        <v>2.1260258089948172</v>
      </c>
      <c r="AB212" s="17">
        <v>3.3514627358912228</v>
      </c>
      <c r="AC212" s="17">
        <v>43.690926029100709</v>
      </c>
      <c r="AD212" s="17">
        <v>2.6592704669315284</v>
      </c>
      <c r="AE212" s="17">
        <v>2.1768815975698041</v>
      </c>
      <c r="AF212" s="17">
        <v>95.033069835859408</v>
      </c>
      <c r="AG212" s="17">
        <v>71.480579814305699</v>
      </c>
      <c r="AH212" s="17">
        <v>0.70745816689089369</v>
      </c>
      <c r="AI212" s="17">
        <v>0.87874243481854064</v>
      </c>
      <c r="AJ212" s="17">
        <v>0.33333333333333298</v>
      </c>
      <c r="AK212" s="17">
        <v>1.3239381691430785</v>
      </c>
      <c r="AL212" s="17">
        <v>1.3220729898600894</v>
      </c>
      <c r="AM212" s="17">
        <v>0.33333333333333298</v>
      </c>
      <c r="AN212" s="17">
        <v>0.91667036753554965</v>
      </c>
      <c r="AO212" s="17">
        <v>1.0406236719446844</v>
      </c>
      <c r="AP212" s="17">
        <v>0.33333333333333298</v>
      </c>
      <c r="AQ212" s="17">
        <v>14.566204436127411</v>
      </c>
      <c r="AR212" s="17">
        <v>2.2444243630026963</v>
      </c>
      <c r="AS212" s="17">
        <v>13.862962284727226</v>
      </c>
      <c r="AT212" s="17">
        <v>13.197387447447941</v>
      </c>
      <c r="AU212" s="17">
        <v>-0.99999999999999856</v>
      </c>
      <c r="AV212" s="17">
        <v>-0.99999999999999856</v>
      </c>
      <c r="AW212" s="17">
        <v>-0.99999999999999856</v>
      </c>
      <c r="AX212" s="17">
        <v>-0.99999999999999856</v>
      </c>
      <c r="AY212" s="17">
        <v>0.11328626431971016</v>
      </c>
      <c r="AZ212" s="17">
        <v>-0.39828505686052024</v>
      </c>
      <c r="BA212" s="17">
        <v>0.94693963883057397</v>
      </c>
      <c r="BB212" s="17">
        <v>-0.22456555836981146</v>
      </c>
      <c r="BC212" s="17">
        <v>0.52331224635127305</v>
      </c>
      <c r="BD212" s="17">
        <v>-4.8112862943621177</v>
      </c>
      <c r="BE212" s="17">
        <v>15.2192155538614</v>
      </c>
      <c r="BF212" s="17">
        <v>-0.99999999999999856</v>
      </c>
      <c r="BG212" s="22">
        <v>701.12734918537967</v>
      </c>
    </row>
    <row r="213" spans="1:100" x14ac:dyDescent="0.25">
      <c r="A213">
        <v>494</v>
      </c>
      <c r="B213" t="s">
        <v>269</v>
      </c>
      <c r="C213" s="48">
        <v>2</v>
      </c>
      <c r="D213" s="22">
        <v>1657.0736621093749</v>
      </c>
      <c r="E213" s="17">
        <v>158.24019583142081</v>
      </c>
      <c r="F213" s="17">
        <v>117.08674790849585</v>
      </c>
      <c r="G213" s="17">
        <v>1.2697849685295239</v>
      </c>
      <c r="H213" s="17">
        <v>14.11987075628554</v>
      </c>
      <c r="I213" s="17">
        <v>117.33276601937106</v>
      </c>
      <c r="J213" s="17">
        <v>27.32789534556975</v>
      </c>
      <c r="K213" s="17">
        <v>-0.99999999999999822</v>
      </c>
      <c r="L213" s="17">
        <v>-0.99999999999999822</v>
      </c>
      <c r="M213" s="17">
        <v>-0.99999999999999822</v>
      </c>
      <c r="N213" s="17">
        <v>0.47421439837300455</v>
      </c>
      <c r="O213" s="17">
        <v>-0.99999999999999822</v>
      </c>
      <c r="P213" s="17">
        <v>-0.99999999999999822</v>
      </c>
      <c r="Q213" s="17">
        <v>6.2121091474276806</v>
      </c>
      <c r="R213" s="17">
        <v>-0.99999999999999822</v>
      </c>
      <c r="S213" s="17">
        <v>4.0448816887637413</v>
      </c>
      <c r="T213" s="17">
        <v>0.47038137711024186</v>
      </c>
      <c r="U213" s="17">
        <v>1.0836694796623865</v>
      </c>
      <c r="V213" s="17">
        <v>1.2522704215555327</v>
      </c>
      <c r="W213" s="17">
        <v>9.0083773603795159</v>
      </c>
      <c r="X213" s="17">
        <v>8.3299660843326233</v>
      </c>
      <c r="Y213" s="17">
        <v>0.39571028016411525</v>
      </c>
      <c r="Z213" s="17">
        <v>60.055168746689915</v>
      </c>
      <c r="AA213" s="17">
        <v>2.5051899512034419</v>
      </c>
      <c r="AB213" s="17">
        <v>3.8979943330052276</v>
      </c>
      <c r="AC213" s="17">
        <v>49.965674630713579</v>
      </c>
      <c r="AD213" s="17">
        <v>3.138202544901147</v>
      </c>
      <c r="AE213" s="17">
        <v>2.5779619900331405</v>
      </c>
      <c r="AF213" s="17">
        <v>105.19539648517792</v>
      </c>
      <c r="AG213" s="17">
        <v>88.84342910218497</v>
      </c>
      <c r="AH213" s="17">
        <v>0.82758290244952859</v>
      </c>
      <c r="AI213" s="17">
        <v>1.0208650346474495</v>
      </c>
      <c r="AJ213" s="17">
        <v>0.33333333333333298</v>
      </c>
      <c r="AK213" s="17">
        <v>1.4842866735523734</v>
      </c>
      <c r="AL213" s="17">
        <v>1.4621227759440645</v>
      </c>
      <c r="AM213" s="17">
        <v>0.33333333333333298</v>
      </c>
      <c r="AN213" s="17">
        <v>1.0612236762259002</v>
      </c>
      <c r="AO213" s="17">
        <v>1.1985815981934751</v>
      </c>
      <c r="AP213" s="17">
        <v>0.33333333333333298</v>
      </c>
      <c r="AQ213" s="17">
        <v>16.368333251850096</v>
      </c>
      <c r="AR213" s="17">
        <v>2.2444243630026963</v>
      </c>
      <c r="AS213" s="17">
        <v>16.156965035498715</v>
      </c>
      <c r="AT213" s="17">
        <v>14.802363085945951</v>
      </c>
      <c r="AU213" s="17">
        <v>-0.99999999999999822</v>
      </c>
      <c r="AV213" s="17">
        <v>-0.99999999999999822</v>
      </c>
      <c r="AW213" s="17">
        <v>-0.99999999999999822</v>
      </c>
      <c r="AX213" s="17">
        <v>-0.99999999999999822</v>
      </c>
      <c r="AY213" s="17">
        <v>0.13744444462368069</v>
      </c>
      <c r="AZ213" s="17">
        <v>-0.56489332438059914</v>
      </c>
      <c r="BA213" s="17">
        <v>1.1071063535182508</v>
      </c>
      <c r="BB213" s="17">
        <v>-0.31735053767723487</v>
      </c>
      <c r="BC213" s="17">
        <v>0.61212381466275834</v>
      </c>
      <c r="BD213" s="17">
        <v>-7.2853479742506941</v>
      </c>
      <c r="BE213" s="17">
        <v>17.609331123541224</v>
      </c>
      <c r="BF213" s="17">
        <v>-0.99999999999999822</v>
      </c>
      <c r="BG213" s="22">
        <v>2385.7734972060293</v>
      </c>
    </row>
    <row r="214" spans="1:100" x14ac:dyDescent="0.25">
      <c r="A214">
        <v>496</v>
      </c>
      <c r="B214" t="s">
        <v>270</v>
      </c>
      <c r="C214" s="48">
        <v>2</v>
      </c>
      <c r="D214" s="22">
        <v>1502.235126953125</v>
      </c>
      <c r="E214" s="17">
        <v>115.63331185305839</v>
      </c>
      <c r="F214" s="17">
        <v>48.35146412409771</v>
      </c>
      <c r="G214" s="17">
        <v>0.79203472331760694</v>
      </c>
      <c r="H214" s="17">
        <v>9.7619550422455106</v>
      </c>
      <c r="I214" s="17">
        <v>83.874883575135229</v>
      </c>
      <c r="J214" s="17">
        <v>19.064358192627555</v>
      </c>
      <c r="K214" s="17">
        <v>-0.99999999999999922</v>
      </c>
      <c r="L214" s="17">
        <v>-0.99999999999999922</v>
      </c>
      <c r="M214" s="17">
        <v>-0.99999999999999922</v>
      </c>
      <c r="N214" s="17">
        <v>0.35515919474603336</v>
      </c>
      <c r="O214" s="17">
        <v>-0.99999999999999922</v>
      </c>
      <c r="P214" s="17">
        <v>-0.99999999999999922</v>
      </c>
      <c r="Q214" s="17">
        <v>4.9331751169879183</v>
      </c>
      <c r="R214" s="17">
        <v>-0.99999999999999922</v>
      </c>
      <c r="S214" s="17">
        <v>2.3768911073849259</v>
      </c>
      <c r="T214" s="17">
        <v>0.28316008833882522</v>
      </c>
      <c r="U214" s="17">
        <v>0.52265286017915646</v>
      </c>
      <c r="V214" s="17">
        <v>0.51715725586020689</v>
      </c>
      <c r="W214" s="17">
        <v>5.2833484204808796</v>
      </c>
      <c r="X214" s="17">
        <v>3.7403890820964238</v>
      </c>
      <c r="Y214" s="17">
        <v>0.2272689627664593</v>
      </c>
      <c r="Z214" s="17">
        <v>44.589688647205023</v>
      </c>
      <c r="AA214" s="17">
        <v>1.3661751832598359</v>
      </c>
      <c r="AB214" s="17">
        <v>2.2562052212116903</v>
      </c>
      <c r="AC214" s="17">
        <v>31.116235755140586</v>
      </c>
      <c r="AD214" s="17">
        <v>1.699483402126402</v>
      </c>
      <c r="AE214" s="17">
        <v>1.3731104777374572</v>
      </c>
      <c r="AF214" s="17">
        <v>74.66761486844527</v>
      </c>
      <c r="AG214" s="17">
        <v>36.685169522902015</v>
      </c>
      <c r="AH214" s="17">
        <v>0.46672639581994901</v>
      </c>
      <c r="AI214" s="17">
        <v>0.59392661393941593</v>
      </c>
      <c r="AJ214" s="17">
        <v>0.33333333333333298</v>
      </c>
      <c r="AK214" s="17">
        <v>1.0025973622267128</v>
      </c>
      <c r="AL214" s="17">
        <v>1.0414111188031858</v>
      </c>
      <c r="AM214" s="17">
        <v>0.33333333333333298</v>
      </c>
      <c r="AN214" s="17">
        <v>0.62698336965485635</v>
      </c>
      <c r="AO214" s="17">
        <v>0.7240736195035351</v>
      </c>
      <c r="AP214" s="17">
        <v>0.33333333333333298</v>
      </c>
      <c r="AQ214" s="17">
        <v>10.954711270382649</v>
      </c>
      <c r="AR214" s="17">
        <v>2.2444243630026963</v>
      </c>
      <c r="AS214" s="17">
        <v>9.2657463785554093</v>
      </c>
      <c r="AT214" s="17">
        <v>9.9809922047482935</v>
      </c>
      <c r="AU214" s="17">
        <v>-0.99999999999999922</v>
      </c>
      <c r="AV214" s="17">
        <v>-0.99999999999999922</v>
      </c>
      <c r="AW214" s="17">
        <v>-0.99999999999999922</v>
      </c>
      <c r="AX214" s="17">
        <v>-0.99999999999999922</v>
      </c>
      <c r="AY214" s="17">
        <v>6.4872908790720635E-2</v>
      </c>
      <c r="AZ214" s="17">
        <v>-6.4399590818490449E-2</v>
      </c>
      <c r="BA214" s="17">
        <v>0.62596314124187613</v>
      </c>
      <c r="BB214" s="17">
        <v>-3.8623068726999416E-2</v>
      </c>
      <c r="BC214" s="17">
        <v>0.34533253191705249</v>
      </c>
      <c r="BD214" s="17">
        <v>0.14677040535581121</v>
      </c>
      <c r="BE214" s="17">
        <v>10.429388117592758</v>
      </c>
      <c r="BF214" s="17">
        <v>-0.99999999999999922</v>
      </c>
      <c r="BG214" s="22">
        <v>104.20015926183656</v>
      </c>
    </row>
    <row r="215" spans="1:100" x14ac:dyDescent="0.25">
      <c r="A215">
        <v>498</v>
      </c>
      <c r="B215" t="s">
        <v>271</v>
      </c>
      <c r="C215" s="48">
        <v>2</v>
      </c>
      <c r="D215" s="22">
        <v>1628.413779296875</v>
      </c>
      <c r="E215" s="17">
        <v>148.50856956305651</v>
      </c>
      <c r="F215" s="17">
        <v>101.38726391010202</v>
      </c>
      <c r="G215" s="17">
        <v>1.1606644133069717</v>
      </c>
      <c r="H215" s="17">
        <v>13.124500922161857</v>
      </c>
      <c r="I215" s="17">
        <v>109.6908176468141</v>
      </c>
      <c r="J215" s="17">
        <v>25.440461961142574</v>
      </c>
      <c r="K215" s="17">
        <v>-0.99999999999999845</v>
      </c>
      <c r="L215" s="17">
        <v>-0.99999999999999845</v>
      </c>
      <c r="M215" s="17">
        <v>-0.99999999999999845</v>
      </c>
      <c r="N215" s="17">
        <v>0.44702159198073049</v>
      </c>
      <c r="O215" s="17">
        <v>-0.99999999999999845</v>
      </c>
      <c r="P215" s="17">
        <v>-0.99999999999999845</v>
      </c>
      <c r="Q215" s="17">
        <v>5.9199941921905577</v>
      </c>
      <c r="R215" s="17">
        <v>-0.99999999999999845</v>
      </c>
      <c r="S215" s="17">
        <v>3.6639042634872592</v>
      </c>
      <c r="T215" s="17">
        <v>0.42761909454740044</v>
      </c>
      <c r="U215" s="17">
        <v>0.9555304664004789</v>
      </c>
      <c r="V215" s="17">
        <v>1.0843668828425375</v>
      </c>
      <c r="W215" s="17">
        <v>8.1575620437667276</v>
      </c>
      <c r="X215" s="17">
        <v>7.2816836486040506</v>
      </c>
      <c r="Y215" s="17">
        <v>0.35723743737426528</v>
      </c>
      <c r="Z215" s="17">
        <v>56.522775425802024</v>
      </c>
      <c r="AA215" s="17">
        <v>2.2450332581816284</v>
      </c>
      <c r="AB215" s="17">
        <v>3.5230014549633033</v>
      </c>
      <c r="AC215" s="17">
        <v>45.660368131449047</v>
      </c>
      <c r="AD215" s="17">
        <v>2.8095918675811249</v>
      </c>
      <c r="AE215" s="17">
        <v>2.3027678539754635</v>
      </c>
      <c r="AF215" s="17">
        <v>98.222697856309495</v>
      </c>
      <c r="AG215" s="17">
        <v>76.93022068047344</v>
      </c>
      <c r="AH215" s="17">
        <v>0.7451614641483848</v>
      </c>
      <c r="AI215" s="17">
        <v>0.92335015531371889</v>
      </c>
      <c r="AJ215" s="17">
        <v>0.33333333333333298</v>
      </c>
      <c r="AK215" s="17">
        <v>1.3742664158478279</v>
      </c>
      <c r="AL215" s="17">
        <v>1.3660301206792846</v>
      </c>
      <c r="AM215" s="17">
        <v>0.33333333333333298</v>
      </c>
      <c r="AN215" s="17">
        <v>0.96204100949168403</v>
      </c>
      <c r="AO215" s="17">
        <v>1.0902015929268956</v>
      </c>
      <c r="AP215" s="17">
        <v>0.33333333333333298</v>
      </c>
      <c r="AQ215" s="17">
        <v>15.131834804589841</v>
      </c>
      <c r="AR215" s="17">
        <v>2.2444243630026963</v>
      </c>
      <c r="AS215" s="17">
        <v>14.582976087210241</v>
      </c>
      <c r="AT215" s="17">
        <v>13.701137764215837</v>
      </c>
      <c r="AU215" s="17">
        <v>-0.99999999999999845</v>
      </c>
      <c r="AV215" s="17">
        <v>-0.99999999999999845</v>
      </c>
      <c r="AW215" s="17">
        <v>-0.99999999999999845</v>
      </c>
      <c r="AX215" s="17">
        <v>-0.99999999999999845</v>
      </c>
      <c r="AY215" s="17">
        <v>0.12086874139210353</v>
      </c>
      <c r="AZ215" s="17">
        <v>-0.45057804220323455</v>
      </c>
      <c r="BA215" s="17">
        <v>0.99721082757901947</v>
      </c>
      <c r="BB215" s="17">
        <v>-0.25368778402624476</v>
      </c>
      <c r="BC215" s="17">
        <v>0.55118734588327112</v>
      </c>
      <c r="BD215" s="17">
        <v>-5.5878148129591469</v>
      </c>
      <c r="BE215" s="17">
        <v>15.969396083993843</v>
      </c>
      <c r="BF215" s="17">
        <v>-0.99999999999999845</v>
      </c>
      <c r="BG215" s="22">
        <v>365.16342177433688</v>
      </c>
    </row>
    <row r="216" spans="1:100" x14ac:dyDescent="0.25">
      <c r="A216">
        <v>501</v>
      </c>
      <c r="B216" t="s">
        <v>272</v>
      </c>
      <c r="C216" s="48">
        <v>2</v>
      </c>
      <c r="D216" s="22">
        <v>1588.4969628906251</v>
      </c>
      <c r="E216" s="17">
        <v>127.0319742466942</v>
      </c>
      <c r="F216" s="17">
        <v>66.740283517390935</v>
      </c>
      <c r="G216" s="17">
        <v>0.91984772547033256</v>
      </c>
      <c r="H216" s="17">
        <v>10.927832603005161</v>
      </c>
      <c r="I216" s="17">
        <v>92.825904414431463</v>
      </c>
      <c r="J216" s="17">
        <v>21.275110573193331</v>
      </c>
      <c r="K216" s="17">
        <v>-0.999999999999999</v>
      </c>
      <c r="L216" s="17">
        <v>-0.999999999999999</v>
      </c>
      <c r="M216" s="17">
        <v>-0.999999999999999</v>
      </c>
      <c r="N216" s="17">
        <v>0.38701015275175349</v>
      </c>
      <c r="O216" s="17">
        <v>-0.999999999999999</v>
      </c>
      <c r="P216" s="17">
        <v>-0.999999999999999</v>
      </c>
      <c r="Q216" s="17">
        <v>5.2753296205680957</v>
      </c>
      <c r="R216" s="17">
        <v>-0.999999999999999</v>
      </c>
      <c r="S216" s="17">
        <v>2.8231303001537977</v>
      </c>
      <c r="T216" s="17">
        <v>0.33324758745494343</v>
      </c>
      <c r="U216" s="17">
        <v>0.67274219893379894</v>
      </c>
      <c r="V216" s="17">
        <v>0.71382281819359061</v>
      </c>
      <c r="W216" s="17">
        <v>6.2799091479443305</v>
      </c>
      <c r="X216" s="17">
        <v>4.9682432195793087</v>
      </c>
      <c r="Y216" s="17">
        <v>0.27233223730984524</v>
      </c>
      <c r="Z216" s="17">
        <v>48.727184045813537</v>
      </c>
      <c r="AA216" s="17">
        <v>1.670896946244147</v>
      </c>
      <c r="AB216" s="17">
        <v>2.6954347085495955</v>
      </c>
      <c r="AC216" s="17">
        <v>36.159045038289406</v>
      </c>
      <c r="AD216" s="17">
        <v>2.0843853770297716</v>
      </c>
      <c r="AE216" s="17">
        <v>1.6954456109543006</v>
      </c>
      <c r="AF216" s="17">
        <v>82.834742895279959</v>
      </c>
      <c r="AG216" s="17">
        <v>50.63912100843654</v>
      </c>
      <c r="AH216" s="17">
        <v>0.5632666988776962</v>
      </c>
      <c r="AI216" s="17">
        <v>0.7081458777324301</v>
      </c>
      <c r="AJ216" s="17">
        <v>0.33333333333333298</v>
      </c>
      <c r="AK216" s="17">
        <v>1.1314641866866406</v>
      </c>
      <c r="AL216" s="17">
        <v>1.1539645302953596</v>
      </c>
      <c r="AM216" s="17">
        <v>0.33333333333333298</v>
      </c>
      <c r="AN216" s="17">
        <v>0.74315611429457096</v>
      </c>
      <c r="AO216" s="17">
        <v>0.85101921484254084</v>
      </c>
      <c r="AP216" s="17">
        <v>0.33333333333333298</v>
      </c>
      <c r="AQ216" s="17">
        <v>12.403022987448162</v>
      </c>
      <c r="AR216" s="17">
        <v>2.2444243630026963</v>
      </c>
      <c r="AS216" s="17">
        <v>11.109361015831219</v>
      </c>
      <c r="AT216" s="17">
        <v>11.270858391094801</v>
      </c>
      <c r="AU216" s="17">
        <v>-0.999999999999999</v>
      </c>
      <c r="AV216" s="17">
        <v>-0.999999999999999</v>
      </c>
      <c r="AW216" s="17">
        <v>-0.999999999999999</v>
      </c>
      <c r="AX216" s="17">
        <v>-0.999999999999999</v>
      </c>
      <c r="AY216" s="17">
        <v>8.4288044541263957E-2</v>
      </c>
      <c r="AZ216" s="17">
        <v>-0.19829718121496276</v>
      </c>
      <c r="BA216" s="17">
        <v>0.75468386727556247</v>
      </c>
      <c r="BB216" s="17">
        <v>-0.11319130798171279</v>
      </c>
      <c r="BC216" s="17">
        <v>0.41670747130777908</v>
      </c>
      <c r="BD216" s="17">
        <v>-1.8415516770967022</v>
      </c>
      <c r="BE216" s="17">
        <v>12.350245469468479</v>
      </c>
      <c r="BF216" s="17">
        <v>-0.999999999999999</v>
      </c>
      <c r="BG216" s="22">
        <v>1425.3709547080562</v>
      </c>
    </row>
    <row r="217" spans="1:100" x14ac:dyDescent="0.25">
      <c r="A217">
        <v>503</v>
      </c>
      <c r="B217" t="s">
        <v>273</v>
      </c>
      <c r="C217" s="48">
        <v>2</v>
      </c>
      <c r="D217" s="22">
        <v>1592.4359667968749</v>
      </c>
      <c r="E217" s="17">
        <v>147.50857537396112</v>
      </c>
      <c r="F217" s="17">
        <v>99.774029663609653</v>
      </c>
      <c r="G217" s="17">
        <v>1.1494514959461659</v>
      </c>
      <c r="H217" s="17">
        <v>13.022219553901728</v>
      </c>
      <c r="I217" s="17">
        <v>108.9055528046195</v>
      </c>
      <c r="J217" s="17">
        <v>25.246514684019175</v>
      </c>
      <c r="K217" s="17">
        <v>-0.99999999999999845</v>
      </c>
      <c r="L217" s="17">
        <v>-0.99999999999999845</v>
      </c>
      <c r="M217" s="17">
        <v>-0.99999999999999845</v>
      </c>
      <c r="N217" s="17">
        <v>0.44422733667050873</v>
      </c>
      <c r="O217" s="17">
        <v>-0.99999999999999845</v>
      </c>
      <c r="P217" s="17">
        <v>-0.99999999999999845</v>
      </c>
      <c r="Q217" s="17">
        <v>5.8899772916510678</v>
      </c>
      <c r="R217" s="17">
        <v>-0.99999999999999845</v>
      </c>
      <c r="S217" s="17">
        <v>3.6247561087033571</v>
      </c>
      <c r="T217" s="17">
        <v>0.42322496422467026</v>
      </c>
      <c r="U217" s="17">
        <v>0.94236326647677449</v>
      </c>
      <c r="V217" s="17">
        <v>1.0671135935760385</v>
      </c>
      <c r="W217" s="17">
        <v>8.0701346858777416</v>
      </c>
      <c r="X217" s="17">
        <v>7.173965132155562</v>
      </c>
      <c r="Y217" s="17">
        <v>0.35328407766162423</v>
      </c>
      <c r="Z217" s="17">
        <v>56.159796752240517</v>
      </c>
      <c r="AA217" s="17">
        <v>2.2183002976155404</v>
      </c>
      <c r="AB217" s="17">
        <v>3.4844682552027346</v>
      </c>
      <c r="AC217" s="17">
        <v>45.217967101773795</v>
      </c>
      <c r="AD217" s="17">
        <v>2.7758247706198524</v>
      </c>
      <c r="AE217" s="17">
        <v>2.2744896886059811</v>
      </c>
      <c r="AF217" s="17">
        <v>97.506203211026133</v>
      </c>
      <c r="AG217" s="17">
        <v>75.706053324815599</v>
      </c>
      <c r="AH217" s="17">
        <v>0.73669207197433839</v>
      </c>
      <c r="AI217" s="17">
        <v>0.91332980414167797</v>
      </c>
      <c r="AJ217" s="17">
        <v>0.33333333333333298</v>
      </c>
      <c r="AK217" s="17">
        <v>1.3629610476233025</v>
      </c>
      <c r="AL217" s="17">
        <v>1.3561559132005301</v>
      </c>
      <c r="AM217" s="17">
        <v>0.33333333333333298</v>
      </c>
      <c r="AN217" s="17">
        <v>0.95184928123803902</v>
      </c>
      <c r="AO217" s="17">
        <v>1.0790647723696749</v>
      </c>
      <c r="AP217" s="17">
        <v>0.33333333333333298</v>
      </c>
      <c r="AQ217" s="17">
        <v>15.004775747039991</v>
      </c>
      <c r="AR217" s="17">
        <v>2.2444243630026963</v>
      </c>
      <c r="AS217" s="17">
        <v>14.421237467314249</v>
      </c>
      <c r="AT217" s="17">
        <v>13.587978987640671</v>
      </c>
      <c r="AU217" s="17">
        <v>-0.99999999999999845</v>
      </c>
      <c r="AV217" s="17">
        <v>-0.99999999999999845</v>
      </c>
      <c r="AW217" s="17">
        <v>-0.99999999999999845</v>
      </c>
      <c r="AX217" s="17">
        <v>-0.99999999999999845</v>
      </c>
      <c r="AY217" s="17">
        <v>0.11916546935363334</v>
      </c>
      <c r="AZ217" s="17">
        <v>-0.43883132950077691</v>
      </c>
      <c r="BA217" s="17">
        <v>0.98591827643532615</v>
      </c>
      <c r="BB217" s="17">
        <v>-0.24714598084173939</v>
      </c>
      <c r="BC217" s="17">
        <v>0.54492568796474095</v>
      </c>
      <c r="BD217" s="17">
        <v>-5.4133811417230646</v>
      </c>
      <c r="BE217" s="17">
        <v>15.800881031646178</v>
      </c>
      <c r="BF217" s="17">
        <v>-0.99999999999999845</v>
      </c>
      <c r="BG217" s="22">
        <v>9334.1782007087349</v>
      </c>
    </row>
    <row r="218" spans="1:100" x14ac:dyDescent="0.25">
      <c r="A218">
        <v>509</v>
      </c>
      <c r="B218" t="s">
        <v>274</v>
      </c>
      <c r="C218" s="48">
        <v>2</v>
      </c>
      <c r="D218" s="22">
        <v>1484.984375</v>
      </c>
      <c r="E218" s="17">
        <v>77.478606610018872</v>
      </c>
      <c r="F218" s="17">
        <v>-13.201370716446787</v>
      </c>
      <c r="G218" s="17">
        <v>0.36420668043355797</v>
      </c>
      <c r="H218" s="17">
        <v>5.8594169071486375</v>
      </c>
      <c r="I218" s="17">
        <v>53.913160878765694</v>
      </c>
      <c r="J218" s="17">
        <v>11.664314000343172</v>
      </c>
      <c r="K218" s="17">
        <v>-1.0000000000000002</v>
      </c>
      <c r="L218" s="17">
        <v>-1.0000000000000002</v>
      </c>
      <c r="M218" s="17">
        <v>-1.0000000000000002</v>
      </c>
      <c r="N218" s="17">
        <v>0.24854458748341321</v>
      </c>
      <c r="O218" s="17">
        <v>-1.0000000000000002</v>
      </c>
      <c r="P218" s="17">
        <v>-1.0000000000000002</v>
      </c>
      <c r="Q218" s="17">
        <v>3.7878824694077049</v>
      </c>
      <c r="R218" s="17">
        <v>-1.0000000000000002</v>
      </c>
      <c r="S218" s="17">
        <v>0.88319612107720324</v>
      </c>
      <c r="T218" s="17">
        <v>0.11550236683252846</v>
      </c>
      <c r="U218" s="17">
        <v>2.0259308853045249E-2</v>
      </c>
      <c r="V218" s="17">
        <v>-0.14114073588278897</v>
      </c>
      <c r="W218" s="17">
        <v>1.9475639661236279</v>
      </c>
      <c r="X218" s="17">
        <v>-0.36960304498532504</v>
      </c>
      <c r="Y218" s="17">
        <v>7.6428811693204562E-2</v>
      </c>
      <c r="Z218" s="17">
        <v>30.740263870269743</v>
      </c>
      <c r="AA218" s="17">
        <v>0.34618102549820418</v>
      </c>
      <c r="AB218" s="17">
        <v>0.78597379890147612</v>
      </c>
      <c r="AC218" s="17">
        <v>14.236456781878546</v>
      </c>
      <c r="AD218" s="17">
        <v>0.41110228399614124</v>
      </c>
      <c r="AE218" s="17">
        <v>0.29415914356765321</v>
      </c>
      <c r="AF218" s="17">
        <v>47.329814012089813</v>
      </c>
      <c r="AG218" s="17">
        <v>-10.022846516199351</v>
      </c>
      <c r="AH218" s="17">
        <v>0.14357735604326172</v>
      </c>
      <c r="AI218" s="17">
        <v>0.21160084687988606</v>
      </c>
      <c r="AJ218" s="17">
        <v>0.33333333333333298</v>
      </c>
      <c r="AK218" s="17">
        <v>0.57124186339026273</v>
      </c>
      <c r="AL218" s="17">
        <v>0.66466145368632656</v>
      </c>
      <c r="AM218" s="17">
        <v>0.33333333333333298</v>
      </c>
      <c r="AN218" s="17">
        <v>0.23811872256450883</v>
      </c>
      <c r="AO218" s="17">
        <v>0.29914904460198943</v>
      </c>
      <c r="AP218" s="17">
        <v>0.33333333333333298</v>
      </c>
      <c r="AQ218" s="17">
        <v>6.1067822102564184</v>
      </c>
      <c r="AR218" s="17">
        <v>2.2444243630026963</v>
      </c>
      <c r="AS218" s="17">
        <v>3.0946211501877432</v>
      </c>
      <c r="AT218" s="17">
        <v>5.6634273499024932</v>
      </c>
      <c r="AU218" s="17">
        <v>-1.0000000000000002</v>
      </c>
      <c r="AV218" s="17">
        <v>-1.0000000000000002</v>
      </c>
      <c r="AW218" s="17">
        <v>-1.0000000000000002</v>
      </c>
      <c r="AX218" s="17">
        <v>-1.0000000000000002</v>
      </c>
      <c r="AY218" s="17">
        <v>-1.1531142616868356E-4</v>
      </c>
      <c r="AZ218" s="17">
        <v>0.38379537433663474</v>
      </c>
      <c r="BA218" s="17">
        <v>0.19509667718838736</v>
      </c>
      <c r="BB218" s="17">
        <v>0.21097895394932359</v>
      </c>
      <c r="BC218" s="17">
        <v>0.10641943140155084</v>
      </c>
      <c r="BD218" s="17">
        <v>6.8022743903285594</v>
      </c>
      <c r="BE218" s="17">
        <v>3.9997086039979735</v>
      </c>
      <c r="BF218" s="17">
        <v>-1.0000000000000002</v>
      </c>
      <c r="BG218" s="22">
        <v>603.49487127915143</v>
      </c>
    </row>
    <row r="219" spans="1:100" x14ac:dyDescent="0.25">
      <c r="A219">
        <v>514</v>
      </c>
      <c r="B219" t="s">
        <v>275</v>
      </c>
      <c r="C219" s="48">
        <v>3</v>
      </c>
      <c r="D219" s="22">
        <v>1473.2934496879493</v>
      </c>
      <c r="E219" s="17">
        <v>64.573482430176171</v>
      </c>
      <c r="F219" s="17">
        <v>-32.117425480212063</v>
      </c>
      <c r="G219" s="17">
        <v>0.16957833841412373</v>
      </c>
      <c r="H219" s="17">
        <v>4.899596850516108</v>
      </c>
      <c r="I219" s="17">
        <v>47.392763225200724</v>
      </c>
      <c r="J219" s="17">
        <v>14.572055489637474</v>
      </c>
      <c r="K219" s="17">
        <v>-0.999999999999998</v>
      </c>
      <c r="L219" s="17">
        <v>-0.999999999999998</v>
      </c>
      <c r="M219" s="17">
        <v>-0.999999999999998</v>
      </c>
      <c r="N219" s="17">
        <v>0.30747663908541661</v>
      </c>
      <c r="O219" s="17">
        <v>-0.999999999999998</v>
      </c>
      <c r="P219" s="17">
        <v>-0.999999999999998</v>
      </c>
      <c r="Q219" s="17">
        <v>4.008580303606017</v>
      </c>
      <c r="R219" s="17">
        <v>-0.999999999999998</v>
      </c>
      <c r="S219" s="17">
        <v>0.34232505440529259</v>
      </c>
      <c r="T219" s="17">
        <v>0.25067313023644522</v>
      </c>
      <c r="U219" s="17">
        <v>0.10318321904975522</v>
      </c>
      <c r="V219" s="17">
        <v>0.58680937492055008</v>
      </c>
      <c r="W219" s="17">
        <v>0.89101654691009569</v>
      </c>
      <c r="X219" s="17">
        <v>-0.6477288034794616</v>
      </c>
      <c r="Y219" s="17">
        <v>0.1149843209486055</v>
      </c>
      <c r="Z219" s="17">
        <v>30.559995886660936</v>
      </c>
      <c r="AA219" s="17">
        <v>1.7378652426962367</v>
      </c>
      <c r="AB219" s="17">
        <v>3.4055704833676321</v>
      </c>
      <c r="AC219" s="17">
        <v>-0.22669078544654941</v>
      </c>
      <c r="AD219" s="17">
        <v>2.321489859051292</v>
      </c>
      <c r="AE219" s="17">
        <v>0.32174859250105747</v>
      </c>
      <c r="AF219" s="17">
        <v>34.060624177083049</v>
      </c>
      <c r="AG219" s="17">
        <v>-29.161247687938396</v>
      </c>
      <c r="AH219" s="17">
        <v>0.5873847735323392</v>
      </c>
      <c r="AI219" s="17">
        <v>0.64394578842068817</v>
      </c>
      <c r="AJ219" s="17">
        <v>0.33333333333333298</v>
      </c>
      <c r="AK219" s="17">
        <v>1.0620712442466096</v>
      </c>
      <c r="AL219" s="17">
        <v>1.1438688648875335</v>
      </c>
      <c r="AM219" s="17">
        <v>0.33333333333333298</v>
      </c>
      <c r="AN219" s="17">
        <v>0.63914206609595592</v>
      </c>
      <c r="AO219" s="17">
        <v>0.87861315631531323</v>
      </c>
      <c r="AP219" s="17">
        <v>0.33333333333333298</v>
      </c>
      <c r="AQ219" s="17">
        <v>13.33213904811767</v>
      </c>
      <c r="AR219" s="17">
        <v>3.3214370156800248</v>
      </c>
      <c r="AS219" s="17">
        <v>0.62990603149134727</v>
      </c>
      <c r="AT219" s="17">
        <v>10.620712442466104</v>
      </c>
      <c r="AU219" s="17">
        <v>-0.999999999999998</v>
      </c>
      <c r="AV219" s="17">
        <v>-0.999999999999998</v>
      </c>
      <c r="AW219" s="17">
        <v>-0.999999999999998</v>
      </c>
      <c r="AX219" s="17">
        <v>-0.999999999999998</v>
      </c>
      <c r="AY219" s="17">
        <v>-3.1368537900498372E-2</v>
      </c>
      <c r="AZ219" s="17">
        <v>-0.14267830879165416</v>
      </c>
      <c r="BA219" s="17">
        <v>-0.1437150207919933</v>
      </c>
      <c r="BB219" s="17">
        <v>0.38253582674903458</v>
      </c>
      <c r="BC219" s="17">
        <v>-6.2894321248727042E-2</v>
      </c>
      <c r="BD219" s="17">
        <v>8.850004124767592</v>
      </c>
      <c r="BE219" s="17">
        <v>-2.2909331351781419</v>
      </c>
      <c r="BF219" s="17">
        <v>-0.999999999999998</v>
      </c>
      <c r="CU219" t="e">
        <v>#N/A</v>
      </c>
      <c r="CV219" t="e">
        <v>#N/A</v>
      </c>
    </row>
    <row r="220" spans="1:100" x14ac:dyDescent="0.25">
      <c r="A220">
        <v>522</v>
      </c>
      <c r="B220" t="s">
        <v>2902</v>
      </c>
      <c r="C220" s="48">
        <v>1</v>
      </c>
      <c r="D220" s="22">
        <v>1450</v>
      </c>
      <c r="E220" s="47">
        <v>62.798508766834246</v>
      </c>
      <c r="F220" s="47">
        <v>-29.08938549335334</v>
      </c>
      <c r="G220" s="47">
        <v>0.24773049482204326</v>
      </c>
      <c r="H220" s="47">
        <v>5.0316799675559034</v>
      </c>
      <c r="I220" s="47">
        <v>43.150978932390657</v>
      </c>
      <c r="J220" s="47">
        <v>9.4265685797601293</v>
      </c>
      <c r="K220" s="47">
        <v>-1</v>
      </c>
      <c r="L220" s="47">
        <v>-1</v>
      </c>
      <c r="M220" s="47">
        <v>-1</v>
      </c>
      <c r="N220" s="47">
        <v>0.23106494761372834</v>
      </c>
      <c r="O220" s="47">
        <v>-1</v>
      </c>
      <c r="P220" s="47">
        <v>-1</v>
      </c>
      <c r="Q220" s="47">
        <v>3.6908187015592362</v>
      </c>
      <c r="R220" s="47">
        <v>-1</v>
      </c>
      <c r="S220" s="47">
        <v>0.64189072421973781</v>
      </c>
      <c r="T220" s="47">
        <v>9.2362986157557392E-2</v>
      </c>
      <c r="U220" s="47">
        <v>2.8539908778594872E-2</v>
      </c>
      <c r="V220" s="47">
        <v>-3.3016092497362891E-2</v>
      </c>
      <c r="W220" s="47">
        <v>1.340861265996665</v>
      </c>
      <c r="X220" s="47">
        <v>-0.95214589246562853</v>
      </c>
      <c r="Y220" s="47">
        <v>6.2963204570277986E-2</v>
      </c>
      <c r="Z220" s="47">
        <v>26.745601001024557</v>
      </c>
      <c r="AA220" s="47">
        <v>0.83044305783086536</v>
      </c>
      <c r="AB220" s="47">
        <v>0.95436065465510056</v>
      </c>
      <c r="AC220" s="47">
        <v>9.5356991142494465</v>
      </c>
      <c r="AD220" s="47">
        <v>1.0338197723233149</v>
      </c>
      <c r="AE220" s="47">
        <v>-6.1692529453854741E-2</v>
      </c>
      <c r="AF220" s="47">
        <v>37.173968240475233</v>
      </c>
      <c r="AG220" s="47">
        <v>-21.084351504417185</v>
      </c>
      <c r="AH220" s="47">
        <v>0.31588437088007865</v>
      </c>
      <c r="AI220" s="47">
        <v>0.38548558873661259</v>
      </c>
      <c r="AJ220" s="47">
        <v>0.33333333333333298</v>
      </c>
      <c r="AK220" s="47">
        <v>0.47968211832321317</v>
      </c>
      <c r="AL220" s="47">
        <v>0.57122895297980814</v>
      </c>
      <c r="AM220" s="47">
        <v>0.33333333333333298</v>
      </c>
      <c r="AN220" s="47">
        <v>0.18789602731731778</v>
      </c>
      <c r="AO220" s="47">
        <v>0.23868759666666312</v>
      </c>
      <c r="AP220" s="47">
        <v>0.33333333333333298</v>
      </c>
      <c r="AQ220" s="47">
        <v>5.9770106919154165</v>
      </c>
      <c r="AR220" s="47">
        <v>2.6866680235991405</v>
      </c>
      <c r="AS220" s="47">
        <v>1.9901707455278179</v>
      </c>
      <c r="AT220" s="47">
        <v>4.7497298106331778</v>
      </c>
      <c r="AU220" s="47">
        <v>-1</v>
      </c>
      <c r="AV220" s="47">
        <v>-1</v>
      </c>
      <c r="AW220" s="47">
        <v>-1</v>
      </c>
      <c r="AX220" s="47">
        <v>-1</v>
      </c>
      <c r="AY220" s="47">
        <v>5.741340798477359E-3</v>
      </c>
      <c r="AZ220" s="47">
        <v>0.26109216513129191</v>
      </c>
      <c r="BA220" s="47">
        <v>0.31605474538102962</v>
      </c>
      <c r="BB220" s="47">
        <v>0.19654570281331249</v>
      </c>
      <c r="BC220" s="47">
        <v>0.14449960111956645</v>
      </c>
      <c r="BD220" s="47">
        <v>6.219103395989273</v>
      </c>
      <c r="BE220" s="47">
        <v>5.19276375489431</v>
      </c>
      <c r="BF220" s="47">
        <v>-1</v>
      </c>
      <c r="BG220" s="22">
        <v>361.58343505072617</v>
      </c>
    </row>
    <row r="221" spans="1:100" x14ac:dyDescent="0.25">
      <c r="A221">
        <v>525</v>
      </c>
      <c r="B221" t="s">
        <v>276</v>
      </c>
      <c r="C221" s="48">
        <v>3</v>
      </c>
      <c r="D221" s="22">
        <v>1777.2688080642631</v>
      </c>
      <c r="E221" s="17">
        <v>183.34155582556519</v>
      </c>
      <c r="F221" s="17">
        <v>160.0650347633848</v>
      </c>
      <c r="G221" s="17">
        <v>1.6273864508774012</v>
      </c>
      <c r="H221" s="17">
        <v>19.898243155522557</v>
      </c>
      <c r="I221" s="17">
        <v>135.65456999023152</v>
      </c>
      <c r="J221" s="17">
        <v>25.038286471275136</v>
      </c>
      <c r="K221" s="17">
        <v>-0.999999999999999</v>
      </c>
      <c r="L221" s="17">
        <v>-0.999999999999999</v>
      </c>
      <c r="M221" s="17">
        <v>-0.999999999999999</v>
      </c>
      <c r="N221" s="17">
        <v>0.27819682390475131</v>
      </c>
      <c r="O221" s="17">
        <v>-0.999999999999999</v>
      </c>
      <c r="P221" s="17">
        <v>-0.999999999999999</v>
      </c>
      <c r="Q221" s="17">
        <v>5.5920243428221088</v>
      </c>
      <c r="R221" s="17">
        <v>-0.999999999999999</v>
      </c>
      <c r="S221" s="17">
        <v>4.3539494728481234</v>
      </c>
      <c r="T221" s="17">
        <v>0.42380978656696006</v>
      </c>
      <c r="U221" s="17">
        <v>2.7991599335020974</v>
      </c>
      <c r="V221" s="17">
        <v>3.0050508733558283</v>
      </c>
      <c r="W221" s="17">
        <v>14.306218812700445</v>
      </c>
      <c r="X221" s="17">
        <v>12.888493704629914</v>
      </c>
      <c r="Y221" s="17">
        <v>0.50930070715538378</v>
      </c>
      <c r="Z221" s="17">
        <v>55.550098860223969</v>
      </c>
      <c r="AA221" s="17">
        <v>-6.9670721765592539E-2</v>
      </c>
      <c r="AB221" s="17">
        <v>2.1613229922094841</v>
      </c>
      <c r="AC221" s="17">
        <v>68.702516552632929</v>
      </c>
      <c r="AD221" s="17">
        <v>0.56705679789425412</v>
      </c>
      <c r="AE221" s="17">
        <v>1.0309792832013864</v>
      </c>
      <c r="AF221" s="17">
        <v>127.44491768826771</v>
      </c>
      <c r="AG221" s="17">
        <v>128.77643041959601</v>
      </c>
      <c r="AH221" s="17">
        <v>2.5055747624070333E-4</v>
      </c>
      <c r="AI221" s="17">
        <v>-2.9208814752829167E-2</v>
      </c>
      <c r="AJ221" s="17">
        <v>0.33333333333333298</v>
      </c>
      <c r="AK221" s="17">
        <v>1.0572424815231267</v>
      </c>
      <c r="AL221" s="17">
        <v>1.0472015404559973</v>
      </c>
      <c r="AM221" s="17">
        <v>0.33333333333333298</v>
      </c>
      <c r="AN221" s="17">
        <v>0.20668548981777865</v>
      </c>
      <c r="AO221" s="17">
        <v>0.62393773468958791</v>
      </c>
      <c r="AP221" s="17">
        <v>0.33333333333333298</v>
      </c>
      <c r="AQ221" s="17">
        <v>8.2096523019637804</v>
      </c>
      <c r="AR221" s="17">
        <v>0.88530453392863129</v>
      </c>
      <c r="AS221" s="17">
        <v>13.500670791646723</v>
      </c>
      <c r="AT221" s="17">
        <v>10.652311145699784</v>
      </c>
      <c r="AU221" s="17">
        <v>-0.999999999999999</v>
      </c>
      <c r="AV221" s="17">
        <v>-0.999999999999999</v>
      </c>
      <c r="AW221" s="17">
        <v>-0.999999999999999</v>
      </c>
      <c r="AX221" s="17">
        <v>-0.999999999999999</v>
      </c>
      <c r="AY221" s="17">
        <v>8.4512134967470939E-2</v>
      </c>
      <c r="AZ221" s="17">
        <v>0.33430862642508075</v>
      </c>
      <c r="BA221" s="17">
        <v>-0.39822402831321835</v>
      </c>
      <c r="BB221" s="17">
        <v>6.4515502404709824E-2</v>
      </c>
      <c r="BC221" s="17">
        <v>0.18937482878369008</v>
      </c>
      <c r="BD221" s="17">
        <v>3.2844306922431477</v>
      </c>
      <c r="BE221" s="17">
        <v>2.74325057802616</v>
      </c>
      <c r="BF221" s="17">
        <v>-0.999999999999999</v>
      </c>
      <c r="CU221" t="e">
        <v>#N/A</v>
      </c>
      <c r="CV221" t="e">
        <v>#N/A</v>
      </c>
    </row>
    <row r="222" spans="1:100" x14ac:dyDescent="0.25">
      <c r="A222">
        <v>527</v>
      </c>
      <c r="B222" t="s">
        <v>277</v>
      </c>
      <c r="C222" s="48">
        <v>3</v>
      </c>
      <c r="D222" s="22">
        <v>1540.9297361539627</v>
      </c>
      <c r="E222" s="17">
        <v>118.33940753448918</v>
      </c>
      <c r="F222" s="17">
        <v>-1.2246836509393126</v>
      </c>
      <c r="G222" s="17">
        <v>0.76730719519406465</v>
      </c>
      <c r="H222" s="17">
        <v>7.2515302635747911</v>
      </c>
      <c r="I222" s="17">
        <v>86.43792194035079</v>
      </c>
      <c r="J222" s="17">
        <v>26.256662464887452</v>
      </c>
      <c r="K222" s="17">
        <v>-1.0000000000000004</v>
      </c>
      <c r="L222" s="17">
        <v>-1.0000000000000004</v>
      </c>
      <c r="M222" s="17">
        <v>-1.0000000000000004</v>
      </c>
      <c r="N222" s="17">
        <v>0.29605845684930299</v>
      </c>
      <c r="O222" s="17">
        <v>-1.0000000000000004</v>
      </c>
      <c r="P222" s="17">
        <v>-1.0000000000000004</v>
      </c>
      <c r="Q222" s="17">
        <v>5.8114889922127313</v>
      </c>
      <c r="R222" s="17">
        <v>-1.0000000000000004</v>
      </c>
      <c r="S222" s="17">
        <v>0.9089288363962984</v>
      </c>
      <c r="T222" s="17">
        <v>0.26366149311983333</v>
      </c>
      <c r="U222" s="17">
        <v>-0.18890820071526609</v>
      </c>
      <c r="V222" s="17">
        <v>-0.31967858089740431</v>
      </c>
      <c r="W222" s="17">
        <v>1.4400412713620656</v>
      </c>
      <c r="X222" s="17">
        <v>-5.7765482315833436</v>
      </c>
      <c r="Y222" s="17">
        <v>0.38986751349858006</v>
      </c>
      <c r="Z222" s="17">
        <v>53.493803747207878</v>
      </c>
      <c r="AA222" s="17">
        <v>2.6843756921701667</v>
      </c>
      <c r="AB222" s="17">
        <v>2.054701491491155</v>
      </c>
      <c r="AC222" s="17">
        <v>13.343566896964422</v>
      </c>
      <c r="AD222" s="17">
        <v>3.1711745028133542</v>
      </c>
      <c r="AE222" s="17">
        <v>6.2122263635460195E-2</v>
      </c>
      <c r="AF222" s="17">
        <v>68.954194399298942</v>
      </c>
      <c r="AG222" s="17">
        <v>-1.9012938610227503</v>
      </c>
      <c r="AH222" s="17">
        <v>0.89500474128224561</v>
      </c>
      <c r="AI222" s="17">
        <v>1.5178374679459368</v>
      </c>
      <c r="AJ222" s="17">
        <v>0.33333333333333298</v>
      </c>
      <c r="AK222" s="17">
        <v>1.2785977117507203</v>
      </c>
      <c r="AL222" s="17">
        <v>1.2005381522798413</v>
      </c>
      <c r="AM222" s="17">
        <v>0.33333333333333298</v>
      </c>
      <c r="AN222" s="17">
        <v>0.73766813657801056</v>
      </c>
      <c r="AO222" s="17">
        <v>0.77836988798459994</v>
      </c>
      <c r="AP222" s="17">
        <v>0.33333333333333298</v>
      </c>
      <c r="AQ222" s="17">
        <v>17.483727541051874</v>
      </c>
      <c r="AR222" s="17">
        <v>1.8368857281076454</v>
      </c>
      <c r="AS222" s="17">
        <v>11.63379961927261</v>
      </c>
      <c r="AT222" s="17">
        <v>12.785977117507208</v>
      </c>
      <c r="AU222" s="17">
        <v>-1.0000000000000004</v>
      </c>
      <c r="AV222" s="17">
        <v>-1.0000000000000004</v>
      </c>
      <c r="AW222" s="17">
        <v>-1.0000000000000004</v>
      </c>
      <c r="AX222" s="17">
        <v>-1.0000000000000004</v>
      </c>
      <c r="AY222" s="17">
        <v>7.5926725224587099E-2</v>
      </c>
      <c r="AZ222" s="17">
        <v>0.12983439601825084</v>
      </c>
      <c r="BA222" s="17">
        <v>5.4871038889186804E-2</v>
      </c>
      <c r="BB222" s="17">
        <v>-0.11901612590060565</v>
      </c>
      <c r="BC222" s="17">
        <v>-7.5242493150795092E-2</v>
      </c>
      <c r="BD222" s="17">
        <v>-2.3262311674238871</v>
      </c>
      <c r="BE222" s="17">
        <v>-1.6067071343239441</v>
      </c>
      <c r="BF222" s="17">
        <v>-1.0000000000000004</v>
      </c>
      <c r="CU222" t="e">
        <v>#N/A</v>
      </c>
      <c r="CV222" t="e">
        <v>#N/A</v>
      </c>
    </row>
    <row r="223" spans="1:100" x14ac:dyDescent="0.25">
      <c r="A223">
        <v>533</v>
      </c>
      <c r="B223" t="s">
        <v>278</v>
      </c>
      <c r="C223" s="48">
        <v>2</v>
      </c>
      <c r="D223" s="22">
        <v>1481.5629101562499</v>
      </c>
      <c r="E223" s="17">
        <v>93.370363822670754</v>
      </c>
      <c r="F223" s="17">
        <v>12.435905231710127</v>
      </c>
      <c r="G223" s="17">
        <v>0.54240067624532329</v>
      </c>
      <c r="H223" s="17">
        <v>7.4848570241939303</v>
      </c>
      <c r="I223" s="17">
        <v>66.392471614637998</v>
      </c>
      <c r="J223" s="17">
        <v>14.746494950702669</v>
      </c>
      <c r="K223" s="17">
        <v>-0.99999999999999978</v>
      </c>
      <c r="L223" s="17">
        <v>-0.99999999999999978</v>
      </c>
      <c r="M223" s="17">
        <v>-0.99999999999999978</v>
      </c>
      <c r="N223" s="17">
        <v>0.29295047250198192</v>
      </c>
      <c r="O223" s="17">
        <v>-0.99999999999999978</v>
      </c>
      <c r="P223" s="17">
        <v>-0.99999999999999978</v>
      </c>
      <c r="Q223" s="17">
        <v>4.2649065369989581</v>
      </c>
      <c r="R223" s="17">
        <v>-0.99999999999999978</v>
      </c>
      <c r="S223" s="17">
        <v>1.5053327074026366</v>
      </c>
      <c r="T223" s="17">
        <v>0.1853332248625621</v>
      </c>
      <c r="U223" s="17">
        <v>0.22951046914953355</v>
      </c>
      <c r="V223" s="17">
        <v>0.13304594153269128</v>
      </c>
      <c r="W223" s="17">
        <v>3.3369463850077228</v>
      </c>
      <c r="X223" s="17">
        <v>1.3422434130975647</v>
      </c>
      <c r="Y223" s="17">
        <v>0.13925500949781733</v>
      </c>
      <c r="Z223" s="17">
        <v>36.508666343516261</v>
      </c>
      <c r="AA223" s="17">
        <v>0.7710172130724291</v>
      </c>
      <c r="AB223" s="17">
        <v>1.3983376125107592</v>
      </c>
      <c r="AC223" s="17">
        <v>21.267027390080084</v>
      </c>
      <c r="AD223" s="17">
        <v>0.94772390893783098</v>
      </c>
      <c r="AE223" s="17">
        <v>0.74355149341476279</v>
      </c>
      <c r="AF223" s="17">
        <v>58.716239124528151</v>
      </c>
      <c r="AG223" s="17">
        <v>9.4314369345543518</v>
      </c>
      <c r="AH223" s="17">
        <v>0.27817166232661439</v>
      </c>
      <c r="AI223" s="17">
        <v>0.37084276023104085</v>
      </c>
      <c r="AJ223" s="17">
        <v>0.33333333333333298</v>
      </c>
      <c r="AK223" s="17">
        <v>0.75090507441983168</v>
      </c>
      <c r="AL223" s="17">
        <v>0.82158087344982389</v>
      </c>
      <c r="AM223" s="17">
        <v>0.33333333333333298</v>
      </c>
      <c r="AN223" s="17">
        <v>0.40008413471431753</v>
      </c>
      <c r="AO223" s="17">
        <v>0.47613372145928412</v>
      </c>
      <c r="AP223" s="17">
        <v>0.33333333333333298</v>
      </c>
      <c r="AQ223" s="17">
        <v>8.1259856379054991</v>
      </c>
      <c r="AR223" s="17">
        <v>2.2444243630026963</v>
      </c>
      <c r="AS223" s="17">
        <v>5.6649469654023843</v>
      </c>
      <c r="AT223" s="17">
        <v>7.4617296034785472</v>
      </c>
      <c r="AU223" s="17">
        <v>-0.99999999999999978</v>
      </c>
      <c r="AV223" s="17">
        <v>-0.99999999999999978</v>
      </c>
      <c r="AW223" s="17">
        <v>-0.99999999999999978</v>
      </c>
      <c r="AX223" s="17">
        <v>-0.99999999999999978</v>
      </c>
      <c r="AY223" s="17">
        <v>2.6952831566695017E-2</v>
      </c>
      <c r="AZ223" s="17">
        <v>0.19711838326021738</v>
      </c>
      <c r="BA223" s="17">
        <v>0.37455620109759047</v>
      </c>
      <c r="BB223" s="17">
        <v>0.10701760189871176</v>
      </c>
      <c r="BC223" s="17">
        <v>0.20592875703071115</v>
      </c>
      <c r="BD223" s="17">
        <v>4.0302007290775919</v>
      </c>
      <c r="BE223" s="17">
        <v>6.6777244642790663</v>
      </c>
      <c r="BF223" s="17">
        <v>-0.99999999999999978</v>
      </c>
      <c r="BG223" s="22">
        <v>369.46569960626965</v>
      </c>
    </row>
    <row r="224" spans="1:100" x14ac:dyDescent="0.25">
      <c r="A224">
        <v>537</v>
      </c>
      <c r="B224" t="s">
        <v>279</v>
      </c>
      <c r="C224" s="48">
        <v>2</v>
      </c>
      <c r="D224" s="22">
        <v>1505.3482910156251</v>
      </c>
      <c r="E224" s="17">
        <v>64.173049254374646</v>
      </c>
      <c r="F224" s="17">
        <v>-34.666476242920972</v>
      </c>
      <c r="G224" s="17">
        <v>0.21501169840744996</v>
      </c>
      <c r="H224" s="17">
        <v>4.4984983871820088</v>
      </c>
      <c r="I224" s="17">
        <v>43.464713766645005</v>
      </c>
      <c r="J224" s="17">
        <v>9.0837223850350171</v>
      </c>
      <c r="K224" s="17">
        <v>-1.0000000000000004</v>
      </c>
      <c r="L224" s="17">
        <v>-1.0000000000000004</v>
      </c>
      <c r="M224" s="17">
        <v>-1.0000000000000004</v>
      </c>
      <c r="N224" s="17">
        <v>0.21136524714134461</v>
      </c>
      <c r="O224" s="17">
        <v>-1.0000000000000004</v>
      </c>
      <c r="P224" s="17">
        <v>-1.0000000000000004</v>
      </c>
      <c r="Q224" s="17">
        <v>3.3884885568009206</v>
      </c>
      <c r="R224" s="17">
        <v>-1.0000000000000004</v>
      </c>
      <c r="S224" s="17">
        <v>0.3623050753841881</v>
      </c>
      <c r="T224" s="17">
        <v>5.7035674050892701E-2</v>
      </c>
      <c r="U224" s="17">
        <v>-0.15493864300362192</v>
      </c>
      <c r="V224" s="17">
        <v>-0.37070669977762816</v>
      </c>
      <c r="W224" s="17">
        <v>0.78428748159060269</v>
      </c>
      <c r="X224" s="17">
        <v>-1.802866272411479</v>
      </c>
      <c r="Y224" s="17">
        <v>2.382685162419404E-2</v>
      </c>
      <c r="Z224" s="17">
        <v>25.910602245618364</v>
      </c>
      <c r="AA224" s="17">
        <v>-9.5179815330518336E-3</v>
      </c>
      <c r="AB224" s="17">
        <v>0.27326512008950588</v>
      </c>
      <c r="AC224" s="17">
        <v>8.3500303018755879</v>
      </c>
      <c r="AD224" s="17">
        <v>-3.8190372152434815E-2</v>
      </c>
      <c r="AE224" s="17">
        <v>-8.2099794073180243E-2</v>
      </c>
      <c r="AF224" s="17">
        <v>37.796398016489249</v>
      </c>
      <c r="AG224" s="17">
        <v>-26.311170129706714</v>
      </c>
      <c r="AH224" s="17">
        <v>3.08867178694954E-2</v>
      </c>
      <c r="AI224" s="17">
        <v>7.8273714885352536E-2</v>
      </c>
      <c r="AJ224" s="17">
        <v>0.33333333333333298</v>
      </c>
      <c r="AK224" s="17">
        <v>0.42081676394625789</v>
      </c>
      <c r="AL224" s="17">
        <v>0.53327885628448679</v>
      </c>
      <c r="AM224" s="17">
        <v>0.33333333333333298</v>
      </c>
      <c r="AN224" s="17">
        <v>0.10251130973075714</v>
      </c>
      <c r="AO224" s="17">
        <v>0.15096657884419987</v>
      </c>
      <c r="AP224" s="17">
        <v>0.33333333333333298</v>
      </c>
      <c r="AQ224" s="17">
        <v>4.4161808085493144</v>
      </c>
      <c r="AR224" s="17">
        <v>2.2444243630026963</v>
      </c>
      <c r="AS224" s="17">
        <v>0.94258616126882755</v>
      </c>
      <c r="AT224" s="17">
        <v>4.1577780087024436</v>
      </c>
      <c r="AU224" s="17">
        <v>-1.0000000000000004</v>
      </c>
      <c r="AV224" s="17">
        <v>-1.0000000000000004</v>
      </c>
      <c r="AW224" s="17">
        <v>-1.0000000000000004</v>
      </c>
      <c r="AX224" s="17">
        <v>-1.0000000000000004</v>
      </c>
      <c r="AY224" s="17">
        <v>-2.2778426919501049E-2</v>
      </c>
      <c r="AZ224" s="17">
        <v>0.54009284216913467</v>
      </c>
      <c r="BA224" s="17">
        <v>4.4842117139514748E-2</v>
      </c>
      <c r="BB224" s="17">
        <v>0.29802179722775479</v>
      </c>
      <c r="BC224" s="17">
        <v>2.3104098687672353E-2</v>
      </c>
      <c r="BD224" s="17">
        <v>9.1232250945389808</v>
      </c>
      <c r="BE224" s="17">
        <v>1.7575088804880425</v>
      </c>
      <c r="BF224" s="17">
        <v>-1.0000000000000004</v>
      </c>
      <c r="BG224" s="22">
        <v>5138.4068445232388</v>
      </c>
    </row>
    <row r="225" spans="1:100" x14ac:dyDescent="0.25">
      <c r="A225">
        <v>538</v>
      </c>
      <c r="B225" t="s">
        <v>280</v>
      </c>
      <c r="C225" s="48">
        <v>2</v>
      </c>
      <c r="D225" s="22">
        <v>1464.0560058593751</v>
      </c>
      <c r="E225" s="17">
        <v>67.08176726239887</v>
      </c>
      <c r="F225" s="17">
        <v>-29.974005471487214</v>
      </c>
      <c r="G225" s="17">
        <v>0.24762710258231552</v>
      </c>
      <c r="H225" s="17">
        <v>4.7960077737242726</v>
      </c>
      <c r="I225" s="17">
        <v>45.748841027050382</v>
      </c>
      <c r="J225" s="17">
        <v>9.6478636007819123</v>
      </c>
      <c r="K225" s="17">
        <v>-1.0000000000000004</v>
      </c>
      <c r="L225" s="17">
        <v>-1.0000000000000004</v>
      </c>
      <c r="M225" s="17">
        <v>-1.0000000000000004</v>
      </c>
      <c r="N225" s="17">
        <v>0.21949299511077197</v>
      </c>
      <c r="O225" s="17">
        <v>-1.0000000000000004</v>
      </c>
      <c r="P225" s="17">
        <v>-1.0000000000000004</v>
      </c>
      <c r="Q225" s="17">
        <v>3.4757997633023008</v>
      </c>
      <c r="R225" s="17">
        <v>-1.0000000000000004</v>
      </c>
      <c r="S225" s="17">
        <v>0.47617667988207335</v>
      </c>
      <c r="T225" s="17">
        <v>6.9817034321488475E-2</v>
      </c>
      <c r="U225" s="17">
        <v>-0.11663874891325698</v>
      </c>
      <c r="V225" s="17">
        <v>-0.32052145496884132</v>
      </c>
      <c r="W225" s="17">
        <v>1.0385904896067977</v>
      </c>
      <c r="X225" s="17">
        <v>-1.4895416631206917</v>
      </c>
      <c r="Y225" s="17">
        <v>3.5326127033742966E-2</v>
      </c>
      <c r="Z225" s="17">
        <v>26.966410985139362</v>
      </c>
      <c r="AA225" s="17">
        <v>6.8241114124016788E-2</v>
      </c>
      <c r="AB225" s="17">
        <v>0.38534798344269472</v>
      </c>
      <c r="AC225" s="17">
        <v>9.6368576212912718</v>
      </c>
      <c r="AD225" s="17">
        <v>6.0029161601859893E-2</v>
      </c>
      <c r="AE225" s="17">
        <v>1.5389273924781843E-4</v>
      </c>
      <c r="AF225" s="17">
        <v>39.880491004343419</v>
      </c>
      <c r="AG225" s="17">
        <v>-22.750391806126199</v>
      </c>
      <c r="AH225" s="17">
        <v>5.5521934556057584E-2</v>
      </c>
      <c r="AI225" s="17">
        <v>0.10742026015398901</v>
      </c>
      <c r="AJ225" s="17">
        <v>0.33333333333333298</v>
      </c>
      <c r="AK225" s="17">
        <v>0.45370108317592217</v>
      </c>
      <c r="AL225" s="17">
        <v>0.56200030829052539</v>
      </c>
      <c r="AM225" s="17">
        <v>0.33333333333333298</v>
      </c>
      <c r="AN225" s="17">
        <v>0.13215634549949828</v>
      </c>
      <c r="AO225" s="17">
        <v>0.18336063758990714</v>
      </c>
      <c r="AP225" s="17">
        <v>0.33333333333333298</v>
      </c>
      <c r="AQ225" s="17">
        <v>4.7857619249277628</v>
      </c>
      <c r="AR225" s="17">
        <v>2.2444243630026963</v>
      </c>
      <c r="AS225" s="17">
        <v>1.4130409313210812</v>
      </c>
      <c r="AT225" s="17">
        <v>4.4869268925453749</v>
      </c>
      <c r="AU225" s="17">
        <v>-1.0000000000000004</v>
      </c>
      <c r="AV225" s="17">
        <v>-1.0000000000000004</v>
      </c>
      <c r="AW225" s="17">
        <v>-1.0000000000000004</v>
      </c>
      <c r="AX225" s="17">
        <v>-1.0000000000000004</v>
      </c>
      <c r="AY225" s="17">
        <v>-1.7824060079285581E-2</v>
      </c>
      <c r="AZ225" s="17">
        <v>0.50592476884899451</v>
      </c>
      <c r="BA225" s="17">
        <v>7.7689154878713085E-2</v>
      </c>
      <c r="BB225" s="17">
        <v>0.27899342592798332</v>
      </c>
      <c r="BC225" s="17">
        <v>4.1317601672317142E-2</v>
      </c>
      <c r="BD225" s="17">
        <v>8.6158437854644223</v>
      </c>
      <c r="BE225" s="17">
        <v>2.2476744961804727</v>
      </c>
      <c r="BF225" s="17">
        <v>-1.0000000000000004</v>
      </c>
      <c r="BG225" s="22">
        <v>231.93679691557153</v>
      </c>
    </row>
    <row r="226" spans="1:100" x14ac:dyDescent="0.25">
      <c r="A226">
        <v>539</v>
      </c>
      <c r="B226" t="s">
        <v>281</v>
      </c>
      <c r="C226" s="48">
        <v>2</v>
      </c>
      <c r="D226" s="22">
        <v>1445.269560546875</v>
      </c>
      <c r="E226" s="17">
        <v>26.71087133042699</v>
      </c>
      <c r="F226" s="17">
        <v>-95.102095803643522</v>
      </c>
      <c r="G226" s="17">
        <v>-0.20505104775412314</v>
      </c>
      <c r="H226" s="17">
        <v>0.66679330544348847</v>
      </c>
      <c r="I226" s="17">
        <v>14.046811586306745</v>
      </c>
      <c r="J226" s="17">
        <v>1.8179927611112134</v>
      </c>
      <c r="K226" s="17">
        <v>-1.0000000000000016</v>
      </c>
      <c r="L226" s="17">
        <v>-1.0000000000000016</v>
      </c>
      <c r="M226" s="17">
        <v>-1.0000000000000016</v>
      </c>
      <c r="N226" s="17">
        <v>0.10668574926230653</v>
      </c>
      <c r="O226" s="17">
        <v>-1.0000000000000016</v>
      </c>
      <c r="P226" s="17">
        <v>-1.0000000000000016</v>
      </c>
      <c r="Q226" s="17">
        <v>2.2639835536737865</v>
      </c>
      <c r="R226" s="17">
        <v>-1.0000000000000016</v>
      </c>
      <c r="S226" s="17">
        <v>-1.1042785867023273</v>
      </c>
      <c r="T226" s="17">
        <v>-0.10757897448025669</v>
      </c>
      <c r="U226" s="17">
        <v>-0.64821349567873576</v>
      </c>
      <c r="V226" s="17">
        <v>-1.0170562479281133</v>
      </c>
      <c r="W226" s="17">
        <v>-2.4909507871643957</v>
      </c>
      <c r="X226" s="17">
        <v>-5.8382599505961332</v>
      </c>
      <c r="Y226" s="17">
        <v>-0.12427547393661675</v>
      </c>
      <c r="Z226" s="17">
        <v>12.312551577083127</v>
      </c>
      <c r="AA226" s="17">
        <v>-1.0109987262027846</v>
      </c>
      <c r="AB226" s="17">
        <v>-1.1702808536278941</v>
      </c>
      <c r="AC226" s="17">
        <v>-8.2233720920168913</v>
      </c>
      <c r="AD226" s="17">
        <v>-1.3031867172639051</v>
      </c>
      <c r="AE226" s="17">
        <v>-1.1414676123928778</v>
      </c>
      <c r="AF226" s="17">
        <v>10.95479215931735</v>
      </c>
      <c r="AG226" s="17">
        <v>-72.171411905539216</v>
      </c>
      <c r="AH226" s="17">
        <v>-0.28639700236774973</v>
      </c>
      <c r="AI226" s="17">
        <v>-0.29711264491641126</v>
      </c>
      <c r="AJ226" s="17">
        <v>0.33333333333333298</v>
      </c>
      <c r="AK226" s="17">
        <v>-2.7094130468728883E-3</v>
      </c>
      <c r="AL226" s="17">
        <v>0.16336738933716344</v>
      </c>
      <c r="AM226" s="17">
        <v>0.33333333333333298</v>
      </c>
      <c r="AN226" s="17">
        <v>-0.27929524610128592</v>
      </c>
      <c r="AO226" s="17">
        <v>-0.26624539875647951</v>
      </c>
      <c r="AP226" s="17">
        <v>0.33333333333333298</v>
      </c>
      <c r="AQ226" s="17">
        <v>-0.34375587177025491</v>
      </c>
      <c r="AR226" s="17">
        <v>2.2444243630026963</v>
      </c>
      <c r="AS226" s="17">
        <v>-5.1165300033946632</v>
      </c>
      <c r="AT226" s="17">
        <v>-8.1420846592696883E-2</v>
      </c>
      <c r="AU226" s="17">
        <v>-1.0000000000000016</v>
      </c>
      <c r="AV226" s="17">
        <v>-1.0000000000000016</v>
      </c>
      <c r="AW226" s="17">
        <v>-1.0000000000000016</v>
      </c>
      <c r="AX226" s="17">
        <v>-1.0000000000000016</v>
      </c>
      <c r="AY226" s="17">
        <v>-8.6587077863539932E-2</v>
      </c>
      <c r="AZ226" s="17">
        <v>0.98015284059676899</v>
      </c>
      <c r="BA226" s="17">
        <v>-0.3782039013008609</v>
      </c>
      <c r="BB226" s="17">
        <v>0.54309341615694162</v>
      </c>
      <c r="BC226" s="17">
        <v>-0.2114726074580652</v>
      </c>
      <c r="BD226" s="17">
        <v>15.657928294849418</v>
      </c>
      <c r="BE226" s="17">
        <v>-4.5554686775338604</v>
      </c>
      <c r="BF226" s="17">
        <v>-1.0000000000000016</v>
      </c>
      <c r="BG226" s="22">
        <v>60.982975833046766</v>
      </c>
    </row>
    <row r="227" spans="1:100" x14ac:dyDescent="0.25">
      <c r="A227">
        <v>540</v>
      </c>
      <c r="B227" t="s">
        <v>2903</v>
      </c>
      <c r="C227" s="48">
        <v>2</v>
      </c>
      <c r="D227" s="22">
        <v>1524.6570507812501</v>
      </c>
      <c r="E227" s="17">
        <v>101.27329358888454</v>
      </c>
      <c r="F227" s="17">
        <v>25.185256263452704</v>
      </c>
      <c r="G227" s="17">
        <v>0.63101608955784383</v>
      </c>
      <c r="H227" s="17">
        <v>8.2931841910580442</v>
      </c>
      <c r="I227" s="17">
        <v>72.598400572440084</v>
      </c>
      <c r="J227" s="17">
        <v>16.279255566883041</v>
      </c>
      <c r="K227" s="17">
        <v>-0.99999999999999967</v>
      </c>
      <c r="L227" s="17">
        <v>-0.99999999999999967</v>
      </c>
      <c r="M227" s="17">
        <v>-0.99999999999999967</v>
      </c>
      <c r="N227" s="17">
        <v>0.31503340428934412</v>
      </c>
      <c r="O227" s="17">
        <v>-0.99999999999999967</v>
      </c>
      <c r="P227" s="17">
        <v>-0.99999999999999967</v>
      </c>
      <c r="Q227" s="17">
        <v>4.5021293722412423</v>
      </c>
      <c r="R227" s="17">
        <v>-0.99999999999999967</v>
      </c>
      <c r="S227" s="17">
        <v>1.8147196229545282</v>
      </c>
      <c r="T227" s="17">
        <v>0.22005992998025942</v>
      </c>
      <c r="U227" s="17">
        <v>0.33357053004735127</v>
      </c>
      <c r="V227" s="17">
        <v>0.26939826717235943</v>
      </c>
      <c r="W227" s="17">
        <v>4.0278826690148541</v>
      </c>
      <c r="X227" s="17">
        <v>2.1935402299153042</v>
      </c>
      <c r="Y227" s="17">
        <v>0.17049831519926753</v>
      </c>
      <c r="Z227" s="17">
        <v>39.377277976534899</v>
      </c>
      <c r="AA227" s="17">
        <v>0.98228715053863702</v>
      </c>
      <c r="AB227" s="17">
        <v>1.7028645534630256</v>
      </c>
      <c r="AC227" s="17">
        <v>24.763311972680494</v>
      </c>
      <c r="AD227" s="17">
        <v>1.2145844553328764</v>
      </c>
      <c r="AE227" s="17">
        <v>0.96703314687773001</v>
      </c>
      <c r="AF227" s="17">
        <v>64.378678887968064</v>
      </c>
      <c r="AG227" s="17">
        <v>19.106001786383331</v>
      </c>
      <c r="AH227" s="17">
        <v>0.34510506278422826</v>
      </c>
      <c r="AI227" s="17">
        <v>0.4500333519454528</v>
      </c>
      <c r="AJ227" s="17">
        <v>0.33333333333333298</v>
      </c>
      <c r="AK227" s="17">
        <v>0.84025112466081642</v>
      </c>
      <c r="AL227" s="17">
        <v>0.89961649510899711</v>
      </c>
      <c r="AM227" s="17">
        <v>0.33333333333333298</v>
      </c>
      <c r="AN227" s="17">
        <v>0.48062911533840863</v>
      </c>
      <c r="AO227" s="17">
        <v>0.56414774358301112</v>
      </c>
      <c r="AP227" s="17">
        <v>0.33333333333333298</v>
      </c>
      <c r="AQ227" s="17">
        <v>9.1301302808720095</v>
      </c>
      <c r="AR227" s="17">
        <v>2.2444243630026963</v>
      </c>
      <c r="AS227" s="17">
        <v>6.9431633465182268</v>
      </c>
      <c r="AT227" s="17">
        <v>8.3560206638227772</v>
      </c>
      <c r="AU227" s="17">
        <v>-0.99999999999999967</v>
      </c>
      <c r="AV227" s="17">
        <v>-0.99999999999999967</v>
      </c>
      <c r="AW227" s="17">
        <v>-0.99999999999999967</v>
      </c>
      <c r="AX227" s="17">
        <v>-0.99999999999999967</v>
      </c>
      <c r="AY227" s="17">
        <v>4.0413749079588272E-2</v>
      </c>
      <c r="AZ227" s="17">
        <v>0.10428439833937311</v>
      </c>
      <c r="BA227" s="17">
        <v>0.46380095826034651</v>
      </c>
      <c r="BB227" s="17">
        <v>5.5317890365080252E-2</v>
      </c>
      <c r="BC227" s="17">
        <v>0.25541448733777017</v>
      </c>
      <c r="BD227" s="17">
        <v>2.6516556658421493</v>
      </c>
      <c r="BE227" s="17">
        <v>8.0094948263230226</v>
      </c>
      <c r="BF227" s="17">
        <v>-0.99999999999999967</v>
      </c>
      <c r="BG227" s="22">
        <v>4500.8375234727037</v>
      </c>
    </row>
    <row r="228" spans="1:100" x14ac:dyDescent="0.25">
      <c r="A228">
        <v>545</v>
      </c>
      <c r="B228" t="s">
        <v>282</v>
      </c>
      <c r="C228" s="48">
        <v>2</v>
      </c>
      <c r="D228" s="22">
        <v>1522.3062109375001</v>
      </c>
      <c r="E228" s="17">
        <v>34.234639014189419</v>
      </c>
      <c r="F228" s="17">
        <v>-82.964425582701665</v>
      </c>
      <c r="G228" s="17">
        <v>-0.12068717224376141</v>
      </c>
      <c r="H228" s="17">
        <v>1.4363390303668577</v>
      </c>
      <c r="I228" s="17">
        <v>19.954996161102279</v>
      </c>
      <c r="J228" s="17">
        <v>3.277215496490097</v>
      </c>
      <c r="K228" s="17">
        <v>-1.0000000000000013</v>
      </c>
      <c r="L228" s="17">
        <v>-1.0000000000000013</v>
      </c>
      <c r="M228" s="17">
        <v>-1.0000000000000013</v>
      </c>
      <c r="N228" s="17">
        <v>0.12770919923079652</v>
      </c>
      <c r="O228" s="17">
        <v>-1.0000000000000013</v>
      </c>
      <c r="P228" s="17">
        <v>-1.0000000000000013</v>
      </c>
      <c r="Q228" s="17">
        <v>2.4898250522629199</v>
      </c>
      <c r="R228" s="17">
        <v>-1.0000000000000013</v>
      </c>
      <c r="S228" s="17">
        <v>-0.80973525329706697</v>
      </c>
      <c r="T228" s="17">
        <v>-7.45183666478208E-2</v>
      </c>
      <c r="U228" s="17">
        <v>-0.54914596673516991</v>
      </c>
      <c r="V228" s="17">
        <v>-0.88724575338982303</v>
      </c>
      <c r="W228" s="17">
        <v>-1.8331638348652772</v>
      </c>
      <c r="X228" s="17">
        <v>-5.027806148128434</v>
      </c>
      <c r="Y228" s="17">
        <v>-9.4531141046878819E-2</v>
      </c>
      <c r="Z228" s="17">
        <v>15.043534660602379</v>
      </c>
      <c r="AA228" s="17">
        <v>-0.80986497263530222</v>
      </c>
      <c r="AB228" s="17">
        <v>-0.88036432584007662</v>
      </c>
      <c r="AC228" s="17">
        <v>-4.8948301798434315</v>
      </c>
      <c r="AD228" s="17">
        <v>-1.0491294480696549</v>
      </c>
      <c r="AE228" s="17">
        <v>-0.92870802930423535</v>
      </c>
      <c r="AF228" s="17">
        <v>16.345562742342686</v>
      </c>
      <c r="AG228" s="17">
        <v>-62.961007594743059</v>
      </c>
      <c r="AH228" s="17">
        <v>-0.22267489294445025</v>
      </c>
      <c r="AI228" s="17">
        <v>-0.22172141249699867</v>
      </c>
      <c r="AJ228" s="17">
        <v>0.33333333333333298</v>
      </c>
      <c r="AK228" s="17">
        <v>8.2350045326245125E-2</v>
      </c>
      <c r="AL228" s="17">
        <v>0.23765906417041738</v>
      </c>
      <c r="AM228" s="17">
        <v>0.33333333333333298</v>
      </c>
      <c r="AN228" s="17">
        <v>-0.20261460484093258</v>
      </c>
      <c r="AO228" s="17">
        <v>-0.18245406124473279</v>
      </c>
      <c r="AP228" s="17">
        <v>0.33333333333333298</v>
      </c>
      <c r="AQ228" s="17">
        <v>0.61221251439371649</v>
      </c>
      <c r="AR228" s="17">
        <v>2.2444243630026963</v>
      </c>
      <c r="AS228" s="17">
        <v>-3.8996391305680724</v>
      </c>
      <c r="AT228" s="17">
        <v>0.7699644470563296</v>
      </c>
      <c r="AU228" s="17">
        <v>-1.0000000000000013</v>
      </c>
      <c r="AV228" s="17">
        <v>-1.0000000000000013</v>
      </c>
      <c r="AW228" s="17">
        <v>-1.0000000000000013</v>
      </c>
      <c r="AX228" s="17">
        <v>-1.0000000000000013</v>
      </c>
      <c r="AY228" s="17">
        <v>-7.3771980276532187E-2</v>
      </c>
      <c r="AZ228" s="17">
        <v>0.89177278960753137</v>
      </c>
      <c r="BA228" s="17">
        <v>-0.29324087622667283</v>
      </c>
      <c r="BB228" s="17">
        <v>0.49387412275520731</v>
      </c>
      <c r="BC228" s="17">
        <v>-0.16436107420322674</v>
      </c>
      <c r="BD228" s="17">
        <v>14.345522249977009</v>
      </c>
      <c r="BE228" s="17">
        <v>-3.2875932049495491</v>
      </c>
      <c r="BF228" s="17">
        <v>-1.0000000000000013</v>
      </c>
      <c r="BG228" s="22">
        <v>120.07338469046499</v>
      </c>
    </row>
    <row r="229" spans="1:100" x14ac:dyDescent="0.25">
      <c r="A229">
        <v>547</v>
      </c>
      <c r="B229" t="s">
        <v>283</v>
      </c>
      <c r="C229" s="48">
        <v>2</v>
      </c>
      <c r="D229" s="22">
        <v>1487.2442871093751</v>
      </c>
      <c r="E229" s="17">
        <v>47.719382963665069</v>
      </c>
      <c r="F229" s="17">
        <v>-61.210248426778641</v>
      </c>
      <c r="G229" s="17">
        <v>3.0517025926506069E-2</v>
      </c>
      <c r="H229" s="17">
        <v>2.8155851068241189</v>
      </c>
      <c r="I229" s="17">
        <v>30.54415302320232</v>
      </c>
      <c r="J229" s="17">
        <v>5.8925600657149708</v>
      </c>
      <c r="K229" s="17">
        <v>-1.0000000000000009</v>
      </c>
      <c r="L229" s="17">
        <v>-1.0000000000000009</v>
      </c>
      <c r="M229" s="17">
        <v>-1.0000000000000009</v>
      </c>
      <c r="N229" s="17">
        <v>0.16538923557369584</v>
      </c>
      <c r="O229" s="17">
        <v>-1.0000000000000009</v>
      </c>
      <c r="P229" s="17">
        <v>-1.0000000000000009</v>
      </c>
      <c r="Q229" s="17">
        <v>2.8945976222896181</v>
      </c>
      <c r="R229" s="17">
        <v>-1.0000000000000009</v>
      </c>
      <c r="S229" s="17">
        <v>-0.28182934233082646</v>
      </c>
      <c r="T229" s="17">
        <v>-1.5264300045449486E-2</v>
      </c>
      <c r="U229" s="17">
        <v>-0.37158861546363187</v>
      </c>
      <c r="V229" s="17">
        <v>-0.65458821339407791</v>
      </c>
      <c r="W229" s="17">
        <v>-0.65422144883138378</v>
      </c>
      <c r="X229" s="17">
        <v>-3.5752410944862292</v>
      </c>
      <c r="Y229" s="17">
        <v>-4.1220787800364617E-2</v>
      </c>
      <c r="Z229" s="17">
        <v>19.938237575351426</v>
      </c>
      <c r="AA229" s="17">
        <v>-0.44937574962169102</v>
      </c>
      <c r="AB229" s="17">
        <v>-0.36075097409118828</v>
      </c>
      <c r="AC229" s="17">
        <v>1.0708690944211945</v>
      </c>
      <c r="AD229" s="17">
        <v>-0.59378614567328492</v>
      </c>
      <c r="AE229" s="17">
        <v>-0.54738199408662203</v>
      </c>
      <c r="AF229" s="17">
        <v>26.007365718974526</v>
      </c>
      <c r="AG229" s="17">
        <v>-46.453328327840964</v>
      </c>
      <c r="AH229" s="17">
        <v>-0.10846664441650511</v>
      </c>
      <c r="AI229" s="17">
        <v>-8.6598757473339338E-2</v>
      </c>
      <c r="AJ229" s="17">
        <v>0.33333333333333298</v>
      </c>
      <c r="AK229" s="17">
        <v>0.23480092696603971</v>
      </c>
      <c r="AL229" s="17">
        <v>0.37081099745860208</v>
      </c>
      <c r="AM229" s="17">
        <v>0.33333333333333298</v>
      </c>
      <c r="AN229" s="17">
        <v>-6.5180960324096593E-2</v>
      </c>
      <c r="AO229" s="17">
        <v>-3.227601494905491E-2</v>
      </c>
      <c r="AP229" s="17">
        <v>0.33333333333333298</v>
      </c>
      <c r="AQ229" s="17">
        <v>2.3255813281378677</v>
      </c>
      <c r="AR229" s="17">
        <v>2.2444243630026963</v>
      </c>
      <c r="AS229" s="17">
        <v>-1.7186225808499129</v>
      </c>
      <c r="AT229" s="17">
        <v>2.2958904418187132</v>
      </c>
      <c r="AU229" s="17">
        <v>-1.0000000000000009</v>
      </c>
      <c r="AV229" s="17">
        <v>-1.0000000000000009</v>
      </c>
      <c r="AW229" s="17">
        <v>-1.0000000000000009</v>
      </c>
      <c r="AX229" s="17">
        <v>-1.0000000000000009</v>
      </c>
      <c r="AY229" s="17">
        <v>-5.080365949473923E-2</v>
      </c>
      <c r="AZ229" s="17">
        <v>0.73337045610598817</v>
      </c>
      <c r="BA229" s="17">
        <v>-0.14096283064441323</v>
      </c>
      <c r="BB229" s="17">
        <v>0.40565906923502709</v>
      </c>
      <c r="BC229" s="17">
        <v>-7.9923729815286476E-2</v>
      </c>
      <c r="BD229" s="17">
        <v>11.993315188740574</v>
      </c>
      <c r="BE229" s="17">
        <v>-1.0151976677351247</v>
      </c>
      <c r="BF229" s="17">
        <v>-1.0000000000000009</v>
      </c>
      <c r="BG229" s="22">
        <v>49.724135079564803</v>
      </c>
    </row>
    <row r="230" spans="1:100" x14ac:dyDescent="0.25">
      <c r="A230">
        <v>548</v>
      </c>
      <c r="B230" t="s">
        <v>284</v>
      </c>
      <c r="C230" s="48">
        <v>2</v>
      </c>
      <c r="D230" s="22">
        <v>1607.415751953125</v>
      </c>
      <c r="E230" s="17">
        <v>134.62963221980377</v>
      </c>
      <c r="F230" s="17">
        <v>78.997156776268284</v>
      </c>
      <c r="G230" s="17">
        <v>1.0050401315034216</v>
      </c>
      <c r="H230" s="17">
        <v>11.704935971740841</v>
      </c>
      <c r="I230" s="17">
        <v>98.792112772801559</v>
      </c>
      <c r="J230" s="17">
        <v>22.748664212272466</v>
      </c>
      <c r="K230" s="17">
        <v>-0.99999999999999878</v>
      </c>
      <c r="L230" s="17">
        <v>-0.99999999999999878</v>
      </c>
      <c r="M230" s="17">
        <v>-0.99999999999999878</v>
      </c>
      <c r="N230" s="17">
        <v>0.40824007225340031</v>
      </c>
      <c r="O230" s="17">
        <v>-0.99999999999999878</v>
      </c>
      <c r="P230" s="17">
        <v>-0.99999999999999878</v>
      </c>
      <c r="Q230" s="17">
        <v>5.5033890895118098</v>
      </c>
      <c r="R230" s="17">
        <v>-0.99999999999999878</v>
      </c>
      <c r="S230" s="17">
        <v>3.120566318852565</v>
      </c>
      <c r="T230" s="17">
        <v>0.36663288073507105</v>
      </c>
      <c r="U230" s="17">
        <v>0.77278266174324473</v>
      </c>
      <c r="V230" s="17">
        <v>0.84490817067605029</v>
      </c>
      <c r="W230" s="17">
        <v>6.9441561705535735</v>
      </c>
      <c r="X230" s="17">
        <v>5.7866564206467377</v>
      </c>
      <c r="Y230" s="17">
        <v>0.30236868679010509</v>
      </c>
      <c r="Z230" s="17">
        <v>51.484987884401946</v>
      </c>
      <c r="AA230" s="17">
        <v>1.8740060174813458</v>
      </c>
      <c r="AB230" s="17">
        <v>2.9881984821622662</v>
      </c>
      <c r="AC230" s="17">
        <v>39.520276280507623</v>
      </c>
      <c r="AD230" s="17">
        <v>2.3409377212875464</v>
      </c>
      <c r="AE230" s="17">
        <v>1.9102946880061504</v>
      </c>
      <c r="AF230" s="17">
        <v>88.278455782603629</v>
      </c>
      <c r="AG230" s="17">
        <v>59.939979924974672</v>
      </c>
      <c r="AH230" s="17">
        <v>0.62761461777584937</v>
      </c>
      <c r="AI230" s="17">
        <v>0.78427752110176219</v>
      </c>
      <c r="AJ230" s="17">
        <v>0.33333333333333298</v>
      </c>
      <c r="AK230" s="17">
        <v>1.2173590068432523</v>
      </c>
      <c r="AL230" s="17">
        <v>1.2289858174159998</v>
      </c>
      <c r="AM230" s="17">
        <v>0.33333333333333298</v>
      </c>
      <c r="AN230" s="17">
        <v>0.82058982968057548</v>
      </c>
      <c r="AO230" s="17">
        <v>0.93563346002950576</v>
      </c>
      <c r="AP230" s="17">
        <v>0.33333333333333298</v>
      </c>
      <c r="AQ230" s="17">
        <v>13.368379858694258</v>
      </c>
      <c r="AR230" s="17">
        <v>2.2444243630026963</v>
      </c>
      <c r="AS230" s="17">
        <v>12.338202871526553</v>
      </c>
      <c r="AT230" s="17">
        <v>12.130605068074336</v>
      </c>
      <c r="AU230" s="17">
        <v>-0.99999999999999878</v>
      </c>
      <c r="AV230" s="17">
        <v>-0.99999999999999878</v>
      </c>
      <c r="AW230" s="17">
        <v>-0.99999999999999878</v>
      </c>
      <c r="AX230" s="17">
        <v>-0.99999999999999878</v>
      </c>
      <c r="AY230" s="17">
        <v>9.722899812336834E-2</v>
      </c>
      <c r="AZ230" s="17">
        <v>-0.28754520524837107</v>
      </c>
      <c r="BA230" s="17">
        <v>0.84048130706992974</v>
      </c>
      <c r="BB230" s="17">
        <v>-0.1628939799224689</v>
      </c>
      <c r="BC230" s="17">
        <v>0.46428168296659056</v>
      </c>
      <c r="BD230" s="17">
        <v>-3.1668467513055489</v>
      </c>
      <c r="BE230" s="17">
        <v>13.630572640385736</v>
      </c>
      <c r="BF230" s="17">
        <v>-0.99999999999999878</v>
      </c>
      <c r="BG230" s="22">
        <v>8530.9385505092851</v>
      </c>
    </row>
    <row r="231" spans="1:100" x14ac:dyDescent="0.25">
      <c r="A231">
        <v>554</v>
      </c>
      <c r="B231" t="s">
        <v>285</v>
      </c>
      <c r="C231" s="48">
        <v>3</v>
      </c>
      <c r="D231" s="22">
        <v>1579.9768495506494</v>
      </c>
      <c r="E231" s="17">
        <v>111.22391348557811</v>
      </c>
      <c r="F231" s="17">
        <v>94.289409370168698</v>
      </c>
      <c r="G231" s="17">
        <v>1.1096145836945801</v>
      </c>
      <c r="H231" s="17">
        <v>10.390373496117569</v>
      </c>
      <c r="I231" s="17">
        <v>84.590999694864934</v>
      </c>
      <c r="J231" s="17">
        <v>25.761901498292207</v>
      </c>
      <c r="K231" s="17">
        <v>-0.999999999999999</v>
      </c>
      <c r="L231" s="17">
        <v>-0.999999999999999</v>
      </c>
      <c r="M231" s="17">
        <v>-0.999999999999999</v>
      </c>
      <c r="N231" s="17">
        <v>0.28397013870941545</v>
      </c>
      <c r="O231" s="17">
        <v>-0.999999999999999</v>
      </c>
      <c r="P231" s="17">
        <v>-0.999999999999999</v>
      </c>
      <c r="Q231" s="17">
        <v>4.8471902313825801</v>
      </c>
      <c r="R231" s="17">
        <v>-0.999999999999999</v>
      </c>
      <c r="S231" s="17">
        <v>2.2707318946024659</v>
      </c>
      <c r="T231" s="17">
        <v>0.39293115432675157</v>
      </c>
      <c r="U231" s="17">
        <v>0.50085973776502379</v>
      </c>
      <c r="V231" s="17">
        <v>1.3980614517011496</v>
      </c>
      <c r="W231" s="17">
        <v>5.5431832647349779</v>
      </c>
      <c r="X231" s="17">
        <v>2.7804512169517581</v>
      </c>
      <c r="Y231" s="17">
        <v>0.44312057543567074</v>
      </c>
      <c r="Z231" s="17">
        <v>35.312898239751974</v>
      </c>
      <c r="AA231" s="17">
        <v>1.0360776785459249</v>
      </c>
      <c r="AB231" s="17">
        <v>0.10118082510266034</v>
      </c>
      <c r="AC231" s="17">
        <v>38.674265422055029</v>
      </c>
      <c r="AD231" s="17">
        <v>2.2613435262660944</v>
      </c>
      <c r="AE231" s="17">
        <v>-1.274634209057359</v>
      </c>
      <c r="AF231" s="17">
        <v>72.813710277852351</v>
      </c>
      <c r="AG231" s="17">
        <v>59.230871082086693</v>
      </c>
      <c r="AH231" s="17">
        <v>0.73016582980818634</v>
      </c>
      <c r="AI231" s="17">
        <v>0.81986807000673745</v>
      </c>
      <c r="AJ231" s="17">
        <v>0.33333333333333298</v>
      </c>
      <c r="AK231" s="17">
        <v>1.0434329390075707</v>
      </c>
      <c r="AL231" s="17">
        <v>1.2417299677076705</v>
      </c>
      <c r="AM231" s="17">
        <v>0.33333333333333298</v>
      </c>
      <c r="AN231" s="17">
        <v>0.15656558808241872</v>
      </c>
      <c r="AO231" s="17">
        <v>0.2938598456881204</v>
      </c>
      <c r="AP231" s="17">
        <v>0.33333333333333298</v>
      </c>
      <c r="AQ231" s="17">
        <v>11.777289417012641</v>
      </c>
      <c r="AR231" s="17">
        <v>1.2898308312870712</v>
      </c>
      <c r="AS231" s="17">
        <v>13.271385611279706</v>
      </c>
      <c r="AT231" s="17">
        <v>11.200685055725423</v>
      </c>
      <c r="AU231" s="17">
        <v>-0.999999999999999</v>
      </c>
      <c r="AV231" s="17">
        <v>-0.999999999999999</v>
      </c>
      <c r="AW231" s="17">
        <v>-0.999999999999999</v>
      </c>
      <c r="AX231" s="17">
        <v>-0.999999999999999</v>
      </c>
      <c r="AY231" s="17">
        <v>7.0170630538678364E-2</v>
      </c>
      <c r="AZ231" s="17">
        <v>-0.11340412565837703</v>
      </c>
      <c r="BA231" s="17">
        <v>0.54314966402623166</v>
      </c>
      <c r="BB231" s="17">
        <v>-0.47648194683995648</v>
      </c>
      <c r="BC231" s="17">
        <v>-0.48930402491254021</v>
      </c>
      <c r="BD231" s="17">
        <v>-12.479069299290799</v>
      </c>
      <c r="BE231" s="17">
        <v>-9.5168523026823486</v>
      </c>
      <c r="BF231" s="17">
        <v>-0.999999999999999</v>
      </c>
      <c r="CU231" t="e">
        <v>#N/A</v>
      </c>
      <c r="CV231" t="e">
        <v>#N/A</v>
      </c>
    </row>
    <row r="232" spans="1:100" x14ac:dyDescent="0.25">
      <c r="A232">
        <v>555</v>
      </c>
      <c r="B232" t="s">
        <v>286</v>
      </c>
      <c r="C232" s="48">
        <v>2</v>
      </c>
      <c r="D232" s="22">
        <v>1529.6004296874999</v>
      </c>
      <c r="E232" s="17">
        <v>114.52128467262779</v>
      </c>
      <c r="F232" s="17">
        <v>46.557493369003787</v>
      </c>
      <c r="G232" s="17">
        <v>0.77956558198347792</v>
      </c>
      <c r="H232" s="17">
        <v>9.6482147197544492</v>
      </c>
      <c r="I232" s="17">
        <v>83.001642652458571</v>
      </c>
      <c r="J232" s="17">
        <v>18.84868229562376</v>
      </c>
      <c r="K232" s="17">
        <v>-0.99999999999999933</v>
      </c>
      <c r="L232" s="17">
        <v>-0.99999999999999933</v>
      </c>
      <c r="M232" s="17">
        <v>-0.99999999999999933</v>
      </c>
      <c r="N232" s="17">
        <v>0.35205188883574601</v>
      </c>
      <c r="O232" s="17">
        <v>-0.99999999999999933</v>
      </c>
      <c r="P232" s="17">
        <v>-0.99999999999999933</v>
      </c>
      <c r="Q232" s="17">
        <v>4.8997953137488697</v>
      </c>
      <c r="R232" s="17">
        <v>-0.99999999999999933</v>
      </c>
      <c r="S232" s="17">
        <v>2.3333570422292231</v>
      </c>
      <c r="T232" s="17">
        <v>0.27827366759107014</v>
      </c>
      <c r="U232" s="17">
        <v>0.50801049088842232</v>
      </c>
      <c r="V232" s="17">
        <v>0.4979710177546291</v>
      </c>
      <c r="W232" s="17">
        <v>5.186126257246376</v>
      </c>
      <c r="X232" s="17">
        <v>3.6206024679014552</v>
      </c>
      <c r="Y232" s="17">
        <v>0.22287269376568336</v>
      </c>
      <c r="Z232" s="17">
        <v>44.186044150748302</v>
      </c>
      <c r="AA232" s="17">
        <v>1.3364472317506761</v>
      </c>
      <c r="AB232" s="17">
        <v>2.2133550067304668</v>
      </c>
      <c r="AC232" s="17">
        <v>30.624270926730524</v>
      </c>
      <c r="AD232" s="17">
        <v>1.6619332543009042</v>
      </c>
      <c r="AE232" s="17">
        <v>1.3416642065025988</v>
      </c>
      <c r="AF232" s="17">
        <v>73.870848718325107</v>
      </c>
      <c r="AG232" s="17">
        <v>35.32385423954139</v>
      </c>
      <c r="AH232" s="17">
        <v>0.45730814679213655</v>
      </c>
      <c r="AI232" s="17">
        <v>0.58278364632792479</v>
      </c>
      <c r="AJ232" s="17">
        <v>0.33333333333333298</v>
      </c>
      <c r="AK232" s="17">
        <v>0.99002541242186282</v>
      </c>
      <c r="AL232" s="17">
        <v>1.0304306678952468</v>
      </c>
      <c r="AM232" s="17">
        <v>0.33333333333333298</v>
      </c>
      <c r="AN232" s="17">
        <v>0.61564982496309373</v>
      </c>
      <c r="AO232" s="17">
        <v>0.71168910037506816</v>
      </c>
      <c r="AP232" s="17">
        <v>0.33333333333333298</v>
      </c>
      <c r="AQ232" s="17">
        <v>10.813417323821675</v>
      </c>
      <c r="AR232" s="17">
        <v>2.2444243630026963</v>
      </c>
      <c r="AS232" s="17">
        <v>9.085887591963477</v>
      </c>
      <c r="AT232" s="17">
        <v>9.855155838269317</v>
      </c>
      <c r="AU232" s="17">
        <v>-0.99999999999999933</v>
      </c>
      <c r="AV232" s="17">
        <v>-0.99999999999999933</v>
      </c>
      <c r="AW232" s="17">
        <v>-0.99999999999999933</v>
      </c>
      <c r="AX232" s="17">
        <v>-0.99999999999999933</v>
      </c>
      <c r="AY232" s="17">
        <v>6.2978812981864266E-2</v>
      </c>
      <c r="AZ232" s="17">
        <v>-5.1336851106313752E-2</v>
      </c>
      <c r="BA232" s="17">
        <v>0.61340544446210832</v>
      </c>
      <c r="BB232" s="17">
        <v>-3.1348363504183824E-2</v>
      </c>
      <c r="BC232" s="17">
        <v>0.33836935765474696</v>
      </c>
      <c r="BD232" s="17">
        <v>0.3407465161293084</v>
      </c>
      <c r="BE232" s="17">
        <v>10.241993710139445</v>
      </c>
      <c r="BF232" s="17">
        <v>-0.99999999999999933</v>
      </c>
      <c r="BG232" s="22">
        <v>517.94081097055289</v>
      </c>
    </row>
    <row r="233" spans="1:100" x14ac:dyDescent="0.25">
      <c r="A233">
        <v>558</v>
      </c>
      <c r="B233" t="s">
        <v>287</v>
      </c>
      <c r="C233" s="48">
        <v>2</v>
      </c>
      <c r="D233" s="22">
        <v>1606.3914648437501</v>
      </c>
      <c r="E233" s="17">
        <v>147.29211797090625</v>
      </c>
      <c r="F233" s="17">
        <v>99.424831138935431</v>
      </c>
      <c r="G233" s="17">
        <v>1.1470243628697381</v>
      </c>
      <c r="H233" s="17">
        <v>13.000079865895627</v>
      </c>
      <c r="I233" s="17">
        <v>108.73557542844544</v>
      </c>
      <c r="J233" s="17">
        <v>25.204533116132595</v>
      </c>
      <c r="K233" s="17">
        <v>-0.99999999999999845</v>
      </c>
      <c r="L233" s="17">
        <v>-0.99999999999999845</v>
      </c>
      <c r="M233" s="17">
        <v>-0.99999999999999845</v>
      </c>
      <c r="N233" s="17">
        <v>0.44362249590791392</v>
      </c>
      <c r="O233" s="17">
        <v>-0.99999999999999845</v>
      </c>
      <c r="P233" s="17">
        <v>-0.99999999999999845</v>
      </c>
      <c r="Q233" s="17">
        <v>5.8834798735566567</v>
      </c>
      <c r="R233" s="17">
        <v>-0.99999999999999845</v>
      </c>
      <c r="S233" s="17">
        <v>3.6162821515430874</v>
      </c>
      <c r="T233" s="17">
        <v>0.42227381665929964</v>
      </c>
      <c r="U233" s="17">
        <v>0.9395131120138096</v>
      </c>
      <c r="V233" s="17">
        <v>1.0633789696857148</v>
      </c>
      <c r="W233" s="17">
        <v>8.0512102770652092</v>
      </c>
      <c r="X233" s="17">
        <v>7.1506485263336277</v>
      </c>
      <c r="Y233" s="17">
        <v>0.35242833871226686</v>
      </c>
      <c r="Z233" s="17">
        <v>56.081226874635021</v>
      </c>
      <c r="AA233" s="17">
        <v>2.2125137167701676</v>
      </c>
      <c r="AB233" s="17">
        <v>3.4761274103833135</v>
      </c>
      <c r="AC233" s="17">
        <v>45.122205567320343</v>
      </c>
      <c r="AD233" s="17">
        <v>2.7685155900299625</v>
      </c>
      <c r="AE233" s="17">
        <v>2.2683686347980876</v>
      </c>
      <c r="AF233" s="17">
        <v>97.351111739583644</v>
      </c>
      <c r="AG233" s="17">
        <v>75.441071698322403</v>
      </c>
      <c r="AH233" s="17">
        <v>0.73485879868591486</v>
      </c>
      <c r="AI233" s="17">
        <v>0.91116081234547575</v>
      </c>
      <c r="AJ233" s="17">
        <v>0.33333333333333298</v>
      </c>
      <c r="AK233" s="17">
        <v>1.3605139027567172</v>
      </c>
      <c r="AL233" s="17">
        <v>1.354018555472472</v>
      </c>
      <c r="AM233" s="17">
        <v>0.33333333333333298</v>
      </c>
      <c r="AN233" s="17">
        <v>0.9496431933882481</v>
      </c>
      <c r="AO233" s="17">
        <v>1.0766541111054482</v>
      </c>
      <c r="AP233" s="17">
        <v>0.33333333333333298</v>
      </c>
      <c r="AQ233" s="17">
        <v>14.977272713590647</v>
      </c>
      <c r="AR233" s="17">
        <v>2.2444243630026963</v>
      </c>
      <c r="AS233" s="17">
        <v>14.386227742239711</v>
      </c>
      <c r="AT233" s="17">
        <v>13.563484790396902</v>
      </c>
      <c r="AU233" s="17">
        <v>-0.99999999999999845</v>
      </c>
      <c r="AV233" s="17">
        <v>-0.99999999999999845</v>
      </c>
      <c r="AW233" s="17">
        <v>-0.99999999999999845</v>
      </c>
      <c r="AX233" s="17">
        <v>-0.99999999999999845</v>
      </c>
      <c r="AY233" s="17">
        <v>0.11879678136907941</v>
      </c>
      <c r="AZ233" s="17">
        <v>-0.43628865179951376</v>
      </c>
      <c r="BA233" s="17">
        <v>0.98347390593689421</v>
      </c>
      <c r="BB233" s="17">
        <v>-0.24572995088471028</v>
      </c>
      <c r="BC233" s="17">
        <v>0.54357029787683542</v>
      </c>
      <c r="BD233" s="17">
        <v>-5.3756234628357049</v>
      </c>
      <c r="BE233" s="17">
        <v>15.764404489077638</v>
      </c>
      <c r="BF233" s="17">
        <v>-0.99999999999999845</v>
      </c>
      <c r="BG233" s="22">
        <v>6154.7692114010297</v>
      </c>
    </row>
    <row r="234" spans="1:100" x14ac:dyDescent="0.25">
      <c r="A234">
        <v>564</v>
      </c>
      <c r="B234" t="s">
        <v>288</v>
      </c>
      <c r="C234" s="48">
        <v>2</v>
      </c>
      <c r="D234" s="22">
        <v>1505.9410937499999</v>
      </c>
      <c r="E234" s="17">
        <v>81.671051978482168</v>
      </c>
      <c r="F234" s="17">
        <v>-6.4379349698135746</v>
      </c>
      <c r="G234" s="17">
        <v>0.41121649705938973</v>
      </c>
      <c r="H234" s="17">
        <v>6.2882284475738652</v>
      </c>
      <c r="I234" s="17">
        <v>57.205359960096338</v>
      </c>
      <c r="J234" s="17">
        <v>12.477432088996892</v>
      </c>
      <c r="K234" s="17">
        <v>-1</v>
      </c>
      <c r="L234" s="17">
        <v>-1</v>
      </c>
      <c r="M234" s="17">
        <v>-1</v>
      </c>
      <c r="N234" s="17">
        <v>0.26025941829082055</v>
      </c>
      <c r="O234" s="17">
        <v>-1</v>
      </c>
      <c r="P234" s="17">
        <v>-1</v>
      </c>
      <c r="Q234" s="17">
        <v>3.9137274163230971</v>
      </c>
      <c r="R234" s="17">
        <v>-1</v>
      </c>
      <c r="S234" s="17">
        <v>1.0473235750138332</v>
      </c>
      <c r="T234" s="17">
        <v>0.13392462520246859</v>
      </c>
      <c r="U234" s="17">
        <v>7.5462395968682802E-2</v>
      </c>
      <c r="V234" s="17">
        <v>-6.8806842881346059E-2</v>
      </c>
      <c r="W234" s="17">
        <v>2.3141005176912279</v>
      </c>
      <c r="X234" s="17">
        <v>8.2003574639862575E-2</v>
      </c>
      <c r="Y234" s="17">
        <v>9.3003152622249924E-2</v>
      </c>
      <c r="Z234" s="17">
        <v>32.262040971995233</v>
      </c>
      <c r="AA234" s="17">
        <v>0.45825815347831056</v>
      </c>
      <c r="AB234" s="17">
        <v>0.94752307251716272</v>
      </c>
      <c r="AC234" s="17">
        <v>16.091209707536294</v>
      </c>
      <c r="AD234" s="17">
        <v>0.55266981589330233</v>
      </c>
      <c r="AE234" s="17">
        <v>0.41271449591342169</v>
      </c>
      <c r="AF234" s="17">
        <v>50.333696124509167</v>
      </c>
      <c r="AG234" s="17">
        <v>-4.8905619325315692</v>
      </c>
      <c r="AH234" s="17">
        <v>0.17908502636872661</v>
      </c>
      <c r="AI234" s="17">
        <v>0.25361086585769782</v>
      </c>
      <c r="AJ234" s="17">
        <v>0.33333333333333298</v>
      </c>
      <c r="AK234" s="17">
        <v>0.61863927746379854</v>
      </c>
      <c r="AL234" s="17">
        <v>0.7060587696537306</v>
      </c>
      <c r="AM234" s="17">
        <v>0.33333333333333298</v>
      </c>
      <c r="AN234" s="17">
        <v>0.28084723476944728</v>
      </c>
      <c r="AO234" s="17">
        <v>0.34583982768220234</v>
      </c>
      <c r="AP234" s="17">
        <v>0.33333333333333298</v>
      </c>
      <c r="AQ234" s="17">
        <v>6.6394734630206536</v>
      </c>
      <c r="AR234" s="17">
        <v>2.2444243630026963</v>
      </c>
      <c r="AS234" s="17">
        <v>3.7727054183553457</v>
      </c>
      <c r="AT234" s="17">
        <v>6.1378420954348378</v>
      </c>
      <c r="AU234" s="17">
        <v>-1</v>
      </c>
      <c r="AV234" s="17">
        <v>-1</v>
      </c>
      <c r="AW234" s="17">
        <v>-1</v>
      </c>
      <c r="AX234" s="17">
        <v>-1</v>
      </c>
      <c r="AY234" s="17">
        <v>7.0256050379330724E-3</v>
      </c>
      <c r="AZ234" s="17">
        <v>0.33454763689864309</v>
      </c>
      <c r="BA234" s="17">
        <v>0.24244035603850095</v>
      </c>
      <c r="BB234" s="17">
        <v>0.18355264211536382</v>
      </c>
      <c r="BC234" s="17">
        <v>0.13267124268776559</v>
      </c>
      <c r="BD234" s="17">
        <v>6.0709665036904292</v>
      </c>
      <c r="BE234" s="17">
        <v>4.7062028601000137</v>
      </c>
      <c r="BF234" s="17">
        <v>-1</v>
      </c>
      <c r="BG234" s="22">
        <v>1266.8300318642148</v>
      </c>
    </row>
    <row r="235" spans="1:100" x14ac:dyDescent="0.25">
      <c r="A235">
        <v>568</v>
      </c>
      <c r="B235" t="s">
        <v>289</v>
      </c>
      <c r="C235" s="48">
        <v>2</v>
      </c>
      <c r="D235" s="22">
        <v>1447.7674999999999</v>
      </c>
      <c r="E235" s="17">
        <v>35.031159000344871</v>
      </c>
      <c r="F235" s="17">
        <v>-81.679444796119284</v>
      </c>
      <c r="G235" s="17">
        <v>-0.11175580756346198</v>
      </c>
      <c r="H235" s="17">
        <v>1.5178086578096108</v>
      </c>
      <c r="I235" s="17">
        <v>20.580478936956233</v>
      </c>
      <c r="J235" s="17">
        <v>3.4316992766698267</v>
      </c>
      <c r="K235" s="17">
        <v>-1.0000000000000013</v>
      </c>
      <c r="L235" s="17">
        <v>-1.0000000000000013</v>
      </c>
      <c r="M235" s="17">
        <v>-1.0000000000000013</v>
      </c>
      <c r="N235" s="17">
        <v>0.12993489236509961</v>
      </c>
      <c r="O235" s="17">
        <v>-1.0000000000000013</v>
      </c>
      <c r="P235" s="17">
        <v>-1.0000000000000013</v>
      </c>
      <c r="Q235" s="17">
        <v>2.5137342523991459</v>
      </c>
      <c r="R235" s="17">
        <v>-1.0000000000000013</v>
      </c>
      <c r="S235" s="17">
        <v>-0.77855278439223063</v>
      </c>
      <c r="T235" s="17">
        <v>-7.1018333685636842E-2</v>
      </c>
      <c r="U235" s="17">
        <v>-0.53865796788947407</v>
      </c>
      <c r="V235" s="17">
        <v>-0.87350308380479325</v>
      </c>
      <c r="W235" s="17">
        <v>-1.7635257923099115</v>
      </c>
      <c r="X235" s="17">
        <v>-4.9420056983199689</v>
      </c>
      <c r="Y235" s="17">
        <v>-9.1382192725060152E-2</v>
      </c>
      <c r="Z235" s="17">
        <v>15.332656108699478</v>
      </c>
      <c r="AA235" s="17">
        <v>-0.78857151152103633</v>
      </c>
      <c r="AB235" s="17">
        <v>-0.8496716837482472</v>
      </c>
      <c r="AC235" s="17">
        <v>-4.5424468701455361</v>
      </c>
      <c r="AD235" s="17">
        <v>-1.02223312417358</v>
      </c>
      <c r="AE235" s="17">
        <v>-0.90618377452933796</v>
      </c>
      <c r="AF235" s="17">
        <v>16.91626836360016</v>
      </c>
      <c r="AG235" s="17">
        <v>-61.985928163468962</v>
      </c>
      <c r="AH235" s="17">
        <v>-0.21592881360641031</v>
      </c>
      <c r="AI235" s="17">
        <v>-0.21373995614069025</v>
      </c>
      <c r="AJ235" s="17">
        <v>0.33333333333333298</v>
      </c>
      <c r="AK235" s="17">
        <v>9.1355049395146048E-2</v>
      </c>
      <c r="AL235" s="17">
        <v>0.24552411347774233</v>
      </c>
      <c r="AM235" s="17">
        <v>0.33333333333333298</v>
      </c>
      <c r="AN235" s="17">
        <v>-0.19449664242073389</v>
      </c>
      <c r="AO235" s="17">
        <v>-0.17358330954158768</v>
      </c>
      <c r="AP235" s="17">
        <v>0.33333333333333298</v>
      </c>
      <c r="AQ235" s="17">
        <v>0.71341818125072365</v>
      </c>
      <c r="AR235" s="17">
        <v>2.2444243630026963</v>
      </c>
      <c r="AS235" s="17">
        <v>-3.7708103386758935</v>
      </c>
      <c r="AT235" s="17">
        <v>0.86009819796597409</v>
      </c>
      <c r="AU235" s="17">
        <v>-1.0000000000000013</v>
      </c>
      <c r="AV235" s="17">
        <v>-1.0000000000000013</v>
      </c>
      <c r="AW235" s="17">
        <v>-1.0000000000000013</v>
      </c>
      <c r="AX235" s="17">
        <v>-1.0000000000000013</v>
      </c>
      <c r="AY235" s="17">
        <v>-7.2415282172387685E-2</v>
      </c>
      <c r="AZ235" s="17">
        <v>0.88241624379840267</v>
      </c>
      <c r="BA235" s="17">
        <v>-0.2842460812781431</v>
      </c>
      <c r="BB235" s="17">
        <v>0.48866341549433051</v>
      </c>
      <c r="BC235" s="17">
        <v>-0.15937350954238641</v>
      </c>
      <c r="BD235" s="17">
        <v>14.206581537207772</v>
      </c>
      <c r="BE235" s="17">
        <v>-3.1533668178098706</v>
      </c>
      <c r="BF235" s="17">
        <v>-1.0000000000000013</v>
      </c>
      <c r="BG235" s="22">
        <v>530.86748414480792</v>
      </c>
    </row>
    <row r="236" spans="1:100" x14ac:dyDescent="0.25">
      <c r="A236">
        <v>569</v>
      </c>
      <c r="B236" t="s">
        <v>290</v>
      </c>
      <c r="C236" s="48">
        <v>2</v>
      </c>
      <c r="D236" s="22">
        <v>1492.9920214843748</v>
      </c>
      <c r="E236" s="17">
        <v>33.551276426246901</v>
      </c>
      <c r="F236" s="17">
        <v>-84.066855918459694</v>
      </c>
      <c r="G236" s="17">
        <v>-0.12834970499607407</v>
      </c>
      <c r="H236" s="17">
        <v>1.3664433636972619</v>
      </c>
      <c r="I236" s="17">
        <v>19.418372428050574</v>
      </c>
      <c r="J236" s="17">
        <v>3.1446784131102952</v>
      </c>
      <c r="K236" s="17">
        <v>-1.0000000000000013</v>
      </c>
      <c r="L236" s="17">
        <v>-1.0000000000000013</v>
      </c>
      <c r="M236" s="17">
        <v>-1.0000000000000013</v>
      </c>
      <c r="N236" s="17">
        <v>0.12579969859470524</v>
      </c>
      <c r="O236" s="17">
        <v>-1.0000000000000013</v>
      </c>
      <c r="P236" s="17">
        <v>-1.0000000000000013</v>
      </c>
      <c r="Q236" s="17">
        <v>2.4693125062317924</v>
      </c>
      <c r="R236" s="17">
        <v>-1.0000000000000013</v>
      </c>
      <c r="S236" s="17">
        <v>-0.83648779311982557</v>
      </c>
      <c r="T236" s="17">
        <v>-7.752116836591269E-2</v>
      </c>
      <c r="U236" s="17">
        <v>-0.55814399083764865</v>
      </c>
      <c r="V236" s="17">
        <v>-0.8990360743059288</v>
      </c>
      <c r="W236" s="17">
        <v>-1.8929087675813765</v>
      </c>
      <c r="X236" s="17">
        <v>-5.1014173800458487</v>
      </c>
      <c r="Y236" s="17">
        <v>-9.7232734869880905E-2</v>
      </c>
      <c r="Z236" s="17">
        <v>14.795487173489157</v>
      </c>
      <c r="AA236" s="17">
        <v>-0.82813338390710478</v>
      </c>
      <c r="AB236" s="17">
        <v>-0.90669662596464873</v>
      </c>
      <c r="AC236" s="17">
        <v>-5.1971522491554545</v>
      </c>
      <c r="AD236" s="17">
        <v>-1.0722047529248113</v>
      </c>
      <c r="AE236" s="17">
        <v>-0.94803238186536065</v>
      </c>
      <c r="AF236" s="17">
        <v>15.855934262110502</v>
      </c>
      <c r="AG236" s="17">
        <v>-63.797562628121639</v>
      </c>
      <c r="AH236" s="17">
        <v>-0.2284625923305757</v>
      </c>
      <c r="AI236" s="17">
        <v>-0.22856898539661025</v>
      </c>
      <c r="AJ236" s="17">
        <v>0.33333333333333298</v>
      </c>
      <c r="AK236" s="17">
        <v>7.462433474532304E-2</v>
      </c>
      <c r="AL236" s="17">
        <v>0.23091136098359488</v>
      </c>
      <c r="AM236" s="17">
        <v>0.33333333333333298</v>
      </c>
      <c r="AN236" s="17">
        <v>-0.20957929110707779</v>
      </c>
      <c r="AO236" s="17">
        <v>-0.19006459198623465</v>
      </c>
      <c r="AP236" s="17">
        <v>0.33333333333333298</v>
      </c>
      <c r="AQ236" s="17">
        <v>0.52538460345620575</v>
      </c>
      <c r="AR236" s="17">
        <v>2.2444243630026963</v>
      </c>
      <c r="AS236" s="17">
        <v>-4.0101658946909318</v>
      </c>
      <c r="AT236" s="17">
        <v>0.69263552329651734</v>
      </c>
      <c r="AU236" s="17">
        <v>-1.0000000000000013</v>
      </c>
      <c r="AV236" s="17">
        <v>-1.0000000000000013</v>
      </c>
      <c r="AW236" s="17">
        <v>-1.0000000000000013</v>
      </c>
      <c r="AX236" s="17">
        <v>-1.0000000000000013</v>
      </c>
      <c r="AY236" s="17">
        <v>-7.4935939428366904E-2</v>
      </c>
      <c r="AZ236" s="17">
        <v>0.89980010024563661</v>
      </c>
      <c r="BA236" s="17">
        <v>-0.30095782804317128</v>
      </c>
      <c r="BB236" s="17">
        <v>0.49834457228653728</v>
      </c>
      <c r="BC236" s="17">
        <v>-0.16864008182814946</v>
      </c>
      <c r="BD236" s="17">
        <v>14.464724387649463</v>
      </c>
      <c r="BE236" s="17">
        <v>-3.4027507563986648</v>
      </c>
      <c r="BF236" s="17">
        <v>-1.0000000000000013</v>
      </c>
      <c r="BG236" s="22">
        <v>45.812236845079269</v>
      </c>
    </row>
    <row r="237" spans="1:100" x14ac:dyDescent="0.25">
      <c r="A237">
        <v>571</v>
      </c>
      <c r="B237" t="s">
        <v>291</v>
      </c>
      <c r="C237" s="48">
        <v>2</v>
      </c>
      <c r="D237" s="22">
        <v>1484.960712890625</v>
      </c>
      <c r="E237" s="17">
        <v>67.726983353845782</v>
      </c>
      <c r="F237" s="17">
        <v>-28.93311472786031</v>
      </c>
      <c r="G237" s="17">
        <v>0.2548618993362855</v>
      </c>
      <c r="H237" s="17">
        <v>4.8620017418655692</v>
      </c>
      <c r="I237" s="17">
        <v>46.25550948348392</v>
      </c>
      <c r="J237" s="17">
        <v>9.7730022320428915</v>
      </c>
      <c r="K237" s="17">
        <v>-1.0000000000000004</v>
      </c>
      <c r="L237" s="17">
        <v>-1.0000000000000004</v>
      </c>
      <c r="M237" s="17">
        <v>-1.0000000000000004</v>
      </c>
      <c r="N237" s="17">
        <v>0.22129590407707</v>
      </c>
      <c r="O237" s="17">
        <v>-1.0000000000000004</v>
      </c>
      <c r="P237" s="17">
        <v>-1.0000000000000004</v>
      </c>
      <c r="Q237" s="17">
        <v>3.495167263088435</v>
      </c>
      <c r="R237" s="17">
        <v>-1.0000000000000004</v>
      </c>
      <c r="S237" s="17">
        <v>0.50143584607770586</v>
      </c>
      <c r="T237" s="17">
        <v>7.2652214388589639E-2</v>
      </c>
      <c r="U237" s="17">
        <v>-0.10814301027525777</v>
      </c>
      <c r="V237" s="17">
        <v>-0.30938929041576185</v>
      </c>
      <c r="W237" s="17">
        <v>1.0950003555418089</v>
      </c>
      <c r="X237" s="17">
        <v>-1.4200395390911269</v>
      </c>
      <c r="Y237" s="17">
        <v>3.7876913157991701E-2</v>
      </c>
      <c r="Z237" s="17">
        <v>27.200612027093214</v>
      </c>
      <c r="AA237" s="17">
        <v>8.5489750683453825E-2</v>
      </c>
      <c r="AB237" s="17">
        <v>0.41021036845609948</v>
      </c>
      <c r="AC237" s="17">
        <v>9.9223035432094502</v>
      </c>
      <c r="AD237" s="17">
        <v>8.1816362526066944E-2</v>
      </c>
      <c r="AE237" s="17">
        <v>1.8399526095869367E-2</v>
      </c>
      <c r="AF237" s="17">
        <v>40.342787565277</v>
      </c>
      <c r="AG237" s="17">
        <v>-21.960534739847695</v>
      </c>
      <c r="AH237" s="17">
        <v>6.0986554425911527E-2</v>
      </c>
      <c r="AI237" s="17">
        <v>0.11388558954155104</v>
      </c>
      <c r="AJ237" s="17">
        <v>0.33333333333333298</v>
      </c>
      <c r="AK237" s="17">
        <v>0.46099553106145935</v>
      </c>
      <c r="AL237" s="17">
        <v>0.56837134286757729</v>
      </c>
      <c r="AM237" s="17">
        <v>0.33333333333333298</v>
      </c>
      <c r="AN237" s="17">
        <v>0.1387322507803623</v>
      </c>
      <c r="AO237" s="17">
        <v>0.19054633517638575</v>
      </c>
      <c r="AP237" s="17">
        <v>0.33333333333333298</v>
      </c>
      <c r="AQ237" s="17">
        <v>4.8677429498069191</v>
      </c>
      <c r="AR237" s="17">
        <v>2.2444243630026963</v>
      </c>
      <c r="AS237" s="17">
        <v>1.5173978978947686</v>
      </c>
      <c r="AT237" s="17">
        <v>4.5599391803475537</v>
      </c>
      <c r="AU237" s="17">
        <v>-1.0000000000000004</v>
      </c>
      <c r="AV237" s="17">
        <v>-1.0000000000000004</v>
      </c>
      <c r="AW237" s="17">
        <v>-1.0000000000000004</v>
      </c>
      <c r="AX237" s="17">
        <v>-1.0000000000000004</v>
      </c>
      <c r="AY237" s="17">
        <v>-1.6725075165856543E-2</v>
      </c>
      <c r="AZ237" s="17">
        <v>0.49834555674968672</v>
      </c>
      <c r="BA237" s="17">
        <v>8.4975332929396769E-2</v>
      </c>
      <c r="BB237" s="17">
        <v>0.27477252471900759</v>
      </c>
      <c r="BC237" s="17">
        <v>4.5357747597391349E-2</v>
      </c>
      <c r="BD237" s="17">
        <v>8.5032957198866708</v>
      </c>
      <c r="BE237" s="17">
        <v>2.3564037514215324</v>
      </c>
      <c r="BF237" s="17">
        <v>-1.0000000000000004</v>
      </c>
      <c r="BG237" s="22">
        <v>1973.8055943488378</v>
      </c>
    </row>
    <row r="238" spans="1:100" x14ac:dyDescent="0.25">
      <c r="A238">
        <v>573</v>
      </c>
      <c r="B238" t="s">
        <v>292</v>
      </c>
      <c r="C238" s="48">
        <v>3</v>
      </c>
      <c r="D238" s="22">
        <v>1642.4459259726061</v>
      </c>
      <c r="E238" s="17">
        <v>163.50983890372919</v>
      </c>
      <c r="F238" s="17">
        <v>104.73941192484985</v>
      </c>
      <c r="G238" s="17">
        <v>1.2905602568247116</v>
      </c>
      <c r="H238" s="17">
        <v>12.799608910761894</v>
      </c>
      <c r="I238" s="17">
        <v>121.10349114557717</v>
      </c>
      <c r="J238" s="17">
        <v>26.786300798376896</v>
      </c>
      <c r="K238" s="17">
        <v>-0.99999999999999822</v>
      </c>
      <c r="L238" s="17">
        <v>-0.99999999999999822</v>
      </c>
      <c r="M238" s="17">
        <v>-0.99999999999999822</v>
      </c>
      <c r="N238" s="17">
        <v>0.48680210919189448</v>
      </c>
      <c r="O238" s="17">
        <v>-0.99999999999999822</v>
      </c>
      <c r="P238" s="17">
        <v>-0.99999999999999822</v>
      </c>
      <c r="Q238" s="17">
        <v>5.9135243220581222</v>
      </c>
      <c r="R238" s="17">
        <v>-0.99999999999999822</v>
      </c>
      <c r="S238" s="17">
        <v>3.5415906036107248</v>
      </c>
      <c r="T238" s="17">
        <v>0.46829292945683842</v>
      </c>
      <c r="U238" s="17">
        <v>-9.8548309258840547E-2</v>
      </c>
      <c r="V238" s="17">
        <v>-0.11321666712115575</v>
      </c>
      <c r="W238" s="17">
        <v>6.8860845887037687</v>
      </c>
      <c r="X238" s="17">
        <v>6.2757765228592977</v>
      </c>
      <c r="Y238" s="17">
        <v>0.29879416917445856</v>
      </c>
      <c r="Z238" s="17">
        <v>70.099823953021357</v>
      </c>
      <c r="AA238" s="17">
        <v>2.5023971405496162</v>
      </c>
      <c r="AB238" s="17">
        <v>6.9231022717209392</v>
      </c>
      <c r="AC238" s="17">
        <v>18.092580128374632</v>
      </c>
      <c r="AD238" s="17">
        <v>2.4424462074013662</v>
      </c>
      <c r="AE238" s="17">
        <v>2.224946913992393</v>
      </c>
      <c r="AF238" s="17">
        <v>97.340453267109339</v>
      </c>
      <c r="AG238" s="17">
        <v>75.930981892380927</v>
      </c>
      <c r="AH238" s="17">
        <v>0.82663412403205294</v>
      </c>
      <c r="AI238" s="17">
        <v>1.232750276779697</v>
      </c>
      <c r="AJ238" s="17">
        <v>0.33333333333333298</v>
      </c>
      <c r="AK238" s="17">
        <v>1.7344447711831488</v>
      </c>
      <c r="AL238" s="17">
        <v>1.4120344894249619</v>
      </c>
      <c r="AM238" s="17">
        <v>0.33333333333333298</v>
      </c>
      <c r="AN238" s="17">
        <v>2.0405302898624993</v>
      </c>
      <c r="AO238" s="17">
        <v>2.1078228094889075</v>
      </c>
      <c r="AP238" s="17">
        <v>0.33333333333333298</v>
      </c>
      <c r="AQ238" s="17">
        <v>23.763037878467827</v>
      </c>
      <c r="AR238" s="17">
        <v>1.0624823720405554</v>
      </c>
      <c r="AS238" s="17">
        <v>8.3793707145048426</v>
      </c>
      <c r="AT238" s="17">
        <v>17.344447711831485</v>
      </c>
      <c r="AU238" s="17">
        <v>-0.99999999999999822</v>
      </c>
      <c r="AV238" s="17">
        <v>-0.99999999999999822</v>
      </c>
      <c r="AW238" s="17">
        <v>-0.99999999999999822</v>
      </c>
      <c r="AX238" s="17">
        <v>-0.99999999999999822</v>
      </c>
      <c r="AY238" s="17">
        <v>3.97211490406673E-2</v>
      </c>
      <c r="AZ238" s="17">
        <v>-0.50990249893314243</v>
      </c>
      <c r="BA238" s="17">
        <v>-0.23093801162992442</v>
      </c>
      <c r="BB238" s="17">
        <v>0.38820157302015967</v>
      </c>
      <c r="BC238" s="17">
        <v>0.15871078867945593</v>
      </c>
      <c r="BD238" s="17">
        <v>7.1555268308382773</v>
      </c>
      <c r="BE238" s="17">
        <v>2.8130796588367755</v>
      </c>
      <c r="BF238" s="17">
        <v>-0.99999999999999822</v>
      </c>
      <c r="CU238" t="e">
        <v>#N/A</v>
      </c>
      <c r="CV238" t="e">
        <v>#N/A</v>
      </c>
    </row>
    <row r="239" spans="1:100" x14ac:dyDescent="0.25">
      <c r="A239">
        <v>578</v>
      </c>
      <c r="B239" t="s">
        <v>293</v>
      </c>
      <c r="C239" s="48">
        <v>2</v>
      </c>
      <c r="D239" s="22">
        <v>1590.8558886718752</v>
      </c>
      <c r="E239" s="17">
        <v>147.10286994556992</v>
      </c>
      <c r="F239" s="17">
        <v>99.119527969294225</v>
      </c>
      <c r="G239" s="17">
        <v>1.1449023280700046</v>
      </c>
      <c r="H239" s="17">
        <v>12.980723206443997</v>
      </c>
      <c r="I239" s="17">
        <v>108.58696474413156</v>
      </c>
      <c r="J239" s="17">
        <v>25.167828763632141</v>
      </c>
      <c r="K239" s="17">
        <v>-0.99999999999999845</v>
      </c>
      <c r="L239" s="17">
        <v>-0.99999999999999845</v>
      </c>
      <c r="M239" s="17">
        <v>-0.99999999999999845</v>
      </c>
      <c r="N239" s="17">
        <v>0.44309368553530226</v>
      </c>
      <c r="O239" s="17">
        <v>-0.99999999999999845</v>
      </c>
      <c r="P239" s="17">
        <v>-0.99999999999999845</v>
      </c>
      <c r="Q239" s="17">
        <v>5.8777992013929969</v>
      </c>
      <c r="R239" s="17">
        <v>-0.99999999999999845</v>
      </c>
      <c r="S239" s="17">
        <v>3.6088733975031104</v>
      </c>
      <c r="T239" s="17">
        <v>0.42144223134038961</v>
      </c>
      <c r="U239" s="17">
        <v>0.93702123094895673</v>
      </c>
      <c r="V239" s="17">
        <v>1.0601137997878824</v>
      </c>
      <c r="W239" s="17">
        <v>8.0346647260797273</v>
      </c>
      <c r="X239" s="17">
        <v>7.1302628913446124</v>
      </c>
      <c r="Y239" s="17">
        <v>0.35168016884566156</v>
      </c>
      <c r="Z239" s="17">
        <v>56.01253347825353</v>
      </c>
      <c r="AA239" s="17">
        <v>2.2074545273731747</v>
      </c>
      <c r="AB239" s="17">
        <v>3.4688350360434441</v>
      </c>
      <c r="AC239" s="17">
        <v>45.038481559535327</v>
      </c>
      <c r="AD239" s="17">
        <v>2.762125196474734</v>
      </c>
      <c r="AE239" s="17">
        <v>2.2630170167440369</v>
      </c>
      <c r="AF239" s="17">
        <v>97.215515754864384</v>
      </c>
      <c r="AG239" s="17">
        <v>75.2093990973556</v>
      </c>
      <c r="AH239" s="17">
        <v>0.73325597362731432</v>
      </c>
      <c r="AI239" s="17">
        <v>0.90926446965352392</v>
      </c>
      <c r="AJ239" s="17">
        <v>0.33333333333333298</v>
      </c>
      <c r="AK239" s="17">
        <v>1.358374371711915</v>
      </c>
      <c r="AL239" s="17">
        <v>1.3521498703466057</v>
      </c>
      <c r="AM239" s="17">
        <v>0.33333333333333298</v>
      </c>
      <c r="AN239" s="17">
        <v>0.94771441773355014</v>
      </c>
      <c r="AO239" s="17">
        <v>1.0745464775592117</v>
      </c>
      <c r="AP239" s="17">
        <v>0.33333333333333298</v>
      </c>
      <c r="AQ239" s="17">
        <v>14.953226898120304</v>
      </c>
      <c r="AR239" s="17">
        <v>2.2444243630026963</v>
      </c>
      <c r="AS239" s="17">
        <v>14.355618849938418</v>
      </c>
      <c r="AT239" s="17">
        <v>13.542069590938898</v>
      </c>
      <c r="AU239" s="17">
        <v>-0.99999999999999845</v>
      </c>
      <c r="AV239" s="17">
        <v>-0.99999999999999845</v>
      </c>
      <c r="AW239" s="17">
        <v>-0.99999999999999845</v>
      </c>
      <c r="AX239" s="17">
        <v>-0.99999999999999845</v>
      </c>
      <c r="AY239" s="17">
        <v>0.11847443862608542</v>
      </c>
      <c r="AZ239" s="17">
        <v>-0.43406559669841943</v>
      </c>
      <c r="BA239" s="17">
        <v>0.98133680051342509</v>
      </c>
      <c r="BB239" s="17">
        <v>-0.24449192035582645</v>
      </c>
      <c r="BC239" s="17">
        <v>0.54238528459442281</v>
      </c>
      <c r="BD239" s="17">
        <v>-5.342612043175901</v>
      </c>
      <c r="BE239" s="17">
        <v>15.732513162863942</v>
      </c>
      <c r="BF239" s="17">
        <v>-0.99999999999999845</v>
      </c>
      <c r="BG239" s="22">
        <v>609.55017376871172</v>
      </c>
    </row>
    <row r="240" spans="1:100" x14ac:dyDescent="0.25">
      <c r="A240">
        <v>580</v>
      </c>
      <c r="B240" t="s">
        <v>294</v>
      </c>
      <c r="C240" s="48">
        <v>2</v>
      </c>
      <c r="D240" s="22">
        <v>1534.5152050781251</v>
      </c>
      <c r="E240" s="17">
        <v>88.150596055552938</v>
      </c>
      <c r="F240" s="17">
        <v>4.0151481788427548</v>
      </c>
      <c r="G240" s="17">
        <v>0.48387151152264085</v>
      </c>
      <c r="H240" s="17">
        <v>6.9509689326002242</v>
      </c>
      <c r="I240" s="17">
        <v>62.293547684243791</v>
      </c>
      <c r="J240" s="17">
        <v>13.734129322293576</v>
      </c>
      <c r="K240" s="17">
        <v>-0.99999999999999989</v>
      </c>
      <c r="L240" s="17">
        <v>-0.99999999999999989</v>
      </c>
      <c r="M240" s="17">
        <v>-0.99999999999999989</v>
      </c>
      <c r="N240" s="17">
        <v>0.27836502394593854</v>
      </c>
      <c r="O240" s="17">
        <v>-0.99999999999999989</v>
      </c>
      <c r="P240" s="17">
        <v>-0.99999999999999989</v>
      </c>
      <c r="Q240" s="17">
        <v>4.1082243766290576</v>
      </c>
      <c r="R240" s="17">
        <v>-0.99999999999999989</v>
      </c>
      <c r="S240" s="17">
        <v>1.3009872434874912</v>
      </c>
      <c r="T240" s="17">
        <v>0.1623967517578031</v>
      </c>
      <c r="U240" s="17">
        <v>0.16078034402038502</v>
      </c>
      <c r="V240" s="17">
        <v>4.2987255020224172E-2</v>
      </c>
      <c r="W240" s="17">
        <v>2.8805932285098592</v>
      </c>
      <c r="X240" s="17">
        <v>0.77997450572701266</v>
      </c>
      <c r="Y240" s="17">
        <v>0.11861926998563774</v>
      </c>
      <c r="Z240" s="17">
        <v>34.613990953330735</v>
      </c>
      <c r="AA240" s="17">
        <v>0.63147655633248689</v>
      </c>
      <c r="AB240" s="17">
        <v>1.197202089657293</v>
      </c>
      <c r="AC240" s="17">
        <v>18.957783336444532</v>
      </c>
      <c r="AD240" s="17">
        <v>0.77146648041513566</v>
      </c>
      <c r="AE240" s="17">
        <v>0.59594517957970261</v>
      </c>
      <c r="AF240" s="17">
        <v>54.976281737229975</v>
      </c>
      <c r="AG240" s="17">
        <v>3.0415304987969933</v>
      </c>
      <c r="AH240" s="17">
        <v>0.23396314515797137</v>
      </c>
      <c r="AI240" s="17">
        <v>0.31853855023324534</v>
      </c>
      <c r="AJ240" s="17">
        <v>0.33333333333333298</v>
      </c>
      <c r="AK240" s="17">
        <v>0.69189333485446625</v>
      </c>
      <c r="AL240" s="17">
        <v>0.77003950402440646</v>
      </c>
      <c r="AM240" s="17">
        <v>0.33333333333333298</v>
      </c>
      <c r="AN240" s="17">
        <v>0.34688537095177663</v>
      </c>
      <c r="AO240" s="17">
        <v>0.41800176668728506</v>
      </c>
      <c r="AP240" s="17">
        <v>0.33333333333333298</v>
      </c>
      <c r="AQ240" s="17">
        <v>7.4627630108630045</v>
      </c>
      <c r="AR240" s="17">
        <v>2.2444243630026963</v>
      </c>
      <c r="AS240" s="17">
        <v>4.8207040247559627</v>
      </c>
      <c r="AT240" s="17">
        <v>6.8710636366414395</v>
      </c>
      <c r="AU240" s="17">
        <v>-0.99999999999999989</v>
      </c>
      <c r="AV240" s="17">
        <v>-0.99999999999999989</v>
      </c>
      <c r="AW240" s="17">
        <v>-0.99999999999999989</v>
      </c>
      <c r="AX240" s="17">
        <v>-0.99999999999999989</v>
      </c>
      <c r="AY240" s="17">
        <v>1.8062095418435634E-2</v>
      </c>
      <c r="AZ240" s="17">
        <v>0.25843385189243806</v>
      </c>
      <c r="BA240" s="17">
        <v>0.31561136410638574</v>
      </c>
      <c r="BB240" s="17">
        <v>0.14116449372435258</v>
      </c>
      <c r="BC240" s="17">
        <v>0.17324416693181385</v>
      </c>
      <c r="BD240" s="17">
        <v>4.9407092745740213</v>
      </c>
      <c r="BE240" s="17">
        <v>5.7981099144043204</v>
      </c>
      <c r="BF240" s="17">
        <v>-0.99999999999999989</v>
      </c>
      <c r="BG240" s="22">
        <v>423.95030865396342</v>
      </c>
    </row>
    <row r="241" spans="1:100" x14ac:dyDescent="0.25">
      <c r="A241">
        <v>581</v>
      </c>
      <c r="B241" t="s">
        <v>295</v>
      </c>
      <c r="C241" s="48">
        <v>2</v>
      </c>
      <c r="D241" s="22">
        <v>1543.355966796875</v>
      </c>
      <c r="E241" s="17">
        <v>112.98898802905714</v>
      </c>
      <c r="F241" s="17">
        <v>44.085525583441338</v>
      </c>
      <c r="G241" s="17">
        <v>0.7623839665061517</v>
      </c>
      <c r="H241" s="17">
        <v>9.4914884117480138</v>
      </c>
      <c r="I241" s="17">
        <v>81.798376978387694</v>
      </c>
      <c r="J241" s="17">
        <v>18.55149580693557</v>
      </c>
      <c r="K241" s="17">
        <v>-0.99999999999999933</v>
      </c>
      <c r="L241" s="17">
        <v>-0.99999999999999933</v>
      </c>
      <c r="M241" s="17">
        <v>-0.99999999999999933</v>
      </c>
      <c r="N241" s="17">
        <v>0.34777023592233719</v>
      </c>
      <c r="O241" s="17">
        <v>-0.99999999999999933</v>
      </c>
      <c r="P241" s="17">
        <v>-0.99999999999999933</v>
      </c>
      <c r="Q241" s="17">
        <v>4.8538002505288906</v>
      </c>
      <c r="R241" s="17">
        <v>-0.99999999999999933</v>
      </c>
      <c r="S241" s="17">
        <v>2.2733701074735118</v>
      </c>
      <c r="T241" s="17">
        <v>0.27154051732044482</v>
      </c>
      <c r="U241" s="17">
        <v>0.48783431739828714</v>
      </c>
      <c r="V241" s="17">
        <v>0.47153370689632806</v>
      </c>
      <c r="W241" s="17">
        <v>5.0521608317365256</v>
      </c>
      <c r="X241" s="17">
        <v>3.4555447875625931</v>
      </c>
      <c r="Y241" s="17">
        <v>0.21681493874613955</v>
      </c>
      <c r="Z241" s="17">
        <v>43.629849915570631</v>
      </c>
      <c r="AA241" s="17">
        <v>1.2954841679700972</v>
      </c>
      <c r="AB241" s="17">
        <v>2.154310370968564</v>
      </c>
      <c r="AC241" s="17">
        <v>29.946377374672167</v>
      </c>
      <c r="AD241" s="17">
        <v>1.6101917442990432</v>
      </c>
      <c r="AE241" s="17">
        <v>1.2983334168295202</v>
      </c>
      <c r="AF241" s="17">
        <v>72.772959998494471</v>
      </c>
      <c r="AG241" s="17">
        <v>33.448055809212406</v>
      </c>
      <c r="AH241" s="17">
        <v>0.44433045017860484</v>
      </c>
      <c r="AI241" s="17">
        <v>0.56742940663758512</v>
      </c>
      <c r="AJ241" s="17">
        <v>0.33333333333333298</v>
      </c>
      <c r="AK241" s="17">
        <v>0.97270213397317384</v>
      </c>
      <c r="AL241" s="17">
        <v>1.0153003649968844</v>
      </c>
      <c r="AM241" s="17">
        <v>0.33333333333333298</v>
      </c>
      <c r="AN241" s="17">
        <v>0.60003298321987186</v>
      </c>
      <c r="AO241" s="17">
        <v>0.69462408845203405</v>
      </c>
      <c r="AP241" s="17">
        <v>0.33333333333333298</v>
      </c>
      <c r="AQ241" s="17">
        <v>10.618724025058603</v>
      </c>
      <c r="AR241" s="17">
        <v>2.2444243630026963</v>
      </c>
      <c r="AS241" s="17">
        <v>8.8380546074272672</v>
      </c>
      <c r="AT241" s="17">
        <v>9.6817620171576806</v>
      </c>
      <c r="AU241" s="17">
        <v>-0.99999999999999933</v>
      </c>
      <c r="AV241" s="17">
        <v>-0.99999999999999933</v>
      </c>
      <c r="AW241" s="17">
        <v>-0.99999999999999933</v>
      </c>
      <c r="AX241" s="17">
        <v>-0.99999999999999933</v>
      </c>
      <c r="AY241" s="17">
        <v>6.036887978815586E-2</v>
      </c>
      <c r="AZ241" s="17">
        <v>-3.3337298065663656E-2</v>
      </c>
      <c r="BA241" s="17">
        <v>0.59610180569748306</v>
      </c>
      <c r="BB241" s="17">
        <v>-2.1324322192918688E-2</v>
      </c>
      <c r="BC241" s="17">
        <v>0.32877458448868396</v>
      </c>
      <c r="BD241" s="17">
        <v>0.60803219826166277</v>
      </c>
      <c r="BE241" s="17">
        <v>9.9837771605642516</v>
      </c>
      <c r="BF241" s="17">
        <v>-0.99999999999999933</v>
      </c>
      <c r="BG241" s="22">
        <v>153.72167577584742</v>
      </c>
    </row>
    <row r="242" spans="1:100" x14ac:dyDescent="0.25">
      <c r="A242">
        <v>585</v>
      </c>
      <c r="B242" t="s">
        <v>296</v>
      </c>
      <c r="C242" s="48">
        <v>2</v>
      </c>
      <c r="D242" s="22">
        <v>1439.752958984375</v>
      </c>
      <c r="E242" s="17">
        <v>101.99703905857454</v>
      </c>
      <c r="F242" s="17">
        <v>26.352834025583324</v>
      </c>
      <c r="G242" s="17">
        <v>0.63913143485723278</v>
      </c>
      <c r="H242" s="17">
        <v>8.367210298128656</v>
      </c>
      <c r="I242" s="17">
        <v>73.166735747026749</v>
      </c>
      <c r="J242" s="17">
        <v>16.419624845732304</v>
      </c>
      <c r="K242" s="17">
        <v>-0.99999999999999956</v>
      </c>
      <c r="L242" s="17">
        <v>-0.99999999999999956</v>
      </c>
      <c r="M242" s="17">
        <v>-0.99999999999999956</v>
      </c>
      <c r="N242" s="17">
        <v>0.31705574566290712</v>
      </c>
      <c r="O242" s="17">
        <v>-0.99999999999999956</v>
      </c>
      <c r="P242" s="17">
        <v>-0.99999999999999956</v>
      </c>
      <c r="Q242" s="17">
        <v>4.5238540942611207</v>
      </c>
      <c r="R242" s="17">
        <v>-0.99999999999999956</v>
      </c>
      <c r="S242" s="17">
        <v>1.8430530872691584</v>
      </c>
      <c r="T242" s="17">
        <v>0.22324018037469451</v>
      </c>
      <c r="U242" s="17">
        <v>0.34310028671714177</v>
      </c>
      <c r="V242" s="17">
        <v>0.28188532967736829</v>
      </c>
      <c r="W242" s="17">
        <v>4.0911581909019965</v>
      </c>
      <c r="X242" s="17">
        <v>2.2715014712219621</v>
      </c>
      <c r="Y242" s="17">
        <v>0.17335955800775549</v>
      </c>
      <c r="Z242" s="17">
        <v>39.63998367367688</v>
      </c>
      <c r="AA242" s="17">
        <v>1.0016351220689617</v>
      </c>
      <c r="AB242" s="17">
        <v>1.730752944279176</v>
      </c>
      <c r="AC242" s="17">
        <v>25.083499574273766</v>
      </c>
      <c r="AD242" s="17">
        <v>1.2390233807954452</v>
      </c>
      <c r="AE242" s="17">
        <v>0.98749945988283028</v>
      </c>
      <c r="AF242" s="17">
        <v>64.897241654867813</v>
      </c>
      <c r="AG242" s="17">
        <v>19.991992512590681</v>
      </c>
      <c r="AH242" s="17">
        <v>0.3512347826204395</v>
      </c>
      <c r="AI242" s="17">
        <v>0.45728557785291335</v>
      </c>
      <c r="AJ242" s="17">
        <v>0.33333333333333298</v>
      </c>
      <c r="AK242" s="17">
        <v>0.84843338124280665</v>
      </c>
      <c r="AL242" s="17">
        <v>0.90676294956588999</v>
      </c>
      <c r="AM242" s="17">
        <v>0.33333333333333298</v>
      </c>
      <c r="AN242" s="17">
        <v>0.48800537535303912</v>
      </c>
      <c r="AO242" s="17">
        <v>0.57220801384551168</v>
      </c>
      <c r="AP242" s="17">
        <v>0.33333333333333298</v>
      </c>
      <c r="AQ242" s="17">
        <v>9.2220892325214905</v>
      </c>
      <c r="AR242" s="17">
        <v>2.2444243630026963</v>
      </c>
      <c r="AS242" s="17">
        <v>7.0602216201563284</v>
      </c>
      <c r="AT242" s="17">
        <v>8.4379192916298287</v>
      </c>
      <c r="AU242" s="17">
        <v>-0.99999999999999956</v>
      </c>
      <c r="AV242" s="17">
        <v>-0.99999999999999956</v>
      </c>
      <c r="AW242" s="17">
        <v>-0.99999999999999956</v>
      </c>
      <c r="AX242" s="17">
        <v>-0.99999999999999956</v>
      </c>
      <c r="AY242" s="17">
        <v>4.1646491664430303E-2</v>
      </c>
      <c r="AZ242" s="17">
        <v>9.5782718834770769E-2</v>
      </c>
      <c r="BA242" s="17">
        <v>0.47197393848424574</v>
      </c>
      <c r="BB242" s="17">
        <v>5.0583262434219567E-2</v>
      </c>
      <c r="BC242" s="17">
        <v>0.259946360223336</v>
      </c>
      <c r="BD242" s="17">
        <v>2.525409352918357</v>
      </c>
      <c r="BE242" s="17">
        <v>8.1314575407479186</v>
      </c>
      <c r="BF242" s="17">
        <v>-0.99999999999999956</v>
      </c>
      <c r="BG242" s="22">
        <v>3760.1607435227502</v>
      </c>
    </row>
    <row r="243" spans="1:100" x14ac:dyDescent="0.25">
      <c r="A243">
        <v>587</v>
      </c>
      <c r="B243" t="s">
        <v>297</v>
      </c>
      <c r="C243" s="48">
        <v>3</v>
      </c>
      <c r="D243" s="22">
        <v>1579.6960446401376</v>
      </c>
      <c r="E243" s="17">
        <v>78.38631870054067</v>
      </c>
      <c r="F243" s="17">
        <v>1.3595738493323859</v>
      </c>
      <c r="G243" s="17">
        <v>0.63034514019805776</v>
      </c>
      <c r="H243" s="17">
        <v>9.6226994457929358</v>
      </c>
      <c r="I243" s="17">
        <v>43.437691721041439</v>
      </c>
      <c r="J243" s="17">
        <v>17.076796189257031</v>
      </c>
      <c r="K243" s="17">
        <v>-0.99999999999999967</v>
      </c>
      <c r="L243" s="17">
        <v>-0.99999999999999967</v>
      </c>
      <c r="M243" s="17">
        <v>-0.99999999999999967</v>
      </c>
      <c r="N243" s="17">
        <v>0.54476834986973843</v>
      </c>
      <c r="O243" s="17">
        <v>-0.99999999999999967</v>
      </c>
      <c r="P243" s="17">
        <v>-0.99999999999999967</v>
      </c>
      <c r="Q243" s="17">
        <v>5.1875899929308442</v>
      </c>
      <c r="R243" s="17">
        <v>-0.99999999999999967</v>
      </c>
      <c r="S243" s="17">
        <v>1.6130119798224671</v>
      </c>
      <c r="T243" s="17">
        <v>0.12999085730246621</v>
      </c>
      <c r="U243" s="17">
        <v>0.60454274660857965</v>
      </c>
      <c r="V243" s="17">
        <v>0.5997185281484011</v>
      </c>
      <c r="W243" s="17">
        <v>4.435109452862096</v>
      </c>
      <c r="X243" s="17">
        <v>3.987489560117766</v>
      </c>
      <c r="Y243" s="17">
        <v>4.7696002553567311E-2</v>
      </c>
      <c r="Z243" s="17">
        <v>35.120942183961539</v>
      </c>
      <c r="AA243" s="17">
        <v>0.41104969420567811</v>
      </c>
      <c r="AB243" s="17">
        <v>1.3491180999536567</v>
      </c>
      <c r="AC243" s="17">
        <v>3.195468360810394</v>
      </c>
      <c r="AD243" s="17">
        <v>2.3033505852769776</v>
      </c>
      <c r="AE243" s="17">
        <v>-1.2091828380241119</v>
      </c>
      <c r="AF243" s="17">
        <v>38.456345806701464</v>
      </c>
      <c r="AG243" s="17">
        <v>-15.63325618801184</v>
      </c>
      <c r="AH243" s="17">
        <v>0.45067353937128984</v>
      </c>
      <c r="AI243" s="17">
        <v>0.34968458163964761</v>
      </c>
      <c r="AJ243" s="17">
        <v>0.33333333333333298</v>
      </c>
      <c r="AK243" s="17">
        <v>0.74264716288512356</v>
      </c>
      <c r="AL243" s="17">
        <v>0.78857341847884754</v>
      </c>
      <c r="AM243" s="17">
        <v>0.33333333333333298</v>
      </c>
      <c r="AN243" s="17">
        <v>-0.14950091278122268</v>
      </c>
      <c r="AO243" s="17">
        <v>-0.14198881725050153</v>
      </c>
      <c r="AP243" s="17">
        <v>0.33333333333333298</v>
      </c>
      <c r="AQ243" s="17">
        <v>4.9813459143399657</v>
      </c>
      <c r="AR243" s="17">
        <v>2.6000177977850076</v>
      </c>
      <c r="AS243" s="17">
        <v>7.0503067626207772</v>
      </c>
      <c r="AT243" s="17">
        <v>7.4264716288512425</v>
      </c>
      <c r="AU243" s="17">
        <v>-0.99999999999999967</v>
      </c>
      <c r="AV243" s="17">
        <v>-0.99999999999999967</v>
      </c>
      <c r="AW243" s="17">
        <v>-0.99999999999999967</v>
      </c>
      <c r="AX243" s="17">
        <v>-0.99999999999999967</v>
      </c>
      <c r="AY243" s="17">
        <v>-4.1749008148805316E-3</v>
      </c>
      <c r="AZ243" s="17">
        <v>0.30381678009563379</v>
      </c>
      <c r="BA243" s="17">
        <v>-0.41675444007058743</v>
      </c>
      <c r="BB243" s="17">
        <v>-0.10244163399838856</v>
      </c>
      <c r="BC243" s="17">
        <v>0.41331614179208659</v>
      </c>
      <c r="BD243" s="17">
        <v>-1.0419569494815455</v>
      </c>
      <c r="BE243" s="17">
        <v>8.2491313444492302</v>
      </c>
      <c r="BF243" s="17">
        <v>-0.99999999999999967</v>
      </c>
      <c r="CU243" t="e">
        <v>#N/A</v>
      </c>
      <c r="CV243" t="e">
        <v>#N/A</v>
      </c>
    </row>
    <row r="244" spans="1:100" x14ac:dyDescent="0.25">
      <c r="A244">
        <v>589</v>
      </c>
      <c r="B244" t="s">
        <v>298</v>
      </c>
      <c r="C244" s="48">
        <v>2</v>
      </c>
      <c r="D244" s="22">
        <v>1487.6407128906251</v>
      </c>
      <c r="E244" s="17">
        <v>60.344597705420838</v>
      </c>
      <c r="F244" s="17">
        <v>-40.842701282184514</v>
      </c>
      <c r="G244" s="17">
        <v>0.17208333811657556</v>
      </c>
      <c r="H244" s="17">
        <v>4.1069168489944348</v>
      </c>
      <c r="I244" s="17">
        <v>40.458347895500815</v>
      </c>
      <c r="J244" s="17">
        <v>8.3412003167916495</v>
      </c>
      <c r="K244" s="17">
        <v>-1.0000000000000007</v>
      </c>
      <c r="L244" s="17">
        <v>-1.0000000000000007</v>
      </c>
      <c r="M244" s="17">
        <v>-1.0000000000000007</v>
      </c>
      <c r="N244" s="17">
        <v>0.20066751390724652</v>
      </c>
      <c r="O244" s="17">
        <v>-1.0000000000000007</v>
      </c>
      <c r="P244" s="17">
        <v>-1.0000000000000007</v>
      </c>
      <c r="Q244" s="17">
        <v>3.2735696396528509</v>
      </c>
      <c r="R244" s="17">
        <v>-1.0000000000000007</v>
      </c>
      <c r="S244" s="17">
        <v>0.21242739063814853</v>
      </c>
      <c r="T244" s="17">
        <v>4.0212861254771248E-2</v>
      </c>
      <c r="U244" s="17">
        <v>-0.20534892287623963</v>
      </c>
      <c r="V244" s="17">
        <v>-0.43676046562663629</v>
      </c>
      <c r="W244" s="17">
        <v>0.4495741328722338</v>
      </c>
      <c r="X244" s="17">
        <v>-2.2152637899623335</v>
      </c>
      <c r="Y244" s="17">
        <v>8.6915175587794491E-3</v>
      </c>
      <c r="Z244" s="17">
        <v>24.520947905435779</v>
      </c>
      <c r="AA244" s="17">
        <v>-0.11186442054580603</v>
      </c>
      <c r="AB244" s="17">
        <v>0.12574177453592084</v>
      </c>
      <c r="AC244" s="17">
        <v>6.6563095525068814</v>
      </c>
      <c r="AD244" s="17">
        <v>-0.16746681803058672</v>
      </c>
      <c r="AE244" s="17">
        <v>-0.19036200918495139</v>
      </c>
      <c r="AF244" s="17">
        <v>35.053317042155214</v>
      </c>
      <c r="AG244" s="17">
        <v>-30.997862772577502</v>
      </c>
      <c r="AH244" s="17">
        <v>-1.5381281356165732E-3</v>
      </c>
      <c r="AI244" s="17">
        <v>3.9911062997980584E-2</v>
      </c>
      <c r="AJ244" s="17">
        <v>0.33333333333333298</v>
      </c>
      <c r="AK244" s="17">
        <v>0.37753445794622875</v>
      </c>
      <c r="AL244" s="17">
        <v>0.49547571169729077</v>
      </c>
      <c r="AM244" s="17">
        <v>0.33333333333333298</v>
      </c>
      <c r="AN244" s="17">
        <v>6.3492545177255388E-2</v>
      </c>
      <c r="AO244" s="17">
        <v>0.10832955317179904</v>
      </c>
      <c r="AP244" s="17">
        <v>0.33333333333333298</v>
      </c>
      <c r="AQ244" s="17">
        <v>3.9297385361943387</v>
      </c>
      <c r="AR244" s="17">
        <v>2.2444243630026963</v>
      </c>
      <c r="AS244" s="17">
        <v>0.32337409322010036</v>
      </c>
      <c r="AT244" s="17">
        <v>3.7245525978140082</v>
      </c>
      <c r="AU244" s="17">
        <v>-1.0000000000000007</v>
      </c>
      <c r="AV244" s="17">
        <v>-1.0000000000000007</v>
      </c>
      <c r="AW244" s="17">
        <v>-1.0000000000000007</v>
      </c>
      <c r="AX244" s="17">
        <v>-1.0000000000000007</v>
      </c>
      <c r="AY244" s="17">
        <v>-2.9299359285987876E-2</v>
      </c>
      <c r="AZ244" s="17">
        <v>0.58506482393786974</v>
      </c>
      <c r="BA244" s="17">
        <v>1.6088809975908225E-3</v>
      </c>
      <c r="BB244" s="17">
        <v>0.32306691929724052</v>
      </c>
      <c r="BC244" s="17">
        <v>-8.684945719962256E-4</v>
      </c>
      <c r="BD244" s="17">
        <v>9.7910398339802054</v>
      </c>
      <c r="BE244" s="17">
        <v>1.1123534183687509</v>
      </c>
      <c r="BF244" s="17">
        <v>-1.0000000000000007</v>
      </c>
      <c r="BG244" s="22">
        <v>1736.8415558668801</v>
      </c>
    </row>
    <row r="245" spans="1:100" x14ac:dyDescent="0.25">
      <c r="A245">
        <v>590</v>
      </c>
      <c r="B245" t="s">
        <v>299</v>
      </c>
      <c r="C245" s="48">
        <v>2</v>
      </c>
      <c r="D245" s="22">
        <v>1465.34</v>
      </c>
      <c r="E245" s="17">
        <v>15.059389531517411</v>
      </c>
      <c r="F245" s="17">
        <v>-113.89877448973364</v>
      </c>
      <c r="G245" s="17">
        <v>-0.33569890947849007</v>
      </c>
      <c r="H245" s="17">
        <v>-0.52494312027367407</v>
      </c>
      <c r="I245" s="17">
        <v>4.8972594029777667</v>
      </c>
      <c r="J245" s="17">
        <v>-0.44179353964279855</v>
      </c>
      <c r="K245" s="17">
        <v>-1.0000000000000018</v>
      </c>
      <c r="L245" s="17">
        <v>-1.0000000000000018</v>
      </c>
      <c r="M245" s="17">
        <v>-1.0000000000000018</v>
      </c>
      <c r="N245" s="17">
        <v>7.4128345185782374E-2</v>
      </c>
      <c r="O245" s="17">
        <v>-1.0000000000000018</v>
      </c>
      <c r="P245" s="17">
        <v>-1.0000000000000018</v>
      </c>
      <c r="Q245" s="17">
        <v>1.914240151052685</v>
      </c>
      <c r="R245" s="17">
        <v>-1.0000000000000018</v>
      </c>
      <c r="S245" s="17">
        <v>-1.5604152501944888</v>
      </c>
      <c r="T245" s="17">
        <v>-0.15877740146675881</v>
      </c>
      <c r="U245" s="17">
        <v>-0.80163177743137992</v>
      </c>
      <c r="V245" s="17">
        <v>-1.2180838019399871</v>
      </c>
      <c r="W245" s="17">
        <v>-3.5096149756950998</v>
      </c>
      <c r="X245" s="17">
        <v>-7.0933475775957078</v>
      </c>
      <c r="Y245" s="17">
        <v>-0.17033824033933767</v>
      </c>
      <c r="Z245" s="17">
        <v>8.0832875928392305</v>
      </c>
      <c r="AA245" s="17">
        <v>-1.3224791396524946</v>
      </c>
      <c r="AB245" s="17">
        <v>-1.6192523382223789</v>
      </c>
      <c r="AC245" s="17">
        <v>-13.378029590320022</v>
      </c>
      <c r="AD245" s="17">
        <v>-1.6966257191466947</v>
      </c>
      <c r="AE245" s="17">
        <v>-1.4709520561046281</v>
      </c>
      <c r="AF245" s="17">
        <v>2.6065193297651206</v>
      </c>
      <c r="AG245" s="17">
        <v>-86.434858452332989</v>
      </c>
      <c r="AH245" s="17">
        <v>-0.38507854456050594</v>
      </c>
      <c r="AI245" s="17">
        <v>-0.41386526265445317</v>
      </c>
      <c r="AJ245" s="17">
        <v>0.33333333333333298</v>
      </c>
      <c r="AK245" s="17">
        <v>-0.13443447058664593</v>
      </c>
      <c r="AL245" s="17">
        <v>4.8317572076285398E-2</v>
      </c>
      <c r="AM245" s="17">
        <v>0.33333333333333298</v>
      </c>
      <c r="AN245" s="17">
        <v>-0.39804467238965019</v>
      </c>
      <c r="AO245" s="17">
        <v>-0.39600661480670579</v>
      </c>
      <c r="AP245" s="17">
        <v>0.33333333333333298</v>
      </c>
      <c r="AQ245" s="17">
        <v>-1.8241907708649139</v>
      </c>
      <c r="AR245" s="17">
        <v>2.2444243630026963</v>
      </c>
      <c r="AS245" s="17">
        <v>-7.0010355399754935</v>
      </c>
      <c r="AT245" s="17">
        <v>-1.3998959337780379</v>
      </c>
      <c r="AU245" s="17">
        <v>-1.0000000000000018</v>
      </c>
      <c r="AV245" s="17">
        <v>-1.0000000000000018</v>
      </c>
      <c r="AW245" s="17">
        <v>-1.0000000000000018</v>
      </c>
      <c r="AX245" s="17">
        <v>-1.0000000000000018</v>
      </c>
      <c r="AY245" s="17">
        <v>-0.10643283634017631</v>
      </c>
      <c r="AZ245" s="17">
        <v>1.1170202451699054</v>
      </c>
      <c r="BA245" s="17">
        <v>-0.50977961998880938</v>
      </c>
      <c r="BB245" s="17">
        <v>0.61931555981286046</v>
      </c>
      <c r="BC245" s="17">
        <v>-0.28443062467889668</v>
      </c>
      <c r="BD245" s="17">
        <v>17.690350850587201</v>
      </c>
      <c r="BE245" s="17">
        <v>-6.5189301522922873</v>
      </c>
      <c r="BF245" s="17">
        <v>-1.0000000000000018</v>
      </c>
      <c r="BG245" s="22">
        <v>30.94222792458131</v>
      </c>
    </row>
    <row r="246" spans="1:100" x14ac:dyDescent="0.25">
      <c r="A246">
        <v>597</v>
      </c>
      <c r="B246" t="s">
        <v>300</v>
      </c>
      <c r="C246" s="48">
        <v>2</v>
      </c>
      <c r="D246" s="22">
        <v>1543.1038085937498</v>
      </c>
      <c r="E246" s="17">
        <v>144.552027402742</v>
      </c>
      <c r="F246" s="17">
        <v>95.004397509164022</v>
      </c>
      <c r="G246" s="17">
        <v>1.1162997752301413</v>
      </c>
      <c r="H246" s="17">
        <v>12.719818024852287</v>
      </c>
      <c r="I246" s="17">
        <v>106.58386613745959</v>
      </c>
      <c r="J246" s="17">
        <v>24.6730969232406</v>
      </c>
      <c r="K246" s="17">
        <v>-0.99999999999999856</v>
      </c>
      <c r="L246" s="17">
        <v>-0.99999999999999856</v>
      </c>
      <c r="M246" s="17">
        <v>-0.99999999999999856</v>
      </c>
      <c r="N246" s="17">
        <v>0.43596593879580953</v>
      </c>
      <c r="O246" s="17">
        <v>-0.99999999999999856</v>
      </c>
      <c r="P246" s="17">
        <v>-0.99999999999999856</v>
      </c>
      <c r="Q246" s="17">
        <v>5.8012303695588532</v>
      </c>
      <c r="R246" s="17">
        <v>-0.99999999999999856</v>
      </c>
      <c r="S246" s="17">
        <v>3.5090120385222914</v>
      </c>
      <c r="T246" s="17">
        <v>0.41023343164117354</v>
      </c>
      <c r="U246" s="17">
        <v>0.90343358203902757</v>
      </c>
      <c r="V246" s="17">
        <v>1.0161031197813177</v>
      </c>
      <c r="W246" s="17">
        <v>7.8116500062521963</v>
      </c>
      <c r="X246" s="17">
        <v>6.8554883202486794</v>
      </c>
      <c r="Y246" s="17">
        <v>0.34159571210373874</v>
      </c>
      <c r="Z246" s="17">
        <v>55.086626655237353</v>
      </c>
      <c r="AA246" s="17">
        <v>2.1392625580084275</v>
      </c>
      <c r="AB246" s="17">
        <v>3.370542339613416</v>
      </c>
      <c r="AC246" s="17">
        <v>43.909979634431764</v>
      </c>
      <c r="AD246" s="17">
        <v>2.6759901484755773</v>
      </c>
      <c r="AE246" s="17">
        <v>2.1908834503251646</v>
      </c>
      <c r="AF246" s="17">
        <v>95.387840111518386</v>
      </c>
      <c r="AG246" s="17">
        <v>72.086722781428236</v>
      </c>
      <c r="AH246" s="17">
        <v>0.71165176221785131</v>
      </c>
      <c r="AI246" s="17">
        <v>0.88370398306025688</v>
      </c>
      <c r="AJ246" s="17">
        <v>0.33333333333333298</v>
      </c>
      <c r="AK246" s="17">
        <v>1.3295359899053747</v>
      </c>
      <c r="AL246" s="17">
        <v>1.3269621754697969</v>
      </c>
      <c r="AM246" s="17">
        <v>0.33333333333333298</v>
      </c>
      <c r="AN246" s="17">
        <v>0.92171677264937579</v>
      </c>
      <c r="AO246" s="17">
        <v>1.0461380368112736</v>
      </c>
      <c r="AP246" s="17">
        <v>0.33333333333333298</v>
      </c>
      <c r="AQ246" s="17">
        <v>14.629117365300949</v>
      </c>
      <c r="AR246" s="17">
        <v>2.2444243630026963</v>
      </c>
      <c r="AS246" s="17">
        <v>13.943046700072037</v>
      </c>
      <c r="AT246" s="17">
        <v>13.253417692227966</v>
      </c>
      <c r="AU246" s="17">
        <v>-0.99999999999999856</v>
      </c>
      <c r="AV246" s="17">
        <v>-0.99999999999999856</v>
      </c>
      <c r="AW246" s="17">
        <v>-0.99999999999999856</v>
      </c>
      <c r="AX246" s="17">
        <v>-0.99999999999999856</v>
      </c>
      <c r="AY246" s="17">
        <v>0.1141296346011047</v>
      </c>
      <c r="AZ246" s="17">
        <v>-0.40410140807957179</v>
      </c>
      <c r="BA246" s="17">
        <v>0.95253111325193129</v>
      </c>
      <c r="BB246" s="17">
        <v>-0.22780471351821591</v>
      </c>
      <c r="BC246" s="17">
        <v>0.52641268837196764</v>
      </c>
      <c r="BD246" s="17">
        <v>-4.8976566280917719</v>
      </c>
      <c r="BE246" s="17">
        <v>15.302655300365615</v>
      </c>
      <c r="BF246" s="17">
        <v>-0.99999999999999856</v>
      </c>
      <c r="BG246" s="22">
        <v>5076.6114894733928</v>
      </c>
    </row>
    <row r="247" spans="1:100" x14ac:dyDescent="0.25">
      <c r="A247">
        <v>599</v>
      </c>
      <c r="B247" t="s">
        <v>301</v>
      </c>
      <c r="C247" s="48">
        <v>2</v>
      </c>
      <c r="D247" s="22">
        <v>1571.004677734375</v>
      </c>
      <c r="E247" s="17">
        <v>132.57448154562553</v>
      </c>
      <c r="F247" s="17">
        <v>75.681698061167808</v>
      </c>
      <c r="G247" s="17">
        <v>0.98199576292122948</v>
      </c>
      <c r="H247" s="17">
        <v>11.494731127324865</v>
      </c>
      <c r="I247" s="17">
        <v>97.178265825046196</v>
      </c>
      <c r="J247" s="17">
        <v>22.350071018750253</v>
      </c>
      <c r="K247" s="17">
        <v>-0.99999999999999889</v>
      </c>
      <c r="L247" s="17">
        <v>-0.99999999999999889</v>
      </c>
      <c r="M247" s="17">
        <v>-0.99999999999999889</v>
      </c>
      <c r="N247" s="17">
        <v>0.40249742319878623</v>
      </c>
      <c r="O247" s="17">
        <v>-0.99999999999999889</v>
      </c>
      <c r="P247" s="17">
        <v>-0.99999999999999889</v>
      </c>
      <c r="Q247" s="17">
        <v>5.4416994776588865</v>
      </c>
      <c r="R247" s="17">
        <v>-0.99999999999999889</v>
      </c>
      <c r="S247" s="17">
        <v>3.0401104946344772</v>
      </c>
      <c r="T247" s="17">
        <v>0.35760222836362576</v>
      </c>
      <c r="U247" s="17">
        <v>0.7457219246956428</v>
      </c>
      <c r="V247" s="17">
        <v>0.80944985556332649</v>
      </c>
      <c r="W247" s="17">
        <v>6.7644787329579525</v>
      </c>
      <c r="X247" s="17">
        <v>5.5652773525335029</v>
      </c>
      <c r="Y247" s="17">
        <v>0.29424388969898108</v>
      </c>
      <c r="Z247" s="17">
        <v>50.739007683899899</v>
      </c>
      <c r="AA247" s="17">
        <v>1.8190654362966945</v>
      </c>
      <c r="AB247" s="17">
        <v>2.9090064905189803</v>
      </c>
      <c r="AC247" s="17">
        <v>38.611070222803704</v>
      </c>
      <c r="AD247" s="17">
        <v>2.2715408459439232</v>
      </c>
      <c r="AE247" s="17">
        <v>1.8521784596746766</v>
      </c>
      <c r="AF247" s="17">
        <v>86.805942772671841</v>
      </c>
      <c r="AG247" s="17">
        <v>57.424116939247689</v>
      </c>
      <c r="AH247" s="17">
        <v>0.61020863959499949</v>
      </c>
      <c r="AI247" s="17">
        <v>0.7636840699684595</v>
      </c>
      <c r="AJ247" s="17">
        <v>0.33333333333333298</v>
      </c>
      <c r="AK247" s="17">
        <v>1.1941246367020772</v>
      </c>
      <c r="AL247" s="17">
        <v>1.2086927153377816</v>
      </c>
      <c r="AM247" s="17">
        <v>0.33333333333333298</v>
      </c>
      <c r="AN247" s="17">
        <v>0.79964417077583017</v>
      </c>
      <c r="AO247" s="17">
        <v>0.91274548275327927</v>
      </c>
      <c r="AP247" s="17">
        <v>0.33333333333333298</v>
      </c>
      <c r="AQ247" s="17">
        <v>13.107252833526001</v>
      </c>
      <c r="AR247" s="17">
        <v>2.2444243630026963</v>
      </c>
      <c r="AS247" s="17">
        <v>12.005803706266805</v>
      </c>
      <c r="AT247" s="17">
        <v>11.89804538072455</v>
      </c>
      <c r="AU247" s="17">
        <v>-0.99999999999999889</v>
      </c>
      <c r="AV247" s="17">
        <v>-0.99999999999999889</v>
      </c>
      <c r="AW247" s="17">
        <v>-0.99999999999999889</v>
      </c>
      <c r="AX247" s="17">
        <v>-0.99999999999999889</v>
      </c>
      <c r="AY247" s="17">
        <v>9.3728497104119929E-2</v>
      </c>
      <c r="AZ247" s="17">
        <v>-0.26340380043513706</v>
      </c>
      <c r="BA247" s="17">
        <v>0.81727327811413397</v>
      </c>
      <c r="BB247" s="17">
        <v>-0.14944951057296257</v>
      </c>
      <c r="BC247" s="17">
        <v>0.45141295769491485</v>
      </c>
      <c r="BD247" s="17">
        <v>-2.8083571911166949</v>
      </c>
      <c r="BE247" s="17">
        <v>13.284246804477862</v>
      </c>
      <c r="BF247" s="17">
        <v>-0.99999999999999889</v>
      </c>
      <c r="BG247" s="22">
        <v>2052.3038368138155</v>
      </c>
    </row>
    <row r="248" spans="1:100" x14ac:dyDescent="0.25">
      <c r="A248">
        <v>601</v>
      </c>
      <c r="B248" t="s">
        <v>302</v>
      </c>
      <c r="C248" s="48">
        <v>2</v>
      </c>
      <c r="D248" s="22">
        <v>1526.9959277343748</v>
      </c>
      <c r="E248" s="17">
        <v>82.878557080331362</v>
      </c>
      <c r="F248" s="17">
        <v>-4.4899350670546099</v>
      </c>
      <c r="G248" s="17">
        <v>0.4247562306572763</v>
      </c>
      <c r="H248" s="17">
        <v>6.4117344392536237</v>
      </c>
      <c r="I248" s="17">
        <v>58.153576773346565</v>
      </c>
      <c r="J248" s="17">
        <v>12.711625776490337</v>
      </c>
      <c r="K248" s="17">
        <v>-1</v>
      </c>
      <c r="L248" s="17">
        <v>-1</v>
      </c>
      <c r="M248" s="17">
        <v>-1</v>
      </c>
      <c r="N248" s="17">
        <v>0.26363351544033914</v>
      </c>
      <c r="O248" s="17">
        <v>-1</v>
      </c>
      <c r="P248" s="17">
        <v>-1</v>
      </c>
      <c r="Q248" s="17">
        <v>3.9499731874869499</v>
      </c>
      <c r="R248" s="17">
        <v>-1</v>
      </c>
      <c r="S248" s="17">
        <v>1.0945954463357106</v>
      </c>
      <c r="T248" s="17">
        <v>0.13923059081781547</v>
      </c>
      <c r="U248" s="17">
        <v>9.1361949444412505E-2</v>
      </c>
      <c r="V248" s="17">
        <v>-4.7973287006562976E-2</v>
      </c>
      <c r="W248" s="17">
        <v>2.4196701118382147</v>
      </c>
      <c r="X248" s="17">
        <v>0.21207498864761648</v>
      </c>
      <c r="Y248" s="17">
        <v>9.7776882384397273E-2</v>
      </c>
      <c r="Z248" s="17">
        <v>32.700342119109372</v>
      </c>
      <c r="AA248" s="17">
        <v>0.49053852732756797</v>
      </c>
      <c r="AB248" s="17">
        <v>0.99405237819598036</v>
      </c>
      <c r="AC248" s="17">
        <v>16.6254143121445</v>
      </c>
      <c r="AD248" s="17">
        <v>0.59344399468353848</v>
      </c>
      <c r="AE248" s="17">
        <v>0.44686072328847665</v>
      </c>
      <c r="AF248" s="17">
        <v>51.198872091591454</v>
      </c>
      <c r="AG248" s="17">
        <v>-3.4123650153962291</v>
      </c>
      <c r="AH248" s="17">
        <v>0.18931192005595279</v>
      </c>
      <c r="AI248" s="17">
        <v>0.26571056133043397</v>
      </c>
      <c r="AJ248" s="17">
        <v>0.33333333333333298</v>
      </c>
      <c r="AK248" s="17">
        <v>0.63229064660000056</v>
      </c>
      <c r="AL248" s="17">
        <v>0.7179819948457683</v>
      </c>
      <c r="AM248" s="17">
        <v>0.33333333333333298</v>
      </c>
      <c r="AN248" s="17">
        <v>0.29315387014506822</v>
      </c>
      <c r="AO248" s="17">
        <v>0.35928767346757418</v>
      </c>
      <c r="AP248" s="17">
        <v>0.33333333333333298</v>
      </c>
      <c r="AQ248" s="17">
        <v>6.7928988147883302</v>
      </c>
      <c r="AR248" s="17">
        <v>2.2444243630026963</v>
      </c>
      <c r="AS248" s="17">
        <v>3.9680067619232817</v>
      </c>
      <c r="AT248" s="17">
        <v>6.2744826894738157</v>
      </c>
      <c r="AU248" s="17">
        <v>-1</v>
      </c>
      <c r="AV248" s="17">
        <v>-1</v>
      </c>
      <c r="AW248" s="17">
        <v>-1</v>
      </c>
      <c r="AX248" s="17">
        <v>-1</v>
      </c>
      <c r="AY248" s="17">
        <v>9.0823266656360722E-3</v>
      </c>
      <c r="AZ248" s="17">
        <v>0.32036333895686664</v>
      </c>
      <c r="BA248" s="17">
        <v>0.25607624839427323</v>
      </c>
      <c r="BB248" s="17">
        <v>0.17565333549266307</v>
      </c>
      <c r="BC248" s="17">
        <v>0.14023227050683659</v>
      </c>
      <c r="BD248" s="17">
        <v>5.8603357317832527</v>
      </c>
      <c r="BE248" s="17">
        <v>4.9096868279741264</v>
      </c>
      <c r="BF248" s="17">
        <v>-1</v>
      </c>
      <c r="BG248" s="22">
        <v>117.16835092224801</v>
      </c>
    </row>
    <row r="249" spans="1:100" x14ac:dyDescent="0.25">
      <c r="A249">
        <v>604</v>
      </c>
      <c r="B249" t="s">
        <v>303</v>
      </c>
      <c r="C249" s="48">
        <v>2</v>
      </c>
      <c r="D249" s="22">
        <v>1651.2296093750001</v>
      </c>
      <c r="E249" s="17">
        <v>145.70675683163427</v>
      </c>
      <c r="F249" s="17">
        <v>96.867257394186637</v>
      </c>
      <c r="G249" s="17">
        <v>1.1292477361297661</v>
      </c>
      <c r="H249" s="17">
        <v>12.837926017123902</v>
      </c>
      <c r="I249" s="17">
        <v>107.49063982939155</v>
      </c>
      <c r="J249" s="17">
        <v>24.897054853186681</v>
      </c>
      <c r="K249" s="17">
        <v>-0.99999999999999856</v>
      </c>
      <c r="L249" s="17">
        <v>-0.99999999999999856</v>
      </c>
      <c r="M249" s="17">
        <v>-0.99999999999999856</v>
      </c>
      <c r="N249" s="17">
        <v>0.43919256638398607</v>
      </c>
      <c r="O249" s="17">
        <v>-0.99999999999999856</v>
      </c>
      <c r="P249" s="17">
        <v>-0.99999999999999856</v>
      </c>
      <c r="Q249" s="17">
        <v>5.8358919693911844</v>
      </c>
      <c r="R249" s="17">
        <v>-0.99999999999999856</v>
      </c>
      <c r="S249" s="17">
        <v>3.554217827624619</v>
      </c>
      <c r="T249" s="17">
        <v>0.41530749272410272</v>
      </c>
      <c r="U249" s="17">
        <v>0.91863822363975856</v>
      </c>
      <c r="V249" s="17">
        <v>1.0360261164131674</v>
      </c>
      <c r="W249" s="17">
        <v>7.9126055359398562</v>
      </c>
      <c r="X249" s="17">
        <v>6.9798747840262365</v>
      </c>
      <c r="Y249" s="17">
        <v>0.3461607994342093</v>
      </c>
      <c r="Z249" s="17">
        <v>55.505771247268342</v>
      </c>
      <c r="AA249" s="17">
        <v>2.1701320736753162</v>
      </c>
      <c r="AB249" s="17">
        <v>3.4150380179264705</v>
      </c>
      <c r="AC249" s="17">
        <v>44.420836091308153</v>
      </c>
      <c r="AD249" s="17">
        <v>2.7149822356443156</v>
      </c>
      <c r="AE249" s="17">
        <v>2.2235372698206177</v>
      </c>
      <c r="AF249" s="17">
        <v>96.21520237179395</v>
      </c>
      <c r="AG249" s="17">
        <v>73.500313067133845</v>
      </c>
      <c r="AH249" s="17">
        <v>0.72143167543619513</v>
      </c>
      <c r="AI249" s="17">
        <v>0.89527484468362073</v>
      </c>
      <c r="AJ249" s="17">
        <v>0.33333333333333298</v>
      </c>
      <c r="AK249" s="17">
        <v>1.3425907071584142</v>
      </c>
      <c r="AL249" s="17">
        <v>1.3383642796890425</v>
      </c>
      <c r="AM249" s="17">
        <v>0.33333333333333298</v>
      </c>
      <c r="AN249" s="17">
        <v>0.93348552958225617</v>
      </c>
      <c r="AO249" s="17">
        <v>1.0589981259817398</v>
      </c>
      <c r="AP249" s="17">
        <v>0.33333333333333298</v>
      </c>
      <c r="AQ249" s="17">
        <v>14.77583705083517</v>
      </c>
      <c r="AR249" s="17">
        <v>2.2444243630026963</v>
      </c>
      <c r="AS249" s="17">
        <v>14.129812129530452</v>
      </c>
      <c r="AT249" s="17">
        <v>13.384086220979103</v>
      </c>
      <c r="AU249" s="17">
        <v>-0.99999999999999856</v>
      </c>
      <c r="AV249" s="17">
        <v>-0.99999999999999856</v>
      </c>
      <c r="AW249" s="17">
        <v>-0.99999999999999856</v>
      </c>
      <c r="AX249" s="17">
        <v>-0.99999999999999856</v>
      </c>
      <c r="AY249" s="17">
        <v>0.11609646437839574</v>
      </c>
      <c r="AZ249" s="17">
        <v>-0.41766576175100717</v>
      </c>
      <c r="BA249" s="17">
        <v>0.96557103015853785</v>
      </c>
      <c r="BB249" s="17">
        <v>-0.23535877006928729</v>
      </c>
      <c r="BC249" s="17">
        <v>0.53364325106026067</v>
      </c>
      <c r="BD249" s="17">
        <v>-5.0990814921184597</v>
      </c>
      <c r="BE249" s="17">
        <v>15.497245721269152</v>
      </c>
      <c r="BF249" s="17">
        <v>-0.99999999999999856</v>
      </c>
      <c r="BG249" s="22">
        <v>5067.56627242989</v>
      </c>
    </row>
    <row r="250" spans="1:100" x14ac:dyDescent="0.25">
      <c r="A250">
        <v>606</v>
      </c>
      <c r="B250" t="s">
        <v>304</v>
      </c>
      <c r="C250" s="48">
        <v>2</v>
      </c>
      <c r="D250" s="22">
        <v>1450.71728515625</v>
      </c>
      <c r="E250" s="17">
        <v>4.5680116526678063</v>
      </c>
      <c r="F250" s="17">
        <v>-130.82392292720922</v>
      </c>
      <c r="G250" s="17">
        <v>-0.45333854622772313</v>
      </c>
      <c r="H250" s="17">
        <v>-1.5980218402145496</v>
      </c>
      <c r="I250" s="17">
        <v>-3.3412986649360619</v>
      </c>
      <c r="J250" s="17">
        <v>-2.4765795364656924</v>
      </c>
      <c r="K250" s="17">
        <v>-1.000000000000002</v>
      </c>
      <c r="L250" s="17">
        <v>-1.000000000000002</v>
      </c>
      <c r="M250" s="17">
        <v>-1.000000000000002</v>
      </c>
      <c r="N250" s="17">
        <v>4.4812586485186906E-2</v>
      </c>
      <c r="O250" s="17">
        <v>-1.000000000000002</v>
      </c>
      <c r="P250" s="17">
        <v>-1.000000000000002</v>
      </c>
      <c r="Q250" s="17">
        <v>1.5993196747681999</v>
      </c>
      <c r="R250" s="17">
        <v>-1.000000000000002</v>
      </c>
      <c r="S250" s="17">
        <v>-1.9711357219495735</v>
      </c>
      <c r="T250" s="17">
        <v>-0.20487815101849002</v>
      </c>
      <c r="U250" s="17">
        <v>-0.93977465017237671</v>
      </c>
      <c r="V250" s="17">
        <v>-1.399095631130399</v>
      </c>
      <c r="W250" s="17">
        <v>-4.4268537542449211</v>
      </c>
      <c r="X250" s="17">
        <v>-8.2234698052383308</v>
      </c>
      <c r="Y250" s="17">
        <v>-0.21181467199126278</v>
      </c>
      <c r="Z250" s="17">
        <v>4.2751190376375874</v>
      </c>
      <c r="AA250" s="17">
        <v>-1.6029463605399736</v>
      </c>
      <c r="AB250" s="17">
        <v>-2.023521046958606</v>
      </c>
      <c r="AC250" s="17">
        <v>-18.019452937503619</v>
      </c>
      <c r="AD250" s="17">
        <v>-2.0508911518417934</v>
      </c>
      <c r="AE250" s="17">
        <v>-1.7676306986877566</v>
      </c>
      <c r="AF250" s="17">
        <v>-4.9105404229919998</v>
      </c>
      <c r="AG250" s="17">
        <v>-99.278135398548571</v>
      </c>
      <c r="AH250" s="17">
        <v>-0.47393465459697659</v>
      </c>
      <c r="AI250" s="17">
        <v>-0.51899316416731556</v>
      </c>
      <c r="AJ250" s="17">
        <v>0.33333333333333298</v>
      </c>
      <c r="AK250" s="17">
        <v>-0.25304404991863283</v>
      </c>
      <c r="AL250" s="17">
        <v>-5.5277071816084322E-2</v>
      </c>
      <c r="AM250" s="17">
        <v>0.33333333333333298</v>
      </c>
      <c r="AN250" s="17">
        <v>-0.50497056607335478</v>
      </c>
      <c r="AO250" s="17">
        <v>-0.51284788659493219</v>
      </c>
      <c r="AP250" s="17">
        <v>0.33333333333333298</v>
      </c>
      <c r="AQ250" s="17">
        <v>-3.1572231026746058</v>
      </c>
      <c r="AR250" s="17">
        <v>2.2444243630026963</v>
      </c>
      <c r="AS250" s="17">
        <v>-8.6979063792625624</v>
      </c>
      <c r="AT250" s="17">
        <v>-2.5870943178329426</v>
      </c>
      <c r="AU250" s="17">
        <v>-1.000000000000002</v>
      </c>
      <c r="AV250" s="17">
        <v>-1.000000000000002</v>
      </c>
      <c r="AW250" s="17">
        <v>-1.000000000000002</v>
      </c>
      <c r="AX250" s="17">
        <v>-1.000000000000002</v>
      </c>
      <c r="AY250" s="17">
        <v>-0.12430261076580004</v>
      </c>
      <c r="AZ250" s="17">
        <v>1.2402601631010772</v>
      </c>
      <c r="BA250" s="17">
        <v>-0.62825472970109209</v>
      </c>
      <c r="BB250" s="17">
        <v>0.68794848784996565</v>
      </c>
      <c r="BC250" s="17">
        <v>-0.35012442579069969</v>
      </c>
      <c r="BD250" s="17">
        <v>19.52041104462517</v>
      </c>
      <c r="BE250" s="17">
        <v>-8.2868955182238366</v>
      </c>
      <c r="BF250" s="17">
        <v>-1.000000000000002</v>
      </c>
      <c r="BG250" s="22">
        <v>-26.844616835799343</v>
      </c>
    </row>
    <row r="251" spans="1:100" x14ac:dyDescent="0.25">
      <c r="A251">
        <v>610</v>
      </c>
      <c r="B251" t="s">
        <v>2904</v>
      </c>
      <c r="C251" s="48">
        <v>3</v>
      </c>
      <c r="D251" s="22">
        <v>1842.8410362142195</v>
      </c>
      <c r="E251" s="17">
        <v>272.81027100387655</v>
      </c>
      <c r="F251" s="17">
        <v>266.36138119759988</v>
      </c>
      <c r="G251" s="17">
        <v>2.2338908311522019</v>
      </c>
      <c r="H251" s="17">
        <v>24.38541707640502</v>
      </c>
      <c r="I251" s="17">
        <v>186.15616334646225</v>
      </c>
      <c r="J251" s="17">
        <v>35.45705755653875</v>
      </c>
      <c r="K251" s="17">
        <v>-0.99999999999999845</v>
      </c>
      <c r="L251" s="17">
        <v>-0.99999999999999845</v>
      </c>
      <c r="M251" s="17">
        <v>-0.99999999999999845</v>
      </c>
      <c r="N251" s="17">
        <v>0.26245832388724705</v>
      </c>
      <c r="O251" s="17">
        <v>-0.99999999999999845</v>
      </c>
      <c r="P251" s="17">
        <v>-0.99999999999999845</v>
      </c>
      <c r="Q251" s="17">
        <v>5.4544073679541469</v>
      </c>
      <c r="R251" s="17">
        <v>-0.99999999999999845</v>
      </c>
      <c r="S251" s="17">
        <v>8.2964556244323635</v>
      </c>
      <c r="T251" s="17">
        <v>0.807328028372016</v>
      </c>
      <c r="U251" s="17">
        <v>1.169049229793075</v>
      </c>
      <c r="V251" s="17">
        <v>1.6185186051739608</v>
      </c>
      <c r="W251" s="17">
        <v>18.931009708450876</v>
      </c>
      <c r="X251" s="17">
        <v>15.167592740650603</v>
      </c>
      <c r="Y251" s="17">
        <v>0.63305298917226815</v>
      </c>
      <c r="Z251" s="17">
        <v>64.219264337658032</v>
      </c>
      <c r="AA251" s="17">
        <v>2.0629291763984763</v>
      </c>
      <c r="AB251" s="17">
        <v>4.7133087785755654</v>
      </c>
      <c r="AC251" s="17">
        <v>96.565633674907545</v>
      </c>
      <c r="AD251" s="17">
        <v>0.85533890882502117</v>
      </c>
      <c r="AE251" s="17">
        <v>2.7486338835707578</v>
      </c>
      <c r="AF251" s="17">
        <v>168.24684067471185</v>
      </c>
      <c r="AG251" s="17">
        <v>178.90887885822005</v>
      </c>
      <c r="AH251" s="17">
        <v>0.62462071659973806</v>
      </c>
      <c r="AI251" s="17">
        <v>0.80996722658907094</v>
      </c>
      <c r="AJ251" s="17">
        <v>0.33333333333333298</v>
      </c>
      <c r="AK251" s="17">
        <v>1.4269483201963253</v>
      </c>
      <c r="AL251" s="17">
        <v>1.2550312830971893</v>
      </c>
      <c r="AM251" s="17">
        <v>0.33333333333333298</v>
      </c>
      <c r="AN251" s="17">
        <v>1.4535630258037644</v>
      </c>
      <c r="AO251" s="17">
        <v>1.5168660246638255</v>
      </c>
      <c r="AP251" s="17">
        <v>0.33333333333333298</v>
      </c>
      <c r="AQ251" s="17">
        <v>17.909322671750427</v>
      </c>
      <c r="AR251" s="17">
        <v>-1.1672693393287312</v>
      </c>
      <c r="AS251" s="17">
        <v>22.354843693904236</v>
      </c>
      <c r="AT251" s="17">
        <v>14.269483201963247</v>
      </c>
      <c r="AU251" s="17">
        <v>-0.99999999999999845</v>
      </c>
      <c r="AV251" s="17">
        <v>-0.99999999999999845</v>
      </c>
      <c r="AW251" s="17">
        <v>-0.99999999999999845</v>
      </c>
      <c r="AX251" s="17">
        <v>-0.99999999999999845</v>
      </c>
      <c r="AY251" s="17">
        <v>-6.8399927784069956E-3</v>
      </c>
      <c r="AZ251" s="17">
        <v>0.77777225351822743</v>
      </c>
      <c r="BA251" s="17">
        <v>-4.1835432776286617E-2</v>
      </c>
      <c r="BB251" s="17">
        <v>-5.6131881935395297E-2</v>
      </c>
      <c r="BC251" s="17">
        <v>1.0841307423672975</v>
      </c>
      <c r="BD251" s="17">
        <v>2.4855642192062493</v>
      </c>
      <c r="BE251" s="17">
        <v>26.894091395300993</v>
      </c>
      <c r="BF251" s="17">
        <v>-0.99999999999999845</v>
      </c>
      <c r="CU251" t="e">
        <v>#N/A</v>
      </c>
      <c r="CV251" t="e">
        <v>#N/A</v>
      </c>
    </row>
    <row r="252" spans="1:100" x14ac:dyDescent="0.25">
      <c r="A252">
        <v>611</v>
      </c>
      <c r="B252" t="s">
        <v>305</v>
      </c>
      <c r="C252" s="48">
        <v>3</v>
      </c>
      <c r="D252" s="22">
        <v>1490.9151633973586</v>
      </c>
      <c r="E252" s="17">
        <v>85.502953151293454</v>
      </c>
      <c r="F252" s="17">
        <v>-28.591850397868445</v>
      </c>
      <c r="G252" s="17">
        <v>0.45603680742037617</v>
      </c>
      <c r="H252" s="17">
        <v>12.704903764990506</v>
      </c>
      <c r="I252" s="17">
        <v>56.726194144494634</v>
      </c>
      <c r="J252" s="17">
        <v>19.503728960549314</v>
      </c>
      <c r="K252" s="17">
        <v>-0.999999999999999</v>
      </c>
      <c r="L252" s="17">
        <v>-0.999999999999999</v>
      </c>
      <c r="M252" s="17">
        <v>-0.999999999999999</v>
      </c>
      <c r="N252" s="17">
        <v>0.45587917940531042</v>
      </c>
      <c r="O252" s="17">
        <v>-0.999999999999999</v>
      </c>
      <c r="P252" s="17">
        <v>-0.999999999999999</v>
      </c>
      <c r="Q252" s="17">
        <v>5.5480706139995624</v>
      </c>
      <c r="R252" s="17">
        <v>-0.999999999999999</v>
      </c>
      <c r="S252" s="17">
        <v>3.5454789976244871</v>
      </c>
      <c r="T252" s="17">
        <v>0.38085921833006309</v>
      </c>
      <c r="U252" s="17">
        <v>3.2937577870984031E-2</v>
      </c>
      <c r="V252" s="17">
        <v>-0.94885718156113397</v>
      </c>
      <c r="W252" s="17">
        <v>7.1568331509909422</v>
      </c>
      <c r="X252" s="17">
        <v>6.9439387287730066</v>
      </c>
      <c r="Y252" s="17">
        <v>0.1077276236923351</v>
      </c>
      <c r="Z252" s="17">
        <v>40.454301827885324</v>
      </c>
      <c r="AA252" s="17">
        <v>-1.5216354248321411</v>
      </c>
      <c r="AB252" s="17">
        <v>-0.62040953079691552</v>
      </c>
      <c r="AC252" s="17">
        <v>8.6571583404472765</v>
      </c>
      <c r="AD252" s="17">
        <v>0.5773115161359117</v>
      </c>
      <c r="AE252" s="17">
        <v>0.88535708452707629</v>
      </c>
      <c r="AF252" s="17">
        <v>49.376407722062751</v>
      </c>
      <c r="AG252" s="17">
        <v>-21.77852719669184</v>
      </c>
      <c r="AH252" s="17">
        <v>-9.4635034262458589E-2</v>
      </c>
      <c r="AI252" s="17">
        <v>0.37169530321760302</v>
      </c>
      <c r="AJ252" s="17">
        <v>0.33333333333333298</v>
      </c>
      <c r="AK252" s="17">
        <v>0.83643340418315992</v>
      </c>
      <c r="AL252" s="17">
        <v>0.80638393019868704</v>
      </c>
      <c r="AM252" s="17">
        <v>0.33333333333333298</v>
      </c>
      <c r="AN252" s="17">
        <v>0.21731475929371827</v>
      </c>
      <c r="AO252" s="17">
        <v>0.29187805107008197</v>
      </c>
      <c r="AP252" s="17">
        <v>0.33333333333333298</v>
      </c>
      <c r="AQ252" s="17">
        <v>7.3497864224318556</v>
      </c>
      <c r="AR252" s="17">
        <v>1.9113808373729688</v>
      </c>
      <c r="AS252" s="17">
        <v>9.2280140813447424</v>
      </c>
      <c r="AT252" s="17">
        <v>8.364334041831599</v>
      </c>
      <c r="AU252" s="17">
        <v>-0.999999999999999</v>
      </c>
      <c r="AV252" s="17">
        <v>-0.999999999999999</v>
      </c>
      <c r="AW252" s="17">
        <v>-0.999999999999999</v>
      </c>
      <c r="AX252" s="17">
        <v>-0.999999999999999</v>
      </c>
      <c r="AY252" s="17">
        <v>6.8048089073750101E-3</v>
      </c>
      <c r="AZ252" s="17">
        <v>0.86881729649900763</v>
      </c>
      <c r="BA252" s="17">
        <v>-0.13454936285630967</v>
      </c>
      <c r="BB252" s="17">
        <v>0.70251240529484582</v>
      </c>
      <c r="BC252" s="17">
        <v>-0.11053673499133021</v>
      </c>
      <c r="BD252" s="17">
        <v>21.906896614866174</v>
      </c>
      <c r="BE252" s="17">
        <v>-3.4361651890648064</v>
      </c>
      <c r="BF252" s="17">
        <v>-0.999999999999999</v>
      </c>
      <c r="CU252" t="e">
        <v>#N/A</v>
      </c>
      <c r="CV252" t="e">
        <v>#N/A</v>
      </c>
    </row>
    <row r="253" spans="1:100" x14ac:dyDescent="0.25">
      <c r="A253">
        <v>612</v>
      </c>
      <c r="B253" t="s">
        <v>306</v>
      </c>
      <c r="C253" s="48">
        <v>3</v>
      </c>
      <c r="D253" s="22">
        <v>1485.2326027395941</v>
      </c>
      <c r="E253" s="17">
        <v>80.40362812831556</v>
      </c>
      <c r="F253" s="17">
        <v>-26.802123191978961</v>
      </c>
      <c r="G253" s="17">
        <v>0.46425638974737621</v>
      </c>
      <c r="H253" s="17">
        <v>7.8775010379539498</v>
      </c>
      <c r="I253" s="17">
        <v>58.204395084462853</v>
      </c>
      <c r="J253" s="17">
        <v>8.3510792196539096</v>
      </c>
      <c r="K253" s="17">
        <v>-1.0000000000000013</v>
      </c>
      <c r="L253" s="17">
        <v>-1.0000000000000013</v>
      </c>
      <c r="M253" s="17">
        <v>-1.0000000000000013</v>
      </c>
      <c r="N253" s="17">
        <v>4.3371533070458698E-2</v>
      </c>
      <c r="O253" s="17">
        <v>-1.0000000000000013</v>
      </c>
      <c r="P253" s="17">
        <v>-1.0000000000000013</v>
      </c>
      <c r="Q253" s="17">
        <v>4.4889575350378141</v>
      </c>
      <c r="R253" s="17">
        <v>-1.0000000000000013</v>
      </c>
      <c r="S253" s="17">
        <v>2.0084960017569506</v>
      </c>
      <c r="T253" s="17">
        <v>0.16246955735077773</v>
      </c>
      <c r="U253" s="17">
        <v>-0.31422425029888046</v>
      </c>
      <c r="V253" s="17">
        <v>-0.9061572456796837</v>
      </c>
      <c r="W253" s="17">
        <v>3.3885435029161401</v>
      </c>
      <c r="X253" s="17">
        <v>-1.391340038720863</v>
      </c>
      <c r="Y253" s="17">
        <v>3.4614865534834297E-2</v>
      </c>
      <c r="Z253" s="17">
        <v>16.819677036113237</v>
      </c>
      <c r="AA253" s="17">
        <v>2.4948866878221767</v>
      </c>
      <c r="AB253" s="17">
        <v>1.4868315198047288</v>
      </c>
      <c r="AC253" s="17">
        <v>26.933455189761993</v>
      </c>
      <c r="AD253" s="17">
        <v>2.8713560581427555</v>
      </c>
      <c r="AE253" s="17">
        <v>1.4122931587338214</v>
      </c>
      <c r="AF253" s="17">
        <v>46.652256904413804</v>
      </c>
      <c r="AG253" s="17">
        <v>-25.066210139733776</v>
      </c>
      <c r="AH253" s="17">
        <v>0.79066266402902696</v>
      </c>
      <c r="AI253" s="17">
        <v>0.81299690051353402</v>
      </c>
      <c r="AJ253" s="17">
        <v>0.33333333333333298</v>
      </c>
      <c r="AK253" s="17">
        <v>0.62975089173605703</v>
      </c>
      <c r="AL253" s="17">
        <v>0.64741066198462094</v>
      </c>
      <c r="AM253" s="17">
        <v>0.33333333333333298</v>
      </c>
      <c r="AN253" s="17">
        <v>0.94941233157525828</v>
      </c>
      <c r="AO253" s="17">
        <v>0.85002007351165654</v>
      </c>
      <c r="AP253" s="17">
        <v>0.33333333333333298</v>
      </c>
      <c r="AQ253" s="17">
        <v>11.552138180049043</v>
      </c>
      <c r="AR253" s="17">
        <v>2.8474916250748339</v>
      </c>
      <c r="AS253" s="17">
        <v>-0.79392132278149175</v>
      </c>
      <c r="AT253" s="17">
        <v>6.2975089173605694</v>
      </c>
      <c r="AU253" s="17">
        <v>-1.0000000000000013</v>
      </c>
      <c r="AV253" s="17">
        <v>-1.0000000000000013</v>
      </c>
      <c r="AW253" s="17">
        <v>-1.0000000000000013</v>
      </c>
      <c r="AX253" s="17">
        <v>-1.0000000000000013</v>
      </c>
      <c r="AY253" s="17">
        <v>6.671323676064915E-2</v>
      </c>
      <c r="AZ253" s="17">
        <v>4.7104833426692236E-2</v>
      </c>
      <c r="BA253" s="17">
        <v>3.1689974850662592E-2</v>
      </c>
      <c r="BB253" s="17">
        <v>-0.22515855883511238</v>
      </c>
      <c r="BC253" s="17">
        <v>0.23194388624628684</v>
      </c>
      <c r="BD253" s="17">
        <v>-5.3934398037443492</v>
      </c>
      <c r="BE253" s="17">
        <v>5.9570470304104859</v>
      </c>
      <c r="BF253" s="17">
        <v>-1.0000000000000013</v>
      </c>
      <c r="CU253" t="e">
        <v>#N/A</v>
      </c>
      <c r="CV253" t="e">
        <v>#N/A</v>
      </c>
    </row>
    <row r="254" spans="1:100" x14ac:dyDescent="0.25">
      <c r="A254">
        <v>614</v>
      </c>
      <c r="B254" t="s">
        <v>307</v>
      </c>
      <c r="C254" s="48">
        <v>3</v>
      </c>
      <c r="D254" s="22">
        <v>1635.1295222106637</v>
      </c>
      <c r="E254" s="17">
        <v>147.53832827030811</v>
      </c>
      <c r="F254" s="17">
        <v>104.50900582498544</v>
      </c>
      <c r="G254" s="17">
        <v>1.1225107823817544</v>
      </c>
      <c r="H254" s="17">
        <v>13.905019160934836</v>
      </c>
      <c r="I254" s="17">
        <v>115.37103379955903</v>
      </c>
      <c r="J254" s="17">
        <v>17.620879226915946</v>
      </c>
      <c r="K254" s="17">
        <v>-0.999999999999998</v>
      </c>
      <c r="L254" s="17">
        <v>-0.999999999999998</v>
      </c>
      <c r="M254" s="17">
        <v>-0.999999999999998</v>
      </c>
      <c r="N254" s="17">
        <v>0.26801040828407502</v>
      </c>
      <c r="O254" s="17">
        <v>-0.999999999999998</v>
      </c>
      <c r="P254" s="17">
        <v>-0.999999999999998</v>
      </c>
      <c r="Q254" s="17">
        <v>5.6208584176709948</v>
      </c>
      <c r="R254" s="17">
        <v>-0.999999999999998</v>
      </c>
      <c r="S254" s="17">
        <v>0.96376626666134613</v>
      </c>
      <c r="T254" s="17">
        <v>0.14701644657289939</v>
      </c>
      <c r="U254" s="17">
        <v>3.1783141049705774</v>
      </c>
      <c r="V254" s="17">
        <v>3.9153661696322759</v>
      </c>
      <c r="W254" s="17">
        <v>8.2841607432638504</v>
      </c>
      <c r="X254" s="17">
        <v>0.10417696486933717</v>
      </c>
      <c r="Y254" s="17">
        <v>0.17488002182145257</v>
      </c>
      <c r="Z254" s="17">
        <v>49.37399837437443</v>
      </c>
      <c r="AA254" s="17">
        <v>1.4096446999762411</v>
      </c>
      <c r="AB254" s="17">
        <v>4.5593121755881825</v>
      </c>
      <c r="AC254" s="17">
        <v>41.840035090949229</v>
      </c>
      <c r="AD254" s="17">
        <v>0.87187921558154824</v>
      </c>
      <c r="AE254" s="17">
        <v>0.93406182036710061</v>
      </c>
      <c r="AF254" s="17">
        <v>96.707407461278891</v>
      </c>
      <c r="AG254" s="17">
        <v>58.88037553353626</v>
      </c>
      <c r="AH254" s="17">
        <v>0.28663221979252512</v>
      </c>
      <c r="AI254" s="17">
        <v>0.62809123040103032</v>
      </c>
      <c r="AJ254" s="17">
        <v>0.33333333333333298</v>
      </c>
      <c r="AK254" s="17">
        <v>1.4033099202387329</v>
      </c>
      <c r="AL254" s="17">
        <v>1.4396335870067158</v>
      </c>
      <c r="AM254" s="17">
        <v>0.33333333333333298</v>
      </c>
      <c r="AN254" s="17">
        <v>1.2012160958575986</v>
      </c>
      <c r="AO254" s="17">
        <v>1.6650004502482783</v>
      </c>
      <c r="AP254" s="17">
        <v>0.33333333333333298</v>
      </c>
      <c r="AQ254" s="17">
        <v>18.663626338280125</v>
      </c>
      <c r="AR254" s="17">
        <v>3.8324804622500417</v>
      </c>
      <c r="AS254" s="17">
        <v>-0.24470043772142827</v>
      </c>
      <c r="AT254" s="17">
        <v>14.033099202387339</v>
      </c>
      <c r="AU254" s="17">
        <v>-0.999999999999998</v>
      </c>
      <c r="AV254" s="17">
        <v>-0.999999999999998</v>
      </c>
      <c r="AW254" s="17">
        <v>-0.999999999999998</v>
      </c>
      <c r="AX254" s="17">
        <v>-0.999999999999998</v>
      </c>
      <c r="AY254" s="17">
        <v>-2.1886219059927273E-2</v>
      </c>
      <c r="AZ254" s="17">
        <v>0.79006010945519112</v>
      </c>
      <c r="BA254" s="17">
        <v>-0.10243976174272318</v>
      </c>
      <c r="BB254" s="17">
        <v>-0.45158814994506491</v>
      </c>
      <c r="BC254" s="17">
        <v>4.5830224180823727E-2</v>
      </c>
      <c r="BD254" s="17">
        <v>-7.3394032013506632</v>
      </c>
      <c r="BE254" s="17">
        <v>0.63355679580697788</v>
      </c>
      <c r="BF254" s="17">
        <v>-0.999999999999998</v>
      </c>
      <c r="CU254" t="e">
        <v>#N/A</v>
      </c>
      <c r="CV254" t="e">
        <v>#N/A</v>
      </c>
    </row>
    <row r="255" spans="1:100" x14ac:dyDescent="0.25">
      <c r="A255">
        <v>617</v>
      </c>
      <c r="B255" t="s">
        <v>309</v>
      </c>
      <c r="C255" s="48">
        <v>2</v>
      </c>
      <c r="D255" s="22">
        <v>1444.3641503906249</v>
      </c>
      <c r="E255" s="17">
        <v>63.258634582485229</v>
      </c>
      <c r="F255" s="17">
        <v>-36.141649879201331</v>
      </c>
      <c r="G255" s="17">
        <v>0.20475838267700597</v>
      </c>
      <c r="H255" s="17">
        <v>4.4049702599009954</v>
      </c>
      <c r="I255" s="17">
        <v>42.746651901034333</v>
      </c>
      <c r="J255" s="17">
        <v>8.9063731187007082</v>
      </c>
      <c r="K255" s="17">
        <v>-1.0000000000000004</v>
      </c>
      <c r="L255" s="17">
        <v>-1.0000000000000004</v>
      </c>
      <c r="M255" s="17">
        <v>-1.0000000000000004</v>
      </c>
      <c r="N255" s="17">
        <v>0.20881012424109752</v>
      </c>
      <c r="O255" s="17">
        <v>-1.0000000000000004</v>
      </c>
      <c r="P255" s="17">
        <v>-1.0000000000000004</v>
      </c>
      <c r="Q255" s="17">
        <v>3.3610405030449431</v>
      </c>
      <c r="R255" s="17">
        <v>-1.0000000000000004</v>
      </c>
      <c r="S255" s="17">
        <v>0.32650722025446954</v>
      </c>
      <c r="T255" s="17">
        <v>5.3017593464911111E-2</v>
      </c>
      <c r="U255" s="17">
        <v>-0.16697899376688807</v>
      </c>
      <c r="V255" s="17">
        <v>-0.38648345229847086</v>
      </c>
      <c r="W255" s="17">
        <v>0.70434215825773916</v>
      </c>
      <c r="X255" s="17">
        <v>-1.9013662366600341</v>
      </c>
      <c r="Y255" s="17">
        <v>2.0211820493097499E-2</v>
      </c>
      <c r="Z255" s="17">
        <v>25.578687292204627</v>
      </c>
      <c r="AA255" s="17">
        <v>-3.3963134946178419E-2</v>
      </c>
      <c r="AB255" s="17">
        <v>0.2380295921233041</v>
      </c>
      <c r="AC255" s="17">
        <v>7.9454899587362036</v>
      </c>
      <c r="AD255" s="17">
        <v>-6.9067680466027848E-2</v>
      </c>
      <c r="AE255" s="17">
        <v>-0.10795791364021612</v>
      </c>
      <c r="AF255" s="17">
        <v>37.141220993340767</v>
      </c>
      <c r="AG255" s="17">
        <v>-27.430573225312909</v>
      </c>
      <c r="AH255" s="17">
        <v>2.3142136400537888E-2</v>
      </c>
      <c r="AI255" s="17">
        <v>6.9110905511942794E-2</v>
      </c>
      <c r="AJ255" s="17">
        <v>0.33333333333333298</v>
      </c>
      <c r="AK255" s="17">
        <v>0.41047890929835218</v>
      </c>
      <c r="AL255" s="17">
        <v>0.52424968362497248</v>
      </c>
      <c r="AM255" s="17">
        <v>0.33333333333333298</v>
      </c>
      <c r="AN255" s="17">
        <v>9.3191789728872626E-2</v>
      </c>
      <c r="AO255" s="17">
        <v>0.14078284755178658</v>
      </c>
      <c r="AP255" s="17">
        <v>0.33333333333333298</v>
      </c>
      <c r="AQ255" s="17">
        <v>4.2999954669873537</v>
      </c>
      <c r="AR255" s="17">
        <v>2.2444243630026963</v>
      </c>
      <c r="AS255" s="17">
        <v>0.7946891348092735</v>
      </c>
      <c r="AT255" s="17">
        <v>4.0543033618677562</v>
      </c>
      <c r="AU255" s="17">
        <v>-1.0000000000000004</v>
      </c>
      <c r="AV255" s="17">
        <v>-1.0000000000000004</v>
      </c>
      <c r="AW255" s="17">
        <v>-1.0000000000000004</v>
      </c>
      <c r="AX255" s="17">
        <v>-1.0000000000000004</v>
      </c>
      <c r="AY255" s="17">
        <v>-2.4335932912215932E-2</v>
      </c>
      <c r="AZ255" s="17">
        <v>0.55083427102815008</v>
      </c>
      <c r="BA255" s="17">
        <v>3.4515982686477653E-2</v>
      </c>
      <c r="BB255" s="17">
        <v>0.30400375280085257</v>
      </c>
      <c r="BC255" s="17">
        <v>1.7378313544624491E-2</v>
      </c>
      <c r="BD255" s="17">
        <v>9.2827307296608197</v>
      </c>
      <c r="BE255" s="17">
        <v>1.603415348764313</v>
      </c>
      <c r="BF255" s="17">
        <v>-1.0000000000000004</v>
      </c>
      <c r="BG255" s="22">
        <v>91.501864217654656</v>
      </c>
    </row>
    <row r="256" spans="1:100" x14ac:dyDescent="0.25">
      <c r="A256">
        <v>619</v>
      </c>
      <c r="B256" t="s">
        <v>310</v>
      </c>
      <c r="C256" s="48">
        <v>3</v>
      </c>
      <c r="D256" s="22">
        <v>1486.0141850098478</v>
      </c>
      <c r="E256" s="17">
        <v>78.867954926323506</v>
      </c>
      <c r="F256" s="17">
        <v>-24.646433435778548</v>
      </c>
      <c r="G256" s="17">
        <v>0.10104414362394712</v>
      </c>
      <c r="H256" s="17">
        <v>2.2530676725708005</v>
      </c>
      <c r="I256" s="17">
        <v>52.954336367528171</v>
      </c>
      <c r="J256" s="17">
        <v>14.018088649331855</v>
      </c>
      <c r="K256" s="17">
        <v>-0.99999999999999933</v>
      </c>
      <c r="L256" s="17">
        <v>-0.99999999999999933</v>
      </c>
      <c r="M256" s="17">
        <v>-0.99999999999999933</v>
      </c>
      <c r="N256" s="17">
        <v>0.16857931250957786</v>
      </c>
      <c r="O256" s="17">
        <v>-0.99999999999999933</v>
      </c>
      <c r="P256" s="17">
        <v>-0.99999999999999933</v>
      </c>
      <c r="Q256" s="17">
        <v>2.8475776871627594</v>
      </c>
      <c r="R256" s="17">
        <v>-0.99999999999999933</v>
      </c>
      <c r="S256" s="17">
        <v>0.47199813891232373</v>
      </c>
      <c r="T256" s="17">
        <v>4.7137648498167879E-2</v>
      </c>
      <c r="U256" s="17">
        <v>-0.76925314620830421</v>
      </c>
      <c r="V256" s="17">
        <v>-1.6642790074627245</v>
      </c>
      <c r="W256" s="17">
        <v>-0.59451001459196195</v>
      </c>
      <c r="X256" s="17">
        <v>-1.9266667757892795</v>
      </c>
      <c r="Y256" s="17">
        <v>-0.12373126087723171</v>
      </c>
      <c r="Z256" s="17">
        <v>32.38491366681216</v>
      </c>
      <c r="AA256" s="17">
        <v>1.4734303892974436</v>
      </c>
      <c r="AB256" s="17">
        <v>1.4397442634731021</v>
      </c>
      <c r="AC256" s="17">
        <v>12.909338906785251</v>
      </c>
      <c r="AD256" s="17">
        <v>0.53051676518592916</v>
      </c>
      <c r="AE256" s="17">
        <v>0.37343396239240123</v>
      </c>
      <c r="AF256" s="17">
        <v>47.107430799462925</v>
      </c>
      <c r="AG256" s="17">
        <v>-16.32307327478016</v>
      </c>
      <c r="AH256" s="17">
        <v>0.18113029067713621</v>
      </c>
      <c r="AI256" s="17">
        <v>7.2511057709246693E-2</v>
      </c>
      <c r="AJ256" s="17">
        <v>0.33333333333333298</v>
      </c>
      <c r="AK256" s="17">
        <v>1.0834746663276535</v>
      </c>
      <c r="AL256" s="17">
        <v>1.0084601440624685</v>
      </c>
      <c r="AM256" s="17">
        <v>0.33333333333333298</v>
      </c>
      <c r="AN256" s="17">
        <v>7.9255796780211399E-2</v>
      </c>
      <c r="AO256" s="17">
        <v>8.8409911841331512E-2</v>
      </c>
      <c r="AP256" s="17">
        <v>0.33333333333333298</v>
      </c>
      <c r="AQ256" s="17">
        <v>5.8469055680652362</v>
      </c>
      <c r="AR256" s="17">
        <v>-4.2954874414687733E-2</v>
      </c>
      <c r="AS256" s="17">
        <v>3.2262968604700033</v>
      </c>
      <c r="AT256" s="17">
        <v>10.834746663276539</v>
      </c>
      <c r="AU256" s="17">
        <v>-0.99999999999999933</v>
      </c>
      <c r="AV256" s="17">
        <v>-0.99999999999999933</v>
      </c>
      <c r="AW256" s="17">
        <v>-0.99999999999999933</v>
      </c>
      <c r="AX256" s="17">
        <v>-0.99999999999999933</v>
      </c>
      <c r="AY256" s="17">
        <v>-2.7366984862342361E-2</v>
      </c>
      <c r="AZ256" s="17">
        <v>0.69022750702315494</v>
      </c>
      <c r="BA256" s="17">
        <v>0.42024709129508653</v>
      </c>
      <c r="BB256" s="17">
        <v>5.896217515896475E-2</v>
      </c>
      <c r="BC256" s="17">
        <v>0.30491459942835941</v>
      </c>
      <c r="BD256" s="17">
        <v>4.9251919140898961</v>
      </c>
      <c r="BE256" s="17">
        <v>9.7241004421844224</v>
      </c>
      <c r="BF256" s="17">
        <v>-0.99999999999999933</v>
      </c>
      <c r="CU256" t="e">
        <v>#N/A</v>
      </c>
      <c r="CV256" t="e">
        <v>#N/A</v>
      </c>
    </row>
    <row r="257" spans="1:100" x14ac:dyDescent="0.25">
      <c r="A257">
        <v>620</v>
      </c>
      <c r="B257" t="s">
        <v>311</v>
      </c>
      <c r="C257" s="48">
        <v>3</v>
      </c>
      <c r="D257" s="22">
        <v>1512.0221741545254</v>
      </c>
      <c r="E257" s="17">
        <v>90.839524835117558</v>
      </c>
      <c r="F257" s="17">
        <v>31.102514540264423</v>
      </c>
      <c r="G257" s="17">
        <v>0.58834799596009124</v>
      </c>
      <c r="H257" s="17">
        <v>5.2823830748722411</v>
      </c>
      <c r="I257" s="17">
        <v>62.684480134934546</v>
      </c>
      <c r="J257" s="17">
        <v>11.999590081214848</v>
      </c>
      <c r="K257" s="17">
        <v>-1.0000000000000024</v>
      </c>
      <c r="L257" s="17">
        <v>-1.0000000000000024</v>
      </c>
      <c r="M257" s="17">
        <v>-1.0000000000000024</v>
      </c>
      <c r="N257" s="17">
        <v>5.806754395680537E-2</v>
      </c>
      <c r="O257" s="17">
        <v>-1.0000000000000024</v>
      </c>
      <c r="P257" s="17">
        <v>-1.0000000000000024</v>
      </c>
      <c r="Q257" s="17">
        <v>1.9455617489934824</v>
      </c>
      <c r="R257" s="17">
        <v>-1.0000000000000024</v>
      </c>
      <c r="S257" s="17">
        <v>1.4820771755316051</v>
      </c>
      <c r="T257" s="17">
        <v>8.2249982762773718E-2</v>
      </c>
      <c r="U257" s="17">
        <v>0.18633348740777433</v>
      </c>
      <c r="V257" s="17">
        <v>-0.86441430895939708</v>
      </c>
      <c r="W257" s="17">
        <v>3.3368213258787573</v>
      </c>
      <c r="X257" s="17">
        <v>5.8549878501875865</v>
      </c>
      <c r="Y257" s="17">
        <v>-6.6310347429147778E-2</v>
      </c>
      <c r="Z257" s="17">
        <v>36.797459553267124</v>
      </c>
      <c r="AA257" s="17">
        <v>-0.32380779179546976</v>
      </c>
      <c r="AB257" s="17">
        <v>1.2370155067983597</v>
      </c>
      <c r="AC257" s="17">
        <v>15.337912024909775</v>
      </c>
      <c r="AD257" s="17">
        <v>0.55890460777993278</v>
      </c>
      <c r="AE257" s="17">
        <v>1.0183020903124673</v>
      </c>
      <c r="AF257" s="17">
        <v>54.390689175287704</v>
      </c>
      <c r="AG257" s="17">
        <v>6.3102597820878676</v>
      </c>
      <c r="AH257" s="17">
        <v>0.36033643090415685</v>
      </c>
      <c r="AI257" s="17">
        <v>0.28310107052780115</v>
      </c>
      <c r="AJ257" s="17">
        <v>0.33333333333333298</v>
      </c>
      <c r="AK257" s="17">
        <v>0.81918757949208643</v>
      </c>
      <c r="AL257" s="17">
        <v>0.66470852429996841</v>
      </c>
      <c r="AM257" s="17">
        <v>0.33333333333333298</v>
      </c>
      <c r="AN257" s="17">
        <v>0.40010236917825637</v>
      </c>
      <c r="AO257" s="17">
        <v>0.71094859710158742</v>
      </c>
      <c r="AP257" s="17">
        <v>0.33333333333333298</v>
      </c>
      <c r="AQ257" s="17">
        <v>8.2937909596467847</v>
      </c>
      <c r="AR257" s="17">
        <v>3.6592078281475797</v>
      </c>
      <c r="AS257" s="17">
        <v>0.1485064581464034</v>
      </c>
      <c r="AT257" s="17">
        <v>8.1918757949208647</v>
      </c>
      <c r="AU257" s="17">
        <v>-1.0000000000000024</v>
      </c>
      <c r="AV257" s="17">
        <v>-1.0000000000000024</v>
      </c>
      <c r="AW257" s="17">
        <v>-1.0000000000000024</v>
      </c>
      <c r="AX257" s="17">
        <v>-1.0000000000000024</v>
      </c>
      <c r="AY257" s="17">
        <v>-2.3338097562921909E-2</v>
      </c>
      <c r="AZ257" s="17">
        <v>-0.42297975457085879</v>
      </c>
      <c r="BA257" s="17">
        <v>0.56954419477605578</v>
      </c>
      <c r="BB257" s="17">
        <v>0.32050905457264239</v>
      </c>
      <c r="BC257" s="17">
        <v>0.32053100085762865</v>
      </c>
      <c r="BD257" s="17">
        <v>5.8978275914617653</v>
      </c>
      <c r="BE257" s="17">
        <v>10.860995995320996</v>
      </c>
      <c r="BF257" s="17">
        <v>-1.0000000000000024</v>
      </c>
      <c r="CU257" t="e">
        <v>#N/A</v>
      </c>
      <c r="CV257" t="e">
        <v>#N/A</v>
      </c>
    </row>
    <row r="258" spans="1:100" x14ac:dyDescent="0.25">
      <c r="A258">
        <v>623</v>
      </c>
      <c r="B258" t="s">
        <v>2905</v>
      </c>
      <c r="C258" s="48">
        <v>3</v>
      </c>
      <c r="D258" s="22">
        <v>1586.1491689719751</v>
      </c>
      <c r="E258" s="17">
        <v>114.83944453755096</v>
      </c>
      <c r="F258" s="17">
        <v>26.547672030012663</v>
      </c>
      <c r="G258" s="17">
        <v>0.69366589539599766</v>
      </c>
      <c r="H258" s="17">
        <v>8.1046704499312625</v>
      </c>
      <c r="I258" s="17">
        <v>84.939604518275019</v>
      </c>
      <c r="J258" s="17">
        <v>16.548692585681739</v>
      </c>
      <c r="K258" s="17">
        <v>-0.99999999999999889</v>
      </c>
      <c r="L258" s="17">
        <v>-0.99999999999999889</v>
      </c>
      <c r="M258" s="17">
        <v>-0.99999999999999889</v>
      </c>
      <c r="N258" s="17">
        <v>0.45457361847994487</v>
      </c>
      <c r="O258" s="17">
        <v>-0.99999999999999889</v>
      </c>
      <c r="P258" s="17">
        <v>-0.99999999999999889</v>
      </c>
      <c r="Q258" s="17">
        <v>4.5300129754427525</v>
      </c>
      <c r="R258" s="17">
        <v>-0.99999999999999889</v>
      </c>
      <c r="S258" s="17">
        <v>1.797271611053838</v>
      </c>
      <c r="T258" s="17">
        <v>0.26178436563291901</v>
      </c>
      <c r="U258" s="17">
        <v>-9.9428738095810425E-3</v>
      </c>
      <c r="V258" s="17">
        <v>-2.4775794833446136</v>
      </c>
      <c r="W258" s="17">
        <v>3.5746574744885162</v>
      </c>
      <c r="X258" s="17">
        <v>8.3518798384650399</v>
      </c>
      <c r="Y258" s="17">
        <v>0.2498873640550322</v>
      </c>
      <c r="Z258" s="17">
        <v>37.782727009213033</v>
      </c>
      <c r="AA258" s="17">
        <v>0.53589544262741273</v>
      </c>
      <c r="AB258" s="17">
        <v>4.4577318098361944</v>
      </c>
      <c r="AC258" s="17">
        <v>23.703519946158067</v>
      </c>
      <c r="AD258" s="17">
        <v>2.399304392479507</v>
      </c>
      <c r="AE258" s="17">
        <v>2.5695758254052006</v>
      </c>
      <c r="AF258" s="17">
        <v>68.513554590612443</v>
      </c>
      <c r="AG258" s="17">
        <v>23.176317084812474</v>
      </c>
      <c r="AH258" s="17">
        <v>0.49578615819196092</v>
      </c>
      <c r="AI258" s="17">
        <v>0.68890693307087958</v>
      </c>
      <c r="AJ258" s="17">
        <v>0.33333333333333298</v>
      </c>
      <c r="AK258" s="17">
        <v>1.3694422465554492</v>
      </c>
      <c r="AL258" s="17">
        <v>1.3766294178738721</v>
      </c>
      <c r="AM258" s="17">
        <v>0.33333333333333298</v>
      </c>
      <c r="AN258" s="17">
        <v>1.2806065723920692</v>
      </c>
      <c r="AO258" s="17">
        <v>1.2196736345877544</v>
      </c>
      <c r="AP258" s="17">
        <v>0.33333333333333298</v>
      </c>
      <c r="AQ258" s="17">
        <v>16.426049927662522</v>
      </c>
      <c r="AR258" s="17">
        <v>2.8017170227365198</v>
      </c>
      <c r="AS258" s="17">
        <v>5.2553097390729331E-2</v>
      </c>
      <c r="AT258" s="17">
        <v>13.69442246555449</v>
      </c>
      <c r="AU258" s="17">
        <v>-0.99999999999999889</v>
      </c>
      <c r="AV258" s="17">
        <v>-0.99999999999999889</v>
      </c>
      <c r="AW258" s="17">
        <v>-0.99999999999999889</v>
      </c>
      <c r="AX258" s="17">
        <v>-0.99999999999999889</v>
      </c>
      <c r="AY258" s="17">
        <v>-1.3607604850730509E-2</v>
      </c>
      <c r="AZ258" s="17">
        <v>1.1239806151394358</v>
      </c>
      <c r="BA258" s="17">
        <v>0.5617737798432757</v>
      </c>
      <c r="BB258" s="17">
        <v>0.4241509404645134</v>
      </c>
      <c r="BC258" s="17">
        <v>9.7422531079731284E-2</v>
      </c>
      <c r="BD258" s="17">
        <v>16.22367658731001</v>
      </c>
      <c r="BE258" s="17">
        <v>5.2444321762096608</v>
      </c>
      <c r="BF258" s="17">
        <v>-0.99999999999999889</v>
      </c>
      <c r="CU258" t="e">
        <v>#N/A</v>
      </c>
      <c r="CV258" t="e">
        <v>#N/A</v>
      </c>
    </row>
    <row r="259" spans="1:100" x14ac:dyDescent="0.25">
      <c r="A259">
        <v>624</v>
      </c>
      <c r="B259" t="s">
        <v>313</v>
      </c>
      <c r="C259" s="48">
        <v>2</v>
      </c>
      <c r="D259" s="22">
        <v>1624.9371386718749</v>
      </c>
      <c r="E259" s="17">
        <v>132.49966247687038</v>
      </c>
      <c r="F259" s="17">
        <v>75.560996675777076</v>
      </c>
      <c r="G259" s="17">
        <v>0.98115681801123644</v>
      </c>
      <c r="H259" s="17">
        <v>11.487078486131869</v>
      </c>
      <c r="I259" s="17">
        <v>97.119512699418223</v>
      </c>
      <c r="J259" s="17">
        <v>22.335559979766018</v>
      </c>
      <c r="K259" s="17">
        <v>-0.99999999999999889</v>
      </c>
      <c r="L259" s="17">
        <v>-0.99999999999999889</v>
      </c>
      <c r="M259" s="17">
        <v>-0.99999999999999889</v>
      </c>
      <c r="N259" s="17">
        <v>0.40228835840375565</v>
      </c>
      <c r="O259" s="17">
        <v>-0.99999999999999889</v>
      </c>
      <c r="P259" s="17">
        <v>-0.99999999999999889</v>
      </c>
      <c r="Q259" s="17">
        <v>5.4394536280631876</v>
      </c>
      <c r="R259" s="17">
        <v>-0.99999999999999889</v>
      </c>
      <c r="S259" s="17">
        <v>3.0371814491296587</v>
      </c>
      <c r="T259" s="17">
        <v>0.35727346171445862</v>
      </c>
      <c r="U259" s="17">
        <v>0.74473676133454791</v>
      </c>
      <c r="V259" s="17">
        <v>0.8081589730262484</v>
      </c>
      <c r="W259" s="17">
        <v>6.7579374614462697</v>
      </c>
      <c r="X259" s="17">
        <v>5.5572179066124674</v>
      </c>
      <c r="Y259" s="17">
        <v>0.29394810128802884</v>
      </c>
      <c r="Z259" s="17">
        <v>50.711849799754162</v>
      </c>
      <c r="AA259" s="17">
        <v>1.8170652894594086</v>
      </c>
      <c r="AB259" s="17">
        <v>2.906123455643697</v>
      </c>
      <c r="AC259" s="17">
        <v>38.577969997404821</v>
      </c>
      <c r="AD259" s="17">
        <v>2.2690144085138284</v>
      </c>
      <c r="AE259" s="17">
        <v>1.8500627013811577</v>
      </c>
      <c r="AF259" s="17">
        <v>86.752334999034019</v>
      </c>
      <c r="AG259" s="17">
        <v>57.332525345466877</v>
      </c>
      <c r="AH259" s="17">
        <v>0.60957496387738597</v>
      </c>
      <c r="AI259" s="17">
        <v>0.7629343522686296</v>
      </c>
      <c r="AJ259" s="17">
        <v>0.33333333333333298</v>
      </c>
      <c r="AK259" s="17">
        <v>1.1932787746643605</v>
      </c>
      <c r="AL259" s="17">
        <v>1.2079539320365267</v>
      </c>
      <c r="AM259" s="17">
        <v>0.33333333333333298</v>
      </c>
      <c r="AN259" s="17">
        <v>0.79888163072783924</v>
      </c>
      <c r="AO259" s="17">
        <v>0.91191223136835031</v>
      </c>
      <c r="AP259" s="17">
        <v>0.33333333333333298</v>
      </c>
      <c r="AQ259" s="17">
        <v>13.097746337921873</v>
      </c>
      <c r="AR259" s="17">
        <v>2.2444243630026963</v>
      </c>
      <c r="AS259" s="17">
        <v>11.993702503025505</v>
      </c>
      <c r="AT259" s="17">
        <v>11.889578897241794</v>
      </c>
      <c r="AU259" s="17">
        <v>-0.99999999999999889</v>
      </c>
      <c r="AV259" s="17">
        <v>-0.99999999999999889</v>
      </c>
      <c r="AW259" s="17">
        <v>-0.99999999999999889</v>
      </c>
      <c r="AX259" s="17">
        <v>-0.99999999999999889</v>
      </c>
      <c r="AY259" s="17">
        <v>9.3601059135834996E-2</v>
      </c>
      <c r="AZ259" s="17">
        <v>-0.26252491722269827</v>
      </c>
      <c r="BA259" s="17">
        <v>0.81642837504404164</v>
      </c>
      <c r="BB259" s="17">
        <v>-0.14896005610654506</v>
      </c>
      <c r="BC259" s="17">
        <v>0.45094446355821227</v>
      </c>
      <c r="BD259" s="17">
        <v>-2.7953061504369145</v>
      </c>
      <c r="BE259" s="17">
        <v>13.271638591924862</v>
      </c>
      <c r="BF259" s="17">
        <v>-0.99999999999999889</v>
      </c>
      <c r="BG259" s="22">
        <v>5577.9717016313953</v>
      </c>
    </row>
    <row r="260" spans="1:100" x14ac:dyDescent="0.25">
      <c r="A260">
        <v>639</v>
      </c>
      <c r="B260" t="s">
        <v>314</v>
      </c>
      <c r="C260" s="48">
        <v>3</v>
      </c>
      <c r="D260" s="22">
        <v>1661.8285720802953</v>
      </c>
      <c r="E260" s="17">
        <v>140.78617163397638</v>
      </c>
      <c r="F260" s="17">
        <v>89.157233412130509</v>
      </c>
      <c r="G260" s="17">
        <v>0.57288943928557778</v>
      </c>
      <c r="H260" s="17">
        <v>5.9639645878778733</v>
      </c>
      <c r="I260" s="17">
        <v>103.52541062771533</v>
      </c>
      <c r="J260" s="17">
        <v>25.010747568771702</v>
      </c>
      <c r="K260" s="17">
        <v>-1.0000000000000009</v>
      </c>
      <c r="L260" s="17">
        <v>-1.0000000000000009</v>
      </c>
      <c r="M260" s="17">
        <v>-1.0000000000000009</v>
      </c>
      <c r="N260" s="17">
        <v>0.31745765964286371</v>
      </c>
      <c r="O260" s="17">
        <v>-1.0000000000000009</v>
      </c>
      <c r="P260" s="17">
        <v>-1.0000000000000009</v>
      </c>
      <c r="Q260" s="17">
        <v>4.7917191710071725</v>
      </c>
      <c r="R260" s="17">
        <v>-1.0000000000000009</v>
      </c>
      <c r="S260" s="17">
        <v>1.2129581232463091</v>
      </c>
      <c r="T260" s="17">
        <v>0.20861826825820287</v>
      </c>
      <c r="U260" s="17">
        <v>-0.62683541481095861</v>
      </c>
      <c r="V260" s="17">
        <v>-0.6586148204194725</v>
      </c>
      <c r="W260" s="17">
        <v>1.1722454168706993</v>
      </c>
      <c r="X260" s="17">
        <v>-0.65252410029592001</v>
      </c>
      <c r="Y260" s="17">
        <v>0.1139756464790071</v>
      </c>
      <c r="Z260" s="17">
        <v>47.696888482115277</v>
      </c>
      <c r="AA260" s="17">
        <v>-1.6101135263624839</v>
      </c>
      <c r="AB260" s="17">
        <v>2.146493271365669</v>
      </c>
      <c r="AC260" s="17">
        <v>41.838715512459416</v>
      </c>
      <c r="AD260" s="17">
        <v>-1.7554821602308104</v>
      </c>
      <c r="AE260" s="17">
        <v>2.9484880350380216</v>
      </c>
      <c r="AF260" s="17">
        <v>94.630585300978382</v>
      </c>
      <c r="AG260" s="17">
        <v>81.227684348087337</v>
      </c>
      <c r="AH260" s="17">
        <v>-0.44033251597969675</v>
      </c>
      <c r="AI260" s="17">
        <v>9.522401676831627E-3</v>
      </c>
      <c r="AJ260" s="17">
        <v>0.33333333333333298</v>
      </c>
      <c r="AK260" s="17">
        <v>1.110231127621494</v>
      </c>
      <c r="AL260" s="17">
        <v>1.0634625507776732</v>
      </c>
      <c r="AM260" s="17">
        <v>0.33333333333333298</v>
      </c>
      <c r="AN260" s="17">
        <v>0.66548312726415881</v>
      </c>
      <c r="AO260" s="17">
        <v>0.70598011289287987</v>
      </c>
      <c r="AP260" s="17">
        <v>0.33333333333333298</v>
      </c>
      <c r="AQ260" s="17">
        <v>8.8948253267369211</v>
      </c>
      <c r="AR260" s="17">
        <v>0.83810102990655333</v>
      </c>
      <c r="AS260" s="17">
        <v>13.070335262650181</v>
      </c>
      <c r="AT260" s="17">
        <v>11.102311276214945</v>
      </c>
      <c r="AU260" s="17">
        <v>-1.0000000000000009</v>
      </c>
      <c r="AV260" s="17">
        <v>-1.0000000000000009</v>
      </c>
      <c r="AW260" s="17">
        <v>-1.0000000000000009</v>
      </c>
      <c r="AX260" s="17">
        <v>-1.0000000000000009</v>
      </c>
      <c r="AY260" s="17">
        <v>-1.9359065419361964E-2</v>
      </c>
      <c r="AZ260" s="17">
        <v>-0.2012905678491915</v>
      </c>
      <c r="BA260" s="17">
        <v>0.32584970414009812</v>
      </c>
      <c r="BB260" s="17">
        <v>4.8178847394014568E-2</v>
      </c>
      <c r="BC260" s="17">
        <v>0.18627201315644382</v>
      </c>
      <c r="BD260" s="17">
        <v>0.19801834560440845</v>
      </c>
      <c r="BE260" s="17">
        <v>6.2860488496115865</v>
      </c>
      <c r="BF260" s="17">
        <v>-1.0000000000000009</v>
      </c>
      <c r="CU260" t="e">
        <v>#N/A</v>
      </c>
      <c r="CV260" t="e">
        <v>#N/A</v>
      </c>
    </row>
    <row r="261" spans="1:100" x14ac:dyDescent="0.25">
      <c r="A261">
        <v>640</v>
      </c>
      <c r="B261" t="s">
        <v>315</v>
      </c>
      <c r="C261" s="48">
        <v>2</v>
      </c>
      <c r="D261" s="22">
        <v>1455.6107421875001</v>
      </c>
      <c r="E261" s="17">
        <v>-1.9499209661815087</v>
      </c>
      <c r="F261" s="17">
        <v>-141.33893614600532</v>
      </c>
      <c r="G261" s="17">
        <v>-0.52642401073884293</v>
      </c>
      <c r="H261" s="17">
        <v>-2.2646887806357885</v>
      </c>
      <c r="I261" s="17">
        <v>-8.4596317364570623</v>
      </c>
      <c r="J261" s="17">
        <v>-3.7407221661775498</v>
      </c>
      <c r="K261" s="17">
        <v>-1.0000000000000022</v>
      </c>
      <c r="L261" s="17">
        <v>-1.0000000000000022</v>
      </c>
      <c r="M261" s="17">
        <v>-1.0000000000000022</v>
      </c>
      <c r="N261" s="17">
        <v>2.6599712820028376E-2</v>
      </c>
      <c r="O261" s="17">
        <v>-1.0000000000000022</v>
      </c>
      <c r="P261" s="17">
        <v>-1.0000000000000022</v>
      </c>
      <c r="Q261" s="17">
        <v>1.4036704027258438</v>
      </c>
      <c r="R261" s="17">
        <v>-1.0000000000000022</v>
      </c>
      <c r="S261" s="17">
        <v>-2.2263022397316199</v>
      </c>
      <c r="T261" s="17">
        <v>-0.23351896280951281</v>
      </c>
      <c r="U261" s="17">
        <v>-1.0255980707657093</v>
      </c>
      <c r="V261" s="17">
        <v>-1.5115520614965441</v>
      </c>
      <c r="W261" s="17">
        <v>-4.9967026933471841</v>
      </c>
      <c r="X261" s="17">
        <v>-8.9255759171236253</v>
      </c>
      <c r="Y261" s="17">
        <v>-0.23758255395103448</v>
      </c>
      <c r="Z261" s="17">
        <v>1.9092347533564507</v>
      </c>
      <c r="AA261" s="17">
        <v>-1.7771910087311187</v>
      </c>
      <c r="AB261" s="17">
        <v>-2.2746793060433399</v>
      </c>
      <c r="AC261" s="17">
        <v>-20.903009795510332</v>
      </c>
      <c r="AD261" s="17">
        <v>-2.270984093508607</v>
      </c>
      <c r="AE261" s="17">
        <v>-1.9519469461948522</v>
      </c>
      <c r="AF261" s="17">
        <v>-9.5806313801682919</v>
      </c>
      <c r="AG261" s="17">
        <v>-107.25722210263297</v>
      </c>
      <c r="AH261" s="17">
        <v>-0.52913790289083018</v>
      </c>
      <c r="AI261" s="17">
        <v>-0.58430551744774095</v>
      </c>
      <c r="AJ261" s="17">
        <v>0.33333333333333298</v>
      </c>
      <c r="AK261" s="17">
        <v>-0.32673210643163686</v>
      </c>
      <c r="AL261" s="17">
        <v>-0.11963686481576186</v>
      </c>
      <c r="AM261" s="17">
        <v>0.33333333333333298</v>
      </c>
      <c r="AN261" s="17">
        <v>-0.57139995011504841</v>
      </c>
      <c r="AO261" s="17">
        <v>-0.58543735438558464</v>
      </c>
      <c r="AP261" s="17">
        <v>0.33333333333333298</v>
      </c>
      <c r="AQ261" s="17">
        <v>-3.9853902907995531</v>
      </c>
      <c r="AR261" s="17">
        <v>2.2444243630026963</v>
      </c>
      <c r="AS261" s="17">
        <v>-9.752113931509852</v>
      </c>
      <c r="AT261" s="17">
        <v>-3.3246598847044275</v>
      </c>
      <c r="AU261" s="17">
        <v>-1.0000000000000022</v>
      </c>
      <c r="AV261" s="17">
        <v>-1.0000000000000022</v>
      </c>
      <c r="AW261" s="17">
        <v>-1.0000000000000022</v>
      </c>
      <c r="AX261" s="17">
        <v>-1.0000000000000022</v>
      </c>
      <c r="AY261" s="17">
        <v>-0.13540448765606641</v>
      </c>
      <c r="AZ261" s="17">
        <v>1.3168248898990007</v>
      </c>
      <c r="BA261" s="17">
        <v>-0.70185924485941131</v>
      </c>
      <c r="BB261" s="17">
        <v>0.73058776798513481</v>
      </c>
      <c r="BC261" s="17">
        <v>-0.39093772734816601</v>
      </c>
      <c r="BD261" s="17">
        <v>20.657364566928926</v>
      </c>
      <c r="BE261" s="17">
        <v>-9.3852716572467401</v>
      </c>
      <c r="BF261" s="17">
        <v>-1.0000000000000022</v>
      </c>
      <c r="BG261" s="22">
        <v>0.81373927047010142</v>
      </c>
    </row>
    <row r="262" spans="1:100" x14ac:dyDescent="0.25">
      <c r="A262">
        <v>647</v>
      </c>
      <c r="B262" t="s">
        <v>316</v>
      </c>
      <c r="C262" s="48">
        <v>3</v>
      </c>
      <c r="D262" s="22">
        <v>1507.5839035705521</v>
      </c>
      <c r="E262" s="17">
        <v>111.29506784784434</v>
      </c>
      <c r="F262" s="17">
        <v>105.44558677208384</v>
      </c>
      <c r="G262" s="17">
        <v>0.80406462004222612</v>
      </c>
      <c r="H262" s="17">
        <v>1.6983705763907833</v>
      </c>
      <c r="I262" s="17">
        <v>99.523988341597899</v>
      </c>
      <c r="J262" s="17">
        <v>8.938143372858347</v>
      </c>
      <c r="K262" s="17">
        <v>-1.0000000000000007</v>
      </c>
      <c r="L262" s="17">
        <v>-1.0000000000000007</v>
      </c>
      <c r="M262" s="17">
        <v>-1.0000000000000007</v>
      </c>
      <c r="N262" s="17">
        <v>0.31876993375901169</v>
      </c>
      <c r="O262" s="17">
        <v>-1.0000000000000007</v>
      </c>
      <c r="P262" s="17">
        <v>-1.0000000000000007</v>
      </c>
      <c r="Q262" s="17">
        <v>3.1529991356626961</v>
      </c>
      <c r="R262" s="17">
        <v>-1.0000000000000007</v>
      </c>
      <c r="S262" s="17">
        <v>-0.52333563122361626</v>
      </c>
      <c r="T262" s="17">
        <v>-2.4774869989155582E-2</v>
      </c>
      <c r="U262" s="17">
        <v>-0.20397864841234045</v>
      </c>
      <c r="V262" s="17">
        <v>-0.63446585799563371</v>
      </c>
      <c r="W262" s="17">
        <v>-1.4546285592719135</v>
      </c>
      <c r="X262" s="17">
        <v>1.5833302622207213</v>
      </c>
      <c r="Y262" s="17">
        <v>-3.4170884268054418E-2</v>
      </c>
      <c r="Z262" s="17">
        <v>61.162529868606235</v>
      </c>
      <c r="AA262" s="17">
        <v>-9.9987854198768572E-2</v>
      </c>
      <c r="AB262" s="17">
        <v>2.1155789625944466</v>
      </c>
      <c r="AC262" s="17">
        <v>29.302086546288134</v>
      </c>
      <c r="AD262" s="17">
        <v>-0.68054210073504096</v>
      </c>
      <c r="AE262" s="17">
        <v>0.31482201900460577</v>
      </c>
      <c r="AF262" s="17">
        <v>92.895017396493415</v>
      </c>
      <c r="AG262" s="17">
        <v>107.91157213446949</v>
      </c>
      <c r="AH262" s="17">
        <v>2.547215455427404E-2</v>
      </c>
      <c r="AI262" s="17">
        <v>-8.8971748280988958E-3</v>
      </c>
      <c r="AJ262" s="17">
        <v>0.33333333333333298</v>
      </c>
      <c r="AK262" s="17">
        <v>0.82694956745156156</v>
      </c>
      <c r="AL262" s="17">
        <v>0.71365357973068577</v>
      </c>
      <c r="AM262" s="17">
        <v>0.33333333333333298</v>
      </c>
      <c r="AN262" s="17">
        <v>0.33064011328350951</v>
      </c>
      <c r="AO262" s="17">
        <v>0.62103778411830979</v>
      </c>
      <c r="AP262" s="17">
        <v>0.33333333333333298</v>
      </c>
      <c r="AQ262" s="17">
        <v>6.6289709451044878</v>
      </c>
      <c r="AR262" s="17">
        <v>2.2560448058215754</v>
      </c>
      <c r="AS262" s="17">
        <v>-1.5873971074788482</v>
      </c>
      <c r="AT262" s="17">
        <v>8.2694956745156212</v>
      </c>
      <c r="AU262" s="17">
        <v>-1.0000000000000007</v>
      </c>
      <c r="AV262" s="17">
        <v>-1.0000000000000007</v>
      </c>
      <c r="AW262" s="17">
        <v>-1.0000000000000007</v>
      </c>
      <c r="AX262" s="17">
        <v>-1.0000000000000007</v>
      </c>
      <c r="AY262" s="17">
        <v>-9.3544049284229047E-4</v>
      </c>
      <c r="AZ262" s="17">
        <v>0.17995945651539416</v>
      </c>
      <c r="BA262" s="17">
        <v>8.8004171771362785E-2</v>
      </c>
      <c r="BB262" s="17">
        <v>0.87807358455754658</v>
      </c>
      <c r="BC262" s="17">
        <v>2.7781787925615795E-2</v>
      </c>
      <c r="BD262" s="17">
        <v>22.851636896515636</v>
      </c>
      <c r="BE262" s="17">
        <v>1.1345655569972095</v>
      </c>
      <c r="BF262" s="17">
        <v>-1.0000000000000007</v>
      </c>
      <c r="CU262" t="e">
        <v>#N/A</v>
      </c>
      <c r="CV262" t="e">
        <v>#N/A</v>
      </c>
    </row>
    <row r="263" spans="1:100" x14ac:dyDescent="0.25">
      <c r="A263">
        <v>648</v>
      </c>
      <c r="B263" t="s">
        <v>317</v>
      </c>
      <c r="C263" s="48">
        <v>2</v>
      </c>
      <c r="D263" s="22">
        <v>1514.6500585937499</v>
      </c>
      <c r="E263" s="17">
        <v>102.37922734368934</v>
      </c>
      <c r="F263" s="17">
        <v>26.969396838526386</v>
      </c>
      <c r="G263" s="17">
        <v>0.64341690541695362</v>
      </c>
      <c r="H263" s="17">
        <v>8.4063012660170742</v>
      </c>
      <c r="I263" s="17">
        <v>73.466856514399197</v>
      </c>
      <c r="J263" s="17">
        <v>16.493749653710971</v>
      </c>
      <c r="K263" s="17">
        <v>-0.99999999999999956</v>
      </c>
      <c r="L263" s="17">
        <v>-0.99999999999999956</v>
      </c>
      <c r="M263" s="17">
        <v>-0.99999999999999956</v>
      </c>
      <c r="N263" s="17">
        <v>0.31812368351377868</v>
      </c>
      <c r="O263" s="17">
        <v>-0.99999999999999956</v>
      </c>
      <c r="P263" s="17">
        <v>-0.99999999999999956</v>
      </c>
      <c r="Q263" s="17">
        <v>4.5353262686664815</v>
      </c>
      <c r="R263" s="17">
        <v>-0.99999999999999956</v>
      </c>
      <c r="S263" s="17">
        <v>1.8580151403544896</v>
      </c>
      <c r="T263" s="17">
        <v>0.22491957526611317</v>
      </c>
      <c r="U263" s="17">
        <v>0.34813266551841915</v>
      </c>
      <c r="V263" s="17">
        <v>0.28847937303207788</v>
      </c>
      <c r="W263" s="17">
        <v>4.1245720970507262</v>
      </c>
      <c r="X263" s="17">
        <v>2.3126704655276185</v>
      </c>
      <c r="Y263" s="17">
        <v>0.17487049455667986</v>
      </c>
      <c r="Z263" s="17">
        <v>39.778710676587977</v>
      </c>
      <c r="AA263" s="17">
        <v>1.0118522057942552</v>
      </c>
      <c r="AB263" s="17">
        <v>1.7454799673929799</v>
      </c>
      <c r="AC263" s="17">
        <v>25.252581047654683</v>
      </c>
      <c r="AD263" s="17">
        <v>1.2519288446687984</v>
      </c>
      <c r="AE263" s="17">
        <v>0.99830710621378715</v>
      </c>
      <c r="AF263" s="17">
        <v>65.171079105885894</v>
      </c>
      <c r="AG263" s="17">
        <v>20.459857653662763</v>
      </c>
      <c r="AH263" s="17">
        <v>0.3544717039008437</v>
      </c>
      <c r="AI263" s="17">
        <v>0.46111526093752675</v>
      </c>
      <c r="AJ263" s="17">
        <v>0.33333333333333298</v>
      </c>
      <c r="AK263" s="17">
        <v>0.85275418564491157</v>
      </c>
      <c r="AL263" s="17">
        <v>0.91053677791841936</v>
      </c>
      <c r="AM263" s="17">
        <v>0.33333333333333298</v>
      </c>
      <c r="AN263" s="17">
        <v>0.49190055713118536</v>
      </c>
      <c r="AO263" s="17">
        <v>0.57646440092936635</v>
      </c>
      <c r="AP263" s="17">
        <v>0.33333333333333298</v>
      </c>
      <c r="AQ263" s="17">
        <v>9.2706499980167472</v>
      </c>
      <c r="AR263" s="17">
        <v>2.2444243630026963</v>
      </c>
      <c r="AS263" s="17">
        <v>7.1220365851320757</v>
      </c>
      <c r="AT263" s="17">
        <v>8.4811675017060022</v>
      </c>
      <c r="AU263" s="17">
        <v>-0.99999999999999956</v>
      </c>
      <c r="AV263" s="17">
        <v>-0.99999999999999956</v>
      </c>
      <c r="AW263" s="17">
        <v>-0.99999999999999956</v>
      </c>
      <c r="AX263" s="17">
        <v>-0.99999999999999956</v>
      </c>
      <c r="AY263" s="17">
        <v>4.229746606664736E-2</v>
      </c>
      <c r="AZ263" s="17">
        <v>9.1293236763330288E-2</v>
      </c>
      <c r="BA263" s="17">
        <v>0.47628984431974208</v>
      </c>
      <c r="BB263" s="17">
        <v>4.8083047365063705E-2</v>
      </c>
      <c r="BC263" s="17">
        <v>0.26233950643153886</v>
      </c>
      <c r="BD263" s="17">
        <v>2.4587424598474046</v>
      </c>
      <c r="BE263" s="17">
        <v>8.1958623938711597</v>
      </c>
      <c r="BF263" s="17">
        <v>-0.99999999999999956</v>
      </c>
      <c r="BG263" s="22">
        <v>184.64625431617421</v>
      </c>
    </row>
    <row r="264" spans="1:100" x14ac:dyDescent="0.25">
      <c r="A264">
        <v>649</v>
      </c>
      <c r="B264" t="s">
        <v>318</v>
      </c>
      <c r="C264" s="48">
        <v>2</v>
      </c>
      <c r="D264" s="22">
        <v>1587.6519335937501</v>
      </c>
      <c r="E264" s="17">
        <v>124.26997760403573</v>
      </c>
      <c r="F264" s="17">
        <v>62.284510052682805</v>
      </c>
      <c r="G264" s="17">
        <v>0.88887750540038568</v>
      </c>
      <c r="H264" s="17">
        <v>10.645330165669453</v>
      </c>
      <c r="I264" s="17">
        <v>90.656992953354631</v>
      </c>
      <c r="J264" s="17">
        <v>20.739425732112235</v>
      </c>
      <c r="K264" s="17">
        <v>-0.999999999999999</v>
      </c>
      <c r="L264" s="17">
        <v>-0.999999999999999</v>
      </c>
      <c r="M264" s="17">
        <v>-0.999999999999999</v>
      </c>
      <c r="N264" s="17">
        <v>0.3792923841189732</v>
      </c>
      <c r="O264" s="17">
        <v>-0.999999999999999</v>
      </c>
      <c r="P264" s="17">
        <v>-0.999999999999999</v>
      </c>
      <c r="Q264" s="17">
        <v>5.1924225602899909</v>
      </c>
      <c r="R264" s="17">
        <v>-0.999999999999999</v>
      </c>
      <c r="S264" s="17">
        <v>2.7150025997546359</v>
      </c>
      <c r="T264" s="17">
        <v>0.32111094373128007</v>
      </c>
      <c r="U264" s="17">
        <v>0.63637422562049117</v>
      </c>
      <c r="V264" s="17">
        <v>0.66616901425299646</v>
      </c>
      <c r="W264" s="17">
        <v>6.0384336757875161</v>
      </c>
      <c r="X264" s="17">
        <v>4.670723309936621</v>
      </c>
      <c r="Y264" s="17">
        <v>0.26141300760570724</v>
      </c>
      <c r="Z264" s="17">
        <v>47.724632342347704</v>
      </c>
      <c r="AA264" s="17">
        <v>1.5970601698538271</v>
      </c>
      <c r="AB264" s="17">
        <v>2.5890055217301642</v>
      </c>
      <c r="AC264" s="17">
        <v>34.937127779173068</v>
      </c>
      <c r="AD264" s="17">
        <v>1.9911202266355221</v>
      </c>
      <c r="AE264" s="17">
        <v>1.6173409592845693</v>
      </c>
      <c r="AF264" s="17">
        <v>80.855775590934343</v>
      </c>
      <c r="AG264" s="17">
        <v>47.257955234425744</v>
      </c>
      <c r="AH264" s="17">
        <v>0.53987413019563724</v>
      </c>
      <c r="AI264" s="17">
        <v>0.68046954061243925</v>
      </c>
      <c r="AJ264" s="17">
        <v>0.33333333333333298</v>
      </c>
      <c r="AK264" s="17">
        <v>1.100238616157672</v>
      </c>
      <c r="AL264" s="17">
        <v>1.1266918439111477</v>
      </c>
      <c r="AM264" s="17">
        <v>0.33333333333333298</v>
      </c>
      <c r="AN264" s="17">
        <v>0.71500643149999488</v>
      </c>
      <c r="AO264" s="17">
        <v>0.82025917510995106</v>
      </c>
      <c r="AP264" s="17">
        <v>0.33333333333333298</v>
      </c>
      <c r="AQ264" s="17">
        <v>12.052084257804648</v>
      </c>
      <c r="AR264" s="17">
        <v>2.2444243630026963</v>
      </c>
      <c r="AS264" s="17">
        <v>10.662636894819016</v>
      </c>
      <c r="AT264" s="17">
        <v>10.958312413932005</v>
      </c>
      <c r="AU264" s="17">
        <v>-0.999999999999999</v>
      </c>
      <c r="AV264" s="17">
        <v>-0.999999999999999</v>
      </c>
      <c r="AW264" s="17">
        <v>-0.999999999999999</v>
      </c>
      <c r="AX264" s="17">
        <v>-0.999999999999999</v>
      </c>
      <c r="AY264" s="17">
        <v>7.9583585552312847E-2</v>
      </c>
      <c r="AZ264" s="17">
        <v>-0.16585261163620257</v>
      </c>
      <c r="BA264" s="17">
        <v>0.72349369768653227</v>
      </c>
      <c r="BB264" s="17">
        <v>-9.5122764554594286E-2</v>
      </c>
      <c r="BC264" s="17">
        <v>0.39941269266101387</v>
      </c>
      <c r="BD264" s="17">
        <v>-1.3597636631518624</v>
      </c>
      <c r="BE264" s="17">
        <v>11.88480475601523</v>
      </c>
      <c r="BF264" s="17">
        <v>-0.999999999999999</v>
      </c>
      <c r="BG264" s="22">
        <v>2061.0443624781346</v>
      </c>
    </row>
    <row r="265" spans="1:100" x14ac:dyDescent="0.25">
      <c r="A265">
        <v>653</v>
      </c>
      <c r="B265" t="s">
        <v>319</v>
      </c>
      <c r="C265" s="48">
        <v>2</v>
      </c>
      <c r="D265" s="22">
        <v>1461.1578125000001</v>
      </c>
      <c r="E265" s="17">
        <v>29.95614979585519</v>
      </c>
      <c r="F265" s="17">
        <v>-89.866671021256579</v>
      </c>
      <c r="G265" s="17">
        <v>-0.1686617970540098</v>
      </c>
      <c r="H265" s="17">
        <v>0.99872675610623762</v>
      </c>
      <c r="I265" s="17">
        <v>16.595229476952028</v>
      </c>
      <c r="J265" s="17">
        <v>2.4474093404679262</v>
      </c>
      <c r="K265" s="17">
        <v>-1.0000000000000013</v>
      </c>
      <c r="L265" s="17">
        <v>-1.0000000000000013</v>
      </c>
      <c r="M265" s="17">
        <v>-1.0000000000000013</v>
      </c>
      <c r="N265" s="17">
        <v>0.11575393854186034</v>
      </c>
      <c r="O265" s="17">
        <v>-1.0000000000000013</v>
      </c>
      <c r="P265" s="17">
        <v>-1.0000000000000013</v>
      </c>
      <c r="Q265" s="17">
        <v>2.3613973206556023</v>
      </c>
      <c r="R265" s="17">
        <v>-1.0000000000000013</v>
      </c>
      <c r="S265" s="17">
        <v>-0.97723118476054904</v>
      </c>
      <c r="T265" s="17">
        <v>-9.3318715104608624E-2</v>
      </c>
      <c r="U265" s="17">
        <v>-0.60548201700780413</v>
      </c>
      <c r="V265" s="17">
        <v>-0.9610641944492595</v>
      </c>
      <c r="W265" s="17">
        <v>-2.2072230166029749</v>
      </c>
      <c r="X265" s="17">
        <v>-5.4886813374700081</v>
      </c>
      <c r="Y265" s="17">
        <v>-0.11144564624218653</v>
      </c>
      <c r="Z265" s="17">
        <v>13.490525294894905</v>
      </c>
      <c r="AA265" s="17">
        <v>-0.92424232082732294</v>
      </c>
      <c r="AB265" s="17">
        <v>-1.0452291635774351</v>
      </c>
      <c r="AC265" s="17">
        <v>-6.7876492144798277</v>
      </c>
      <c r="AD265" s="17">
        <v>-1.1936024478717258</v>
      </c>
      <c r="AE265" s="17">
        <v>-1.0496965580046367</v>
      </c>
      <c r="AF265" s="17">
        <v>13.28003031398714</v>
      </c>
      <c r="AG265" s="17">
        <v>-68.198624862656132</v>
      </c>
      <c r="AH265" s="17">
        <v>-0.25891130661329487</v>
      </c>
      <c r="AI265" s="17">
        <v>-0.26459362607684206</v>
      </c>
      <c r="AJ265" s="17">
        <v>0.33333333333333298</v>
      </c>
      <c r="AK265" s="17">
        <v>3.3979868193829255E-2</v>
      </c>
      <c r="AL265" s="17">
        <v>0.19541212844005762</v>
      </c>
      <c r="AM265" s="17">
        <v>0.33333333333333298</v>
      </c>
      <c r="AN265" s="17">
        <v>-0.24622005767747129</v>
      </c>
      <c r="AO265" s="17">
        <v>-0.23010310480937096</v>
      </c>
      <c r="AP265" s="17">
        <v>0.33333333333333298</v>
      </c>
      <c r="AQ265" s="17">
        <v>6.8588547627961738E-2</v>
      </c>
      <c r="AR265" s="17">
        <v>2.2444243630026963</v>
      </c>
      <c r="AS265" s="17">
        <v>-4.59164009313292</v>
      </c>
      <c r="AT265" s="17">
        <v>0.28581302816189424</v>
      </c>
      <c r="AU265" s="17">
        <v>-1.0000000000000013</v>
      </c>
      <c r="AV265" s="17">
        <v>-1.0000000000000013</v>
      </c>
      <c r="AW265" s="17">
        <v>-1.0000000000000013</v>
      </c>
      <c r="AX265" s="17">
        <v>-1.0000000000000013</v>
      </c>
      <c r="AY265" s="17">
        <v>-8.1059453675829798E-2</v>
      </c>
      <c r="AZ265" s="17">
        <v>0.94203126530307402</v>
      </c>
      <c r="BA265" s="17">
        <v>-0.34155621529827906</v>
      </c>
      <c r="BB265" s="17">
        <v>0.52186331979113199</v>
      </c>
      <c r="BC265" s="17">
        <v>-0.19115166577412748</v>
      </c>
      <c r="BD265" s="17">
        <v>15.091839168451463</v>
      </c>
      <c r="BE265" s="17">
        <v>-4.0085872291735525</v>
      </c>
      <c r="BF265" s="17">
        <v>-1.0000000000000013</v>
      </c>
      <c r="BG265" s="22">
        <v>6.1134265304083328</v>
      </c>
    </row>
    <row r="266" spans="1:100" x14ac:dyDescent="0.25">
      <c r="A266">
        <v>662</v>
      </c>
      <c r="B266" t="s">
        <v>320</v>
      </c>
      <c r="C266" s="48">
        <v>3</v>
      </c>
      <c r="D266" s="22">
        <v>1579.5299611524313</v>
      </c>
      <c r="E266" s="17">
        <v>88.978574666673495</v>
      </c>
      <c r="F266" s="17">
        <v>18.596187414379727</v>
      </c>
      <c r="G266" s="17">
        <v>0.47212384502082266</v>
      </c>
      <c r="H266" s="17">
        <v>4.6942735612903803</v>
      </c>
      <c r="I266" s="17">
        <v>64.530038900289398</v>
      </c>
      <c r="J266" s="17">
        <v>10.764189615809645</v>
      </c>
      <c r="K266" s="17">
        <v>-0.99999999999999811</v>
      </c>
      <c r="L266" s="17">
        <v>-0.99999999999999811</v>
      </c>
      <c r="M266" s="17">
        <v>-0.99999999999999811</v>
      </c>
      <c r="N266" s="17">
        <v>0.12600223732706292</v>
      </c>
      <c r="O266" s="17">
        <v>-0.99999999999999811</v>
      </c>
      <c r="P266" s="17">
        <v>-0.99999999999999811</v>
      </c>
      <c r="Q266" s="17">
        <v>4.0861080203338966</v>
      </c>
      <c r="R266" s="17">
        <v>-0.99999999999999811</v>
      </c>
      <c r="S266" s="17">
        <v>0.11527266679206505</v>
      </c>
      <c r="T266" s="17">
        <v>3.3793202525932028E-2</v>
      </c>
      <c r="U266" s="17">
        <v>0.18881010368617707</v>
      </c>
      <c r="V266" s="17">
        <v>-0.25890408484237537</v>
      </c>
      <c r="W266" s="17">
        <v>0.60816554095648434</v>
      </c>
      <c r="X266" s="17">
        <v>1.6561116062427828</v>
      </c>
      <c r="Y266" s="17">
        <v>0.1586303982570437</v>
      </c>
      <c r="Z266" s="17">
        <v>28.185673362191945</v>
      </c>
      <c r="AA266" s="17">
        <v>0.22204426038167024</v>
      </c>
      <c r="AB266" s="17">
        <v>3.699133532303041</v>
      </c>
      <c r="AC266" s="17">
        <v>26.643042926410192</v>
      </c>
      <c r="AD266" s="17">
        <v>0.32879501470362077</v>
      </c>
      <c r="AE266" s="17">
        <v>-0.48397663871658764</v>
      </c>
      <c r="AF266" s="17">
        <v>58.043873182188605</v>
      </c>
      <c r="AG266" s="17">
        <v>16.003174209744124</v>
      </c>
      <c r="AH266" s="17">
        <v>-4.6607048310658636E-2</v>
      </c>
      <c r="AI266" s="17">
        <v>9.4096390154322529E-2</v>
      </c>
      <c r="AJ266" s="17">
        <v>0.33333333333333298</v>
      </c>
      <c r="AK266" s="17">
        <v>0.72155249657388343</v>
      </c>
      <c r="AL266" s="17">
        <v>0.65487477695620677</v>
      </c>
      <c r="AM266" s="17">
        <v>0.33333333333333298</v>
      </c>
      <c r="AN266" s="17">
        <v>0.47635669371354766</v>
      </c>
      <c r="AO266" s="17">
        <v>0.5482619765096306</v>
      </c>
      <c r="AP266" s="17">
        <v>0.33333333333333298</v>
      </c>
      <c r="AQ266" s="17">
        <v>6.4861657181008017</v>
      </c>
      <c r="AR266" s="17">
        <v>2.4955503512183048</v>
      </c>
      <c r="AS266" s="17">
        <v>1.5145766467432145</v>
      </c>
      <c r="AT266" s="17">
        <v>6.7540626178481169</v>
      </c>
      <c r="AU266" s="17">
        <v>-0.99999999999999811</v>
      </c>
      <c r="AV266" s="17">
        <v>-0.99999999999999811</v>
      </c>
      <c r="AW266" s="17">
        <v>-0.99999999999999811</v>
      </c>
      <c r="AX266" s="17">
        <v>-0.99999999999999811</v>
      </c>
      <c r="AY266" s="17">
        <v>4.7762635568928818E-3</v>
      </c>
      <c r="AZ266" s="17">
        <v>-0.39500226027354152</v>
      </c>
      <c r="BA266" s="17">
        <v>0.42525227047021152</v>
      </c>
      <c r="BB266" s="17">
        <v>0.32697054106483686</v>
      </c>
      <c r="BC266" s="17">
        <v>0.27414877199656856</v>
      </c>
      <c r="BD266" s="17">
        <v>6.1992522252532112</v>
      </c>
      <c r="BE266" s="17">
        <v>8.9799806522652688</v>
      </c>
      <c r="BF266" s="17">
        <v>-0.99999999999999811</v>
      </c>
      <c r="CU266" t="e">
        <v>#N/A</v>
      </c>
      <c r="CV266" t="e">
        <v>#N/A</v>
      </c>
    </row>
    <row r="267" spans="1:100" x14ac:dyDescent="0.25">
      <c r="A267">
        <v>663</v>
      </c>
      <c r="B267" t="s">
        <v>124</v>
      </c>
      <c r="C267" s="48">
        <v>3</v>
      </c>
      <c r="D267" s="22">
        <v>1630.6427604595551</v>
      </c>
      <c r="E267" s="17">
        <v>133.97044851013331</v>
      </c>
      <c r="F267" s="17">
        <v>79.140487412099503</v>
      </c>
      <c r="G267" s="17">
        <v>1.2363842418689395</v>
      </c>
      <c r="H267" s="17">
        <v>7.2764217435251579</v>
      </c>
      <c r="I267" s="17">
        <v>112.8544717320982</v>
      </c>
      <c r="J267" s="17">
        <v>20.879181978148274</v>
      </c>
      <c r="K267" s="17">
        <v>-1.0000000000000007</v>
      </c>
      <c r="L267" s="17">
        <v>-1.0000000000000007</v>
      </c>
      <c r="M267" s="17">
        <v>-1.0000000000000007</v>
      </c>
      <c r="N267" s="17">
        <v>0.15892200698041814</v>
      </c>
      <c r="O267" s="17">
        <v>-1.0000000000000007</v>
      </c>
      <c r="P267" s="17">
        <v>-1.0000000000000007</v>
      </c>
      <c r="Q267" s="17">
        <v>3.8345062850402787</v>
      </c>
      <c r="R267" s="17">
        <v>-1.0000000000000007</v>
      </c>
      <c r="S267" s="17">
        <v>1.5660240058411929</v>
      </c>
      <c r="T267" s="17">
        <v>0.23396462376887361</v>
      </c>
      <c r="U267" s="17">
        <v>0.15493372340124772</v>
      </c>
      <c r="V267" s="17">
        <v>0.51835766811891881</v>
      </c>
      <c r="W267" s="17">
        <v>3.4419154584848819</v>
      </c>
      <c r="X267" s="17">
        <v>-0.89050714602469894</v>
      </c>
      <c r="Y267" s="17">
        <v>0.32403937285926115</v>
      </c>
      <c r="Z267" s="17">
        <v>50.561120776158504</v>
      </c>
      <c r="AA267" s="17">
        <v>-0.12105741335867617</v>
      </c>
      <c r="AB267" s="17">
        <v>1.2257970716676363</v>
      </c>
      <c r="AC267" s="17">
        <v>51.488696503512088</v>
      </c>
      <c r="AD267" s="17">
        <v>-1.0272932566762081</v>
      </c>
      <c r="AE267" s="17">
        <v>2.3419600708198161</v>
      </c>
      <c r="AF267" s="17">
        <v>105.617574422158</v>
      </c>
      <c r="AG267" s="17">
        <v>109.75302554143084</v>
      </c>
      <c r="AH267" s="17">
        <v>-0.20763890167532631</v>
      </c>
      <c r="AI267" s="17">
        <v>-6.5318180833789222E-2</v>
      </c>
      <c r="AJ267" s="17">
        <v>0.33333333333333298</v>
      </c>
      <c r="AK267" s="17">
        <v>1.4226807858970114</v>
      </c>
      <c r="AL267" s="17">
        <v>0.97894413970790883</v>
      </c>
      <c r="AM267" s="17">
        <v>0.33333333333333298</v>
      </c>
      <c r="AN267" s="17">
        <v>0.49326596512890275</v>
      </c>
      <c r="AO267" s="17">
        <v>0.53375350311392555</v>
      </c>
      <c r="AP267" s="17">
        <v>0.33333333333333298</v>
      </c>
      <c r="AQ267" s="17">
        <v>7.2368973099402281</v>
      </c>
      <c r="AR267" s="17">
        <v>1.9844200318600653</v>
      </c>
      <c r="AS267" s="17">
        <v>4.6679540873180754</v>
      </c>
      <c r="AT267" s="17">
        <v>14.226807858970114</v>
      </c>
      <c r="AU267" s="17">
        <v>-1.0000000000000007</v>
      </c>
      <c r="AV267" s="17">
        <v>-1.0000000000000007</v>
      </c>
      <c r="AW267" s="17">
        <v>-1.0000000000000007</v>
      </c>
      <c r="AX267" s="17">
        <v>-1.0000000000000007</v>
      </c>
      <c r="AY267" s="17">
        <v>-1.7145058153846646E-3</v>
      </c>
      <c r="AZ267" s="17">
        <v>-0.22106681270924652</v>
      </c>
      <c r="BA267" s="17">
        <v>7.7917993851745637E-2</v>
      </c>
      <c r="BB267" s="17">
        <v>0.70451997874498873</v>
      </c>
      <c r="BC267" s="17">
        <v>-0.29783184899255061</v>
      </c>
      <c r="BD267" s="17">
        <v>16.507665405078484</v>
      </c>
      <c r="BE267" s="17">
        <v>-7.0562062555550327</v>
      </c>
      <c r="BF267" s="17">
        <v>-1.0000000000000007</v>
      </c>
      <c r="CU267" t="e">
        <v>#N/A</v>
      </c>
      <c r="CV267" t="e">
        <v>#N/A</v>
      </c>
    </row>
    <row r="268" spans="1:100" x14ac:dyDescent="0.25">
      <c r="A268">
        <v>668</v>
      </c>
      <c r="B268" t="s">
        <v>321</v>
      </c>
      <c r="C268" s="48">
        <v>2</v>
      </c>
      <c r="D268" s="22">
        <v>1537.190869140625</v>
      </c>
      <c r="E268" s="17">
        <v>121.02998206404847</v>
      </c>
      <c r="F268" s="17">
        <v>57.057607916063134</v>
      </c>
      <c r="G268" s="17">
        <v>0.85254749205088742</v>
      </c>
      <c r="H268" s="17">
        <v>10.31393706298913</v>
      </c>
      <c r="I268" s="17">
        <v>88.1127235824287</v>
      </c>
      <c r="J268" s="17">
        <v>20.111033767713977</v>
      </c>
      <c r="K268" s="17">
        <v>-0.99999999999999911</v>
      </c>
      <c r="L268" s="17">
        <v>-0.99999999999999911</v>
      </c>
      <c r="M268" s="17">
        <v>-0.99999999999999911</v>
      </c>
      <c r="N268" s="17">
        <v>0.37023895676766638</v>
      </c>
      <c r="O268" s="17">
        <v>-0.99999999999999911</v>
      </c>
      <c r="P268" s="17">
        <v>-0.99999999999999911</v>
      </c>
      <c r="Q268" s="17">
        <v>5.0951673712771752</v>
      </c>
      <c r="R268" s="17">
        <v>-0.99999999999999911</v>
      </c>
      <c r="S268" s="17">
        <v>2.5881620157975305</v>
      </c>
      <c r="T268" s="17">
        <v>0.30687389835339907</v>
      </c>
      <c r="U268" s="17">
        <v>0.59371230868923908</v>
      </c>
      <c r="V268" s="17">
        <v>0.61026810914460283</v>
      </c>
      <c r="W268" s="17">
        <v>5.7551677801232319</v>
      </c>
      <c r="X268" s="17">
        <v>4.3217137690083254</v>
      </c>
      <c r="Y268" s="17">
        <v>0.24860406533724333</v>
      </c>
      <c r="Z268" s="17">
        <v>46.548576224947993</v>
      </c>
      <c r="AA268" s="17">
        <v>1.5104449935365198</v>
      </c>
      <c r="AB268" s="17">
        <v>2.4641574008839617</v>
      </c>
      <c r="AC268" s="17">
        <v>33.503742086871931</v>
      </c>
      <c r="AD268" s="17">
        <v>1.8817143473355538</v>
      </c>
      <c r="AE268" s="17">
        <v>1.5257192972036859</v>
      </c>
      <c r="AF268" s="17">
        <v>78.534322646049901</v>
      </c>
      <c r="AG268" s="17">
        <v>43.291635413990235</v>
      </c>
      <c r="AH268" s="17">
        <v>0.51243317786856779</v>
      </c>
      <c r="AI268" s="17">
        <v>0.64800345884861632</v>
      </c>
      <c r="AJ268" s="17">
        <v>0.33333333333333298</v>
      </c>
      <c r="AK268" s="17">
        <v>1.063609060681443</v>
      </c>
      <c r="AL268" s="17">
        <v>1.0946992698132778</v>
      </c>
      <c r="AM268" s="17">
        <v>0.33333333333333298</v>
      </c>
      <c r="AN268" s="17">
        <v>0.68198508552953196</v>
      </c>
      <c r="AO268" s="17">
        <v>0.78417571649738194</v>
      </c>
      <c r="AP268" s="17">
        <v>0.33333333333333298</v>
      </c>
      <c r="AQ268" s="17">
        <v>11.640411085834614</v>
      </c>
      <c r="AR268" s="17">
        <v>2.2444243630026963</v>
      </c>
      <c r="AS268" s="17">
        <v>10.138601442592279</v>
      </c>
      <c r="AT268" s="17">
        <v>10.591676352030881</v>
      </c>
      <c r="AU268" s="17">
        <v>-0.99999999999999911</v>
      </c>
      <c r="AV268" s="17">
        <v>-0.99999999999999911</v>
      </c>
      <c r="AW268" s="17">
        <v>-0.99999999999999911</v>
      </c>
      <c r="AX268" s="17">
        <v>-0.99999999999999911</v>
      </c>
      <c r="AY268" s="17">
        <v>7.4064959676075889E-2</v>
      </c>
      <c r="AZ268" s="17">
        <v>-0.12779309371050013</v>
      </c>
      <c r="BA268" s="17">
        <v>0.68690566973634759</v>
      </c>
      <c r="BB268" s="17">
        <v>-7.3927228248082788E-2</v>
      </c>
      <c r="BC268" s="17">
        <v>0.37912483104122141</v>
      </c>
      <c r="BD268" s="17">
        <v>-0.79459606218833478</v>
      </c>
      <c r="BE268" s="17">
        <v>11.338813565285353</v>
      </c>
      <c r="BF268" s="17">
        <v>-0.99999999999999911</v>
      </c>
      <c r="BG268" s="22">
        <v>785.86708989735143</v>
      </c>
    </row>
    <row r="269" spans="1:100" x14ac:dyDescent="0.25">
      <c r="A269">
        <v>670</v>
      </c>
      <c r="B269" t="s">
        <v>322</v>
      </c>
      <c r="C269" s="48">
        <v>3</v>
      </c>
      <c r="D269" s="22">
        <v>1646.8537546965997</v>
      </c>
      <c r="E269" s="17">
        <v>179.20068896757903</v>
      </c>
      <c r="F269" s="17">
        <v>184.05166761034823</v>
      </c>
      <c r="G269" s="17">
        <v>1.4465415000513038</v>
      </c>
      <c r="H269" s="17">
        <v>10.063580916706709</v>
      </c>
      <c r="I269" s="17">
        <v>118.54866205475709</v>
      </c>
      <c r="J269" s="17">
        <v>27.716134520175085</v>
      </c>
      <c r="K269" s="17">
        <v>-0.99999999999999822</v>
      </c>
      <c r="L269" s="17">
        <v>-0.99999999999999822</v>
      </c>
      <c r="M269" s="17">
        <v>-0.99999999999999822</v>
      </c>
      <c r="N269" s="17">
        <v>0.38839713513615348</v>
      </c>
      <c r="O269" s="17">
        <v>-0.99999999999999822</v>
      </c>
      <c r="P269" s="17">
        <v>-0.99999999999999822</v>
      </c>
      <c r="Q269" s="17">
        <v>4.2810780082504465</v>
      </c>
      <c r="R269" s="17">
        <v>-0.99999999999999822</v>
      </c>
      <c r="S269" s="17">
        <v>3.0757812677833511</v>
      </c>
      <c r="T269" s="17">
        <v>0.33687762545970484</v>
      </c>
      <c r="U269" s="17">
        <v>-0.18452981355522052</v>
      </c>
      <c r="V269" s="17">
        <v>-0.27373685294719863</v>
      </c>
      <c r="W269" s="17">
        <v>5.7825029084562605</v>
      </c>
      <c r="X269" s="17">
        <v>9.0995692894171043</v>
      </c>
      <c r="Y269" s="17">
        <v>0.15764030014521804</v>
      </c>
      <c r="Z269" s="17">
        <v>49.413141406557799</v>
      </c>
      <c r="AA269" s="17">
        <v>-1.4501124953656694</v>
      </c>
      <c r="AB269" s="17">
        <v>4.9667751603467361</v>
      </c>
      <c r="AC269" s="17">
        <v>57.00306636465141</v>
      </c>
      <c r="AD269" s="17">
        <v>-1.3612902035342092</v>
      </c>
      <c r="AE269" s="17">
        <v>1.093393802742858</v>
      </c>
      <c r="AF269" s="17">
        <v>112.47637673429881</v>
      </c>
      <c r="AG269" s="17">
        <v>116.10723828593993</v>
      </c>
      <c r="AH269" s="17">
        <v>-0.25002179102987454</v>
      </c>
      <c r="AI269" s="17">
        <v>-0.29389213951643078</v>
      </c>
      <c r="AJ269" s="17">
        <v>0.33333333333333298</v>
      </c>
      <c r="AK269" s="17">
        <v>0.65659225465687854</v>
      </c>
      <c r="AL269" s="17">
        <v>0.64155001339484707</v>
      </c>
      <c r="AM269" s="17">
        <v>0.33333333333333298</v>
      </c>
      <c r="AN269" s="17">
        <v>0.80606812263088146</v>
      </c>
      <c r="AO269" s="17">
        <v>0.86679919021323459</v>
      </c>
      <c r="AP269" s="17">
        <v>0.33333333333333298</v>
      </c>
      <c r="AQ269" s="17">
        <v>6.0722853204582572</v>
      </c>
      <c r="AR269" s="17">
        <v>-1.2366379037517157</v>
      </c>
      <c r="AS269" s="17">
        <v>22.434722085163042</v>
      </c>
      <c r="AT269" s="17">
        <v>6.5180503387637598</v>
      </c>
      <c r="AU269" s="17">
        <v>-0.99999999999999822</v>
      </c>
      <c r="AV269" s="17">
        <v>-0.99999999999999822</v>
      </c>
      <c r="AW269" s="17">
        <v>-0.99999999999999822</v>
      </c>
      <c r="AX269" s="17">
        <v>-0.99999999999999822</v>
      </c>
      <c r="AY269" s="17">
        <v>8.4697596789800503E-2</v>
      </c>
      <c r="AZ269" s="17">
        <v>-0.2086718324483742</v>
      </c>
      <c r="BA269" s="17">
        <v>0.48105295083879718</v>
      </c>
      <c r="BB269" s="17">
        <v>-5.4703677993395039E-2</v>
      </c>
      <c r="BC269" s="17">
        <v>0.81886863311190516</v>
      </c>
      <c r="BD269" s="17">
        <v>-2.4109511120767477</v>
      </c>
      <c r="BE269" s="17">
        <v>22.87698058199161</v>
      </c>
      <c r="BF269" s="17">
        <v>-0.99999999999999822</v>
      </c>
      <c r="CU269" t="e">
        <v>#N/A</v>
      </c>
      <c r="CV269" t="e">
        <v>#N/A</v>
      </c>
    </row>
    <row r="270" spans="1:100" x14ac:dyDescent="0.25">
      <c r="A270">
        <v>677</v>
      </c>
      <c r="B270" t="s">
        <v>323</v>
      </c>
      <c r="C270" s="48">
        <v>3</v>
      </c>
      <c r="D270" s="22">
        <v>1502.3497503794104</v>
      </c>
      <c r="E270" s="17">
        <v>99.302385498322906</v>
      </c>
      <c r="F270" s="17">
        <v>-9.6393605262335882</v>
      </c>
      <c r="G270" s="17">
        <v>1.0822707661847457</v>
      </c>
      <c r="H270" s="17">
        <v>10.856067825022572</v>
      </c>
      <c r="I270" s="17">
        <v>52.692018013528362</v>
      </c>
      <c r="J270" s="17">
        <v>19.706959216523071</v>
      </c>
      <c r="K270" s="17">
        <v>-1.0000000000000002</v>
      </c>
      <c r="L270" s="17">
        <v>-1.0000000000000002</v>
      </c>
      <c r="M270" s="17">
        <v>-1.0000000000000002</v>
      </c>
      <c r="N270" s="17">
        <v>0.38287440149598773</v>
      </c>
      <c r="O270" s="17">
        <v>-1.0000000000000002</v>
      </c>
      <c r="P270" s="17">
        <v>-1.0000000000000002</v>
      </c>
      <c r="Q270" s="17">
        <v>6.2206425760565294</v>
      </c>
      <c r="R270" s="17">
        <v>-1.0000000000000002</v>
      </c>
      <c r="S270" s="17">
        <v>3.4747779286481415</v>
      </c>
      <c r="T270" s="17">
        <v>0.44343506281738754</v>
      </c>
      <c r="U270" s="17">
        <v>-1.1570653041651218</v>
      </c>
      <c r="V270" s="17">
        <v>-2.2915355171702885</v>
      </c>
      <c r="W270" s="17">
        <v>4.6354252489660421</v>
      </c>
      <c r="X270" s="17">
        <v>8.9074246458219584</v>
      </c>
      <c r="Y270" s="17">
        <v>0.58656543090496771</v>
      </c>
      <c r="Z270" s="17">
        <v>52.836268007824366</v>
      </c>
      <c r="AA270" s="17">
        <v>1.0861609245919159</v>
      </c>
      <c r="AB270" s="17">
        <v>-7.6111035241179181E-2</v>
      </c>
      <c r="AC270" s="17">
        <v>-2.4786164066345631</v>
      </c>
      <c r="AD270" s="17">
        <v>-0.56243536449827913</v>
      </c>
      <c r="AE270" s="17">
        <v>-2.4920120224744013</v>
      </c>
      <c r="AF270" s="17">
        <v>47.789528543474219</v>
      </c>
      <c r="AG270" s="17">
        <v>-17.030573620356265</v>
      </c>
      <c r="AH270" s="17">
        <v>-7.9894211926990026E-3</v>
      </c>
      <c r="AI270" s="17">
        <v>3.6411433117192735E-2</v>
      </c>
      <c r="AJ270" s="17">
        <v>0.33333333333333298</v>
      </c>
      <c r="AK270" s="17">
        <v>0.99738549093739071</v>
      </c>
      <c r="AL270" s="17">
        <v>1.1793587313396892</v>
      </c>
      <c r="AM270" s="17">
        <v>0.33333333333333298</v>
      </c>
      <c r="AN270" s="17">
        <v>-0.2792478854298367</v>
      </c>
      <c r="AO270" s="17">
        <v>-0.23527227044604868</v>
      </c>
      <c r="AP270" s="17">
        <v>0.33333333333333298</v>
      </c>
      <c r="AQ270" s="17">
        <v>4.9024894700541664</v>
      </c>
      <c r="AR270" s="17">
        <v>8.8918794488678544E-3</v>
      </c>
      <c r="AS270" s="17">
        <v>9.3423751994113324</v>
      </c>
      <c r="AT270" s="17">
        <v>10.355692137662878</v>
      </c>
      <c r="AU270" s="17">
        <v>-1.0000000000000002</v>
      </c>
      <c r="AV270" s="17">
        <v>-1.0000000000000002</v>
      </c>
      <c r="AW270" s="17">
        <v>-1.0000000000000002</v>
      </c>
      <c r="AX270" s="17">
        <v>-1.0000000000000002</v>
      </c>
      <c r="AY270" s="17">
        <v>9.9369455039626228E-2</v>
      </c>
      <c r="AZ270" s="17">
        <v>7.7023301897342175E-2</v>
      </c>
      <c r="BA270" s="17">
        <v>0.71756249381258641</v>
      </c>
      <c r="BB270" s="17">
        <v>0.32219716477488264</v>
      </c>
      <c r="BC270" s="17">
        <v>0.49888558946695727</v>
      </c>
      <c r="BD270" s="17">
        <v>8.4400456288587762</v>
      </c>
      <c r="BE270" s="17">
        <v>16.05995220573687</v>
      </c>
      <c r="BF270" s="17">
        <v>-1.0000000000000002</v>
      </c>
      <c r="CU270" t="e">
        <v>#N/A</v>
      </c>
      <c r="CV270" t="e">
        <v>#N/A</v>
      </c>
    </row>
    <row r="271" spans="1:100" x14ac:dyDescent="0.25">
      <c r="A271">
        <v>686</v>
      </c>
      <c r="B271" t="s">
        <v>324</v>
      </c>
      <c r="C271" s="48">
        <v>3</v>
      </c>
      <c r="D271" s="22">
        <v>1440.7041291760447</v>
      </c>
      <c r="E271" s="17">
        <v>35.489345549112251</v>
      </c>
      <c r="F271" s="17">
        <v>-78.74311224143365</v>
      </c>
      <c r="G271" s="17">
        <v>-0.17035861136585023</v>
      </c>
      <c r="H271" s="17">
        <v>6.4879700215332292</v>
      </c>
      <c r="I271" s="17">
        <v>23.095815628861995</v>
      </c>
      <c r="J271" s="17">
        <v>4.1754734084870133</v>
      </c>
      <c r="K271" s="17">
        <v>-1.0000000000000009</v>
      </c>
      <c r="L271" s="17">
        <v>-1.0000000000000009</v>
      </c>
      <c r="M271" s="17">
        <v>-1.0000000000000009</v>
      </c>
      <c r="N271" s="17">
        <v>0.3354995219943086</v>
      </c>
      <c r="O271" s="17">
        <v>-1.0000000000000009</v>
      </c>
      <c r="P271" s="17">
        <v>-1.0000000000000009</v>
      </c>
      <c r="Q271" s="17">
        <v>4.3326830080520704</v>
      </c>
      <c r="R271" s="17">
        <v>-1.0000000000000009</v>
      </c>
      <c r="S271" s="17">
        <v>0.78664645247847065</v>
      </c>
      <c r="T271" s="17">
        <v>0.10591579528916328</v>
      </c>
      <c r="U271" s="17">
        <v>0.29099705426210931</v>
      </c>
      <c r="V271" s="17">
        <v>-1.0911276154387615</v>
      </c>
      <c r="W271" s="17">
        <v>2.1552870134811606</v>
      </c>
      <c r="X271" s="17">
        <v>3.2785839936775245</v>
      </c>
      <c r="Y271" s="17">
        <v>0.10622004164144117</v>
      </c>
      <c r="Z271" s="17">
        <v>24.541532151348164</v>
      </c>
      <c r="AA271" s="17">
        <v>-0.43195895666099199</v>
      </c>
      <c r="AB271" s="17">
        <v>0.17656437428696473</v>
      </c>
      <c r="AC271" s="17">
        <v>0.68142330232188253</v>
      </c>
      <c r="AD271" s="17">
        <v>-0.89531036286932875</v>
      </c>
      <c r="AE271" s="17">
        <v>-1.3390593319545598</v>
      </c>
      <c r="AF271" s="17">
        <v>24.060460496002456</v>
      </c>
      <c r="AG271" s="17">
        <v>-66.444922357780527</v>
      </c>
      <c r="AH271" s="17">
        <v>-0.14003016988654945</v>
      </c>
      <c r="AI271" s="17">
        <v>-0.21359963779947932</v>
      </c>
      <c r="AJ271" s="17">
        <v>0.33333333333333298</v>
      </c>
      <c r="AK271" s="17">
        <v>1.6481623223561975E-2</v>
      </c>
      <c r="AL271" s="17">
        <v>7.6901601072298556E-2</v>
      </c>
      <c r="AM271" s="17">
        <v>0.33333333333333298</v>
      </c>
      <c r="AN271" s="17">
        <v>-4.724746319492424E-2</v>
      </c>
      <c r="AO271" s="17">
        <v>-5.6230936700913239E-2</v>
      </c>
      <c r="AP271" s="17">
        <v>0.33333333333333298</v>
      </c>
      <c r="AQ271" s="17">
        <v>-0.96464486714046915</v>
      </c>
      <c r="AR271" s="17">
        <v>0.10966150500406649</v>
      </c>
      <c r="AS271" s="17">
        <v>3.9009956712473239</v>
      </c>
      <c r="AT271" s="17">
        <v>0.1648162322356222</v>
      </c>
      <c r="AU271" s="17">
        <v>-1.0000000000000009</v>
      </c>
      <c r="AV271" s="17">
        <v>-1.0000000000000009</v>
      </c>
      <c r="AW271" s="17">
        <v>-1.0000000000000009</v>
      </c>
      <c r="AX271" s="17">
        <v>-1.0000000000000009</v>
      </c>
      <c r="AY271" s="17">
        <v>-1.7002567113869226E-2</v>
      </c>
      <c r="AZ271" s="17">
        <v>0.38670062882667355</v>
      </c>
      <c r="BA271" s="17">
        <v>0.58040066557880821</v>
      </c>
      <c r="BB271" s="17">
        <v>-0.2472542429435779</v>
      </c>
      <c r="BC271" s="17">
        <v>-4.7469382633277685E-2</v>
      </c>
      <c r="BD271" s="17">
        <v>-4.2478529294560801</v>
      </c>
      <c r="BE271" s="17">
        <v>1.715268762062099</v>
      </c>
      <c r="BF271" s="17">
        <v>-1.0000000000000009</v>
      </c>
      <c r="CU271" t="e">
        <v>#N/A</v>
      </c>
      <c r="CV271" t="e">
        <v>#N/A</v>
      </c>
    </row>
    <row r="272" spans="1:100" x14ac:dyDescent="0.25">
      <c r="A272">
        <v>687</v>
      </c>
      <c r="B272" t="s">
        <v>325</v>
      </c>
      <c r="C272" s="48">
        <v>2</v>
      </c>
      <c r="D272" s="22">
        <v>1484.5392871093752</v>
      </c>
      <c r="E272" s="17">
        <v>51.517691234399592</v>
      </c>
      <c r="F272" s="17">
        <v>-55.082651838815295</v>
      </c>
      <c r="G272" s="17">
        <v>7.3107390165660979E-2</v>
      </c>
      <c r="H272" s="17">
        <v>3.2040835313558995</v>
      </c>
      <c r="I272" s="17">
        <v>33.526848300184852</v>
      </c>
      <c r="J272" s="17">
        <v>6.6292358932521891</v>
      </c>
      <c r="K272" s="17">
        <v>-1.0000000000000009</v>
      </c>
      <c r="L272" s="17">
        <v>-1.0000000000000009</v>
      </c>
      <c r="M272" s="17">
        <v>-1.0000000000000009</v>
      </c>
      <c r="N272" s="17">
        <v>0.17600274030311841</v>
      </c>
      <c r="O272" s="17">
        <v>-1.0000000000000009</v>
      </c>
      <c r="P272" s="17">
        <v>-1.0000000000000009</v>
      </c>
      <c r="Q272" s="17">
        <v>3.0086117263956629</v>
      </c>
      <c r="R272" s="17">
        <v>-1.0000000000000009</v>
      </c>
      <c r="S272" s="17">
        <v>-0.1331317181634295</v>
      </c>
      <c r="T272" s="17">
        <v>1.4260584881430338E-3</v>
      </c>
      <c r="U272" s="17">
        <v>-0.32157524046805974</v>
      </c>
      <c r="V272" s="17">
        <v>-0.58905452126572633</v>
      </c>
      <c r="W272" s="17">
        <v>-0.32214346259968041</v>
      </c>
      <c r="X272" s="17">
        <v>-3.1660905850141048</v>
      </c>
      <c r="Y272" s="17">
        <v>-2.6204621649142446E-2</v>
      </c>
      <c r="Z272" s="17">
        <v>21.316950484809567</v>
      </c>
      <c r="AA272" s="17">
        <v>-0.34783513435947067</v>
      </c>
      <c r="AB272" s="17">
        <v>-0.2143891522481689</v>
      </c>
      <c r="AC272" s="17">
        <v>2.7512543489766141</v>
      </c>
      <c r="AD272" s="17">
        <v>-0.46552755670816381</v>
      </c>
      <c r="AE272" s="17">
        <v>-0.4399721805343384</v>
      </c>
      <c r="AF272" s="17">
        <v>28.728849070371428</v>
      </c>
      <c r="AG272" s="17">
        <v>-41.803536316584783</v>
      </c>
      <c r="AH272" s="17">
        <v>-7.6297095139548576E-2</v>
      </c>
      <c r="AI272" s="17">
        <v>-4.8538153574373244E-2</v>
      </c>
      <c r="AJ272" s="17">
        <v>0.33333333333333298</v>
      </c>
      <c r="AK272" s="17">
        <v>0.27774245012604887</v>
      </c>
      <c r="AL272" s="17">
        <v>0.40831649933299757</v>
      </c>
      <c r="AM272" s="17">
        <v>0.33333333333333298</v>
      </c>
      <c r="AN272" s="17">
        <v>-2.6469409656070475E-2</v>
      </c>
      <c r="AO272" s="17">
        <v>1.0025308492077667E-2</v>
      </c>
      <c r="AP272" s="17">
        <v>0.33333333333333298</v>
      </c>
      <c r="AQ272" s="17">
        <v>2.8081936017150797</v>
      </c>
      <c r="AR272" s="17">
        <v>2.2444243630026963</v>
      </c>
      <c r="AS272" s="17">
        <v>-1.1042858733497685</v>
      </c>
      <c r="AT272" s="17">
        <v>2.7257048564009159</v>
      </c>
      <c r="AU272" s="17">
        <v>-1.0000000000000009</v>
      </c>
      <c r="AV272" s="17">
        <v>-1.0000000000000009</v>
      </c>
      <c r="AW272" s="17">
        <v>-1.0000000000000009</v>
      </c>
      <c r="AX272" s="17">
        <v>-1.0000000000000009</v>
      </c>
      <c r="AY272" s="17">
        <v>-4.4334069629537523E-2</v>
      </c>
      <c r="AZ272" s="17">
        <v>0.68875256082396807</v>
      </c>
      <c r="BA272" s="17">
        <v>-9.8069990991430711E-2</v>
      </c>
      <c r="BB272" s="17">
        <v>0.38081113970485475</v>
      </c>
      <c r="BC272" s="17">
        <v>-5.6139884549166741E-2</v>
      </c>
      <c r="BD272" s="17">
        <v>11.33075848253616</v>
      </c>
      <c r="BE272" s="17">
        <v>-0.37512183124010523</v>
      </c>
      <c r="BF272" s="17">
        <v>-1.0000000000000009</v>
      </c>
      <c r="BG272" s="22">
        <v>1457.2667882267292</v>
      </c>
    </row>
    <row r="273" spans="1:100" x14ac:dyDescent="0.25">
      <c r="A273">
        <v>691</v>
      </c>
      <c r="B273" t="s">
        <v>326</v>
      </c>
      <c r="C273" s="48">
        <v>2</v>
      </c>
      <c r="D273" s="22">
        <v>1481.5803906250001</v>
      </c>
      <c r="E273" s="17">
        <v>88.618789022281987</v>
      </c>
      <c r="F273" s="17">
        <v>4.770457495767304</v>
      </c>
      <c r="G273" s="17">
        <v>0.489121351073801</v>
      </c>
      <c r="H273" s="17">
        <v>6.9988566281178715</v>
      </c>
      <c r="I273" s="17">
        <v>62.661205296802216</v>
      </c>
      <c r="J273" s="17">
        <v>13.824934601019816</v>
      </c>
      <c r="K273" s="17">
        <v>-0.99999999999999989</v>
      </c>
      <c r="L273" s="17">
        <v>-0.99999999999999989</v>
      </c>
      <c r="M273" s="17">
        <v>-0.99999999999999989</v>
      </c>
      <c r="N273" s="17">
        <v>0.27967328223159377</v>
      </c>
      <c r="O273" s="17">
        <v>-0.99999999999999989</v>
      </c>
      <c r="P273" s="17">
        <v>-0.99999999999999989</v>
      </c>
      <c r="Q273" s="17">
        <v>4.1222781600098468</v>
      </c>
      <c r="R273" s="17">
        <v>-0.99999999999999989</v>
      </c>
      <c r="S273" s="17">
        <v>1.3193162407257886</v>
      </c>
      <c r="T273" s="17">
        <v>0.16445406462464501</v>
      </c>
      <c r="U273" s="17">
        <v>0.16694517023939573</v>
      </c>
      <c r="V273" s="17">
        <v>5.1065170647737891E-2</v>
      </c>
      <c r="W273" s="17">
        <v>2.9215263404315945</v>
      </c>
      <c r="X273" s="17">
        <v>0.83040785057803801</v>
      </c>
      <c r="Y273" s="17">
        <v>0.12047021595371669</v>
      </c>
      <c r="Z273" s="17">
        <v>34.783936002899345</v>
      </c>
      <c r="AA273" s="17">
        <v>0.64399281318014889</v>
      </c>
      <c r="AB273" s="17">
        <v>1.21524316760574</v>
      </c>
      <c r="AC273" s="17">
        <v>19.164913590626323</v>
      </c>
      <c r="AD273" s="17">
        <v>0.78727608958739204</v>
      </c>
      <c r="AE273" s="17">
        <v>0.60918489465241654</v>
      </c>
      <c r="AF273" s="17">
        <v>55.311741440174998</v>
      </c>
      <c r="AG273" s="17">
        <v>3.6146803753345478</v>
      </c>
      <c r="AH273" s="17">
        <v>0.23792847804850109</v>
      </c>
      <c r="AI273" s="17">
        <v>0.32323003543792306</v>
      </c>
      <c r="AJ273" s="17">
        <v>0.33333333333333298</v>
      </c>
      <c r="AK273" s="17">
        <v>0.69718645950131364</v>
      </c>
      <c r="AL273" s="17">
        <v>0.77466256538215117</v>
      </c>
      <c r="AM273" s="17">
        <v>0.33333333333333298</v>
      </c>
      <c r="AN273" s="17">
        <v>0.35165709416697527</v>
      </c>
      <c r="AO273" s="17">
        <v>0.42321597804318406</v>
      </c>
      <c r="AP273" s="17">
        <v>0.33333333333333298</v>
      </c>
      <c r="AQ273" s="17">
        <v>7.5222515136490813</v>
      </c>
      <c r="AR273" s="17">
        <v>2.2444243630026963</v>
      </c>
      <c r="AS273" s="17">
        <v>4.896429349072366</v>
      </c>
      <c r="AT273" s="17">
        <v>6.924044087821942</v>
      </c>
      <c r="AU273" s="17">
        <v>-0.99999999999999989</v>
      </c>
      <c r="AV273" s="17">
        <v>-0.99999999999999989</v>
      </c>
      <c r="AW273" s="17">
        <v>-0.99999999999999989</v>
      </c>
      <c r="AX273" s="17">
        <v>-0.99999999999999989</v>
      </c>
      <c r="AY273" s="17">
        <v>1.8859560041264475E-2</v>
      </c>
      <c r="AZ273" s="17">
        <v>0.25293409166437858</v>
      </c>
      <c r="BA273" s="17">
        <v>0.32089848785126274</v>
      </c>
      <c r="BB273" s="17">
        <v>0.13810164968574692</v>
      </c>
      <c r="BC273" s="17">
        <v>0.17617584816505294</v>
      </c>
      <c r="BD273" s="17">
        <v>4.8590401819692541</v>
      </c>
      <c r="BE273" s="17">
        <v>5.8770079351703464</v>
      </c>
      <c r="BF273" s="17">
        <v>-0.99999999999999989</v>
      </c>
      <c r="BG273" s="22">
        <v>321.40382793526402</v>
      </c>
    </row>
    <row r="274" spans="1:100" x14ac:dyDescent="0.25">
      <c r="A274">
        <v>692</v>
      </c>
      <c r="B274" t="s">
        <v>327</v>
      </c>
      <c r="C274" s="48">
        <v>2</v>
      </c>
      <c r="D274" s="22">
        <v>1476.62404296875</v>
      </c>
      <c r="E274" s="17">
        <v>39.495432807850506</v>
      </c>
      <c r="F274" s="17">
        <v>-74.477483554222587</v>
      </c>
      <c r="G274" s="17">
        <v>-6.1697983402650591E-2</v>
      </c>
      <c r="H274" s="17">
        <v>1.9744233444735348</v>
      </c>
      <c r="I274" s="17">
        <v>24.086136574962772</v>
      </c>
      <c r="J274" s="17">
        <v>4.2975380572754247</v>
      </c>
      <c r="K274" s="17">
        <v>-1.0000000000000011</v>
      </c>
      <c r="L274" s="17">
        <v>-1.0000000000000011</v>
      </c>
      <c r="M274" s="17">
        <v>-1.0000000000000011</v>
      </c>
      <c r="N274" s="17">
        <v>0.14240928564551539</v>
      </c>
      <c r="O274" s="17">
        <v>-1.0000000000000011</v>
      </c>
      <c r="P274" s="17">
        <v>-1.0000000000000011</v>
      </c>
      <c r="Q274" s="17">
        <v>2.6477386939471215</v>
      </c>
      <c r="R274" s="17">
        <v>-1.0000000000000011</v>
      </c>
      <c r="S274" s="17">
        <v>-0.60378368681172856</v>
      </c>
      <c r="T274" s="17">
        <v>-5.1401618788247422E-2</v>
      </c>
      <c r="U274" s="17">
        <v>-0.47987564057339421</v>
      </c>
      <c r="V274" s="17">
        <v>-0.79647922886077061</v>
      </c>
      <c r="W274" s="17">
        <v>-1.3732238604193938</v>
      </c>
      <c r="X274" s="17">
        <v>-4.4611179523628008</v>
      </c>
      <c r="Y274" s="17">
        <v>-7.373320995171348E-2</v>
      </c>
      <c r="Z274" s="17">
        <v>16.953101710018096</v>
      </c>
      <c r="AA274" s="17">
        <v>-0.66922756237246528</v>
      </c>
      <c r="AB274" s="17">
        <v>-0.67764792972413201</v>
      </c>
      <c r="AC274" s="17">
        <v>-2.5674360643533696</v>
      </c>
      <c r="AD274" s="17">
        <v>-0.871486681680671</v>
      </c>
      <c r="AE274" s="17">
        <v>-0.77994156796462533</v>
      </c>
      <c r="AF274" s="17">
        <v>20.114915228788483</v>
      </c>
      <c r="AG274" s="17">
        <v>-56.520878144717919</v>
      </c>
      <c r="AH274" s="17">
        <v>-0.1781189082485688</v>
      </c>
      <c r="AI274" s="17">
        <v>-0.1690061049171972</v>
      </c>
      <c r="AJ274" s="17">
        <v>0.33333333333333298</v>
      </c>
      <c r="AK274" s="17">
        <v>0.14182560192366789</v>
      </c>
      <c r="AL274" s="17">
        <v>0.28960553544796042</v>
      </c>
      <c r="AM274" s="17">
        <v>0.33333333333333298</v>
      </c>
      <c r="AN274" s="17">
        <v>-0.14899771253483063</v>
      </c>
      <c r="AO274" s="17">
        <v>-0.12386520432193077</v>
      </c>
      <c r="AP274" s="17">
        <v>0.33333333333333298</v>
      </c>
      <c r="AQ274" s="17">
        <v>1.2806478999946567</v>
      </c>
      <c r="AR274" s="17">
        <v>2.2444243630026963</v>
      </c>
      <c r="AS274" s="17">
        <v>-3.0487606584502833</v>
      </c>
      <c r="AT274" s="17">
        <v>1.3652728958418345</v>
      </c>
      <c r="AU274" s="17">
        <v>-1.0000000000000011</v>
      </c>
      <c r="AV274" s="17">
        <v>-1.0000000000000011</v>
      </c>
      <c r="AW274" s="17">
        <v>-1.0000000000000011</v>
      </c>
      <c r="AX274" s="17">
        <v>-1.0000000000000011</v>
      </c>
      <c r="AY274" s="17">
        <v>-6.4811365238352556E-2</v>
      </c>
      <c r="AZ274" s="17">
        <v>0.82997539722777058</v>
      </c>
      <c r="BA274" s="17">
        <v>-0.23383274804036469</v>
      </c>
      <c r="BB274" s="17">
        <v>0.45945884517891405</v>
      </c>
      <c r="BC274" s="17">
        <v>-0.13141959166758146</v>
      </c>
      <c r="BD274" s="17">
        <v>13.427857342469469</v>
      </c>
      <c r="BE274" s="17">
        <v>-2.4010651118903059</v>
      </c>
      <c r="BF274" s="17">
        <v>-1.0000000000000011</v>
      </c>
      <c r="BG274" s="22">
        <v>683.57576281233742</v>
      </c>
    </row>
    <row r="275" spans="1:100" x14ac:dyDescent="0.25">
      <c r="A275">
        <v>694</v>
      </c>
      <c r="B275" t="s">
        <v>328</v>
      </c>
      <c r="C275" s="48">
        <v>3</v>
      </c>
      <c r="D275" s="22">
        <v>1694.299711998166</v>
      </c>
      <c r="E275" s="17">
        <v>139.37215177037839</v>
      </c>
      <c r="F275" s="17">
        <v>69.018566016770009</v>
      </c>
      <c r="G275" s="17">
        <v>1.0204729976558058</v>
      </c>
      <c r="H275" s="17">
        <v>19.804890306060546</v>
      </c>
      <c r="I275" s="17">
        <v>85.493102153251726</v>
      </c>
      <c r="J275" s="17">
        <v>27.111421754880361</v>
      </c>
      <c r="K275" s="17">
        <v>-0.99999999999999956</v>
      </c>
      <c r="L275" s="17">
        <v>-0.99999999999999956</v>
      </c>
      <c r="M275" s="17">
        <v>-0.99999999999999956</v>
      </c>
      <c r="N275" s="17">
        <v>0.33568106041693452</v>
      </c>
      <c r="O275" s="17">
        <v>-0.99999999999999956</v>
      </c>
      <c r="P275" s="17">
        <v>-0.99999999999999956</v>
      </c>
      <c r="Q275" s="17">
        <v>5.3310540854819832</v>
      </c>
      <c r="R275" s="17">
        <v>-0.99999999999999956</v>
      </c>
      <c r="S275" s="17">
        <v>5.7816826593979505</v>
      </c>
      <c r="T275" s="17">
        <v>0.46032707117768518</v>
      </c>
      <c r="U275" s="17">
        <v>1.4552354508913383</v>
      </c>
      <c r="V275" s="17">
        <v>1.254414721982102</v>
      </c>
      <c r="W275" s="17">
        <v>14.473836220578574</v>
      </c>
      <c r="X275" s="17">
        <v>10.75942950011801</v>
      </c>
      <c r="Y275" s="17">
        <v>0.37612042790413586</v>
      </c>
      <c r="Z275" s="17">
        <v>38.348096312593313</v>
      </c>
      <c r="AA275" s="17">
        <v>0.64994962671448286</v>
      </c>
      <c r="AB275" s="17">
        <v>3.3708371679515698</v>
      </c>
      <c r="AC275" s="17">
        <v>29.209878311773195</v>
      </c>
      <c r="AD275" s="17">
        <v>1.4577701171903248</v>
      </c>
      <c r="AE275" s="17">
        <v>1.3389658946530205</v>
      </c>
      <c r="AF275" s="17">
        <v>72.267777686971101</v>
      </c>
      <c r="AG275" s="17">
        <v>27.13533991142317</v>
      </c>
      <c r="AH275" s="17">
        <v>0.48115013758268699</v>
      </c>
      <c r="AI275" s="17">
        <v>0.99210878408839231</v>
      </c>
      <c r="AJ275" s="17">
        <v>0.33333333333333298</v>
      </c>
      <c r="AK275" s="17">
        <v>1.0008457318242454</v>
      </c>
      <c r="AL275" s="17">
        <v>0.95253520486888599</v>
      </c>
      <c r="AM275" s="17">
        <v>0.33333333333333298</v>
      </c>
      <c r="AN275" s="17">
        <v>0.84656277279877079</v>
      </c>
      <c r="AO275" s="17">
        <v>0.70042090429885018</v>
      </c>
      <c r="AP275" s="17">
        <v>0.33333333333333298</v>
      </c>
      <c r="AQ275" s="17">
        <v>13.22532446628064</v>
      </c>
      <c r="AR275" s="17">
        <v>0.45916128871893147</v>
      </c>
      <c r="AS275" s="17">
        <v>16.643803147918984</v>
      </c>
      <c r="AT275" s="17">
        <v>10.008457318242451</v>
      </c>
      <c r="AU275" s="17">
        <v>-0.99999999999999956</v>
      </c>
      <c r="AV275" s="17">
        <v>-0.99999999999999956</v>
      </c>
      <c r="AW275" s="17">
        <v>-0.99999999999999956</v>
      </c>
      <c r="AX275" s="17">
        <v>-0.99999999999999956</v>
      </c>
      <c r="AY275" s="17">
        <v>2.4684858124792534E-2</v>
      </c>
      <c r="AZ275" s="17">
        <v>-4.0905686675091625E-2</v>
      </c>
      <c r="BA275" s="17">
        <v>1.8901395459912169E-2</v>
      </c>
      <c r="BB275" s="17">
        <v>-0.27084124509547053</v>
      </c>
      <c r="BC275" s="17">
        <v>0.27472922315544529</v>
      </c>
      <c r="BD275" s="17">
        <v>-6.9755595607622229</v>
      </c>
      <c r="BE275" s="17">
        <v>6.9627375561856892</v>
      </c>
      <c r="BF275" s="17">
        <v>-0.99999999999999956</v>
      </c>
      <c r="CU275" t="e">
        <v>#N/A</v>
      </c>
      <c r="CV275" t="e">
        <v>#N/A</v>
      </c>
    </row>
    <row r="276" spans="1:100" x14ac:dyDescent="0.25">
      <c r="A276">
        <v>695</v>
      </c>
      <c r="B276" t="s">
        <v>329</v>
      </c>
      <c r="C276" s="48">
        <v>2</v>
      </c>
      <c r="D276" s="22">
        <v>1531.2936132812499</v>
      </c>
      <c r="E276" s="17">
        <v>54.321360149848267</v>
      </c>
      <c r="F276" s="17">
        <v>-50.559650845860091</v>
      </c>
      <c r="G276" s="17">
        <v>0.10454488070190543</v>
      </c>
      <c r="H276" s="17">
        <v>3.4908482905390459</v>
      </c>
      <c r="I276" s="17">
        <v>35.728483722133987</v>
      </c>
      <c r="J276" s="17">
        <v>7.1730030051377955</v>
      </c>
      <c r="K276" s="17">
        <v>-1.0000000000000007</v>
      </c>
      <c r="L276" s="17">
        <v>-1.0000000000000007</v>
      </c>
      <c r="M276" s="17">
        <v>-1.0000000000000007</v>
      </c>
      <c r="N276" s="17">
        <v>0.18383695258207466</v>
      </c>
      <c r="O276" s="17">
        <v>-1.0000000000000007</v>
      </c>
      <c r="P276" s="17">
        <v>-1.0000000000000007</v>
      </c>
      <c r="Q276" s="17">
        <v>3.0927696664101081</v>
      </c>
      <c r="R276" s="17">
        <v>-1.0000000000000007</v>
      </c>
      <c r="S276" s="17">
        <v>-2.3372615698957544E-2</v>
      </c>
      <c r="T276" s="17">
        <v>1.3745816673351563E-2</v>
      </c>
      <c r="U276" s="17">
        <v>-0.28465855681914476</v>
      </c>
      <c r="V276" s="17">
        <v>-0.54068172937031989</v>
      </c>
      <c r="W276" s="17">
        <v>-7.7024672564616203E-2</v>
      </c>
      <c r="X276" s="17">
        <v>-2.8640817738848399</v>
      </c>
      <c r="Y276" s="17">
        <v>-1.5120645503295629E-2</v>
      </c>
      <c r="Z276" s="17">
        <v>22.334628422474196</v>
      </c>
      <c r="AA276" s="17">
        <v>-0.27288432827043041</v>
      </c>
      <c r="AB276" s="17">
        <v>-0.10635419008582803</v>
      </c>
      <c r="AC276" s="17">
        <v>3.9916075716138781</v>
      </c>
      <c r="AD276" s="17">
        <v>-0.37085524646113899</v>
      </c>
      <c r="AE276" s="17">
        <v>-0.36068910659562392</v>
      </c>
      <c r="AF276" s="17">
        <v>30.737674508530787</v>
      </c>
      <c r="AG276" s="17">
        <v>-38.371356410149879</v>
      </c>
      <c r="AH276" s="17">
        <v>-5.255158558553974E-2</v>
      </c>
      <c r="AI276" s="17">
        <v>-2.0444243220409164E-2</v>
      </c>
      <c r="AJ276" s="17">
        <v>0.33333333333333298</v>
      </c>
      <c r="AK276" s="17">
        <v>0.30943914378131537</v>
      </c>
      <c r="AL276" s="17">
        <v>0.43600066877594024</v>
      </c>
      <c r="AM276" s="17">
        <v>0.33333333333333298</v>
      </c>
      <c r="AN276" s="17">
        <v>2.1049880864731918E-3</v>
      </c>
      <c r="AO276" s="17">
        <v>4.124944754578036E-2</v>
      </c>
      <c r="AP276" s="17">
        <v>0.33333333333333298</v>
      </c>
      <c r="AQ276" s="17">
        <v>3.1644272018332673</v>
      </c>
      <c r="AR276" s="17">
        <v>2.2444243630026963</v>
      </c>
      <c r="AS276" s="17">
        <v>-0.65082169728273254</v>
      </c>
      <c r="AT276" s="17">
        <v>3.0429664443717241</v>
      </c>
      <c r="AU276" s="17">
        <v>-1.0000000000000007</v>
      </c>
      <c r="AV276" s="17">
        <v>-1.0000000000000007</v>
      </c>
      <c r="AW276" s="17">
        <v>-1.0000000000000007</v>
      </c>
      <c r="AX276" s="17">
        <v>-1.0000000000000007</v>
      </c>
      <c r="AY276" s="17">
        <v>-3.9558631011107487E-2</v>
      </c>
      <c r="AZ276" s="17">
        <v>0.65581847618455746</v>
      </c>
      <c r="BA276" s="17">
        <v>-6.6409232396095308E-2</v>
      </c>
      <c r="BB276" s="17">
        <v>0.36246998288676124</v>
      </c>
      <c r="BC276" s="17">
        <v>-3.8584166869209735E-2</v>
      </c>
      <c r="BD276" s="17">
        <v>10.841701378819785</v>
      </c>
      <c r="BE276" s="17">
        <v>9.7341328250594827E-2</v>
      </c>
      <c r="BF276" s="17">
        <v>-1.0000000000000007</v>
      </c>
      <c r="BG276" s="22">
        <v>1025.148989493299</v>
      </c>
    </row>
    <row r="277" spans="1:100" x14ac:dyDescent="0.25">
      <c r="A277">
        <v>696</v>
      </c>
      <c r="B277" t="s">
        <v>330</v>
      </c>
      <c r="C277" s="48">
        <v>2</v>
      </c>
      <c r="D277" s="22">
        <v>1599.1581054687501</v>
      </c>
      <c r="E277" s="17">
        <v>127.43168086253148</v>
      </c>
      <c r="F277" s="17">
        <v>67.385107665620794</v>
      </c>
      <c r="G277" s="17">
        <v>0.92432962876619573</v>
      </c>
      <c r="H277" s="17">
        <v>10.968715380141543</v>
      </c>
      <c r="I277" s="17">
        <v>93.139781790952554</v>
      </c>
      <c r="J277" s="17">
        <v>21.352633033458801</v>
      </c>
      <c r="K277" s="17">
        <v>-0.999999999999999</v>
      </c>
      <c r="L277" s="17">
        <v>-0.999999999999999</v>
      </c>
      <c r="M277" s="17">
        <v>-0.999999999999999</v>
      </c>
      <c r="N277" s="17">
        <v>0.38812704157572198</v>
      </c>
      <c r="O277" s="17">
        <v>-0.999999999999999</v>
      </c>
      <c r="P277" s="17">
        <v>-0.999999999999999</v>
      </c>
      <c r="Q277" s="17">
        <v>5.2873276440200287</v>
      </c>
      <c r="R277" s="17">
        <v>-0.999999999999999</v>
      </c>
      <c r="S277" s="17">
        <v>2.8387781675470096</v>
      </c>
      <c r="T277" s="17">
        <v>0.33500396062190674</v>
      </c>
      <c r="U277" s="17">
        <v>0.67800524643842253</v>
      </c>
      <c r="V277" s="17">
        <v>0.72071911213207063</v>
      </c>
      <c r="W277" s="17">
        <v>6.3148546443626774</v>
      </c>
      <c r="X277" s="17">
        <v>5.0112992734465669</v>
      </c>
      <c r="Y277" s="17">
        <v>0.2739124305241244</v>
      </c>
      <c r="Z277" s="17">
        <v>48.872269866123773</v>
      </c>
      <c r="AA277" s="17">
        <v>1.6815823495351887</v>
      </c>
      <c r="AB277" s="17">
        <v>2.710836772923201</v>
      </c>
      <c r="AC277" s="17">
        <v>36.335876684255652</v>
      </c>
      <c r="AD277" s="17">
        <v>2.0978823875126515</v>
      </c>
      <c r="AE277" s="17">
        <v>1.706748646417084</v>
      </c>
      <c r="AF277" s="17">
        <v>83.12113220939267</v>
      </c>
      <c r="AG277" s="17">
        <v>51.128431642722425</v>
      </c>
      <c r="AH277" s="17">
        <v>0.56665199063339045</v>
      </c>
      <c r="AI277" s="17">
        <v>0.71215110166288187</v>
      </c>
      <c r="AJ277" s="17">
        <v>0.33333333333333298</v>
      </c>
      <c r="AK277" s="17">
        <v>1.1359830434191054</v>
      </c>
      <c r="AL277" s="17">
        <v>1.1579113392852982</v>
      </c>
      <c r="AM277" s="17">
        <v>0.33333333333333298</v>
      </c>
      <c r="AN277" s="17">
        <v>0.74722983917639518</v>
      </c>
      <c r="AO277" s="17">
        <v>0.85547070156581917</v>
      </c>
      <c r="AP277" s="17">
        <v>0.33333333333333298</v>
      </c>
      <c r="AQ277" s="17">
        <v>12.453809628469212</v>
      </c>
      <c r="AR277" s="17">
        <v>2.2444243630026963</v>
      </c>
      <c r="AS277" s="17">
        <v>11.17400938790556</v>
      </c>
      <c r="AT277" s="17">
        <v>11.3160889655625</v>
      </c>
      <c r="AU277" s="17">
        <v>-0.999999999999999</v>
      </c>
      <c r="AV277" s="17">
        <v>-0.999999999999999</v>
      </c>
      <c r="AW277" s="17">
        <v>-0.999999999999999</v>
      </c>
      <c r="AX277" s="17">
        <v>-0.999999999999999</v>
      </c>
      <c r="AY277" s="17">
        <v>8.4968857599750855E-2</v>
      </c>
      <c r="AZ277" s="17">
        <v>-0.20299244728021809</v>
      </c>
      <c r="BA277" s="17">
        <v>0.75919760090625288</v>
      </c>
      <c r="BB277" s="17">
        <v>-0.11580612518851829</v>
      </c>
      <c r="BC277" s="17">
        <v>0.41921031194769365</v>
      </c>
      <c r="BD277" s="17">
        <v>-1.9112743746664922</v>
      </c>
      <c r="BE277" s="17">
        <v>12.417602442164947</v>
      </c>
      <c r="BF277" s="17">
        <v>-0.999999999999999</v>
      </c>
      <c r="BG277" s="22">
        <v>1554.3969269762415</v>
      </c>
    </row>
    <row r="278" spans="1:100" x14ac:dyDescent="0.25">
      <c r="A278">
        <v>698</v>
      </c>
      <c r="B278" t="s">
        <v>331</v>
      </c>
      <c r="C278" s="48">
        <v>2</v>
      </c>
      <c r="D278" s="22">
        <v>1546.2298437500001</v>
      </c>
      <c r="E278" s="17">
        <v>109.58227126917421</v>
      </c>
      <c r="F278" s="17">
        <v>38.589661502356812</v>
      </c>
      <c r="G278" s="17">
        <v>0.72418451103252079</v>
      </c>
      <c r="H278" s="17">
        <v>9.1430427354878852</v>
      </c>
      <c r="I278" s="17">
        <v>79.123186534260043</v>
      </c>
      <c r="J278" s="17">
        <v>17.890768528002432</v>
      </c>
      <c r="K278" s="17">
        <v>-0.99999999999999944</v>
      </c>
      <c r="L278" s="17">
        <v>-0.99999999999999944</v>
      </c>
      <c r="M278" s="17">
        <v>-0.99999999999999944</v>
      </c>
      <c r="N278" s="17">
        <v>0.33825094420991697</v>
      </c>
      <c r="O278" s="17">
        <v>-0.99999999999999944</v>
      </c>
      <c r="P278" s="17">
        <v>-0.99999999999999944</v>
      </c>
      <c r="Q278" s="17">
        <v>4.7515405781600686</v>
      </c>
      <c r="R278" s="17">
        <v>-0.99999999999999944</v>
      </c>
      <c r="S278" s="17">
        <v>2.1400026574671744</v>
      </c>
      <c r="T278" s="17">
        <v>0.25657087291771474</v>
      </c>
      <c r="U278" s="17">
        <v>0.44297713607667305</v>
      </c>
      <c r="V278" s="17">
        <v>0.41275629563910821</v>
      </c>
      <c r="W278" s="17">
        <v>4.7543188556125209</v>
      </c>
      <c r="X278" s="17">
        <v>3.0885761798082316</v>
      </c>
      <c r="Y278" s="17">
        <v>0.20334688369365628</v>
      </c>
      <c r="Z278" s="17">
        <v>42.39327719926245</v>
      </c>
      <c r="AA278" s="17">
        <v>1.2044120139567172</v>
      </c>
      <c r="AB278" s="17">
        <v>2.0230379107205732</v>
      </c>
      <c r="AC278" s="17">
        <v>28.439233614419386</v>
      </c>
      <c r="AD278" s="17">
        <v>1.4951561406875655</v>
      </c>
      <c r="AE278" s="17">
        <v>1.2019971571257486</v>
      </c>
      <c r="AF278" s="17">
        <v>70.33205149815484</v>
      </c>
      <c r="AG278" s="17">
        <v>29.277640127903609</v>
      </c>
      <c r="AH278" s="17">
        <v>0.4154774622512995</v>
      </c>
      <c r="AI278" s="17">
        <v>0.53329270999479295</v>
      </c>
      <c r="AJ278" s="17">
        <v>0.33333333333333298</v>
      </c>
      <c r="AK278" s="17">
        <v>0.93418772276246542</v>
      </c>
      <c r="AL278" s="17">
        <v>0.98166154141645512</v>
      </c>
      <c r="AM278" s="17">
        <v>0.33333333333333298</v>
      </c>
      <c r="AN278" s="17">
        <v>0.5653124500083011</v>
      </c>
      <c r="AO278" s="17">
        <v>0.65668387474097933</v>
      </c>
      <c r="AP278" s="17">
        <v>0.33333333333333298</v>
      </c>
      <c r="AQ278" s="17">
        <v>10.185867288919399</v>
      </c>
      <c r="AR278" s="17">
        <v>2.2444243630026963</v>
      </c>
      <c r="AS278" s="17">
        <v>8.2870537384937641</v>
      </c>
      <c r="AT278" s="17">
        <v>9.2962598763550623</v>
      </c>
      <c r="AU278" s="17">
        <v>-0.99999999999999944</v>
      </c>
      <c r="AV278" s="17">
        <v>-0.99999999999999944</v>
      </c>
      <c r="AW278" s="17">
        <v>-0.99999999999999944</v>
      </c>
      <c r="AX278" s="17">
        <v>-0.99999999999999944</v>
      </c>
      <c r="AY278" s="17">
        <v>5.4566280669709574E-2</v>
      </c>
      <c r="AZ278" s="17">
        <v>6.6806575118505962E-3</v>
      </c>
      <c r="BA278" s="17">
        <v>0.55763105890458808</v>
      </c>
      <c r="BB278" s="17">
        <v>9.6187785857376751E-4</v>
      </c>
      <c r="BC278" s="17">
        <v>0.30744276555580852</v>
      </c>
      <c r="BD278" s="17">
        <v>1.202281762677063</v>
      </c>
      <c r="BE278" s="17">
        <v>9.4096907714776741</v>
      </c>
      <c r="BF278" s="17">
        <v>-0.99999999999999944</v>
      </c>
      <c r="BG278" s="22">
        <v>853.60553509548629</v>
      </c>
    </row>
    <row r="279" spans="1:100" x14ac:dyDescent="0.25">
      <c r="A279">
        <v>701</v>
      </c>
      <c r="B279" t="s">
        <v>332</v>
      </c>
      <c r="C279" s="48">
        <v>2</v>
      </c>
      <c r="D279" s="22">
        <v>1621.2605957031251</v>
      </c>
      <c r="E279" s="17">
        <v>148.07424392201574</v>
      </c>
      <c r="F279" s="17">
        <v>100.68659084030092</v>
      </c>
      <c r="G279" s="17">
        <v>1.1557943274866982</v>
      </c>
      <c r="H279" s="17">
        <v>13.08007724318399</v>
      </c>
      <c r="I279" s="17">
        <v>109.34975500895871</v>
      </c>
      <c r="J279" s="17">
        <v>25.356225196186038</v>
      </c>
      <c r="K279" s="17">
        <v>-0.99999999999999845</v>
      </c>
      <c r="L279" s="17">
        <v>-0.99999999999999845</v>
      </c>
      <c r="M279" s="17">
        <v>-0.99999999999999845</v>
      </c>
      <c r="N279" s="17">
        <v>0.44580796819963486</v>
      </c>
      <c r="O279" s="17">
        <v>-0.99999999999999845</v>
      </c>
      <c r="P279" s="17">
        <v>-0.99999999999999845</v>
      </c>
      <c r="Q279" s="17">
        <v>5.9069570068638466</v>
      </c>
      <c r="R279" s="17">
        <v>-0.99999999999999845</v>
      </c>
      <c r="S279" s="17">
        <v>3.6469011172615167</v>
      </c>
      <c r="T279" s="17">
        <v>0.42571059998808414</v>
      </c>
      <c r="U279" s="17">
        <v>0.94981158062100413</v>
      </c>
      <c r="V279" s="17">
        <v>1.07687329337727</v>
      </c>
      <c r="W279" s="17">
        <v>8.1195898798544697</v>
      </c>
      <c r="X279" s="17">
        <v>7.2348984630313495</v>
      </c>
      <c r="Y279" s="17">
        <v>0.35552038190516216</v>
      </c>
      <c r="Z279" s="17">
        <v>56.365123564623367</v>
      </c>
      <c r="AA279" s="17">
        <v>2.2334223804771418</v>
      </c>
      <c r="AB279" s="17">
        <v>3.5062654010243293</v>
      </c>
      <c r="AC279" s="17">
        <v>45.468220904089037</v>
      </c>
      <c r="AD279" s="17">
        <v>2.7949258663245997</v>
      </c>
      <c r="AE279" s="17">
        <v>2.2904858503043544</v>
      </c>
      <c r="AF279" s="17">
        <v>97.911504051877017</v>
      </c>
      <c r="AG279" s="17">
        <v>76.398530319384193</v>
      </c>
      <c r="AH279" s="17">
        <v>0.74148296858777962</v>
      </c>
      <c r="AI279" s="17">
        <v>0.91899803457771001</v>
      </c>
      <c r="AJ279" s="17">
        <v>0.33333333333333298</v>
      </c>
      <c r="AK279" s="17">
        <v>1.3693561760135737</v>
      </c>
      <c r="AL279" s="17">
        <v>1.3617414742653899</v>
      </c>
      <c r="AM279" s="17">
        <v>0.33333333333333298</v>
      </c>
      <c r="AN279" s="17">
        <v>0.95761445486231955</v>
      </c>
      <c r="AO279" s="17">
        <v>1.0853645580916766</v>
      </c>
      <c r="AP279" s="17">
        <v>0.33333333333333298</v>
      </c>
      <c r="AQ279" s="17">
        <v>15.076649477292793</v>
      </c>
      <c r="AR279" s="17">
        <v>2.2444243630026963</v>
      </c>
      <c r="AS279" s="17">
        <v>14.512728449240543</v>
      </c>
      <c r="AT279" s="17">
        <v>13.651989720445844</v>
      </c>
      <c r="AU279" s="17">
        <v>-0.99999999999999845</v>
      </c>
      <c r="AV279" s="17">
        <v>-0.99999999999999845</v>
      </c>
      <c r="AW279" s="17">
        <v>-0.99999999999999845</v>
      </c>
      <c r="AX279" s="17">
        <v>-0.99999999999999845</v>
      </c>
      <c r="AY279" s="17">
        <v>0.12012896237334283</v>
      </c>
      <c r="AZ279" s="17">
        <v>-0.44547611403179993</v>
      </c>
      <c r="BA279" s="17">
        <v>0.9923061545639621</v>
      </c>
      <c r="BB279" s="17">
        <v>-0.25084649465411041</v>
      </c>
      <c r="BC279" s="17">
        <v>0.54846773149040773</v>
      </c>
      <c r="BD279" s="17">
        <v>-5.5120533566378445</v>
      </c>
      <c r="BE279" s="17">
        <v>15.896205250552971</v>
      </c>
      <c r="BF279" s="17">
        <v>-0.99999999999999845</v>
      </c>
      <c r="BG279" s="22">
        <v>3393.6985596797158</v>
      </c>
    </row>
    <row r="280" spans="1:100" x14ac:dyDescent="0.25">
      <c r="A280">
        <v>702</v>
      </c>
      <c r="B280" t="s">
        <v>333</v>
      </c>
      <c r="C280" s="48">
        <v>2</v>
      </c>
      <c r="D280" s="22">
        <v>1563.3135839843751</v>
      </c>
      <c r="E280" s="17">
        <v>142.31147630469528</v>
      </c>
      <c r="F280" s="17">
        <v>91.389842742946016</v>
      </c>
      <c r="G280" s="17">
        <v>1.0911765149362118</v>
      </c>
      <c r="H280" s="17">
        <v>12.490650061214154</v>
      </c>
      <c r="I280" s="17">
        <v>104.8244299091069</v>
      </c>
      <c r="J280" s="17">
        <v>24.238545613382382</v>
      </c>
      <c r="K280" s="17">
        <v>-0.99999999999999856</v>
      </c>
      <c r="L280" s="17">
        <v>-0.99999999999999856</v>
      </c>
      <c r="M280" s="17">
        <v>-0.99999999999999856</v>
      </c>
      <c r="N280" s="17">
        <v>0.42970523061189131</v>
      </c>
      <c r="O280" s="17">
        <v>-0.99999999999999856</v>
      </c>
      <c r="P280" s="17">
        <v>-0.99999999999999856</v>
      </c>
      <c r="Q280" s="17">
        <v>5.7339755792839675</v>
      </c>
      <c r="R280" s="17">
        <v>-0.99999999999999856</v>
      </c>
      <c r="S280" s="17">
        <v>3.4212980876373162</v>
      </c>
      <c r="T280" s="17">
        <v>0.40038810091134236</v>
      </c>
      <c r="U280" s="17">
        <v>0.8739316263587209</v>
      </c>
      <c r="V280" s="17">
        <v>0.97744601893762018</v>
      </c>
      <c r="W280" s="17">
        <v>7.6157634052563505</v>
      </c>
      <c r="X280" s="17">
        <v>6.6141380774768157</v>
      </c>
      <c r="Y280" s="17">
        <v>0.3327379561870325</v>
      </c>
      <c r="Z280" s="17">
        <v>54.273349663746536</v>
      </c>
      <c r="AA280" s="17">
        <v>2.0793656458027963</v>
      </c>
      <c r="AB280" s="17">
        <v>3.2842062348877503</v>
      </c>
      <c r="AC280" s="17">
        <v>42.918751761685243</v>
      </c>
      <c r="AD280" s="17">
        <v>2.6003328026635288</v>
      </c>
      <c r="AE280" s="17">
        <v>2.1275244076824711</v>
      </c>
      <c r="AF280" s="17">
        <v>93.782487918735711</v>
      </c>
      <c r="AG280" s="17">
        <v>69.343897330219065</v>
      </c>
      <c r="AH280" s="17">
        <v>0.69267554601352133</v>
      </c>
      <c r="AI280" s="17">
        <v>0.86125274377691685</v>
      </c>
      <c r="AJ280" s="17">
        <v>0.33333333333333298</v>
      </c>
      <c r="AK280" s="17">
        <v>1.3042055875235397</v>
      </c>
      <c r="AL280" s="17">
        <v>1.3048383805016699</v>
      </c>
      <c r="AM280" s="17">
        <v>0.33333333333333298</v>
      </c>
      <c r="AN280" s="17">
        <v>0.89888155202638909</v>
      </c>
      <c r="AO280" s="17">
        <v>1.0211852762849323</v>
      </c>
      <c r="AP280" s="17">
        <v>0.33333333333333298</v>
      </c>
      <c r="AQ280" s="17">
        <v>14.344433400119485</v>
      </c>
      <c r="AR280" s="17">
        <v>2.2444243630026963</v>
      </c>
      <c r="AS280" s="17">
        <v>13.580660951878491</v>
      </c>
      <c r="AT280" s="17">
        <v>12.999878197825044</v>
      </c>
      <c r="AU280" s="17">
        <v>-0.99999999999999856</v>
      </c>
      <c r="AV280" s="17">
        <v>-0.99999999999999856</v>
      </c>
      <c r="AW280" s="17">
        <v>-0.99999999999999856</v>
      </c>
      <c r="AX280" s="17">
        <v>-0.99999999999999856</v>
      </c>
      <c r="AY280" s="17">
        <v>0.11031334438893965</v>
      </c>
      <c r="AZ280" s="17">
        <v>-0.37778214509691438</v>
      </c>
      <c r="BA280" s="17">
        <v>0.92722942836150291</v>
      </c>
      <c r="BB280" s="17">
        <v>-0.21314738403762334</v>
      </c>
      <c r="BC280" s="17">
        <v>0.51238304232207688</v>
      </c>
      <c r="BD280" s="17">
        <v>-4.5068268033926149</v>
      </c>
      <c r="BE280" s="17">
        <v>14.925086520774492</v>
      </c>
      <c r="BF280" s="17">
        <v>-0.99999999999999856</v>
      </c>
      <c r="BG280" s="22">
        <v>653.31399539778704</v>
      </c>
    </row>
    <row r="281" spans="1:100" x14ac:dyDescent="0.25">
      <c r="A281">
        <v>703</v>
      </c>
      <c r="B281" t="s">
        <v>334</v>
      </c>
      <c r="C281" s="48">
        <v>2</v>
      </c>
      <c r="D281" s="22">
        <v>1508.6033105468748</v>
      </c>
      <c r="E281" s="17">
        <v>90.256855900322293</v>
      </c>
      <c r="F281" s="17">
        <v>7.4130584373687336</v>
      </c>
      <c r="G281" s="17">
        <v>0.50748896634120011</v>
      </c>
      <c r="H281" s="17">
        <v>7.1664013232916748</v>
      </c>
      <c r="I281" s="17">
        <v>63.947529099995656</v>
      </c>
      <c r="J281" s="17">
        <v>14.142635057888812</v>
      </c>
      <c r="K281" s="17">
        <v>-0.99999999999999989</v>
      </c>
      <c r="L281" s="17">
        <v>-0.99999999999999989</v>
      </c>
      <c r="M281" s="17">
        <v>-0.99999999999999989</v>
      </c>
      <c r="N281" s="17">
        <v>0.28425048590175012</v>
      </c>
      <c r="O281" s="17">
        <v>-0.99999999999999989</v>
      </c>
      <c r="P281" s="17">
        <v>-0.99999999999999989</v>
      </c>
      <c r="Q281" s="17">
        <v>4.1714481362870579</v>
      </c>
      <c r="R281" s="17">
        <v>-0.99999999999999989</v>
      </c>
      <c r="S281" s="17">
        <v>1.3834439090534558</v>
      </c>
      <c r="T281" s="17">
        <v>0.17165198579053506</v>
      </c>
      <c r="U281" s="17">
        <v>0.18851404964565124</v>
      </c>
      <c r="V281" s="17">
        <v>7.9327376561420582E-2</v>
      </c>
      <c r="W281" s="17">
        <v>3.064739031819407</v>
      </c>
      <c r="X281" s="17">
        <v>1.0068590098648005</v>
      </c>
      <c r="Y281" s="17">
        <v>0.12694612118684045</v>
      </c>
      <c r="Z281" s="17">
        <v>35.37852280058263</v>
      </c>
      <c r="AA281" s="17">
        <v>0.68778344489859855</v>
      </c>
      <c r="AB281" s="17">
        <v>1.2783634926246259</v>
      </c>
      <c r="AC281" s="17">
        <v>19.889600275233484</v>
      </c>
      <c r="AD281" s="17">
        <v>0.84258917410628553</v>
      </c>
      <c r="AE281" s="17">
        <v>0.6555066898874452</v>
      </c>
      <c r="AF281" s="17">
        <v>56.485414407008548</v>
      </c>
      <c r="AG281" s="17">
        <v>5.619960026304593</v>
      </c>
      <c r="AH281" s="17">
        <v>0.25180198946359156</v>
      </c>
      <c r="AI281" s="17">
        <v>0.33964413617994937</v>
      </c>
      <c r="AJ281" s="17">
        <v>0.33333333333333298</v>
      </c>
      <c r="AK281" s="17">
        <v>0.71570551634643087</v>
      </c>
      <c r="AL281" s="17">
        <v>0.79083727158967165</v>
      </c>
      <c r="AM281" s="17">
        <v>0.33333333333333298</v>
      </c>
      <c r="AN281" s="17">
        <v>0.36835192366132014</v>
      </c>
      <c r="AO281" s="17">
        <v>0.44145894093276261</v>
      </c>
      <c r="AP281" s="17">
        <v>0.33333333333333298</v>
      </c>
      <c r="AQ281" s="17">
        <v>7.73038395681428</v>
      </c>
      <c r="AR281" s="17">
        <v>2.2444243630026963</v>
      </c>
      <c r="AS281" s="17">
        <v>5.1613695647662636</v>
      </c>
      <c r="AT281" s="17">
        <v>7.1094068088143683</v>
      </c>
      <c r="AU281" s="17">
        <v>-0.99999999999999989</v>
      </c>
      <c r="AV281" s="17">
        <v>-0.99999999999999989</v>
      </c>
      <c r="AW281" s="17">
        <v>-0.99999999999999989</v>
      </c>
      <c r="AX281" s="17">
        <v>-0.99999999999999989</v>
      </c>
      <c r="AY281" s="17">
        <v>2.1649649764719912E-2</v>
      </c>
      <c r="AZ281" s="17">
        <v>0.23369207884712656</v>
      </c>
      <c r="BA281" s="17">
        <v>0.33939654933879371</v>
      </c>
      <c r="BB281" s="17">
        <v>0.12738567629705097</v>
      </c>
      <c r="BC281" s="17">
        <v>0.18643292220589491</v>
      </c>
      <c r="BD281" s="17">
        <v>4.5733045023196786</v>
      </c>
      <c r="BE281" s="17">
        <v>6.1530484649174682</v>
      </c>
      <c r="BF281" s="17">
        <v>-0.99999999999999989</v>
      </c>
      <c r="BG281" s="22">
        <v>2155.5979335892916</v>
      </c>
    </row>
    <row r="282" spans="1:100" x14ac:dyDescent="0.25">
      <c r="A282">
        <v>706</v>
      </c>
      <c r="B282" t="s">
        <v>336</v>
      </c>
      <c r="C282" s="48">
        <v>2</v>
      </c>
      <c r="D282" s="22">
        <v>1589.818076171875</v>
      </c>
      <c r="E282" s="17">
        <v>121.74317152839345</v>
      </c>
      <c r="F282" s="17">
        <v>58.208156269908734</v>
      </c>
      <c r="G282" s="17">
        <v>0.86054447304687876</v>
      </c>
      <c r="H282" s="17">
        <v>10.386883481115721</v>
      </c>
      <c r="I282" s="17">
        <v>88.672769448975515</v>
      </c>
      <c r="J282" s="17">
        <v>20.249355726172489</v>
      </c>
      <c r="K282" s="17">
        <v>-0.99999999999999911</v>
      </c>
      <c r="L282" s="17">
        <v>-0.99999999999999911</v>
      </c>
      <c r="M282" s="17">
        <v>-0.99999999999999911</v>
      </c>
      <c r="N282" s="17">
        <v>0.37223180179583892</v>
      </c>
      <c r="O282" s="17">
        <v>-0.99999999999999911</v>
      </c>
      <c r="P282" s="17">
        <v>-0.99999999999999911</v>
      </c>
      <c r="Q282" s="17">
        <v>5.1165752328932728</v>
      </c>
      <c r="R282" s="17">
        <v>-0.99999999999999911</v>
      </c>
      <c r="S282" s="17">
        <v>2.6160822295796544</v>
      </c>
      <c r="T282" s="17">
        <v>0.31000776401512342</v>
      </c>
      <c r="U282" s="17">
        <v>0.60310307151857601</v>
      </c>
      <c r="V282" s="17">
        <v>0.62257304477757336</v>
      </c>
      <c r="W282" s="17">
        <v>5.8175204129903761</v>
      </c>
      <c r="X282" s="17">
        <v>4.3985379264721098</v>
      </c>
      <c r="Y282" s="17">
        <v>0.25142357621697353</v>
      </c>
      <c r="Z282" s="17">
        <v>46.807450295006504</v>
      </c>
      <c r="AA282" s="17">
        <v>1.5295107701524129</v>
      </c>
      <c r="AB282" s="17">
        <v>2.4916390326738407</v>
      </c>
      <c r="AC282" s="17">
        <v>33.819259673694297</v>
      </c>
      <c r="AD282" s="17">
        <v>1.9057968250708297</v>
      </c>
      <c r="AE282" s="17">
        <v>1.5458871040094073</v>
      </c>
      <c r="AF282" s="17">
        <v>79.045322047694356</v>
      </c>
      <c r="AG282" s="17">
        <v>44.164703747957269</v>
      </c>
      <c r="AH282" s="17">
        <v>0.5184734942362057</v>
      </c>
      <c r="AI282" s="17">
        <v>0.65514990926089434</v>
      </c>
      <c r="AJ282" s="17">
        <v>0.33333333333333298</v>
      </c>
      <c r="AK282" s="17">
        <v>1.0716719770425529</v>
      </c>
      <c r="AL282" s="17">
        <v>1.1017414914775605</v>
      </c>
      <c r="AM282" s="17">
        <v>0.33333333333333298</v>
      </c>
      <c r="AN282" s="17">
        <v>0.68925376098107827</v>
      </c>
      <c r="AO282" s="17">
        <v>0.79211842573941804</v>
      </c>
      <c r="AP282" s="17">
        <v>0.33333333333333298</v>
      </c>
      <c r="AQ282" s="17">
        <v>11.731028793599627</v>
      </c>
      <c r="AR282" s="17">
        <v>2.2444243630026963</v>
      </c>
      <c r="AS282" s="17">
        <v>10.253952392573165</v>
      </c>
      <c r="AT282" s="17">
        <v>10.672380468246377</v>
      </c>
      <c r="AU282" s="17">
        <v>-0.99999999999999911</v>
      </c>
      <c r="AV282" s="17">
        <v>-0.99999999999999911</v>
      </c>
      <c r="AW282" s="17">
        <v>-0.99999999999999911</v>
      </c>
      <c r="AX282" s="17">
        <v>-0.99999999999999911</v>
      </c>
      <c r="AY282" s="17">
        <v>7.5279722407696578E-2</v>
      </c>
      <c r="AZ282" s="17">
        <v>-0.13617077413248208</v>
      </c>
      <c r="BA282" s="17">
        <v>0.69495944503732654</v>
      </c>
      <c r="BB282" s="17">
        <v>-7.8592800468285595E-2</v>
      </c>
      <c r="BC282" s="17">
        <v>0.38359060544823864</v>
      </c>
      <c r="BD282" s="17">
        <v>-0.91900104164639362</v>
      </c>
      <c r="BE282" s="17">
        <v>11.458997423580186</v>
      </c>
      <c r="BF282" s="17">
        <v>-0.99999999999999911</v>
      </c>
      <c r="BG282" s="22">
        <v>1055.0275453847912</v>
      </c>
    </row>
    <row r="283" spans="1:100" x14ac:dyDescent="0.25">
      <c r="A283">
        <v>708</v>
      </c>
      <c r="B283" t="s">
        <v>337</v>
      </c>
      <c r="C283" s="48">
        <v>2</v>
      </c>
      <c r="D283" s="22">
        <v>1597.9278906249999</v>
      </c>
      <c r="E283" s="17">
        <v>159.655574764617</v>
      </c>
      <c r="F283" s="17">
        <v>119.3700989436268</v>
      </c>
      <c r="G283" s="17">
        <v>1.2856555877643325</v>
      </c>
      <c r="H283" s="17">
        <v>14.264638491410906</v>
      </c>
      <c r="I283" s="17">
        <v>118.4442197925448</v>
      </c>
      <c r="J283" s="17">
        <v>27.60240583091522</v>
      </c>
      <c r="K283" s="17">
        <v>-0.99999999999999811</v>
      </c>
      <c r="L283" s="17">
        <v>-0.99999999999999811</v>
      </c>
      <c r="M283" s="17">
        <v>-0.99999999999999811</v>
      </c>
      <c r="N283" s="17">
        <v>0.47816935145491901</v>
      </c>
      <c r="O283" s="17">
        <v>-0.99999999999999811</v>
      </c>
      <c r="P283" s="17">
        <v>-0.99999999999999811</v>
      </c>
      <c r="Q283" s="17">
        <v>6.2545946829705148</v>
      </c>
      <c r="R283" s="17">
        <v>-0.99999999999999811</v>
      </c>
      <c r="S283" s="17">
        <v>4.1002914842994143</v>
      </c>
      <c r="T283" s="17">
        <v>0.47660077273906731</v>
      </c>
      <c r="U283" s="17">
        <v>1.1023061653395825</v>
      </c>
      <c r="V283" s="17">
        <v>1.2766905056144537</v>
      </c>
      <c r="W283" s="17">
        <v>9.1321209199826114</v>
      </c>
      <c r="X283" s="17">
        <v>8.4824294891792604</v>
      </c>
      <c r="Y283" s="17">
        <v>0.40130581473185145</v>
      </c>
      <c r="Z283" s="17">
        <v>60.568924099831719</v>
      </c>
      <c r="AA283" s="17">
        <v>2.5430274402806865</v>
      </c>
      <c r="AB283" s="17">
        <v>3.9525337290982052</v>
      </c>
      <c r="AC283" s="17">
        <v>50.591843366747028</v>
      </c>
      <c r="AD283" s="17">
        <v>3.1859960602988835</v>
      </c>
      <c r="AE283" s="17">
        <v>2.6179865421453976</v>
      </c>
      <c r="AF283" s="17">
        <v>106.20951380479886</v>
      </c>
      <c r="AG283" s="17">
        <v>90.576099856474016</v>
      </c>
      <c r="AH283" s="17">
        <v>0.83957037136768864</v>
      </c>
      <c r="AI283" s="17">
        <v>1.0350477110137632</v>
      </c>
      <c r="AJ283" s="17">
        <v>0.33333333333333298</v>
      </c>
      <c r="AK283" s="17">
        <v>1.5002881465524256</v>
      </c>
      <c r="AL283" s="17">
        <v>1.4760986024036959</v>
      </c>
      <c r="AM283" s="17">
        <v>0.33333333333333298</v>
      </c>
      <c r="AN283" s="17">
        <v>1.0756489175126704</v>
      </c>
      <c r="AO283" s="17">
        <v>1.2143445109897337</v>
      </c>
      <c r="AP283" s="17">
        <v>0.33333333333333298</v>
      </c>
      <c r="AQ283" s="17">
        <v>16.548171010197972</v>
      </c>
      <c r="AR283" s="17">
        <v>2.2444243630026963</v>
      </c>
      <c r="AS283" s="17">
        <v>16.38588780103208</v>
      </c>
      <c r="AT283" s="17">
        <v>14.962526565111387</v>
      </c>
      <c r="AU283" s="17">
        <v>-0.99999999999999811</v>
      </c>
      <c r="AV283" s="17">
        <v>-0.99999999999999811</v>
      </c>
      <c r="AW283" s="17">
        <v>-0.99999999999999811</v>
      </c>
      <c r="AX283" s="17">
        <v>-0.99999999999999811</v>
      </c>
      <c r="AY283" s="17">
        <v>0.13985523399330055</v>
      </c>
      <c r="AZ283" s="17">
        <v>-0.58151947068691578</v>
      </c>
      <c r="BA283" s="17">
        <v>1.1230896853866916</v>
      </c>
      <c r="BB283" s="17">
        <v>-0.32660972189393567</v>
      </c>
      <c r="BC283" s="17">
        <v>0.62098648486765828</v>
      </c>
      <c r="BD283" s="17">
        <v>-7.5322391524193986</v>
      </c>
      <c r="BE283" s="17">
        <v>17.8478451645429</v>
      </c>
      <c r="BF283" s="17">
        <v>-0.99999999999999811</v>
      </c>
      <c r="BG283" s="22">
        <v>4662.3852331874868</v>
      </c>
    </row>
    <row r="284" spans="1:100" x14ac:dyDescent="0.25">
      <c r="A284">
        <v>709</v>
      </c>
      <c r="B284" t="s">
        <v>338</v>
      </c>
      <c r="C284" s="48">
        <v>2</v>
      </c>
      <c r="D284" s="22">
        <v>1492.1103906249998</v>
      </c>
      <c r="E284" s="17">
        <v>92.240598427221656</v>
      </c>
      <c r="F284" s="17">
        <v>10.61331841439152</v>
      </c>
      <c r="G284" s="17">
        <v>0.52973263661628467</v>
      </c>
      <c r="H284" s="17">
        <v>7.3693024022575635</v>
      </c>
      <c r="I284" s="17">
        <v>65.505301414402325</v>
      </c>
      <c r="J284" s="17">
        <v>14.527378755203763</v>
      </c>
      <c r="K284" s="17">
        <v>-0.99999999999999989</v>
      </c>
      <c r="L284" s="17">
        <v>-0.99999999999999989</v>
      </c>
      <c r="M284" s="17">
        <v>-0.99999999999999989</v>
      </c>
      <c r="N284" s="17">
        <v>0.28979360120216552</v>
      </c>
      <c r="O284" s="17">
        <v>-0.99999999999999989</v>
      </c>
      <c r="P284" s="17">
        <v>-0.99999999999999989</v>
      </c>
      <c r="Q284" s="17">
        <v>4.23099428442994</v>
      </c>
      <c r="R284" s="17">
        <v>-0.99999999999999989</v>
      </c>
      <c r="S284" s="17">
        <v>1.4611042198245774</v>
      </c>
      <c r="T284" s="17">
        <v>0.18036885963339522</v>
      </c>
      <c r="U284" s="17">
        <v>0.21463453587814324</v>
      </c>
      <c r="V284" s="17">
        <v>0.11355365909393358</v>
      </c>
      <c r="W284" s="17">
        <v>3.2381734074888522</v>
      </c>
      <c r="X284" s="17">
        <v>1.2205460535932011</v>
      </c>
      <c r="Y284" s="17">
        <v>0.13478861454491789</v>
      </c>
      <c r="Z284" s="17">
        <v>36.098583215886507</v>
      </c>
      <c r="AA284" s="17">
        <v>0.74081506380514928</v>
      </c>
      <c r="AB284" s="17">
        <v>1.3548038838749967</v>
      </c>
      <c r="AC284" s="17">
        <v>20.767215111480454</v>
      </c>
      <c r="AD284" s="17">
        <v>0.90957478960531757</v>
      </c>
      <c r="AE284" s="17">
        <v>0.71160361508746117</v>
      </c>
      <c r="AF284" s="17">
        <v>57.906763564477181</v>
      </c>
      <c r="AG284" s="17">
        <v>8.048406981238573</v>
      </c>
      <c r="AH284" s="17">
        <v>0.2686031805263544</v>
      </c>
      <c r="AI284" s="17">
        <v>0.35952204844304486</v>
      </c>
      <c r="AJ284" s="17">
        <v>0.33333333333333298</v>
      </c>
      <c r="AK284" s="17">
        <v>0.73813258639724344</v>
      </c>
      <c r="AL284" s="17">
        <v>0.81042527070869896</v>
      </c>
      <c r="AM284" s="17">
        <v>0.33333333333333298</v>
      </c>
      <c r="AN284" s="17">
        <v>0.38856980590486234</v>
      </c>
      <c r="AO284" s="17">
        <v>0.46355165386521557</v>
      </c>
      <c r="AP284" s="17">
        <v>0.33333333333333298</v>
      </c>
      <c r="AQ284" s="17">
        <v>7.9824378773649585</v>
      </c>
      <c r="AR284" s="17">
        <v>2.2444243630026963</v>
      </c>
      <c r="AS284" s="17">
        <v>5.4822192077226255</v>
      </c>
      <c r="AT284" s="17">
        <v>7.333885990625534</v>
      </c>
      <c r="AU284" s="17">
        <v>-0.99999999999999989</v>
      </c>
      <c r="AV284" s="17">
        <v>-0.99999999999999989</v>
      </c>
      <c r="AW284" s="17">
        <v>-0.99999999999999989</v>
      </c>
      <c r="AX284" s="17">
        <v>-0.99999999999999989</v>
      </c>
      <c r="AY284" s="17">
        <v>2.5028522576619375E-2</v>
      </c>
      <c r="AZ284" s="17">
        <v>0.21038948989887105</v>
      </c>
      <c r="BA284" s="17">
        <v>0.36179819345354114</v>
      </c>
      <c r="BB284" s="17">
        <v>0.11440834770732351</v>
      </c>
      <c r="BC284" s="17">
        <v>0.19885451148844985</v>
      </c>
      <c r="BD284" s="17">
        <v>4.2272709997978062</v>
      </c>
      <c r="BE284" s="17">
        <v>6.4873408832235544</v>
      </c>
      <c r="BF284" s="17">
        <v>-0.99999999999999989</v>
      </c>
      <c r="BG284" s="22">
        <v>402.98393568477911</v>
      </c>
    </row>
    <row r="285" spans="1:100" x14ac:dyDescent="0.25">
      <c r="A285">
        <v>714</v>
      </c>
      <c r="B285" t="s">
        <v>339</v>
      </c>
      <c r="C285" s="48">
        <v>2</v>
      </c>
      <c r="D285" s="22">
        <v>1481.556162109375</v>
      </c>
      <c r="E285" s="17">
        <v>101.03796047532387</v>
      </c>
      <c r="F285" s="17">
        <v>24.805606619215087</v>
      </c>
      <c r="G285" s="17">
        <v>0.62837730346949261</v>
      </c>
      <c r="H285" s="17">
        <v>8.2691138583357358</v>
      </c>
      <c r="I285" s="17">
        <v>72.413600678302132</v>
      </c>
      <c r="J285" s="17">
        <v>16.233613085066867</v>
      </c>
      <c r="K285" s="17">
        <v>-0.99999999999999967</v>
      </c>
      <c r="L285" s="17">
        <v>-0.99999999999999967</v>
      </c>
      <c r="M285" s="17">
        <v>-0.99999999999999967</v>
      </c>
      <c r="N285" s="17">
        <v>0.31437581966594469</v>
      </c>
      <c r="O285" s="17">
        <v>-0.99999999999999967</v>
      </c>
      <c r="P285" s="17">
        <v>-0.99999999999999967</v>
      </c>
      <c r="Q285" s="17">
        <v>4.4950653605295443</v>
      </c>
      <c r="R285" s="17">
        <v>-0.99999999999999967</v>
      </c>
      <c r="S285" s="17">
        <v>1.8055067122637325</v>
      </c>
      <c r="T285" s="17">
        <v>0.21902583960101943</v>
      </c>
      <c r="U285" s="17">
        <v>0.33047183388620227</v>
      </c>
      <c r="V285" s="17">
        <v>0.2653379732961309</v>
      </c>
      <c r="W285" s="17">
        <v>4.0073079971149994</v>
      </c>
      <c r="X285" s="17">
        <v>2.1681903487456036</v>
      </c>
      <c r="Y285" s="17">
        <v>0.1695679533428224</v>
      </c>
      <c r="Z285" s="17">
        <v>39.291856578753951</v>
      </c>
      <c r="AA285" s="17">
        <v>0.975995963136435</v>
      </c>
      <c r="AB285" s="17">
        <v>1.6937963628935251</v>
      </c>
      <c r="AC285" s="17">
        <v>24.65919975593841</v>
      </c>
      <c r="AD285" s="17">
        <v>1.20663789309236</v>
      </c>
      <c r="AE285" s="17">
        <v>0.96037831950497909</v>
      </c>
      <c r="AF285" s="17">
        <v>64.210062992433095</v>
      </c>
      <c r="AG285" s="17">
        <v>18.817912997000565</v>
      </c>
      <c r="AH285" s="17">
        <v>0.34311192277199709</v>
      </c>
      <c r="AI285" s="17">
        <v>0.44767521780227248</v>
      </c>
      <c r="AJ285" s="17">
        <v>0.33333333333333298</v>
      </c>
      <c r="AK285" s="17">
        <v>0.83759058169642764</v>
      </c>
      <c r="AL285" s="17">
        <v>0.89729275361603755</v>
      </c>
      <c r="AM285" s="17">
        <v>0.33333333333333298</v>
      </c>
      <c r="AN285" s="17">
        <v>0.47823065025866235</v>
      </c>
      <c r="AO285" s="17">
        <v>0.5615268656964425</v>
      </c>
      <c r="AP285" s="17">
        <v>0.33333333333333298</v>
      </c>
      <c r="AQ285" s="17">
        <v>9.1002289034986674</v>
      </c>
      <c r="AR285" s="17">
        <v>2.2444243630026963</v>
      </c>
      <c r="AS285" s="17">
        <v>6.9051006723365287</v>
      </c>
      <c r="AT285" s="17">
        <v>8.3293905018592973</v>
      </c>
      <c r="AU285" s="17">
        <v>-0.99999999999999967</v>
      </c>
      <c r="AV285" s="17">
        <v>-0.99999999999999967</v>
      </c>
      <c r="AW285" s="17">
        <v>-0.99999999999999967</v>
      </c>
      <c r="AX285" s="17">
        <v>-0.99999999999999967</v>
      </c>
      <c r="AY285" s="17">
        <v>4.0012910438299146E-2</v>
      </c>
      <c r="AZ285" s="17">
        <v>0.10704880487744786</v>
      </c>
      <c r="BA285" s="17">
        <v>0.46114343159702409</v>
      </c>
      <c r="BB285" s="17">
        <v>5.6857402222747558E-2</v>
      </c>
      <c r="BC285" s="17">
        <v>0.25394090332089447</v>
      </c>
      <c r="BD285" s="17">
        <v>2.6927059233430852</v>
      </c>
      <c r="BE285" s="17">
        <v>7.9698374239268261</v>
      </c>
      <c r="BF285" s="17">
        <v>-0.99999999999999967</v>
      </c>
      <c r="BG285" s="22">
        <v>571.90533111331581</v>
      </c>
    </row>
    <row r="286" spans="1:100" x14ac:dyDescent="0.25">
      <c r="A286">
        <v>716</v>
      </c>
      <c r="B286" t="s">
        <v>340</v>
      </c>
      <c r="C286" s="48">
        <v>3</v>
      </c>
      <c r="D286" s="22">
        <v>1497.5645916056192</v>
      </c>
      <c r="E286" s="17">
        <v>91.09633545301034</v>
      </c>
      <c r="F286" s="17">
        <v>-23.577313910281298</v>
      </c>
      <c r="G286" s="17">
        <v>0.1992840550498699</v>
      </c>
      <c r="H286" s="17">
        <v>7.6106144833539044</v>
      </c>
      <c r="I286" s="17">
        <v>58.842612260054025</v>
      </c>
      <c r="J286" s="17">
        <v>9.3817644764377821</v>
      </c>
      <c r="K286" s="17">
        <v>-0.99999999999999956</v>
      </c>
      <c r="L286" s="17">
        <v>-0.99999999999999956</v>
      </c>
      <c r="M286" s="17">
        <v>-0.99999999999999956</v>
      </c>
      <c r="N286" s="17">
        <v>0.4364071480502168</v>
      </c>
      <c r="O286" s="17">
        <v>-0.99999999999999956</v>
      </c>
      <c r="P286" s="17">
        <v>-0.99999999999999956</v>
      </c>
      <c r="Q286" s="17">
        <v>5.1781801332743811</v>
      </c>
      <c r="R286" s="17">
        <v>-0.99999999999999956</v>
      </c>
      <c r="S286" s="17">
        <v>0.86037635286531189</v>
      </c>
      <c r="T286" s="17">
        <v>0.24115308198038149</v>
      </c>
      <c r="U286" s="17">
        <v>0.35584082217444757</v>
      </c>
      <c r="V286" s="17">
        <v>-0.58348719230674162</v>
      </c>
      <c r="W286" s="17">
        <v>2.4324343500795189</v>
      </c>
      <c r="X286" s="17">
        <v>0.79479328800138571</v>
      </c>
      <c r="Y286" s="17">
        <v>0.18460596174059862</v>
      </c>
      <c r="Z286" s="17">
        <v>52.610937615827766</v>
      </c>
      <c r="AA286" s="17">
        <v>2.5013639636960847</v>
      </c>
      <c r="AB286" s="17">
        <v>1.0052835148549752</v>
      </c>
      <c r="AC286" s="17">
        <v>-3.176867953182811</v>
      </c>
      <c r="AD286" s="17">
        <v>1.4870526291632191</v>
      </c>
      <c r="AE286" s="17">
        <v>-0.34208171661868036</v>
      </c>
      <c r="AF286" s="17">
        <v>50.097271460881267</v>
      </c>
      <c r="AG286" s="17">
        <v>-24.556927057729521</v>
      </c>
      <c r="AH286" s="17">
        <v>0.52105749133251988</v>
      </c>
      <c r="AI286" s="17">
        <v>0.4124241495419948</v>
      </c>
      <c r="AJ286" s="17">
        <v>0.33333333333333298</v>
      </c>
      <c r="AK286" s="17">
        <v>0.87806737082652653</v>
      </c>
      <c r="AL286" s="17">
        <v>1.0007732081443108</v>
      </c>
      <c r="AM286" s="17">
        <v>0.33333333333333298</v>
      </c>
      <c r="AN286" s="17">
        <v>0.34038125635422184</v>
      </c>
      <c r="AO286" s="17">
        <v>0.33587080214824738</v>
      </c>
      <c r="AP286" s="17">
        <v>0.33333333333333298</v>
      </c>
      <c r="AQ286" s="17">
        <v>8.7453407991727623</v>
      </c>
      <c r="AR286" s="17">
        <v>3.3658262120160387</v>
      </c>
      <c r="AS286" s="17">
        <v>-2.7647354438435112</v>
      </c>
      <c r="AT286" s="17">
        <v>8.7806737082652671</v>
      </c>
      <c r="AU286" s="17">
        <v>-0.99999999999999956</v>
      </c>
      <c r="AV286" s="17">
        <v>-0.99999999999999956</v>
      </c>
      <c r="AW286" s="17">
        <v>-0.99999999999999956</v>
      </c>
      <c r="AX286" s="17">
        <v>-0.99999999999999956</v>
      </c>
      <c r="AY286" s="17">
        <v>-4.0694889857293311E-3</v>
      </c>
      <c r="AZ286" s="17">
        <v>-0.47682355933973924</v>
      </c>
      <c r="BA286" s="17">
        <v>0.5715445146434146</v>
      </c>
      <c r="BB286" s="17">
        <v>-0.11008145519547302</v>
      </c>
      <c r="BC286" s="17">
        <v>0.49616899125806868</v>
      </c>
      <c r="BD286" s="17">
        <v>-5.1361541765855199</v>
      </c>
      <c r="BE286" s="17">
        <v>15.261947354668784</v>
      </c>
      <c r="BF286" s="17">
        <v>-0.99999999999999956</v>
      </c>
      <c r="CU286" t="e">
        <v>#N/A</v>
      </c>
      <c r="CV286" t="e">
        <v>#N/A</v>
      </c>
    </row>
    <row r="287" spans="1:100" x14ac:dyDescent="0.25">
      <c r="A287">
        <v>743</v>
      </c>
      <c r="B287" t="s">
        <v>341</v>
      </c>
      <c r="C287" s="48">
        <v>2</v>
      </c>
      <c r="D287" s="22">
        <v>1516.9940136718749</v>
      </c>
      <c r="E287" s="17">
        <v>78.086201530195638</v>
      </c>
      <c r="F287" s="17">
        <v>-12.221172087382104</v>
      </c>
      <c r="G287" s="17">
        <v>0.37101963165175506</v>
      </c>
      <c r="H287" s="17">
        <v>5.9215629080567052</v>
      </c>
      <c r="I287" s="17">
        <v>54.390286580408485</v>
      </c>
      <c r="J287" s="17">
        <v>11.782156065474465</v>
      </c>
      <c r="K287" s="17">
        <v>-1.0000000000000002</v>
      </c>
      <c r="L287" s="17">
        <v>-1.0000000000000002</v>
      </c>
      <c r="M287" s="17">
        <v>-1.0000000000000002</v>
      </c>
      <c r="N287" s="17">
        <v>0.25024237268124871</v>
      </c>
      <c r="O287" s="17">
        <v>-1.0000000000000002</v>
      </c>
      <c r="P287" s="17">
        <v>-1.0000000000000002</v>
      </c>
      <c r="Q287" s="17">
        <v>3.8061206916755204</v>
      </c>
      <c r="R287" s="17">
        <v>-1.0000000000000002</v>
      </c>
      <c r="S287" s="17">
        <v>0.90698247927845399</v>
      </c>
      <c r="T287" s="17">
        <v>0.11817223360955514</v>
      </c>
      <c r="U287" s="17">
        <v>2.8259679129028381E-2</v>
      </c>
      <c r="V287" s="17">
        <v>-0.13065766405199347</v>
      </c>
      <c r="W287" s="17">
        <v>2.000684693340931</v>
      </c>
      <c r="X287" s="17">
        <v>-0.30415344126084232</v>
      </c>
      <c r="Y287" s="17">
        <v>7.8830866930350588E-2</v>
      </c>
      <c r="Z287" s="17">
        <v>30.960809150025803</v>
      </c>
      <c r="AA287" s="17">
        <v>0.36242393092541902</v>
      </c>
      <c r="AB287" s="17">
        <v>0.80938651138319329</v>
      </c>
      <c r="AC287" s="17">
        <v>14.505258962174032</v>
      </c>
      <c r="AD287" s="17">
        <v>0.43161911980030243</v>
      </c>
      <c r="AE287" s="17">
        <v>0.31134091303969263</v>
      </c>
      <c r="AF287" s="17">
        <v>47.765155048623065</v>
      </c>
      <c r="AG287" s="17">
        <v>-9.2790443272918584</v>
      </c>
      <c r="AH287" s="17">
        <v>0.14872334560805159</v>
      </c>
      <c r="AI287" s="17">
        <v>0.21768919672922565</v>
      </c>
      <c r="AJ287" s="17">
        <v>0.33333333333333298</v>
      </c>
      <c r="AK287" s="17">
        <v>0.57811098761003787</v>
      </c>
      <c r="AL287" s="17">
        <v>0.67066100685402041</v>
      </c>
      <c r="AM287" s="17">
        <v>0.33333333333333298</v>
      </c>
      <c r="AN287" s="17">
        <v>0.24431120086314617</v>
      </c>
      <c r="AO287" s="17">
        <v>0.30591575952021177</v>
      </c>
      <c r="AP287" s="17">
        <v>0.33333333333333298</v>
      </c>
      <c r="AQ287" s="17">
        <v>6.183983096793142</v>
      </c>
      <c r="AR287" s="17">
        <v>2.2444243630026963</v>
      </c>
      <c r="AS287" s="17">
        <v>3.1928932850829517</v>
      </c>
      <c r="AT287" s="17">
        <v>5.732182447252292</v>
      </c>
      <c r="AU287" s="17">
        <v>-1.0000000000000002</v>
      </c>
      <c r="AV287" s="17">
        <v>-1.0000000000000002</v>
      </c>
      <c r="AW287" s="17">
        <v>-1.0000000000000002</v>
      </c>
      <c r="AX287" s="17">
        <v>-1.0000000000000002</v>
      </c>
      <c r="AY287" s="17">
        <v>9.1959402582178842E-4</v>
      </c>
      <c r="AZ287" s="17">
        <v>0.37665808989576655</v>
      </c>
      <c r="BA287" s="17">
        <v>0.20195801376970413</v>
      </c>
      <c r="BB287" s="17">
        <v>0.2070041644684994</v>
      </c>
      <c r="BC287" s="17">
        <v>0.11022400505274901</v>
      </c>
      <c r="BD287" s="17">
        <v>6.6962887619053548</v>
      </c>
      <c r="BE287" s="17">
        <v>4.1020980887532641</v>
      </c>
      <c r="BF287" s="17">
        <v>-1.0000000000000002</v>
      </c>
      <c r="BG287" s="22">
        <v>112.74168752792957</v>
      </c>
    </row>
    <row r="288" spans="1:100" x14ac:dyDescent="0.25">
      <c r="A288">
        <v>744</v>
      </c>
      <c r="B288" t="s">
        <v>342</v>
      </c>
      <c r="C288" s="48">
        <v>2</v>
      </c>
      <c r="D288" s="22">
        <v>1626.7471484375001</v>
      </c>
      <c r="E288" s="17">
        <v>149.71741509076844</v>
      </c>
      <c r="F288" s="17">
        <v>103.33742624633331</v>
      </c>
      <c r="G288" s="17">
        <v>1.1742191770766242</v>
      </c>
      <c r="H288" s="17">
        <v>13.248144015229592</v>
      </c>
      <c r="I288" s="17">
        <v>110.64008705548443</v>
      </c>
      <c r="J288" s="17">
        <v>25.674915622092961</v>
      </c>
      <c r="K288" s="17">
        <v>-0.99999999999999845</v>
      </c>
      <c r="L288" s="17">
        <v>-0.99999999999999845</v>
      </c>
      <c r="M288" s="17">
        <v>-0.99999999999999845</v>
      </c>
      <c r="N288" s="17">
        <v>0.45039943464409876</v>
      </c>
      <c r="O288" s="17">
        <v>-0.99999999999999845</v>
      </c>
      <c r="P288" s="17">
        <v>-0.99999999999999845</v>
      </c>
      <c r="Q288" s="17">
        <v>5.9562801990180185</v>
      </c>
      <c r="R288" s="17">
        <v>-0.99999999999999845</v>
      </c>
      <c r="S288" s="17">
        <v>3.7112286103132162</v>
      </c>
      <c r="T288" s="17">
        <v>0.43293095020290251</v>
      </c>
      <c r="U288" s="17">
        <v>0.97144766963408702</v>
      </c>
      <c r="V288" s="17">
        <v>1.1052235656068585</v>
      </c>
      <c r="W288" s="17">
        <v>8.2632488284863221</v>
      </c>
      <c r="X288" s="17">
        <v>7.4118994521361792</v>
      </c>
      <c r="Y288" s="17">
        <v>0.36201646635280937</v>
      </c>
      <c r="Z288" s="17">
        <v>56.961563121745108</v>
      </c>
      <c r="AA288" s="17">
        <v>2.2773494657908424</v>
      </c>
      <c r="AB288" s="17">
        <v>3.5695824118397939</v>
      </c>
      <c r="AC288" s="17">
        <v>46.195165745285053</v>
      </c>
      <c r="AD288" s="17">
        <v>2.8504113089244534</v>
      </c>
      <c r="AE288" s="17">
        <v>2.3369519863549923</v>
      </c>
      <c r="AF288" s="17">
        <v>99.088834236925692</v>
      </c>
      <c r="AG288" s="17">
        <v>78.410058512727801</v>
      </c>
      <c r="AH288" s="17">
        <v>0.75539971049389176</v>
      </c>
      <c r="AI288" s="17">
        <v>0.93546328240236942</v>
      </c>
      <c r="AJ288" s="17">
        <v>0.33333333333333298</v>
      </c>
      <c r="AK288" s="17">
        <v>1.3879329390800446</v>
      </c>
      <c r="AL288" s="17">
        <v>1.3779665815913122</v>
      </c>
      <c r="AM288" s="17">
        <v>0.33333333333333298</v>
      </c>
      <c r="AN288" s="17">
        <v>0.97436130620282668</v>
      </c>
      <c r="AO288" s="17">
        <v>1.1036643668813169</v>
      </c>
      <c r="AP288" s="17">
        <v>0.33333333333333298</v>
      </c>
      <c r="AQ288" s="17">
        <v>15.285430470594029</v>
      </c>
      <c r="AR288" s="17">
        <v>2.2444243630026963</v>
      </c>
      <c r="AS288" s="17">
        <v>14.778494230667091</v>
      </c>
      <c r="AT288" s="17">
        <v>13.837930040086938</v>
      </c>
      <c r="AU288" s="17">
        <v>-0.99999999999999845</v>
      </c>
      <c r="AV288" s="17">
        <v>-0.99999999999999845</v>
      </c>
      <c r="AW288" s="17">
        <v>-0.99999999999999845</v>
      </c>
      <c r="AX288" s="17">
        <v>-0.99999999999999845</v>
      </c>
      <c r="AY288" s="17">
        <v>0.12292774614296514</v>
      </c>
      <c r="AZ288" s="17">
        <v>-0.46477808583401597</v>
      </c>
      <c r="BA288" s="17">
        <v>1.01086185685036</v>
      </c>
      <c r="BB288" s="17">
        <v>-0.26159585950207781</v>
      </c>
      <c r="BC288" s="17">
        <v>0.55875676703933252</v>
      </c>
      <c r="BD288" s="17">
        <v>-5.7986794016292649</v>
      </c>
      <c r="BE288" s="17">
        <v>16.173105935114965</v>
      </c>
      <c r="BF288" s="17">
        <v>-0.99999999999999845</v>
      </c>
      <c r="BG288" s="22">
        <v>1117.4254069524213</v>
      </c>
    </row>
    <row r="289" spans="1:100" x14ac:dyDescent="0.25">
      <c r="A289">
        <v>746</v>
      </c>
      <c r="B289" t="s">
        <v>343</v>
      </c>
      <c r="C289" s="48">
        <v>2</v>
      </c>
      <c r="D289" s="22">
        <v>1491.3351464843749</v>
      </c>
      <c r="E289" s="17">
        <v>79.190591314550431</v>
      </c>
      <c r="F289" s="17">
        <v>-10.439522312787751</v>
      </c>
      <c r="G289" s="17">
        <v>0.38340313499720008</v>
      </c>
      <c r="H289" s="17">
        <v>6.0345220626878957</v>
      </c>
      <c r="I289" s="17">
        <v>55.257530089610491</v>
      </c>
      <c r="J289" s="17">
        <v>11.996350701697578</v>
      </c>
      <c r="K289" s="17">
        <v>-1.0000000000000002</v>
      </c>
      <c r="L289" s="17">
        <v>-1.0000000000000002</v>
      </c>
      <c r="M289" s="17">
        <v>-1.0000000000000002</v>
      </c>
      <c r="N289" s="17">
        <v>0.25332833763298468</v>
      </c>
      <c r="O289" s="17">
        <v>-1.0000000000000002</v>
      </c>
      <c r="P289" s="17">
        <v>-1.0000000000000002</v>
      </c>
      <c r="Q289" s="17">
        <v>3.839271242624017</v>
      </c>
      <c r="R289" s="17">
        <v>-1.0000000000000002</v>
      </c>
      <c r="S289" s="17">
        <v>0.95021755273302266</v>
      </c>
      <c r="T289" s="17">
        <v>0.12302509444861336</v>
      </c>
      <c r="U289" s="17">
        <v>4.2801484714369731E-2</v>
      </c>
      <c r="V289" s="17">
        <v>-0.11160319691586298</v>
      </c>
      <c r="W289" s="17">
        <v>2.0972391353353097</v>
      </c>
      <c r="X289" s="17">
        <v>-0.18518952082128459</v>
      </c>
      <c r="Y289" s="17">
        <v>8.3196942381719111E-2</v>
      </c>
      <c r="Z289" s="17">
        <v>31.361681418476302</v>
      </c>
      <c r="AA289" s="17">
        <v>0.39194771104003601</v>
      </c>
      <c r="AB289" s="17">
        <v>0.85194243084565668</v>
      </c>
      <c r="AC289" s="17">
        <v>14.993844979062168</v>
      </c>
      <c r="AD289" s="17">
        <v>0.46891137343337808</v>
      </c>
      <c r="AE289" s="17">
        <v>0.34257121147032954</v>
      </c>
      <c r="AF289" s="17">
        <v>48.556449013552665</v>
      </c>
      <c r="AG289" s="17">
        <v>-7.9270785492185523</v>
      </c>
      <c r="AH289" s="17">
        <v>0.15807691015743416</v>
      </c>
      <c r="AI289" s="17">
        <v>0.22875563450528957</v>
      </c>
      <c r="AJ289" s="17">
        <v>0.33333333333333298</v>
      </c>
      <c r="AK289" s="17">
        <v>0.590596593338237</v>
      </c>
      <c r="AL289" s="17">
        <v>0.68156604409028776</v>
      </c>
      <c r="AM289" s="17">
        <v>0.33333333333333298</v>
      </c>
      <c r="AN289" s="17">
        <v>0.25556690683722544</v>
      </c>
      <c r="AO289" s="17">
        <v>0.318215221844801</v>
      </c>
      <c r="AP289" s="17">
        <v>0.33333333333333298</v>
      </c>
      <c r="AQ289" s="17">
        <v>6.3243066373676529</v>
      </c>
      <c r="AR289" s="17">
        <v>2.2444243630026963</v>
      </c>
      <c r="AS289" s="17">
        <v>3.3715168025959512</v>
      </c>
      <c r="AT289" s="17">
        <v>5.8571545703130736</v>
      </c>
      <c r="AU289" s="17">
        <v>-1.0000000000000002</v>
      </c>
      <c r="AV289" s="17">
        <v>-1.0000000000000002</v>
      </c>
      <c r="AW289" s="17">
        <v>-1.0000000000000002</v>
      </c>
      <c r="AX289" s="17">
        <v>-1.0000000000000002</v>
      </c>
      <c r="AY289" s="17">
        <v>2.8006811959035358E-3</v>
      </c>
      <c r="AZ289" s="17">
        <v>0.36368506500241154</v>
      </c>
      <c r="BA289" s="17">
        <v>0.21442946436251281</v>
      </c>
      <c r="BB289" s="17">
        <v>0.19977942187798201</v>
      </c>
      <c r="BC289" s="17">
        <v>0.11713935627554439</v>
      </c>
      <c r="BD289" s="17">
        <v>6.5036448779094895</v>
      </c>
      <c r="BE289" s="17">
        <v>4.2882054725282917</v>
      </c>
      <c r="BF289" s="17">
        <v>-1.0000000000000002</v>
      </c>
      <c r="BG289" s="22">
        <v>394.21692771831175</v>
      </c>
    </row>
    <row r="290" spans="1:100" x14ac:dyDescent="0.25">
      <c r="A290">
        <v>747</v>
      </c>
      <c r="B290" t="s">
        <v>344</v>
      </c>
      <c r="C290" s="48">
        <v>2</v>
      </c>
      <c r="D290" s="22">
        <v>1534.6288085937499</v>
      </c>
      <c r="E290" s="17">
        <v>125.31941813830956</v>
      </c>
      <c r="F290" s="17">
        <v>63.97751330011095</v>
      </c>
      <c r="G290" s="17">
        <v>0.90064486376527486</v>
      </c>
      <c r="H290" s="17">
        <v>10.752669003158367</v>
      </c>
      <c r="I290" s="17">
        <v>91.481086497622755</v>
      </c>
      <c r="J290" s="17">
        <v>20.942963048973503</v>
      </c>
      <c r="K290" s="17">
        <v>-0.999999999999999</v>
      </c>
      <c r="L290" s="17">
        <v>-0.999999999999999</v>
      </c>
      <c r="M290" s="17">
        <v>-0.999999999999999</v>
      </c>
      <c r="N290" s="17">
        <v>0.38222480594465325</v>
      </c>
      <c r="O290" s="17">
        <v>-0.999999999999999</v>
      </c>
      <c r="P290" s="17">
        <v>-0.999999999999999</v>
      </c>
      <c r="Q290" s="17">
        <v>5.2239236954794901</v>
      </c>
      <c r="R290" s="17">
        <v>-0.999999999999999</v>
      </c>
      <c r="S290" s="17">
        <v>2.7560864989615066</v>
      </c>
      <c r="T290" s="17">
        <v>0.32572234900127095</v>
      </c>
      <c r="U290" s="17">
        <v>0.65019249923998346</v>
      </c>
      <c r="V290" s="17">
        <v>0.68427542057341173</v>
      </c>
      <c r="W290" s="17">
        <v>6.1301840221131929</v>
      </c>
      <c r="X290" s="17">
        <v>4.7837681442822539</v>
      </c>
      <c r="Y290" s="17">
        <v>0.26556184764323154</v>
      </c>
      <c r="Z290" s="17">
        <v>48.105559088989082</v>
      </c>
      <c r="AA290" s="17">
        <v>1.6251149852968798</v>
      </c>
      <c r="AB290" s="17">
        <v>2.6294440584586551</v>
      </c>
      <c r="AC290" s="17">
        <v>35.401404049983881</v>
      </c>
      <c r="AD290" s="17">
        <v>2.0265569928311038</v>
      </c>
      <c r="AE290" s="17">
        <v>1.6470173847050795</v>
      </c>
      <c r="AF290" s="17">
        <v>81.607698483637037</v>
      </c>
      <c r="AG290" s="17">
        <v>48.542653543447202</v>
      </c>
      <c r="AH290" s="17">
        <v>0.54876230529208048</v>
      </c>
      <c r="AI290" s="17">
        <v>0.69098536440648617</v>
      </c>
      <c r="AJ290" s="17">
        <v>0.33333333333333298</v>
      </c>
      <c r="AK290" s="17">
        <v>1.1121029967701643</v>
      </c>
      <c r="AL290" s="17">
        <v>1.1370542976984128</v>
      </c>
      <c r="AM290" s="17">
        <v>0.33333333333333298</v>
      </c>
      <c r="AN290" s="17">
        <v>0.72570210639522015</v>
      </c>
      <c r="AO290" s="17">
        <v>0.8319466739405732</v>
      </c>
      <c r="AP290" s="17">
        <v>0.33333333333333298</v>
      </c>
      <c r="AQ290" s="17">
        <v>12.185425957879989</v>
      </c>
      <c r="AR290" s="17">
        <v>2.2444243630026963</v>
      </c>
      <c r="AS290" s="17">
        <v>10.832372944815376</v>
      </c>
      <c r="AT290" s="17">
        <v>11.077066510947546</v>
      </c>
      <c r="AU290" s="17">
        <v>-0.999999999999999</v>
      </c>
      <c r="AV290" s="17">
        <v>-0.999999999999999</v>
      </c>
      <c r="AW290" s="17">
        <v>-0.999999999999999</v>
      </c>
      <c r="AX290" s="17">
        <v>-0.999999999999999</v>
      </c>
      <c r="AY290" s="17">
        <v>8.1371078657330578E-2</v>
      </c>
      <c r="AZ290" s="17">
        <v>-0.1781801597248367</v>
      </c>
      <c r="BA290" s="17">
        <v>0.73534462745670659</v>
      </c>
      <c r="BB290" s="17">
        <v>-0.10198803787710414</v>
      </c>
      <c r="BC290" s="17">
        <v>0.40598396847753304</v>
      </c>
      <c r="BD290" s="17">
        <v>-1.5428224920265929</v>
      </c>
      <c r="BE290" s="17">
        <v>12.061652310228411</v>
      </c>
      <c r="BF290" s="17">
        <v>-0.999999999999999</v>
      </c>
      <c r="BG290" s="22">
        <v>735.77472618716865</v>
      </c>
    </row>
    <row r="291" spans="1:100" x14ac:dyDescent="0.25">
      <c r="A291">
        <v>751</v>
      </c>
      <c r="B291" t="s">
        <v>345</v>
      </c>
      <c r="C291" s="48">
        <v>2</v>
      </c>
      <c r="D291" s="22">
        <v>1541.9737500000001</v>
      </c>
      <c r="E291" s="17">
        <v>118.68932838389699</v>
      </c>
      <c r="F291" s="17">
        <v>53.281563297829337</v>
      </c>
      <c r="G291" s="17">
        <v>0.8263017832537729</v>
      </c>
      <c r="H291" s="17">
        <v>10.07453041079091</v>
      </c>
      <c r="I291" s="17">
        <v>86.274679858955594</v>
      </c>
      <c r="J291" s="17">
        <v>19.657067721806342</v>
      </c>
      <c r="K291" s="17">
        <v>-0.99999999999999922</v>
      </c>
      <c r="L291" s="17">
        <v>-0.99999999999999922</v>
      </c>
      <c r="M291" s="17">
        <v>-0.99999999999999922</v>
      </c>
      <c r="N291" s="17">
        <v>0.36369853478674491</v>
      </c>
      <c r="O291" s="17">
        <v>-0.99999999999999922</v>
      </c>
      <c r="P291" s="17">
        <v>-0.99999999999999922</v>
      </c>
      <c r="Q291" s="17">
        <v>5.0249077942909768</v>
      </c>
      <c r="R291" s="17">
        <v>-0.99999999999999922</v>
      </c>
      <c r="S291" s="17">
        <v>2.4965292107619632</v>
      </c>
      <c r="T291" s="17">
        <v>0.29658870127613646</v>
      </c>
      <c r="U291" s="17">
        <v>0.56289227463825253</v>
      </c>
      <c r="V291" s="17">
        <v>0.56988389945946416</v>
      </c>
      <c r="W291" s="17">
        <v>5.5505294240004899</v>
      </c>
      <c r="X291" s="17">
        <v>4.0695805619407004</v>
      </c>
      <c r="Y291" s="17">
        <v>0.2393505656056833</v>
      </c>
      <c r="Z291" s="17">
        <v>45.698963919843678</v>
      </c>
      <c r="AA291" s="17">
        <v>1.4478720274006252</v>
      </c>
      <c r="AB291" s="17">
        <v>2.3739640009511307</v>
      </c>
      <c r="AC291" s="17">
        <v>32.468228471388898</v>
      </c>
      <c r="AD291" s="17">
        <v>1.80267680828552</v>
      </c>
      <c r="AE291" s="17">
        <v>1.4595295207411982</v>
      </c>
      <c r="AF291" s="17">
        <v>76.857247072432415</v>
      </c>
      <c r="AG291" s="17">
        <v>40.426266937465549</v>
      </c>
      <c r="AH291" s="17">
        <v>0.4926091487121978</v>
      </c>
      <c r="AI291" s="17">
        <v>0.62454915071062123</v>
      </c>
      <c r="AJ291" s="17">
        <v>0.33333333333333298</v>
      </c>
      <c r="AK291" s="17">
        <v>1.037146955172469</v>
      </c>
      <c r="AL291" s="17">
        <v>1.0715870354365629</v>
      </c>
      <c r="AM291" s="17">
        <v>0.33333333333333298</v>
      </c>
      <c r="AN291" s="17">
        <v>0.65812964066381974</v>
      </c>
      <c r="AO291" s="17">
        <v>0.75810812499864944</v>
      </c>
      <c r="AP291" s="17">
        <v>0.33333333333333298</v>
      </c>
      <c r="AQ291" s="17">
        <v>11.343008107003643</v>
      </c>
      <c r="AR291" s="17">
        <v>2.2444243630026963</v>
      </c>
      <c r="AS291" s="17">
        <v>9.7600251468393591</v>
      </c>
      <c r="AT291" s="17">
        <v>10.326809306081651</v>
      </c>
      <c r="AU291" s="17">
        <v>-0.99999999999999922</v>
      </c>
      <c r="AV291" s="17">
        <v>-0.99999999999999922</v>
      </c>
      <c r="AW291" s="17">
        <v>-0.99999999999999922</v>
      </c>
      <c r="AX291" s="17">
        <v>-0.99999999999999922</v>
      </c>
      <c r="AY291" s="17">
        <v>7.0078166544056963E-2</v>
      </c>
      <c r="AZ291" s="17">
        <v>-0.10029794762213967</v>
      </c>
      <c r="BA291" s="17">
        <v>0.66047356474912244</v>
      </c>
      <c r="BB291" s="17">
        <v>-5.8615043571799225E-2</v>
      </c>
      <c r="BC291" s="17">
        <v>0.36446837322308578</v>
      </c>
      <c r="BD291" s="17">
        <v>-0.3863048751261271</v>
      </c>
      <c r="BE291" s="17">
        <v>10.944375895807205</v>
      </c>
      <c r="BF291" s="17">
        <v>-0.99999999999999922</v>
      </c>
      <c r="BG291" s="22">
        <v>364.81476621811936</v>
      </c>
    </row>
    <row r="292" spans="1:100" x14ac:dyDescent="0.25">
      <c r="A292">
        <v>753</v>
      </c>
      <c r="B292" t="s">
        <v>346</v>
      </c>
      <c r="C292" s="48">
        <v>3</v>
      </c>
      <c r="D292" s="22">
        <v>1548.5454358791067</v>
      </c>
      <c r="E292" s="17">
        <v>78.033668428260725</v>
      </c>
      <c r="F292" s="17">
        <v>25.940483010718115</v>
      </c>
      <c r="G292" s="17">
        <v>0.61173088291861022</v>
      </c>
      <c r="H292" s="17">
        <v>3.5057306825790588</v>
      </c>
      <c r="I292" s="17">
        <v>67.235048877413988</v>
      </c>
      <c r="J292" s="17">
        <v>15.88068634935509</v>
      </c>
      <c r="K292" s="17">
        <v>-1.0000000000000018</v>
      </c>
      <c r="L292" s="17">
        <v>-1.0000000000000018</v>
      </c>
      <c r="M292" s="17">
        <v>-1.0000000000000018</v>
      </c>
      <c r="N292" s="17">
        <v>0.20866751964997546</v>
      </c>
      <c r="O292" s="17">
        <v>-1.0000000000000018</v>
      </c>
      <c r="P292" s="17">
        <v>-1.0000000000000018</v>
      </c>
      <c r="Q292" s="17">
        <v>3.464660243122617</v>
      </c>
      <c r="R292" s="17">
        <v>-1.0000000000000018</v>
      </c>
      <c r="S292" s="17">
        <v>0.12768374275269376</v>
      </c>
      <c r="T292" s="17">
        <v>6.374314359461794E-2</v>
      </c>
      <c r="U292" s="17">
        <v>-0.10714852302447246</v>
      </c>
      <c r="V292" s="17">
        <v>-0.28629520177959955</v>
      </c>
      <c r="W292" s="17">
        <v>4.1070439456442565E-2</v>
      </c>
      <c r="X292" s="17">
        <v>1.3372700038791923</v>
      </c>
      <c r="Y292" s="17">
        <v>0.19420354686563093</v>
      </c>
      <c r="Z292" s="17">
        <v>15.571213344181221</v>
      </c>
      <c r="AA292" s="17">
        <v>-0.11673197317679303</v>
      </c>
      <c r="AB292" s="17">
        <v>0.81779580082172831</v>
      </c>
      <c r="AC292" s="17">
        <v>41.14583781990514</v>
      </c>
      <c r="AD292" s="17">
        <v>-1.05225571284292</v>
      </c>
      <c r="AE292" s="17">
        <v>1.4415822560817879</v>
      </c>
      <c r="AF292" s="17">
        <v>58.976429220989871</v>
      </c>
      <c r="AG292" s="17">
        <v>28.322668616096351</v>
      </c>
      <c r="AH292" s="17">
        <v>-0.19381344343447215</v>
      </c>
      <c r="AI292" s="17">
        <v>-0.18072612097037055</v>
      </c>
      <c r="AJ292" s="17">
        <v>0.33333333333333298</v>
      </c>
      <c r="AK292" s="17">
        <v>1.1635919707423148</v>
      </c>
      <c r="AL292" s="17">
        <v>1.1356393496582242</v>
      </c>
      <c r="AM292" s="17">
        <v>0.33333333333333298</v>
      </c>
      <c r="AN292" s="17">
        <v>0.74629519147904644</v>
      </c>
      <c r="AO292" s="17">
        <v>0.6968107025969682</v>
      </c>
      <c r="AP292" s="17">
        <v>0.33333333333333298</v>
      </c>
      <c r="AQ292" s="17">
        <v>8.2586196564241128</v>
      </c>
      <c r="AR292" s="17">
        <v>2.6425401474784334</v>
      </c>
      <c r="AS292" s="17">
        <v>1.6022264944535087</v>
      </c>
      <c r="AT292" s="17">
        <v>11.63591970742314</v>
      </c>
      <c r="AU292" s="17">
        <v>-1.0000000000000018</v>
      </c>
      <c r="AV292" s="17">
        <v>-1.0000000000000018</v>
      </c>
      <c r="AW292" s="17">
        <v>-1.0000000000000018</v>
      </c>
      <c r="AX292" s="17">
        <v>-1.0000000000000018</v>
      </c>
      <c r="AY292" s="17">
        <v>-1.6523779049158339E-2</v>
      </c>
      <c r="AZ292" s="17">
        <v>-0.1482749129689846</v>
      </c>
      <c r="BA292" s="17">
        <v>0.11006126019030679</v>
      </c>
      <c r="BB292" s="17">
        <v>0.21886429233598886</v>
      </c>
      <c r="BC292" s="17">
        <v>-0.36552415128155458</v>
      </c>
      <c r="BD292" s="17">
        <v>4.7302327435547955</v>
      </c>
      <c r="BE292" s="17">
        <v>-8.5877974810873301</v>
      </c>
      <c r="BF292" s="17">
        <v>-1.0000000000000018</v>
      </c>
      <c r="CU292" t="e">
        <v>#N/A</v>
      </c>
      <c r="CV292" t="e">
        <v>#N/A</v>
      </c>
    </row>
    <row r="293" spans="1:100" x14ac:dyDescent="0.25">
      <c r="A293">
        <v>766</v>
      </c>
      <c r="B293" t="s">
        <v>347</v>
      </c>
      <c r="C293" s="48">
        <v>2</v>
      </c>
      <c r="D293" s="22">
        <v>1491.2496777343749</v>
      </c>
      <c r="E293" s="17">
        <v>99.961463351229767</v>
      </c>
      <c r="F293" s="17">
        <v>23.068954500856158</v>
      </c>
      <c r="G293" s="17">
        <v>0.61630656003594186</v>
      </c>
      <c r="H293" s="17">
        <v>8.1590076197384462</v>
      </c>
      <c r="I293" s="17">
        <v>71.568260421835845</v>
      </c>
      <c r="J293" s="17">
        <v>16.024828185788511</v>
      </c>
      <c r="K293" s="17">
        <v>-0.99999999999999967</v>
      </c>
      <c r="L293" s="17">
        <v>-0.99999999999999967</v>
      </c>
      <c r="M293" s="17">
        <v>-0.99999999999999967</v>
      </c>
      <c r="N293" s="17">
        <v>0.31136779438115836</v>
      </c>
      <c r="O293" s="17">
        <v>-0.99999999999999967</v>
      </c>
      <c r="P293" s="17">
        <v>-0.99999999999999967</v>
      </c>
      <c r="Q293" s="17">
        <v>4.4627520656550903</v>
      </c>
      <c r="R293" s="17">
        <v>-0.99999999999999967</v>
      </c>
      <c r="S293" s="17">
        <v>1.7633635913356165</v>
      </c>
      <c r="T293" s="17">
        <v>0.21429554345840612</v>
      </c>
      <c r="U293" s="17">
        <v>0.31629729866909062</v>
      </c>
      <c r="V293" s="17">
        <v>0.24676474909234719</v>
      </c>
      <c r="W293" s="17">
        <v>3.9131921508821561</v>
      </c>
      <c r="X293" s="17">
        <v>2.0522310017484195</v>
      </c>
      <c r="Y293" s="17">
        <v>0.16531214825157747</v>
      </c>
      <c r="Z293" s="17">
        <v>38.901108809959482</v>
      </c>
      <c r="AA293" s="17">
        <v>0.94721784074159654</v>
      </c>
      <c r="AB293" s="17">
        <v>1.6523152431262993</v>
      </c>
      <c r="AC293" s="17">
        <v>24.182953552375466</v>
      </c>
      <c r="AD293" s="17">
        <v>1.1702874990958716</v>
      </c>
      <c r="AE293" s="17">
        <v>0.92993677891718574</v>
      </c>
      <c r="AF293" s="17">
        <v>63.438754085354262</v>
      </c>
      <c r="AG293" s="17">
        <v>17.500092701497007</v>
      </c>
      <c r="AH293" s="17">
        <v>0.33399459347388027</v>
      </c>
      <c r="AI293" s="17">
        <v>0.43688827590126711</v>
      </c>
      <c r="AJ293" s="17">
        <v>0.33333333333333298</v>
      </c>
      <c r="AK293" s="17">
        <v>0.82542031459564003</v>
      </c>
      <c r="AL293" s="17">
        <v>0.88666313589475532</v>
      </c>
      <c r="AM293" s="17">
        <v>0.33333333333333298</v>
      </c>
      <c r="AN293" s="17">
        <v>0.46725922035013245</v>
      </c>
      <c r="AO293" s="17">
        <v>0.54953804072912427</v>
      </c>
      <c r="AP293" s="17">
        <v>0.33333333333333298</v>
      </c>
      <c r="AQ293" s="17">
        <v>8.9634493986434922</v>
      </c>
      <c r="AR293" s="17">
        <v>2.2444243630026963</v>
      </c>
      <c r="AS293" s="17">
        <v>6.730988501414326</v>
      </c>
      <c r="AT293" s="17">
        <v>8.207574696450104</v>
      </c>
      <c r="AU293" s="17">
        <v>-0.99999999999999967</v>
      </c>
      <c r="AV293" s="17">
        <v>-0.99999999999999967</v>
      </c>
      <c r="AW293" s="17">
        <v>-0.99999999999999967</v>
      </c>
      <c r="AX293" s="17">
        <v>-0.99999999999999967</v>
      </c>
      <c r="AY293" s="17">
        <v>3.8179332332588634E-2</v>
      </c>
      <c r="AZ293" s="17">
        <v>0.11969418080027625</v>
      </c>
      <c r="BA293" s="17">
        <v>0.44898696212706823</v>
      </c>
      <c r="BB293" s="17">
        <v>6.3899675459235195E-2</v>
      </c>
      <c r="BC293" s="17">
        <v>0.24720020740999468</v>
      </c>
      <c r="BD293" s="17">
        <v>2.880484359936486</v>
      </c>
      <c r="BE293" s="17">
        <v>7.7884304005690925</v>
      </c>
      <c r="BF293" s="17">
        <v>-0.99999999999999967</v>
      </c>
      <c r="BG293" s="22">
        <v>154.12166403065297</v>
      </c>
    </row>
    <row r="294" spans="1:100" x14ac:dyDescent="0.25">
      <c r="A294">
        <v>771</v>
      </c>
      <c r="B294" t="s">
        <v>348</v>
      </c>
      <c r="C294" s="48">
        <v>2</v>
      </c>
      <c r="D294" s="22">
        <v>1447.3456640625</v>
      </c>
      <c r="E294" s="17">
        <v>54.737158639735938</v>
      </c>
      <c r="F294" s="17">
        <v>-49.888866584470144</v>
      </c>
      <c r="G294" s="17">
        <v>0.10920722190018367</v>
      </c>
      <c r="H294" s="17">
        <v>3.5333769761353877</v>
      </c>
      <c r="I294" s="17">
        <v>36.054997555021117</v>
      </c>
      <c r="J294" s="17">
        <v>7.2536464586949476</v>
      </c>
      <c r="K294" s="17">
        <v>-1.0000000000000007</v>
      </c>
      <c r="L294" s="17">
        <v>-1.0000000000000007</v>
      </c>
      <c r="M294" s="17">
        <v>-1.0000000000000007</v>
      </c>
      <c r="N294" s="17">
        <v>0.18499880647184758</v>
      </c>
      <c r="O294" s="17">
        <v>-1.0000000000000007</v>
      </c>
      <c r="P294" s="17">
        <v>-1.0000000000000007</v>
      </c>
      <c r="Q294" s="17">
        <v>3.1052507208517532</v>
      </c>
      <c r="R294" s="17">
        <v>-1.0000000000000007</v>
      </c>
      <c r="S294" s="17">
        <v>-7.0947774689573695E-3</v>
      </c>
      <c r="T294" s="17">
        <v>1.5572900042919557E-2</v>
      </c>
      <c r="U294" s="17">
        <v>-0.27918362316050227</v>
      </c>
      <c r="V294" s="17">
        <v>-0.53350779606067233</v>
      </c>
      <c r="W294" s="17">
        <v>-4.0672297939325919E-2</v>
      </c>
      <c r="X294" s="17">
        <v>-2.8192923171453579</v>
      </c>
      <c r="Y294" s="17">
        <v>-1.3476834952770439E-2</v>
      </c>
      <c r="Z294" s="17">
        <v>22.485555283824095</v>
      </c>
      <c r="AA294" s="17">
        <v>-0.26176873904519593</v>
      </c>
      <c r="AB294" s="17">
        <v>-9.0332050711720013E-2</v>
      </c>
      <c r="AC294" s="17">
        <v>4.1755583205978564</v>
      </c>
      <c r="AD294" s="17">
        <v>-0.35681485694938742</v>
      </c>
      <c r="AE294" s="17">
        <v>-0.34893101981307872</v>
      </c>
      <c r="AF294" s="17">
        <v>31.035593631231812</v>
      </c>
      <c r="AG294" s="17">
        <v>-37.862346514489623</v>
      </c>
      <c r="AH294" s="17">
        <v>-4.9030004645733927E-2</v>
      </c>
      <c r="AI294" s="17">
        <v>-1.6277772123964251E-2</v>
      </c>
      <c r="AJ294" s="17">
        <v>0.33333333333333298</v>
      </c>
      <c r="AK294" s="17">
        <v>0.31413992613249492</v>
      </c>
      <c r="AL294" s="17">
        <v>0.44010637319230062</v>
      </c>
      <c r="AM294" s="17">
        <v>0.33333333333333298</v>
      </c>
      <c r="AN294" s="17">
        <v>6.3427179287281477E-3</v>
      </c>
      <c r="AO294" s="17">
        <v>4.588014762417908E-2</v>
      </c>
      <c r="AP294" s="17">
        <v>0.33333333333333298</v>
      </c>
      <c r="AQ294" s="17">
        <v>3.2172584730865226</v>
      </c>
      <c r="AR294" s="17">
        <v>2.2444243630026963</v>
      </c>
      <c r="AS294" s="17">
        <v>-0.58357063258394071</v>
      </c>
      <c r="AT294" s="17">
        <v>3.0900179662011178</v>
      </c>
      <c r="AU294" s="17">
        <v>-1.0000000000000007</v>
      </c>
      <c r="AV294" s="17">
        <v>-1.0000000000000007</v>
      </c>
      <c r="AW294" s="17">
        <v>-1.0000000000000007</v>
      </c>
      <c r="AX294" s="17">
        <v>-1.0000000000000007</v>
      </c>
      <c r="AY294" s="17">
        <v>-3.8850408954232876E-2</v>
      </c>
      <c r="AZ294" s="17">
        <v>0.65093418239956602</v>
      </c>
      <c r="BA294" s="17">
        <v>-6.1713779398738899E-2</v>
      </c>
      <c r="BB294" s="17">
        <v>0.35974989519533146</v>
      </c>
      <c r="BC294" s="17">
        <v>-3.5980563833202805E-2</v>
      </c>
      <c r="BD294" s="17">
        <v>10.769171700271217</v>
      </c>
      <c r="BE294" s="17">
        <v>0.16741003970269386</v>
      </c>
      <c r="BF294" s="17">
        <v>-1.0000000000000007</v>
      </c>
      <c r="BG294" s="22">
        <v>5320.9200090936774</v>
      </c>
    </row>
    <row r="295" spans="1:100" x14ac:dyDescent="0.25">
      <c r="A295">
        <v>772</v>
      </c>
      <c r="B295" t="s">
        <v>2906</v>
      </c>
      <c r="C295" s="48">
        <v>2</v>
      </c>
      <c r="D295" s="22">
        <v>1566.2728906249999</v>
      </c>
      <c r="E295" s="17">
        <v>123.50858970593778</v>
      </c>
      <c r="F295" s="17">
        <v>61.056205883047994</v>
      </c>
      <c r="G295" s="17">
        <v>0.88034007620930921</v>
      </c>
      <c r="H295" s="17">
        <v>10.567453917143839</v>
      </c>
      <c r="I295" s="17">
        <v>90.059098331397252</v>
      </c>
      <c r="J295" s="17">
        <v>20.591755764345329</v>
      </c>
      <c r="K295" s="17">
        <v>-0.99999999999999911</v>
      </c>
      <c r="L295" s="17">
        <v>-0.99999999999999911</v>
      </c>
      <c r="M295" s="17">
        <v>-0.99999999999999911</v>
      </c>
      <c r="N295" s="17">
        <v>0.3771648595787323</v>
      </c>
      <c r="O295" s="17">
        <v>-0.99999999999999911</v>
      </c>
      <c r="P295" s="17">
        <v>-0.99999999999999911</v>
      </c>
      <c r="Q295" s="17">
        <v>5.1695679226746947</v>
      </c>
      <c r="R295" s="17">
        <v>-0.99999999999999911</v>
      </c>
      <c r="S295" s="17">
        <v>2.6851954952630672</v>
      </c>
      <c r="T295" s="17">
        <v>0.31776528663959391</v>
      </c>
      <c r="U295" s="17">
        <v>0.62634882069007469</v>
      </c>
      <c r="V295" s="17">
        <v>0.65303249226802473</v>
      </c>
      <c r="W295" s="17">
        <v>5.9718671567164705</v>
      </c>
      <c r="X295" s="17">
        <v>4.5887072585242255</v>
      </c>
      <c r="Y295" s="17">
        <v>0.258402949872516</v>
      </c>
      <c r="Z295" s="17">
        <v>47.448263167075403</v>
      </c>
      <c r="AA295" s="17">
        <v>1.5767058989217513</v>
      </c>
      <c r="AB295" s="17">
        <v>2.5596666392720291</v>
      </c>
      <c r="AC295" s="17">
        <v>34.6002870317228</v>
      </c>
      <c r="AD295" s="17">
        <v>1.9654102182569031</v>
      </c>
      <c r="AE295" s="17">
        <v>1.5958101812785359</v>
      </c>
      <c r="AF295" s="17">
        <v>80.310242068920346</v>
      </c>
      <c r="AG295" s="17">
        <v>46.325883608401988</v>
      </c>
      <c r="AH295" s="17">
        <v>0.5334256000182791</v>
      </c>
      <c r="AI295" s="17">
        <v>0.67284012216153277</v>
      </c>
      <c r="AJ295" s="17">
        <v>0.33333333333333298</v>
      </c>
      <c r="AK295" s="17">
        <v>1.091630795588753</v>
      </c>
      <c r="AL295" s="17">
        <v>1.1191736981462879</v>
      </c>
      <c r="AM295" s="17">
        <v>0.33333333333333298</v>
      </c>
      <c r="AN295" s="17">
        <v>0.70724652785490694</v>
      </c>
      <c r="AO295" s="17">
        <v>0.8117796854408893</v>
      </c>
      <c r="AP295" s="17">
        <v>0.33333333333333298</v>
      </c>
      <c r="AQ295" s="17">
        <v>11.955342466885142</v>
      </c>
      <c r="AR295" s="17">
        <v>2.2444243630026963</v>
      </c>
      <c r="AS295" s="17">
        <v>10.539490351382327</v>
      </c>
      <c r="AT295" s="17">
        <v>10.872154190226887</v>
      </c>
      <c r="AU295" s="17">
        <v>-0.99999999999999911</v>
      </c>
      <c r="AV295" s="17">
        <v>-0.99999999999999911</v>
      </c>
      <c r="AW295" s="17">
        <v>-0.99999999999999911</v>
      </c>
      <c r="AX295" s="17">
        <v>-0.99999999999999911</v>
      </c>
      <c r="AY295" s="17">
        <v>7.8286727299133413E-2</v>
      </c>
      <c r="AZ295" s="17">
        <v>-0.15690875477021876</v>
      </c>
      <c r="BA295" s="17">
        <v>0.7148956359445553</v>
      </c>
      <c r="BB295" s="17">
        <v>-9.0141885834762125E-2</v>
      </c>
      <c r="BC295" s="17">
        <v>0.39464511439587324</v>
      </c>
      <c r="BD295" s="17">
        <v>-1.2269512050913889</v>
      </c>
      <c r="BE295" s="17">
        <v>11.756498688936059</v>
      </c>
      <c r="BF295" s="17">
        <v>-0.99999999999999911</v>
      </c>
      <c r="BG295" s="22">
        <v>4625.7781837548055</v>
      </c>
    </row>
    <row r="296" spans="1:100" x14ac:dyDescent="0.25">
      <c r="A296">
        <v>773</v>
      </c>
      <c r="B296" t="s">
        <v>349</v>
      </c>
      <c r="C296" s="48">
        <v>3</v>
      </c>
      <c r="D296" s="22">
        <v>1412.332412395336</v>
      </c>
      <c r="E296" s="17">
        <v>39.892792232242599</v>
      </c>
      <c r="F296" s="17">
        <v>-74.501069713885983</v>
      </c>
      <c r="G296" s="17">
        <v>-0.24765519680314593</v>
      </c>
      <c r="H296" s="17">
        <v>2.9399229377623719</v>
      </c>
      <c r="I296" s="17">
        <v>20.866375413928182</v>
      </c>
      <c r="J296" s="17">
        <v>-2.3260245346179378</v>
      </c>
      <c r="K296" s="17">
        <v>-1.0000000000000016</v>
      </c>
      <c r="L296" s="17">
        <v>-1.0000000000000016</v>
      </c>
      <c r="M296" s="17">
        <v>-1.0000000000000016</v>
      </c>
      <c r="N296" s="17">
        <v>9.0682683063966221E-2</v>
      </c>
      <c r="O296" s="17">
        <v>-1.0000000000000016</v>
      </c>
      <c r="P296" s="17">
        <v>-1.0000000000000016</v>
      </c>
      <c r="Q296" s="17">
        <v>1.8482539397252333</v>
      </c>
      <c r="R296" s="17">
        <v>-1.0000000000000016</v>
      </c>
      <c r="S296" s="17">
        <v>0.33001272132761839</v>
      </c>
      <c r="T296" s="17">
        <v>6.1756888150249793E-3</v>
      </c>
      <c r="U296" s="17">
        <v>0.21582177769095137</v>
      </c>
      <c r="V296" s="17">
        <v>-0.14344346652651693</v>
      </c>
      <c r="W296" s="17">
        <v>1.0916689980371392</v>
      </c>
      <c r="X296" s="17">
        <v>-2.7391439231531907</v>
      </c>
      <c r="Y296" s="17">
        <v>-0.19120767287912144</v>
      </c>
      <c r="Z296" s="17">
        <v>18.203118586188992</v>
      </c>
      <c r="AA296" s="17">
        <v>-0.29453403512713766</v>
      </c>
      <c r="AB296" s="17">
        <v>2.9312050866073247E-2</v>
      </c>
      <c r="AC296" s="17">
        <v>6.4538590979250401</v>
      </c>
      <c r="AD296" s="17">
        <v>0.93217803114078124</v>
      </c>
      <c r="AE296" s="17">
        <v>-1.0195368798369153</v>
      </c>
      <c r="AF296" s="17">
        <v>23.666752855143191</v>
      </c>
      <c r="AG296" s="17">
        <v>-35.14090708772553</v>
      </c>
      <c r="AH296" s="17">
        <v>0.13911887395255804</v>
      </c>
      <c r="AI296" s="17">
        <v>-6.1143429566030277E-2</v>
      </c>
      <c r="AJ296" s="17">
        <v>0.33333333333333298</v>
      </c>
      <c r="AK296" s="17">
        <v>-0.28711135614734257</v>
      </c>
      <c r="AL296" s="17">
        <v>-0.45586847744358955</v>
      </c>
      <c r="AM296" s="17">
        <v>0.33333333333333298</v>
      </c>
      <c r="AN296" s="17">
        <v>-1.6891031346269632E-2</v>
      </c>
      <c r="AO296" s="17">
        <v>-4.306358123338213E-2</v>
      </c>
      <c r="AP296" s="17">
        <v>0.33333333333333298</v>
      </c>
      <c r="AQ296" s="17">
        <v>-2.8003774412150122</v>
      </c>
      <c r="AR296" s="17">
        <v>4.4769036691868411</v>
      </c>
      <c r="AS296" s="17">
        <v>-3.9318146423313562</v>
      </c>
      <c r="AT296" s="17">
        <v>-2.8711135614734236</v>
      </c>
      <c r="AU296" s="17">
        <v>-1.0000000000000016</v>
      </c>
      <c r="AV296" s="17">
        <v>-1.0000000000000016</v>
      </c>
      <c r="AW296" s="17">
        <v>-1.0000000000000016</v>
      </c>
      <c r="AX296" s="17">
        <v>-1.0000000000000016</v>
      </c>
      <c r="AY296" s="17">
        <v>-5.7233153708039428E-2</v>
      </c>
      <c r="AZ296" s="17">
        <v>0.66457209794557126</v>
      </c>
      <c r="BA296" s="17">
        <v>0.20294649237454027</v>
      </c>
      <c r="BB296" s="17">
        <v>0.81525166337682042</v>
      </c>
      <c r="BC296" s="17">
        <v>0.69557820987744678</v>
      </c>
      <c r="BD296" s="17">
        <v>23.704152074148368</v>
      </c>
      <c r="BE296" s="17">
        <v>18.404187708808873</v>
      </c>
      <c r="BF296" s="17">
        <v>-1.0000000000000016</v>
      </c>
      <c r="CU296" t="e">
        <v>#N/A</v>
      </c>
      <c r="CV296" t="e">
        <v>#N/A</v>
      </c>
    </row>
    <row r="297" spans="1:100" x14ac:dyDescent="0.25">
      <c r="A297">
        <v>781</v>
      </c>
      <c r="B297" t="s">
        <v>350</v>
      </c>
      <c r="C297" s="48">
        <v>3</v>
      </c>
      <c r="D297" s="22">
        <v>1462.162654112929</v>
      </c>
      <c r="E297" s="17">
        <v>62.525748974100999</v>
      </c>
      <c r="F297" s="17">
        <v>-56.103895010283708</v>
      </c>
      <c r="G297" s="17">
        <v>1.6732589344367284E-2</v>
      </c>
      <c r="H297" s="17">
        <v>3.6960330245682171</v>
      </c>
      <c r="I297" s="17">
        <v>47.935161578220246</v>
      </c>
      <c r="J297" s="17">
        <v>11.643484377021871</v>
      </c>
      <c r="K297" s="17">
        <v>-1.0000000000000016</v>
      </c>
      <c r="L297" s="17">
        <v>-1.0000000000000016</v>
      </c>
      <c r="M297" s="17">
        <v>-1.0000000000000016</v>
      </c>
      <c r="N297" s="17">
        <v>5.3841766000561252E-2</v>
      </c>
      <c r="O297" s="17">
        <v>-1.0000000000000016</v>
      </c>
      <c r="P297" s="17">
        <v>-1.0000000000000016</v>
      </c>
      <c r="Q297" s="17">
        <v>2.7949496337916369</v>
      </c>
      <c r="R297" s="17">
        <v>-1.0000000000000016</v>
      </c>
      <c r="S297" s="17">
        <v>0.74549557071574446</v>
      </c>
      <c r="T297" s="17">
        <v>8.4295136668632045E-2</v>
      </c>
      <c r="U297" s="17">
        <v>-0.29495387532745532</v>
      </c>
      <c r="V297" s="17">
        <v>-1.6075932643760342</v>
      </c>
      <c r="W297" s="17">
        <v>0.9010833907765784</v>
      </c>
      <c r="X297" s="17">
        <v>-2.2594797969062004</v>
      </c>
      <c r="Y297" s="17">
        <v>-2.3843034337368549E-2</v>
      </c>
      <c r="Z297" s="17">
        <v>36.261724028193065</v>
      </c>
      <c r="AA297" s="17">
        <v>8.5137866481026073E-2</v>
      </c>
      <c r="AB297" s="17">
        <v>0.94680678452456557</v>
      </c>
      <c r="AC297" s="17">
        <v>2.0550222767509134</v>
      </c>
      <c r="AD297" s="17">
        <v>-0.12728299246174488</v>
      </c>
      <c r="AE297" s="17">
        <v>0.14799114938444125</v>
      </c>
      <c r="AF297" s="17">
        <v>39.411544238852976</v>
      </c>
      <c r="AG297" s="17">
        <v>-34.226987540844476</v>
      </c>
      <c r="AH297" s="17">
        <v>0.14655308356741456</v>
      </c>
      <c r="AI297" s="17">
        <v>0.2457358612718879</v>
      </c>
      <c r="AJ297" s="17">
        <v>0.33333333333333298</v>
      </c>
      <c r="AK297" s="17">
        <v>0.99653307625647058</v>
      </c>
      <c r="AL297" s="17">
        <v>1.0734957615946277</v>
      </c>
      <c r="AM297" s="17">
        <v>0.33333333333333298</v>
      </c>
      <c r="AN297" s="17">
        <v>6.3933530617756917E-2</v>
      </c>
      <c r="AO297" s="17">
        <v>0.38549184500693828</v>
      </c>
      <c r="AP297" s="17">
        <v>0.33333333333333298</v>
      </c>
      <c r="AQ297" s="17">
        <v>8.5236173393672701</v>
      </c>
      <c r="AR297" s="17">
        <v>4.3169062675194487</v>
      </c>
      <c r="AS297" s="17">
        <v>-2.6387526530622769</v>
      </c>
      <c r="AT297" s="17">
        <v>9.9653307625647063</v>
      </c>
      <c r="AU297" s="17">
        <v>-1.0000000000000016</v>
      </c>
      <c r="AV297" s="17">
        <v>-1.0000000000000016</v>
      </c>
      <c r="AW297" s="17">
        <v>-1.0000000000000016</v>
      </c>
      <c r="AX297" s="17">
        <v>-1.0000000000000016</v>
      </c>
      <c r="AY297" s="17">
        <v>1.9642150581316228E-2</v>
      </c>
      <c r="AZ297" s="17">
        <v>0.26688108653832032</v>
      </c>
      <c r="BA297" s="17">
        <v>-1.140257328350514E-2</v>
      </c>
      <c r="BB297" s="17">
        <v>0.23509152203102768</v>
      </c>
      <c r="BC297" s="17">
        <v>-2.7872983021659768E-2</v>
      </c>
      <c r="BD297" s="17">
        <v>7.211693483467295</v>
      </c>
      <c r="BE297" s="17">
        <v>-0.75383744195901992</v>
      </c>
      <c r="BF297" s="17">
        <v>-1.0000000000000016</v>
      </c>
      <c r="CU297" t="e">
        <v>#N/A</v>
      </c>
      <c r="CV297" t="e">
        <v>#N/A</v>
      </c>
    </row>
    <row r="298" spans="1:100" x14ac:dyDescent="0.25">
      <c r="A298">
        <v>801</v>
      </c>
      <c r="B298" t="s">
        <v>351</v>
      </c>
      <c r="C298" s="48">
        <v>2</v>
      </c>
      <c r="D298" s="22">
        <v>1542.975302734375</v>
      </c>
      <c r="E298" s="17">
        <v>101.31895244351431</v>
      </c>
      <c r="F298" s="17">
        <v>25.258915119421658</v>
      </c>
      <c r="G298" s="17">
        <v>0.63152806149661656</v>
      </c>
      <c r="H298" s="17">
        <v>8.2978542683201404</v>
      </c>
      <c r="I298" s="17">
        <v>72.634255074062807</v>
      </c>
      <c r="J298" s="17">
        <v>16.288111028873303</v>
      </c>
      <c r="K298" s="17">
        <v>-0.99999999999999967</v>
      </c>
      <c r="L298" s="17">
        <v>-0.99999999999999967</v>
      </c>
      <c r="M298" s="17">
        <v>-0.99999999999999967</v>
      </c>
      <c r="N298" s="17">
        <v>0.31516098752772603</v>
      </c>
      <c r="O298" s="17">
        <v>-0.99999999999999967</v>
      </c>
      <c r="P298" s="17">
        <v>-0.99999999999999967</v>
      </c>
      <c r="Q298" s="17">
        <v>4.5034999175035191</v>
      </c>
      <c r="R298" s="17">
        <v>-0.99999999999999967</v>
      </c>
      <c r="S298" s="17">
        <v>1.8165070932496499</v>
      </c>
      <c r="T298" s="17">
        <v>0.22026056210374337</v>
      </c>
      <c r="U298" s="17">
        <v>0.33417173280808077</v>
      </c>
      <c r="V298" s="17">
        <v>0.27018603717652029</v>
      </c>
      <c r="W298" s="17">
        <v>4.0318745252356676</v>
      </c>
      <c r="X298" s="17">
        <v>2.1984585625787223</v>
      </c>
      <c r="Y298" s="17">
        <v>0.17067882212459476</v>
      </c>
      <c r="Z298" s="17">
        <v>39.393851263330539</v>
      </c>
      <c r="AA298" s="17">
        <v>0.98350775399175772</v>
      </c>
      <c r="AB298" s="17">
        <v>1.7046239454529721</v>
      </c>
      <c r="AC298" s="17">
        <v>24.783511614360691</v>
      </c>
      <c r="AD298" s="17">
        <v>1.2161262312634136</v>
      </c>
      <c r="AE298" s="17">
        <v>0.96832430302231709</v>
      </c>
      <c r="AF298" s="17">
        <v>64.411393402920993</v>
      </c>
      <c r="AG298" s="17">
        <v>19.161896190514881</v>
      </c>
      <c r="AH298" s="17">
        <v>0.34549176777741142</v>
      </c>
      <c r="AI298" s="17">
        <v>0.45049087236156382</v>
      </c>
      <c r="AJ298" s="17">
        <v>0.33333333333333298</v>
      </c>
      <c r="AK298" s="17">
        <v>0.84076731782466541</v>
      </c>
      <c r="AL298" s="17">
        <v>0.90006734273268629</v>
      </c>
      <c r="AM298" s="17">
        <v>0.33333333333333298</v>
      </c>
      <c r="AN298" s="17">
        <v>0.48109446068124539</v>
      </c>
      <c r="AO298" s="17">
        <v>0.56465624100870127</v>
      </c>
      <c r="AP298" s="17">
        <v>0.33333333333333298</v>
      </c>
      <c r="AQ298" s="17">
        <v>9.1359316856214843</v>
      </c>
      <c r="AR298" s="17">
        <v>2.2444243630026963</v>
      </c>
      <c r="AS298" s="17">
        <v>6.9505481895646968</v>
      </c>
      <c r="AT298" s="17">
        <v>8.3611873939758823</v>
      </c>
      <c r="AU298" s="17">
        <v>-0.99999999999999967</v>
      </c>
      <c r="AV298" s="17">
        <v>-0.99999999999999967</v>
      </c>
      <c r="AW298" s="17">
        <v>-0.99999999999999967</v>
      </c>
      <c r="AX298" s="17">
        <v>-0.99999999999999967</v>
      </c>
      <c r="AY298" s="17">
        <v>4.0491518981901224E-2</v>
      </c>
      <c r="AZ298" s="17">
        <v>0.1037480537750668</v>
      </c>
      <c r="BA298" s="17">
        <v>0.46431656620756434</v>
      </c>
      <c r="BB298" s="17">
        <v>5.5019197388785926E-2</v>
      </c>
      <c r="BC298" s="17">
        <v>0.25570038912776172</v>
      </c>
      <c r="BD298" s="17">
        <v>2.6436911779237637</v>
      </c>
      <c r="BE298" s="17">
        <v>8.0171890753116415</v>
      </c>
      <c r="BF298" s="17">
        <v>-0.99999999999999967</v>
      </c>
      <c r="BG298" s="22">
        <v>846.38662382285406</v>
      </c>
    </row>
    <row r="299" spans="1:100" x14ac:dyDescent="0.25">
      <c r="A299">
        <v>806</v>
      </c>
      <c r="B299" t="s">
        <v>352</v>
      </c>
      <c r="C299" s="48">
        <v>2</v>
      </c>
      <c r="D299" s="22">
        <v>1495.9834570312501</v>
      </c>
      <c r="E299" s="17">
        <v>-6.0419530587103765</v>
      </c>
      <c r="F299" s="17">
        <v>-147.94038081578393</v>
      </c>
      <c r="G299" s="17">
        <v>-0.57230789505700885</v>
      </c>
      <c r="H299" s="17">
        <v>-2.6832298541262549</v>
      </c>
      <c r="I299" s="17">
        <v>-11.672979344308423</v>
      </c>
      <c r="J299" s="17">
        <v>-4.5343652602094142</v>
      </c>
      <c r="K299" s="17">
        <v>-1.0000000000000022</v>
      </c>
      <c r="L299" s="17">
        <v>-1.0000000000000022</v>
      </c>
      <c r="M299" s="17">
        <v>-1.0000000000000022</v>
      </c>
      <c r="N299" s="17">
        <v>1.5165463972552584E-2</v>
      </c>
      <c r="O299" s="17">
        <v>-1.0000000000000022</v>
      </c>
      <c r="P299" s="17">
        <v>-1.0000000000000022</v>
      </c>
      <c r="Q299" s="17">
        <v>1.2808395686417424</v>
      </c>
      <c r="R299" s="17">
        <v>-1.0000000000000022</v>
      </c>
      <c r="S299" s="17">
        <v>-2.3864986763568439</v>
      </c>
      <c r="T299" s="17">
        <v>-0.25149998959491016</v>
      </c>
      <c r="U299" s="17">
        <v>-1.079478988519124</v>
      </c>
      <c r="V299" s="17">
        <v>-1.5821534851348795</v>
      </c>
      <c r="W299" s="17">
        <v>-5.3544603264894004</v>
      </c>
      <c r="X299" s="17">
        <v>-9.3663661047801696</v>
      </c>
      <c r="Y299" s="17">
        <v>-0.25375992277361936</v>
      </c>
      <c r="Z299" s="17">
        <v>0.4239057411339715</v>
      </c>
      <c r="AA299" s="17">
        <v>-1.8865837769667997</v>
      </c>
      <c r="AB299" s="17">
        <v>-2.432359312354889</v>
      </c>
      <c r="AC299" s="17">
        <v>-22.713339526362677</v>
      </c>
      <c r="AD299" s="17">
        <v>-2.4091609408781469</v>
      </c>
      <c r="AE299" s="17">
        <v>-2.0676627788182773</v>
      </c>
      <c r="AF299" s="17">
        <v>-12.51256749999397</v>
      </c>
      <c r="AG299" s="17">
        <v>-112.26658331753119</v>
      </c>
      <c r="AH299" s="17">
        <v>-0.56379512886107463</v>
      </c>
      <c r="AI299" s="17">
        <v>-0.62530935429152645</v>
      </c>
      <c r="AJ299" s="17">
        <v>0.33333333333333298</v>
      </c>
      <c r="AK299" s="17">
        <v>-0.37299430484947327</v>
      </c>
      <c r="AL299" s="17">
        <v>-0.16004267350141366</v>
      </c>
      <c r="AM299" s="17">
        <v>0.33333333333333298</v>
      </c>
      <c r="AN299" s="17">
        <v>-0.61310507155177896</v>
      </c>
      <c r="AO299" s="17">
        <v>-0.63100984633187029</v>
      </c>
      <c r="AP299" s="17">
        <v>0.33333333333333298</v>
      </c>
      <c r="AQ299" s="17">
        <v>-4.5053230532196968</v>
      </c>
      <c r="AR299" s="17">
        <v>2.2444243630026963</v>
      </c>
      <c r="AS299" s="17">
        <v>-10.41395740063485</v>
      </c>
      <c r="AT299" s="17">
        <v>-3.787711920752507</v>
      </c>
      <c r="AU299" s="17">
        <v>-1.0000000000000022</v>
      </c>
      <c r="AV299" s="17">
        <v>-1.0000000000000022</v>
      </c>
      <c r="AW299" s="17">
        <v>-1.0000000000000022</v>
      </c>
      <c r="AX299" s="17">
        <v>-1.0000000000000022</v>
      </c>
      <c r="AY299" s="17">
        <v>-0.14237437200112654</v>
      </c>
      <c r="AZ299" s="17">
        <v>1.3648930945789257</v>
      </c>
      <c r="BA299" s="17">
        <v>-0.74806899506637814</v>
      </c>
      <c r="BB299" s="17">
        <v>0.75735719211370833</v>
      </c>
      <c r="BC299" s="17">
        <v>-0.416560781396352</v>
      </c>
      <c r="BD299" s="17">
        <v>21.371156895423738</v>
      </c>
      <c r="BE299" s="17">
        <v>-10.074844666570538</v>
      </c>
      <c r="BF299" s="17">
        <v>-1.0000000000000022</v>
      </c>
      <c r="BG299" s="22">
        <v>134.76339796023183</v>
      </c>
    </row>
    <row r="300" spans="1:100" x14ac:dyDescent="0.25">
      <c r="A300">
        <v>810</v>
      </c>
      <c r="B300" t="s">
        <v>353</v>
      </c>
      <c r="C300" s="48">
        <v>3</v>
      </c>
      <c r="D300" s="22">
        <v>1496.7463488142769</v>
      </c>
      <c r="E300" s="17">
        <v>105.4341972903874</v>
      </c>
      <c r="F300" s="17">
        <v>-20.827554964439798</v>
      </c>
      <c r="G300" s="17">
        <v>0.86246592755942975</v>
      </c>
      <c r="H300" s="17">
        <v>7.9760940535712335</v>
      </c>
      <c r="I300" s="17">
        <v>67.313130907420074</v>
      </c>
      <c r="J300" s="17">
        <v>19.483755579364015</v>
      </c>
      <c r="K300" s="17">
        <v>-0.99999999999999845</v>
      </c>
      <c r="L300" s="17">
        <v>-0.99999999999999845</v>
      </c>
      <c r="M300" s="17">
        <v>-0.99999999999999845</v>
      </c>
      <c r="N300" s="17">
        <v>0.33063576229782504</v>
      </c>
      <c r="O300" s="17">
        <v>-0.99999999999999845</v>
      </c>
      <c r="P300" s="17">
        <v>-0.99999999999999845</v>
      </c>
      <c r="Q300" s="17">
        <v>5.1255775091424418</v>
      </c>
      <c r="R300" s="17">
        <v>-0.99999999999999845</v>
      </c>
      <c r="S300" s="17">
        <v>1.5353032738571257</v>
      </c>
      <c r="T300" s="17">
        <v>0.17106506827136436</v>
      </c>
      <c r="U300" s="17">
        <v>-0.11004500164272882</v>
      </c>
      <c r="V300" s="17">
        <v>-1.3253494378898873</v>
      </c>
      <c r="W300" s="17">
        <v>2.8505165444287917</v>
      </c>
      <c r="X300" s="17">
        <v>0.63194090221278387</v>
      </c>
      <c r="Y300" s="17">
        <v>0.20225466645932402</v>
      </c>
      <c r="Z300" s="17">
        <v>40.056399981963693</v>
      </c>
      <c r="AA300" s="17">
        <v>0.37716272265059836</v>
      </c>
      <c r="AB300" s="17">
        <v>0.74031301920047476</v>
      </c>
      <c r="AC300" s="17">
        <v>18.743072203119844</v>
      </c>
      <c r="AD300" s="17">
        <v>2.0405232910740176</v>
      </c>
      <c r="AE300" s="17">
        <v>-0.38196288042707227</v>
      </c>
      <c r="AF300" s="17">
        <v>59.157822323856934</v>
      </c>
      <c r="AG300" s="17">
        <v>-20.575596863232789</v>
      </c>
      <c r="AH300" s="17">
        <v>0.48309537653345169</v>
      </c>
      <c r="AI300" s="17">
        <v>0.59908212895930313</v>
      </c>
      <c r="AJ300" s="17">
        <v>0.33333333333333298</v>
      </c>
      <c r="AK300" s="17">
        <v>0.57586955528309969</v>
      </c>
      <c r="AL300" s="17">
        <v>0.65566186238413249</v>
      </c>
      <c r="AM300" s="17">
        <v>0.33333333333333298</v>
      </c>
      <c r="AN300" s="17">
        <v>0.23480104797724202</v>
      </c>
      <c r="AO300" s="17">
        <v>0.37631772536919944</v>
      </c>
      <c r="AP300" s="17">
        <v>0.33333333333333298</v>
      </c>
      <c r="AQ300" s="17">
        <v>8.1553085835631745</v>
      </c>
      <c r="AR300" s="17">
        <v>2.0507930500250158</v>
      </c>
      <c r="AS300" s="17">
        <v>11.674266976507989</v>
      </c>
      <c r="AT300" s="17">
        <v>5.758695552831</v>
      </c>
      <c r="AU300" s="17">
        <v>-0.99999999999999845</v>
      </c>
      <c r="AV300" s="17">
        <v>-0.99999999999999845</v>
      </c>
      <c r="AW300" s="17">
        <v>-0.99999999999999845</v>
      </c>
      <c r="AX300" s="17">
        <v>-0.99999999999999845</v>
      </c>
      <c r="AY300" s="17">
        <v>0.1640428106786786</v>
      </c>
      <c r="AZ300" s="17">
        <v>0.28725268826107186</v>
      </c>
      <c r="BA300" s="17">
        <v>0.2717931448873816</v>
      </c>
      <c r="BB300" s="17">
        <v>0.23237534311218244</v>
      </c>
      <c r="BC300" s="17">
        <v>0.37209004102380622</v>
      </c>
      <c r="BD300" s="17">
        <v>7.2456470191099163</v>
      </c>
      <c r="BE300" s="17">
        <v>10.661216750032059</v>
      </c>
      <c r="BF300" s="17">
        <v>-0.99999999999999845</v>
      </c>
      <c r="CU300" t="e">
        <v>#N/A</v>
      </c>
      <c r="CV300" t="e">
        <v>#N/A</v>
      </c>
    </row>
    <row r="301" spans="1:100" x14ac:dyDescent="0.25">
      <c r="A301">
        <v>811</v>
      </c>
      <c r="B301" t="s">
        <v>354</v>
      </c>
      <c r="C301" s="48">
        <v>3</v>
      </c>
      <c r="D301" s="22">
        <v>1556.4994754486895</v>
      </c>
      <c r="E301" s="17">
        <v>130.07530572947007</v>
      </c>
      <c r="F301" s="17">
        <v>96.250861655970553</v>
      </c>
      <c r="G301" s="17">
        <v>1.0779643007736444</v>
      </c>
      <c r="H301" s="17">
        <v>10.698424261804645</v>
      </c>
      <c r="I301" s="17">
        <v>91.778374724132917</v>
      </c>
      <c r="J301" s="17">
        <v>15.003781434289214</v>
      </c>
      <c r="K301" s="17">
        <v>-0.99999999999999933</v>
      </c>
      <c r="L301" s="17">
        <v>-0.99999999999999933</v>
      </c>
      <c r="M301" s="17">
        <v>-0.99999999999999933</v>
      </c>
      <c r="N301" s="17">
        <v>0.42503406352727258</v>
      </c>
      <c r="O301" s="17">
        <v>-0.99999999999999933</v>
      </c>
      <c r="P301" s="17">
        <v>-0.99999999999999933</v>
      </c>
      <c r="Q301" s="17">
        <v>5.4018561207108098</v>
      </c>
      <c r="R301" s="17">
        <v>-0.99999999999999933</v>
      </c>
      <c r="S301" s="17">
        <v>2.753819435891868</v>
      </c>
      <c r="T301" s="17">
        <v>0.29946989192142887</v>
      </c>
      <c r="U301" s="17">
        <v>-0.10553536534495177</v>
      </c>
      <c r="V301" s="17">
        <v>-9.4012178090504536E-2</v>
      </c>
      <c r="W301" s="17">
        <v>5.2965681410938314</v>
      </c>
      <c r="X301" s="17">
        <v>7.9252905026268952</v>
      </c>
      <c r="Y301" s="17">
        <v>0.14441200508716895</v>
      </c>
      <c r="Z301" s="17">
        <v>37.700667864202103</v>
      </c>
      <c r="AA301" s="17">
        <v>1.3554562732519355</v>
      </c>
      <c r="AB301" s="17">
        <v>0.25910735221699449</v>
      </c>
      <c r="AC301" s="17">
        <v>40.00059222058016</v>
      </c>
      <c r="AD301" s="17">
        <v>1.7925914410829664</v>
      </c>
      <c r="AE301" s="17">
        <v>0.84704068135256894</v>
      </c>
      <c r="AF301" s="17">
        <v>78.807408118351816</v>
      </c>
      <c r="AG301" s="17">
        <v>56.24642885501634</v>
      </c>
      <c r="AH301" s="17">
        <v>0.62916778754808256</v>
      </c>
      <c r="AI301" s="17">
        <v>0.61376038869826077</v>
      </c>
      <c r="AJ301" s="17">
        <v>0.33333333333333298</v>
      </c>
      <c r="AK301" s="17">
        <v>1.2435692426010931</v>
      </c>
      <c r="AL301" s="17">
        <v>0.99236750060767231</v>
      </c>
      <c r="AM301" s="17">
        <v>0.33333333333333298</v>
      </c>
      <c r="AN301" s="17">
        <v>0.68919085965626492</v>
      </c>
      <c r="AO301" s="17">
        <v>0.98806543185028883</v>
      </c>
      <c r="AP301" s="17">
        <v>0.33333333333333298</v>
      </c>
      <c r="AQ301" s="17">
        <v>12.970966605781097</v>
      </c>
      <c r="AR301" s="17">
        <v>2.341118269314173</v>
      </c>
      <c r="AS301" s="17">
        <v>0.22697073896410164</v>
      </c>
      <c r="AT301" s="17">
        <v>12.435692426010936</v>
      </c>
      <c r="AU301" s="17">
        <v>-0.99999999999999933</v>
      </c>
      <c r="AV301" s="17">
        <v>-0.99999999999999933</v>
      </c>
      <c r="AW301" s="17">
        <v>-0.99999999999999933</v>
      </c>
      <c r="AX301" s="17">
        <v>-0.99999999999999933</v>
      </c>
      <c r="AY301" s="17">
        <v>-6.2493942786118915E-3</v>
      </c>
      <c r="AZ301" s="17">
        <v>-5.9534004103804078E-2</v>
      </c>
      <c r="BA301" s="17">
        <v>0.55160822247837205</v>
      </c>
      <c r="BB301" s="17">
        <v>0.15866651397588188</v>
      </c>
      <c r="BC301" s="17">
        <v>0.39346736787405462</v>
      </c>
      <c r="BD301" s="17">
        <v>3.6689928288780282</v>
      </c>
      <c r="BE301" s="17">
        <v>12.594725309243227</v>
      </c>
      <c r="BF301" s="17">
        <v>-0.99999999999999933</v>
      </c>
      <c r="CU301" t="e">
        <v>#N/A</v>
      </c>
      <c r="CV301" t="e">
        <v>#N/A</v>
      </c>
    </row>
    <row r="302" spans="1:100" x14ac:dyDescent="0.25">
      <c r="A302">
        <v>812</v>
      </c>
      <c r="B302" t="s">
        <v>355</v>
      </c>
      <c r="C302" s="48">
        <v>2</v>
      </c>
      <c r="D302" s="22">
        <v>1550.5961035156251</v>
      </c>
      <c r="E302" s="17">
        <v>128.32623226916729</v>
      </c>
      <c r="F302" s="17">
        <v>68.82823701594063</v>
      </c>
      <c r="G302" s="17">
        <v>0.93436021805059333</v>
      </c>
      <c r="H302" s="17">
        <v>11.060211853668559</v>
      </c>
      <c r="I302" s="17">
        <v>93.842245642069827</v>
      </c>
      <c r="J302" s="17">
        <v>21.526129851196188</v>
      </c>
      <c r="K302" s="17">
        <v>-0.99999999999999889</v>
      </c>
      <c r="L302" s="17">
        <v>-0.99999999999999889</v>
      </c>
      <c r="M302" s="17">
        <v>-0.99999999999999889</v>
      </c>
      <c r="N302" s="17">
        <v>0.39062666111903116</v>
      </c>
      <c r="O302" s="17">
        <v>-0.99999999999999889</v>
      </c>
      <c r="P302" s="17">
        <v>-0.99999999999999889</v>
      </c>
      <c r="Q302" s="17">
        <v>5.3141794606538229</v>
      </c>
      <c r="R302" s="17">
        <v>-0.99999999999999889</v>
      </c>
      <c r="S302" s="17">
        <v>2.8737984079754226</v>
      </c>
      <c r="T302" s="17">
        <v>0.33893475892454011</v>
      </c>
      <c r="U302" s="17">
        <v>0.68978405209714366</v>
      </c>
      <c r="V302" s="17">
        <v>0.73615315600026876</v>
      </c>
      <c r="W302" s="17">
        <v>6.3930633648041377</v>
      </c>
      <c r="X302" s="17">
        <v>5.1076595837968597</v>
      </c>
      <c r="Y302" s="17">
        <v>0.27744893456629249</v>
      </c>
      <c r="Z302" s="17">
        <v>49.196974835966643</v>
      </c>
      <c r="AA302" s="17">
        <v>1.7054964959759467</v>
      </c>
      <c r="AB302" s="17">
        <v>2.7453069012738252</v>
      </c>
      <c r="AC302" s="17">
        <v>36.731629447330356</v>
      </c>
      <c r="AD302" s="17">
        <v>2.1280889671249188</v>
      </c>
      <c r="AE302" s="17">
        <v>1.7320450660205164</v>
      </c>
      <c r="AF302" s="17">
        <v>83.762077226648302</v>
      </c>
      <c r="AG302" s="17">
        <v>52.223518636129867</v>
      </c>
      <c r="AH302" s="17">
        <v>0.57422834134148526</v>
      </c>
      <c r="AI302" s="17">
        <v>0.72111487298643628</v>
      </c>
      <c r="AJ302" s="17">
        <v>0.33333333333333298</v>
      </c>
      <c r="AK302" s="17">
        <v>1.1460963352342648</v>
      </c>
      <c r="AL302" s="17">
        <v>1.1667443768027708</v>
      </c>
      <c r="AM302" s="17">
        <v>0.33333333333333298</v>
      </c>
      <c r="AN302" s="17">
        <v>0.75634691700021295</v>
      </c>
      <c r="AO302" s="17">
        <v>0.86543321795196415</v>
      </c>
      <c r="AP302" s="17">
        <v>0.33333333333333298</v>
      </c>
      <c r="AQ302" s="17">
        <v>12.5674711476025</v>
      </c>
      <c r="AR302" s="17">
        <v>2.2444243630026963</v>
      </c>
      <c r="AS302" s="17">
        <v>11.31869373858782</v>
      </c>
      <c r="AT302" s="17">
        <v>11.417315896541041</v>
      </c>
      <c r="AU302" s="17">
        <v>-0.99999999999999889</v>
      </c>
      <c r="AV302" s="17">
        <v>-0.99999999999999889</v>
      </c>
      <c r="AW302" s="17">
        <v>-0.99999999999999889</v>
      </c>
      <c r="AX302" s="17">
        <v>-0.99999999999999889</v>
      </c>
      <c r="AY302" s="17">
        <v>8.6492530851567787E-2</v>
      </c>
      <c r="AZ302" s="17">
        <v>-0.21350054671311186</v>
      </c>
      <c r="BA302" s="17">
        <v>0.76929942711709942</v>
      </c>
      <c r="BB302" s="17">
        <v>-0.12165813843464307</v>
      </c>
      <c r="BC302" s="17">
        <v>0.42481171939583162</v>
      </c>
      <c r="BD302" s="17">
        <v>-2.067315167373545</v>
      </c>
      <c r="BE302" s="17">
        <v>12.568348695253958</v>
      </c>
      <c r="BF302" s="17">
        <v>-0.99999999999999889</v>
      </c>
      <c r="BG302" s="22">
        <v>2633.0784475575651</v>
      </c>
    </row>
    <row r="303" spans="1:100" x14ac:dyDescent="0.25">
      <c r="A303">
        <v>815</v>
      </c>
      <c r="B303" t="s">
        <v>356</v>
      </c>
      <c r="C303" s="48">
        <v>3</v>
      </c>
      <c r="D303" s="22">
        <v>1454.9690719509251</v>
      </c>
      <c r="E303" s="17">
        <v>78.352265719155355</v>
      </c>
      <c r="F303" s="17">
        <v>-25.951896024850583</v>
      </c>
      <c r="G303" s="17">
        <v>0.18090702774072392</v>
      </c>
      <c r="H303" s="17">
        <v>5.0284141854294351</v>
      </c>
      <c r="I303" s="17">
        <v>56.214374218159186</v>
      </c>
      <c r="J303" s="17">
        <v>9.9337129166123699</v>
      </c>
      <c r="K303" s="17">
        <v>-1.0000000000000013</v>
      </c>
      <c r="L303" s="17">
        <v>-1.0000000000000013</v>
      </c>
      <c r="M303" s="17">
        <v>-1.0000000000000013</v>
      </c>
      <c r="N303" s="17">
        <v>0.25966069941882391</v>
      </c>
      <c r="O303" s="17">
        <v>-1.0000000000000013</v>
      </c>
      <c r="P303" s="17">
        <v>-1.0000000000000013</v>
      </c>
      <c r="Q303" s="17">
        <v>3.5724196999782141</v>
      </c>
      <c r="R303" s="17">
        <v>-1.0000000000000013</v>
      </c>
      <c r="S303" s="17">
        <v>0.63671190108150266</v>
      </c>
      <c r="T303" s="17">
        <v>5.1280263482082498E-2</v>
      </c>
      <c r="U303" s="17">
        <v>9.1285341644110202E-2</v>
      </c>
      <c r="V303" s="17">
        <v>-0.11590499012627153</v>
      </c>
      <c r="W303" s="17">
        <v>1.4559944854512243</v>
      </c>
      <c r="X303" s="17">
        <v>-1.1635368488599487</v>
      </c>
      <c r="Y303" s="17">
        <v>-1.7102574104568575E-3</v>
      </c>
      <c r="Z303" s="17">
        <v>30.906969843542633</v>
      </c>
      <c r="AA303" s="17">
        <v>1.4952537230385261</v>
      </c>
      <c r="AB303" s="17">
        <v>1.0608390474078084</v>
      </c>
      <c r="AC303" s="17">
        <v>17.307542126270679</v>
      </c>
      <c r="AD303" s="17">
        <v>1.3081812042403589</v>
      </c>
      <c r="AE303" s="17">
        <v>0.7125967248601236</v>
      </c>
      <c r="AF303" s="17">
        <v>49.987947742081204</v>
      </c>
      <c r="AG303" s="17">
        <v>-19.225667493107654</v>
      </c>
      <c r="AH303" s="17">
        <v>0.47099925352628819</v>
      </c>
      <c r="AI303" s="17">
        <v>0.52145946445877511</v>
      </c>
      <c r="AJ303" s="17">
        <v>0.33333333333333298</v>
      </c>
      <c r="AK303" s="17">
        <v>1.0570188043927013</v>
      </c>
      <c r="AL303" s="17">
        <v>0.8055298642268115</v>
      </c>
      <c r="AM303" s="17">
        <v>0.33333333333333298</v>
      </c>
      <c r="AN303" s="17">
        <v>5.5752293629192637E-2</v>
      </c>
      <c r="AO303" s="17">
        <v>-8.1704033469988405E-2</v>
      </c>
      <c r="AP303" s="17">
        <v>0.33333333333333298</v>
      </c>
      <c r="AQ303" s="17">
        <v>6.2264264760779859</v>
      </c>
      <c r="AR303" s="17">
        <v>2.3606319155318864</v>
      </c>
      <c r="AS303" s="17">
        <v>-3.4181033349637371</v>
      </c>
      <c r="AT303" s="17">
        <v>10.991184336044224</v>
      </c>
      <c r="AU303" s="17">
        <v>-1.0000000000000013</v>
      </c>
      <c r="AV303" s="17">
        <v>-1.0000000000000013</v>
      </c>
      <c r="AW303" s="17">
        <v>-1.0000000000000013</v>
      </c>
      <c r="AX303" s="17">
        <v>-1.0000000000000013</v>
      </c>
      <c r="AY303" s="17">
        <v>-2.5143371366353841E-2</v>
      </c>
      <c r="AZ303" s="17">
        <v>0.55421569422533157</v>
      </c>
      <c r="BA303" s="17">
        <v>0.45499861281339649</v>
      </c>
      <c r="BB303" s="17">
        <v>-4.498349922135543E-2</v>
      </c>
      <c r="BC303" s="17">
        <v>0.19603085339549509</v>
      </c>
      <c r="BD303" s="17">
        <v>1.6464909905927718</v>
      </c>
      <c r="BE303" s="17">
        <v>7.1757643989543594</v>
      </c>
      <c r="BF303" s="17">
        <v>-1.0000000000000013</v>
      </c>
      <c r="CU303" t="e">
        <v>#N/A</v>
      </c>
      <c r="CV303" t="e">
        <v>#N/A</v>
      </c>
    </row>
    <row r="304" spans="1:100" x14ac:dyDescent="0.25">
      <c r="A304">
        <v>816</v>
      </c>
      <c r="B304" t="s">
        <v>357</v>
      </c>
      <c r="C304" s="48">
        <v>2</v>
      </c>
      <c r="D304" s="22">
        <v>1503.247060546875</v>
      </c>
      <c r="E304" s="17">
        <v>110.8415272187531</v>
      </c>
      <c r="F304" s="17">
        <v>40.621148130091726</v>
      </c>
      <c r="G304" s="17">
        <v>0.73830452598131169</v>
      </c>
      <c r="H304" s="17">
        <v>9.2718419054402137</v>
      </c>
      <c r="I304" s="17">
        <v>80.112041704931798</v>
      </c>
      <c r="J304" s="17">
        <v>18.134999209825892</v>
      </c>
      <c r="K304" s="17">
        <v>-0.99999999999999933</v>
      </c>
      <c r="L304" s="17">
        <v>-0.99999999999999933</v>
      </c>
      <c r="M304" s="17">
        <v>-0.99999999999999933</v>
      </c>
      <c r="N304" s="17">
        <v>0.34176964728080395</v>
      </c>
      <c r="O304" s="17">
        <v>-0.99999999999999933</v>
      </c>
      <c r="P304" s="17">
        <v>-0.99999999999999933</v>
      </c>
      <c r="Q304" s="17">
        <v>4.7893397583997697</v>
      </c>
      <c r="R304" s="17">
        <v>-0.99999999999999933</v>
      </c>
      <c r="S304" s="17">
        <v>2.1893004907588436</v>
      </c>
      <c r="T304" s="17">
        <v>0.26210423982370484</v>
      </c>
      <c r="U304" s="17">
        <v>0.45955810727033419</v>
      </c>
      <c r="V304" s="17">
        <v>0.43448272904798446</v>
      </c>
      <c r="W304" s="17">
        <v>4.8644129159362723</v>
      </c>
      <c r="X304" s="17">
        <v>3.2242221507515985</v>
      </c>
      <c r="Y304" s="17">
        <v>0.20832520436117147</v>
      </c>
      <c r="Z304" s="17">
        <v>42.850362909596498</v>
      </c>
      <c r="AA304" s="17">
        <v>1.2380758492167563</v>
      </c>
      <c r="AB304" s="17">
        <v>2.0715613537404796</v>
      </c>
      <c r="AC304" s="17">
        <v>28.996332980389049</v>
      </c>
      <c r="AD304" s="17">
        <v>1.537677805525393</v>
      </c>
      <c r="AE304" s="17">
        <v>1.2376068120347528</v>
      </c>
      <c r="AF304" s="17">
        <v>71.234306885989312</v>
      </c>
      <c r="AG304" s="17">
        <v>30.819189111590074</v>
      </c>
      <c r="AH304" s="17">
        <v>0.42614265671021179</v>
      </c>
      <c r="AI304" s="17">
        <v>0.54591097014856138</v>
      </c>
      <c r="AJ304" s="17">
        <v>0.33333333333333298</v>
      </c>
      <c r="AK304" s="17">
        <v>0.94842415768794464</v>
      </c>
      <c r="AL304" s="17">
        <v>0.99409576818555867</v>
      </c>
      <c r="AM304" s="17">
        <v>0.33333333333333298</v>
      </c>
      <c r="AN304" s="17">
        <v>0.57814651902574554</v>
      </c>
      <c r="AO304" s="17">
        <v>0.67070806378027648</v>
      </c>
      <c r="AP304" s="17">
        <v>0.33333333333333298</v>
      </c>
      <c r="AQ304" s="17">
        <v>10.345868092836341</v>
      </c>
      <c r="AR304" s="17">
        <v>2.2444243630026963</v>
      </c>
      <c r="AS304" s="17">
        <v>8.4907252413901464</v>
      </c>
      <c r="AT304" s="17">
        <v>9.4387565670390785</v>
      </c>
      <c r="AU304" s="17">
        <v>-0.99999999999999933</v>
      </c>
      <c r="AV304" s="17">
        <v>-0.99999999999999933</v>
      </c>
      <c r="AW304" s="17">
        <v>-0.99999999999999933</v>
      </c>
      <c r="AX304" s="17">
        <v>-0.99999999999999933</v>
      </c>
      <c r="AY304" s="17">
        <v>5.6711148581527336E-2</v>
      </c>
      <c r="AZ304" s="17">
        <v>-8.1115463027982559E-3</v>
      </c>
      <c r="BA304" s="17">
        <v>0.57185135375098461</v>
      </c>
      <c r="BB304" s="17">
        <v>-7.2759745918634655E-3</v>
      </c>
      <c r="BC304" s="17">
        <v>0.31532784136336878</v>
      </c>
      <c r="BD304" s="17">
        <v>0.98262384795495095</v>
      </c>
      <c r="BE304" s="17">
        <v>9.6218955868420064</v>
      </c>
      <c r="BF304" s="17">
        <v>-0.99999999999999933</v>
      </c>
      <c r="BG304" s="22">
        <v>152.03378973382493</v>
      </c>
    </row>
    <row r="305" spans="1:100" x14ac:dyDescent="0.25">
      <c r="A305">
        <v>818</v>
      </c>
      <c r="B305" t="s">
        <v>358</v>
      </c>
      <c r="C305" s="48">
        <v>2</v>
      </c>
      <c r="D305" s="22">
        <v>1543.0993554687502</v>
      </c>
      <c r="E305" s="17">
        <v>107.04570344803662</v>
      </c>
      <c r="F305" s="17">
        <v>34.497559645933606</v>
      </c>
      <c r="G305" s="17">
        <v>0.69574202039742605</v>
      </c>
      <c r="H305" s="17">
        <v>8.8835976004463859</v>
      </c>
      <c r="I305" s="17">
        <v>77.131297429800952</v>
      </c>
      <c r="J305" s="17">
        <v>17.39880524710226</v>
      </c>
      <c r="K305" s="17">
        <v>-0.99999999999999944</v>
      </c>
      <c r="L305" s="17">
        <v>-0.99999999999999944</v>
      </c>
      <c r="M305" s="17">
        <v>-0.99999999999999944</v>
      </c>
      <c r="N305" s="17">
        <v>0.33116308491909147</v>
      </c>
      <c r="O305" s="17">
        <v>-0.99999999999999944</v>
      </c>
      <c r="P305" s="17">
        <v>-0.99999999999999944</v>
      </c>
      <c r="Q305" s="17">
        <v>4.6754002317170196</v>
      </c>
      <c r="R305" s="17">
        <v>-0.99999999999999944</v>
      </c>
      <c r="S305" s="17">
        <v>2.040700130747906</v>
      </c>
      <c r="T305" s="17">
        <v>0.24542479857041771</v>
      </c>
      <c r="U305" s="17">
        <v>0.40957744637330862</v>
      </c>
      <c r="V305" s="17">
        <v>0.36899190296621748</v>
      </c>
      <c r="W305" s="17">
        <v>4.532552144239034</v>
      </c>
      <c r="X305" s="17">
        <v>2.8153392694906949</v>
      </c>
      <c r="Y305" s="17">
        <v>0.19331886038930246</v>
      </c>
      <c r="Z305" s="17">
        <v>41.472551825899792</v>
      </c>
      <c r="AA305" s="17">
        <v>1.1366016523814961</v>
      </c>
      <c r="AB305" s="17">
        <v>1.925295268189275</v>
      </c>
      <c r="AC305" s="17">
        <v>27.317046877586908</v>
      </c>
      <c r="AD305" s="17">
        <v>1.4095031114007863</v>
      </c>
      <c r="AE305" s="17">
        <v>1.1302672559930993</v>
      </c>
      <c r="AF305" s="17">
        <v>68.514603675895771</v>
      </c>
      <c r="AG305" s="17">
        <v>26.172438561824759</v>
      </c>
      <c r="AH305" s="17">
        <v>0.39399414976053948</v>
      </c>
      <c r="AI305" s="17">
        <v>0.50787526195692956</v>
      </c>
      <c r="AJ305" s="17">
        <v>0.33333333333333298</v>
      </c>
      <c r="AK305" s="17">
        <v>0.90551072287871193</v>
      </c>
      <c r="AL305" s="17">
        <v>0.95661479892237899</v>
      </c>
      <c r="AM305" s="17">
        <v>0.33333333333333298</v>
      </c>
      <c r="AN305" s="17">
        <v>0.53946028985389016</v>
      </c>
      <c r="AO305" s="17">
        <v>0.62843440993080457</v>
      </c>
      <c r="AP305" s="17">
        <v>0.33333333333333298</v>
      </c>
      <c r="AQ305" s="17">
        <v>9.8635714993242907</v>
      </c>
      <c r="AR305" s="17">
        <v>2.2444243630026963</v>
      </c>
      <c r="AS305" s="17">
        <v>7.8767903758291169</v>
      </c>
      <c r="AT305" s="17">
        <v>9.0092232970730244</v>
      </c>
      <c r="AU305" s="17">
        <v>-0.99999999999999944</v>
      </c>
      <c r="AV305" s="17">
        <v>-0.99999999999999944</v>
      </c>
      <c r="AW305" s="17">
        <v>-0.99999999999999944</v>
      </c>
      <c r="AX305" s="17">
        <v>-0.99999999999999944</v>
      </c>
      <c r="AY305" s="17">
        <v>5.0245790520326544E-2</v>
      </c>
      <c r="AZ305" s="17">
        <v>3.6477164101710202E-2</v>
      </c>
      <c r="BA305" s="17">
        <v>0.52898657060455612</v>
      </c>
      <c r="BB305" s="17">
        <v>1.7555701733733109E-2</v>
      </c>
      <c r="BC305" s="17">
        <v>0.29155955327686189</v>
      </c>
      <c r="BD305" s="17">
        <v>1.644747171181685</v>
      </c>
      <c r="BE305" s="17">
        <v>8.9822384284304846</v>
      </c>
      <c r="BF305" s="17">
        <v>-0.99999999999999944</v>
      </c>
      <c r="BG305" s="22">
        <v>1350.1441034782949</v>
      </c>
    </row>
    <row r="306" spans="1:100" x14ac:dyDescent="0.25">
      <c r="A306">
        <v>829</v>
      </c>
      <c r="B306" t="s">
        <v>359</v>
      </c>
      <c r="C306" s="48">
        <v>3</v>
      </c>
      <c r="D306" s="22">
        <v>1754.0034946441833</v>
      </c>
      <c r="E306" s="17">
        <v>198.98053754363369</v>
      </c>
      <c r="F306" s="17">
        <v>184.03813255654765</v>
      </c>
      <c r="G306" s="17">
        <v>1.3504439899851126</v>
      </c>
      <c r="H306" s="17">
        <v>9.4391125239534794</v>
      </c>
      <c r="I306" s="17">
        <v>155.38912196724777</v>
      </c>
      <c r="J306" s="17">
        <v>19.743650920349289</v>
      </c>
      <c r="K306" s="17">
        <v>-0.99999999999999944</v>
      </c>
      <c r="L306" s="17">
        <v>-0.99999999999999944</v>
      </c>
      <c r="M306" s="17">
        <v>-0.99999999999999944</v>
      </c>
      <c r="N306" s="17">
        <v>0.16521153012937284</v>
      </c>
      <c r="O306" s="17">
        <v>-0.99999999999999944</v>
      </c>
      <c r="P306" s="17">
        <v>-0.99999999999999944</v>
      </c>
      <c r="Q306" s="17">
        <v>3.4068838807914537</v>
      </c>
      <c r="R306" s="17">
        <v>-0.99999999999999944</v>
      </c>
      <c r="S306" s="17">
        <v>2.528833915028331</v>
      </c>
      <c r="T306" s="17">
        <v>0.26937964203532666</v>
      </c>
      <c r="U306" s="17">
        <v>0.48728040655268345</v>
      </c>
      <c r="V306" s="17">
        <v>0.54569555711855189</v>
      </c>
      <c r="W306" s="17">
        <v>6.0322286431620293</v>
      </c>
      <c r="X306" s="17">
        <v>5.6779114166817495</v>
      </c>
      <c r="Y306" s="17">
        <v>0.27294063976725769</v>
      </c>
      <c r="Z306" s="17">
        <v>53.905777971237143</v>
      </c>
      <c r="AA306" s="17">
        <v>1.6585574610065783</v>
      </c>
      <c r="AB306" s="17">
        <v>2.9030889539695646</v>
      </c>
      <c r="AC306" s="17">
        <v>75.447770377499765</v>
      </c>
      <c r="AD306" s="17">
        <v>1.8956779359775835</v>
      </c>
      <c r="AE306" s="17">
        <v>3.2581738151147479</v>
      </c>
      <c r="AF306" s="17">
        <v>135.51481111782118</v>
      </c>
      <c r="AG306" s="17">
        <v>142.49114959452672</v>
      </c>
      <c r="AH306" s="17">
        <v>0.7692744746908331</v>
      </c>
      <c r="AI306" s="17">
        <v>1.4754074973910511</v>
      </c>
      <c r="AJ306" s="17">
        <v>0.33333333333333298</v>
      </c>
      <c r="AK306" s="17">
        <v>1.752447867643635</v>
      </c>
      <c r="AL306" s="17">
        <v>1.5586817188216944</v>
      </c>
      <c r="AM306" s="17">
        <v>0.33333333333333298</v>
      </c>
      <c r="AN306" s="17">
        <v>1.0042204850347407</v>
      </c>
      <c r="AO306" s="17">
        <v>0.94077295367256841</v>
      </c>
      <c r="AP306" s="17">
        <v>0.33333333333333298</v>
      </c>
      <c r="AQ306" s="17">
        <v>19.874310849426564</v>
      </c>
      <c r="AR306" s="17">
        <v>3.3480091876599292</v>
      </c>
      <c r="AS306" s="17">
        <v>-1.1288369437469901</v>
      </c>
      <c r="AT306" s="17">
        <v>17.524478676436342</v>
      </c>
      <c r="AU306" s="17">
        <v>-0.99999999999999944</v>
      </c>
      <c r="AV306" s="17">
        <v>-0.99999999999999944</v>
      </c>
      <c r="AW306" s="17">
        <v>-0.99999999999999944</v>
      </c>
      <c r="AX306" s="17">
        <v>-0.99999999999999944</v>
      </c>
      <c r="AY306" s="17">
        <v>3.3476419374058705E-3</v>
      </c>
      <c r="AZ306" s="17">
        <v>0.4897087204259955</v>
      </c>
      <c r="BA306" s="17">
        <v>1.6211367587716394</v>
      </c>
      <c r="BB306" s="17">
        <v>2.2800412134709232E-2</v>
      </c>
      <c r="BC306" s="17">
        <v>0.25211873352899578</v>
      </c>
      <c r="BD306" s="17">
        <v>3.0185539054977086</v>
      </c>
      <c r="BE306" s="17">
        <v>14.408652132083098</v>
      </c>
      <c r="BF306" s="17">
        <v>-0.99999999999999944</v>
      </c>
      <c r="CU306" t="e">
        <v>#N/A</v>
      </c>
      <c r="CV306" t="e">
        <v>#N/A</v>
      </c>
    </row>
    <row r="307" spans="1:100" x14ac:dyDescent="0.25">
      <c r="A307">
        <v>830</v>
      </c>
      <c r="B307" t="s">
        <v>360</v>
      </c>
      <c r="C307" s="48">
        <v>3</v>
      </c>
      <c r="D307" s="22">
        <v>1450.048107635969</v>
      </c>
      <c r="E307" s="17">
        <v>60.194104517925766</v>
      </c>
      <c r="F307" s="17">
        <v>-77.381253625603293</v>
      </c>
      <c r="G307" s="17">
        <v>0.22078611034577256</v>
      </c>
      <c r="H307" s="17">
        <v>7.800964629753552</v>
      </c>
      <c r="I307" s="17">
        <v>35.968915801449839</v>
      </c>
      <c r="J307" s="17">
        <v>8.8819750727347273</v>
      </c>
      <c r="K307" s="17">
        <v>-0.99999999999999856</v>
      </c>
      <c r="L307" s="17">
        <v>-0.99999999999999856</v>
      </c>
      <c r="M307" s="17">
        <v>-0.99999999999999856</v>
      </c>
      <c r="N307" s="17">
        <v>9.1323011316296193E-2</v>
      </c>
      <c r="O307" s="17">
        <v>-0.99999999999999856</v>
      </c>
      <c r="P307" s="17">
        <v>-0.99999999999999856</v>
      </c>
      <c r="Q307" s="17">
        <v>4.7768618486055479</v>
      </c>
      <c r="R307" s="17">
        <v>-0.99999999999999856</v>
      </c>
      <c r="S307" s="17">
        <v>1.4403199746175972</v>
      </c>
      <c r="T307" s="17">
        <v>0.13949336000528378</v>
      </c>
      <c r="U307" s="17">
        <v>7.1731415956404393E-2</v>
      </c>
      <c r="V307" s="17">
        <v>-0.74613700253916337</v>
      </c>
      <c r="W307" s="17">
        <v>3.0241027811480032</v>
      </c>
      <c r="X307" s="17">
        <v>1.9043500774590445</v>
      </c>
      <c r="Y307" s="17">
        <v>0.24830695496317495</v>
      </c>
      <c r="Z307" s="17">
        <v>24.95348788798092</v>
      </c>
      <c r="AA307" s="17">
        <v>0.62812454946159391</v>
      </c>
      <c r="AB307" s="17">
        <v>1.6434479759974872</v>
      </c>
      <c r="AC307" s="17">
        <v>3.4852204594259311</v>
      </c>
      <c r="AD307" s="17">
        <v>0.83400172659320204</v>
      </c>
      <c r="AE307" s="17">
        <v>0.96814132772271</v>
      </c>
      <c r="AF307" s="17">
        <v>31.050297651127053</v>
      </c>
      <c r="AG307" s="17">
        <v>-61.718102761274295</v>
      </c>
      <c r="AH307" s="17">
        <v>0.37190197982824158</v>
      </c>
      <c r="AI307" s="17">
        <v>0.1469839224446462</v>
      </c>
      <c r="AJ307" s="17">
        <v>0.33333333333333298</v>
      </c>
      <c r="AK307" s="17">
        <v>0.46465978654166029</v>
      </c>
      <c r="AL307" s="17">
        <v>0.5378931977311191</v>
      </c>
      <c r="AM307" s="17">
        <v>0.33333333333333298</v>
      </c>
      <c r="AN307" s="17">
        <v>0.266809518886023</v>
      </c>
      <c r="AO307" s="17">
        <v>0.29884650988879607</v>
      </c>
      <c r="AP307" s="17">
        <v>0.33333333333333298</v>
      </c>
      <c r="AQ307" s="17">
        <v>4.918618150322807</v>
      </c>
      <c r="AR307" s="17">
        <v>0.92686429798854086</v>
      </c>
      <c r="AS307" s="17">
        <v>3.34186173896313</v>
      </c>
      <c r="AT307" s="17">
        <v>4.613249035783058</v>
      </c>
      <c r="AU307" s="17">
        <v>-0.99999999999999856</v>
      </c>
      <c r="AV307" s="17">
        <v>-0.99999999999999856</v>
      </c>
      <c r="AW307" s="17">
        <v>-0.99999999999999856</v>
      </c>
      <c r="AX307" s="17">
        <v>-0.99999999999999856</v>
      </c>
      <c r="AY307" s="17">
        <v>6.5166671258601969E-2</v>
      </c>
      <c r="AZ307" s="17">
        <v>-0.24264724039164812</v>
      </c>
      <c r="BA307" s="17">
        <v>-3.6812247040380039E-2</v>
      </c>
      <c r="BB307" s="17">
        <v>0.31245641117219469</v>
      </c>
      <c r="BC307" s="17">
        <v>0.30905240996758049</v>
      </c>
      <c r="BD307" s="17">
        <v>6.5981740773466289</v>
      </c>
      <c r="BE307" s="17">
        <v>7.5422490139876128</v>
      </c>
      <c r="BF307" s="17">
        <v>-0.99999999999999856</v>
      </c>
      <c r="CU307" t="e">
        <v>#N/A</v>
      </c>
      <c r="CV307" t="e">
        <v>#N/A</v>
      </c>
    </row>
    <row r="308" spans="1:100" x14ac:dyDescent="0.25">
      <c r="A308">
        <v>832</v>
      </c>
      <c r="B308" t="s">
        <v>361</v>
      </c>
      <c r="C308" s="48">
        <v>3</v>
      </c>
      <c r="D308" s="22">
        <v>1634.7494349042827</v>
      </c>
      <c r="E308" s="17">
        <v>134.60337390651495</v>
      </c>
      <c r="F308" s="17">
        <v>72.107489661838997</v>
      </c>
      <c r="G308" s="17">
        <v>0.92275235928903854</v>
      </c>
      <c r="H308" s="17">
        <v>4.6486346418498528</v>
      </c>
      <c r="I308" s="17">
        <v>114.87314959016275</v>
      </c>
      <c r="J308" s="17">
        <v>18.509403658360036</v>
      </c>
      <c r="K308" s="17">
        <v>-1.0000000000000007</v>
      </c>
      <c r="L308" s="17">
        <v>-1.0000000000000007</v>
      </c>
      <c r="M308" s="17">
        <v>-1.0000000000000007</v>
      </c>
      <c r="N308" s="17">
        <v>3.9282952913648889E-2</v>
      </c>
      <c r="O308" s="17">
        <v>-1.0000000000000007</v>
      </c>
      <c r="P308" s="17">
        <v>-1.0000000000000007</v>
      </c>
      <c r="Q308" s="17">
        <v>3.840611499149154</v>
      </c>
      <c r="R308" s="17">
        <v>-1.0000000000000007</v>
      </c>
      <c r="S308" s="17">
        <v>0.44567952219649187</v>
      </c>
      <c r="T308" s="17">
        <v>0.18150742632388273</v>
      </c>
      <c r="U308" s="17">
        <v>-4.1667950846141659E-2</v>
      </c>
      <c r="V308" s="17">
        <v>-2.3632025371086336E-2</v>
      </c>
      <c r="W308" s="17">
        <v>0.8080231427007003</v>
      </c>
      <c r="X308" s="17">
        <v>-0.78685604053697056</v>
      </c>
      <c r="Y308" s="17">
        <v>0.11262801579271504</v>
      </c>
      <c r="Z308" s="17">
        <v>45.384580254401172</v>
      </c>
      <c r="AA308" s="17">
        <v>1.2006215454746956</v>
      </c>
      <c r="AB308" s="17">
        <v>1.7921822739460755</v>
      </c>
      <c r="AC308" s="17">
        <v>56.173310946587449</v>
      </c>
      <c r="AD308" s="17">
        <v>2.5592039764472765</v>
      </c>
      <c r="AE308" s="17">
        <v>0.58360582372221836</v>
      </c>
      <c r="AF308" s="17">
        <v>103.93367929865693</v>
      </c>
      <c r="AG308" s="17">
        <v>71.086332248737634</v>
      </c>
      <c r="AH308" s="17">
        <v>0.57919004420344522</v>
      </c>
      <c r="AI308" s="17">
        <v>0.50035032434726145</v>
      </c>
      <c r="AJ308" s="17">
        <v>0.33333333333333298</v>
      </c>
      <c r="AK308" s="17">
        <v>0.74489610351115521</v>
      </c>
      <c r="AL308" s="17">
        <v>1.0758676056207919</v>
      </c>
      <c r="AM308" s="17">
        <v>0.33333333333333298</v>
      </c>
      <c r="AN308" s="17">
        <v>0.65755157904236372</v>
      </c>
      <c r="AO308" s="17">
        <v>0.61167612833310414</v>
      </c>
      <c r="AP308" s="17">
        <v>0.33333333333333298</v>
      </c>
      <c r="AQ308" s="17">
        <v>10.939470291505788</v>
      </c>
      <c r="AR308" s="17">
        <v>1.4085700767022307</v>
      </c>
      <c r="AS308" s="17">
        <v>9.6518725465462669</v>
      </c>
      <c r="AT308" s="17">
        <v>7.4489610351115463</v>
      </c>
      <c r="AU308" s="17">
        <v>-1.0000000000000007</v>
      </c>
      <c r="AV308" s="17">
        <v>-1.0000000000000007</v>
      </c>
      <c r="AW308" s="17">
        <v>-1.0000000000000007</v>
      </c>
      <c r="AX308" s="17">
        <v>-1.0000000000000007</v>
      </c>
      <c r="AY308" s="17">
        <v>1.6263028600434423E-3</v>
      </c>
      <c r="AZ308" s="17">
        <v>0.42923077664132336</v>
      </c>
      <c r="BA308" s="17">
        <v>-0.24462814805229857</v>
      </c>
      <c r="BB308" s="17">
        <v>-6.7187257493663916E-2</v>
      </c>
      <c r="BC308" s="17">
        <v>-8.8186929743846301E-2</v>
      </c>
      <c r="BD308" s="17">
        <v>0.4664724458650189</v>
      </c>
      <c r="BE308" s="17">
        <v>-3.42781398385765</v>
      </c>
      <c r="BF308" s="17">
        <v>-1.0000000000000007</v>
      </c>
      <c r="CU308" t="e">
        <v>#N/A</v>
      </c>
      <c r="CV308" t="e">
        <v>#N/A</v>
      </c>
    </row>
    <row r="309" spans="1:100" x14ac:dyDescent="0.25">
      <c r="A309">
        <v>834</v>
      </c>
      <c r="B309" t="s">
        <v>362</v>
      </c>
      <c r="C309" s="48">
        <v>2</v>
      </c>
      <c r="D309" s="22">
        <v>1613.4236914062501</v>
      </c>
      <c r="E309" s="17">
        <v>137.00592217436702</v>
      </c>
      <c r="F309" s="17">
        <v>82.830691386869432</v>
      </c>
      <c r="G309" s="17">
        <v>1.0316854292225355</v>
      </c>
      <c r="H309" s="17">
        <v>11.947987572026037</v>
      </c>
      <c r="I309" s="17">
        <v>100.65814057228982</v>
      </c>
      <c r="J309" s="17">
        <v>23.209541856731725</v>
      </c>
      <c r="K309" s="17">
        <v>-0.99999999999999878</v>
      </c>
      <c r="L309" s="17">
        <v>-0.99999999999999878</v>
      </c>
      <c r="M309" s="17">
        <v>-0.99999999999999878</v>
      </c>
      <c r="N309" s="17">
        <v>0.41488007166196839</v>
      </c>
      <c r="O309" s="17">
        <v>-0.99999999999999878</v>
      </c>
      <c r="P309" s="17">
        <v>-0.99999999999999878</v>
      </c>
      <c r="Q309" s="17">
        <v>5.5747183632185306</v>
      </c>
      <c r="R309" s="17">
        <v>-0.99999999999999878</v>
      </c>
      <c r="S309" s="17">
        <v>3.2135942263815336</v>
      </c>
      <c r="T309" s="17">
        <v>0.37707466915625287</v>
      </c>
      <c r="U309" s="17">
        <v>0.80407192847061348</v>
      </c>
      <c r="V309" s="17">
        <v>0.88590722688481016</v>
      </c>
      <c r="W309" s="17">
        <v>7.1519101300976189</v>
      </c>
      <c r="X309" s="17">
        <v>6.0426283366321218</v>
      </c>
      <c r="Y309" s="17">
        <v>0.31176307035189582</v>
      </c>
      <c r="Z309" s="17">
        <v>52.347535472288612</v>
      </c>
      <c r="AA309" s="17">
        <v>1.9375316522716801</v>
      </c>
      <c r="AB309" s="17">
        <v>3.0797650697551915</v>
      </c>
      <c r="AC309" s="17">
        <v>40.571555512096708</v>
      </c>
      <c r="AD309" s="17">
        <v>2.4211786008634784</v>
      </c>
      <c r="AE309" s="17">
        <v>1.9774921987854546</v>
      </c>
      <c r="AF309" s="17">
        <v>89.981064704386853</v>
      </c>
      <c r="AG309" s="17">
        <v>62.848973418812335</v>
      </c>
      <c r="AH309" s="17">
        <v>0.64774046626967807</v>
      </c>
      <c r="AI309" s="17">
        <v>0.80808891929884274</v>
      </c>
      <c r="AJ309" s="17">
        <v>0.33333333333333298</v>
      </c>
      <c r="AK309" s="17">
        <v>1.2442239958977195</v>
      </c>
      <c r="AL309" s="17">
        <v>1.2524499338047796</v>
      </c>
      <c r="AM309" s="17">
        <v>0.33333333333333298</v>
      </c>
      <c r="AN309" s="17">
        <v>0.84480847188156982</v>
      </c>
      <c r="AO309" s="17">
        <v>0.96209792862790522</v>
      </c>
      <c r="AP309" s="17">
        <v>0.33333333333333298</v>
      </c>
      <c r="AQ309" s="17">
        <v>13.670310775277994</v>
      </c>
      <c r="AR309" s="17">
        <v>2.2444243630026963</v>
      </c>
      <c r="AS309" s="17">
        <v>12.722542962613932</v>
      </c>
      <c r="AT309" s="17">
        <v>12.399504694670641</v>
      </c>
      <c r="AU309" s="17">
        <v>-0.99999999999999878</v>
      </c>
      <c r="AV309" s="17">
        <v>-0.99999999999999878</v>
      </c>
      <c r="AW309" s="17">
        <v>-0.99999999999999878</v>
      </c>
      <c r="AX309" s="17">
        <v>-0.99999999999999878</v>
      </c>
      <c r="AY309" s="17">
        <v>0.101276489877862</v>
      </c>
      <c r="AZ309" s="17">
        <v>-0.31545896284654423</v>
      </c>
      <c r="BA309" s="17">
        <v>0.86731583884698427</v>
      </c>
      <c r="BB309" s="17">
        <v>-0.17843929144686121</v>
      </c>
      <c r="BC309" s="17">
        <v>0.47916128424124904</v>
      </c>
      <c r="BD309" s="17">
        <v>-3.5813541406643381</v>
      </c>
      <c r="BE309" s="17">
        <v>14.031015593407989</v>
      </c>
      <c r="BF309" s="17">
        <v>-0.99999999999999878</v>
      </c>
      <c r="BG309" s="22">
        <v>670.93364746366615</v>
      </c>
    </row>
    <row r="310" spans="1:100" x14ac:dyDescent="0.25">
      <c r="A310">
        <v>835</v>
      </c>
      <c r="B310" t="s">
        <v>363</v>
      </c>
      <c r="C310" s="48">
        <v>3</v>
      </c>
      <c r="D310" s="22">
        <v>1557.706241290409</v>
      </c>
      <c r="E310" s="17">
        <v>94.812633066790823</v>
      </c>
      <c r="F310" s="17">
        <v>52.989136677590331</v>
      </c>
      <c r="G310" s="17">
        <v>0.38200613728834315</v>
      </c>
      <c r="H310" s="17">
        <v>1.8445826632127666</v>
      </c>
      <c r="I310" s="17">
        <v>77.06514976266881</v>
      </c>
      <c r="J310" s="17">
        <v>4.3596005690340194</v>
      </c>
      <c r="K310" s="17">
        <v>-1.0000000000000007</v>
      </c>
      <c r="L310" s="17">
        <v>-1.0000000000000007</v>
      </c>
      <c r="M310" s="17">
        <v>-1.0000000000000007</v>
      </c>
      <c r="N310" s="17">
        <v>9.4083822947589976E-2</v>
      </c>
      <c r="O310" s="17">
        <v>-1.0000000000000007</v>
      </c>
      <c r="P310" s="17">
        <v>-1.0000000000000007</v>
      </c>
      <c r="Q310" s="17">
        <v>3.250744639542638</v>
      </c>
      <c r="R310" s="17">
        <v>-1.0000000000000007</v>
      </c>
      <c r="S310" s="17">
        <v>-0.60259473607774139</v>
      </c>
      <c r="T310" s="17">
        <v>-3.3324912668007321E-2</v>
      </c>
      <c r="U310" s="17">
        <v>-0.10048625208719339</v>
      </c>
      <c r="V310" s="17">
        <v>-0.11380177188111297</v>
      </c>
      <c r="W310" s="17">
        <v>-1.4061619763298698</v>
      </c>
      <c r="X310" s="17">
        <v>-3.7009679664042929</v>
      </c>
      <c r="Y310" s="17">
        <v>-3.5713119705232194E-2</v>
      </c>
      <c r="Z310" s="17">
        <v>36.15164277549637</v>
      </c>
      <c r="AA310" s="17">
        <v>-0.40073178090014611</v>
      </c>
      <c r="AB310" s="17">
        <v>0.15367333943616218</v>
      </c>
      <c r="AC310" s="17">
        <v>35.182032604854591</v>
      </c>
      <c r="AD310" s="17">
        <v>-0.74939509025634887</v>
      </c>
      <c r="AE310" s="17">
        <v>1.7551151285112274</v>
      </c>
      <c r="AF310" s="17">
        <v>73.242463848298328</v>
      </c>
      <c r="AG310" s="17">
        <v>65.309874913703013</v>
      </c>
      <c r="AH310" s="17">
        <v>-0.20589298536782999</v>
      </c>
      <c r="AI310" s="17">
        <v>-0.20489047116223033</v>
      </c>
      <c r="AJ310" s="17">
        <v>0.33333333333333298</v>
      </c>
      <c r="AK310" s="17">
        <v>0.41161812045341672</v>
      </c>
      <c r="AL310" s="17">
        <v>0.82327834679358092</v>
      </c>
      <c r="AM310" s="17">
        <v>0.33333333333333298</v>
      </c>
      <c r="AN310" s="17">
        <v>0.36438117686869975</v>
      </c>
      <c r="AO310" s="17">
        <v>0.14614930724274419</v>
      </c>
      <c r="AP310" s="17">
        <v>0.33333333333333298</v>
      </c>
      <c r="AQ310" s="17">
        <v>3.8226859143704766</v>
      </c>
      <c r="AR310" s="17">
        <v>2.1942796771973554</v>
      </c>
      <c r="AS310" s="17">
        <v>-1.950860312697503</v>
      </c>
      <c r="AT310" s="17">
        <v>4.1161812045341648</v>
      </c>
      <c r="AU310" s="17">
        <v>-1.0000000000000007</v>
      </c>
      <c r="AV310" s="17">
        <v>-1.0000000000000007</v>
      </c>
      <c r="AW310" s="17">
        <v>-1.0000000000000007</v>
      </c>
      <c r="AX310" s="17">
        <v>-1.0000000000000007</v>
      </c>
      <c r="AY310" s="17">
        <v>3.4927644994081616E-2</v>
      </c>
      <c r="AZ310" s="17">
        <v>0.42132230862850295</v>
      </c>
      <c r="BA310" s="17">
        <v>-0.13217283791721002</v>
      </c>
      <c r="BB310" s="17">
        <v>-4.9891608766214068E-2</v>
      </c>
      <c r="BC310" s="17">
        <v>0.48771687704435274</v>
      </c>
      <c r="BD310" s="17">
        <v>0.85932132398716299</v>
      </c>
      <c r="BE310" s="17">
        <v>11.532057736522766</v>
      </c>
      <c r="BF310" s="17">
        <v>-1.0000000000000007</v>
      </c>
      <c r="CU310" t="e">
        <v>#N/A</v>
      </c>
      <c r="CV310" t="e">
        <v>#N/A</v>
      </c>
    </row>
    <row r="311" spans="1:100" x14ac:dyDescent="0.25">
      <c r="A311">
        <v>836</v>
      </c>
      <c r="B311" t="s">
        <v>364</v>
      </c>
      <c r="C311" s="48">
        <v>2</v>
      </c>
      <c r="D311" s="22">
        <v>1557.164013671875</v>
      </c>
      <c r="E311" s="17">
        <v>120.77040574096844</v>
      </c>
      <c r="F311" s="17">
        <v>56.638848068718325</v>
      </c>
      <c r="G311" s="17">
        <v>0.84963686727800625</v>
      </c>
      <c r="H311" s="17">
        <v>10.287387087217192</v>
      </c>
      <c r="I311" s="17">
        <v>87.908886237568424</v>
      </c>
      <c r="J311" s="17">
        <v>20.060689354100315</v>
      </c>
      <c r="K311" s="17">
        <v>-0.99999999999999911</v>
      </c>
      <c r="L311" s="17">
        <v>-0.99999999999999911</v>
      </c>
      <c r="M311" s="17">
        <v>-0.99999999999999911</v>
      </c>
      <c r="N311" s="17">
        <v>0.3695136300336877</v>
      </c>
      <c r="O311" s="17">
        <v>-0.99999999999999911</v>
      </c>
      <c r="P311" s="17">
        <v>-0.99999999999999911</v>
      </c>
      <c r="Q311" s="17">
        <v>5.0873756493279219</v>
      </c>
      <c r="R311" s="17">
        <v>-0.99999999999999911</v>
      </c>
      <c r="S311" s="17">
        <v>2.5780000226729847</v>
      </c>
      <c r="T311" s="17">
        <v>0.30573327953306306</v>
      </c>
      <c r="U311" s="17">
        <v>0.59029439548661644</v>
      </c>
      <c r="V311" s="17">
        <v>0.60578953773121746</v>
      </c>
      <c r="W311" s="17">
        <v>5.7324735761519516</v>
      </c>
      <c r="X311" s="17">
        <v>4.2937524301003167</v>
      </c>
      <c r="Y311" s="17">
        <v>0.24757786079604649</v>
      </c>
      <c r="Z311" s="17">
        <v>46.454355007997918</v>
      </c>
      <c r="AA311" s="17">
        <v>1.5035057096042141</v>
      </c>
      <c r="AB311" s="17">
        <v>2.4541550364508193</v>
      </c>
      <c r="AC311" s="17">
        <v>33.38890458695225</v>
      </c>
      <c r="AD311" s="17">
        <v>1.8729491575315778</v>
      </c>
      <c r="AE311" s="17">
        <v>1.5183789123593501</v>
      </c>
      <c r="AF311" s="17">
        <v>78.348336519773071</v>
      </c>
      <c r="AG311" s="17">
        <v>42.973868706461936</v>
      </c>
      <c r="AH311" s="17">
        <v>0.51023471141422716</v>
      </c>
      <c r="AI311" s="17">
        <v>0.6454023978208896</v>
      </c>
      <c r="AJ311" s="17">
        <v>0.33333333333333298</v>
      </c>
      <c r="AK311" s="17">
        <v>1.0606744377138406</v>
      </c>
      <c r="AL311" s="17">
        <v>1.0921361444485365</v>
      </c>
      <c r="AM311" s="17">
        <v>0.33333333333333298</v>
      </c>
      <c r="AN311" s="17">
        <v>0.67933953881060016</v>
      </c>
      <c r="AO311" s="17">
        <v>0.7812848447677565</v>
      </c>
      <c r="AP311" s="17">
        <v>0.33333333333333298</v>
      </c>
      <c r="AQ311" s="17">
        <v>11.607429371208212</v>
      </c>
      <c r="AR311" s="17">
        <v>2.2444243630026963</v>
      </c>
      <c r="AS311" s="17">
        <v>10.09661768237601</v>
      </c>
      <c r="AT311" s="17">
        <v>10.562302842196601</v>
      </c>
      <c r="AU311" s="17">
        <v>-0.99999999999999911</v>
      </c>
      <c r="AV311" s="17">
        <v>-0.99999999999999911</v>
      </c>
      <c r="AW311" s="17">
        <v>-0.99999999999999911</v>
      </c>
      <c r="AX311" s="17">
        <v>-0.99999999999999911</v>
      </c>
      <c r="AY311" s="17">
        <v>7.3622828013939837E-2</v>
      </c>
      <c r="AZ311" s="17">
        <v>-0.12474390750038838</v>
      </c>
      <c r="BA311" s="17">
        <v>0.68397437379879333</v>
      </c>
      <c r="BB311" s="17">
        <v>-7.2229121163597337E-2</v>
      </c>
      <c r="BC311" s="17">
        <v>0.37749944345737213</v>
      </c>
      <c r="BD311" s="17">
        <v>-0.7493169480749069</v>
      </c>
      <c r="BE311" s="17">
        <v>11.295070793428231</v>
      </c>
      <c r="BF311" s="17">
        <v>-0.99999999999999911</v>
      </c>
      <c r="BG311" s="22">
        <v>4250.5311176903788</v>
      </c>
    </row>
    <row r="312" spans="1:100" x14ac:dyDescent="0.25">
      <c r="A312">
        <v>839</v>
      </c>
      <c r="B312" t="s">
        <v>365</v>
      </c>
      <c r="C312" s="48">
        <v>2</v>
      </c>
      <c r="D312" s="22">
        <v>1534.1995214843751</v>
      </c>
      <c r="E312" s="17">
        <v>79.537866463952142</v>
      </c>
      <c r="F312" s="17">
        <v>-9.8792828933193455</v>
      </c>
      <c r="G312" s="17">
        <v>0.38729712517650838</v>
      </c>
      <c r="H312" s="17">
        <v>6.0700420465346809</v>
      </c>
      <c r="I312" s="17">
        <v>55.530234639663654</v>
      </c>
      <c r="J312" s="17">
        <v>12.063704162721198</v>
      </c>
      <c r="K312" s="17">
        <v>-1.0000000000000002</v>
      </c>
      <c r="L312" s="17">
        <v>-1.0000000000000002</v>
      </c>
      <c r="M312" s="17">
        <v>-1.0000000000000002</v>
      </c>
      <c r="N312" s="17">
        <v>0.25429871870210025</v>
      </c>
      <c r="O312" s="17">
        <v>-1.0000000000000002</v>
      </c>
      <c r="P312" s="17">
        <v>-1.0000000000000002</v>
      </c>
      <c r="Q312" s="17">
        <v>3.8496954268173846</v>
      </c>
      <c r="R312" s="17">
        <v>-1.0000000000000002</v>
      </c>
      <c r="S312" s="17">
        <v>0.96381281303516375</v>
      </c>
      <c r="T312" s="17">
        <v>0.12455107558026081</v>
      </c>
      <c r="U312" s="17">
        <v>4.7374152606413186E-2</v>
      </c>
      <c r="V312" s="17">
        <v>-0.10561152349112603</v>
      </c>
      <c r="W312" s="17">
        <v>2.1276006605359306</v>
      </c>
      <c r="X312" s="17">
        <v>-0.14778133955293304</v>
      </c>
      <c r="Y312" s="17">
        <v>8.4569853944423332E-2</v>
      </c>
      <c r="Z312" s="17">
        <v>31.487735624055976</v>
      </c>
      <c r="AA312" s="17">
        <v>0.40123145786154119</v>
      </c>
      <c r="AB312" s="17">
        <v>0.86532413130921892</v>
      </c>
      <c r="AC312" s="17">
        <v>15.147480755500951</v>
      </c>
      <c r="AD312" s="17">
        <v>0.4806379152172815</v>
      </c>
      <c r="AE312" s="17">
        <v>0.35239157263900456</v>
      </c>
      <c r="AF312" s="17">
        <v>48.805271244421206</v>
      </c>
      <c r="AG312" s="17">
        <v>-7.5019531775268069</v>
      </c>
      <c r="AH312" s="17">
        <v>0.16101813668120449</v>
      </c>
      <c r="AI312" s="17">
        <v>0.23223547367663111</v>
      </c>
      <c r="AJ312" s="17">
        <v>0.33333333333333298</v>
      </c>
      <c r="AK312" s="17">
        <v>0.59452268959162113</v>
      </c>
      <c r="AL312" s="17">
        <v>0.68499513089379194</v>
      </c>
      <c r="AM312" s="17">
        <v>0.33333333333333298</v>
      </c>
      <c r="AN312" s="17">
        <v>0.25910626135602305</v>
      </c>
      <c r="AO312" s="17">
        <v>0.32208278534171231</v>
      </c>
      <c r="AP312" s="17">
        <v>0.33333333333333298</v>
      </c>
      <c r="AQ312" s="17">
        <v>6.3684313469655951</v>
      </c>
      <c r="AR312" s="17">
        <v>2.2444243630026963</v>
      </c>
      <c r="AS312" s="17">
        <v>3.427684932372002</v>
      </c>
      <c r="AT312" s="17">
        <v>5.896452029708116</v>
      </c>
      <c r="AU312" s="17">
        <v>-1.0000000000000002</v>
      </c>
      <c r="AV312" s="17">
        <v>-1.0000000000000002</v>
      </c>
      <c r="AW312" s="17">
        <v>-1.0000000000000002</v>
      </c>
      <c r="AX312" s="17">
        <v>-1.0000000000000002</v>
      </c>
      <c r="AY312" s="17">
        <v>3.3921886847286097E-3</v>
      </c>
      <c r="AZ312" s="17">
        <v>0.35960569988888513</v>
      </c>
      <c r="BA312" s="17">
        <v>0.21835110953637132</v>
      </c>
      <c r="BB312" s="17">
        <v>0.19750760299840356</v>
      </c>
      <c r="BC312" s="17">
        <v>0.11931388710069554</v>
      </c>
      <c r="BD312" s="17">
        <v>6.443068046664103</v>
      </c>
      <c r="BE312" s="17">
        <v>4.3467269025712101</v>
      </c>
      <c r="BF312" s="17">
        <v>-1.0000000000000002</v>
      </c>
      <c r="BG312" s="22">
        <v>1960.7365797811824</v>
      </c>
    </row>
    <row r="313" spans="1:100" x14ac:dyDescent="0.25">
      <c r="A313">
        <v>841</v>
      </c>
      <c r="B313" t="s">
        <v>366</v>
      </c>
      <c r="C313" s="48">
        <v>3</v>
      </c>
      <c r="D313" s="22">
        <v>1448.3658776625114</v>
      </c>
      <c r="E313" s="17">
        <v>52.980849311749104</v>
      </c>
      <c r="F313" s="17">
        <v>-94.338487988921571</v>
      </c>
      <c r="G313" s="17">
        <v>-0.6048335419984685</v>
      </c>
      <c r="H313" s="17">
        <v>4.7016329427638599</v>
      </c>
      <c r="I313" s="17">
        <v>34.526555911001424</v>
      </c>
      <c r="J313" s="17">
        <v>3.5627657188485049</v>
      </c>
      <c r="K313" s="17">
        <v>-1.000000000000002</v>
      </c>
      <c r="L313" s="17">
        <v>-1.000000000000002</v>
      </c>
      <c r="M313" s="17">
        <v>-1.000000000000002</v>
      </c>
      <c r="N313" s="17">
        <v>0.35158662460578954</v>
      </c>
      <c r="O313" s="17">
        <v>-1.000000000000002</v>
      </c>
      <c r="P313" s="17">
        <v>-1.000000000000002</v>
      </c>
      <c r="Q313" s="17">
        <v>4.7141833669102127</v>
      </c>
      <c r="R313" s="17">
        <v>-1.000000000000002</v>
      </c>
      <c r="S313" s="17">
        <v>0.16249327022731355</v>
      </c>
      <c r="T313" s="17">
        <v>7.1964963700407725E-2</v>
      </c>
      <c r="U313" s="17">
        <v>-0.16876848230049094</v>
      </c>
      <c r="V313" s="17">
        <v>-1.234764602694715</v>
      </c>
      <c r="W313" s="17">
        <v>-1.2550424146354211E-2</v>
      </c>
      <c r="X313" s="17">
        <v>-4.2259994037384772</v>
      </c>
      <c r="Y313" s="17">
        <v>-3.5480723500438925E-2</v>
      </c>
      <c r="Z313" s="17">
        <v>43.276316231816551</v>
      </c>
      <c r="AA313" s="17">
        <v>1.1083902878030696</v>
      </c>
      <c r="AB313" s="17">
        <v>2.8466030643585127</v>
      </c>
      <c r="AC313" s="17">
        <v>-21.761650363919195</v>
      </c>
      <c r="AD313" s="17">
        <v>1.2702236706796852</v>
      </c>
      <c r="AE313" s="17">
        <v>-0.37099392860500385</v>
      </c>
      <c r="AF313" s="17">
        <v>23.990275003650893</v>
      </c>
      <c r="AG313" s="17">
        <v>-80.327989220988883</v>
      </c>
      <c r="AH313" s="17">
        <v>0.48203672965458522</v>
      </c>
      <c r="AI313" s="17">
        <v>0.60158893930107082</v>
      </c>
      <c r="AJ313" s="17">
        <v>0.33333333333333298</v>
      </c>
      <c r="AK313" s="17">
        <v>0.37308523763704859</v>
      </c>
      <c r="AL313" s="17">
        <v>0.9636686353833317</v>
      </c>
      <c r="AM313" s="17">
        <v>0.33333333333333298</v>
      </c>
      <c r="AN313" s="17">
        <v>0.30098993715878053</v>
      </c>
      <c r="AO313" s="17">
        <v>0.54199860678570611</v>
      </c>
      <c r="AP313" s="17">
        <v>0.33333333333333298</v>
      </c>
      <c r="AQ313" s="17">
        <v>10.536280907350546</v>
      </c>
      <c r="AR313" s="17">
        <v>2.2658761842782074</v>
      </c>
      <c r="AS313" s="17">
        <v>-2.6862204721269389</v>
      </c>
      <c r="AT313" s="17">
        <v>3.98311000669724</v>
      </c>
      <c r="AU313" s="17">
        <v>-1.000000000000002</v>
      </c>
      <c r="AV313" s="17">
        <v>-1.000000000000002</v>
      </c>
      <c r="AW313" s="17">
        <v>-1.000000000000002</v>
      </c>
      <c r="AX313" s="17">
        <v>-1.000000000000002</v>
      </c>
      <c r="AY313" s="17">
        <v>2.1532595696923257E-2</v>
      </c>
      <c r="AZ313" s="17">
        <v>0.96651449862216932</v>
      </c>
      <c r="BA313" s="17">
        <v>1.1016350264658701</v>
      </c>
      <c r="BB313" s="17">
        <v>-0.12622705973558321</v>
      </c>
      <c r="BC313" s="17">
        <v>0.18766111563306853</v>
      </c>
      <c r="BD313" s="17">
        <v>1.6768959997212678</v>
      </c>
      <c r="BE313" s="17">
        <v>10.199703023156065</v>
      </c>
      <c r="BF313" s="17">
        <v>-1.000000000000002</v>
      </c>
      <c r="CU313" t="e">
        <v>#N/A</v>
      </c>
      <c r="CV313" t="e">
        <v>#N/A</v>
      </c>
    </row>
    <row r="314" spans="1:100" x14ac:dyDescent="0.25">
      <c r="A314">
        <v>842</v>
      </c>
      <c r="B314" t="s">
        <v>367</v>
      </c>
      <c r="C314" s="48">
        <v>2</v>
      </c>
      <c r="D314" s="22">
        <v>1635.122314453125</v>
      </c>
      <c r="E314" s="17">
        <v>119.97278738969194</v>
      </c>
      <c r="F314" s="17">
        <v>55.352095351611055</v>
      </c>
      <c r="G314" s="17">
        <v>0.84069318664880599</v>
      </c>
      <c r="H314" s="17">
        <v>10.205805116834199</v>
      </c>
      <c r="I314" s="17">
        <v>87.28254094918907</v>
      </c>
      <c r="J314" s="17">
        <v>19.905992547758199</v>
      </c>
      <c r="K314" s="17">
        <v>-0.99999999999999911</v>
      </c>
      <c r="L314" s="17">
        <v>-0.99999999999999911</v>
      </c>
      <c r="M314" s="17">
        <v>-0.99999999999999911</v>
      </c>
      <c r="N314" s="17">
        <v>0.36728486776897817</v>
      </c>
      <c r="O314" s="17">
        <v>-0.99999999999999911</v>
      </c>
      <c r="P314" s="17">
        <v>-0.99999999999999911</v>
      </c>
      <c r="Q314" s="17">
        <v>5.0634334794835185</v>
      </c>
      <c r="R314" s="17">
        <v>-0.99999999999999911</v>
      </c>
      <c r="S314" s="17">
        <v>2.5467745545505163</v>
      </c>
      <c r="T314" s="17">
        <v>0.30222842018334978</v>
      </c>
      <c r="U314" s="17">
        <v>0.57979193416374286</v>
      </c>
      <c r="V314" s="17">
        <v>0.5920279176249148</v>
      </c>
      <c r="W314" s="17">
        <v>5.6627395058780499</v>
      </c>
      <c r="X314" s="17">
        <v>4.2078336653429798</v>
      </c>
      <c r="Y314" s="17">
        <v>0.24442457021657615</v>
      </c>
      <c r="Z314" s="17">
        <v>46.164834874469385</v>
      </c>
      <c r="AA314" s="17">
        <v>1.482182885767857</v>
      </c>
      <c r="AB314" s="17">
        <v>2.4234200705904323</v>
      </c>
      <c r="AC314" s="17">
        <v>33.036035356570224</v>
      </c>
      <c r="AD314" s="17">
        <v>1.8460157448184427</v>
      </c>
      <c r="AE314" s="17">
        <v>1.4958235976534382</v>
      </c>
      <c r="AF314" s="17">
        <v>77.776843921214763</v>
      </c>
      <c r="AG314" s="17">
        <v>41.997444684648805</v>
      </c>
      <c r="AH314" s="17">
        <v>0.50347932953717067</v>
      </c>
      <c r="AI314" s="17">
        <v>0.63740993539639823</v>
      </c>
      <c r="AJ314" s="17">
        <v>0.33333333333333298</v>
      </c>
      <c r="AK314" s="17">
        <v>1.0516570161506447</v>
      </c>
      <c r="AL314" s="17">
        <v>1.0842602495930969</v>
      </c>
      <c r="AM314" s="17">
        <v>0.33333333333333298</v>
      </c>
      <c r="AN314" s="17">
        <v>0.67121038208651584</v>
      </c>
      <c r="AO314" s="17">
        <v>0.77240186069827121</v>
      </c>
      <c r="AP314" s="17">
        <v>0.33333333333333298</v>
      </c>
      <c r="AQ314" s="17">
        <v>11.506084146303124</v>
      </c>
      <c r="AR314" s="17">
        <v>2.2444243630026963</v>
      </c>
      <c r="AS314" s="17">
        <v>9.9676112413927136</v>
      </c>
      <c r="AT314" s="17">
        <v>10.472044800911389</v>
      </c>
      <c r="AU314" s="17">
        <v>-0.99999999999999911</v>
      </c>
      <c r="AV314" s="17">
        <v>-0.99999999999999911</v>
      </c>
      <c r="AW314" s="17">
        <v>-0.99999999999999911</v>
      </c>
      <c r="AX314" s="17">
        <v>-0.99999999999999911</v>
      </c>
      <c r="AY314" s="17">
        <v>7.2264259084325475E-2</v>
      </c>
      <c r="AZ314" s="17">
        <v>-0.11537445943676689</v>
      </c>
      <c r="BA314" s="17">
        <v>0.67496717543388485</v>
      </c>
      <c r="BB314" s="17">
        <v>-6.7011228572520842E-2</v>
      </c>
      <c r="BC314" s="17">
        <v>0.37250500116990909</v>
      </c>
      <c r="BD314" s="17">
        <v>-0.61018464233192393</v>
      </c>
      <c r="BE314" s="17">
        <v>11.160659314157137</v>
      </c>
      <c r="BF314" s="17">
        <v>-0.99999999999999911</v>
      </c>
      <c r="BG314" s="22">
        <v>1933.925266157901</v>
      </c>
    </row>
    <row r="315" spans="1:100" x14ac:dyDescent="0.25">
      <c r="A315">
        <v>846</v>
      </c>
      <c r="B315" t="s">
        <v>368</v>
      </c>
      <c r="C315" s="48">
        <v>2</v>
      </c>
      <c r="D315" s="22">
        <v>1568.433583984375</v>
      </c>
      <c r="E315" s="17">
        <v>120.84738601849034</v>
      </c>
      <c r="F315" s="17">
        <v>56.763036010365425</v>
      </c>
      <c r="G315" s="17">
        <v>0.8505000457841192</v>
      </c>
      <c r="H315" s="17">
        <v>10.295260781084462</v>
      </c>
      <c r="I315" s="17">
        <v>87.969336494319435</v>
      </c>
      <c r="J315" s="17">
        <v>20.075619556075871</v>
      </c>
      <c r="K315" s="17">
        <v>-0.99999999999999911</v>
      </c>
      <c r="L315" s="17">
        <v>-0.99999999999999911</v>
      </c>
      <c r="M315" s="17">
        <v>-0.99999999999999911</v>
      </c>
      <c r="N315" s="17">
        <v>0.36972873383288329</v>
      </c>
      <c r="O315" s="17">
        <v>-0.99999999999999911</v>
      </c>
      <c r="P315" s="17">
        <v>-0.99999999999999911</v>
      </c>
      <c r="Q315" s="17">
        <v>5.0896863720891883</v>
      </c>
      <c r="R315" s="17">
        <v>-0.99999999999999911</v>
      </c>
      <c r="S315" s="17">
        <v>2.5810136760047717</v>
      </c>
      <c r="T315" s="17">
        <v>0.30607154287039023</v>
      </c>
      <c r="U315" s="17">
        <v>0.59130801608098227</v>
      </c>
      <c r="V315" s="17">
        <v>0.60711770844499158</v>
      </c>
      <c r="W315" s="17">
        <v>5.7392037975339267</v>
      </c>
      <c r="X315" s="17">
        <v>4.3020446795762401</v>
      </c>
      <c r="Y315" s="17">
        <v>0.24788219329231662</v>
      </c>
      <c r="Z315" s="17">
        <v>46.482297369393613</v>
      </c>
      <c r="AA315" s="17">
        <v>1.5055636322859662</v>
      </c>
      <c r="AB315" s="17">
        <v>2.4571213500991602</v>
      </c>
      <c r="AC315" s="17">
        <v>33.422960938890839</v>
      </c>
      <c r="AD315" s="17">
        <v>1.8755485731317216</v>
      </c>
      <c r="AE315" s="17">
        <v>1.5205557860269086</v>
      </c>
      <c r="AF315" s="17">
        <v>78.403492796917803</v>
      </c>
      <c r="AG315" s="17">
        <v>43.068105996837637</v>
      </c>
      <c r="AH315" s="17">
        <v>0.51088669136282028</v>
      </c>
      <c r="AI315" s="17">
        <v>0.64617377171736035</v>
      </c>
      <c r="AJ315" s="17">
        <v>0.33333333333333298</v>
      </c>
      <c r="AK315" s="17">
        <v>1.0615447331544556</v>
      </c>
      <c r="AL315" s="17">
        <v>1.0928962680975658</v>
      </c>
      <c r="AM315" s="17">
        <v>0.33333333333333298</v>
      </c>
      <c r="AN315" s="17">
        <v>0.68012410543903545</v>
      </c>
      <c r="AO315" s="17">
        <v>0.78214216528677083</v>
      </c>
      <c r="AP315" s="17">
        <v>0.33333333333333298</v>
      </c>
      <c r="AQ315" s="17">
        <v>11.617210469557101</v>
      </c>
      <c r="AR315" s="17">
        <v>2.2444243630026963</v>
      </c>
      <c r="AS315" s="17">
        <v>10.109068438571772</v>
      </c>
      <c r="AT315" s="17">
        <v>10.571013886840445</v>
      </c>
      <c r="AU315" s="17">
        <v>-0.99999999999999911</v>
      </c>
      <c r="AV315" s="17">
        <v>-0.99999999999999911</v>
      </c>
      <c r="AW315" s="17">
        <v>-0.99999999999999911</v>
      </c>
      <c r="AX315" s="17">
        <v>-0.99999999999999911</v>
      </c>
      <c r="AY315" s="17">
        <v>7.3753947130077241E-2</v>
      </c>
      <c r="AZ315" s="17">
        <v>-0.12564817795882305</v>
      </c>
      <c r="BA315" s="17">
        <v>0.6848436825712354</v>
      </c>
      <c r="BB315" s="17">
        <v>-7.2732713914563651E-2</v>
      </c>
      <c r="BC315" s="17">
        <v>0.37798147042270053</v>
      </c>
      <c r="BD315" s="17">
        <v>-0.76274497852482881</v>
      </c>
      <c r="BE315" s="17">
        <v>11.308043204306015</v>
      </c>
      <c r="BF315" s="17">
        <v>-0.99999999999999911</v>
      </c>
      <c r="BG315" s="22">
        <v>3452.7487522507008</v>
      </c>
    </row>
    <row r="316" spans="1:100" x14ac:dyDescent="0.25">
      <c r="A316">
        <v>847</v>
      </c>
      <c r="B316" t="s">
        <v>369</v>
      </c>
      <c r="C316" s="48">
        <v>2</v>
      </c>
      <c r="D316" s="22">
        <v>1547.9947460937501</v>
      </c>
      <c r="E316" s="17">
        <v>92.690486806640735</v>
      </c>
      <c r="F316" s="17">
        <v>11.339097972605092</v>
      </c>
      <c r="G316" s="17">
        <v>0.53477722714993192</v>
      </c>
      <c r="H316" s="17">
        <v>7.4153178686603649</v>
      </c>
      <c r="I316" s="17">
        <v>65.858584994569213</v>
      </c>
      <c r="J316" s="17">
        <v>14.614633888432808</v>
      </c>
      <c r="K316" s="17">
        <v>-0.99999999999999978</v>
      </c>
      <c r="L316" s="17">
        <v>-0.99999999999999978</v>
      </c>
      <c r="M316" s="17">
        <v>-0.99999999999999978</v>
      </c>
      <c r="N316" s="17">
        <v>0.29105071150031231</v>
      </c>
      <c r="O316" s="17">
        <v>-0.99999999999999978</v>
      </c>
      <c r="P316" s="17">
        <v>-0.99999999999999978</v>
      </c>
      <c r="Q316" s="17">
        <v>4.2444986176412272</v>
      </c>
      <c r="R316" s="17">
        <v>-0.99999999999999978</v>
      </c>
      <c r="S316" s="17">
        <v>1.4787166220815431</v>
      </c>
      <c r="T316" s="17">
        <v>0.18234573929070358</v>
      </c>
      <c r="U316" s="17">
        <v>0.22055834053596923</v>
      </c>
      <c r="V316" s="17">
        <v>0.12131575854650671</v>
      </c>
      <c r="W316" s="17">
        <v>3.2775061884054573</v>
      </c>
      <c r="X316" s="17">
        <v>1.269007643997317</v>
      </c>
      <c r="Y316" s="17">
        <v>0.13656719547446272</v>
      </c>
      <c r="Z316" s="17">
        <v>36.261884052024364</v>
      </c>
      <c r="AA316" s="17">
        <v>0.75284198199857477</v>
      </c>
      <c r="AB316" s="17">
        <v>1.372139623405439</v>
      </c>
      <c r="AC316" s="17">
        <v>20.966247350331738</v>
      </c>
      <c r="AD316" s="17">
        <v>0.92476630241134283</v>
      </c>
      <c r="AE316" s="17">
        <v>0.7243257070053446</v>
      </c>
      <c r="AF316" s="17">
        <v>58.229108052419221</v>
      </c>
      <c r="AG316" s="17">
        <v>8.5991488493216632</v>
      </c>
      <c r="AH316" s="17">
        <v>0.27241348378750946</v>
      </c>
      <c r="AI316" s="17">
        <v>0.36403011418898434</v>
      </c>
      <c r="AJ316" s="17">
        <v>0.33333333333333298</v>
      </c>
      <c r="AK316" s="17">
        <v>0.74321876974183732</v>
      </c>
      <c r="AL316" s="17">
        <v>0.81486758772324397</v>
      </c>
      <c r="AM316" s="17">
        <v>0.33333333333333298</v>
      </c>
      <c r="AN316" s="17">
        <v>0.39315497265634081</v>
      </c>
      <c r="AO316" s="17">
        <v>0.46856200913228102</v>
      </c>
      <c r="AP316" s="17">
        <v>0.33333333333333298</v>
      </c>
      <c r="AQ316" s="17">
        <v>8.0396006030237217</v>
      </c>
      <c r="AR316" s="17">
        <v>2.2444243630026963</v>
      </c>
      <c r="AS316" s="17">
        <v>5.5549839561461241</v>
      </c>
      <c r="AT316" s="17">
        <v>7.3847951050639855</v>
      </c>
      <c r="AU316" s="17">
        <v>-0.99999999999999978</v>
      </c>
      <c r="AV316" s="17">
        <v>-0.99999999999999978</v>
      </c>
      <c r="AW316" s="17">
        <v>-0.99999999999999978</v>
      </c>
      <c r="AX316" s="17">
        <v>-0.99999999999999978</v>
      </c>
      <c r="AY316" s="17">
        <v>2.5794809326535752E-2</v>
      </c>
      <c r="AZ316" s="17">
        <v>0.20510474964853953</v>
      </c>
      <c r="BA316" s="17">
        <v>0.36687861050890319</v>
      </c>
      <c r="BB316" s="17">
        <v>0.1114652493721042</v>
      </c>
      <c r="BC316" s="17">
        <v>0.20167157499158128</v>
      </c>
      <c r="BD316" s="17">
        <v>4.1487948621119362</v>
      </c>
      <c r="BE316" s="17">
        <v>6.5631542875764257</v>
      </c>
      <c r="BF316" s="17">
        <v>-0.99999999999999978</v>
      </c>
      <c r="BG316" s="22">
        <v>1745.9235795469822</v>
      </c>
    </row>
    <row r="317" spans="1:100" x14ac:dyDescent="0.25">
      <c r="A317">
        <v>848</v>
      </c>
      <c r="B317" t="s">
        <v>370</v>
      </c>
      <c r="C317" s="48">
        <v>2</v>
      </c>
      <c r="D317" s="22">
        <v>1491.0765917968749</v>
      </c>
      <c r="E317" s="17">
        <v>81.186988804313387</v>
      </c>
      <c r="F317" s="17">
        <v>-7.2188467976525912</v>
      </c>
      <c r="G317" s="17">
        <v>0.40578870514964482</v>
      </c>
      <c r="H317" s="17">
        <v>6.2387175160922403</v>
      </c>
      <c r="I317" s="17">
        <v>56.825239959179399</v>
      </c>
      <c r="J317" s="17">
        <v>12.383548808864361</v>
      </c>
      <c r="K317" s="17">
        <v>-1</v>
      </c>
      <c r="L317" s="17">
        <v>-1</v>
      </c>
      <c r="M317" s="17">
        <v>-1</v>
      </c>
      <c r="N317" s="17">
        <v>0.25890681433606411</v>
      </c>
      <c r="O317" s="17">
        <v>-1</v>
      </c>
      <c r="P317" s="17">
        <v>-1</v>
      </c>
      <c r="Q317" s="17">
        <v>3.8991972557358654</v>
      </c>
      <c r="R317" s="17">
        <v>-1</v>
      </c>
      <c r="S317" s="17">
        <v>1.0283732848279585</v>
      </c>
      <c r="T317" s="17">
        <v>0.13179757617065752</v>
      </c>
      <c r="U317" s="17">
        <v>6.9088602341192781E-2</v>
      </c>
      <c r="V317" s="17">
        <v>-7.7158573379648959E-2</v>
      </c>
      <c r="W317" s="17">
        <v>2.2717799074012657</v>
      </c>
      <c r="X317" s="17">
        <v>2.9860704653811743E-2</v>
      </c>
      <c r="Y317" s="17">
        <v>9.1089465650865467E-2</v>
      </c>
      <c r="Z317" s="17">
        <v>32.086335342106821</v>
      </c>
      <c r="AA317" s="17">
        <v>0.4453176365356516</v>
      </c>
      <c r="AB317" s="17">
        <v>0.92887046114163652</v>
      </c>
      <c r="AC317" s="17">
        <v>15.877058416443427</v>
      </c>
      <c r="AD317" s="17">
        <v>0.53632431277360426</v>
      </c>
      <c r="AE317" s="17">
        <v>0.39902599788244403</v>
      </c>
      <c r="AF317" s="17">
        <v>49.986865436838329</v>
      </c>
      <c r="AG317" s="17">
        <v>-5.4831397118380565</v>
      </c>
      <c r="AH317" s="17">
        <v>0.17498528168645222</v>
      </c>
      <c r="AI317" s="17">
        <v>0.24876035467721599</v>
      </c>
      <c r="AJ317" s="17">
        <v>0.33333333333333298</v>
      </c>
      <c r="AK317" s="17">
        <v>0.61316673323545534</v>
      </c>
      <c r="AL317" s="17">
        <v>0.70127900166438772</v>
      </c>
      <c r="AM317" s="17">
        <v>0.33333333333333298</v>
      </c>
      <c r="AN317" s="17">
        <v>0.27591376577280452</v>
      </c>
      <c r="AO317" s="17">
        <v>0.34044887164679472</v>
      </c>
      <c r="AP317" s="17">
        <v>0.33333333333333298</v>
      </c>
      <c r="AQ317" s="17">
        <v>6.5779684949166759</v>
      </c>
      <c r="AR317" s="17">
        <v>2.2444243630026963</v>
      </c>
      <c r="AS317" s="17">
        <v>3.694413253674512</v>
      </c>
      <c r="AT317" s="17">
        <v>6.083065780560867</v>
      </c>
      <c r="AU317" s="17">
        <v>-1</v>
      </c>
      <c r="AV317" s="17">
        <v>-1</v>
      </c>
      <c r="AW317" s="17">
        <v>-1</v>
      </c>
      <c r="AX317" s="17">
        <v>-1</v>
      </c>
      <c r="AY317" s="17">
        <v>6.2011089774503016E-3</v>
      </c>
      <c r="AZ317" s="17">
        <v>0.34023382097731675</v>
      </c>
      <c r="BA317" s="17">
        <v>0.23697401612304159</v>
      </c>
      <c r="BB317" s="17">
        <v>0.1867193065308278</v>
      </c>
      <c r="BC317" s="17">
        <v>0.12964018706698766</v>
      </c>
      <c r="BD317" s="17">
        <v>6.1554039109285998</v>
      </c>
      <c r="BE317" s="17">
        <v>4.6246304549559198</v>
      </c>
      <c r="BF317" s="17">
        <v>-1</v>
      </c>
      <c r="BG317" s="22">
        <v>78.924630020076393</v>
      </c>
    </row>
    <row r="318" spans="1:100" x14ac:dyDescent="0.25">
      <c r="A318">
        <v>852</v>
      </c>
      <c r="B318" t="s">
        <v>371</v>
      </c>
      <c r="C318" s="48">
        <v>2</v>
      </c>
      <c r="D318" s="22">
        <v>1554.603984375</v>
      </c>
      <c r="E318" s="17">
        <v>116.94299190470973</v>
      </c>
      <c r="F318" s="17">
        <v>50.464297112840484</v>
      </c>
      <c r="G318" s="17">
        <v>0.80672014284144111</v>
      </c>
      <c r="H318" s="17">
        <v>9.8959116883206981</v>
      </c>
      <c r="I318" s="17">
        <v>84.903335250455214</v>
      </c>
      <c r="J318" s="17">
        <v>19.318368548578114</v>
      </c>
      <c r="K318" s="17">
        <v>-0.99999999999999922</v>
      </c>
      <c r="L318" s="17">
        <v>-0.99999999999999922</v>
      </c>
      <c r="M318" s="17">
        <v>-0.99999999999999922</v>
      </c>
      <c r="N318" s="17">
        <v>0.35881879645064801</v>
      </c>
      <c r="O318" s="17">
        <v>-0.99999999999999922</v>
      </c>
      <c r="P318" s="17">
        <v>-0.99999999999999922</v>
      </c>
      <c r="Q318" s="17">
        <v>4.9724878812796138</v>
      </c>
      <c r="R318" s="17">
        <v>-0.99999999999999922</v>
      </c>
      <c r="S318" s="17">
        <v>2.4281629627002208</v>
      </c>
      <c r="T318" s="17">
        <v>0.28891502660825841</v>
      </c>
      <c r="U318" s="17">
        <v>0.53989777946391793</v>
      </c>
      <c r="V318" s="17">
        <v>0.53975367594355228</v>
      </c>
      <c r="W318" s="17">
        <v>5.397850952439958</v>
      </c>
      <c r="X318" s="17">
        <v>3.8814666940710305</v>
      </c>
      <c r="Y318" s="17">
        <v>0.2324466292060331</v>
      </c>
      <c r="Z318" s="17">
        <v>45.065077337581734</v>
      </c>
      <c r="AA318" s="17">
        <v>1.4011870118852192</v>
      </c>
      <c r="AB318" s="17">
        <v>2.3066716775201668</v>
      </c>
      <c r="AC318" s="17">
        <v>31.695642925416081</v>
      </c>
      <c r="AD318" s="17">
        <v>1.7437077524022377</v>
      </c>
      <c r="AE318" s="17">
        <v>1.4101460420292971</v>
      </c>
      <c r="AF318" s="17">
        <v>75.605999065348939</v>
      </c>
      <c r="AG318" s="17">
        <v>38.28844640497887</v>
      </c>
      <c r="AH318" s="17">
        <v>0.47781865425596515</v>
      </c>
      <c r="AI318" s="17">
        <v>0.60705014423956183</v>
      </c>
      <c r="AJ318" s="17">
        <v>0.33333333333333298</v>
      </c>
      <c r="AK318" s="17">
        <v>1.0174038635061131</v>
      </c>
      <c r="AL318" s="17">
        <v>1.0543432465113374</v>
      </c>
      <c r="AM318" s="17">
        <v>0.33333333333333298</v>
      </c>
      <c r="AN318" s="17">
        <v>0.6403313504043493</v>
      </c>
      <c r="AO318" s="17">
        <v>0.73865937598258702</v>
      </c>
      <c r="AP318" s="17">
        <v>0.33333333333333298</v>
      </c>
      <c r="AQ318" s="17">
        <v>11.121118950416463</v>
      </c>
      <c r="AR318" s="17">
        <v>2.2444243630026963</v>
      </c>
      <c r="AS318" s="17">
        <v>9.4775734535217353</v>
      </c>
      <c r="AT318" s="17">
        <v>10.129194858289537</v>
      </c>
      <c r="AU318" s="17">
        <v>-0.99999999999999922</v>
      </c>
      <c r="AV318" s="17">
        <v>-0.99999999999999922</v>
      </c>
      <c r="AW318" s="17">
        <v>-0.99999999999999922</v>
      </c>
      <c r="AX318" s="17">
        <v>-0.99999999999999922</v>
      </c>
      <c r="AY318" s="17">
        <v>6.7103663164741423E-2</v>
      </c>
      <c r="AZ318" s="17">
        <v>-7.9784115515384002E-2</v>
      </c>
      <c r="BA318" s="17">
        <v>0.64075285614864641</v>
      </c>
      <c r="BB318" s="17">
        <v>-4.7190787645772642E-2</v>
      </c>
      <c r="BC318" s="17">
        <v>0.35353334803737635</v>
      </c>
      <c r="BD318" s="17">
        <v>-8.1683221720627586E-2</v>
      </c>
      <c r="BE318" s="17">
        <v>10.650090202534237</v>
      </c>
      <c r="BF318" s="17">
        <v>-0.99999999999999922</v>
      </c>
      <c r="BG318" s="22">
        <v>346.42877937028641</v>
      </c>
    </row>
    <row r="319" spans="1:100" x14ac:dyDescent="0.25">
      <c r="A319">
        <v>854</v>
      </c>
      <c r="B319" t="s">
        <v>2907</v>
      </c>
      <c r="C319" s="48">
        <v>2</v>
      </c>
      <c r="D319" s="22">
        <v>1533.395458984375</v>
      </c>
      <c r="E319" s="17">
        <v>142.18740035160465</v>
      </c>
      <c r="F319" s="17">
        <v>91.189678003115816</v>
      </c>
      <c r="G319" s="17">
        <v>1.0897852534432555</v>
      </c>
      <c r="H319" s="17">
        <v>12.477959329219232</v>
      </c>
      <c r="I319" s="17">
        <v>104.72699685920887</v>
      </c>
      <c r="J319" s="17">
        <v>24.214481280288418</v>
      </c>
      <c r="K319" s="17">
        <v>-0.99999999999999856</v>
      </c>
      <c r="L319" s="17">
        <v>-0.99999999999999856</v>
      </c>
      <c r="M319" s="17">
        <v>-0.99999999999999856</v>
      </c>
      <c r="N319" s="17">
        <v>0.42935852870644531</v>
      </c>
      <c r="O319" s="17">
        <v>-0.99999999999999856</v>
      </c>
      <c r="P319" s="17">
        <v>-0.99999999999999856</v>
      </c>
      <c r="Q319" s="17">
        <v>5.7302511820985869</v>
      </c>
      <c r="R319" s="17">
        <v>-0.99999999999999856</v>
      </c>
      <c r="S319" s="17">
        <v>3.4164407147950335</v>
      </c>
      <c r="T319" s="17">
        <v>0.39984289183538724</v>
      </c>
      <c r="U319" s="17">
        <v>0.87229788398513119</v>
      </c>
      <c r="V319" s="17">
        <v>0.97530528818834872</v>
      </c>
      <c r="W319" s="17">
        <v>7.6049157094651534</v>
      </c>
      <c r="X319" s="17">
        <v>6.6007727222181565</v>
      </c>
      <c r="Y319" s="17">
        <v>0.33224743646241311</v>
      </c>
      <c r="Z319" s="17">
        <v>54.228312477166028</v>
      </c>
      <c r="AA319" s="17">
        <v>2.076048708967221</v>
      </c>
      <c r="AB319" s="17">
        <v>3.2794251636194769</v>
      </c>
      <c r="AC319" s="17">
        <v>42.863860113309876</v>
      </c>
      <c r="AD319" s="17">
        <v>2.5961430935789549</v>
      </c>
      <c r="AE319" s="17">
        <v>2.1240157469741052</v>
      </c>
      <c r="AF319" s="17">
        <v>93.693587646146838</v>
      </c>
      <c r="AG319" s="17">
        <v>69.192006716201504</v>
      </c>
      <c r="AH319" s="17">
        <v>0.69162469200101573</v>
      </c>
      <c r="AI319" s="17">
        <v>0.86000945193029277</v>
      </c>
      <c r="AJ319" s="17">
        <v>0.33333333333333298</v>
      </c>
      <c r="AK319" s="17">
        <v>1.3028028550348965</v>
      </c>
      <c r="AL319" s="17">
        <v>1.303613221678448</v>
      </c>
      <c r="AM319" s="17">
        <v>0.33333333333333298</v>
      </c>
      <c r="AN319" s="17">
        <v>0.89761699628146463</v>
      </c>
      <c r="AO319" s="17">
        <v>1.0198034566302736</v>
      </c>
      <c r="AP319" s="17">
        <v>0.33333333333333298</v>
      </c>
      <c r="AQ319" s="17">
        <v>14.328668334845897</v>
      </c>
      <c r="AR319" s="17">
        <v>2.2444243630026963</v>
      </c>
      <c r="AS319" s="17">
        <v>13.560592961850157</v>
      </c>
      <c r="AT319" s="17">
        <v>12.985837833183691</v>
      </c>
      <c r="AU319" s="17">
        <v>-0.99999999999999856</v>
      </c>
      <c r="AV319" s="17">
        <v>-0.99999999999999856</v>
      </c>
      <c r="AW319" s="17">
        <v>-0.99999999999999856</v>
      </c>
      <c r="AX319" s="17">
        <v>-0.99999999999999856</v>
      </c>
      <c r="AY319" s="17">
        <v>0.11010200805933858</v>
      </c>
      <c r="AZ319" s="17">
        <v>-0.37632465205332205</v>
      </c>
      <c r="BA319" s="17">
        <v>0.9258282861736209</v>
      </c>
      <c r="BB319" s="17">
        <v>-0.21233569885594938</v>
      </c>
      <c r="BC319" s="17">
        <v>0.51160611663326661</v>
      </c>
      <c r="BD319" s="17">
        <v>-4.4851836536166214</v>
      </c>
      <c r="BE319" s="17">
        <v>14.904177733545367</v>
      </c>
      <c r="BF319" s="17">
        <v>-0.99999999999999856</v>
      </c>
      <c r="BG319" s="22">
        <v>227.97582179669195</v>
      </c>
    </row>
    <row r="320" spans="1:100" x14ac:dyDescent="0.25">
      <c r="A320">
        <v>857</v>
      </c>
      <c r="B320" t="s">
        <v>372</v>
      </c>
      <c r="C320" s="48">
        <v>2</v>
      </c>
      <c r="D320" s="22">
        <v>1573.2858789062502</v>
      </c>
      <c r="E320" s="17">
        <v>123.58735603574942</v>
      </c>
      <c r="F320" s="17">
        <v>61.18327516215809</v>
      </c>
      <c r="G320" s="17">
        <v>0.88122328168852371</v>
      </c>
      <c r="H320" s="17">
        <v>10.575510291944626</v>
      </c>
      <c r="I320" s="17">
        <v>90.120951120367678</v>
      </c>
      <c r="J320" s="17">
        <v>20.60703236831219</v>
      </c>
      <c r="K320" s="17">
        <v>-0.99999999999999911</v>
      </c>
      <c r="L320" s="17">
        <v>-0.99999999999999911</v>
      </c>
      <c r="M320" s="17">
        <v>-0.99999999999999911</v>
      </c>
      <c r="N320" s="17">
        <v>0.37738495409302331</v>
      </c>
      <c r="O320" s="17">
        <v>-0.99999999999999911</v>
      </c>
      <c r="P320" s="17">
        <v>-0.99999999999999911</v>
      </c>
      <c r="Q320" s="17">
        <v>5.1719322575014353</v>
      </c>
      <c r="R320" s="17">
        <v>-0.99999999999999911</v>
      </c>
      <c r="S320" s="17">
        <v>2.6882790696526495</v>
      </c>
      <c r="T320" s="17">
        <v>0.31811139816905043</v>
      </c>
      <c r="U320" s="17">
        <v>0.6273859587286712</v>
      </c>
      <c r="V320" s="17">
        <v>0.65439147843766421</v>
      </c>
      <c r="W320" s="17">
        <v>5.9787535288385651</v>
      </c>
      <c r="X320" s="17">
        <v>4.5971919000210688</v>
      </c>
      <c r="Y320" s="17">
        <v>0.25871434331698351</v>
      </c>
      <c r="Z320" s="17">
        <v>47.476853831129361</v>
      </c>
      <c r="AA320" s="17">
        <v>1.5788115683463855</v>
      </c>
      <c r="AB320" s="17">
        <v>2.562701775629955</v>
      </c>
      <c r="AC320" s="17">
        <v>34.635133539624945</v>
      </c>
      <c r="AD320" s="17">
        <v>1.9680699440083487</v>
      </c>
      <c r="AE320" s="17">
        <v>1.5980375615215903</v>
      </c>
      <c r="AF320" s="17">
        <v>80.36667805040311</v>
      </c>
      <c r="AG320" s="17">
        <v>46.42230733839147</v>
      </c>
      <c r="AH320" s="17">
        <v>0.53409270683205823</v>
      </c>
      <c r="AI320" s="17">
        <v>0.67362939303315583</v>
      </c>
      <c r="AJ320" s="17">
        <v>0.33333333333333298</v>
      </c>
      <c r="AK320" s="17">
        <v>1.0925212831255058</v>
      </c>
      <c r="AL320" s="17">
        <v>1.1199514577486747</v>
      </c>
      <c r="AM320" s="17">
        <v>0.33333333333333298</v>
      </c>
      <c r="AN320" s="17">
        <v>0.70804929754870216</v>
      </c>
      <c r="AO320" s="17">
        <v>0.81265689701934507</v>
      </c>
      <c r="AP320" s="17">
        <v>0.33333333333333298</v>
      </c>
      <c r="AQ320" s="17">
        <v>11.965350500673399</v>
      </c>
      <c r="AR320" s="17">
        <v>2.2444243630026963</v>
      </c>
      <c r="AS320" s="17">
        <v>10.552229982889116</v>
      </c>
      <c r="AT320" s="17">
        <v>10.88106734353717</v>
      </c>
      <c r="AU320" s="17">
        <v>-0.99999999999999911</v>
      </c>
      <c r="AV320" s="17">
        <v>-0.99999999999999911</v>
      </c>
      <c r="AW320" s="17">
        <v>-0.99999999999999911</v>
      </c>
      <c r="AX320" s="17">
        <v>-0.99999999999999911</v>
      </c>
      <c r="AY320" s="17">
        <v>7.8420888565872815E-2</v>
      </c>
      <c r="AZ320" s="17">
        <v>-0.15783400559368727</v>
      </c>
      <c r="BA320" s="17">
        <v>0.71578511392102584</v>
      </c>
      <c r="BB320" s="17">
        <v>-9.0657162656180124E-2</v>
      </c>
      <c r="BC320" s="17">
        <v>0.39513832507465196</v>
      </c>
      <c r="BD320" s="17">
        <v>-1.2406907850096118</v>
      </c>
      <c r="BE320" s="17">
        <v>11.769772078257898</v>
      </c>
      <c r="BF320" s="17">
        <v>-0.99999999999999911</v>
      </c>
      <c r="BG320" s="22">
        <v>2153.5539350663325</v>
      </c>
    </row>
    <row r="321" spans="1:100" x14ac:dyDescent="0.25">
      <c r="A321">
        <v>858</v>
      </c>
      <c r="B321" t="s">
        <v>373</v>
      </c>
      <c r="C321" s="48">
        <v>2</v>
      </c>
      <c r="D321" s="22">
        <v>1541.0323242187501</v>
      </c>
      <c r="E321" s="17">
        <v>119.6167135821152</v>
      </c>
      <c r="F321" s="17">
        <v>54.777661552969285</v>
      </c>
      <c r="G321" s="17">
        <v>0.83670053726919569</v>
      </c>
      <c r="H321" s="17">
        <v>10.169385188960925</v>
      </c>
      <c r="I321" s="17">
        <v>87.002927082063167</v>
      </c>
      <c r="J321" s="17">
        <v>19.836932601022962</v>
      </c>
      <c r="K321" s="17">
        <v>-0.99999999999999911</v>
      </c>
      <c r="L321" s="17">
        <v>-0.99999999999999911</v>
      </c>
      <c r="M321" s="17">
        <v>-0.99999999999999911</v>
      </c>
      <c r="N321" s="17">
        <v>0.36628990085966817</v>
      </c>
      <c r="O321" s="17">
        <v>-0.99999999999999911</v>
      </c>
      <c r="P321" s="17">
        <v>-0.99999999999999911</v>
      </c>
      <c r="Q321" s="17">
        <v>5.0527451853081118</v>
      </c>
      <c r="R321" s="17">
        <v>-0.99999999999999911</v>
      </c>
      <c r="S321" s="17">
        <v>2.5328348410146626</v>
      </c>
      <c r="T321" s="17">
        <v>0.30066377637635089</v>
      </c>
      <c r="U321" s="17">
        <v>0.57510341190722947</v>
      </c>
      <c r="V321" s="17">
        <v>0.58588443752339248</v>
      </c>
      <c r="W321" s="17">
        <v>5.6316087327701894</v>
      </c>
      <c r="X321" s="17">
        <v>4.1694777001617922</v>
      </c>
      <c r="Y321" s="17">
        <v>0.24301687419098819</v>
      </c>
      <c r="Z321" s="17">
        <v>46.035586925057672</v>
      </c>
      <c r="AA321" s="17">
        <v>1.4726639233975085</v>
      </c>
      <c r="AB321" s="17">
        <v>2.4096993277036427</v>
      </c>
      <c r="AC321" s="17">
        <v>32.878507022075745</v>
      </c>
      <c r="AD321" s="17">
        <v>1.8339920961643534</v>
      </c>
      <c r="AE321" s="17">
        <v>1.4857544251280403</v>
      </c>
      <c r="AF321" s="17">
        <v>77.521717462244851</v>
      </c>
      <c r="AG321" s="17">
        <v>41.561548220255773</v>
      </c>
      <c r="AH321" s="17">
        <v>0.50046358329368346</v>
      </c>
      <c r="AI321" s="17">
        <v>0.63384193006797473</v>
      </c>
      <c r="AJ321" s="17">
        <v>0.33333333333333298</v>
      </c>
      <c r="AK321" s="17">
        <v>1.0476314472486836</v>
      </c>
      <c r="AL321" s="17">
        <v>1.0807442825083844</v>
      </c>
      <c r="AM321" s="17">
        <v>0.33333333333333298</v>
      </c>
      <c r="AN321" s="17">
        <v>0.667581353513514</v>
      </c>
      <c r="AO321" s="17">
        <v>0.7684363075547116</v>
      </c>
      <c r="AP321" s="17">
        <v>0.33333333333333298</v>
      </c>
      <c r="AQ321" s="17">
        <v>11.460841480993423</v>
      </c>
      <c r="AR321" s="17">
        <v>2.2444243630026963</v>
      </c>
      <c r="AS321" s="17">
        <v>9.9100200205170452</v>
      </c>
      <c r="AT321" s="17">
        <v>10.431751690336121</v>
      </c>
      <c r="AU321" s="17">
        <v>-0.99999999999999911</v>
      </c>
      <c r="AV321" s="17">
        <v>-0.99999999999999911</v>
      </c>
      <c r="AW321" s="17">
        <v>-0.99999999999999911</v>
      </c>
      <c r="AX321" s="17">
        <v>-0.99999999999999911</v>
      </c>
      <c r="AY321" s="17">
        <v>7.1657764999969092E-2</v>
      </c>
      <c r="AZ321" s="17">
        <v>-0.11119173841289964</v>
      </c>
      <c r="BA321" s="17">
        <v>0.67094617038521798</v>
      </c>
      <c r="BB321" s="17">
        <v>-6.4681850268401148E-2</v>
      </c>
      <c r="BC321" s="17">
        <v>0.37027537583697478</v>
      </c>
      <c r="BD321" s="17">
        <v>-0.54807301992058655</v>
      </c>
      <c r="BE321" s="17">
        <v>11.100655169155344</v>
      </c>
      <c r="BF321" s="17">
        <v>-0.99999999999999911</v>
      </c>
      <c r="BG321" s="22">
        <v>987.92254307373059</v>
      </c>
    </row>
    <row r="322" spans="1:100" x14ac:dyDescent="0.25">
      <c r="A322">
        <v>862</v>
      </c>
      <c r="B322" t="s">
        <v>374</v>
      </c>
      <c r="C322" s="48">
        <v>3</v>
      </c>
      <c r="D322" s="22">
        <v>1725.214758592562</v>
      </c>
      <c r="E322" s="17">
        <v>175.70779795979769</v>
      </c>
      <c r="F322" s="17">
        <v>152.12406221554144</v>
      </c>
      <c r="G322" s="17">
        <v>1.3986049791410069</v>
      </c>
      <c r="H322" s="17">
        <v>17.825814969898545</v>
      </c>
      <c r="I322" s="17">
        <v>129.13906114577836</v>
      </c>
      <c r="J322" s="17">
        <v>21.822141171729996</v>
      </c>
      <c r="K322" s="17">
        <v>-0.99999999999999922</v>
      </c>
      <c r="L322" s="17">
        <v>-0.99999999999999922</v>
      </c>
      <c r="M322" s="17">
        <v>-0.99999999999999922</v>
      </c>
      <c r="N322" s="17">
        <v>0.33315147754323882</v>
      </c>
      <c r="O322" s="17">
        <v>-0.99999999999999922</v>
      </c>
      <c r="P322" s="17">
        <v>-0.99999999999999922</v>
      </c>
      <c r="Q322" s="17">
        <v>5.0049870609472604</v>
      </c>
      <c r="R322" s="17">
        <v>-0.99999999999999922</v>
      </c>
      <c r="S322" s="17">
        <v>4.9252522895415556</v>
      </c>
      <c r="T322" s="17">
        <v>0.46631346753091957</v>
      </c>
      <c r="U322" s="17">
        <v>1.4851616649340826</v>
      </c>
      <c r="V322" s="17">
        <v>1.5766933361055799</v>
      </c>
      <c r="W322" s="17">
        <v>12.820827908951276</v>
      </c>
      <c r="X322" s="17">
        <v>8.0344272679206892</v>
      </c>
      <c r="Y322" s="17">
        <v>0.40669892315195239</v>
      </c>
      <c r="Z322" s="17">
        <v>58.658013411368479</v>
      </c>
      <c r="AA322" s="17">
        <v>7.175698115818202E-2</v>
      </c>
      <c r="AB322" s="17">
        <v>4.453008827286717</v>
      </c>
      <c r="AC322" s="17">
        <v>53.179589156847797</v>
      </c>
      <c r="AD322" s="17">
        <v>8.5854081412450406E-2</v>
      </c>
      <c r="AE322" s="17">
        <v>1.0810429077069081</v>
      </c>
      <c r="AF322" s="17">
        <v>117.37165430320991</v>
      </c>
      <c r="AG322" s="17">
        <v>107.77083119160667</v>
      </c>
      <c r="AH322" s="17">
        <v>7.7094915316425275E-2</v>
      </c>
      <c r="AI322" s="17">
        <v>0.38495919148483748</v>
      </c>
      <c r="AJ322" s="17">
        <v>0.33333333333333298</v>
      </c>
      <c r="AK322" s="17">
        <v>1.3734611945406987</v>
      </c>
      <c r="AL322" s="17">
        <v>1.2985907699133723</v>
      </c>
      <c r="AM322" s="17">
        <v>0.33333333333333298</v>
      </c>
      <c r="AN322" s="17">
        <v>0.56581473834748486</v>
      </c>
      <c r="AO322" s="17">
        <v>0.66993140711546584</v>
      </c>
      <c r="AP322" s="17">
        <v>0.33333333333333298</v>
      </c>
      <c r="AQ322" s="17">
        <v>11.767406842568381</v>
      </c>
      <c r="AR322" s="17">
        <v>2.0292207513233951</v>
      </c>
      <c r="AS322" s="17">
        <v>5.914145197187044</v>
      </c>
      <c r="AT322" s="17">
        <v>13.878775223219559</v>
      </c>
      <c r="AU322" s="17">
        <v>-0.99999999999999922</v>
      </c>
      <c r="AV322" s="17">
        <v>-0.99999999999999922</v>
      </c>
      <c r="AW322" s="17">
        <v>-0.99999999999999922</v>
      </c>
      <c r="AX322" s="17">
        <v>-0.99999999999999922</v>
      </c>
      <c r="AY322" s="17">
        <v>6.8341959325230323E-2</v>
      </c>
      <c r="AZ322" s="17">
        <v>0.58209184267754777</v>
      </c>
      <c r="BA322" s="17">
        <v>0.13920824270019777</v>
      </c>
      <c r="BB322" s="17">
        <v>-5.3698003236964859E-2</v>
      </c>
      <c r="BC322" s="17">
        <v>0.2489895783555959</v>
      </c>
      <c r="BD322" s="17">
        <v>1.5680091324636165</v>
      </c>
      <c r="BE322" s="17">
        <v>6.9207806723908849</v>
      </c>
      <c r="BF322" s="17">
        <v>-0.99999999999999922</v>
      </c>
      <c r="CU322" t="e">
        <v>#N/A</v>
      </c>
      <c r="CV322" t="e">
        <v>#N/A</v>
      </c>
    </row>
    <row r="323" spans="1:100" x14ac:dyDescent="0.25">
      <c r="A323">
        <v>865</v>
      </c>
      <c r="B323" t="s">
        <v>375</v>
      </c>
      <c r="C323" s="48">
        <v>3</v>
      </c>
      <c r="D323" s="22">
        <v>1573.0355637590289</v>
      </c>
      <c r="E323" s="17">
        <v>111.64401347796176</v>
      </c>
      <c r="F323" s="17">
        <v>9.8487837664542077</v>
      </c>
      <c r="G323" s="17">
        <v>0.62024770337753299</v>
      </c>
      <c r="H323" s="17">
        <v>4.2275695233721837</v>
      </c>
      <c r="I323" s="17">
        <v>81.129631419554016</v>
      </c>
      <c r="J323" s="17">
        <v>19.779228062206215</v>
      </c>
      <c r="K323" s="17">
        <v>-1.0000000000000009</v>
      </c>
      <c r="L323" s="17">
        <v>-1.0000000000000009</v>
      </c>
      <c r="M323" s="17">
        <v>-1.0000000000000009</v>
      </c>
      <c r="N323" s="17">
        <v>8.3953516508319892E-2</v>
      </c>
      <c r="O323" s="17">
        <v>-1.0000000000000009</v>
      </c>
      <c r="P323" s="17">
        <v>-1.0000000000000009</v>
      </c>
      <c r="Q323" s="17">
        <v>3.3634248906495907</v>
      </c>
      <c r="R323" s="17">
        <v>-1.0000000000000009</v>
      </c>
      <c r="S323" s="17">
        <v>0.99605516070119671</v>
      </c>
      <c r="T323" s="17">
        <v>6.5924921920678559E-2</v>
      </c>
      <c r="U323" s="17">
        <v>-0.56398284433989931</v>
      </c>
      <c r="V323" s="17">
        <v>-2.1262432078311786</v>
      </c>
      <c r="W323" s="17">
        <v>0.86414463272259445</v>
      </c>
      <c r="X323" s="17">
        <v>6.2923532135112605</v>
      </c>
      <c r="Y323" s="17">
        <v>6.8285888648729573E-2</v>
      </c>
      <c r="Z323" s="17">
        <v>48.064044658230216</v>
      </c>
      <c r="AA323" s="17">
        <v>0.16126188044629247</v>
      </c>
      <c r="AB323" s="17">
        <v>3.3108823199176811</v>
      </c>
      <c r="AC323" s="17">
        <v>20.257409145841638</v>
      </c>
      <c r="AD323" s="17">
        <v>-1.9023225687684102E-2</v>
      </c>
      <c r="AE323" s="17">
        <v>1.000588318179346</v>
      </c>
      <c r="AF323" s="17">
        <v>72.6329244421689</v>
      </c>
      <c r="AG323" s="17">
        <v>7.442098400667934</v>
      </c>
      <c r="AH323" s="17">
        <v>6.7791876325757602E-2</v>
      </c>
      <c r="AI323" s="17">
        <v>-0.10450796672109801</v>
      </c>
      <c r="AJ323" s="17">
        <v>0.33333333333333298</v>
      </c>
      <c r="AK323" s="17">
        <v>1.0436599006452594</v>
      </c>
      <c r="AL323" s="17">
        <v>1.1508197609974415</v>
      </c>
      <c r="AM323" s="17">
        <v>0.33333333333333298</v>
      </c>
      <c r="AN323" s="17">
        <v>0.57994308546550322</v>
      </c>
      <c r="AO323" s="17">
        <v>0.65302960120068576</v>
      </c>
      <c r="AP323" s="17">
        <v>0.33333333333333298</v>
      </c>
      <c r="AQ323" s="17">
        <v>8.4967069773851449</v>
      </c>
      <c r="AR323" s="17">
        <v>1.2146191006543032</v>
      </c>
      <c r="AS323" s="17">
        <v>8.1280099550993139</v>
      </c>
      <c r="AT323" s="17">
        <v>10.436599006452596</v>
      </c>
      <c r="AU323" s="17">
        <v>-1.0000000000000009</v>
      </c>
      <c r="AV323" s="17">
        <v>-1.0000000000000009</v>
      </c>
      <c r="AW323" s="17">
        <v>-1.0000000000000009</v>
      </c>
      <c r="AX323" s="17">
        <v>-1.0000000000000009</v>
      </c>
      <c r="AY323" s="17">
        <v>0.11936153300110422</v>
      </c>
      <c r="AZ323" s="17">
        <v>0.42191244522987609</v>
      </c>
      <c r="BA323" s="17">
        <v>0.13788556554589207</v>
      </c>
      <c r="BB323" s="17">
        <v>-0.15204027076501728</v>
      </c>
      <c r="BC323" s="17">
        <v>0.23086350610599768</v>
      </c>
      <c r="BD323" s="17">
        <v>-1.6914445429760507</v>
      </c>
      <c r="BE323" s="17">
        <v>6.4610154803793911</v>
      </c>
      <c r="BF323" s="17">
        <v>-1.0000000000000009</v>
      </c>
      <c r="CU323" t="e">
        <v>#N/A</v>
      </c>
      <c r="CV323" t="e">
        <v>#N/A</v>
      </c>
    </row>
    <row r="324" spans="1:100" x14ac:dyDescent="0.25">
      <c r="A324">
        <v>867</v>
      </c>
      <c r="B324" t="s">
        <v>376</v>
      </c>
      <c r="C324" s="48">
        <v>2</v>
      </c>
      <c r="D324" s="22">
        <v>1503.5091992187499</v>
      </c>
      <c r="E324" s="17">
        <v>38.223245046745568</v>
      </c>
      <c r="F324" s="17">
        <v>-76.529832344408561</v>
      </c>
      <c r="G324" s="17">
        <v>-7.596300252801419E-2</v>
      </c>
      <c r="H324" s="17">
        <v>1.8443014834582083</v>
      </c>
      <c r="I324" s="17">
        <v>23.08712644834425</v>
      </c>
      <c r="J324" s="17">
        <v>4.0507992712438554</v>
      </c>
      <c r="K324" s="17">
        <v>-1.0000000000000011</v>
      </c>
      <c r="L324" s="17">
        <v>-1.0000000000000011</v>
      </c>
      <c r="M324" s="17">
        <v>-1.0000000000000011</v>
      </c>
      <c r="N324" s="17">
        <v>0.13885444758162394</v>
      </c>
      <c r="O324" s="17">
        <v>-1.0000000000000011</v>
      </c>
      <c r="P324" s="17">
        <v>-1.0000000000000011</v>
      </c>
      <c r="Q324" s="17">
        <v>2.6095513385513982</v>
      </c>
      <c r="R324" s="17">
        <v>-1.0000000000000011</v>
      </c>
      <c r="S324" s="17">
        <v>-0.65358777960448222</v>
      </c>
      <c r="T324" s="17">
        <v>-5.6991810089593198E-2</v>
      </c>
      <c r="U324" s="17">
        <v>-0.49662688850425657</v>
      </c>
      <c r="V324" s="17">
        <v>-0.81842877985116069</v>
      </c>
      <c r="W324" s="17">
        <v>-1.4844485214273995</v>
      </c>
      <c r="X324" s="17">
        <v>-4.5981569269533571</v>
      </c>
      <c r="Y324" s="17">
        <v>-7.8762655019006284E-2</v>
      </c>
      <c r="Z324" s="17">
        <v>16.491322000613192</v>
      </c>
      <c r="AA324" s="17">
        <v>-0.70323710524895278</v>
      </c>
      <c r="AB324" s="17">
        <v>-0.72666967971645269</v>
      </c>
      <c r="AC324" s="17">
        <v>-3.1302565103023774</v>
      </c>
      <c r="AD324" s="17">
        <v>-0.91444501878964468</v>
      </c>
      <c r="AE324" s="17">
        <v>-0.81591691290347979</v>
      </c>
      <c r="AF324" s="17">
        <v>19.203394213400109</v>
      </c>
      <c r="AG324" s="17">
        <v>-58.078257921915345</v>
      </c>
      <c r="AH324" s="17">
        <v>-0.18889362792725672</v>
      </c>
      <c r="AI324" s="17">
        <v>-0.18175394711673626</v>
      </c>
      <c r="AJ324" s="17">
        <v>0.33333333333333298</v>
      </c>
      <c r="AK324" s="17">
        <v>0.1274429672575238</v>
      </c>
      <c r="AL324" s="17">
        <v>0.27704361654676563</v>
      </c>
      <c r="AM324" s="17">
        <v>0.33333333333333298</v>
      </c>
      <c r="AN324" s="17">
        <v>-0.16196357982704312</v>
      </c>
      <c r="AO324" s="17">
        <v>-0.13803341346256043</v>
      </c>
      <c r="AP324" s="17">
        <v>0.33333333333333298</v>
      </c>
      <c r="AQ324" s="17">
        <v>1.1190039827448253</v>
      </c>
      <c r="AR324" s="17">
        <v>2.2444243630026963</v>
      </c>
      <c r="AS324" s="17">
        <v>-3.2545237468496504</v>
      </c>
      <c r="AT324" s="17">
        <v>1.2213128486832039</v>
      </c>
      <c r="AU324" s="17">
        <v>-1.0000000000000011</v>
      </c>
      <c r="AV324" s="17">
        <v>-1.0000000000000011</v>
      </c>
      <c r="AW324" s="17">
        <v>-1.0000000000000011</v>
      </c>
      <c r="AX324" s="17">
        <v>-1.0000000000000011</v>
      </c>
      <c r="AY324" s="17">
        <v>-6.6978259671143417E-2</v>
      </c>
      <c r="AZ324" s="17">
        <v>0.84491950819985639</v>
      </c>
      <c r="BA324" s="17">
        <v>-0.24819907687838938</v>
      </c>
      <c r="BB324" s="17">
        <v>0.467781295486764</v>
      </c>
      <c r="BC324" s="17">
        <v>-0.13938564252572314</v>
      </c>
      <c r="BD324" s="17">
        <v>13.649771013659791</v>
      </c>
      <c r="BE324" s="17">
        <v>-2.6154491448141277</v>
      </c>
      <c r="BF324" s="17">
        <v>-1.0000000000000011</v>
      </c>
      <c r="BG324" s="22">
        <v>104.79379410004481</v>
      </c>
    </row>
    <row r="325" spans="1:100" x14ac:dyDescent="0.25">
      <c r="A325">
        <v>868</v>
      </c>
      <c r="B325" t="s">
        <v>377</v>
      </c>
      <c r="C325" s="48">
        <v>3</v>
      </c>
      <c r="D325" s="22">
        <v>1540.5749456692427</v>
      </c>
      <c r="E325" s="17">
        <v>62.411441464572775</v>
      </c>
      <c r="F325" s="17">
        <v>-54.288765895803564</v>
      </c>
      <c r="G325" s="17">
        <v>0.39741821164226993</v>
      </c>
      <c r="H325" s="17">
        <v>4.2760796697141181</v>
      </c>
      <c r="I325" s="17">
        <v>32.092174739109417</v>
      </c>
      <c r="J325" s="17">
        <v>14.919454970189575</v>
      </c>
      <c r="K325" s="17">
        <v>-1.0000000000000022</v>
      </c>
      <c r="L325" s="17">
        <v>-1.0000000000000022</v>
      </c>
      <c r="M325" s="17">
        <v>-1.0000000000000022</v>
      </c>
      <c r="N325" s="17">
        <v>0.30453972395766943</v>
      </c>
      <c r="O325" s="17">
        <v>-1.0000000000000022</v>
      </c>
      <c r="P325" s="17">
        <v>-1.0000000000000022</v>
      </c>
      <c r="Q325" s="17">
        <v>4.2503313941649097</v>
      </c>
      <c r="R325" s="17">
        <v>-1.0000000000000022</v>
      </c>
      <c r="S325" s="17">
        <v>0.63245520509424402</v>
      </c>
      <c r="T325" s="17">
        <v>0.13095411282859501</v>
      </c>
      <c r="U325" s="17">
        <v>-0.61958106731963924</v>
      </c>
      <c r="V325" s="17">
        <v>-0.31601507423358277</v>
      </c>
      <c r="W325" s="17">
        <v>2.5748275549209845E-2</v>
      </c>
      <c r="X325" s="17">
        <v>-9.8857680016010061</v>
      </c>
      <c r="Y325" s="17">
        <v>8.3966172887614099E-2</v>
      </c>
      <c r="Z325" s="17">
        <v>21.223599091046616</v>
      </c>
      <c r="AA325" s="17">
        <v>-0.3800169321641132</v>
      </c>
      <c r="AB325" s="17">
        <v>-2.0955243505562851</v>
      </c>
      <c r="AC325" s="17">
        <v>5.5263357467113075</v>
      </c>
      <c r="AD325" s="17">
        <v>0.16571106188620463</v>
      </c>
      <c r="AE325" s="17">
        <v>0.99343039869968708</v>
      </c>
      <c r="AF325" s="17">
        <v>25.647840885901314</v>
      </c>
      <c r="AG325" s="17">
        <v>-45.128746359571892</v>
      </c>
      <c r="AH325" s="17">
        <v>-3.2071950669229847E-2</v>
      </c>
      <c r="AI325" s="17">
        <v>0.38111590681168522</v>
      </c>
      <c r="AJ325" s="17">
        <v>0.33333333333333298</v>
      </c>
      <c r="AK325" s="17">
        <v>0.33154185600125147</v>
      </c>
      <c r="AL325" s="17">
        <v>0.37594806434051492</v>
      </c>
      <c r="AM325" s="17">
        <v>0.33333333333333298</v>
      </c>
      <c r="AN325" s="17">
        <v>-0.13109308350398058</v>
      </c>
      <c r="AO325" s="17">
        <v>0.53180279948942089</v>
      </c>
      <c r="AP325" s="17">
        <v>0.33333333333333298</v>
      </c>
      <c r="AQ325" s="17">
        <v>6.4443338532081045</v>
      </c>
      <c r="AR325" s="17">
        <v>1.2368144323595751</v>
      </c>
      <c r="AS325" s="17">
        <v>13.978331126774128</v>
      </c>
      <c r="AT325" s="17">
        <v>-0.29569058894412159</v>
      </c>
      <c r="AU325" s="17">
        <v>-1.0000000000000022</v>
      </c>
      <c r="AV325" s="17">
        <v>-1.0000000000000022</v>
      </c>
      <c r="AW325" s="17">
        <v>-1.0000000000000022</v>
      </c>
      <c r="AX325" s="17">
        <v>-1.0000000000000022</v>
      </c>
      <c r="AY325" s="17">
        <v>0.10807841359252991</v>
      </c>
      <c r="AZ325" s="17">
        <v>0.34949721564142144</v>
      </c>
      <c r="BA325" s="17">
        <v>0.19565641717190227</v>
      </c>
      <c r="BB325" s="17">
        <v>0.25094737291343205</v>
      </c>
      <c r="BC325" s="17">
        <v>0.4058574098856812</v>
      </c>
      <c r="BD325" s="17">
        <v>8.0211704010429106</v>
      </c>
      <c r="BE325" s="17">
        <v>11.12471733300154</v>
      </c>
      <c r="BF325" s="17">
        <v>-1.0000000000000022</v>
      </c>
      <c r="CU325" t="e">
        <v>#N/A</v>
      </c>
      <c r="CV325" t="e">
        <v>#N/A</v>
      </c>
    </row>
    <row r="326" spans="1:100" x14ac:dyDescent="0.25">
      <c r="A326">
        <v>870</v>
      </c>
      <c r="B326" t="s">
        <v>378</v>
      </c>
      <c r="C326" s="48">
        <v>2</v>
      </c>
      <c r="D326" s="22">
        <v>1614.22951171875</v>
      </c>
      <c r="E326" s="17">
        <v>181.63302621811363</v>
      </c>
      <c r="F326" s="17">
        <v>154.82508230455704</v>
      </c>
      <c r="G326" s="17">
        <v>1.5320883667108809</v>
      </c>
      <c r="H326" s="17">
        <v>16.512535359259395</v>
      </c>
      <c r="I326" s="17">
        <v>135.70244002588586</v>
      </c>
      <c r="J326" s="17">
        <v>31.864897467364933</v>
      </c>
      <c r="K326" s="17">
        <v>-0.99999999999999767</v>
      </c>
      <c r="L326" s="17">
        <v>-0.99999999999999767</v>
      </c>
      <c r="M326" s="17">
        <v>-0.99999999999999767</v>
      </c>
      <c r="N326" s="17">
        <v>0.53958031873726475</v>
      </c>
      <c r="O326" s="17">
        <v>-0.99999999999999767</v>
      </c>
      <c r="P326" s="17">
        <v>-0.99999999999999767</v>
      </c>
      <c r="Q326" s="17">
        <v>6.9142934908084452</v>
      </c>
      <c r="R326" s="17">
        <v>-0.99999999999999767</v>
      </c>
      <c r="S326" s="17">
        <v>4.9606731551523957</v>
      </c>
      <c r="T326" s="17">
        <v>0.57317311975990271</v>
      </c>
      <c r="U326" s="17">
        <v>1.3916893440193243</v>
      </c>
      <c r="V326" s="17">
        <v>1.6558760362930154</v>
      </c>
      <c r="W326" s="17">
        <v>11.05356259900959</v>
      </c>
      <c r="X326" s="17">
        <v>10.84982171175896</v>
      </c>
      <c r="Y326" s="17">
        <v>0.4881910907766801</v>
      </c>
      <c r="Z326" s="17">
        <v>68.546316632551537</v>
      </c>
      <c r="AA326" s="17">
        <v>3.1305531973862517</v>
      </c>
      <c r="AB326" s="17">
        <v>4.7994001772441433</v>
      </c>
      <c r="AC326" s="17">
        <v>60.314747018277558</v>
      </c>
      <c r="AD326" s="17">
        <v>3.9281151068737499</v>
      </c>
      <c r="AE326" s="17">
        <v>3.2394721601407865</v>
      </c>
      <c r="AF326" s="17">
        <v>121.9563315914601</v>
      </c>
      <c r="AG326" s="17">
        <v>117.48033482434238</v>
      </c>
      <c r="AH326" s="17">
        <v>1.0257071083362388</v>
      </c>
      <c r="AI326" s="17">
        <v>1.2552707721394825</v>
      </c>
      <c r="AJ326" s="17">
        <v>0.33333333333333298</v>
      </c>
      <c r="AK326" s="17">
        <v>1.7487527716750728</v>
      </c>
      <c r="AL326" s="17">
        <v>1.6931097789410221</v>
      </c>
      <c r="AM326" s="17">
        <v>0.33333333333333298</v>
      </c>
      <c r="AN326" s="17">
        <v>1.299638432016083</v>
      </c>
      <c r="AO326" s="17">
        <v>1.4591048664114306</v>
      </c>
      <c r="AP326" s="17">
        <v>0.33333333333333298</v>
      </c>
      <c r="AQ326" s="17">
        <v>19.340621505890287</v>
      </c>
      <c r="AR326" s="17">
        <v>2.2444243630026963</v>
      </c>
      <c r="AS326" s="17">
        <v>19.940511123528871</v>
      </c>
      <c r="AT326" s="17">
        <v>17.449482535293001</v>
      </c>
      <c r="AU326" s="17">
        <v>-0.99999999999999767</v>
      </c>
      <c r="AV326" s="17">
        <v>-0.99999999999999767</v>
      </c>
      <c r="AW326" s="17">
        <v>-0.99999999999999767</v>
      </c>
      <c r="AX326" s="17">
        <v>-0.99999999999999767</v>
      </c>
      <c r="AY326" s="17">
        <v>0.17728903005509536</v>
      </c>
      <c r="AZ326" s="17">
        <v>-0.83968377901151858</v>
      </c>
      <c r="BA326" s="17">
        <v>1.3712726221007103</v>
      </c>
      <c r="BB326" s="17">
        <v>-0.47038271925090491</v>
      </c>
      <c r="BC326" s="17">
        <v>0.75860256746448751</v>
      </c>
      <c r="BD326" s="17">
        <v>-11.365868970722767</v>
      </c>
      <c r="BE326" s="17">
        <v>21.55139806768975</v>
      </c>
      <c r="BF326" s="17">
        <v>-0.99999999999999767</v>
      </c>
      <c r="BG326" s="22">
        <v>1302.250249337869</v>
      </c>
    </row>
    <row r="327" spans="1:100" x14ac:dyDescent="0.25">
      <c r="A327">
        <v>871</v>
      </c>
      <c r="B327" t="s">
        <v>379</v>
      </c>
      <c r="C327" s="48">
        <v>2</v>
      </c>
      <c r="D327" s="22">
        <v>1517.8836816406249</v>
      </c>
      <c r="E327" s="17">
        <v>89.052037060041812</v>
      </c>
      <c r="F327" s="17">
        <v>5.4693921289495382</v>
      </c>
      <c r="G327" s="17">
        <v>0.49397935374732321</v>
      </c>
      <c r="H327" s="17">
        <v>7.0431700877172485</v>
      </c>
      <c r="I327" s="17">
        <v>63.001421725770015</v>
      </c>
      <c r="J327" s="17">
        <v>13.908962366539718</v>
      </c>
      <c r="K327" s="17">
        <v>-0.99999999999999989</v>
      </c>
      <c r="L327" s="17">
        <v>-0.99999999999999989</v>
      </c>
      <c r="M327" s="17">
        <v>-0.99999999999999989</v>
      </c>
      <c r="N327" s="17">
        <v>0.28088389489650201</v>
      </c>
      <c r="O327" s="17">
        <v>-0.99999999999999989</v>
      </c>
      <c r="P327" s="17">
        <v>-0.99999999999999989</v>
      </c>
      <c r="Q327" s="17">
        <v>4.1352829988380906</v>
      </c>
      <c r="R327" s="17">
        <v>-0.99999999999999989</v>
      </c>
      <c r="S327" s="17">
        <v>1.3362772005263508</v>
      </c>
      <c r="T327" s="17">
        <v>0.16635782402719304</v>
      </c>
      <c r="U327" s="17">
        <v>0.17264986691858003</v>
      </c>
      <c r="V327" s="17">
        <v>5.8540167803846486E-2</v>
      </c>
      <c r="W327" s="17">
        <v>2.9594042917886854</v>
      </c>
      <c r="X327" s="17">
        <v>0.87707695764947347</v>
      </c>
      <c r="Y327" s="17">
        <v>0.12218301124466718</v>
      </c>
      <c r="Z327" s="17">
        <v>34.941196714795531</v>
      </c>
      <c r="AA327" s="17">
        <v>0.65557488319122104</v>
      </c>
      <c r="AB327" s="17">
        <v>1.231937697800936</v>
      </c>
      <c r="AC327" s="17">
        <v>19.356584082414997</v>
      </c>
      <c r="AD327" s="17">
        <v>0.80190570309799736</v>
      </c>
      <c r="AE327" s="17">
        <v>0.62143642550266942</v>
      </c>
      <c r="AF327" s="17">
        <v>55.622163143140334</v>
      </c>
      <c r="AG327" s="17">
        <v>4.1450515619993018</v>
      </c>
      <c r="AH327" s="17">
        <v>0.24159784691127745</v>
      </c>
      <c r="AI327" s="17">
        <v>0.32757135814788624</v>
      </c>
      <c r="AJ327" s="17">
        <v>0.33333333333333298</v>
      </c>
      <c r="AK327" s="17">
        <v>0.70208451656288384</v>
      </c>
      <c r="AL327" s="17">
        <v>0.77894057125583893</v>
      </c>
      <c r="AM327" s="17">
        <v>0.33333333333333298</v>
      </c>
      <c r="AN327" s="17">
        <v>0.35607266609271548</v>
      </c>
      <c r="AO327" s="17">
        <v>0.4280410117342936</v>
      </c>
      <c r="AP327" s="17">
        <v>0.33333333333333298</v>
      </c>
      <c r="AQ327" s="17">
        <v>7.5772999208932088</v>
      </c>
      <c r="AR327" s="17">
        <v>2.2444243630026963</v>
      </c>
      <c r="AS327" s="17">
        <v>4.9665026959618208</v>
      </c>
      <c r="AT327" s="17">
        <v>6.9730701906144397</v>
      </c>
      <c r="AU327" s="17">
        <v>-0.99999999999999989</v>
      </c>
      <c r="AV327" s="17">
        <v>-0.99999999999999989</v>
      </c>
      <c r="AW327" s="17">
        <v>-0.99999999999999989</v>
      </c>
      <c r="AX327" s="17">
        <v>-0.99999999999999989</v>
      </c>
      <c r="AY327" s="17">
        <v>1.9597503597822464E-2</v>
      </c>
      <c r="AZ327" s="17">
        <v>0.24784482186264917</v>
      </c>
      <c r="BA327" s="17">
        <v>0.32579099190544464</v>
      </c>
      <c r="BB327" s="17">
        <v>0.13526740982315158</v>
      </c>
      <c r="BC327" s="17">
        <v>0.17888871493558939</v>
      </c>
      <c r="BD327" s="17">
        <v>4.783466697036669</v>
      </c>
      <c r="BE327" s="17">
        <v>5.950017175182694</v>
      </c>
      <c r="BF327" s="17">
        <v>-0.99999999999999989</v>
      </c>
      <c r="BG327" s="22">
        <v>437.24001120123989</v>
      </c>
    </row>
    <row r="328" spans="1:100" x14ac:dyDescent="0.25">
      <c r="A328">
        <v>876</v>
      </c>
      <c r="B328" t="s">
        <v>380</v>
      </c>
      <c r="C328" s="48">
        <v>3</v>
      </c>
      <c r="D328" s="22">
        <v>1718.0823026726448</v>
      </c>
      <c r="E328" s="17">
        <v>186.18468912671219</v>
      </c>
      <c r="F328" s="17">
        <v>112.72004081922012</v>
      </c>
      <c r="G328" s="17">
        <v>1.3571749745483026</v>
      </c>
      <c r="H328" s="17">
        <v>16.673479437134478</v>
      </c>
      <c r="I328" s="17">
        <v>126.30974212616216</v>
      </c>
      <c r="J328" s="17">
        <v>22.669846657949996</v>
      </c>
      <c r="K328" s="17">
        <v>-1.0000000000000002</v>
      </c>
      <c r="L328" s="17">
        <v>-1.0000000000000002</v>
      </c>
      <c r="M328" s="17">
        <v>-1.0000000000000002</v>
      </c>
      <c r="N328" s="17">
        <v>0.41894339455976087</v>
      </c>
      <c r="O328" s="17">
        <v>-1.0000000000000002</v>
      </c>
      <c r="P328" s="17">
        <v>-1.0000000000000002</v>
      </c>
      <c r="Q328" s="17">
        <v>6.1587180331520956</v>
      </c>
      <c r="R328" s="17">
        <v>-1.0000000000000002</v>
      </c>
      <c r="S328" s="17">
        <v>4.0093873302813323</v>
      </c>
      <c r="T328" s="17">
        <v>0.43213737422234688</v>
      </c>
      <c r="U328" s="17">
        <v>1.2479933717098575</v>
      </c>
      <c r="V328" s="17">
        <v>1.6237164604622181</v>
      </c>
      <c r="W328" s="17">
        <v>10.514761403982382</v>
      </c>
      <c r="X328" s="17">
        <v>8.1093962937189605</v>
      </c>
      <c r="Y328" s="17">
        <v>0.32529576723870768</v>
      </c>
      <c r="Z328" s="17">
        <v>49.067444003408831</v>
      </c>
      <c r="AA328" s="17">
        <v>0.82160037448840317</v>
      </c>
      <c r="AB328" s="17">
        <v>5.4429864919478677</v>
      </c>
      <c r="AC328" s="17">
        <v>51.342875309636781</v>
      </c>
      <c r="AD328" s="17">
        <v>4.3043390305402509</v>
      </c>
      <c r="AE328" s="17">
        <v>1.8494307359836699</v>
      </c>
      <c r="AF328" s="17">
        <v>107.7027365409772</v>
      </c>
      <c r="AG328" s="17">
        <v>76.009911895056646</v>
      </c>
      <c r="AH328" s="17">
        <v>0.85197702510414353</v>
      </c>
      <c r="AI328" s="17">
        <v>0.9431652476536625</v>
      </c>
      <c r="AJ328" s="17">
        <v>0.33333333333333298</v>
      </c>
      <c r="AK328" s="17">
        <v>1.5847083653076282</v>
      </c>
      <c r="AL328" s="17">
        <v>1.4895079592440907</v>
      </c>
      <c r="AM328" s="17">
        <v>0.33333333333333298</v>
      </c>
      <c r="AN328" s="17">
        <v>1.2465377831540974</v>
      </c>
      <c r="AO328" s="17">
        <v>1.288727910139253</v>
      </c>
      <c r="AP328" s="17">
        <v>0.33333333333333298</v>
      </c>
      <c r="AQ328" s="17">
        <v>18.607005585185046</v>
      </c>
      <c r="AR328" s="17">
        <v>2.2292123495430314</v>
      </c>
      <c r="AS328" s="17">
        <v>4.1102694811687686</v>
      </c>
      <c r="AT328" s="17">
        <v>16.330364827238188</v>
      </c>
      <c r="AU328" s="17">
        <v>-1.0000000000000002</v>
      </c>
      <c r="AV328" s="17">
        <v>-1.0000000000000002</v>
      </c>
      <c r="AW328" s="17">
        <v>-1.0000000000000002</v>
      </c>
      <c r="AX328" s="17">
        <v>-1.0000000000000002</v>
      </c>
      <c r="AY328" s="17">
        <v>7.4909491192968483E-2</v>
      </c>
      <c r="AZ328" s="17">
        <v>0.23590334616975189</v>
      </c>
      <c r="BA328" s="17">
        <v>0.78625383587720987</v>
      </c>
      <c r="BB328" s="17">
        <v>0.32318584959785152</v>
      </c>
      <c r="BC328" s="17">
        <v>0.66359658415573475</v>
      </c>
      <c r="BD328" s="17">
        <v>9.2591629707950478</v>
      </c>
      <c r="BE328" s="17">
        <v>20.521183783279398</v>
      </c>
      <c r="BF328" s="17">
        <v>-1.0000000000000002</v>
      </c>
      <c r="CU328" t="e">
        <v>#N/A</v>
      </c>
      <c r="CV328" t="e">
        <v>#N/A</v>
      </c>
    </row>
    <row r="329" spans="1:100" x14ac:dyDescent="0.25">
      <c r="A329">
        <v>877</v>
      </c>
      <c r="B329" t="s">
        <v>381</v>
      </c>
      <c r="C329" s="48">
        <v>3</v>
      </c>
      <c r="D329" s="22">
        <v>1431.1627132264086</v>
      </c>
      <c r="E329" s="17">
        <v>34.428228662954687</v>
      </c>
      <c r="F329" s="17">
        <v>-127.64938939230363</v>
      </c>
      <c r="G329" s="17">
        <v>-0.55618295708698828</v>
      </c>
      <c r="H329" s="17">
        <v>-0.7917078371465871</v>
      </c>
      <c r="I329" s="17">
        <v>19.002960003507834</v>
      </c>
      <c r="J329" s="17">
        <v>8.4391953561031787</v>
      </c>
      <c r="K329" s="17">
        <v>-0.99999999999999944</v>
      </c>
      <c r="L329" s="17">
        <v>-0.99999999999999944</v>
      </c>
      <c r="M329" s="17">
        <v>-0.99999999999999944</v>
      </c>
      <c r="N329" s="17">
        <v>-5.72240217565795E-2</v>
      </c>
      <c r="O329" s="17">
        <v>-0.99999999999999944</v>
      </c>
      <c r="P329" s="17">
        <v>-0.99999999999999944</v>
      </c>
      <c r="Q329" s="17">
        <v>2.6299853370598657E-2</v>
      </c>
      <c r="R329" s="17">
        <v>-0.99999999999999944</v>
      </c>
      <c r="S329" s="17">
        <v>-0.18309848293430298</v>
      </c>
      <c r="T329" s="17">
        <v>3.1803965667736377E-2</v>
      </c>
      <c r="U329" s="17">
        <v>-0.22590536232428951</v>
      </c>
      <c r="V329" s="17">
        <v>-0.11357360319989226</v>
      </c>
      <c r="W329" s="17">
        <v>-0.81800769051718469</v>
      </c>
      <c r="X329" s="17">
        <v>-9.4453547832138423</v>
      </c>
      <c r="Y329" s="17">
        <v>-0.36968901424431355</v>
      </c>
      <c r="Z329" s="17">
        <v>3.9180148221487046</v>
      </c>
      <c r="AA329" s="17">
        <v>1.7467348018214146</v>
      </c>
      <c r="AB329" s="17">
        <v>1.2673296753600969</v>
      </c>
      <c r="AC329" s="17">
        <v>11.450463943338114</v>
      </c>
      <c r="AD329" s="17">
        <v>0.20630365090339259</v>
      </c>
      <c r="AE329" s="17">
        <v>-0.47982082803741211</v>
      </c>
      <c r="AF329" s="17">
        <v>16.155987612809525</v>
      </c>
      <c r="AG329" s="17">
        <v>-72.385652005419956</v>
      </c>
      <c r="AH329" s="17">
        <v>0.14826184785776536</v>
      </c>
      <c r="AI329" s="17">
        <v>7.7826321297682043E-3</v>
      </c>
      <c r="AJ329" s="17">
        <v>0.33333333333333298</v>
      </c>
      <c r="AK329" s="17">
        <v>0.34989879131786911</v>
      </c>
      <c r="AL329" s="17">
        <v>0.40714554667945274</v>
      </c>
      <c r="AM329" s="17">
        <v>0.33333333333333298</v>
      </c>
      <c r="AN329" s="17">
        <v>0.27112328462093493</v>
      </c>
      <c r="AO329" s="17">
        <v>0.15446629933044473</v>
      </c>
      <c r="AP329" s="17">
        <v>0.33333333333333298</v>
      </c>
      <c r="AQ329" s="17">
        <v>2.8469723906983315</v>
      </c>
      <c r="AR329" s="17">
        <v>2.6330167795042274</v>
      </c>
      <c r="AS329" s="17">
        <v>4.7114766809709447</v>
      </c>
      <c r="AT329" s="17">
        <v>1.0947018956280015</v>
      </c>
      <c r="AU329" s="17">
        <v>-0.99999999999999944</v>
      </c>
      <c r="AV329" s="17">
        <v>-0.99999999999999944</v>
      </c>
      <c r="AW329" s="17">
        <v>-0.99999999999999944</v>
      </c>
      <c r="AX329" s="17">
        <v>-0.99999999999999944</v>
      </c>
      <c r="AY329" s="17">
        <v>-1.1184480578056964E-2</v>
      </c>
      <c r="AZ329" s="17">
        <v>-2.8507503435306371E-2</v>
      </c>
      <c r="BA329" s="17">
        <v>0.39316545786660562</v>
      </c>
      <c r="BB329" s="17">
        <v>0.81215042014637351</v>
      </c>
      <c r="BC329" s="17">
        <v>0.2357103655170667</v>
      </c>
      <c r="BD329" s="17">
        <v>20.161222986482805</v>
      </c>
      <c r="BE329" s="17">
        <v>7.8585864272596968</v>
      </c>
      <c r="BF329" s="17">
        <v>-0.99999999999999944</v>
      </c>
      <c r="CU329" t="e">
        <v>#N/A</v>
      </c>
      <c r="CV329" t="e">
        <v>#N/A</v>
      </c>
    </row>
    <row r="330" spans="1:100" x14ac:dyDescent="0.25">
      <c r="A330">
        <v>884</v>
      </c>
      <c r="B330" t="s">
        <v>382</v>
      </c>
      <c r="C330" s="48">
        <v>2</v>
      </c>
      <c r="D330" s="22">
        <v>1560.9373144531251</v>
      </c>
      <c r="E330" s="17">
        <v>109.62960057294451</v>
      </c>
      <c r="F330" s="17">
        <v>38.666015199745758</v>
      </c>
      <c r="G330" s="17">
        <v>0.72471521368830416</v>
      </c>
      <c r="H330" s="17">
        <v>9.147883669566518</v>
      </c>
      <c r="I330" s="17">
        <v>79.160352788485966</v>
      </c>
      <c r="J330" s="17">
        <v>17.899947970937696</v>
      </c>
      <c r="K330" s="17">
        <v>-0.99999999999999944</v>
      </c>
      <c r="L330" s="17">
        <v>-0.99999999999999944</v>
      </c>
      <c r="M330" s="17">
        <v>-0.99999999999999944</v>
      </c>
      <c r="N330" s="17">
        <v>0.33838319513680376</v>
      </c>
      <c r="O330" s="17">
        <v>-0.99999999999999944</v>
      </c>
      <c r="P330" s="17">
        <v>-0.99999999999999944</v>
      </c>
      <c r="Q330" s="17">
        <v>4.7529612654194233</v>
      </c>
      <c r="R330" s="17">
        <v>-0.99999999999999944</v>
      </c>
      <c r="S330" s="17">
        <v>2.1418555231438141</v>
      </c>
      <c r="T330" s="17">
        <v>0.25677884525507289</v>
      </c>
      <c r="U330" s="17">
        <v>0.44360033410301064</v>
      </c>
      <c r="V330" s="17">
        <v>0.41357288655297114</v>
      </c>
      <c r="W330" s="17">
        <v>4.7584567556368267</v>
      </c>
      <c r="X330" s="17">
        <v>3.0936744518204811</v>
      </c>
      <c r="Y330" s="17">
        <v>0.20353399454369242</v>
      </c>
      <c r="Z330" s="17">
        <v>42.410456826994761</v>
      </c>
      <c r="AA330" s="17">
        <v>1.205677273720333</v>
      </c>
      <c r="AB330" s="17">
        <v>2.0248616708349787</v>
      </c>
      <c r="AC330" s="17">
        <v>28.4601722688137</v>
      </c>
      <c r="AD330" s="17">
        <v>1.4967543231639726</v>
      </c>
      <c r="AE330" s="17">
        <v>1.2033355507818655</v>
      </c>
      <c r="AF330" s="17">
        <v>70.365962887927111</v>
      </c>
      <c r="AG330" s="17">
        <v>29.335579453225119</v>
      </c>
      <c r="AH330" s="17">
        <v>0.41587831501557193</v>
      </c>
      <c r="AI330" s="17">
        <v>0.5337669689951734</v>
      </c>
      <c r="AJ330" s="17">
        <v>0.33333333333333298</v>
      </c>
      <c r="AK330" s="17">
        <v>0.93472280107868821</v>
      </c>
      <c r="AL330" s="17">
        <v>0.98212888349738836</v>
      </c>
      <c r="AM330" s="17">
        <v>0.33333333333333298</v>
      </c>
      <c r="AN330" s="17">
        <v>0.56579482021376948</v>
      </c>
      <c r="AO330" s="17">
        <v>0.65721097576710119</v>
      </c>
      <c r="AP330" s="17">
        <v>0.33333333333333298</v>
      </c>
      <c r="AQ330" s="17">
        <v>10.1918809405957</v>
      </c>
      <c r="AR330" s="17">
        <v>2.2444243630026963</v>
      </c>
      <c r="AS330" s="17">
        <v>8.294708759248806</v>
      </c>
      <c r="AT330" s="17">
        <v>9.3016156335876587</v>
      </c>
      <c r="AU330" s="17">
        <v>-0.99999999999999944</v>
      </c>
      <c r="AV330" s="17">
        <v>-0.99999999999999944</v>
      </c>
      <c r="AW330" s="17">
        <v>-0.99999999999999944</v>
      </c>
      <c r="AX330" s="17">
        <v>-0.99999999999999944</v>
      </c>
      <c r="AY330" s="17">
        <v>5.4646895817868725E-2</v>
      </c>
      <c r="AZ330" s="17">
        <v>6.1246905473825164E-3</v>
      </c>
      <c r="BA330" s="17">
        <v>0.55816553059377372</v>
      </c>
      <c r="BB330" s="17">
        <v>6.5225706927191096E-4</v>
      </c>
      <c r="BC330" s="17">
        <v>0.30773912718766949</v>
      </c>
      <c r="BD330" s="17">
        <v>1.194025890489276</v>
      </c>
      <c r="BE330" s="17">
        <v>9.4176665179264063</v>
      </c>
      <c r="BF330" s="17">
        <v>-0.99999999999999944</v>
      </c>
      <c r="BG330" s="22">
        <v>799.60614317078443</v>
      </c>
    </row>
    <row r="331" spans="1:100" x14ac:dyDescent="0.25">
      <c r="A331">
        <v>885</v>
      </c>
      <c r="B331" t="s">
        <v>383</v>
      </c>
      <c r="C331" s="48">
        <v>3</v>
      </c>
      <c r="D331" s="22">
        <v>1491.3500021039654</v>
      </c>
      <c r="E331" s="17">
        <v>73.490739640208574</v>
      </c>
      <c r="F331" s="17">
        <v>-21.755982841283775</v>
      </c>
      <c r="G331" s="17">
        <v>3.667306846165428E-2</v>
      </c>
      <c r="H331" s="17">
        <v>1.7827615344848116</v>
      </c>
      <c r="I331" s="17">
        <v>54.628609884715836</v>
      </c>
      <c r="J331" s="17">
        <v>15.963744028860059</v>
      </c>
      <c r="K331" s="17">
        <v>-1.0000000000000018</v>
      </c>
      <c r="L331" s="17">
        <v>-1.0000000000000018</v>
      </c>
      <c r="M331" s="17">
        <v>-1.0000000000000018</v>
      </c>
      <c r="N331" s="17">
        <v>0.24873371831992316</v>
      </c>
      <c r="O331" s="17">
        <v>-1.0000000000000018</v>
      </c>
      <c r="P331" s="17">
        <v>-1.0000000000000018</v>
      </c>
      <c r="Q331" s="17">
        <v>3.2840255333913895</v>
      </c>
      <c r="R331" s="17">
        <v>-1.0000000000000018</v>
      </c>
      <c r="S331" s="17">
        <v>-0.5878236996520223</v>
      </c>
      <c r="T331" s="17">
        <v>-0.11509526199353184</v>
      </c>
      <c r="U331" s="17">
        <v>-0.16280829980126638</v>
      </c>
      <c r="V331" s="17">
        <v>-5.6037071164776985E-2</v>
      </c>
      <c r="W331" s="17">
        <v>-1.5012639989065768</v>
      </c>
      <c r="X331" s="17">
        <v>-4.5139358404845318</v>
      </c>
      <c r="Y331" s="17">
        <v>-0.12964134973448063</v>
      </c>
      <c r="Z331" s="17">
        <v>28.249416298683602</v>
      </c>
      <c r="AA331" s="17">
        <v>3.3757251946602009</v>
      </c>
      <c r="AB331" s="17">
        <v>1.1831093961229691</v>
      </c>
      <c r="AC331" s="17">
        <v>6.8932857944804535</v>
      </c>
      <c r="AD331" s="17">
        <v>5.685179378555655</v>
      </c>
      <c r="AE331" s="17">
        <v>-0.30379851964722149</v>
      </c>
      <c r="AF331" s="17">
        <v>36.022012969639803</v>
      </c>
      <c r="AG331" s="17">
        <v>-19.947585322585716</v>
      </c>
      <c r="AH331" s="17">
        <v>1.4313249490172542</v>
      </c>
      <c r="AI331" s="17">
        <v>1.7551372325919914</v>
      </c>
      <c r="AJ331" s="17">
        <v>0.33333333333333298</v>
      </c>
      <c r="AK331" s="17">
        <v>1.367892561106669</v>
      </c>
      <c r="AL331" s="17">
        <v>1.2557433187902103</v>
      </c>
      <c r="AM331" s="17">
        <v>0.33333333333333298</v>
      </c>
      <c r="AN331" s="17">
        <v>0.46864512848033218</v>
      </c>
      <c r="AO331" s="17">
        <v>0.71043883163300325</v>
      </c>
      <c r="AP331" s="17">
        <v>0.33333333333333298</v>
      </c>
      <c r="AQ331" s="17">
        <v>18.606596915076018</v>
      </c>
      <c r="AR331" s="17">
        <v>1.0222830579545064</v>
      </c>
      <c r="AS331" s="17">
        <v>1.2625353598388596</v>
      </c>
      <c r="AT331" s="17">
        <v>13.67892561106669</v>
      </c>
      <c r="AU331" s="17">
        <v>-1.0000000000000018</v>
      </c>
      <c r="AV331" s="17">
        <v>-1.0000000000000018</v>
      </c>
      <c r="AW331" s="17">
        <v>-1.0000000000000018</v>
      </c>
      <c r="AX331" s="17">
        <v>-1.0000000000000018</v>
      </c>
      <c r="AY331" s="17">
        <v>-1.5811471487066655E-2</v>
      </c>
      <c r="AZ331" s="17">
        <v>-5.8907061474483852E-2</v>
      </c>
      <c r="BA331" s="17">
        <v>-5.7483164669896378E-2</v>
      </c>
      <c r="BB331" s="17">
        <v>1.8000518424113605E-2</v>
      </c>
      <c r="BC331" s="17">
        <v>5.6121600619895025E-2</v>
      </c>
      <c r="BD331" s="17">
        <v>0.15547765323042056</v>
      </c>
      <c r="BE331" s="17">
        <v>1.1156241921478933</v>
      </c>
      <c r="BF331" s="17">
        <v>-1.0000000000000018</v>
      </c>
      <c r="CU331" t="e">
        <v>#N/A</v>
      </c>
      <c r="CV331" t="e">
        <v>#N/A</v>
      </c>
    </row>
    <row r="332" spans="1:100" x14ac:dyDescent="0.25">
      <c r="A332">
        <v>888</v>
      </c>
      <c r="B332" t="s">
        <v>384</v>
      </c>
      <c r="C332" s="48">
        <v>3</v>
      </c>
      <c r="D332" s="22">
        <v>1588.4585096817918</v>
      </c>
      <c r="E332" s="17">
        <v>135.53510815333053</v>
      </c>
      <c r="F332" s="17">
        <v>51.213162635149708</v>
      </c>
      <c r="G332" s="17">
        <v>0.5190456458554995</v>
      </c>
      <c r="H332" s="17">
        <v>5.2959296517149825</v>
      </c>
      <c r="I332" s="17">
        <v>73.804684931770311</v>
      </c>
      <c r="J332" s="17">
        <v>33.643110644201769</v>
      </c>
      <c r="K332" s="17">
        <v>-1.0000000000000011</v>
      </c>
      <c r="L332" s="17">
        <v>-1.0000000000000011</v>
      </c>
      <c r="M332" s="17">
        <v>-1.0000000000000011</v>
      </c>
      <c r="N332" s="17">
        <v>0.13545458245233483</v>
      </c>
      <c r="O332" s="17">
        <v>-1.0000000000000011</v>
      </c>
      <c r="P332" s="17">
        <v>-1.0000000000000011</v>
      </c>
      <c r="Q332" s="17">
        <v>3.0329101983831839</v>
      </c>
      <c r="R332" s="17">
        <v>-1.0000000000000011</v>
      </c>
      <c r="S332" s="17">
        <v>0.27848236918031488</v>
      </c>
      <c r="T332" s="17">
        <v>-5.7490406693229551E-2</v>
      </c>
      <c r="U332" s="17">
        <v>0.85302735748558456</v>
      </c>
      <c r="V332" s="17">
        <v>0.37566658084736604</v>
      </c>
      <c r="W332" s="17">
        <v>2.2630194533317991</v>
      </c>
      <c r="X332" s="17">
        <v>3.9061623460170414</v>
      </c>
      <c r="Y332" s="17">
        <v>-7.2314555199884086E-3</v>
      </c>
      <c r="Z332" s="17">
        <v>51.729711932002445</v>
      </c>
      <c r="AA332" s="17">
        <v>0.73917177537686596</v>
      </c>
      <c r="AB332" s="17">
        <v>-0.11825325232644855</v>
      </c>
      <c r="AC332" s="17">
        <v>11.570635555503284</v>
      </c>
      <c r="AD332" s="17">
        <v>2.1286639783264669</v>
      </c>
      <c r="AE332" s="17">
        <v>1.9564728277101606</v>
      </c>
      <c r="AF332" s="17">
        <v>65.138567062889408</v>
      </c>
      <c r="AG332" s="17">
        <v>30.931903093756613</v>
      </c>
      <c r="AH332" s="17">
        <v>0.4442874342921555</v>
      </c>
      <c r="AI332" s="17">
        <v>0.60316356815585581</v>
      </c>
      <c r="AJ332" s="17">
        <v>0.33333333333333298</v>
      </c>
      <c r="AK332" s="17">
        <v>0.83864170666153504</v>
      </c>
      <c r="AL332" s="17">
        <v>0.61568813296582225</v>
      </c>
      <c r="AM332" s="17">
        <v>0.33333333333333298</v>
      </c>
      <c r="AN332" s="17">
        <v>0.51089955401028664</v>
      </c>
      <c r="AO332" s="17">
        <v>0.51437187265449824</v>
      </c>
      <c r="AP332" s="17">
        <v>0.33333333333333298</v>
      </c>
      <c r="AQ332" s="17">
        <v>8.6661178688808782</v>
      </c>
      <c r="AR332" s="17">
        <v>-1.4156400902165867</v>
      </c>
      <c r="AS332" s="17">
        <v>26.672333667803017</v>
      </c>
      <c r="AT332" s="17">
        <v>8.3864170666153441</v>
      </c>
      <c r="AU332" s="17">
        <v>-1.0000000000000011</v>
      </c>
      <c r="AV332" s="17">
        <v>-1.0000000000000011</v>
      </c>
      <c r="AW332" s="17">
        <v>-1.0000000000000011</v>
      </c>
      <c r="AX332" s="17">
        <v>-1.0000000000000011</v>
      </c>
      <c r="AY332" s="17">
        <v>7.5072670298087826E-2</v>
      </c>
      <c r="AZ332" s="17">
        <v>0.22430093098874135</v>
      </c>
      <c r="BA332" s="17">
        <v>0.23035628369332917</v>
      </c>
      <c r="BB332" s="17">
        <v>1.0234827584202082</v>
      </c>
      <c r="BC332" s="17">
        <v>0.86539592742869964</v>
      </c>
      <c r="BD332" s="17">
        <v>26.708573615448902</v>
      </c>
      <c r="BE332" s="17">
        <v>22.78667960418413</v>
      </c>
      <c r="BF332" s="17">
        <v>-1.0000000000000011</v>
      </c>
      <c r="CU332" t="e">
        <v>#N/A</v>
      </c>
      <c r="CV332" t="e">
        <v>#N/A</v>
      </c>
    </row>
    <row r="333" spans="1:100" x14ac:dyDescent="0.25">
      <c r="A333">
        <v>894</v>
      </c>
      <c r="B333" t="s">
        <v>2908</v>
      </c>
      <c r="C333" s="48">
        <v>3</v>
      </c>
      <c r="D333" s="22">
        <v>1581.1713954727697</v>
      </c>
      <c r="E333" s="17">
        <v>108.88069918153005</v>
      </c>
      <c r="F333" s="17">
        <v>23.395910614050212</v>
      </c>
      <c r="G333" s="17">
        <v>0.62333137154379081</v>
      </c>
      <c r="H333" s="17">
        <v>7.0980425208749223</v>
      </c>
      <c r="I333" s="17">
        <v>86.794679257367889</v>
      </c>
      <c r="J333" s="17">
        <v>8.5649754100665536</v>
      </c>
      <c r="K333" s="17">
        <v>-0.99999999999999933</v>
      </c>
      <c r="L333" s="17">
        <v>-0.99999999999999933</v>
      </c>
      <c r="M333" s="17">
        <v>-0.99999999999999933</v>
      </c>
      <c r="N333" s="17">
        <v>0.4430656785499989</v>
      </c>
      <c r="O333" s="17">
        <v>-0.99999999999999933</v>
      </c>
      <c r="P333" s="17">
        <v>-0.99999999999999933</v>
      </c>
      <c r="Q333" s="17">
        <v>5.0795985190444624</v>
      </c>
      <c r="R333" s="17">
        <v>-0.99999999999999933</v>
      </c>
      <c r="S333" s="17">
        <v>1.0760924091582809</v>
      </c>
      <c r="T333" s="17">
        <v>0.15680877881740762</v>
      </c>
      <c r="U333" s="17">
        <v>-6.6870408243048768E-2</v>
      </c>
      <c r="V333" s="17">
        <v>-4.5905259179022613E-2</v>
      </c>
      <c r="W333" s="17">
        <v>2.0184440018304639</v>
      </c>
      <c r="X333" s="17">
        <v>1.2271133674585526</v>
      </c>
      <c r="Y333" s="17">
        <v>8.4090584529079554E-2</v>
      </c>
      <c r="Z333" s="17">
        <v>53.038385791645211</v>
      </c>
      <c r="AA333" s="17">
        <v>-0.80822481650017231</v>
      </c>
      <c r="AB333" s="17">
        <v>0.68100964702399425</v>
      </c>
      <c r="AC333" s="17">
        <v>26.739512138409246</v>
      </c>
      <c r="AD333" s="17">
        <v>0.30839516686101559</v>
      </c>
      <c r="AE333" s="17">
        <v>1.0313359647556135</v>
      </c>
      <c r="AF333" s="17">
        <v>81.490243541834005</v>
      </c>
      <c r="AG333" s="17">
        <v>23.109027341490254</v>
      </c>
      <c r="AH333" s="17">
        <v>-4.4244887330452801E-2</v>
      </c>
      <c r="AI333" s="17">
        <v>4.6957964331572163E-2</v>
      </c>
      <c r="AJ333" s="17">
        <v>0.33333333333333298</v>
      </c>
      <c r="AK333" s="17">
        <v>0.61611834129011189</v>
      </c>
      <c r="AL333" s="17">
        <v>0.81944647386614711</v>
      </c>
      <c r="AM333" s="17">
        <v>0.33333333333333298</v>
      </c>
      <c r="AN333" s="17">
        <v>0.36544285170448676</v>
      </c>
      <c r="AO333" s="17">
        <v>0.19448270490904629</v>
      </c>
      <c r="AP333" s="17">
        <v>0.33333333333333298</v>
      </c>
      <c r="AQ333" s="17">
        <v>5.3044357155338311</v>
      </c>
      <c r="AR333" s="17">
        <v>2.9811095550920177</v>
      </c>
      <c r="AS333" s="17">
        <v>-0.57731755792658634</v>
      </c>
      <c r="AT333" s="17">
        <v>6.1611834129011207</v>
      </c>
      <c r="AU333" s="17">
        <v>-0.99999999999999933</v>
      </c>
      <c r="AV333" s="17">
        <v>-0.99999999999999933</v>
      </c>
      <c r="AW333" s="17">
        <v>-0.99999999999999933</v>
      </c>
      <c r="AX333" s="17">
        <v>-0.99999999999999933</v>
      </c>
      <c r="AY333" s="17">
        <v>5.1471061284501435E-2</v>
      </c>
      <c r="AZ333" s="17">
        <v>-6.7523612478990871E-2</v>
      </c>
      <c r="BA333" s="17">
        <v>0.49003140172656251</v>
      </c>
      <c r="BB333" s="17">
        <v>-0.1358470697977994</v>
      </c>
      <c r="BC333" s="17">
        <v>0.15891379938351516</v>
      </c>
      <c r="BD333" s="17">
        <v>-3.7337948073399398</v>
      </c>
      <c r="BE333" s="17">
        <v>6.4230019932206881</v>
      </c>
      <c r="BF333" s="17">
        <v>-0.99999999999999933</v>
      </c>
      <c r="CU333" t="e">
        <v>#N/A</v>
      </c>
      <c r="CV333" t="e">
        <v>#N/A</v>
      </c>
    </row>
    <row r="334" spans="1:100" x14ac:dyDescent="0.25">
      <c r="A334">
        <v>900</v>
      </c>
      <c r="B334" t="s">
        <v>2909</v>
      </c>
      <c r="C334" s="48">
        <v>3</v>
      </c>
      <c r="D334" s="22">
        <v>1527.7475556130616</v>
      </c>
      <c r="E334" s="17">
        <v>48.745910523880646</v>
      </c>
      <c r="F334" s="17">
        <v>-65.535039824862153</v>
      </c>
      <c r="G334" s="17">
        <v>-0.29970961339823277</v>
      </c>
      <c r="H334" s="17">
        <v>-1.9620349977131559</v>
      </c>
      <c r="I334" s="17">
        <v>39.863719048401144</v>
      </c>
      <c r="J334" s="17">
        <v>4.6066370269217343</v>
      </c>
      <c r="K334" s="17">
        <v>-1.0000000000000002</v>
      </c>
      <c r="L334" s="17">
        <v>-1.0000000000000002</v>
      </c>
      <c r="M334" s="17">
        <v>-1.0000000000000002</v>
      </c>
      <c r="N334" s="17">
        <v>0.32894337293374071</v>
      </c>
      <c r="O334" s="17">
        <v>-1.0000000000000002</v>
      </c>
      <c r="P334" s="17">
        <v>-1.0000000000000002</v>
      </c>
      <c r="Q334" s="17">
        <v>1.0101216957935741</v>
      </c>
      <c r="R334" s="17">
        <v>-1.0000000000000002</v>
      </c>
      <c r="S334" s="17">
        <v>-0.80537244577275802</v>
      </c>
      <c r="T334" s="17">
        <v>2.0139244816779197E-2</v>
      </c>
      <c r="U334" s="17">
        <v>-0.68070590098060668</v>
      </c>
      <c r="V334" s="17">
        <v>-0.52772884283877775</v>
      </c>
      <c r="W334" s="17">
        <v>-2.9721566935067298</v>
      </c>
      <c r="X334" s="17">
        <v>-6.4225671329088518</v>
      </c>
      <c r="Y334" s="17">
        <v>-0.23636102522557256</v>
      </c>
      <c r="Z334" s="17">
        <v>27.501751641391614</v>
      </c>
      <c r="AA334" s="17">
        <v>1.159396851067201</v>
      </c>
      <c r="AB334" s="17">
        <v>-1.3189359255241944</v>
      </c>
      <c r="AC334" s="17">
        <v>11.488611849583577</v>
      </c>
      <c r="AD334" s="17">
        <v>0.34858673291804176</v>
      </c>
      <c r="AE334" s="17">
        <v>-0.4989836235282924</v>
      </c>
      <c r="AF334" s="17">
        <v>37.172443941922694</v>
      </c>
      <c r="AG334" s="17">
        <v>-43.413898373805694</v>
      </c>
      <c r="AH334" s="17">
        <v>0.23500587577653612</v>
      </c>
      <c r="AI334" s="17">
        <v>4.8197712894599141E-2</v>
      </c>
      <c r="AJ334" s="17">
        <v>0.33333333333333298</v>
      </c>
      <c r="AK334" s="17">
        <v>0.1833933536648836</v>
      </c>
      <c r="AL334" s="17">
        <v>0.53166539733719231</v>
      </c>
      <c r="AM334" s="17">
        <v>0.33333333333333298</v>
      </c>
      <c r="AN334" s="17">
        <v>-2.9432382811274915E-2</v>
      </c>
      <c r="AO334" s="17">
        <v>-4.1608088936101788E-2</v>
      </c>
      <c r="AP334" s="17">
        <v>0.33333333333333298</v>
      </c>
      <c r="AQ334" s="17">
        <v>2.6912751064784484</v>
      </c>
      <c r="AR334" s="17">
        <v>1.6504184472736743</v>
      </c>
      <c r="AS334" s="17">
        <v>0.27987401562885661</v>
      </c>
      <c r="AT334" s="17">
        <v>2.6763445640192058</v>
      </c>
      <c r="AU334" s="17">
        <v>-1.0000000000000002</v>
      </c>
      <c r="AV334" s="17">
        <v>-1.0000000000000002</v>
      </c>
      <c r="AW334" s="17">
        <v>-1.0000000000000002</v>
      </c>
      <c r="AX334" s="17">
        <v>-1.0000000000000002</v>
      </c>
      <c r="AY334" s="17">
        <v>-6.7174278479805616E-2</v>
      </c>
      <c r="AZ334" s="17">
        <v>-0.36779889114682052</v>
      </c>
      <c r="BA334" s="17">
        <v>1.0402854037319</v>
      </c>
      <c r="BB334" s="17">
        <v>0.16443331899774236</v>
      </c>
      <c r="BC334" s="17">
        <v>4.1368471216774144E-2</v>
      </c>
      <c r="BD334" s="17">
        <v>2.271838519209457</v>
      </c>
      <c r="BE334" s="17">
        <v>6.2356387990788562</v>
      </c>
      <c r="BF334" s="17">
        <v>-1.0000000000000002</v>
      </c>
      <c r="CU334" t="e">
        <v>#N/A</v>
      </c>
      <c r="CV334" t="e">
        <v>#N/A</v>
      </c>
    </row>
    <row r="335" spans="1:100" x14ac:dyDescent="0.25">
      <c r="A335">
        <v>904</v>
      </c>
      <c r="B335" t="s">
        <v>2910</v>
      </c>
      <c r="C335" s="48">
        <v>2</v>
      </c>
      <c r="D335" s="22">
        <v>1539.2115039062501</v>
      </c>
      <c r="E335" s="17">
        <v>100.09899756797412</v>
      </c>
      <c r="F335" s="17">
        <v>23.290830698674078</v>
      </c>
      <c r="G335" s="17">
        <v>0.61784872880397501</v>
      </c>
      <c r="H335" s="17">
        <v>8.1730748893532059</v>
      </c>
      <c r="I335" s="17">
        <v>71.676261834429866</v>
      </c>
      <c r="J335" s="17">
        <v>16.051502727640596</v>
      </c>
      <c r="K335" s="17">
        <v>-0.99999999999999967</v>
      </c>
      <c r="L335" s="17">
        <v>-0.99999999999999967</v>
      </c>
      <c r="M335" s="17">
        <v>-0.99999999999999967</v>
      </c>
      <c r="N335" s="17">
        <v>0.31175210232981027</v>
      </c>
      <c r="O335" s="17">
        <v>-0.99999999999999967</v>
      </c>
      <c r="P335" s="17">
        <v>-0.99999999999999967</v>
      </c>
      <c r="Q335" s="17">
        <v>4.4668804405494749</v>
      </c>
      <c r="R335" s="17">
        <v>-0.99999999999999967</v>
      </c>
      <c r="S335" s="17">
        <v>1.7687478334281246</v>
      </c>
      <c r="T335" s="17">
        <v>0.21489989024241696</v>
      </c>
      <c r="U335" s="17">
        <v>0.31810824972057739</v>
      </c>
      <c r="V335" s="17">
        <v>0.24913768050675705</v>
      </c>
      <c r="W335" s="17">
        <v>3.9252164739436406</v>
      </c>
      <c r="X335" s="17">
        <v>2.0670460696259729</v>
      </c>
      <c r="Y335" s="17">
        <v>0.16585587364270063</v>
      </c>
      <c r="Z335" s="17">
        <v>38.951031087616265</v>
      </c>
      <c r="AA335" s="17">
        <v>0.95089455889936969</v>
      </c>
      <c r="AB335" s="17">
        <v>1.6576149073698663</v>
      </c>
      <c r="AC335" s="17">
        <v>24.243799185046917</v>
      </c>
      <c r="AD335" s="17">
        <v>1.1749316573149313</v>
      </c>
      <c r="AE335" s="17">
        <v>0.93382601684223543</v>
      </c>
      <c r="AF335" s="17">
        <v>63.537297187819405</v>
      </c>
      <c r="AG335" s="17">
        <v>17.668458578279466</v>
      </c>
      <c r="AH335" s="17">
        <v>0.33515943146160099</v>
      </c>
      <c r="AI335" s="17">
        <v>0.43826642505951047</v>
      </c>
      <c r="AJ335" s="17">
        <v>0.33333333333333298</v>
      </c>
      <c r="AK335" s="17">
        <v>0.82697519859468926</v>
      </c>
      <c r="AL335" s="17">
        <v>0.88802118517781192</v>
      </c>
      <c r="AM335" s="17">
        <v>0.33333333333333298</v>
      </c>
      <c r="AN335" s="17">
        <v>0.4686609398580272</v>
      </c>
      <c r="AO335" s="17">
        <v>0.55106974352206284</v>
      </c>
      <c r="AP335" s="17">
        <v>0.33333333333333298</v>
      </c>
      <c r="AQ335" s="17">
        <v>8.9809244681498495</v>
      </c>
      <c r="AR335" s="17">
        <v>2.2444243630026963</v>
      </c>
      <c r="AS335" s="17">
        <v>6.7532332250810025</v>
      </c>
      <c r="AT335" s="17">
        <v>8.223137990590935</v>
      </c>
      <c r="AU335" s="17">
        <v>-0.99999999999999967</v>
      </c>
      <c r="AV335" s="17">
        <v>-0.99999999999999967</v>
      </c>
      <c r="AW335" s="17">
        <v>-0.99999999999999967</v>
      </c>
      <c r="AX335" s="17">
        <v>-0.99999999999999967</v>
      </c>
      <c r="AY335" s="17">
        <v>3.841359187956208E-2</v>
      </c>
      <c r="AZ335" s="17">
        <v>0.11807859648141639</v>
      </c>
      <c r="BA335" s="17">
        <v>0.45054008332870088</v>
      </c>
      <c r="BB335" s="17">
        <v>6.2999948453930699E-2</v>
      </c>
      <c r="BC335" s="17">
        <v>0.24806140463167575</v>
      </c>
      <c r="BD335" s="17">
        <v>2.8564936221813002</v>
      </c>
      <c r="BE335" s="17">
        <v>7.8116071209810736</v>
      </c>
      <c r="BF335" s="17">
        <v>-0.99999999999999967</v>
      </c>
      <c r="BG335" s="22">
        <v>821.1777899724749</v>
      </c>
    </row>
    <row r="336" spans="1:100" x14ac:dyDescent="0.25">
      <c r="A336">
        <v>907</v>
      </c>
      <c r="B336" t="s">
        <v>385</v>
      </c>
      <c r="C336" s="48">
        <v>2</v>
      </c>
      <c r="D336" s="22">
        <v>1481.6748632812501</v>
      </c>
      <c r="E336" s="17">
        <v>115.34855487661193</v>
      </c>
      <c r="F336" s="17">
        <v>47.892081748339521</v>
      </c>
      <c r="G336" s="17">
        <v>0.78884174831872689</v>
      </c>
      <c r="H336" s="17">
        <v>9.7328295398274349</v>
      </c>
      <c r="I336" s="17">
        <v>83.651272633580348</v>
      </c>
      <c r="J336" s="17">
        <v>19.0091300314783</v>
      </c>
      <c r="K336" s="17">
        <v>-0.99999999999999922</v>
      </c>
      <c r="L336" s="17">
        <v>-0.99999999999999922</v>
      </c>
      <c r="M336" s="17">
        <v>-0.99999999999999922</v>
      </c>
      <c r="N336" s="17">
        <v>0.35436350642880632</v>
      </c>
      <c r="O336" s="17">
        <v>-0.99999999999999922</v>
      </c>
      <c r="P336" s="17">
        <v>-0.99999999999999922</v>
      </c>
      <c r="Q336" s="17">
        <v>4.9246275454788764</v>
      </c>
      <c r="R336" s="17">
        <v>-0.99999999999999922</v>
      </c>
      <c r="S336" s="17">
        <v>2.3657433324165478</v>
      </c>
      <c r="T336" s="17">
        <v>0.28190882180302246</v>
      </c>
      <c r="U336" s="17">
        <v>0.51890338635278188</v>
      </c>
      <c r="V336" s="17">
        <v>0.51224423282581455</v>
      </c>
      <c r="W336" s="17">
        <v>5.2584527257232025</v>
      </c>
      <c r="X336" s="17">
        <v>3.7097153048028617</v>
      </c>
      <c r="Y336" s="17">
        <v>0.22614320946623745</v>
      </c>
      <c r="Z336" s="17">
        <v>44.486327336984388</v>
      </c>
      <c r="AA336" s="17">
        <v>1.3585627420024045</v>
      </c>
      <c r="AB336" s="17">
        <v>2.2452325599939762</v>
      </c>
      <c r="AC336" s="17">
        <v>30.990258243510162</v>
      </c>
      <c r="AD336" s="17">
        <v>1.6898679298177437</v>
      </c>
      <c r="AE336" s="17">
        <v>1.3650580260753624</v>
      </c>
      <c r="AF336" s="17">
        <v>74.46358683402687</v>
      </c>
      <c r="AG336" s="17">
        <v>36.336577302404308</v>
      </c>
      <c r="AH336" s="17">
        <v>0.46431466329778082</v>
      </c>
      <c r="AI336" s="17">
        <v>0.5910732324560064</v>
      </c>
      <c r="AJ336" s="17">
        <v>0.33333333333333298</v>
      </c>
      <c r="AK336" s="17">
        <v>0.99937806104643112</v>
      </c>
      <c r="AL336" s="17">
        <v>1.0385993529978279</v>
      </c>
      <c r="AM336" s="17">
        <v>0.33333333333333298</v>
      </c>
      <c r="AN336" s="17">
        <v>0.62408118706827853</v>
      </c>
      <c r="AO336" s="17">
        <v>0.720902313726279</v>
      </c>
      <c r="AP336" s="17">
        <v>0.33333333333333298</v>
      </c>
      <c r="AQ336" s="17">
        <v>10.918530107079331</v>
      </c>
      <c r="AR336" s="17">
        <v>2.2444243630026963</v>
      </c>
      <c r="AS336" s="17">
        <v>9.2196899105494623</v>
      </c>
      <c r="AT336" s="17">
        <v>9.9487692664279503</v>
      </c>
      <c r="AU336" s="17">
        <v>-0.99999999999999922</v>
      </c>
      <c r="AV336" s="17">
        <v>-0.99999999999999922</v>
      </c>
      <c r="AW336" s="17">
        <v>-0.99999999999999922</v>
      </c>
      <c r="AX336" s="17">
        <v>-0.99999999999999922</v>
      </c>
      <c r="AY336" s="17">
        <v>6.4387887376566921E-2</v>
      </c>
      <c r="AZ336" s="17">
        <v>-6.1054612988806489E-2</v>
      </c>
      <c r="BA336" s="17">
        <v>0.62274748983598771</v>
      </c>
      <c r="BB336" s="17">
        <v>-3.6760233806915898E-2</v>
      </c>
      <c r="BC336" s="17">
        <v>0.34354947077943171</v>
      </c>
      <c r="BD336" s="17">
        <v>0.19644189880376128</v>
      </c>
      <c r="BE336" s="17">
        <v>10.381402001957785</v>
      </c>
      <c r="BF336" s="17">
        <v>-0.99999999999999922</v>
      </c>
      <c r="BG336" s="22">
        <v>169.0423196898569</v>
      </c>
    </row>
    <row r="337" spans="1:100" x14ac:dyDescent="0.25">
      <c r="A337">
        <v>910</v>
      </c>
      <c r="B337" t="s">
        <v>386</v>
      </c>
      <c r="C337" s="48">
        <v>2</v>
      </c>
      <c r="D337" s="22">
        <v>1589.1926757812498</v>
      </c>
      <c r="E337" s="17">
        <v>125.6879141004575</v>
      </c>
      <c r="F337" s="17">
        <v>64.571987060372479</v>
      </c>
      <c r="G337" s="17">
        <v>0.90477680254693249</v>
      </c>
      <c r="H337" s="17">
        <v>10.790359493381036</v>
      </c>
      <c r="I337" s="17">
        <v>91.770455102681581</v>
      </c>
      <c r="J337" s="17">
        <v>21.01443225276379</v>
      </c>
      <c r="K337" s="17">
        <v>-0.999999999999999</v>
      </c>
      <c r="L337" s="17">
        <v>-0.999999999999999</v>
      </c>
      <c r="M337" s="17">
        <v>-0.999999999999999</v>
      </c>
      <c r="N337" s="17">
        <v>0.38325448372703974</v>
      </c>
      <c r="O337" s="17">
        <v>-0.999999999999999</v>
      </c>
      <c r="P337" s="17">
        <v>-0.999999999999999</v>
      </c>
      <c r="Q337" s="17">
        <v>5.2349848663998975</v>
      </c>
      <c r="R337" s="17">
        <v>-0.999999999999999</v>
      </c>
      <c r="S337" s="17">
        <v>2.7705125197531482</v>
      </c>
      <c r="T337" s="17">
        <v>0.32734157769153227</v>
      </c>
      <c r="U337" s="17">
        <v>0.65504458743968486</v>
      </c>
      <c r="V337" s="17">
        <v>0.69063322494648172</v>
      </c>
      <c r="W337" s="17">
        <v>6.1624008376853894</v>
      </c>
      <c r="X337" s="17">
        <v>4.8234622133005374</v>
      </c>
      <c r="Y337" s="17">
        <v>0.26701865319961621</v>
      </c>
      <c r="Z337" s="17">
        <v>48.239316041791213</v>
      </c>
      <c r="AA337" s="17">
        <v>1.6349660305652276</v>
      </c>
      <c r="AB337" s="17">
        <v>2.6436434694904873</v>
      </c>
      <c r="AC337" s="17">
        <v>35.564427990385866</v>
      </c>
      <c r="AD337" s="17">
        <v>2.0390001040205226</v>
      </c>
      <c r="AE337" s="17">
        <v>1.6574378350129282</v>
      </c>
      <c r="AF337" s="17">
        <v>81.8717254015598</v>
      </c>
      <c r="AG337" s="17">
        <v>48.993756892318956</v>
      </c>
      <c r="AH337" s="17">
        <v>0.5518832602456355</v>
      </c>
      <c r="AI337" s="17">
        <v>0.69467784480933903</v>
      </c>
      <c r="AJ337" s="17">
        <v>0.33333333333333298</v>
      </c>
      <c r="AK337" s="17">
        <v>1.1162690035197653</v>
      </c>
      <c r="AL337" s="17">
        <v>1.1406929244274577</v>
      </c>
      <c r="AM337" s="17">
        <v>0.33333333333333298</v>
      </c>
      <c r="AN337" s="17">
        <v>0.72945773892761978</v>
      </c>
      <c r="AO337" s="17">
        <v>0.8360505711944306</v>
      </c>
      <c r="AP337" s="17">
        <v>0.33333333333333298</v>
      </c>
      <c r="AQ337" s="17">
        <v>12.232246979613922</v>
      </c>
      <c r="AR337" s="17">
        <v>2.2444243630026963</v>
      </c>
      <c r="AS337" s="17">
        <v>10.891973319502521</v>
      </c>
      <c r="AT337" s="17">
        <v>11.118765305504811</v>
      </c>
      <c r="AU337" s="17">
        <v>-0.999999999999999</v>
      </c>
      <c r="AV337" s="17">
        <v>-0.999999999999999</v>
      </c>
      <c r="AW337" s="17">
        <v>-0.999999999999999</v>
      </c>
      <c r="AX337" s="17">
        <v>-0.999999999999999</v>
      </c>
      <c r="AY337" s="17">
        <v>8.1998731173175229E-2</v>
      </c>
      <c r="AZ337" s="17">
        <v>-0.18250880107752621</v>
      </c>
      <c r="BA337" s="17">
        <v>0.73950591113632924</v>
      </c>
      <c r="BB337" s="17">
        <v>-0.104398679943772</v>
      </c>
      <c r="BC337" s="17">
        <v>0.40829137754499711</v>
      </c>
      <c r="BD337" s="17">
        <v>-1.6071009690558293</v>
      </c>
      <c r="BE337" s="17">
        <v>12.12374978742219</v>
      </c>
      <c r="BF337" s="17">
        <v>-0.999999999999999</v>
      </c>
      <c r="BG337" s="22">
        <v>5381.5364126072436</v>
      </c>
    </row>
    <row r="338" spans="1:100" x14ac:dyDescent="0.25">
      <c r="A338">
        <v>919</v>
      </c>
      <c r="B338" t="s">
        <v>387</v>
      </c>
      <c r="C338" s="48">
        <v>2</v>
      </c>
      <c r="D338" s="22">
        <v>1391.4927832031251</v>
      </c>
      <c r="E338" s="17">
        <v>2.3354713447844802</v>
      </c>
      <c r="F338" s="17">
        <v>-134.42555433729777</v>
      </c>
      <c r="G338" s="17">
        <v>-0.47837198167159217</v>
      </c>
      <c r="H338" s="17">
        <v>-1.8263704445127065</v>
      </c>
      <c r="I338" s="17">
        <v>-5.0944442648610035</v>
      </c>
      <c r="J338" s="17">
        <v>-2.9095771663558256</v>
      </c>
      <c r="K338" s="17">
        <v>-1.000000000000002</v>
      </c>
      <c r="L338" s="17">
        <v>-1.000000000000002</v>
      </c>
      <c r="M338" s="17">
        <v>-1.000000000000002</v>
      </c>
      <c r="N338" s="17">
        <v>3.857426262429503E-2</v>
      </c>
      <c r="O338" s="17">
        <v>-1.000000000000002</v>
      </c>
      <c r="P338" s="17">
        <v>-1.000000000000002</v>
      </c>
      <c r="Q338" s="17">
        <v>1.5323053449821855</v>
      </c>
      <c r="R338" s="17">
        <v>-1.000000000000002</v>
      </c>
      <c r="S338" s="17">
        <v>-2.058536063358936</v>
      </c>
      <c r="T338" s="17">
        <v>-0.21468828108780738</v>
      </c>
      <c r="U338" s="17">
        <v>-0.96917112556411933</v>
      </c>
      <c r="V338" s="17">
        <v>-1.4376145186910099</v>
      </c>
      <c r="W338" s="17">
        <v>-4.6220399889524151</v>
      </c>
      <c r="X338" s="17">
        <v>-8.4639571325638912</v>
      </c>
      <c r="Y338" s="17">
        <v>-0.22064075818884085</v>
      </c>
      <c r="Z338" s="17">
        <v>3.464749809031197</v>
      </c>
      <c r="AA338" s="17">
        <v>-1.6626291193636384</v>
      </c>
      <c r="AB338" s="17">
        <v>-2.1095484685129366</v>
      </c>
      <c r="AC338" s="17">
        <v>-19.007136807839469</v>
      </c>
      <c r="AD338" s="17">
        <v>-2.1262779949537927</v>
      </c>
      <c r="AE338" s="17">
        <v>-1.8307632095651147</v>
      </c>
      <c r="AF338" s="17">
        <v>-6.5101528941651239</v>
      </c>
      <c r="AG338" s="17">
        <v>-102.01115424496143</v>
      </c>
      <c r="AH338" s="17">
        <v>-0.49284302388353685</v>
      </c>
      <c r="AI338" s="17">
        <v>-0.54136413205360334</v>
      </c>
      <c r="AJ338" s="17">
        <v>0.33333333333333298</v>
      </c>
      <c r="AK338" s="17">
        <v>-0.27828388684163374</v>
      </c>
      <c r="AL338" s="17">
        <v>-7.7321766120422519E-2</v>
      </c>
      <c r="AM338" s="17">
        <v>0.33333333333333298</v>
      </c>
      <c r="AN338" s="17">
        <v>-0.52772414242547194</v>
      </c>
      <c r="AO338" s="17">
        <v>-0.5377114318702807</v>
      </c>
      <c r="AP338" s="17">
        <v>0.33333333333333298</v>
      </c>
      <c r="AQ338" s="17">
        <v>-3.4408892184930524</v>
      </c>
      <c r="AR338" s="17">
        <v>2.2444243630026963</v>
      </c>
      <c r="AS338" s="17">
        <v>-9.0589964657818349</v>
      </c>
      <c r="AT338" s="17">
        <v>-2.8397273157540095</v>
      </c>
      <c r="AU338" s="17">
        <v>-1.000000000000002</v>
      </c>
      <c r="AV338" s="17">
        <v>-1.000000000000002</v>
      </c>
      <c r="AW338" s="17">
        <v>-1.000000000000002</v>
      </c>
      <c r="AX338" s="17">
        <v>-1.000000000000002</v>
      </c>
      <c r="AY338" s="17">
        <v>-0.12810525634378606</v>
      </c>
      <c r="AZ338" s="17">
        <v>1.2664853250863535</v>
      </c>
      <c r="BA338" s="17">
        <v>-0.65346595180822808</v>
      </c>
      <c r="BB338" s="17">
        <v>0.70255341201343458</v>
      </c>
      <c r="BC338" s="17">
        <v>-0.36410391072144854</v>
      </c>
      <c r="BD338" s="17">
        <v>19.909843509666693</v>
      </c>
      <c r="BE338" s="17">
        <v>-8.6631143512468149</v>
      </c>
      <c r="BF338" s="17">
        <v>-1.000000000000002</v>
      </c>
      <c r="BG338" s="22">
        <v>-155.5706305236472</v>
      </c>
    </row>
    <row r="339" spans="1:100" x14ac:dyDescent="0.25">
      <c r="A339">
        <v>930</v>
      </c>
      <c r="B339" t="s">
        <v>388</v>
      </c>
      <c r="C339" s="48">
        <v>2</v>
      </c>
      <c r="D339" s="22">
        <v>1580.600869140625</v>
      </c>
      <c r="E339" s="17">
        <v>138.10724299851415</v>
      </c>
      <c r="F339" s="17">
        <v>84.607390180985973</v>
      </c>
      <c r="G339" s="17">
        <v>1.0440345203708223</v>
      </c>
      <c r="H339" s="17">
        <v>12.060632827384012</v>
      </c>
      <c r="I339" s="17">
        <v>101.52297412093461</v>
      </c>
      <c r="J339" s="17">
        <v>23.423141273020192</v>
      </c>
      <c r="K339" s="17">
        <v>-0.99999999999999867</v>
      </c>
      <c r="L339" s="17">
        <v>-0.99999999999999867</v>
      </c>
      <c r="M339" s="17">
        <v>-0.99999999999999867</v>
      </c>
      <c r="N339" s="17">
        <v>0.41795746110551568</v>
      </c>
      <c r="O339" s="17">
        <v>-0.99999999999999867</v>
      </c>
      <c r="P339" s="17">
        <v>-0.99999999999999867</v>
      </c>
      <c r="Q339" s="17">
        <v>5.6077767929584059</v>
      </c>
      <c r="R339" s="17">
        <v>-0.99999999999999867</v>
      </c>
      <c r="S339" s="17">
        <v>3.2567091550087168</v>
      </c>
      <c r="T339" s="17">
        <v>0.38191404450584043</v>
      </c>
      <c r="U339" s="17">
        <v>0.81857332420852469</v>
      </c>
      <c r="V339" s="17">
        <v>0.90490874405504307</v>
      </c>
      <c r="W339" s="17">
        <v>7.2481962594504354</v>
      </c>
      <c r="X339" s="17">
        <v>6.1612616713100667</v>
      </c>
      <c r="Y339" s="17">
        <v>0.31611701302911721</v>
      </c>
      <c r="Z339" s="17">
        <v>52.747293767160528</v>
      </c>
      <c r="AA339" s="17">
        <v>1.9669733895173429</v>
      </c>
      <c r="AB339" s="17">
        <v>3.1222027316737324</v>
      </c>
      <c r="AC339" s="17">
        <v>41.058783809939357</v>
      </c>
      <c r="AD339" s="17">
        <v>2.4583672240174641</v>
      </c>
      <c r="AE339" s="17">
        <v>2.0086357121475267</v>
      </c>
      <c r="AF339" s="17">
        <v>90.77015976298344</v>
      </c>
      <c r="AG339" s="17">
        <v>64.197182254152352</v>
      </c>
      <c r="AH339" s="17">
        <v>0.65706803844045603</v>
      </c>
      <c r="AI339" s="17">
        <v>0.81912460483719451</v>
      </c>
      <c r="AJ339" s="17">
        <v>0.33333333333333298</v>
      </c>
      <c r="AK339" s="17">
        <v>1.2566749056990898</v>
      </c>
      <c r="AL339" s="17">
        <v>1.2633246673151204</v>
      </c>
      <c r="AM339" s="17">
        <v>0.33333333333333298</v>
      </c>
      <c r="AN339" s="17">
        <v>0.85603289966543672</v>
      </c>
      <c r="AO339" s="17">
        <v>0.97436321229475542</v>
      </c>
      <c r="AP339" s="17">
        <v>0.33333333333333298</v>
      </c>
      <c r="AQ339" s="17">
        <v>13.810244374394948</v>
      </c>
      <c r="AR339" s="17">
        <v>2.2444243630026963</v>
      </c>
      <c r="AS339" s="17">
        <v>12.900670107854054</v>
      </c>
      <c r="AT339" s="17">
        <v>12.524129535930944</v>
      </c>
      <c r="AU339" s="17">
        <v>-0.99999999999999867</v>
      </c>
      <c r="AV339" s="17">
        <v>-0.99999999999999867</v>
      </c>
      <c r="AW339" s="17">
        <v>-0.99999999999999867</v>
      </c>
      <c r="AX339" s="17">
        <v>-0.99999999999999867</v>
      </c>
      <c r="AY339" s="17">
        <v>0.10315234974345948</v>
      </c>
      <c r="AZ339" s="17">
        <v>-0.32839593733655897</v>
      </c>
      <c r="BA339" s="17">
        <v>0.87975263284830374</v>
      </c>
      <c r="BB339" s="17">
        <v>-0.18564395738705547</v>
      </c>
      <c r="BC339" s="17">
        <v>0.4860574185733908</v>
      </c>
      <c r="BD339" s="17">
        <v>-3.7734626915535312</v>
      </c>
      <c r="BE339" s="17">
        <v>14.216605808187751</v>
      </c>
      <c r="BF339" s="17">
        <v>-0.99999999999999867</v>
      </c>
      <c r="BG339" s="22">
        <v>1052.0752476593334</v>
      </c>
    </row>
    <row r="340" spans="1:100" x14ac:dyDescent="0.25">
      <c r="A340">
        <v>931</v>
      </c>
      <c r="B340" t="s">
        <v>389</v>
      </c>
      <c r="C340" s="48">
        <v>2</v>
      </c>
      <c r="D340" s="22">
        <v>1528.209423828125</v>
      </c>
      <c r="E340" s="17">
        <v>53.116273527274849</v>
      </c>
      <c r="F340" s="17">
        <v>-52.503749152355141</v>
      </c>
      <c r="G340" s="17">
        <v>9.1032265469859153E-2</v>
      </c>
      <c r="H340" s="17">
        <v>3.3675896656661473</v>
      </c>
      <c r="I340" s="17">
        <v>34.782166066666427</v>
      </c>
      <c r="J340" s="17">
        <v>6.9392783778403331</v>
      </c>
      <c r="K340" s="17">
        <v>-1.0000000000000009</v>
      </c>
      <c r="L340" s="17">
        <v>-1.0000000000000009</v>
      </c>
      <c r="M340" s="17">
        <v>-1.0000000000000009</v>
      </c>
      <c r="N340" s="17">
        <v>0.1804696133203845</v>
      </c>
      <c r="O340" s="17">
        <v>-1.0000000000000009</v>
      </c>
      <c r="P340" s="17">
        <v>-1.0000000000000009</v>
      </c>
      <c r="Q340" s="17">
        <v>3.0565964909199792</v>
      </c>
      <c r="R340" s="17">
        <v>-1.0000000000000009</v>
      </c>
      <c r="S340" s="17">
        <v>-7.0549807469631354E-2</v>
      </c>
      <c r="T340" s="17">
        <v>8.4504782328787553E-3</v>
      </c>
      <c r="U340" s="17">
        <v>-0.30052626550969203</v>
      </c>
      <c r="V340" s="17">
        <v>-0.56147355828010148</v>
      </c>
      <c r="W340" s="17">
        <v>-0.18238282422974095</v>
      </c>
      <c r="X340" s="17">
        <v>-2.9938926713791094</v>
      </c>
      <c r="Y340" s="17">
        <v>-1.9884814091349207E-2</v>
      </c>
      <c r="Z340" s="17">
        <v>21.897205136860787</v>
      </c>
      <c r="AA340" s="17">
        <v>-0.30510004863288342</v>
      </c>
      <c r="AB340" s="17">
        <v>-0.15279030347806377</v>
      </c>
      <c r="AC340" s="17">
        <v>3.4584729109448649</v>
      </c>
      <c r="AD340" s="17">
        <v>-0.4115477597526207</v>
      </c>
      <c r="AE340" s="17">
        <v>-0.39476694341636476</v>
      </c>
      <c r="AF340" s="17">
        <v>29.874231378968677</v>
      </c>
      <c r="AG340" s="17">
        <v>-39.846592686701484</v>
      </c>
      <c r="AH340" s="17">
        <v>-6.2757996104288838E-2</v>
      </c>
      <c r="AI340" s="17">
        <v>-3.2519704540677374E-2</v>
      </c>
      <c r="AJ340" s="17">
        <v>0.33333333333333298</v>
      </c>
      <c r="AK340" s="17">
        <v>0.29581511660275089</v>
      </c>
      <c r="AL340" s="17">
        <v>0.42410132428882313</v>
      </c>
      <c r="AM340" s="17">
        <v>0.33333333333333298</v>
      </c>
      <c r="AN340" s="17">
        <v>-1.0176998662351111E-2</v>
      </c>
      <c r="AO340" s="17">
        <v>2.782853608663699E-2</v>
      </c>
      <c r="AP340" s="17">
        <v>0.33333333333333298</v>
      </c>
      <c r="AQ340" s="17">
        <v>3.0113091415487157</v>
      </c>
      <c r="AR340" s="17">
        <v>2.2444243630026963</v>
      </c>
      <c r="AS340" s="17">
        <v>-0.8457318770773421</v>
      </c>
      <c r="AT340" s="17">
        <v>2.9065995240790565</v>
      </c>
      <c r="AU340" s="17">
        <v>-1.0000000000000009</v>
      </c>
      <c r="AV340" s="17">
        <v>-1.0000000000000009</v>
      </c>
      <c r="AW340" s="17">
        <v>-1.0000000000000009</v>
      </c>
      <c r="AX340" s="17">
        <v>-1.0000000000000009</v>
      </c>
      <c r="AY340" s="17">
        <v>-4.1611233286747276E-2</v>
      </c>
      <c r="AZ340" s="17">
        <v>0.66997436478002048</v>
      </c>
      <c r="BA340" s="17">
        <v>-8.0017813792254588E-2</v>
      </c>
      <c r="BB340" s="17">
        <v>0.37035346820209791</v>
      </c>
      <c r="BC340" s="17">
        <v>-4.6130050910373754E-2</v>
      </c>
      <c r="BD340" s="17">
        <v>11.051910284056653</v>
      </c>
      <c r="BE340" s="17">
        <v>-0.10573508709350943</v>
      </c>
      <c r="BF340" s="17">
        <v>-1.0000000000000009</v>
      </c>
      <c r="BG340" s="22">
        <v>692.7803875789939</v>
      </c>
    </row>
    <row r="341" spans="1:100" x14ac:dyDescent="0.25">
      <c r="A341">
        <v>932</v>
      </c>
      <c r="B341" t="s">
        <v>390</v>
      </c>
      <c r="C341" s="48">
        <v>2</v>
      </c>
      <c r="D341" s="22">
        <v>1547.68556640625</v>
      </c>
      <c r="E341" s="17">
        <v>108.20072770036694</v>
      </c>
      <c r="F341" s="17">
        <v>36.360895152986991</v>
      </c>
      <c r="G341" s="17">
        <v>0.70869328714710789</v>
      </c>
      <c r="H341" s="17">
        <v>9.0017357478378681</v>
      </c>
      <c r="I341" s="17">
        <v>78.0383026375588</v>
      </c>
      <c r="J341" s="17">
        <v>17.622820357583656</v>
      </c>
      <c r="K341" s="17">
        <v>-0.99999999999999944</v>
      </c>
      <c r="L341" s="17">
        <v>-0.99999999999999944</v>
      </c>
      <c r="M341" s="17">
        <v>-0.99999999999999944</v>
      </c>
      <c r="N341" s="17">
        <v>0.33439053632401261</v>
      </c>
      <c r="O341" s="17">
        <v>-0.99999999999999944</v>
      </c>
      <c r="P341" s="17">
        <v>-0.99999999999999944</v>
      </c>
      <c r="Q341" s="17">
        <v>4.7100706812865933</v>
      </c>
      <c r="R341" s="17">
        <v>-0.99999999999999944</v>
      </c>
      <c r="S341" s="17">
        <v>2.0859174617108902</v>
      </c>
      <c r="T341" s="17">
        <v>0.25050015515348401</v>
      </c>
      <c r="U341" s="17">
        <v>0.42478596999574886</v>
      </c>
      <c r="V341" s="17">
        <v>0.38891998630168523</v>
      </c>
      <c r="W341" s="17">
        <v>4.6335334497107086</v>
      </c>
      <c r="X341" s="17">
        <v>2.9397574913961595</v>
      </c>
      <c r="Y341" s="17">
        <v>0.19788511326964833</v>
      </c>
      <c r="Z341" s="17">
        <v>41.891803433173123</v>
      </c>
      <c r="AA341" s="17">
        <v>1.1674790495975271</v>
      </c>
      <c r="AB341" s="17">
        <v>1.969802307058778</v>
      </c>
      <c r="AC341" s="17">
        <v>27.828033765413792</v>
      </c>
      <c r="AD341" s="17">
        <v>1.4485051539589939</v>
      </c>
      <c r="AE341" s="17">
        <v>1.162929412602935</v>
      </c>
      <c r="AF341" s="17">
        <v>69.342177176813522</v>
      </c>
      <c r="AG341" s="17">
        <v>27.586389762856175</v>
      </c>
      <c r="AH341" s="17">
        <v>0.40377655996871209</v>
      </c>
      <c r="AI341" s="17">
        <v>0.51944907783184335</v>
      </c>
      <c r="AJ341" s="17">
        <v>0.33333333333333298</v>
      </c>
      <c r="AK341" s="17">
        <v>0.91856877323864838</v>
      </c>
      <c r="AL341" s="17">
        <v>0.96801981430633821</v>
      </c>
      <c r="AM341" s="17">
        <v>0.33333333333333298</v>
      </c>
      <c r="AN341" s="17">
        <v>0.55123205156459443</v>
      </c>
      <c r="AO341" s="17">
        <v>0.64129778251607628</v>
      </c>
      <c r="AP341" s="17">
        <v>0.33333333333333298</v>
      </c>
      <c r="AQ341" s="17">
        <v>10.010328645064375</v>
      </c>
      <c r="AR341" s="17">
        <v>2.2444243630026963</v>
      </c>
      <c r="AS341" s="17">
        <v>8.0636034899006095</v>
      </c>
      <c r="AT341" s="17">
        <v>9.1399251878775836</v>
      </c>
      <c r="AU341" s="17">
        <v>-0.99999999999999944</v>
      </c>
      <c r="AV341" s="17">
        <v>-0.99999999999999944</v>
      </c>
      <c r="AW341" s="17">
        <v>-0.99999999999999944</v>
      </c>
      <c r="AX341" s="17">
        <v>-0.99999999999999944</v>
      </c>
      <c r="AY341" s="17">
        <v>5.2213122465053968E-2</v>
      </c>
      <c r="AZ341" s="17">
        <v>2.2909347203925345E-2</v>
      </c>
      <c r="BA341" s="17">
        <v>0.54202981683926188</v>
      </c>
      <c r="BB341" s="17">
        <v>9.999716494548283E-3</v>
      </c>
      <c r="BC341" s="17">
        <v>0.29879196205939801</v>
      </c>
      <c r="BD341" s="17">
        <v>1.4432708797214868</v>
      </c>
      <c r="BE341" s="17">
        <v>9.1768785318098214</v>
      </c>
      <c r="BF341" s="17">
        <v>-0.99999999999999944</v>
      </c>
      <c r="BG341" s="22">
        <v>5147.1547194800769</v>
      </c>
    </row>
    <row r="342" spans="1:100" x14ac:dyDescent="0.25">
      <c r="A342">
        <v>935</v>
      </c>
      <c r="B342" t="s">
        <v>391</v>
      </c>
      <c r="C342" s="48">
        <v>2</v>
      </c>
      <c r="D342" s="22">
        <v>1562.0740917968751</v>
      </c>
      <c r="E342" s="17">
        <v>116.18622688629276</v>
      </c>
      <c r="F342" s="17">
        <v>49.243450774361193</v>
      </c>
      <c r="G342" s="17">
        <v>0.79823454991941201</v>
      </c>
      <c r="H342" s="17">
        <v>9.8185082770017686</v>
      </c>
      <c r="I342" s="17">
        <v>84.309070834475776</v>
      </c>
      <c r="J342" s="17">
        <v>19.171595180947865</v>
      </c>
      <c r="K342" s="17">
        <v>-0.99999999999999922</v>
      </c>
      <c r="L342" s="17">
        <v>-0.99999999999999922</v>
      </c>
      <c r="M342" s="17">
        <v>-0.99999999999999922</v>
      </c>
      <c r="N342" s="17">
        <v>0.35670418949156701</v>
      </c>
      <c r="O342" s="17">
        <v>-0.99999999999999922</v>
      </c>
      <c r="P342" s="17">
        <v>-0.99999999999999922</v>
      </c>
      <c r="Q342" s="17">
        <v>4.9497720089902595</v>
      </c>
      <c r="R342" s="17">
        <v>-0.99999999999999922</v>
      </c>
      <c r="S342" s="17">
        <v>2.3985368364695976</v>
      </c>
      <c r="T342" s="17">
        <v>0.28558968317039746</v>
      </c>
      <c r="U342" s="17">
        <v>0.52993324526819818</v>
      </c>
      <c r="V342" s="17">
        <v>0.52669691430244048</v>
      </c>
      <c r="W342" s="17">
        <v>5.3316886018738447</v>
      </c>
      <c r="X342" s="17">
        <v>3.7999486152932622</v>
      </c>
      <c r="Y342" s="17">
        <v>0.22945484748532924</v>
      </c>
      <c r="Z342" s="17">
        <v>44.790386178794861</v>
      </c>
      <c r="AA342" s="17">
        <v>1.3809563249314916</v>
      </c>
      <c r="AB342" s="17">
        <v>2.2775109304433756</v>
      </c>
      <c r="AC342" s="17">
        <v>31.360847356581083</v>
      </c>
      <c r="AD342" s="17">
        <v>1.7181538461571411</v>
      </c>
      <c r="AE342" s="17">
        <v>1.3887459913390094</v>
      </c>
      <c r="AF342" s="17">
        <v>75.063777831119552</v>
      </c>
      <c r="AG342" s="17">
        <v>37.362033990234849</v>
      </c>
      <c r="AH342" s="17">
        <v>0.47140927728711424</v>
      </c>
      <c r="AI342" s="17">
        <v>0.59946704893566427</v>
      </c>
      <c r="AJ342" s="17">
        <v>0.33333333333333298</v>
      </c>
      <c r="AK342" s="17">
        <v>1.0088483065979446</v>
      </c>
      <c r="AL342" s="17">
        <v>1.0468707482848505</v>
      </c>
      <c r="AM342" s="17">
        <v>0.33333333333333298</v>
      </c>
      <c r="AN342" s="17">
        <v>0.63261856216650214</v>
      </c>
      <c r="AO342" s="17">
        <v>0.73023137079416123</v>
      </c>
      <c r="AP342" s="17">
        <v>0.33333333333333298</v>
      </c>
      <c r="AQ342" s="17">
        <v>11.024964541645609</v>
      </c>
      <c r="AR342" s="17">
        <v>2.2444243630026963</v>
      </c>
      <c r="AS342" s="17">
        <v>9.3551746126094208</v>
      </c>
      <c r="AT342" s="17">
        <v>10.043559757033188</v>
      </c>
      <c r="AU342" s="17">
        <v>-0.99999999999999922</v>
      </c>
      <c r="AV342" s="17">
        <v>-0.99999999999999922</v>
      </c>
      <c r="AW342" s="17">
        <v>-0.99999999999999922</v>
      </c>
      <c r="AX342" s="17">
        <v>-0.99999999999999922</v>
      </c>
      <c r="AY342" s="17">
        <v>6.5814678979015259E-2</v>
      </c>
      <c r="AZ342" s="17">
        <v>-7.0894562604425782E-2</v>
      </c>
      <c r="BA342" s="17">
        <v>0.63220699881525289</v>
      </c>
      <c r="BB342" s="17">
        <v>-4.2240151070693344E-2</v>
      </c>
      <c r="BC342" s="17">
        <v>0.34879471683160518</v>
      </c>
      <c r="BD342" s="17">
        <v>5.0322845779551706E-2</v>
      </c>
      <c r="BE342" s="17">
        <v>10.52256316479337</v>
      </c>
      <c r="BF342" s="17">
        <v>-0.99999999999999922</v>
      </c>
      <c r="BG342" s="22">
        <v>682.95933948610286</v>
      </c>
    </row>
    <row r="343" spans="1:100" x14ac:dyDescent="0.25">
      <c r="A343">
        <v>937</v>
      </c>
      <c r="B343" t="s">
        <v>392</v>
      </c>
      <c r="C343" s="48">
        <v>2</v>
      </c>
      <c r="D343" s="22">
        <v>1432.58251953125</v>
      </c>
      <c r="E343" s="17">
        <v>11.984258711633501</v>
      </c>
      <c r="F343" s="17">
        <v>-118.85970966833554</v>
      </c>
      <c r="G343" s="17">
        <v>-0.37018029760357224</v>
      </c>
      <c r="H343" s="17">
        <v>-0.83947353581653594</v>
      </c>
      <c r="I343" s="17">
        <v>2.4824532527656871</v>
      </c>
      <c r="J343" s="17">
        <v>-1.0382102546781731</v>
      </c>
      <c r="K343" s="17">
        <v>-1.0000000000000018</v>
      </c>
      <c r="L343" s="17">
        <v>-1.0000000000000018</v>
      </c>
      <c r="M343" s="17">
        <v>-1.0000000000000018</v>
      </c>
      <c r="N343" s="17">
        <v>6.5535594631041527E-2</v>
      </c>
      <c r="O343" s="17">
        <v>-1.0000000000000018</v>
      </c>
      <c r="P343" s="17">
        <v>-1.0000000000000018</v>
      </c>
      <c r="Q343" s="17">
        <v>1.8219337187024354</v>
      </c>
      <c r="R343" s="17">
        <v>-1.0000000000000018</v>
      </c>
      <c r="S343" s="17">
        <v>-1.6808016470659177</v>
      </c>
      <c r="T343" s="17">
        <v>-0.17229000556922611</v>
      </c>
      <c r="U343" s="17">
        <v>-0.84212287501824146</v>
      </c>
      <c r="V343" s="17">
        <v>-1.2711402318136227</v>
      </c>
      <c r="W343" s="17">
        <v>-3.7784671007145931</v>
      </c>
      <c r="X343" s="17">
        <v>-7.4245980322634173</v>
      </c>
      <c r="Y343" s="17">
        <v>-0.18249540927791649</v>
      </c>
      <c r="Z343" s="17">
        <v>6.967074200600095</v>
      </c>
      <c r="AA343" s="17">
        <v>-1.4046869682978624</v>
      </c>
      <c r="AB343" s="17">
        <v>-1.7377476569598409</v>
      </c>
      <c r="AC343" s="17">
        <v>-14.73847853686183</v>
      </c>
      <c r="AD343" s="17">
        <v>-1.8004645631079286</v>
      </c>
      <c r="AE343" s="17">
        <v>-1.5579116192758229</v>
      </c>
      <c r="AF343" s="17">
        <v>0.40319176044617677</v>
      </c>
      <c r="AG343" s="17">
        <v>-90.19935509154304</v>
      </c>
      <c r="AH343" s="17">
        <v>-0.41112318480351928</v>
      </c>
      <c r="AI343" s="17">
        <v>-0.44467933242727614</v>
      </c>
      <c r="AJ343" s="17">
        <v>0.33333333333333298</v>
      </c>
      <c r="AK343" s="17">
        <v>-0.16920015886411865</v>
      </c>
      <c r="AL343" s="17">
        <v>1.7952915890318777E-2</v>
      </c>
      <c r="AM343" s="17">
        <v>0.33333333333333298</v>
      </c>
      <c r="AN343" s="17">
        <v>-0.42938575217033986</v>
      </c>
      <c r="AO343" s="17">
        <v>-0.43025399394598479</v>
      </c>
      <c r="AP343" s="17">
        <v>0.33333333333333298</v>
      </c>
      <c r="AQ343" s="17">
        <v>-2.2149162651504346</v>
      </c>
      <c r="AR343" s="17">
        <v>2.2444243630026963</v>
      </c>
      <c r="AS343" s="17">
        <v>-7.4984058449545472</v>
      </c>
      <c r="AT343" s="17">
        <v>-1.7478759972436304</v>
      </c>
      <c r="AU343" s="17">
        <v>-1.0000000000000018</v>
      </c>
      <c r="AV343" s="17">
        <v>-1.0000000000000018</v>
      </c>
      <c r="AW343" s="17">
        <v>-1.0000000000000018</v>
      </c>
      <c r="AX343" s="17">
        <v>-1.0000000000000018</v>
      </c>
      <c r="AY343" s="17">
        <v>-0.11167065111676447</v>
      </c>
      <c r="AZ343" s="17">
        <v>1.1531431333402116</v>
      </c>
      <c r="BA343" s="17">
        <v>-0.54450589383696057</v>
      </c>
      <c r="BB343" s="17">
        <v>0.63943257730121705</v>
      </c>
      <c r="BC343" s="17">
        <v>-0.30368615381978203</v>
      </c>
      <c r="BD343" s="17">
        <v>18.226760326055064</v>
      </c>
      <c r="BE343" s="17">
        <v>-7.037138994643084</v>
      </c>
      <c r="BF343" s="17">
        <v>-1.0000000000000018</v>
      </c>
      <c r="BG343" s="22">
        <v>-36.831917597590518</v>
      </c>
    </row>
    <row r="344" spans="1:100" x14ac:dyDescent="0.25">
      <c r="A344">
        <v>938</v>
      </c>
      <c r="B344" t="s">
        <v>2911</v>
      </c>
      <c r="C344" s="48">
        <v>2</v>
      </c>
      <c r="D344" s="22">
        <v>1446.219453125</v>
      </c>
      <c r="E344" s="17">
        <v>25.84007569156941</v>
      </c>
      <c r="F344" s="17">
        <v>-96.506901313135572</v>
      </c>
      <c r="G344" s="17">
        <v>-0.21481526402971268</v>
      </c>
      <c r="H344" s="17">
        <v>0.57772661846815776</v>
      </c>
      <c r="I344" s="17">
        <v>13.363002412825615</v>
      </c>
      <c r="J344" s="17">
        <v>1.6491033366235186</v>
      </c>
      <c r="K344" s="17">
        <v>-1.0000000000000016</v>
      </c>
      <c r="L344" s="17">
        <v>-1.0000000000000016</v>
      </c>
      <c r="M344" s="17">
        <v>-1.0000000000000016</v>
      </c>
      <c r="N344" s="17">
        <v>0.10425250978498832</v>
      </c>
      <c r="O344" s="17">
        <v>-1.0000000000000016</v>
      </c>
      <c r="P344" s="17">
        <v>-1.0000000000000016</v>
      </c>
      <c r="Q344" s="17">
        <v>2.2378448157022635</v>
      </c>
      <c r="R344" s="17">
        <v>-1.0000000000000016</v>
      </c>
      <c r="S344" s="17">
        <v>-1.138368827252606</v>
      </c>
      <c r="T344" s="17">
        <v>-0.11140538623677573</v>
      </c>
      <c r="U344" s="17">
        <v>-0.65967950257613572</v>
      </c>
      <c r="V344" s="17">
        <v>-1.0320804242813846</v>
      </c>
      <c r="W344" s="17">
        <v>-2.5670825915256188</v>
      </c>
      <c r="X344" s="17">
        <v>-5.9320613100144373</v>
      </c>
      <c r="Y344" s="17">
        <v>-0.12771806233777266</v>
      </c>
      <c r="Z344" s="17">
        <v>11.99646949442462</v>
      </c>
      <c r="AA344" s="17">
        <v>-1.0342778069500034</v>
      </c>
      <c r="AB344" s="17">
        <v>-1.2038355909140033</v>
      </c>
      <c r="AC344" s="17">
        <v>-8.6086152178952631</v>
      </c>
      <c r="AD344" s="17">
        <v>-1.3325911289008938</v>
      </c>
      <c r="AE344" s="17">
        <v>-1.1660922585629865</v>
      </c>
      <c r="AF344" s="17">
        <v>10.330868121376724</v>
      </c>
      <c r="AG344" s="17">
        <v>-73.237417694535836</v>
      </c>
      <c r="AH344" s="17">
        <v>-0.29377215499299214</v>
      </c>
      <c r="AI344" s="17">
        <v>-0.30583837372122374</v>
      </c>
      <c r="AJ344" s="17">
        <v>0.33333333333333298</v>
      </c>
      <c r="AK344" s="17">
        <v>-1.2554135599212368E-2</v>
      </c>
      <c r="AL344" s="17">
        <v>0.15476892256261898</v>
      </c>
      <c r="AM344" s="17">
        <v>0.33333333333333298</v>
      </c>
      <c r="AN344" s="17">
        <v>-0.28817021018855121</v>
      </c>
      <c r="AO344" s="17">
        <v>-0.27594334988231567</v>
      </c>
      <c r="AP344" s="17">
        <v>0.33333333333333298</v>
      </c>
      <c r="AQ344" s="17">
        <v>-0.45439898789861299</v>
      </c>
      <c r="AR344" s="17">
        <v>2.2444243630026963</v>
      </c>
      <c r="AS344" s="17">
        <v>-5.2573721066549659</v>
      </c>
      <c r="AT344" s="17">
        <v>-0.17995958833203662</v>
      </c>
      <c r="AU344" s="17">
        <v>-1.0000000000000016</v>
      </c>
      <c r="AV344" s="17">
        <v>-1.0000000000000016</v>
      </c>
      <c r="AW344" s="17">
        <v>-1.0000000000000016</v>
      </c>
      <c r="AX344" s="17">
        <v>-1.0000000000000016</v>
      </c>
      <c r="AY344" s="17">
        <v>-8.8070288345222472E-2</v>
      </c>
      <c r="AZ344" s="17">
        <v>0.99038188622899037</v>
      </c>
      <c r="BA344" s="17">
        <v>-0.38803746273025275</v>
      </c>
      <c r="BB344" s="17">
        <v>0.54879002294271229</v>
      </c>
      <c r="BC344" s="17">
        <v>-0.21692526355040384</v>
      </c>
      <c r="BD344" s="17">
        <v>15.809825257690475</v>
      </c>
      <c r="BE344" s="17">
        <v>-4.7022117029097847</v>
      </c>
      <c r="BF344" s="17">
        <v>-1.0000000000000016</v>
      </c>
      <c r="BG344" s="22">
        <v>-14.748619558910377</v>
      </c>
    </row>
    <row r="345" spans="1:100" x14ac:dyDescent="0.25">
      <c r="A345">
        <v>945</v>
      </c>
      <c r="B345" t="s">
        <v>393</v>
      </c>
      <c r="C345" s="48">
        <v>2</v>
      </c>
      <c r="D345" s="22">
        <v>1513.8115624999998</v>
      </c>
      <c r="E345" s="17">
        <v>70.340848706892146</v>
      </c>
      <c r="F345" s="17">
        <v>-24.716313121174181</v>
      </c>
      <c r="G345" s="17">
        <v>0.28417112584538706</v>
      </c>
      <c r="H345" s="17">
        <v>5.1293530201756745</v>
      </c>
      <c r="I345" s="17">
        <v>48.308097974857745</v>
      </c>
      <c r="J345" s="17">
        <v>10.279957245900661</v>
      </c>
      <c r="K345" s="17">
        <v>-1.0000000000000004</v>
      </c>
      <c r="L345" s="17">
        <v>-1.0000000000000004</v>
      </c>
      <c r="M345" s="17">
        <v>-1.0000000000000004</v>
      </c>
      <c r="N345" s="17">
        <v>0.22859975366199758</v>
      </c>
      <c r="O345" s="17">
        <v>-1.0000000000000004</v>
      </c>
      <c r="P345" s="17">
        <v>-1.0000000000000004</v>
      </c>
      <c r="Q345" s="17">
        <v>3.5736278553414644</v>
      </c>
      <c r="R345" s="17">
        <v>-1.0000000000000004</v>
      </c>
      <c r="S345" s="17">
        <v>0.60376444612477553</v>
      </c>
      <c r="T345" s="17">
        <v>8.4137946138435948E-2</v>
      </c>
      <c r="U345" s="17">
        <v>-7.3725522601314653E-2</v>
      </c>
      <c r="V345" s="17">
        <v>-0.26429125331558206</v>
      </c>
      <c r="W345" s="17">
        <v>1.3235250251712707</v>
      </c>
      <c r="X345" s="17">
        <v>-1.1384762049271933</v>
      </c>
      <c r="Y345" s="17">
        <v>4.8210523186615568E-2</v>
      </c>
      <c r="Z345" s="17">
        <v>28.149394919097261</v>
      </c>
      <c r="AA345" s="17">
        <v>0.15536651613872404</v>
      </c>
      <c r="AB345" s="17">
        <v>0.51093154953344033</v>
      </c>
      <c r="AC345" s="17">
        <v>11.078686986463524</v>
      </c>
      <c r="AD345" s="17">
        <v>0.17007952023488415</v>
      </c>
      <c r="AE345" s="17">
        <v>9.2315272320225072E-2</v>
      </c>
      <c r="AF345" s="17">
        <v>42.215618977071081</v>
      </c>
      <c r="AG345" s="17">
        <v>-18.760707508672493</v>
      </c>
      <c r="AH345" s="17">
        <v>8.3124533832699826E-2</v>
      </c>
      <c r="AI345" s="17">
        <v>0.14007759049472546</v>
      </c>
      <c r="AJ345" s="17">
        <v>0.33333333333333298</v>
      </c>
      <c r="AK345" s="17">
        <v>0.49054641308433433</v>
      </c>
      <c r="AL345" s="17">
        <v>0.59418134166452596</v>
      </c>
      <c r="AM345" s="17">
        <v>0.33333333333333298</v>
      </c>
      <c r="AN345" s="17">
        <v>0.16537221095249571</v>
      </c>
      <c r="AO345" s="17">
        <v>0.21965665373128349</v>
      </c>
      <c r="AP345" s="17">
        <v>0.33333333333333298</v>
      </c>
      <c r="AQ345" s="17">
        <v>5.199860148028554</v>
      </c>
      <c r="AR345" s="17">
        <v>2.2444243630026963</v>
      </c>
      <c r="AS345" s="17">
        <v>1.9401633293400358</v>
      </c>
      <c r="AT345" s="17">
        <v>4.8557227046003311</v>
      </c>
      <c r="AU345" s="17">
        <v>-1.0000000000000004</v>
      </c>
      <c r="AV345" s="17">
        <v>-1.0000000000000004</v>
      </c>
      <c r="AW345" s="17">
        <v>-1.0000000000000004</v>
      </c>
      <c r="AX345" s="17">
        <v>-1.0000000000000004</v>
      </c>
      <c r="AY345" s="17">
        <v>-1.2272925526669814E-2</v>
      </c>
      <c r="AZ345" s="17">
        <v>0.46764105298360076</v>
      </c>
      <c r="BA345" s="17">
        <v>0.11449271263407859</v>
      </c>
      <c r="BB345" s="17">
        <v>0.25767303266506347</v>
      </c>
      <c r="BC345" s="17">
        <v>6.1724973391653726E-2</v>
      </c>
      <c r="BD345" s="17">
        <v>8.0473469407631342</v>
      </c>
      <c r="BE345" s="17">
        <v>2.7968819677967822</v>
      </c>
      <c r="BF345" s="17">
        <v>-1.0000000000000004</v>
      </c>
      <c r="BG345" s="22">
        <v>332.40718002430282</v>
      </c>
    </row>
    <row r="346" spans="1:100" x14ac:dyDescent="0.25">
      <c r="A346">
        <v>948</v>
      </c>
      <c r="B346" t="s">
        <v>394</v>
      </c>
      <c r="C346" s="48">
        <v>2</v>
      </c>
      <c r="D346" s="22">
        <v>1626.9558789062501</v>
      </c>
      <c r="E346" s="17">
        <v>147.58320824199052</v>
      </c>
      <c r="F346" s="17">
        <v>99.894430661867361</v>
      </c>
      <c r="G346" s="17">
        <v>1.150288352990676</v>
      </c>
      <c r="H346" s="17">
        <v>13.029853150119052</v>
      </c>
      <c r="I346" s="17">
        <v>108.96415971251429</v>
      </c>
      <c r="J346" s="17">
        <v>25.260989609669799</v>
      </c>
      <c r="K346" s="17">
        <v>-0.99999999999999845</v>
      </c>
      <c r="L346" s="17">
        <v>-0.99999999999999845</v>
      </c>
      <c r="M346" s="17">
        <v>-0.99999999999999845</v>
      </c>
      <c r="N346" s="17">
        <v>0.44443588117014921</v>
      </c>
      <c r="O346" s="17">
        <v>-0.99999999999999845</v>
      </c>
      <c r="P346" s="17">
        <v>-0.99999999999999845</v>
      </c>
      <c r="Q346" s="17">
        <v>5.892217552045623</v>
      </c>
      <c r="R346" s="17">
        <v>-0.99999999999999845</v>
      </c>
      <c r="S346" s="17">
        <v>3.6276778647509849</v>
      </c>
      <c r="T346" s="17">
        <v>0.42355291267882778</v>
      </c>
      <c r="U346" s="17">
        <v>0.94334597808144061</v>
      </c>
      <c r="V346" s="17">
        <v>1.0684012635194655</v>
      </c>
      <c r="W346" s="17">
        <v>8.0766596782573394</v>
      </c>
      <c r="X346" s="17">
        <v>7.1820045206941048</v>
      </c>
      <c r="Y346" s="17">
        <v>0.3535791299498513</v>
      </c>
      <c r="Z346" s="17">
        <v>56.186887049101045</v>
      </c>
      <c r="AA346" s="17">
        <v>2.2202954667272419</v>
      </c>
      <c r="AB346" s="17">
        <v>3.4873441151265636</v>
      </c>
      <c r="AC346" s="17">
        <v>45.250984951301191</v>
      </c>
      <c r="AD346" s="17">
        <v>2.7783449205554502</v>
      </c>
      <c r="AE346" s="17">
        <v>2.276600181453988</v>
      </c>
      <c r="AF346" s="17">
        <v>97.559677572065766</v>
      </c>
      <c r="AG346" s="17">
        <v>75.797416976421786</v>
      </c>
      <c r="AH346" s="17">
        <v>0.73732417067581857</v>
      </c>
      <c r="AI346" s="17">
        <v>0.91407765603400515</v>
      </c>
      <c r="AJ346" s="17">
        <v>0.33333333333333298</v>
      </c>
      <c r="AK346" s="17">
        <v>1.3638048045810185</v>
      </c>
      <c r="AL346" s="17">
        <v>1.3568928579065025</v>
      </c>
      <c r="AM346" s="17">
        <v>0.33333333333333298</v>
      </c>
      <c r="AN346" s="17">
        <v>0.95260992356780516</v>
      </c>
      <c r="AO346" s="17">
        <v>1.0798959500584833</v>
      </c>
      <c r="AP346" s="17">
        <v>0.33333333333333298</v>
      </c>
      <c r="AQ346" s="17">
        <v>15.014258584017911</v>
      </c>
      <c r="AR346" s="17">
        <v>2.2444243630026963</v>
      </c>
      <c r="AS346" s="17">
        <v>14.433308554532141</v>
      </c>
      <c r="AT346" s="17">
        <v>13.596424400754666</v>
      </c>
      <c r="AU346" s="17">
        <v>-0.99999999999999845</v>
      </c>
      <c r="AV346" s="17">
        <v>-0.99999999999999845</v>
      </c>
      <c r="AW346" s="17">
        <v>-0.99999999999999845</v>
      </c>
      <c r="AX346" s="17">
        <v>-0.99999999999999845</v>
      </c>
      <c r="AY346" s="17">
        <v>0.1192925901695856</v>
      </c>
      <c r="AZ346" s="17">
        <v>-0.43970802545407534</v>
      </c>
      <c r="BA346" s="17">
        <v>0.98676107681198133</v>
      </c>
      <c r="BB346" s="17">
        <v>-0.24763421721257789</v>
      </c>
      <c r="BC346" s="17">
        <v>0.54539301616941949</v>
      </c>
      <c r="BD346" s="17">
        <v>-5.4263997025379265</v>
      </c>
      <c r="BE346" s="17">
        <v>15.813457866391797</v>
      </c>
      <c r="BF346" s="17">
        <v>-0.99999999999999845</v>
      </c>
      <c r="BG346" s="22">
        <v>2197.6393958767094</v>
      </c>
    </row>
    <row r="347" spans="1:100" x14ac:dyDescent="0.25">
      <c r="A347">
        <v>949</v>
      </c>
      <c r="B347" t="s">
        <v>395</v>
      </c>
      <c r="C347" s="48">
        <v>2</v>
      </c>
      <c r="D347" s="22">
        <v>1480.1954101562501</v>
      </c>
      <c r="E347" s="17">
        <v>30.544871392204691</v>
      </c>
      <c r="F347" s="17">
        <v>-88.916919661461364</v>
      </c>
      <c r="G347" s="17">
        <v>-0.16206047208595137</v>
      </c>
      <c r="H347" s="17">
        <v>1.0589423564122615</v>
      </c>
      <c r="I347" s="17">
        <v>17.057534534816568</v>
      </c>
      <c r="J347" s="17">
        <v>2.5615909545621225</v>
      </c>
      <c r="K347" s="17">
        <v>-1.0000000000000013</v>
      </c>
      <c r="L347" s="17">
        <v>-1.0000000000000013</v>
      </c>
      <c r="M347" s="17">
        <v>-1.0000000000000013</v>
      </c>
      <c r="N347" s="17">
        <v>0.11739898654791917</v>
      </c>
      <c r="O347" s="17">
        <v>-1.0000000000000013</v>
      </c>
      <c r="P347" s="17">
        <v>-1.0000000000000013</v>
      </c>
      <c r="Q347" s="17">
        <v>2.3790690209472398</v>
      </c>
      <c r="R347" s="17">
        <v>-1.0000000000000013</v>
      </c>
      <c r="S347" s="17">
        <v>-0.95418368665522002</v>
      </c>
      <c r="T347" s="17">
        <v>-9.0731780654013883E-2</v>
      </c>
      <c r="U347" s="17">
        <v>-0.59773015700394883</v>
      </c>
      <c r="V347" s="17">
        <v>-0.95090675142607406</v>
      </c>
      <c r="W347" s="17">
        <v>-2.1557523438107813</v>
      </c>
      <c r="X347" s="17">
        <v>-5.4252647520023265</v>
      </c>
      <c r="Y347" s="17">
        <v>-0.10911820447667464</v>
      </c>
      <c r="Z347" s="17">
        <v>13.70421992079395</v>
      </c>
      <c r="AA347" s="17">
        <v>-0.9085039581535832</v>
      </c>
      <c r="AB347" s="17">
        <v>-1.0225437048789021</v>
      </c>
      <c r="AC347" s="17">
        <v>-6.5271966605978022</v>
      </c>
      <c r="AD347" s="17">
        <v>-1.173722913126517</v>
      </c>
      <c r="AE347" s="17">
        <v>-1.0330484946061713</v>
      </c>
      <c r="AF347" s="17">
        <v>13.701848636480257</v>
      </c>
      <c r="AG347" s="17">
        <v>-67.477926914927281</v>
      </c>
      <c r="AH347" s="17">
        <v>-0.25392516355847877</v>
      </c>
      <c r="AI347" s="17">
        <v>-0.25869439465898453</v>
      </c>
      <c r="AJ347" s="17">
        <v>0.33333333333333298</v>
      </c>
      <c r="AK347" s="17">
        <v>4.0635621298237279E-2</v>
      </c>
      <c r="AL347" s="17">
        <v>0.20122532140954608</v>
      </c>
      <c r="AM347" s="17">
        <v>0.33333333333333298</v>
      </c>
      <c r="AN347" s="17">
        <v>-0.24021993228426891</v>
      </c>
      <c r="AO347" s="17">
        <v>-0.22354657993332544</v>
      </c>
      <c r="AP347" s="17">
        <v>0.33333333333333298</v>
      </c>
      <c r="AQ347" s="17">
        <v>0.1433913934915747</v>
      </c>
      <c r="AR347" s="17">
        <v>2.2444243630026963</v>
      </c>
      <c r="AS347" s="17">
        <v>-4.4964205213245361</v>
      </c>
      <c r="AT347" s="17">
        <v>0.35243243086717424</v>
      </c>
      <c r="AU347" s="17">
        <v>-1.0000000000000013</v>
      </c>
      <c r="AV347" s="17">
        <v>-1.0000000000000013</v>
      </c>
      <c r="AW347" s="17">
        <v>-1.0000000000000013</v>
      </c>
      <c r="AX347" s="17">
        <v>-1.0000000000000013</v>
      </c>
      <c r="AY347" s="17">
        <v>-8.0056694815388074E-2</v>
      </c>
      <c r="AZ347" s="17">
        <v>0.93511568166322734</v>
      </c>
      <c r="BA347" s="17">
        <v>-0.33490800793000663</v>
      </c>
      <c r="BB347" s="17">
        <v>0.51801199659767416</v>
      </c>
      <c r="BC347" s="17">
        <v>-0.18746527110724812</v>
      </c>
      <c r="BD347" s="17">
        <v>14.989145702322318</v>
      </c>
      <c r="BE347" s="17">
        <v>-3.9093782020523244</v>
      </c>
      <c r="BF347" s="17">
        <v>-1.0000000000000013</v>
      </c>
      <c r="BG347" s="22">
        <v>39.7337481802914</v>
      </c>
    </row>
    <row r="348" spans="1:100" x14ac:dyDescent="0.25">
      <c r="A348">
        <v>955</v>
      </c>
      <c r="B348" t="s">
        <v>396</v>
      </c>
      <c r="C348" s="48">
        <v>2</v>
      </c>
      <c r="D348" s="22">
        <v>1548.99951171875</v>
      </c>
      <c r="E348" s="17">
        <v>117.38392052267801</v>
      </c>
      <c r="F348" s="17">
        <v>51.175622393048812</v>
      </c>
      <c r="G348" s="17">
        <v>0.81166426772657185</v>
      </c>
      <c r="H348" s="17">
        <v>9.941010732737789</v>
      </c>
      <c r="I348" s="17">
        <v>85.249583004075831</v>
      </c>
      <c r="J348" s="17">
        <v>19.403885950372313</v>
      </c>
      <c r="K348" s="17">
        <v>-0.99999999999999922</v>
      </c>
      <c r="L348" s="17">
        <v>-0.99999999999999922</v>
      </c>
      <c r="M348" s="17">
        <v>-0.99999999999999922</v>
      </c>
      <c r="N348" s="17">
        <v>0.3600508707423008</v>
      </c>
      <c r="O348" s="17">
        <v>-0.99999999999999922</v>
      </c>
      <c r="P348" s="17">
        <v>-0.99999999999999922</v>
      </c>
      <c r="Q348" s="17">
        <v>4.9857232686597568</v>
      </c>
      <c r="R348" s="17">
        <v>-0.99999999999999922</v>
      </c>
      <c r="S348" s="17">
        <v>2.4454246047908503</v>
      </c>
      <c r="T348" s="17">
        <v>0.29085253567731273</v>
      </c>
      <c r="U348" s="17">
        <v>0.54570360846590749</v>
      </c>
      <c r="V348" s="17">
        <v>0.54736118914177012</v>
      </c>
      <c r="W348" s="17">
        <v>5.4364004005337323</v>
      </c>
      <c r="X348" s="17">
        <v>3.9289631466556112</v>
      </c>
      <c r="Y348" s="17">
        <v>0.23418978876979335</v>
      </c>
      <c r="Z348" s="17">
        <v>45.225125952494402</v>
      </c>
      <c r="AA348" s="17">
        <v>1.4129744077372579</v>
      </c>
      <c r="AB348" s="17">
        <v>2.3236621667666029</v>
      </c>
      <c r="AC348" s="17">
        <v>31.890711333542448</v>
      </c>
      <c r="AD348" s="17">
        <v>1.7585967183165332</v>
      </c>
      <c r="AE348" s="17">
        <v>1.4226147668589122</v>
      </c>
      <c r="AF348" s="17">
        <v>75.921923894884458</v>
      </c>
      <c r="AG348" s="17">
        <v>38.828219961843622</v>
      </c>
      <c r="AH348" s="17">
        <v>0.48155307334265179</v>
      </c>
      <c r="AI348" s="17">
        <v>0.61146842950764091</v>
      </c>
      <c r="AJ348" s="17">
        <v>0.33333333333333298</v>
      </c>
      <c r="AK348" s="17">
        <v>1.0223887528596922</v>
      </c>
      <c r="AL348" s="17">
        <v>1.0586970924682604</v>
      </c>
      <c r="AM348" s="17">
        <v>0.33333333333333298</v>
      </c>
      <c r="AN348" s="17">
        <v>0.6448252011712754</v>
      </c>
      <c r="AO348" s="17">
        <v>0.74356994741430527</v>
      </c>
      <c r="AP348" s="17">
        <v>0.33333333333333298</v>
      </c>
      <c r="AQ348" s="17">
        <v>11.177143250614133</v>
      </c>
      <c r="AR348" s="17">
        <v>2.2444243630026963</v>
      </c>
      <c r="AS348" s="17">
        <v>9.5488890540727258</v>
      </c>
      <c r="AT348" s="17">
        <v>10.179090091192244</v>
      </c>
      <c r="AU348" s="17">
        <v>-0.99999999999999922</v>
      </c>
      <c r="AV348" s="17">
        <v>-0.99999999999999922</v>
      </c>
      <c r="AW348" s="17">
        <v>-0.99999999999999922</v>
      </c>
      <c r="AX348" s="17">
        <v>-0.99999999999999922</v>
      </c>
      <c r="AY348" s="17">
        <v>6.7854688914827085E-2</v>
      </c>
      <c r="AZ348" s="17">
        <v>-8.4963607410482422E-2</v>
      </c>
      <c r="BA348" s="17">
        <v>0.64573209405164766</v>
      </c>
      <c r="BB348" s="17">
        <v>-5.0075272644404284E-2</v>
      </c>
      <c r="BC348" s="17">
        <v>0.35629430825326047</v>
      </c>
      <c r="BD348" s="17">
        <v>-0.15859646624141366</v>
      </c>
      <c r="BE348" s="17">
        <v>10.724393743443533</v>
      </c>
      <c r="BF348" s="17">
        <v>-0.99999999999999922</v>
      </c>
      <c r="BG348" s="22">
        <v>1087.3213153414454</v>
      </c>
    </row>
    <row r="349" spans="1:100" x14ac:dyDescent="0.25">
      <c r="A349">
        <v>957</v>
      </c>
      <c r="B349" t="s">
        <v>397</v>
      </c>
      <c r="C349" s="48">
        <v>2</v>
      </c>
      <c r="D349" s="22">
        <v>1544.6303027343752</v>
      </c>
      <c r="E349" s="17">
        <v>110.72559315144974</v>
      </c>
      <c r="F349" s="17">
        <v>40.434118235569933</v>
      </c>
      <c r="G349" s="17">
        <v>0.73700455931135478</v>
      </c>
      <c r="H349" s="17">
        <v>9.2599839415029663</v>
      </c>
      <c r="I349" s="17">
        <v>80.021002228844139</v>
      </c>
      <c r="J349" s="17">
        <v>18.112513982487055</v>
      </c>
      <c r="K349" s="17">
        <v>-0.99999999999999933</v>
      </c>
      <c r="L349" s="17">
        <v>-0.99999999999999933</v>
      </c>
      <c r="M349" s="17">
        <v>-0.99999999999999933</v>
      </c>
      <c r="N349" s="17">
        <v>0.34144569601515606</v>
      </c>
      <c r="O349" s="17">
        <v>-0.99999999999999933</v>
      </c>
      <c r="P349" s="17">
        <v>-0.99999999999999933</v>
      </c>
      <c r="Q349" s="17">
        <v>4.7858597568104297</v>
      </c>
      <c r="R349" s="17">
        <v>-0.99999999999999933</v>
      </c>
      <c r="S349" s="17">
        <v>2.1847618595737721</v>
      </c>
      <c r="T349" s="17">
        <v>0.2615948074628669</v>
      </c>
      <c r="U349" s="17">
        <v>0.45803157135762818</v>
      </c>
      <c r="V349" s="17">
        <v>0.43248247342566337</v>
      </c>
      <c r="W349" s="17">
        <v>4.8542770478440538</v>
      </c>
      <c r="X349" s="17">
        <v>3.2117338324474156</v>
      </c>
      <c r="Y349" s="17">
        <v>0.20786687262684977</v>
      </c>
      <c r="Z349" s="17">
        <v>42.808281071092587</v>
      </c>
      <c r="AA349" s="17">
        <v>1.2349765703576558</v>
      </c>
      <c r="AB349" s="17">
        <v>2.0670940172067578</v>
      </c>
      <c r="AC349" s="17">
        <v>28.945043331600349</v>
      </c>
      <c r="AD349" s="17">
        <v>1.5337630258852348</v>
      </c>
      <c r="AE349" s="17">
        <v>1.2343283902569955</v>
      </c>
      <c r="AF349" s="17">
        <v>71.151240264868335</v>
      </c>
      <c r="AG349" s="17">
        <v>30.677265586284605</v>
      </c>
      <c r="AH349" s="17">
        <v>0.42516075992217883</v>
      </c>
      <c r="AI349" s="17">
        <v>0.54474926333081131</v>
      </c>
      <c r="AJ349" s="17">
        <v>0.33333333333333298</v>
      </c>
      <c r="AK349" s="17">
        <v>0.94711347275104807</v>
      </c>
      <c r="AL349" s="17">
        <v>0.99295100449903695</v>
      </c>
      <c r="AM349" s="17">
        <v>0.33333333333333298</v>
      </c>
      <c r="AN349" s="17">
        <v>0.57696494365042805</v>
      </c>
      <c r="AO349" s="17">
        <v>0.66941691937353331</v>
      </c>
      <c r="AP349" s="17">
        <v>0.33333333333333298</v>
      </c>
      <c r="AQ349" s="17">
        <v>10.331137533908983</v>
      </c>
      <c r="AR349" s="17">
        <v>2.2444243630026963</v>
      </c>
      <c r="AS349" s="17">
        <v>8.4719741163845725</v>
      </c>
      <c r="AT349" s="17">
        <v>9.4256375335861975</v>
      </c>
      <c r="AU349" s="17">
        <v>-0.99999999999999933</v>
      </c>
      <c r="AV349" s="17">
        <v>-0.99999999999999933</v>
      </c>
      <c r="AW349" s="17">
        <v>-0.99999999999999933</v>
      </c>
      <c r="AX349" s="17">
        <v>-0.99999999999999933</v>
      </c>
      <c r="AY349" s="17">
        <v>5.6513680178913367E-2</v>
      </c>
      <c r="AZ349" s="17">
        <v>-6.7496942081657907E-3</v>
      </c>
      <c r="BA349" s="17">
        <v>0.57054215475903469</v>
      </c>
      <c r="BB349" s="17">
        <v>-6.5175523340663399E-3</v>
      </c>
      <c r="BC349" s="17">
        <v>0.31460189767442182</v>
      </c>
      <c r="BD349" s="17">
        <v>1.0028467704494792</v>
      </c>
      <c r="BE349" s="17">
        <v>9.60235883789532</v>
      </c>
      <c r="BF349" s="17">
        <v>-0.99999999999999933</v>
      </c>
      <c r="BG349" s="22">
        <v>414.33567795780749</v>
      </c>
    </row>
    <row r="350" spans="1:100" x14ac:dyDescent="0.25">
      <c r="A350">
        <v>967</v>
      </c>
      <c r="B350" t="s">
        <v>398</v>
      </c>
      <c r="C350" s="48">
        <v>2</v>
      </c>
      <c r="D350" s="22">
        <v>1541.2758007812499</v>
      </c>
      <c r="E350" s="17">
        <v>102.54540490132119</v>
      </c>
      <c r="F350" s="17">
        <v>27.237481723312229</v>
      </c>
      <c r="G350" s="17">
        <v>0.64528025146562618</v>
      </c>
      <c r="H350" s="17">
        <v>8.4232982327535382</v>
      </c>
      <c r="I350" s="17">
        <v>73.597350666258322</v>
      </c>
      <c r="J350" s="17">
        <v>16.525979525817394</v>
      </c>
      <c r="K350" s="17">
        <v>-0.99999999999999956</v>
      </c>
      <c r="L350" s="17">
        <v>-0.99999999999999956</v>
      </c>
      <c r="M350" s="17">
        <v>-0.99999999999999956</v>
      </c>
      <c r="N350" s="17">
        <v>0.31858802873489689</v>
      </c>
      <c r="O350" s="17">
        <v>-0.99999999999999956</v>
      </c>
      <c r="P350" s="17">
        <v>-0.99999999999999956</v>
      </c>
      <c r="Q350" s="17">
        <v>4.5403144328715586</v>
      </c>
      <c r="R350" s="17">
        <v>-0.99999999999999956</v>
      </c>
      <c r="S350" s="17">
        <v>1.8645207229055913</v>
      </c>
      <c r="T350" s="17">
        <v>0.22564978535424168</v>
      </c>
      <c r="U350" s="17">
        <v>0.35032077135746487</v>
      </c>
      <c r="V350" s="17">
        <v>0.29134649916409688</v>
      </c>
      <c r="W350" s="17">
        <v>4.139100646278937</v>
      </c>
      <c r="X350" s="17">
        <v>2.3305709695208749</v>
      </c>
      <c r="Y350" s="17">
        <v>0.17552745803571879</v>
      </c>
      <c r="Z350" s="17">
        <v>39.839029936542346</v>
      </c>
      <c r="AA350" s="17">
        <v>1.016294649704014</v>
      </c>
      <c r="AB350" s="17">
        <v>1.7518833576264212</v>
      </c>
      <c r="AC350" s="17">
        <v>25.3260985974634</v>
      </c>
      <c r="AD350" s="17">
        <v>1.2575402109772549</v>
      </c>
      <c r="AE350" s="17">
        <v>1.0030063299759382</v>
      </c>
      <c r="AF350" s="17">
        <v>65.290145127976672</v>
      </c>
      <c r="AG350" s="17">
        <v>20.66328797707282</v>
      </c>
      <c r="AH350" s="17">
        <v>0.3558791349854008</v>
      </c>
      <c r="AI350" s="17">
        <v>0.46278042809803754</v>
      </c>
      <c r="AJ350" s="17">
        <v>0.33333333333333298</v>
      </c>
      <c r="AK350" s="17">
        <v>0.8546328950415929</v>
      </c>
      <c r="AL350" s="17">
        <v>0.91217765913579307</v>
      </c>
      <c r="AM350" s="17">
        <v>0.33333333333333298</v>
      </c>
      <c r="AN350" s="17">
        <v>0.49359420348204097</v>
      </c>
      <c r="AO350" s="17">
        <v>0.57831510132359287</v>
      </c>
      <c r="AP350" s="17">
        <v>0.33333333333333298</v>
      </c>
      <c r="AQ350" s="17">
        <v>9.2917644845696525</v>
      </c>
      <c r="AR350" s="17">
        <v>2.2444243630026963</v>
      </c>
      <c r="AS350" s="17">
        <v>7.1489140701436398</v>
      </c>
      <c r="AT350" s="17">
        <v>8.4999720600933646</v>
      </c>
      <c r="AU350" s="17">
        <v>-0.99999999999999956</v>
      </c>
      <c r="AV350" s="17">
        <v>-0.99999999999999956</v>
      </c>
      <c r="AW350" s="17">
        <v>-0.99999999999999956</v>
      </c>
      <c r="AX350" s="17">
        <v>-0.99999999999999956</v>
      </c>
      <c r="AY350" s="17">
        <v>4.2580513298743419E-2</v>
      </c>
      <c r="AZ350" s="17">
        <v>8.9341185393048583E-2</v>
      </c>
      <c r="BA350" s="17">
        <v>0.47816642379285806</v>
      </c>
      <c r="BB350" s="17">
        <v>4.6995940172278164E-2</v>
      </c>
      <c r="BC350" s="17">
        <v>0.26338005949772092</v>
      </c>
      <c r="BD350" s="17">
        <v>2.4297553299511896</v>
      </c>
      <c r="BE350" s="17">
        <v>8.2238659764206439</v>
      </c>
      <c r="BF350" s="17">
        <v>-0.99999999999999956</v>
      </c>
      <c r="BG350" s="22">
        <v>802.3449952380854</v>
      </c>
    </row>
    <row r="351" spans="1:100" x14ac:dyDescent="0.25">
      <c r="A351">
        <v>968</v>
      </c>
      <c r="B351" t="s">
        <v>399</v>
      </c>
      <c r="C351" s="48">
        <v>3</v>
      </c>
      <c r="D351" s="22">
        <v>1532.9679209530229</v>
      </c>
      <c r="E351" s="17">
        <v>134.98295218740941</v>
      </c>
      <c r="F351" s="17">
        <v>84.490743151986209</v>
      </c>
      <c r="G351" s="17">
        <v>0.58865782883255346</v>
      </c>
      <c r="H351" s="17">
        <v>6.3227993663950972</v>
      </c>
      <c r="I351" s="17">
        <v>102.74493763107704</v>
      </c>
      <c r="J351" s="17">
        <v>14.302408004684725</v>
      </c>
      <c r="K351" s="17">
        <v>-0.99999999999999956</v>
      </c>
      <c r="L351" s="17">
        <v>-0.99999999999999956</v>
      </c>
      <c r="M351" s="17">
        <v>-0.99999999999999956</v>
      </c>
      <c r="N351" s="17">
        <v>0.31682713075583818</v>
      </c>
      <c r="O351" s="17">
        <v>-0.99999999999999956</v>
      </c>
      <c r="P351" s="17">
        <v>-0.99999999999999956</v>
      </c>
      <c r="Q351" s="17">
        <v>5.7069692532150649</v>
      </c>
      <c r="R351" s="17">
        <v>-0.99999999999999956</v>
      </c>
      <c r="S351" s="17">
        <v>-0.2884323507822058</v>
      </c>
      <c r="T351" s="17">
        <v>3.2118066596943273E-2</v>
      </c>
      <c r="U351" s="17">
        <v>0.59634740737222391</v>
      </c>
      <c r="V351" s="17">
        <v>1.1562377087858171</v>
      </c>
      <c r="W351" s="17">
        <v>0.61583011318003655</v>
      </c>
      <c r="X351" s="17">
        <v>-3.9937181699618218</v>
      </c>
      <c r="Y351" s="17">
        <v>0.10253362672206073</v>
      </c>
      <c r="Z351" s="17">
        <v>31.585390280111032</v>
      </c>
      <c r="AA351" s="17">
        <v>1.4621969674553355</v>
      </c>
      <c r="AB351" s="17">
        <v>0.84738886829981674</v>
      </c>
      <c r="AC351" s="17">
        <v>53.377715378422835</v>
      </c>
      <c r="AD351" s="17">
        <v>1.7086698968072498E-2</v>
      </c>
      <c r="AE351" s="17">
        <v>3.6800430929385635</v>
      </c>
      <c r="AF351" s="17">
        <v>89.49053761977224</v>
      </c>
      <c r="AG351" s="17">
        <v>59.091780323560279</v>
      </c>
      <c r="AH351" s="17">
        <v>0.15415997725054678</v>
      </c>
      <c r="AI351" s="17">
        <v>0.30753109719713628</v>
      </c>
      <c r="AJ351" s="17">
        <v>0.33333333333333298</v>
      </c>
      <c r="AK351" s="17">
        <v>1.0450751820351434</v>
      </c>
      <c r="AL351" s="17">
        <v>1.1237596630604607</v>
      </c>
      <c r="AM351" s="17">
        <v>0.33333333333333298</v>
      </c>
      <c r="AN351" s="17">
        <v>1.1911228286865521</v>
      </c>
      <c r="AO351" s="17">
        <v>1.2195892420033758</v>
      </c>
      <c r="AP351" s="17">
        <v>0.33333333333333298</v>
      </c>
      <c r="AQ351" s="17">
        <v>13.254400011304869</v>
      </c>
      <c r="AR351" s="17">
        <v>2.3149038425841271</v>
      </c>
      <c r="AS351" s="17">
        <v>0.35851975501909983</v>
      </c>
      <c r="AT351" s="17">
        <v>11.628984407081498</v>
      </c>
      <c r="AU351" s="17">
        <v>-0.99999999999999956</v>
      </c>
      <c r="AV351" s="17">
        <v>-0.99999999999999956</v>
      </c>
      <c r="AW351" s="17">
        <v>-0.99999999999999956</v>
      </c>
      <c r="AX351" s="17">
        <v>-0.99999999999999956</v>
      </c>
      <c r="AY351" s="17">
        <v>2.6565525583794977E-2</v>
      </c>
      <c r="AZ351" s="17">
        <v>8.3019308705211931E-2</v>
      </c>
      <c r="BA351" s="17">
        <v>0.27487532676966042</v>
      </c>
      <c r="BB351" s="17">
        <v>-0.10070208704027643</v>
      </c>
      <c r="BC351" s="17">
        <v>0.41391823415050299</v>
      </c>
      <c r="BD351" s="17">
        <v>-2.1024556324808525</v>
      </c>
      <c r="BE351" s="17">
        <v>11.722332487610876</v>
      </c>
      <c r="BF351" s="17">
        <v>-0.99999999999999956</v>
      </c>
      <c r="CU351" t="e">
        <v>#N/A</v>
      </c>
      <c r="CV351" t="e">
        <v>#N/A</v>
      </c>
    </row>
    <row r="352" spans="1:100" x14ac:dyDescent="0.25">
      <c r="A352">
        <v>971</v>
      </c>
      <c r="B352" t="s">
        <v>400</v>
      </c>
      <c r="C352" s="48">
        <v>2</v>
      </c>
      <c r="D352" s="22">
        <v>1751.023193359375</v>
      </c>
      <c r="E352" s="17">
        <v>180.59463218828026</v>
      </c>
      <c r="F352" s="17">
        <v>153.14989975995061</v>
      </c>
      <c r="G352" s="17">
        <v>1.5204448726071713</v>
      </c>
      <c r="H352" s="17">
        <v>16.406326379924636</v>
      </c>
      <c r="I352" s="17">
        <v>134.88702096359054</v>
      </c>
      <c r="J352" s="17">
        <v>31.663502602411199</v>
      </c>
      <c r="K352" s="17">
        <v>-0.99999999999999767</v>
      </c>
      <c r="L352" s="17">
        <v>-0.99999999999999767</v>
      </c>
      <c r="M352" s="17">
        <v>-0.99999999999999767</v>
      </c>
      <c r="N352" s="17">
        <v>0.53667876384464153</v>
      </c>
      <c r="O352" s="17">
        <v>-0.99999999999999767</v>
      </c>
      <c r="P352" s="17">
        <v>-0.99999999999999767</v>
      </c>
      <c r="Q352" s="17">
        <v>6.8831239393708454</v>
      </c>
      <c r="R352" s="17">
        <v>-0.99999999999999767</v>
      </c>
      <c r="S352" s="17">
        <v>4.9200217087241205</v>
      </c>
      <c r="T352" s="17">
        <v>0.56861025455209535</v>
      </c>
      <c r="U352" s="17">
        <v>1.378016522777467</v>
      </c>
      <c r="V352" s="17">
        <v>1.6379602196165928</v>
      </c>
      <c r="W352" s="17">
        <v>10.96277802499306</v>
      </c>
      <c r="X352" s="17">
        <v>10.7379667973981</v>
      </c>
      <c r="Y352" s="17">
        <v>0.48408592179854448</v>
      </c>
      <c r="Z352" s="17">
        <v>68.169399554739215</v>
      </c>
      <c r="AA352" s="17">
        <v>3.1027936894268016</v>
      </c>
      <c r="AB352" s="17">
        <v>4.7593873001513787</v>
      </c>
      <c r="AC352" s="17">
        <v>59.855357760803471</v>
      </c>
      <c r="AD352" s="17">
        <v>3.8930513512322196</v>
      </c>
      <c r="AE352" s="17">
        <v>3.2101081114147885</v>
      </c>
      <c r="AF352" s="17">
        <v>121.21232350603026</v>
      </c>
      <c r="AG352" s="17">
        <v>116.209159364031</v>
      </c>
      <c r="AH352" s="17">
        <v>1.0169124909617087</v>
      </c>
      <c r="AI352" s="17">
        <v>1.2448656388423638</v>
      </c>
      <c r="AJ352" s="17">
        <v>0.33333333333333298</v>
      </c>
      <c r="AK352" s="17">
        <v>1.7370132765885713</v>
      </c>
      <c r="AL352" s="17">
        <v>1.6828564012643477</v>
      </c>
      <c r="AM352" s="17">
        <v>0.33333333333333298</v>
      </c>
      <c r="AN352" s="17">
        <v>1.2890553407464798</v>
      </c>
      <c r="AO352" s="17">
        <v>1.4475403912334246</v>
      </c>
      <c r="AP352" s="17">
        <v>0.33333333333333298</v>
      </c>
      <c r="AQ352" s="17">
        <v>19.20868337241436</v>
      </c>
      <c r="AR352" s="17">
        <v>2.2444243630026963</v>
      </c>
      <c r="AS352" s="17">
        <v>19.772561730297475</v>
      </c>
      <c r="AT352" s="17">
        <v>17.331978454469098</v>
      </c>
      <c r="AU352" s="17">
        <v>-0.99999999999999767</v>
      </c>
      <c r="AV352" s="17">
        <v>-0.99999999999999767</v>
      </c>
      <c r="AW352" s="17">
        <v>-0.99999999999999767</v>
      </c>
      <c r="AX352" s="17">
        <v>-0.99999999999999767</v>
      </c>
      <c r="AY352" s="17">
        <v>0.17552035226154783</v>
      </c>
      <c r="AZ352" s="17">
        <v>-0.82748599179094051</v>
      </c>
      <c r="BA352" s="17">
        <v>1.3595464362717635</v>
      </c>
      <c r="BB352" s="17">
        <v>-0.46358971040624308</v>
      </c>
      <c r="BC352" s="17">
        <v>0.75210046148190912</v>
      </c>
      <c r="BD352" s="17">
        <v>-11.184737035368899</v>
      </c>
      <c r="BE352" s="17">
        <v>21.376412026567682</v>
      </c>
      <c r="BF352" s="17">
        <v>-0.99999999999999767</v>
      </c>
      <c r="BG352" s="22">
        <v>3189.701683760044</v>
      </c>
    </row>
    <row r="353" spans="1:100" x14ac:dyDescent="0.25">
      <c r="A353">
        <v>972</v>
      </c>
      <c r="B353" t="s">
        <v>401</v>
      </c>
      <c r="C353" s="48">
        <v>2</v>
      </c>
      <c r="D353" s="22">
        <v>1506.541298828125</v>
      </c>
      <c r="E353" s="17">
        <v>113.24668580836091</v>
      </c>
      <c r="F353" s="17">
        <v>44.501254882022522</v>
      </c>
      <c r="G353" s="17">
        <v>0.76527352720050978</v>
      </c>
      <c r="H353" s="17">
        <v>9.5178462463756635</v>
      </c>
      <c r="I353" s="17">
        <v>82.000739160293918</v>
      </c>
      <c r="J353" s="17">
        <v>18.601475879981724</v>
      </c>
      <c r="K353" s="17">
        <v>-0.99999999999999933</v>
      </c>
      <c r="L353" s="17">
        <v>-0.99999999999999933</v>
      </c>
      <c r="M353" s="17">
        <v>-0.99999999999999933</v>
      </c>
      <c r="N353" s="17">
        <v>0.34849031349489124</v>
      </c>
      <c r="O353" s="17">
        <v>-0.99999999999999933</v>
      </c>
      <c r="P353" s="17">
        <v>-0.99999999999999933</v>
      </c>
      <c r="Q353" s="17">
        <v>4.8615355840887853</v>
      </c>
      <c r="R353" s="17">
        <v>-0.99999999999999933</v>
      </c>
      <c r="S353" s="17">
        <v>2.2834585586481913</v>
      </c>
      <c r="T353" s="17">
        <v>0.27267288152664415</v>
      </c>
      <c r="U353" s="17">
        <v>0.49122749529570775</v>
      </c>
      <c r="V353" s="17">
        <v>0.47597986706220308</v>
      </c>
      <c r="W353" s="17">
        <v>5.0746907986344016</v>
      </c>
      <c r="X353" s="17">
        <v>3.4833037713460726</v>
      </c>
      <c r="Y353" s="17">
        <v>0.21783371668489759</v>
      </c>
      <c r="Z353" s="17">
        <v>43.723389257230252</v>
      </c>
      <c r="AA353" s="17">
        <v>1.3023732325738908</v>
      </c>
      <c r="AB353" s="17">
        <v>2.1642403486784847</v>
      </c>
      <c r="AC353" s="17">
        <v>30.060383800061651</v>
      </c>
      <c r="AD353" s="17">
        <v>1.6188935007645751</v>
      </c>
      <c r="AE353" s="17">
        <v>1.3056206795936096</v>
      </c>
      <c r="AF353" s="17">
        <v>72.957600150393347</v>
      </c>
      <c r="AG353" s="17">
        <v>33.763522851410492</v>
      </c>
      <c r="AH353" s="17">
        <v>0.44651300641653546</v>
      </c>
      <c r="AI353" s="17">
        <v>0.57001164388759851</v>
      </c>
      <c r="AJ353" s="17">
        <v>0.33333333333333298</v>
      </c>
      <c r="AK353" s="17">
        <v>0.97561551918824907</v>
      </c>
      <c r="AL353" s="17">
        <v>1.0178449411228332</v>
      </c>
      <c r="AM353" s="17">
        <v>0.33333333333333298</v>
      </c>
      <c r="AN353" s="17">
        <v>0.60265938421986942</v>
      </c>
      <c r="AO353" s="17">
        <v>0.69749403905514362</v>
      </c>
      <c r="AP353" s="17">
        <v>0.33333333333333298</v>
      </c>
      <c r="AQ353" s="17">
        <v>10.651467052296239</v>
      </c>
      <c r="AR353" s="17">
        <v>2.2444243630026963</v>
      </c>
      <c r="AS353" s="17">
        <v>8.8797345328001924</v>
      </c>
      <c r="AT353" s="17">
        <v>9.7109229520412441</v>
      </c>
      <c r="AU353" s="17">
        <v>-0.99999999999999933</v>
      </c>
      <c r="AV353" s="17">
        <v>-0.99999999999999933</v>
      </c>
      <c r="AW353" s="17">
        <v>-0.99999999999999933</v>
      </c>
      <c r="AX353" s="17">
        <v>-0.99999999999999933</v>
      </c>
      <c r="AY353" s="17">
        <v>6.0807811760611667E-2</v>
      </c>
      <c r="AZ353" s="17">
        <v>-3.6364417433508378E-2</v>
      </c>
      <c r="BA353" s="17">
        <v>0.59901188796009763</v>
      </c>
      <c r="BB353" s="17">
        <v>-2.3010140142335406E-2</v>
      </c>
      <c r="BC353" s="17">
        <v>0.33038820920566841</v>
      </c>
      <c r="BD353" s="17">
        <v>0.56308076733984169</v>
      </c>
      <c r="BE353" s="17">
        <v>10.02720336767905</v>
      </c>
      <c r="BF353" s="17">
        <v>-0.99999999999999933</v>
      </c>
      <c r="BG353" s="22">
        <v>80.359087425943926</v>
      </c>
    </row>
    <row r="354" spans="1:100" x14ac:dyDescent="0.25">
      <c r="A354">
        <v>973</v>
      </c>
      <c r="B354" t="s">
        <v>402</v>
      </c>
      <c r="C354" s="48">
        <v>2</v>
      </c>
      <c r="D354" s="22">
        <v>1707.4995800781251</v>
      </c>
      <c r="E354" s="17">
        <v>181.13772711527713</v>
      </c>
      <c r="F354" s="17">
        <v>154.02604418646993</v>
      </c>
      <c r="G354" s="17">
        <v>1.5265345865294069</v>
      </c>
      <c r="H354" s="17">
        <v>16.461875194941882</v>
      </c>
      <c r="I354" s="17">
        <v>135.3134967939458</v>
      </c>
      <c r="J354" s="17">
        <v>31.768834996798269</v>
      </c>
      <c r="K354" s="17">
        <v>-0.99999999999999767</v>
      </c>
      <c r="L354" s="17">
        <v>-0.99999999999999767</v>
      </c>
      <c r="M354" s="17">
        <v>-0.99999999999999767</v>
      </c>
      <c r="N354" s="17">
        <v>0.53819631854672267</v>
      </c>
      <c r="O354" s="17">
        <v>-0.99999999999999767</v>
      </c>
      <c r="P354" s="17">
        <v>-0.99999999999999767</v>
      </c>
      <c r="Q354" s="17">
        <v>6.8994260605080822</v>
      </c>
      <c r="R354" s="17">
        <v>-0.99999999999999767</v>
      </c>
      <c r="S354" s="17">
        <v>4.9412829965358611</v>
      </c>
      <c r="T354" s="17">
        <v>0.57099669830633026</v>
      </c>
      <c r="U354" s="17">
        <v>1.3851676038130341</v>
      </c>
      <c r="V354" s="17">
        <v>1.6473304479407407</v>
      </c>
      <c r="W354" s="17">
        <v>11.010259655454533</v>
      </c>
      <c r="X354" s="17">
        <v>10.796468517172817</v>
      </c>
      <c r="Y354" s="17">
        <v>0.48623298387944658</v>
      </c>
      <c r="Z354" s="17">
        <v>68.366532576479727</v>
      </c>
      <c r="AA354" s="17">
        <v>3.1173123090601651</v>
      </c>
      <c r="AB354" s="17">
        <v>4.7803146070688847</v>
      </c>
      <c r="AC354" s="17">
        <v>60.095624911887796</v>
      </c>
      <c r="AD354" s="17">
        <v>3.9113901968565807</v>
      </c>
      <c r="AE354" s="17">
        <v>3.2254659288145451</v>
      </c>
      <c r="AF354" s="17">
        <v>121.60145037428319</v>
      </c>
      <c r="AG354" s="17">
        <v>116.87400230802285</v>
      </c>
      <c r="AH354" s="17">
        <v>1.0215122016146601</v>
      </c>
      <c r="AI354" s="17">
        <v>1.2503076723537643</v>
      </c>
      <c r="AJ354" s="17">
        <v>0.33333333333333298</v>
      </c>
      <c r="AK354" s="17">
        <v>1.7431532003976542</v>
      </c>
      <c r="AL354" s="17">
        <v>1.6882190644160979</v>
      </c>
      <c r="AM354" s="17">
        <v>0.33333333333333298</v>
      </c>
      <c r="AN354" s="17">
        <v>1.2945904488223501</v>
      </c>
      <c r="AO354" s="17">
        <v>1.4535887771275191</v>
      </c>
      <c r="AP354" s="17">
        <v>0.33333333333333298</v>
      </c>
      <c r="AQ354" s="17">
        <v>19.277688902983243</v>
      </c>
      <c r="AR354" s="17">
        <v>2.2444243630026963</v>
      </c>
      <c r="AS354" s="17">
        <v>19.860401664691942</v>
      </c>
      <c r="AT354" s="17">
        <v>17.393434769089023</v>
      </c>
      <c r="AU354" s="17">
        <v>-0.99999999999999767</v>
      </c>
      <c r="AV354" s="17">
        <v>-0.99999999999999767</v>
      </c>
      <c r="AW354" s="17">
        <v>-0.99999999999999767</v>
      </c>
      <c r="AX354" s="17">
        <v>-0.99999999999999767</v>
      </c>
      <c r="AY354" s="17">
        <v>0.17644539604027779</v>
      </c>
      <c r="AZ354" s="17">
        <v>-0.83386560893988149</v>
      </c>
      <c r="BA354" s="17">
        <v>1.3656793991488183</v>
      </c>
      <c r="BB354" s="17">
        <v>-0.46714255117437864</v>
      </c>
      <c r="BC354" s="17">
        <v>0.75550115589316347</v>
      </c>
      <c r="BD354" s="17">
        <v>-11.279471627808336</v>
      </c>
      <c r="BE354" s="17">
        <v>21.467932228435473</v>
      </c>
      <c r="BF354" s="17">
        <v>-0.99999999999999767</v>
      </c>
      <c r="BG354" s="22">
        <v>1923.782575939852</v>
      </c>
    </row>
    <row r="355" spans="1:100" x14ac:dyDescent="0.25">
      <c r="A355">
        <v>977</v>
      </c>
      <c r="B355" t="s">
        <v>403</v>
      </c>
      <c r="C355" s="48">
        <v>2</v>
      </c>
      <c r="D355" s="22">
        <v>1527.2583886718751</v>
      </c>
      <c r="E355" s="17">
        <v>93.736659089623203</v>
      </c>
      <c r="F355" s="17">
        <v>13.026828734485987</v>
      </c>
      <c r="G355" s="17">
        <v>0.54650793867022562</v>
      </c>
      <c r="H355" s="17">
        <v>7.5223224229928949</v>
      </c>
      <c r="I355" s="17">
        <v>66.680112081089362</v>
      </c>
      <c r="J355" s="17">
        <v>14.817537333171796</v>
      </c>
      <c r="K355" s="17">
        <v>-0.99999999999999978</v>
      </c>
      <c r="L355" s="17">
        <v>-0.99999999999999978</v>
      </c>
      <c r="M355" s="17">
        <v>-0.99999999999999978</v>
      </c>
      <c r="N355" s="17">
        <v>0.29397400094439902</v>
      </c>
      <c r="O355" s="17">
        <v>-0.99999999999999978</v>
      </c>
      <c r="P355" s="17">
        <v>-0.99999999999999978</v>
      </c>
      <c r="Q355" s="17">
        <v>4.2759016494867064</v>
      </c>
      <c r="R355" s="17">
        <v>-0.99999999999999978</v>
      </c>
      <c r="S355" s="17">
        <v>1.5196725745375015</v>
      </c>
      <c r="T355" s="17">
        <v>0.18694278335514125</v>
      </c>
      <c r="U355" s="17">
        <v>0.23433358018724126</v>
      </c>
      <c r="V355" s="17">
        <v>0.13936577645432924</v>
      </c>
      <c r="W355" s="17">
        <v>3.3689707984954285</v>
      </c>
      <c r="X355" s="17">
        <v>1.3817004251167186</v>
      </c>
      <c r="Y355" s="17">
        <v>0.1407031148639204</v>
      </c>
      <c r="Z355" s="17">
        <v>36.641624486253605</v>
      </c>
      <c r="AA355" s="17">
        <v>0.78080942690103405</v>
      </c>
      <c r="AB355" s="17">
        <v>1.4124522232222454</v>
      </c>
      <c r="AC355" s="17">
        <v>21.429077735004117</v>
      </c>
      <c r="AD355" s="17">
        <v>0.96009270860738449</v>
      </c>
      <c r="AE355" s="17">
        <v>0.75390971173832144</v>
      </c>
      <c r="AF355" s="17">
        <v>58.978689246964848</v>
      </c>
      <c r="AG355" s="17">
        <v>9.8798462485532639</v>
      </c>
      <c r="AH355" s="17">
        <v>0.28127397862119574</v>
      </c>
      <c r="AI355" s="17">
        <v>0.37451318876707101</v>
      </c>
      <c r="AJ355" s="17">
        <v>0.33333333333333298</v>
      </c>
      <c r="AK355" s="17">
        <v>0.75504620135532363</v>
      </c>
      <c r="AL355" s="17">
        <v>0.82519776993163862</v>
      </c>
      <c r="AM355" s="17">
        <v>0.33333333333333298</v>
      </c>
      <c r="AN355" s="17">
        <v>0.40381733822898275</v>
      </c>
      <c r="AO355" s="17">
        <v>0.4802131098232294</v>
      </c>
      <c r="AP355" s="17">
        <v>0.33333333333333298</v>
      </c>
      <c r="AQ355" s="17">
        <v>8.1725270397570942</v>
      </c>
      <c r="AR355" s="17">
        <v>2.2444243630026963</v>
      </c>
      <c r="AS355" s="17">
        <v>5.7241914006174701</v>
      </c>
      <c r="AT355" s="17">
        <v>7.5031793686127903</v>
      </c>
      <c r="AU355" s="17">
        <v>-0.99999999999999978</v>
      </c>
      <c r="AV355" s="17">
        <v>-0.99999999999999978</v>
      </c>
      <c r="AW355" s="17">
        <v>-0.99999999999999978</v>
      </c>
      <c r="AX355" s="17">
        <v>-0.99999999999999978</v>
      </c>
      <c r="AY355" s="17">
        <v>2.7576735678166375E-2</v>
      </c>
      <c r="AZ355" s="17">
        <v>0.19281559299195311</v>
      </c>
      <c r="BA355" s="17">
        <v>0.37869263316975599</v>
      </c>
      <c r="BB355" s="17">
        <v>0.10462135643053913</v>
      </c>
      <c r="BC355" s="17">
        <v>0.20822238601760334</v>
      </c>
      <c r="BD355" s="17">
        <v>3.9663061296212523</v>
      </c>
      <c r="BE355" s="17">
        <v>6.7394510890517889</v>
      </c>
      <c r="BF355" s="17">
        <v>-0.99999999999999978</v>
      </c>
      <c r="BG355" s="22">
        <v>142.08837837997021</v>
      </c>
    </row>
    <row r="356" spans="1:100" x14ac:dyDescent="0.25">
      <c r="A356">
        <v>980</v>
      </c>
      <c r="B356" t="s">
        <v>404</v>
      </c>
      <c r="C356" s="48">
        <v>2</v>
      </c>
      <c r="D356" s="22">
        <v>1513.6540625</v>
      </c>
      <c r="E356" s="17">
        <v>60.932590509554949</v>
      </c>
      <c r="F356" s="17">
        <v>-39.89412564178172</v>
      </c>
      <c r="G356" s="17">
        <v>0.17867649115026318</v>
      </c>
      <c r="H356" s="17">
        <v>4.1670579070023344</v>
      </c>
      <c r="I356" s="17">
        <v>40.920080655135777</v>
      </c>
      <c r="J356" s="17">
        <v>8.4552405827987229</v>
      </c>
      <c r="K356" s="17">
        <v>-1.0000000000000007</v>
      </c>
      <c r="L356" s="17">
        <v>-1.0000000000000007</v>
      </c>
      <c r="M356" s="17">
        <v>-1.0000000000000007</v>
      </c>
      <c r="N356" s="17">
        <v>0.2023105254699539</v>
      </c>
      <c r="O356" s="17">
        <v>-1.0000000000000007</v>
      </c>
      <c r="P356" s="17">
        <v>-1.0000000000000007</v>
      </c>
      <c r="Q356" s="17">
        <v>3.2912194637339245</v>
      </c>
      <c r="R356" s="17">
        <v>-1.0000000000000007</v>
      </c>
      <c r="S356" s="17">
        <v>0.23544635770723288</v>
      </c>
      <c r="T356" s="17">
        <v>4.2796593278784392E-2</v>
      </c>
      <c r="U356" s="17">
        <v>-0.19760665908094988</v>
      </c>
      <c r="V356" s="17">
        <v>-0.42661559673942523</v>
      </c>
      <c r="W356" s="17">
        <v>0.50098108891633375</v>
      </c>
      <c r="X356" s="17">
        <v>-2.1519257093670761</v>
      </c>
      <c r="Y356" s="17">
        <v>1.1016078129765822E-2</v>
      </c>
      <c r="Z356" s="17">
        <v>24.734377993765978</v>
      </c>
      <c r="AA356" s="17">
        <v>-9.6145540758834303E-2</v>
      </c>
      <c r="AB356" s="17">
        <v>0.14839915037524742</v>
      </c>
      <c r="AC356" s="17">
        <v>6.9164396860888484</v>
      </c>
      <c r="AD356" s="17">
        <v>-0.14761189262578189</v>
      </c>
      <c r="AE356" s="17">
        <v>-0.17373455481302991</v>
      </c>
      <c r="AF356" s="17">
        <v>35.474613185894157</v>
      </c>
      <c r="AG356" s="17">
        <v>-30.278056993672092</v>
      </c>
      <c r="AH356" s="17">
        <v>3.4418424562465411E-3</v>
      </c>
      <c r="AI356" s="17">
        <v>4.580299161947271E-2</v>
      </c>
      <c r="AJ356" s="17">
        <v>0.33333333333333298</v>
      </c>
      <c r="AK356" s="17">
        <v>0.38418197173840479</v>
      </c>
      <c r="AL356" s="17">
        <v>0.50128170837941854</v>
      </c>
      <c r="AM356" s="17">
        <v>0.33333333333333298</v>
      </c>
      <c r="AN356" s="17">
        <v>6.9485242875083619E-2</v>
      </c>
      <c r="AO356" s="17">
        <v>0.1148779615725542</v>
      </c>
      <c r="AP356" s="17">
        <v>0.33333333333333298</v>
      </c>
      <c r="AQ356" s="17">
        <v>4.0044487818678238</v>
      </c>
      <c r="AR356" s="17">
        <v>2.2444243630026963</v>
      </c>
      <c r="AS356" s="17">
        <v>0.41847579049641848</v>
      </c>
      <c r="AT356" s="17">
        <v>3.7910895308045944</v>
      </c>
      <c r="AU356" s="17">
        <v>-1.0000000000000007</v>
      </c>
      <c r="AV356" s="17">
        <v>-1.0000000000000007</v>
      </c>
      <c r="AW356" s="17">
        <v>-1.0000000000000007</v>
      </c>
      <c r="AX356" s="17">
        <v>-1.0000000000000007</v>
      </c>
      <c r="AY356" s="17">
        <v>-2.8297841764161787E-2</v>
      </c>
      <c r="AZ356" s="17">
        <v>0.57815780126054406</v>
      </c>
      <c r="BA356" s="17">
        <v>8.2488583946742078E-3</v>
      </c>
      <c r="BB356" s="17">
        <v>0.31922036374672236</v>
      </c>
      <c r="BC356" s="17">
        <v>2.8133366208188126E-3</v>
      </c>
      <c r="BD356" s="17">
        <v>9.688473494491479</v>
      </c>
      <c r="BE356" s="17">
        <v>1.2114396323179983</v>
      </c>
      <c r="BF356" s="17">
        <v>-1.0000000000000007</v>
      </c>
      <c r="BG356" s="22">
        <v>2207.2934709882275</v>
      </c>
    </row>
    <row r="357" spans="1:100" x14ac:dyDescent="0.25">
      <c r="A357">
        <v>981</v>
      </c>
      <c r="B357" t="s">
        <v>405</v>
      </c>
      <c r="C357" s="48">
        <v>2</v>
      </c>
      <c r="D357" s="22">
        <v>1504.2474121093751</v>
      </c>
      <c r="E357" s="17">
        <v>60.466213501064445</v>
      </c>
      <c r="F357" s="17">
        <v>-40.64650537566213</v>
      </c>
      <c r="G357" s="17">
        <v>0.17344701390708589</v>
      </c>
      <c r="H357" s="17">
        <v>4.1193559512573437</v>
      </c>
      <c r="I357" s="17">
        <v>40.55384905902342</v>
      </c>
      <c r="J357" s="17">
        <v>8.3647875062748334</v>
      </c>
      <c r="K357" s="17">
        <v>-1.0000000000000007</v>
      </c>
      <c r="L357" s="17">
        <v>-1.0000000000000007</v>
      </c>
      <c r="M357" s="17">
        <v>-1.0000000000000007</v>
      </c>
      <c r="N357" s="17">
        <v>0.20100734146473603</v>
      </c>
      <c r="O357" s="17">
        <v>-1.0000000000000007</v>
      </c>
      <c r="P357" s="17">
        <v>-1.0000000000000007</v>
      </c>
      <c r="Q357" s="17">
        <v>3.2772201901077165</v>
      </c>
      <c r="R357" s="17">
        <v>-1.0000000000000007</v>
      </c>
      <c r="S357" s="17">
        <v>0.21718845229624706</v>
      </c>
      <c r="T357" s="17">
        <v>4.0747260015471992E-2</v>
      </c>
      <c r="U357" s="17">
        <v>-0.20374757407583477</v>
      </c>
      <c r="V357" s="17">
        <v>-0.43466218093208947</v>
      </c>
      <c r="W357" s="17">
        <v>0.46020674234800119</v>
      </c>
      <c r="X357" s="17">
        <v>-2.2021634407540223</v>
      </c>
      <c r="Y357" s="17">
        <v>9.1723113395444644E-3</v>
      </c>
      <c r="Z357" s="17">
        <v>24.565092102140341</v>
      </c>
      <c r="AA357" s="17">
        <v>-0.10861325138441802</v>
      </c>
      <c r="AB357" s="17">
        <v>0.13042804751498183</v>
      </c>
      <c r="AC357" s="17">
        <v>6.7101128183700371</v>
      </c>
      <c r="AD357" s="17">
        <v>-0.16336018180379519</v>
      </c>
      <c r="AE357" s="17">
        <v>-0.18692291761996727</v>
      </c>
      <c r="AF357" s="17">
        <v>35.140454614863856</v>
      </c>
      <c r="AG357" s="17">
        <v>-30.848983820496858</v>
      </c>
      <c r="AH357" s="17">
        <v>-5.0811028241667944E-4</v>
      </c>
      <c r="AI357" s="17">
        <v>4.1129703059797851E-2</v>
      </c>
      <c r="AJ357" s="17">
        <v>0.33333333333333298</v>
      </c>
      <c r="AK357" s="17">
        <v>0.37890937728742358</v>
      </c>
      <c r="AL357" s="17">
        <v>0.49667657827429074</v>
      </c>
      <c r="AM357" s="17">
        <v>0.33333333333333298</v>
      </c>
      <c r="AN357" s="17">
        <v>6.4732027520319535E-2</v>
      </c>
      <c r="AO357" s="17">
        <v>0.1096839743352177</v>
      </c>
      <c r="AP357" s="17">
        <v>0.33333333333333298</v>
      </c>
      <c r="AQ357" s="17">
        <v>3.9451910143648674</v>
      </c>
      <c r="AR357" s="17">
        <v>2.2444243630026963</v>
      </c>
      <c r="AS357" s="17">
        <v>0.34304417846603918</v>
      </c>
      <c r="AT357" s="17">
        <v>3.7383145724307756</v>
      </c>
      <c r="AU357" s="17">
        <v>-1.0000000000000007</v>
      </c>
      <c r="AV357" s="17">
        <v>-1.0000000000000007</v>
      </c>
      <c r="AW357" s="17">
        <v>-1.0000000000000007</v>
      </c>
      <c r="AX357" s="17">
        <v>-1.0000000000000007</v>
      </c>
      <c r="AY357" s="17">
        <v>-2.9092213298126238E-2</v>
      </c>
      <c r="AZ357" s="17">
        <v>0.58363622982493935</v>
      </c>
      <c r="BA357" s="17">
        <v>2.9822415702445149E-3</v>
      </c>
      <c r="BB357" s="17">
        <v>0.32227132807490833</v>
      </c>
      <c r="BC357" s="17">
        <v>-1.0697363706052565E-4</v>
      </c>
      <c r="BD357" s="17">
        <v>9.7698258209931872</v>
      </c>
      <c r="BE357" s="17">
        <v>1.1328476296278431</v>
      </c>
      <c r="BF357" s="17">
        <v>-1.0000000000000007</v>
      </c>
      <c r="BG357" s="22">
        <v>235.9733431314697</v>
      </c>
    </row>
    <row r="358" spans="1:100" x14ac:dyDescent="0.25">
      <c r="A358">
        <v>987</v>
      </c>
      <c r="B358" t="s">
        <v>406</v>
      </c>
      <c r="C358" s="48">
        <v>2</v>
      </c>
      <c r="D358" s="22">
        <v>1758.8720996093748</v>
      </c>
      <c r="E358" s="17">
        <v>190.95663673302374</v>
      </c>
      <c r="F358" s="17">
        <v>169.86633749146532</v>
      </c>
      <c r="G358" s="17">
        <v>1.6366338484227285</v>
      </c>
      <c r="H358" s="17">
        <v>17.466172541343632</v>
      </c>
      <c r="I358" s="17">
        <v>143.02398611036659</v>
      </c>
      <c r="J358" s="17">
        <v>33.673196847546059</v>
      </c>
      <c r="K358" s="17">
        <v>-0.99999999999999734</v>
      </c>
      <c r="L358" s="17">
        <v>-0.99999999999999734</v>
      </c>
      <c r="M358" s="17">
        <v>-0.99999999999999734</v>
      </c>
      <c r="N358" s="17">
        <v>0.56563301831874335</v>
      </c>
      <c r="O358" s="17">
        <v>-0.99999999999999734</v>
      </c>
      <c r="P358" s="17">
        <v>-0.99999999999999734</v>
      </c>
      <c r="Q358" s="17">
        <v>7.1941610065868851</v>
      </c>
      <c r="R358" s="17">
        <v>-0.99999999999999734</v>
      </c>
      <c r="S358" s="17">
        <v>5.3256774237398918</v>
      </c>
      <c r="T358" s="17">
        <v>0.61414251751005677</v>
      </c>
      <c r="U358" s="17">
        <v>1.5144559010646488</v>
      </c>
      <c r="V358" s="17">
        <v>1.8167399202796144</v>
      </c>
      <c r="W358" s="17">
        <v>11.868705969034513</v>
      </c>
      <c r="X358" s="17">
        <v>11.854153040442142</v>
      </c>
      <c r="Y358" s="17">
        <v>0.52505089115146575</v>
      </c>
      <c r="Z358" s="17">
        <v>71.930608075852518</v>
      </c>
      <c r="AA358" s="17">
        <v>3.3798023579780008</v>
      </c>
      <c r="AB358" s="17">
        <v>5.1586708113922981</v>
      </c>
      <c r="AC358" s="17">
        <v>64.439545879177544</v>
      </c>
      <c r="AD358" s="17">
        <v>4.2429481966249103</v>
      </c>
      <c r="AE358" s="17">
        <v>3.5031282922026907</v>
      </c>
      <c r="AF358" s="17">
        <v>128.63668741901122</v>
      </c>
      <c r="AG358" s="17">
        <v>128.89406077763616</v>
      </c>
      <c r="AH358" s="17">
        <v>1.1046728811276472</v>
      </c>
      <c r="AI358" s="17">
        <v>1.3486971665820813</v>
      </c>
      <c r="AJ358" s="17">
        <v>0.33333333333333298</v>
      </c>
      <c r="AK358" s="17">
        <v>1.8541602342408987</v>
      </c>
      <c r="AL358" s="17">
        <v>1.7851735785902991</v>
      </c>
      <c r="AM358" s="17">
        <v>0.33333333333333298</v>
      </c>
      <c r="AN358" s="17">
        <v>1.3946626889037648</v>
      </c>
      <c r="AO358" s="17">
        <v>1.5629408470423778</v>
      </c>
      <c r="AP358" s="17">
        <v>0.33333333333333298</v>
      </c>
      <c r="AQ358" s="17">
        <v>20.525277554799931</v>
      </c>
      <c r="AR358" s="17">
        <v>2.2444243630026963</v>
      </c>
      <c r="AS358" s="17">
        <v>21.448507783482945</v>
      </c>
      <c r="AT358" s="17">
        <v>18.504537025244545</v>
      </c>
      <c r="AU358" s="17">
        <v>-0.99999999999999734</v>
      </c>
      <c r="AV358" s="17">
        <v>-0.99999999999999734</v>
      </c>
      <c r="AW358" s="17">
        <v>-0.99999999999999734</v>
      </c>
      <c r="AX358" s="17">
        <v>-0.99999999999999734</v>
      </c>
      <c r="AY358" s="17">
        <v>0.1931697674241783</v>
      </c>
      <c r="AZ358" s="17">
        <v>-0.94920618950405977</v>
      </c>
      <c r="BA358" s="17">
        <v>1.4765605825025034</v>
      </c>
      <c r="BB358" s="17">
        <v>-0.53137629863630287</v>
      </c>
      <c r="BC358" s="17">
        <v>0.81698416632436777</v>
      </c>
      <c r="BD358" s="17">
        <v>-12.992230032642857</v>
      </c>
      <c r="BE358" s="17">
        <v>23.122575911643622</v>
      </c>
      <c r="BF358" s="17">
        <v>-0.99999999999999734</v>
      </c>
      <c r="BG358" s="22">
        <v>5224.1797352820549</v>
      </c>
    </row>
    <row r="359" spans="1:100" x14ac:dyDescent="0.25">
      <c r="A359">
        <v>988</v>
      </c>
      <c r="B359" t="s">
        <v>407</v>
      </c>
      <c r="C359" s="48">
        <v>2</v>
      </c>
      <c r="D359" s="22">
        <v>1468.994111328125</v>
      </c>
      <c r="E359" s="17">
        <v>78.019708447747078</v>
      </c>
      <c r="F359" s="17">
        <v>-12.328441628476035</v>
      </c>
      <c r="G359" s="17">
        <v>0.37027404588066626</v>
      </c>
      <c r="H359" s="17">
        <v>5.9147618650838201</v>
      </c>
      <c r="I359" s="17">
        <v>54.338071597096196</v>
      </c>
      <c r="J359" s="17">
        <v>11.76925983824728</v>
      </c>
      <c r="K359" s="17">
        <v>-1.0000000000000002</v>
      </c>
      <c r="L359" s="17">
        <v>-1.0000000000000002</v>
      </c>
      <c r="M359" s="17">
        <v>-1.0000000000000002</v>
      </c>
      <c r="N359" s="17">
        <v>0.25005657295285932</v>
      </c>
      <c r="O359" s="17">
        <v>-1.0000000000000002</v>
      </c>
      <c r="P359" s="17">
        <v>-1.0000000000000002</v>
      </c>
      <c r="Q359" s="17">
        <v>3.8041247638349516</v>
      </c>
      <c r="R359" s="17">
        <v>-1.0000000000000002</v>
      </c>
      <c r="S359" s="17">
        <v>0.90437938266835283</v>
      </c>
      <c r="T359" s="17">
        <v>0.1178800526418804</v>
      </c>
      <c r="U359" s="17">
        <v>2.738414633124725E-2</v>
      </c>
      <c r="V359" s="17">
        <v>-0.13180489510414992</v>
      </c>
      <c r="W359" s="17">
        <v>1.9948713450437461</v>
      </c>
      <c r="X359" s="17">
        <v>-0.31131601907734474</v>
      </c>
      <c r="Y359" s="17">
        <v>7.8567994329501512E-2</v>
      </c>
      <c r="Z359" s="17">
        <v>30.936673438907292</v>
      </c>
      <c r="AA359" s="17">
        <v>0.36064636364513009</v>
      </c>
      <c r="AB359" s="17">
        <v>0.80682430526577142</v>
      </c>
      <c r="AC359" s="17">
        <v>14.475842183094409</v>
      </c>
      <c r="AD359" s="17">
        <v>0.42937382839083377</v>
      </c>
      <c r="AE359" s="17">
        <v>0.30946059973196433</v>
      </c>
      <c r="AF359" s="17">
        <v>47.717512834255928</v>
      </c>
      <c r="AG359" s="17">
        <v>-9.3604434612050564</v>
      </c>
      <c r="AH359" s="17">
        <v>0.14816018634346878</v>
      </c>
      <c r="AI359" s="17">
        <v>0.21702290882084413</v>
      </c>
      <c r="AJ359" s="17">
        <v>0.33333333333333298</v>
      </c>
      <c r="AK359" s="17">
        <v>0.57735925446032343</v>
      </c>
      <c r="AL359" s="17">
        <v>0.6700044365467539</v>
      </c>
      <c r="AM359" s="17">
        <v>0.33333333333333298</v>
      </c>
      <c r="AN359" s="17">
        <v>0.24363351749812984</v>
      </c>
      <c r="AO359" s="17">
        <v>0.30517523368956068</v>
      </c>
      <c r="AP359" s="17">
        <v>0.33333333333333298</v>
      </c>
      <c r="AQ359" s="17">
        <v>6.1755344993096486</v>
      </c>
      <c r="AR359" s="17">
        <v>2.2444243630026963</v>
      </c>
      <c r="AS359" s="17">
        <v>3.1821387232013576</v>
      </c>
      <c r="AT359" s="17">
        <v>5.7246581276685982</v>
      </c>
      <c r="AU359" s="17">
        <v>-1.0000000000000002</v>
      </c>
      <c r="AV359" s="17">
        <v>-1.0000000000000002</v>
      </c>
      <c r="AW359" s="17">
        <v>-1.0000000000000002</v>
      </c>
      <c r="AX359" s="17">
        <v>-1.0000000000000002</v>
      </c>
      <c r="AY359" s="17">
        <v>8.0633755961293831E-4</v>
      </c>
      <c r="AZ359" s="17">
        <v>0.37743916957077012</v>
      </c>
      <c r="BA359" s="17">
        <v>0.20120713287215464</v>
      </c>
      <c r="BB359" s="17">
        <v>0.20743915165467802</v>
      </c>
      <c r="BC359" s="17">
        <v>0.10980764569708298</v>
      </c>
      <c r="BD359" s="17">
        <v>6.7078874617875996</v>
      </c>
      <c r="BE359" s="17">
        <v>4.0908929383716277</v>
      </c>
      <c r="BF359" s="17">
        <v>-1.0000000000000002</v>
      </c>
      <c r="BG359" s="22">
        <v>21.195965940483575</v>
      </c>
    </row>
    <row r="360" spans="1:100" x14ac:dyDescent="0.25">
      <c r="A360">
        <v>991</v>
      </c>
      <c r="B360" t="s">
        <v>408</v>
      </c>
      <c r="C360" s="48">
        <v>2</v>
      </c>
      <c r="D360" s="22">
        <v>1544.4950585937499</v>
      </c>
      <c r="E360" s="17">
        <v>87.271094488780321</v>
      </c>
      <c r="F360" s="17">
        <v>2.5962978866777848</v>
      </c>
      <c r="G360" s="17">
        <v>0.47400967582953391</v>
      </c>
      <c r="H360" s="17">
        <v>6.8610117862313968</v>
      </c>
      <c r="I360" s="17">
        <v>61.602902011926062</v>
      </c>
      <c r="J360" s="17">
        <v>13.563551396980211</v>
      </c>
      <c r="K360" s="17">
        <v>-1</v>
      </c>
      <c r="L360" s="17">
        <v>-1</v>
      </c>
      <c r="M360" s="17">
        <v>-1</v>
      </c>
      <c r="N360" s="17">
        <v>0.27590745774195308</v>
      </c>
      <c r="O360" s="17">
        <v>-1</v>
      </c>
      <c r="P360" s="17">
        <v>-1</v>
      </c>
      <c r="Q360" s="17">
        <v>4.0818243121666615</v>
      </c>
      <c r="R360" s="17">
        <v>-1</v>
      </c>
      <c r="S360" s="17">
        <v>1.2665561799431673</v>
      </c>
      <c r="T360" s="17">
        <v>0.15853208479714784</v>
      </c>
      <c r="U360" s="17">
        <v>0.14919970376348302</v>
      </c>
      <c r="V360" s="17">
        <v>2.7812871901464468E-2</v>
      </c>
      <c r="W360" s="17">
        <v>2.8037002834501368</v>
      </c>
      <c r="X360" s="17">
        <v>0.68523535121995627</v>
      </c>
      <c r="Y360" s="17">
        <v>0.11514226371980248</v>
      </c>
      <c r="Z360" s="17">
        <v>34.294748786142556</v>
      </c>
      <c r="AA360" s="17">
        <v>0.60796473900521442</v>
      </c>
      <c r="AB360" s="17">
        <v>1.1633118831623535</v>
      </c>
      <c r="AC360" s="17">
        <v>18.568688676711371</v>
      </c>
      <c r="AD360" s="17">
        <v>0.74176809315783832</v>
      </c>
      <c r="AE360" s="17">
        <v>0.57107434430973658</v>
      </c>
      <c r="AF360" s="17">
        <v>54.346119912308822</v>
      </c>
      <c r="AG360" s="17">
        <v>1.9648671351159384</v>
      </c>
      <c r="AH360" s="17">
        <v>0.22651425818651427</v>
      </c>
      <c r="AI360" s="17">
        <v>0.3097255844665201</v>
      </c>
      <c r="AJ360" s="17">
        <v>0.33333333333333298</v>
      </c>
      <c r="AK360" s="17">
        <v>0.68195018800937701</v>
      </c>
      <c r="AL360" s="17">
        <v>0.76135507261180146</v>
      </c>
      <c r="AM360" s="17">
        <v>0.33333333333333298</v>
      </c>
      <c r="AN360" s="17">
        <v>0.33792167789740996</v>
      </c>
      <c r="AO360" s="17">
        <v>0.40820685864106776</v>
      </c>
      <c r="AP360" s="17">
        <v>0.33333333333333298</v>
      </c>
      <c r="AQ360" s="17">
        <v>7.3510137213107987</v>
      </c>
      <c r="AR360" s="17">
        <v>2.2444243630026963</v>
      </c>
      <c r="AS360" s="17">
        <v>4.6784538285474753</v>
      </c>
      <c r="AT360" s="17">
        <v>6.7715397370256243</v>
      </c>
      <c r="AU360" s="17">
        <v>-1</v>
      </c>
      <c r="AV360" s="17">
        <v>-1</v>
      </c>
      <c r="AW360" s="17">
        <v>-1</v>
      </c>
      <c r="AX360" s="17">
        <v>-1</v>
      </c>
      <c r="AY360" s="17">
        <v>1.6564056286998627E-2</v>
      </c>
      <c r="AZ360" s="17">
        <v>0.26876516415294727</v>
      </c>
      <c r="BA360" s="17">
        <v>0.30567948996947436</v>
      </c>
      <c r="BB360" s="17">
        <v>0.14691805330802901</v>
      </c>
      <c r="BC360" s="17">
        <v>0.16773699698023312</v>
      </c>
      <c r="BD360" s="17">
        <v>5.0941248532073482</v>
      </c>
      <c r="BE360" s="17">
        <v>5.6498998006049481</v>
      </c>
      <c r="BF360" s="17">
        <v>-1</v>
      </c>
      <c r="BG360" s="22">
        <v>160.87915172181079</v>
      </c>
    </row>
    <row r="361" spans="1:100" x14ac:dyDescent="0.25">
      <c r="A361">
        <v>996</v>
      </c>
      <c r="B361" t="s">
        <v>409</v>
      </c>
      <c r="C361" s="48">
        <v>2</v>
      </c>
      <c r="D361" s="22">
        <v>1483.014873046875</v>
      </c>
      <c r="E361" s="17">
        <v>89.573658998742758</v>
      </c>
      <c r="F361" s="17">
        <v>6.3108953940788393</v>
      </c>
      <c r="G361" s="17">
        <v>0.49982829142717905</v>
      </c>
      <c r="H361" s="17">
        <v>7.0965226033484621</v>
      </c>
      <c r="I361" s="17">
        <v>63.411035475375684</v>
      </c>
      <c r="J361" s="17">
        <v>14.010130109114698</v>
      </c>
      <c r="K361" s="17">
        <v>-0.99999999999999989</v>
      </c>
      <c r="L361" s="17">
        <v>-0.99999999999999989</v>
      </c>
      <c r="M361" s="17">
        <v>-0.99999999999999989</v>
      </c>
      <c r="N361" s="17">
        <v>0.28234144823834867</v>
      </c>
      <c r="O361" s="17">
        <v>-0.99999999999999989</v>
      </c>
      <c r="P361" s="17">
        <v>-0.99999999999999989</v>
      </c>
      <c r="Q361" s="17">
        <v>4.1509405636759089</v>
      </c>
      <c r="R361" s="17">
        <v>-0.99999999999999989</v>
      </c>
      <c r="S361" s="17">
        <v>1.3566978555837728</v>
      </c>
      <c r="T361" s="17">
        <v>0.16864991212414543</v>
      </c>
      <c r="U361" s="17">
        <v>0.17951820718131567</v>
      </c>
      <c r="V361" s="17">
        <v>6.7539914296674192E-2</v>
      </c>
      <c r="W361" s="17">
        <v>3.0050085847084356</v>
      </c>
      <c r="X361" s="17">
        <v>0.93326562554031234</v>
      </c>
      <c r="Y361" s="17">
        <v>0.12424518238543698</v>
      </c>
      <c r="Z361" s="17">
        <v>35.130535454435133</v>
      </c>
      <c r="AA361" s="17">
        <v>0.66951946293954234</v>
      </c>
      <c r="AB361" s="17">
        <v>1.2520375769628751</v>
      </c>
      <c r="AC361" s="17">
        <v>19.587351506164985</v>
      </c>
      <c r="AD361" s="17">
        <v>0.81951946403112363</v>
      </c>
      <c r="AE361" s="17">
        <v>0.63618702265991767</v>
      </c>
      <c r="AF361" s="17">
        <v>55.995904640858072</v>
      </c>
      <c r="AG361" s="17">
        <v>4.7836078219414615</v>
      </c>
      <c r="AH361" s="17">
        <v>0.24601569334840628</v>
      </c>
      <c r="AI361" s="17">
        <v>0.33279822352552663</v>
      </c>
      <c r="AJ361" s="17">
        <v>0.33333333333333298</v>
      </c>
      <c r="AK361" s="17">
        <v>0.7079816789217368</v>
      </c>
      <c r="AL361" s="17">
        <v>0.78409120443388036</v>
      </c>
      <c r="AM361" s="17">
        <v>0.33333333333333298</v>
      </c>
      <c r="AN361" s="17">
        <v>0.36138892603537431</v>
      </c>
      <c r="AO361" s="17">
        <v>0.43385025542127642</v>
      </c>
      <c r="AP361" s="17">
        <v>0.33333333333333298</v>
      </c>
      <c r="AQ361" s="17">
        <v>7.6435770979522299</v>
      </c>
      <c r="AR361" s="17">
        <v>2.2444243630026963</v>
      </c>
      <c r="AS361" s="17">
        <v>5.0508695986828078</v>
      </c>
      <c r="AT361" s="17">
        <v>7.0320966340296351</v>
      </c>
      <c r="AU361" s="17">
        <v>-0.99999999999999989</v>
      </c>
      <c r="AV361" s="17">
        <v>-0.99999999999999989</v>
      </c>
      <c r="AW361" s="17">
        <v>-0.99999999999999989</v>
      </c>
      <c r="AX361" s="17">
        <v>-0.99999999999999989</v>
      </c>
      <c r="AY361" s="17">
        <v>2.0485972823474308E-2</v>
      </c>
      <c r="AZ361" s="17">
        <v>0.24171744320381736</v>
      </c>
      <c r="BA361" s="17">
        <v>0.33168146855489539</v>
      </c>
      <c r="BB361" s="17">
        <v>0.13185504193450559</v>
      </c>
      <c r="BC361" s="17">
        <v>0.1821549520583276</v>
      </c>
      <c r="BD361" s="17">
        <v>4.692477738543622</v>
      </c>
      <c r="BE361" s="17">
        <v>6.0379188342767289</v>
      </c>
      <c r="BF361" s="17">
        <v>-0.99999999999999989</v>
      </c>
      <c r="BG361" s="22">
        <v>174.3172397265694</v>
      </c>
    </row>
    <row r="362" spans="1:100" x14ac:dyDescent="0.25">
      <c r="A362">
        <v>997</v>
      </c>
      <c r="B362" t="s">
        <v>400</v>
      </c>
      <c r="C362" s="48">
        <v>2</v>
      </c>
      <c r="D362" s="22">
        <v>1614.5042773437499</v>
      </c>
      <c r="E362" s="17">
        <v>141.37376494734281</v>
      </c>
      <c r="F362" s="17">
        <v>89.877085877454363</v>
      </c>
      <c r="G362" s="17">
        <v>1.0806619738789345</v>
      </c>
      <c r="H362" s="17">
        <v>12.394739103221653</v>
      </c>
      <c r="I362" s="17">
        <v>104.08807386915672</v>
      </c>
      <c r="J362" s="17">
        <v>24.056677992080786</v>
      </c>
      <c r="K362" s="17">
        <v>-0.99999999999999867</v>
      </c>
      <c r="L362" s="17">
        <v>-0.99999999999999867</v>
      </c>
      <c r="M362" s="17">
        <v>-0.99999999999999867</v>
      </c>
      <c r="N362" s="17">
        <v>0.42708501044630454</v>
      </c>
      <c r="O362" s="17">
        <v>-0.99999999999999867</v>
      </c>
      <c r="P362" s="17">
        <v>-0.99999999999999867</v>
      </c>
      <c r="Q362" s="17">
        <v>5.7058282271739902</v>
      </c>
      <c r="R362" s="17">
        <v>-0.99999999999999867</v>
      </c>
      <c r="S362" s="17">
        <v>3.3845882049594334</v>
      </c>
      <c r="T362" s="17">
        <v>0.39626765105849049</v>
      </c>
      <c r="U362" s="17">
        <v>0.86158452169788546</v>
      </c>
      <c r="V362" s="17">
        <v>0.96126731962785839</v>
      </c>
      <c r="W362" s="17">
        <v>7.5337813024303513</v>
      </c>
      <c r="X362" s="17">
        <v>6.5131286142495561</v>
      </c>
      <c r="Y362" s="17">
        <v>0.32903082434299979</v>
      </c>
      <c r="Z362" s="17">
        <v>53.932978461206588</v>
      </c>
      <c r="AA362" s="17">
        <v>2.0542976993968747</v>
      </c>
      <c r="AB362" s="17">
        <v>3.2480730058703866</v>
      </c>
      <c r="AC362" s="17">
        <v>42.503904881018684</v>
      </c>
      <c r="AD362" s="17">
        <v>2.5686688283417878</v>
      </c>
      <c r="AE362" s="17">
        <v>2.1010074967631764</v>
      </c>
      <c r="AF362" s="17">
        <v>93.110618848204211</v>
      </c>
      <c r="AG362" s="17">
        <v>68.195975027051574</v>
      </c>
      <c r="AH362" s="17">
        <v>0.68473365463247271</v>
      </c>
      <c r="AI362" s="17">
        <v>0.8518564920775118</v>
      </c>
      <c r="AJ362" s="17">
        <v>0.33333333333333298</v>
      </c>
      <c r="AK362" s="17">
        <v>1.2936043537375923</v>
      </c>
      <c r="AL362" s="17">
        <v>1.2955791701995993</v>
      </c>
      <c r="AM362" s="17">
        <v>0.33333333333333298</v>
      </c>
      <c r="AN362" s="17">
        <v>0.88932459715734336</v>
      </c>
      <c r="AO362" s="17">
        <v>1.0107420924792854</v>
      </c>
      <c r="AP362" s="17">
        <v>0.33333333333333298</v>
      </c>
      <c r="AQ362" s="17">
        <v>14.225287986457856</v>
      </c>
      <c r="AR362" s="17">
        <v>2.2444243630026963</v>
      </c>
      <c r="AS362" s="17">
        <v>13.428995929768529</v>
      </c>
      <c r="AT362" s="17">
        <v>12.893767311246165</v>
      </c>
      <c r="AU362" s="17">
        <v>-0.99999999999999867</v>
      </c>
      <c r="AV362" s="17">
        <v>-0.99999999999999867</v>
      </c>
      <c r="AW362" s="17">
        <v>-0.99999999999999867</v>
      </c>
      <c r="AX362" s="17">
        <v>-0.99999999999999867</v>
      </c>
      <c r="AY362" s="17">
        <v>0.10871615757270504</v>
      </c>
      <c r="AZ362" s="17">
        <v>-0.36676705517662672</v>
      </c>
      <c r="BA362" s="17">
        <v>0.91664021336766</v>
      </c>
      <c r="BB362" s="17">
        <v>-0.20701302524777448</v>
      </c>
      <c r="BC362" s="17">
        <v>0.50651138045634814</v>
      </c>
      <c r="BD362" s="17">
        <v>-4.3432574182837627</v>
      </c>
      <c r="BE362" s="17">
        <v>14.767067124067601</v>
      </c>
      <c r="BF362" s="17">
        <v>-0.99999999999999867</v>
      </c>
      <c r="BG362" s="22">
        <v>1550.2600656986524</v>
      </c>
    </row>
    <row r="363" spans="1:100" x14ac:dyDescent="0.25">
      <c r="A363">
        <v>999</v>
      </c>
      <c r="B363" t="s">
        <v>410</v>
      </c>
      <c r="C363" s="48">
        <v>2</v>
      </c>
      <c r="D363" s="22">
        <v>1571.458486328125</v>
      </c>
      <c r="E363" s="17">
        <v>140.84147614311627</v>
      </c>
      <c r="F363" s="17">
        <v>89.018374359560866</v>
      </c>
      <c r="G363" s="17">
        <v>1.0746934288224141</v>
      </c>
      <c r="H363" s="17">
        <v>12.340295559649572</v>
      </c>
      <c r="I363" s="17">
        <v>103.67008375640312</v>
      </c>
      <c r="J363" s="17">
        <v>23.953441427959945</v>
      </c>
      <c r="K363" s="17">
        <v>-0.99999999999999867</v>
      </c>
      <c r="L363" s="17">
        <v>-0.99999999999999867</v>
      </c>
      <c r="M363" s="17">
        <v>-0.99999999999999867</v>
      </c>
      <c r="N363" s="17">
        <v>0.42559765098561897</v>
      </c>
      <c r="O363" s="17">
        <v>-0.99999999999999867</v>
      </c>
      <c r="P363" s="17">
        <v>-0.99999999999999867</v>
      </c>
      <c r="Q363" s="17">
        <v>5.6898504742340386</v>
      </c>
      <c r="R363" s="17">
        <v>-0.99999999999999867</v>
      </c>
      <c r="S363" s="17">
        <v>3.3637499593727771</v>
      </c>
      <c r="T363" s="17">
        <v>0.39392869109191553</v>
      </c>
      <c r="U363" s="17">
        <v>0.85457572786805236</v>
      </c>
      <c r="V363" s="17">
        <v>0.9520835335491139</v>
      </c>
      <c r="W363" s="17">
        <v>7.4872444282215982</v>
      </c>
      <c r="X363" s="17">
        <v>6.4557909207522632</v>
      </c>
      <c r="Y363" s="17">
        <v>0.32692648300075389</v>
      </c>
      <c r="Z363" s="17">
        <v>53.739767854368381</v>
      </c>
      <c r="AA363" s="17">
        <v>2.0400679610960646</v>
      </c>
      <c r="AB363" s="17">
        <v>3.2275620958598688</v>
      </c>
      <c r="AC363" s="17">
        <v>42.268418397554747</v>
      </c>
      <c r="AD363" s="17">
        <v>2.5506948762331483</v>
      </c>
      <c r="AE363" s="17">
        <v>2.0859552584658125</v>
      </c>
      <c r="AF363" s="17">
        <v>92.729234554043842</v>
      </c>
      <c r="AG363" s="17">
        <v>67.544360662666364</v>
      </c>
      <c r="AH363" s="17">
        <v>0.68022546580296861</v>
      </c>
      <c r="AI363" s="17">
        <v>0.84652274034029329</v>
      </c>
      <c r="AJ363" s="17">
        <v>0.33333333333333298</v>
      </c>
      <c r="AK363" s="17">
        <v>1.2875865978354131</v>
      </c>
      <c r="AL363" s="17">
        <v>1.2903232095661625</v>
      </c>
      <c r="AM363" s="17">
        <v>0.33333333333333298</v>
      </c>
      <c r="AN363" s="17">
        <v>0.88389962278820011</v>
      </c>
      <c r="AO363" s="17">
        <v>1.0048140531347254</v>
      </c>
      <c r="AP363" s="17">
        <v>0.33333333333333298</v>
      </c>
      <c r="AQ363" s="17">
        <v>14.157655479642447</v>
      </c>
      <c r="AR363" s="17">
        <v>2.2444243630026963</v>
      </c>
      <c r="AS363" s="17">
        <v>13.342903772913527</v>
      </c>
      <c r="AT363" s="17">
        <v>12.833533811364109</v>
      </c>
      <c r="AU363" s="17">
        <v>-0.99999999999999867</v>
      </c>
      <c r="AV363" s="17">
        <v>-0.99999999999999867</v>
      </c>
      <c r="AW363" s="17">
        <v>-0.99999999999999867</v>
      </c>
      <c r="AX363" s="17">
        <v>-0.99999999999999867</v>
      </c>
      <c r="AY363" s="17">
        <v>0.10780951966768883</v>
      </c>
      <c r="AZ363" s="17">
        <v>-0.36051437518491564</v>
      </c>
      <c r="BA363" s="17">
        <v>0.91062927989375508</v>
      </c>
      <c r="BB363" s="17">
        <v>-0.20353087641877388</v>
      </c>
      <c r="BC363" s="17">
        <v>0.50317835068249972</v>
      </c>
      <c r="BD363" s="17">
        <v>-4.250407788464317</v>
      </c>
      <c r="BE363" s="17">
        <v>14.677367927125811</v>
      </c>
      <c r="BF363" s="17">
        <v>-0.99999999999999867</v>
      </c>
      <c r="BG363" s="22">
        <v>278.2194396071406</v>
      </c>
    </row>
    <row r="364" spans="1:100" x14ac:dyDescent="0.25">
      <c r="A364">
        <v>1002</v>
      </c>
      <c r="B364" t="s">
        <v>411</v>
      </c>
      <c r="C364" s="48">
        <v>3</v>
      </c>
      <c r="D364" s="22">
        <v>1493.9554539194512</v>
      </c>
      <c r="E364" s="17">
        <v>51.903953200738584</v>
      </c>
      <c r="F364" s="17">
        <v>-51.831944242371669</v>
      </c>
      <c r="G364" s="17">
        <v>0.30677440403100342</v>
      </c>
      <c r="H364" s="17">
        <v>3.2773966113824122</v>
      </c>
      <c r="I364" s="17">
        <v>38.835776154578951</v>
      </c>
      <c r="J364" s="17">
        <v>9.0799319238787621</v>
      </c>
      <c r="K364" s="17">
        <v>-0.99999999999999756</v>
      </c>
      <c r="L364" s="17">
        <v>-0.99999999999999756</v>
      </c>
      <c r="M364" s="17">
        <v>-0.99999999999999756</v>
      </c>
      <c r="N364" s="17">
        <v>0.34266462040808915</v>
      </c>
      <c r="O364" s="17">
        <v>-0.99999999999999756</v>
      </c>
      <c r="P364" s="17">
        <v>-0.99999999999999756</v>
      </c>
      <c r="Q364" s="17">
        <v>3.5427094538983281</v>
      </c>
      <c r="R364" s="17">
        <v>-0.99999999999999756</v>
      </c>
      <c r="S364" s="17">
        <v>-0.15913706500579394</v>
      </c>
      <c r="T364" s="17">
        <v>-1.3535155691631256E-2</v>
      </c>
      <c r="U364" s="17">
        <v>2.6480643747836138E-2</v>
      </c>
      <c r="V364" s="17">
        <v>3.2975160411902328E-2</v>
      </c>
      <c r="W364" s="17">
        <v>-0.2653128425159158</v>
      </c>
      <c r="X364" s="17">
        <v>-1.1361597665525489</v>
      </c>
      <c r="Y364" s="17">
        <v>1.9092197202237839E-2</v>
      </c>
      <c r="Z364" s="17">
        <v>20.688928665937308</v>
      </c>
      <c r="AA364" s="17">
        <v>2.0133980383493237</v>
      </c>
      <c r="AB364" s="17">
        <v>2.0587290461982772</v>
      </c>
      <c r="AC364" s="17">
        <v>7.0264777054837406</v>
      </c>
      <c r="AD364" s="17">
        <v>1.1968274201265356</v>
      </c>
      <c r="AE364" s="17">
        <v>0.23673724746706615</v>
      </c>
      <c r="AF364" s="17">
        <v>30.010872665086421</v>
      </c>
      <c r="AG364" s="17">
        <v>-41.865322978985837</v>
      </c>
      <c r="AH364" s="17">
        <v>0.60273303118774824</v>
      </c>
      <c r="AI364" s="17">
        <v>0.66003344023607702</v>
      </c>
      <c r="AJ364" s="17">
        <v>0.33333333333333298</v>
      </c>
      <c r="AK364" s="17">
        <v>0.67075090019531902</v>
      </c>
      <c r="AL364" s="17">
        <v>0.53380820499634096</v>
      </c>
      <c r="AM364" s="17">
        <v>0.33333333333333298</v>
      </c>
      <c r="AN364" s="17">
        <v>0.4832710036974272</v>
      </c>
      <c r="AO364" s="17">
        <v>0.57113905266608578</v>
      </c>
      <c r="AP364" s="17">
        <v>0.33333333333333298</v>
      </c>
      <c r="AQ364" s="17">
        <v>8.8249034894925167</v>
      </c>
      <c r="AR364" s="17">
        <v>2.4489763824249713</v>
      </c>
      <c r="AS364" s="17">
        <v>-7.6553460499397763E-2</v>
      </c>
      <c r="AT364" s="17">
        <v>6.7075090019531931</v>
      </c>
      <c r="AU364" s="17">
        <v>-0.99999999999999756</v>
      </c>
      <c r="AV364" s="17">
        <v>-0.99999999999999756</v>
      </c>
      <c r="AW364" s="17">
        <v>-0.99999999999999756</v>
      </c>
      <c r="AX364" s="17">
        <v>-0.99999999999999756</v>
      </c>
      <c r="AY364" s="17">
        <v>4.8216677878157475E-3</v>
      </c>
      <c r="AZ364" s="17">
        <v>0.15589184956639471</v>
      </c>
      <c r="BA364" s="17">
        <v>-0.17858260349852692</v>
      </c>
      <c r="BB364" s="17">
        <v>0.4139091698453895</v>
      </c>
      <c r="BC364" s="17">
        <v>6.4150461135644446E-2</v>
      </c>
      <c r="BD364" s="17">
        <v>11.127188493966711</v>
      </c>
      <c r="BE364" s="17">
        <v>0.71084851089847612</v>
      </c>
      <c r="BF364" s="17">
        <v>-0.99999999999999756</v>
      </c>
      <c r="CU364" t="e">
        <v>#N/A</v>
      </c>
      <c r="CV364" t="e">
        <v>#N/A</v>
      </c>
    </row>
    <row r="365" spans="1:100" x14ac:dyDescent="0.25">
      <c r="A365">
        <v>1011</v>
      </c>
      <c r="B365" t="s">
        <v>412</v>
      </c>
      <c r="C365" s="48">
        <v>2</v>
      </c>
      <c r="D365" s="22">
        <v>1636.3898144531249</v>
      </c>
      <c r="E365" s="17">
        <v>139.06692600309438</v>
      </c>
      <c r="F365" s="17">
        <v>86.155592666208435</v>
      </c>
      <c r="G365" s="17">
        <v>1.0547954291243644</v>
      </c>
      <c r="H365" s="17">
        <v>12.158791088576763</v>
      </c>
      <c r="I365" s="17">
        <v>102.27658382323725</v>
      </c>
      <c r="J365" s="17">
        <v>23.609270260237928</v>
      </c>
      <c r="K365" s="17">
        <v>-0.99999999999999867</v>
      </c>
      <c r="L365" s="17">
        <v>-0.99999999999999867</v>
      </c>
      <c r="M365" s="17">
        <v>-0.99999999999999867</v>
      </c>
      <c r="N365" s="17">
        <v>0.42063907601980199</v>
      </c>
      <c r="O365" s="17">
        <v>-0.99999999999999867</v>
      </c>
      <c r="P365" s="17">
        <v>-0.99999999999999867</v>
      </c>
      <c r="Q365" s="17">
        <v>5.6365836696503431</v>
      </c>
      <c r="R365" s="17">
        <v>-0.99999999999999867</v>
      </c>
      <c r="S365" s="17">
        <v>3.2942791921314045</v>
      </c>
      <c r="T365" s="17">
        <v>0.38613104120104069</v>
      </c>
      <c r="U365" s="17">
        <v>0.83120973562219502</v>
      </c>
      <c r="V365" s="17">
        <v>0.9214665287529159</v>
      </c>
      <c r="W365" s="17">
        <v>7.332099296504393</v>
      </c>
      <c r="X365" s="17">
        <v>6.264637901533689</v>
      </c>
      <c r="Y365" s="17">
        <v>0.31991100720286919</v>
      </c>
      <c r="Z365" s="17">
        <v>53.0956402554108</v>
      </c>
      <c r="AA365" s="17">
        <v>1.9926287065153307</v>
      </c>
      <c r="AB365" s="17">
        <v>3.1591826034825528</v>
      </c>
      <c r="AC365" s="17">
        <v>41.483351026447089</v>
      </c>
      <c r="AD365" s="17">
        <v>2.4907731213927882</v>
      </c>
      <c r="AE365" s="17">
        <v>2.0357739445510079</v>
      </c>
      <c r="AF365" s="17">
        <v>91.457771492580775</v>
      </c>
      <c r="AG365" s="17">
        <v>65.372001686902749</v>
      </c>
      <c r="AH365" s="17">
        <v>0.6651960173999234</v>
      </c>
      <c r="AI365" s="17">
        <v>0.82874102143700723</v>
      </c>
      <c r="AJ365" s="17">
        <v>0.33333333333333298</v>
      </c>
      <c r="AK365" s="17">
        <v>1.2675245384908693</v>
      </c>
      <c r="AL365" s="17">
        <v>1.272800831481266</v>
      </c>
      <c r="AM365" s="17">
        <v>0.33333333333333298</v>
      </c>
      <c r="AN365" s="17">
        <v>0.86581378489355076</v>
      </c>
      <c r="AO365" s="17">
        <v>0.98505109181482808</v>
      </c>
      <c r="AP365" s="17">
        <v>0.33333333333333298</v>
      </c>
      <c r="AQ365" s="17">
        <v>13.932181501068531</v>
      </c>
      <c r="AR365" s="17">
        <v>2.2444243630026963</v>
      </c>
      <c r="AS365" s="17">
        <v>13.055888814513599</v>
      </c>
      <c r="AT365" s="17">
        <v>12.632726721677106</v>
      </c>
      <c r="AU365" s="17">
        <v>-0.99999999999999867</v>
      </c>
      <c r="AV365" s="17">
        <v>-0.99999999999999867</v>
      </c>
      <c r="AW365" s="17">
        <v>-0.99999999999999867</v>
      </c>
      <c r="AX365" s="17">
        <v>-0.99999999999999867</v>
      </c>
      <c r="AY365" s="17">
        <v>0.10478696046952303</v>
      </c>
      <c r="AZ365" s="17">
        <v>-0.33966912338420302</v>
      </c>
      <c r="BA365" s="17">
        <v>0.89058996523396394</v>
      </c>
      <c r="BB365" s="17">
        <v>-0.1919220512039384</v>
      </c>
      <c r="BC365" s="17">
        <v>0.49206666017742928</v>
      </c>
      <c r="BD365" s="17">
        <v>-3.9408646940224017</v>
      </c>
      <c r="BE365" s="17">
        <v>14.3783277796927</v>
      </c>
      <c r="BF365" s="17">
        <v>-0.99999999999999867</v>
      </c>
      <c r="BG365" s="22">
        <v>5495.5047907989801</v>
      </c>
    </row>
    <row r="366" spans="1:100" x14ac:dyDescent="0.25">
      <c r="A366">
        <v>1014</v>
      </c>
      <c r="B366" t="s">
        <v>413</v>
      </c>
      <c r="C366" s="48">
        <v>3</v>
      </c>
      <c r="D366" s="22">
        <v>1580.5143644588857</v>
      </c>
      <c r="E366" s="17">
        <v>168.22411209337625</v>
      </c>
      <c r="F366" s="17">
        <v>48.303653632668578</v>
      </c>
      <c r="G366" s="17">
        <v>0.69570036438606231</v>
      </c>
      <c r="H366" s="17">
        <v>10.28821172411509</v>
      </c>
      <c r="I366" s="17">
        <v>122.8980683125458</v>
      </c>
      <c r="J366" s="17">
        <v>32.200918062737479</v>
      </c>
      <c r="K366" s="17">
        <v>-0.99999999999999989</v>
      </c>
      <c r="L366" s="17">
        <v>-0.99999999999999989</v>
      </c>
      <c r="M366" s="17">
        <v>-0.99999999999999989</v>
      </c>
      <c r="N366" s="17">
        <v>0.29299118246990002</v>
      </c>
      <c r="O366" s="17">
        <v>-0.99999999999999989</v>
      </c>
      <c r="P366" s="17">
        <v>-0.99999999999999989</v>
      </c>
      <c r="Q366" s="17">
        <v>4.8037844190014996</v>
      </c>
      <c r="R366" s="17">
        <v>-0.99999999999999989</v>
      </c>
      <c r="S366" s="17">
        <v>1.445142077258553</v>
      </c>
      <c r="T366" s="17">
        <v>0.16556139547782889</v>
      </c>
      <c r="U366" s="17">
        <v>1.2970715752982411</v>
      </c>
      <c r="V366" s="17">
        <v>0.22510329047988453</v>
      </c>
      <c r="W366" s="17">
        <v>5.484427305113587</v>
      </c>
      <c r="X366" s="17">
        <v>5.5936708266100839</v>
      </c>
      <c r="Y366" s="17">
        <v>0.17415935506814639</v>
      </c>
      <c r="Z366" s="17">
        <v>62.863408977907646</v>
      </c>
      <c r="AA366" s="17">
        <v>0.51928093048702795</v>
      </c>
      <c r="AB366" s="17">
        <v>0.77067244399987644</v>
      </c>
      <c r="AC366" s="17">
        <v>42.299745672079275</v>
      </c>
      <c r="AD366" s="17">
        <v>1.5179812111070037</v>
      </c>
      <c r="AE366" s="17">
        <v>3.0365694594470818</v>
      </c>
      <c r="AF366" s="17">
        <v>108.9703965534339</v>
      </c>
      <c r="AG366" s="17">
        <v>57.206290509648404</v>
      </c>
      <c r="AH366" s="17">
        <v>0.40333938868365116</v>
      </c>
      <c r="AI366" s="17">
        <v>0.46479718771778167</v>
      </c>
      <c r="AJ366" s="17">
        <v>0.33333333333333298</v>
      </c>
      <c r="AK366" s="17">
        <v>1.9768678244506226</v>
      </c>
      <c r="AL366" s="17">
        <v>1.602952906865643</v>
      </c>
      <c r="AM366" s="17">
        <v>0.33333333333333298</v>
      </c>
      <c r="AN366" s="17">
        <v>0.71217999560881007</v>
      </c>
      <c r="AO366" s="17">
        <v>0.71778425723896067</v>
      </c>
      <c r="AP366" s="17">
        <v>0.33333333333333298</v>
      </c>
      <c r="AQ366" s="17">
        <v>13.927671759111925</v>
      </c>
      <c r="AR366" s="17">
        <v>0.3466597631030699</v>
      </c>
      <c r="AS366" s="17">
        <v>17.619656668309375</v>
      </c>
      <c r="AT366" s="17">
        <v>14.234601631325006</v>
      </c>
      <c r="AU366" s="17">
        <v>-0.99999999999999989</v>
      </c>
      <c r="AV366" s="17">
        <v>-0.99999999999999989</v>
      </c>
      <c r="AW366" s="17">
        <v>-0.99999999999999989</v>
      </c>
      <c r="AX366" s="17">
        <v>-0.99999999999999989</v>
      </c>
      <c r="AY366" s="17">
        <v>0.15006324927448167</v>
      </c>
      <c r="AZ366" s="17">
        <v>0.88902854145652355</v>
      </c>
      <c r="BA366" s="17">
        <v>-0.23703585333113597</v>
      </c>
      <c r="BB366" s="17">
        <v>1.3348710123524885</v>
      </c>
      <c r="BC366" s="17">
        <v>0.16032750953058167</v>
      </c>
      <c r="BD366" s="17">
        <v>37.816918016094874</v>
      </c>
      <c r="BE366" s="17">
        <v>2.8230084716088641</v>
      </c>
      <c r="BF366" s="17">
        <v>-0.99999999999999989</v>
      </c>
      <c r="CU366" t="e">
        <v>#N/A</v>
      </c>
      <c r="CV366" t="e">
        <v>#N/A</v>
      </c>
    </row>
    <row r="367" spans="1:100" x14ac:dyDescent="0.25">
      <c r="A367">
        <v>1018</v>
      </c>
      <c r="B367" t="s">
        <v>414</v>
      </c>
      <c r="C367" s="48">
        <v>2</v>
      </c>
      <c r="D367" s="22">
        <v>1615.5582617187501</v>
      </c>
      <c r="E367" s="17">
        <v>160.21547522534172</v>
      </c>
      <c r="F367" s="17">
        <v>120.27335479022835</v>
      </c>
      <c r="G367" s="17">
        <v>1.2919337418424703</v>
      </c>
      <c r="H367" s="17">
        <v>14.321906209400556</v>
      </c>
      <c r="I367" s="17">
        <v>118.8838924943766</v>
      </c>
      <c r="J367" s="17">
        <v>27.710997631749517</v>
      </c>
      <c r="K367" s="17">
        <v>-0.99999999999999811</v>
      </c>
      <c r="L367" s="17">
        <v>-0.99999999999999811</v>
      </c>
      <c r="M367" s="17">
        <v>-0.99999999999999811</v>
      </c>
      <c r="N367" s="17">
        <v>0.4797338653817359</v>
      </c>
      <c r="O367" s="17">
        <v>-0.99999999999999811</v>
      </c>
      <c r="P367" s="17">
        <v>-0.99999999999999811</v>
      </c>
      <c r="Q367" s="17">
        <v>6.2714012570735029</v>
      </c>
      <c r="R367" s="17">
        <v>-0.99999999999999811</v>
      </c>
      <c r="S367" s="17">
        <v>4.1222106815698085</v>
      </c>
      <c r="T367" s="17">
        <v>0.47906106262775827</v>
      </c>
      <c r="U367" s="17">
        <v>1.1096785294834237</v>
      </c>
      <c r="V367" s="17">
        <v>1.2863506863581726</v>
      </c>
      <c r="W367" s="17">
        <v>9.1810718223936263</v>
      </c>
      <c r="X367" s="17">
        <v>8.5427414866346183</v>
      </c>
      <c r="Y367" s="17">
        <v>0.40351931551881171</v>
      </c>
      <c r="Z367" s="17">
        <v>60.772157207360266</v>
      </c>
      <c r="AA367" s="17">
        <v>2.557995324195121</v>
      </c>
      <c r="AB367" s="17">
        <v>3.9741086107669252</v>
      </c>
      <c r="AC367" s="17">
        <v>50.839545346459872</v>
      </c>
      <c r="AD367" s="17">
        <v>3.2049023833076764</v>
      </c>
      <c r="AE367" s="17">
        <v>2.633819591968563</v>
      </c>
      <c r="AF367" s="17">
        <v>106.61068181794886</v>
      </c>
      <c r="AG367" s="17">
        <v>91.261515705797137</v>
      </c>
      <c r="AH367" s="17">
        <v>0.84431241550356184</v>
      </c>
      <c r="AI367" s="17">
        <v>1.0406581428532968</v>
      </c>
      <c r="AJ367" s="17">
        <v>0.33333333333333298</v>
      </c>
      <c r="AK367" s="17">
        <v>1.5066180642125477</v>
      </c>
      <c r="AL367" s="17">
        <v>1.4816272078465409</v>
      </c>
      <c r="AM367" s="17">
        <v>0.33333333333333298</v>
      </c>
      <c r="AN367" s="17">
        <v>1.0813553040167352</v>
      </c>
      <c r="AO367" s="17">
        <v>1.2205800581849005</v>
      </c>
      <c r="AP367" s="17">
        <v>0.33333333333333298</v>
      </c>
      <c r="AQ367" s="17">
        <v>16.619311848452011</v>
      </c>
      <c r="AR367" s="17">
        <v>2.2444243630026963</v>
      </c>
      <c r="AS367" s="17">
        <v>16.476445855053043</v>
      </c>
      <c r="AT367" s="17">
        <v>15.025884584418273</v>
      </c>
      <c r="AU367" s="17">
        <v>-0.99999999999999811</v>
      </c>
      <c r="AV367" s="17">
        <v>-0.99999999999999811</v>
      </c>
      <c r="AW367" s="17">
        <v>-0.99999999999999811</v>
      </c>
      <c r="AX367" s="17">
        <v>-0.99999999999999811</v>
      </c>
      <c r="AY367" s="17">
        <v>0.14080890233405532</v>
      </c>
      <c r="AZ367" s="17">
        <v>-0.58809649875950565</v>
      </c>
      <c r="BA367" s="17">
        <v>1.1294124267156498</v>
      </c>
      <c r="BB367" s="17">
        <v>-0.33027250179497541</v>
      </c>
      <c r="BC367" s="17">
        <v>0.62449241039374281</v>
      </c>
      <c r="BD367" s="17">
        <v>-7.6299052128385494</v>
      </c>
      <c r="BE367" s="17">
        <v>17.942197368263063</v>
      </c>
      <c r="BF367" s="17">
        <v>-0.99999999999999811</v>
      </c>
      <c r="BG367" s="22">
        <v>1415.8819194483526</v>
      </c>
    </row>
    <row r="368" spans="1:100" x14ac:dyDescent="0.25">
      <c r="A368">
        <v>1023</v>
      </c>
      <c r="B368" t="s">
        <v>415</v>
      </c>
      <c r="C368" s="48">
        <v>3</v>
      </c>
      <c r="D368" s="22">
        <v>1685.9820756434208</v>
      </c>
      <c r="E368" s="17">
        <v>166.34196707941484</v>
      </c>
      <c r="F368" s="17">
        <v>116.25337392600579</v>
      </c>
      <c r="G368" s="17">
        <v>1.8520026902370594</v>
      </c>
      <c r="H368" s="17">
        <v>13.414633239059219</v>
      </c>
      <c r="I368" s="17">
        <v>119.03749350303924</v>
      </c>
      <c r="J368" s="17">
        <v>34.038215043769505</v>
      </c>
      <c r="K368" s="17">
        <v>-0.99999999999999933</v>
      </c>
      <c r="L368" s="17">
        <v>-0.99999999999999933</v>
      </c>
      <c r="M368" s="17">
        <v>-0.99999999999999933</v>
      </c>
      <c r="N368" s="17">
        <v>0.38000990117858974</v>
      </c>
      <c r="O368" s="17">
        <v>-0.99999999999999933</v>
      </c>
      <c r="P368" s="17">
        <v>-0.99999999999999933</v>
      </c>
      <c r="Q368" s="17">
        <v>5.2086324240613262</v>
      </c>
      <c r="R368" s="17">
        <v>-0.99999999999999933</v>
      </c>
      <c r="S368" s="17">
        <v>4.2249665711277329</v>
      </c>
      <c r="T368" s="17">
        <v>0.52825847245157564</v>
      </c>
      <c r="U368" s="17">
        <v>-0.12196616362878579</v>
      </c>
      <c r="V368" s="17">
        <v>-0.11890859661037126</v>
      </c>
      <c r="W368" s="17">
        <v>8.2060008149978945</v>
      </c>
      <c r="X368" s="17">
        <v>1.9205756732684727</v>
      </c>
      <c r="Y368" s="17">
        <v>0.5285566187247116</v>
      </c>
      <c r="Z368" s="17">
        <v>39.968614244831457</v>
      </c>
      <c r="AA368" s="17">
        <v>0.7103073698323924</v>
      </c>
      <c r="AB368" s="17">
        <v>5.5278584856468749</v>
      </c>
      <c r="AC368" s="17">
        <v>58.319264407397441</v>
      </c>
      <c r="AD368" s="17">
        <v>1.1498929206914266</v>
      </c>
      <c r="AE368" s="17">
        <v>2.1849653843622554</v>
      </c>
      <c r="AF368" s="17">
        <v>106.00070252223797</v>
      </c>
      <c r="AG368" s="17">
        <v>92.431108213754371</v>
      </c>
      <c r="AH368" s="17">
        <v>0.22281701115879787</v>
      </c>
      <c r="AI368" s="17">
        <v>0.48867986842757405</v>
      </c>
      <c r="AJ368" s="17">
        <v>0.33333333333333298</v>
      </c>
      <c r="AK368" s="17">
        <v>1.2842685030419076</v>
      </c>
      <c r="AL368" s="17">
        <v>1.0750740313136866</v>
      </c>
      <c r="AM368" s="17">
        <v>0.33333333333333298</v>
      </c>
      <c r="AN368" s="17">
        <v>1.2258408259030456</v>
      </c>
      <c r="AO368" s="17">
        <v>1.0436042964189896</v>
      </c>
      <c r="AP368" s="17">
        <v>0.33333333333333298</v>
      </c>
      <c r="AQ368" s="17">
        <v>13.036790980801257</v>
      </c>
      <c r="AR368" s="17">
        <v>0.84510733401569504</v>
      </c>
      <c r="AS368" s="17">
        <v>22.84046495245148</v>
      </c>
      <c r="AT368" s="17">
        <v>10.352642757302322</v>
      </c>
      <c r="AU368" s="17">
        <v>-0.99999999999999933</v>
      </c>
      <c r="AV368" s="17">
        <v>-0.99999999999999933</v>
      </c>
      <c r="AW368" s="17">
        <v>-0.99999999999999933</v>
      </c>
      <c r="AX368" s="17">
        <v>-0.99999999999999933</v>
      </c>
      <c r="AY368" s="17">
        <v>0.23550034244453164</v>
      </c>
      <c r="AZ368" s="17">
        <v>1.954066486359117E-3</v>
      </c>
      <c r="BA368" s="17">
        <v>0.26786036860439705</v>
      </c>
      <c r="BB368" s="17">
        <v>0.18615121899459455</v>
      </c>
      <c r="BC368" s="17">
        <v>-5.9507061979001359E-2</v>
      </c>
      <c r="BD368" s="17">
        <v>4.6635508072966587</v>
      </c>
      <c r="BE368" s="17">
        <v>-0.14837470645304665</v>
      </c>
      <c r="BF368" s="17">
        <v>-0.99999999999999933</v>
      </c>
      <c r="CU368" t="e">
        <v>#N/A</v>
      </c>
      <c r="CV368" t="e">
        <v>#N/A</v>
      </c>
    </row>
    <row r="369" spans="1:100" x14ac:dyDescent="0.25">
      <c r="A369">
        <v>1024</v>
      </c>
      <c r="B369" t="s">
        <v>416</v>
      </c>
      <c r="C369" s="48">
        <v>2</v>
      </c>
      <c r="D369" s="22">
        <v>1656.2510058593753</v>
      </c>
      <c r="E369" s="17">
        <v>124.92050204013093</v>
      </c>
      <c r="F369" s="17">
        <v>63.333964449451081</v>
      </c>
      <c r="G369" s="17">
        <v>0.89617182453009847</v>
      </c>
      <c r="H369" s="17">
        <v>10.711867081719591</v>
      </c>
      <c r="I369" s="17">
        <v>91.167829890433367</v>
      </c>
      <c r="J369" s="17">
        <v>20.865593908346369</v>
      </c>
      <c r="K369" s="17">
        <v>-0.999999999999999</v>
      </c>
      <c r="L369" s="17">
        <v>-0.999999999999999</v>
      </c>
      <c r="M369" s="17">
        <v>-0.999999999999999</v>
      </c>
      <c r="N369" s="17">
        <v>0.38111012604168609</v>
      </c>
      <c r="O369" s="17">
        <v>-0.999999999999999</v>
      </c>
      <c r="P369" s="17">
        <v>-0.999999999999999</v>
      </c>
      <c r="Q369" s="17">
        <v>5.211949401055378</v>
      </c>
      <c r="R369" s="17">
        <v>-0.999999999999999</v>
      </c>
      <c r="S369" s="17">
        <v>2.7404695790557883</v>
      </c>
      <c r="T369" s="17">
        <v>0.32396944949210715</v>
      </c>
      <c r="U369" s="17">
        <v>0.64493986069989995</v>
      </c>
      <c r="V369" s="17">
        <v>0.67739276574402207</v>
      </c>
      <c r="W369" s="17">
        <v>6.095307638966716</v>
      </c>
      <c r="X369" s="17">
        <v>4.7407972442992321</v>
      </c>
      <c r="Y369" s="17">
        <v>0.2639847796477765</v>
      </c>
      <c r="Z369" s="17">
        <v>47.960760211397407</v>
      </c>
      <c r="AA369" s="17">
        <v>1.6144507150060354</v>
      </c>
      <c r="AB369" s="17">
        <v>2.6140724554369124</v>
      </c>
      <c r="AC369" s="17">
        <v>35.224922131876028</v>
      </c>
      <c r="AD369" s="17">
        <v>2.0130866759897672</v>
      </c>
      <c r="AE369" s="17">
        <v>1.6357367037612747</v>
      </c>
      <c r="AF369" s="17">
        <v>81.321875574485063</v>
      </c>
      <c r="AG369" s="17">
        <v>48.054310640696492</v>
      </c>
      <c r="AH369" s="17">
        <v>0.54538370877936337</v>
      </c>
      <c r="AI369" s="17">
        <v>0.68698806178661176</v>
      </c>
      <c r="AJ369" s="17">
        <v>0.33333333333333298</v>
      </c>
      <c r="AK369" s="17">
        <v>1.1075930771828513</v>
      </c>
      <c r="AL369" s="17">
        <v>1.13311529448921</v>
      </c>
      <c r="AM369" s="17">
        <v>0.33333333333333298</v>
      </c>
      <c r="AN369" s="17">
        <v>0.72163643830136981</v>
      </c>
      <c r="AO369" s="17">
        <v>0.8275039911217652</v>
      </c>
      <c r="AP369" s="17">
        <v>0.33333333333333298</v>
      </c>
      <c r="AQ369" s="17">
        <v>12.134739759871287</v>
      </c>
      <c r="AR369" s="17">
        <v>2.2444243630026963</v>
      </c>
      <c r="AS369" s="17">
        <v>10.767852430719115</v>
      </c>
      <c r="AT369" s="17">
        <v>11.031925391010772</v>
      </c>
      <c r="AU369" s="17">
        <v>-0.999999999999999</v>
      </c>
      <c r="AV369" s="17">
        <v>-0.999999999999999</v>
      </c>
      <c r="AW369" s="17">
        <v>-0.999999999999999</v>
      </c>
      <c r="AX369" s="17">
        <v>-0.999999999999999</v>
      </c>
      <c r="AY369" s="17">
        <v>8.0691612073291785E-2</v>
      </c>
      <c r="AZ369" s="17">
        <v>-0.17349417969736397</v>
      </c>
      <c r="BA369" s="17">
        <v>0.73083982083898036</v>
      </c>
      <c r="BB369" s="17">
        <v>-9.9378392111286129E-2</v>
      </c>
      <c r="BC369" s="17">
        <v>0.40348607781753931</v>
      </c>
      <c r="BD369" s="17">
        <v>-1.4732376881554634</v>
      </c>
      <c r="BE369" s="17">
        <v>11.994428552430669</v>
      </c>
      <c r="BF369" s="17">
        <v>-0.999999999999999</v>
      </c>
      <c r="BG369" s="22">
        <v>2430.8308452012648</v>
      </c>
    </row>
    <row r="370" spans="1:100" x14ac:dyDescent="0.25">
      <c r="A370">
        <v>1025</v>
      </c>
      <c r="B370" t="s">
        <v>417</v>
      </c>
      <c r="C370" s="48">
        <v>2</v>
      </c>
      <c r="D370" s="22">
        <v>1584.5094921875</v>
      </c>
      <c r="E370" s="17">
        <v>127.72011291019514</v>
      </c>
      <c r="F370" s="17">
        <v>67.850418826576501</v>
      </c>
      <c r="G370" s="17">
        <v>0.92756381227438811</v>
      </c>
      <c r="H370" s="17">
        <v>10.998216776056449</v>
      </c>
      <c r="I370" s="17">
        <v>93.366278653496693</v>
      </c>
      <c r="J370" s="17">
        <v>21.408573968805737</v>
      </c>
      <c r="K370" s="17">
        <v>-0.999999999999999</v>
      </c>
      <c r="L370" s="17">
        <v>-0.999999999999999</v>
      </c>
      <c r="M370" s="17">
        <v>-0.999999999999999</v>
      </c>
      <c r="N370" s="17">
        <v>0.38893299903988621</v>
      </c>
      <c r="O370" s="17">
        <v>-0.999999999999999</v>
      </c>
      <c r="P370" s="17">
        <v>-0.999999999999999</v>
      </c>
      <c r="Q370" s="17">
        <v>5.2959855304173029</v>
      </c>
      <c r="R370" s="17">
        <v>-0.999999999999999</v>
      </c>
      <c r="S370" s="17">
        <v>2.8500698156082742</v>
      </c>
      <c r="T370" s="17">
        <v>0.33627137599342261</v>
      </c>
      <c r="U370" s="17">
        <v>0.6818031109434417</v>
      </c>
      <c r="V370" s="17">
        <v>0.72569554260170321</v>
      </c>
      <c r="W370" s="17">
        <v>6.3400716427539923</v>
      </c>
      <c r="X370" s="17">
        <v>5.0423689262598854</v>
      </c>
      <c r="Y370" s="17">
        <v>0.27505271278726395</v>
      </c>
      <c r="Z370" s="17">
        <v>48.976965156571708</v>
      </c>
      <c r="AA370" s="17">
        <v>1.6892930368974461</v>
      </c>
      <c r="AB370" s="17">
        <v>2.7219510472171624</v>
      </c>
      <c r="AC370" s="17">
        <v>36.463480060624448</v>
      </c>
      <c r="AD370" s="17">
        <v>2.1076219570285581</v>
      </c>
      <c r="AE370" s="17">
        <v>1.7149050229547014</v>
      </c>
      <c r="AF370" s="17">
        <v>83.32779342796043</v>
      </c>
      <c r="AG370" s="17">
        <v>51.481522791576808</v>
      </c>
      <c r="AH370" s="17">
        <v>0.56909484895583384</v>
      </c>
      <c r="AI370" s="17">
        <v>0.71504130886446093</v>
      </c>
      <c r="AJ370" s="17">
        <v>0.33333333333333298</v>
      </c>
      <c r="AK370" s="17">
        <v>1.1392438928741822</v>
      </c>
      <c r="AL370" s="17">
        <v>1.1607593937172238</v>
      </c>
      <c r="AM370" s="17">
        <v>0.33333333333333298</v>
      </c>
      <c r="AN370" s="17">
        <v>0.75016947730778227</v>
      </c>
      <c r="AO370" s="17">
        <v>0.85868293618959002</v>
      </c>
      <c r="AP370" s="17">
        <v>0.33333333333333298</v>
      </c>
      <c r="AQ370" s="17">
        <v>12.490457745571245</v>
      </c>
      <c r="AR370" s="17">
        <v>2.2444243630026963</v>
      </c>
      <c r="AS370" s="17">
        <v>11.220660260312226</v>
      </c>
      <c r="AT370" s="17">
        <v>11.348727772862185</v>
      </c>
      <c r="AU370" s="17">
        <v>-0.999999999999999</v>
      </c>
      <c r="AV370" s="17">
        <v>-0.999999999999999</v>
      </c>
      <c r="AW370" s="17">
        <v>-0.999999999999999</v>
      </c>
      <c r="AX370" s="17">
        <v>-0.999999999999999</v>
      </c>
      <c r="AY370" s="17">
        <v>8.5460138696322671E-2</v>
      </c>
      <c r="AZ370" s="17">
        <v>-0.20638059536650999</v>
      </c>
      <c r="BA370" s="17">
        <v>0.76245475348297798</v>
      </c>
      <c r="BB370" s="17">
        <v>-0.11769300184089804</v>
      </c>
      <c r="BC370" s="17">
        <v>0.42101638525782448</v>
      </c>
      <c r="BD370" s="17">
        <v>-1.9615869280040537</v>
      </c>
      <c r="BE370" s="17">
        <v>12.466207866217216</v>
      </c>
      <c r="BF370" s="17">
        <v>-0.999999999999999</v>
      </c>
      <c r="BG370" s="22">
        <v>2334.4558659149561</v>
      </c>
    </row>
    <row r="371" spans="1:100" x14ac:dyDescent="0.25">
      <c r="A371">
        <v>1027</v>
      </c>
      <c r="B371" t="s">
        <v>418</v>
      </c>
      <c r="C371" s="48">
        <v>2</v>
      </c>
      <c r="D371" s="22">
        <v>1486.4817968750001</v>
      </c>
      <c r="E371" s="17">
        <v>61.973887252850275</v>
      </c>
      <c r="F371" s="17">
        <v>-38.21426031319956</v>
      </c>
      <c r="G371" s="17">
        <v>0.19035253332927715</v>
      </c>
      <c r="H371" s="17">
        <v>4.2735637815668746</v>
      </c>
      <c r="I371" s="17">
        <v>41.737779129505171</v>
      </c>
      <c r="J371" s="17">
        <v>8.6571984243960696</v>
      </c>
      <c r="K371" s="17">
        <v>-1.0000000000000007</v>
      </c>
      <c r="L371" s="17">
        <v>-1.0000000000000007</v>
      </c>
      <c r="M371" s="17">
        <v>-1.0000000000000007</v>
      </c>
      <c r="N371" s="17">
        <v>0.20522019133221422</v>
      </c>
      <c r="O371" s="17">
        <v>-1.0000000000000007</v>
      </c>
      <c r="P371" s="17">
        <v>-1.0000000000000007</v>
      </c>
      <c r="Q371" s="17">
        <v>3.3224761461391155</v>
      </c>
      <c r="R371" s="17">
        <v>-1.0000000000000007</v>
      </c>
      <c r="S371" s="17">
        <v>0.27621144067173942</v>
      </c>
      <c r="T371" s="17">
        <v>4.7372213461950946E-2</v>
      </c>
      <c r="U371" s="17">
        <v>-0.18389561700852058</v>
      </c>
      <c r="V371" s="17">
        <v>-0.4086496984169663</v>
      </c>
      <c r="W371" s="17">
        <v>0.59201944097622983</v>
      </c>
      <c r="X371" s="17">
        <v>-2.0397581172014831</v>
      </c>
      <c r="Y371" s="17">
        <v>1.5132722645042465E-2</v>
      </c>
      <c r="Z371" s="17">
        <v>25.112348700782967</v>
      </c>
      <c r="AA371" s="17">
        <v>-6.8308434223953829E-2</v>
      </c>
      <c r="AB371" s="17">
        <v>0.18852387895564648</v>
      </c>
      <c r="AC371" s="17">
        <v>7.3771131144495428</v>
      </c>
      <c r="AD371" s="17">
        <v>-0.1124501202077659</v>
      </c>
      <c r="AE371" s="17">
        <v>-0.1442884221987536</v>
      </c>
      <c r="AF371" s="17">
        <v>36.220701062061728</v>
      </c>
      <c r="AG371" s="17">
        <v>-29.003328105649167</v>
      </c>
      <c r="AH371" s="17">
        <v>1.2261044192311915E-2</v>
      </c>
      <c r="AI371" s="17">
        <v>5.6237211293849676E-2</v>
      </c>
      <c r="AJ371" s="17">
        <v>0.33333333333333298</v>
      </c>
      <c r="AK371" s="17">
        <v>0.39595428326013693</v>
      </c>
      <c r="AL371" s="17">
        <v>0.51156374821762074</v>
      </c>
      <c r="AM371" s="17">
        <v>0.33333333333333298</v>
      </c>
      <c r="AN371" s="17">
        <v>8.0097917983397687E-2</v>
      </c>
      <c r="AO371" s="17">
        <v>0.12647476393736484</v>
      </c>
      <c r="AP371" s="17">
        <v>0.33333333333333298</v>
      </c>
      <c r="AQ371" s="17">
        <v>4.1367557335237315</v>
      </c>
      <c r="AR371" s="17">
        <v>2.2444243630026963</v>
      </c>
      <c r="AS371" s="17">
        <v>0.58689466732522533</v>
      </c>
      <c r="AT371" s="17">
        <v>3.9089220810413039</v>
      </c>
      <c r="AU371" s="17">
        <v>-1.0000000000000007</v>
      </c>
      <c r="AV371" s="17">
        <v>-1.0000000000000007</v>
      </c>
      <c r="AW371" s="17">
        <v>-1.0000000000000007</v>
      </c>
      <c r="AX371" s="17">
        <v>-1.0000000000000007</v>
      </c>
      <c r="AY371" s="17">
        <v>-2.6524219831208916E-2</v>
      </c>
      <c r="AZ371" s="17">
        <v>0.56592591650073354</v>
      </c>
      <c r="BA371" s="17">
        <v>2.0007823454322227E-2</v>
      </c>
      <c r="BB371" s="17">
        <v>0.31240836581154774</v>
      </c>
      <c r="BC371" s="17">
        <v>9.3336185077498302E-3</v>
      </c>
      <c r="BD371" s="17">
        <v>9.50683522522964</v>
      </c>
      <c r="BE371" s="17">
        <v>1.3869148271934808</v>
      </c>
      <c r="BF371" s="17">
        <v>-1.0000000000000007</v>
      </c>
      <c r="BG371" s="22">
        <v>268.45299762982592</v>
      </c>
    </row>
    <row r="372" spans="1:100" x14ac:dyDescent="0.25">
      <c r="A372">
        <v>1038</v>
      </c>
      <c r="B372" t="s">
        <v>419</v>
      </c>
      <c r="C372" s="48">
        <v>3</v>
      </c>
      <c r="D372" s="22">
        <v>1568.4375898926994</v>
      </c>
      <c r="E372" s="17">
        <v>95.904676726875607</v>
      </c>
      <c r="F372" s="17">
        <v>23.648200474271807</v>
      </c>
      <c r="G372" s="17">
        <v>0.77002529523357677</v>
      </c>
      <c r="H372" s="17">
        <v>12.344506342275903</v>
      </c>
      <c r="I372" s="17">
        <v>72.735455596695644</v>
      </c>
      <c r="J372" s="17">
        <v>9.7362816824396816</v>
      </c>
      <c r="K372" s="17">
        <v>-0.99999999999999956</v>
      </c>
      <c r="L372" s="17">
        <v>-0.99999999999999956</v>
      </c>
      <c r="M372" s="17">
        <v>-0.99999999999999956</v>
      </c>
      <c r="N372" s="17">
        <v>0.33923265143492376</v>
      </c>
      <c r="O372" s="17">
        <v>-0.99999999999999956</v>
      </c>
      <c r="P372" s="17">
        <v>-0.99999999999999956</v>
      </c>
      <c r="Q372" s="17">
        <v>5.1028461471714186</v>
      </c>
      <c r="R372" s="17">
        <v>-0.99999999999999956</v>
      </c>
      <c r="S372" s="17">
        <v>2.3194391686781022</v>
      </c>
      <c r="T372" s="17">
        <v>0.23213353444114324</v>
      </c>
      <c r="U372" s="17">
        <v>1.3013909288741439</v>
      </c>
      <c r="V372" s="17">
        <v>1.8747412857318226</v>
      </c>
      <c r="W372" s="17">
        <v>7.2416601951044894</v>
      </c>
      <c r="X372" s="17">
        <v>3.9033140408703919</v>
      </c>
      <c r="Y372" s="17">
        <v>0.35059126421222297</v>
      </c>
      <c r="Z372" s="17">
        <v>18.303741333876854</v>
      </c>
      <c r="AA372" s="17">
        <v>0.13982246235504794</v>
      </c>
      <c r="AB372" s="17">
        <v>3.1832786965313256</v>
      </c>
      <c r="AC372" s="17">
        <v>40.92661553623639</v>
      </c>
      <c r="AD372" s="17">
        <v>1.8747523584220014</v>
      </c>
      <c r="AE372" s="17">
        <v>0.51372397821632498</v>
      </c>
      <c r="AF372" s="17">
        <v>62.927359544860906</v>
      </c>
      <c r="AG372" s="17">
        <v>19.777994834945069</v>
      </c>
      <c r="AH372" s="17">
        <v>0.24784487943754582</v>
      </c>
      <c r="AI372" s="17">
        <v>0.41624356059789058</v>
      </c>
      <c r="AJ372" s="17">
        <v>0.33333333333333298</v>
      </c>
      <c r="AK372" s="17">
        <v>0.70652117582675067</v>
      </c>
      <c r="AL372" s="17">
        <v>0.88079246961544044</v>
      </c>
      <c r="AM372" s="17">
        <v>0.33333333333333298</v>
      </c>
      <c r="AN372" s="17">
        <v>1.1197857830222224</v>
      </c>
      <c r="AO372" s="17">
        <v>0.66458318015361129</v>
      </c>
      <c r="AP372" s="17">
        <v>0.33333333333333298</v>
      </c>
      <c r="AQ372" s="17">
        <v>9.8080960518347098</v>
      </c>
      <c r="AR372" s="17">
        <v>2.6549252984748408</v>
      </c>
      <c r="AS372" s="17">
        <v>-0.8094654786631994</v>
      </c>
      <c r="AT372" s="17">
        <v>7.8908218626280462</v>
      </c>
      <c r="AU372" s="17">
        <v>-0.99999999999999956</v>
      </c>
      <c r="AV372" s="17">
        <v>-0.99999999999999956</v>
      </c>
      <c r="AW372" s="17">
        <v>-0.99999999999999956</v>
      </c>
      <c r="AX372" s="17">
        <v>-0.99999999999999956</v>
      </c>
      <c r="AY372" s="17">
        <v>4.7121574527293597E-2</v>
      </c>
      <c r="AZ372" s="17">
        <v>1.9471615303673584E-2</v>
      </c>
      <c r="BA372" s="17">
        <v>0.51866632429181603</v>
      </c>
      <c r="BB372" s="17">
        <v>0.17465125808076082</v>
      </c>
      <c r="BC372" s="17">
        <v>-6.1240886127321099E-2</v>
      </c>
      <c r="BD372" s="17">
        <v>4.463639528537386</v>
      </c>
      <c r="BE372" s="17">
        <v>1.0623094682760474</v>
      </c>
      <c r="BF372" s="17">
        <v>-0.99999999999999956</v>
      </c>
      <c r="CU372" t="e">
        <v>#N/A</v>
      </c>
      <c r="CV372" t="e">
        <v>#N/A</v>
      </c>
    </row>
    <row r="373" spans="1:100" x14ac:dyDescent="0.25">
      <c r="A373">
        <v>1051</v>
      </c>
      <c r="B373" t="s">
        <v>420</v>
      </c>
      <c r="C373" s="48">
        <v>3</v>
      </c>
      <c r="D373" s="22">
        <v>1565.9630913321685</v>
      </c>
      <c r="E373" s="17">
        <v>127.53740110298563</v>
      </c>
      <c r="F373" s="17">
        <v>87.114311090766563</v>
      </c>
      <c r="G373" s="17">
        <v>1.2098519590602399</v>
      </c>
      <c r="H373" s="17">
        <v>4.7286463032148847</v>
      </c>
      <c r="I373" s="17">
        <v>87.645201495998776</v>
      </c>
      <c r="J373" s="17">
        <v>32.474173468973333</v>
      </c>
      <c r="K373" s="17">
        <v>-0.999999999999998</v>
      </c>
      <c r="L373" s="17">
        <v>-0.999999999999998</v>
      </c>
      <c r="M373" s="17">
        <v>-0.999999999999998</v>
      </c>
      <c r="N373" s="17">
        <v>0.26155076627787516</v>
      </c>
      <c r="O373" s="17">
        <v>-0.999999999999998</v>
      </c>
      <c r="P373" s="17">
        <v>-0.999999999999998</v>
      </c>
      <c r="Q373" s="17">
        <v>4.1926522738463561</v>
      </c>
      <c r="R373" s="17">
        <v>-0.999999999999998</v>
      </c>
      <c r="S373" s="17">
        <v>0.47837306597055212</v>
      </c>
      <c r="T373" s="17">
        <v>0.12247490365128784</v>
      </c>
      <c r="U373" s="17">
        <v>-0.21037605128628833</v>
      </c>
      <c r="V373" s="17">
        <v>0.27807488715223028</v>
      </c>
      <c r="W373" s="17">
        <v>0.53599402936852569</v>
      </c>
      <c r="X373" s="17">
        <v>-1.2266095730613227</v>
      </c>
      <c r="Y373" s="17">
        <v>0.22931449275932886</v>
      </c>
      <c r="Z373" s="17">
        <v>37.994675354776895</v>
      </c>
      <c r="AA373" s="17">
        <v>2.0658205886334091</v>
      </c>
      <c r="AB373" s="17">
        <v>0.43931422359413003</v>
      </c>
      <c r="AC373" s="17">
        <v>39.31621757983266</v>
      </c>
      <c r="AD373" s="17">
        <v>-1.201323276992033</v>
      </c>
      <c r="AE373" s="17">
        <v>1.1772859949015326</v>
      </c>
      <c r="AF373" s="17">
        <v>78.92749315310526</v>
      </c>
      <c r="AG373" s="17">
        <v>59.064187433033673</v>
      </c>
      <c r="AH373" s="17">
        <v>-3.7744703366305546E-2</v>
      </c>
      <c r="AI373" s="17">
        <v>8.9880706247014594E-2</v>
      </c>
      <c r="AJ373" s="17">
        <v>0.33333333333333298</v>
      </c>
      <c r="AK373" s="17">
        <v>0.62433710284401933</v>
      </c>
      <c r="AL373" s="17">
        <v>0.959613420730413</v>
      </c>
      <c r="AM373" s="17">
        <v>0.33333333333333298</v>
      </c>
      <c r="AN373" s="17">
        <v>0.46284263108538293</v>
      </c>
      <c r="AO373" s="17">
        <v>0.69404754160128312</v>
      </c>
      <c r="AP373" s="17">
        <v>0.33333333333333298</v>
      </c>
      <c r="AQ373" s="17">
        <v>8.7177083428935553</v>
      </c>
      <c r="AR373" s="17">
        <v>0.40009813893660562</v>
      </c>
      <c r="AS373" s="17">
        <v>25.442136812301033</v>
      </c>
      <c r="AT373" s="17">
        <v>6.6319385177357084</v>
      </c>
      <c r="AU373" s="17">
        <v>-0.999999999999998</v>
      </c>
      <c r="AV373" s="17">
        <v>-0.999999999999998</v>
      </c>
      <c r="AW373" s="17">
        <v>-0.999999999999998</v>
      </c>
      <c r="AX373" s="17">
        <v>-0.999999999999998</v>
      </c>
      <c r="AY373" s="17">
        <v>7.5598441554069043E-2</v>
      </c>
      <c r="AZ373" s="17">
        <v>-0.40957251311070075</v>
      </c>
      <c r="BA373" s="17">
        <v>0.15950614279213388</v>
      </c>
      <c r="BB373" s="17">
        <v>-0.27449457858306436</v>
      </c>
      <c r="BC373" s="17">
        <v>7.4163557155110998E-2</v>
      </c>
      <c r="BD373" s="17">
        <v>-8.9102270301301107</v>
      </c>
      <c r="BE373" s="17">
        <v>2.6516196428384466</v>
      </c>
      <c r="BF373" s="17">
        <v>-0.999999999999998</v>
      </c>
      <c r="CU373" t="e">
        <v>#N/A</v>
      </c>
      <c r="CV373" t="e">
        <v>#N/A</v>
      </c>
    </row>
    <row r="374" spans="1:100" x14ac:dyDescent="0.25">
      <c r="A374">
        <v>1058</v>
      </c>
      <c r="B374" t="s">
        <v>421</v>
      </c>
      <c r="C374" s="48">
        <v>3</v>
      </c>
      <c r="D374" s="22">
        <v>1717.3416879003232</v>
      </c>
      <c r="E374" s="17">
        <v>188.33692465976566</v>
      </c>
      <c r="F374" s="17">
        <v>145.15717167788776</v>
      </c>
      <c r="G374" s="17">
        <v>1.2530172538660962</v>
      </c>
      <c r="H374" s="17">
        <v>3.7528984289470553</v>
      </c>
      <c r="I374" s="17">
        <v>132.15989921656814</v>
      </c>
      <c r="J374" s="17">
        <v>36.810215821671868</v>
      </c>
      <c r="K374" s="17">
        <v>-1.0000000000000004</v>
      </c>
      <c r="L374" s="17">
        <v>-1.0000000000000004</v>
      </c>
      <c r="M374" s="17">
        <v>-1.0000000000000004</v>
      </c>
      <c r="N374" s="17">
        <v>0.33729258283782992</v>
      </c>
      <c r="O374" s="17">
        <v>-1.0000000000000004</v>
      </c>
      <c r="P374" s="17">
        <v>-1.0000000000000004</v>
      </c>
      <c r="Q374" s="17">
        <v>4.3689269813290919</v>
      </c>
      <c r="R374" s="17">
        <v>-1.0000000000000004</v>
      </c>
      <c r="S374" s="17">
        <v>-0.17793299111274408</v>
      </c>
      <c r="T374" s="17">
        <v>1.7921100008380039E-2</v>
      </c>
      <c r="U374" s="17">
        <v>-0.13008128507827479</v>
      </c>
      <c r="V374" s="17">
        <v>-8.7048669083127764E-2</v>
      </c>
      <c r="W374" s="17">
        <v>-0.61602855238203724</v>
      </c>
      <c r="X374" s="17">
        <v>-3.0844666139679977</v>
      </c>
      <c r="Y374" s="17">
        <v>-1.2724340515614095E-2</v>
      </c>
      <c r="Z374" s="17">
        <v>35.410312074559407</v>
      </c>
      <c r="AA374" s="17">
        <v>-1.4234395200842771</v>
      </c>
      <c r="AB374" s="17">
        <v>2.1357251187428532</v>
      </c>
      <c r="AC374" s="17">
        <v>72.665607846382287</v>
      </c>
      <c r="AD374" s="17">
        <v>1.2600835240661936</v>
      </c>
      <c r="AE374" s="17">
        <v>5.3795979715383169</v>
      </c>
      <c r="AF374" s="17">
        <v>115.59124301122284</v>
      </c>
      <c r="AG374" s="17">
        <v>97.051949724237232</v>
      </c>
      <c r="AH374" s="17">
        <v>7.8108433666394583E-2</v>
      </c>
      <c r="AI374" s="17">
        <v>0.47690162621289811</v>
      </c>
      <c r="AJ374" s="17">
        <v>0.33333333333333298</v>
      </c>
      <c r="AK374" s="17">
        <v>1.6243005416118128</v>
      </c>
      <c r="AL374" s="17">
        <v>1.4959170953082903</v>
      </c>
      <c r="AM374" s="17">
        <v>0.33333333333333298</v>
      </c>
      <c r="AN374" s="17">
        <v>1.1762308626950475</v>
      </c>
      <c r="AO374" s="17">
        <v>1.3409125195478644</v>
      </c>
      <c r="AP374" s="17">
        <v>0.33333333333333298</v>
      </c>
      <c r="AQ374" s="17">
        <v>16.568656205345263</v>
      </c>
      <c r="AR374" s="17">
        <v>0.33023032586329787</v>
      </c>
      <c r="AS374" s="17">
        <v>20.236980079690412</v>
      </c>
      <c r="AT374" s="17">
        <v>16.243005416118137</v>
      </c>
      <c r="AU374" s="17">
        <v>-1.0000000000000004</v>
      </c>
      <c r="AV374" s="17">
        <v>-1.0000000000000004</v>
      </c>
      <c r="AW374" s="17">
        <v>-1.0000000000000004</v>
      </c>
      <c r="AX374" s="17">
        <v>-1.0000000000000004</v>
      </c>
      <c r="AY374" s="17">
        <v>-2.5252925684016055E-3</v>
      </c>
      <c r="AZ374" s="17">
        <v>0.4184825156172276</v>
      </c>
      <c r="BA374" s="17">
        <v>0.58747842611251222</v>
      </c>
      <c r="BB374" s="17">
        <v>-2.8022571819723745E-3</v>
      </c>
      <c r="BC374" s="17">
        <v>0.50706076248064191</v>
      </c>
      <c r="BD374" s="17">
        <v>2.0223561485368315</v>
      </c>
      <c r="BE374" s="17">
        <v>15.613911192578611</v>
      </c>
      <c r="BF374" s="17">
        <v>-1.0000000000000004</v>
      </c>
      <c r="CU374" t="e">
        <v>#N/A</v>
      </c>
      <c r="CV374" t="e">
        <v>#N/A</v>
      </c>
    </row>
    <row r="375" spans="1:100" x14ac:dyDescent="0.25">
      <c r="A375">
        <v>1065</v>
      </c>
      <c r="B375" t="s">
        <v>422</v>
      </c>
      <c r="C375" s="48">
        <v>2</v>
      </c>
      <c r="D375" s="22">
        <v>1613.1356542968749</v>
      </c>
      <c r="E375" s="17">
        <v>162.44768432772861</v>
      </c>
      <c r="F375" s="17">
        <v>123.87445188516257</v>
      </c>
      <c r="G375" s="17">
        <v>1.3169634634848979</v>
      </c>
      <c r="H375" s="17">
        <v>14.55022093735051</v>
      </c>
      <c r="I375" s="17">
        <v>120.63677800875833</v>
      </c>
      <c r="J375" s="17">
        <v>28.143931024862177</v>
      </c>
      <c r="K375" s="17">
        <v>-0.99999999999999811</v>
      </c>
      <c r="L375" s="17">
        <v>-0.99999999999999811</v>
      </c>
      <c r="M375" s="17">
        <v>-0.99999999999999811</v>
      </c>
      <c r="N375" s="17">
        <v>0.4859712637645327</v>
      </c>
      <c r="O375" s="17">
        <v>-0.99999999999999811</v>
      </c>
      <c r="P375" s="17">
        <v>-0.99999999999999811</v>
      </c>
      <c r="Q375" s="17">
        <v>6.3384056450393027</v>
      </c>
      <c r="R375" s="17">
        <v>-0.99999999999999811</v>
      </c>
      <c r="S375" s="17">
        <v>4.2095980568197859</v>
      </c>
      <c r="T375" s="17">
        <v>0.48886973732850381</v>
      </c>
      <c r="U375" s="17">
        <v>1.1390706438008373</v>
      </c>
      <c r="V375" s="17">
        <v>1.3248638595013409</v>
      </c>
      <c r="W375" s="17">
        <v>9.3762291005113845</v>
      </c>
      <c r="X375" s="17">
        <v>8.7831931367881477</v>
      </c>
      <c r="Y375" s="17">
        <v>0.41234409233431502</v>
      </c>
      <c r="Z375" s="17">
        <v>61.582406214736295</v>
      </c>
      <c r="AA375" s="17">
        <v>2.6176692288638597</v>
      </c>
      <c r="AB375" s="17">
        <v>4.0601232698395382</v>
      </c>
      <c r="AC375" s="17">
        <v>51.827082690291633</v>
      </c>
      <c r="AD375" s="17">
        <v>3.2802780425065752</v>
      </c>
      <c r="AE375" s="17">
        <v>2.6969427369076975</v>
      </c>
      <c r="AF375" s="17">
        <v>108.21005698077835</v>
      </c>
      <c r="AG375" s="17">
        <v>93.994129098897218</v>
      </c>
      <c r="AH375" s="17">
        <v>0.86321797966458236</v>
      </c>
      <c r="AI375" s="17">
        <v>1.0630257919249149</v>
      </c>
      <c r="AJ375" s="17">
        <v>0.33333333333333298</v>
      </c>
      <c r="AK375" s="17">
        <v>1.5318541567136954</v>
      </c>
      <c r="AL375" s="17">
        <v>1.5036686317400854</v>
      </c>
      <c r="AM375" s="17">
        <v>0.33333333333333298</v>
      </c>
      <c r="AN375" s="17">
        <v>1.1041055047928217</v>
      </c>
      <c r="AO375" s="17">
        <v>1.2454399148626336</v>
      </c>
      <c r="AP375" s="17">
        <v>0.33333333333333298</v>
      </c>
      <c r="AQ375" s="17">
        <v>16.902935881367686</v>
      </c>
      <c r="AR375" s="17">
        <v>2.2444243630026963</v>
      </c>
      <c r="AS375" s="17">
        <v>16.837482372541139</v>
      </c>
      <c r="AT375" s="17">
        <v>15.278480103312782</v>
      </c>
      <c r="AU375" s="17">
        <v>-0.99999999999999811</v>
      </c>
      <c r="AV375" s="17">
        <v>-0.99999999999999811</v>
      </c>
      <c r="AW375" s="17">
        <v>-0.99999999999999811</v>
      </c>
      <c r="AX375" s="17">
        <v>-0.99999999999999811</v>
      </c>
      <c r="AY375" s="17">
        <v>0.14461098377570214</v>
      </c>
      <c r="AZ375" s="17">
        <v>-0.61431777014636202</v>
      </c>
      <c r="BA375" s="17">
        <v>1.1546199086460445</v>
      </c>
      <c r="BB375" s="17">
        <v>-0.34487525926468254</v>
      </c>
      <c r="BC375" s="17">
        <v>0.6384698214169211</v>
      </c>
      <c r="BD375" s="17">
        <v>-8.0192799041536826</v>
      </c>
      <c r="BE375" s="17">
        <v>18.318360387850149</v>
      </c>
      <c r="BF375" s="17">
        <v>-0.99999999999999811</v>
      </c>
      <c r="BG375" s="22">
        <v>871.40505743050073</v>
      </c>
    </row>
    <row r="376" spans="1:100" x14ac:dyDescent="0.25">
      <c r="A376">
        <v>1071</v>
      </c>
      <c r="B376" t="s">
        <v>423</v>
      </c>
      <c r="C376" s="48">
        <v>2</v>
      </c>
      <c r="D376" s="22">
        <v>1559.5699023437501</v>
      </c>
      <c r="E376" s="17">
        <v>124.41062117535586</v>
      </c>
      <c r="F376" s="17">
        <v>62.511402396935182</v>
      </c>
      <c r="G376" s="17">
        <v>0.89045453930692053</v>
      </c>
      <c r="H376" s="17">
        <v>10.659715466172676</v>
      </c>
      <c r="I376" s="17">
        <v>90.767436046967291</v>
      </c>
      <c r="J376" s="17">
        <v>20.766703328322194</v>
      </c>
      <c r="K376" s="17">
        <v>-0.999999999999999</v>
      </c>
      <c r="L376" s="17">
        <v>-0.999999999999999</v>
      </c>
      <c r="M376" s="17">
        <v>-0.999999999999999</v>
      </c>
      <c r="N376" s="17">
        <v>0.37968538044864719</v>
      </c>
      <c r="O376" s="17">
        <v>-0.999999999999999</v>
      </c>
      <c r="P376" s="17">
        <v>-0.999999999999999</v>
      </c>
      <c r="Q376" s="17">
        <v>5.1966442689137722</v>
      </c>
      <c r="R376" s="17">
        <v>-0.999999999999999</v>
      </c>
      <c r="S376" s="17">
        <v>2.7205085680486931</v>
      </c>
      <c r="T376" s="17">
        <v>0.32172895350391073</v>
      </c>
      <c r="U376" s="17">
        <v>0.63822611840321941</v>
      </c>
      <c r="V376" s="17">
        <v>0.66859559257307111</v>
      </c>
      <c r="W376" s="17">
        <v>6.0507298430839604</v>
      </c>
      <c r="X376" s="17">
        <v>4.6858733148224747</v>
      </c>
      <c r="Y376" s="17">
        <v>0.26196902546537293</v>
      </c>
      <c r="Z376" s="17">
        <v>47.77568325596242</v>
      </c>
      <c r="AA376" s="17">
        <v>1.6008200107478785</v>
      </c>
      <c r="AB376" s="17">
        <v>2.5944250000509537</v>
      </c>
      <c r="AC376" s="17">
        <v>34.99934900150388</v>
      </c>
      <c r="AD376" s="17">
        <v>1.9958693793421418</v>
      </c>
      <c r="AE376" s="17">
        <v>1.6213181245634425</v>
      </c>
      <c r="AF376" s="17">
        <v>80.956546542249114</v>
      </c>
      <c r="AG376" s="17">
        <v>47.430127503695608</v>
      </c>
      <c r="AH376" s="17">
        <v>0.54106530267969544</v>
      </c>
      <c r="AI376" s="17">
        <v>0.68187884677650057</v>
      </c>
      <c r="AJ376" s="17">
        <v>0.33333333333333298</v>
      </c>
      <c r="AK376" s="17">
        <v>1.1018286527594092</v>
      </c>
      <c r="AL376" s="17">
        <v>1.1280805957848203</v>
      </c>
      <c r="AM376" s="17">
        <v>0.33333333333333298</v>
      </c>
      <c r="AN376" s="17">
        <v>0.71643984088891699</v>
      </c>
      <c r="AO376" s="17">
        <v>0.82182550642807195</v>
      </c>
      <c r="AP376" s="17">
        <v>0.33333333333333298</v>
      </c>
      <c r="AQ376" s="17">
        <v>12.069954401268726</v>
      </c>
      <c r="AR376" s="17">
        <v>2.2444243630026963</v>
      </c>
      <c r="AS376" s="17">
        <v>10.685384524125881</v>
      </c>
      <c r="AT376" s="17">
        <v>10.974227560877152</v>
      </c>
      <c r="AU376" s="17">
        <v>-0.999999999999999</v>
      </c>
      <c r="AV376" s="17">
        <v>-0.999999999999999</v>
      </c>
      <c r="AW376" s="17">
        <v>-0.999999999999999</v>
      </c>
      <c r="AX376" s="17">
        <v>-0.999999999999999</v>
      </c>
      <c r="AY376" s="17">
        <v>7.9823141206768061E-2</v>
      </c>
      <c r="AZ376" s="17">
        <v>-0.16750472086219675</v>
      </c>
      <c r="BA376" s="17">
        <v>0.72508193163777235</v>
      </c>
      <c r="BB376" s="17">
        <v>-9.6042832463763272E-2</v>
      </c>
      <c r="BC376" s="17">
        <v>0.40029335971053309</v>
      </c>
      <c r="BD376" s="17">
        <v>-1.3842967801925878</v>
      </c>
      <c r="BE376" s="17">
        <v>11.908505452521089</v>
      </c>
      <c r="BF376" s="17">
        <v>-0.999999999999999</v>
      </c>
      <c r="BG376" s="22">
        <v>2813.3966274102677</v>
      </c>
    </row>
    <row r="377" spans="1:100" x14ac:dyDescent="0.25">
      <c r="A377">
        <v>1072</v>
      </c>
      <c r="B377" t="s">
        <v>424</v>
      </c>
      <c r="C377" s="48">
        <v>2</v>
      </c>
      <c r="D377" s="22">
        <v>1518.6871191406251</v>
      </c>
      <c r="E377" s="17">
        <v>147.3871082658921</v>
      </c>
      <c r="F377" s="17">
        <v>99.578073626368479</v>
      </c>
      <c r="G377" s="17">
        <v>1.1480894873868299</v>
      </c>
      <c r="H377" s="17">
        <v>13.009795659695762</v>
      </c>
      <c r="I377" s="17">
        <v>108.81016840090017</v>
      </c>
      <c r="J377" s="17">
        <v>25.222956332253798</v>
      </c>
      <c r="K377" s="17">
        <v>-0.99999999999999845</v>
      </c>
      <c r="L377" s="17">
        <v>-0.99999999999999845</v>
      </c>
      <c r="M377" s="17">
        <v>-0.99999999999999845</v>
      </c>
      <c r="N377" s="17">
        <v>0.44388792458647836</v>
      </c>
      <c r="O377" s="17">
        <v>-0.99999999999999845</v>
      </c>
      <c r="P377" s="17">
        <v>-0.99999999999999845</v>
      </c>
      <c r="Q377" s="17">
        <v>5.8863312043622749</v>
      </c>
      <c r="R377" s="17">
        <v>-0.99999999999999845</v>
      </c>
      <c r="S377" s="17">
        <v>3.6200008679232676</v>
      </c>
      <c r="T377" s="17">
        <v>0.42269121882034622</v>
      </c>
      <c r="U377" s="17">
        <v>0.94076387548676688</v>
      </c>
      <c r="V377" s="17">
        <v>1.0650178742461334</v>
      </c>
      <c r="W377" s="17">
        <v>8.0595150758393093</v>
      </c>
      <c r="X377" s="17">
        <v>7.1608807994452697</v>
      </c>
      <c r="Y377" s="17">
        <v>0.35280387169974209</v>
      </c>
      <c r="Z377" s="17">
        <v>56.11570652626817</v>
      </c>
      <c r="AA377" s="17">
        <v>2.2150531033363183</v>
      </c>
      <c r="AB377" s="17">
        <v>3.4797877116649802</v>
      </c>
      <c r="AC377" s="17">
        <v>45.164229615828972</v>
      </c>
      <c r="AD377" s="17">
        <v>2.7717231551699841</v>
      </c>
      <c r="AE377" s="17">
        <v>2.271054801677252</v>
      </c>
      <c r="AF377" s="17">
        <v>97.419172172787569</v>
      </c>
      <c r="AG377" s="17">
        <v>75.55735639226765</v>
      </c>
      <c r="AH377" s="17">
        <v>0.73566331342183677</v>
      </c>
      <c r="AI377" s="17">
        <v>0.91211265399023067</v>
      </c>
      <c r="AJ377" s="17">
        <v>0.33333333333333298</v>
      </c>
      <c r="AK377" s="17">
        <v>1.3615878092596567</v>
      </c>
      <c r="AL377" s="17">
        <v>1.3549565148040226</v>
      </c>
      <c r="AM377" s="17">
        <v>0.33333333333333298</v>
      </c>
      <c r="AN377" s="17">
        <v>0.95061131428713574</v>
      </c>
      <c r="AO377" s="17">
        <v>1.0777120071227158</v>
      </c>
      <c r="AP377" s="17">
        <v>0.33333333333333298</v>
      </c>
      <c r="AQ377" s="17">
        <v>14.989342161082339</v>
      </c>
      <c r="AR377" s="17">
        <v>2.2444243630026963</v>
      </c>
      <c r="AS377" s="17">
        <v>14.401591430731163</v>
      </c>
      <c r="AT377" s="17">
        <v>13.574233838425709</v>
      </c>
      <c r="AU377" s="17">
        <v>-0.99999999999999845</v>
      </c>
      <c r="AV377" s="17">
        <v>-0.99999999999999845</v>
      </c>
      <c r="AW377" s="17">
        <v>-0.99999999999999845</v>
      </c>
      <c r="AX377" s="17">
        <v>-0.99999999999999845</v>
      </c>
      <c r="AY377" s="17">
        <v>0.11895857662263161</v>
      </c>
      <c r="AZ377" s="17">
        <v>-0.43740448198821696</v>
      </c>
      <c r="BA377" s="17">
        <v>0.98454659493446983</v>
      </c>
      <c r="BB377" s="17">
        <v>-0.24635136230990828</v>
      </c>
      <c r="BC377" s="17">
        <v>0.54416509806594415</v>
      </c>
      <c r="BD377" s="17">
        <v>-5.3921930650062606</v>
      </c>
      <c r="BE377" s="17">
        <v>15.780411876627099</v>
      </c>
      <c r="BF377" s="17">
        <v>-0.99999999999999845</v>
      </c>
      <c r="BG377" s="22">
        <v>388.17624216017231</v>
      </c>
    </row>
    <row r="378" spans="1:100" x14ac:dyDescent="0.25">
      <c r="A378">
        <v>1073</v>
      </c>
      <c r="B378" t="s">
        <v>425</v>
      </c>
      <c r="C378" s="48">
        <v>3</v>
      </c>
      <c r="D378" s="22">
        <v>1558.5844393063087</v>
      </c>
      <c r="E378" s="17">
        <v>88.938215820365684</v>
      </c>
      <c r="F378" s="17">
        <v>28.57265144743338</v>
      </c>
      <c r="G378" s="17">
        <v>0.65023611492469935</v>
      </c>
      <c r="H378" s="17">
        <v>4.3817940657109524</v>
      </c>
      <c r="I378" s="17">
        <v>67.405491474104778</v>
      </c>
      <c r="J378" s="17">
        <v>9.5466077266047638</v>
      </c>
      <c r="K378" s="17">
        <v>-0.99999999999999845</v>
      </c>
      <c r="L378" s="17">
        <v>-0.99999999999999845</v>
      </c>
      <c r="M378" s="17">
        <v>-0.99999999999999845</v>
      </c>
      <c r="N378" s="17">
        <v>0.23280636360071594</v>
      </c>
      <c r="O378" s="17">
        <v>-0.99999999999999845</v>
      </c>
      <c r="P378" s="17">
        <v>-0.99999999999999845</v>
      </c>
      <c r="Q378" s="17">
        <v>4.4673175207030935</v>
      </c>
      <c r="R378" s="17">
        <v>-0.99999999999999845</v>
      </c>
      <c r="S378" s="17">
        <v>0.13920673730965161</v>
      </c>
      <c r="T378" s="17">
        <v>-1.2582348631134513E-2</v>
      </c>
      <c r="U378" s="17">
        <v>-0.18196846480572307</v>
      </c>
      <c r="V378" s="17">
        <v>-0.80709721665374856</v>
      </c>
      <c r="W378" s="17">
        <v>-8.5523454992142645E-2</v>
      </c>
      <c r="X378" s="17">
        <v>0.79106343643223453</v>
      </c>
      <c r="Y378" s="17">
        <v>4.4576657186507176E-2</v>
      </c>
      <c r="Z378" s="17">
        <v>30.633400851864586</v>
      </c>
      <c r="AA378" s="17">
        <v>-0.47999082407267873</v>
      </c>
      <c r="AB378" s="17">
        <v>1.284807712746149</v>
      </c>
      <c r="AC378" s="17">
        <v>27.46614807874959</v>
      </c>
      <c r="AD378" s="17">
        <v>0.98398771548501585</v>
      </c>
      <c r="AE378" s="17">
        <v>0.69581376991906096</v>
      </c>
      <c r="AF378" s="17">
        <v>60.08017041327944</v>
      </c>
      <c r="AG378" s="17">
        <v>11.441861740005368</v>
      </c>
      <c r="AH378" s="17">
        <v>0.2955383364591565</v>
      </c>
      <c r="AI378" s="17">
        <v>0.20449218007447759</v>
      </c>
      <c r="AJ378" s="17">
        <v>0.33333333333333298</v>
      </c>
      <c r="AK378" s="17">
        <v>0.82121724079086533</v>
      </c>
      <c r="AL378" s="17">
        <v>0.86140709439450369</v>
      </c>
      <c r="AM378" s="17">
        <v>0.33333333333333298</v>
      </c>
      <c r="AN378" s="17">
        <v>0.52549584044128428</v>
      </c>
      <c r="AO378" s="17">
        <v>0.39916493769609174</v>
      </c>
      <c r="AP378" s="17">
        <v>0.33333333333333298</v>
      </c>
      <c r="AQ378" s="17">
        <v>7.3253210608253685</v>
      </c>
      <c r="AR378" s="17">
        <v>3.5387361633564249</v>
      </c>
      <c r="AS378" s="17">
        <v>-2.2043008446603234</v>
      </c>
      <c r="AT378" s="17">
        <v>8.2121724079086587</v>
      </c>
      <c r="AU378" s="17">
        <v>-0.99999999999999845</v>
      </c>
      <c r="AV378" s="17">
        <v>-0.99999999999999845</v>
      </c>
      <c r="AW378" s="17">
        <v>-0.99999999999999845</v>
      </c>
      <c r="AX378" s="17">
        <v>-0.99999999999999845</v>
      </c>
      <c r="AY378" s="17">
        <v>-1.3412183955722445E-2</v>
      </c>
      <c r="AZ378" s="17">
        <v>0.64056660712075997</v>
      </c>
      <c r="BA378" s="17">
        <v>-0.20308948715078096</v>
      </c>
      <c r="BB378" s="17">
        <v>-0.2687604563062026</v>
      </c>
      <c r="BC378" s="17">
        <v>0.34479079958796688</v>
      </c>
      <c r="BD378" s="17">
        <v>-3.5161783720512654</v>
      </c>
      <c r="BE378" s="17">
        <v>7.6043225539452672</v>
      </c>
      <c r="BF378" s="17">
        <v>-0.99999999999999845</v>
      </c>
      <c r="CU378" t="e">
        <v>#N/A</v>
      </c>
      <c r="CV378" t="e">
        <v>#N/A</v>
      </c>
    </row>
    <row r="379" spans="1:100" x14ac:dyDescent="0.25">
      <c r="A379">
        <v>1075</v>
      </c>
      <c r="B379" t="s">
        <v>426</v>
      </c>
      <c r="C379" s="48">
        <v>2</v>
      </c>
      <c r="D379" s="22">
        <v>1549.2316113281249</v>
      </c>
      <c r="E379" s="17">
        <v>120.74245304939284</v>
      </c>
      <c r="F379" s="17">
        <v>56.593753567347093</v>
      </c>
      <c r="G379" s="17">
        <v>0.84932343423602752</v>
      </c>
      <c r="H379" s="17">
        <v>10.284528031062585</v>
      </c>
      <c r="I379" s="17">
        <v>87.886935844077769</v>
      </c>
      <c r="J379" s="17">
        <v>20.055267974177838</v>
      </c>
      <c r="K379" s="17">
        <v>-0.99999999999999911</v>
      </c>
      <c r="L379" s="17">
        <v>-0.99999999999999911</v>
      </c>
      <c r="M379" s="17">
        <v>-0.99999999999999911</v>
      </c>
      <c r="N379" s="17">
        <v>0.36943552262294288</v>
      </c>
      <c r="O379" s="17">
        <v>-0.99999999999999911</v>
      </c>
      <c r="P379" s="17">
        <v>-0.99999999999999911</v>
      </c>
      <c r="Q379" s="17">
        <v>5.0865365912894003</v>
      </c>
      <c r="R379" s="17">
        <v>-0.99999999999999911</v>
      </c>
      <c r="S379" s="17">
        <v>2.5769057200176682</v>
      </c>
      <c r="T379" s="17">
        <v>0.30561045104966422</v>
      </c>
      <c r="U379" s="17">
        <v>0.58992633466946875</v>
      </c>
      <c r="V379" s="17">
        <v>0.6053072590552111</v>
      </c>
      <c r="W379" s="17">
        <v>5.7300297319806663</v>
      </c>
      <c r="X379" s="17">
        <v>4.2907413901361862</v>
      </c>
      <c r="Y379" s="17">
        <v>0.24746735310916204</v>
      </c>
      <c r="Z379" s="17">
        <v>46.444208718128209</v>
      </c>
      <c r="AA379" s="17">
        <v>1.5027584470603366</v>
      </c>
      <c r="AB379" s="17">
        <v>2.453077923543491</v>
      </c>
      <c r="AC379" s="17">
        <v>33.376538215557204</v>
      </c>
      <c r="AD379" s="17">
        <v>1.8720052707999804</v>
      </c>
      <c r="AE379" s="17">
        <v>1.5175884569311924</v>
      </c>
      <c r="AF379" s="17">
        <v>78.328308449556701</v>
      </c>
      <c r="AG379" s="17">
        <v>42.939649735089148</v>
      </c>
      <c r="AH379" s="17">
        <v>0.50999796773125827</v>
      </c>
      <c r="AI379" s="17">
        <v>0.64512230040747909</v>
      </c>
      <c r="AJ379" s="17">
        <v>0.33333333333333298</v>
      </c>
      <c r="AK379" s="17">
        <v>1.0603584204063656</v>
      </c>
      <c r="AL379" s="17">
        <v>1.0918601321684482</v>
      </c>
      <c r="AM379" s="17">
        <v>0.33333333333333298</v>
      </c>
      <c r="AN379" s="17">
        <v>0.67905465091864747</v>
      </c>
      <c r="AO379" s="17">
        <v>0.78097353884861886</v>
      </c>
      <c r="AP379" s="17">
        <v>0.33333333333333298</v>
      </c>
      <c r="AQ379" s="17">
        <v>11.603877707922262</v>
      </c>
      <c r="AR379" s="17">
        <v>2.2444243630026963</v>
      </c>
      <c r="AS379" s="17">
        <v>10.09209662634677</v>
      </c>
      <c r="AT379" s="17">
        <v>10.559139731435389</v>
      </c>
      <c r="AU379" s="17">
        <v>-0.99999999999999911</v>
      </c>
      <c r="AV379" s="17">
        <v>-0.99999999999999911</v>
      </c>
      <c r="AW379" s="17">
        <v>-0.99999999999999911</v>
      </c>
      <c r="AX379" s="17">
        <v>-0.99999999999999911</v>
      </c>
      <c r="AY379" s="17">
        <v>7.3575216699314341E-2</v>
      </c>
      <c r="AZ379" s="17">
        <v>-0.12441555335515492</v>
      </c>
      <c r="BA379" s="17">
        <v>0.68365871476530748</v>
      </c>
      <c r="BB379" s="17">
        <v>-7.2046259094238591E-2</v>
      </c>
      <c r="BC379" s="17">
        <v>0.37732441224773394</v>
      </c>
      <c r="BD379" s="17">
        <v>-0.7444410291289465</v>
      </c>
      <c r="BE379" s="17">
        <v>11.290360316771983</v>
      </c>
      <c r="BF379" s="17">
        <v>-0.99999999999999911</v>
      </c>
      <c r="BG379" s="22">
        <v>3097.6892927267509</v>
      </c>
    </row>
    <row r="380" spans="1:100" x14ac:dyDescent="0.25">
      <c r="A380">
        <v>1076</v>
      </c>
      <c r="B380" t="s">
        <v>427</v>
      </c>
      <c r="C380" s="48">
        <v>2</v>
      </c>
      <c r="D380" s="22">
        <v>1524.6836523437501</v>
      </c>
      <c r="E380" s="17">
        <v>84.323732985030176</v>
      </c>
      <c r="F380" s="17">
        <v>-2.1585142577249821</v>
      </c>
      <c r="G380" s="17">
        <v>0.44096096281264452</v>
      </c>
      <c r="H380" s="17">
        <v>6.559549867104141</v>
      </c>
      <c r="I380" s="17">
        <v>59.288429196612505</v>
      </c>
      <c r="J380" s="17">
        <v>12.991915336906917</v>
      </c>
      <c r="K380" s="17">
        <v>-1</v>
      </c>
      <c r="L380" s="17">
        <v>-1</v>
      </c>
      <c r="M380" s="17">
        <v>-1</v>
      </c>
      <c r="N380" s="17">
        <v>0.26767172935192407</v>
      </c>
      <c r="O380" s="17">
        <v>-1</v>
      </c>
      <c r="P380" s="17">
        <v>-1</v>
      </c>
      <c r="Q380" s="17">
        <v>3.9933531409571339</v>
      </c>
      <c r="R380" s="17">
        <v>-1</v>
      </c>
      <c r="S380" s="17">
        <v>1.1511717451022998</v>
      </c>
      <c r="T380" s="17">
        <v>0.14558091898348269</v>
      </c>
      <c r="U380" s="17">
        <v>0.11039098008238381</v>
      </c>
      <c r="V380" s="17">
        <v>-2.3039104191662295E-2</v>
      </c>
      <c r="W380" s="17">
        <v>2.5460187570707822</v>
      </c>
      <c r="X380" s="17">
        <v>0.3677480977104608</v>
      </c>
      <c r="Y380" s="17">
        <v>0.10349021578334849</v>
      </c>
      <c r="Z380" s="17">
        <v>33.224913200292519</v>
      </c>
      <c r="AA380" s="17">
        <v>0.52917258229774977</v>
      </c>
      <c r="AB380" s="17">
        <v>1.0497399536160892</v>
      </c>
      <c r="AC380" s="17">
        <v>17.264765335652939</v>
      </c>
      <c r="AD380" s="17">
        <v>0.64224367315387432</v>
      </c>
      <c r="AE380" s="17">
        <v>0.48772788398471328</v>
      </c>
      <c r="AF380" s="17">
        <v>52.234338905799561</v>
      </c>
      <c r="AG380" s="17">
        <v>-1.6432175693336186</v>
      </c>
      <c r="AH380" s="17">
        <v>0.20155175267782902</v>
      </c>
      <c r="AI380" s="17">
        <v>0.28019181555007494</v>
      </c>
      <c r="AJ380" s="17">
        <v>0.33333333333333298</v>
      </c>
      <c r="AK380" s="17">
        <v>0.64862898729237162</v>
      </c>
      <c r="AL380" s="17">
        <v>0.73225204449395842</v>
      </c>
      <c r="AM380" s="17">
        <v>0.33333333333333298</v>
      </c>
      <c r="AN380" s="17">
        <v>0.30788279583285605</v>
      </c>
      <c r="AO380" s="17">
        <v>0.3753824317169287</v>
      </c>
      <c r="AP380" s="17">
        <v>0.33333333333333298</v>
      </c>
      <c r="AQ380" s="17">
        <v>6.9765225702532394</v>
      </c>
      <c r="AR380" s="17">
        <v>2.2444243630026963</v>
      </c>
      <c r="AS380" s="17">
        <v>4.2017488765093427</v>
      </c>
      <c r="AT380" s="17">
        <v>6.4380179770733941</v>
      </c>
      <c r="AU380" s="17">
        <v>-1</v>
      </c>
      <c r="AV380" s="17">
        <v>-1</v>
      </c>
      <c r="AW380" s="17">
        <v>-1</v>
      </c>
      <c r="AX380" s="17">
        <v>-1</v>
      </c>
      <c r="AY380" s="17">
        <v>1.1543868678566242E-2</v>
      </c>
      <c r="AZ380" s="17">
        <v>0.30338717415298116</v>
      </c>
      <c r="BA380" s="17">
        <v>0.2723960660426214</v>
      </c>
      <c r="BB380" s="17">
        <v>0.1661992242201952</v>
      </c>
      <c r="BC380" s="17">
        <v>0.14928152023848995</v>
      </c>
      <c r="BD380" s="17">
        <v>5.6082469282807228</v>
      </c>
      <c r="BE380" s="17">
        <v>5.153222136366475</v>
      </c>
      <c r="BF380" s="17">
        <v>-1</v>
      </c>
      <c r="BG380" s="22">
        <v>175.38089214788863</v>
      </c>
    </row>
    <row r="381" spans="1:100" x14ac:dyDescent="0.25">
      <c r="A381">
        <v>1080</v>
      </c>
      <c r="B381" t="s">
        <v>428</v>
      </c>
      <c r="C381" s="48">
        <v>2</v>
      </c>
      <c r="D381" s="22">
        <v>1521.24189453125</v>
      </c>
      <c r="E381" s="17">
        <v>117.05292328550037</v>
      </c>
      <c r="F381" s="17">
        <v>50.641643211637401</v>
      </c>
      <c r="G381" s="17">
        <v>0.80795280149246773</v>
      </c>
      <c r="H381" s="17">
        <v>9.9071556857004879</v>
      </c>
      <c r="I381" s="17">
        <v>84.989661000474712</v>
      </c>
      <c r="J381" s="17">
        <v>19.339689564447266</v>
      </c>
      <c r="K381" s="17">
        <v>-0.99999999999999922</v>
      </c>
      <c r="L381" s="17">
        <v>-0.99999999999999922</v>
      </c>
      <c r="M381" s="17">
        <v>-0.99999999999999922</v>
      </c>
      <c r="N381" s="17">
        <v>0.35912597458016504</v>
      </c>
      <c r="O381" s="17">
        <v>-0.99999999999999922</v>
      </c>
      <c r="P381" s="17">
        <v>-0.99999999999999922</v>
      </c>
      <c r="Q381" s="17">
        <v>4.9757876997779062</v>
      </c>
      <c r="R381" s="17">
        <v>-0.99999999999999922</v>
      </c>
      <c r="S381" s="17">
        <v>2.4324665984190377</v>
      </c>
      <c r="T381" s="17">
        <v>0.28939808222900032</v>
      </c>
      <c r="U381" s="17">
        <v>0.54134527634394347</v>
      </c>
      <c r="V381" s="17">
        <v>0.54165036487727736</v>
      </c>
      <c r="W381" s="17">
        <v>5.40746201846056</v>
      </c>
      <c r="X381" s="17">
        <v>3.8933084081320031</v>
      </c>
      <c r="Y381" s="17">
        <v>0.23288123002342975</v>
      </c>
      <c r="Z381" s="17">
        <v>45.104980316236308</v>
      </c>
      <c r="AA381" s="17">
        <v>1.4041258202300062</v>
      </c>
      <c r="AB381" s="17">
        <v>2.3109077099913087</v>
      </c>
      <c r="AC381" s="17">
        <v>31.744276964079241</v>
      </c>
      <c r="AD381" s="17">
        <v>1.7474198375670549</v>
      </c>
      <c r="AE381" s="17">
        <v>1.4132547178588091</v>
      </c>
      <c r="AF381" s="17">
        <v>75.684764768734027</v>
      </c>
      <c r="AG381" s="17">
        <v>38.423021594708764</v>
      </c>
      <c r="AH381" s="17">
        <v>0.47874971164240115</v>
      </c>
      <c r="AI381" s="17">
        <v>0.60815170168095667</v>
      </c>
      <c r="AJ381" s="17">
        <v>0.33333333333333298</v>
      </c>
      <c r="AK381" s="17">
        <v>1.018646685467302</v>
      </c>
      <c r="AL381" s="17">
        <v>1.0554287380813783</v>
      </c>
      <c r="AM381" s="17">
        <v>0.33333333333333298</v>
      </c>
      <c r="AN381" s="17">
        <v>0.64145174767443702</v>
      </c>
      <c r="AO381" s="17">
        <v>0.73988366915831083</v>
      </c>
      <c r="AP381" s="17">
        <v>0.33333333333333298</v>
      </c>
      <c r="AQ381" s="17">
        <v>11.13508680922077</v>
      </c>
      <c r="AR381" s="17">
        <v>2.2444243630026963</v>
      </c>
      <c r="AS381" s="17">
        <v>9.4953537066534288</v>
      </c>
      <c r="AT381" s="17">
        <v>10.141634631133357</v>
      </c>
      <c r="AU381" s="17">
        <v>-0.99999999999999922</v>
      </c>
      <c r="AV381" s="17">
        <v>-0.99999999999999922</v>
      </c>
      <c r="AW381" s="17">
        <v>-0.99999999999999922</v>
      </c>
      <c r="AX381" s="17">
        <v>-0.99999999999999922</v>
      </c>
      <c r="AY381" s="17">
        <v>6.729090729985035E-2</v>
      </c>
      <c r="AZ381" s="17">
        <v>-8.1075455366368843E-2</v>
      </c>
      <c r="BA381" s="17">
        <v>0.64199426910225377</v>
      </c>
      <c r="BB381" s="17">
        <v>-4.7909941281639112E-2</v>
      </c>
      <c r="BC381" s="17">
        <v>0.35422170473837422</v>
      </c>
      <c r="BD381" s="17">
        <v>-0.1008590674850014</v>
      </c>
      <c r="BE381" s="17">
        <v>10.668615402570993</v>
      </c>
      <c r="BF381" s="17">
        <v>-0.99999999999999922</v>
      </c>
      <c r="BG381" s="22">
        <v>288.66683584019268</v>
      </c>
    </row>
    <row r="382" spans="1:100" x14ac:dyDescent="0.25">
      <c r="A382">
        <v>1085</v>
      </c>
      <c r="B382" t="s">
        <v>2912</v>
      </c>
      <c r="C382" s="48">
        <v>1</v>
      </c>
      <c r="D382" s="22">
        <v>1450</v>
      </c>
      <c r="E382" s="47">
        <v>62.798508766834246</v>
      </c>
      <c r="F382" s="47">
        <v>-29.08938549335334</v>
      </c>
      <c r="G382" s="47">
        <v>0.24773049482204326</v>
      </c>
      <c r="H382" s="47">
        <v>5.0316799675559034</v>
      </c>
      <c r="I382" s="47">
        <v>43.150978932390657</v>
      </c>
      <c r="J382" s="47">
        <v>9.4265685797601293</v>
      </c>
      <c r="K382" s="47">
        <v>-1</v>
      </c>
      <c r="L382" s="47">
        <v>-1</v>
      </c>
      <c r="M382" s="47">
        <v>-1</v>
      </c>
      <c r="N382" s="47">
        <v>0.23106494761372834</v>
      </c>
      <c r="O382" s="47">
        <v>-1</v>
      </c>
      <c r="P382" s="47">
        <v>-1</v>
      </c>
      <c r="Q382" s="47">
        <v>3.6908187015592362</v>
      </c>
      <c r="R382" s="47">
        <v>-1</v>
      </c>
      <c r="S382" s="47">
        <v>0.64189072421973781</v>
      </c>
      <c r="T382" s="47">
        <v>9.2362986157557392E-2</v>
      </c>
      <c r="U382" s="47">
        <v>2.8539908778594872E-2</v>
      </c>
      <c r="V382" s="47">
        <v>-3.3016092497362891E-2</v>
      </c>
      <c r="W382" s="47">
        <v>1.340861265996665</v>
      </c>
      <c r="X382" s="47">
        <v>-0.95214589246562853</v>
      </c>
      <c r="Y382" s="47">
        <v>6.2963204570277986E-2</v>
      </c>
      <c r="Z382" s="47">
        <v>26.745601001024557</v>
      </c>
      <c r="AA382" s="47">
        <v>0.83044305783086536</v>
      </c>
      <c r="AB382" s="47">
        <v>0.95436065465510056</v>
      </c>
      <c r="AC382" s="47">
        <v>9.5356991142494465</v>
      </c>
      <c r="AD382" s="47">
        <v>1.0338197723233149</v>
      </c>
      <c r="AE382" s="47">
        <v>-6.1692529453854741E-2</v>
      </c>
      <c r="AF382" s="47">
        <v>37.173968240475233</v>
      </c>
      <c r="AG382" s="47">
        <v>-21.084351504417185</v>
      </c>
      <c r="AH382" s="47">
        <v>0.31588437088007865</v>
      </c>
      <c r="AI382" s="47">
        <v>0.38548558873661259</v>
      </c>
      <c r="AJ382" s="47">
        <v>0.33333333333333298</v>
      </c>
      <c r="AK382" s="47">
        <v>0.47968211832321317</v>
      </c>
      <c r="AL382" s="47">
        <v>0.57122895297980814</v>
      </c>
      <c r="AM382" s="47">
        <v>0.33333333333333298</v>
      </c>
      <c r="AN382" s="47">
        <v>0.18789602731731778</v>
      </c>
      <c r="AO382" s="47">
        <v>0.23868759666666312</v>
      </c>
      <c r="AP382" s="47">
        <v>0.33333333333333298</v>
      </c>
      <c r="AQ382" s="47">
        <v>5.9770106919154165</v>
      </c>
      <c r="AR382" s="47">
        <v>2.6866680235991405</v>
      </c>
      <c r="AS382" s="47">
        <v>1.9901707455278179</v>
      </c>
      <c r="AT382" s="47">
        <v>4.7497298106331778</v>
      </c>
      <c r="AU382" s="47">
        <v>-1</v>
      </c>
      <c r="AV382" s="47">
        <v>-1</v>
      </c>
      <c r="AW382" s="47">
        <v>-1</v>
      </c>
      <c r="AX382" s="47">
        <v>-1</v>
      </c>
      <c r="AY382" s="47">
        <v>5.741340798477359E-3</v>
      </c>
      <c r="AZ382" s="47">
        <v>0.26109216513129191</v>
      </c>
      <c r="BA382" s="47">
        <v>0.31605474538102962</v>
      </c>
      <c r="BB382" s="47">
        <v>0.19654570281331249</v>
      </c>
      <c r="BC382" s="47">
        <v>0.14449960111956645</v>
      </c>
      <c r="BD382" s="47">
        <v>6.219103395989273</v>
      </c>
      <c r="BE382" s="47">
        <v>5.19276375489431</v>
      </c>
      <c r="BF382" s="47">
        <v>-1</v>
      </c>
      <c r="BG382" s="22">
        <v>0</v>
      </c>
    </row>
    <row r="383" spans="1:100" x14ac:dyDescent="0.25">
      <c r="A383">
        <v>1086</v>
      </c>
      <c r="B383" t="s">
        <v>429</v>
      </c>
      <c r="C383" s="48">
        <v>2</v>
      </c>
      <c r="D383" s="22">
        <v>1510.9366503906251</v>
      </c>
      <c r="E383" s="17">
        <v>95.844444015397428</v>
      </c>
      <c r="F383" s="17">
        <v>16.427199320214413</v>
      </c>
      <c r="G383" s="17">
        <v>0.57014249419543162</v>
      </c>
      <c r="H383" s="17">
        <v>7.7379108019626628</v>
      </c>
      <c r="I383" s="17">
        <v>68.335291096294981</v>
      </c>
      <c r="J383" s="17">
        <v>15.226338855794108</v>
      </c>
      <c r="K383" s="17">
        <v>-0.99999999999999978</v>
      </c>
      <c r="L383" s="17">
        <v>-0.99999999999999978</v>
      </c>
      <c r="M383" s="17">
        <v>-0.99999999999999978</v>
      </c>
      <c r="N383" s="17">
        <v>0.29986372439066999</v>
      </c>
      <c r="O383" s="17">
        <v>-0.99999999999999978</v>
      </c>
      <c r="P383" s="17">
        <v>-0.99999999999999978</v>
      </c>
      <c r="Q383" s="17">
        <v>4.3391711876155581</v>
      </c>
      <c r="R383" s="17">
        <v>-0.99999999999999978</v>
      </c>
      <c r="S383" s="17">
        <v>1.6021889445576396</v>
      </c>
      <c r="T383" s="17">
        <v>0.19620471883150276</v>
      </c>
      <c r="U383" s="17">
        <v>0.26208736697568813</v>
      </c>
      <c r="V383" s="17">
        <v>0.17573221081215865</v>
      </c>
      <c r="W383" s="17">
        <v>3.5532499363825925</v>
      </c>
      <c r="X383" s="17">
        <v>1.6087492096724318</v>
      </c>
      <c r="Y383" s="17">
        <v>0.14903599529396153</v>
      </c>
      <c r="Z383" s="17">
        <v>37.406709908602487</v>
      </c>
      <c r="AA383" s="17">
        <v>0.83715708563442037</v>
      </c>
      <c r="AB383" s="17">
        <v>1.4936723927820768</v>
      </c>
      <c r="AC383" s="17">
        <v>22.361569375120585</v>
      </c>
      <c r="AD383" s="17">
        <v>1.0312669001559487</v>
      </c>
      <c r="AE383" s="17">
        <v>0.81351434878952689</v>
      </c>
      <c r="AF383" s="17">
        <v>60.488914635466713</v>
      </c>
      <c r="AG383" s="17">
        <v>12.460142741290509</v>
      </c>
      <c r="AH383" s="17">
        <v>0.2991257395110003</v>
      </c>
      <c r="AI383" s="17">
        <v>0.39563405664981144</v>
      </c>
      <c r="AJ383" s="17">
        <v>0.33333333333333298</v>
      </c>
      <c r="AK383" s="17">
        <v>0.77887562454981019</v>
      </c>
      <c r="AL383" s="17">
        <v>0.84601059655067445</v>
      </c>
      <c r="AM383" s="17">
        <v>0.33333333333333298</v>
      </c>
      <c r="AN383" s="17">
        <v>0.42529943424001326</v>
      </c>
      <c r="AO383" s="17">
        <v>0.50368726872088954</v>
      </c>
      <c r="AP383" s="17">
        <v>0.33333333333333298</v>
      </c>
      <c r="AQ383" s="17">
        <v>8.4403417621895507</v>
      </c>
      <c r="AR383" s="17">
        <v>2.2444243630026963</v>
      </c>
      <c r="AS383" s="17">
        <v>6.065103606558079</v>
      </c>
      <c r="AT383" s="17">
        <v>7.7416951180892388</v>
      </c>
      <c r="AU383" s="17">
        <v>-0.99999999999999978</v>
      </c>
      <c r="AV383" s="17">
        <v>-0.99999999999999978</v>
      </c>
      <c r="AW383" s="17">
        <v>-0.99999999999999978</v>
      </c>
      <c r="AX383" s="17">
        <v>-0.99999999999999978</v>
      </c>
      <c r="AY383" s="17">
        <v>3.1166887667377297E-2</v>
      </c>
      <c r="AZ383" s="17">
        <v>0.16805590515412838</v>
      </c>
      <c r="BA383" s="17">
        <v>0.40249504055748592</v>
      </c>
      <c r="BB383" s="17">
        <v>9.0832562165488837E-2</v>
      </c>
      <c r="BC383" s="17">
        <v>0.2214206908827267</v>
      </c>
      <c r="BD383" s="17">
        <v>3.5986353303424412</v>
      </c>
      <c r="BE383" s="17">
        <v>7.0946466401637114</v>
      </c>
      <c r="BF383" s="17">
        <v>-0.99999999999999978</v>
      </c>
      <c r="BG383" s="22">
        <v>6551.3538209073713</v>
      </c>
    </row>
    <row r="384" spans="1:100" x14ac:dyDescent="0.25">
      <c r="A384">
        <v>1089</v>
      </c>
      <c r="B384" t="s">
        <v>430</v>
      </c>
      <c r="C384" s="48">
        <v>2</v>
      </c>
      <c r="D384" s="22">
        <v>1579.73537109375</v>
      </c>
      <c r="E384" s="17">
        <v>135.44405850415632</v>
      </c>
      <c r="F384" s="17">
        <v>80.311024784191034</v>
      </c>
      <c r="G384" s="17">
        <v>1.014172279192374</v>
      </c>
      <c r="H384" s="17">
        <v>11.788237090506289</v>
      </c>
      <c r="I384" s="17">
        <v>99.431656816792241</v>
      </c>
      <c r="J384" s="17">
        <v>22.90662089041156</v>
      </c>
      <c r="K384" s="17">
        <v>-0.99999999999999878</v>
      </c>
      <c r="L384" s="17">
        <v>-0.99999999999999878</v>
      </c>
      <c r="M384" s="17">
        <v>-0.99999999999999878</v>
      </c>
      <c r="N384" s="17">
        <v>0.41051580044727604</v>
      </c>
      <c r="O384" s="17">
        <v>-0.99999999999999878</v>
      </c>
      <c r="P384" s="17">
        <v>-0.99999999999999878</v>
      </c>
      <c r="Q384" s="17">
        <v>5.5278357843433792</v>
      </c>
      <c r="R384" s="17">
        <v>-0.99999999999999878</v>
      </c>
      <c r="S384" s="17">
        <v>3.1524497903642885</v>
      </c>
      <c r="T384" s="17">
        <v>0.37021159676235049</v>
      </c>
      <c r="U384" s="17">
        <v>0.78350643776727402</v>
      </c>
      <c r="V384" s="17">
        <v>0.85895978459881295</v>
      </c>
      <c r="W384" s="17">
        <v>7.0153597225469113</v>
      </c>
      <c r="X384" s="17">
        <v>5.874385721540448</v>
      </c>
      <c r="Y384" s="17">
        <v>0.30558842556117533</v>
      </c>
      <c r="Z384" s="17">
        <v>51.780608974635825</v>
      </c>
      <c r="AA384" s="17">
        <v>1.8957781697408282</v>
      </c>
      <c r="AB384" s="17">
        <v>3.0195811152289691</v>
      </c>
      <c r="AC384" s="17">
        <v>39.880581400998473</v>
      </c>
      <c r="AD384" s="17">
        <v>2.3684386924046077</v>
      </c>
      <c r="AE384" s="17">
        <v>1.9333253029850317</v>
      </c>
      <c r="AF384" s="17">
        <v>88.861991245189159</v>
      </c>
      <c r="AG384" s="17">
        <v>60.936979789339887</v>
      </c>
      <c r="AH384" s="17">
        <v>0.63451235345696666</v>
      </c>
      <c r="AI384" s="17">
        <v>0.79243840589683834</v>
      </c>
      <c r="AJ384" s="17">
        <v>0.33333333333333298</v>
      </c>
      <c r="AK384" s="17">
        <v>1.2265664493831605</v>
      </c>
      <c r="AL384" s="17">
        <v>1.2370276782543344</v>
      </c>
      <c r="AM384" s="17">
        <v>0.33333333333333298</v>
      </c>
      <c r="AN384" s="17">
        <v>0.82889028928650132</v>
      </c>
      <c r="AO384" s="17">
        <v>0.94470363212132891</v>
      </c>
      <c r="AP384" s="17">
        <v>0.33333333333333298</v>
      </c>
      <c r="AQ384" s="17">
        <v>13.471860696145196</v>
      </c>
      <c r="AR384" s="17">
        <v>2.2444243630026963</v>
      </c>
      <c r="AS384" s="17">
        <v>12.469927820205868</v>
      </c>
      <c r="AT384" s="17">
        <v>12.222765085555398</v>
      </c>
      <c r="AU384" s="17">
        <v>-0.99999999999999878</v>
      </c>
      <c r="AV384" s="17">
        <v>-0.99999999999999878</v>
      </c>
      <c r="AW384" s="17">
        <v>-0.99999999999999878</v>
      </c>
      <c r="AX384" s="17">
        <v>-0.99999999999999878</v>
      </c>
      <c r="AY384" s="17">
        <v>9.8616195701774031E-2</v>
      </c>
      <c r="AZ384" s="17">
        <v>-0.29711209242025932</v>
      </c>
      <c r="BA384" s="17">
        <v>0.84967831098166158</v>
      </c>
      <c r="BB384" s="17">
        <v>-0.16822182734260449</v>
      </c>
      <c r="BC384" s="17">
        <v>0.46938137139286895</v>
      </c>
      <c r="BD384" s="17">
        <v>-3.3089109435577964</v>
      </c>
      <c r="BE384" s="17">
        <v>13.767816525837848</v>
      </c>
      <c r="BF384" s="17">
        <v>-0.99999999999999878</v>
      </c>
      <c r="BG384" s="22">
        <v>2393.8568331267397</v>
      </c>
    </row>
    <row r="385" spans="1:100" x14ac:dyDescent="0.25">
      <c r="A385">
        <v>1091</v>
      </c>
      <c r="B385" t="s">
        <v>431</v>
      </c>
      <c r="C385" s="48">
        <v>2</v>
      </c>
      <c r="D385" s="22">
        <v>1568.7044238281251</v>
      </c>
      <c r="E385" s="17">
        <v>142.57753796134074</v>
      </c>
      <c r="F385" s="17">
        <v>91.819065013294647</v>
      </c>
      <c r="G385" s="17">
        <v>1.0941598596409881</v>
      </c>
      <c r="H385" s="17">
        <v>12.51786336963135</v>
      </c>
      <c r="I385" s="17">
        <v>105.03335998799939</v>
      </c>
      <c r="J385" s="17">
        <v>24.290147847091369</v>
      </c>
      <c r="K385" s="17">
        <v>-0.99999999999999856</v>
      </c>
      <c r="L385" s="17">
        <v>-0.99999999999999856</v>
      </c>
      <c r="M385" s="17">
        <v>-0.99999999999999856</v>
      </c>
      <c r="N385" s="17">
        <v>0.4304486791289277</v>
      </c>
      <c r="O385" s="17">
        <v>-0.99999999999999856</v>
      </c>
      <c r="P385" s="17">
        <v>-0.99999999999999856</v>
      </c>
      <c r="Q385" s="17">
        <v>5.741961971977033</v>
      </c>
      <c r="R385" s="17">
        <v>-0.99999999999999856</v>
      </c>
      <c r="S385" s="17">
        <v>3.4317139710794393</v>
      </c>
      <c r="T385" s="17">
        <v>0.40155721729814786</v>
      </c>
      <c r="U385" s="17">
        <v>0.87743493374118864</v>
      </c>
      <c r="V385" s="17">
        <v>0.98203648433720481</v>
      </c>
      <c r="W385" s="17">
        <v>7.6390246081010611</v>
      </c>
      <c r="X385" s="17">
        <v>6.6427980109546318</v>
      </c>
      <c r="Y385" s="17">
        <v>0.33378979973365575</v>
      </c>
      <c r="Z385" s="17">
        <v>54.369924932150958</v>
      </c>
      <c r="AA385" s="17">
        <v>2.0864783029090193</v>
      </c>
      <c r="AB385" s="17">
        <v>3.294458501426841</v>
      </c>
      <c r="AC385" s="17">
        <v>43.036458396524331</v>
      </c>
      <c r="AD385" s="17">
        <v>2.6093169846273776</v>
      </c>
      <c r="AE385" s="17">
        <v>2.1350481869275333</v>
      </c>
      <c r="AF385" s="17">
        <v>93.973120778786765</v>
      </c>
      <c r="AG385" s="17">
        <v>69.669603217522521</v>
      </c>
      <c r="AH385" s="17">
        <v>0.69492893962038349</v>
      </c>
      <c r="AI385" s="17">
        <v>0.86391879050206266</v>
      </c>
      <c r="AJ385" s="17">
        <v>0.33333333333333298</v>
      </c>
      <c r="AK385" s="17">
        <v>1.3072135300012109</v>
      </c>
      <c r="AL385" s="17">
        <v>1.3074655437677236</v>
      </c>
      <c r="AM385" s="17">
        <v>0.33333333333333298</v>
      </c>
      <c r="AN385" s="17">
        <v>0.90159319588673825</v>
      </c>
      <c r="AO385" s="17">
        <v>1.0241483744304305</v>
      </c>
      <c r="AP385" s="17">
        <v>0.33333333333333298</v>
      </c>
      <c r="AQ385" s="17">
        <v>14.378239139904936</v>
      </c>
      <c r="AR385" s="17">
        <v>2.2444243630026963</v>
      </c>
      <c r="AS385" s="17">
        <v>13.623693647090457</v>
      </c>
      <c r="AT385" s="17">
        <v>13.029985584335757</v>
      </c>
      <c r="AU385" s="17">
        <v>-0.99999999999999856</v>
      </c>
      <c r="AV385" s="17">
        <v>-0.99999999999999856</v>
      </c>
      <c r="AW385" s="17">
        <v>-0.99999999999999856</v>
      </c>
      <c r="AX385" s="17">
        <v>-0.99999999999999856</v>
      </c>
      <c r="AY385" s="17">
        <v>0.11076652240258714</v>
      </c>
      <c r="AZ385" s="17">
        <v>-0.38090751309988385</v>
      </c>
      <c r="BA385" s="17">
        <v>0.93023396068559827</v>
      </c>
      <c r="BB385" s="17">
        <v>-0.21488791714441335</v>
      </c>
      <c r="BC385" s="17">
        <v>0.51404903908217647</v>
      </c>
      <c r="BD385" s="17">
        <v>-4.553237184622736</v>
      </c>
      <c r="BE385" s="17">
        <v>14.96992217530752</v>
      </c>
      <c r="BF385" s="17">
        <v>-0.99999999999999856</v>
      </c>
      <c r="BG385" s="22">
        <v>208.40153428001531</v>
      </c>
    </row>
    <row r="386" spans="1:100" x14ac:dyDescent="0.25">
      <c r="A386">
        <v>1094</v>
      </c>
      <c r="B386" t="s">
        <v>432</v>
      </c>
      <c r="C386" s="48">
        <v>2</v>
      </c>
      <c r="D386" s="22">
        <v>1537.42162109375</v>
      </c>
      <c r="E386" s="17">
        <v>131.66882456431122</v>
      </c>
      <c r="F386" s="17">
        <v>74.220652713341508</v>
      </c>
      <c r="G386" s="17">
        <v>0.97184064702210549</v>
      </c>
      <c r="H386" s="17">
        <v>11.402098753823811</v>
      </c>
      <c r="I386" s="17">
        <v>96.467081105905407</v>
      </c>
      <c r="J386" s="17">
        <v>22.174420292526925</v>
      </c>
      <c r="K386" s="17">
        <v>-0.99999999999999889</v>
      </c>
      <c r="L386" s="17">
        <v>-0.99999999999999889</v>
      </c>
      <c r="M386" s="17">
        <v>-0.99999999999999889</v>
      </c>
      <c r="N386" s="17">
        <v>0.39996677166413463</v>
      </c>
      <c r="O386" s="17">
        <v>-0.99999999999999889</v>
      </c>
      <c r="P386" s="17">
        <v>-0.99999999999999889</v>
      </c>
      <c r="Q386" s="17">
        <v>5.4145143041574286</v>
      </c>
      <c r="R386" s="17">
        <v>-0.99999999999999889</v>
      </c>
      <c r="S386" s="17">
        <v>3.0046554889232073</v>
      </c>
      <c r="T386" s="17">
        <v>0.35362263043497633</v>
      </c>
      <c r="U386" s="17">
        <v>0.73379688886513295</v>
      </c>
      <c r="V386" s="17">
        <v>0.79382420288930922</v>
      </c>
      <c r="W386" s="17">
        <v>6.6852990758224919</v>
      </c>
      <c r="X386" s="17">
        <v>5.4677207592030506</v>
      </c>
      <c r="Y386" s="17">
        <v>0.29066348107016793</v>
      </c>
      <c r="Z386" s="17">
        <v>50.410271603866697</v>
      </c>
      <c r="AA386" s="17">
        <v>1.7948544032408129</v>
      </c>
      <c r="AB386" s="17">
        <v>2.8741084263541197</v>
      </c>
      <c r="AC386" s="17">
        <v>38.210404313506288</v>
      </c>
      <c r="AD386" s="17">
        <v>2.2409592611355569</v>
      </c>
      <c r="AE386" s="17">
        <v>1.826567992969065</v>
      </c>
      <c r="AF386" s="17">
        <v>86.157040624388145</v>
      </c>
      <c r="AG386" s="17">
        <v>56.315434784852833</v>
      </c>
      <c r="AH386" s="17">
        <v>0.60253823087307223</v>
      </c>
      <c r="AI386" s="17">
        <v>0.75460901624000787</v>
      </c>
      <c r="AJ386" s="17">
        <v>0.33333333333333298</v>
      </c>
      <c r="AK386" s="17">
        <v>1.1838857915462542</v>
      </c>
      <c r="AL386" s="17">
        <v>1.1997500184345429</v>
      </c>
      <c r="AM386" s="17">
        <v>0.33333333333333298</v>
      </c>
      <c r="AN386" s="17">
        <v>0.79041390729507766</v>
      </c>
      <c r="AO386" s="17">
        <v>0.90265928485605373</v>
      </c>
      <c r="AP386" s="17">
        <v>0.33333333333333298</v>
      </c>
      <c r="AQ386" s="17">
        <v>12.992180242340911</v>
      </c>
      <c r="AR386" s="17">
        <v>2.2444243630026963</v>
      </c>
      <c r="AS386" s="17">
        <v>11.859323144825286</v>
      </c>
      <c r="AT386" s="17">
        <v>11.79556174919966</v>
      </c>
      <c r="AU386" s="17">
        <v>-0.99999999999999889</v>
      </c>
      <c r="AV386" s="17">
        <v>-0.99999999999999889</v>
      </c>
      <c r="AW386" s="17">
        <v>-0.99999999999999889</v>
      </c>
      <c r="AX386" s="17">
        <v>-0.99999999999999889</v>
      </c>
      <c r="AY386" s="17">
        <v>9.2185907927563371E-2</v>
      </c>
      <c r="AZ386" s="17">
        <v>-0.25276524624903923</v>
      </c>
      <c r="BA386" s="17">
        <v>0.80704604090449927</v>
      </c>
      <c r="BB386" s="17">
        <v>-0.14352484642087282</v>
      </c>
      <c r="BC386" s="17">
        <v>0.44574201053306284</v>
      </c>
      <c r="BD386" s="17">
        <v>-2.6503792009904181</v>
      </c>
      <c r="BE386" s="17">
        <v>13.131629084015637</v>
      </c>
      <c r="BF386" s="17">
        <v>-0.99999999999999889</v>
      </c>
      <c r="BG386" s="22">
        <v>2276.7216382740935</v>
      </c>
    </row>
    <row r="387" spans="1:100" x14ac:dyDescent="0.25">
      <c r="A387">
        <v>1099</v>
      </c>
      <c r="B387" t="s">
        <v>433</v>
      </c>
      <c r="C387" s="48">
        <v>2</v>
      </c>
      <c r="D387" s="22">
        <v>1551.1309277343751</v>
      </c>
      <c r="E387" s="17">
        <v>75.745706926969376</v>
      </c>
      <c r="F387" s="17">
        <v>-15.996960075781075</v>
      </c>
      <c r="G387" s="17">
        <v>0.34477570658142209</v>
      </c>
      <c r="H387" s="17">
        <v>5.6821725265586016</v>
      </c>
      <c r="I387" s="17">
        <v>52.552367775177842</v>
      </c>
      <c r="J387" s="17">
        <v>11.328220872282611</v>
      </c>
      <c r="K387" s="17">
        <v>-1.0000000000000002</v>
      </c>
      <c r="L387" s="17">
        <v>-1.0000000000000002</v>
      </c>
      <c r="M387" s="17">
        <v>-1.0000000000000002</v>
      </c>
      <c r="N387" s="17">
        <v>0.24370239520445322</v>
      </c>
      <c r="O387" s="17">
        <v>-1.0000000000000002</v>
      </c>
      <c r="P387" s="17">
        <v>-1.0000000000000002</v>
      </c>
      <c r="Q387" s="17">
        <v>3.7358658897133115</v>
      </c>
      <c r="R387" s="17">
        <v>-1.0000000000000002</v>
      </c>
      <c r="S387" s="17">
        <v>0.81535590184716555</v>
      </c>
      <c r="T387" s="17">
        <v>0.10788773554109518</v>
      </c>
      <c r="U387" s="17">
        <v>-2.5582603121089842E-3</v>
      </c>
      <c r="V387" s="17">
        <v>-0.17103912912097716</v>
      </c>
      <c r="W387" s="17">
        <v>1.7960602449742777</v>
      </c>
      <c r="X387" s="17">
        <v>-0.55626951269850877</v>
      </c>
      <c r="Y387" s="17">
        <v>6.9577996090752339E-2</v>
      </c>
      <c r="Z387" s="17">
        <v>30.111254586788323</v>
      </c>
      <c r="AA387" s="17">
        <v>0.29985521741140431</v>
      </c>
      <c r="AB387" s="17">
        <v>0.71919924122891854</v>
      </c>
      <c r="AC387" s="17">
        <v>13.469815722895461</v>
      </c>
      <c r="AD387" s="17">
        <v>0.35258695234744042</v>
      </c>
      <c r="AE387" s="17">
        <v>0.24515563500694248</v>
      </c>
      <c r="AF387" s="17">
        <v>46.088193453433007</v>
      </c>
      <c r="AG387" s="17">
        <v>-12.14421806590606</v>
      </c>
      <c r="AH387" s="17">
        <v>0.12890066374437609</v>
      </c>
      <c r="AI387" s="17">
        <v>0.19423648260714726</v>
      </c>
      <c r="AJ387" s="17">
        <v>0.33333333333333298</v>
      </c>
      <c r="AK387" s="17">
        <v>0.55165068053472999</v>
      </c>
      <c r="AL387" s="17">
        <v>0.64755034324499749</v>
      </c>
      <c r="AM387" s="17">
        <v>0.33333333333333298</v>
      </c>
      <c r="AN387" s="17">
        <v>0.22045737727564835</v>
      </c>
      <c r="AO387" s="17">
        <v>0.2798499396429448</v>
      </c>
      <c r="AP387" s="17">
        <v>0.33333333333333298</v>
      </c>
      <c r="AQ387" s="17">
        <v>5.886600330243815</v>
      </c>
      <c r="AR387" s="17">
        <v>2.2444243630026963</v>
      </c>
      <c r="AS387" s="17">
        <v>2.8143427183618828</v>
      </c>
      <c r="AT387" s="17">
        <v>5.4673334023579025</v>
      </c>
      <c r="AU387" s="17">
        <v>-1.0000000000000002</v>
      </c>
      <c r="AV387" s="17">
        <v>-1.0000000000000002</v>
      </c>
      <c r="AW387" s="17">
        <v>-1.0000000000000002</v>
      </c>
      <c r="AX387" s="17">
        <v>-1.0000000000000002</v>
      </c>
      <c r="AY387" s="17">
        <v>-3.0669281533439747E-3</v>
      </c>
      <c r="AZ387" s="17">
        <v>0.40415136734233048</v>
      </c>
      <c r="BA387" s="17">
        <v>0.17552770517723137</v>
      </c>
      <c r="BB387" s="17">
        <v>0.22231530848879993</v>
      </c>
      <c r="BC387" s="17">
        <v>9.5568543325689953E-2</v>
      </c>
      <c r="BD387" s="17">
        <v>7.1045522004342452</v>
      </c>
      <c r="BE387" s="17">
        <v>3.7076872262872689</v>
      </c>
      <c r="BF387" s="17">
        <v>-1.0000000000000002</v>
      </c>
      <c r="BG387" s="22">
        <v>725.67351433641579</v>
      </c>
    </row>
    <row r="388" spans="1:100" x14ac:dyDescent="0.25">
      <c r="A388">
        <v>1100</v>
      </c>
      <c r="B388" t="s">
        <v>434</v>
      </c>
      <c r="C388" s="48">
        <v>3</v>
      </c>
      <c r="D388" s="22">
        <v>1578.9492814610701</v>
      </c>
      <c r="E388" s="17">
        <v>115.80966008008929</v>
      </c>
      <c r="F388" s="17">
        <v>38.197941688875218</v>
      </c>
      <c r="G388" s="17">
        <v>0.85621079840553405</v>
      </c>
      <c r="H388" s="17">
        <v>11.178512456835069</v>
      </c>
      <c r="I388" s="17">
        <v>76.283385600428218</v>
      </c>
      <c r="J388" s="17">
        <v>8.2205966331653393</v>
      </c>
      <c r="K388" s="17">
        <v>-0.99999999999999845</v>
      </c>
      <c r="L388" s="17">
        <v>-0.99999999999999845</v>
      </c>
      <c r="M388" s="17">
        <v>-0.99999999999999845</v>
      </c>
      <c r="N388" s="17">
        <v>0.36586703633105155</v>
      </c>
      <c r="O388" s="17">
        <v>-0.99999999999999845</v>
      </c>
      <c r="P388" s="17">
        <v>-0.99999999999999845</v>
      </c>
      <c r="Q388" s="17">
        <v>5.3437636547047056</v>
      </c>
      <c r="R388" s="17">
        <v>-0.99999999999999845</v>
      </c>
      <c r="S388" s="17">
        <v>1.532849572501231</v>
      </c>
      <c r="T388" s="17">
        <v>0.17005129122893536</v>
      </c>
      <c r="U388" s="17">
        <v>1.3845248285639475</v>
      </c>
      <c r="V388" s="17">
        <v>1.9699475577271668</v>
      </c>
      <c r="W388" s="17">
        <v>5.8347488021303562</v>
      </c>
      <c r="X388" s="17">
        <v>-1.5197902759182462</v>
      </c>
      <c r="Y388" s="17">
        <v>0.31694367869393031</v>
      </c>
      <c r="Z388" s="17">
        <v>39.553219938777147</v>
      </c>
      <c r="AA388" s="17">
        <v>-0.29646820794022838</v>
      </c>
      <c r="AB388" s="17">
        <v>3.5381420324036532</v>
      </c>
      <c r="AC388" s="17">
        <v>29.609279848895273</v>
      </c>
      <c r="AD388" s="17">
        <v>-8.8190203460914496E-2</v>
      </c>
      <c r="AE388" s="17">
        <v>0.31096822416332837</v>
      </c>
      <c r="AF388" s="17">
        <v>73.011610044239433</v>
      </c>
      <c r="AG388" s="17">
        <v>26.188923804716961</v>
      </c>
      <c r="AH388" s="17">
        <v>-0.13101496150109326</v>
      </c>
      <c r="AI388" s="17">
        <v>-0.19753615254052059</v>
      </c>
      <c r="AJ388" s="17">
        <v>0.33333333333333298</v>
      </c>
      <c r="AK388" s="17">
        <v>0.69650522556331473</v>
      </c>
      <c r="AL388" s="17">
        <v>0.32182159323150733</v>
      </c>
      <c r="AM388" s="17">
        <v>0.33333333333333298</v>
      </c>
      <c r="AN388" s="17">
        <v>0.38631013714319762</v>
      </c>
      <c r="AO388" s="17">
        <v>0.53006967054676934</v>
      </c>
      <c r="AP388" s="17">
        <v>0.33333333333333298</v>
      </c>
      <c r="AQ388" s="17">
        <v>3.2717755561887838</v>
      </c>
      <c r="AR388" s="17">
        <v>2.7674278656661477</v>
      </c>
      <c r="AS388" s="17">
        <v>-1.5118834881339582</v>
      </c>
      <c r="AT388" s="17">
        <v>6.965052255633144</v>
      </c>
      <c r="AU388" s="17">
        <v>-0.99999999999999845</v>
      </c>
      <c r="AV388" s="17">
        <v>-0.99999999999999845</v>
      </c>
      <c r="AW388" s="17">
        <v>-0.99999999999999845</v>
      </c>
      <c r="AX388" s="17">
        <v>-0.99999999999999845</v>
      </c>
      <c r="AY388" s="17">
        <v>9.6295814871046777E-3</v>
      </c>
      <c r="AZ388" s="17">
        <v>-0.14189245195007655</v>
      </c>
      <c r="BA388" s="17">
        <v>1.7743783063212802E-2</v>
      </c>
      <c r="BB388" s="17">
        <v>2.4931645881657437E-2</v>
      </c>
      <c r="BC388" s="17">
        <v>0.80082923639098824</v>
      </c>
      <c r="BD388" s="17">
        <v>-8.6171112708946937E-2</v>
      </c>
      <c r="BE388" s="17">
        <v>20.10944982509076</v>
      </c>
      <c r="BF388" s="17">
        <v>-0.99999999999999845</v>
      </c>
      <c r="CU388" t="e">
        <v>#N/A</v>
      </c>
      <c r="CV388" t="e">
        <v>#N/A</v>
      </c>
    </row>
    <row r="389" spans="1:100" x14ac:dyDescent="0.25">
      <c r="A389">
        <v>1102</v>
      </c>
      <c r="B389" t="s">
        <v>2913</v>
      </c>
      <c r="C389" s="48">
        <v>3</v>
      </c>
      <c r="D389" s="22">
        <v>1644.2867030346974</v>
      </c>
      <c r="E389" s="17">
        <v>119.72216644447866</v>
      </c>
      <c r="F389" s="17">
        <v>84.1215286265505</v>
      </c>
      <c r="G389" s="17">
        <v>0.51155362676133653</v>
      </c>
      <c r="H389" s="17">
        <v>6.763297741580903</v>
      </c>
      <c r="I389" s="17">
        <v>90.240949007794711</v>
      </c>
      <c r="J389" s="17">
        <v>17.571622690298113</v>
      </c>
      <c r="K389" s="17">
        <v>-1.0000000000000007</v>
      </c>
      <c r="L389" s="17">
        <v>-1.0000000000000007</v>
      </c>
      <c r="M389" s="17">
        <v>-1.0000000000000007</v>
      </c>
      <c r="N389" s="17">
        <v>0.33827258653314857</v>
      </c>
      <c r="O389" s="17">
        <v>-1.0000000000000007</v>
      </c>
      <c r="P389" s="17">
        <v>-1.0000000000000007</v>
      </c>
      <c r="Q389" s="17">
        <v>4.9389303513822949</v>
      </c>
      <c r="R389" s="17">
        <v>-1.0000000000000007</v>
      </c>
      <c r="S389" s="17">
        <v>0.888247806543773</v>
      </c>
      <c r="T389" s="17">
        <v>0.17480437111546948</v>
      </c>
      <c r="U389" s="17">
        <v>2.3935888555531609E-2</v>
      </c>
      <c r="V389" s="17">
        <v>-4.3174982441361448E-3</v>
      </c>
      <c r="W389" s="17">
        <v>1.8243673901986091</v>
      </c>
      <c r="X389" s="17">
        <v>1.3914924044867405</v>
      </c>
      <c r="Y389" s="17">
        <v>1.6484666433044561E-2</v>
      </c>
      <c r="Z389" s="17">
        <v>47.257746630919506</v>
      </c>
      <c r="AA389" s="17">
        <v>-0.31038157743575617</v>
      </c>
      <c r="AB389" s="17">
        <v>0.79986334217798638</v>
      </c>
      <c r="AC389" s="17">
        <v>30.435893630857414</v>
      </c>
      <c r="AD389" s="17">
        <v>0.41633935174034814</v>
      </c>
      <c r="AE389" s="17">
        <v>2.3000598315407426</v>
      </c>
      <c r="AF389" s="17">
        <v>80.793563435495614</v>
      </c>
      <c r="AG389" s="17">
        <v>55.022664639557711</v>
      </c>
      <c r="AH389" s="17">
        <v>4.3360880106105289E-2</v>
      </c>
      <c r="AI389" s="17">
        <v>0.29504772218896158</v>
      </c>
      <c r="AJ389" s="17">
        <v>0.33333333333333298</v>
      </c>
      <c r="AK389" s="17">
        <v>0.8734407798194902</v>
      </c>
      <c r="AL389" s="17">
        <v>0.94387596676982566</v>
      </c>
      <c r="AM389" s="17">
        <v>0.33333333333333298</v>
      </c>
      <c r="AN389" s="17">
        <v>0.50497241435686746</v>
      </c>
      <c r="AO389" s="17">
        <v>0.65055342550103745</v>
      </c>
      <c r="AP389" s="17">
        <v>0.33333333333333298</v>
      </c>
      <c r="AQ389" s="17">
        <v>9.4473855722991296</v>
      </c>
      <c r="AR389" s="17">
        <v>1.8431958938407165</v>
      </c>
      <c r="AS389" s="17">
        <v>6.9940189982624936</v>
      </c>
      <c r="AT389" s="17">
        <v>8.7344077981949138</v>
      </c>
      <c r="AU389" s="17">
        <v>-1.0000000000000007</v>
      </c>
      <c r="AV389" s="17">
        <v>-1.0000000000000007</v>
      </c>
      <c r="AW389" s="17">
        <v>-1.0000000000000007</v>
      </c>
      <c r="AX389" s="17">
        <v>-1.0000000000000007</v>
      </c>
      <c r="AY389" s="17">
        <v>-1.2931152668569026E-2</v>
      </c>
      <c r="AZ389" s="17">
        <v>-0.29674557524751249</v>
      </c>
      <c r="BA389" s="17">
        <v>-2.0632626011390858E-2</v>
      </c>
      <c r="BB389" s="17">
        <v>-6.9526639605814629E-4</v>
      </c>
      <c r="BC389" s="17">
        <v>0.20997840539447302</v>
      </c>
      <c r="BD389" s="17">
        <v>-1.5011095361390168</v>
      </c>
      <c r="BE389" s="17">
        <v>5.1462970048048726</v>
      </c>
      <c r="BF389" s="17">
        <v>-1.0000000000000007</v>
      </c>
      <c r="CU389" t="e">
        <v>#N/A</v>
      </c>
      <c r="CV389" t="e">
        <v>#N/A</v>
      </c>
    </row>
    <row r="390" spans="1:100" x14ac:dyDescent="0.25">
      <c r="A390">
        <v>1108</v>
      </c>
      <c r="B390" t="s">
        <v>435</v>
      </c>
      <c r="C390" s="48">
        <v>2</v>
      </c>
      <c r="D390" s="22">
        <v>1559.9031933593751</v>
      </c>
      <c r="E390" s="17">
        <v>61.514700330292122</v>
      </c>
      <c r="F390" s="17">
        <v>-38.955040686815899</v>
      </c>
      <c r="G390" s="17">
        <v>0.18520367839396495</v>
      </c>
      <c r="H390" s="17">
        <v>4.2265972419223861</v>
      </c>
      <c r="I390" s="17">
        <v>41.377193687897105</v>
      </c>
      <c r="J390" s="17">
        <v>8.5681398535643805</v>
      </c>
      <c r="K390" s="17">
        <v>-1.0000000000000007</v>
      </c>
      <c r="L390" s="17">
        <v>-1.0000000000000007</v>
      </c>
      <c r="M390" s="17">
        <v>-1.0000000000000007</v>
      </c>
      <c r="N390" s="17">
        <v>0.20393709837954097</v>
      </c>
      <c r="O390" s="17">
        <v>-1.0000000000000007</v>
      </c>
      <c r="P390" s="17">
        <v>-1.0000000000000007</v>
      </c>
      <c r="Q390" s="17">
        <v>3.3086926978613498</v>
      </c>
      <c r="R390" s="17">
        <v>-1.0000000000000007</v>
      </c>
      <c r="S390" s="17">
        <v>0.25823501549339745</v>
      </c>
      <c r="T390" s="17">
        <v>4.5354474556848712E-2</v>
      </c>
      <c r="U390" s="17">
        <v>-0.18994185815432485</v>
      </c>
      <c r="V390" s="17">
        <v>-0.41657222925632659</v>
      </c>
      <c r="W390" s="17">
        <v>0.55187370827677285</v>
      </c>
      <c r="X390" s="17">
        <v>-2.0892213386980565</v>
      </c>
      <c r="Y390" s="17">
        <v>1.3317381016052399E-2</v>
      </c>
      <c r="Z390" s="17">
        <v>24.945672672177508</v>
      </c>
      <c r="AA390" s="17">
        <v>-8.0583931448907742E-2</v>
      </c>
      <c r="AB390" s="17">
        <v>0.17082983472286883</v>
      </c>
      <c r="AC390" s="17">
        <v>7.1739671666346769</v>
      </c>
      <c r="AD390" s="17">
        <v>-0.12795561964611379</v>
      </c>
      <c r="AE390" s="17">
        <v>-0.15727346138518083</v>
      </c>
      <c r="AF390" s="17">
        <v>35.891694179037053</v>
      </c>
      <c r="AG390" s="17">
        <v>-29.565453012844056</v>
      </c>
      <c r="AH390" s="17">
        <v>8.3719874650357851E-3</v>
      </c>
      <c r="AI390" s="17">
        <v>5.1635970338835907E-2</v>
      </c>
      <c r="AJ390" s="17">
        <v>0.33333333333333298</v>
      </c>
      <c r="AK390" s="17">
        <v>0.39076297585053815</v>
      </c>
      <c r="AL390" s="17">
        <v>0.5070296149253346</v>
      </c>
      <c r="AM390" s="17">
        <v>0.33333333333333298</v>
      </c>
      <c r="AN390" s="17">
        <v>7.5417982456398525E-2</v>
      </c>
      <c r="AO390" s="17">
        <v>0.121360851862157</v>
      </c>
      <c r="AP390" s="17">
        <v>0.33333333333333298</v>
      </c>
      <c r="AQ390" s="17">
        <v>4.0784115368717142</v>
      </c>
      <c r="AR390" s="17">
        <v>2.2444243630026963</v>
      </c>
      <c r="AS390" s="17">
        <v>0.51262597662810361</v>
      </c>
      <c r="AT390" s="17">
        <v>3.8569607487229636</v>
      </c>
      <c r="AU390" s="17">
        <v>-1.0000000000000007</v>
      </c>
      <c r="AV390" s="17">
        <v>-1.0000000000000007</v>
      </c>
      <c r="AW390" s="17">
        <v>-1.0000000000000007</v>
      </c>
      <c r="AX390" s="17">
        <v>-1.0000000000000007</v>
      </c>
      <c r="AY390" s="17">
        <v>-2.7306344621685949E-2</v>
      </c>
      <c r="AZ390" s="17">
        <v>0.57131988470058448</v>
      </c>
      <c r="BA390" s="17">
        <v>1.4822401514826833E-2</v>
      </c>
      <c r="BB390" s="17">
        <v>0.31541229373936053</v>
      </c>
      <c r="BC390" s="17">
        <v>6.4583303700029016E-3</v>
      </c>
      <c r="BD390" s="17">
        <v>9.5869333513576294</v>
      </c>
      <c r="BE390" s="17">
        <v>1.3095344692513518</v>
      </c>
      <c r="BF390" s="17">
        <v>-1.0000000000000007</v>
      </c>
      <c r="BG390" s="22">
        <v>3023.9225610647045</v>
      </c>
    </row>
    <row r="391" spans="1:100" x14ac:dyDescent="0.25">
      <c r="A391">
        <v>1111</v>
      </c>
      <c r="B391" t="s">
        <v>436</v>
      </c>
      <c r="C391" s="48">
        <v>2</v>
      </c>
      <c r="D391" s="22">
        <v>1598.37498046875</v>
      </c>
      <c r="E391" s="17">
        <v>126.35672034595682</v>
      </c>
      <c r="F391" s="17">
        <v>65.650934469540417</v>
      </c>
      <c r="G391" s="17">
        <v>0.91227611528589803</v>
      </c>
      <c r="H391" s="17">
        <v>10.858766308777104</v>
      </c>
      <c r="I391" s="17">
        <v>92.295648185359255</v>
      </c>
      <c r="J391" s="17">
        <v>21.14414615675663</v>
      </c>
      <c r="K391" s="17">
        <v>-0.999999999999999</v>
      </c>
      <c r="L391" s="17">
        <v>-0.999999999999999</v>
      </c>
      <c r="M391" s="17">
        <v>-0.999999999999999</v>
      </c>
      <c r="N391" s="17">
        <v>0.38512330998960681</v>
      </c>
      <c r="O391" s="17">
        <v>-0.999999999999999</v>
      </c>
      <c r="P391" s="17">
        <v>-0.999999999999999</v>
      </c>
      <c r="Q391" s="17">
        <v>5.2550604736086788</v>
      </c>
      <c r="R391" s="17">
        <v>-0.999999999999999</v>
      </c>
      <c r="S391" s="17">
        <v>2.7966952023174656</v>
      </c>
      <c r="T391" s="17">
        <v>0.33028041657222451</v>
      </c>
      <c r="U391" s="17">
        <v>0.66385094415729529</v>
      </c>
      <c r="V391" s="17">
        <v>0.70217239961636579</v>
      </c>
      <c r="W391" s="17">
        <v>6.2208731404460202</v>
      </c>
      <c r="X391" s="17">
        <v>4.8955054484935738</v>
      </c>
      <c r="Y391" s="17">
        <v>0.26966270023044103</v>
      </c>
      <c r="Z391" s="17">
        <v>48.482079856329584</v>
      </c>
      <c r="AA391" s="17">
        <v>1.6528453054472749</v>
      </c>
      <c r="AB391" s="17">
        <v>2.6694148639045432</v>
      </c>
      <c r="AC391" s="17">
        <v>35.860310281391776</v>
      </c>
      <c r="AD391" s="17">
        <v>2.0615838805927744</v>
      </c>
      <c r="AE391" s="17">
        <v>1.6763505585233327</v>
      </c>
      <c r="AF391" s="17">
        <v>82.350924279771093</v>
      </c>
      <c r="AG391" s="17">
        <v>49.812492422913373</v>
      </c>
      <c r="AH391" s="17">
        <v>0.55754767554259765</v>
      </c>
      <c r="AI391" s="17">
        <v>0.70137955719830791</v>
      </c>
      <c r="AJ391" s="17">
        <v>0.33333333333333298</v>
      </c>
      <c r="AK391" s="17">
        <v>1.1238301483330886</v>
      </c>
      <c r="AL391" s="17">
        <v>1.1472968944336446</v>
      </c>
      <c r="AM391" s="17">
        <v>0.33333333333333298</v>
      </c>
      <c r="AN391" s="17">
        <v>0.73627407004513923</v>
      </c>
      <c r="AO391" s="17">
        <v>0.84349898962015391</v>
      </c>
      <c r="AP391" s="17">
        <v>0.33333333333333298</v>
      </c>
      <c r="AQ391" s="17">
        <v>12.317225364651808</v>
      </c>
      <c r="AR391" s="17">
        <v>2.2444243630026963</v>
      </c>
      <c r="AS391" s="17">
        <v>11.000145747207061</v>
      </c>
      <c r="AT391" s="17">
        <v>11.194447041790692</v>
      </c>
      <c r="AU391" s="17">
        <v>-0.999999999999999</v>
      </c>
      <c r="AV391" s="17">
        <v>-0.999999999999999</v>
      </c>
      <c r="AW391" s="17">
        <v>-0.999999999999999</v>
      </c>
      <c r="AX391" s="17">
        <v>-0.999999999999999</v>
      </c>
      <c r="AY391" s="17">
        <v>8.3137896769871059E-2</v>
      </c>
      <c r="AZ391" s="17">
        <v>-0.19036512154934493</v>
      </c>
      <c r="BA391" s="17">
        <v>0.74705848375613082</v>
      </c>
      <c r="BB391" s="17">
        <v>-0.1087739041944073</v>
      </c>
      <c r="BC391" s="17">
        <v>0.41247923780334683</v>
      </c>
      <c r="BD391" s="17">
        <v>-1.7237639757214982</v>
      </c>
      <c r="BE391" s="17">
        <v>12.236454361808484</v>
      </c>
      <c r="BF391" s="17">
        <v>-0.999999999999999</v>
      </c>
      <c r="BG391" s="22">
        <v>3377.9380128266785</v>
      </c>
    </row>
    <row r="392" spans="1:100" x14ac:dyDescent="0.25">
      <c r="A392">
        <v>1114</v>
      </c>
      <c r="B392" t="s">
        <v>437</v>
      </c>
      <c r="C392" s="48">
        <v>2</v>
      </c>
      <c r="D392" s="22">
        <v>1735.6310351562502</v>
      </c>
      <c r="E392" s="17">
        <v>204.68531169047654</v>
      </c>
      <c r="F392" s="17">
        <v>192.01403478994649</v>
      </c>
      <c r="G392" s="17">
        <v>1.7905732407211339</v>
      </c>
      <c r="H392" s="17">
        <v>18.870368360038441</v>
      </c>
      <c r="I392" s="17">
        <v>153.80469453004</v>
      </c>
      <c r="J392" s="17">
        <v>36.335851446488142</v>
      </c>
      <c r="K392" s="17">
        <v>-0.999999999999997</v>
      </c>
      <c r="L392" s="17">
        <v>-0.999999999999997</v>
      </c>
      <c r="M392" s="17">
        <v>-0.999999999999997</v>
      </c>
      <c r="N392" s="17">
        <v>0.60399466413677816</v>
      </c>
      <c r="O392" s="17">
        <v>-0.999999999999997</v>
      </c>
      <c r="P392" s="17">
        <v>-0.999999999999997</v>
      </c>
      <c r="Q392" s="17">
        <v>7.6062556719665277</v>
      </c>
      <c r="R392" s="17">
        <v>-0.999999999999997</v>
      </c>
      <c r="S392" s="17">
        <v>5.8631328390542743</v>
      </c>
      <c r="T392" s="17">
        <v>0.67446845497977403</v>
      </c>
      <c r="U392" s="17">
        <v>1.6952251593498981</v>
      </c>
      <c r="V392" s="17">
        <v>2.0536060969730445</v>
      </c>
      <c r="W392" s="17">
        <v>13.068974722528534</v>
      </c>
      <c r="X392" s="17">
        <v>13.332994133066984</v>
      </c>
      <c r="Y392" s="17">
        <v>0.5793255970213419</v>
      </c>
      <c r="Z392" s="17">
        <v>76.913853258828311</v>
      </c>
      <c r="AA392" s="17">
        <v>3.746812616901829</v>
      </c>
      <c r="AB392" s="17">
        <v>5.687683660018946</v>
      </c>
      <c r="AC392" s="17">
        <v>70.513161109630317</v>
      </c>
      <c r="AD392" s="17">
        <v>4.706528388883287</v>
      </c>
      <c r="AE392" s="17">
        <v>3.8913522888860226</v>
      </c>
      <c r="AF392" s="17">
        <v>138.47326667228552</v>
      </c>
      <c r="AG392" s="17">
        <v>145.70035415675468</v>
      </c>
      <c r="AH392" s="17">
        <v>1.2209470890306542</v>
      </c>
      <c r="AI392" s="17">
        <v>1.4862641101709493</v>
      </c>
      <c r="AJ392" s="17">
        <v>0.33333333333333298</v>
      </c>
      <c r="AK392" s="17">
        <v>2.0093688617722529</v>
      </c>
      <c r="AL392" s="17">
        <v>1.9207341512581255</v>
      </c>
      <c r="AM392" s="17">
        <v>0.33333333333333298</v>
      </c>
      <c r="AN392" s="17">
        <v>1.5345824264129908</v>
      </c>
      <c r="AO392" s="17">
        <v>1.7158355249883264</v>
      </c>
      <c r="AP392" s="17">
        <v>0.33333333333333298</v>
      </c>
      <c r="AQ392" s="17">
        <v>22.269640192626998</v>
      </c>
      <c r="AR392" s="17">
        <v>2.2444243630026963</v>
      </c>
      <c r="AS392" s="17">
        <v>23.668977627040491</v>
      </c>
      <c r="AT392" s="17">
        <v>20.058066114837324</v>
      </c>
      <c r="AU392" s="17">
        <v>-0.999999999999997</v>
      </c>
      <c r="AV392" s="17">
        <v>-0.999999999999997</v>
      </c>
      <c r="AW392" s="17">
        <v>-0.999999999999997</v>
      </c>
      <c r="AX392" s="17">
        <v>-0.999999999999997</v>
      </c>
      <c r="AY392" s="17">
        <v>0.21655357148550827</v>
      </c>
      <c r="AZ392" s="17">
        <v>-1.1104739271261215</v>
      </c>
      <c r="BA392" s="17">
        <v>1.6315932474747081</v>
      </c>
      <c r="BB392" s="17">
        <v>-0.62118711007406469</v>
      </c>
      <c r="BC392" s="17">
        <v>0.90294893211568339</v>
      </c>
      <c r="BD392" s="17">
        <v>-15.386987122383223</v>
      </c>
      <c r="BE392" s="17">
        <v>25.436077734301239</v>
      </c>
      <c r="BF392" s="17">
        <v>-0.999999999999997</v>
      </c>
      <c r="BG392" s="22">
        <v>4221.5725296828905</v>
      </c>
    </row>
    <row r="393" spans="1:100" x14ac:dyDescent="0.25">
      <c r="A393">
        <v>1123</v>
      </c>
      <c r="B393" t="s">
        <v>438</v>
      </c>
      <c r="C393" s="48">
        <v>2</v>
      </c>
      <c r="D393" s="22">
        <v>1513.9239257812501</v>
      </c>
      <c r="E393" s="17">
        <v>117.6526046700936</v>
      </c>
      <c r="F393" s="17">
        <v>51.609075379903203</v>
      </c>
      <c r="G393" s="17">
        <v>0.81467701837450801</v>
      </c>
      <c r="H393" s="17">
        <v>9.9684922746578799</v>
      </c>
      <c r="I393" s="17">
        <v>85.460572444735845</v>
      </c>
      <c r="J393" s="17">
        <v>19.455996811981034</v>
      </c>
      <c r="K393" s="17">
        <v>-0.99999999999999922</v>
      </c>
      <c r="L393" s="17">
        <v>-0.99999999999999922</v>
      </c>
      <c r="M393" s="17">
        <v>-0.99999999999999922</v>
      </c>
      <c r="N393" s="17">
        <v>0.36080164721067964</v>
      </c>
      <c r="O393" s="17">
        <v>-0.99999999999999922</v>
      </c>
      <c r="P393" s="17">
        <v>-0.99999999999999922</v>
      </c>
      <c r="Q393" s="17">
        <v>4.9937883808548662</v>
      </c>
      <c r="R393" s="17">
        <v>-0.99999999999999922</v>
      </c>
      <c r="S393" s="17">
        <v>2.4559431545041455</v>
      </c>
      <c r="T393" s="17">
        <v>0.29203317569729503</v>
      </c>
      <c r="U393" s="17">
        <v>0.54924144690930032</v>
      </c>
      <c r="V393" s="17">
        <v>0.55199690139613566</v>
      </c>
      <c r="W393" s="17">
        <v>5.4598908821498799</v>
      </c>
      <c r="X393" s="17">
        <v>3.9579055725901218</v>
      </c>
      <c r="Y393" s="17">
        <v>0.23525200002601976</v>
      </c>
      <c r="Z393" s="17">
        <v>45.322653134651475</v>
      </c>
      <c r="AA393" s="17">
        <v>1.4201571721932109</v>
      </c>
      <c r="AB393" s="17">
        <v>2.3340154868536214</v>
      </c>
      <c r="AC393" s="17">
        <v>32.009578167740358</v>
      </c>
      <c r="AD393" s="17">
        <v>1.767669454695078</v>
      </c>
      <c r="AE393" s="17">
        <v>1.4302127057625866</v>
      </c>
      <c r="AF393" s="17">
        <v>76.114435766448366</v>
      </c>
      <c r="AG393" s="17">
        <v>39.157136235393637</v>
      </c>
      <c r="AH393" s="17">
        <v>0.48382867798138524</v>
      </c>
      <c r="AI393" s="17">
        <v>0.61416075466395026</v>
      </c>
      <c r="AJ393" s="17">
        <v>0.33333333333333298</v>
      </c>
      <c r="AK393" s="17">
        <v>1.0254263437334692</v>
      </c>
      <c r="AL393" s="17">
        <v>1.0613501509027636</v>
      </c>
      <c r="AM393" s="17">
        <v>0.33333333333333298</v>
      </c>
      <c r="AN393" s="17">
        <v>0.64756357290021427</v>
      </c>
      <c r="AO393" s="17">
        <v>0.74656225193863857</v>
      </c>
      <c r="AP393" s="17">
        <v>0.33333333333333298</v>
      </c>
      <c r="AQ393" s="17">
        <v>11.211282203541543</v>
      </c>
      <c r="AR393" s="17">
        <v>2.2444243630026963</v>
      </c>
      <c r="AS393" s="17">
        <v>9.5923459097872978</v>
      </c>
      <c r="AT393" s="17">
        <v>10.209494237274527</v>
      </c>
      <c r="AU393" s="17">
        <v>-0.99999999999999922</v>
      </c>
      <c r="AV393" s="17">
        <v>-0.99999999999999922</v>
      </c>
      <c r="AW393" s="17">
        <v>-0.99999999999999922</v>
      </c>
      <c r="AX393" s="17">
        <v>-0.99999999999999922</v>
      </c>
      <c r="AY393" s="17">
        <v>6.8312333769630862E-2</v>
      </c>
      <c r="AZ393" s="17">
        <v>-8.8119781238103156E-2</v>
      </c>
      <c r="BA393" s="17">
        <v>0.64876624115897719</v>
      </c>
      <c r="BB393" s="17">
        <v>-5.1832961669356942E-2</v>
      </c>
      <c r="BC393" s="17">
        <v>0.35797672624887938</v>
      </c>
      <c r="BD393" s="17">
        <v>-0.20546430082256784</v>
      </c>
      <c r="BE393" s="17">
        <v>10.769671329713994</v>
      </c>
      <c r="BF393" s="17">
        <v>-0.99999999999999922</v>
      </c>
      <c r="BG393" s="22">
        <v>549.69878074982455</v>
      </c>
    </row>
    <row r="394" spans="1:100" x14ac:dyDescent="0.25">
      <c r="A394">
        <v>1124</v>
      </c>
      <c r="B394" t="s">
        <v>439</v>
      </c>
      <c r="C394" s="48">
        <v>2</v>
      </c>
      <c r="D394" s="22">
        <v>1594.691416015625</v>
      </c>
      <c r="E394" s="17">
        <v>82.670025947903056</v>
      </c>
      <c r="F394" s="17">
        <v>-4.8263465862030159</v>
      </c>
      <c r="G394" s="17">
        <v>0.42241797471482034</v>
      </c>
      <c r="H394" s="17">
        <v>6.3904054657633935</v>
      </c>
      <c r="I394" s="17">
        <v>57.989823654993849</v>
      </c>
      <c r="J394" s="17">
        <v>12.671181496142554</v>
      </c>
      <c r="K394" s="17">
        <v>-1</v>
      </c>
      <c r="L394" s="17">
        <v>-1</v>
      </c>
      <c r="M394" s="17">
        <v>-1</v>
      </c>
      <c r="N394" s="17">
        <v>0.26305082283023368</v>
      </c>
      <c r="O394" s="17">
        <v>-1</v>
      </c>
      <c r="P394" s="17">
        <v>-1</v>
      </c>
      <c r="Q394" s="17">
        <v>3.9437136928521364</v>
      </c>
      <c r="R394" s="17">
        <v>-1</v>
      </c>
      <c r="S394" s="17">
        <v>1.0864317898479166</v>
      </c>
      <c r="T394" s="17">
        <v>0.13831427252094083</v>
      </c>
      <c r="U394" s="17">
        <v>8.8616162377905983E-2</v>
      </c>
      <c r="V394" s="17">
        <v>-5.1571155862291662E-2</v>
      </c>
      <c r="W394" s="17">
        <v>2.401438679951299</v>
      </c>
      <c r="X394" s="17">
        <v>0.18961219389995981</v>
      </c>
      <c r="Y394" s="17">
        <v>9.6952479016094509E-2</v>
      </c>
      <c r="Z394" s="17">
        <v>32.624649325420663</v>
      </c>
      <c r="AA394" s="17">
        <v>0.4849638403935867</v>
      </c>
      <c r="AB394" s="17">
        <v>0.98601695972077297</v>
      </c>
      <c r="AC394" s="17">
        <v>16.533159388354314</v>
      </c>
      <c r="AD394" s="17">
        <v>0.58640246279771813</v>
      </c>
      <c r="AE394" s="17">
        <v>0.4409638111745901</v>
      </c>
      <c r="AF394" s="17">
        <v>51.049459783611042</v>
      </c>
      <c r="AG394" s="17">
        <v>-3.6676435037522528</v>
      </c>
      <c r="AH394" s="17">
        <v>0.18754577785203569</v>
      </c>
      <c r="AI394" s="17">
        <v>0.2636209940109227</v>
      </c>
      <c r="AJ394" s="17">
        <v>0.33333333333333298</v>
      </c>
      <c r="AK394" s="17">
        <v>0.62993311166221078</v>
      </c>
      <c r="AL394" s="17">
        <v>0.71592290321320662</v>
      </c>
      <c r="AM394" s="17">
        <v>0.33333333333333298</v>
      </c>
      <c r="AN394" s="17">
        <v>0.29102856516098963</v>
      </c>
      <c r="AO394" s="17">
        <v>0.35696528616995521</v>
      </c>
      <c r="AP394" s="17">
        <v>0.33333333333333298</v>
      </c>
      <c r="AQ394" s="17">
        <v>6.7664028916669059</v>
      </c>
      <c r="AR394" s="17">
        <v>2.2444243630026963</v>
      </c>
      <c r="AS394" s="17">
        <v>3.9342790283703382</v>
      </c>
      <c r="AT394" s="17">
        <v>6.2508854245289411</v>
      </c>
      <c r="AU394" s="17">
        <v>-1</v>
      </c>
      <c r="AV394" s="17">
        <v>-1</v>
      </c>
      <c r="AW394" s="17">
        <v>-1</v>
      </c>
      <c r="AX394" s="17">
        <v>-1</v>
      </c>
      <c r="AY394" s="17">
        <v>8.7271393546608511E-3</v>
      </c>
      <c r="AZ394" s="17">
        <v>0.32281290849323485</v>
      </c>
      <c r="BA394" s="17">
        <v>0.25372138623239504</v>
      </c>
      <c r="BB394" s="17">
        <v>0.17701751304595664</v>
      </c>
      <c r="BC394" s="17">
        <v>0.13892651230257053</v>
      </c>
      <c r="BD394" s="17">
        <v>5.8967107941517556</v>
      </c>
      <c r="BE394" s="17">
        <v>4.8745459890767924</v>
      </c>
      <c r="BF394" s="17">
        <v>-1</v>
      </c>
      <c r="BG394" s="22">
        <v>1650.9241894470831</v>
      </c>
    </row>
    <row r="395" spans="1:100" x14ac:dyDescent="0.25">
      <c r="A395">
        <v>1126</v>
      </c>
      <c r="B395" t="s">
        <v>440</v>
      </c>
      <c r="C395" s="48">
        <v>2</v>
      </c>
      <c r="D395" s="22">
        <v>1561.987529296875</v>
      </c>
      <c r="E395" s="17">
        <v>109.67415400073133</v>
      </c>
      <c r="F395" s="17">
        <v>38.737890732911936</v>
      </c>
      <c r="G395" s="17">
        <v>0.72521479049521154</v>
      </c>
      <c r="H395" s="17">
        <v>9.1524406816015933</v>
      </c>
      <c r="I395" s="17">
        <v>79.195339232229102</v>
      </c>
      <c r="J395" s="17">
        <v>17.908589037155874</v>
      </c>
      <c r="K395" s="17">
        <v>-0.99999999999999944</v>
      </c>
      <c r="L395" s="17">
        <v>-0.99999999999999944</v>
      </c>
      <c r="M395" s="17">
        <v>-0.99999999999999944</v>
      </c>
      <c r="N395" s="17">
        <v>0.33850768951241056</v>
      </c>
      <c r="O395" s="17">
        <v>-0.99999999999999944</v>
      </c>
      <c r="P395" s="17">
        <v>-0.99999999999999944</v>
      </c>
      <c r="Q395" s="17">
        <v>4.7542986290012852</v>
      </c>
      <c r="R395" s="17">
        <v>-0.99999999999999944</v>
      </c>
      <c r="S395" s="17">
        <v>2.143599717766314</v>
      </c>
      <c r="T395" s="17">
        <v>0.25697461996072068</v>
      </c>
      <c r="U395" s="17">
        <v>0.44418698140291746</v>
      </c>
      <c r="V395" s="17">
        <v>0.41434158419721978</v>
      </c>
      <c r="W395" s="17">
        <v>4.7623519667478256</v>
      </c>
      <c r="X395" s="17">
        <v>3.0984737088523957</v>
      </c>
      <c r="Y395" s="17">
        <v>0.20371013129367876</v>
      </c>
      <c r="Z395" s="17">
        <v>42.426628865089612</v>
      </c>
      <c r="AA395" s="17">
        <v>1.206868325669531</v>
      </c>
      <c r="AB395" s="17">
        <v>2.0265784669440445</v>
      </c>
      <c r="AC395" s="17">
        <v>28.479882865678547</v>
      </c>
      <c r="AD395" s="17">
        <v>1.4982587718222149</v>
      </c>
      <c r="AE395" s="17">
        <v>1.2045954473017368</v>
      </c>
      <c r="AF395" s="17">
        <v>70.397885365863857</v>
      </c>
      <c r="AG395" s="17">
        <v>29.390120622037923</v>
      </c>
      <c r="AH395" s="17">
        <v>0.41625565766089867</v>
      </c>
      <c r="AI395" s="17">
        <v>0.53421341258175659</v>
      </c>
      <c r="AJ395" s="17">
        <v>0.33333333333333298</v>
      </c>
      <c r="AK395" s="17">
        <v>0.93522649691241133</v>
      </c>
      <c r="AL395" s="17">
        <v>0.98256881584364997</v>
      </c>
      <c r="AM395" s="17">
        <v>0.33333333333333298</v>
      </c>
      <c r="AN395" s="17">
        <v>0.5662488992811513</v>
      </c>
      <c r="AO395" s="17">
        <v>0.65770716218086389</v>
      </c>
      <c r="AP395" s="17">
        <v>0.33333333333333298</v>
      </c>
      <c r="AQ395" s="17">
        <v>10.197541890036145</v>
      </c>
      <c r="AR395" s="17">
        <v>2.2444243630026963</v>
      </c>
      <c r="AS395" s="17">
        <v>8.3019148110443606</v>
      </c>
      <c r="AT395" s="17">
        <v>9.3066572742647367</v>
      </c>
      <c r="AU395" s="17">
        <v>-0.99999999999999944</v>
      </c>
      <c r="AV395" s="17">
        <v>-0.99999999999999944</v>
      </c>
      <c r="AW395" s="17">
        <v>-0.99999999999999944</v>
      </c>
      <c r="AX395" s="17">
        <v>-0.99999999999999944</v>
      </c>
      <c r="AY395" s="17">
        <v>5.4722782866608401E-2</v>
      </c>
      <c r="AZ395" s="17">
        <v>5.6013311900698359E-3</v>
      </c>
      <c r="BA395" s="17">
        <v>0.55866865537929322</v>
      </c>
      <c r="BB395" s="17">
        <v>3.6079561984081465E-4</v>
      </c>
      <c r="BC395" s="17">
        <v>0.30801810713269434</v>
      </c>
      <c r="BD395" s="17">
        <v>1.1862542273538779</v>
      </c>
      <c r="BE395" s="17">
        <v>9.425174484770249</v>
      </c>
      <c r="BF395" s="17">
        <v>-0.99999999999999944</v>
      </c>
      <c r="BG395" s="22">
        <v>1304.1300221491365</v>
      </c>
    </row>
    <row r="396" spans="1:100" x14ac:dyDescent="0.25">
      <c r="A396">
        <v>1137</v>
      </c>
      <c r="B396" t="s">
        <v>441</v>
      </c>
      <c r="C396" s="48">
        <v>3</v>
      </c>
      <c r="D396" s="22">
        <v>1430.6619601697403</v>
      </c>
      <c r="E396" s="17">
        <v>33.509517637642517</v>
      </c>
      <c r="F396" s="17">
        <v>-92.506389630085565</v>
      </c>
      <c r="G396" s="17">
        <v>-0.2624608874450296</v>
      </c>
      <c r="H396" s="17">
        <v>4.3217799077960226</v>
      </c>
      <c r="I396" s="17">
        <v>28.444020439529673</v>
      </c>
      <c r="J396" s="17">
        <v>-1.3007605009023773</v>
      </c>
      <c r="K396" s="17">
        <v>-0.99999999999999822</v>
      </c>
      <c r="L396" s="17">
        <v>-0.99999999999999822</v>
      </c>
      <c r="M396" s="17">
        <v>-0.99999999999999822</v>
      </c>
      <c r="N396" s="17">
        <v>0.41540470111133099</v>
      </c>
      <c r="O396" s="17">
        <v>-0.99999999999999822</v>
      </c>
      <c r="P396" s="17">
        <v>-0.99999999999999822</v>
      </c>
      <c r="Q396" s="17">
        <v>3.5000036787886697</v>
      </c>
      <c r="R396" s="17">
        <v>-0.99999999999999822</v>
      </c>
      <c r="S396" s="17">
        <v>-4.5099946661111556E-2</v>
      </c>
      <c r="T396" s="17">
        <v>-2.0976715824786447E-2</v>
      </c>
      <c r="U396" s="17">
        <v>0.45598806116478885</v>
      </c>
      <c r="V396" s="17">
        <v>0.69266143293378457</v>
      </c>
      <c r="W396" s="17">
        <v>0.82177622900735559</v>
      </c>
      <c r="X396" s="17">
        <v>-2.5980070206917127</v>
      </c>
      <c r="Y396" s="17">
        <v>3.6252551135260477E-2</v>
      </c>
      <c r="Z396" s="17">
        <v>29.910565111101789</v>
      </c>
      <c r="AA396" s="17">
        <v>1.5729464711840244</v>
      </c>
      <c r="AB396" s="17">
        <v>-0.80303556206484394</v>
      </c>
      <c r="AC396" s="17">
        <v>0.13910203766150397</v>
      </c>
      <c r="AD396" s="17">
        <v>-0.63386355105551129</v>
      </c>
      <c r="AE396" s="17">
        <v>0.3003191769125505</v>
      </c>
      <c r="AF396" s="17">
        <v>29.546950763611033</v>
      </c>
      <c r="AG396" s="17">
        <v>-51.769159663337277</v>
      </c>
      <c r="AH396" s="17">
        <v>-3.4743779912908578E-2</v>
      </c>
      <c r="AI396" s="17">
        <v>-0.16025459236770312</v>
      </c>
      <c r="AJ396" s="17">
        <v>0.33333333333333298</v>
      </c>
      <c r="AK396" s="17">
        <v>-0.22309430991673887</v>
      </c>
      <c r="AL396" s="17">
        <v>0.12198396058865232</v>
      </c>
      <c r="AM396" s="17">
        <v>0.33333333333333298</v>
      </c>
      <c r="AN396" s="17">
        <v>4.4476154950914455E-3</v>
      </c>
      <c r="AO396" s="17">
        <v>-0.18231543303721437</v>
      </c>
      <c r="AP396" s="17">
        <v>0.33333333333333298</v>
      </c>
      <c r="AQ396" s="17">
        <v>-1.1029303240813253</v>
      </c>
      <c r="AR396" s="17">
        <v>1.5079620087333585</v>
      </c>
      <c r="AS396" s="17">
        <v>-0.57777941046834613</v>
      </c>
      <c r="AT396" s="17">
        <v>-2.2309430991673893</v>
      </c>
      <c r="AU396" s="17">
        <v>-0.99999999999999822</v>
      </c>
      <c r="AV396" s="17">
        <v>-0.99999999999999822</v>
      </c>
      <c r="AW396" s="17">
        <v>-0.99999999999999822</v>
      </c>
      <c r="AX396" s="17">
        <v>-0.99999999999999822</v>
      </c>
      <c r="AY396" s="17">
        <v>-9.5960402211785669E-3</v>
      </c>
      <c r="AZ396" s="17">
        <v>1.1858381535739859</v>
      </c>
      <c r="BA396" s="17">
        <v>0.31486478058252626</v>
      </c>
      <c r="BB396" s="17">
        <v>0.16302383752192509</v>
      </c>
      <c r="BC396" s="17">
        <v>1.901425403672171E-2</v>
      </c>
      <c r="BD396" s="17">
        <v>10.004786705918065</v>
      </c>
      <c r="BE396" s="17">
        <v>2.0496802538306742</v>
      </c>
      <c r="BF396" s="17">
        <v>-0.99999999999999822</v>
      </c>
      <c r="CU396" t="e">
        <v>#N/A</v>
      </c>
      <c r="CV396" t="e">
        <v>#N/A</v>
      </c>
    </row>
    <row r="397" spans="1:100" x14ac:dyDescent="0.25">
      <c r="A397">
        <v>1138</v>
      </c>
      <c r="B397" t="s">
        <v>442</v>
      </c>
      <c r="C397" s="48">
        <v>2</v>
      </c>
      <c r="D397" s="22">
        <v>1548.3704785156251</v>
      </c>
      <c r="E397" s="17">
        <v>69.216755085744779</v>
      </c>
      <c r="F397" s="17">
        <v>-26.52974998478135</v>
      </c>
      <c r="G397" s="17">
        <v>0.27156668372244197</v>
      </c>
      <c r="H397" s="17">
        <v>5.0143785184463754</v>
      </c>
      <c r="I397" s="17">
        <v>47.425381645455111</v>
      </c>
      <c r="J397" s="17">
        <v>10.061941081976212</v>
      </c>
      <c r="K397" s="17">
        <v>-1.0000000000000004</v>
      </c>
      <c r="L397" s="17">
        <v>-1.0000000000000004</v>
      </c>
      <c r="M397" s="17">
        <v>-1.0000000000000004</v>
      </c>
      <c r="N397" s="17">
        <v>0.22545873083973619</v>
      </c>
      <c r="O397" s="17">
        <v>-1.0000000000000004</v>
      </c>
      <c r="P397" s="17">
        <v>-1.0000000000000004</v>
      </c>
      <c r="Q397" s="17">
        <v>3.5398858528468504</v>
      </c>
      <c r="R397" s="17">
        <v>-1.0000000000000004</v>
      </c>
      <c r="S397" s="17">
        <v>0.55975799933523762</v>
      </c>
      <c r="T397" s="17">
        <v>7.9198503569535186E-2</v>
      </c>
      <c r="U397" s="17">
        <v>-8.8526774052583024E-2</v>
      </c>
      <c r="V397" s="17">
        <v>-0.28368567842301806</v>
      </c>
      <c r="W397" s="17">
        <v>1.2252479187756027</v>
      </c>
      <c r="X397" s="17">
        <v>-1.259562605767921</v>
      </c>
      <c r="Y397" s="17">
        <v>4.3766550928035913E-2</v>
      </c>
      <c r="Z397" s="17">
        <v>27.741370536543467</v>
      </c>
      <c r="AA397" s="17">
        <v>0.12531599107126595</v>
      </c>
      <c r="AB397" s="17">
        <v>0.46761637377983312</v>
      </c>
      <c r="AC397" s="17">
        <v>10.581383921235865</v>
      </c>
      <c r="AD397" s="17">
        <v>0.13212192136806689</v>
      </c>
      <c r="AE397" s="17">
        <v>6.0527782296567301E-2</v>
      </c>
      <c r="AF397" s="17">
        <v>41.410207236551024</v>
      </c>
      <c r="AG397" s="17">
        <v>-20.13679422069292</v>
      </c>
      <c r="AH397" s="17">
        <v>7.3604088792460942E-2</v>
      </c>
      <c r="AI397" s="17">
        <v>0.1288137122072554</v>
      </c>
      <c r="AJ397" s="17">
        <v>0.33333333333333298</v>
      </c>
      <c r="AK397" s="17">
        <v>0.47783804693131965</v>
      </c>
      <c r="AL397" s="17">
        <v>0.58308174352506636</v>
      </c>
      <c r="AM397" s="17">
        <v>0.33333333333333298</v>
      </c>
      <c r="AN397" s="17">
        <v>0.15391568766134212</v>
      </c>
      <c r="AO397" s="17">
        <v>0.20713775203690538</v>
      </c>
      <c r="AP397" s="17">
        <v>0.33333333333333298</v>
      </c>
      <c r="AQ397" s="17">
        <v>5.0570330419730816</v>
      </c>
      <c r="AR397" s="17">
        <v>2.2444243630026963</v>
      </c>
      <c r="AS397" s="17">
        <v>1.7583529219388363</v>
      </c>
      <c r="AT397" s="17">
        <v>4.7285209065178355</v>
      </c>
      <c r="AU397" s="17">
        <v>-1.0000000000000004</v>
      </c>
      <c r="AV397" s="17">
        <v>-1.0000000000000004</v>
      </c>
      <c r="AW397" s="17">
        <v>-1.0000000000000004</v>
      </c>
      <c r="AX397" s="17">
        <v>-1.0000000000000004</v>
      </c>
      <c r="AY397" s="17">
        <v>-1.41875738860318E-2</v>
      </c>
      <c r="AZ397" s="17">
        <v>0.48084553453186674</v>
      </c>
      <c r="BA397" s="17">
        <v>0.10179875416359074</v>
      </c>
      <c r="BB397" s="17">
        <v>0.26502667462687945</v>
      </c>
      <c r="BC397" s="17">
        <v>5.4686242766234766E-2</v>
      </c>
      <c r="BD397" s="17">
        <v>8.243427857320432</v>
      </c>
      <c r="BE397" s="17">
        <v>2.6074541716386053</v>
      </c>
      <c r="BF397" s="17">
        <v>-1.0000000000000004</v>
      </c>
      <c r="BG397" s="22">
        <v>1819.61183422566</v>
      </c>
    </row>
    <row r="398" spans="1:100" x14ac:dyDescent="0.25">
      <c r="A398">
        <v>1143</v>
      </c>
      <c r="B398" t="s">
        <v>443</v>
      </c>
      <c r="C398" s="48">
        <v>2</v>
      </c>
      <c r="D398" s="22">
        <v>1592.1891503906249</v>
      </c>
      <c r="E398" s="17">
        <v>102.50863012787886</v>
      </c>
      <c r="F398" s="17">
        <v>27.178155054646442</v>
      </c>
      <c r="G398" s="17">
        <v>0.64486789657389998</v>
      </c>
      <c r="H398" s="17">
        <v>8.4195368367512877</v>
      </c>
      <c r="I398" s="17">
        <v>73.568472561786464</v>
      </c>
      <c r="J398" s="17">
        <v>16.518847117195676</v>
      </c>
      <c r="K398" s="17">
        <v>-0.99999999999999956</v>
      </c>
      <c r="L398" s="17">
        <v>-0.99999999999999956</v>
      </c>
      <c r="M398" s="17">
        <v>-0.99999999999999956</v>
      </c>
      <c r="N398" s="17">
        <v>0.31848527003180244</v>
      </c>
      <c r="O398" s="17">
        <v>-0.99999999999999956</v>
      </c>
      <c r="P398" s="17">
        <v>-0.99999999999999956</v>
      </c>
      <c r="Q398" s="17">
        <v>4.5392105617402878</v>
      </c>
      <c r="R398" s="17">
        <v>-0.99999999999999956</v>
      </c>
      <c r="S398" s="17">
        <v>1.8630810500169261</v>
      </c>
      <c r="T398" s="17">
        <v>0.22548819126813935</v>
      </c>
      <c r="U398" s="17">
        <v>0.34983654774962347</v>
      </c>
      <c r="V398" s="17">
        <v>0.29071200967322841</v>
      </c>
      <c r="W398" s="17">
        <v>4.1358855063170363</v>
      </c>
      <c r="X398" s="17">
        <v>2.3266096224639274</v>
      </c>
      <c r="Y398" s="17">
        <v>0.17538207328313343</v>
      </c>
      <c r="Z398" s="17">
        <v>39.825681400490652</v>
      </c>
      <c r="AA398" s="17">
        <v>1.0153115454230277</v>
      </c>
      <c r="AB398" s="17">
        <v>1.7504662997008298</v>
      </c>
      <c r="AC398" s="17">
        <v>25.309829305287131</v>
      </c>
      <c r="AD398" s="17">
        <v>1.2562984264208068</v>
      </c>
      <c r="AE398" s="17">
        <v>1.0019664008081812</v>
      </c>
      <c r="AF398" s="17">
        <v>65.263796046611731</v>
      </c>
      <c r="AG398" s="17">
        <v>20.618269238313406</v>
      </c>
      <c r="AH398" s="17">
        <v>0.35556767319713123</v>
      </c>
      <c r="AI398" s="17">
        <v>0.46241192981256463</v>
      </c>
      <c r="AJ398" s="17">
        <v>0.33333333333333298</v>
      </c>
      <c r="AK398" s="17">
        <v>0.85421714027054252</v>
      </c>
      <c r="AL398" s="17">
        <v>0.91181453528276124</v>
      </c>
      <c r="AM398" s="17">
        <v>0.33333333333333298</v>
      </c>
      <c r="AN398" s="17">
        <v>0.49321940280659637</v>
      </c>
      <c r="AO398" s="17">
        <v>0.57790554489083978</v>
      </c>
      <c r="AP398" s="17">
        <v>0.33333333333333298</v>
      </c>
      <c r="AQ398" s="17">
        <v>9.2870918893624541</v>
      </c>
      <c r="AR398" s="17">
        <v>2.2444243630026963</v>
      </c>
      <c r="AS398" s="17">
        <v>7.1429661344772022</v>
      </c>
      <c r="AT398" s="17">
        <v>8.49581064754023</v>
      </c>
      <c r="AU398" s="17">
        <v>-0.99999999999999956</v>
      </c>
      <c r="AV398" s="17">
        <v>-0.99999999999999956</v>
      </c>
      <c r="AW398" s="17">
        <v>-0.99999999999999956</v>
      </c>
      <c r="AX398" s="17">
        <v>-0.99999999999999956</v>
      </c>
      <c r="AY398" s="17">
        <v>4.2517875491435687E-2</v>
      </c>
      <c r="AZ398" s="17">
        <v>8.9773170601598506E-2</v>
      </c>
      <c r="BA398" s="17">
        <v>0.47775114036979038</v>
      </c>
      <c r="BB398" s="17">
        <v>4.7236514900249493E-2</v>
      </c>
      <c r="BC398" s="17">
        <v>0.26314978710830272</v>
      </c>
      <c r="BD398" s="17">
        <v>2.4361701259673789</v>
      </c>
      <c r="BE398" s="17">
        <v>8.2176688375379534</v>
      </c>
      <c r="BF398" s="17">
        <v>-0.99999999999999956</v>
      </c>
      <c r="BG398" s="22">
        <v>226.26793218950232</v>
      </c>
    </row>
    <row r="399" spans="1:100" x14ac:dyDescent="0.25">
      <c r="A399">
        <v>1153</v>
      </c>
      <c r="B399" t="s">
        <v>2914</v>
      </c>
      <c r="C399" s="48">
        <v>3</v>
      </c>
      <c r="D399" s="22">
        <v>1532.9854145789641</v>
      </c>
      <c r="E399" s="17">
        <v>93.493972621610723</v>
      </c>
      <c r="F399" s="17">
        <v>-7.5628418531668489</v>
      </c>
      <c r="G399" s="17">
        <v>0.75387681135990581</v>
      </c>
      <c r="H399" s="17">
        <v>6.9822746793578458</v>
      </c>
      <c r="I399" s="17">
        <v>67.607725990046177</v>
      </c>
      <c r="J399" s="17">
        <v>18.952966552101401</v>
      </c>
      <c r="K399" s="17">
        <v>-1</v>
      </c>
      <c r="L399" s="17">
        <v>-1</v>
      </c>
      <c r="M399" s="17">
        <v>-1</v>
      </c>
      <c r="N399" s="17">
        <v>0.33171008539906827</v>
      </c>
      <c r="O399" s="17">
        <v>-1</v>
      </c>
      <c r="P399" s="17">
        <v>-1</v>
      </c>
      <c r="Q399" s="17">
        <v>4.8986728338931975</v>
      </c>
      <c r="R399" s="17">
        <v>-1</v>
      </c>
      <c r="S399" s="17">
        <v>-0.19476583873229503</v>
      </c>
      <c r="T399" s="17">
        <v>0.1699967601665385</v>
      </c>
      <c r="U399" s="17">
        <v>1.2365667614646201</v>
      </c>
      <c r="V399" s="17">
        <v>0.55972170465318594</v>
      </c>
      <c r="W399" s="17">
        <v>2.0836018454646497</v>
      </c>
      <c r="X399" s="17">
        <v>-1.773670988881709</v>
      </c>
      <c r="Y399" s="17">
        <v>0.22499084327120344</v>
      </c>
      <c r="Z399" s="17">
        <v>32.658807937550812</v>
      </c>
      <c r="AA399" s="17">
        <v>-0.59653194762962303</v>
      </c>
      <c r="AB399" s="17">
        <v>5.4715496269947508</v>
      </c>
      <c r="AC399" s="17">
        <v>13.885611137609917</v>
      </c>
      <c r="AD399" s="17">
        <v>3.0402928889618539</v>
      </c>
      <c r="AE399" s="17">
        <v>0.90250647221108515</v>
      </c>
      <c r="AF399" s="17">
        <v>52.91847517436657</v>
      </c>
      <c r="AG399" s="17">
        <v>-27.615441764206953</v>
      </c>
      <c r="AH399" s="17">
        <v>0.63592291054530004</v>
      </c>
      <c r="AI399" s="17">
        <v>0.67004024298362941</v>
      </c>
      <c r="AJ399" s="17">
        <v>0.33333333333333298</v>
      </c>
      <c r="AK399" s="17">
        <v>1.5893090466595563</v>
      </c>
      <c r="AL399" s="17">
        <v>1.3358921636597487</v>
      </c>
      <c r="AM399" s="17">
        <v>0.33333333333333298</v>
      </c>
      <c r="AN399" s="17">
        <v>1.0729899907105112</v>
      </c>
      <c r="AO399" s="17">
        <v>0.93191775649254349</v>
      </c>
      <c r="AP399" s="17">
        <v>0.33333333333333298</v>
      </c>
      <c r="AQ399" s="17">
        <v>14.689250815679605</v>
      </c>
      <c r="AR399" s="17">
        <v>2.5961053141647987</v>
      </c>
      <c r="AS399" s="17">
        <v>0.46377077134105749</v>
      </c>
      <c r="AT399" s="17">
        <v>15.893090466595563</v>
      </c>
      <c r="AU399" s="17">
        <v>-1</v>
      </c>
      <c r="AV399" s="17">
        <v>-1</v>
      </c>
      <c r="AW399" s="17">
        <v>-1</v>
      </c>
      <c r="AX399" s="17">
        <v>-1</v>
      </c>
      <c r="AY399" s="17">
        <v>-4.4386385780285004E-2</v>
      </c>
      <c r="AZ399" s="17">
        <v>0.3768206550913768</v>
      </c>
      <c r="BA399" s="17">
        <v>0.42178737521092829</v>
      </c>
      <c r="BB399" s="17">
        <v>-0.15425112086190393</v>
      </c>
      <c r="BC399" s="17">
        <v>-8.660284168312575E-2</v>
      </c>
      <c r="BD399" s="17">
        <v>-1.9721747460907146</v>
      </c>
      <c r="BE399" s="17">
        <v>-5.6134166023502761E-2</v>
      </c>
      <c r="BF399" s="17">
        <v>-1</v>
      </c>
      <c r="CU399" t="e">
        <v>#N/A</v>
      </c>
      <c r="CV399" t="e">
        <v>#N/A</v>
      </c>
    </row>
    <row r="400" spans="1:100" x14ac:dyDescent="0.25">
      <c r="A400">
        <v>1155</v>
      </c>
      <c r="B400" t="s">
        <v>444</v>
      </c>
      <c r="C400" s="48">
        <v>2</v>
      </c>
      <c r="D400" s="22">
        <v>1552.50265625</v>
      </c>
      <c r="E400" s="17">
        <v>141.49403052796436</v>
      </c>
      <c r="F400" s="17">
        <v>90.07110355820555</v>
      </c>
      <c r="G400" s="17">
        <v>1.0820105097320067</v>
      </c>
      <c r="H400" s="17">
        <v>12.40704010284216</v>
      </c>
      <c r="I400" s="17">
        <v>104.18251475013189</v>
      </c>
      <c r="J400" s="17">
        <v>24.080003309515192</v>
      </c>
      <c r="K400" s="17">
        <v>-0.99999999999999867</v>
      </c>
      <c r="L400" s="17">
        <v>-0.99999999999999867</v>
      </c>
      <c r="M400" s="17">
        <v>-0.99999999999999867</v>
      </c>
      <c r="N400" s="17">
        <v>0.42742106513637496</v>
      </c>
      <c r="O400" s="17">
        <v>-0.99999999999999867</v>
      </c>
      <c r="P400" s="17">
        <v>-0.99999999999999867</v>
      </c>
      <c r="Q400" s="17">
        <v>5.7094382481233179</v>
      </c>
      <c r="R400" s="17">
        <v>-0.99999999999999867</v>
      </c>
      <c r="S400" s="17">
        <v>3.3892964078837</v>
      </c>
      <c r="T400" s="17">
        <v>0.39679611676394416</v>
      </c>
      <c r="U400" s="17">
        <v>0.86316809184384491</v>
      </c>
      <c r="V400" s="17">
        <v>0.96334230853668801</v>
      </c>
      <c r="W400" s="17">
        <v>7.5442958654882011</v>
      </c>
      <c r="X400" s="17">
        <v>6.5260835194536435</v>
      </c>
      <c r="Y400" s="17">
        <v>0.32950628020707512</v>
      </c>
      <c r="Z400" s="17">
        <v>53.97663255580548</v>
      </c>
      <c r="AA400" s="17">
        <v>2.0575127731035749</v>
      </c>
      <c r="AB400" s="17">
        <v>3.2527072504419507</v>
      </c>
      <c r="AC400" s="17">
        <v>42.557110806894713</v>
      </c>
      <c r="AD400" s="17">
        <v>2.572729871462073</v>
      </c>
      <c r="AE400" s="17">
        <v>2.1044084065026114</v>
      </c>
      <c r="AF400" s="17">
        <v>93.196788993457929</v>
      </c>
      <c r="AG400" s="17">
        <v>68.343201080374271</v>
      </c>
      <c r="AH400" s="17">
        <v>0.68575223691868059</v>
      </c>
      <c r="AI400" s="17">
        <v>0.85306160243203033</v>
      </c>
      <c r="AJ400" s="17">
        <v>0.33333333333333298</v>
      </c>
      <c r="AK400" s="17">
        <v>1.2949640083120784</v>
      </c>
      <c r="AL400" s="17">
        <v>1.2967667043958575</v>
      </c>
      <c r="AM400" s="17">
        <v>0.33333333333333298</v>
      </c>
      <c r="AN400" s="17">
        <v>0.8905503183958543</v>
      </c>
      <c r="AO400" s="17">
        <v>1.01208147645291</v>
      </c>
      <c r="AP400" s="17">
        <v>0.33333333333333298</v>
      </c>
      <c r="AQ400" s="17">
        <v>14.240568906583285</v>
      </c>
      <c r="AR400" s="17">
        <v>2.2444243630026963</v>
      </c>
      <c r="AS400" s="17">
        <v>13.448447631831234</v>
      </c>
      <c r="AT400" s="17">
        <v>12.907376496295077</v>
      </c>
      <c r="AU400" s="17">
        <v>-0.99999999999999867</v>
      </c>
      <c r="AV400" s="17">
        <v>-0.99999999999999867</v>
      </c>
      <c r="AW400" s="17">
        <v>-0.99999999999999867</v>
      </c>
      <c r="AX400" s="17">
        <v>-0.99999999999999867</v>
      </c>
      <c r="AY400" s="17">
        <v>0.10892100376370979</v>
      </c>
      <c r="AZ400" s="17">
        <v>-0.36817978860944151</v>
      </c>
      <c r="BA400" s="17">
        <v>0.91799832647952051</v>
      </c>
      <c r="BB400" s="17">
        <v>-0.20779978357784851</v>
      </c>
      <c r="BC400" s="17">
        <v>0.5072644467575701</v>
      </c>
      <c r="BD400" s="17">
        <v>-4.3642359069389141</v>
      </c>
      <c r="BE400" s="17">
        <v>14.7873338024494</v>
      </c>
      <c r="BF400" s="17">
        <v>-0.99999999999999867</v>
      </c>
      <c r="BG400" s="22">
        <v>648.71403803544399</v>
      </c>
    </row>
    <row r="401" spans="1:100" x14ac:dyDescent="0.25">
      <c r="A401">
        <v>1156</v>
      </c>
      <c r="B401" t="s">
        <v>445</v>
      </c>
      <c r="C401" s="48">
        <v>2</v>
      </c>
      <c r="D401" s="22">
        <v>1549.5377734374999</v>
      </c>
      <c r="E401" s="17">
        <v>130.40391399071365</v>
      </c>
      <c r="F401" s="17">
        <v>72.180043799479833</v>
      </c>
      <c r="G401" s="17">
        <v>0.95765722687304478</v>
      </c>
      <c r="H401" s="17">
        <v>11.272721217829023</v>
      </c>
      <c r="I401" s="17">
        <v>95.473785531993187</v>
      </c>
      <c r="J401" s="17">
        <v>21.929092905399028</v>
      </c>
      <c r="K401" s="17">
        <v>-0.99999999999999889</v>
      </c>
      <c r="L401" s="17">
        <v>-0.99999999999999889</v>
      </c>
      <c r="M401" s="17">
        <v>-0.99999999999999889</v>
      </c>
      <c r="N401" s="17">
        <v>0.39643226803824061</v>
      </c>
      <c r="O401" s="17">
        <v>-0.99999999999999889</v>
      </c>
      <c r="P401" s="17">
        <v>-0.99999999999999889</v>
      </c>
      <c r="Q401" s="17">
        <v>5.3765453886446544</v>
      </c>
      <c r="R401" s="17">
        <v>-0.99999999999999889</v>
      </c>
      <c r="S401" s="17">
        <v>2.9551362862488526</v>
      </c>
      <c r="T401" s="17">
        <v>0.34806441622973672</v>
      </c>
      <c r="U401" s="17">
        <v>0.71714146167386739</v>
      </c>
      <c r="V401" s="17">
        <v>0.77200020804962488</v>
      </c>
      <c r="W401" s="17">
        <v>6.5747106437881842</v>
      </c>
      <c r="X401" s="17">
        <v>5.3314656770098283</v>
      </c>
      <c r="Y401" s="17">
        <v>0.28566280550996492</v>
      </c>
      <c r="Z401" s="17">
        <v>49.951133373679852</v>
      </c>
      <c r="AA401" s="17">
        <v>1.7610394022614559</v>
      </c>
      <c r="AB401" s="17">
        <v>2.8253670913111799</v>
      </c>
      <c r="AC401" s="17">
        <v>37.65080332151161</v>
      </c>
      <c r="AD401" s="17">
        <v>2.1982466549506685</v>
      </c>
      <c r="AE401" s="17">
        <v>1.790798434737775</v>
      </c>
      <c r="AF401" s="17">
        <v>85.250733705180124</v>
      </c>
      <c r="AG401" s="17">
        <v>54.766963554809642</v>
      </c>
      <c r="AH401" s="17">
        <v>0.59182514490745586</v>
      </c>
      <c r="AI401" s="17">
        <v>0.74193409443857083</v>
      </c>
      <c r="AJ401" s="17">
        <v>0.33333333333333298</v>
      </c>
      <c r="AK401" s="17">
        <v>1.1695854286425931</v>
      </c>
      <c r="AL401" s="17">
        <v>1.1872599564102109</v>
      </c>
      <c r="AM401" s="17">
        <v>0.33333333333333298</v>
      </c>
      <c r="AN401" s="17">
        <v>0.77752220755137158</v>
      </c>
      <c r="AO401" s="17">
        <v>0.88857212091780058</v>
      </c>
      <c r="AP401" s="17">
        <v>0.33333333333333298</v>
      </c>
      <c r="AQ401" s="17">
        <v>12.831460963050361</v>
      </c>
      <c r="AR401" s="17">
        <v>2.2444243630026963</v>
      </c>
      <c r="AS401" s="17">
        <v>11.65473706552957</v>
      </c>
      <c r="AT401" s="17">
        <v>11.652425184461446</v>
      </c>
      <c r="AU401" s="17">
        <v>-0.99999999999999889</v>
      </c>
      <c r="AV401" s="17">
        <v>-0.99999999999999889</v>
      </c>
      <c r="AW401" s="17">
        <v>-0.99999999999999889</v>
      </c>
      <c r="AX401" s="17">
        <v>-0.99999999999999889</v>
      </c>
      <c r="AY401" s="17">
        <v>9.0031408596799228E-2</v>
      </c>
      <c r="AZ401" s="17">
        <v>-0.23790661880462088</v>
      </c>
      <c r="BA401" s="17">
        <v>0.79276189055611501</v>
      </c>
      <c r="BB401" s="17">
        <v>-0.13525000231806789</v>
      </c>
      <c r="BC401" s="17">
        <v>0.43782152719848977</v>
      </c>
      <c r="BD401" s="17">
        <v>-2.4297349237096046</v>
      </c>
      <c r="BE401" s="17">
        <v>12.918471373851606</v>
      </c>
      <c r="BF401" s="17">
        <v>-0.99999999999999889</v>
      </c>
      <c r="BG401" s="22">
        <v>1769.2496472472512</v>
      </c>
    </row>
    <row r="402" spans="1:100" x14ac:dyDescent="0.25">
      <c r="A402">
        <v>1157</v>
      </c>
      <c r="B402" t="s">
        <v>446</v>
      </c>
      <c r="C402" s="48">
        <v>2</v>
      </c>
      <c r="D402" s="22">
        <v>1507.6360449218751</v>
      </c>
      <c r="E402" s="17">
        <v>15.570859760153297</v>
      </c>
      <c r="F402" s="17">
        <v>-113.07364840610796</v>
      </c>
      <c r="G402" s="17">
        <v>-0.3299638027461253</v>
      </c>
      <c r="H402" s="17">
        <v>-0.47262894147177104</v>
      </c>
      <c r="I402" s="17">
        <v>5.2989013252576669</v>
      </c>
      <c r="J402" s="17">
        <v>-0.34259470503421952</v>
      </c>
      <c r="K402" s="17">
        <v>-1.0000000000000018</v>
      </c>
      <c r="L402" s="17">
        <v>-1.0000000000000018</v>
      </c>
      <c r="M402" s="17">
        <v>-1.0000000000000018</v>
      </c>
      <c r="N402" s="17">
        <v>7.5557531893036156E-2</v>
      </c>
      <c r="O402" s="17">
        <v>-1.0000000000000018</v>
      </c>
      <c r="P402" s="17">
        <v>-1.0000000000000018</v>
      </c>
      <c r="Q402" s="17">
        <v>1.9295929912484491</v>
      </c>
      <c r="R402" s="17">
        <v>-1.0000000000000018</v>
      </c>
      <c r="S402" s="17">
        <v>-1.5403920181634023</v>
      </c>
      <c r="T402" s="17">
        <v>-0.15652992156604481</v>
      </c>
      <c r="U402" s="17">
        <v>-0.79489710754138421</v>
      </c>
      <c r="V402" s="17">
        <v>-1.2092592068552495</v>
      </c>
      <c r="W402" s="17">
        <v>-3.4648982251218161</v>
      </c>
      <c r="X402" s="17">
        <v>-7.0382524432069102</v>
      </c>
      <c r="Y402" s="17">
        <v>-0.16831620279336593</v>
      </c>
      <c r="Z402" s="17">
        <v>8.2689414568125805</v>
      </c>
      <c r="AA402" s="17">
        <v>-1.3088059467460236</v>
      </c>
      <c r="AB402" s="17">
        <v>-1.5995436392053981</v>
      </c>
      <c r="AC402" s="17">
        <v>-13.151753319653437</v>
      </c>
      <c r="AD402" s="17">
        <v>-1.6793547539836116</v>
      </c>
      <c r="AE402" s="17">
        <v>-1.4564885323515386</v>
      </c>
      <c r="AF402" s="17">
        <v>2.9729871393140783</v>
      </c>
      <c r="AG402" s="17">
        <v>-85.808729656671375</v>
      </c>
      <c r="AH402" s="17">
        <v>-0.38074667743677282</v>
      </c>
      <c r="AI402" s="17">
        <v>-0.40874012156777145</v>
      </c>
      <c r="AJ402" s="17">
        <v>0.33333333333333298</v>
      </c>
      <c r="AK402" s="17">
        <v>-0.12865207771510156</v>
      </c>
      <c r="AL402" s="17">
        <v>5.336796458039117E-2</v>
      </c>
      <c r="AM402" s="17">
        <v>0.33333333333333298</v>
      </c>
      <c r="AN402" s="17">
        <v>-0.39283187651850399</v>
      </c>
      <c r="AO402" s="17">
        <v>-0.39031042955003808</v>
      </c>
      <c r="AP402" s="17">
        <v>0.33333333333333298</v>
      </c>
      <c r="AQ402" s="17">
        <v>-1.7592034680146122</v>
      </c>
      <c r="AR402" s="17">
        <v>2.2444243630026963</v>
      </c>
      <c r="AS402" s="17">
        <v>-6.9183105703711281</v>
      </c>
      <c r="AT402" s="17">
        <v>-1.3420182521292956</v>
      </c>
      <c r="AU402" s="17">
        <v>-1.0000000000000018</v>
      </c>
      <c r="AV402" s="17">
        <v>-1.0000000000000018</v>
      </c>
      <c r="AW402" s="17">
        <v>-1.0000000000000018</v>
      </c>
      <c r="AX402" s="17">
        <v>-1.0000000000000018</v>
      </c>
      <c r="AY402" s="17">
        <v>-0.10556165833889858</v>
      </c>
      <c r="AZ402" s="17">
        <v>1.1110121164255962</v>
      </c>
      <c r="BA402" s="17">
        <v>-0.50400378271062252</v>
      </c>
      <c r="BB402" s="17">
        <v>0.61596960279935342</v>
      </c>
      <c r="BC402" s="17">
        <v>-0.28122795446125515</v>
      </c>
      <c r="BD402" s="17">
        <v>17.601132702440133</v>
      </c>
      <c r="BE402" s="17">
        <v>-6.4327392190921477</v>
      </c>
      <c r="BF402" s="17">
        <v>-1.0000000000000018</v>
      </c>
      <c r="BG402" s="22">
        <v>119.61140074006831</v>
      </c>
    </row>
    <row r="403" spans="1:100" x14ac:dyDescent="0.25">
      <c r="A403">
        <v>1159</v>
      </c>
      <c r="B403" t="s">
        <v>447</v>
      </c>
      <c r="C403" s="48">
        <v>2</v>
      </c>
      <c r="D403" s="22">
        <v>1483.825419921875</v>
      </c>
      <c r="E403" s="17">
        <v>64.865321494384617</v>
      </c>
      <c r="F403" s="17">
        <v>-33.54967246780069</v>
      </c>
      <c r="G403" s="17">
        <v>0.22277413493263989</v>
      </c>
      <c r="H403" s="17">
        <v>4.5693053505512449</v>
      </c>
      <c r="I403" s="17">
        <v>44.008333976877339</v>
      </c>
      <c r="J403" s="17">
        <v>9.2179874812147382</v>
      </c>
      <c r="K403" s="17">
        <v>-1.0000000000000004</v>
      </c>
      <c r="L403" s="17">
        <v>-1.0000000000000004</v>
      </c>
      <c r="M403" s="17">
        <v>-1.0000000000000004</v>
      </c>
      <c r="N403" s="17">
        <v>0.21329964376470584</v>
      </c>
      <c r="O403" s="17">
        <v>-1.0000000000000004</v>
      </c>
      <c r="P403" s="17">
        <v>-1.0000000000000004</v>
      </c>
      <c r="Q403" s="17">
        <v>3.4092685445260766</v>
      </c>
      <c r="R403" s="17">
        <v>-1.0000000000000004</v>
      </c>
      <c r="S403" s="17">
        <v>0.38940641367198847</v>
      </c>
      <c r="T403" s="17">
        <v>6.0077626168798443E-2</v>
      </c>
      <c r="U403" s="17">
        <v>-0.14582330304940905</v>
      </c>
      <c r="V403" s="17">
        <v>-0.35876265716387656</v>
      </c>
      <c r="W403" s="17">
        <v>0.84481136617308517</v>
      </c>
      <c r="X403" s="17">
        <v>-1.7282953004143278</v>
      </c>
      <c r="Y403" s="17">
        <v>2.6563668711412275E-2</v>
      </c>
      <c r="Z403" s="17">
        <v>26.161883765213588</v>
      </c>
      <c r="AA403" s="17">
        <v>8.9886125001847894E-3</v>
      </c>
      <c r="AB403" s="17">
        <v>0.29994073961198731</v>
      </c>
      <c r="AC403" s="17">
        <v>8.6562940333409291</v>
      </c>
      <c r="AD403" s="17">
        <v>-1.4814212463786558E-2</v>
      </c>
      <c r="AE403" s="17">
        <v>-6.252349143344893E-2</v>
      </c>
      <c r="AF403" s="17">
        <v>38.292410251814495</v>
      </c>
      <c r="AG403" s="17">
        <v>-25.463708127737519</v>
      </c>
      <c r="AH403" s="17">
        <v>3.6749877031604011E-2</v>
      </c>
      <c r="AI403" s="17">
        <v>8.5210566146288913E-2</v>
      </c>
      <c r="AJ403" s="17">
        <v>0.33333333333333298</v>
      </c>
      <c r="AK403" s="17">
        <v>0.42864320200987277</v>
      </c>
      <c r="AL403" s="17">
        <v>0.54011453573560875</v>
      </c>
      <c r="AM403" s="17">
        <v>0.33333333333333298</v>
      </c>
      <c r="AN403" s="17">
        <v>0.1095668012772692</v>
      </c>
      <c r="AO403" s="17">
        <v>0.15867633535859582</v>
      </c>
      <c r="AP403" s="17">
        <v>0.33333333333333298</v>
      </c>
      <c r="AQ403" s="17">
        <v>4.5041407780598988</v>
      </c>
      <c r="AR403" s="17">
        <v>2.2444243630026963</v>
      </c>
      <c r="AS403" s="17">
        <v>1.0545539685945973</v>
      </c>
      <c r="AT403" s="17">
        <v>4.2361151436485383</v>
      </c>
      <c r="AU403" s="17">
        <v>-1.0000000000000004</v>
      </c>
      <c r="AV403" s="17">
        <v>-1.0000000000000004</v>
      </c>
      <c r="AW403" s="17">
        <v>-1.0000000000000004</v>
      </c>
      <c r="AX403" s="17">
        <v>-1.0000000000000004</v>
      </c>
      <c r="AY403" s="17">
        <v>-2.1599292118243081E-2</v>
      </c>
      <c r="AZ403" s="17">
        <v>0.5319608717997466</v>
      </c>
      <c r="BA403" s="17">
        <v>5.2659682242311656E-2</v>
      </c>
      <c r="BB403" s="17">
        <v>0.2934930621674654</v>
      </c>
      <c r="BC403" s="17">
        <v>2.7438895830202176E-2</v>
      </c>
      <c r="BD403" s="17">
        <v>9.0024688045159316</v>
      </c>
      <c r="BE403" s="17">
        <v>1.8741678511463089</v>
      </c>
      <c r="BF403" s="17">
        <v>-1.0000000000000004</v>
      </c>
      <c r="BG403" s="22">
        <v>601.20091891370146</v>
      </c>
    </row>
    <row r="404" spans="1:100" x14ac:dyDescent="0.25">
      <c r="A404">
        <v>1160</v>
      </c>
      <c r="B404" t="s">
        <v>448</v>
      </c>
      <c r="C404" s="48">
        <v>2</v>
      </c>
      <c r="D404" s="22">
        <v>1524.3747363281252</v>
      </c>
      <c r="E404" s="17">
        <v>136.68755017761401</v>
      </c>
      <c r="F404" s="17">
        <v>82.317079794035394</v>
      </c>
      <c r="G404" s="17">
        <v>1.0281155295886033</v>
      </c>
      <c r="H404" s="17">
        <v>11.915423859357803</v>
      </c>
      <c r="I404" s="17">
        <v>100.408132783729</v>
      </c>
      <c r="J404" s="17">
        <v>23.147794116038916</v>
      </c>
      <c r="K404" s="17">
        <v>-0.99999999999999878</v>
      </c>
      <c r="L404" s="17">
        <v>-0.99999999999999878</v>
      </c>
      <c r="M404" s="17">
        <v>-0.99999999999999878</v>
      </c>
      <c r="N404" s="17">
        <v>0.41399045384993116</v>
      </c>
      <c r="O404" s="17">
        <v>-0.99999999999999878</v>
      </c>
      <c r="P404" s="17">
        <v>-0.99999999999999878</v>
      </c>
      <c r="Q404" s="17">
        <v>5.5651617671249696</v>
      </c>
      <c r="R404" s="17">
        <v>-0.99999999999999878</v>
      </c>
      <c r="S404" s="17">
        <v>3.2011304777481335</v>
      </c>
      <c r="T404" s="17">
        <v>0.37567569298209535</v>
      </c>
      <c r="U404" s="17">
        <v>0.79987983637941062</v>
      </c>
      <c r="V404" s="17">
        <v>0.88041423081120174</v>
      </c>
      <c r="W404" s="17">
        <v>7.1240755458515501</v>
      </c>
      <c r="X404" s="17">
        <v>6.0083335781795775</v>
      </c>
      <c r="Y404" s="17">
        <v>0.31050442401242562</v>
      </c>
      <c r="Z404" s="17">
        <v>52.231972555683001</v>
      </c>
      <c r="AA404" s="17">
        <v>1.9290205767800879</v>
      </c>
      <c r="AB404" s="17">
        <v>3.0674971067181742</v>
      </c>
      <c r="AC404" s="17">
        <v>40.430706594453795</v>
      </c>
      <c r="AD404" s="17">
        <v>2.4104280403088838</v>
      </c>
      <c r="AE404" s="17">
        <v>1.9684891704965228</v>
      </c>
      <c r="AF404" s="17">
        <v>89.752951547961374</v>
      </c>
      <c r="AG404" s="17">
        <v>62.459230548673084</v>
      </c>
      <c r="AH404" s="17">
        <v>0.64504403330322813</v>
      </c>
      <c r="AI404" s="17">
        <v>0.80489870154998289</v>
      </c>
      <c r="AJ404" s="17">
        <v>0.33333333333333298</v>
      </c>
      <c r="AK404" s="17">
        <v>1.2406246623266655</v>
      </c>
      <c r="AL404" s="17">
        <v>1.2493062443857359</v>
      </c>
      <c r="AM404" s="17">
        <v>0.33333333333333298</v>
      </c>
      <c r="AN404" s="17">
        <v>0.84156369215198756</v>
      </c>
      <c r="AO404" s="17">
        <v>0.95855225622605889</v>
      </c>
      <c r="AP404" s="17">
        <v>0.33333333333333298</v>
      </c>
      <c r="AQ404" s="17">
        <v>13.62985849435595</v>
      </c>
      <c r="AR404" s="17">
        <v>2.2444243630026963</v>
      </c>
      <c r="AS404" s="17">
        <v>12.671049616022648</v>
      </c>
      <c r="AT404" s="17">
        <v>12.363477899674013</v>
      </c>
      <c r="AU404" s="17">
        <v>-0.99999999999999878</v>
      </c>
      <c r="AV404" s="17">
        <v>-0.99999999999999878</v>
      </c>
      <c r="AW404" s="17">
        <v>-0.99999999999999878</v>
      </c>
      <c r="AX404" s="17">
        <v>-0.99999999999999878</v>
      </c>
      <c r="AY404" s="17">
        <v>0.10073421260683922</v>
      </c>
      <c r="AZ404" s="17">
        <v>-0.3117191167362901</v>
      </c>
      <c r="BA404" s="17">
        <v>0.86372058589925949</v>
      </c>
      <c r="BB404" s="17">
        <v>-0.17635655240204728</v>
      </c>
      <c r="BC404" s="17">
        <v>0.47716773612242447</v>
      </c>
      <c r="BD404" s="17">
        <v>-3.5258190217426737</v>
      </c>
      <c r="BE404" s="17">
        <v>13.977364807949535</v>
      </c>
      <c r="BF404" s="17">
        <v>-0.99999999999999878</v>
      </c>
      <c r="BG404" s="22">
        <v>1037.049118969815</v>
      </c>
    </row>
    <row r="405" spans="1:100" x14ac:dyDescent="0.25">
      <c r="A405">
        <v>1164</v>
      </c>
      <c r="B405" t="s">
        <v>449</v>
      </c>
      <c r="C405" s="48">
        <v>2</v>
      </c>
      <c r="D405" s="22">
        <v>1552.4004882812501</v>
      </c>
      <c r="E405" s="17">
        <v>38.838829997494308</v>
      </c>
      <c r="F405" s="17">
        <v>-75.536743849492865</v>
      </c>
      <c r="G405" s="17">
        <v>-6.9060459236692184E-2</v>
      </c>
      <c r="H405" s="17">
        <v>1.9072647203744983</v>
      </c>
      <c r="I405" s="17">
        <v>23.570526476542788</v>
      </c>
      <c r="J405" s="17">
        <v>4.1701909900536069</v>
      </c>
      <c r="K405" s="17">
        <v>-1.0000000000000011</v>
      </c>
      <c r="L405" s="17">
        <v>-1.0000000000000011</v>
      </c>
      <c r="M405" s="17">
        <v>-1.0000000000000011</v>
      </c>
      <c r="N405" s="17">
        <v>0.14057455909455011</v>
      </c>
      <c r="O405" s="17">
        <v>-1.0000000000000011</v>
      </c>
      <c r="P405" s="17">
        <v>-1.0000000000000011</v>
      </c>
      <c r="Q405" s="17">
        <v>2.6280293981658724</v>
      </c>
      <c r="R405" s="17">
        <v>-1.0000000000000011</v>
      </c>
      <c r="S405" s="17">
        <v>-0.62948862463203925</v>
      </c>
      <c r="T405" s="17">
        <v>-5.4286833872933038E-2</v>
      </c>
      <c r="U405" s="17">
        <v>-0.48852131128698811</v>
      </c>
      <c r="V405" s="17">
        <v>-0.80780785291059576</v>
      </c>
      <c r="W405" s="17">
        <v>-1.4306292428885206</v>
      </c>
      <c r="X405" s="17">
        <v>-4.5318466439879579</v>
      </c>
      <c r="Y405" s="17">
        <v>-7.6329012133341395E-2</v>
      </c>
      <c r="Z405" s="17">
        <v>16.714767507920925</v>
      </c>
      <c r="AA405" s="17">
        <v>-0.6867806014083353</v>
      </c>
      <c r="AB405" s="17">
        <v>-0.70294908400153222</v>
      </c>
      <c r="AC405" s="17">
        <v>-2.857919511714222</v>
      </c>
      <c r="AD405" s="17">
        <v>-0.89365838128064401</v>
      </c>
      <c r="AE405" s="17">
        <v>-0.79850919871267556</v>
      </c>
      <c r="AF405" s="17">
        <v>19.644460097320376</v>
      </c>
      <c r="AG405" s="17">
        <v>-57.324674541573351</v>
      </c>
      <c r="AH405" s="17">
        <v>-0.18367996726683983</v>
      </c>
      <c r="AI405" s="17">
        <v>-0.17558553388994941</v>
      </c>
      <c r="AJ405" s="17">
        <v>0.33333333333333298</v>
      </c>
      <c r="AK405" s="17">
        <v>0.13440242223994381</v>
      </c>
      <c r="AL405" s="17">
        <v>0.28312206539254398</v>
      </c>
      <c r="AM405" s="17">
        <v>0.33333333333333298</v>
      </c>
      <c r="AN405" s="17">
        <v>-0.15568966883488017</v>
      </c>
      <c r="AO405" s="17">
        <v>-0.13117771449053345</v>
      </c>
      <c r="AP405" s="17">
        <v>0.33333333333333298</v>
      </c>
      <c r="AQ405" s="17">
        <v>1.197220080935117</v>
      </c>
      <c r="AR405" s="17">
        <v>2.2444243630026963</v>
      </c>
      <c r="AS405" s="17">
        <v>-3.1549593079273475</v>
      </c>
      <c r="AT405" s="17">
        <v>1.2909720933712396</v>
      </c>
      <c r="AU405" s="17">
        <v>-1.0000000000000011</v>
      </c>
      <c r="AV405" s="17">
        <v>-1.0000000000000011</v>
      </c>
      <c r="AW405" s="17">
        <v>-1.0000000000000011</v>
      </c>
      <c r="AX405" s="17">
        <v>-1.0000000000000011</v>
      </c>
      <c r="AY405" s="17">
        <v>-6.5929744944410992E-2</v>
      </c>
      <c r="AZ405" s="17">
        <v>0.83768836661998036</v>
      </c>
      <c r="BA405" s="17">
        <v>-0.24124751194389049</v>
      </c>
      <c r="BB405" s="17">
        <v>0.4637542364947666</v>
      </c>
      <c r="BC405" s="17">
        <v>-0.13553103774559852</v>
      </c>
      <c r="BD405" s="17">
        <v>13.542391646771746</v>
      </c>
      <c r="BE405" s="17">
        <v>-2.5117132118146568</v>
      </c>
      <c r="BF405" s="17">
        <v>-1.0000000000000011</v>
      </c>
      <c r="BG405" s="22">
        <v>614.15707230022122</v>
      </c>
    </row>
    <row r="406" spans="1:100" x14ac:dyDescent="0.25">
      <c r="A406">
        <v>1165</v>
      </c>
      <c r="B406" t="s">
        <v>450</v>
      </c>
      <c r="C406" s="48">
        <v>2</v>
      </c>
      <c r="D406" s="22">
        <v>1552.03564453125</v>
      </c>
      <c r="E406" s="17">
        <v>104.99670909876184</v>
      </c>
      <c r="F406" s="17">
        <v>31.192032582711754</v>
      </c>
      <c r="G406" s="17">
        <v>0.67276668257875361</v>
      </c>
      <c r="H406" s="17">
        <v>8.6740224370240018</v>
      </c>
      <c r="I406" s="17">
        <v>75.522284855641473</v>
      </c>
      <c r="J406" s="17">
        <v>17.001406062970428</v>
      </c>
      <c r="K406" s="17">
        <v>-0.99999999999999956</v>
      </c>
      <c r="L406" s="17">
        <v>-0.99999999999999956</v>
      </c>
      <c r="M406" s="17">
        <v>-0.99999999999999956</v>
      </c>
      <c r="N406" s="17">
        <v>0.32543763830799205</v>
      </c>
      <c r="O406" s="17">
        <v>-0.99999999999999956</v>
      </c>
      <c r="P406" s="17">
        <v>-0.99999999999999956</v>
      </c>
      <c r="Q406" s="17">
        <v>4.6138954147302362</v>
      </c>
      <c r="R406" s="17">
        <v>-0.99999999999999956</v>
      </c>
      <c r="S406" s="17">
        <v>1.9604853166905252</v>
      </c>
      <c r="T406" s="17">
        <v>0.23642119805010292</v>
      </c>
      <c r="U406" s="17">
        <v>0.38259777135754935</v>
      </c>
      <c r="V406" s="17">
        <v>0.33363980532509091</v>
      </c>
      <c r="W406" s="17">
        <v>4.3534129409916558</v>
      </c>
      <c r="X406" s="17">
        <v>2.5946233554163585</v>
      </c>
      <c r="Y406" s="17">
        <v>0.18521840160645714</v>
      </c>
      <c r="Z406" s="17">
        <v>40.72880625303042</v>
      </c>
      <c r="AA406" s="17">
        <v>1.0818256489440656</v>
      </c>
      <c r="AB406" s="17">
        <v>1.8463405008217713</v>
      </c>
      <c r="AC406" s="17">
        <v>26.410564400185756</v>
      </c>
      <c r="AD406" s="17">
        <v>1.3403141184850877</v>
      </c>
      <c r="AE406" s="17">
        <v>1.0723251182469371</v>
      </c>
      <c r="AF406" s="17">
        <v>67.046501665423804</v>
      </c>
      <c r="AG406" s="17">
        <v>23.664111991868779</v>
      </c>
      <c r="AH406" s="17">
        <v>0.37664031221263194</v>
      </c>
      <c r="AI406" s="17">
        <v>0.48734349971955687</v>
      </c>
      <c r="AJ406" s="17">
        <v>0.33333333333333298</v>
      </c>
      <c r="AK406" s="17">
        <v>0.88234595266191862</v>
      </c>
      <c r="AL406" s="17">
        <v>0.93638248602680396</v>
      </c>
      <c r="AM406" s="17">
        <v>0.33333333333333298</v>
      </c>
      <c r="AN406" s="17">
        <v>0.51857737490420097</v>
      </c>
      <c r="AO406" s="17">
        <v>0.60561499493872861</v>
      </c>
      <c r="AP406" s="17">
        <v>0.33333333333333298</v>
      </c>
      <c r="AQ406" s="17">
        <v>9.6032266955416485</v>
      </c>
      <c r="AR406" s="17">
        <v>2.2444243630026963</v>
      </c>
      <c r="AS406" s="17">
        <v>7.545386931848924</v>
      </c>
      <c r="AT406" s="17">
        <v>8.7773602559656538</v>
      </c>
      <c r="AU406" s="17">
        <v>-0.99999999999999956</v>
      </c>
      <c r="AV406" s="17">
        <v>-0.99999999999999956</v>
      </c>
      <c r="AW406" s="17">
        <v>-0.99999999999999956</v>
      </c>
      <c r="AX406" s="17">
        <v>-0.99999999999999956</v>
      </c>
      <c r="AY406" s="17">
        <v>4.6755775458078783E-2</v>
      </c>
      <c r="AZ406" s="17">
        <v>6.0546251914773364E-2</v>
      </c>
      <c r="BA406" s="17">
        <v>0.50584806266656956</v>
      </c>
      <c r="BB406" s="17">
        <v>3.095989738335464E-2</v>
      </c>
      <c r="BC406" s="17">
        <v>0.27872937702977152</v>
      </c>
      <c r="BD406" s="17">
        <v>2.0021628547761154</v>
      </c>
      <c r="BE406" s="17">
        <v>8.6369500319644441</v>
      </c>
      <c r="BF406" s="17">
        <v>-0.99999999999999956</v>
      </c>
      <c r="BG406" s="22">
        <v>1884.7876400545786</v>
      </c>
    </row>
    <row r="407" spans="1:100" x14ac:dyDescent="0.25">
      <c r="A407">
        <v>1168</v>
      </c>
      <c r="B407" t="s">
        <v>451</v>
      </c>
      <c r="C407" s="48">
        <v>2</v>
      </c>
      <c r="D407" s="22">
        <v>1453.66748046875</v>
      </c>
      <c r="E407" s="17">
        <v>31.281070963905094</v>
      </c>
      <c r="F407" s="17">
        <v>-87.729250398708487</v>
      </c>
      <c r="G407" s="17">
        <v>-0.15380547915843784</v>
      </c>
      <c r="H407" s="17">
        <v>1.1342422934790521</v>
      </c>
      <c r="I407" s="17">
        <v>17.635649534682734</v>
      </c>
      <c r="J407" s="17">
        <v>2.7043756866212867</v>
      </c>
      <c r="K407" s="17">
        <v>-1.0000000000000013</v>
      </c>
      <c r="L407" s="17">
        <v>-1.0000000000000013</v>
      </c>
      <c r="M407" s="17">
        <v>-1.0000000000000013</v>
      </c>
      <c r="N407" s="17">
        <v>0.11945612806437908</v>
      </c>
      <c r="O407" s="17">
        <v>-1.0000000000000013</v>
      </c>
      <c r="P407" s="17">
        <v>-1.0000000000000013</v>
      </c>
      <c r="Q407" s="17">
        <v>2.4011675786807976</v>
      </c>
      <c r="R407" s="17">
        <v>-1.0000000000000013</v>
      </c>
      <c r="S407" s="17">
        <v>-0.92536266439424009</v>
      </c>
      <c r="T407" s="17">
        <v>-8.7496804994289273E-2</v>
      </c>
      <c r="U407" s="17">
        <v>-0.58803641373020676</v>
      </c>
      <c r="V407" s="17">
        <v>-0.93820481344790463</v>
      </c>
      <c r="W407" s="17">
        <v>-2.0913879863628715</v>
      </c>
      <c r="X407" s="17">
        <v>-5.3459619655078194</v>
      </c>
      <c r="Y407" s="17">
        <v>-0.10620772583693697</v>
      </c>
      <c r="Z407" s="17">
        <v>13.971446217632835</v>
      </c>
      <c r="AA407" s="17">
        <v>-0.88882304967066372</v>
      </c>
      <c r="AB407" s="17">
        <v>-0.99417541487349848</v>
      </c>
      <c r="AC407" s="17">
        <v>-6.2014993194348804</v>
      </c>
      <c r="AD407" s="17">
        <v>-1.1488634463500724</v>
      </c>
      <c r="AE407" s="17">
        <v>-1.0122300003984017</v>
      </c>
      <c r="AF407" s="17">
        <v>14.229334752634998</v>
      </c>
      <c r="AG407" s="17">
        <v>-66.57669019500176</v>
      </c>
      <c r="AH407" s="17">
        <v>-0.24768996443523583</v>
      </c>
      <c r="AI407" s="17">
        <v>-0.25131737355067435</v>
      </c>
      <c r="AJ407" s="17">
        <v>0.33333333333333298</v>
      </c>
      <c r="AK407" s="17">
        <v>4.8958676907530418E-2</v>
      </c>
      <c r="AL407" s="17">
        <v>0.20849475096824766</v>
      </c>
      <c r="AM407" s="17">
        <v>0.33333333333333298</v>
      </c>
      <c r="AN407" s="17">
        <v>-0.23271674270872972</v>
      </c>
      <c r="AO407" s="17">
        <v>-0.21534760976556183</v>
      </c>
      <c r="AP407" s="17">
        <v>0.33333333333333298</v>
      </c>
      <c r="AQ407" s="17">
        <v>0.23693276080039283</v>
      </c>
      <c r="AR407" s="17">
        <v>2.2444243630026963</v>
      </c>
      <c r="AS407" s="17">
        <v>-4.377347926710204</v>
      </c>
      <c r="AT407" s="17">
        <v>0.43574035781036713</v>
      </c>
      <c r="AU407" s="17">
        <v>-1.0000000000000013</v>
      </c>
      <c r="AV407" s="17">
        <v>-1.0000000000000013</v>
      </c>
      <c r="AW407" s="17">
        <v>-1.0000000000000013</v>
      </c>
      <c r="AX407" s="17">
        <v>-1.0000000000000013</v>
      </c>
      <c r="AY407" s="17">
        <v>-7.8802739383561651E-2</v>
      </c>
      <c r="AZ407" s="17">
        <v>0.92646770655023203</v>
      </c>
      <c r="BA407" s="17">
        <v>-0.32659438830496423</v>
      </c>
      <c r="BB407" s="17">
        <v>0.51319589590919124</v>
      </c>
      <c r="BC407" s="17">
        <v>-0.18285541444205436</v>
      </c>
      <c r="BD407" s="17">
        <v>14.860726962039136</v>
      </c>
      <c r="BE407" s="17">
        <v>-3.7853167717797662</v>
      </c>
      <c r="BF407" s="17">
        <v>-1.0000000000000013</v>
      </c>
      <c r="BG407" s="22">
        <v>148.20461143238055</v>
      </c>
    </row>
    <row r="408" spans="1:100" x14ac:dyDescent="0.25">
      <c r="A408">
        <v>1178</v>
      </c>
      <c r="B408" t="s">
        <v>2915</v>
      </c>
      <c r="C408" s="48">
        <v>2</v>
      </c>
      <c r="D408" s="22">
        <v>1526.5814746093752</v>
      </c>
      <c r="E408" s="17">
        <v>115.33742784935954</v>
      </c>
      <c r="F408" s="17">
        <v>47.874131142605052</v>
      </c>
      <c r="G408" s="17">
        <v>0.78871698115666433</v>
      </c>
      <c r="H408" s="17">
        <v>9.7316914456420349</v>
      </c>
      <c r="I408" s="17">
        <v>83.642534919506872</v>
      </c>
      <c r="J408" s="17">
        <v>19.006971962299886</v>
      </c>
      <c r="K408" s="17">
        <v>-0.99999999999999922</v>
      </c>
      <c r="L408" s="17">
        <v>-0.99999999999999922</v>
      </c>
      <c r="M408" s="17">
        <v>-0.99999999999999922</v>
      </c>
      <c r="N408" s="17">
        <v>0.35433241449314706</v>
      </c>
      <c r="O408" s="17">
        <v>-0.99999999999999922</v>
      </c>
      <c r="P408" s="17">
        <v>-0.99999999999999922</v>
      </c>
      <c r="Q408" s="17">
        <v>4.9242935446676945</v>
      </c>
      <c r="R408" s="17">
        <v>-0.99999999999999922</v>
      </c>
      <c r="S408" s="17">
        <v>2.3653077273001264</v>
      </c>
      <c r="T408" s="17">
        <v>0.28185992791105313</v>
      </c>
      <c r="U408" s="17">
        <v>0.51875687370902202</v>
      </c>
      <c r="V408" s="17">
        <v>0.51205225389038156</v>
      </c>
      <c r="W408" s="17">
        <v>5.2574799134764483</v>
      </c>
      <c r="X408" s="17">
        <v>3.7085167109698376</v>
      </c>
      <c r="Y408" s="17">
        <v>0.22609922006935818</v>
      </c>
      <c r="Z408" s="17">
        <v>44.482288439921987</v>
      </c>
      <c r="AA408" s="17">
        <v>1.3582652818931362</v>
      </c>
      <c r="AB408" s="17">
        <v>2.2448037975386206</v>
      </c>
      <c r="AC408" s="17">
        <v>30.985335606591505</v>
      </c>
      <c r="AD408" s="17">
        <v>1.6894922002262924</v>
      </c>
      <c r="AE408" s="17">
        <v>1.3647433723302256</v>
      </c>
      <c r="AF408" s="17">
        <v>74.455614332255166</v>
      </c>
      <c r="AG408" s="17">
        <v>36.322955879723622</v>
      </c>
      <c r="AH408" s="17">
        <v>0.46422042359263099</v>
      </c>
      <c r="AI408" s="17">
        <v>0.59096173508753602</v>
      </c>
      <c r="AJ408" s="17">
        <v>0.33333333333333298</v>
      </c>
      <c r="AK408" s="17">
        <v>0.99925226517511068</v>
      </c>
      <c r="AL408" s="17">
        <v>1.0384894817836647</v>
      </c>
      <c r="AM408" s="17">
        <v>0.33333333333333298</v>
      </c>
      <c r="AN408" s="17">
        <v>0.62396778277126963</v>
      </c>
      <c r="AO408" s="17">
        <v>0.72077839330034399</v>
      </c>
      <c r="AP408" s="17">
        <v>0.33333333333333298</v>
      </c>
      <c r="AQ408" s="17">
        <v>10.917116309267865</v>
      </c>
      <c r="AR408" s="17">
        <v>2.2444243630026963</v>
      </c>
      <c r="AS408" s="17">
        <v>9.2178902300603429</v>
      </c>
      <c r="AT408" s="17">
        <v>9.947510138320478</v>
      </c>
      <c r="AU408" s="17">
        <v>-0.99999999999999922</v>
      </c>
      <c r="AV408" s="17">
        <v>-0.99999999999999922</v>
      </c>
      <c r="AW408" s="17">
        <v>-0.99999999999999922</v>
      </c>
      <c r="AX408" s="17">
        <v>-0.99999999999999922</v>
      </c>
      <c r="AY408" s="17">
        <v>6.436893491204565E-2</v>
      </c>
      <c r="AZ408" s="17">
        <v>-6.0923906236915737E-2</v>
      </c>
      <c r="BA408" s="17">
        <v>0.62262183658150361</v>
      </c>
      <c r="BB408" s="17">
        <v>-3.6687442561619127E-2</v>
      </c>
      <c r="BC408" s="17">
        <v>0.34347979673625784</v>
      </c>
      <c r="BD408" s="17">
        <v>0.19838283829595493</v>
      </c>
      <c r="BE408" s="17">
        <v>10.379526919481947</v>
      </c>
      <c r="BF408" s="17">
        <v>-0.99999999999999922</v>
      </c>
      <c r="BG408" s="22">
        <v>119.79168204051757</v>
      </c>
    </row>
    <row r="409" spans="1:100" x14ac:dyDescent="0.25">
      <c r="A409">
        <v>1188</v>
      </c>
      <c r="B409" t="s">
        <v>1795</v>
      </c>
      <c r="C409" s="48">
        <v>3</v>
      </c>
      <c r="D409" s="22">
        <v>1552.402160680459</v>
      </c>
      <c r="E409" s="17">
        <v>72.80766383794662</v>
      </c>
      <c r="F409" s="17">
        <v>20.99638703700974</v>
      </c>
      <c r="G409" s="17">
        <v>0.36068948226659342</v>
      </c>
      <c r="H409" s="17">
        <v>4.5897515639153346</v>
      </c>
      <c r="I409" s="17">
        <v>62.571735452899411</v>
      </c>
      <c r="J409" s="17">
        <v>1.9338111107783871</v>
      </c>
      <c r="K409" s="17">
        <v>-1.0000000000000002</v>
      </c>
      <c r="L409" s="17">
        <v>-1.0000000000000002</v>
      </c>
      <c r="M409" s="17">
        <v>-1.0000000000000002</v>
      </c>
      <c r="N409" s="17">
        <v>0.31593695119011794</v>
      </c>
      <c r="O409" s="17">
        <v>-1.0000000000000002</v>
      </c>
      <c r="P409" s="17">
        <v>-1.0000000000000002</v>
      </c>
      <c r="Q409" s="17">
        <v>3.8854080167587561</v>
      </c>
      <c r="R409" s="17">
        <v>-1.0000000000000002</v>
      </c>
      <c r="S409" s="17">
        <v>0.6564315112695267</v>
      </c>
      <c r="T409" s="17">
        <v>0.14243707246955145</v>
      </c>
      <c r="U409" s="17">
        <v>-0.30425973769123899</v>
      </c>
      <c r="V409" s="17">
        <v>-0.22322946405139105</v>
      </c>
      <c r="W409" s="17">
        <v>0.70434354715657499</v>
      </c>
      <c r="X409" s="17">
        <v>-4.4961259250324614</v>
      </c>
      <c r="Y409" s="17">
        <v>2.4442108583221392E-2</v>
      </c>
      <c r="Z409" s="17">
        <v>37.806992453468389</v>
      </c>
      <c r="AA409" s="17">
        <v>1.1855783961498327</v>
      </c>
      <c r="AB409" s="17">
        <v>1.3137718524568214</v>
      </c>
      <c r="AC409" s="17">
        <v>16.486195951806554</v>
      </c>
      <c r="AD409" s="17">
        <v>0.36561773376145906</v>
      </c>
      <c r="AE409" s="17">
        <v>1.7019612611212964</v>
      </c>
      <c r="AF409" s="17">
        <v>57.308921518853076</v>
      </c>
      <c r="AG409" s="17">
        <v>29.167154541198304</v>
      </c>
      <c r="AH409" s="17">
        <v>0.18881784409816313</v>
      </c>
      <c r="AI409" s="17">
        <v>8.0085273904036108E-2</v>
      </c>
      <c r="AJ409" s="17">
        <v>0.33333333333333298</v>
      </c>
      <c r="AK409" s="17">
        <v>0.53141197214221947</v>
      </c>
      <c r="AL409" s="17">
        <v>0.44775050047869985</v>
      </c>
      <c r="AM409" s="17">
        <v>0.33333333333333298</v>
      </c>
      <c r="AN409" s="17">
        <v>0.475088259809545</v>
      </c>
      <c r="AO409" s="17">
        <v>0.52472701242653319</v>
      </c>
      <c r="AP409" s="17">
        <v>0.33333333333333298</v>
      </c>
      <c r="AQ409" s="17">
        <v>5.2628139340463447</v>
      </c>
      <c r="AR409" s="17">
        <v>2.8316767263383151</v>
      </c>
      <c r="AS409" s="17">
        <v>-6.3803633240112605</v>
      </c>
      <c r="AT409" s="17">
        <v>5.4824977084513336</v>
      </c>
      <c r="AU409" s="17">
        <v>-1.0000000000000002</v>
      </c>
      <c r="AV409" s="17">
        <v>-1.0000000000000002</v>
      </c>
      <c r="AW409" s="17">
        <v>-1.0000000000000002</v>
      </c>
      <c r="AX409" s="17">
        <v>-1.0000000000000002</v>
      </c>
      <c r="AY409" s="17">
        <v>-3.6839773643206689E-2</v>
      </c>
      <c r="AZ409" s="17">
        <v>1.0944615753796956</v>
      </c>
      <c r="BA409" s="17">
        <v>-0.5397275667839897</v>
      </c>
      <c r="BB409" s="17">
        <v>8.2775296652468702E-2</v>
      </c>
      <c r="BC409" s="17">
        <v>0.25644014177093721</v>
      </c>
      <c r="BD409" s="17">
        <v>7.5416902932101921</v>
      </c>
      <c r="BE409" s="17">
        <v>3.7123657103534828</v>
      </c>
      <c r="BF409" s="17">
        <v>-1.0000000000000002</v>
      </c>
      <c r="CU409" t="e">
        <v>#N/A</v>
      </c>
      <c r="CV409" t="e">
        <v>#N/A</v>
      </c>
    </row>
    <row r="410" spans="1:100" x14ac:dyDescent="0.25">
      <c r="A410">
        <v>1189</v>
      </c>
      <c r="B410" t="s">
        <v>117</v>
      </c>
      <c r="C410" s="48">
        <v>2</v>
      </c>
      <c r="D410" s="22">
        <v>1553.5113574218749</v>
      </c>
      <c r="E410" s="17">
        <v>113.70421968463708</v>
      </c>
      <c r="F410" s="17">
        <v>45.23936848926941</v>
      </c>
      <c r="G410" s="17">
        <v>0.77040384655675997</v>
      </c>
      <c r="H410" s="17">
        <v>9.5646437092021444</v>
      </c>
      <c r="I410" s="17">
        <v>82.360026515231155</v>
      </c>
      <c r="J410" s="17">
        <v>18.690213845125051</v>
      </c>
      <c r="K410" s="17">
        <v>-0.99999999999999933</v>
      </c>
      <c r="L410" s="17">
        <v>-0.99999999999999933</v>
      </c>
      <c r="M410" s="17">
        <v>-0.99999999999999933</v>
      </c>
      <c r="N410" s="17">
        <v>0.34976878738737205</v>
      </c>
      <c r="O410" s="17">
        <v>-0.99999999999999933</v>
      </c>
      <c r="P410" s="17">
        <v>-0.99999999999999933</v>
      </c>
      <c r="Q410" s="17">
        <v>4.8752694127523828</v>
      </c>
      <c r="R410" s="17">
        <v>-0.99999999999999933</v>
      </c>
      <c r="S410" s="17">
        <v>2.3013702697387735</v>
      </c>
      <c r="T410" s="17">
        <v>0.27468335668874494</v>
      </c>
      <c r="U410" s="17">
        <v>0.49725197032415314</v>
      </c>
      <c r="V410" s="17">
        <v>0.48387387725015862</v>
      </c>
      <c r="W410" s="17">
        <v>5.114692009025152</v>
      </c>
      <c r="X410" s="17">
        <v>3.5325889281148131</v>
      </c>
      <c r="Y410" s="17">
        <v>0.21964252318933836</v>
      </c>
      <c r="Z410" s="17">
        <v>43.889465261802258</v>
      </c>
      <c r="AA410" s="17">
        <v>1.3146045387209844</v>
      </c>
      <c r="AB410" s="17">
        <v>2.1818706953785245</v>
      </c>
      <c r="AC410" s="17">
        <v>30.262798434249667</v>
      </c>
      <c r="AD410" s="17">
        <v>1.6343431813044793</v>
      </c>
      <c r="AE410" s="17">
        <v>1.3185589733922787</v>
      </c>
      <c r="AF410" s="17">
        <v>73.285422627726106</v>
      </c>
      <c r="AG410" s="17">
        <v>34.323624141550546</v>
      </c>
      <c r="AH410" s="17">
        <v>0.45038806276521282</v>
      </c>
      <c r="AI410" s="17">
        <v>0.57459632064211019</v>
      </c>
      <c r="AJ410" s="17">
        <v>0.33333333333333298</v>
      </c>
      <c r="AK410" s="17">
        <v>0.98078813819234134</v>
      </c>
      <c r="AL410" s="17">
        <v>1.0223627517983098</v>
      </c>
      <c r="AM410" s="17">
        <v>0.33333333333333298</v>
      </c>
      <c r="AN410" s="17">
        <v>0.60732247225047264</v>
      </c>
      <c r="AO410" s="17">
        <v>0.70258954134355878</v>
      </c>
      <c r="AP410" s="17">
        <v>0.33333333333333298</v>
      </c>
      <c r="AQ410" s="17">
        <v>10.709601213225083</v>
      </c>
      <c r="AR410" s="17">
        <v>2.2444243630026963</v>
      </c>
      <c r="AS410" s="17">
        <v>8.9537358605194228</v>
      </c>
      <c r="AT410" s="17">
        <v>9.7626972265777177</v>
      </c>
      <c r="AU410" s="17">
        <v>-0.99999999999999933</v>
      </c>
      <c r="AV410" s="17">
        <v>-0.99999999999999933</v>
      </c>
      <c r="AW410" s="17">
        <v>-0.99999999999999933</v>
      </c>
      <c r="AX410" s="17">
        <v>-0.99999999999999933</v>
      </c>
      <c r="AY410" s="17">
        <v>6.1587120947217099E-2</v>
      </c>
      <c r="AZ410" s="17">
        <v>-4.1738967660765069E-2</v>
      </c>
      <c r="BA410" s="17">
        <v>0.60417864268143728</v>
      </c>
      <c r="BB410" s="17">
        <v>-2.600325410387766E-2</v>
      </c>
      <c r="BC410" s="17">
        <v>0.33325314647292614</v>
      </c>
      <c r="BD410" s="17">
        <v>0.48327098981910943</v>
      </c>
      <c r="BE410" s="17">
        <v>10.104305160821724</v>
      </c>
      <c r="BF410" s="17">
        <v>-0.99999999999999933</v>
      </c>
      <c r="BG410" s="22">
        <v>2224.4933647655353</v>
      </c>
    </row>
    <row r="411" spans="1:100" x14ac:dyDescent="0.25">
      <c r="A411">
        <v>1197</v>
      </c>
      <c r="B411" t="s">
        <v>452</v>
      </c>
      <c r="C411" s="48">
        <v>2</v>
      </c>
      <c r="D411" s="22">
        <v>1579.529990234375</v>
      </c>
      <c r="E411" s="17">
        <v>92.787198683518739</v>
      </c>
      <c r="F411" s="17">
        <v>11.495117791043535</v>
      </c>
      <c r="G411" s="17">
        <v>0.53586165573468458</v>
      </c>
      <c r="H411" s="17">
        <v>7.4252097492352274</v>
      </c>
      <c r="I411" s="17">
        <v>65.934529872612615</v>
      </c>
      <c r="J411" s="17">
        <v>14.633391002614593</v>
      </c>
      <c r="K411" s="17">
        <v>-0.99999999999999978</v>
      </c>
      <c r="L411" s="17">
        <v>-0.99999999999999978</v>
      </c>
      <c r="M411" s="17">
        <v>-0.99999999999999978</v>
      </c>
      <c r="N411" s="17">
        <v>0.2913209507461747</v>
      </c>
      <c r="O411" s="17">
        <v>-0.99999999999999978</v>
      </c>
      <c r="P411" s="17">
        <v>-0.99999999999999978</v>
      </c>
      <c r="Q411" s="17">
        <v>4.2474016252995623</v>
      </c>
      <c r="R411" s="17">
        <v>-0.99999999999999978</v>
      </c>
      <c r="S411" s="17">
        <v>1.4825027356077496</v>
      </c>
      <c r="T411" s="17">
        <v>0.18277070635090448</v>
      </c>
      <c r="U411" s="17">
        <v>0.2218317725536107</v>
      </c>
      <c r="V411" s="17">
        <v>0.12298436622990916</v>
      </c>
      <c r="W411" s="17">
        <v>3.2859615014104038</v>
      </c>
      <c r="X411" s="17">
        <v>1.2794253644339451</v>
      </c>
      <c r="Y411" s="17">
        <v>0.13694953453398195</v>
      </c>
      <c r="Z411" s="17">
        <v>36.296988604800397</v>
      </c>
      <c r="AA411" s="17">
        <v>0.7554273918129969</v>
      </c>
      <c r="AB411" s="17">
        <v>1.375866263131547</v>
      </c>
      <c r="AC411" s="17">
        <v>21.009033032867919</v>
      </c>
      <c r="AD411" s="17">
        <v>0.92803200071185066</v>
      </c>
      <c r="AE411" s="17">
        <v>0.72706055734484853</v>
      </c>
      <c r="AF411" s="17">
        <v>58.298401996998123</v>
      </c>
      <c r="AG411" s="17">
        <v>8.7175410598659688</v>
      </c>
      <c r="AH411" s="17">
        <v>0.27323257936036366</v>
      </c>
      <c r="AI411" s="17">
        <v>0.36499920678911391</v>
      </c>
      <c r="AJ411" s="17">
        <v>0.33333333333333298</v>
      </c>
      <c r="AK411" s="17">
        <v>0.74431213947509545</v>
      </c>
      <c r="AL411" s="17">
        <v>0.815822546410371</v>
      </c>
      <c r="AM411" s="17">
        <v>0.33333333333333298</v>
      </c>
      <c r="AN411" s="17">
        <v>0.39414063955199774</v>
      </c>
      <c r="AO411" s="17">
        <v>0.46963907820956913</v>
      </c>
      <c r="AP411" s="17">
        <v>0.33333333333333298</v>
      </c>
      <c r="AQ411" s="17">
        <v>8.0518887943592254</v>
      </c>
      <c r="AR411" s="17">
        <v>2.2444243630026963</v>
      </c>
      <c r="AS411" s="17">
        <v>5.5706260925348872</v>
      </c>
      <c r="AT411" s="17">
        <v>7.3957389663255233</v>
      </c>
      <c r="AU411" s="17">
        <v>-0.99999999999999978</v>
      </c>
      <c r="AV411" s="17">
        <v>-0.99999999999999978</v>
      </c>
      <c r="AW411" s="17">
        <v>-0.99999999999999978</v>
      </c>
      <c r="AX411" s="17">
        <v>-0.99999999999999978</v>
      </c>
      <c r="AY411" s="17">
        <v>2.5959536919426367E-2</v>
      </c>
      <c r="AZ411" s="17">
        <v>0.2039686964144411</v>
      </c>
      <c r="BA411" s="17">
        <v>0.36797074067101493</v>
      </c>
      <c r="BB411" s="17">
        <v>0.11083257563155738</v>
      </c>
      <c r="BC411" s="17">
        <v>0.20227715520021924</v>
      </c>
      <c r="BD411" s="17">
        <v>4.1319249563465599</v>
      </c>
      <c r="BE411" s="17">
        <v>6.5794517892743922</v>
      </c>
      <c r="BF411" s="17">
        <v>-0.99999999999999978</v>
      </c>
      <c r="BG411" s="22">
        <v>784.60528711001893</v>
      </c>
    </row>
    <row r="412" spans="1:100" x14ac:dyDescent="0.25">
      <c r="A412">
        <v>1208</v>
      </c>
      <c r="B412" t="s">
        <v>453</v>
      </c>
      <c r="C412" s="48">
        <v>2</v>
      </c>
      <c r="D412" s="22">
        <v>1536.1556054687499</v>
      </c>
      <c r="E412" s="17">
        <v>86.328009128761423</v>
      </c>
      <c r="F412" s="17">
        <v>1.0748714456658095</v>
      </c>
      <c r="G412" s="17">
        <v>0.46343487617430423</v>
      </c>
      <c r="H412" s="17">
        <v>6.7645511646990961</v>
      </c>
      <c r="I412" s="17">
        <v>60.862325932097832</v>
      </c>
      <c r="J412" s="17">
        <v>13.380641496437619</v>
      </c>
      <c r="K412" s="17">
        <v>-1</v>
      </c>
      <c r="L412" s="17">
        <v>-1</v>
      </c>
      <c r="M412" s="17">
        <v>-1</v>
      </c>
      <c r="N412" s="17">
        <v>0.27327222115361949</v>
      </c>
      <c r="O412" s="17">
        <v>-1</v>
      </c>
      <c r="P412" s="17">
        <v>-1</v>
      </c>
      <c r="Q412" s="17">
        <v>4.0535156482157788</v>
      </c>
      <c r="R412" s="17">
        <v>-1</v>
      </c>
      <c r="S412" s="17">
        <v>1.2296359137545712</v>
      </c>
      <c r="T412" s="17">
        <v>0.15438802073900501</v>
      </c>
      <c r="U412" s="17">
        <v>0.13678183812396294</v>
      </c>
      <c r="V412" s="17">
        <v>1.1541452830394159E-2</v>
      </c>
      <c r="W412" s="17">
        <v>2.7212483430395409</v>
      </c>
      <c r="X412" s="17">
        <v>0.58364700503424372</v>
      </c>
      <c r="Y412" s="17">
        <v>0.11141388638667719</v>
      </c>
      <c r="Z412" s="17">
        <v>33.952426923907929</v>
      </c>
      <c r="AA412" s="17">
        <v>0.58275312876311247</v>
      </c>
      <c r="AB412" s="17">
        <v>1.1269715754234158</v>
      </c>
      <c r="AC412" s="17">
        <v>18.151464317916403</v>
      </c>
      <c r="AD412" s="17">
        <v>0.7099226533125107</v>
      </c>
      <c r="AE412" s="17">
        <v>0.54440546557127412</v>
      </c>
      <c r="AF412" s="17">
        <v>53.670400375268393</v>
      </c>
      <c r="AG412" s="17">
        <v>0.81036611508669354</v>
      </c>
      <c r="AH412" s="17">
        <v>0.21852685200485719</v>
      </c>
      <c r="AI412" s="17">
        <v>0.30027548306028229</v>
      </c>
      <c r="AJ412" s="17">
        <v>0.33333333333333298</v>
      </c>
      <c r="AK412" s="17">
        <v>0.67128819879140189</v>
      </c>
      <c r="AL412" s="17">
        <v>0.75204279798405949</v>
      </c>
      <c r="AM412" s="17">
        <v>0.33333333333333298</v>
      </c>
      <c r="AN412" s="17">
        <v>0.32830995233528615</v>
      </c>
      <c r="AO412" s="17">
        <v>0.39770382518427</v>
      </c>
      <c r="AP412" s="17">
        <v>0.33333333333333298</v>
      </c>
      <c r="AQ412" s="17">
        <v>7.231185487967303</v>
      </c>
      <c r="AR412" s="17">
        <v>2.2444243630026963</v>
      </c>
      <c r="AS412" s="17">
        <v>4.5259196176121534</v>
      </c>
      <c r="AT412" s="17">
        <v>6.6648207313459773</v>
      </c>
      <c r="AU412" s="17">
        <v>-1</v>
      </c>
      <c r="AV412" s="17">
        <v>-1</v>
      </c>
      <c r="AW412" s="17">
        <v>-1</v>
      </c>
      <c r="AX412" s="17">
        <v>-1</v>
      </c>
      <c r="AY412" s="17">
        <v>1.4957716029097847E-2</v>
      </c>
      <c r="AZ412" s="17">
        <v>0.27984338130544612</v>
      </c>
      <c r="BA412" s="17">
        <v>0.29502958842303056</v>
      </c>
      <c r="BB412" s="17">
        <v>0.15308756796992221</v>
      </c>
      <c r="BC412" s="17">
        <v>0.16183168475261483</v>
      </c>
      <c r="BD412" s="17">
        <v>5.2586316507777546</v>
      </c>
      <c r="BE412" s="17">
        <v>5.4909747982950208</v>
      </c>
      <c r="BF412" s="17">
        <v>-1</v>
      </c>
      <c r="BG412" s="22">
        <v>1870.5985806157387</v>
      </c>
    </row>
    <row r="413" spans="1:100" x14ac:dyDescent="0.25">
      <c r="A413">
        <v>1209</v>
      </c>
      <c r="B413" t="s">
        <v>454</v>
      </c>
      <c r="C413" s="48">
        <v>2</v>
      </c>
      <c r="D413" s="22">
        <v>1500.530771484375</v>
      </c>
      <c r="E413" s="17">
        <v>63.481166927048932</v>
      </c>
      <c r="F413" s="17">
        <v>-35.782650993890641</v>
      </c>
      <c r="G413" s="17">
        <v>0.20725363396637242</v>
      </c>
      <c r="H413" s="17">
        <v>4.4277313048473683</v>
      </c>
      <c r="I413" s="17">
        <v>42.921399742914389</v>
      </c>
      <c r="J413" s="17">
        <v>8.9495329117981672</v>
      </c>
      <c r="K413" s="17">
        <v>-1.0000000000000004</v>
      </c>
      <c r="L413" s="17">
        <v>-1.0000000000000004</v>
      </c>
      <c r="M413" s="17">
        <v>-1.0000000000000004</v>
      </c>
      <c r="N413" s="17">
        <v>0.20943194003990304</v>
      </c>
      <c r="O413" s="17">
        <v>-1.0000000000000004</v>
      </c>
      <c r="P413" s="17">
        <v>-1.0000000000000004</v>
      </c>
      <c r="Q413" s="17">
        <v>3.3677202731140383</v>
      </c>
      <c r="R413" s="17">
        <v>-1.0000000000000004</v>
      </c>
      <c r="S413" s="17">
        <v>0.33521900154720419</v>
      </c>
      <c r="T413" s="17">
        <v>5.3995435270092179E-2</v>
      </c>
      <c r="U413" s="17">
        <v>-0.16404884886973459</v>
      </c>
      <c r="V413" s="17">
        <v>-0.38264401507595752</v>
      </c>
      <c r="W413" s="17">
        <v>0.72379768624200302</v>
      </c>
      <c r="X413" s="17">
        <v>-1.8773952433486722</v>
      </c>
      <c r="Y413" s="17">
        <v>2.1091576011030608E-2</v>
      </c>
      <c r="Z413" s="17">
        <v>25.659462256834509</v>
      </c>
      <c r="AA413" s="17">
        <v>-2.8014151985305213E-2</v>
      </c>
      <c r="AB413" s="17">
        <v>0.24660452523768361</v>
      </c>
      <c r="AC413" s="17">
        <v>8.0439390691856278</v>
      </c>
      <c r="AD413" s="17">
        <v>-6.1553365545158667E-2</v>
      </c>
      <c r="AE413" s="17">
        <v>-0.10166507063347463</v>
      </c>
      <c r="AF413" s="17">
        <v>37.300665153137814</v>
      </c>
      <c r="AG413" s="17">
        <v>-27.158154810522596</v>
      </c>
      <c r="AH413" s="17">
        <v>2.5026861050013088E-2</v>
      </c>
      <c r="AI413" s="17">
        <v>7.1340770709142715E-2</v>
      </c>
      <c r="AJ413" s="17">
        <v>0.33333333333333298</v>
      </c>
      <c r="AK413" s="17">
        <v>0.4129947340147293</v>
      </c>
      <c r="AL413" s="17">
        <v>0.52644702693448053</v>
      </c>
      <c r="AM413" s="17">
        <v>0.33333333333333298</v>
      </c>
      <c r="AN413" s="17">
        <v>9.5459792091457829E-2</v>
      </c>
      <c r="AO413" s="17">
        <v>0.14326116474263495</v>
      </c>
      <c r="AP413" s="17">
        <v>0.33333333333333298</v>
      </c>
      <c r="AQ413" s="17">
        <v>4.3282703812648062</v>
      </c>
      <c r="AR413" s="17">
        <v>2.2444243630026963</v>
      </c>
      <c r="AS413" s="17">
        <v>0.83068141824895259</v>
      </c>
      <c r="AT413" s="17">
        <v>4.0794849960550623</v>
      </c>
      <c r="AU413" s="17">
        <v>-1.0000000000000004</v>
      </c>
      <c r="AV413" s="17">
        <v>-1.0000000000000004</v>
      </c>
      <c r="AW413" s="17">
        <v>-1.0000000000000004</v>
      </c>
      <c r="AX413" s="17">
        <v>-1.0000000000000004</v>
      </c>
      <c r="AY413" s="17">
        <v>-2.3956897589527251E-2</v>
      </c>
      <c r="AZ413" s="17">
        <v>0.54822023231962635</v>
      </c>
      <c r="BA413" s="17">
        <v>3.7028955171232725E-2</v>
      </c>
      <c r="BB413" s="17">
        <v>0.30254798154118234</v>
      </c>
      <c r="BC413" s="17">
        <v>1.8771743059176921E-2</v>
      </c>
      <c r="BD413" s="17">
        <v>9.243913370265826</v>
      </c>
      <c r="BE413" s="17">
        <v>1.6409156163679928</v>
      </c>
      <c r="BF413" s="17">
        <v>-1.0000000000000004</v>
      </c>
      <c r="BG413" s="22">
        <v>1082.9842837724182</v>
      </c>
    </row>
    <row r="414" spans="1:100" x14ac:dyDescent="0.25">
      <c r="A414">
        <v>1212</v>
      </c>
      <c r="B414" t="s">
        <v>455</v>
      </c>
      <c r="C414" s="48">
        <v>2</v>
      </c>
      <c r="D414" s="22">
        <v>1498.68974609375</v>
      </c>
      <c r="E414" s="17">
        <v>68.793754291434908</v>
      </c>
      <c r="F414" s="17">
        <v>-27.212153317836179</v>
      </c>
      <c r="G414" s="17">
        <v>0.26682358321058552</v>
      </c>
      <c r="H414" s="17">
        <v>4.9711131670184097</v>
      </c>
      <c r="I414" s="17">
        <v>47.093212063257418</v>
      </c>
      <c r="J414" s="17">
        <v>9.9799007529702504</v>
      </c>
      <c r="K414" s="17">
        <v>-1.0000000000000004</v>
      </c>
      <c r="L414" s="17">
        <v>-1.0000000000000004</v>
      </c>
      <c r="M414" s="17">
        <v>-1.0000000000000004</v>
      </c>
      <c r="N414" s="17">
        <v>0.22427675175564013</v>
      </c>
      <c r="O414" s="17">
        <v>-1.0000000000000004</v>
      </c>
      <c r="P414" s="17">
        <v>-1.0000000000000004</v>
      </c>
      <c r="Q414" s="17">
        <v>3.5271886062934374</v>
      </c>
      <c r="R414" s="17">
        <v>-1.0000000000000004</v>
      </c>
      <c r="S414" s="17">
        <v>0.54319820253848206</v>
      </c>
      <c r="T414" s="17">
        <v>7.7339772151808275E-2</v>
      </c>
      <c r="U414" s="17">
        <v>-9.4096542444539633E-2</v>
      </c>
      <c r="V414" s="17">
        <v>-0.2909838758963344</v>
      </c>
      <c r="W414" s="17">
        <v>1.1882658620449442</v>
      </c>
      <c r="X414" s="17">
        <v>-1.3051278885630242</v>
      </c>
      <c r="Y414" s="17">
        <v>4.2094266911913217E-2</v>
      </c>
      <c r="Z414" s="17">
        <v>27.587829377096373</v>
      </c>
      <c r="AA414" s="17">
        <v>0.11400786180709588</v>
      </c>
      <c r="AB414" s="17">
        <v>0.45131670495799081</v>
      </c>
      <c r="AC414" s="17">
        <v>10.394246846844037</v>
      </c>
      <c r="AD414" s="17">
        <v>0.11783832953132056</v>
      </c>
      <c r="AE414" s="17">
        <v>4.8566026375027826E-2</v>
      </c>
      <c r="AF414" s="17">
        <v>41.107127671310955</v>
      </c>
      <c r="AG414" s="17">
        <v>-20.654620993546381</v>
      </c>
      <c r="AH414" s="17">
        <v>7.0021508357484386E-2</v>
      </c>
      <c r="AI414" s="17">
        <v>0.12457507107187893</v>
      </c>
      <c r="AJ414" s="17">
        <v>0.33333333333333298</v>
      </c>
      <c r="AK414" s="17">
        <v>0.47305583940342799</v>
      </c>
      <c r="AL414" s="17">
        <v>0.57890492164725926</v>
      </c>
      <c r="AM414" s="17">
        <v>0.33333333333333298</v>
      </c>
      <c r="AN414" s="17">
        <v>0.14960455346307039</v>
      </c>
      <c r="AO414" s="17">
        <v>0.20242684072045825</v>
      </c>
      <c r="AP414" s="17">
        <v>0.33333333333333298</v>
      </c>
      <c r="AQ414" s="17">
        <v>5.0032866473900599</v>
      </c>
      <c r="AR414" s="17">
        <v>2.2444243630026963</v>
      </c>
      <c r="AS414" s="17">
        <v>1.6899369596936182</v>
      </c>
      <c r="AT414" s="17">
        <v>4.6806543759955659</v>
      </c>
      <c r="AU414" s="17">
        <v>-1.0000000000000004</v>
      </c>
      <c r="AV414" s="17">
        <v>-1.0000000000000004</v>
      </c>
      <c r="AW414" s="17">
        <v>-1.0000000000000004</v>
      </c>
      <c r="AX414" s="17">
        <v>-1.0000000000000004</v>
      </c>
      <c r="AY414" s="17">
        <v>-1.4908063497926892E-2</v>
      </c>
      <c r="AZ414" s="17">
        <v>0.48581443220932663</v>
      </c>
      <c r="BA414" s="17">
        <v>9.7021968302576617E-2</v>
      </c>
      <c r="BB414" s="17">
        <v>0.26779387865010268</v>
      </c>
      <c r="BC414" s="17">
        <v>5.2037541101647072E-2</v>
      </c>
      <c r="BD414" s="17">
        <v>8.317213867571148</v>
      </c>
      <c r="BE414" s="17">
        <v>2.5361717564270587</v>
      </c>
      <c r="BF414" s="17">
        <v>-1.0000000000000004</v>
      </c>
      <c r="BG414" s="22">
        <v>211.39202071330439</v>
      </c>
    </row>
    <row r="415" spans="1:100" x14ac:dyDescent="0.25">
      <c r="A415">
        <v>1218</v>
      </c>
      <c r="B415" t="s">
        <v>2916</v>
      </c>
      <c r="C415" s="48">
        <v>2</v>
      </c>
      <c r="D415" s="22">
        <v>1518.616728515625</v>
      </c>
      <c r="E415" s="17">
        <v>89.745028463293863</v>
      </c>
      <c r="F415" s="17">
        <v>6.5873560895824781</v>
      </c>
      <c r="G415" s="17">
        <v>0.50174985423737439</v>
      </c>
      <c r="H415" s="17">
        <v>7.1140506085143214</v>
      </c>
      <c r="I415" s="17">
        <v>63.545606672893776</v>
      </c>
      <c r="J415" s="17">
        <v>14.043366943282555</v>
      </c>
      <c r="K415" s="17">
        <v>-0.99999999999999989</v>
      </c>
      <c r="L415" s="17">
        <v>-0.99999999999999989</v>
      </c>
      <c r="M415" s="17">
        <v>-0.99999999999999989</v>
      </c>
      <c r="N415" s="17">
        <v>0.28282030105724854</v>
      </c>
      <c r="O415" s="17">
        <v>-0.99999999999999989</v>
      </c>
      <c r="P415" s="17">
        <v>-0.99999999999999989</v>
      </c>
      <c r="Q415" s="17">
        <v>4.1560845737401966</v>
      </c>
      <c r="R415" s="17">
        <v>-0.99999999999999989</v>
      </c>
      <c r="S415" s="17">
        <v>1.3634066928916675</v>
      </c>
      <c r="T415" s="17">
        <v>0.1694029362604709</v>
      </c>
      <c r="U415" s="17">
        <v>0.18177467629400507</v>
      </c>
      <c r="V415" s="17">
        <v>7.049661842114513E-2</v>
      </c>
      <c r="W415" s="17">
        <v>3.0199910512786734</v>
      </c>
      <c r="X415" s="17">
        <v>0.9517253972943025</v>
      </c>
      <c r="Y415" s="17">
        <v>0.12492267145939459</v>
      </c>
      <c r="Z415" s="17">
        <v>35.192739276827325</v>
      </c>
      <c r="AA415" s="17">
        <v>0.67410070269876599</v>
      </c>
      <c r="AB415" s="17">
        <v>1.2586410291453154</v>
      </c>
      <c r="AC415" s="17">
        <v>19.663165974287935</v>
      </c>
      <c r="AD415" s="17">
        <v>0.82530614698268501</v>
      </c>
      <c r="AE415" s="17">
        <v>0.64103306487766265</v>
      </c>
      <c r="AF415" s="17">
        <v>56.118690658071856</v>
      </c>
      <c r="AG415" s="17">
        <v>4.993393945248644</v>
      </c>
      <c r="AH415" s="17">
        <v>0.24746709698431407</v>
      </c>
      <c r="AI415" s="17">
        <v>0.33451541571893345</v>
      </c>
      <c r="AJ415" s="17">
        <v>0.33333333333333298</v>
      </c>
      <c r="AK415" s="17">
        <v>0.70991908507900914</v>
      </c>
      <c r="AL415" s="17">
        <v>0.78578335191528859</v>
      </c>
      <c r="AM415" s="17">
        <v>0.33333333333333298</v>
      </c>
      <c r="AN415" s="17">
        <v>0.36313548719815214</v>
      </c>
      <c r="AO415" s="17">
        <v>0.43575877748720881</v>
      </c>
      <c r="AP415" s="17">
        <v>0.33333333333333298</v>
      </c>
      <c r="AQ415" s="17">
        <v>7.6653512671385364</v>
      </c>
      <c r="AR415" s="17">
        <v>2.2444243630026963</v>
      </c>
      <c r="AS415" s="17">
        <v>5.0785868204337508</v>
      </c>
      <c r="AT415" s="17">
        <v>7.0514887056660571</v>
      </c>
      <c r="AU415" s="17">
        <v>-0.99999999999999989</v>
      </c>
      <c r="AV415" s="17">
        <v>-0.99999999999999989</v>
      </c>
      <c r="AW415" s="17">
        <v>-0.99999999999999989</v>
      </c>
      <c r="AX415" s="17">
        <v>-0.99999999999999989</v>
      </c>
      <c r="AY415" s="17">
        <v>2.0777863336839751E-2</v>
      </c>
      <c r="AZ415" s="17">
        <v>0.23970440364018059</v>
      </c>
      <c r="BA415" s="17">
        <v>0.33361667824312508</v>
      </c>
      <c r="BB415" s="17">
        <v>0.13073397011113674</v>
      </c>
      <c r="BC415" s="17">
        <v>0.18322801525849625</v>
      </c>
      <c r="BD415" s="17">
        <v>4.6625849600001255</v>
      </c>
      <c r="BE415" s="17">
        <v>6.0667973363765713</v>
      </c>
      <c r="BF415" s="17">
        <v>-0.99999999999999989</v>
      </c>
      <c r="BG415" s="22">
        <v>5423.844881832898</v>
      </c>
    </row>
    <row r="416" spans="1:100" x14ac:dyDescent="0.25">
      <c r="A416">
        <v>1225</v>
      </c>
      <c r="B416" t="s">
        <v>456</v>
      </c>
      <c r="C416" s="48">
        <v>3</v>
      </c>
      <c r="D416" s="22">
        <v>1536.4496259149032</v>
      </c>
      <c r="E416" s="17">
        <v>108.83257263398073</v>
      </c>
      <c r="F416" s="17">
        <v>62.232840265918682</v>
      </c>
      <c r="G416" s="17">
        <v>0.97565716539454039</v>
      </c>
      <c r="H416" s="17">
        <v>0.54091621287491187</v>
      </c>
      <c r="I416" s="17">
        <v>85.415270091682956</v>
      </c>
      <c r="J416" s="17">
        <v>12.214417145739791</v>
      </c>
      <c r="K416" s="17">
        <v>-1.0000000000000016</v>
      </c>
      <c r="L416" s="17">
        <v>-1.0000000000000016</v>
      </c>
      <c r="M416" s="17">
        <v>-1.0000000000000016</v>
      </c>
      <c r="N416" s="17">
        <v>4.265868512295537E-2</v>
      </c>
      <c r="O416" s="17">
        <v>-1.0000000000000016</v>
      </c>
      <c r="P416" s="17">
        <v>-1.0000000000000016</v>
      </c>
      <c r="Q416" s="17">
        <v>0.6117200764912194</v>
      </c>
      <c r="R416" s="17">
        <v>-1.0000000000000016</v>
      </c>
      <c r="S416" s="17">
        <v>8.4251854896843184E-2</v>
      </c>
      <c r="T416" s="17">
        <v>-1.7086875095830976E-2</v>
      </c>
      <c r="U416" s="17">
        <v>-0.11965378670499674</v>
      </c>
      <c r="V416" s="17">
        <v>-3.727993994402258E-2</v>
      </c>
      <c r="W416" s="17">
        <v>-7.0803863616307042E-2</v>
      </c>
      <c r="X416" s="17">
        <v>-0.69785418138357969</v>
      </c>
      <c r="Y416" s="17">
        <v>7.5057924691947107E-3</v>
      </c>
      <c r="Z416" s="17">
        <v>37.103210081905317</v>
      </c>
      <c r="AA416" s="17">
        <v>0.62839394432571882</v>
      </c>
      <c r="AB416" s="17">
        <v>0.18658527424720953</v>
      </c>
      <c r="AC416" s="17">
        <v>46.08210532399805</v>
      </c>
      <c r="AD416" s="17">
        <v>-0.32084123421185318</v>
      </c>
      <c r="AE416" s="17">
        <v>-1.8168900528158449E-2</v>
      </c>
      <c r="AF416" s="17">
        <v>83.353731779622379</v>
      </c>
      <c r="AG416" s="17">
        <v>58.094629712322387</v>
      </c>
      <c r="AH416" s="17">
        <v>-5.9261744109062382E-2</v>
      </c>
      <c r="AI416" s="17">
        <v>-0.15322629760154396</v>
      </c>
      <c r="AJ416" s="17">
        <v>0.33333333333333298</v>
      </c>
      <c r="AK416" s="17">
        <v>-0.52759347347433139</v>
      </c>
      <c r="AL416" s="17">
        <v>0.15558575037188171</v>
      </c>
      <c r="AM416" s="17">
        <v>0.33333333333333298</v>
      </c>
      <c r="AN416" s="17">
        <v>0.18497004247856094</v>
      </c>
      <c r="AO416" s="17">
        <v>0.40994820964178158</v>
      </c>
      <c r="AP416" s="17">
        <v>0.33333333333333298</v>
      </c>
      <c r="AQ416" s="17">
        <v>2.0615383120605966</v>
      </c>
      <c r="AR416" s="17">
        <v>0.92933019896314684</v>
      </c>
      <c r="AS416" s="17">
        <v>16.561021681519957</v>
      </c>
      <c r="AT416" s="17">
        <v>-5.2759347347433172</v>
      </c>
      <c r="AU416" s="17">
        <v>-1.0000000000000016</v>
      </c>
      <c r="AV416" s="17">
        <v>-1.0000000000000016</v>
      </c>
      <c r="AW416" s="17">
        <v>-1.0000000000000016</v>
      </c>
      <c r="AX416" s="17">
        <v>-1.0000000000000016</v>
      </c>
      <c r="AY416" s="17">
        <v>-6.4479557866698395E-3</v>
      </c>
      <c r="AZ416" s="17">
        <v>0.73838209995247095</v>
      </c>
      <c r="BA416" s="17">
        <v>0.21200899491515415</v>
      </c>
      <c r="BB416" s="17">
        <v>0.13326604985833232</v>
      </c>
      <c r="BC416" s="17">
        <v>0.38407696836429206</v>
      </c>
      <c r="BD416" s="17">
        <v>7.0235617462206648</v>
      </c>
      <c r="BE416" s="17">
        <v>10.661969183683073</v>
      </c>
      <c r="BF416" s="17">
        <v>-1.0000000000000016</v>
      </c>
      <c r="CU416" t="e">
        <v>#N/A</v>
      </c>
      <c r="CV416" t="e">
        <v>#N/A</v>
      </c>
    </row>
    <row r="417" spans="1:100" x14ac:dyDescent="0.25">
      <c r="A417">
        <v>1228</v>
      </c>
      <c r="B417" t="s">
        <v>457</v>
      </c>
      <c r="C417" s="48">
        <v>2</v>
      </c>
      <c r="D417" s="22">
        <v>1474.7811328124999</v>
      </c>
      <c r="E417" s="17">
        <v>85.920550277015039</v>
      </c>
      <c r="F417" s="17">
        <v>0.41754105230787025</v>
      </c>
      <c r="G417" s="17">
        <v>0.45886604719271379</v>
      </c>
      <c r="H417" s="17">
        <v>6.7228754736593093</v>
      </c>
      <c r="I417" s="17">
        <v>60.542360961894488</v>
      </c>
      <c r="J417" s="17">
        <v>13.301615502389065</v>
      </c>
      <c r="K417" s="17">
        <v>-1</v>
      </c>
      <c r="L417" s="17">
        <v>-1</v>
      </c>
      <c r="M417" s="17">
        <v>-1</v>
      </c>
      <c r="N417" s="17">
        <v>0.27213367047742093</v>
      </c>
      <c r="O417" s="17">
        <v>-1</v>
      </c>
      <c r="P417" s="17">
        <v>-1</v>
      </c>
      <c r="Q417" s="17">
        <v>4.0412849253174086</v>
      </c>
      <c r="R417" s="17">
        <v>-1</v>
      </c>
      <c r="S417" s="17">
        <v>1.2136845588665313</v>
      </c>
      <c r="T417" s="17">
        <v>0.15259758303921872</v>
      </c>
      <c r="U417" s="17">
        <v>0.13141671478611533</v>
      </c>
      <c r="V417" s="17">
        <v>4.5114065460898755E-3</v>
      </c>
      <c r="W417" s="17">
        <v>2.6856250851795207</v>
      </c>
      <c r="X417" s="17">
        <v>0.53975588696321808</v>
      </c>
      <c r="Y417" s="17">
        <v>0.10980304561718199</v>
      </c>
      <c r="Z417" s="17">
        <v>33.804527190938884</v>
      </c>
      <c r="AA417" s="17">
        <v>0.57186048405095347</v>
      </c>
      <c r="AB417" s="17">
        <v>1.1112707908590986</v>
      </c>
      <c r="AC417" s="17">
        <v>17.971203054872497</v>
      </c>
      <c r="AD417" s="17">
        <v>0.69616387080688891</v>
      </c>
      <c r="AE417" s="17">
        <v>0.53288320982560133</v>
      </c>
      <c r="AF417" s="17">
        <v>53.378456593361328</v>
      </c>
      <c r="AG417" s="17">
        <v>0.31156539152151647</v>
      </c>
      <c r="AH417" s="17">
        <v>0.21507590314149577</v>
      </c>
      <c r="AI417" s="17">
        <v>0.29619257855225828</v>
      </c>
      <c r="AJ417" s="17">
        <v>0.33333333333333298</v>
      </c>
      <c r="AK417" s="17">
        <v>0.66668169966813962</v>
      </c>
      <c r="AL417" s="17">
        <v>0.74801944136351906</v>
      </c>
      <c r="AM417" s="17">
        <v>0.33333333333333298</v>
      </c>
      <c r="AN417" s="17">
        <v>0.32415721831260352</v>
      </c>
      <c r="AO417" s="17">
        <v>0.39316600269906571</v>
      </c>
      <c r="AP417" s="17">
        <v>0.33333333333333298</v>
      </c>
      <c r="AQ417" s="17">
        <v>7.1794138494340096</v>
      </c>
      <c r="AR417" s="17">
        <v>2.2444243630026963</v>
      </c>
      <c r="AS417" s="17">
        <v>4.4600174023147998</v>
      </c>
      <c r="AT417" s="17">
        <v>6.6187129182495319</v>
      </c>
      <c r="AU417" s="17">
        <v>-1</v>
      </c>
      <c r="AV417" s="17">
        <v>-1</v>
      </c>
      <c r="AW417" s="17">
        <v>-1</v>
      </c>
      <c r="AX417" s="17">
        <v>-1</v>
      </c>
      <c r="AY417" s="17">
        <v>1.4263698727222716E-2</v>
      </c>
      <c r="AZ417" s="17">
        <v>0.2846297111878906</v>
      </c>
      <c r="BA417" s="17">
        <v>0.2904283117631542</v>
      </c>
      <c r="BB417" s="17">
        <v>0.1557530990729786</v>
      </c>
      <c r="BC417" s="17">
        <v>0.15928030198125992</v>
      </c>
      <c r="BD417" s="17">
        <v>5.3297066071753072</v>
      </c>
      <c r="BE417" s="17">
        <v>5.4223114495672897</v>
      </c>
      <c r="BF417" s="17">
        <v>-1</v>
      </c>
      <c r="BG417" s="22">
        <v>687.34781496891821</v>
      </c>
    </row>
    <row r="418" spans="1:100" x14ac:dyDescent="0.25">
      <c r="A418">
        <v>1230</v>
      </c>
      <c r="B418" t="s">
        <v>458</v>
      </c>
      <c r="C418" s="48">
        <v>2</v>
      </c>
      <c r="D418" s="22">
        <v>1469.3375781250002</v>
      </c>
      <c r="E418" s="17">
        <v>5.5917907918632039</v>
      </c>
      <c r="F418" s="17">
        <v>-129.17231776169467</v>
      </c>
      <c r="G418" s="17">
        <v>-0.44185892863724568</v>
      </c>
      <c r="H418" s="17">
        <v>-1.4933077005775921</v>
      </c>
      <c r="I418" s="17">
        <v>-2.5373562291208529</v>
      </c>
      <c r="J418" s="17">
        <v>-2.2780192062278672</v>
      </c>
      <c r="K418" s="17">
        <v>-1.000000000000002</v>
      </c>
      <c r="L418" s="17">
        <v>-1.000000000000002</v>
      </c>
      <c r="M418" s="17">
        <v>-1.000000000000002</v>
      </c>
      <c r="N418" s="17">
        <v>4.7673303404730999E-2</v>
      </c>
      <c r="O418" s="17">
        <v>-1.000000000000002</v>
      </c>
      <c r="P418" s="17">
        <v>-1.000000000000002</v>
      </c>
      <c r="Q418" s="17">
        <v>1.6300505299379013</v>
      </c>
      <c r="R418" s="17">
        <v>-1.000000000000002</v>
      </c>
      <c r="S418" s="17">
        <v>-1.9310564248468507</v>
      </c>
      <c r="T418" s="17">
        <v>-0.2003795059179754</v>
      </c>
      <c r="U418" s="17">
        <v>-0.92629426723565378</v>
      </c>
      <c r="V418" s="17">
        <v>-1.3814319708550087</v>
      </c>
      <c r="W418" s="17">
        <v>-4.337346928927583</v>
      </c>
      <c r="X418" s="17">
        <v>-8.1131891943631835</v>
      </c>
      <c r="Y418" s="17">
        <v>-0.20776728126872399</v>
      </c>
      <c r="Z418" s="17">
        <v>4.6467311910054505</v>
      </c>
      <c r="AA418" s="17">
        <v>-1.5755775541459562</v>
      </c>
      <c r="AB418" s="17">
        <v>-1.9840713316387544</v>
      </c>
      <c r="AC418" s="17">
        <v>-17.566529360267825</v>
      </c>
      <c r="AD418" s="17">
        <v>-2.016320901497227</v>
      </c>
      <c r="AE418" s="17">
        <v>-1.7386799346576352</v>
      </c>
      <c r="AF418" s="17">
        <v>-4.1770038892948662</v>
      </c>
      <c r="AG418" s="17">
        <v>-98.024851114226678</v>
      </c>
      <c r="AH418" s="17">
        <v>-0.46526381718211418</v>
      </c>
      <c r="AI418" s="17">
        <v>-0.50873447805772165</v>
      </c>
      <c r="AJ418" s="17">
        <v>0.33333333333333298</v>
      </c>
      <c r="AK418" s="17">
        <v>-0.2414697825124773</v>
      </c>
      <c r="AL418" s="17">
        <v>-4.5168005440427983E-2</v>
      </c>
      <c r="AM418" s="17">
        <v>0.33333333333333298</v>
      </c>
      <c r="AN418" s="17">
        <v>-0.49453642666313596</v>
      </c>
      <c r="AO418" s="17">
        <v>-0.50144617577723327</v>
      </c>
      <c r="AP418" s="17">
        <v>0.33333333333333298</v>
      </c>
      <c r="AQ418" s="17">
        <v>-3.0271419342199808</v>
      </c>
      <c r="AR418" s="17">
        <v>2.2444243630026963</v>
      </c>
      <c r="AS418" s="17">
        <v>-8.5323207920087381</v>
      </c>
      <c r="AT418" s="17">
        <v>-2.4712440497635626</v>
      </c>
      <c r="AU418" s="17">
        <v>-1.000000000000002</v>
      </c>
      <c r="AV418" s="17">
        <v>-1.000000000000002</v>
      </c>
      <c r="AW418" s="17">
        <v>-1.000000000000002</v>
      </c>
      <c r="AX418" s="17">
        <v>-1.000000000000002</v>
      </c>
      <c r="AY418" s="17">
        <v>-0.12255882625147396</v>
      </c>
      <c r="AZ418" s="17">
        <v>1.2282340537996057</v>
      </c>
      <c r="BA418" s="17">
        <v>-0.61669358423116838</v>
      </c>
      <c r="BB418" s="17">
        <v>0.68125108729899131</v>
      </c>
      <c r="BC418" s="17">
        <v>-0.34371383378559206</v>
      </c>
      <c r="BD418" s="17">
        <v>19.341828453113997</v>
      </c>
      <c r="BE418" s="17">
        <v>-8.1143723204740326</v>
      </c>
      <c r="BF418" s="17">
        <v>-1.000000000000002</v>
      </c>
      <c r="BG418" s="22">
        <v>46.336711063123701</v>
      </c>
    </row>
    <row r="419" spans="1:100" x14ac:dyDescent="0.25">
      <c r="A419">
        <v>1241</v>
      </c>
      <c r="B419" t="s">
        <v>459</v>
      </c>
      <c r="C419" s="48">
        <v>2</v>
      </c>
      <c r="D419" s="22">
        <v>1695.5360253906249</v>
      </c>
      <c r="E419" s="17">
        <v>168.0894692770616</v>
      </c>
      <c r="F419" s="17">
        <v>132.9760254651475</v>
      </c>
      <c r="G419" s="17">
        <v>1.3802246994942136</v>
      </c>
      <c r="H419" s="17">
        <v>15.127273774596684</v>
      </c>
      <c r="I419" s="17">
        <v>125.06709912086552</v>
      </c>
      <c r="J419" s="17">
        <v>29.238146212281166</v>
      </c>
      <c r="K419" s="17">
        <v>-0.999999999999998</v>
      </c>
      <c r="L419" s="17">
        <v>-0.999999999999998</v>
      </c>
      <c r="M419" s="17">
        <v>-0.999999999999998</v>
      </c>
      <c r="N419" s="17">
        <v>0.50173594292538204</v>
      </c>
      <c r="O419" s="17">
        <v>-0.999999999999998</v>
      </c>
      <c r="P419" s="17">
        <v>-0.999999999999998</v>
      </c>
      <c r="Q419" s="17">
        <v>6.5077555268046314</v>
      </c>
      <c r="R419" s="17">
        <v>-0.999999999999998</v>
      </c>
      <c r="S419" s="17">
        <v>4.4304648107093954</v>
      </c>
      <c r="T419" s="17">
        <v>0.51366061970614285</v>
      </c>
      <c r="U419" s="17">
        <v>1.2133575858295835</v>
      </c>
      <c r="V419" s="17">
        <v>1.4222037728445129</v>
      </c>
      <c r="W419" s="17">
        <v>9.8694783186335648</v>
      </c>
      <c r="X419" s="17">
        <v>9.3909213731025076</v>
      </c>
      <c r="Y419" s="17">
        <v>0.43464822726759278</v>
      </c>
      <c r="Z419" s="17">
        <v>63.630265732080787</v>
      </c>
      <c r="AA419" s="17">
        <v>2.7684917198518333</v>
      </c>
      <c r="AB419" s="17">
        <v>4.2775205595732686</v>
      </c>
      <c r="AC419" s="17">
        <v>54.323028664786847</v>
      </c>
      <c r="AD419" s="17">
        <v>3.4707858489480383</v>
      </c>
      <c r="AE419" s="17">
        <v>2.8564829917571926</v>
      </c>
      <c r="AF419" s="17">
        <v>112.2523891764224</v>
      </c>
      <c r="AG419" s="17">
        <v>100.90065819469405</v>
      </c>
      <c r="AH419" s="17">
        <v>0.91100074662321584</v>
      </c>
      <c r="AI419" s="17">
        <v>1.1195587868622072</v>
      </c>
      <c r="AJ419" s="17">
        <v>0.33333333333333298</v>
      </c>
      <c r="AK419" s="17">
        <v>1.5956369836454132</v>
      </c>
      <c r="AL419" s="17">
        <v>1.5593771105969698</v>
      </c>
      <c r="AM419" s="17">
        <v>0.33333333333333298</v>
      </c>
      <c r="AN419" s="17">
        <v>1.1616053779882047</v>
      </c>
      <c r="AO419" s="17">
        <v>1.3082718265760278</v>
      </c>
      <c r="AP419" s="17">
        <v>0.33333333333333298</v>
      </c>
      <c r="AQ419" s="17">
        <v>17.619779925441215</v>
      </c>
      <c r="AR419" s="17">
        <v>2.2444243630026963</v>
      </c>
      <c r="AS419" s="17">
        <v>17.74998218644561</v>
      </c>
      <c r="AT419" s="17">
        <v>15.916901295684113</v>
      </c>
      <c r="AU419" s="17">
        <v>-0.999999999999998</v>
      </c>
      <c r="AV419" s="17">
        <v>-0.999999999999998</v>
      </c>
      <c r="AW419" s="17">
        <v>-0.999999999999998</v>
      </c>
      <c r="AX419" s="17">
        <v>-0.999999999999998</v>
      </c>
      <c r="AY419" s="17">
        <v>0.15422053416714351</v>
      </c>
      <c r="AZ419" s="17">
        <v>-0.68059058218021407</v>
      </c>
      <c r="BA419" s="17">
        <v>1.2183304239438328</v>
      </c>
      <c r="BB419" s="17">
        <v>-0.38178292047942186</v>
      </c>
      <c r="BC419" s="17">
        <v>0.67379695410215446</v>
      </c>
      <c r="BD419" s="17">
        <v>-9.0034028838350597</v>
      </c>
      <c r="BE419" s="17">
        <v>19.269091598529624</v>
      </c>
      <c r="BF419" s="17">
        <v>-0.999999999999998</v>
      </c>
      <c r="BG419" s="22">
        <v>8941.0824514150863</v>
      </c>
    </row>
    <row r="420" spans="1:100" x14ac:dyDescent="0.25">
      <c r="A420">
        <v>1243</v>
      </c>
      <c r="B420" t="s">
        <v>460</v>
      </c>
      <c r="C420" s="48">
        <v>2</v>
      </c>
      <c r="D420" s="22">
        <v>1519.5028027343749</v>
      </c>
      <c r="E420" s="17">
        <v>112.82498229387105</v>
      </c>
      <c r="F420" s="17">
        <v>43.820944377361826</v>
      </c>
      <c r="G420" s="17">
        <v>0.76054497306459634</v>
      </c>
      <c r="H420" s="17">
        <v>9.4747135832737435</v>
      </c>
      <c r="I420" s="17">
        <v>81.669588292249017</v>
      </c>
      <c r="J420" s="17">
        <v>18.519687156326572</v>
      </c>
      <c r="K420" s="17">
        <v>-0.99999999999999933</v>
      </c>
      <c r="L420" s="17">
        <v>-0.99999999999999933</v>
      </c>
      <c r="M420" s="17">
        <v>-0.99999999999999933</v>
      </c>
      <c r="N420" s="17">
        <v>0.34731195936288528</v>
      </c>
      <c r="O420" s="17">
        <v>-0.99999999999999933</v>
      </c>
      <c r="P420" s="17">
        <v>-0.99999999999999933</v>
      </c>
      <c r="Q420" s="17">
        <v>4.8488772780809803</v>
      </c>
      <c r="R420" s="17">
        <v>-0.99999999999999933</v>
      </c>
      <c r="S420" s="17">
        <v>2.2669495482577418</v>
      </c>
      <c r="T420" s="17">
        <v>0.27081985055863617</v>
      </c>
      <c r="U420" s="17">
        <v>0.48567480854575779</v>
      </c>
      <c r="V420" s="17">
        <v>0.46870405206294319</v>
      </c>
      <c r="W420" s="17">
        <v>5.0378221603099114</v>
      </c>
      <c r="X420" s="17">
        <v>3.4378782304206252</v>
      </c>
      <c r="Y420" s="17">
        <v>0.21616656131235334</v>
      </c>
      <c r="Z420" s="17">
        <v>43.570318985427747</v>
      </c>
      <c r="AA420" s="17">
        <v>1.2910997836415161</v>
      </c>
      <c r="AB420" s="17">
        <v>2.1479906684895704</v>
      </c>
      <c r="AC420" s="17">
        <v>29.873820646932966</v>
      </c>
      <c r="AD420" s="17">
        <v>1.6046537145558468</v>
      </c>
      <c r="AE420" s="17">
        <v>1.2936956085785229</v>
      </c>
      <c r="AF420" s="17">
        <v>72.655450084598968</v>
      </c>
      <c r="AG420" s="17">
        <v>33.24728417539211</v>
      </c>
      <c r="AH420" s="17">
        <v>0.44294141321695979</v>
      </c>
      <c r="AI420" s="17">
        <v>0.56578600202712437</v>
      </c>
      <c r="AJ420" s="17">
        <v>0.33333333333333298</v>
      </c>
      <c r="AK420" s="17">
        <v>0.97084797797163724</v>
      </c>
      <c r="AL420" s="17">
        <v>1.0136809289295627</v>
      </c>
      <c r="AM420" s="17">
        <v>0.33333333333333298</v>
      </c>
      <c r="AN420" s="17">
        <v>0.59836147162182152</v>
      </c>
      <c r="AO420" s="17">
        <v>0.69279757539521847</v>
      </c>
      <c r="AP420" s="17">
        <v>0.33333333333333298</v>
      </c>
      <c r="AQ420" s="17">
        <v>10.597885489822346</v>
      </c>
      <c r="AR420" s="17">
        <v>2.2444243630026963</v>
      </c>
      <c r="AS420" s="17">
        <v>8.8115283920219323</v>
      </c>
      <c r="AT420" s="17">
        <v>9.6632032209693186</v>
      </c>
      <c r="AU420" s="17">
        <v>-0.99999999999999933</v>
      </c>
      <c r="AV420" s="17">
        <v>-0.99999999999999933</v>
      </c>
      <c r="AW420" s="17">
        <v>-0.99999999999999933</v>
      </c>
      <c r="AX420" s="17">
        <v>-0.99999999999999933</v>
      </c>
      <c r="AY420" s="17">
        <v>6.0089531782000022E-2</v>
      </c>
      <c r="AZ420" s="17">
        <v>-3.1410758617940349E-2</v>
      </c>
      <c r="BA420" s="17">
        <v>0.59424975178292638</v>
      </c>
      <c r="BB420" s="17">
        <v>-2.0251422717684653E-2</v>
      </c>
      <c r="BC420" s="17">
        <v>0.32774763071074114</v>
      </c>
      <c r="BD420" s="17">
        <v>0.63664048699398279</v>
      </c>
      <c r="BE420" s="17">
        <v>9.9561395649146185</v>
      </c>
      <c r="BF420" s="17">
        <v>-0.99999999999999933</v>
      </c>
      <c r="BG420" s="22">
        <v>987.24647096531146</v>
      </c>
    </row>
    <row r="421" spans="1:100" x14ac:dyDescent="0.25">
      <c r="A421">
        <v>1245</v>
      </c>
      <c r="B421" t="s">
        <v>461</v>
      </c>
      <c r="C421" s="48">
        <v>2</v>
      </c>
      <c r="D421" s="22">
        <v>1453.82099609375</v>
      </c>
      <c r="E421" s="17">
        <v>20.068273066977184</v>
      </c>
      <c r="F421" s="17">
        <v>-105.81822507833638</v>
      </c>
      <c r="G421" s="17">
        <v>-0.2795343859587906</v>
      </c>
      <c r="H421" s="17">
        <v>-1.2624681777634983E-2</v>
      </c>
      <c r="I421" s="17">
        <v>8.8305823981864577</v>
      </c>
      <c r="J421" s="17">
        <v>0.52967142857812277</v>
      </c>
      <c r="K421" s="17">
        <v>-1.0000000000000016</v>
      </c>
      <c r="L421" s="17">
        <v>-1.0000000000000016</v>
      </c>
      <c r="M421" s="17">
        <v>-1.0000000000000016</v>
      </c>
      <c r="N421" s="17">
        <v>8.8124525933494208E-2</v>
      </c>
      <c r="O421" s="17">
        <v>-1.0000000000000016</v>
      </c>
      <c r="P421" s="17">
        <v>-1.0000000000000016</v>
      </c>
      <c r="Q421" s="17">
        <v>2.0645921836317913</v>
      </c>
      <c r="R421" s="17">
        <v>-1.0000000000000016</v>
      </c>
      <c r="S421" s="17">
        <v>-1.3643255627953061</v>
      </c>
      <c r="T421" s="17">
        <v>-0.13676758654363633</v>
      </c>
      <c r="U421" s="17">
        <v>-0.73567842327678079</v>
      </c>
      <c r="V421" s="17">
        <v>-1.1316635832208488</v>
      </c>
      <c r="W421" s="17">
        <v>-3.0716989775281149</v>
      </c>
      <c r="X421" s="17">
        <v>-6.5537949388038088</v>
      </c>
      <c r="Y421" s="17">
        <v>-0.15053620689721262</v>
      </c>
      <c r="Z421" s="17">
        <v>9.9014160595356095</v>
      </c>
      <c r="AA421" s="17">
        <v>-1.1885760755209893</v>
      </c>
      <c r="AB421" s="17">
        <v>-1.4262429068136875</v>
      </c>
      <c r="AC421" s="17">
        <v>-11.162081480046087</v>
      </c>
      <c r="AD421" s="17">
        <v>-1.5274892803013915</v>
      </c>
      <c r="AE421" s="17">
        <v>-1.3293091960992716</v>
      </c>
      <c r="AF421" s="17">
        <v>6.1953784162878094</v>
      </c>
      <c r="AG421" s="17">
        <v>-80.303111108932242</v>
      </c>
      <c r="AH421" s="17">
        <v>-0.34265609903178917</v>
      </c>
      <c r="AI421" s="17">
        <v>-0.36367419899380898</v>
      </c>
      <c r="AJ421" s="17">
        <v>0.33333333333333298</v>
      </c>
      <c r="AK421" s="17">
        <v>-7.7806868766917892E-2</v>
      </c>
      <c r="AL421" s="17">
        <v>9.7776614744111479E-2</v>
      </c>
      <c r="AM421" s="17">
        <v>0.33333333333333298</v>
      </c>
      <c r="AN421" s="17">
        <v>-0.34699519589844979</v>
      </c>
      <c r="AO421" s="17">
        <v>-0.34022325352848243</v>
      </c>
      <c r="AP421" s="17">
        <v>0.33333333333333298</v>
      </c>
      <c r="AQ421" s="17">
        <v>-1.1877630512516637</v>
      </c>
      <c r="AR421" s="17">
        <v>2.2444243630026963</v>
      </c>
      <c r="AS421" s="17">
        <v>-6.1909009221154783</v>
      </c>
      <c r="AT421" s="17">
        <v>-0.8330935072631025</v>
      </c>
      <c r="AU421" s="17">
        <v>-1.0000000000000016</v>
      </c>
      <c r="AV421" s="17">
        <v>-1.0000000000000016</v>
      </c>
      <c r="AW421" s="17">
        <v>-1.0000000000000016</v>
      </c>
      <c r="AX421" s="17">
        <v>-1.0000000000000016</v>
      </c>
      <c r="AY421" s="17">
        <v>-9.7901295494303972E-2</v>
      </c>
      <c r="AZ421" s="17">
        <v>1.0581819874152862</v>
      </c>
      <c r="BA421" s="17">
        <v>-0.45321621780729193</v>
      </c>
      <c r="BB421" s="17">
        <v>0.5865482391419985</v>
      </c>
      <c r="BC421" s="17">
        <v>-0.25306652717231048</v>
      </c>
      <c r="BD421" s="17">
        <v>16.816627829581854</v>
      </c>
      <c r="BE421" s="17">
        <v>-5.6748529762589817</v>
      </c>
      <c r="BF421" s="17">
        <v>-1.0000000000000016</v>
      </c>
      <c r="BG421" s="22">
        <v>958.14267020443117</v>
      </c>
    </row>
    <row r="422" spans="1:100" x14ac:dyDescent="0.25">
      <c r="A422">
        <v>1246</v>
      </c>
      <c r="B422" t="s">
        <v>2917</v>
      </c>
      <c r="C422" s="48">
        <v>3</v>
      </c>
      <c r="D422" s="22">
        <v>1477.6082745980013</v>
      </c>
      <c r="E422" s="17">
        <v>103.85735919824988</v>
      </c>
      <c r="F422" s="17">
        <v>10.037781959069836</v>
      </c>
      <c r="G422" s="17">
        <v>0.65773336637698632</v>
      </c>
      <c r="H422" s="17">
        <v>3.7153831489125477</v>
      </c>
      <c r="I422" s="17">
        <v>63.711077639969218</v>
      </c>
      <c r="J422" s="17">
        <v>23.69860451599477</v>
      </c>
      <c r="K422" s="17">
        <v>-0.99999999999999944</v>
      </c>
      <c r="L422" s="17">
        <v>-0.99999999999999944</v>
      </c>
      <c r="M422" s="17">
        <v>-0.99999999999999944</v>
      </c>
      <c r="N422" s="17">
        <v>6.7754791847289927E-2</v>
      </c>
      <c r="O422" s="17">
        <v>-0.99999999999999944</v>
      </c>
      <c r="P422" s="17">
        <v>-0.99999999999999944</v>
      </c>
      <c r="Q422" s="17">
        <v>3.8179790041206196</v>
      </c>
      <c r="R422" s="17">
        <v>-0.99999999999999944</v>
      </c>
      <c r="S422" s="17">
        <v>0.19047101606958161</v>
      </c>
      <c r="T422" s="17">
        <v>7.1048495532053571E-2</v>
      </c>
      <c r="U422" s="17">
        <v>-0.24176894367361806</v>
      </c>
      <c r="V422" s="17">
        <v>-0.58305035557054985</v>
      </c>
      <c r="W422" s="17">
        <v>-0.10259585520807235</v>
      </c>
      <c r="X422" s="17">
        <v>1.0871218711004702</v>
      </c>
      <c r="Y422" s="17">
        <v>7.894680410383248E-2</v>
      </c>
      <c r="Z422" s="17">
        <v>39.900284115670104</v>
      </c>
      <c r="AA422" s="17">
        <v>1.3677883264441404</v>
      </c>
      <c r="AB422" s="17">
        <v>0.12463177412802037</v>
      </c>
      <c r="AC422" s="17">
        <v>20.34422386871362</v>
      </c>
      <c r="AD422" s="17">
        <v>0.51084337481448283</v>
      </c>
      <c r="AE422" s="17">
        <v>-0.20419228073739318</v>
      </c>
      <c r="AF422" s="17">
        <v>60.164947477774341</v>
      </c>
      <c r="AG422" s="17">
        <v>-1.4088565862698854</v>
      </c>
      <c r="AH422" s="17">
        <v>0.15107374600501725</v>
      </c>
      <c r="AI422" s="17">
        <v>0.15810771218135991</v>
      </c>
      <c r="AJ422" s="17">
        <v>0.33333333333333298</v>
      </c>
      <c r="AK422" s="17">
        <v>0.80088233867030278</v>
      </c>
      <c r="AL422" s="17">
        <v>0.82936939916039565</v>
      </c>
      <c r="AM422" s="17">
        <v>0.33333333333333298</v>
      </c>
      <c r="AN422" s="17">
        <v>-8.8310383218452831E-2</v>
      </c>
      <c r="AO422" s="17">
        <v>-0.27825107890278278</v>
      </c>
      <c r="AP422" s="17">
        <v>0.33333333333333298</v>
      </c>
      <c r="AQ422" s="17">
        <v>3.5461301621948653</v>
      </c>
      <c r="AR422" s="17">
        <v>0.99422858146378579</v>
      </c>
      <c r="AS422" s="17">
        <v>14.695552547827974</v>
      </c>
      <c r="AT422" s="17">
        <v>8.0088233867030265</v>
      </c>
      <c r="AU422" s="17">
        <v>-0.99999999999999944</v>
      </c>
      <c r="AV422" s="17">
        <v>-0.99999999999999944</v>
      </c>
      <c r="AW422" s="17">
        <v>-0.99999999999999944</v>
      </c>
      <c r="AX422" s="17">
        <v>-0.99999999999999944</v>
      </c>
      <c r="AY422" s="17">
        <v>5.1900797557066586E-2</v>
      </c>
      <c r="AZ422" s="17">
        <v>-0.25270388895731116</v>
      </c>
      <c r="BA422" s="17">
        <v>0.52762768320569209</v>
      </c>
      <c r="BB422" s="17">
        <v>0.19108820871346549</v>
      </c>
      <c r="BC422" s="17">
        <v>0.40383827974723507</v>
      </c>
      <c r="BD422" s="17">
        <v>3.5136857730500797</v>
      </c>
      <c r="BE422" s="17">
        <v>12.734095409709344</v>
      </c>
      <c r="BF422" s="17">
        <v>-0.99999999999999944</v>
      </c>
      <c r="CU422" t="e">
        <v>#N/A</v>
      </c>
      <c r="CV422" t="e">
        <v>#N/A</v>
      </c>
    </row>
    <row r="423" spans="1:100" x14ac:dyDescent="0.25">
      <c r="A423">
        <v>1247</v>
      </c>
      <c r="B423" t="s">
        <v>2918</v>
      </c>
      <c r="C423" s="48">
        <v>3</v>
      </c>
      <c r="D423" s="22">
        <v>1472.7014005663134</v>
      </c>
      <c r="E423" s="17">
        <v>65.229519875176251</v>
      </c>
      <c r="F423" s="17">
        <v>6.8334509854409777</v>
      </c>
      <c r="G423" s="17">
        <v>0.22459117988450278</v>
      </c>
      <c r="H423" s="17">
        <v>4.4334949021356254</v>
      </c>
      <c r="I423" s="17">
        <v>50.566505268299281</v>
      </c>
      <c r="J423" s="17">
        <v>-3.8887964452212538</v>
      </c>
      <c r="K423" s="17">
        <v>-1.0000000000000002</v>
      </c>
      <c r="L423" s="17">
        <v>-1.0000000000000002</v>
      </c>
      <c r="M423" s="17">
        <v>-1.0000000000000002</v>
      </c>
      <c r="N423" s="17">
        <v>0.1074864149982</v>
      </c>
      <c r="O423" s="17">
        <v>-1.0000000000000002</v>
      </c>
      <c r="P423" s="17">
        <v>-1.0000000000000002</v>
      </c>
      <c r="Q423" s="17">
        <v>1.303543175886523</v>
      </c>
      <c r="R423" s="17">
        <v>-1.0000000000000002</v>
      </c>
      <c r="S423" s="17">
        <v>1.7425066371532363</v>
      </c>
      <c r="T423" s="17">
        <v>0.15471488451653306</v>
      </c>
      <c r="U423" s="17">
        <v>-0.17753077402868506</v>
      </c>
      <c r="V423" s="17">
        <v>-1.6300975237378508E-2</v>
      </c>
      <c r="W423" s="17">
        <v>3.1299517262491023</v>
      </c>
      <c r="X423" s="17">
        <v>3.5431973752782588</v>
      </c>
      <c r="Y423" s="17">
        <v>3.2434092670128325E-3</v>
      </c>
      <c r="Z423" s="17">
        <v>30.366303528402536</v>
      </c>
      <c r="AA423" s="17">
        <v>0.57979290685935914</v>
      </c>
      <c r="AB423" s="17">
        <v>1.0713104683776045</v>
      </c>
      <c r="AC423" s="17">
        <v>14.384524787964249</v>
      </c>
      <c r="AD423" s="17">
        <v>0.25007877766754139</v>
      </c>
      <c r="AE423" s="17">
        <v>0.35182360804898871</v>
      </c>
      <c r="AF423" s="17">
        <v>46.173962392793378</v>
      </c>
      <c r="AG423" s="17">
        <v>8.1673906188653191</v>
      </c>
      <c r="AH423" s="17">
        <v>7.7948541847408806E-2</v>
      </c>
      <c r="AI423" s="17">
        <v>0.26944893251181201</v>
      </c>
      <c r="AJ423" s="17">
        <v>0.33333333333333298</v>
      </c>
      <c r="AK423" s="17">
        <v>-0.52058590064167454</v>
      </c>
      <c r="AL423" s="17">
        <v>0.19403475030273457</v>
      </c>
      <c r="AM423" s="17">
        <v>0.33333333333333298</v>
      </c>
      <c r="AN423" s="17">
        <v>0.35992548098948296</v>
      </c>
      <c r="AO423" s="17">
        <v>0.41502489228663131</v>
      </c>
      <c r="AP423" s="17">
        <v>0.33333333333333298</v>
      </c>
      <c r="AQ423" s="17">
        <v>4.392542875505888</v>
      </c>
      <c r="AR423" s="17">
        <v>5.4177946493531355</v>
      </c>
      <c r="AS423" s="17">
        <v>-4.1007320881576472</v>
      </c>
      <c r="AT423" s="17">
        <v>-5.2058590064167438</v>
      </c>
      <c r="AU423" s="17">
        <v>-1.0000000000000002</v>
      </c>
      <c r="AV423" s="17">
        <v>-1.0000000000000002</v>
      </c>
      <c r="AW423" s="17">
        <v>-1.0000000000000002</v>
      </c>
      <c r="AX423" s="17">
        <v>-1.0000000000000002</v>
      </c>
      <c r="AY423" s="17">
        <v>-1.4167900382862276E-2</v>
      </c>
      <c r="AZ423" s="17">
        <v>0.72758648315427898</v>
      </c>
      <c r="BA423" s="17">
        <v>-2.5719105978684875E-2</v>
      </c>
      <c r="BB423" s="17">
        <v>-8.9290404492757547E-3</v>
      </c>
      <c r="BC423" s="17">
        <v>0.56987646719424212</v>
      </c>
      <c r="BD423" s="17">
        <v>3.4147064045394981</v>
      </c>
      <c r="BE423" s="17">
        <v>14.11831614996262</v>
      </c>
      <c r="BF423" s="17">
        <v>-1.0000000000000002</v>
      </c>
      <c r="CU423" t="e">
        <v>#N/A</v>
      </c>
      <c r="CV423" t="e">
        <v>#N/A</v>
      </c>
    </row>
    <row r="424" spans="1:100" x14ac:dyDescent="0.25">
      <c r="A424">
        <v>1248</v>
      </c>
      <c r="B424" t="s">
        <v>462</v>
      </c>
      <c r="C424" s="48">
        <v>2</v>
      </c>
      <c r="D424" s="22">
        <v>1501.0271777343748</v>
      </c>
      <c r="E424" s="17">
        <v>68.114748488041315</v>
      </c>
      <c r="F424" s="17">
        <v>-28.307555098713031</v>
      </c>
      <c r="G424" s="17">
        <v>0.25920990300725633</v>
      </c>
      <c r="H424" s="17">
        <v>4.9016631208231516</v>
      </c>
      <c r="I424" s="17">
        <v>46.56000957981756</v>
      </c>
      <c r="J424" s="17">
        <v>9.848208661000891</v>
      </c>
      <c r="K424" s="17">
        <v>-1.0000000000000004</v>
      </c>
      <c r="L424" s="17">
        <v>-1.0000000000000004</v>
      </c>
      <c r="M424" s="17">
        <v>-1.0000000000000004</v>
      </c>
      <c r="N424" s="17">
        <v>0.22237942515865236</v>
      </c>
      <c r="O424" s="17">
        <v>-1.0000000000000004</v>
      </c>
      <c r="P424" s="17">
        <v>-1.0000000000000004</v>
      </c>
      <c r="Q424" s="17">
        <v>3.5068068381907249</v>
      </c>
      <c r="R424" s="17">
        <v>-1.0000000000000004</v>
      </c>
      <c r="S424" s="17">
        <v>0.51661622378271965</v>
      </c>
      <c r="T424" s="17">
        <v>7.4356114824058656E-2</v>
      </c>
      <c r="U424" s="17">
        <v>-0.10303719956048407</v>
      </c>
      <c r="V424" s="17">
        <v>-0.30269902751154393</v>
      </c>
      <c r="W424" s="17">
        <v>1.1289018337042482</v>
      </c>
      <c r="X424" s="17">
        <v>-1.3782698113852319</v>
      </c>
      <c r="Y424" s="17">
        <v>3.9409897125510795E-2</v>
      </c>
      <c r="Z424" s="17">
        <v>27.341363319049243</v>
      </c>
      <c r="AA424" s="17">
        <v>9.5855920961633534E-2</v>
      </c>
      <c r="AB424" s="17">
        <v>0.42515228665830118</v>
      </c>
      <c r="AC424" s="17">
        <v>10.093852234702801</v>
      </c>
      <c r="AD424" s="17">
        <v>9.491014149734911E-2</v>
      </c>
      <c r="AE424" s="17">
        <v>2.9364876403774831E-2</v>
      </c>
      <c r="AF424" s="17">
        <v>40.620620822018232</v>
      </c>
      <c r="AG424" s="17">
        <v>-21.485842562512278</v>
      </c>
      <c r="AH424" s="17">
        <v>6.4270708502741275E-2</v>
      </c>
      <c r="AI424" s="17">
        <v>0.11777115493711374</v>
      </c>
      <c r="AJ424" s="17">
        <v>0.33333333333333298</v>
      </c>
      <c r="AK424" s="17">
        <v>0.46537938416232461</v>
      </c>
      <c r="AL424" s="17">
        <v>0.57220023850499846</v>
      </c>
      <c r="AM424" s="17">
        <v>0.33333333333333298</v>
      </c>
      <c r="AN424" s="17">
        <v>0.14268427061913164</v>
      </c>
      <c r="AO424" s="17">
        <v>0.19486483098863522</v>
      </c>
      <c r="AP424" s="17">
        <v>0.33333333333333298</v>
      </c>
      <c r="AQ424" s="17">
        <v>4.9170123086080393</v>
      </c>
      <c r="AR424" s="17">
        <v>2.2444243630026963</v>
      </c>
      <c r="AS424" s="17">
        <v>1.5801148599856236</v>
      </c>
      <c r="AT424" s="17">
        <v>4.6038184635099544</v>
      </c>
      <c r="AU424" s="17">
        <v>-1.0000000000000004</v>
      </c>
      <c r="AV424" s="17">
        <v>-1.0000000000000004</v>
      </c>
      <c r="AW424" s="17">
        <v>-1.0000000000000004</v>
      </c>
      <c r="AX424" s="17">
        <v>-1.0000000000000004</v>
      </c>
      <c r="AY424" s="17">
        <v>-1.606460181734002E-2</v>
      </c>
      <c r="AZ424" s="17">
        <v>0.49379056465363724</v>
      </c>
      <c r="BA424" s="17">
        <v>8.9354215984312674E-2</v>
      </c>
      <c r="BB424" s="17">
        <v>0.27223582678877739</v>
      </c>
      <c r="BC424" s="17">
        <v>4.7785814329720927E-2</v>
      </c>
      <c r="BD424" s="17">
        <v>8.4356560309038109</v>
      </c>
      <c r="BE424" s="17">
        <v>2.4217483930205712</v>
      </c>
      <c r="BF424" s="17">
        <v>-1.0000000000000004</v>
      </c>
      <c r="BG424" s="22">
        <v>86.427442018938564</v>
      </c>
    </row>
    <row r="425" spans="1:100" x14ac:dyDescent="0.25">
      <c r="A425">
        <v>1250</v>
      </c>
      <c r="B425" t="s">
        <v>463</v>
      </c>
      <c r="C425" s="48">
        <v>2</v>
      </c>
      <c r="D425" s="22">
        <v>1555.649677734375</v>
      </c>
      <c r="E425" s="17">
        <v>135.70406313071874</v>
      </c>
      <c r="F425" s="17">
        <v>80.730475589396576</v>
      </c>
      <c r="G425" s="17">
        <v>1.0170877065247155</v>
      </c>
      <c r="H425" s="17">
        <v>11.814830873998995</v>
      </c>
      <c r="I425" s="17">
        <v>99.63583049527341</v>
      </c>
      <c r="J425" s="17">
        <v>22.957048372802117</v>
      </c>
      <c r="K425" s="17">
        <v>-0.99999999999999878</v>
      </c>
      <c r="L425" s="17">
        <v>-0.99999999999999878</v>
      </c>
      <c r="M425" s="17">
        <v>-0.99999999999999878</v>
      </c>
      <c r="N425" s="17">
        <v>0.41124232397748917</v>
      </c>
      <c r="O425" s="17">
        <v>-0.99999999999999878</v>
      </c>
      <c r="P425" s="17">
        <v>-0.99999999999999878</v>
      </c>
      <c r="Q425" s="17">
        <v>5.535640362710371</v>
      </c>
      <c r="R425" s="17">
        <v>-0.99999999999999878</v>
      </c>
      <c r="S425" s="17">
        <v>3.1626285508772902</v>
      </c>
      <c r="T425" s="17">
        <v>0.37135409761494198</v>
      </c>
      <c r="U425" s="17">
        <v>0.78692999056024782</v>
      </c>
      <c r="V425" s="17">
        <v>0.86344574569901411</v>
      </c>
      <c r="W425" s="17">
        <v>7.0380913721776217</v>
      </c>
      <c r="X425" s="17">
        <v>5.9023931969322616</v>
      </c>
      <c r="Y425" s="17">
        <v>0.30661632334994338</v>
      </c>
      <c r="Z425" s="17">
        <v>51.874985657519204</v>
      </c>
      <c r="AA425" s="17">
        <v>1.9027289035597723</v>
      </c>
      <c r="AB425" s="17">
        <v>3.0295999836616589</v>
      </c>
      <c r="AC425" s="17">
        <v>39.995608383920839</v>
      </c>
      <c r="AD425" s="17">
        <v>2.3772183448578428</v>
      </c>
      <c r="AE425" s="17">
        <v>1.9406777995364499</v>
      </c>
      <c r="AF425" s="17">
        <v>89.048284250400911</v>
      </c>
      <c r="AG425" s="17">
        <v>61.255270815056363</v>
      </c>
      <c r="AH425" s="17">
        <v>0.6367144474025479</v>
      </c>
      <c r="AI425" s="17">
        <v>0.79504375870080568</v>
      </c>
      <c r="AJ425" s="17">
        <v>0.33333333333333298</v>
      </c>
      <c r="AK425" s="17">
        <v>1.22950591450748</v>
      </c>
      <c r="AL425" s="17">
        <v>1.2395950328011001</v>
      </c>
      <c r="AM425" s="17">
        <v>0.33333333333333298</v>
      </c>
      <c r="AN425" s="17">
        <v>0.83154020118350114</v>
      </c>
      <c r="AO425" s="17">
        <v>0.94759927381769926</v>
      </c>
      <c r="AP425" s="17">
        <v>0.33333333333333298</v>
      </c>
      <c r="AQ425" s="17">
        <v>13.504896830924643</v>
      </c>
      <c r="AR425" s="17">
        <v>2.2444243630026963</v>
      </c>
      <c r="AS425" s="17">
        <v>12.511980854038812</v>
      </c>
      <c r="AT425" s="17">
        <v>12.25218706196938</v>
      </c>
      <c r="AU425" s="17">
        <v>-0.99999999999999878</v>
      </c>
      <c r="AV425" s="17">
        <v>-0.99999999999999878</v>
      </c>
      <c r="AW425" s="17">
        <v>-0.99999999999999878</v>
      </c>
      <c r="AX425" s="17">
        <v>-0.99999999999999878</v>
      </c>
      <c r="AY425" s="17">
        <v>9.905905688549474E-2</v>
      </c>
      <c r="AZ425" s="17">
        <v>-0.30016630981756359</v>
      </c>
      <c r="BA425" s="17">
        <v>0.85261444358630079</v>
      </c>
      <c r="BB425" s="17">
        <v>-0.16992273632045629</v>
      </c>
      <c r="BC425" s="17">
        <v>0.47100944088219443</v>
      </c>
      <c r="BD425" s="17">
        <v>-3.3542647686541933</v>
      </c>
      <c r="BE425" s="17">
        <v>13.811631473698128</v>
      </c>
      <c r="BF425" s="17">
        <v>-0.99999999999999878</v>
      </c>
      <c r="BG425" s="22">
        <v>1576.4835444641944</v>
      </c>
    </row>
    <row r="426" spans="1:100" x14ac:dyDescent="0.25">
      <c r="A426">
        <v>1251</v>
      </c>
      <c r="B426" t="s">
        <v>464</v>
      </c>
      <c r="C426" s="48">
        <v>2</v>
      </c>
      <c r="D426" s="22">
        <v>1564.8897363281249</v>
      </c>
      <c r="E426" s="17">
        <v>105.22390934917551</v>
      </c>
      <c r="F426" s="17">
        <v>31.558561937357862</v>
      </c>
      <c r="G426" s="17">
        <v>0.67531427501481323</v>
      </c>
      <c r="H426" s="17">
        <v>8.6972609245419914</v>
      </c>
      <c r="I426" s="17">
        <v>75.70069826117242</v>
      </c>
      <c r="J426" s="17">
        <v>17.04547118895816</v>
      </c>
      <c r="K426" s="17">
        <v>-0.99999999999999956</v>
      </c>
      <c r="L426" s="17">
        <v>-0.99999999999999956</v>
      </c>
      <c r="M426" s="17">
        <v>-0.99999999999999956</v>
      </c>
      <c r="N426" s="17">
        <v>0.32607249750330042</v>
      </c>
      <c r="O426" s="17">
        <v>-0.99999999999999956</v>
      </c>
      <c r="P426" s="17">
        <v>-0.99999999999999956</v>
      </c>
      <c r="Q426" s="17">
        <v>4.6207153016791631</v>
      </c>
      <c r="R426" s="17">
        <v>-0.99999999999999956</v>
      </c>
      <c r="S426" s="17">
        <v>1.9693798389458812</v>
      </c>
      <c r="T426" s="17">
        <v>0.23741955136111342</v>
      </c>
      <c r="U426" s="17">
        <v>0.38558937986141356</v>
      </c>
      <c r="V426" s="17">
        <v>0.3375597797454965</v>
      </c>
      <c r="W426" s="17">
        <v>4.3732765740227162</v>
      </c>
      <c r="X426" s="17">
        <v>2.6190971715426561</v>
      </c>
      <c r="Y426" s="17">
        <v>0.18611661114255446</v>
      </c>
      <c r="Z426" s="17">
        <v>40.811275577779796</v>
      </c>
      <c r="AA426" s="17">
        <v>1.0878994195730816</v>
      </c>
      <c r="AB426" s="17">
        <v>1.8550953043299412</v>
      </c>
      <c r="AC426" s="17">
        <v>26.51107860898972</v>
      </c>
      <c r="AD426" s="17">
        <v>1.3479860559513286</v>
      </c>
      <c r="AE426" s="17">
        <v>1.078749961834276</v>
      </c>
      <c r="AF426" s="17">
        <v>67.209290374201899</v>
      </c>
      <c r="AG426" s="17">
        <v>23.942244737825348</v>
      </c>
      <c r="AH426" s="17">
        <v>0.37856457141711358</v>
      </c>
      <c r="AI426" s="17">
        <v>0.48962013924441272</v>
      </c>
      <c r="AJ426" s="17">
        <v>0.33333333333333298</v>
      </c>
      <c r="AK426" s="17">
        <v>0.88491455007942421</v>
      </c>
      <c r="AL426" s="17">
        <v>0.93862592147500301</v>
      </c>
      <c r="AM426" s="17">
        <v>0.33333333333333298</v>
      </c>
      <c r="AN426" s="17">
        <v>0.52089295157117244</v>
      </c>
      <c r="AO426" s="17">
        <v>0.60814529806149142</v>
      </c>
      <c r="AP426" s="17">
        <v>0.33333333333333298</v>
      </c>
      <c r="AQ426" s="17">
        <v>9.6320947129835961</v>
      </c>
      <c r="AR426" s="17">
        <v>2.2444243630026963</v>
      </c>
      <c r="AS426" s="17">
        <v>7.5821342003257293</v>
      </c>
      <c r="AT426" s="17">
        <v>8.8030701077375326</v>
      </c>
      <c r="AU426" s="17">
        <v>-0.99999999999999956</v>
      </c>
      <c r="AV426" s="17">
        <v>-0.99999999999999956</v>
      </c>
      <c r="AW426" s="17">
        <v>-0.99999999999999956</v>
      </c>
      <c r="AX426" s="17">
        <v>-0.99999999999999956</v>
      </c>
      <c r="AY426" s="17">
        <v>4.714276154048104E-2</v>
      </c>
      <c r="AZ426" s="17">
        <v>5.7877380338679285E-2</v>
      </c>
      <c r="BA426" s="17">
        <v>0.50841374802317885</v>
      </c>
      <c r="BB426" s="17">
        <v>2.9473589424884261E-2</v>
      </c>
      <c r="BC426" s="17">
        <v>0.2801520355437993</v>
      </c>
      <c r="BD426" s="17">
        <v>1.9625312506952293</v>
      </c>
      <c r="BE426" s="17">
        <v>8.6752369165377416</v>
      </c>
      <c r="BF426" s="17">
        <v>-0.99999999999999956</v>
      </c>
      <c r="BG426" s="22">
        <v>592.06726792942459</v>
      </c>
    </row>
    <row r="427" spans="1:100" x14ac:dyDescent="0.25">
      <c r="A427">
        <v>1254</v>
      </c>
      <c r="B427" t="s">
        <v>465</v>
      </c>
      <c r="C427" s="48">
        <v>2</v>
      </c>
      <c r="D427" s="22">
        <v>1485.6918945312498</v>
      </c>
      <c r="E427" s="17">
        <v>90.701636802616832</v>
      </c>
      <c r="F427" s="17">
        <v>8.1305983906922776</v>
      </c>
      <c r="G427" s="17">
        <v>0.51247628682313695</v>
      </c>
      <c r="H427" s="17">
        <v>7.2118943869101884</v>
      </c>
      <c r="I427" s="17">
        <v>64.296801934638282</v>
      </c>
      <c r="J427" s="17">
        <v>14.228899604080377</v>
      </c>
      <c r="K427" s="17">
        <v>-0.99999999999999989</v>
      </c>
      <c r="L427" s="17">
        <v>-0.99999999999999989</v>
      </c>
      <c r="M427" s="17">
        <v>-0.99999999999999989</v>
      </c>
      <c r="N427" s="17">
        <v>0.28549332452188847</v>
      </c>
      <c r="O427" s="17">
        <v>-0.99999999999999989</v>
      </c>
      <c r="P427" s="17">
        <v>-0.99999999999999989</v>
      </c>
      <c r="Q427" s="17">
        <v>4.1847991579746111</v>
      </c>
      <c r="R427" s="17">
        <v>-0.99999999999999989</v>
      </c>
      <c r="S427" s="17">
        <v>1.4008563618435079</v>
      </c>
      <c r="T427" s="17">
        <v>0.17360642239732346</v>
      </c>
      <c r="U427" s="17">
        <v>0.1943706027402804</v>
      </c>
      <c r="V427" s="17">
        <v>8.7001354721677707E-2</v>
      </c>
      <c r="W427" s="17">
        <v>3.1036252769107584</v>
      </c>
      <c r="X427" s="17">
        <v>1.0547704272132639</v>
      </c>
      <c r="Y427" s="17">
        <v>0.12870451030475524</v>
      </c>
      <c r="Z427" s="17">
        <v>35.539969720675643</v>
      </c>
      <c r="AA427" s="17">
        <v>0.69967382431404801</v>
      </c>
      <c r="AB427" s="17">
        <v>1.2955024235751205</v>
      </c>
      <c r="AC427" s="17">
        <v>20.086372947815708</v>
      </c>
      <c r="AD427" s="17">
        <v>0.85760822123483771</v>
      </c>
      <c r="AE427" s="17">
        <v>0.66808435088330598</v>
      </c>
      <c r="AF427" s="17">
        <v>56.804099393674939</v>
      </c>
      <c r="AG427" s="17">
        <v>6.1644494512897134</v>
      </c>
      <c r="AH427" s="17">
        <v>0.25556903524659386</v>
      </c>
      <c r="AI427" s="17">
        <v>0.34410102291410155</v>
      </c>
      <c r="AJ427" s="17">
        <v>0.33333333333333298</v>
      </c>
      <c r="AK427" s="17">
        <v>0.72073395744589885</v>
      </c>
      <c r="AL427" s="17">
        <v>0.79522915602233701</v>
      </c>
      <c r="AM427" s="17">
        <v>0.33333333333333298</v>
      </c>
      <c r="AN427" s="17">
        <v>0.372885036091401</v>
      </c>
      <c r="AO427" s="17">
        <v>0.44641241481305977</v>
      </c>
      <c r="AP427" s="17">
        <v>0.33333333333333298</v>
      </c>
      <c r="AQ427" s="17">
        <v>7.7868977274721267</v>
      </c>
      <c r="AR427" s="17">
        <v>2.2444243630026963</v>
      </c>
      <c r="AS427" s="17">
        <v>5.2333082320882109</v>
      </c>
      <c r="AT427" s="17">
        <v>7.1597379640315575</v>
      </c>
      <c r="AU427" s="17">
        <v>-0.99999999999999989</v>
      </c>
      <c r="AV427" s="17">
        <v>-0.99999999999999989</v>
      </c>
      <c r="AW427" s="17">
        <v>-0.99999999999999989</v>
      </c>
      <c r="AX427" s="17">
        <v>-0.99999999999999989</v>
      </c>
      <c r="AY427" s="17">
        <v>2.2407237041111132E-2</v>
      </c>
      <c r="AZ427" s="17">
        <v>0.22846733501184474</v>
      </c>
      <c r="BA427" s="17">
        <v>0.34441928961235746</v>
      </c>
      <c r="BB427" s="17">
        <v>0.12447599026610542</v>
      </c>
      <c r="BC427" s="17">
        <v>0.1892180042486046</v>
      </c>
      <c r="BD427" s="17">
        <v>4.4957192857964525</v>
      </c>
      <c r="BE427" s="17">
        <v>6.2280011774939368</v>
      </c>
      <c r="BF427" s="17">
        <v>-0.99999999999999989</v>
      </c>
      <c r="BG427" s="22">
        <v>249.64754222836075</v>
      </c>
    </row>
    <row r="428" spans="1:100" x14ac:dyDescent="0.25">
      <c r="A428">
        <v>1255</v>
      </c>
      <c r="B428" t="s">
        <v>466</v>
      </c>
      <c r="C428" s="48">
        <v>3</v>
      </c>
      <c r="D428" s="22">
        <v>1573.9483838988999</v>
      </c>
      <c r="E428" s="17">
        <v>35.114325810486257</v>
      </c>
      <c r="F428" s="17">
        <v>15.257951313413693</v>
      </c>
      <c r="G428" s="17">
        <v>0.739555121693664</v>
      </c>
      <c r="H428" s="17">
        <v>10.109794043298839</v>
      </c>
      <c r="I428" s="17">
        <v>-0.43791728587952455</v>
      </c>
      <c r="J428" s="17">
        <v>4.3853998483528143</v>
      </c>
      <c r="K428" s="17">
        <v>-1.0000000000000002</v>
      </c>
      <c r="L428" s="17">
        <v>-1.0000000000000002</v>
      </c>
      <c r="M428" s="17">
        <v>-1.0000000000000002</v>
      </c>
      <c r="N428" s="17">
        <v>0.41681665817590141</v>
      </c>
      <c r="O428" s="17">
        <v>-1.0000000000000002</v>
      </c>
      <c r="P428" s="17">
        <v>-1.0000000000000002</v>
      </c>
      <c r="Q428" s="17">
        <v>6.0562001101478655</v>
      </c>
      <c r="R428" s="17">
        <v>-1.0000000000000002</v>
      </c>
      <c r="S428" s="17">
        <v>2.0750416207944706</v>
      </c>
      <c r="T428" s="17">
        <v>0.33735614373325107</v>
      </c>
      <c r="U428" s="17">
        <v>-4.8244654218983843E-2</v>
      </c>
      <c r="V428" s="17">
        <v>0.44739435234094205</v>
      </c>
      <c r="W428" s="17">
        <v>4.0535939331509745</v>
      </c>
      <c r="X428" s="17">
        <v>0.30657499199612293</v>
      </c>
      <c r="Y428" s="17">
        <v>0.1870420825081921</v>
      </c>
      <c r="Z428" s="17">
        <v>10.835319726744876</v>
      </c>
      <c r="AA428" s="17">
        <v>2.4769178532165013</v>
      </c>
      <c r="AB428" s="17">
        <v>-1.9532453345429854</v>
      </c>
      <c r="AC428" s="17">
        <v>-10.170698427215788</v>
      </c>
      <c r="AD428" s="17">
        <v>0.51274103700182461</v>
      </c>
      <c r="AE428" s="17">
        <v>-0.7024030674882441</v>
      </c>
      <c r="AF428" s="17">
        <v>-1.9910271025021478</v>
      </c>
      <c r="AG428" s="17">
        <v>0.63915492177118505</v>
      </c>
      <c r="AH428" s="17">
        <v>0.26069992362617456</v>
      </c>
      <c r="AI428" s="17">
        <v>0.12168041916120201</v>
      </c>
      <c r="AJ428" s="17">
        <v>0.33333333333333298</v>
      </c>
      <c r="AK428" s="17">
        <v>-8.0790331077715924E-2</v>
      </c>
      <c r="AL428" s="17">
        <v>0.45843240690944898</v>
      </c>
      <c r="AM428" s="17">
        <v>0.33333333333333298</v>
      </c>
      <c r="AN428" s="17">
        <v>-0.5494352466639717</v>
      </c>
      <c r="AO428" s="17">
        <v>-0.26949086274612499</v>
      </c>
      <c r="AP428" s="17">
        <v>0.33333333333333298</v>
      </c>
      <c r="AQ428" s="17">
        <v>1.5531098166226309</v>
      </c>
      <c r="AR428" s="17">
        <v>5.0945389564681411</v>
      </c>
      <c r="AS428" s="17">
        <v>9.8764202661830836E-2</v>
      </c>
      <c r="AT428" s="17">
        <v>-0.80790331077715782</v>
      </c>
      <c r="AU428" s="17">
        <v>-1.0000000000000002</v>
      </c>
      <c r="AV428" s="17">
        <v>-1.0000000000000002</v>
      </c>
      <c r="AW428" s="17">
        <v>-1.0000000000000002</v>
      </c>
      <c r="AX428" s="17">
        <v>-1.0000000000000002</v>
      </c>
      <c r="AY428" s="17">
        <v>1.4432495281243522E-3</v>
      </c>
      <c r="AZ428" s="17">
        <v>-0.24055921589784868</v>
      </c>
      <c r="BA428" s="17">
        <v>0.5570086815206714</v>
      </c>
      <c r="BB428" s="17">
        <v>0.14363272468739596</v>
      </c>
      <c r="BC428" s="17">
        <v>0.73088023188443008</v>
      </c>
      <c r="BD428" s="17">
        <v>2.3880220376956531</v>
      </c>
      <c r="BE428" s="17">
        <v>21.057049204714101</v>
      </c>
      <c r="BF428" s="17">
        <v>-1.0000000000000002</v>
      </c>
      <c r="CU428" t="e">
        <v>#N/A</v>
      </c>
      <c r="CV428" t="e">
        <v>#N/A</v>
      </c>
    </row>
    <row r="429" spans="1:100" x14ac:dyDescent="0.25">
      <c r="A429">
        <v>1257</v>
      </c>
      <c r="B429" t="s">
        <v>467</v>
      </c>
      <c r="C429" s="48">
        <v>2</v>
      </c>
      <c r="D429" s="22">
        <v>1598.4892578125</v>
      </c>
      <c r="E429" s="17">
        <v>131.95512436881006</v>
      </c>
      <c r="F429" s="17">
        <v>74.682524046613381</v>
      </c>
      <c r="G429" s="17">
        <v>0.9750509217249661</v>
      </c>
      <c r="H429" s="17">
        <v>11.431382059723058</v>
      </c>
      <c r="I429" s="17">
        <v>96.691903583127527</v>
      </c>
      <c r="J429" s="17">
        <v>22.229947682714808</v>
      </c>
      <c r="K429" s="17">
        <v>-0.99999999999999889</v>
      </c>
      <c r="L429" s="17">
        <v>-0.99999999999999889</v>
      </c>
      <c r="M429" s="17">
        <v>-0.99999999999999889</v>
      </c>
      <c r="N429" s="17">
        <v>0.40076677106189118</v>
      </c>
      <c r="O429" s="17">
        <v>-0.99999999999999889</v>
      </c>
      <c r="P429" s="17">
        <v>-0.99999999999999889</v>
      </c>
      <c r="Q429" s="17">
        <v>5.4231081868517794</v>
      </c>
      <c r="R429" s="17">
        <v>-0.99999999999999889</v>
      </c>
      <c r="S429" s="17">
        <v>3.0158636631139606</v>
      </c>
      <c r="T429" s="17">
        <v>0.35488067639770154</v>
      </c>
      <c r="U429" s="17">
        <v>0.73756667753496918</v>
      </c>
      <c r="V429" s="17">
        <v>0.79876384493705876</v>
      </c>
      <c r="W429" s="17">
        <v>6.7103296567442792</v>
      </c>
      <c r="X429" s="17">
        <v>5.4985607286112801</v>
      </c>
      <c r="Y429" s="17">
        <v>0.2917953337600987</v>
      </c>
      <c r="Z429" s="17">
        <v>50.514192931021533</v>
      </c>
      <c r="AA429" s="17">
        <v>1.8025080890993981</v>
      </c>
      <c r="AB429" s="17">
        <v>2.8851405380188346</v>
      </c>
      <c r="AC429" s="17">
        <v>38.33706437782196</v>
      </c>
      <c r="AD429" s="17">
        <v>2.2506268305713872</v>
      </c>
      <c r="AE429" s="17">
        <v>1.8346640732314843</v>
      </c>
      <c r="AF429" s="17">
        <v>86.362174093268266</v>
      </c>
      <c r="AG429" s="17">
        <v>56.665915696062697</v>
      </c>
      <c r="AH429" s="17">
        <v>0.60496303028700393</v>
      </c>
      <c r="AI429" s="17">
        <v>0.75747785749213614</v>
      </c>
      <c r="AJ429" s="17">
        <v>0.33333333333333298</v>
      </c>
      <c r="AK429" s="17">
        <v>1.1871225350671313</v>
      </c>
      <c r="AL429" s="17">
        <v>1.2025770185327191</v>
      </c>
      <c r="AM429" s="17">
        <v>0.33333333333333298</v>
      </c>
      <c r="AN429" s="17">
        <v>0.79333181405727959</v>
      </c>
      <c r="AO429" s="17">
        <v>0.90584777293232488</v>
      </c>
      <c r="AP429" s="17">
        <v>0.33333333333333298</v>
      </c>
      <c r="AQ429" s="17">
        <v>13.02855743706165</v>
      </c>
      <c r="AR429" s="17">
        <v>2.2444243630026963</v>
      </c>
      <c r="AS429" s="17">
        <v>11.905629149161197</v>
      </c>
      <c r="AT429" s="17">
        <v>11.827959273069379</v>
      </c>
      <c r="AU429" s="17">
        <v>-0.99999999999999889</v>
      </c>
      <c r="AV429" s="17">
        <v>-0.99999999999999889</v>
      </c>
      <c r="AW429" s="17">
        <v>-0.99999999999999889</v>
      </c>
      <c r="AX429" s="17">
        <v>-0.99999999999999889</v>
      </c>
      <c r="AY429" s="17">
        <v>9.267355721286924E-2</v>
      </c>
      <c r="AZ429" s="17">
        <v>-0.25612834734191675</v>
      </c>
      <c r="BA429" s="17">
        <v>0.81027911487631643</v>
      </c>
      <c r="BB429" s="17">
        <v>-0.14539777427707179</v>
      </c>
      <c r="BC429" s="17">
        <v>0.44753473238831243</v>
      </c>
      <c r="BD429" s="17">
        <v>-2.7003198171634839</v>
      </c>
      <c r="BE429" s="17">
        <v>13.179875190911414</v>
      </c>
      <c r="BF429" s="17">
        <v>-0.99999999999999889</v>
      </c>
      <c r="BG429" s="22">
        <v>1370.8205743916774</v>
      </c>
    </row>
    <row r="430" spans="1:100" x14ac:dyDescent="0.25">
      <c r="A430">
        <v>1258</v>
      </c>
      <c r="B430" t="s">
        <v>468</v>
      </c>
      <c r="C430" s="48">
        <v>2</v>
      </c>
      <c r="D430" s="22">
        <v>1486.0989160156248</v>
      </c>
      <c r="E430" s="17">
        <v>67.634211811593644</v>
      </c>
      <c r="F430" s="17">
        <v>-29.082777826599372</v>
      </c>
      <c r="G430" s="17">
        <v>0.2538216536548093</v>
      </c>
      <c r="H430" s="17">
        <v>4.8525128864495839</v>
      </c>
      <c r="I430" s="17">
        <v>46.182658829668945</v>
      </c>
      <c r="J430" s="17">
        <v>9.7550093394735669</v>
      </c>
      <c r="K430" s="17">
        <v>-1.0000000000000004</v>
      </c>
      <c r="L430" s="17">
        <v>-1.0000000000000004</v>
      </c>
      <c r="M430" s="17">
        <v>-1.0000000000000004</v>
      </c>
      <c r="N430" s="17">
        <v>0.2210366751961402</v>
      </c>
      <c r="O430" s="17">
        <v>-1.0000000000000004</v>
      </c>
      <c r="P430" s="17">
        <v>-1.0000000000000004</v>
      </c>
      <c r="Q430" s="17">
        <v>3.4923825327499545</v>
      </c>
      <c r="R430" s="17">
        <v>-1.0000000000000004</v>
      </c>
      <c r="S430" s="17">
        <v>0.49780399027770994</v>
      </c>
      <c r="T430" s="17">
        <v>7.2244561772862592E-2</v>
      </c>
      <c r="U430" s="17">
        <v>-0.10936455881762414</v>
      </c>
      <c r="V430" s="17">
        <v>-0.31098991397100811</v>
      </c>
      <c r="W430" s="17">
        <v>1.086889537584228</v>
      </c>
      <c r="X430" s="17">
        <v>-1.4300328100611104</v>
      </c>
      <c r="Y430" s="17">
        <v>3.751015174915695E-2</v>
      </c>
      <c r="Z430" s="17">
        <v>27.166937740064206</v>
      </c>
      <c r="AA430" s="17">
        <v>8.3009678291308009E-2</v>
      </c>
      <c r="AB430" s="17">
        <v>0.40663556331354989</v>
      </c>
      <c r="AC430" s="17">
        <v>9.8812610788986959</v>
      </c>
      <c r="AD430" s="17">
        <v>7.8683718660097379E-2</v>
      </c>
      <c r="AE430" s="17">
        <v>1.5776101838013146E-2</v>
      </c>
      <c r="AF430" s="17">
        <v>40.276316865763761</v>
      </c>
      <c r="AG430" s="17">
        <v>-22.074103293342834</v>
      </c>
      <c r="AH430" s="17">
        <v>6.0200831286224804E-2</v>
      </c>
      <c r="AI430" s="17">
        <v>0.11295598070754445</v>
      </c>
      <c r="AJ430" s="17">
        <v>0.33333333333333298</v>
      </c>
      <c r="AK430" s="17">
        <v>0.459946708520934</v>
      </c>
      <c r="AL430" s="17">
        <v>0.56745529208817191</v>
      </c>
      <c r="AM430" s="17">
        <v>0.33333333333333298</v>
      </c>
      <c r="AN430" s="17">
        <v>0.13778674293780102</v>
      </c>
      <c r="AO430" s="17">
        <v>0.18951314915376161</v>
      </c>
      <c r="AP430" s="17">
        <v>0.33333333333333298</v>
      </c>
      <c r="AQ430" s="17">
        <v>4.8559554165846848</v>
      </c>
      <c r="AR430" s="17">
        <v>2.2444243630026963</v>
      </c>
      <c r="AS430" s="17">
        <v>1.5023930694936576</v>
      </c>
      <c r="AT430" s="17">
        <v>4.5494412051225783</v>
      </c>
      <c r="AU430" s="17">
        <v>-1.0000000000000004</v>
      </c>
      <c r="AV430" s="17">
        <v>-1.0000000000000004</v>
      </c>
      <c r="AW430" s="17">
        <v>-1.0000000000000004</v>
      </c>
      <c r="AX430" s="17">
        <v>-1.0000000000000004</v>
      </c>
      <c r="AY430" s="17">
        <v>-1.6883091257956812E-2</v>
      </c>
      <c r="AZ430" s="17">
        <v>0.49943532373601851</v>
      </c>
      <c r="BA430" s="17">
        <v>8.3927699456136928E-2</v>
      </c>
      <c r="BB430" s="17">
        <v>0.27537942141616295</v>
      </c>
      <c r="BC430" s="17">
        <v>4.477684055963857E-2</v>
      </c>
      <c r="BD430" s="17">
        <v>8.5194782946233438</v>
      </c>
      <c r="BE430" s="17">
        <v>2.3407702592778072</v>
      </c>
      <c r="BF430" s="17">
        <v>-1.0000000000000004</v>
      </c>
      <c r="BG430" s="22">
        <v>451.95399781961214</v>
      </c>
    </row>
    <row r="431" spans="1:100" x14ac:dyDescent="0.25">
      <c r="A431">
        <v>1259</v>
      </c>
      <c r="B431" t="s">
        <v>469</v>
      </c>
      <c r="C431" s="48">
        <v>2</v>
      </c>
      <c r="D431" s="22">
        <v>1573.7601464843751</v>
      </c>
      <c r="E431" s="17">
        <v>97.728271020505801</v>
      </c>
      <c r="F431" s="17">
        <v>19.466271219079282</v>
      </c>
      <c r="G431" s="17">
        <v>0.59126581347135931</v>
      </c>
      <c r="H431" s="17">
        <v>7.9305923252644828</v>
      </c>
      <c r="I431" s="17">
        <v>69.81460280832259</v>
      </c>
      <c r="J431" s="17">
        <v>15.591704097108973</v>
      </c>
      <c r="K431" s="17">
        <v>-0.99999999999999967</v>
      </c>
      <c r="L431" s="17">
        <v>-0.99999999999999967</v>
      </c>
      <c r="M431" s="17">
        <v>-0.99999999999999967</v>
      </c>
      <c r="N431" s="17">
        <v>0.30512764859139457</v>
      </c>
      <c r="O431" s="17">
        <v>-0.99999999999999967</v>
      </c>
      <c r="P431" s="17">
        <v>-0.99999999999999967</v>
      </c>
      <c r="Q431" s="17">
        <v>4.3957181640505887</v>
      </c>
      <c r="R431" s="17">
        <v>-0.99999999999999967</v>
      </c>
      <c r="S431" s="17">
        <v>1.6759377242868396</v>
      </c>
      <c r="T431" s="17">
        <v>0.20448254829910478</v>
      </c>
      <c r="U431" s="17">
        <v>0.28689223791236196</v>
      </c>
      <c r="V431" s="17">
        <v>0.20823461192768816</v>
      </c>
      <c r="W431" s="17">
        <v>3.7179489112091719</v>
      </c>
      <c r="X431" s="17">
        <v>1.8116734390816438</v>
      </c>
      <c r="Y431" s="17">
        <v>0.15648348435819071</v>
      </c>
      <c r="Z431" s="17">
        <v>38.09050290959199</v>
      </c>
      <c r="AA431" s="17">
        <v>0.88751765131575722</v>
      </c>
      <c r="AB431" s="17">
        <v>1.5662626968996047</v>
      </c>
      <c r="AC431" s="17">
        <v>23.194981224787345</v>
      </c>
      <c r="AD431" s="17">
        <v>1.0948786389374525</v>
      </c>
      <c r="AE431" s="17">
        <v>0.86678582992297326</v>
      </c>
      <c r="AF431" s="17">
        <v>61.838674440592513</v>
      </c>
      <c r="AG431" s="17">
        <v>14.76627566536928</v>
      </c>
      <c r="AH431" s="17">
        <v>0.3150807019180869</v>
      </c>
      <c r="AI431" s="17">
        <v>0.41451077447917817</v>
      </c>
      <c r="AJ431" s="17">
        <v>0.33333333333333298</v>
      </c>
      <c r="AK431" s="17">
        <v>0.80017310627150007</v>
      </c>
      <c r="AL431" s="17">
        <v>0.86461200334419575</v>
      </c>
      <c r="AM431" s="17">
        <v>0.33333333333333298</v>
      </c>
      <c r="AN431" s="17">
        <v>0.44449899871979326</v>
      </c>
      <c r="AO431" s="17">
        <v>0.52466723395020454</v>
      </c>
      <c r="AP431" s="17">
        <v>0.33333333333333298</v>
      </c>
      <c r="AQ431" s="17">
        <v>8.6797004369360042</v>
      </c>
      <c r="AR431" s="17">
        <v>2.2444243630026963</v>
      </c>
      <c r="AS431" s="17">
        <v>6.3697929570078617</v>
      </c>
      <c r="AT431" s="17">
        <v>7.9548679159933489</v>
      </c>
      <c r="AU431" s="17">
        <v>-0.99999999999999967</v>
      </c>
      <c r="AV431" s="17">
        <v>-0.99999999999999967</v>
      </c>
      <c r="AW431" s="17">
        <v>-0.99999999999999967</v>
      </c>
      <c r="AX431" s="17">
        <v>-0.99999999999999967</v>
      </c>
      <c r="AY431" s="17">
        <v>3.4375576175876263E-2</v>
      </c>
      <c r="AZ431" s="17">
        <v>0.14592700195504363</v>
      </c>
      <c r="BA431" s="17">
        <v>0.42376837697587155</v>
      </c>
      <c r="BB431" s="17">
        <v>7.8508865052585308E-2</v>
      </c>
      <c r="BC431" s="17">
        <v>0.23321663971153803</v>
      </c>
      <c r="BD431" s="17">
        <v>3.2700305603767412</v>
      </c>
      <c r="BE431" s="17">
        <v>7.4121016912445112</v>
      </c>
      <c r="BF431" s="17">
        <v>-0.99999999999999967</v>
      </c>
      <c r="BG431" s="22">
        <v>497.53580498585274</v>
      </c>
    </row>
    <row r="432" spans="1:100" x14ac:dyDescent="0.25">
      <c r="A432">
        <v>1261</v>
      </c>
      <c r="B432" t="s">
        <v>470</v>
      </c>
      <c r="C432" s="48">
        <v>2</v>
      </c>
      <c r="D432" s="22">
        <v>1561.160634765625</v>
      </c>
      <c r="E432" s="17">
        <v>62.940554066500454</v>
      </c>
      <c r="F432" s="17">
        <v>-36.654791242545443</v>
      </c>
      <c r="G432" s="17">
        <v>0.20119175141183221</v>
      </c>
      <c r="H432" s="17">
        <v>4.3724363604577992</v>
      </c>
      <c r="I432" s="17">
        <v>42.496873003403024</v>
      </c>
      <c r="J432" s="17">
        <v>8.8446819102377283</v>
      </c>
      <c r="K432" s="17">
        <v>-1.0000000000000007</v>
      </c>
      <c r="L432" s="17">
        <v>-1.0000000000000007</v>
      </c>
      <c r="M432" s="17">
        <v>-1.0000000000000007</v>
      </c>
      <c r="N432" s="17">
        <v>0.2079213209054776</v>
      </c>
      <c r="O432" s="17">
        <v>-1.0000000000000007</v>
      </c>
      <c r="P432" s="17">
        <v>-1.0000000000000007</v>
      </c>
      <c r="Q432" s="17">
        <v>3.3514926563514518</v>
      </c>
      <c r="R432" s="17">
        <v>-1.0000000000000007</v>
      </c>
      <c r="S432" s="17">
        <v>0.3140548826216083</v>
      </c>
      <c r="T432" s="17">
        <v>5.1619898102678349E-2</v>
      </c>
      <c r="U432" s="17">
        <v>-0.17116724785023957</v>
      </c>
      <c r="V432" s="17">
        <v>-0.39197141934084634</v>
      </c>
      <c r="W432" s="17">
        <v>0.67653305755319382</v>
      </c>
      <c r="X432" s="17">
        <v>-1.9356295970542021</v>
      </c>
      <c r="Y432" s="17">
        <v>1.8954326488649531E-2</v>
      </c>
      <c r="Z432" s="17">
        <v>25.463230177516429</v>
      </c>
      <c r="AA432" s="17">
        <v>-4.2466418248608195E-2</v>
      </c>
      <c r="AB432" s="17">
        <v>0.22577286083822168</v>
      </c>
      <c r="AC432" s="17">
        <v>7.804769993234606</v>
      </c>
      <c r="AD432" s="17">
        <v>-7.9808398504065292E-2</v>
      </c>
      <c r="AE432" s="17">
        <v>-0.1169526993398855</v>
      </c>
      <c r="AF432" s="17">
        <v>36.9133166825385</v>
      </c>
      <c r="AG432" s="17">
        <v>-27.819959272137442</v>
      </c>
      <c r="AH432" s="17">
        <v>2.0448172113370355E-2</v>
      </c>
      <c r="AI432" s="17">
        <v>6.5923608519712573E-2</v>
      </c>
      <c r="AJ432" s="17">
        <v>0.33333333333333298</v>
      </c>
      <c r="AK432" s="17">
        <v>0.406882871043862</v>
      </c>
      <c r="AL432" s="17">
        <v>0.52110887236423498</v>
      </c>
      <c r="AM432" s="17">
        <v>0.33333333333333298</v>
      </c>
      <c r="AN432" s="17">
        <v>8.9949980709333716E-2</v>
      </c>
      <c r="AO432" s="17">
        <v>0.13724042133781522</v>
      </c>
      <c r="AP432" s="17">
        <v>0.33333333333333298</v>
      </c>
      <c r="AQ432" s="17">
        <v>4.2595802215522225</v>
      </c>
      <c r="AR432" s="17">
        <v>2.2444243630026963</v>
      </c>
      <c r="AS432" s="17">
        <v>0.74324293218911475</v>
      </c>
      <c r="AT432" s="17">
        <v>4.0183095506699189</v>
      </c>
      <c r="AU432" s="17">
        <v>-1.0000000000000007</v>
      </c>
      <c r="AV432" s="17">
        <v>-1.0000000000000007</v>
      </c>
      <c r="AW432" s="17">
        <v>-1.0000000000000007</v>
      </c>
      <c r="AX432" s="17">
        <v>-1.0000000000000007</v>
      </c>
      <c r="AY432" s="17">
        <v>-2.4877713709311494E-2</v>
      </c>
      <c r="AZ432" s="17">
        <v>0.55457069317766527</v>
      </c>
      <c r="BA432" s="17">
        <v>3.0924021319362394E-2</v>
      </c>
      <c r="BB432" s="17">
        <v>0.30608458502476843</v>
      </c>
      <c r="BC432" s="17">
        <v>1.5386590589266141E-2</v>
      </c>
      <c r="BD432" s="17">
        <v>9.3382150042265373</v>
      </c>
      <c r="BE432" s="17">
        <v>1.5498136824881974</v>
      </c>
      <c r="BF432" s="17">
        <v>-1.0000000000000007</v>
      </c>
      <c r="BG432" s="22">
        <v>2086.0921859892492</v>
      </c>
    </row>
    <row r="433" spans="1:100" x14ac:dyDescent="0.25">
      <c r="A433">
        <v>1262</v>
      </c>
      <c r="B433" t="s">
        <v>471</v>
      </c>
      <c r="C433" s="48">
        <v>2</v>
      </c>
      <c r="D433" s="22">
        <v>1577.940888671875</v>
      </c>
      <c r="E433" s="17">
        <v>120.87245930590166</v>
      </c>
      <c r="F433" s="17">
        <v>56.803485331336674</v>
      </c>
      <c r="G433" s="17">
        <v>0.85078119211754066</v>
      </c>
      <c r="H433" s="17">
        <v>10.297825326129999</v>
      </c>
      <c r="I433" s="17">
        <v>87.989025779814355</v>
      </c>
      <c r="J433" s="17">
        <v>20.080482480155819</v>
      </c>
      <c r="K433" s="17">
        <v>-0.99999999999999911</v>
      </c>
      <c r="L433" s="17">
        <v>-0.99999999999999911</v>
      </c>
      <c r="M433" s="17">
        <v>-0.99999999999999911</v>
      </c>
      <c r="N433" s="17">
        <v>0.36979879540649824</v>
      </c>
      <c r="O433" s="17">
        <v>-0.99999999999999911</v>
      </c>
      <c r="P433" s="17">
        <v>-0.99999999999999911</v>
      </c>
      <c r="Q433" s="17">
        <v>5.0904389988370546</v>
      </c>
      <c r="R433" s="17">
        <v>-0.99999999999999911</v>
      </c>
      <c r="S433" s="17">
        <v>2.5819952546451512</v>
      </c>
      <c r="T433" s="17">
        <v>0.30618171880311673</v>
      </c>
      <c r="U433" s="17">
        <v>0.59163816298752381</v>
      </c>
      <c r="V433" s="17">
        <v>0.60755030763935391</v>
      </c>
      <c r="W433" s="17">
        <v>5.7413959015439975</v>
      </c>
      <c r="X433" s="17">
        <v>4.3047455525931904</v>
      </c>
      <c r="Y433" s="17">
        <v>0.24798131759263389</v>
      </c>
      <c r="Z433" s="17">
        <v>46.49139849088575</v>
      </c>
      <c r="AA433" s="17">
        <v>1.5062339193845697</v>
      </c>
      <c r="AB433" s="17">
        <v>2.4580875097058965</v>
      </c>
      <c r="AC433" s="17">
        <v>33.434053451516483</v>
      </c>
      <c r="AD433" s="17">
        <v>1.8763952301787212</v>
      </c>
      <c r="AE433" s="17">
        <v>1.5212648167147922</v>
      </c>
      <c r="AF433" s="17">
        <v>78.42145777748047</v>
      </c>
      <c r="AG433" s="17">
        <v>43.098800075145974</v>
      </c>
      <c r="AH433" s="17">
        <v>0.51109904810098417</v>
      </c>
      <c r="AI433" s="17">
        <v>0.64642501632221783</v>
      </c>
      <c r="AJ433" s="17">
        <v>0.33333333333333298</v>
      </c>
      <c r="AK433" s="17">
        <v>1.0618281975484247</v>
      </c>
      <c r="AL433" s="17">
        <v>1.0931438483783051</v>
      </c>
      <c r="AM433" s="17">
        <v>0.33333333333333298</v>
      </c>
      <c r="AN433" s="17">
        <v>0.68037964705568521</v>
      </c>
      <c r="AO433" s="17">
        <v>0.78242140361207768</v>
      </c>
      <c r="AP433" s="17">
        <v>0.33333333333333298</v>
      </c>
      <c r="AQ433" s="17">
        <v>11.620396276337681</v>
      </c>
      <c r="AR433" s="17">
        <v>2.2444243630026963</v>
      </c>
      <c r="AS433" s="17">
        <v>10.113123781039143</v>
      </c>
      <c r="AT433" s="17">
        <v>10.573851165855787</v>
      </c>
      <c r="AU433" s="17">
        <v>-0.99999999999999911</v>
      </c>
      <c r="AV433" s="17">
        <v>-0.99999999999999911</v>
      </c>
      <c r="AW433" s="17">
        <v>-0.99999999999999911</v>
      </c>
      <c r="AX433" s="17">
        <v>-0.99999999999999911</v>
      </c>
      <c r="AY433" s="17">
        <v>7.3796654007603074E-2</v>
      </c>
      <c r="AZ433" s="17">
        <v>-0.1259427083740382</v>
      </c>
      <c r="BA433" s="17">
        <v>0.68512682559698557</v>
      </c>
      <c r="BB433" s="17">
        <v>-7.2896739379133435E-2</v>
      </c>
      <c r="BC433" s="17">
        <v>0.37813847168368264</v>
      </c>
      <c r="BD433" s="17">
        <v>-0.7671186295128134</v>
      </c>
      <c r="BE433" s="17">
        <v>11.312268455199193</v>
      </c>
      <c r="BF433" s="17">
        <v>-0.99999999999999911</v>
      </c>
      <c r="BG433" s="22">
        <v>2278.2636506532144</v>
      </c>
    </row>
    <row r="434" spans="1:100" x14ac:dyDescent="0.25">
      <c r="A434">
        <v>1266</v>
      </c>
      <c r="B434" t="s">
        <v>472</v>
      </c>
      <c r="C434" s="48">
        <v>2</v>
      </c>
      <c r="D434" s="22">
        <v>1507.2137011718748</v>
      </c>
      <c r="E434" s="17">
        <v>122.45993166894746</v>
      </c>
      <c r="F434" s="17">
        <v>59.364464994370849</v>
      </c>
      <c r="G434" s="17">
        <v>0.86858149197278078</v>
      </c>
      <c r="H434" s="17">
        <v>10.460195115012819</v>
      </c>
      <c r="I434" s="17">
        <v>89.235619258305604</v>
      </c>
      <c r="J434" s="17">
        <v>20.388370211583442</v>
      </c>
      <c r="K434" s="17">
        <v>-0.99999999999999911</v>
      </c>
      <c r="L434" s="17">
        <v>-0.99999999999999911</v>
      </c>
      <c r="M434" s="17">
        <v>-0.99999999999999911</v>
      </c>
      <c r="N434" s="17">
        <v>0.37423462426294751</v>
      </c>
      <c r="O434" s="17">
        <v>-0.99999999999999911</v>
      </c>
      <c r="P434" s="17">
        <v>-0.99999999999999911</v>
      </c>
      <c r="Q434" s="17">
        <v>5.1380902757648155</v>
      </c>
      <c r="R434" s="17">
        <v>-0.99999999999999911</v>
      </c>
      <c r="S434" s="17">
        <v>2.6441422295589772</v>
      </c>
      <c r="T434" s="17">
        <v>0.31315731978462424</v>
      </c>
      <c r="U434" s="17">
        <v>0.61254085042862605</v>
      </c>
      <c r="V434" s="17">
        <v>0.6349395866780434</v>
      </c>
      <c r="W434" s="17">
        <v>5.8801852224583824</v>
      </c>
      <c r="X434" s="17">
        <v>4.475746714114897</v>
      </c>
      <c r="Y434" s="17">
        <v>0.25425720334620366</v>
      </c>
      <c r="Z434" s="17">
        <v>47.067620451910528</v>
      </c>
      <c r="AA434" s="17">
        <v>1.5486720020692779</v>
      </c>
      <c r="AB434" s="17">
        <v>2.5192582548428879</v>
      </c>
      <c r="AC434" s="17">
        <v>34.136356940527548</v>
      </c>
      <c r="AD434" s="17">
        <v>1.9299998748765059</v>
      </c>
      <c r="AE434" s="17">
        <v>1.5661558835741918</v>
      </c>
      <c r="AF434" s="17">
        <v>79.558879834589163</v>
      </c>
      <c r="AG434" s="17">
        <v>45.042143212577244</v>
      </c>
      <c r="AH434" s="17">
        <v>0.52454405223671563</v>
      </c>
      <c r="AI434" s="17">
        <v>0.66233213931062074</v>
      </c>
      <c r="AJ434" s="17">
        <v>0.33333333333333298</v>
      </c>
      <c r="AK434" s="17">
        <v>1.0797752614475913</v>
      </c>
      <c r="AL434" s="17">
        <v>1.10881897094445</v>
      </c>
      <c r="AM434" s="17">
        <v>0.33333333333333298</v>
      </c>
      <c r="AN434" s="17">
        <v>0.69655882800569668</v>
      </c>
      <c r="AO434" s="17">
        <v>0.80010090119273969</v>
      </c>
      <c r="AP434" s="17">
        <v>0.33333333333333298</v>
      </c>
      <c r="AQ434" s="17">
        <v>11.82210019075492</v>
      </c>
      <c r="AR434" s="17">
        <v>2.2444243630026963</v>
      </c>
      <c r="AS434" s="17">
        <v>10.369880862152108</v>
      </c>
      <c r="AT434" s="17">
        <v>10.753488640161159</v>
      </c>
      <c r="AU434" s="17">
        <v>-0.99999999999999911</v>
      </c>
      <c r="AV434" s="17">
        <v>-0.99999999999999911</v>
      </c>
      <c r="AW434" s="17">
        <v>-0.99999999999999911</v>
      </c>
      <c r="AX434" s="17">
        <v>-0.99999999999999911</v>
      </c>
      <c r="AY434" s="17">
        <v>7.6500567007603715E-2</v>
      </c>
      <c r="AZ434" s="17">
        <v>-0.14459039850577721</v>
      </c>
      <c r="BA434" s="17">
        <v>0.70305354261632247</v>
      </c>
      <c r="BB434" s="17">
        <v>-8.3281731485219196E-2</v>
      </c>
      <c r="BC434" s="17">
        <v>0.38807873833813755</v>
      </c>
      <c r="BD434" s="17">
        <v>-1.0440288708837091</v>
      </c>
      <c r="BE434" s="17">
        <v>11.579782998059816</v>
      </c>
      <c r="BF434" s="17">
        <v>-0.99999999999999911</v>
      </c>
      <c r="BG434" s="22">
        <v>2984.296310751085</v>
      </c>
    </row>
    <row r="435" spans="1:100" x14ac:dyDescent="0.25">
      <c r="A435">
        <v>1277</v>
      </c>
      <c r="B435" t="s">
        <v>473</v>
      </c>
      <c r="C435" s="48">
        <v>3</v>
      </c>
      <c r="D435" s="22">
        <v>1414.8965487728681</v>
      </c>
      <c r="E435" s="17">
        <v>34.997191965962635</v>
      </c>
      <c r="F435" s="17">
        <v>-83.000651441837093</v>
      </c>
      <c r="G435" s="17">
        <v>-0.1294630589789266</v>
      </c>
      <c r="H435" s="17">
        <v>3.392943863322802</v>
      </c>
      <c r="I435" s="17">
        <v>19.277576092822656</v>
      </c>
      <c r="J435" s="17">
        <v>7.0798722072930929</v>
      </c>
      <c r="K435" s="17">
        <v>-0.99999999999999956</v>
      </c>
      <c r="L435" s="17">
        <v>-0.99999999999999956</v>
      </c>
      <c r="M435" s="17">
        <v>-0.99999999999999956</v>
      </c>
      <c r="N435" s="17">
        <v>9.8694752592465962E-2</v>
      </c>
      <c r="O435" s="17">
        <v>-0.99999999999999956</v>
      </c>
      <c r="P435" s="17">
        <v>-0.99999999999999956</v>
      </c>
      <c r="Q435" s="17">
        <v>1.1709759476585999</v>
      </c>
      <c r="R435" s="17">
        <v>-0.99999999999999956</v>
      </c>
      <c r="S435" s="17">
        <v>1.2214634950975201</v>
      </c>
      <c r="T435" s="17">
        <v>0.23998737967776124</v>
      </c>
      <c r="U435" s="17">
        <v>-0.11047953726541834</v>
      </c>
      <c r="V435" s="17">
        <v>-0.57559870635967947</v>
      </c>
      <c r="W435" s="17">
        <v>2.2219679156642043</v>
      </c>
      <c r="X435" s="17">
        <v>-0.74260581172839191</v>
      </c>
      <c r="Y435" s="17">
        <v>1.0225810804716309E-2</v>
      </c>
      <c r="Z435" s="17">
        <v>11.251814332421366</v>
      </c>
      <c r="AA435" s="17">
        <v>1.6830505941007385</v>
      </c>
      <c r="AB435" s="17">
        <v>0.15934772970429775</v>
      </c>
      <c r="AC435" s="17">
        <v>4.5896887255000864</v>
      </c>
      <c r="AD435" s="17">
        <v>-1.12909731188145</v>
      </c>
      <c r="AE435" s="17">
        <v>-9.485168193740881E-2</v>
      </c>
      <c r="AF435" s="17">
        <v>15.905999105688339</v>
      </c>
      <c r="AG435" s="17">
        <v>-67.943952892357757</v>
      </c>
      <c r="AH435" s="17">
        <v>-9.7721347708039641E-2</v>
      </c>
      <c r="AI435" s="17">
        <v>-1.7217116174400943E-2</v>
      </c>
      <c r="AJ435" s="17">
        <v>0.33333333333333298</v>
      </c>
      <c r="AK435" s="17">
        <v>0.44871192101240198</v>
      </c>
      <c r="AL435" s="17">
        <v>0.6062257355079802</v>
      </c>
      <c r="AM435" s="17">
        <v>0.33333333333333298</v>
      </c>
      <c r="AN435" s="17">
        <v>7.9405016462637118E-3</v>
      </c>
      <c r="AO435" s="17">
        <v>8.5306778093284852E-2</v>
      </c>
      <c r="AP435" s="17">
        <v>0.33333333333333298</v>
      </c>
      <c r="AQ435" s="17">
        <v>3.371576987134322</v>
      </c>
      <c r="AR435" s="17">
        <v>0.83041005822541181</v>
      </c>
      <c r="AS435" s="17">
        <v>1.7623429389436607</v>
      </c>
      <c r="AT435" s="17">
        <v>4.4871192101240185</v>
      </c>
      <c r="AU435" s="17">
        <v>-0.99999999999999956</v>
      </c>
      <c r="AV435" s="17">
        <v>-0.99999999999999956</v>
      </c>
      <c r="AW435" s="17">
        <v>-0.99999999999999956</v>
      </c>
      <c r="AX435" s="17">
        <v>-0.99999999999999956</v>
      </c>
      <c r="AY435" s="17">
        <v>-2.0369209103625344E-2</v>
      </c>
      <c r="AZ435" s="17">
        <v>0.30653281846954178</v>
      </c>
      <c r="BA435" s="17">
        <v>0.31519009158375422</v>
      </c>
      <c r="BB435" s="17">
        <v>4.7010573158732118E-2</v>
      </c>
      <c r="BC435" s="17">
        <v>0.14736785729741303</v>
      </c>
      <c r="BD435" s="17">
        <v>2.7079284213160117</v>
      </c>
      <c r="BE435" s="17">
        <v>5.2601468903540969</v>
      </c>
      <c r="BF435" s="17">
        <v>-0.99999999999999956</v>
      </c>
      <c r="CU435" t="e">
        <v>#N/A</v>
      </c>
      <c r="CV435" t="e">
        <v>#N/A</v>
      </c>
    </row>
    <row r="436" spans="1:100" x14ac:dyDescent="0.25">
      <c r="A436">
        <v>1279</v>
      </c>
      <c r="B436" t="s">
        <v>474</v>
      </c>
      <c r="C436" s="48">
        <v>2</v>
      </c>
      <c r="D436" s="22">
        <v>1556.9349804687499</v>
      </c>
      <c r="E436" s="17">
        <v>131.05139467630696</v>
      </c>
      <c r="F436" s="17">
        <v>73.224587885167381</v>
      </c>
      <c r="G436" s="17">
        <v>0.96491741648158968</v>
      </c>
      <c r="H436" s="17">
        <v>11.338946813104133</v>
      </c>
      <c r="I436" s="17">
        <v>95.982232304925375</v>
      </c>
      <c r="J436" s="17">
        <v>22.054670751080728</v>
      </c>
      <c r="K436" s="17">
        <v>-0.99999999999999889</v>
      </c>
      <c r="L436" s="17">
        <v>-0.99999999999999889</v>
      </c>
      <c r="M436" s="17">
        <v>-0.99999999999999889</v>
      </c>
      <c r="N436" s="17">
        <v>0.39824150489552851</v>
      </c>
      <c r="O436" s="17">
        <v>-0.99999999999999889</v>
      </c>
      <c r="P436" s="17">
        <v>-0.99999999999999889</v>
      </c>
      <c r="Q436" s="17">
        <v>5.3959808649230494</v>
      </c>
      <c r="R436" s="17">
        <v>-0.99999999999999889</v>
      </c>
      <c r="S436" s="17">
        <v>2.9804841076418187</v>
      </c>
      <c r="T436" s="17">
        <v>0.3509095472764695</v>
      </c>
      <c r="U436" s="17">
        <v>0.7256670188490113</v>
      </c>
      <c r="V436" s="17">
        <v>0.78317144452762699</v>
      </c>
      <c r="W436" s="17">
        <v>6.6313184983566007</v>
      </c>
      <c r="X436" s="17">
        <v>5.4012117411787157</v>
      </c>
      <c r="Y436" s="17">
        <v>0.28822254444150153</v>
      </c>
      <c r="Z436" s="17">
        <v>50.186156419789718</v>
      </c>
      <c r="AA436" s="17">
        <v>1.7783485784786977</v>
      </c>
      <c r="AB436" s="17">
        <v>2.850316738890279</v>
      </c>
      <c r="AC436" s="17">
        <v>37.937251108033699</v>
      </c>
      <c r="AD436" s="17">
        <v>2.220110325089351</v>
      </c>
      <c r="AE436" s="17">
        <v>1.809108107034288</v>
      </c>
      <c r="AF436" s="17">
        <v>85.714652845122004</v>
      </c>
      <c r="AG436" s="17">
        <v>55.559592879425338</v>
      </c>
      <c r="AH436" s="17">
        <v>0.59730894462470308</v>
      </c>
      <c r="AI436" s="17">
        <v>0.74842211598660424</v>
      </c>
      <c r="AJ436" s="17">
        <v>0.33333333333333298</v>
      </c>
      <c r="AK436" s="17">
        <v>1.1769054787476065</v>
      </c>
      <c r="AL436" s="17">
        <v>1.1936533521896586</v>
      </c>
      <c r="AM436" s="17">
        <v>0.33333333333333298</v>
      </c>
      <c r="AN436" s="17">
        <v>0.78412119309449779</v>
      </c>
      <c r="AO436" s="17">
        <v>0.89578303902947698</v>
      </c>
      <c r="AP436" s="17">
        <v>0.33333333333333298</v>
      </c>
      <c r="AQ436" s="17">
        <v>12.913729726799517</v>
      </c>
      <c r="AR436" s="17">
        <v>2.2444243630026963</v>
      </c>
      <c r="AS436" s="17">
        <v>11.759460306563511</v>
      </c>
      <c r="AT436" s="17">
        <v>11.725693732455778</v>
      </c>
      <c r="AU436" s="17">
        <v>-0.99999999999999889</v>
      </c>
      <c r="AV436" s="17">
        <v>-0.99999999999999889</v>
      </c>
      <c r="AW436" s="17">
        <v>-0.99999999999999889</v>
      </c>
      <c r="AX436" s="17">
        <v>-0.99999999999999889</v>
      </c>
      <c r="AY436" s="17">
        <v>9.1134250752530399E-2</v>
      </c>
      <c r="AZ436" s="17">
        <v>-0.24551243259533423</v>
      </c>
      <c r="BA436" s="17">
        <v>0.80007364180062024</v>
      </c>
      <c r="BB436" s="17">
        <v>-0.13948571814232857</v>
      </c>
      <c r="BC436" s="17">
        <v>0.44187585331983292</v>
      </c>
      <c r="BD436" s="17">
        <v>-2.5426780130536217</v>
      </c>
      <c r="BE436" s="17">
        <v>13.027582249511354</v>
      </c>
      <c r="BF436" s="17">
        <v>-0.99999999999999889</v>
      </c>
      <c r="BG436" s="22">
        <v>296.35470455948661</v>
      </c>
    </row>
    <row r="437" spans="1:100" x14ac:dyDescent="0.25">
      <c r="A437">
        <v>1280</v>
      </c>
      <c r="B437" t="s">
        <v>2919</v>
      </c>
      <c r="C437" s="48">
        <v>2</v>
      </c>
      <c r="D437" s="22">
        <v>1532.6456738281249</v>
      </c>
      <c r="E437" s="17">
        <v>111.83548328838717</v>
      </c>
      <c r="F437" s="17">
        <v>42.224641418880886</v>
      </c>
      <c r="G437" s="17">
        <v>0.74944973801415382</v>
      </c>
      <c r="H437" s="17">
        <v>9.373505682991361</v>
      </c>
      <c r="I437" s="17">
        <v>80.892564996647749</v>
      </c>
      <c r="J437" s="17">
        <v>18.327775403315769</v>
      </c>
      <c r="K437" s="17">
        <v>-0.99999999999999933</v>
      </c>
      <c r="L437" s="17">
        <v>-0.99999999999999933</v>
      </c>
      <c r="M437" s="17">
        <v>-0.99999999999999933</v>
      </c>
      <c r="N437" s="17">
        <v>0.34454703044561463</v>
      </c>
      <c r="O437" s="17">
        <v>-0.99999999999999933</v>
      </c>
      <c r="P437" s="17">
        <v>-0.99999999999999933</v>
      </c>
      <c r="Q437" s="17">
        <v>4.8191754122547366</v>
      </c>
      <c r="R437" s="17">
        <v>-0.99999999999999933</v>
      </c>
      <c r="S437" s="17">
        <v>2.228212262933873</v>
      </c>
      <c r="T437" s="17">
        <v>0.26647183770844024</v>
      </c>
      <c r="U437" s="17">
        <v>0.47264580160592856</v>
      </c>
      <c r="V437" s="17">
        <v>0.45163184028742281</v>
      </c>
      <c r="W437" s="17">
        <v>4.9513123739265605</v>
      </c>
      <c r="X437" s="17">
        <v>3.3312902461500387</v>
      </c>
      <c r="Y437" s="17">
        <v>0.21225469307688188</v>
      </c>
      <c r="Z437" s="17">
        <v>43.211149861829256</v>
      </c>
      <c r="AA437" s="17">
        <v>1.2646473920354082</v>
      </c>
      <c r="AB437" s="17">
        <v>2.1098618840856473</v>
      </c>
      <c r="AC437" s="17">
        <v>29.436062724274727</v>
      </c>
      <c r="AD437" s="17">
        <v>1.5712410115365603</v>
      </c>
      <c r="AE437" s="17">
        <v>1.2657142294713868</v>
      </c>
      <c r="AF437" s="17">
        <v>71.946475225871296</v>
      </c>
      <c r="AG437" s="17">
        <v>32.03596475556126</v>
      </c>
      <c r="AH437" s="17">
        <v>0.43456090938537961</v>
      </c>
      <c r="AI437" s="17">
        <v>0.55587081689159556</v>
      </c>
      <c r="AJ437" s="17">
        <v>0.33333333333333298</v>
      </c>
      <c r="AK437" s="17">
        <v>0.95966126235190297</v>
      </c>
      <c r="AL437" s="17">
        <v>1.003910353673513</v>
      </c>
      <c r="AM437" s="17">
        <v>0.33333333333333298</v>
      </c>
      <c r="AN437" s="17">
        <v>0.58827670804907894</v>
      </c>
      <c r="AO437" s="17">
        <v>0.68177763849379414</v>
      </c>
      <c r="AP437" s="17">
        <v>0.33333333333333298</v>
      </c>
      <c r="AQ437" s="17">
        <v>10.472159948159923</v>
      </c>
      <c r="AR437" s="17">
        <v>2.2444243630026963</v>
      </c>
      <c r="AS437" s="17">
        <v>8.6514872585027511</v>
      </c>
      <c r="AT437" s="17">
        <v>9.5512320734327645</v>
      </c>
      <c r="AU437" s="17">
        <v>-0.99999999999999933</v>
      </c>
      <c r="AV437" s="17">
        <v>-0.99999999999999933</v>
      </c>
      <c r="AW437" s="17">
        <v>-0.99999999999999933</v>
      </c>
      <c r="AX437" s="17">
        <v>-0.99999999999999933</v>
      </c>
      <c r="AY437" s="17">
        <v>5.8404136000191155E-2</v>
      </c>
      <c r="AZ437" s="17">
        <v>-1.9787330538521941E-2</v>
      </c>
      <c r="BA437" s="17">
        <v>0.58307571872562591</v>
      </c>
      <c r="BB437" s="17">
        <v>-1.3778277357715141E-2</v>
      </c>
      <c r="BC437" s="17">
        <v>0.32155169042365728</v>
      </c>
      <c r="BD437" s="17">
        <v>0.80924343418424893</v>
      </c>
      <c r="BE437" s="17">
        <v>9.7893931192598522</v>
      </c>
      <c r="BF437" s="17">
        <v>-0.99999999999999933</v>
      </c>
      <c r="BG437" s="22">
        <v>1236.5814701615259</v>
      </c>
    </row>
    <row r="438" spans="1:100" x14ac:dyDescent="0.25">
      <c r="A438">
        <v>1285</v>
      </c>
      <c r="B438" t="s">
        <v>475</v>
      </c>
      <c r="C438" s="48">
        <v>3</v>
      </c>
      <c r="D438" s="22">
        <v>1580.2254807771435</v>
      </c>
      <c r="E438" s="17">
        <v>127.34773313496034</v>
      </c>
      <c r="F438" s="17">
        <v>36.217656173202876</v>
      </c>
      <c r="G438" s="17">
        <v>0.81761003756082729</v>
      </c>
      <c r="H438" s="17">
        <v>19.242102504000222</v>
      </c>
      <c r="I438" s="17">
        <v>81.742758591157056</v>
      </c>
      <c r="J438" s="17">
        <v>23.874126027269419</v>
      </c>
      <c r="K438" s="17">
        <v>-0.999999999999999</v>
      </c>
      <c r="L438" s="17">
        <v>-0.999999999999999</v>
      </c>
      <c r="M438" s="17">
        <v>-0.999999999999999</v>
      </c>
      <c r="N438" s="17">
        <v>0.33712818220955543</v>
      </c>
      <c r="O438" s="17">
        <v>-0.999999999999999</v>
      </c>
      <c r="P438" s="17">
        <v>-0.999999999999999</v>
      </c>
      <c r="Q438" s="17">
        <v>3.7843315813002594</v>
      </c>
      <c r="R438" s="17">
        <v>-0.999999999999999</v>
      </c>
      <c r="S438" s="17">
        <v>7.2256734736646111</v>
      </c>
      <c r="T438" s="17">
        <v>0.68637508030449002</v>
      </c>
      <c r="U438" s="17">
        <v>0.50321198768537589</v>
      </c>
      <c r="V438" s="17">
        <v>-1.9793906369482774E-2</v>
      </c>
      <c r="W438" s="17">
        <v>15.45777092269997</v>
      </c>
      <c r="X438" s="17">
        <v>9.1744831331116892</v>
      </c>
      <c r="Y438" s="17">
        <v>0.36342665892157611</v>
      </c>
      <c r="Z438" s="17">
        <v>40.245884957994669</v>
      </c>
      <c r="AA438" s="17">
        <v>0.10889582794778105</v>
      </c>
      <c r="AB438" s="17">
        <v>-1.0482216517526826</v>
      </c>
      <c r="AC438" s="17">
        <v>36.876078850080113</v>
      </c>
      <c r="AD438" s="17">
        <v>-0.37362258612847044</v>
      </c>
      <c r="AE438" s="17">
        <v>1.1311981147708949</v>
      </c>
      <c r="AF438" s="17">
        <v>77.204940271092951</v>
      </c>
      <c r="AG438" s="17">
        <v>28.162453944608892</v>
      </c>
      <c r="AH438" s="17">
        <v>-9.4167853133648879E-2</v>
      </c>
      <c r="AI438" s="17">
        <v>-0.22142728960848598</v>
      </c>
      <c r="AJ438" s="17">
        <v>0.33333333333333298</v>
      </c>
      <c r="AK438" s="17">
        <v>0.71420943587641983</v>
      </c>
      <c r="AL438" s="17">
        <v>0.87289046201014031</v>
      </c>
      <c r="AM438" s="17">
        <v>0.33333333333333298</v>
      </c>
      <c r="AN438" s="17">
        <v>0.32387518887156752</v>
      </c>
      <c r="AO438" s="17">
        <v>0.25610049161115889</v>
      </c>
      <c r="AP438" s="17">
        <v>0.33333333333333298</v>
      </c>
      <c r="AQ438" s="17">
        <v>4.5378183200640656</v>
      </c>
      <c r="AR438" s="17">
        <v>1.3480590120076841</v>
      </c>
      <c r="AS438" s="17">
        <v>15.383972656497551</v>
      </c>
      <c r="AT438" s="17">
        <v>7.1420943587641963</v>
      </c>
      <c r="AU438" s="17">
        <v>-0.999999999999999</v>
      </c>
      <c r="AV438" s="17">
        <v>-0.999999999999999</v>
      </c>
      <c r="AW438" s="17">
        <v>-0.999999999999999</v>
      </c>
      <c r="AX438" s="17">
        <v>-0.999999999999999</v>
      </c>
      <c r="AY438" s="17">
        <v>-3.2262279693743415E-2</v>
      </c>
      <c r="AZ438" s="17">
        <v>0.12969689387911729</v>
      </c>
      <c r="BA438" s="17">
        <v>-0.2069771987387764</v>
      </c>
      <c r="BB438" s="17">
        <v>0.14715180536606909</v>
      </c>
      <c r="BC438" s="17">
        <v>0.14082913337077602</v>
      </c>
      <c r="BD438" s="17">
        <v>4.3272796035473116</v>
      </c>
      <c r="BE438" s="17">
        <v>2.485842340575517</v>
      </c>
      <c r="BF438" s="17">
        <v>-0.999999999999999</v>
      </c>
      <c r="CU438" t="e">
        <v>#N/A</v>
      </c>
      <c r="CV438" t="e">
        <v>#N/A</v>
      </c>
    </row>
    <row r="439" spans="1:100" x14ac:dyDescent="0.25">
      <c r="A439">
        <v>1287</v>
      </c>
      <c r="B439" t="s">
        <v>476</v>
      </c>
      <c r="C439" s="48">
        <v>3</v>
      </c>
      <c r="D439" s="22">
        <v>1567.7365907956942</v>
      </c>
      <c r="E439" s="17">
        <v>112.21683646174962</v>
      </c>
      <c r="F439" s="17">
        <v>7.3527866516712947E-2</v>
      </c>
      <c r="G439" s="17">
        <v>0.37666405301876171</v>
      </c>
      <c r="H439" s="17">
        <v>1.7154756350670539</v>
      </c>
      <c r="I439" s="17">
        <v>90.054191340259564</v>
      </c>
      <c r="J439" s="17">
        <v>24.194621662356759</v>
      </c>
      <c r="K439" s="17">
        <v>-0.99999999999999856</v>
      </c>
      <c r="L439" s="17">
        <v>-0.99999999999999856</v>
      </c>
      <c r="M439" s="17">
        <v>-0.99999999999999856</v>
      </c>
      <c r="N439" s="17">
        <v>-5.0153979450301686E-2</v>
      </c>
      <c r="O439" s="17">
        <v>-0.99999999999999856</v>
      </c>
      <c r="P439" s="17">
        <v>-0.99999999999999856</v>
      </c>
      <c r="Q439" s="17">
        <v>3.2574115448674084</v>
      </c>
      <c r="R439" s="17">
        <v>-0.99999999999999856</v>
      </c>
      <c r="S439" s="17">
        <v>-0.20815940863663546</v>
      </c>
      <c r="T439" s="17">
        <v>-5.968826975963866E-2</v>
      </c>
      <c r="U439" s="17">
        <v>-0.56280854626354226</v>
      </c>
      <c r="V439" s="17">
        <v>-1.0148736797099134</v>
      </c>
      <c r="W439" s="17">
        <v>-1.5419359098003544</v>
      </c>
      <c r="X439" s="17">
        <v>-4.676254385080429</v>
      </c>
      <c r="Y439" s="17">
        <v>-0.12547861800007545</v>
      </c>
      <c r="Z439" s="17">
        <v>42.343820766748223</v>
      </c>
      <c r="AA439" s="17">
        <v>7.6912429734723009E-2</v>
      </c>
      <c r="AB439" s="17">
        <v>2.1422704721298791</v>
      </c>
      <c r="AC439" s="17">
        <v>24.035459332124621</v>
      </c>
      <c r="AD439" s="17">
        <v>2.1678959623867922</v>
      </c>
      <c r="AE439" s="17">
        <v>3.6891634482227538</v>
      </c>
      <c r="AF439" s="17">
        <v>72.210714019225506</v>
      </c>
      <c r="AG439" s="17">
        <v>2.4010964869365443</v>
      </c>
      <c r="AH439" s="17">
        <v>0.44189452778166005</v>
      </c>
      <c r="AI439" s="17">
        <v>0.68930924870372512</v>
      </c>
      <c r="AJ439" s="17">
        <v>0.33333333333333298</v>
      </c>
      <c r="AK439" s="17">
        <v>1.5154506674008343</v>
      </c>
      <c r="AL439" s="17">
        <v>1.7194235669181315</v>
      </c>
      <c r="AM439" s="17">
        <v>0.33333333333333298</v>
      </c>
      <c r="AN439" s="17">
        <v>1.0763233394159999</v>
      </c>
      <c r="AO439" s="17">
        <v>1.1599626485849641</v>
      </c>
      <c r="AP439" s="17">
        <v>0.33333333333333298</v>
      </c>
      <c r="AQ439" s="17">
        <v>17.843477321034101</v>
      </c>
      <c r="AR439" s="17">
        <v>2.7233591435243261</v>
      </c>
      <c r="AS439" s="17">
        <v>6.8064345858024922</v>
      </c>
      <c r="AT439" s="17">
        <v>14.664827933029944</v>
      </c>
      <c r="AU439" s="17">
        <v>-0.99999999999999856</v>
      </c>
      <c r="AV439" s="17">
        <v>-0.99999999999999856</v>
      </c>
      <c r="AW439" s="17">
        <v>-0.99999999999999856</v>
      </c>
      <c r="AX439" s="17">
        <v>-0.99999999999999856</v>
      </c>
      <c r="AY439" s="17">
        <v>1.2689800516004126E-2</v>
      </c>
      <c r="AZ439" s="17">
        <v>0.31097101397928545</v>
      </c>
      <c r="BA439" s="17">
        <v>-0.98388839436701425</v>
      </c>
      <c r="BB439" s="17">
        <v>0.35673054447215102</v>
      </c>
      <c r="BC439" s="17">
        <v>4.6742957412417484E-2</v>
      </c>
      <c r="BD439" s="17">
        <v>10.473118681700202</v>
      </c>
      <c r="BE439" s="17">
        <v>-3.7508680365246363</v>
      </c>
      <c r="BF439" s="17">
        <v>-0.99999999999999856</v>
      </c>
      <c r="CU439" t="e">
        <v>#N/A</v>
      </c>
      <c r="CV439" t="e">
        <v>#N/A</v>
      </c>
    </row>
    <row r="440" spans="1:100" x14ac:dyDescent="0.25">
      <c r="A440">
        <v>1288</v>
      </c>
      <c r="B440" t="s">
        <v>477</v>
      </c>
      <c r="C440" s="48">
        <v>2</v>
      </c>
      <c r="D440" s="22">
        <v>1544.52591796875</v>
      </c>
      <c r="E440" s="17">
        <v>129.36150163204621</v>
      </c>
      <c r="F440" s="17">
        <v>70.498378711515244</v>
      </c>
      <c r="G440" s="17">
        <v>0.94596867531836626</v>
      </c>
      <c r="H440" s="17">
        <v>11.166101235934704</v>
      </c>
      <c r="I440" s="17">
        <v>94.65521099900397</v>
      </c>
      <c r="J440" s="17">
        <v>21.726918691980629</v>
      </c>
      <c r="K440" s="17">
        <v>-0.99999999999999889</v>
      </c>
      <c r="L440" s="17">
        <v>-0.99999999999999889</v>
      </c>
      <c r="M440" s="17">
        <v>-0.99999999999999889</v>
      </c>
      <c r="N440" s="17">
        <v>0.39351948484368804</v>
      </c>
      <c r="O440" s="17">
        <v>-0.99999999999999889</v>
      </c>
      <c r="P440" s="17">
        <v>-0.99999999999999889</v>
      </c>
      <c r="Q440" s="17">
        <v>5.3452552187292062</v>
      </c>
      <c r="R440" s="17">
        <v>-0.99999999999999889</v>
      </c>
      <c r="S440" s="17">
        <v>2.914327528747291</v>
      </c>
      <c r="T440" s="17">
        <v>0.34348389385874889</v>
      </c>
      <c r="U440" s="17">
        <v>0.70341572998543578</v>
      </c>
      <c r="V440" s="17">
        <v>0.75401506158059173</v>
      </c>
      <c r="W440" s="17">
        <v>6.4835747558571128</v>
      </c>
      <c r="X440" s="17">
        <v>5.2191779117131105</v>
      </c>
      <c r="Y440" s="17">
        <v>0.28154175054019265</v>
      </c>
      <c r="Z440" s="17">
        <v>49.572757719721785</v>
      </c>
      <c r="AA440" s="17">
        <v>1.7331724718515227</v>
      </c>
      <c r="AB440" s="17">
        <v>2.7851993742509897</v>
      </c>
      <c r="AC440" s="17">
        <v>37.189636340893593</v>
      </c>
      <c r="AD440" s="17">
        <v>2.1630472112213068</v>
      </c>
      <c r="AE440" s="17">
        <v>1.7613207543841967</v>
      </c>
      <c r="AF440" s="17">
        <v>84.503846491927376</v>
      </c>
      <c r="AG440" s="17">
        <v>53.490868958930719</v>
      </c>
      <c r="AH440" s="17">
        <v>0.58299649453238356</v>
      </c>
      <c r="AI440" s="17">
        <v>0.73148869584143283</v>
      </c>
      <c r="AJ440" s="17">
        <v>0.33333333333333298</v>
      </c>
      <c r="AK440" s="17">
        <v>1.1578005046049922</v>
      </c>
      <c r="AL440" s="17">
        <v>1.176966900690346</v>
      </c>
      <c r="AM440" s="17">
        <v>0.33333333333333298</v>
      </c>
      <c r="AN440" s="17">
        <v>0.76689816232827868</v>
      </c>
      <c r="AO440" s="17">
        <v>0.87696289407258265</v>
      </c>
      <c r="AP440" s="17">
        <v>0.33333333333333298</v>
      </c>
      <c r="AQ440" s="17">
        <v>12.699012261532989</v>
      </c>
      <c r="AR440" s="17">
        <v>2.2444243630026963</v>
      </c>
      <c r="AS440" s="17">
        <v>11.486137749561632</v>
      </c>
      <c r="AT440" s="17">
        <v>11.534466391820517</v>
      </c>
      <c r="AU440" s="17">
        <v>-0.99999999999999889</v>
      </c>
      <c r="AV440" s="17">
        <v>-0.99999999999999889</v>
      </c>
      <c r="AW440" s="17">
        <v>-0.99999999999999889</v>
      </c>
      <c r="AX440" s="17">
        <v>-0.99999999999999889</v>
      </c>
      <c r="AY440" s="17">
        <v>8.8255886456335447E-2</v>
      </c>
      <c r="AZ440" s="17">
        <v>-0.2256616291553965</v>
      </c>
      <c r="BA440" s="17">
        <v>0.78099032727961371</v>
      </c>
      <c r="BB440" s="17">
        <v>-0.12843070620429031</v>
      </c>
      <c r="BC440" s="17">
        <v>0.43129425966913715</v>
      </c>
      <c r="BD440" s="17">
        <v>-2.2479020524319111</v>
      </c>
      <c r="BE440" s="17">
        <v>12.742808179900848</v>
      </c>
      <c r="BF440" s="17">
        <v>-0.99999999999999889</v>
      </c>
      <c r="BG440" s="22">
        <v>297.56526872137613</v>
      </c>
    </row>
    <row r="441" spans="1:100" x14ac:dyDescent="0.25">
      <c r="A441">
        <v>1289</v>
      </c>
      <c r="B441" t="s">
        <v>478</v>
      </c>
      <c r="C441" s="48">
        <v>3</v>
      </c>
      <c r="D441" s="22">
        <v>1499.1701218609373</v>
      </c>
      <c r="E441" s="17">
        <v>71.136127958909611</v>
      </c>
      <c r="F441" s="17">
        <v>-20.018213187820553</v>
      </c>
      <c r="G441" s="17">
        <v>0.34813434005681526</v>
      </c>
      <c r="H441" s="17">
        <v>7.9641638188423594</v>
      </c>
      <c r="I441" s="17">
        <v>41.073122275669355</v>
      </c>
      <c r="J441" s="17">
        <v>19.038299634874175</v>
      </c>
      <c r="K441" s="17">
        <v>-1.0000000000000013</v>
      </c>
      <c r="L441" s="17">
        <v>-1.0000000000000013</v>
      </c>
      <c r="M441" s="17">
        <v>-1.0000000000000013</v>
      </c>
      <c r="N441" s="17">
        <v>0.35931898523800343</v>
      </c>
      <c r="O441" s="17">
        <v>-1.0000000000000013</v>
      </c>
      <c r="P441" s="17">
        <v>-1.0000000000000013</v>
      </c>
      <c r="Q441" s="17">
        <v>5.988824958640814</v>
      </c>
      <c r="R441" s="17">
        <v>-1.0000000000000013</v>
      </c>
      <c r="S441" s="17">
        <v>1.0353177519430241</v>
      </c>
      <c r="T441" s="17">
        <v>0.15331242597965938</v>
      </c>
      <c r="U441" s="17">
        <v>-4.7648321842252719E-2</v>
      </c>
      <c r="V441" s="17">
        <v>-0.1508816889532163</v>
      </c>
      <c r="W441" s="17">
        <v>1.9753388602015429</v>
      </c>
      <c r="X441" s="17">
        <v>0.69394382297107371</v>
      </c>
      <c r="Y441" s="17">
        <v>0.25010691329835871</v>
      </c>
      <c r="Z441" s="17">
        <v>44.707710680410997</v>
      </c>
      <c r="AA441" s="17">
        <v>-1.8505920537660301</v>
      </c>
      <c r="AB441" s="17">
        <v>-0.42883572341217552</v>
      </c>
      <c r="AC441" s="17">
        <v>-4.3926618514952001</v>
      </c>
      <c r="AD441" s="17">
        <v>-1.0306608509308153</v>
      </c>
      <c r="AE441" s="17">
        <v>0.75814271775637798</v>
      </c>
      <c r="AF441" s="17">
        <v>40.644355823260057</v>
      </c>
      <c r="AG441" s="17">
        <v>-32.107584593797952</v>
      </c>
      <c r="AH441" s="17">
        <v>-0.39109996414240061</v>
      </c>
      <c r="AI441" s="17">
        <v>-0.40315562582839926</v>
      </c>
      <c r="AJ441" s="17">
        <v>0.33333333333333298</v>
      </c>
      <c r="AK441" s="17">
        <v>0.1543269453044509</v>
      </c>
      <c r="AL441" s="17">
        <v>0.46345140156347753</v>
      </c>
      <c r="AM441" s="17">
        <v>0.33333333333333298</v>
      </c>
      <c r="AN441" s="17">
        <v>0.12387027068350411</v>
      </c>
      <c r="AO441" s="17">
        <v>2.5457514746786685E-2</v>
      </c>
      <c r="AP441" s="17">
        <v>0.33333333333333298</v>
      </c>
      <c r="AQ441" s="17">
        <v>0.42876645240932465</v>
      </c>
      <c r="AR441" s="17">
        <v>1.0403716743561617</v>
      </c>
      <c r="AS441" s="17">
        <v>16.454658507473496</v>
      </c>
      <c r="AT441" s="17">
        <v>1.5432694530445084</v>
      </c>
      <c r="AU441" s="17">
        <v>-1.0000000000000013</v>
      </c>
      <c r="AV441" s="17">
        <v>-1.0000000000000013</v>
      </c>
      <c r="AW441" s="17">
        <v>-1.0000000000000013</v>
      </c>
      <c r="AX441" s="17">
        <v>-1.0000000000000013</v>
      </c>
      <c r="AY441" s="17">
        <v>-4.3274964002497423E-3</v>
      </c>
      <c r="AZ441" s="17">
        <v>0.10282329601429527</v>
      </c>
      <c r="BA441" s="17">
        <v>0.1450130045771148</v>
      </c>
      <c r="BB441" s="17">
        <v>-0.2569551503633154</v>
      </c>
      <c r="BC441" s="17">
        <v>9.3419088265523531E-2</v>
      </c>
      <c r="BD441" s="17">
        <v>-5.9097622790114075</v>
      </c>
      <c r="BE441" s="17">
        <v>3.0605422295236626</v>
      </c>
      <c r="BF441" s="17">
        <v>-1.0000000000000013</v>
      </c>
      <c r="CU441" t="e">
        <v>#N/A</v>
      </c>
      <c r="CV441" t="e">
        <v>#N/A</v>
      </c>
    </row>
    <row r="442" spans="1:100" x14ac:dyDescent="0.25">
      <c r="A442">
        <v>1290</v>
      </c>
      <c r="B442" t="s">
        <v>479</v>
      </c>
      <c r="C442" s="48">
        <v>2</v>
      </c>
      <c r="D442" s="22">
        <v>1469.839365234375</v>
      </c>
      <c r="E442" s="17">
        <v>49.069265102715605</v>
      </c>
      <c r="F442" s="17">
        <v>-59.032559676992364</v>
      </c>
      <c r="G442" s="17">
        <v>4.5653230753549767E-2</v>
      </c>
      <c r="H442" s="17">
        <v>2.9536537012995505</v>
      </c>
      <c r="I442" s="17">
        <v>31.604174167786908</v>
      </c>
      <c r="J442" s="17">
        <v>6.154367552359667</v>
      </c>
      <c r="K442" s="17">
        <v>-1.0000000000000009</v>
      </c>
      <c r="L442" s="17">
        <v>-1.0000000000000009</v>
      </c>
      <c r="M442" s="17">
        <v>-1.0000000000000009</v>
      </c>
      <c r="N442" s="17">
        <v>0.16916117282727883</v>
      </c>
      <c r="O442" s="17">
        <v>-1.0000000000000009</v>
      </c>
      <c r="P442" s="17">
        <v>-1.0000000000000009</v>
      </c>
      <c r="Q442" s="17">
        <v>2.9351171356525594</v>
      </c>
      <c r="R442" s="17">
        <v>-1.0000000000000009</v>
      </c>
      <c r="S442" s="17">
        <v>-0.22898364032991902</v>
      </c>
      <c r="T442" s="17">
        <v>-9.3327075382174662E-3</v>
      </c>
      <c r="U442" s="17">
        <v>-0.353814344180721</v>
      </c>
      <c r="V442" s="17">
        <v>-0.63129817103714425</v>
      </c>
      <c r="W442" s="17">
        <v>-0.53620413416530477</v>
      </c>
      <c r="X442" s="17">
        <v>-3.4298329481345271</v>
      </c>
      <c r="Y442" s="17">
        <v>-3.5884187124551076E-2</v>
      </c>
      <c r="Z442" s="17">
        <v>20.428218850882821</v>
      </c>
      <c r="AA442" s="17">
        <v>-0.41328919393405406</v>
      </c>
      <c r="AB442" s="17">
        <v>-0.30873539371635417</v>
      </c>
      <c r="AC442" s="17">
        <v>1.668061812907311</v>
      </c>
      <c r="AD442" s="17">
        <v>-0.54820427972580088</v>
      </c>
      <c r="AE442" s="17">
        <v>-0.5092095819129947</v>
      </c>
      <c r="AF442" s="17">
        <v>26.974554663610569</v>
      </c>
      <c r="AG442" s="17">
        <v>-44.800837076760708</v>
      </c>
      <c r="AH442" s="17">
        <v>-9.7033896757539484E-2</v>
      </c>
      <c r="AI442" s="17">
        <v>-7.3072385798731598E-2</v>
      </c>
      <c r="AJ442" s="17">
        <v>0.33333333333333298</v>
      </c>
      <c r="AK442" s="17">
        <v>0.25006193028795071</v>
      </c>
      <c r="AL442" s="17">
        <v>0.38414009122554443</v>
      </c>
      <c r="AM442" s="17">
        <v>0.33333333333333298</v>
      </c>
      <c r="AN442" s="17">
        <v>-5.1423248443693337E-2</v>
      </c>
      <c r="AO442" s="17">
        <v>-1.7242532434919189E-2</v>
      </c>
      <c r="AP442" s="17">
        <v>0.33333333333333298</v>
      </c>
      <c r="AQ442" s="17">
        <v>2.4970970771906602</v>
      </c>
      <c r="AR442" s="17">
        <v>2.2444243630026963</v>
      </c>
      <c r="AS442" s="17">
        <v>-1.500293237966642</v>
      </c>
      <c r="AT442" s="17">
        <v>2.4486423408210491</v>
      </c>
      <c r="AU442" s="17">
        <v>-1.0000000000000009</v>
      </c>
      <c r="AV442" s="17">
        <v>-1.0000000000000009</v>
      </c>
      <c r="AW442" s="17">
        <v>-1.0000000000000009</v>
      </c>
      <c r="AX442" s="17">
        <v>-1.0000000000000009</v>
      </c>
      <c r="AY442" s="17">
        <v>-4.8504429631458727E-2</v>
      </c>
      <c r="AZ442" s="17">
        <v>0.71751368629420598</v>
      </c>
      <c r="BA442" s="17">
        <v>-0.12571912897153059</v>
      </c>
      <c r="BB442" s="17">
        <v>0.39682835464463928</v>
      </c>
      <c r="BC442" s="17">
        <v>-7.1471180513260457E-2</v>
      </c>
      <c r="BD442" s="17">
        <v>11.757848923217967</v>
      </c>
      <c r="BE442" s="17">
        <v>-0.78772088656397177</v>
      </c>
      <c r="BF442" s="17">
        <v>-1.0000000000000009</v>
      </c>
      <c r="BG442" s="22">
        <v>243.25750330133548</v>
      </c>
    </row>
    <row r="443" spans="1:100" x14ac:dyDescent="0.25">
      <c r="A443">
        <v>1293</v>
      </c>
      <c r="B443" t="s">
        <v>480</v>
      </c>
      <c r="C443" s="48">
        <v>2</v>
      </c>
      <c r="D443" s="22">
        <v>1474.0996679687501</v>
      </c>
      <c r="E443" s="17">
        <v>29.994802585183237</v>
      </c>
      <c r="F443" s="17">
        <v>-89.804314655443221</v>
      </c>
      <c r="G443" s="17">
        <v>-0.16822838400298784</v>
      </c>
      <c r="H443" s="17">
        <v>1.0026802392590932</v>
      </c>
      <c r="I443" s="17">
        <v>16.625582329841635</v>
      </c>
      <c r="J443" s="17">
        <v>2.4549059872736247</v>
      </c>
      <c r="K443" s="17">
        <v>-1.0000000000000013</v>
      </c>
      <c r="L443" s="17">
        <v>-1.0000000000000013</v>
      </c>
      <c r="M443" s="17">
        <v>-1.0000000000000013</v>
      </c>
      <c r="N443" s="17">
        <v>0.11586194493130994</v>
      </c>
      <c r="O443" s="17">
        <v>-1.0000000000000013</v>
      </c>
      <c r="P443" s="17">
        <v>-1.0000000000000013</v>
      </c>
      <c r="Q443" s="17">
        <v>2.3625575643305012</v>
      </c>
      <c r="R443" s="17">
        <v>-1.0000000000000013</v>
      </c>
      <c r="S443" s="17">
        <v>-0.97571799058807795</v>
      </c>
      <c r="T443" s="17">
        <v>-9.3148868724003075E-2</v>
      </c>
      <c r="U443" s="17">
        <v>-0.60497306504564152</v>
      </c>
      <c r="V443" s="17">
        <v>-0.96039730281878188</v>
      </c>
      <c r="W443" s="17">
        <v>-2.203843685720015</v>
      </c>
      <c r="X443" s="17">
        <v>-5.4845176921524503</v>
      </c>
      <c r="Y443" s="17">
        <v>-0.11129283697411579</v>
      </c>
      <c r="Z443" s="17">
        <v>13.504555514622918</v>
      </c>
      <c r="AA443" s="17">
        <v>-0.92320901132998401</v>
      </c>
      <c r="AB443" s="17">
        <v>-1.0437397392700518</v>
      </c>
      <c r="AC443" s="17">
        <v>-6.7705490813140372</v>
      </c>
      <c r="AD443" s="17">
        <v>-1.1922972478022691</v>
      </c>
      <c r="AE443" s="17">
        <v>-1.0486035216844967</v>
      </c>
      <c r="AF443" s="17">
        <v>13.307724991497075</v>
      </c>
      <c r="AG443" s="17">
        <v>-68.151307104796643</v>
      </c>
      <c r="AH443" s="17">
        <v>-0.2585839390795534</v>
      </c>
      <c r="AI443" s="17">
        <v>-0.26420630930333527</v>
      </c>
      <c r="AJ443" s="17">
        <v>0.33333333333333298</v>
      </c>
      <c r="AK443" s="17">
        <v>3.4416854749375059E-2</v>
      </c>
      <c r="AL443" s="17">
        <v>0.19579379631935101</v>
      </c>
      <c r="AM443" s="17">
        <v>0.33333333333333298</v>
      </c>
      <c r="AN443" s="17">
        <v>-0.24582611666324089</v>
      </c>
      <c r="AO443" s="17">
        <v>-0.22967263312915859</v>
      </c>
      <c r="AP443" s="17">
        <v>0.33333333333333298</v>
      </c>
      <c r="AQ443" s="17">
        <v>7.3499763150261188E-2</v>
      </c>
      <c r="AR443" s="17">
        <v>2.2444243630026963</v>
      </c>
      <c r="AS443" s="17">
        <v>-4.5853884080039258</v>
      </c>
      <c r="AT443" s="17">
        <v>0.29018695592995059</v>
      </c>
      <c r="AU443" s="17">
        <v>-1.0000000000000013</v>
      </c>
      <c r="AV443" s="17">
        <v>-1.0000000000000013</v>
      </c>
      <c r="AW443" s="17">
        <v>-1.0000000000000013</v>
      </c>
      <c r="AX443" s="17">
        <v>-1.0000000000000013</v>
      </c>
      <c r="AY443" s="17">
        <v>-8.0993617077988272E-2</v>
      </c>
      <c r="AZ443" s="17">
        <v>0.94157721945327166</v>
      </c>
      <c r="BA443" s="17">
        <v>-0.34111972416153724</v>
      </c>
      <c r="BB443" s="17">
        <v>0.52161045938146811</v>
      </c>
      <c r="BC443" s="17">
        <v>-0.19090963382333367</v>
      </c>
      <c r="BD443" s="17">
        <v>15.08509678132609</v>
      </c>
      <c r="BE443" s="17">
        <v>-4.0020736145065614</v>
      </c>
      <c r="BF443" s="17">
        <v>-1.0000000000000013</v>
      </c>
      <c r="BG443" s="22">
        <v>39.578811938552235</v>
      </c>
    </row>
    <row r="444" spans="1:100" x14ac:dyDescent="0.25">
      <c r="A444">
        <v>1294</v>
      </c>
      <c r="B444" t="s">
        <v>481</v>
      </c>
      <c r="C444" s="48">
        <v>3</v>
      </c>
      <c r="D444" s="22">
        <v>1456.7064460642405</v>
      </c>
      <c r="E444" s="17">
        <v>37.064267429207142</v>
      </c>
      <c r="F444" s="17">
        <v>-102.42611919126135</v>
      </c>
      <c r="G444" s="17">
        <v>-0.38075642226412248</v>
      </c>
      <c r="H444" s="17">
        <v>2.4283346224928213</v>
      </c>
      <c r="I444" s="17">
        <v>13.673419838194876</v>
      </c>
      <c r="J444" s="17">
        <v>13.818200469898114</v>
      </c>
      <c r="K444" s="17">
        <v>-0.99999999999999833</v>
      </c>
      <c r="L444" s="17">
        <v>-0.99999999999999833</v>
      </c>
      <c r="M444" s="17">
        <v>-0.99999999999999833</v>
      </c>
      <c r="N444" s="17">
        <v>0.25214958664380382</v>
      </c>
      <c r="O444" s="17">
        <v>-0.99999999999999833</v>
      </c>
      <c r="P444" s="17">
        <v>-0.99999999999999833</v>
      </c>
      <c r="Q444" s="17">
        <v>4.5343514139202208</v>
      </c>
      <c r="R444" s="17">
        <v>-0.99999999999999833</v>
      </c>
      <c r="S444" s="17">
        <v>-1.1237005299471612</v>
      </c>
      <c r="T444" s="17">
        <v>-0.10543131810357954</v>
      </c>
      <c r="U444" s="17">
        <v>7.0692134233461948E-2</v>
      </c>
      <c r="V444" s="17">
        <v>0.21698690916373561</v>
      </c>
      <c r="W444" s="17">
        <v>-2.1060167914273982</v>
      </c>
      <c r="X444" s="17">
        <v>-5.6354421974555091</v>
      </c>
      <c r="Y444" s="17">
        <v>-0.13965103314293906</v>
      </c>
      <c r="Z444" s="17">
        <v>12.400568473686205</v>
      </c>
      <c r="AA444" s="17">
        <v>1.6169483479774676</v>
      </c>
      <c r="AB444" s="17">
        <v>0.2482312465679144</v>
      </c>
      <c r="AC444" s="17">
        <v>-5.8562312147806068</v>
      </c>
      <c r="AD444" s="17">
        <v>0.78234883011906753</v>
      </c>
      <c r="AE444" s="17">
        <v>-0.23136426341871896</v>
      </c>
      <c r="AF444" s="17">
        <v>6.5612042420547843</v>
      </c>
      <c r="AG444" s="17">
        <v>-84.714125976840975</v>
      </c>
      <c r="AH444" s="17">
        <v>0.28405377657240299</v>
      </c>
      <c r="AI444" s="17">
        <v>0.23632211161416311</v>
      </c>
      <c r="AJ444" s="17">
        <v>0.33333333333333298</v>
      </c>
      <c r="AK444" s="17">
        <v>1.1854260325663775</v>
      </c>
      <c r="AL444" s="17">
        <v>1.1485341735396273</v>
      </c>
      <c r="AM444" s="17">
        <v>0.33333333333333298</v>
      </c>
      <c r="AN444" s="17">
        <v>-0.1838822676502429</v>
      </c>
      <c r="AO444" s="17">
        <v>3.7586834074228442E-2</v>
      </c>
      <c r="AP444" s="17">
        <v>0.33333333333333298</v>
      </c>
      <c r="AQ444" s="17">
        <v>7.1122155961400946</v>
      </c>
      <c r="AR444" s="17">
        <v>3.639258585126584</v>
      </c>
      <c r="AS444" s="17">
        <v>-1.376947741508642</v>
      </c>
      <c r="AT444" s="17">
        <v>11.555889626280171</v>
      </c>
      <c r="AU444" s="17">
        <v>-0.99999999999999833</v>
      </c>
      <c r="AV444" s="17">
        <v>-0.99999999999999833</v>
      </c>
      <c r="AW444" s="17">
        <v>-0.99999999999999833</v>
      </c>
      <c r="AX444" s="17">
        <v>-0.99999999999999833</v>
      </c>
      <c r="AY444" s="17">
        <v>-3.417232005541309E-2</v>
      </c>
      <c r="AZ444" s="17">
        <v>0.87341967832539769</v>
      </c>
      <c r="BA444" s="17">
        <v>-0.11642510348887292</v>
      </c>
      <c r="BB444" s="17">
        <v>0.50085668633061131</v>
      </c>
      <c r="BC444" s="17">
        <v>0.30879067623713913</v>
      </c>
      <c r="BD444" s="17">
        <v>16.888515549892265</v>
      </c>
      <c r="BE444" s="17">
        <v>7.1376413884841154</v>
      </c>
      <c r="BF444" s="17">
        <v>-0.99999999999999833</v>
      </c>
      <c r="CU444" t="e">
        <v>#N/A</v>
      </c>
      <c r="CV444" t="e">
        <v>#N/A</v>
      </c>
    </row>
    <row r="445" spans="1:100" x14ac:dyDescent="0.25">
      <c r="A445">
        <v>1296</v>
      </c>
      <c r="B445" t="s">
        <v>482</v>
      </c>
      <c r="C445" s="48">
        <v>3</v>
      </c>
      <c r="D445" s="22">
        <v>1646.1160377199903</v>
      </c>
      <c r="E445" s="17">
        <v>110.60078854721991</v>
      </c>
      <c r="F445" s="17">
        <v>11.420778829542943</v>
      </c>
      <c r="G445" s="17">
        <v>0.65337944985736718</v>
      </c>
      <c r="H445" s="17">
        <v>10.619085776448829</v>
      </c>
      <c r="I445" s="17">
        <v>71.143365043038429</v>
      </c>
      <c r="J445" s="17">
        <v>16.180314141528932</v>
      </c>
      <c r="K445" s="17">
        <v>-0.99999999999999989</v>
      </c>
      <c r="L445" s="17">
        <v>-0.99999999999999989</v>
      </c>
      <c r="M445" s="17">
        <v>-0.99999999999999989</v>
      </c>
      <c r="N445" s="17">
        <v>0.43117822991435495</v>
      </c>
      <c r="O445" s="17">
        <v>-0.99999999999999989</v>
      </c>
      <c r="P445" s="17">
        <v>-0.99999999999999989</v>
      </c>
      <c r="Q445" s="17">
        <v>4.3426407881000753</v>
      </c>
      <c r="R445" s="17">
        <v>-0.99999999999999989</v>
      </c>
      <c r="S445" s="17">
        <v>2.4155597430965372</v>
      </c>
      <c r="T445" s="17">
        <v>0.2701067115012577</v>
      </c>
      <c r="U445" s="17">
        <v>0.72266275107783617</v>
      </c>
      <c r="V445" s="17">
        <v>-0.20273766552360434</v>
      </c>
      <c r="W445" s="17">
        <v>6.2764449883487501</v>
      </c>
      <c r="X445" s="17">
        <v>2.8093443420221318</v>
      </c>
      <c r="Y445" s="17">
        <v>0.18981189042626115</v>
      </c>
      <c r="Z445" s="17">
        <v>21.87500876103098</v>
      </c>
      <c r="AA445" s="17">
        <v>1.7877831794279253</v>
      </c>
      <c r="AB445" s="17">
        <v>-6.6096026391552307E-2</v>
      </c>
      <c r="AC445" s="17">
        <v>34.014365774868914</v>
      </c>
      <c r="AD445" s="17">
        <v>-6.0859610331194039E-3</v>
      </c>
      <c r="AE445" s="17">
        <v>0.60882448403838518</v>
      </c>
      <c r="AF445" s="17">
        <v>56.432102993546728</v>
      </c>
      <c r="AG445" s="17">
        <v>0.58858832786423942</v>
      </c>
      <c r="AH445" s="17">
        <v>0.41767134578010751</v>
      </c>
      <c r="AI445" s="17">
        <v>0.46529807899673586</v>
      </c>
      <c r="AJ445" s="17">
        <v>0.33333333333333298</v>
      </c>
      <c r="AK445" s="17">
        <v>1.2659444870561096</v>
      </c>
      <c r="AL445" s="17">
        <v>1.1972575815755719</v>
      </c>
      <c r="AM445" s="17">
        <v>0.33333333333333298</v>
      </c>
      <c r="AN445" s="17">
        <v>0.94713580327643765</v>
      </c>
      <c r="AO445" s="17">
        <v>1.2796967493260381</v>
      </c>
      <c r="AP445" s="17">
        <v>0.33333333333333298</v>
      </c>
      <c r="AQ445" s="17">
        <v>14.711262049491726</v>
      </c>
      <c r="AR445" s="17">
        <v>3.6885469306151371</v>
      </c>
      <c r="AS445" s="17">
        <v>-0.16767765964729936</v>
      </c>
      <c r="AT445" s="17">
        <v>12.659444870561099</v>
      </c>
      <c r="AU445" s="17">
        <v>-0.99999999999999989</v>
      </c>
      <c r="AV445" s="17">
        <v>-0.99999999999999989</v>
      </c>
      <c r="AW445" s="17">
        <v>-0.99999999999999989</v>
      </c>
      <c r="AX445" s="17">
        <v>-0.99999999999999989</v>
      </c>
      <c r="AY445" s="17">
        <v>1.374601890544941E-2</v>
      </c>
      <c r="AZ445" s="17">
        <v>0.50635457598805911</v>
      </c>
      <c r="BA445" s="17">
        <v>0.16050396121600324</v>
      </c>
      <c r="BB445" s="17">
        <v>0.31739514819943559</v>
      </c>
      <c r="BC445" s="17">
        <v>0.47422015120494659</v>
      </c>
      <c r="BD445" s="17">
        <v>10.466651584926177</v>
      </c>
      <c r="BE445" s="17">
        <v>12.658023586203683</v>
      </c>
      <c r="BF445" s="17">
        <v>-0.99999999999999989</v>
      </c>
      <c r="CU445" t="e">
        <v>#N/A</v>
      </c>
      <c r="CV445" t="e">
        <v>#N/A</v>
      </c>
    </row>
    <row r="446" spans="1:100" x14ac:dyDescent="0.25">
      <c r="A446">
        <v>1303</v>
      </c>
      <c r="B446" t="s">
        <v>483</v>
      </c>
      <c r="C446" s="48">
        <v>2</v>
      </c>
      <c r="D446" s="22">
        <v>1462.699228515625</v>
      </c>
      <c r="E446" s="17">
        <v>20.187944729187478</v>
      </c>
      <c r="F446" s="17">
        <v>-105.62516553267348</v>
      </c>
      <c r="G446" s="17">
        <v>-0.27819250970248138</v>
      </c>
      <c r="H446" s="17">
        <v>-3.8442929786253188E-4</v>
      </c>
      <c r="I446" s="17">
        <v>8.9245568932040129</v>
      </c>
      <c r="J446" s="17">
        <v>0.55288155648447912</v>
      </c>
      <c r="K446" s="17">
        <v>-1.0000000000000016</v>
      </c>
      <c r="L446" s="17">
        <v>-1.0000000000000016</v>
      </c>
      <c r="M446" s="17">
        <v>-1.0000000000000016</v>
      </c>
      <c r="N446" s="17">
        <v>8.8458921054246492E-2</v>
      </c>
      <c r="O446" s="17">
        <v>-1.0000000000000016</v>
      </c>
      <c r="P446" s="17">
        <v>-1.0000000000000016</v>
      </c>
      <c r="Q446" s="17">
        <v>2.0681843768876456</v>
      </c>
      <c r="R446" s="17">
        <v>-1.0000000000000016</v>
      </c>
      <c r="S446" s="17">
        <v>-1.3596406108160421</v>
      </c>
      <c r="T446" s="17">
        <v>-0.13624173060824793</v>
      </c>
      <c r="U446" s="17">
        <v>-0.73410267341872393</v>
      </c>
      <c r="V446" s="17">
        <v>-1.1295988414177141</v>
      </c>
      <c r="W446" s="17">
        <v>-3.0612363394894953</v>
      </c>
      <c r="X446" s="17">
        <v>-6.5409040099816336</v>
      </c>
      <c r="Y446" s="17">
        <v>-0.15006309901990098</v>
      </c>
      <c r="Z446" s="17">
        <v>9.9448545731646618</v>
      </c>
      <c r="AA446" s="17">
        <v>-1.1853768791040182</v>
      </c>
      <c r="AB446" s="17">
        <v>-1.4216315479518933</v>
      </c>
      <c r="AC446" s="17">
        <v>-11.10913830581357</v>
      </c>
      <c r="AD446" s="17">
        <v>-1.523448292198224</v>
      </c>
      <c r="AE446" s="17">
        <v>-1.3259250813804806</v>
      </c>
      <c r="AF446" s="17">
        <v>6.2811230197073513</v>
      </c>
      <c r="AG446" s="17">
        <v>-80.156612115365419</v>
      </c>
      <c r="AH446" s="17">
        <v>-0.34164254690275553</v>
      </c>
      <c r="AI446" s="17">
        <v>-0.3624750399449212</v>
      </c>
      <c r="AJ446" s="17">
        <v>0.33333333333333298</v>
      </c>
      <c r="AK446" s="17">
        <v>-7.6453928697783891E-2</v>
      </c>
      <c r="AL446" s="17">
        <v>9.8958284432673183E-2</v>
      </c>
      <c r="AM446" s="17">
        <v>0.33333333333333298</v>
      </c>
      <c r="AN446" s="17">
        <v>-0.34577552775016535</v>
      </c>
      <c r="AO446" s="17">
        <v>-0.3388904839560653</v>
      </c>
      <c r="AP446" s="17">
        <v>0.33333333333333298</v>
      </c>
      <c r="AQ446" s="17">
        <v>-1.1725575942783424</v>
      </c>
      <c r="AR446" s="17">
        <v>2.2444243630026963</v>
      </c>
      <c r="AS446" s="17">
        <v>-6.1715452801551383</v>
      </c>
      <c r="AT446" s="17">
        <v>-0.81955152968553158</v>
      </c>
      <c r="AU446" s="17">
        <v>-1.0000000000000016</v>
      </c>
      <c r="AV446" s="17">
        <v>-1.0000000000000016</v>
      </c>
      <c r="AW446" s="17">
        <v>-1.0000000000000016</v>
      </c>
      <c r="AX446" s="17">
        <v>-1.0000000000000016</v>
      </c>
      <c r="AY446" s="17">
        <v>-9.7697460913800646E-2</v>
      </c>
      <c r="AZ446" s="17">
        <v>1.0567762306119577</v>
      </c>
      <c r="BA446" s="17">
        <v>-0.45186481158843894</v>
      </c>
      <c r="BB446" s="17">
        <v>0.58576536613185581</v>
      </c>
      <c r="BC446" s="17">
        <v>-0.25231717980662172</v>
      </c>
      <c r="BD446" s="17">
        <v>16.795752940897604</v>
      </c>
      <c r="BE446" s="17">
        <v>-5.6546863826509304</v>
      </c>
      <c r="BF446" s="17">
        <v>-1.0000000000000016</v>
      </c>
      <c r="BG446" s="22">
        <v>18.775500050149049</v>
      </c>
    </row>
    <row r="447" spans="1:100" x14ac:dyDescent="0.25">
      <c r="A447">
        <v>1305</v>
      </c>
      <c r="B447" t="s">
        <v>484</v>
      </c>
      <c r="C447" s="48">
        <v>3</v>
      </c>
      <c r="D447" s="22">
        <v>1742.2245456435087</v>
      </c>
      <c r="E447" s="17">
        <v>173.05242567749391</v>
      </c>
      <c r="F447" s="17">
        <v>164.84819543491309</v>
      </c>
      <c r="G447" s="17">
        <v>1.3585120399898765</v>
      </c>
      <c r="H447" s="17">
        <v>7.9356338488620137</v>
      </c>
      <c r="I447" s="17">
        <v>133.30345462749369</v>
      </c>
      <c r="J447" s="17">
        <v>41.900300777044272</v>
      </c>
      <c r="K447" s="17">
        <v>-1.0000000000000009</v>
      </c>
      <c r="L447" s="17">
        <v>-1.0000000000000009</v>
      </c>
      <c r="M447" s="17">
        <v>-1.0000000000000009</v>
      </c>
      <c r="N447" s="17">
        <v>0.25945058069007676</v>
      </c>
      <c r="O447" s="17">
        <v>-1.0000000000000009</v>
      </c>
      <c r="P447" s="17">
        <v>-1.0000000000000009</v>
      </c>
      <c r="Q447" s="17">
        <v>4.9338007024462129</v>
      </c>
      <c r="R447" s="17">
        <v>-1.0000000000000009</v>
      </c>
      <c r="S447" s="17">
        <v>0.77685065263995978</v>
      </c>
      <c r="T447" s="17">
        <v>7.2239133578099773E-2</v>
      </c>
      <c r="U447" s="17">
        <v>0.72406592056794084</v>
      </c>
      <c r="V447" s="17">
        <v>3.9497173343199084E-2</v>
      </c>
      <c r="W447" s="17">
        <v>3.0018331464158039</v>
      </c>
      <c r="X447" s="17">
        <v>5.2089900410300274</v>
      </c>
      <c r="Y447" s="17">
        <v>-9.3140237007872523E-2</v>
      </c>
      <c r="Z447" s="17">
        <v>47.110973700926877</v>
      </c>
      <c r="AA447" s="17">
        <v>0.53834749542478144</v>
      </c>
      <c r="AB447" s="17">
        <v>2.2597457850490716</v>
      </c>
      <c r="AC447" s="17">
        <v>69.726771681597796</v>
      </c>
      <c r="AD447" s="17">
        <v>0.5462536749161071</v>
      </c>
      <c r="AE447" s="17">
        <v>2.0806410044570818</v>
      </c>
      <c r="AF447" s="17">
        <v>121.1781321720308</v>
      </c>
      <c r="AG447" s="17">
        <v>129.64121624310934</v>
      </c>
      <c r="AH447" s="17">
        <v>0.32926474749473822</v>
      </c>
      <c r="AI447" s="17">
        <v>0.48544119979043077</v>
      </c>
      <c r="AJ447" s="17">
        <v>0.33333333333333298</v>
      </c>
      <c r="AK447" s="17">
        <v>1.4610464908881844</v>
      </c>
      <c r="AL447" s="17">
        <v>1.3496792208845476</v>
      </c>
      <c r="AM447" s="17">
        <v>0.33333333333333298</v>
      </c>
      <c r="AN447" s="17">
        <v>0.78923208111903476</v>
      </c>
      <c r="AO447" s="17">
        <v>0.58994407041757535</v>
      </c>
      <c r="AP447" s="17">
        <v>0.33333333333333298</v>
      </c>
      <c r="AQ447" s="17">
        <v>12.125322455462767</v>
      </c>
      <c r="AR447" s="17">
        <v>-0.95455041934145668</v>
      </c>
      <c r="AS447" s="17">
        <v>28.244386287503868</v>
      </c>
      <c r="AT447" s="17">
        <v>14.610464908881852</v>
      </c>
      <c r="AU447" s="17">
        <v>-1.0000000000000009</v>
      </c>
      <c r="AV447" s="17">
        <v>-1.0000000000000009</v>
      </c>
      <c r="AW447" s="17">
        <v>-1.0000000000000009</v>
      </c>
      <c r="AX447" s="17">
        <v>-1.0000000000000009</v>
      </c>
      <c r="AY447" s="17">
        <v>0.23033688930590737</v>
      </c>
      <c r="AZ447" s="17">
        <v>0.42950250450860666</v>
      </c>
      <c r="BA447" s="17">
        <v>-0.64410906978856908</v>
      </c>
      <c r="BB447" s="17">
        <v>2.8142429130667116E-2</v>
      </c>
      <c r="BC447" s="17">
        <v>-0.2640424754866304</v>
      </c>
      <c r="BD447" s="17">
        <v>2.8510732508097121</v>
      </c>
      <c r="BE447" s="17">
        <v>-9.8216072361086049</v>
      </c>
      <c r="BF447" s="17">
        <v>-1.0000000000000009</v>
      </c>
      <c r="CU447" t="e">
        <v>#N/A</v>
      </c>
      <c r="CV447" t="e">
        <v>#N/A</v>
      </c>
    </row>
    <row r="448" spans="1:100" x14ac:dyDescent="0.25">
      <c r="A448">
        <v>1306</v>
      </c>
      <c r="B448" t="s">
        <v>485</v>
      </c>
      <c r="C448" s="48">
        <v>2</v>
      </c>
      <c r="D448" s="22">
        <v>1542.1694238281252</v>
      </c>
      <c r="E448" s="17">
        <v>124.14522973065777</v>
      </c>
      <c r="F448" s="17">
        <v>62.08326134173533</v>
      </c>
      <c r="G448" s="17">
        <v>0.88747870967699383</v>
      </c>
      <c r="H448" s="17">
        <v>10.632570708348824</v>
      </c>
      <c r="I448" s="17">
        <v>90.559032265012164</v>
      </c>
      <c r="J448" s="17">
        <v>20.715231081150836</v>
      </c>
      <c r="K448" s="17">
        <v>-0.999999999999999</v>
      </c>
      <c r="L448" s="17">
        <v>-0.999999999999999</v>
      </c>
      <c r="M448" s="17">
        <v>-0.999999999999999</v>
      </c>
      <c r="N448" s="17">
        <v>0.37894380468578615</v>
      </c>
      <c r="O448" s="17">
        <v>-0.999999999999999</v>
      </c>
      <c r="P448" s="17">
        <v>-0.999999999999999</v>
      </c>
      <c r="Q448" s="17">
        <v>5.1886779940229744</v>
      </c>
      <c r="R448" s="17">
        <v>-0.999999999999999</v>
      </c>
      <c r="S448" s="17">
        <v>2.7101189223200892</v>
      </c>
      <c r="T448" s="17">
        <v>0.3205627821328591</v>
      </c>
      <c r="U448" s="17">
        <v>0.63473163588673431</v>
      </c>
      <c r="V448" s="17">
        <v>0.66401669060127855</v>
      </c>
      <c r="W448" s="17">
        <v>6.0275272354395266</v>
      </c>
      <c r="X448" s="17">
        <v>4.6572855760008531</v>
      </c>
      <c r="Y448" s="17">
        <v>0.26091983152305798</v>
      </c>
      <c r="Z448" s="17">
        <v>47.679351261615309</v>
      </c>
      <c r="AA448" s="17">
        <v>1.5937252704953289</v>
      </c>
      <c r="AB448" s="17">
        <v>2.5841985590727834</v>
      </c>
      <c r="AC448" s="17">
        <v>34.881938870843371</v>
      </c>
      <c r="AD448" s="17">
        <v>1.9869078286216131</v>
      </c>
      <c r="AE448" s="17">
        <v>1.6138132977927917</v>
      </c>
      <c r="AF448" s="17">
        <v>80.766393888259998</v>
      </c>
      <c r="AG448" s="17">
        <v>47.105242072747089</v>
      </c>
      <c r="AH448" s="17">
        <v>0.53881758539364</v>
      </c>
      <c r="AI448" s="17">
        <v>0.67921951584945217</v>
      </c>
      <c r="AJ448" s="17">
        <v>0.33333333333333298</v>
      </c>
      <c r="AK448" s="17">
        <v>1.0988282873186213</v>
      </c>
      <c r="AL448" s="17">
        <v>1.1254600503690455</v>
      </c>
      <c r="AM448" s="17">
        <v>0.33333333333333298</v>
      </c>
      <c r="AN448" s="17">
        <v>0.71373502768630037</v>
      </c>
      <c r="AO448" s="17">
        <v>0.81886987235614006</v>
      </c>
      <c r="AP448" s="17">
        <v>0.33333333333333298</v>
      </c>
      <c r="AQ448" s="17">
        <v>12.036233818476504</v>
      </c>
      <c r="AR448" s="17">
        <v>2.2444243630026963</v>
      </c>
      <c r="AS448" s="17">
        <v>10.642460228699225</v>
      </c>
      <c r="AT448" s="17">
        <v>10.944196015171155</v>
      </c>
      <c r="AU448" s="17">
        <v>-0.999999999999999</v>
      </c>
      <c r="AV448" s="17">
        <v>-0.999999999999999</v>
      </c>
      <c r="AW448" s="17">
        <v>-0.999999999999999</v>
      </c>
      <c r="AX448" s="17">
        <v>-0.999999999999999</v>
      </c>
      <c r="AY448" s="17">
        <v>7.9371104753023891E-2</v>
      </c>
      <c r="AZ448" s="17">
        <v>-0.16438722569217112</v>
      </c>
      <c r="BA448" s="17">
        <v>0.72208496776034936</v>
      </c>
      <c r="BB448" s="17">
        <v>-9.4306683777102496E-2</v>
      </c>
      <c r="BC448" s="17">
        <v>0.39863155961276736</v>
      </c>
      <c r="BD448" s="17">
        <v>-1.3380033071722988</v>
      </c>
      <c r="BE448" s="17">
        <v>11.86378273944575</v>
      </c>
      <c r="BF448" s="17">
        <v>-0.999999999999999</v>
      </c>
      <c r="BG448" s="22">
        <v>3406.6915340287132</v>
      </c>
    </row>
    <row r="449" spans="1:100" x14ac:dyDescent="0.25">
      <c r="A449">
        <v>1307</v>
      </c>
      <c r="B449" t="s">
        <v>486</v>
      </c>
      <c r="C449" s="48">
        <v>3</v>
      </c>
      <c r="D449" s="22">
        <v>1458.5905791322446</v>
      </c>
      <c r="E449" s="17">
        <v>49.104024163217723</v>
      </c>
      <c r="F449" s="17">
        <v>-31.522488131836777</v>
      </c>
      <c r="G449" s="17">
        <v>1.5045436817609018E-2</v>
      </c>
      <c r="H449" s="17">
        <v>3.299159177187013</v>
      </c>
      <c r="I449" s="17">
        <v>35.688849341978973</v>
      </c>
      <c r="J449" s="17">
        <v>7.5294123071154662</v>
      </c>
      <c r="K449" s="17">
        <v>-1.0000000000000002</v>
      </c>
      <c r="L449" s="17">
        <v>-1.0000000000000002</v>
      </c>
      <c r="M449" s="17">
        <v>-1.0000000000000002</v>
      </c>
      <c r="N449" s="17">
        <v>0.14898872117939527</v>
      </c>
      <c r="O449" s="17">
        <v>-1.0000000000000002</v>
      </c>
      <c r="P449" s="17">
        <v>-1.0000000000000002</v>
      </c>
      <c r="Q449" s="17">
        <v>1.170382540853951</v>
      </c>
      <c r="R449" s="17">
        <v>-1.0000000000000002</v>
      </c>
      <c r="S449" s="17">
        <v>1.1393505809947069</v>
      </c>
      <c r="T449" s="17">
        <v>0.1123358993537454</v>
      </c>
      <c r="U449" s="17">
        <v>-7.4962262828175794E-2</v>
      </c>
      <c r="V449" s="17">
        <v>-6.4962930984841613E-2</v>
      </c>
      <c r="W449" s="17">
        <v>2.1287766363330625</v>
      </c>
      <c r="X449" s="17">
        <v>1.4251071975956298</v>
      </c>
      <c r="Y449" s="17">
        <v>-0.18832102052353669</v>
      </c>
      <c r="Z449" s="17">
        <v>34.28822874848381</v>
      </c>
      <c r="AA449" s="17">
        <v>0.93546724074768839</v>
      </c>
      <c r="AB449" s="17">
        <v>0.59274455851901231</v>
      </c>
      <c r="AC449" s="17">
        <v>-2.295546039017847</v>
      </c>
      <c r="AD449" s="17">
        <v>-0.2118805507262625</v>
      </c>
      <c r="AE449" s="17">
        <v>0.28129805851940004</v>
      </c>
      <c r="AF449" s="17">
        <v>32.866725326504337</v>
      </c>
      <c r="AG449" s="17">
        <v>-24.60099164516382</v>
      </c>
      <c r="AH449" s="17">
        <v>0.18028430200888651</v>
      </c>
      <c r="AI449" s="17">
        <v>0.23207263897543903</v>
      </c>
      <c r="AJ449" s="17">
        <v>0.33333333333333298</v>
      </c>
      <c r="AK449" s="17">
        <v>0.60157602360003648</v>
      </c>
      <c r="AL449" s="17">
        <v>0.65062874061994491</v>
      </c>
      <c r="AM449" s="17">
        <v>0.33333333333333298</v>
      </c>
      <c r="AN449" s="17">
        <v>-0.20205309768656718</v>
      </c>
      <c r="AO449" s="17">
        <v>-0.31827657650046909</v>
      </c>
      <c r="AP449" s="17">
        <v>0.33333333333333298</v>
      </c>
      <c r="AQ449" s="17">
        <v>2.822124015474575</v>
      </c>
      <c r="AR449" s="17">
        <v>1.6842366753679592</v>
      </c>
      <c r="AS449" s="17">
        <v>-0.17058460425285515</v>
      </c>
      <c r="AT449" s="17">
        <v>6.0157602360003679</v>
      </c>
      <c r="AU449" s="17">
        <v>-1.0000000000000002</v>
      </c>
      <c r="AV449" s="17">
        <v>-1.0000000000000002</v>
      </c>
      <c r="AW449" s="17">
        <v>-1.0000000000000002</v>
      </c>
      <c r="AX449" s="17">
        <v>-1.0000000000000002</v>
      </c>
      <c r="AY449" s="17">
        <v>-1.1985167051306034E-2</v>
      </c>
      <c r="AZ449" s="17">
        <v>-1.6622212932904265E-2</v>
      </c>
      <c r="BA449" s="17">
        <v>0.51684363330866701</v>
      </c>
      <c r="BB449" s="17">
        <v>0.25618874481852233</v>
      </c>
      <c r="BC449" s="17">
        <v>9.5406815717399146E-5</v>
      </c>
      <c r="BD449" s="17">
        <v>6.3216075557985389</v>
      </c>
      <c r="BE449" s="17">
        <v>2.5866033369362684</v>
      </c>
      <c r="BF449" s="17">
        <v>-1.0000000000000002</v>
      </c>
      <c r="CU449" t="e">
        <v>#N/A</v>
      </c>
      <c r="CV449" t="e">
        <v>#N/A</v>
      </c>
    </row>
    <row r="450" spans="1:100" x14ac:dyDescent="0.25">
      <c r="A450">
        <v>1308</v>
      </c>
      <c r="B450" t="s">
        <v>487</v>
      </c>
      <c r="C450" s="48">
        <v>2</v>
      </c>
      <c r="D450" s="22">
        <v>1447.295703125</v>
      </c>
      <c r="E450" s="17">
        <v>61.508848928123626</v>
      </c>
      <c r="F450" s="17">
        <v>-38.964480424037525</v>
      </c>
      <c r="G450" s="17">
        <v>0.18513806672374167</v>
      </c>
      <c r="H450" s="17">
        <v>4.2259987490245674</v>
      </c>
      <c r="I450" s="17">
        <v>41.372598760795967</v>
      </c>
      <c r="J450" s="17">
        <v>8.5670049834518256</v>
      </c>
      <c r="K450" s="17">
        <v>-1.0000000000000007</v>
      </c>
      <c r="L450" s="17">
        <v>-1.0000000000000007</v>
      </c>
      <c r="M450" s="17">
        <v>-1.0000000000000007</v>
      </c>
      <c r="N450" s="17">
        <v>0.20392074797294876</v>
      </c>
      <c r="O450" s="17">
        <v>-1.0000000000000007</v>
      </c>
      <c r="P450" s="17">
        <v>-1.0000000000000007</v>
      </c>
      <c r="Q450" s="17">
        <v>3.3085170558838026</v>
      </c>
      <c r="R450" s="17">
        <v>-1.0000000000000007</v>
      </c>
      <c r="S450" s="17">
        <v>0.25800594256448139</v>
      </c>
      <c r="T450" s="17">
        <v>4.5328762583739829E-2</v>
      </c>
      <c r="U450" s="17">
        <v>-0.19001890518422437</v>
      </c>
      <c r="V450" s="17">
        <v>-0.41667318577720291</v>
      </c>
      <c r="W450" s="17">
        <v>0.55136213267251843</v>
      </c>
      <c r="X450" s="17">
        <v>-2.0898516467214496</v>
      </c>
      <c r="Y450" s="17">
        <v>1.3294248184034338E-2</v>
      </c>
      <c r="Z450" s="17">
        <v>24.943548725637864</v>
      </c>
      <c r="AA450" s="17">
        <v>-8.0740357661312157E-2</v>
      </c>
      <c r="AB450" s="17">
        <v>0.1706043601640197</v>
      </c>
      <c r="AC450" s="17">
        <v>7.1713784852477112</v>
      </c>
      <c r="AD450" s="17">
        <v>-0.12815320565865018</v>
      </c>
      <c r="AE450" s="17">
        <v>-0.15743892926486291</v>
      </c>
      <c r="AF450" s="17">
        <v>35.887501656353578</v>
      </c>
      <c r="AG450" s="17">
        <v>-29.572616149987862</v>
      </c>
      <c r="AH450" s="17">
        <v>8.3224293573253005E-3</v>
      </c>
      <c r="AI450" s="17">
        <v>5.1577336893545406E-2</v>
      </c>
      <c r="AJ450" s="17">
        <v>0.33333333333333298</v>
      </c>
      <c r="AK450" s="17">
        <v>0.39069682320998683</v>
      </c>
      <c r="AL450" s="17">
        <v>0.50697183663053713</v>
      </c>
      <c r="AM450" s="17">
        <v>0.33333333333333298</v>
      </c>
      <c r="AN450" s="17">
        <v>7.5358346209053934E-2</v>
      </c>
      <c r="AO450" s="17">
        <v>0.12129568546752262</v>
      </c>
      <c r="AP450" s="17">
        <v>0.33333333333333298</v>
      </c>
      <c r="AQ450" s="17">
        <v>4.0776680589065615</v>
      </c>
      <c r="AR450" s="17">
        <v>2.2444243630026963</v>
      </c>
      <c r="AS450" s="17">
        <v>0.51167957341745574</v>
      </c>
      <c r="AT450" s="17">
        <v>3.8562986073646872</v>
      </c>
      <c r="AU450" s="17">
        <v>-1.0000000000000007</v>
      </c>
      <c r="AV450" s="17">
        <v>-1.0000000000000007</v>
      </c>
      <c r="AW450" s="17">
        <v>-1.0000000000000007</v>
      </c>
      <c r="AX450" s="17">
        <v>-1.0000000000000007</v>
      </c>
      <c r="AY450" s="17">
        <v>-2.7316311209300274E-2</v>
      </c>
      <c r="AZ450" s="17">
        <v>0.57138861984017775</v>
      </c>
      <c r="BA450" s="17">
        <v>1.4756323872605948E-2</v>
      </c>
      <c r="BB450" s="17">
        <v>0.31545057268313548</v>
      </c>
      <c r="BC450" s="17">
        <v>6.421690678370312E-3</v>
      </c>
      <c r="BD450" s="17">
        <v>9.5879540388508762</v>
      </c>
      <c r="BE450" s="17">
        <v>1.3085484141787482</v>
      </c>
      <c r="BF450" s="17">
        <v>-1.0000000000000007</v>
      </c>
      <c r="BG450" s="22">
        <v>-29.310901470509407</v>
      </c>
    </row>
    <row r="451" spans="1:100" x14ac:dyDescent="0.25">
      <c r="A451">
        <v>1310</v>
      </c>
      <c r="B451" t="s">
        <v>488</v>
      </c>
      <c r="C451" s="48">
        <v>3</v>
      </c>
      <c r="D451" s="22">
        <v>1621.9086626663534</v>
      </c>
      <c r="E451" s="17">
        <v>133.5391199232858</v>
      </c>
      <c r="F451" s="17">
        <v>103.13171984072224</v>
      </c>
      <c r="G451" s="17">
        <v>0.79723929960731477</v>
      </c>
      <c r="H451" s="17">
        <v>13.475206385373999</v>
      </c>
      <c r="I451" s="17">
        <v>98.306345040374765</v>
      </c>
      <c r="J451" s="17">
        <v>19.392319602876629</v>
      </c>
      <c r="K451" s="17">
        <v>-0.99999999999999967</v>
      </c>
      <c r="L451" s="17">
        <v>-0.99999999999999967</v>
      </c>
      <c r="M451" s="17">
        <v>-0.99999999999999967</v>
      </c>
      <c r="N451" s="17">
        <v>0.25193300510834793</v>
      </c>
      <c r="O451" s="17">
        <v>-0.99999999999999967</v>
      </c>
      <c r="P451" s="17">
        <v>-0.99999999999999967</v>
      </c>
      <c r="Q451" s="17">
        <v>3.5736103410553515</v>
      </c>
      <c r="R451" s="17">
        <v>-0.99999999999999967</v>
      </c>
      <c r="S451" s="17">
        <v>4.5516132838479866</v>
      </c>
      <c r="T451" s="17">
        <v>0.36726145888186351</v>
      </c>
      <c r="U451" s="17">
        <v>0.39918473831133522</v>
      </c>
      <c r="V451" s="17">
        <v>0.58363411403605092</v>
      </c>
      <c r="W451" s="17">
        <v>9.9015960443186444</v>
      </c>
      <c r="X451" s="17">
        <v>9.2916035013584555</v>
      </c>
      <c r="Y451" s="17">
        <v>0.15963390934070273</v>
      </c>
      <c r="Z451" s="17">
        <v>44.896473343936393</v>
      </c>
      <c r="AA451" s="17">
        <v>-1.7667335420941555</v>
      </c>
      <c r="AB451" s="17">
        <v>4.4636476336561426</v>
      </c>
      <c r="AC451" s="17">
        <v>32.08133132992878</v>
      </c>
      <c r="AD451" s="17">
        <v>2.8126965302487998</v>
      </c>
      <c r="AE451" s="17">
        <v>3.3316088818472025</v>
      </c>
      <c r="AF451" s="17">
        <v>84.773061189368505</v>
      </c>
      <c r="AG451" s="17">
        <v>73.856211023514902</v>
      </c>
      <c r="AH451" s="17">
        <v>0.35845279601254165</v>
      </c>
      <c r="AI451" s="17">
        <v>0.44282865307337793</v>
      </c>
      <c r="AJ451" s="17">
        <v>0.33333333333333298</v>
      </c>
      <c r="AK451" s="17">
        <v>1.4639209660230674</v>
      </c>
      <c r="AL451" s="17">
        <v>1.3519178543540324</v>
      </c>
      <c r="AM451" s="17">
        <v>0.33333333333333298</v>
      </c>
      <c r="AN451" s="17">
        <v>1.1015624818908896</v>
      </c>
      <c r="AO451" s="17">
        <v>0.91191026277383824</v>
      </c>
      <c r="AP451" s="17">
        <v>0.33333333333333298</v>
      </c>
      <c r="AQ451" s="17">
        <v>13.533283851006251</v>
      </c>
      <c r="AR451" s="17">
        <v>3.1621236140147153</v>
      </c>
      <c r="AS451" s="17">
        <v>1.5909863286312353</v>
      </c>
      <c r="AT451" s="17">
        <v>14.639209660230673</v>
      </c>
      <c r="AU451" s="17">
        <v>-0.99999999999999967</v>
      </c>
      <c r="AV451" s="17">
        <v>-0.99999999999999967</v>
      </c>
      <c r="AW451" s="17">
        <v>-0.99999999999999967</v>
      </c>
      <c r="AX451" s="17">
        <v>-0.99999999999999967</v>
      </c>
      <c r="AY451" s="17">
        <v>-3.9654414973419351E-2</v>
      </c>
      <c r="AZ451" s="17">
        <v>0.28752297396004123</v>
      </c>
      <c r="BA451" s="17">
        <v>1.2595405371206287</v>
      </c>
      <c r="BB451" s="17">
        <v>0.46605307339074709</v>
      </c>
      <c r="BC451" s="17">
        <v>-0.15109094245289256</v>
      </c>
      <c r="BD451" s="17">
        <v>13.08894170456888</v>
      </c>
      <c r="BE451" s="17">
        <v>2.520429124280831</v>
      </c>
      <c r="BF451" s="17">
        <v>-0.99999999999999967</v>
      </c>
      <c r="CU451" t="e">
        <v>#N/A</v>
      </c>
      <c r="CV451" t="e">
        <v>#N/A</v>
      </c>
    </row>
    <row r="452" spans="1:100" x14ac:dyDescent="0.25">
      <c r="A452">
        <v>1311</v>
      </c>
      <c r="B452" t="s">
        <v>489</v>
      </c>
      <c r="C452" s="48">
        <v>3</v>
      </c>
      <c r="D452" s="22">
        <v>1520.8894802044001</v>
      </c>
      <c r="E452" s="17">
        <v>65.827622656593988</v>
      </c>
      <c r="F452" s="17">
        <v>-2.5119125420162867</v>
      </c>
      <c r="G452" s="17">
        <v>0.57799080915879075</v>
      </c>
      <c r="H452" s="17">
        <v>1.5120032938407095</v>
      </c>
      <c r="I452" s="17">
        <v>56.652194274644827</v>
      </c>
      <c r="J452" s="17">
        <v>7.3485662516679922</v>
      </c>
      <c r="K452" s="17">
        <v>-1.0000000000000009</v>
      </c>
      <c r="L452" s="17">
        <v>-1.0000000000000009</v>
      </c>
      <c r="M452" s="17">
        <v>-1.0000000000000009</v>
      </c>
      <c r="N452" s="17">
        <v>0.19381027292136335</v>
      </c>
      <c r="O452" s="17">
        <v>-1.0000000000000009</v>
      </c>
      <c r="P452" s="17">
        <v>-1.0000000000000009</v>
      </c>
      <c r="Q452" s="17">
        <v>2.0503374125220715</v>
      </c>
      <c r="R452" s="17">
        <v>-1.0000000000000009</v>
      </c>
      <c r="S452" s="17">
        <v>-0.27242264049031306</v>
      </c>
      <c r="T452" s="17">
        <v>-0.1112944861126168</v>
      </c>
      <c r="U452" s="17">
        <v>3.2555811496319965E-3</v>
      </c>
      <c r="V452" s="17">
        <v>2.5507969855466488E-2</v>
      </c>
      <c r="W452" s="17">
        <v>-0.53833411868136305</v>
      </c>
      <c r="X452" s="17">
        <v>-3.7280048116028186</v>
      </c>
      <c r="Y452" s="17">
        <v>1.5039628505542661E-2</v>
      </c>
      <c r="Z452" s="17">
        <v>25.436034832397695</v>
      </c>
      <c r="AA452" s="17">
        <v>0.61551268237361845</v>
      </c>
      <c r="AB452" s="17">
        <v>-1.4914167954226698</v>
      </c>
      <c r="AC452" s="17">
        <v>30.301626762388214</v>
      </c>
      <c r="AD452" s="17">
        <v>0.14023481050574549</v>
      </c>
      <c r="AE452" s="17">
        <v>0.46438299384452275</v>
      </c>
      <c r="AF452" s="17">
        <v>54.710627793207756</v>
      </c>
      <c r="AG452" s="17">
        <v>1.2808791250055072</v>
      </c>
      <c r="AH452" s="17">
        <v>1.764044951979124E-2</v>
      </c>
      <c r="AI452" s="17">
        <v>-0.17719018444918841</v>
      </c>
      <c r="AJ452" s="17">
        <v>0.33333333333333298</v>
      </c>
      <c r="AK452" s="17">
        <v>0.17196740264024635</v>
      </c>
      <c r="AL452" s="17">
        <v>0.58299083797466444</v>
      </c>
      <c r="AM452" s="17">
        <v>0.33333333333333298</v>
      </c>
      <c r="AN452" s="17">
        <v>5.9993667132294627E-2</v>
      </c>
      <c r="AO452" s="17">
        <v>-1.7487357238067658E-2</v>
      </c>
      <c r="AP452" s="17">
        <v>0.33333333333333298</v>
      </c>
      <c r="AQ452" s="17">
        <v>1.9415664814370437</v>
      </c>
      <c r="AR452" s="17">
        <v>2.5713147517350601</v>
      </c>
      <c r="AS452" s="17">
        <v>3.0575774735304697</v>
      </c>
      <c r="AT452" s="17">
        <v>1.719674026402465</v>
      </c>
      <c r="AU452" s="17">
        <v>-1.0000000000000009</v>
      </c>
      <c r="AV452" s="17">
        <v>-1.0000000000000009</v>
      </c>
      <c r="AW452" s="17">
        <v>-1.0000000000000009</v>
      </c>
      <c r="AX452" s="17">
        <v>-1.0000000000000009</v>
      </c>
      <c r="AY452" s="17">
        <v>-4.940895961487164E-3</v>
      </c>
      <c r="AZ452" s="17">
        <v>-3.7163740847873196E-2</v>
      </c>
      <c r="BA452" s="17">
        <v>0.13100995524773543</v>
      </c>
      <c r="BB452" s="17">
        <v>-0.14518977446425577</v>
      </c>
      <c r="BC452" s="17">
        <v>-1.3607637591928685E-2</v>
      </c>
      <c r="BD452" s="17">
        <v>-3.8155630658457622</v>
      </c>
      <c r="BE452" s="17">
        <v>0.31485883644045998</v>
      </c>
      <c r="BF452" s="17">
        <v>-1.0000000000000009</v>
      </c>
      <c r="CU452" t="e">
        <v>#N/A</v>
      </c>
      <c r="CV452" t="e">
        <v>#N/A</v>
      </c>
    </row>
    <row r="453" spans="1:100" x14ac:dyDescent="0.25">
      <c r="A453">
        <v>1317</v>
      </c>
      <c r="B453" t="s">
        <v>490</v>
      </c>
      <c r="C453" s="48">
        <v>3</v>
      </c>
      <c r="D453" s="22">
        <v>1575.9479716247556</v>
      </c>
      <c r="E453" s="17">
        <v>121.61156466822382</v>
      </c>
      <c r="F453" s="17">
        <v>64.115489487280968</v>
      </c>
      <c r="G453" s="17">
        <v>0.96776450284873139</v>
      </c>
      <c r="H453" s="17">
        <v>6.6266448653914427</v>
      </c>
      <c r="I453" s="17">
        <v>79.42897231731375</v>
      </c>
      <c r="J453" s="17">
        <v>24.401385696247139</v>
      </c>
      <c r="K453" s="17">
        <v>-1.0000000000000036</v>
      </c>
      <c r="L453" s="17">
        <v>-1.0000000000000036</v>
      </c>
      <c r="M453" s="17">
        <v>-1.0000000000000036</v>
      </c>
      <c r="N453" s="17">
        <v>0.27936104828706076</v>
      </c>
      <c r="O453" s="17">
        <v>-1.0000000000000036</v>
      </c>
      <c r="P453" s="17">
        <v>-1.0000000000000036</v>
      </c>
      <c r="Q453" s="17">
        <v>4.9930969398019807</v>
      </c>
      <c r="R453" s="17">
        <v>-1.0000000000000036</v>
      </c>
      <c r="S453" s="17">
        <v>0.15160631817995424</v>
      </c>
      <c r="T453" s="17">
        <v>5.3545940396709638E-2</v>
      </c>
      <c r="U453" s="17">
        <v>0.66516764461477551</v>
      </c>
      <c r="V453" s="17">
        <v>0.5311365808484334</v>
      </c>
      <c r="W453" s="17">
        <v>1.6335479255894589</v>
      </c>
      <c r="X453" s="17">
        <v>-7.9482436464655244</v>
      </c>
      <c r="Y453" s="17">
        <v>0.11711286862700793</v>
      </c>
      <c r="Z453" s="17">
        <v>36.413772782876734</v>
      </c>
      <c r="AA453" s="17">
        <v>-0.49642681223057156</v>
      </c>
      <c r="AB453" s="17">
        <v>-0.2939251130678126</v>
      </c>
      <c r="AC453" s="17">
        <v>30.966946578160851</v>
      </c>
      <c r="AD453" s="17">
        <v>1.5277349421662341</v>
      </c>
      <c r="AE453" s="17">
        <v>1.3361401072000465</v>
      </c>
      <c r="AF453" s="17">
        <v>68.422934355169815</v>
      </c>
      <c r="AG453" s="17">
        <v>54.001913516583912</v>
      </c>
      <c r="AH453" s="17">
        <v>0.29679265263375409</v>
      </c>
      <c r="AI453" s="17">
        <v>0.15773019630302956</v>
      </c>
      <c r="AJ453" s="17">
        <v>0.33333333333333298</v>
      </c>
      <c r="AK453" s="17">
        <v>0.87215235191747287</v>
      </c>
      <c r="AL453" s="17">
        <v>1.1325473123327767</v>
      </c>
      <c r="AM453" s="17">
        <v>0.33333333333333298</v>
      </c>
      <c r="AN453" s="17">
        <v>0.54135512819117892</v>
      </c>
      <c r="AO453" s="17">
        <v>0.91093008379298857</v>
      </c>
      <c r="AP453" s="17">
        <v>0.33333333333333298</v>
      </c>
      <c r="AQ453" s="17">
        <v>11.006037962143978</v>
      </c>
      <c r="AR453" s="17">
        <v>0.97562910548683202</v>
      </c>
      <c r="AS453" s="17">
        <v>14.788035580762376</v>
      </c>
      <c r="AT453" s="17">
        <v>8.6377210099979287</v>
      </c>
      <c r="AU453" s="17">
        <v>-1.0000000000000036</v>
      </c>
      <c r="AV453" s="17">
        <v>-1.0000000000000036</v>
      </c>
      <c r="AW453" s="17">
        <v>-1.0000000000000036</v>
      </c>
      <c r="AX453" s="17">
        <v>-1.0000000000000036</v>
      </c>
      <c r="AY453" s="17">
        <v>-1.8157295285555902E-3</v>
      </c>
      <c r="AZ453" s="17">
        <v>-7.3544461321398497E-2</v>
      </c>
      <c r="BA453" s="17">
        <v>0.52985842534107663</v>
      </c>
      <c r="BB453" s="17">
        <v>-0.3556903811211779</v>
      </c>
      <c r="BC453" s="17">
        <v>0.34048347802215112</v>
      </c>
      <c r="BD453" s="17">
        <v>-9.2599818346364433</v>
      </c>
      <c r="BE453" s="17">
        <v>11.161379077259157</v>
      </c>
      <c r="BF453" s="17">
        <v>-1.0000000000000036</v>
      </c>
      <c r="CU453" t="e">
        <v>#N/A</v>
      </c>
      <c r="CV453" t="e">
        <v>#N/A</v>
      </c>
    </row>
    <row r="454" spans="1:100" x14ac:dyDescent="0.25">
      <c r="A454">
        <v>1318</v>
      </c>
      <c r="B454" t="s">
        <v>491</v>
      </c>
      <c r="C454" s="48">
        <v>3</v>
      </c>
      <c r="D454" s="22">
        <v>1694.4843363762818</v>
      </c>
      <c r="E454" s="17">
        <v>150.69315306944492</v>
      </c>
      <c r="F454" s="17">
        <v>125.63314010209007</v>
      </c>
      <c r="G454" s="17">
        <v>1.279330906758863</v>
      </c>
      <c r="H454" s="17">
        <v>10.113675023897596</v>
      </c>
      <c r="I454" s="17">
        <v>105.02888310096384</v>
      </c>
      <c r="J454" s="17">
        <v>25.482100401307836</v>
      </c>
      <c r="K454" s="17">
        <v>-1</v>
      </c>
      <c r="L454" s="17">
        <v>-1</v>
      </c>
      <c r="M454" s="17">
        <v>-1</v>
      </c>
      <c r="N454" s="17">
        <v>0.37154812988643959</v>
      </c>
      <c r="O454" s="17">
        <v>-1</v>
      </c>
      <c r="P454" s="17">
        <v>-1</v>
      </c>
      <c r="Q454" s="17">
        <v>5.4909718110877712</v>
      </c>
      <c r="R454" s="17">
        <v>-1</v>
      </c>
      <c r="S454" s="17">
        <v>1.6161871868312647</v>
      </c>
      <c r="T454" s="17">
        <v>0.4195868532624567</v>
      </c>
      <c r="U454" s="17">
        <v>0.6951644195736516</v>
      </c>
      <c r="V454" s="17">
        <v>1.0008223843435944</v>
      </c>
      <c r="W454" s="17">
        <v>4.6227032128098324</v>
      </c>
      <c r="X454" s="17">
        <v>4.3623224812665322</v>
      </c>
      <c r="Y454" s="17">
        <v>0.45751184104954989</v>
      </c>
      <c r="Z454" s="17">
        <v>44.578812191338898</v>
      </c>
      <c r="AA454" s="17">
        <v>0.21689551230431064</v>
      </c>
      <c r="AB454" s="17">
        <v>4.4137048318066432</v>
      </c>
      <c r="AC454" s="17">
        <v>45.917041507452737</v>
      </c>
      <c r="AD454" s="17">
        <v>0.29112046659531443</v>
      </c>
      <c r="AE454" s="17">
        <v>0.62093122844030335</v>
      </c>
      <c r="AF454" s="17">
        <v>95.530489759038488</v>
      </c>
      <c r="AG454" s="17">
        <v>91.127489835637419</v>
      </c>
      <c r="AH454" s="17">
        <v>0.22628630840968006</v>
      </c>
      <c r="AI454" s="17">
        <v>0.12417969815176491</v>
      </c>
      <c r="AJ454" s="17">
        <v>0.33333333333333298</v>
      </c>
      <c r="AK454" s="17">
        <v>1.0758188922756062</v>
      </c>
      <c r="AL454" s="17">
        <v>1.0411902313874588</v>
      </c>
      <c r="AM454" s="17">
        <v>0.33333333333333298</v>
      </c>
      <c r="AN454" s="17">
        <v>0.5543716707095856</v>
      </c>
      <c r="AO454" s="17">
        <v>0.73430873884582237</v>
      </c>
      <c r="AP454" s="17">
        <v>0.33333333333333298</v>
      </c>
      <c r="AQ454" s="17">
        <v>9.4983933419252278</v>
      </c>
      <c r="AR454" s="17">
        <v>0.93832688139896547</v>
      </c>
      <c r="AS454" s="17">
        <v>13.795989809068685</v>
      </c>
      <c r="AT454" s="17">
        <v>10.747783710840194</v>
      </c>
      <c r="AU454" s="17">
        <v>-1</v>
      </c>
      <c r="AV454" s="17">
        <v>-1</v>
      </c>
      <c r="AW454" s="17">
        <v>-1</v>
      </c>
      <c r="AX454" s="17">
        <v>-1</v>
      </c>
      <c r="AY454" s="17">
        <v>6.5284206645445209E-2</v>
      </c>
      <c r="AZ454" s="17">
        <v>-0.12050099038003192</v>
      </c>
      <c r="BA454" s="17">
        <v>1.0967354092998245</v>
      </c>
      <c r="BB454" s="17">
        <v>0.30397805743885931</v>
      </c>
      <c r="BC454" s="17">
        <v>0.18275005278158013</v>
      </c>
      <c r="BD454" s="17">
        <v>6.9969464840713238</v>
      </c>
      <c r="BE454" s="17">
        <v>10.052428366038617</v>
      </c>
      <c r="BF454" s="17">
        <v>-1</v>
      </c>
      <c r="CU454" t="e">
        <v>#N/A</v>
      </c>
      <c r="CV454" t="e">
        <v>#N/A</v>
      </c>
    </row>
    <row r="455" spans="1:100" x14ac:dyDescent="0.25">
      <c r="A455">
        <v>1319</v>
      </c>
      <c r="B455" t="s">
        <v>492</v>
      </c>
      <c r="C455" s="48">
        <v>3</v>
      </c>
      <c r="D455" s="22">
        <v>1615.7334562133556</v>
      </c>
      <c r="E455" s="17">
        <v>89.595487219815496</v>
      </c>
      <c r="F455" s="17">
        <v>79.006693713923468</v>
      </c>
      <c r="G455" s="17">
        <v>0.54896810158496412</v>
      </c>
      <c r="H455" s="17">
        <v>3.5613088603859571</v>
      </c>
      <c r="I455" s="17">
        <v>81.833130387736986</v>
      </c>
      <c r="J455" s="17">
        <v>-2.8582418781615209</v>
      </c>
      <c r="K455" s="17">
        <v>-0.99999999999999867</v>
      </c>
      <c r="L455" s="17">
        <v>-0.99999999999999867</v>
      </c>
      <c r="M455" s="17">
        <v>-0.99999999999999867</v>
      </c>
      <c r="N455" s="17">
        <v>0.35483076966421323</v>
      </c>
      <c r="O455" s="17">
        <v>-0.99999999999999867</v>
      </c>
      <c r="P455" s="17">
        <v>-0.99999999999999867</v>
      </c>
      <c r="Q455" s="17">
        <v>3.0281084552605519</v>
      </c>
      <c r="R455" s="17">
        <v>-0.99999999999999867</v>
      </c>
      <c r="S455" s="17">
        <v>-2.8489260276840969E-2</v>
      </c>
      <c r="T455" s="17">
        <v>5.7402634588013784E-2</v>
      </c>
      <c r="U455" s="17">
        <v>0.29508946283954418</v>
      </c>
      <c r="V455" s="17">
        <v>1.1031584412065039</v>
      </c>
      <c r="W455" s="17">
        <v>0.53320040512540667</v>
      </c>
      <c r="X455" s="17">
        <v>-1.357650078080799</v>
      </c>
      <c r="Y455" s="17">
        <v>0.14105316211724378</v>
      </c>
      <c r="Z455" s="17">
        <v>34.437524977404109</v>
      </c>
      <c r="AA455" s="17">
        <v>0.93084817282419752</v>
      </c>
      <c r="AB455" s="17">
        <v>3.255710236573556</v>
      </c>
      <c r="AC455" s="17">
        <v>40.616988642026577</v>
      </c>
      <c r="AD455" s="17">
        <v>1.1416163678002043</v>
      </c>
      <c r="AE455" s="17">
        <v>0.54724351026496076</v>
      </c>
      <c r="AF455" s="17">
        <v>78.857467366269162</v>
      </c>
      <c r="AG455" s="17">
        <v>59.45600848177093</v>
      </c>
      <c r="AH455" s="17">
        <v>0.29544479432654963</v>
      </c>
      <c r="AI455" s="17">
        <v>-1.7647175491615489E-2</v>
      </c>
      <c r="AJ455" s="17">
        <v>0.33333333333333298</v>
      </c>
      <c r="AK455" s="17">
        <v>-0.36060470164696745</v>
      </c>
      <c r="AL455" s="17">
        <v>0.36740584139902183</v>
      </c>
      <c r="AM455" s="17">
        <v>0.33333333333333298</v>
      </c>
      <c r="AN455" s="17">
        <v>0.41323271082008473</v>
      </c>
      <c r="AO455" s="17">
        <v>0.24537393838616162</v>
      </c>
      <c r="AP455" s="17">
        <v>0.33333333333333298</v>
      </c>
      <c r="AQ455" s="17">
        <v>2.9756630214678395</v>
      </c>
      <c r="AR455" s="17">
        <v>2.3087021711672451</v>
      </c>
      <c r="AS455" s="17">
        <v>-1.4016088834366227</v>
      </c>
      <c r="AT455" s="17">
        <v>-3.7653351658921421</v>
      </c>
      <c r="AU455" s="17">
        <v>-0.99999999999999867</v>
      </c>
      <c r="AV455" s="17">
        <v>-0.99999999999999867</v>
      </c>
      <c r="AW455" s="17">
        <v>-0.99999999999999867</v>
      </c>
      <c r="AX455" s="17">
        <v>-0.99999999999999867</v>
      </c>
      <c r="AY455" s="17">
        <v>-2.1362709130940294E-2</v>
      </c>
      <c r="AZ455" s="17">
        <v>-1.0837852654428506</v>
      </c>
      <c r="BA455" s="17">
        <v>0.66253319150945122</v>
      </c>
      <c r="BB455" s="17">
        <v>0.25234225249740888</v>
      </c>
      <c r="BC455" s="17">
        <v>0.14938700398739443</v>
      </c>
      <c r="BD455" s="17">
        <v>0.88962998522096837</v>
      </c>
      <c r="BE455" s="17">
        <v>7.0473410572321091</v>
      </c>
      <c r="BF455" s="17">
        <v>-0.99999999999999867</v>
      </c>
      <c r="CU455" t="e">
        <v>#N/A</v>
      </c>
      <c r="CV455" t="e">
        <v>#N/A</v>
      </c>
    </row>
    <row r="456" spans="1:100" x14ac:dyDescent="0.25">
      <c r="A456">
        <v>1322</v>
      </c>
      <c r="B456" t="s">
        <v>493</v>
      </c>
      <c r="C456" s="48">
        <v>3</v>
      </c>
      <c r="D456" s="22">
        <v>1516.3371480893416</v>
      </c>
      <c r="E456" s="17">
        <v>105.90028780171097</v>
      </c>
      <c r="F456" s="17">
        <v>1.5641858185494009</v>
      </c>
      <c r="G456" s="17">
        <v>0.54866029304961494</v>
      </c>
      <c r="H456" s="17">
        <v>5.8533601214527753</v>
      </c>
      <c r="I456" s="17">
        <v>57.321668034250322</v>
      </c>
      <c r="J456" s="17">
        <v>30.251810109946277</v>
      </c>
      <c r="K456" s="17">
        <v>-1</v>
      </c>
      <c r="L456" s="17">
        <v>-1</v>
      </c>
      <c r="M456" s="17">
        <v>-1</v>
      </c>
      <c r="N456" s="17">
        <v>0.24454760530319025</v>
      </c>
      <c r="O456" s="17">
        <v>-1</v>
      </c>
      <c r="P456" s="17">
        <v>-1</v>
      </c>
      <c r="Q456" s="17">
        <v>3.5179228731672438</v>
      </c>
      <c r="R456" s="17">
        <v>-1</v>
      </c>
      <c r="S456" s="17">
        <v>1.1288600662694113</v>
      </c>
      <c r="T456" s="17">
        <v>9.5021052835011888E-2</v>
      </c>
      <c r="U456" s="17">
        <v>3.8858557873355133E-2</v>
      </c>
      <c r="V456" s="17">
        <v>1.6366862066275509E-2</v>
      </c>
      <c r="W456" s="17">
        <v>2.3354372482855323</v>
      </c>
      <c r="X456" s="17">
        <v>3.7458535573161433</v>
      </c>
      <c r="Y456" s="17">
        <v>-0.11025108155646529</v>
      </c>
      <c r="Z456" s="17">
        <v>34.513098423316606</v>
      </c>
      <c r="AA456" s="17">
        <v>1.1551990797144769</v>
      </c>
      <c r="AB456" s="17">
        <v>-0.61010683669154786</v>
      </c>
      <c r="AC456" s="17">
        <v>17.282203575718004</v>
      </c>
      <c r="AD456" s="17">
        <v>8.7583634879847494E-2</v>
      </c>
      <c r="AE456" s="17">
        <v>0.12420051289119054</v>
      </c>
      <c r="AF456" s="17">
        <v>51.309395675234263</v>
      </c>
      <c r="AG456" s="17">
        <v>-15.557856558405739</v>
      </c>
      <c r="AH456" s="17">
        <v>0.17214074648475441</v>
      </c>
      <c r="AI456" s="17">
        <v>0.35911597951750346</v>
      </c>
      <c r="AJ456" s="17">
        <v>0.33333333333333298</v>
      </c>
      <c r="AK456" s="17">
        <v>0.49045198094528569</v>
      </c>
      <c r="AL456" s="17">
        <v>0.70200118981365311</v>
      </c>
      <c r="AM456" s="17">
        <v>0.33333333333333298</v>
      </c>
      <c r="AN456" s="17">
        <v>3.6062014379847206E-2</v>
      </c>
      <c r="AO456" s="17">
        <v>0.14133730247205459</v>
      </c>
      <c r="AP456" s="17">
        <v>0.33333333333333298</v>
      </c>
      <c r="AQ456" s="17">
        <v>6.0122723590160572</v>
      </c>
      <c r="AR456" s="17">
        <v>1.0588917184223283</v>
      </c>
      <c r="AS456" s="17">
        <v>24.288398582071093</v>
      </c>
      <c r="AT456" s="17">
        <v>4.9045198094528573</v>
      </c>
      <c r="AU456" s="17">
        <v>-1</v>
      </c>
      <c r="AV456" s="17">
        <v>-1</v>
      </c>
      <c r="AW456" s="17">
        <v>-1</v>
      </c>
      <c r="AX456" s="17">
        <v>-1</v>
      </c>
      <c r="AY456" s="17">
        <v>0.24984133796438759</v>
      </c>
      <c r="AZ456" s="17">
        <v>-0.14241945157411762</v>
      </c>
      <c r="BA456" s="17">
        <v>-1.1548025667359609E-2</v>
      </c>
      <c r="BB456" s="17">
        <v>0.24964342195245456</v>
      </c>
      <c r="BC456" s="17">
        <v>0.50124758657593727</v>
      </c>
      <c r="BD456" s="17">
        <v>5.5289882909407746</v>
      </c>
      <c r="BE456" s="17">
        <v>12.473449536061635</v>
      </c>
      <c r="BF456" s="17">
        <v>-1</v>
      </c>
      <c r="CU456" t="e">
        <v>#N/A</v>
      </c>
      <c r="CV456" t="e">
        <v>#N/A</v>
      </c>
    </row>
    <row r="457" spans="1:100" x14ac:dyDescent="0.25">
      <c r="A457">
        <v>1323</v>
      </c>
      <c r="B457" t="s">
        <v>494</v>
      </c>
      <c r="C457" s="48">
        <v>2</v>
      </c>
      <c r="D457" s="22">
        <v>1607.4459765624999</v>
      </c>
      <c r="E457" s="17">
        <v>135.54976144381234</v>
      </c>
      <c r="F457" s="17">
        <v>80.481549377301178</v>
      </c>
      <c r="G457" s="17">
        <v>1.015357524406878</v>
      </c>
      <c r="H457" s="17">
        <v>11.799048594628044</v>
      </c>
      <c r="I457" s="17">
        <v>99.514662101356521</v>
      </c>
      <c r="J457" s="17">
        <v>22.927121806870659</v>
      </c>
      <c r="K457" s="17">
        <v>-0.99999999999999878</v>
      </c>
      <c r="L457" s="17">
        <v>-0.99999999999999878</v>
      </c>
      <c r="M457" s="17">
        <v>-0.99999999999999878</v>
      </c>
      <c r="N457" s="17">
        <v>0.41081116316404048</v>
      </c>
      <c r="O457" s="17">
        <v>-0.99999999999999878</v>
      </c>
      <c r="P457" s="17">
        <v>-0.99999999999999878</v>
      </c>
      <c r="Q457" s="17">
        <v>5.5310086774071445</v>
      </c>
      <c r="R457" s="17">
        <v>-0.99999999999999878</v>
      </c>
      <c r="S457" s="17">
        <v>3.1565878894531543</v>
      </c>
      <c r="T457" s="17">
        <v>0.37067607195371577</v>
      </c>
      <c r="U457" s="17">
        <v>0.78489825759398024</v>
      </c>
      <c r="V457" s="17">
        <v>0.86078351859056168</v>
      </c>
      <c r="W457" s="17">
        <v>7.0246011049829269</v>
      </c>
      <c r="X457" s="17">
        <v>5.885771951548735</v>
      </c>
      <c r="Y457" s="17">
        <v>0.30600630973260423</v>
      </c>
      <c r="Z457" s="17">
        <v>51.818977110417293</v>
      </c>
      <c r="AA457" s="17">
        <v>1.8986039386786457</v>
      </c>
      <c r="AB457" s="17">
        <v>3.0236542113863862</v>
      </c>
      <c r="AC457" s="17">
        <v>39.927344762079429</v>
      </c>
      <c r="AD457" s="17">
        <v>2.3720079945579382</v>
      </c>
      <c r="AE457" s="17">
        <v>1.9363144055620549</v>
      </c>
      <c r="AF457" s="17">
        <v>88.937727275538265</v>
      </c>
      <c r="AG457" s="17">
        <v>61.066378629388154</v>
      </c>
      <c r="AH457" s="17">
        <v>0.63540759830904547</v>
      </c>
      <c r="AI457" s="17">
        <v>0.79349759262694164</v>
      </c>
      <c r="AJ457" s="17">
        <v>0.33333333333333298</v>
      </c>
      <c r="AK457" s="17">
        <v>1.2277614669825199</v>
      </c>
      <c r="AL457" s="17">
        <v>1.2380714170766789</v>
      </c>
      <c r="AM457" s="17">
        <v>0.33333333333333298</v>
      </c>
      <c r="AN457" s="17">
        <v>0.82996759118318564</v>
      </c>
      <c r="AO457" s="17">
        <v>0.94588083363325448</v>
      </c>
      <c r="AP457" s="17">
        <v>0.33333333333333298</v>
      </c>
      <c r="AQ457" s="17">
        <v>13.485291290082039</v>
      </c>
      <c r="AR457" s="17">
        <v>2.2444243630026963</v>
      </c>
      <c r="AS457" s="17">
        <v>12.487024167130023</v>
      </c>
      <c r="AT457" s="17">
        <v>12.234726370393155</v>
      </c>
      <c r="AU457" s="17">
        <v>-0.99999999999999878</v>
      </c>
      <c r="AV457" s="17">
        <v>-0.99999999999999878</v>
      </c>
      <c r="AW457" s="17">
        <v>-0.99999999999999878</v>
      </c>
      <c r="AX457" s="17">
        <v>-0.99999999999999878</v>
      </c>
      <c r="AY457" s="17">
        <v>9.8796237609480558E-2</v>
      </c>
      <c r="AZ457" s="17">
        <v>-0.29835376169942557</v>
      </c>
      <c r="BA457" s="17">
        <v>0.85087197377002644</v>
      </c>
      <c r="BB457" s="17">
        <v>-0.16891331918805086</v>
      </c>
      <c r="BC457" s="17">
        <v>0.47004325088809651</v>
      </c>
      <c r="BD457" s="17">
        <v>-3.3273492025254043</v>
      </c>
      <c r="BE457" s="17">
        <v>13.785629165754834</v>
      </c>
      <c r="BF457" s="17">
        <v>-0.99999999999999878</v>
      </c>
      <c r="BG457" s="22">
        <v>2635.8141105725635</v>
      </c>
    </row>
    <row r="458" spans="1:100" x14ac:dyDescent="0.25">
      <c r="A458">
        <v>1325</v>
      </c>
      <c r="B458" t="s">
        <v>495</v>
      </c>
      <c r="C458" s="48">
        <v>3</v>
      </c>
      <c r="D458" s="22">
        <v>1725.8400557201737</v>
      </c>
      <c r="E458" s="17">
        <v>196.73383101404531</v>
      </c>
      <c r="F458" s="17">
        <v>173.75852603544465</v>
      </c>
      <c r="G458" s="17">
        <v>1.460983244802287</v>
      </c>
      <c r="H458" s="17">
        <v>16.651813251318927</v>
      </c>
      <c r="I458" s="17">
        <v>140.571613910661</v>
      </c>
      <c r="J458" s="17">
        <v>15.887149592006118</v>
      </c>
      <c r="K458" s="17">
        <v>-1.0000000000000011</v>
      </c>
      <c r="L458" s="17">
        <v>-1.0000000000000011</v>
      </c>
      <c r="M458" s="17">
        <v>-1.0000000000000011</v>
      </c>
      <c r="N458" s="17">
        <v>0.39830940858454833</v>
      </c>
      <c r="O458" s="17">
        <v>-1.0000000000000011</v>
      </c>
      <c r="P458" s="17">
        <v>-1.0000000000000011</v>
      </c>
      <c r="Q458" s="17">
        <v>4.5854436194753747</v>
      </c>
      <c r="R458" s="17">
        <v>-1.0000000000000011</v>
      </c>
      <c r="S458" s="17">
        <v>1.9567258320646435</v>
      </c>
      <c r="T458" s="17">
        <v>0.10773299118250471</v>
      </c>
      <c r="U458" s="17">
        <v>4.0764589838571323</v>
      </c>
      <c r="V458" s="17">
        <v>4.104650683201112</v>
      </c>
      <c r="W458" s="17">
        <v>12.066369631843553</v>
      </c>
      <c r="X458" s="17">
        <v>10.222224642031311</v>
      </c>
      <c r="Y458" s="17">
        <v>0.10233249011916584</v>
      </c>
      <c r="Z458" s="17">
        <v>51.299002388475323</v>
      </c>
      <c r="AA458" s="17">
        <v>-0.47693534728297493</v>
      </c>
      <c r="AB458" s="17">
        <v>1.316206989091671</v>
      </c>
      <c r="AC458" s="17">
        <v>76.764657182667634</v>
      </c>
      <c r="AD458" s="17">
        <v>-0.85072148282692628</v>
      </c>
      <c r="AE458" s="17">
        <v>2.9600779847820107</v>
      </c>
      <c r="AF458" s="17">
        <v>132.33994454501664</v>
      </c>
      <c r="AG458" s="17">
        <v>142.12485742163196</v>
      </c>
      <c r="AH458" s="17">
        <v>-0.27203171274437787</v>
      </c>
      <c r="AI458" s="17">
        <v>-0.23928499343369247</v>
      </c>
      <c r="AJ458" s="17">
        <v>0.33333333333333298</v>
      </c>
      <c r="AK458" s="17">
        <v>0.81075792758669074</v>
      </c>
      <c r="AL458" s="17">
        <v>0.97596370523315767</v>
      </c>
      <c r="AM458" s="17">
        <v>0.33333333333333298</v>
      </c>
      <c r="AN458" s="17">
        <v>0.9019549183351121</v>
      </c>
      <c r="AO458" s="17">
        <v>0.9096551613294046</v>
      </c>
      <c r="AP458" s="17">
        <v>0.33333333333333298</v>
      </c>
      <c r="AQ458" s="17">
        <v>8.2316693656443487</v>
      </c>
      <c r="AR458" s="17">
        <v>3.9741616608388215</v>
      </c>
      <c r="AS458" s="17">
        <v>3.8054086553003907</v>
      </c>
      <c r="AT458" s="17">
        <v>8.107579275866911</v>
      </c>
      <c r="AU458" s="17">
        <v>-1.0000000000000011</v>
      </c>
      <c r="AV458" s="17">
        <v>-1.0000000000000011</v>
      </c>
      <c r="AW458" s="17">
        <v>-1.0000000000000011</v>
      </c>
      <c r="AX458" s="17">
        <v>-1.0000000000000011</v>
      </c>
      <c r="AY458" s="17">
        <v>9.3217563796851366E-2</v>
      </c>
      <c r="AZ458" s="17">
        <v>0.74872659129771058</v>
      </c>
      <c r="BA458" s="17">
        <v>9.2912970302908043E-2</v>
      </c>
      <c r="BB458" s="17">
        <v>0.10385741676128576</v>
      </c>
      <c r="BC458" s="17">
        <v>0.92967093969027259</v>
      </c>
      <c r="BD458" s="17">
        <v>6.3400683755206924</v>
      </c>
      <c r="BE458" s="17">
        <v>23.70633834377135</v>
      </c>
      <c r="BF458" s="17">
        <v>-1.0000000000000011</v>
      </c>
      <c r="CU458" t="e">
        <v>#N/A</v>
      </c>
      <c r="CV458" t="e">
        <v>#N/A</v>
      </c>
    </row>
    <row r="459" spans="1:100" x14ac:dyDescent="0.25">
      <c r="A459">
        <v>1329</v>
      </c>
      <c r="B459" t="s">
        <v>496</v>
      </c>
      <c r="C459" s="48">
        <v>2</v>
      </c>
      <c r="D459" s="22">
        <v>1546.3512402343749</v>
      </c>
      <c r="E459" s="17">
        <v>69.778259016578488</v>
      </c>
      <c r="F459" s="17">
        <v>-25.623907350255184</v>
      </c>
      <c r="G459" s="17">
        <v>0.27786281748288066</v>
      </c>
      <c r="H459" s="17">
        <v>5.0718102425057596</v>
      </c>
      <c r="I459" s="17">
        <v>47.866313503305861</v>
      </c>
      <c r="J459" s="17">
        <v>10.17084387327923</v>
      </c>
      <c r="K459" s="17">
        <v>-1.0000000000000004</v>
      </c>
      <c r="L459" s="17">
        <v>-1.0000000000000004</v>
      </c>
      <c r="M459" s="17">
        <v>-1.0000000000000004</v>
      </c>
      <c r="N459" s="17">
        <v>0.2270277252974558</v>
      </c>
      <c r="O459" s="17">
        <v>-1.0000000000000004</v>
      </c>
      <c r="P459" s="17">
        <v>-1.0000000000000004</v>
      </c>
      <c r="Q459" s="17">
        <v>3.5567405584323053</v>
      </c>
      <c r="R459" s="17">
        <v>-1.0000000000000004</v>
      </c>
      <c r="S459" s="17">
        <v>0.58173996986641896</v>
      </c>
      <c r="T459" s="17">
        <v>8.1665839355796674E-2</v>
      </c>
      <c r="U459" s="17">
        <v>-8.1133296574557284E-2</v>
      </c>
      <c r="V459" s="17">
        <v>-0.27399783238491854</v>
      </c>
      <c r="W459" s="17">
        <v>1.274339009156318</v>
      </c>
      <c r="X459" s="17">
        <v>-1.1990778838875693</v>
      </c>
      <c r="Y459" s="17">
        <v>4.5986390845961511E-2</v>
      </c>
      <c r="Z459" s="17">
        <v>27.945185672907382</v>
      </c>
      <c r="AA459" s="17">
        <v>0.1403267407379814</v>
      </c>
      <c r="AB459" s="17">
        <v>0.48925304264161229</v>
      </c>
      <c r="AC459" s="17">
        <v>10.829795281898125</v>
      </c>
      <c r="AD459" s="17">
        <v>0.15108238922213468</v>
      </c>
      <c r="AE459" s="17">
        <v>7.6406175576126223E-2</v>
      </c>
      <c r="AF459" s="17">
        <v>41.812524134124054</v>
      </c>
      <c r="AG459" s="17">
        <v>-19.44941544420023</v>
      </c>
      <c r="AH459" s="17">
        <v>7.8359713424441368E-2</v>
      </c>
      <c r="AI459" s="17">
        <v>0.13444021147374119</v>
      </c>
      <c r="AJ459" s="17">
        <v>0.33333333333333298</v>
      </c>
      <c r="AK459" s="17">
        <v>0.48418609251680067</v>
      </c>
      <c r="AL459" s="17">
        <v>0.58862618205645811</v>
      </c>
      <c r="AM459" s="17">
        <v>0.33333333333333298</v>
      </c>
      <c r="AN459" s="17">
        <v>0.15963841639198351</v>
      </c>
      <c r="AO459" s="17">
        <v>0.21339115689471358</v>
      </c>
      <c r="AP459" s="17">
        <v>0.33333333333333298</v>
      </c>
      <c r="AQ459" s="17">
        <v>5.1283776168118695</v>
      </c>
      <c r="AR459" s="17">
        <v>2.2444243630026963</v>
      </c>
      <c r="AS459" s="17">
        <v>1.8491703205092973</v>
      </c>
      <c r="AT459" s="17">
        <v>4.7920603735949054</v>
      </c>
      <c r="AU459" s="17">
        <v>-1.0000000000000004</v>
      </c>
      <c r="AV459" s="17">
        <v>-1.0000000000000004</v>
      </c>
      <c r="AW459" s="17">
        <v>-1.0000000000000004</v>
      </c>
      <c r="AX459" s="17">
        <v>-1.0000000000000004</v>
      </c>
      <c r="AY459" s="17">
        <v>-1.3231174383605356E-2</v>
      </c>
      <c r="AZ459" s="17">
        <v>0.47424967084712777</v>
      </c>
      <c r="BA459" s="17">
        <v>0.10813960286598229</v>
      </c>
      <c r="BB459" s="17">
        <v>0.26135340507902022</v>
      </c>
      <c r="BC459" s="17">
        <v>5.8202208731968394E-2</v>
      </c>
      <c r="BD459" s="17">
        <v>8.1454820960981404</v>
      </c>
      <c r="BE459" s="17">
        <v>2.7020765857782902</v>
      </c>
      <c r="BF459" s="17">
        <v>-1.0000000000000004</v>
      </c>
      <c r="BG459" s="22">
        <v>419.71437009004688</v>
      </c>
    </row>
    <row r="460" spans="1:100" x14ac:dyDescent="0.25">
      <c r="A460">
        <v>1332</v>
      </c>
      <c r="B460" t="s">
        <v>497</v>
      </c>
      <c r="C460" s="48">
        <v>2</v>
      </c>
      <c r="D460" s="22">
        <v>1475.8255273437501</v>
      </c>
      <c r="E460" s="17">
        <v>16.707410802927356</v>
      </c>
      <c r="F460" s="17">
        <v>-111.24011468652874</v>
      </c>
      <c r="G460" s="17">
        <v>-0.31721967577225613</v>
      </c>
      <c r="H460" s="17">
        <v>-0.35638027020942342</v>
      </c>
      <c r="I460" s="17">
        <v>6.1914000867329051</v>
      </c>
      <c r="J460" s="17">
        <v>-0.12216244406558907</v>
      </c>
      <c r="K460" s="17">
        <v>-1.0000000000000018</v>
      </c>
      <c r="L460" s="17">
        <v>-1.0000000000000018</v>
      </c>
      <c r="M460" s="17">
        <v>-1.0000000000000018</v>
      </c>
      <c r="N460" s="17">
        <v>7.8733364134103784E-2</v>
      </c>
      <c r="O460" s="17">
        <v>-1.0000000000000018</v>
      </c>
      <c r="P460" s="17">
        <v>-1.0000000000000018</v>
      </c>
      <c r="Q460" s="17">
        <v>1.9637089291019119</v>
      </c>
      <c r="R460" s="17">
        <v>-1.0000000000000018</v>
      </c>
      <c r="S460" s="17">
        <v>-1.495897883469907</v>
      </c>
      <c r="T460" s="17">
        <v>-0.1515357391449432</v>
      </c>
      <c r="U460" s="17">
        <v>-0.77993182577585896</v>
      </c>
      <c r="V460" s="17">
        <v>-1.18964984900002</v>
      </c>
      <c r="W460" s="17">
        <v>-3.3655319929384122</v>
      </c>
      <c r="X460" s="17">
        <v>-6.9158241395921154</v>
      </c>
      <c r="Y460" s="17">
        <v>-0.16382298157982303</v>
      </c>
      <c r="Z460" s="17">
        <v>8.6814876440202013</v>
      </c>
      <c r="AA460" s="17">
        <v>-1.2784223959822836</v>
      </c>
      <c r="AB460" s="17">
        <v>-1.5557484363463563</v>
      </c>
      <c r="AC460" s="17">
        <v>-12.648939046245932</v>
      </c>
      <c r="AD460" s="17">
        <v>-1.6409765017084621</v>
      </c>
      <c r="AE460" s="17">
        <v>-1.4243487672520074</v>
      </c>
      <c r="AF460" s="17">
        <v>3.7873246075902429</v>
      </c>
      <c r="AG460" s="17">
        <v>-84.417392887143279</v>
      </c>
      <c r="AH460" s="17">
        <v>-0.37112072499420667</v>
      </c>
      <c r="AI460" s="17">
        <v>-0.39735141481553765</v>
      </c>
      <c r="AJ460" s="17">
        <v>0.33333333333333298</v>
      </c>
      <c r="AK460" s="17">
        <v>-0.11580287500508135</v>
      </c>
      <c r="AL460" s="17">
        <v>6.4590570600430053E-2</v>
      </c>
      <c r="AM460" s="17">
        <v>0.33333333333333298</v>
      </c>
      <c r="AN460" s="17">
        <v>-0.38124838983361792</v>
      </c>
      <c r="AO460" s="17">
        <v>-0.37765279098021126</v>
      </c>
      <c r="AP460" s="17">
        <v>0.33333333333333298</v>
      </c>
      <c r="AQ460" s="17">
        <v>-1.6147935245100369</v>
      </c>
      <c r="AR460" s="17">
        <v>2.2444243630026963</v>
      </c>
      <c r="AS460" s="17">
        <v>-6.7344853050804208</v>
      </c>
      <c r="AT460" s="17">
        <v>-1.2134067792647594</v>
      </c>
      <c r="AU460" s="17">
        <v>-1.0000000000000018</v>
      </c>
      <c r="AV460" s="17">
        <v>-1.0000000000000018</v>
      </c>
      <c r="AW460" s="17">
        <v>-1.0000000000000018</v>
      </c>
      <c r="AX460" s="17">
        <v>-1.0000000000000018</v>
      </c>
      <c r="AY460" s="17">
        <v>-0.10362579147830976</v>
      </c>
      <c r="AZ460" s="17">
        <v>1.0976613002741318</v>
      </c>
      <c r="BA460" s="17">
        <v>-0.49116914735183692</v>
      </c>
      <c r="BB460" s="17">
        <v>0.60853446636351272</v>
      </c>
      <c r="BC460" s="17">
        <v>-0.27411121926978588</v>
      </c>
      <c r="BD460" s="17">
        <v>17.402878779467223</v>
      </c>
      <c r="BE460" s="17">
        <v>-6.2412121476777456</v>
      </c>
      <c r="BF460" s="17">
        <v>-1.0000000000000018</v>
      </c>
      <c r="BG460" s="22">
        <v>639.82292945384893</v>
      </c>
    </row>
    <row r="461" spans="1:100" x14ac:dyDescent="0.25">
      <c r="A461">
        <v>1334</v>
      </c>
      <c r="B461" t="s">
        <v>109</v>
      </c>
      <c r="C461" s="48">
        <v>2</v>
      </c>
      <c r="D461" s="22">
        <v>1495.5891015625</v>
      </c>
      <c r="E461" s="17">
        <v>116.98673877964951</v>
      </c>
      <c r="F461" s="17">
        <v>50.534871479771283</v>
      </c>
      <c r="G461" s="17">
        <v>0.80721067578537475</v>
      </c>
      <c r="H461" s="17">
        <v>9.9003862045476332</v>
      </c>
      <c r="I461" s="17">
        <v>84.937688332923798</v>
      </c>
      <c r="J461" s="17">
        <v>19.326853185158761</v>
      </c>
      <c r="K461" s="17">
        <v>-0.99999999999999922</v>
      </c>
      <c r="L461" s="17">
        <v>-0.99999999999999922</v>
      </c>
      <c r="M461" s="17">
        <v>-0.99999999999999922</v>
      </c>
      <c r="N461" s="17">
        <v>0.35894103709858283</v>
      </c>
      <c r="O461" s="17">
        <v>-0.99999999999999922</v>
      </c>
      <c r="P461" s="17">
        <v>-0.99999999999999922</v>
      </c>
      <c r="Q461" s="17">
        <v>4.9738010345042039</v>
      </c>
      <c r="R461" s="17">
        <v>-0.99999999999999922</v>
      </c>
      <c r="S461" s="17">
        <v>2.4298755820835436</v>
      </c>
      <c r="T461" s="17">
        <v>0.28910725719498964</v>
      </c>
      <c r="U461" s="17">
        <v>0.54047380665952649</v>
      </c>
      <c r="V461" s="17">
        <v>0.54050845781735923</v>
      </c>
      <c r="W461" s="17">
        <v>5.401675648356786</v>
      </c>
      <c r="X461" s="17">
        <v>3.8861790699219689</v>
      </c>
      <c r="Y461" s="17">
        <v>0.23261957734395916</v>
      </c>
      <c r="Z461" s="17">
        <v>45.080956612492791</v>
      </c>
      <c r="AA461" s="17">
        <v>1.4023565021636708</v>
      </c>
      <c r="AB461" s="17">
        <v>2.3083573943866624</v>
      </c>
      <c r="AC461" s="17">
        <v>31.714996700397457</v>
      </c>
      <c r="AD461" s="17">
        <v>1.7451849659540293</v>
      </c>
      <c r="AE461" s="17">
        <v>1.4113831305818461</v>
      </c>
      <c r="AF461" s="17">
        <v>75.637343649131566</v>
      </c>
      <c r="AG461" s="17">
        <v>38.342000212388271</v>
      </c>
      <c r="AH461" s="17">
        <v>0.47818916584922666</v>
      </c>
      <c r="AI461" s="17">
        <v>0.60748850583641523</v>
      </c>
      <c r="AJ461" s="17">
        <v>0.33333333333333298</v>
      </c>
      <c r="AK461" s="17">
        <v>1.0178984409099219</v>
      </c>
      <c r="AL461" s="17">
        <v>1.0547752147411664</v>
      </c>
      <c r="AM461" s="17">
        <v>0.33333333333333298</v>
      </c>
      <c r="AN461" s="17">
        <v>0.64077720925652515</v>
      </c>
      <c r="AO461" s="17">
        <v>0.73914657990982624</v>
      </c>
      <c r="AP461" s="17">
        <v>0.33333333333333298</v>
      </c>
      <c r="AQ461" s="17">
        <v>11.126677419416795</v>
      </c>
      <c r="AR461" s="17">
        <v>2.2444243630026963</v>
      </c>
      <c r="AS461" s="17">
        <v>9.4846490538148984</v>
      </c>
      <c r="AT461" s="17">
        <v>10.134145229902847</v>
      </c>
      <c r="AU461" s="17">
        <v>-0.99999999999999922</v>
      </c>
      <c r="AV461" s="17">
        <v>-0.99999999999999922</v>
      </c>
      <c r="AW461" s="17">
        <v>-0.99999999999999922</v>
      </c>
      <c r="AX461" s="17">
        <v>-0.99999999999999922</v>
      </c>
      <c r="AY461" s="17">
        <v>6.7178176426586272E-2</v>
      </c>
      <c r="AZ461" s="17">
        <v>-8.0298000473068509E-2</v>
      </c>
      <c r="BA461" s="17">
        <v>0.64124687284196458</v>
      </c>
      <c r="BB461" s="17">
        <v>-4.7476972754560254E-2</v>
      </c>
      <c r="BC461" s="17">
        <v>0.35380727759503261</v>
      </c>
      <c r="BD461" s="17">
        <v>-8.9314194064333385E-2</v>
      </c>
      <c r="BE461" s="17">
        <v>10.65746225229304</v>
      </c>
      <c r="BF461" s="17">
        <v>-0.99999999999999922</v>
      </c>
      <c r="BG461" s="22">
        <v>3164.9892645856035</v>
      </c>
    </row>
    <row r="462" spans="1:100" x14ac:dyDescent="0.25">
      <c r="A462">
        <v>1339</v>
      </c>
      <c r="B462" t="s">
        <v>498</v>
      </c>
      <c r="C462" s="48">
        <v>3</v>
      </c>
      <c r="D462" s="22">
        <v>1658.3070834673774</v>
      </c>
      <c r="E462" s="17">
        <v>195.58423847273215</v>
      </c>
      <c r="F462" s="17">
        <v>180.90469188347478</v>
      </c>
      <c r="G462" s="17">
        <v>1.9144101218545742</v>
      </c>
      <c r="H462" s="17">
        <v>23.085111170525941</v>
      </c>
      <c r="I462" s="17">
        <v>138.95825995945287</v>
      </c>
      <c r="J462" s="17">
        <v>32.827688804738578</v>
      </c>
      <c r="K462" s="17">
        <v>-0.99999999999999722</v>
      </c>
      <c r="L462" s="17">
        <v>-0.99999999999999722</v>
      </c>
      <c r="M462" s="17">
        <v>-0.99999999999999722</v>
      </c>
      <c r="N462" s="17">
        <v>0.3078898503320448</v>
      </c>
      <c r="O462" s="17">
        <v>-0.99999999999999722</v>
      </c>
      <c r="P462" s="17">
        <v>-0.99999999999999722</v>
      </c>
      <c r="Q462" s="17">
        <v>4.6699616806224329</v>
      </c>
      <c r="R462" s="17">
        <v>-0.99999999999999722</v>
      </c>
      <c r="S462" s="17">
        <v>7.8203036268950061</v>
      </c>
      <c r="T462" s="17">
        <v>0.5987863350429351</v>
      </c>
      <c r="U462" s="17">
        <v>1.3872711180567565</v>
      </c>
      <c r="V462" s="17">
        <v>1.6757431669689589</v>
      </c>
      <c r="W462" s="17">
        <v>18.415149489903527</v>
      </c>
      <c r="X462" s="17">
        <v>14.373482447045451</v>
      </c>
      <c r="Y462" s="17">
        <v>0.45500918582402999</v>
      </c>
      <c r="Z462" s="17">
        <v>47.346545048859362</v>
      </c>
      <c r="AA462" s="17">
        <v>3.7237859062386973</v>
      </c>
      <c r="AB462" s="17">
        <v>3.5433095390477911</v>
      </c>
      <c r="AC462" s="17">
        <v>65.889822522847822</v>
      </c>
      <c r="AD462" s="17">
        <v>1.9519797989662515</v>
      </c>
      <c r="AE462" s="17">
        <v>0.46584218420016876</v>
      </c>
      <c r="AF462" s="17">
        <v>117.24551929495524</v>
      </c>
      <c r="AG462" s="17">
        <v>120.69300013618786</v>
      </c>
      <c r="AH462" s="17">
        <v>0.78595689989028417</v>
      </c>
      <c r="AI462" s="17">
        <v>1.3383388608391782</v>
      </c>
      <c r="AJ462" s="17">
        <v>0.33333333333333298</v>
      </c>
      <c r="AK462" s="17">
        <v>1.8443074687191703</v>
      </c>
      <c r="AL462" s="17">
        <v>2.1266037439652217</v>
      </c>
      <c r="AM462" s="17">
        <v>0.33333333333333298</v>
      </c>
      <c r="AN462" s="17">
        <v>0.406944739237592</v>
      </c>
      <c r="AO462" s="17">
        <v>0.87760552809513315</v>
      </c>
      <c r="AP462" s="17">
        <v>0.33333333333333298</v>
      </c>
      <c r="AQ462" s="17">
        <v>21.712740664497673</v>
      </c>
      <c r="AR462" s="17">
        <v>2.7275249693145627</v>
      </c>
      <c r="AS462" s="17">
        <v>11.814660809845936</v>
      </c>
      <c r="AT462" s="17">
        <v>18.285503025578073</v>
      </c>
      <c r="AU462" s="17">
        <v>-0.99999999999999722</v>
      </c>
      <c r="AV462" s="17">
        <v>-0.99999999999999722</v>
      </c>
      <c r="AW462" s="17">
        <v>-0.99999999999999722</v>
      </c>
      <c r="AX462" s="17">
        <v>-0.99999999999999722</v>
      </c>
      <c r="AY462" s="17">
        <v>7.132450672125798E-2</v>
      </c>
      <c r="AZ462" s="17">
        <v>-0.62857882585237868</v>
      </c>
      <c r="BA462" s="17">
        <v>0.3868929029143045</v>
      </c>
      <c r="BB462" s="17">
        <v>0.17088881444135362</v>
      </c>
      <c r="BC462" s="17">
        <v>-4.8986912792890483E-2</v>
      </c>
      <c r="BD462" s="17">
        <v>1.1293262317719477</v>
      </c>
      <c r="BE462" s="17">
        <v>0.70979169474926063</v>
      </c>
      <c r="BF462" s="17">
        <v>-0.99999999999999722</v>
      </c>
      <c r="CU462" t="e">
        <v>#N/A</v>
      </c>
      <c r="CV462" t="e">
        <v>#N/A</v>
      </c>
    </row>
    <row r="463" spans="1:100" x14ac:dyDescent="0.25">
      <c r="A463">
        <v>1350</v>
      </c>
      <c r="B463" t="s">
        <v>499</v>
      </c>
      <c r="C463" s="48">
        <v>3</v>
      </c>
      <c r="D463" s="22">
        <v>1441.2825088381931</v>
      </c>
      <c r="E463" s="17">
        <v>44.921829182236493</v>
      </c>
      <c r="F463" s="17">
        <v>-69.128156952961263</v>
      </c>
      <c r="G463" s="17">
        <v>7.7803503618262326E-2</v>
      </c>
      <c r="H463" s="17">
        <v>3.6156455029112657</v>
      </c>
      <c r="I463" s="17">
        <v>32.85534874838509</v>
      </c>
      <c r="J463" s="17">
        <v>13.907583680254859</v>
      </c>
      <c r="K463" s="17">
        <v>-0.99999999999999989</v>
      </c>
      <c r="L463" s="17">
        <v>-0.99999999999999989</v>
      </c>
      <c r="M463" s="17">
        <v>-0.99999999999999989</v>
      </c>
      <c r="N463" s="17">
        <v>0.36153151679686746</v>
      </c>
      <c r="O463" s="17">
        <v>-0.99999999999999989</v>
      </c>
      <c r="P463" s="17">
        <v>-0.99999999999999989</v>
      </c>
      <c r="Q463" s="17">
        <v>5.1921308252845755</v>
      </c>
      <c r="R463" s="17">
        <v>-0.99999999999999989</v>
      </c>
      <c r="S463" s="17">
        <v>-0.36557225538213722</v>
      </c>
      <c r="T463" s="17">
        <v>-6.0974012012509141E-5</v>
      </c>
      <c r="U463" s="17">
        <v>-0.42267040580451876</v>
      </c>
      <c r="V463" s="17">
        <v>-0.31118003459949434</v>
      </c>
      <c r="W463" s="17">
        <v>-1.5764853223733117</v>
      </c>
      <c r="X463" s="17">
        <v>-4.0740034340984259</v>
      </c>
      <c r="Y463" s="17">
        <v>-3.1350213031485996E-2</v>
      </c>
      <c r="Z463" s="17">
        <v>23.007159932914661</v>
      </c>
      <c r="AA463" s="17">
        <v>-0.26862127475382941</v>
      </c>
      <c r="AB463" s="17">
        <v>0.90644329818215852</v>
      </c>
      <c r="AC463" s="17">
        <v>2.0032626018143547</v>
      </c>
      <c r="AD463" s="17">
        <v>0.58872462746968401</v>
      </c>
      <c r="AE463" s="17">
        <v>0.17399930580306028</v>
      </c>
      <c r="AF463" s="17">
        <v>26.090865138714236</v>
      </c>
      <c r="AG463" s="17">
        <v>-49.087926334163051</v>
      </c>
      <c r="AH463" s="17">
        <v>1.538500050986702E-2</v>
      </c>
      <c r="AI463" s="17">
        <v>4.4261082191230629E-2</v>
      </c>
      <c r="AJ463" s="17">
        <v>0.33333333333333298</v>
      </c>
      <c r="AK463" s="17">
        <v>1.006507505981487</v>
      </c>
      <c r="AL463" s="17">
        <v>1.1408526167881248</v>
      </c>
      <c r="AM463" s="17">
        <v>0.33333333333333298</v>
      </c>
      <c r="AN463" s="17">
        <v>8.0407636269140284E-2</v>
      </c>
      <c r="AO463" s="17">
        <v>0.16778302295481368</v>
      </c>
      <c r="AP463" s="17">
        <v>0.33333333333333298</v>
      </c>
      <c r="AQ463" s="17">
        <v>6.7644836096708341</v>
      </c>
      <c r="AR463" s="17">
        <v>1.5691596721714052</v>
      </c>
      <c r="AS463" s="17">
        <v>2.2733489482685871</v>
      </c>
      <c r="AT463" s="17">
        <v>10.065075059814871</v>
      </c>
      <c r="AU463" s="17">
        <v>-0.99999999999999989</v>
      </c>
      <c r="AV463" s="17">
        <v>-0.99999999999999989</v>
      </c>
      <c r="AW463" s="17">
        <v>-0.99999999999999989</v>
      </c>
      <c r="AX463" s="17">
        <v>-0.99999999999999989</v>
      </c>
      <c r="AY463" s="17">
        <v>9.6218056804937453E-3</v>
      </c>
      <c r="AZ463" s="17">
        <v>-0.13797224297216351</v>
      </c>
      <c r="BA463" s="17">
        <v>5.1110849916357469E-2</v>
      </c>
      <c r="BB463" s="17">
        <v>0.29375663187228279</v>
      </c>
      <c r="BC463" s="17">
        <v>-0.22844978144226458</v>
      </c>
      <c r="BD463" s="17">
        <v>6.6540545819462524</v>
      </c>
      <c r="BE463" s="17">
        <v>-5.4556902864748276</v>
      </c>
      <c r="BF463" s="17">
        <v>-0.99999999999999989</v>
      </c>
      <c r="CU463" t="e">
        <v>#N/A</v>
      </c>
      <c r="CV463" t="e">
        <v>#N/A</v>
      </c>
    </row>
    <row r="464" spans="1:100" x14ac:dyDescent="0.25">
      <c r="A464">
        <v>1351</v>
      </c>
      <c r="B464" t="s">
        <v>2920</v>
      </c>
      <c r="C464" s="48">
        <v>2</v>
      </c>
      <c r="D464" s="22">
        <v>1530.8086328124998</v>
      </c>
      <c r="E464" s="17">
        <v>82.544938662297739</v>
      </c>
      <c r="F464" s="17">
        <v>-5.0281428517611335</v>
      </c>
      <c r="G464" s="17">
        <v>0.42101537316805665</v>
      </c>
      <c r="H464" s="17">
        <v>6.3776112926940165</v>
      </c>
      <c r="I464" s="17">
        <v>57.89159643661344</v>
      </c>
      <c r="J464" s="17">
        <v>12.646921016721313</v>
      </c>
      <c r="K464" s="17">
        <v>-1</v>
      </c>
      <c r="L464" s="17">
        <v>-1</v>
      </c>
      <c r="M464" s="17">
        <v>-1</v>
      </c>
      <c r="N464" s="17">
        <v>0.26270129498711681</v>
      </c>
      <c r="O464" s="17">
        <v>-1</v>
      </c>
      <c r="P464" s="17">
        <v>-1</v>
      </c>
      <c r="Q464" s="17">
        <v>3.9399589384228468</v>
      </c>
      <c r="R464" s="17">
        <v>-1</v>
      </c>
      <c r="S464" s="17">
        <v>1.0815348249737458</v>
      </c>
      <c r="T464" s="17">
        <v>0.13776461949229318</v>
      </c>
      <c r="U464" s="17">
        <v>8.6969103509525303E-2</v>
      </c>
      <c r="V464" s="17">
        <v>-5.3729335525377502E-2</v>
      </c>
      <c r="W464" s="17">
        <v>2.3905025655166035</v>
      </c>
      <c r="X464" s="17">
        <v>0.17613789877014308</v>
      </c>
      <c r="Y464" s="17">
        <v>9.6457961107022427E-2</v>
      </c>
      <c r="Z464" s="17">
        <v>32.579245044572289</v>
      </c>
      <c r="AA464" s="17">
        <v>0.48161986748867325</v>
      </c>
      <c r="AB464" s="17">
        <v>0.9811969183482353</v>
      </c>
      <c r="AC464" s="17">
        <v>16.477820322833207</v>
      </c>
      <c r="AD464" s="17">
        <v>0.58217860375161901</v>
      </c>
      <c r="AE464" s="17">
        <v>0.43742655167194572</v>
      </c>
      <c r="AF464" s="17">
        <v>50.95983489248011</v>
      </c>
      <c r="AG464" s="17">
        <v>-3.8207721652141746</v>
      </c>
      <c r="AH464" s="17">
        <v>0.18648635841807207</v>
      </c>
      <c r="AI464" s="17">
        <v>0.26236756819846219</v>
      </c>
      <c r="AJ464" s="17">
        <v>0.33333333333333298</v>
      </c>
      <c r="AK464" s="17">
        <v>0.62851894562065225</v>
      </c>
      <c r="AL464" s="17">
        <v>0.71468775822487585</v>
      </c>
      <c r="AM464" s="17">
        <v>0.33333333333333298</v>
      </c>
      <c r="AN464" s="17">
        <v>0.28975370213000673</v>
      </c>
      <c r="AO464" s="17">
        <v>0.35557220342110801</v>
      </c>
      <c r="AP464" s="17">
        <v>0.33333333333333298</v>
      </c>
      <c r="AQ464" s="17">
        <v>6.7505093266904357</v>
      </c>
      <c r="AR464" s="17">
        <v>2.2444243630026963</v>
      </c>
      <c r="AS464" s="17">
        <v>3.9140474658663185</v>
      </c>
      <c r="AT464" s="17">
        <v>6.2367306180725057</v>
      </c>
      <c r="AU464" s="17">
        <v>-1</v>
      </c>
      <c r="AV464" s="17">
        <v>-1</v>
      </c>
      <c r="AW464" s="17">
        <v>-1</v>
      </c>
      <c r="AX464" s="17">
        <v>-1</v>
      </c>
      <c r="AY464" s="17">
        <v>8.5140804406561542E-3</v>
      </c>
      <c r="AZ464" s="17">
        <v>0.3242822814383568</v>
      </c>
      <c r="BA464" s="17">
        <v>0.25230882345400363</v>
      </c>
      <c r="BB464" s="17">
        <v>0.17783581420434061</v>
      </c>
      <c r="BC464" s="17">
        <v>0.13814325395871302</v>
      </c>
      <c r="BD464" s="17">
        <v>5.9185303553962365</v>
      </c>
      <c r="BE464" s="17">
        <v>4.8534667761056891</v>
      </c>
      <c r="BF464" s="17">
        <v>-1</v>
      </c>
      <c r="BG464" s="22">
        <v>468.78630604902958</v>
      </c>
    </row>
    <row r="465" spans="1:100" x14ac:dyDescent="0.25">
      <c r="A465">
        <v>1359</v>
      </c>
      <c r="B465" t="s">
        <v>500</v>
      </c>
      <c r="C465" s="48">
        <v>2</v>
      </c>
      <c r="D465" s="22">
        <v>1473.5191210937498</v>
      </c>
      <c r="E465" s="17">
        <v>43.511846589948796</v>
      </c>
      <c r="F465" s="17">
        <v>-67.998029641369129</v>
      </c>
      <c r="G465" s="17">
        <v>-1.6662005877411956E-2</v>
      </c>
      <c r="H465" s="17">
        <v>2.3852300287638464</v>
      </c>
      <c r="I465" s="17">
        <v>27.240103437150992</v>
      </c>
      <c r="J465" s="17">
        <v>5.0765151006755822</v>
      </c>
      <c r="K465" s="17">
        <v>-1.0000000000000011</v>
      </c>
      <c r="L465" s="17">
        <v>-1.0000000000000011</v>
      </c>
      <c r="M465" s="17">
        <v>-1.0000000000000011</v>
      </c>
      <c r="N465" s="17">
        <v>0.15363223639968746</v>
      </c>
      <c r="O465" s="17">
        <v>-1.0000000000000011</v>
      </c>
      <c r="P465" s="17">
        <v>-1.0000000000000011</v>
      </c>
      <c r="Q465" s="17">
        <v>2.7682996875382377</v>
      </c>
      <c r="R465" s="17">
        <v>-1.0000000000000011</v>
      </c>
      <c r="S465" s="17">
        <v>-0.44654758470995981</v>
      </c>
      <c r="T465" s="17">
        <v>-3.3752870644506217E-2</v>
      </c>
      <c r="U465" s="17">
        <v>-0.42699041001715493</v>
      </c>
      <c r="V465" s="17">
        <v>-0.72718247738746344</v>
      </c>
      <c r="W465" s="17">
        <v>-1.0220773747828988</v>
      </c>
      <c r="X465" s="17">
        <v>-4.0284733042551331</v>
      </c>
      <c r="Y465" s="17">
        <v>-5.7854789248281885E-2</v>
      </c>
      <c r="Z465" s="17">
        <v>18.410982728725845</v>
      </c>
      <c r="AA465" s="17">
        <v>-0.5618563071944187</v>
      </c>
      <c r="AB465" s="17">
        <v>-0.52288175580596352</v>
      </c>
      <c r="AC465" s="17">
        <v>-0.79056014629473381</v>
      </c>
      <c r="AD465" s="17">
        <v>-0.73586325996920099</v>
      </c>
      <c r="AE465" s="17">
        <v>-0.66636409485432013</v>
      </c>
      <c r="AF465" s="17">
        <v>22.992670919267976</v>
      </c>
      <c r="AG465" s="17">
        <v>-51.60408693485428</v>
      </c>
      <c r="AH465" s="17">
        <v>-0.14410212712646359</v>
      </c>
      <c r="AI465" s="17">
        <v>-0.12875999450203862</v>
      </c>
      <c r="AJ465" s="17">
        <v>0.33333333333333298</v>
      </c>
      <c r="AK465" s="17">
        <v>0.18723290252984032</v>
      </c>
      <c r="AL465" s="17">
        <v>0.32926466890836931</v>
      </c>
      <c r="AM465" s="17">
        <v>0.33333333333333298</v>
      </c>
      <c r="AN465" s="17">
        <v>-0.10806327684738987</v>
      </c>
      <c r="AO465" s="17">
        <v>-7.9134864823418416E-2</v>
      </c>
      <c r="AP465" s="17">
        <v>0.33333333333333298</v>
      </c>
      <c r="AQ465" s="17">
        <v>1.7909726153265328</v>
      </c>
      <c r="AR465" s="17">
        <v>2.2444243630026963</v>
      </c>
      <c r="AS465" s="17">
        <v>-2.3991476615633021</v>
      </c>
      <c r="AT465" s="17">
        <v>1.819768006671433</v>
      </c>
      <c r="AU465" s="17">
        <v>-1.0000000000000011</v>
      </c>
      <c r="AV465" s="17">
        <v>-1.0000000000000011</v>
      </c>
      <c r="AW465" s="17">
        <v>-1.0000000000000011</v>
      </c>
      <c r="AX465" s="17">
        <v>-1.0000000000000011</v>
      </c>
      <c r="AY465" s="17">
        <v>-5.7970280195485661E-2</v>
      </c>
      <c r="AZ465" s="17">
        <v>0.78279546427718116</v>
      </c>
      <c r="BA465" s="17">
        <v>-0.18847692643343233</v>
      </c>
      <c r="BB465" s="17">
        <v>0.43318410402887786</v>
      </c>
      <c r="BC465" s="17">
        <v>-0.106270036363145</v>
      </c>
      <c r="BD465" s="17">
        <v>12.727255470124218</v>
      </c>
      <c r="BE465" s="17">
        <v>-1.7242350001549207</v>
      </c>
      <c r="BF465" s="17">
        <v>-1.0000000000000011</v>
      </c>
      <c r="BG465" s="22">
        <v>1678.0850696509895</v>
      </c>
    </row>
    <row r="466" spans="1:100" x14ac:dyDescent="0.25">
      <c r="A466">
        <v>1360</v>
      </c>
      <c r="B466" t="s">
        <v>501</v>
      </c>
      <c r="C466" s="48">
        <v>3</v>
      </c>
      <c r="D466" s="22">
        <v>1742.2967278937026</v>
      </c>
      <c r="E466" s="17">
        <v>210.46845232019012</v>
      </c>
      <c r="F466" s="17">
        <v>195.54271451743941</v>
      </c>
      <c r="G466" s="17">
        <v>1.8735000951949052</v>
      </c>
      <c r="H466" s="17">
        <v>13.635336044826021</v>
      </c>
      <c r="I466" s="17">
        <v>155.7405659797642</v>
      </c>
      <c r="J466" s="17">
        <v>28.577823292433333</v>
      </c>
      <c r="K466" s="17">
        <v>-0.99999999999999845</v>
      </c>
      <c r="L466" s="17">
        <v>-0.99999999999999845</v>
      </c>
      <c r="M466" s="17">
        <v>-0.99999999999999845</v>
      </c>
      <c r="N466" s="17">
        <v>0.38994044445198223</v>
      </c>
      <c r="O466" s="17">
        <v>-0.99999999999999845</v>
      </c>
      <c r="P466" s="17">
        <v>-0.99999999999999845</v>
      </c>
      <c r="Q466" s="17">
        <v>5.5168296247622663</v>
      </c>
      <c r="R466" s="17">
        <v>-0.99999999999999845</v>
      </c>
      <c r="S466" s="17">
        <v>3.7663222419169022</v>
      </c>
      <c r="T466" s="17">
        <v>0.39420488783773155</v>
      </c>
      <c r="U466" s="17">
        <v>0.29293096811497776</v>
      </c>
      <c r="V466" s="17">
        <v>0.11404022647381595</v>
      </c>
      <c r="W466" s="17">
        <v>8.1185064200637598</v>
      </c>
      <c r="X466" s="17">
        <v>7.0501927634000356</v>
      </c>
      <c r="Y466" s="17">
        <v>0.41915164243130076</v>
      </c>
      <c r="Z466" s="17">
        <v>63.031229907965361</v>
      </c>
      <c r="AA466" s="17">
        <v>-0.63791365170364323</v>
      </c>
      <c r="AB466" s="17">
        <v>1.9019861492935173</v>
      </c>
      <c r="AC466" s="17">
        <v>75.825817933589533</v>
      </c>
      <c r="AD466" s="17">
        <v>1.8022321271231565</v>
      </c>
      <c r="AE466" s="17">
        <v>3.6126146791772147</v>
      </c>
      <c r="AF466" s="17">
        <v>144.37164867002571</v>
      </c>
      <c r="AG466" s="17">
        <v>168.97675470688279</v>
      </c>
      <c r="AH466" s="17">
        <v>0.22394057901230868</v>
      </c>
      <c r="AI466" s="17">
        <v>0.78090024805357994</v>
      </c>
      <c r="AJ466" s="17">
        <v>0.33333333333333298</v>
      </c>
      <c r="AK466" s="17">
        <v>0.53757891720011675</v>
      </c>
      <c r="AL466" s="17">
        <v>0.70033261099018529</v>
      </c>
      <c r="AM466" s="17">
        <v>0.33333333333333298</v>
      </c>
      <c r="AN466" s="17">
        <v>0.81905322156818006</v>
      </c>
      <c r="AO466" s="17">
        <v>0.79255060290396329</v>
      </c>
      <c r="AP466" s="17">
        <v>0.33333333333333298</v>
      </c>
      <c r="AQ466" s="17">
        <v>11.368917309738645</v>
      </c>
      <c r="AR466" s="17">
        <v>0.6478257977591424</v>
      </c>
      <c r="AS466" s="17">
        <v>22.55420832267302</v>
      </c>
      <c r="AT466" s="17">
        <v>5.375789172001169</v>
      </c>
      <c r="AU466" s="17">
        <v>-0.99999999999999845</v>
      </c>
      <c r="AV466" s="17">
        <v>-0.99999999999999845</v>
      </c>
      <c r="AW466" s="17">
        <v>-0.99999999999999845</v>
      </c>
      <c r="AX466" s="17">
        <v>-0.99999999999999845</v>
      </c>
      <c r="AY466" s="17">
        <v>0.15409056512920719</v>
      </c>
      <c r="AZ466" s="17">
        <v>6.7243629480667325E-2</v>
      </c>
      <c r="BA466" s="17">
        <v>0.48858205868369914</v>
      </c>
      <c r="BB466" s="17">
        <v>0.21615247877256771</v>
      </c>
      <c r="BC466" s="17">
        <v>0.40196269879287594</v>
      </c>
      <c r="BD466" s="17">
        <v>5.7400301167175254</v>
      </c>
      <c r="BE466" s="17">
        <v>12.491977763240401</v>
      </c>
      <c r="BF466" s="17">
        <v>-0.99999999999999845</v>
      </c>
      <c r="CU466" t="e">
        <v>#N/A</v>
      </c>
      <c r="CV466" t="e">
        <v>#N/A</v>
      </c>
    </row>
    <row r="467" spans="1:100" x14ac:dyDescent="0.25">
      <c r="A467">
        <v>1369</v>
      </c>
      <c r="B467" t="s">
        <v>502</v>
      </c>
      <c r="C467" s="48">
        <v>3</v>
      </c>
      <c r="D467" s="22">
        <v>1530.0235408034423</v>
      </c>
      <c r="E467" s="17">
        <v>95.810240895730516</v>
      </c>
      <c r="F467" s="17">
        <v>31.100077959868273</v>
      </c>
      <c r="G467" s="17">
        <v>5.6678370736217107E-2</v>
      </c>
      <c r="H467" s="17">
        <v>4.2873837622871331</v>
      </c>
      <c r="I467" s="17">
        <v>71.435833050291009</v>
      </c>
      <c r="J467" s="17">
        <v>11.04184756592818</v>
      </c>
      <c r="K467" s="17">
        <v>-1.0000000000000007</v>
      </c>
      <c r="L467" s="17">
        <v>-1.0000000000000007</v>
      </c>
      <c r="M467" s="17">
        <v>-1.0000000000000007</v>
      </c>
      <c r="N467" s="17">
        <v>0.28779133841183485</v>
      </c>
      <c r="O467" s="17">
        <v>-1.0000000000000007</v>
      </c>
      <c r="P467" s="17">
        <v>-1.0000000000000007</v>
      </c>
      <c r="Q467" s="17">
        <v>3.987119937912373</v>
      </c>
      <c r="R467" s="17">
        <v>-1.0000000000000007</v>
      </c>
      <c r="S467" s="17">
        <v>-5.4699624729842494E-2</v>
      </c>
      <c r="T467" s="17">
        <v>-3.0421129800224666E-2</v>
      </c>
      <c r="U467" s="17">
        <v>0.20483153691722325</v>
      </c>
      <c r="V467" s="17">
        <v>0.41513300169986683</v>
      </c>
      <c r="W467" s="17">
        <v>0.30026382437476073</v>
      </c>
      <c r="X467" s="17">
        <v>-6.2489489125101114</v>
      </c>
      <c r="Y467" s="17">
        <v>-7.6072082933820673E-2</v>
      </c>
      <c r="Z467" s="17">
        <v>27.374567009679438</v>
      </c>
      <c r="AA467" s="17">
        <v>-0.34259390465897627</v>
      </c>
      <c r="AB467" s="17">
        <v>1.5382862299947848</v>
      </c>
      <c r="AC467" s="17">
        <v>24.445325301662265</v>
      </c>
      <c r="AD467" s="17">
        <v>3.4193209125408037</v>
      </c>
      <c r="AE467" s="17">
        <v>2.4829444679921671</v>
      </c>
      <c r="AF467" s="17">
        <v>55.841123009328619</v>
      </c>
      <c r="AG467" s="17">
        <v>-1.3653816093540398</v>
      </c>
      <c r="AH467" s="17">
        <v>0.610146308010308</v>
      </c>
      <c r="AI467" s="17">
        <v>1.4921154413075572</v>
      </c>
      <c r="AJ467" s="17">
        <v>0.33333333333333298</v>
      </c>
      <c r="AK467" s="17">
        <v>0.76825572703446188</v>
      </c>
      <c r="AL467" s="17">
        <v>0.7321248232145251</v>
      </c>
      <c r="AM467" s="17">
        <v>0.33333333333333298</v>
      </c>
      <c r="AN467" s="17">
        <v>0.82227179720160881</v>
      </c>
      <c r="AO467" s="17">
        <v>0.89470174367039235</v>
      </c>
      <c r="AP467" s="17">
        <v>0.33333333333333298</v>
      </c>
      <c r="AQ467" s="17">
        <v>15.594710040962381</v>
      </c>
      <c r="AR467" s="17">
        <v>2.3005221647119485</v>
      </c>
      <c r="AS467" s="17">
        <v>1.3533677056138025</v>
      </c>
      <c r="AT467" s="17">
        <v>7.3879576956024273</v>
      </c>
      <c r="AU467" s="17">
        <v>-1.0000000000000007</v>
      </c>
      <c r="AV467" s="17">
        <v>-1.0000000000000007</v>
      </c>
      <c r="AW467" s="17">
        <v>-1.0000000000000007</v>
      </c>
      <c r="AX467" s="17">
        <v>-1.0000000000000007</v>
      </c>
      <c r="AY467" s="17">
        <v>1.0846368164728244E-2</v>
      </c>
      <c r="AZ467" s="17">
        <v>-1.3336005312130361</v>
      </c>
      <c r="BA467" s="17">
        <v>0.77771276499057584</v>
      </c>
      <c r="BB467" s="17">
        <v>-0.3084323012357621</v>
      </c>
      <c r="BC467" s="17">
        <v>0.20581736551070068</v>
      </c>
      <c r="BD467" s="17">
        <v>-14.378810186959234</v>
      </c>
      <c r="BE467" s="17">
        <v>9.033997962720397</v>
      </c>
      <c r="BF467" s="17">
        <v>-1.0000000000000007</v>
      </c>
      <c r="CU467" t="e">
        <v>#N/A</v>
      </c>
      <c r="CV467" t="e">
        <v>#N/A</v>
      </c>
    </row>
    <row r="468" spans="1:100" x14ac:dyDescent="0.25">
      <c r="A468">
        <v>1370</v>
      </c>
      <c r="B468" t="s">
        <v>503</v>
      </c>
      <c r="C468" s="48">
        <v>2</v>
      </c>
      <c r="D468" s="22">
        <v>1521.0821679687499</v>
      </c>
      <c r="E468" s="17">
        <v>101.83427931168215</v>
      </c>
      <c r="F468" s="17">
        <v>26.09026290217032</v>
      </c>
      <c r="G468" s="17">
        <v>0.6373064126606327</v>
      </c>
      <c r="H468" s="17">
        <v>8.350562911782454</v>
      </c>
      <c r="I468" s="17">
        <v>73.038925497374478</v>
      </c>
      <c r="J468" s="17">
        <v>16.388057852564444</v>
      </c>
      <c r="K468" s="17">
        <v>-0.99999999999999956</v>
      </c>
      <c r="L468" s="17">
        <v>-0.99999999999999956</v>
      </c>
      <c r="M468" s="17">
        <v>-0.99999999999999956</v>
      </c>
      <c r="N468" s="17">
        <v>0.31660095073309275</v>
      </c>
      <c r="O468" s="17">
        <v>-0.99999999999999956</v>
      </c>
      <c r="P468" s="17">
        <v>-0.99999999999999956</v>
      </c>
      <c r="Q468" s="17">
        <v>4.5189685227372287</v>
      </c>
      <c r="R468" s="17">
        <v>-0.99999999999999956</v>
      </c>
      <c r="S468" s="17">
        <v>1.8366813064794156</v>
      </c>
      <c r="T468" s="17">
        <v>0.22252498867964401</v>
      </c>
      <c r="U468" s="17">
        <v>0.34095718413691339</v>
      </c>
      <c r="V468" s="17">
        <v>0.27907717236535728</v>
      </c>
      <c r="W468" s="17">
        <v>4.0769284535728669</v>
      </c>
      <c r="X468" s="17">
        <v>2.2539691308704239</v>
      </c>
      <c r="Y468" s="17">
        <v>0.17271610644251578</v>
      </c>
      <c r="Z468" s="17">
        <v>39.580905013340207</v>
      </c>
      <c r="AA468" s="17">
        <v>0.99728404688985783</v>
      </c>
      <c r="AB468" s="17">
        <v>1.7244812539949974</v>
      </c>
      <c r="AC468" s="17">
        <v>25.011494076241803</v>
      </c>
      <c r="AD468" s="17">
        <v>1.2335274247042607</v>
      </c>
      <c r="AE468" s="17">
        <v>0.98289688609959469</v>
      </c>
      <c r="AF468" s="17">
        <v>64.780624490100507</v>
      </c>
      <c r="AG468" s="17">
        <v>19.792746185828474</v>
      </c>
      <c r="AH468" s="17">
        <v>0.34985629848361943</v>
      </c>
      <c r="AI468" s="17">
        <v>0.45565465855526255</v>
      </c>
      <c r="AJ468" s="17">
        <v>0.33333333333333298</v>
      </c>
      <c r="AK468" s="17">
        <v>0.84659331167958873</v>
      </c>
      <c r="AL468" s="17">
        <v>0.90515581671698908</v>
      </c>
      <c r="AM468" s="17">
        <v>0.33333333333333298</v>
      </c>
      <c r="AN468" s="17">
        <v>0.48634656260287706</v>
      </c>
      <c r="AO468" s="17">
        <v>0.57039537721737388</v>
      </c>
      <c r="AP468" s="17">
        <v>0.33333333333333298</v>
      </c>
      <c r="AQ468" s="17">
        <v>9.2014090123035039</v>
      </c>
      <c r="AR468" s="17">
        <v>2.2444243630026963</v>
      </c>
      <c r="AS468" s="17">
        <v>7.0338969303490693</v>
      </c>
      <c r="AT468" s="17">
        <v>8.4195014907717187</v>
      </c>
      <c r="AU468" s="17">
        <v>-0.99999999999999956</v>
      </c>
      <c r="AV468" s="17">
        <v>-0.99999999999999956</v>
      </c>
      <c r="AW468" s="17">
        <v>-0.99999999999999956</v>
      </c>
      <c r="AX468" s="17">
        <v>-0.99999999999999956</v>
      </c>
      <c r="AY468" s="17">
        <v>4.1369265927627685E-2</v>
      </c>
      <c r="AZ468" s="17">
        <v>9.7694621930927011E-2</v>
      </c>
      <c r="BA468" s="17">
        <v>0.47013595503798222</v>
      </c>
      <c r="BB468" s="17">
        <v>5.1648010851901058E-2</v>
      </c>
      <c r="BC468" s="17">
        <v>0.25892720844319544</v>
      </c>
      <c r="BD468" s="17">
        <v>2.5538002980753283</v>
      </c>
      <c r="BE468" s="17">
        <v>8.1040299141009307</v>
      </c>
      <c r="BF468" s="17">
        <v>-0.99999999999999956</v>
      </c>
      <c r="BG468" s="22">
        <v>379.30829861362753</v>
      </c>
    </row>
    <row r="469" spans="1:100" x14ac:dyDescent="0.25">
      <c r="A469">
        <v>1374</v>
      </c>
      <c r="B469" t="s">
        <v>504</v>
      </c>
      <c r="C469" s="48">
        <v>2</v>
      </c>
      <c r="D469" s="22">
        <v>1447.1078027343749</v>
      </c>
      <c r="E469" s="17">
        <v>60.001856497341407</v>
      </c>
      <c r="F469" s="17">
        <v>-41.395626349737235</v>
      </c>
      <c r="G469" s="17">
        <v>0.16824018694205334</v>
      </c>
      <c r="H469" s="17">
        <v>4.0718606055644537</v>
      </c>
      <c r="I469" s="17">
        <v>40.189203710853548</v>
      </c>
      <c r="J469" s="17">
        <v>8.2747262064519447</v>
      </c>
      <c r="K469" s="17">
        <v>-1.0000000000000007</v>
      </c>
      <c r="L469" s="17">
        <v>-1.0000000000000007</v>
      </c>
      <c r="M469" s="17">
        <v>-1.0000000000000007</v>
      </c>
      <c r="N469" s="17">
        <v>0.19970980190136567</v>
      </c>
      <c r="O469" s="17">
        <v>-1.0000000000000007</v>
      </c>
      <c r="P469" s="17">
        <v>-1.0000000000000007</v>
      </c>
      <c r="Q469" s="17">
        <v>3.2632815511160445</v>
      </c>
      <c r="R469" s="17">
        <v>-1.0000000000000007</v>
      </c>
      <c r="S469" s="17">
        <v>0.19900962680408796</v>
      </c>
      <c r="T469" s="17">
        <v>3.8706802967939213E-2</v>
      </c>
      <c r="U469" s="17">
        <v>-0.20986189110954134</v>
      </c>
      <c r="V469" s="17">
        <v>-0.44267391319565974</v>
      </c>
      <c r="W469" s="17">
        <v>0.41960900048564431</v>
      </c>
      <c r="X469" s="17">
        <v>-2.2521835789597846</v>
      </c>
      <c r="Y469" s="17">
        <v>7.3365304011951959E-3</v>
      </c>
      <c r="Z469" s="17">
        <v>24.396539433426472</v>
      </c>
      <c r="AA469" s="17">
        <v>-0.12102696098841526</v>
      </c>
      <c r="AB469" s="17">
        <v>0.11253478235424563</v>
      </c>
      <c r="AC469" s="17">
        <v>6.504679608033257</v>
      </c>
      <c r="AD469" s="17">
        <v>-0.17904026088860092</v>
      </c>
      <c r="AE469" s="17">
        <v>-0.20005415806611015</v>
      </c>
      <c r="AF469" s="17">
        <v>34.807743374843199</v>
      </c>
      <c r="AG469" s="17">
        <v>-31.417437809057585</v>
      </c>
      <c r="AH469" s="17">
        <v>-4.4409547090960011E-3</v>
      </c>
      <c r="AI469" s="17">
        <v>3.6476655774882405E-2</v>
      </c>
      <c r="AJ469" s="17">
        <v>0.33333333333333298</v>
      </c>
      <c r="AK469" s="17">
        <v>0.3736596198668577</v>
      </c>
      <c r="AL469" s="17">
        <v>0.49209139423124953</v>
      </c>
      <c r="AM469" s="17">
        <v>0.33333333333333298</v>
      </c>
      <c r="AN469" s="17">
        <v>5.9999399624848293E-2</v>
      </c>
      <c r="AO469" s="17">
        <v>0.10451248365922655</v>
      </c>
      <c r="AP469" s="17">
        <v>0.33333333333333298</v>
      </c>
      <c r="AQ469" s="17">
        <v>3.8861899082553468</v>
      </c>
      <c r="AR469" s="17">
        <v>2.2444243630026963</v>
      </c>
      <c r="AS469" s="17">
        <v>0.26793928111744325</v>
      </c>
      <c r="AT469" s="17">
        <v>3.6857681966533913</v>
      </c>
      <c r="AU469" s="17">
        <v>-1.0000000000000007</v>
      </c>
      <c r="AV469" s="17">
        <v>-1.0000000000000007</v>
      </c>
      <c r="AW469" s="17">
        <v>-1.0000000000000007</v>
      </c>
      <c r="AX469" s="17">
        <v>-1.0000000000000007</v>
      </c>
      <c r="AY469" s="17">
        <v>-2.9883144194459484E-2</v>
      </c>
      <c r="AZ469" s="17">
        <v>0.58909092983578937</v>
      </c>
      <c r="BA469" s="17">
        <v>-2.2615641144847487E-3</v>
      </c>
      <c r="BB469" s="17">
        <v>0.32530907785268526</v>
      </c>
      <c r="BC469" s="17">
        <v>-3.0146352425921008E-3</v>
      </c>
      <c r="BD469" s="17">
        <v>9.8508257885998702</v>
      </c>
      <c r="BE469" s="17">
        <v>1.0545960301248707</v>
      </c>
      <c r="BF469" s="17">
        <v>-1.0000000000000007</v>
      </c>
      <c r="BG469" s="22">
        <v>51.452299536347482</v>
      </c>
    </row>
    <row r="470" spans="1:100" x14ac:dyDescent="0.25">
      <c r="A470">
        <v>1378</v>
      </c>
      <c r="B470" t="s">
        <v>505</v>
      </c>
      <c r="C470" s="48">
        <v>2</v>
      </c>
      <c r="D470" s="22">
        <v>1465.6781542968752</v>
      </c>
      <c r="E470" s="17">
        <v>75.817264730694006</v>
      </c>
      <c r="F470" s="17">
        <v>-15.881519905396896</v>
      </c>
      <c r="G470" s="17">
        <v>0.3455780829836399</v>
      </c>
      <c r="H470" s="17">
        <v>5.6894915991636799</v>
      </c>
      <c r="I470" s="17">
        <v>52.608559929154701</v>
      </c>
      <c r="J470" s="17">
        <v>11.3420993941187</v>
      </c>
      <c r="K470" s="17">
        <v>-1.0000000000000002</v>
      </c>
      <c r="L470" s="17">
        <v>-1.0000000000000002</v>
      </c>
      <c r="M470" s="17">
        <v>-1.0000000000000002</v>
      </c>
      <c r="N470" s="17">
        <v>0.24390234713940021</v>
      </c>
      <c r="O470" s="17">
        <v>-1.0000000000000002</v>
      </c>
      <c r="P470" s="17">
        <v>-1.0000000000000002</v>
      </c>
      <c r="Q470" s="17">
        <v>3.7380138456721053</v>
      </c>
      <c r="R470" s="17">
        <v>-1.0000000000000002</v>
      </c>
      <c r="S470" s="17">
        <v>0.81815727410188055</v>
      </c>
      <c r="T470" s="17">
        <v>0.10820217168342799</v>
      </c>
      <c r="U470" s="17">
        <v>-1.6160389292069477E-3</v>
      </c>
      <c r="V470" s="17">
        <v>-0.16980451445981265</v>
      </c>
      <c r="W470" s="17">
        <v>1.8023163910441293</v>
      </c>
      <c r="X470" s="17">
        <v>-0.5485613674496822</v>
      </c>
      <c r="Y470" s="17">
        <v>6.9860891473000467E-2</v>
      </c>
      <c r="Z470" s="17">
        <v>30.137228694400328</v>
      </c>
      <c r="AA470" s="17">
        <v>0.30176818047261672</v>
      </c>
      <c r="AB470" s="17">
        <v>0.72195660839706499</v>
      </c>
      <c r="AC470" s="17">
        <v>13.501473152902847</v>
      </c>
      <c r="AD470" s="17">
        <v>0.3550032656851122</v>
      </c>
      <c r="AE470" s="17">
        <v>0.24717917017271446</v>
      </c>
      <c r="AF470" s="17">
        <v>46.139464534561306</v>
      </c>
      <c r="AG470" s="17">
        <v>-12.056618829512985</v>
      </c>
      <c r="AH470" s="17">
        <v>0.12950671836895905</v>
      </c>
      <c r="AI470" s="17">
        <v>0.19495352109621039</v>
      </c>
      <c r="AJ470" s="17">
        <v>0.33333333333333298</v>
      </c>
      <c r="AK470" s="17">
        <v>0.5524596725561508</v>
      </c>
      <c r="AL470" s="17">
        <v>0.64825692395157153</v>
      </c>
      <c r="AM470" s="17">
        <v>0.33333333333333298</v>
      </c>
      <c r="AN470" s="17">
        <v>0.22118667920354143</v>
      </c>
      <c r="AO470" s="17">
        <v>0.28064687069338523</v>
      </c>
      <c r="AP470" s="17">
        <v>0.33333333333333298</v>
      </c>
      <c r="AQ470" s="17">
        <v>5.8956924501788457</v>
      </c>
      <c r="AR470" s="17">
        <v>2.2444243630026963</v>
      </c>
      <c r="AS470" s="17">
        <v>2.8259164460329211</v>
      </c>
      <c r="AT470" s="17">
        <v>5.4754308429352427</v>
      </c>
      <c r="AU470" s="17">
        <v>-1.0000000000000002</v>
      </c>
      <c r="AV470" s="17">
        <v>-1.0000000000000002</v>
      </c>
      <c r="AW470" s="17">
        <v>-1.0000000000000002</v>
      </c>
      <c r="AX470" s="17">
        <v>-1.0000000000000002</v>
      </c>
      <c r="AY470" s="17">
        <v>-2.9450450388743155E-3</v>
      </c>
      <c r="AZ470" s="17">
        <v>0.40331079349586391</v>
      </c>
      <c r="BA470" s="17">
        <v>0.17633578003116807</v>
      </c>
      <c r="BB470" s="17">
        <v>0.22184718870031844</v>
      </c>
      <c r="BC470" s="17">
        <v>9.6016616417724937E-2</v>
      </c>
      <c r="BD470" s="17">
        <v>7.0920700374923076</v>
      </c>
      <c r="BE470" s="17">
        <v>3.7197458633993996</v>
      </c>
      <c r="BF470" s="17">
        <v>-1.0000000000000002</v>
      </c>
      <c r="BG470" s="22">
        <v>456.15126386682954</v>
      </c>
    </row>
    <row r="471" spans="1:100" x14ac:dyDescent="0.25">
      <c r="A471">
        <v>1382</v>
      </c>
      <c r="B471" t="s">
        <v>506</v>
      </c>
      <c r="C471" s="48">
        <v>3</v>
      </c>
      <c r="D471" s="22">
        <v>1473.8533471868027</v>
      </c>
      <c r="E471" s="17">
        <v>42.781937488106671</v>
      </c>
      <c r="F471" s="17">
        <v>-21.141268331838184</v>
      </c>
      <c r="G471" s="17">
        <v>0.42470198116381719</v>
      </c>
      <c r="H471" s="17">
        <v>7.7325812559857914</v>
      </c>
      <c r="I471" s="17">
        <v>26.781275119525802</v>
      </c>
      <c r="J471" s="17">
        <v>6.5623335169030392</v>
      </c>
      <c r="K471" s="17">
        <v>-0.99999999999999856</v>
      </c>
      <c r="L471" s="17">
        <v>-0.99999999999999856</v>
      </c>
      <c r="M471" s="17">
        <v>-0.99999999999999856</v>
      </c>
      <c r="N471" s="17">
        <v>0.4202391159838611</v>
      </c>
      <c r="O471" s="17">
        <v>-0.99999999999999856</v>
      </c>
      <c r="P471" s="17">
        <v>-0.99999999999999856</v>
      </c>
      <c r="Q471" s="17">
        <v>4.7834656165367653</v>
      </c>
      <c r="R471" s="17">
        <v>-0.99999999999999856</v>
      </c>
      <c r="S471" s="17">
        <v>1.4282477731125676</v>
      </c>
      <c r="T471" s="17">
        <v>0.11598393611198778</v>
      </c>
      <c r="U471" s="17">
        <v>4.6310046611945377E-2</v>
      </c>
      <c r="V471" s="17">
        <v>-0.51572266172809278</v>
      </c>
      <c r="W471" s="17">
        <v>2.9491156394490252</v>
      </c>
      <c r="X471" s="17">
        <v>4.9957577419951198</v>
      </c>
      <c r="Y471" s="17">
        <v>0.12643548755209508</v>
      </c>
      <c r="Z471" s="17">
        <v>8.0452243175727833</v>
      </c>
      <c r="AA471" s="17">
        <v>2.3420952492159</v>
      </c>
      <c r="AB471" s="17">
        <v>0.47048678817730472</v>
      </c>
      <c r="AC471" s="17">
        <v>15.21123976967402</v>
      </c>
      <c r="AD471" s="17">
        <v>-5.9445937175026262E-2</v>
      </c>
      <c r="AE471" s="17">
        <v>0.59579467060290869</v>
      </c>
      <c r="AF471" s="17">
        <v>24.322745546027033</v>
      </c>
      <c r="AG471" s="17">
        <v>-5.0875546926956563</v>
      </c>
      <c r="AH471" s="17">
        <v>0.15896063972276661</v>
      </c>
      <c r="AI471" s="17">
        <v>0.1496022884554562</v>
      </c>
      <c r="AJ471" s="17">
        <v>0.33333333333333298</v>
      </c>
      <c r="AK471" s="17">
        <v>0.19652113833612886</v>
      </c>
      <c r="AL471" s="17">
        <v>0.16224202688702719</v>
      </c>
      <c r="AM471" s="17">
        <v>0.33333333333333298</v>
      </c>
      <c r="AN471" s="17">
        <v>0.18472288174739521</v>
      </c>
      <c r="AO471" s="17">
        <v>0.17986159935727011</v>
      </c>
      <c r="AP471" s="17">
        <v>0.33333333333333298</v>
      </c>
      <c r="AQ471" s="17">
        <v>2.4585295734987689</v>
      </c>
      <c r="AR471" s="17">
        <v>2.3180217360810702</v>
      </c>
      <c r="AS471" s="17">
        <v>2.2791003974606792</v>
      </c>
      <c r="AT471" s="17">
        <v>1.9652113833612903</v>
      </c>
      <c r="AU471" s="17">
        <v>-0.99999999999999856</v>
      </c>
      <c r="AV471" s="17">
        <v>-0.99999999999999856</v>
      </c>
      <c r="AW471" s="17">
        <v>-0.99999999999999856</v>
      </c>
      <c r="AX471" s="17">
        <v>-0.99999999999999856</v>
      </c>
      <c r="AY471" s="17">
        <v>8.1102224151123087E-2</v>
      </c>
      <c r="AZ471" s="17">
        <v>0.1481812650763282</v>
      </c>
      <c r="BA471" s="17">
        <v>0.29947455139754442</v>
      </c>
      <c r="BB471" s="17">
        <v>-0.16508817080212093</v>
      </c>
      <c r="BC471" s="17">
        <v>8.3349935481725063E-3</v>
      </c>
      <c r="BD471" s="17">
        <v>-3.3862979446713792</v>
      </c>
      <c r="BE471" s="17">
        <v>1.7057475956920389</v>
      </c>
      <c r="BF471" s="17">
        <v>-0.99999999999999856</v>
      </c>
      <c r="CU471" t="e">
        <v>#N/A</v>
      </c>
      <c r="CV471" t="e">
        <v>#N/A</v>
      </c>
    </row>
    <row r="472" spans="1:100" x14ac:dyDescent="0.25">
      <c r="A472">
        <v>1388</v>
      </c>
      <c r="B472" t="s">
        <v>248</v>
      </c>
      <c r="C472" s="48">
        <v>2</v>
      </c>
      <c r="D472" s="22">
        <v>1543.81099609375</v>
      </c>
      <c r="E472" s="17">
        <v>67.476297063994608</v>
      </c>
      <c r="F472" s="17">
        <v>-29.337532785809085</v>
      </c>
      <c r="G472" s="17">
        <v>0.25205095835058738</v>
      </c>
      <c r="H472" s="17">
        <v>4.8363610561399568</v>
      </c>
      <c r="I472" s="17">
        <v>46.058653209730565</v>
      </c>
      <c r="J472" s="17">
        <v>9.72438202618671</v>
      </c>
      <c r="K472" s="17">
        <v>-1.0000000000000004</v>
      </c>
      <c r="L472" s="17">
        <v>-1.0000000000000004</v>
      </c>
      <c r="M472" s="17">
        <v>-1.0000000000000004</v>
      </c>
      <c r="N472" s="17">
        <v>0.22059541850999878</v>
      </c>
      <c r="O472" s="17">
        <v>-1.0000000000000004</v>
      </c>
      <c r="P472" s="17">
        <v>-1.0000000000000004</v>
      </c>
      <c r="Q472" s="17">
        <v>3.4876423939330614</v>
      </c>
      <c r="R472" s="17">
        <v>-1.0000000000000004</v>
      </c>
      <c r="S472" s="17">
        <v>0.49162188337240897</v>
      </c>
      <c r="T472" s="17">
        <v>7.1550659759833005E-2</v>
      </c>
      <c r="U472" s="17">
        <v>-0.1114438659528173</v>
      </c>
      <c r="V472" s="17">
        <v>-0.31371447862296564</v>
      </c>
      <c r="W472" s="17">
        <v>1.0730833882037214</v>
      </c>
      <c r="X472" s="17">
        <v>-1.4470432512438665</v>
      </c>
      <c r="Y472" s="17">
        <v>3.6885854320234251E-2</v>
      </c>
      <c r="Z472" s="17">
        <v>27.109617721363747</v>
      </c>
      <c r="AA472" s="17">
        <v>7.878812503989624E-2</v>
      </c>
      <c r="AB472" s="17">
        <v>0.40055056743984607</v>
      </c>
      <c r="AC472" s="17">
        <v>9.8113990259982504</v>
      </c>
      <c r="AD472" s="17">
        <v>7.3351365080508102E-2</v>
      </c>
      <c r="AE472" s="17">
        <v>1.1310536542153748E-2</v>
      </c>
      <c r="AF472" s="17">
        <v>40.163171137218754</v>
      </c>
      <c r="AG472" s="17">
        <v>-22.26741849566671</v>
      </c>
      <c r="AH472" s="17">
        <v>5.8863381586950481E-2</v>
      </c>
      <c r="AI472" s="17">
        <v>0.11137361028635437</v>
      </c>
      <c r="AJ472" s="17">
        <v>0.33333333333333298</v>
      </c>
      <c r="AK472" s="17">
        <v>0.45816141377706654</v>
      </c>
      <c r="AL472" s="17">
        <v>0.56589600004552665</v>
      </c>
      <c r="AM472" s="17">
        <v>0.33333333333333298</v>
      </c>
      <c r="AN472" s="17">
        <v>0.13617730939076397</v>
      </c>
      <c r="AO472" s="17">
        <v>0.18775447072689985</v>
      </c>
      <c r="AP472" s="17">
        <v>0.33333333333333298</v>
      </c>
      <c r="AQ472" s="17">
        <v>4.8358908009879622</v>
      </c>
      <c r="AR472" s="17">
        <v>2.2444243630026963</v>
      </c>
      <c r="AS472" s="17">
        <v>1.476852007739093</v>
      </c>
      <c r="AT472" s="17">
        <v>4.5315716616428841</v>
      </c>
      <c r="AU472" s="17">
        <v>-1.0000000000000004</v>
      </c>
      <c r="AV472" s="17">
        <v>-1.0000000000000004</v>
      </c>
      <c r="AW472" s="17">
        <v>-1.0000000000000004</v>
      </c>
      <c r="AX472" s="17">
        <v>-1.0000000000000004</v>
      </c>
      <c r="AY472" s="17">
        <v>-1.7152064594982724E-2</v>
      </c>
      <c r="AZ472" s="17">
        <v>0.50129031368671506</v>
      </c>
      <c r="BA472" s="17">
        <v>8.2144428730115376E-2</v>
      </c>
      <c r="BB472" s="17">
        <v>0.27641247461786023</v>
      </c>
      <c r="BC472" s="17">
        <v>4.3788026683979311E-2</v>
      </c>
      <c r="BD472" s="17">
        <v>8.5470241038554313</v>
      </c>
      <c r="BE472" s="17">
        <v>2.3141590926847386</v>
      </c>
      <c r="BF472" s="17">
        <v>-1.0000000000000004</v>
      </c>
      <c r="BG472" s="22">
        <v>575.32250079472954</v>
      </c>
    </row>
    <row r="473" spans="1:100" x14ac:dyDescent="0.25">
      <c r="A473">
        <v>1389</v>
      </c>
      <c r="B473" t="s">
        <v>507</v>
      </c>
      <c r="C473" s="48">
        <v>2</v>
      </c>
      <c r="D473" s="22">
        <v>1550.67939453125</v>
      </c>
      <c r="E473" s="17">
        <v>124.35145113676657</v>
      </c>
      <c r="F473" s="17">
        <v>62.415946709632763</v>
      </c>
      <c r="G473" s="17">
        <v>0.88979106669860686</v>
      </c>
      <c r="H473" s="17">
        <v>10.653663438498002</v>
      </c>
      <c r="I473" s="17">
        <v>90.720971625951506</v>
      </c>
      <c r="J473" s="17">
        <v>20.755227393764951</v>
      </c>
      <c r="K473" s="17">
        <v>-0.999999999999999</v>
      </c>
      <c r="L473" s="17">
        <v>-0.999999999999999</v>
      </c>
      <c r="M473" s="17">
        <v>-0.999999999999999</v>
      </c>
      <c r="N473" s="17">
        <v>0.37952004329335459</v>
      </c>
      <c r="O473" s="17">
        <v>-0.999999999999999</v>
      </c>
      <c r="P473" s="17">
        <v>-0.999999999999999</v>
      </c>
      <c r="Q473" s="17">
        <v>5.1948681574297053</v>
      </c>
      <c r="R473" s="17">
        <v>-0.999999999999999</v>
      </c>
      <c r="S473" s="17">
        <v>2.7181921567589851</v>
      </c>
      <c r="T473" s="17">
        <v>0.3214689511322994</v>
      </c>
      <c r="U473" s="17">
        <v>0.63744701014829697</v>
      </c>
      <c r="V473" s="17">
        <v>0.66757470884912218</v>
      </c>
      <c r="W473" s="17">
        <v>6.0455567328834583</v>
      </c>
      <c r="X473" s="17">
        <v>4.6794995690102068</v>
      </c>
      <c r="Y473" s="17">
        <v>0.26173510365932129</v>
      </c>
      <c r="Z473" s="17">
        <v>47.754205669036487</v>
      </c>
      <c r="AA473" s="17">
        <v>1.5992382112478909</v>
      </c>
      <c r="AB473" s="17">
        <v>2.5921449758851489</v>
      </c>
      <c r="AC473" s="17">
        <v>34.973171963393781</v>
      </c>
      <c r="AD473" s="17">
        <v>1.9938713673016375</v>
      </c>
      <c r="AE473" s="17">
        <v>1.6196448947043165</v>
      </c>
      <c r="AF473" s="17">
        <v>80.914151280083857</v>
      </c>
      <c r="AG473" s="17">
        <v>47.357693053111888</v>
      </c>
      <c r="AH473" s="17">
        <v>0.54056416550586894</v>
      </c>
      <c r="AI473" s="17">
        <v>0.6812859387656407</v>
      </c>
      <c r="AJ473" s="17">
        <v>0.33333333333333298</v>
      </c>
      <c r="AK473" s="17">
        <v>1.101159709798134</v>
      </c>
      <c r="AL473" s="17">
        <v>1.1274963351521807</v>
      </c>
      <c r="AM473" s="17">
        <v>0.33333333333333298</v>
      </c>
      <c r="AN473" s="17">
        <v>0.71583679243060017</v>
      </c>
      <c r="AO473" s="17">
        <v>0.82116653649672755</v>
      </c>
      <c r="AP473" s="17">
        <v>0.33333333333333298</v>
      </c>
      <c r="AQ473" s="17">
        <v>12.062436268243228</v>
      </c>
      <c r="AR473" s="17">
        <v>2.2444243630026963</v>
      </c>
      <c r="AS473" s="17">
        <v>10.675814388134109</v>
      </c>
      <c r="AT473" s="17">
        <v>10.96753191279271</v>
      </c>
      <c r="AU473" s="17">
        <v>-0.999999999999999</v>
      </c>
      <c r="AV473" s="17">
        <v>-0.999999999999999</v>
      </c>
      <c r="AW473" s="17">
        <v>-0.999999999999999</v>
      </c>
      <c r="AX473" s="17">
        <v>-0.999999999999999</v>
      </c>
      <c r="AY473" s="17">
        <v>7.97223579488818E-2</v>
      </c>
      <c r="AZ473" s="17">
        <v>-0.16680966337938219</v>
      </c>
      <c r="BA473" s="17">
        <v>0.72441374706807171</v>
      </c>
      <c r="BB473" s="17">
        <v>-9.5655751467601746E-2</v>
      </c>
      <c r="BC473" s="17">
        <v>0.39992285501689329</v>
      </c>
      <c r="BD473" s="17">
        <v>-1.3739754731581462</v>
      </c>
      <c r="BE473" s="17">
        <v>11.898534352429689</v>
      </c>
      <c r="BF473" s="17">
        <v>-0.999999999999999</v>
      </c>
      <c r="BG473" s="22">
        <v>1017.1624476976216</v>
      </c>
    </row>
    <row r="474" spans="1:100" x14ac:dyDescent="0.25">
      <c r="A474">
        <v>1391</v>
      </c>
      <c r="B474" t="s">
        <v>2921</v>
      </c>
      <c r="C474" s="48">
        <v>2</v>
      </c>
      <c r="D474" s="22">
        <v>1602.977265625</v>
      </c>
      <c r="E474" s="17">
        <v>150.1180029474076</v>
      </c>
      <c r="F474" s="17">
        <v>103.98367205066532</v>
      </c>
      <c r="G474" s="17">
        <v>1.1787109617101934</v>
      </c>
      <c r="H474" s="17">
        <v>13.289116927404724</v>
      </c>
      <c r="I474" s="17">
        <v>110.95465644344597</v>
      </c>
      <c r="J474" s="17">
        <v>25.75260899760562</v>
      </c>
      <c r="K474" s="17">
        <v>-0.99999999999999845</v>
      </c>
      <c r="L474" s="17">
        <v>-0.99999999999999845</v>
      </c>
      <c r="M474" s="17">
        <v>-0.99999999999999845</v>
      </c>
      <c r="N474" s="17">
        <v>0.45151878589416644</v>
      </c>
      <c r="O474" s="17">
        <v>-0.99999999999999845</v>
      </c>
      <c r="P474" s="17">
        <v>-0.99999999999999845</v>
      </c>
      <c r="Q474" s="17">
        <v>5.9683046747411659</v>
      </c>
      <c r="R474" s="17">
        <v>-0.99999999999999845</v>
      </c>
      <c r="S474" s="17">
        <v>3.726910976858214</v>
      </c>
      <c r="T474" s="17">
        <v>0.4346911956792967</v>
      </c>
      <c r="U474" s="17">
        <v>0.97672232067995735</v>
      </c>
      <c r="V474" s="17">
        <v>1.1121350639361587</v>
      </c>
      <c r="W474" s="17">
        <v>8.2982713699073436</v>
      </c>
      <c r="X474" s="17">
        <v>7.4550504325068614</v>
      </c>
      <c r="Y474" s="17">
        <v>0.36360014344921643</v>
      </c>
      <c r="Z474" s="17">
        <v>57.106968815531459</v>
      </c>
      <c r="AA474" s="17">
        <v>2.2880584273943851</v>
      </c>
      <c r="AB474" s="17">
        <v>3.5850184334385786</v>
      </c>
      <c r="AC474" s="17">
        <v>46.372387255354916</v>
      </c>
      <c r="AD474" s="17">
        <v>2.8639380765238527</v>
      </c>
      <c r="AE474" s="17">
        <v>2.3482799418357101</v>
      </c>
      <c r="AF474" s="17">
        <v>99.375854959023229</v>
      </c>
      <c r="AG474" s="17">
        <v>78.900447939504602</v>
      </c>
      <c r="AH474" s="17">
        <v>0.75879246586690752</v>
      </c>
      <c r="AI474" s="17">
        <v>0.93947733672643596</v>
      </c>
      <c r="AJ474" s="17">
        <v>0.33333333333333298</v>
      </c>
      <c r="AK474" s="17">
        <v>1.3924617586221624</v>
      </c>
      <c r="AL474" s="17">
        <v>1.3819220921863318</v>
      </c>
      <c r="AM474" s="17">
        <v>0.33333333333333298</v>
      </c>
      <c r="AN474" s="17">
        <v>0.97844401250362001</v>
      </c>
      <c r="AO474" s="17">
        <v>1.1081256678823035</v>
      </c>
      <c r="AP474" s="17">
        <v>0.33333333333333298</v>
      </c>
      <c r="AQ474" s="17">
        <v>15.336329081891495</v>
      </c>
      <c r="AR474" s="17">
        <v>2.2444243630026963</v>
      </c>
      <c r="AS474" s="17">
        <v>14.843285134240766</v>
      </c>
      <c r="AT474" s="17">
        <v>13.883260335265115</v>
      </c>
      <c r="AU474" s="17">
        <v>-0.99999999999999845</v>
      </c>
      <c r="AV474" s="17">
        <v>-0.99999999999999845</v>
      </c>
      <c r="AW474" s="17">
        <v>-0.99999999999999845</v>
      </c>
      <c r="AX474" s="17">
        <v>-0.99999999999999845</v>
      </c>
      <c r="AY474" s="17">
        <v>0.12361006020299128</v>
      </c>
      <c r="AZ474" s="17">
        <v>-0.46948370364194586</v>
      </c>
      <c r="BA474" s="17">
        <v>1.0153855419957032</v>
      </c>
      <c r="BB474" s="17">
        <v>-0.26421644164626701</v>
      </c>
      <c r="BC474" s="17">
        <v>0.5612651257397574</v>
      </c>
      <c r="BD474" s="17">
        <v>-5.868555818160619</v>
      </c>
      <c r="BE474" s="17">
        <v>16.240611411014235</v>
      </c>
      <c r="BF474" s="17">
        <v>-0.99999999999999845</v>
      </c>
      <c r="BG474" s="22">
        <v>1276.2228317921019</v>
      </c>
    </row>
    <row r="475" spans="1:100" x14ac:dyDescent="0.25">
      <c r="A475">
        <v>1398</v>
      </c>
      <c r="B475" t="s">
        <v>508</v>
      </c>
      <c r="C475" s="48">
        <v>3</v>
      </c>
      <c r="D475" s="22">
        <v>1465.3117589928222</v>
      </c>
      <c r="E475" s="17">
        <v>49.479633312374915</v>
      </c>
      <c r="F475" s="17">
        <v>-49.903928037394685</v>
      </c>
      <c r="G475" s="17">
        <v>7.485778602330484E-2</v>
      </c>
      <c r="H475" s="17">
        <v>2.7157518213827938</v>
      </c>
      <c r="I475" s="17">
        <v>40.208650211264704</v>
      </c>
      <c r="J475" s="17">
        <v>5.1105048918026004</v>
      </c>
      <c r="K475" s="17">
        <v>-1.0000000000000016</v>
      </c>
      <c r="L475" s="17">
        <v>-1.0000000000000016</v>
      </c>
      <c r="M475" s="17">
        <v>-1.0000000000000016</v>
      </c>
      <c r="N475" s="17">
        <v>0.23423137731722435</v>
      </c>
      <c r="O475" s="17">
        <v>-1.0000000000000016</v>
      </c>
      <c r="P475" s="17">
        <v>-1.0000000000000016</v>
      </c>
      <c r="Q475" s="17">
        <v>4.4284401150140749</v>
      </c>
      <c r="R475" s="17">
        <v>-1.0000000000000016</v>
      </c>
      <c r="S475" s="17">
        <v>-0.81045673594589385</v>
      </c>
      <c r="T475" s="17">
        <v>-4.7774889671878637E-2</v>
      </c>
      <c r="U475" s="17">
        <v>-4.5887410869747736E-2</v>
      </c>
      <c r="V475" s="17">
        <v>0.50973612378151834</v>
      </c>
      <c r="W475" s="17">
        <v>-1.7126882936312837</v>
      </c>
      <c r="X475" s="17">
        <v>-6.3658983902465414</v>
      </c>
      <c r="Y475" s="17">
        <v>-0.1447291505411655</v>
      </c>
      <c r="Z475" s="17">
        <v>21.668246657137317</v>
      </c>
      <c r="AA475" s="17">
        <v>-0.43993183330436025</v>
      </c>
      <c r="AB475" s="17">
        <v>-0.28035304903260072</v>
      </c>
      <c r="AC475" s="17">
        <v>21.365273870729066</v>
      </c>
      <c r="AD475" s="17">
        <v>-0.23636102966818534</v>
      </c>
      <c r="AE475" s="17">
        <v>-1.0818040608221584</v>
      </c>
      <c r="AF475" s="17">
        <v>41.671363418011602</v>
      </c>
      <c r="AG475" s="17">
        <v>-30.192880976463307</v>
      </c>
      <c r="AH475" s="17">
        <v>-8.0704598161538132E-2</v>
      </c>
      <c r="AI475" s="17">
        <v>-0.23180904467075597</v>
      </c>
      <c r="AJ475" s="17">
        <v>0.33333333333333298</v>
      </c>
      <c r="AK475" s="17">
        <v>-6.9592405385964784E-2</v>
      </c>
      <c r="AL475" s="17">
        <v>0.37187714285912266</v>
      </c>
      <c r="AM475" s="17">
        <v>0.33333333333333298</v>
      </c>
      <c r="AN475" s="17">
        <v>-0.27035088227141002</v>
      </c>
      <c r="AO475" s="17">
        <v>-0.43261073953774765</v>
      </c>
      <c r="AP475" s="17">
        <v>0.33333333333333298</v>
      </c>
      <c r="AQ475" s="17">
        <v>-1.4627132067469044</v>
      </c>
      <c r="AR475" s="17">
        <v>-1.1496491880320443</v>
      </c>
      <c r="AS475" s="17">
        <v>7.1224568613085317</v>
      </c>
      <c r="AT475" s="17">
        <v>-0.86230278147388995</v>
      </c>
      <c r="AU475" s="17">
        <v>-1.0000000000000016</v>
      </c>
      <c r="AV475" s="17">
        <v>-1.0000000000000016</v>
      </c>
      <c r="AW475" s="17">
        <v>-1.0000000000000016</v>
      </c>
      <c r="AX475" s="17">
        <v>-1.0000000000000016</v>
      </c>
      <c r="AY475" s="17">
        <v>-2.0253313570361461E-2</v>
      </c>
      <c r="AZ475" s="17">
        <v>1.1260521556511949</v>
      </c>
      <c r="BA475" s="17">
        <v>0.21997145274371144</v>
      </c>
      <c r="BB475" s="17">
        <v>0.1844202026353072</v>
      </c>
      <c r="BC475" s="17">
        <v>1.3414108636396702E-2</v>
      </c>
      <c r="BD475" s="17">
        <v>10.240765844138654</v>
      </c>
      <c r="BE475" s="17">
        <v>1.4352099796284754</v>
      </c>
      <c r="BF475" s="17">
        <v>-1.0000000000000016</v>
      </c>
      <c r="CU475" t="e">
        <v>#N/A</v>
      </c>
      <c r="CV475" t="e">
        <v>#N/A</v>
      </c>
    </row>
    <row r="476" spans="1:100" x14ac:dyDescent="0.25">
      <c r="A476">
        <v>1403</v>
      </c>
      <c r="B476" t="s">
        <v>312</v>
      </c>
      <c r="C476" s="48">
        <v>2</v>
      </c>
      <c r="D476" s="22">
        <v>1560.553955078125</v>
      </c>
      <c r="E476" s="17">
        <v>128.61070486778155</v>
      </c>
      <c r="F476" s="17">
        <v>69.287160620975072</v>
      </c>
      <c r="G476" s="17">
        <v>0.93755000432581204</v>
      </c>
      <c r="H476" s="17">
        <v>11.089308269363833</v>
      </c>
      <c r="I476" s="17">
        <v>94.065633270413514</v>
      </c>
      <c r="J476" s="17">
        <v>21.581302857718715</v>
      </c>
      <c r="K476" s="17">
        <v>-0.99999999999999889</v>
      </c>
      <c r="L476" s="17">
        <v>-0.99999999999999889</v>
      </c>
      <c r="M476" s="17">
        <v>-0.99999999999999889</v>
      </c>
      <c r="N476" s="17">
        <v>0.39142155480737295</v>
      </c>
      <c r="O476" s="17">
        <v>-0.99999999999999889</v>
      </c>
      <c r="P476" s="17">
        <v>-0.99999999999999889</v>
      </c>
      <c r="Q476" s="17">
        <v>5.3227184959721558</v>
      </c>
      <c r="R476" s="17">
        <v>-0.99999999999999889</v>
      </c>
      <c r="S476" s="17">
        <v>2.8849350500117152</v>
      </c>
      <c r="T476" s="17">
        <v>0.34018477585982587</v>
      </c>
      <c r="U476" s="17">
        <v>0.69352978144198874</v>
      </c>
      <c r="V476" s="17">
        <v>0.7410612725531498</v>
      </c>
      <c r="W476" s="17">
        <v>6.4179341970148283</v>
      </c>
      <c r="X476" s="17">
        <v>5.1383027281542191</v>
      </c>
      <c r="Y476" s="17">
        <v>0.27857356361211638</v>
      </c>
      <c r="Z476" s="17">
        <v>49.30023292249912</v>
      </c>
      <c r="AA476" s="17">
        <v>1.713101334927827</v>
      </c>
      <c r="AB476" s="17">
        <v>2.7562686044400468</v>
      </c>
      <c r="AC476" s="17">
        <v>36.857481149183918</v>
      </c>
      <c r="AD476" s="17">
        <v>2.1376948367639428</v>
      </c>
      <c r="AE476" s="17">
        <v>1.7400894759525145</v>
      </c>
      <c r="AF476" s="17">
        <v>83.965901504688674</v>
      </c>
      <c r="AG476" s="17">
        <v>52.571762728545757</v>
      </c>
      <c r="AH476" s="17">
        <v>0.57663766534227123</v>
      </c>
      <c r="AI476" s="17">
        <v>0.7239654048875428</v>
      </c>
      <c r="AJ476" s="17">
        <v>0.33333333333333298</v>
      </c>
      <c r="AK476" s="17">
        <v>1.1493124213997561</v>
      </c>
      <c r="AL476" s="17">
        <v>1.1695533345860936</v>
      </c>
      <c r="AM476" s="17">
        <v>0.33333333333333298</v>
      </c>
      <c r="AN476" s="17">
        <v>0.75924620126836162</v>
      </c>
      <c r="AO476" s="17">
        <v>0.86860135664592875</v>
      </c>
      <c r="AP476" s="17">
        <v>0.33333333333333298</v>
      </c>
      <c r="AQ476" s="17">
        <v>12.603616177916503</v>
      </c>
      <c r="AR476" s="17">
        <v>2.2444243630026963</v>
      </c>
      <c r="AS476" s="17">
        <v>11.36470421144838</v>
      </c>
      <c r="AT476" s="17">
        <v>11.449506654826809</v>
      </c>
      <c r="AU476" s="17">
        <v>-0.99999999999999889</v>
      </c>
      <c r="AV476" s="17">
        <v>-0.99999999999999889</v>
      </c>
      <c r="AW476" s="17">
        <v>-0.99999999999999889</v>
      </c>
      <c r="AX476" s="17">
        <v>-0.99999999999999889</v>
      </c>
      <c r="AY476" s="17">
        <v>8.6977067890096849E-2</v>
      </c>
      <c r="AZ476" s="17">
        <v>-0.21684218401869043</v>
      </c>
      <c r="BA476" s="17">
        <v>0.7725118671531126</v>
      </c>
      <c r="BB476" s="17">
        <v>-0.12351911300010782</v>
      </c>
      <c r="BC476" s="17">
        <v>0.42659299984640009</v>
      </c>
      <c r="BD476" s="17">
        <v>-2.1169370554639508</v>
      </c>
      <c r="BE476" s="17">
        <v>12.616286888665179</v>
      </c>
      <c r="BF476" s="17">
        <v>-0.99999999999999889</v>
      </c>
      <c r="BG476" s="22">
        <v>2188.5378242198249</v>
      </c>
    </row>
    <row r="477" spans="1:100" x14ac:dyDescent="0.25">
      <c r="A477">
        <v>1405</v>
      </c>
      <c r="B477" t="s">
        <v>509</v>
      </c>
      <c r="C477" s="48">
        <v>2</v>
      </c>
      <c r="D477" s="22">
        <v>1613.94876953125</v>
      </c>
      <c r="E477" s="17">
        <v>137.39569930206591</v>
      </c>
      <c r="F477" s="17">
        <v>83.459496851701289</v>
      </c>
      <c r="G477" s="17">
        <v>1.0360559933414866</v>
      </c>
      <c r="H477" s="17">
        <v>11.987854741627903</v>
      </c>
      <c r="I477" s="17">
        <v>100.96422062556536</v>
      </c>
      <c r="J477" s="17">
        <v>23.285138508618843</v>
      </c>
      <c r="K477" s="17">
        <v>-0.99999999999999867</v>
      </c>
      <c r="L477" s="17">
        <v>-0.99999999999999867</v>
      </c>
      <c r="M477" s="17">
        <v>-0.99999999999999867</v>
      </c>
      <c r="N477" s="17">
        <v>0.4159692147997508</v>
      </c>
      <c r="O477" s="17">
        <v>-0.99999999999999867</v>
      </c>
      <c r="P477" s="17">
        <v>-0.99999999999999867</v>
      </c>
      <c r="Q477" s="17">
        <v>5.5864183324806422</v>
      </c>
      <c r="R477" s="17">
        <v>-0.99999999999999867</v>
      </c>
      <c r="S477" s="17">
        <v>3.2288533703773448</v>
      </c>
      <c r="T477" s="17">
        <v>0.3787874106047584</v>
      </c>
      <c r="U477" s="17">
        <v>0.80920423166003608</v>
      </c>
      <c r="V477" s="17">
        <v>0.89263220349666172</v>
      </c>
      <c r="W477" s="17">
        <v>7.1859875125583095</v>
      </c>
      <c r="X477" s="17">
        <v>6.0846147945527012</v>
      </c>
      <c r="Y477" s="17">
        <v>0.31330400849969409</v>
      </c>
      <c r="Z477" s="17">
        <v>52.489017079221497</v>
      </c>
      <c r="AA477" s="17">
        <v>1.9479516094053944</v>
      </c>
      <c r="AB477" s="17">
        <v>3.0947845169554884</v>
      </c>
      <c r="AC477" s="17">
        <v>40.743994316760002</v>
      </c>
      <c r="AD477" s="17">
        <v>2.4343403194092637</v>
      </c>
      <c r="AE477" s="17">
        <v>1.9885144449089864</v>
      </c>
      <c r="AF477" s="17">
        <v>90.260339552076545</v>
      </c>
      <c r="AG477" s="17">
        <v>63.326128627226794</v>
      </c>
      <c r="AH477" s="17">
        <v>0.65104166080755976</v>
      </c>
      <c r="AI477" s="17">
        <v>0.81199464569301849</v>
      </c>
      <c r="AJ477" s="17">
        <v>0.33333333333333298</v>
      </c>
      <c r="AK477" s="17">
        <v>1.2486305954581831</v>
      </c>
      <c r="AL477" s="17">
        <v>1.2562986963989438</v>
      </c>
      <c r="AM477" s="17">
        <v>0.33333333333333298</v>
      </c>
      <c r="AN477" s="17">
        <v>0.84878099753053071</v>
      </c>
      <c r="AO477" s="17">
        <v>0.96643883178097068</v>
      </c>
      <c r="AP477" s="17">
        <v>0.33333333333333298</v>
      </c>
      <c r="AQ477" s="17">
        <v>13.719835777562967</v>
      </c>
      <c r="AR477" s="17">
        <v>2.2444243630026963</v>
      </c>
      <c r="AS477" s="17">
        <v>12.785585343648238</v>
      </c>
      <c r="AT477" s="17">
        <v>12.443611653879362</v>
      </c>
      <c r="AU477" s="17">
        <v>-0.99999999999999867</v>
      </c>
      <c r="AV477" s="17">
        <v>-0.99999999999999867</v>
      </c>
      <c r="AW477" s="17">
        <v>-0.99999999999999867</v>
      </c>
      <c r="AX477" s="17">
        <v>-0.99999999999999867</v>
      </c>
      <c r="AY477" s="17">
        <v>0.10194039021856829</v>
      </c>
      <c r="AZ477" s="17">
        <v>-0.32003758938957433</v>
      </c>
      <c r="BA477" s="17">
        <v>0.87171744257346528</v>
      </c>
      <c r="BB477" s="17">
        <v>-0.18098915151908285</v>
      </c>
      <c r="BC477" s="17">
        <v>0.48160194946183954</v>
      </c>
      <c r="BD477" s="17">
        <v>-3.6493447910998942</v>
      </c>
      <c r="BE477" s="17">
        <v>14.096699288167777</v>
      </c>
      <c r="BF477" s="17">
        <v>-0.99999999999999867</v>
      </c>
      <c r="BG477" s="22">
        <v>931.26264042736739</v>
      </c>
    </row>
    <row r="478" spans="1:100" x14ac:dyDescent="0.25">
      <c r="A478">
        <v>1410</v>
      </c>
      <c r="B478" t="s">
        <v>510</v>
      </c>
      <c r="C478" s="48">
        <v>3</v>
      </c>
      <c r="D478" s="22">
        <v>1541.3680167658697</v>
      </c>
      <c r="E478" s="17">
        <v>102.9695833030035</v>
      </c>
      <c r="F478" s="17">
        <v>52.276959880471459</v>
      </c>
      <c r="G478" s="17">
        <v>0.42459151068596573</v>
      </c>
      <c r="H478" s="17">
        <v>5.5967981504941777</v>
      </c>
      <c r="I478" s="17">
        <v>72.351028115942839</v>
      </c>
      <c r="J478" s="17">
        <v>15.19448089941738</v>
      </c>
      <c r="K478" s="17">
        <v>-0.99999999999999711</v>
      </c>
      <c r="L478" s="17">
        <v>-0.99999999999999711</v>
      </c>
      <c r="M478" s="17">
        <v>-0.99999999999999711</v>
      </c>
      <c r="N478" s="17">
        <v>0.43248421692117311</v>
      </c>
      <c r="O478" s="17">
        <v>-0.99999999999999711</v>
      </c>
      <c r="P478" s="17">
        <v>-0.99999999999999711</v>
      </c>
      <c r="Q478" s="17">
        <v>5.7688253277483152</v>
      </c>
      <c r="R478" s="17">
        <v>-0.99999999999999711</v>
      </c>
      <c r="S478" s="17">
        <v>-0.24676772080245701</v>
      </c>
      <c r="T478" s="17">
        <v>-9.1384283951094648E-3</v>
      </c>
      <c r="U478" s="17">
        <v>0.16075413217538539</v>
      </c>
      <c r="V478" s="17">
        <v>-1.1074458589469954E-2</v>
      </c>
      <c r="W478" s="17">
        <v>-0.17202717725414368</v>
      </c>
      <c r="X478" s="17">
        <v>3.3232143461528543E-2</v>
      </c>
      <c r="Y478" s="17">
        <v>-8.1661333897012064E-2</v>
      </c>
      <c r="Z478" s="17">
        <v>24.817653720880692</v>
      </c>
      <c r="AA478" s="17">
        <v>1.7035424247699467</v>
      </c>
      <c r="AB478" s="17">
        <v>0.93461571684937605</v>
      </c>
      <c r="AC478" s="17">
        <v>36.610729361605621</v>
      </c>
      <c r="AD478" s="17">
        <v>0.11338349851684512</v>
      </c>
      <c r="AE478" s="17">
        <v>0.73730444620132007</v>
      </c>
      <c r="AF478" s="17">
        <v>63.100303245537049</v>
      </c>
      <c r="AG478" s="17">
        <v>43.654075112377761</v>
      </c>
      <c r="AH478" s="17">
        <v>0.19412295199524734</v>
      </c>
      <c r="AI478" s="17">
        <v>0.36290610134560725</v>
      </c>
      <c r="AJ478" s="17">
        <v>0.33333333333333298</v>
      </c>
      <c r="AK478" s="17">
        <v>0.79921413863015389</v>
      </c>
      <c r="AL478" s="17">
        <v>0.93205578893706953</v>
      </c>
      <c r="AM478" s="17">
        <v>0.33333333333333298</v>
      </c>
      <c r="AN478" s="17">
        <v>0.5048610696489203</v>
      </c>
      <c r="AO478" s="17">
        <v>0.55518308379848458</v>
      </c>
      <c r="AP478" s="17">
        <v>0.33333333333333298</v>
      </c>
      <c r="AQ478" s="17">
        <v>9.2507248704058078</v>
      </c>
      <c r="AR478" s="17">
        <v>1.2517131800946808</v>
      </c>
      <c r="AS478" s="17">
        <v>5.020197231047633</v>
      </c>
      <c r="AT478" s="17">
        <v>8.9225704882750705</v>
      </c>
      <c r="AU478" s="17">
        <v>-0.99999999999999711</v>
      </c>
      <c r="AV478" s="17">
        <v>-0.99999999999999711</v>
      </c>
      <c r="AW478" s="17">
        <v>-0.99999999999999711</v>
      </c>
      <c r="AX478" s="17">
        <v>-0.99999999999999711</v>
      </c>
      <c r="AY478" s="17">
        <v>-3.5095069011087845E-2</v>
      </c>
      <c r="AZ478" s="17">
        <v>0.74755081219864516</v>
      </c>
      <c r="BA478" s="17">
        <v>0.28491477542166438</v>
      </c>
      <c r="BB478" s="17">
        <v>2.4300971007551471E-2</v>
      </c>
      <c r="BC478" s="17">
        <v>0.33614770306865077</v>
      </c>
      <c r="BD478" s="17">
        <v>4.3452783361820115</v>
      </c>
      <c r="BE478" s="17">
        <v>9.8282664538245932</v>
      </c>
      <c r="BF478" s="17">
        <v>-0.99999999999999711</v>
      </c>
      <c r="CU478" t="e">
        <v>#N/A</v>
      </c>
      <c r="CV478" t="e">
        <v>#N/A</v>
      </c>
    </row>
    <row r="479" spans="1:100" x14ac:dyDescent="0.25">
      <c r="A479">
        <v>1413</v>
      </c>
      <c r="B479" t="s">
        <v>511</v>
      </c>
      <c r="C479" s="48">
        <v>2</v>
      </c>
      <c r="D479" s="22">
        <v>1567.0074707031251</v>
      </c>
      <c r="E479" s="17">
        <v>120.90444354496762</v>
      </c>
      <c r="F479" s="17">
        <v>56.85508370097908</v>
      </c>
      <c r="G479" s="17">
        <v>0.85113983083105083</v>
      </c>
      <c r="H479" s="17">
        <v>10.301096736874278</v>
      </c>
      <c r="I479" s="17">
        <v>88.014142024205299</v>
      </c>
      <c r="J479" s="17">
        <v>20.086685772280262</v>
      </c>
      <c r="K479" s="17">
        <v>-0.99999999999999911</v>
      </c>
      <c r="L479" s="17">
        <v>-0.99999999999999911</v>
      </c>
      <c r="M479" s="17">
        <v>-0.99999999999999911</v>
      </c>
      <c r="N479" s="17">
        <v>0.36988816805568764</v>
      </c>
      <c r="O479" s="17">
        <v>-0.99999999999999911</v>
      </c>
      <c r="P479" s="17">
        <v>-0.99999999999999911</v>
      </c>
      <c r="Q479" s="17">
        <v>5.0913990721388238</v>
      </c>
      <c r="R479" s="17">
        <v>-0.99999999999999911</v>
      </c>
      <c r="S479" s="17">
        <v>2.5832473858627658</v>
      </c>
      <c r="T479" s="17">
        <v>0.3063222625345321</v>
      </c>
      <c r="U479" s="17">
        <v>0.59205930830494813</v>
      </c>
      <c r="V479" s="17">
        <v>0.60810214417459718</v>
      </c>
      <c r="W479" s="17">
        <v>5.7441922153087361</v>
      </c>
      <c r="X479" s="17">
        <v>4.3081908673955054</v>
      </c>
      <c r="Y479" s="17">
        <v>0.24810776352956201</v>
      </c>
      <c r="Z479" s="17">
        <v>46.503008155019437</v>
      </c>
      <c r="AA479" s="17">
        <v>1.507088957754803</v>
      </c>
      <c r="AB479" s="17">
        <v>2.4593199719407353</v>
      </c>
      <c r="AC479" s="17">
        <v>33.448203394036611</v>
      </c>
      <c r="AD479" s="17">
        <v>1.8774752513563939</v>
      </c>
      <c r="AE479" s="17">
        <v>1.5221692775720523</v>
      </c>
      <c r="AF479" s="17">
        <v>78.444374446671262</v>
      </c>
      <c r="AG479" s="17">
        <v>43.137954364027919</v>
      </c>
      <c r="AH479" s="17">
        <v>0.51136993673913023</v>
      </c>
      <c r="AI479" s="17">
        <v>0.64674551149199611</v>
      </c>
      <c r="AJ479" s="17">
        <v>0.33333333333333298</v>
      </c>
      <c r="AK479" s="17">
        <v>1.0621897932496447</v>
      </c>
      <c r="AL479" s="17">
        <v>1.0934596692260974</v>
      </c>
      <c r="AM479" s="17">
        <v>0.33333333333333298</v>
      </c>
      <c r="AN479" s="17">
        <v>0.6807056236228638</v>
      </c>
      <c r="AO479" s="17">
        <v>0.78277760841308663</v>
      </c>
      <c r="AP479" s="17">
        <v>0.33333333333333298</v>
      </c>
      <c r="AQ479" s="17">
        <v>11.624460187224848</v>
      </c>
      <c r="AR479" s="17">
        <v>2.2444243630026963</v>
      </c>
      <c r="AS479" s="17">
        <v>10.118296897784582</v>
      </c>
      <c r="AT479" s="17">
        <v>10.577470484249693</v>
      </c>
      <c r="AU479" s="17">
        <v>-0.99999999999999911</v>
      </c>
      <c r="AV479" s="17">
        <v>-0.99999999999999911</v>
      </c>
      <c r="AW479" s="17">
        <v>-0.99999999999999911</v>
      </c>
      <c r="AX479" s="17">
        <v>-0.99999999999999911</v>
      </c>
      <c r="AY479" s="17">
        <v>7.385113218424337E-2</v>
      </c>
      <c r="AZ479" s="17">
        <v>-0.12631842022457845</v>
      </c>
      <c r="BA479" s="17">
        <v>0.68548801135124593</v>
      </c>
      <c r="BB479" s="17">
        <v>-7.3105975191958467E-2</v>
      </c>
      <c r="BC479" s="17">
        <v>0.37833874721128014</v>
      </c>
      <c r="BD479" s="17">
        <v>-0.77269779017475226</v>
      </c>
      <c r="BE479" s="17">
        <v>11.31765831223964</v>
      </c>
      <c r="BF479" s="17">
        <v>-0.99999999999999911</v>
      </c>
      <c r="BG479" s="22">
        <v>369.90560156343815</v>
      </c>
    </row>
    <row r="480" spans="1:100" x14ac:dyDescent="0.25">
      <c r="A480">
        <v>1414</v>
      </c>
      <c r="B480" t="s">
        <v>512</v>
      </c>
      <c r="C480" s="48">
        <v>3</v>
      </c>
      <c r="D480" s="22">
        <v>1550.7605237438079</v>
      </c>
      <c r="E480" s="17">
        <v>101.52488241171059</v>
      </c>
      <c r="F480" s="17">
        <v>36.471423842337479</v>
      </c>
      <c r="G480" s="17">
        <v>0.61883306519625325</v>
      </c>
      <c r="H480" s="17">
        <v>15.231057248864294</v>
      </c>
      <c r="I480" s="17">
        <v>81.28694057131311</v>
      </c>
      <c r="J480" s="17">
        <v>7.5605227014055849</v>
      </c>
      <c r="K480" s="17">
        <v>-0.99999999999999889</v>
      </c>
      <c r="L480" s="17">
        <v>-0.99999999999999889</v>
      </c>
      <c r="M480" s="17">
        <v>-0.99999999999999889</v>
      </c>
      <c r="N480" s="17">
        <v>0.55442902375266401</v>
      </c>
      <c r="O480" s="17">
        <v>-0.99999999999999889</v>
      </c>
      <c r="P480" s="17">
        <v>-0.99999999999999889</v>
      </c>
      <c r="Q480" s="17">
        <v>7.0688677173678522</v>
      </c>
      <c r="R480" s="17">
        <v>-0.99999999999999889</v>
      </c>
      <c r="S480" s="17">
        <v>4.1176934543406647</v>
      </c>
      <c r="T480" s="17">
        <v>0.33245989146247495</v>
      </c>
      <c r="U480" s="17">
        <v>-3.6598688592441211E-2</v>
      </c>
      <c r="V480" s="17">
        <v>-0.32328215936533161</v>
      </c>
      <c r="W480" s="17">
        <v>8.1621895314964483</v>
      </c>
      <c r="X480" s="17">
        <v>7.1150246230963976</v>
      </c>
      <c r="Y480" s="17">
        <v>0.33721696046329591</v>
      </c>
      <c r="Z480" s="17">
        <v>43.860950724710747</v>
      </c>
      <c r="AA480" s="17">
        <v>1.5744827641230532</v>
      </c>
      <c r="AB480" s="17">
        <v>9.4754157797232508E-2</v>
      </c>
      <c r="AC480" s="17">
        <v>32.291769547731676</v>
      </c>
      <c r="AD480" s="17">
        <v>-1.3084475596592902</v>
      </c>
      <c r="AE480" s="17">
        <v>-0.14395187018660577</v>
      </c>
      <c r="AF480" s="17">
        <v>76.103522560053051</v>
      </c>
      <c r="AG480" s="17">
        <v>28.553826849773802</v>
      </c>
      <c r="AH480" s="17">
        <v>-0.14934288881945168</v>
      </c>
      <c r="AI480" s="17">
        <v>-0.20422174640801988</v>
      </c>
      <c r="AJ480" s="17">
        <v>0.33333333333333298</v>
      </c>
      <c r="AK480" s="17">
        <v>0.4867796871233892</v>
      </c>
      <c r="AL480" s="17">
        <v>0.84787350874941914</v>
      </c>
      <c r="AM480" s="17">
        <v>0.33333333333333298</v>
      </c>
      <c r="AN480" s="17">
        <v>2.1230074287173856E-2</v>
      </c>
      <c r="AO480" s="17">
        <v>0.39303183991061846</v>
      </c>
      <c r="AP480" s="17">
        <v>0.33333333333333298</v>
      </c>
      <c r="AQ480" s="17">
        <v>5.1834180112600894</v>
      </c>
      <c r="AR480" s="17">
        <v>2.3019826386134477</v>
      </c>
      <c r="AS480" s="17">
        <v>0.39074319155824444</v>
      </c>
      <c r="AT480" s="17">
        <v>4.8677968712338915</v>
      </c>
      <c r="AU480" s="17">
        <v>-0.99999999999999889</v>
      </c>
      <c r="AV480" s="17">
        <v>-0.99999999999999889</v>
      </c>
      <c r="AW480" s="17">
        <v>-0.99999999999999889</v>
      </c>
      <c r="AX480" s="17">
        <v>-0.99999999999999889</v>
      </c>
      <c r="AY480" s="17">
        <v>-7.0479997293850264E-3</v>
      </c>
      <c r="AZ480" s="17">
        <v>-0.21404527045958216</v>
      </c>
      <c r="BA480" s="17">
        <v>-0.22432694704686046</v>
      </c>
      <c r="BB480" s="17">
        <v>-0.20433224825541185</v>
      </c>
      <c r="BC480" s="17">
        <v>-5.7280134985524776E-2</v>
      </c>
      <c r="BD480" s="17">
        <v>-6.1785325586832061</v>
      </c>
      <c r="BE480" s="17">
        <v>-2.553638109872423</v>
      </c>
      <c r="BF480" s="17">
        <v>-0.99999999999999889</v>
      </c>
      <c r="CU480" t="e">
        <v>#N/A</v>
      </c>
      <c r="CV480" t="e">
        <v>#N/A</v>
      </c>
    </row>
    <row r="481" spans="1:100" x14ac:dyDescent="0.25">
      <c r="A481">
        <v>1418</v>
      </c>
      <c r="B481" t="s">
        <v>513</v>
      </c>
      <c r="C481" s="48">
        <v>3</v>
      </c>
      <c r="D481" s="22">
        <v>1706.8805709021908</v>
      </c>
      <c r="E481" s="17">
        <v>169.42310368855914</v>
      </c>
      <c r="F481" s="17">
        <v>146.25417856440234</v>
      </c>
      <c r="G481" s="17">
        <v>1.1126038315917164</v>
      </c>
      <c r="H481" s="17">
        <v>15.820759880533988</v>
      </c>
      <c r="I481" s="17">
        <v>106.44585133429416</v>
      </c>
      <c r="J481" s="17">
        <v>30.422855176444386</v>
      </c>
      <c r="K481" s="17">
        <v>-0.99999999999999734</v>
      </c>
      <c r="L481" s="17">
        <v>-0.99999999999999734</v>
      </c>
      <c r="M481" s="17">
        <v>-0.99999999999999734</v>
      </c>
      <c r="N481" s="17">
        <v>0.32700256612017053</v>
      </c>
      <c r="O481" s="17">
        <v>-0.99999999999999734</v>
      </c>
      <c r="P481" s="17">
        <v>-0.99999999999999734</v>
      </c>
      <c r="Q481" s="17">
        <v>4.3412015734459937</v>
      </c>
      <c r="R481" s="17">
        <v>-0.99999999999999734</v>
      </c>
      <c r="S481" s="17">
        <v>4.0149403378634219</v>
      </c>
      <c r="T481" s="17">
        <v>0.27501343934714662</v>
      </c>
      <c r="U481" s="17">
        <v>1.7248388156805774</v>
      </c>
      <c r="V481" s="17">
        <v>1.8602945498451007</v>
      </c>
      <c r="W481" s="17">
        <v>11.479558307088</v>
      </c>
      <c r="X481" s="17">
        <v>11.916745547781362</v>
      </c>
      <c r="Y481" s="17">
        <v>0.14449527431521073</v>
      </c>
      <c r="Z481" s="17">
        <v>46.852100853886313</v>
      </c>
      <c r="AA481" s="17">
        <v>1.7755604126214057</v>
      </c>
      <c r="AB481" s="17">
        <v>-1.1208935971773186</v>
      </c>
      <c r="AC481" s="17">
        <v>53.173625538433996</v>
      </c>
      <c r="AD481" s="17">
        <v>-5.8301920040625434E-2</v>
      </c>
      <c r="AE481" s="17">
        <v>0.78078895217554334</v>
      </c>
      <c r="AF481" s="17">
        <v>99.685621747318521</v>
      </c>
      <c r="AG481" s="17">
        <v>98.452382549826268</v>
      </c>
      <c r="AH481" s="17">
        <v>0.27541043600188958</v>
      </c>
      <c r="AI481" s="17">
        <v>0.10512363342574631</v>
      </c>
      <c r="AJ481" s="17">
        <v>0.33333333333333298</v>
      </c>
      <c r="AK481" s="17">
        <v>0.91571152956193025</v>
      </c>
      <c r="AL481" s="17">
        <v>0.72875678352497419</v>
      </c>
      <c r="AM481" s="17">
        <v>0.33333333333333298</v>
      </c>
      <c r="AN481" s="17">
        <v>0.45955903101631435</v>
      </c>
      <c r="AO481" s="17">
        <v>0.51816550044441378</v>
      </c>
      <c r="AP481" s="17">
        <v>0.33333333333333298</v>
      </c>
      <c r="AQ481" s="17">
        <v>6.7602295869756697</v>
      </c>
      <c r="AR481" s="17">
        <v>1.7706396525559618</v>
      </c>
      <c r="AS481" s="17">
        <v>19.49510022826912</v>
      </c>
      <c r="AT481" s="17">
        <v>9.1571152956193025</v>
      </c>
      <c r="AU481" s="17">
        <v>-0.99999999999999734</v>
      </c>
      <c r="AV481" s="17">
        <v>-0.99999999999999734</v>
      </c>
      <c r="AW481" s="17">
        <v>-0.99999999999999734</v>
      </c>
      <c r="AX481" s="17">
        <v>-0.99999999999999734</v>
      </c>
      <c r="AY481" s="17">
        <v>6.8098145906056923E-2</v>
      </c>
      <c r="AZ481" s="17">
        <v>-0.71343716589932249</v>
      </c>
      <c r="BA481" s="17">
        <v>-3.9469527982835734E-2</v>
      </c>
      <c r="BB481" s="17">
        <v>0.17623716292604261</v>
      </c>
      <c r="BC481" s="17">
        <v>0.67698226829893604</v>
      </c>
      <c r="BD481" s="17">
        <v>0.83874324365445141</v>
      </c>
      <c r="BE481" s="17">
        <v>16.727209067559226</v>
      </c>
      <c r="BF481" s="17">
        <v>-0.99999999999999734</v>
      </c>
      <c r="CU481" t="e">
        <v>#N/A</v>
      </c>
      <c r="CV481" t="e">
        <v>#N/A</v>
      </c>
    </row>
    <row r="482" spans="1:100" x14ac:dyDescent="0.25">
      <c r="A482">
        <v>1421</v>
      </c>
      <c r="B482" t="s">
        <v>514</v>
      </c>
      <c r="C482" s="48">
        <v>2</v>
      </c>
      <c r="D482" s="22">
        <v>1568.7388281249998</v>
      </c>
      <c r="E482" s="17">
        <v>99.096425872012318</v>
      </c>
      <c r="F482" s="17">
        <v>21.673438305671642</v>
      </c>
      <c r="G482" s="17">
        <v>0.60660690990373511</v>
      </c>
      <c r="H482" s="17">
        <v>8.0705298886321355</v>
      </c>
      <c r="I482" s="17">
        <v>70.888972954951058</v>
      </c>
      <c r="J482" s="17">
        <v>15.857055547173797</v>
      </c>
      <c r="K482" s="17">
        <v>-0.99999999999999967</v>
      </c>
      <c r="L482" s="17">
        <v>-0.99999999999999967</v>
      </c>
      <c r="M482" s="17">
        <v>-0.99999999999999967</v>
      </c>
      <c r="N482" s="17">
        <v>0.30895064476548834</v>
      </c>
      <c r="O482" s="17">
        <v>-0.99999999999999967</v>
      </c>
      <c r="P482" s="17">
        <v>-0.99999999999999967</v>
      </c>
      <c r="Q482" s="17">
        <v>4.43678617079315</v>
      </c>
      <c r="R482" s="17">
        <v>-0.99999999999999967</v>
      </c>
      <c r="S482" s="17">
        <v>1.7294987734201093</v>
      </c>
      <c r="T482" s="17">
        <v>0.21049443395279391</v>
      </c>
      <c r="U482" s="17">
        <v>0.30490711105144341</v>
      </c>
      <c r="V482" s="17">
        <v>0.23183992051029023</v>
      </c>
      <c r="W482" s="17">
        <v>3.8375637701299188</v>
      </c>
      <c r="X482" s="17">
        <v>1.9590499063483189</v>
      </c>
      <c r="Y482" s="17">
        <v>0.16189232405904247</v>
      </c>
      <c r="Z482" s="17">
        <v>38.587116828594681</v>
      </c>
      <c r="AA482" s="17">
        <v>0.92409269354346379</v>
      </c>
      <c r="AB482" s="17">
        <v>1.6189823874451892</v>
      </c>
      <c r="AC482" s="17">
        <v>23.800257857053793</v>
      </c>
      <c r="AD482" s="17">
        <v>1.1410775249236278</v>
      </c>
      <c r="AE482" s="17">
        <v>0.90547496388380067</v>
      </c>
      <c r="AF482" s="17">
        <v>62.818955761936614</v>
      </c>
      <c r="AG482" s="17">
        <v>16.441135904521524</v>
      </c>
      <c r="AH482" s="17">
        <v>0.3266682092442193</v>
      </c>
      <c r="AI482" s="17">
        <v>0.42822024621343746</v>
      </c>
      <c r="AJ482" s="17">
        <v>0.33333333333333298</v>
      </c>
      <c r="AK482" s="17">
        <v>0.81564069053660893</v>
      </c>
      <c r="AL482" s="17">
        <v>0.87812152671358712</v>
      </c>
      <c r="AM482" s="17">
        <v>0.33333333333333298</v>
      </c>
      <c r="AN482" s="17">
        <v>0.45844294220217885</v>
      </c>
      <c r="AO482" s="17">
        <v>0.53990421756658158</v>
      </c>
      <c r="AP482" s="17">
        <v>0.33333333333333298</v>
      </c>
      <c r="AQ482" s="17">
        <v>8.8535379131036667</v>
      </c>
      <c r="AR482" s="17">
        <v>2.2444243630026963</v>
      </c>
      <c r="AS482" s="17">
        <v>6.5910777203591824</v>
      </c>
      <c r="AT482" s="17">
        <v>8.1096875447972927</v>
      </c>
      <c r="AU482" s="17">
        <v>-0.99999999999999967</v>
      </c>
      <c r="AV482" s="17">
        <v>-0.99999999999999967</v>
      </c>
      <c r="AW482" s="17">
        <v>-0.99999999999999967</v>
      </c>
      <c r="AX482" s="17">
        <v>-0.99999999999999967</v>
      </c>
      <c r="AY482" s="17">
        <v>3.6705929620206197E-2</v>
      </c>
      <c r="AZ482" s="17">
        <v>0.12985558659246157</v>
      </c>
      <c r="BA482" s="17">
        <v>0.43921842538775846</v>
      </c>
      <c r="BB482" s="17">
        <v>6.9558613279044307E-2</v>
      </c>
      <c r="BC482" s="17">
        <v>0.24178360715307989</v>
      </c>
      <c r="BD482" s="17">
        <v>3.0313769000153492</v>
      </c>
      <c r="BE482" s="17">
        <v>7.6426577174049148</v>
      </c>
      <c r="BF482" s="17">
        <v>-0.99999999999999967</v>
      </c>
      <c r="BG482" s="22">
        <v>1122.5903408532413</v>
      </c>
    </row>
    <row r="483" spans="1:100" x14ac:dyDescent="0.25">
      <c r="A483">
        <v>1422</v>
      </c>
      <c r="B483" t="s">
        <v>515</v>
      </c>
      <c r="C483" s="48">
        <v>2</v>
      </c>
      <c r="D483" s="22">
        <v>1528.8160156250001</v>
      </c>
      <c r="E483" s="17">
        <v>37.219195473682298</v>
      </c>
      <c r="F483" s="17">
        <v>-78.149608913217406</v>
      </c>
      <c r="G483" s="17">
        <v>-8.7221392838357004E-2</v>
      </c>
      <c r="H483" s="17">
        <v>1.741605322566703</v>
      </c>
      <c r="I483" s="17">
        <v>22.298677037192839</v>
      </c>
      <c r="J483" s="17">
        <v>3.8560654588717131</v>
      </c>
      <c r="K483" s="17">
        <v>-1.0000000000000011</v>
      </c>
      <c r="L483" s="17">
        <v>-1.0000000000000011</v>
      </c>
      <c r="M483" s="17">
        <v>-1.0000000000000011</v>
      </c>
      <c r="N483" s="17">
        <v>0.13604886042736669</v>
      </c>
      <c r="O483" s="17">
        <v>-1.0000000000000011</v>
      </c>
      <c r="P483" s="17">
        <v>-1.0000000000000011</v>
      </c>
      <c r="Q483" s="17">
        <v>2.5794127072473287</v>
      </c>
      <c r="R483" s="17">
        <v>-1.0000000000000011</v>
      </c>
      <c r="S483" s="17">
        <v>-0.69289469611021559</v>
      </c>
      <c r="T483" s="17">
        <v>-6.1403760401537194E-2</v>
      </c>
      <c r="U483" s="17">
        <v>-0.50984748678972602</v>
      </c>
      <c r="V483" s="17">
        <v>-0.83575203823692812</v>
      </c>
      <c r="W483" s="17">
        <v>-1.5722304328821997</v>
      </c>
      <c r="X483" s="17">
        <v>-4.7063122858849438</v>
      </c>
      <c r="Y483" s="17">
        <v>-8.273204721640845E-2</v>
      </c>
      <c r="Z483" s="17">
        <v>16.126871300604424</v>
      </c>
      <c r="AA483" s="17">
        <v>-0.73007847886471211</v>
      </c>
      <c r="AB483" s="17">
        <v>-0.76535914730561938</v>
      </c>
      <c r="AC483" s="17">
        <v>-3.5744516564461968</v>
      </c>
      <c r="AD483" s="17">
        <v>-0.94834905509031708</v>
      </c>
      <c r="AE483" s="17">
        <v>-0.84430975775783423</v>
      </c>
      <c r="AF483" s="17">
        <v>18.483993890334588</v>
      </c>
      <c r="AG483" s="17">
        <v>-59.30738977508954</v>
      </c>
      <c r="AH483" s="17">
        <v>-0.19739736693812959</v>
      </c>
      <c r="AI483" s="17">
        <v>-0.19181493489640827</v>
      </c>
      <c r="AJ483" s="17">
        <v>0.33333333333333298</v>
      </c>
      <c r="AK483" s="17">
        <v>0.1160917511575319</v>
      </c>
      <c r="AL483" s="17">
        <v>0.2671293651326147</v>
      </c>
      <c r="AM483" s="17">
        <v>0.33333333333333298</v>
      </c>
      <c r="AN483" s="17">
        <v>-0.17219663969222693</v>
      </c>
      <c r="AO483" s="17">
        <v>-0.14921539836576775</v>
      </c>
      <c r="AP483" s="17">
        <v>0.33333333333333298</v>
      </c>
      <c r="AQ483" s="17">
        <v>0.99142964893579233</v>
      </c>
      <c r="AR483" s="17">
        <v>2.2444243630026963</v>
      </c>
      <c r="AS483" s="17">
        <v>-3.4169182827632234</v>
      </c>
      <c r="AT483" s="17">
        <v>1.1076951671530395</v>
      </c>
      <c r="AU483" s="17">
        <v>-1.0000000000000011</v>
      </c>
      <c r="AV483" s="17">
        <v>-1.0000000000000011</v>
      </c>
      <c r="AW483" s="17">
        <v>-1.0000000000000011</v>
      </c>
      <c r="AX483" s="17">
        <v>-1.0000000000000011</v>
      </c>
      <c r="AY483" s="17">
        <v>-6.8688439171869967E-2</v>
      </c>
      <c r="AZ483" s="17">
        <v>0.85671385860950111</v>
      </c>
      <c r="BA483" s="17">
        <v>-0.25953742391906287</v>
      </c>
      <c r="BB483" s="17">
        <v>0.4743496283491862</v>
      </c>
      <c r="BC483" s="17">
        <v>-0.1456726940189482</v>
      </c>
      <c r="BD483" s="17">
        <v>13.824912084520294</v>
      </c>
      <c r="BE483" s="17">
        <v>-2.7846475943745856</v>
      </c>
      <c r="BF483" s="17">
        <v>-1.0000000000000011</v>
      </c>
      <c r="BG483" s="22">
        <v>440.26402881145816</v>
      </c>
    </row>
    <row r="484" spans="1:100" x14ac:dyDescent="0.25">
      <c r="A484">
        <v>1425</v>
      </c>
      <c r="B484" t="s">
        <v>516</v>
      </c>
      <c r="C484" s="48">
        <v>2</v>
      </c>
      <c r="D484" s="22">
        <v>1646.3907128906249</v>
      </c>
      <c r="E484" s="17">
        <v>160.9804869449743</v>
      </c>
      <c r="F484" s="17">
        <v>121.50750506683714</v>
      </c>
      <c r="G484" s="17">
        <v>1.3005118048810642</v>
      </c>
      <c r="H484" s="17">
        <v>14.400153109504881</v>
      </c>
      <c r="I484" s="17">
        <v>119.48463279251547</v>
      </c>
      <c r="J484" s="17">
        <v>27.859370433919942</v>
      </c>
      <c r="K484" s="17">
        <v>-0.99999999999999811</v>
      </c>
      <c r="L484" s="17">
        <v>-0.99999999999999811</v>
      </c>
      <c r="M484" s="17">
        <v>-0.99999999999999811</v>
      </c>
      <c r="N484" s="17">
        <v>0.48187151586338406</v>
      </c>
      <c r="O484" s="17">
        <v>-0.99999999999999811</v>
      </c>
      <c r="P484" s="17">
        <v>-0.99999999999999811</v>
      </c>
      <c r="Q484" s="17">
        <v>6.2943646712114667</v>
      </c>
      <c r="R484" s="17">
        <v>-0.99999999999999811</v>
      </c>
      <c r="S484" s="17">
        <v>4.1521596528120979</v>
      </c>
      <c r="T484" s="17">
        <v>0.48242264335606466</v>
      </c>
      <c r="U484" s="17">
        <v>1.1197516502737466</v>
      </c>
      <c r="V484" s="17">
        <v>1.2995497315476474</v>
      </c>
      <c r="W484" s="17">
        <v>9.2479551644479301</v>
      </c>
      <c r="X484" s="17">
        <v>8.6251478929949101</v>
      </c>
      <c r="Y484" s="17">
        <v>0.40654369960531278</v>
      </c>
      <c r="Z484" s="17">
        <v>61.049841760209958</v>
      </c>
      <c r="AA484" s="17">
        <v>2.5784464711683177</v>
      </c>
      <c r="AB484" s="17">
        <v>4.0035871314755749</v>
      </c>
      <c r="AC484" s="17">
        <v>51.177989285604411</v>
      </c>
      <c r="AD484" s="17">
        <v>3.230734758330486</v>
      </c>
      <c r="AE484" s="17">
        <v>2.6554528455946982</v>
      </c>
      <c r="AF484" s="17">
        <v>107.15881180377568</v>
      </c>
      <c r="AG484" s="17">
        <v>92.198023521624563</v>
      </c>
      <c r="AH484" s="17">
        <v>0.85079163742501207</v>
      </c>
      <c r="AI484" s="17">
        <v>1.0483238734795715</v>
      </c>
      <c r="AJ484" s="17">
        <v>0.33333333333333298</v>
      </c>
      <c r="AK484" s="17">
        <v>1.515266853656362</v>
      </c>
      <c r="AL484" s="17">
        <v>1.4891811361850289</v>
      </c>
      <c r="AM484" s="17">
        <v>0.33333333333333298</v>
      </c>
      <c r="AN484" s="17">
        <v>1.0891521408807592</v>
      </c>
      <c r="AO484" s="17">
        <v>1.2290999059386416</v>
      </c>
      <c r="AP484" s="17">
        <v>0.33333333333333298</v>
      </c>
      <c r="AQ484" s="17">
        <v>16.716514081396017</v>
      </c>
      <c r="AR484" s="17">
        <v>2.2444243630026963</v>
      </c>
      <c r="AS484" s="17">
        <v>16.600178513789352</v>
      </c>
      <c r="AT484" s="17">
        <v>15.112452877717653</v>
      </c>
      <c r="AU484" s="17">
        <v>-0.99999999999999811</v>
      </c>
      <c r="AV484" s="17">
        <v>-0.99999999999999811</v>
      </c>
      <c r="AW484" s="17">
        <v>-0.99999999999999811</v>
      </c>
      <c r="AX484" s="17">
        <v>-0.99999999999999811</v>
      </c>
      <c r="AY484" s="17">
        <v>0.14211193297699423</v>
      </c>
      <c r="AZ484" s="17">
        <v>-0.59708292386330131</v>
      </c>
      <c r="BA484" s="17">
        <v>1.1380514108854383</v>
      </c>
      <c r="BB484" s="17">
        <v>-0.33527708697981867</v>
      </c>
      <c r="BC484" s="17">
        <v>0.62928267992154774</v>
      </c>
      <c r="BD484" s="17">
        <v>-7.7633497910663998</v>
      </c>
      <c r="BE484" s="17">
        <v>18.071114107366395</v>
      </c>
      <c r="BF484" s="17">
        <v>-0.99999999999999811</v>
      </c>
      <c r="BG484" s="22">
        <v>3650.5491143300505</v>
      </c>
    </row>
    <row r="485" spans="1:100" x14ac:dyDescent="0.25">
      <c r="A485">
        <v>1432</v>
      </c>
      <c r="B485" t="s">
        <v>517</v>
      </c>
      <c r="C485" s="48">
        <v>3</v>
      </c>
      <c r="D485" s="22">
        <v>1426.6890867701823</v>
      </c>
      <c r="E485" s="17">
        <v>33.736498500312017</v>
      </c>
      <c r="F485" s="17">
        <v>-119.17765951645114</v>
      </c>
      <c r="G485" s="17">
        <v>-8.4049606631683399E-2</v>
      </c>
      <c r="H485" s="17">
        <v>5.0572993635466679</v>
      </c>
      <c r="I485" s="17">
        <v>26.716018981925352</v>
      </c>
      <c r="J485" s="17">
        <v>-1.5726646876150405</v>
      </c>
      <c r="K485" s="17">
        <v>-1.0000000000000007</v>
      </c>
      <c r="L485" s="17">
        <v>-1.0000000000000007</v>
      </c>
      <c r="M485" s="17">
        <v>-1.0000000000000007</v>
      </c>
      <c r="N485" s="17">
        <v>0.31322362367010093</v>
      </c>
      <c r="O485" s="17">
        <v>-1.0000000000000007</v>
      </c>
      <c r="P485" s="17">
        <v>-1.0000000000000007</v>
      </c>
      <c r="Q485" s="17">
        <v>3.759882196542716</v>
      </c>
      <c r="R485" s="17">
        <v>-1.0000000000000007</v>
      </c>
      <c r="S485" s="17">
        <v>0.61759812303410877</v>
      </c>
      <c r="T485" s="17">
        <v>8.664647756795732E-2</v>
      </c>
      <c r="U485" s="17">
        <v>3.1110460467867262E-2</v>
      </c>
      <c r="V485" s="17">
        <v>-0.24353927145038767</v>
      </c>
      <c r="W485" s="17">
        <v>1.2974171670039518</v>
      </c>
      <c r="X485" s="17">
        <v>-3.3322000589973193</v>
      </c>
      <c r="Y485" s="17">
        <v>-5.5816882841896398E-2</v>
      </c>
      <c r="Z485" s="17">
        <v>14.243245244230573</v>
      </c>
      <c r="AA485" s="17">
        <v>1.238375107988104</v>
      </c>
      <c r="AB485" s="17">
        <v>1.6188210971592722</v>
      </c>
      <c r="AC485" s="17">
        <v>12.333641394459244</v>
      </c>
      <c r="AD485" s="17">
        <v>-1.2256411734667818</v>
      </c>
      <c r="AE485" s="17">
        <v>0.15025094420352608</v>
      </c>
      <c r="AF485" s="17">
        <v>28.3459586800526</v>
      </c>
      <c r="AG485" s="17">
        <v>-52.169712933050789</v>
      </c>
      <c r="AH485" s="17">
        <v>-0.12404929505670619</v>
      </c>
      <c r="AI485" s="17">
        <v>-0.15385550018619581</v>
      </c>
      <c r="AJ485" s="17">
        <v>0.33333333333333298</v>
      </c>
      <c r="AK485" s="17">
        <v>-0.15895778196462496</v>
      </c>
      <c r="AL485" s="17">
        <v>4.762480457857194E-2</v>
      </c>
      <c r="AM485" s="17">
        <v>0.33333333333333298</v>
      </c>
      <c r="AN485" s="17">
        <v>-1.0412231162977056E-2</v>
      </c>
      <c r="AO485" s="17">
        <v>-0.21975724401782901</v>
      </c>
      <c r="AP485" s="17">
        <v>0.33333333333333298</v>
      </c>
      <c r="AQ485" s="17">
        <v>-1.629939698127266</v>
      </c>
      <c r="AR485" s="17">
        <v>1.3525420894619831</v>
      </c>
      <c r="AS485" s="17">
        <v>-1.3356289574307747</v>
      </c>
      <c r="AT485" s="17">
        <v>-1.5895778196462487</v>
      </c>
      <c r="AU485" s="17">
        <v>-1.0000000000000007</v>
      </c>
      <c r="AV485" s="17">
        <v>-1.0000000000000007</v>
      </c>
      <c r="AW485" s="17">
        <v>-1.0000000000000007</v>
      </c>
      <c r="AX485" s="17">
        <v>-1.0000000000000007</v>
      </c>
      <c r="AY485" s="17">
        <v>-9.0076561865771974E-3</v>
      </c>
      <c r="AZ485" s="17">
        <v>0.25417765002758685</v>
      </c>
      <c r="BA485" s="17">
        <v>-0.10091995645734665</v>
      </c>
      <c r="BB485" s="17">
        <v>1.0735385117467522</v>
      </c>
      <c r="BC485" s="17">
        <v>0.16161778498967172</v>
      </c>
      <c r="BD485" s="17">
        <v>28.10935104380674</v>
      </c>
      <c r="BE485" s="17">
        <v>3.5358448424550626</v>
      </c>
      <c r="BF485" s="17">
        <v>-1.0000000000000007</v>
      </c>
      <c r="CU485" t="e">
        <v>#N/A</v>
      </c>
      <c r="CV485" t="e">
        <v>#N/A</v>
      </c>
    </row>
    <row r="486" spans="1:100" x14ac:dyDescent="0.25">
      <c r="A486">
        <v>1444</v>
      </c>
      <c r="B486" t="s">
        <v>2922</v>
      </c>
      <c r="C486" s="48">
        <v>2</v>
      </c>
      <c r="D486" s="22">
        <v>1489.5714257812499</v>
      </c>
      <c r="E486" s="17">
        <v>101.99929328011891</v>
      </c>
      <c r="F486" s="17">
        <v>26.356470634109844</v>
      </c>
      <c r="G486" s="17">
        <v>0.63915671140400221</v>
      </c>
      <c r="H486" s="17">
        <v>8.3674408643323712</v>
      </c>
      <c r="I486" s="17">
        <v>73.168505918238338</v>
      </c>
      <c r="J486" s="17">
        <v>16.420062048403409</v>
      </c>
      <c r="K486" s="17">
        <v>-0.99999999999999956</v>
      </c>
      <c r="L486" s="17">
        <v>-0.99999999999999956</v>
      </c>
      <c r="M486" s="17">
        <v>-0.99999999999999956</v>
      </c>
      <c r="N486" s="17">
        <v>0.31706204457003023</v>
      </c>
      <c r="O486" s="17">
        <v>-0.99999999999999956</v>
      </c>
      <c r="P486" s="17">
        <v>-0.99999999999999956</v>
      </c>
      <c r="Q486" s="17">
        <v>4.523921759398208</v>
      </c>
      <c r="R486" s="17">
        <v>-0.99999999999999956</v>
      </c>
      <c r="S486" s="17">
        <v>1.8431413363959015</v>
      </c>
      <c r="T486" s="17">
        <v>0.22325008577549607</v>
      </c>
      <c r="U486" s="17">
        <v>0.34312996867536771</v>
      </c>
      <c r="V486" s="17">
        <v>0.28192422263974715</v>
      </c>
      <c r="W486" s="17">
        <v>4.0913552726809392</v>
      </c>
      <c r="X486" s="17">
        <v>2.2717442940334869</v>
      </c>
      <c r="Y486" s="17">
        <v>0.17336846980817794</v>
      </c>
      <c r="Z486" s="17">
        <v>39.640801912777675</v>
      </c>
      <c r="AA486" s="17">
        <v>1.0016953844347931</v>
      </c>
      <c r="AB486" s="17">
        <v>1.7308398071530013</v>
      </c>
      <c r="AC486" s="17">
        <v>25.08449685000118</v>
      </c>
      <c r="AD486" s="17">
        <v>1.2390994997552256</v>
      </c>
      <c r="AE486" s="17">
        <v>0.98756320550286081</v>
      </c>
      <c r="AF486" s="17">
        <v>64.898856801919095</v>
      </c>
      <c r="AG486" s="17">
        <v>19.994752073053245</v>
      </c>
      <c r="AH486" s="17">
        <v>0.35125387461768764</v>
      </c>
      <c r="AI486" s="17">
        <v>0.45730816607566538</v>
      </c>
      <c r="AJ486" s="17">
        <v>0.33333333333333298</v>
      </c>
      <c r="AK486" s="17">
        <v>0.84845886619551592</v>
      </c>
      <c r="AL486" s="17">
        <v>0.90678520834646559</v>
      </c>
      <c r="AM486" s="17">
        <v>0.33333333333333298</v>
      </c>
      <c r="AN486" s="17">
        <v>0.48802834989994559</v>
      </c>
      <c r="AO486" s="17">
        <v>0.57223311885223027</v>
      </c>
      <c r="AP486" s="17">
        <v>0.33333333333333298</v>
      </c>
      <c r="AQ486" s="17">
        <v>9.2223756534507899</v>
      </c>
      <c r="AR486" s="17">
        <v>2.2444243630026963</v>
      </c>
      <c r="AS486" s="17">
        <v>7.060586216956489</v>
      </c>
      <c r="AT486" s="17">
        <v>8.4381743780642005</v>
      </c>
      <c r="AU486" s="17">
        <v>-0.99999999999999956</v>
      </c>
      <c r="AV486" s="17">
        <v>-0.99999999999999956</v>
      </c>
      <c r="AW486" s="17">
        <v>-0.99999999999999956</v>
      </c>
      <c r="AX486" s="17">
        <v>-0.99999999999999956</v>
      </c>
      <c r="AY486" s="17">
        <v>4.165033123926673E-2</v>
      </c>
      <c r="AZ486" s="17">
        <v>9.5756238988049663E-2</v>
      </c>
      <c r="BA486" s="17">
        <v>0.47199939454424733</v>
      </c>
      <c r="BB486" s="17">
        <v>5.0568515674850101E-2</v>
      </c>
      <c r="BC486" s="17">
        <v>0.25996047546954171</v>
      </c>
      <c r="BD486" s="17">
        <v>2.525016138493664</v>
      </c>
      <c r="BE486" s="17">
        <v>8.1318374132168714</v>
      </c>
      <c r="BF486" s="17">
        <v>-0.99999999999999956</v>
      </c>
      <c r="BG486" s="22">
        <v>666.92914505005717</v>
      </c>
    </row>
    <row r="487" spans="1:100" x14ac:dyDescent="0.25">
      <c r="A487">
        <v>1446</v>
      </c>
      <c r="B487" t="s">
        <v>518</v>
      </c>
      <c r="C487" s="48">
        <v>2</v>
      </c>
      <c r="D487" s="22">
        <v>1472.6524316406249</v>
      </c>
      <c r="E487" s="17">
        <v>66.209768345589922</v>
      </c>
      <c r="F487" s="17">
        <v>-31.380752161458485</v>
      </c>
      <c r="G487" s="17">
        <v>0.23784939397209262</v>
      </c>
      <c r="H487" s="17">
        <v>4.7068180131185109</v>
      </c>
      <c r="I487" s="17">
        <v>45.064086956207952</v>
      </c>
      <c r="J487" s="17">
        <v>9.4787408024558122</v>
      </c>
      <c r="K487" s="17">
        <v>-1.0000000000000004</v>
      </c>
      <c r="L487" s="17">
        <v>-1.0000000000000004</v>
      </c>
      <c r="M487" s="17">
        <v>-1.0000000000000004</v>
      </c>
      <c r="N487" s="17">
        <v>0.21705639334811055</v>
      </c>
      <c r="O487" s="17">
        <v>-1.0000000000000004</v>
      </c>
      <c r="P487" s="17">
        <v>-1.0000000000000004</v>
      </c>
      <c r="Q487" s="17">
        <v>3.4496249064463065</v>
      </c>
      <c r="R487" s="17">
        <v>-1.0000000000000004</v>
      </c>
      <c r="S487" s="17">
        <v>0.44203933294657549</v>
      </c>
      <c r="T487" s="17">
        <v>6.5985335174112189E-2</v>
      </c>
      <c r="U487" s="17">
        <v>-0.12812059970407369</v>
      </c>
      <c r="V487" s="17">
        <v>-0.33556639194531351</v>
      </c>
      <c r="W487" s="17">
        <v>0.9623534852221729</v>
      </c>
      <c r="X487" s="17">
        <v>-1.5834726386079789</v>
      </c>
      <c r="Y487" s="17">
        <v>3.1878781614368468E-2</v>
      </c>
      <c r="Z487" s="17">
        <v>26.649892135708129</v>
      </c>
      <c r="AA487" s="17">
        <v>4.4929866007852759E-2</v>
      </c>
      <c r="AB487" s="17">
        <v>0.35174687973748731</v>
      </c>
      <c r="AC487" s="17">
        <v>9.2510821609148817</v>
      </c>
      <c r="AD487" s="17">
        <v>3.0584118525511128E-2</v>
      </c>
      <c r="AE487" s="17">
        <v>-2.450478012148094E-2</v>
      </c>
      <c r="AF487" s="17">
        <v>39.255704819184004</v>
      </c>
      <c r="AG487" s="17">
        <v>-23.817870617270252</v>
      </c>
      <c r="AH487" s="17">
        <v>4.8136590838731147E-2</v>
      </c>
      <c r="AI487" s="17">
        <v>9.8682474011482224E-2</v>
      </c>
      <c r="AJ487" s="17">
        <v>0.33333333333333298</v>
      </c>
      <c r="AK487" s="17">
        <v>0.44384275704421688</v>
      </c>
      <c r="AL487" s="17">
        <v>0.55338996003079222</v>
      </c>
      <c r="AM487" s="17">
        <v>0.33333333333333298</v>
      </c>
      <c r="AN487" s="17">
        <v>0.12326911785907671</v>
      </c>
      <c r="AO487" s="17">
        <v>0.17364928569557564</v>
      </c>
      <c r="AP487" s="17">
        <v>0.33333333333333298</v>
      </c>
      <c r="AQ487" s="17">
        <v>4.674965920548515</v>
      </c>
      <c r="AR487" s="17">
        <v>2.2444243630026963</v>
      </c>
      <c r="AS487" s="17">
        <v>1.2720042104146687</v>
      </c>
      <c r="AT487" s="17">
        <v>4.3882519885539528</v>
      </c>
      <c r="AU487" s="17">
        <v>-1.0000000000000004</v>
      </c>
      <c r="AV487" s="17">
        <v>-1.0000000000000004</v>
      </c>
      <c r="AW487" s="17">
        <v>-1.0000000000000004</v>
      </c>
      <c r="AX487" s="17">
        <v>-1.0000000000000004</v>
      </c>
      <c r="AY487" s="17">
        <v>-1.930932008256675E-2</v>
      </c>
      <c r="AZ487" s="17">
        <v>0.51616794912374697</v>
      </c>
      <c r="BA487" s="17">
        <v>6.7842005292555907E-2</v>
      </c>
      <c r="BB487" s="17">
        <v>0.28469790436702941</v>
      </c>
      <c r="BC487" s="17">
        <v>3.5857411021283592E-2</v>
      </c>
      <c r="BD487" s="17">
        <v>8.7679506417157267</v>
      </c>
      <c r="BE487" s="17">
        <v>2.1007286991792973</v>
      </c>
      <c r="BF487" s="17">
        <v>-1.0000000000000004</v>
      </c>
      <c r="BG487" s="22">
        <v>74.497418587401398</v>
      </c>
    </row>
    <row r="488" spans="1:100" x14ac:dyDescent="0.25">
      <c r="A488">
        <v>1448</v>
      </c>
      <c r="B488" t="s">
        <v>2923</v>
      </c>
      <c r="C488" s="48">
        <v>1</v>
      </c>
      <c r="D488" s="22">
        <v>1450</v>
      </c>
      <c r="E488" s="47">
        <v>62.798508766834246</v>
      </c>
      <c r="F488" s="47">
        <v>-29.08938549335334</v>
      </c>
      <c r="G488" s="47">
        <v>0.24773049482204326</v>
      </c>
      <c r="H488" s="47">
        <v>5.0316799675559034</v>
      </c>
      <c r="I488" s="47">
        <v>43.150978932390657</v>
      </c>
      <c r="J488" s="47">
        <v>9.4265685797601293</v>
      </c>
      <c r="K488" s="47">
        <v>-1</v>
      </c>
      <c r="L488" s="47">
        <v>-1</v>
      </c>
      <c r="M488" s="47">
        <v>-1</v>
      </c>
      <c r="N488" s="47">
        <v>0.23106494761372834</v>
      </c>
      <c r="O488" s="47">
        <v>-1</v>
      </c>
      <c r="P488" s="47">
        <v>-1</v>
      </c>
      <c r="Q488" s="47">
        <v>3.6908187015592362</v>
      </c>
      <c r="R488" s="47">
        <v>-1</v>
      </c>
      <c r="S488" s="47">
        <v>0.64189072421973781</v>
      </c>
      <c r="T488" s="47">
        <v>9.2362986157557392E-2</v>
      </c>
      <c r="U488" s="47">
        <v>2.8539908778594872E-2</v>
      </c>
      <c r="V488" s="47">
        <v>-3.3016092497362891E-2</v>
      </c>
      <c r="W488" s="47">
        <v>1.340861265996665</v>
      </c>
      <c r="X488" s="47">
        <v>-0.95214589246562853</v>
      </c>
      <c r="Y488" s="47">
        <v>6.2963204570277986E-2</v>
      </c>
      <c r="Z488" s="47">
        <v>26.745601001024557</v>
      </c>
      <c r="AA488" s="47">
        <v>0.83044305783086536</v>
      </c>
      <c r="AB488" s="47">
        <v>0.95436065465510056</v>
      </c>
      <c r="AC488" s="47">
        <v>9.5356991142494465</v>
      </c>
      <c r="AD488" s="47">
        <v>1.0338197723233149</v>
      </c>
      <c r="AE488" s="47">
        <v>-6.1692529453854741E-2</v>
      </c>
      <c r="AF488" s="47">
        <v>37.173968240475233</v>
      </c>
      <c r="AG488" s="47">
        <v>-21.084351504417185</v>
      </c>
      <c r="AH488" s="47">
        <v>0.31588437088007865</v>
      </c>
      <c r="AI488" s="47">
        <v>0.38548558873661259</v>
      </c>
      <c r="AJ488" s="47">
        <v>0.33333333333333298</v>
      </c>
      <c r="AK488" s="47">
        <v>0.47968211832321317</v>
      </c>
      <c r="AL488" s="47">
        <v>0.57122895297980814</v>
      </c>
      <c r="AM488" s="47">
        <v>0.33333333333333298</v>
      </c>
      <c r="AN488" s="47">
        <v>0.18789602731731778</v>
      </c>
      <c r="AO488" s="47">
        <v>0.23868759666666312</v>
      </c>
      <c r="AP488" s="47">
        <v>0.33333333333333298</v>
      </c>
      <c r="AQ488" s="47">
        <v>5.9770106919154165</v>
      </c>
      <c r="AR488" s="47">
        <v>2.6866680235991405</v>
      </c>
      <c r="AS488" s="47">
        <v>1.9901707455278179</v>
      </c>
      <c r="AT488" s="47">
        <v>4.7497298106331778</v>
      </c>
      <c r="AU488" s="47">
        <v>-1</v>
      </c>
      <c r="AV488" s="47">
        <v>-1</v>
      </c>
      <c r="AW488" s="47">
        <v>-1</v>
      </c>
      <c r="AX488" s="47">
        <v>-1</v>
      </c>
      <c r="AY488" s="47">
        <v>5.741340798477359E-3</v>
      </c>
      <c r="AZ488" s="47">
        <v>0.26109216513129191</v>
      </c>
      <c r="BA488" s="47">
        <v>0.31605474538102962</v>
      </c>
      <c r="BB488" s="47">
        <v>0.19654570281331249</v>
      </c>
      <c r="BC488" s="47">
        <v>0.14449960111956645</v>
      </c>
      <c r="BD488" s="47">
        <v>6.219103395989273</v>
      </c>
      <c r="BE488" s="47">
        <v>5.19276375489431</v>
      </c>
      <c r="BF488" s="47">
        <v>-1</v>
      </c>
      <c r="BG488" s="22">
        <v>412.07192261909978</v>
      </c>
    </row>
    <row r="489" spans="1:100" x14ac:dyDescent="0.25">
      <c r="A489">
        <v>1450</v>
      </c>
      <c r="B489" t="s">
        <v>519</v>
      </c>
      <c r="C489" s="48">
        <v>3</v>
      </c>
      <c r="D489" s="22">
        <v>1446.0286848404223</v>
      </c>
      <c r="E489" s="17">
        <v>56.818475129964334</v>
      </c>
      <c r="F489" s="17">
        <v>-91.810398381303884</v>
      </c>
      <c r="G489" s="17">
        <v>6.9064269247105819E-2</v>
      </c>
      <c r="H489" s="17">
        <v>9.2029248559037899</v>
      </c>
      <c r="I489" s="17">
        <v>50.583603587748925</v>
      </c>
      <c r="J489" s="17">
        <v>4.6788185801292119</v>
      </c>
      <c r="K489" s="17">
        <v>-0.99999999999999933</v>
      </c>
      <c r="L489" s="17">
        <v>-0.99999999999999933</v>
      </c>
      <c r="M489" s="17">
        <v>-0.99999999999999933</v>
      </c>
      <c r="N489" s="17">
        <v>0.38652864268843179</v>
      </c>
      <c r="O489" s="17">
        <v>-0.99999999999999933</v>
      </c>
      <c r="P489" s="17">
        <v>-0.99999999999999933</v>
      </c>
      <c r="Q489" s="17">
        <v>4.7757255456690331</v>
      </c>
      <c r="R489" s="17">
        <v>-0.99999999999999933</v>
      </c>
      <c r="S489" s="17">
        <v>2.8727237653504112</v>
      </c>
      <c r="T489" s="17">
        <v>0.37204240732509297</v>
      </c>
      <c r="U489" s="17">
        <v>-0.65912411023303352</v>
      </c>
      <c r="V489" s="17">
        <v>-2.2945745913343734</v>
      </c>
      <c r="W489" s="17">
        <v>4.427199310234756</v>
      </c>
      <c r="X489" s="17">
        <v>0.20230934583847901</v>
      </c>
      <c r="Y489" s="17">
        <v>0.2816857555286621</v>
      </c>
      <c r="Z489" s="17">
        <v>50.541310709531764</v>
      </c>
      <c r="AA489" s="17">
        <v>-0.4702502469888597</v>
      </c>
      <c r="AB489" s="17">
        <v>-2.0461812404861019</v>
      </c>
      <c r="AC489" s="17">
        <v>2.2794863094280604</v>
      </c>
      <c r="AD489" s="17">
        <v>0.45408660817519797</v>
      </c>
      <c r="AE489" s="17">
        <v>-0.80406721397278114</v>
      </c>
      <c r="AF489" s="17">
        <v>49.97054856450098</v>
      </c>
      <c r="AG489" s="17">
        <v>-36.98863003753516</v>
      </c>
      <c r="AH489" s="17">
        <v>0.15667347793188513</v>
      </c>
      <c r="AI489" s="17">
        <v>0.20658735892326011</v>
      </c>
      <c r="AJ489" s="17">
        <v>0.33333333333333298</v>
      </c>
      <c r="AK489" s="17">
        <v>0.13771968735935672</v>
      </c>
      <c r="AL489" s="17">
        <v>0.53387042457470812</v>
      </c>
      <c r="AM489" s="17">
        <v>0.33333333333333298</v>
      </c>
      <c r="AN489" s="17">
        <v>-0.676615263786573</v>
      </c>
      <c r="AO489" s="17">
        <v>-0.61784677884837724</v>
      </c>
      <c r="AP489" s="17">
        <v>0.33333333333333298</v>
      </c>
      <c r="AQ489" s="17">
        <v>0.61305502324795291</v>
      </c>
      <c r="AR489" s="17">
        <v>1.759751427292195</v>
      </c>
      <c r="AS489" s="17">
        <v>1.5418702792434507</v>
      </c>
      <c r="AT489" s="17">
        <v>1.3771968735935667</v>
      </c>
      <c r="AU489" s="17">
        <v>-0.99999999999999933</v>
      </c>
      <c r="AV489" s="17">
        <v>-0.99999999999999933</v>
      </c>
      <c r="AW489" s="17">
        <v>-0.99999999999999933</v>
      </c>
      <c r="AX489" s="17">
        <v>-0.99999999999999933</v>
      </c>
      <c r="AY489" s="17">
        <v>-2.3302532735046406E-2</v>
      </c>
      <c r="AZ489" s="17">
        <v>7.9597798015001477E-3</v>
      </c>
      <c r="BA489" s="17">
        <v>-5.9350280067648718E-2</v>
      </c>
      <c r="BB489" s="17">
        <v>0.33636778821447771</v>
      </c>
      <c r="BC489" s="17">
        <v>-0.29400481973917442</v>
      </c>
      <c r="BD489" s="17">
        <v>8.4489936043694449</v>
      </c>
      <c r="BE489" s="17">
        <v>-7.6468718938176048</v>
      </c>
      <c r="BF489" s="17">
        <v>-0.99999999999999933</v>
      </c>
      <c r="CU489" t="e">
        <v>#N/A</v>
      </c>
      <c r="CV489" t="e">
        <v>#N/A</v>
      </c>
    </row>
    <row r="490" spans="1:100" x14ac:dyDescent="0.25">
      <c r="A490">
        <v>1452</v>
      </c>
      <c r="B490" t="s">
        <v>520</v>
      </c>
      <c r="C490" s="48">
        <v>3</v>
      </c>
      <c r="D490" s="22">
        <v>1441.7051391800969</v>
      </c>
      <c r="E490" s="17">
        <v>70.663447439501979</v>
      </c>
      <c r="F490" s="17">
        <v>-23.105187876114861</v>
      </c>
      <c r="G490" s="17">
        <v>0.27615432719738847</v>
      </c>
      <c r="H490" s="17">
        <v>5.5074382048624475</v>
      </c>
      <c r="I490" s="17">
        <v>47.302355267937514</v>
      </c>
      <c r="J490" s="17">
        <v>8.0806882138091982</v>
      </c>
      <c r="K490" s="17">
        <v>-1.0000000000000007</v>
      </c>
      <c r="L490" s="17">
        <v>-1.0000000000000007</v>
      </c>
      <c r="M490" s="17">
        <v>-1.0000000000000007</v>
      </c>
      <c r="N490" s="17">
        <v>0.20544362252321627</v>
      </c>
      <c r="O490" s="17">
        <v>-1.0000000000000007</v>
      </c>
      <c r="P490" s="17">
        <v>-1.0000000000000007</v>
      </c>
      <c r="Q490" s="17">
        <v>3.2424023457637974</v>
      </c>
      <c r="R490" s="17">
        <v>-1.0000000000000007</v>
      </c>
      <c r="S490" s="17">
        <v>1.5776953097038171</v>
      </c>
      <c r="T490" s="17">
        <v>0.1326641349459006</v>
      </c>
      <c r="U490" s="17">
        <v>-0.44517738015449415</v>
      </c>
      <c r="V490" s="17">
        <v>-0.28135013347958643</v>
      </c>
      <c r="W490" s="17">
        <v>2.2650358590986448</v>
      </c>
      <c r="X490" s="17">
        <v>-0.33704418887029419</v>
      </c>
      <c r="Y490" s="17">
        <v>0.12972381057421459</v>
      </c>
      <c r="Z490" s="17">
        <v>41.517830844457734</v>
      </c>
      <c r="AA490" s="17">
        <v>-1.8743621010512936</v>
      </c>
      <c r="AB490" s="17">
        <v>-8.0774962475337775E-2</v>
      </c>
      <c r="AC490" s="17">
        <v>6.7956758446408481</v>
      </c>
      <c r="AD490" s="17">
        <v>-1.2190224734935933</v>
      </c>
      <c r="AE490" s="17">
        <v>1.1070496605678006</v>
      </c>
      <c r="AF490" s="17">
        <v>49.33978138719106</v>
      </c>
      <c r="AG490" s="17">
        <v>-8.7558405801574395</v>
      </c>
      <c r="AH490" s="17">
        <v>-0.54345341751064213</v>
      </c>
      <c r="AI490" s="17">
        <v>-0.63921075705053243</v>
      </c>
      <c r="AJ490" s="17">
        <v>0.33333333333333298</v>
      </c>
      <c r="AK490" s="17">
        <v>0.14320654281693077</v>
      </c>
      <c r="AL490" s="17">
        <v>0.46226837483734007</v>
      </c>
      <c r="AM490" s="17">
        <v>0.33333333333333298</v>
      </c>
      <c r="AN490" s="17">
        <v>-0.23199136033952597</v>
      </c>
      <c r="AO490" s="17">
        <v>-0.23054284163751623</v>
      </c>
      <c r="AP490" s="17">
        <v>0.33333333333333298</v>
      </c>
      <c r="AQ490" s="17">
        <v>-2.0374261192535421</v>
      </c>
      <c r="AR490" s="17">
        <v>2.1360576518185521</v>
      </c>
      <c r="AS490" s="17">
        <v>4.4973356065633805</v>
      </c>
      <c r="AT490" s="17">
        <v>1.4472949554272678</v>
      </c>
      <c r="AU490" s="17">
        <v>-1.0000000000000007</v>
      </c>
      <c r="AV490" s="17">
        <v>-1.0000000000000007</v>
      </c>
      <c r="AW490" s="17">
        <v>-1.0000000000000007</v>
      </c>
      <c r="AX490" s="17">
        <v>-1.0000000000000007</v>
      </c>
      <c r="AY490" s="17">
        <v>6.4820227261830468E-2</v>
      </c>
      <c r="AZ490" s="17">
        <v>-0.2751930123748394</v>
      </c>
      <c r="BA490" s="17">
        <v>0.4708263720411982</v>
      </c>
      <c r="BB490" s="17">
        <v>0.79368484032002695</v>
      </c>
      <c r="BC490" s="17">
        <v>0.29628739920544128</v>
      </c>
      <c r="BD490" s="17">
        <v>18.466155946126484</v>
      </c>
      <c r="BE490" s="17">
        <v>9.7613168403420296</v>
      </c>
      <c r="BF490" s="17">
        <v>-1.0000000000000007</v>
      </c>
      <c r="CU490" t="e">
        <v>#N/A</v>
      </c>
      <c r="CV490" t="e">
        <v>#N/A</v>
      </c>
    </row>
    <row r="491" spans="1:100" x14ac:dyDescent="0.25">
      <c r="A491">
        <v>1458</v>
      </c>
      <c r="B491" t="s">
        <v>521</v>
      </c>
      <c r="C491" s="48">
        <v>2</v>
      </c>
      <c r="D491" s="22">
        <v>1547.9056738281249</v>
      </c>
      <c r="E491" s="17">
        <v>79.973092035926371</v>
      </c>
      <c r="F491" s="17">
        <v>-9.1771580156806056</v>
      </c>
      <c r="G491" s="17">
        <v>0.39217730190660627</v>
      </c>
      <c r="H491" s="17">
        <v>6.1145577722146385</v>
      </c>
      <c r="I491" s="17">
        <v>55.872003965748007</v>
      </c>
      <c r="J491" s="17">
        <v>12.148115467846116</v>
      </c>
      <c r="K491" s="17">
        <v>-1.0000000000000002</v>
      </c>
      <c r="L491" s="17">
        <v>-1.0000000000000002</v>
      </c>
      <c r="M491" s="17">
        <v>-1.0000000000000002</v>
      </c>
      <c r="N491" s="17">
        <v>0.25551485713459798</v>
      </c>
      <c r="O491" s="17">
        <v>-1.0000000000000002</v>
      </c>
      <c r="P491" s="17">
        <v>-1.0000000000000002</v>
      </c>
      <c r="Q491" s="17">
        <v>3.86275962543839</v>
      </c>
      <c r="R491" s="17">
        <v>-1.0000000000000002</v>
      </c>
      <c r="S491" s="17">
        <v>0.98085119010110677</v>
      </c>
      <c r="T491" s="17">
        <v>0.12646352457635904</v>
      </c>
      <c r="U491" s="17">
        <v>5.3104888025263253E-2</v>
      </c>
      <c r="V491" s="17">
        <v>-9.8102407166918565E-2</v>
      </c>
      <c r="W491" s="17">
        <v>2.1656515034891788</v>
      </c>
      <c r="X491" s="17">
        <v>-0.10089921419186609</v>
      </c>
      <c r="Y491" s="17">
        <v>8.6290467184896802E-2</v>
      </c>
      <c r="Z491" s="17">
        <v>31.645714142869334</v>
      </c>
      <c r="AA491" s="17">
        <v>0.41286639352398258</v>
      </c>
      <c r="AB491" s="17">
        <v>0.88209486266812986</v>
      </c>
      <c r="AC491" s="17">
        <v>15.340026115546074</v>
      </c>
      <c r="AD491" s="17">
        <v>0.49533430470547801</v>
      </c>
      <c r="AE491" s="17">
        <v>0.36469902485375016</v>
      </c>
      <c r="AF491" s="17">
        <v>49.117109848295513</v>
      </c>
      <c r="AG491" s="17">
        <v>-6.9691611439647634</v>
      </c>
      <c r="AH491" s="17">
        <v>0.16470425415410489</v>
      </c>
      <c r="AI491" s="17">
        <v>0.2365966120890246</v>
      </c>
      <c r="AJ491" s="17">
        <v>0.33333333333333298</v>
      </c>
      <c r="AK491" s="17">
        <v>0.59944310353557562</v>
      </c>
      <c r="AL491" s="17">
        <v>0.68929266346407692</v>
      </c>
      <c r="AM491" s="17">
        <v>0.33333333333333298</v>
      </c>
      <c r="AN491" s="17">
        <v>0.26354198789020528</v>
      </c>
      <c r="AO491" s="17">
        <v>0.32692984260449043</v>
      </c>
      <c r="AP491" s="17">
        <v>0.33333333333333298</v>
      </c>
      <c r="AQ491" s="17">
        <v>6.4237310193033554</v>
      </c>
      <c r="AR491" s="17">
        <v>2.2444243630026963</v>
      </c>
      <c r="AS491" s="17">
        <v>3.4980781247746848</v>
      </c>
      <c r="AT491" s="17">
        <v>5.9457019091532963</v>
      </c>
      <c r="AU491" s="17">
        <v>-1.0000000000000002</v>
      </c>
      <c r="AV491" s="17">
        <v>-1.0000000000000002</v>
      </c>
      <c r="AW491" s="17">
        <v>-1.0000000000000002</v>
      </c>
      <c r="AX491" s="17">
        <v>-1.0000000000000002</v>
      </c>
      <c r="AY491" s="17">
        <v>4.1335005395919822E-3</v>
      </c>
      <c r="AZ491" s="17">
        <v>0.35449320042589444</v>
      </c>
      <c r="BA491" s="17">
        <v>0.22326594512657427</v>
      </c>
      <c r="BB491" s="17">
        <v>0.19466042642101289</v>
      </c>
      <c r="BC491" s="17">
        <v>0.12203913658595961</v>
      </c>
      <c r="BD491" s="17">
        <v>6.3671496111740282</v>
      </c>
      <c r="BE491" s="17">
        <v>4.4200693888016804</v>
      </c>
      <c r="BF491" s="17">
        <v>-1.0000000000000002</v>
      </c>
      <c r="BG491" s="22">
        <v>382.17394433920339</v>
      </c>
    </row>
    <row r="492" spans="1:100" x14ac:dyDescent="0.25">
      <c r="A492">
        <v>1466</v>
      </c>
      <c r="B492" t="s">
        <v>522</v>
      </c>
      <c r="C492" s="48">
        <v>3</v>
      </c>
      <c r="D492" s="22">
        <v>1569.8210078847756</v>
      </c>
      <c r="E492" s="17">
        <v>124.63937566291251</v>
      </c>
      <c r="F492" s="17">
        <v>4.7959562650854783</v>
      </c>
      <c r="G492" s="17">
        <v>0.79802497258832117</v>
      </c>
      <c r="H492" s="17">
        <v>13.725520286358513</v>
      </c>
      <c r="I492" s="17">
        <v>83.377572656730578</v>
      </c>
      <c r="J492" s="17">
        <v>14.526913875100341</v>
      </c>
      <c r="K492" s="17">
        <v>-1.0000000000000027</v>
      </c>
      <c r="L492" s="17">
        <v>-1.0000000000000027</v>
      </c>
      <c r="M492" s="17">
        <v>-1.0000000000000027</v>
      </c>
      <c r="N492" s="17">
        <v>0.43278252683260959</v>
      </c>
      <c r="O492" s="17">
        <v>-1.0000000000000027</v>
      </c>
      <c r="P492" s="17">
        <v>-1.0000000000000027</v>
      </c>
      <c r="Q492" s="17">
        <v>6.1827272376485096</v>
      </c>
      <c r="R492" s="17">
        <v>-1.0000000000000027</v>
      </c>
      <c r="S492" s="17">
        <v>2.4132372408702385</v>
      </c>
      <c r="T492" s="17">
        <v>0.47904191852419947</v>
      </c>
      <c r="U492" s="17">
        <v>1.3581592834847613</v>
      </c>
      <c r="V492" s="17">
        <v>1.2245572286432496</v>
      </c>
      <c r="W492" s="17">
        <v>7.5427930487099983</v>
      </c>
      <c r="X492" s="17">
        <v>7.6734107581317703</v>
      </c>
      <c r="Y492" s="17">
        <v>0.46532626474255484</v>
      </c>
      <c r="Z492" s="17">
        <v>42.976021272431019</v>
      </c>
      <c r="AA492" s="17">
        <v>-1.997436196257693</v>
      </c>
      <c r="AB492" s="17">
        <v>-0.28092164625486227</v>
      </c>
      <c r="AC492" s="17">
        <v>33.205798252119791</v>
      </c>
      <c r="AD492" s="17">
        <v>0.10484996596208444</v>
      </c>
      <c r="AE492" s="17">
        <v>1.5830802521505696</v>
      </c>
      <c r="AF492" s="17">
        <v>77.48397813044653</v>
      </c>
      <c r="AG492" s="17">
        <v>10.658043541445448</v>
      </c>
      <c r="AH492" s="17">
        <v>-0.22657448909898853</v>
      </c>
      <c r="AI492" s="17">
        <v>-0.26542070857206213</v>
      </c>
      <c r="AJ492" s="17">
        <v>0.33333333333333298</v>
      </c>
      <c r="AK492" s="17">
        <v>0.9692957776190213</v>
      </c>
      <c r="AL492" s="17">
        <v>0.73110407922442566</v>
      </c>
      <c r="AM492" s="17">
        <v>0.33333333333333298</v>
      </c>
      <c r="AN492" s="17">
        <v>0.58723530763884779</v>
      </c>
      <c r="AO492" s="17">
        <v>0.71303553460442448</v>
      </c>
      <c r="AP492" s="17">
        <v>0.33333333333333298</v>
      </c>
      <c r="AQ492" s="17">
        <v>5.8935945262839393</v>
      </c>
      <c r="AR492" s="17">
        <v>4.9850289118990663</v>
      </c>
      <c r="AS492" s="17">
        <v>-0.30147617433731466</v>
      </c>
      <c r="AT492" s="17">
        <v>9.8433611375385865</v>
      </c>
      <c r="AU492" s="17">
        <v>-1.0000000000000027</v>
      </c>
      <c r="AV492" s="17">
        <v>-1.0000000000000027</v>
      </c>
      <c r="AW492" s="17">
        <v>-1.0000000000000027</v>
      </c>
      <c r="AX492" s="17">
        <v>-1.0000000000000027</v>
      </c>
      <c r="AY492" s="17">
        <v>8.7249346603962635E-2</v>
      </c>
      <c r="AZ492" s="17">
        <v>0.85955136721157788</v>
      </c>
      <c r="BA492" s="17">
        <v>3.109144336300786E-2</v>
      </c>
      <c r="BB492" s="17">
        <v>0.23107772362972739</v>
      </c>
      <c r="BC492" s="17">
        <v>0.5140152544049037</v>
      </c>
      <c r="BD492" s="17">
        <v>10.074699926801074</v>
      </c>
      <c r="BE492" s="17">
        <v>13.005838576937634</v>
      </c>
      <c r="BF492" s="17">
        <v>-1.0000000000000027</v>
      </c>
      <c r="CU492" t="e">
        <v>#N/A</v>
      </c>
      <c r="CV492" t="e">
        <v>#N/A</v>
      </c>
    </row>
    <row r="493" spans="1:100" x14ac:dyDescent="0.25">
      <c r="A493">
        <v>1468</v>
      </c>
      <c r="B493" t="s">
        <v>523</v>
      </c>
      <c r="C493" s="48">
        <v>2</v>
      </c>
      <c r="D493" s="22">
        <v>1529.421865234375</v>
      </c>
      <c r="E493" s="17">
        <v>57.467976539304381</v>
      </c>
      <c r="F493" s="17">
        <v>-45.483392028159599</v>
      </c>
      <c r="G493" s="17">
        <v>0.13982783526891701</v>
      </c>
      <c r="H493" s="17">
        <v>3.8126903904361091</v>
      </c>
      <c r="I493" s="17">
        <v>38.199425303053019</v>
      </c>
      <c r="J493" s="17">
        <v>7.783284232310673</v>
      </c>
      <c r="K493" s="17">
        <v>-1.0000000000000007</v>
      </c>
      <c r="L493" s="17">
        <v>-1.0000000000000007</v>
      </c>
      <c r="M493" s="17">
        <v>-1.0000000000000007</v>
      </c>
      <c r="N493" s="17">
        <v>0.19262945322992561</v>
      </c>
      <c r="O493" s="17">
        <v>-1.0000000000000007</v>
      </c>
      <c r="P493" s="17">
        <v>-1.0000000000000007</v>
      </c>
      <c r="Q493" s="17">
        <v>3.1872218864611832</v>
      </c>
      <c r="R493" s="17">
        <v>-1.0000000000000007</v>
      </c>
      <c r="S493" s="17">
        <v>9.9812325576974281E-2</v>
      </c>
      <c r="T493" s="17">
        <v>2.7572539510027763E-2</v>
      </c>
      <c r="U493" s="17">
        <v>-0.24322618897643439</v>
      </c>
      <c r="V493" s="17">
        <v>-0.48639193111948831</v>
      </c>
      <c r="W493" s="17">
        <v>0.19807728324693574</v>
      </c>
      <c r="X493" s="17">
        <v>-2.5251309549692542</v>
      </c>
      <c r="Y493" s="17">
        <v>-2.6808667517161794E-3</v>
      </c>
      <c r="Z493" s="17">
        <v>23.476789702716143</v>
      </c>
      <c r="AA493" s="17">
        <v>-0.18876546760781943</v>
      </c>
      <c r="AB493" s="17">
        <v>1.4895712390581517E-2</v>
      </c>
      <c r="AC493" s="17">
        <v>5.3836819915139653</v>
      </c>
      <c r="AD493" s="17">
        <v>-0.26460252831403597</v>
      </c>
      <c r="AE493" s="17">
        <v>-0.27170805091983419</v>
      </c>
      <c r="AF493" s="17">
        <v>32.992221403293868</v>
      </c>
      <c r="AG493" s="17">
        <v>-34.519348961751959</v>
      </c>
      <c r="AH493" s="17">
        <v>-2.5901502500863621E-2</v>
      </c>
      <c r="AI493" s="17">
        <v>1.108614122569701E-2</v>
      </c>
      <c r="AJ493" s="17">
        <v>0.33333333333333298</v>
      </c>
      <c r="AK493" s="17">
        <v>0.34501300744177188</v>
      </c>
      <c r="AL493" s="17">
        <v>0.46707119240932826</v>
      </c>
      <c r="AM493" s="17">
        <v>0.33333333333333298</v>
      </c>
      <c r="AN493" s="17">
        <v>3.4174633599926008E-2</v>
      </c>
      <c r="AO493" s="17">
        <v>7.629295327203145E-2</v>
      </c>
      <c r="AP493" s="17">
        <v>0.33333333333333298</v>
      </c>
      <c r="AQ493" s="17">
        <v>3.5642356379971569</v>
      </c>
      <c r="AR493" s="17">
        <v>2.2444243630026963</v>
      </c>
      <c r="AS493" s="17">
        <v>-0.1418893477526515</v>
      </c>
      <c r="AT493" s="17">
        <v>3.3990357744388437</v>
      </c>
      <c r="AU493" s="17">
        <v>-1.0000000000000007</v>
      </c>
      <c r="AV493" s="17">
        <v>-1.0000000000000007</v>
      </c>
      <c r="AW493" s="17">
        <v>-1.0000000000000007</v>
      </c>
      <c r="AX493" s="17">
        <v>-1.0000000000000007</v>
      </c>
      <c r="AY493" s="17">
        <v>-3.4199056155176648E-2</v>
      </c>
      <c r="AZ493" s="17">
        <v>0.61885586268655102</v>
      </c>
      <c r="BA493" s="17">
        <v>-3.0875699406607893E-2</v>
      </c>
      <c r="BB493" s="17">
        <v>0.34188531815427731</v>
      </c>
      <c r="BC493" s="17">
        <v>-1.8881016944470197E-2</v>
      </c>
      <c r="BD493" s="17">
        <v>10.292822340551599</v>
      </c>
      <c r="BE493" s="17">
        <v>0.62759663510081509</v>
      </c>
      <c r="BF493" s="17">
        <v>-1.0000000000000007</v>
      </c>
      <c r="BG493" s="22">
        <v>542.67302335361603</v>
      </c>
    </row>
    <row r="494" spans="1:100" x14ac:dyDescent="0.25">
      <c r="A494">
        <v>1474</v>
      </c>
      <c r="B494" t="s">
        <v>2924</v>
      </c>
      <c r="C494" s="48">
        <v>3</v>
      </c>
      <c r="D494" s="22">
        <v>1376.8232039941474</v>
      </c>
      <c r="E494" s="17">
        <v>12.058343906935024</v>
      </c>
      <c r="F494" s="17">
        <v>-71.371373186893337</v>
      </c>
      <c r="G494" s="17">
        <v>0.1915494833896903</v>
      </c>
      <c r="H494" s="17">
        <v>6.2580556702248638</v>
      </c>
      <c r="I494" s="17">
        <v>2.2644708056261731</v>
      </c>
      <c r="J494" s="17">
        <v>8.6948426933428067</v>
      </c>
      <c r="K494" s="17">
        <v>-1.0000000000000002</v>
      </c>
      <c r="L494" s="17">
        <v>-1.0000000000000002</v>
      </c>
      <c r="M494" s="17">
        <v>-1.0000000000000002</v>
      </c>
      <c r="N494" s="17">
        <v>0.17269998171379691</v>
      </c>
      <c r="O494" s="17">
        <v>-1.0000000000000002</v>
      </c>
      <c r="P494" s="17">
        <v>-1.0000000000000002</v>
      </c>
      <c r="Q494" s="17">
        <v>4.8421139552930788</v>
      </c>
      <c r="R494" s="17">
        <v>-1.0000000000000002</v>
      </c>
      <c r="S494" s="17">
        <v>0.81219167828994632</v>
      </c>
      <c r="T494" s="17">
        <v>0.10597602427437827</v>
      </c>
      <c r="U494" s="17">
        <v>-0.10422082082405314</v>
      </c>
      <c r="V494" s="17">
        <v>4.4185042164677397E-2</v>
      </c>
      <c r="W494" s="17">
        <v>1.415941714931785</v>
      </c>
      <c r="X494" s="17">
        <v>-1.5292974781669042</v>
      </c>
      <c r="Y494" s="17">
        <v>0.23230117485903928</v>
      </c>
      <c r="Z494" s="17">
        <v>4.7819749893547954</v>
      </c>
      <c r="AA494" s="17">
        <v>0.99366755063833634</v>
      </c>
      <c r="AB494" s="17">
        <v>-2.3096543248483763</v>
      </c>
      <c r="AC494" s="17">
        <v>-1.7096536328293552</v>
      </c>
      <c r="AD494" s="17">
        <v>1.4992269086657495</v>
      </c>
      <c r="AE494" s="17">
        <v>-0.1056132693169049</v>
      </c>
      <c r="AF494" s="17">
        <v>0.65705376236017354</v>
      </c>
      <c r="AG494" s="17">
        <v>-58.120361281276381</v>
      </c>
      <c r="AH494" s="17">
        <v>0.37853958108033775</v>
      </c>
      <c r="AI494" s="17">
        <v>0.334275091846232</v>
      </c>
      <c r="AJ494" s="17">
        <v>0.33333333333333298</v>
      </c>
      <c r="AK494" s="17">
        <v>0.26904514285621917</v>
      </c>
      <c r="AL494" s="17">
        <v>0.38304397939149776</v>
      </c>
      <c r="AM494" s="17">
        <v>0.33333333333333298</v>
      </c>
      <c r="AN494" s="17">
        <v>-0.29690976081348947</v>
      </c>
      <c r="AO494" s="17">
        <v>-0.3958356625845279</v>
      </c>
      <c r="AP494" s="17">
        <v>0.33333333333333298</v>
      </c>
      <c r="AQ494" s="17">
        <v>1.6074170432660093</v>
      </c>
      <c r="AR494" s="17">
        <v>3.8433591894027384</v>
      </c>
      <c r="AS494" s="17">
        <v>2.161032075377876</v>
      </c>
      <c r="AT494" s="17">
        <v>2.6904514285621928</v>
      </c>
      <c r="AU494" s="17">
        <v>-1.0000000000000002</v>
      </c>
      <c r="AV494" s="17">
        <v>-1.0000000000000002</v>
      </c>
      <c r="AW494" s="17">
        <v>-1.0000000000000002</v>
      </c>
      <c r="AX494" s="17">
        <v>-1.0000000000000002</v>
      </c>
      <c r="AY494" s="17">
        <v>-1.3625690959268383E-2</v>
      </c>
      <c r="AZ494" s="17">
        <v>-0.13505988393177809</v>
      </c>
      <c r="BA494" s="17">
        <v>9.7510230951565871E-2</v>
      </c>
      <c r="BB494" s="17">
        <v>0.24356427758603635</v>
      </c>
      <c r="BC494" s="17">
        <v>-0.22586305668066642</v>
      </c>
      <c r="BD494" s="17">
        <v>5.4138075199920213</v>
      </c>
      <c r="BE494" s="17">
        <v>-5.1590252622588304</v>
      </c>
      <c r="BF494" s="17">
        <v>-1.0000000000000002</v>
      </c>
      <c r="CU494" t="e">
        <v>#N/A</v>
      </c>
      <c r="CV494" t="e">
        <v>#N/A</v>
      </c>
    </row>
    <row r="495" spans="1:100" x14ac:dyDescent="0.25">
      <c r="A495">
        <v>1477</v>
      </c>
      <c r="B495" t="s">
        <v>524</v>
      </c>
      <c r="C495" s="48">
        <v>3</v>
      </c>
      <c r="D495" s="22">
        <v>1630.9633089705947</v>
      </c>
      <c r="E495" s="17">
        <v>116.89834454175728</v>
      </c>
      <c r="F495" s="17">
        <v>33.032476769768593</v>
      </c>
      <c r="G495" s="17">
        <v>1.9366610375361522E-2</v>
      </c>
      <c r="H495" s="17">
        <v>3.9596632462044536</v>
      </c>
      <c r="I495" s="17">
        <v>99.875322338712095</v>
      </c>
      <c r="J495" s="17">
        <v>12.878458563035805</v>
      </c>
      <c r="K495" s="17">
        <v>-0.99999999999999878</v>
      </c>
      <c r="L495" s="17">
        <v>-0.99999999999999878</v>
      </c>
      <c r="M495" s="17">
        <v>-0.99999999999999878</v>
      </c>
      <c r="N495" s="17">
        <v>0.12526345564004043</v>
      </c>
      <c r="O495" s="17">
        <v>-0.99999999999999878</v>
      </c>
      <c r="P495" s="17">
        <v>-0.99999999999999878</v>
      </c>
      <c r="Q495" s="17">
        <v>3.6862443396554152</v>
      </c>
      <c r="R495" s="17">
        <v>-0.99999999999999878</v>
      </c>
      <c r="S495" s="17">
        <v>-1.5890781571978656</v>
      </c>
      <c r="T495" s="17">
        <v>-0.15266260816228308</v>
      </c>
      <c r="U495" s="17">
        <v>1.725787610472385</v>
      </c>
      <c r="V495" s="17">
        <v>1.9178704104381168</v>
      </c>
      <c r="W495" s="17">
        <v>0.27341890654903822</v>
      </c>
      <c r="X495" s="17">
        <v>-4.7807463506256695</v>
      </c>
      <c r="Y495" s="17">
        <v>-0.16312616102420482</v>
      </c>
      <c r="Z495" s="17">
        <v>29.518770373697294</v>
      </c>
      <c r="AA495" s="17">
        <v>1.5433177007305998</v>
      </c>
      <c r="AB495" s="17">
        <v>3.8294775176810925</v>
      </c>
      <c r="AC495" s="17">
        <v>44.200447651194722</v>
      </c>
      <c r="AD495" s="17">
        <v>4.0567055611809604</v>
      </c>
      <c r="AE495" s="17">
        <v>2.0685526137545533</v>
      </c>
      <c r="AF495" s="17">
        <v>79.617248156327662</v>
      </c>
      <c r="AG495" s="17">
        <v>24.112763074134733</v>
      </c>
      <c r="AH495" s="17">
        <v>0.99787442949037974</v>
      </c>
      <c r="AI495" s="17">
        <v>1.1841372520061386</v>
      </c>
      <c r="AJ495" s="17">
        <v>0.33333333333333298</v>
      </c>
      <c r="AK495" s="17">
        <v>1.2210098190103063</v>
      </c>
      <c r="AL495" s="17">
        <v>1.368866646076784</v>
      </c>
      <c r="AM495" s="17">
        <v>0.33333333333333298</v>
      </c>
      <c r="AN495" s="17">
        <v>1.5176410212066938</v>
      </c>
      <c r="AO495" s="17">
        <v>1.4986109383939654</v>
      </c>
      <c r="AP495" s="17">
        <v>0.33333333333333298</v>
      </c>
      <c r="AQ495" s="17">
        <v>20.258074182384437</v>
      </c>
      <c r="AR495" s="17">
        <v>1.6460553390893957</v>
      </c>
      <c r="AS495" s="17">
        <v>-0.97769496615665075</v>
      </c>
      <c r="AT495" s="17">
        <v>12.210098190103068</v>
      </c>
      <c r="AU495" s="17">
        <v>-0.99999999999999878</v>
      </c>
      <c r="AV495" s="17">
        <v>-0.99999999999999878</v>
      </c>
      <c r="AW495" s="17">
        <v>-0.99999999999999878</v>
      </c>
      <c r="AX495" s="17">
        <v>-0.99999999999999878</v>
      </c>
      <c r="AY495" s="17">
        <v>-1.1809912659902227E-2</v>
      </c>
      <c r="AZ495" s="17">
        <v>0.50151610147081149</v>
      </c>
      <c r="BA495" s="17">
        <v>0.20216212045658999</v>
      </c>
      <c r="BB495" s="17">
        <v>-0.17650526458738755</v>
      </c>
      <c r="BC495" s="17">
        <v>-3.3036408339122629E-2</v>
      </c>
      <c r="BD495" s="17">
        <v>-1.9050511073306344</v>
      </c>
      <c r="BE495" s="17">
        <v>0.18490039380488443</v>
      </c>
      <c r="BF495" s="17">
        <v>-0.99999999999999878</v>
      </c>
      <c r="CU495" t="e">
        <v>#N/A</v>
      </c>
      <c r="CV495" t="e">
        <v>#N/A</v>
      </c>
    </row>
    <row r="496" spans="1:100" x14ac:dyDescent="0.25">
      <c r="A496">
        <v>1481</v>
      </c>
      <c r="B496" t="s">
        <v>525</v>
      </c>
      <c r="C496" s="48">
        <v>3</v>
      </c>
      <c r="D496" s="22">
        <v>1576.5236594089502</v>
      </c>
      <c r="E496" s="17">
        <v>112.92568674862542</v>
      </c>
      <c r="F496" s="17">
        <v>10.69894368361971</v>
      </c>
      <c r="G496" s="17">
        <v>0.44785938443446416</v>
      </c>
      <c r="H496" s="17">
        <v>4.003604425841786</v>
      </c>
      <c r="I496" s="17">
        <v>80.707258719593653</v>
      </c>
      <c r="J496" s="17">
        <v>11.442221532183925</v>
      </c>
      <c r="K496" s="17">
        <v>-1.0000000000000011</v>
      </c>
      <c r="L496" s="17">
        <v>-1.0000000000000011</v>
      </c>
      <c r="M496" s="17">
        <v>-1.0000000000000011</v>
      </c>
      <c r="N496" s="17">
        <v>0.26804728134242128</v>
      </c>
      <c r="O496" s="17">
        <v>-1.0000000000000011</v>
      </c>
      <c r="P496" s="17">
        <v>-1.0000000000000011</v>
      </c>
      <c r="Q496" s="17">
        <v>3.5356209988750273</v>
      </c>
      <c r="R496" s="17">
        <v>-1.0000000000000011</v>
      </c>
      <c r="S496" s="17">
        <v>0.2536457682357261</v>
      </c>
      <c r="T496" s="17">
        <v>5.6618711616301561E-3</v>
      </c>
      <c r="U496" s="17">
        <v>-1.9654054752346793E-2</v>
      </c>
      <c r="V496" s="17">
        <v>1.7189415156818114E-2</v>
      </c>
      <c r="W496" s="17">
        <v>0.46798342696675865</v>
      </c>
      <c r="X496" s="17">
        <v>-1.8432404421837387</v>
      </c>
      <c r="Y496" s="17">
        <v>-1.5965719291043234E-2</v>
      </c>
      <c r="Z496" s="17">
        <v>51.167131697358521</v>
      </c>
      <c r="AA496" s="17">
        <v>1.7416094420395596</v>
      </c>
      <c r="AB496" s="17">
        <v>-0.58131049863553597</v>
      </c>
      <c r="AC496" s="17">
        <v>20.985145063314008</v>
      </c>
      <c r="AD496" s="17">
        <v>-0.66685077110532953</v>
      </c>
      <c r="AE496" s="17">
        <v>1.1494522113938794</v>
      </c>
      <c r="AF496" s="17">
        <v>72.72041847343084</v>
      </c>
      <c r="AG496" s="17">
        <v>6.1855968014721361</v>
      </c>
      <c r="AH496" s="17">
        <v>-8.1439632970285118E-3</v>
      </c>
      <c r="AI496" s="17">
        <v>0.42649322727829669</v>
      </c>
      <c r="AJ496" s="17">
        <v>0.33333333333333298</v>
      </c>
      <c r="AK496" s="17">
        <v>0.8692444239268543</v>
      </c>
      <c r="AL496" s="17">
        <v>0.7562087925731541</v>
      </c>
      <c r="AM496" s="17">
        <v>0.33333333333333298</v>
      </c>
      <c r="AN496" s="17">
        <v>0.14642616712584594</v>
      </c>
      <c r="AO496" s="17">
        <v>0.41466602938111163</v>
      </c>
      <c r="AP496" s="17">
        <v>0.33333333333333298</v>
      </c>
      <c r="AQ496" s="17">
        <v>7.9868402461628119</v>
      </c>
      <c r="AR496" s="17">
        <v>2.3409804972490473</v>
      </c>
      <c r="AS496" s="17">
        <v>0.40879679566632976</v>
      </c>
      <c r="AT496" s="17">
        <v>8.6924442392685499</v>
      </c>
      <c r="AU496" s="17">
        <v>-1.0000000000000011</v>
      </c>
      <c r="AV496" s="17">
        <v>-1.0000000000000011</v>
      </c>
      <c r="AW496" s="17">
        <v>-1.0000000000000011</v>
      </c>
      <c r="AX496" s="17">
        <v>-1.0000000000000011</v>
      </c>
      <c r="AY496" s="17">
        <v>8.1978622992447975E-3</v>
      </c>
      <c r="AZ496" s="17">
        <v>-0.36358210123469281</v>
      </c>
      <c r="BA496" s="17">
        <v>1.0845842671115109</v>
      </c>
      <c r="BB496" s="17">
        <v>-7.6116108705709395E-2</v>
      </c>
      <c r="BC496" s="17">
        <v>0.45361510122883092</v>
      </c>
      <c r="BD496" s="17">
        <v>-3.7208132238162013</v>
      </c>
      <c r="BE496" s="17">
        <v>16.763298866278319</v>
      </c>
      <c r="BF496" s="17">
        <v>-1.0000000000000011</v>
      </c>
      <c r="CU496" t="e">
        <v>#N/A</v>
      </c>
      <c r="CV496" t="e">
        <v>#N/A</v>
      </c>
    </row>
    <row r="497" spans="1:100" x14ac:dyDescent="0.25">
      <c r="A497">
        <v>1482</v>
      </c>
      <c r="B497" t="s">
        <v>526</v>
      </c>
      <c r="C497" s="48">
        <v>2</v>
      </c>
      <c r="D497" s="22">
        <v>1549.4950976562502</v>
      </c>
      <c r="E497" s="17">
        <v>85.894357457123576</v>
      </c>
      <c r="F497" s="17">
        <v>0.37528565270464581</v>
      </c>
      <c r="G497" s="17">
        <v>0.45857234756116372</v>
      </c>
      <c r="H497" s="17">
        <v>6.7201964206344966</v>
      </c>
      <c r="I497" s="17">
        <v>60.521792541794653</v>
      </c>
      <c r="J497" s="17">
        <v>13.296535446771212</v>
      </c>
      <c r="K497" s="17">
        <v>-1</v>
      </c>
      <c r="L497" s="17">
        <v>-1</v>
      </c>
      <c r="M497" s="17">
        <v>-1</v>
      </c>
      <c r="N497" s="17">
        <v>0.27206048062605026</v>
      </c>
      <c r="O497" s="17">
        <v>-1</v>
      </c>
      <c r="P497" s="17">
        <v>-1</v>
      </c>
      <c r="Q497" s="17">
        <v>4.0404986934791589</v>
      </c>
      <c r="R497" s="17">
        <v>-1</v>
      </c>
      <c r="S497" s="17">
        <v>1.2126591523406536</v>
      </c>
      <c r="T497" s="17">
        <v>0.15248248770628781</v>
      </c>
      <c r="U497" s="17">
        <v>0.1310718266859269</v>
      </c>
      <c r="V497" s="17">
        <v>4.0594916217624949E-3</v>
      </c>
      <c r="W497" s="17">
        <v>2.6833351028338783</v>
      </c>
      <c r="X497" s="17">
        <v>0.53693441886762439</v>
      </c>
      <c r="Y497" s="17">
        <v>0.10969949537654201</v>
      </c>
      <c r="Z497" s="17">
        <v>33.795019700670721</v>
      </c>
      <c r="AA497" s="17">
        <v>0.57116026836079348</v>
      </c>
      <c r="AB497" s="17">
        <v>1.1102614918329876</v>
      </c>
      <c r="AC497" s="17">
        <v>17.959615257046824</v>
      </c>
      <c r="AD497" s="17">
        <v>0.69527941017840811</v>
      </c>
      <c r="AE497" s="17">
        <v>0.53214252062914302</v>
      </c>
      <c r="AF497" s="17">
        <v>53.359689469110251</v>
      </c>
      <c r="AG497" s="17">
        <v>0.27950081013352812</v>
      </c>
      <c r="AH497" s="17">
        <v>0.21485406458860806</v>
      </c>
      <c r="AI497" s="17">
        <v>0.29593011577361356</v>
      </c>
      <c r="AJ497" s="17">
        <v>0.33333333333333298</v>
      </c>
      <c r="AK497" s="17">
        <v>0.66638557847369584</v>
      </c>
      <c r="AL497" s="17">
        <v>0.74776080652255461</v>
      </c>
      <c r="AM497" s="17">
        <v>0.33333333333333298</v>
      </c>
      <c r="AN497" s="17">
        <v>0.32389026665884235</v>
      </c>
      <c r="AO497" s="17">
        <v>0.39287429626896858</v>
      </c>
      <c r="AP497" s="17">
        <v>0.33333333333333298</v>
      </c>
      <c r="AQ497" s="17">
        <v>7.1760857950850205</v>
      </c>
      <c r="AR497" s="17">
        <v>2.2444243630026963</v>
      </c>
      <c r="AS497" s="17">
        <v>4.4557809871569649</v>
      </c>
      <c r="AT497" s="17">
        <v>6.6157489535722434</v>
      </c>
      <c r="AU497" s="17">
        <v>-1</v>
      </c>
      <c r="AV497" s="17">
        <v>-1</v>
      </c>
      <c r="AW497" s="17">
        <v>-1</v>
      </c>
      <c r="AX497" s="17">
        <v>-1</v>
      </c>
      <c r="AY497" s="17">
        <v>1.42190849702466E-2</v>
      </c>
      <c r="AZ497" s="17">
        <v>0.2849373925059297</v>
      </c>
      <c r="BA497" s="17">
        <v>0.29013252628615099</v>
      </c>
      <c r="BB497" s="17">
        <v>0.15592444834125005</v>
      </c>
      <c r="BC497" s="17">
        <v>0.15911629055012308</v>
      </c>
      <c r="BD497" s="17">
        <v>5.3342755434586548</v>
      </c>
      <c r="BE497" s="17">
        <v>5.4178975395033344</v>
      </c>
      <c r="BF497" s="17">
        <v>-1</v>
      </c>
      <c r="BG497" s="22">
        <v>515.59382135801411</v>
      </c>
    </row>
    <row r="498" spans="1:100" x14ac:dyDescent="0.25">
      <c r="A498">
        <v>1492</v>
      </c>
      <c r="B498" t="s">
        <v>527</v>
      </c>
      <c r="C498" s="48">
        <v>2</v>
      </c>
      <c r="D498" s="22">
        <v>1595.1378320312501</v>
      </c>
      <c r="E498" s="17">
        <v>113.05999721019937</v>
      </c>
      <c r="F498" s="17">
        <v>44.200080691944187</v>
      </c>
      <c r="G498" s="17">
        <v>0.76318019121294389</v>
      </c>
      <c r="H498" s="17">
        <v>9.4987513701586312</v>
      </c>
      <c r="I498" s="17">
        <v>81.854138315835542</v>
      </c>
      <c r="J498" s="17">
        <v>18.565267924297331</v>
      </c>
      <c r="K498" s="17">
        <v>-0.99999999999999933</v>
      </c>
      <c r="L498" s="17">
        <v>-0.99999999999999933</v>
      </c>
      <c r="M498" s="17">
        <v>-0.99999999999999933</v>
      </c>
      <c r="N498" s="17">
        <v>0.34796865485681189</v>
      </c>
      <c r="O498" s="17">
        <v>-0.99999999999999933</v>
      </c>
      <c r="P498" s="17">
        <v>-0.99999999999999933</v>
      </c>
      <c r="Q498" s="17">
        <v>4.8559317384425009</v>
      </c>
      <c r="R498" s="17">
        <v>-0.99999999999999933</v>
      </c>
      <c r="S498" s="17">
        <v>2.2761500020416481</v>
      </c>
      <c r="T498" s="17">
        <v>0.2718525427296441</v>
      </c>
      <c r="U498" s="17">
        <v>0.48876931491598691</v>
      </c>
      <c r="V498" s="17">
        <v>0.47275885595837658</v>
      </c>
      <c r="W498" s="17">
        <v>5.0583690129047998</v>
      </c>
      <c r="X498" s="17">
        <v>3.463193835657346</v>
      </c>
      <c r="Y498" s="17">
        <v>0.21709566521336965</v>
      </c>
      <c r="Z498" s="17">
        <v>43.655624883728208</v>
      </c>
      <c r="AA498" s="17">
        <v>1.2973824646402239</v>
      </c>
      <c r="AB498" s="17">
        <v>2.1570465978303055</v>
      </c>
      <c r="AC498" s="17">
        <v>29.977792092073816</v>
      </c>
      <c r="AD498" s="17">
        <v>1.61258953213713</v>
      </c>
      <c r="AE498" s="17">
        <v>1.3003414378650309</v>
      </c>
      <c r="AF498" s="17">
        <v>72.823837992196005</v>
      </c>
      <c r="AG498" s="17">
        <v>33.534983435846868</v>
      </c>
      <c r="AH498" s="17">
        <v>0.44493185827638149</v>
      </c>
      <c r="AI498" s="17">
        <v>0.56814094770376666</v>
      </c>
      <c r="AJ498" s="17">
        <v>0.33333333333333298</v>
      </c>
      <c r="AK498" s="17">
        <v>0.9735049235782427</v>
      </c>
      <c r="AL498" s="17">
        <v>1.0160015284587733</v>
      </c>
      <c r="AM498" s="17">
        <v>0.33333333333333298</v>
      </c>
      <c r="AN498" s="17">
        <v>0.600756693703</v>
      </c>
      <c r="AO498" s="17">
        <v>0.69541490955571639</v>
      </c>
      <c r="AP498" s="17">
        <v>0.33333333333333298</v>
      </c>
      <c r="AQ498" s="17">
        <v>10.627746437120299</v>
      </c>
      <c r="AR498" s="17">
        <v>2.2444243630026963</v>
      </c>
      <c r="AS498" s="17">
        <v>8.8495396011233591</v>
      </c>
      <c r="AT498" s="17">
        <v>9.6897973759140434</v>
      </c>
      <c r="AU498" s="17">
        <v>-0.99999999999999933</v>
      </c>
      <c r="AV498" s="17">
        <v>-0.99999999999999933</v>
      </c>
      <c r="AW498" s="17">
        <v>-0.99999999999999933</v>
      </c>
      <c r="AX498" s="17">
        <v>-0.99999999999999933</v>
      </c>
      <c r="AY498" s="17">
        <v>6.0489828443691197E-2</v>
      </c>
      <c r="AZ498" s="17">
        <v>-3.4171427362824136E-2</v>
      </c>
      <c r="BA498" s="17">
        <v>0.59690368516684866</v>
      </c>
      <c r="BB498" s="17">
        <v>-2.1788852979588214E-2</v>
      </c>
      <c r="BC498" s="17">
        <v>0.32921922227381939</v>
      </c>
      <c r="BD498" s="17">
        <v>0.59564573412699229</v>
      </c>
      <c r="BE498" s="17">
        <v>9.9957433459759617</v>
      </c>
      <c r="BF498" s="17">
        <v>-0.99999999999999933</v>
      </c>
      <c r="BG498" s="22">
        <v>702.44106482424718</v>
      </c>
    </row>
    <row r="499" spans="1:100" x14ac:dyDescent="0.25">
      <c r="A499">
        <v>1493</v>
      </c>
      <c r="B499" t="s">
        <v>528</v>
      </c>
      <c r="C499" s="48">
        <v>2</v>
      </c>
      <c r="D499" s="22">
        <v>1542.0658300781249</v>
      </c>
      <c r="E499" s="17">
        <v>79.423812406723172</v>
      </c>
      <c r="F499" s="17">
        <v>-10.063279873581424</v>
      </c>
      <c r="G499" s="17">
        <v>0.38601823902664989</v>
      </c>
      <c r="H499" s="17">
        <v>6.0583763737175707</v>
      </c>
      <c r="I499" s="17">
        <v>55.440671477969104</v>
      </c>
      <c r="J499" s="17">
        <v>12.041583560336052</v>
      </c>
      <c r="K499" s="17">
        <v>-1.0000000000000002</v>
      </c>
      <c r="L499" s="17">
        <v>-1.0000000000000002</v>
      </c>
      <c r="M499" s="17">
        <v>-1.0000000000000002</v>
      </c>
      <c r="N499" s="17">
        <v>0.25398002069511216</v>
      </c>
      <c r="O499" s="17">
        <v>-1.0000000000000002</v>
      </c>
      <c r="P499" s="17">
        <v>-1.0000000000000002</v>
      </c>
      <c r="Q499" s="17">
        <v>3.8462718576313835</v>
      </c>
      <c r="R499" s="17">
        <v>-1.0000000000000002</v>
      </c>
      <c r="S499" s="17">
        <v>0.959347781203158</v>
      </c>
      <c r="T499" s="17">
        <v>0.12404990427670196</v>
      </c>
      <c r="U499" s="17">
        <v>4.587237130606181E-2</v>
      </c>
      <c r="V499" s="17">
        <v>-0.10757934256732425</v>
      </c>
      <c r="W499" s="17">
        <v>2.1176291577124307</v>
      </c>
      <c r="X499" s="17">
        <v>-0.16006714478421102</v>
      </c>
      <c r="Y499" s="17">
        <v>8.4118954609378044E-2</v>
      </c>
      <c r="Z499" s="17">
        <v>31.446336193080551</v>
      </c>
      <c r="AA499" s="17">
        <v>0.39818243752967047</v>
      </c>
      <c r="AB499" s="17">
        <v>0.86092923800020582</v>
      </c>
      <c r="AC499" s="17">
        <v>15.097022829938021</v>
      </c>
      <c r="AD499" s="17">
        <v>0.47678661842848608</v>
      </c>
      <c r="AE499" s="17">
        <v>0.34916631440595541</v>
      </c>
      <c r="AF499" s="17">
        <v>48.723551648279035</v>
      </c>
      <c r="AG499" s="17">
        <v>-7.6415752424973453</v>
      </c>
      <c r="AH499" s="17">
        <v>0.16005216252830756</v>
      </c>
      <c r="AI499" s="17">
        <v>0.23109260532950182</v>
      </c>
      <c r="AJ499" s="17">
        <v>0.33333333333333298</v>
      </c>
      <c r="AK499" s="17">
        <v>0.59323325898438828</v>
      </c>
      <c r="AL499" s="17">
        <v>0.68386893092467871</v>
      </c>
      <c r="AM499" s="17">
        <v>0.33333333333333298</v>
      </c>
      <c r="AN499" s="17">
        <v>0.25794384664383868</v>
      </c>
      <c r="AO499" s="17">
        <v>0.32081257839147886</v>
      </c>
      <c r="AP499" s="17">
        <v>0.33333333333333298</v>
      </c>
      <c r="AQ499" s="17">
        <v>6.3539396617345449</v>
      </c>
      <c r="AR499" s="17">
        <v>2.2444243630026963</v>
      </c>
      <c r="AS499" s="17">
        <v>3.4092378793681846</v>
      </c>
      <c r="AT499" s="17">
        <v>5.883545737131417</v>
      </c>
      <c r="AU499" s="17">
        <v>-1.0000000000000002</v>
      </c>
      <c r="AV499" s="17">
        <v>-1.0000000000000002</v>
      </c>
      <c r="AW499" s="17">
        <v>-1.0000000000000002</v>
      </c>
      <c r="AX499" s="17">
        <v>-1.0000000000000002</v>
      </c>
      <c r="AY499" s="17">
        <v>3.1979224693139772E-3</v>
      </c>
      <c r="AZ499" s="17">
        <v>0.36094546791696774</v>
      </c>
      <c r="BA499" s="17">
        <v>0.21706314077770383</v>
      </c>
      <c r="BB499" s="17">
        <v>0.19825372652884246</v>
      </c>
      <c r="BC499" s="17">
        <v>0.11859971546012396</v>
      </c>
      <c r="BD499" s="17">
        <v>6.4629630301937748</v>
      </c>
      <c r="BE499" s="17">
        <v>4.3275069654615859</v>
      </c>
      <c r="BF499" s="17">
        <v>-1.0000000000000002</v>
      </c>
      <c r="BG499" s="22">
        <v>234.40865406256287</v>
      </c>
    </row>
    <row r="500" spans="1:100" x14ac:dyDescent="0.25">
      <c r="A500">
        <v>1495</v>
      </c>
      <c r="B500" t="s">
        <v>109</v>
      </c>
      <c r="C500" s="48">
        <v>2</v>
      </c>
      <c r="D500" s="22">
        <v>1525.52421875</v>
      </c>
      <c r="E500" s="17">
        <v>85.377662526278627</v>
      </c>
      <c r="F500" s="17">
        <v>-0.45826914843085442</v>
      </c>
      <c r="G500" s="17">
        <v>0.45277865633426506</v>
      </c>
      <c r="H500" s="17">
        <v>6.6673478490365943</v>
      </c>
      <c r="I500" s="17">
        <v>60.11604782071808</v>
      </c>
      <c r="J500" s="17">
        <v>13.196323289507085</v>
      </c>
      <c r="K500" s="17">
        <v>-1</v>
      </c>
      <c r="L500" s="17">
        <v>-1</v>
      </c>
      <c r="M500" s="17">
        <v>-1</v>
      </c>
      <c r="N500" s="17">
        <v>0.27061669468206972</v>
      </c>
      <c r="O500" s="17">
        <v>-1</v>
      </c>
      <c r="P500" s="17">
        <v>-1</v>
      </c>
      <c r="Q500" s="17">
        <v>4.0249890230055119</v>
      </c>
      <c r="R500" s="17">
        <v>-1</v>
      </c>
      <c r="S500" s="17">
        <v>1.1924313816702328</v>
      </c>
      <c r="T500" s="17">
        <v>0.15021204964976212</v>
      </c>
      <c r="U500" s="17">
        <v>0.1242683616976409</v>
      </c>
      <c r="V500" s="17">
        <v>-4.8552472853363631E-3</v>
      </c>
      <c r="W500" s="17">
        <v>2.6381615676963688</v>
      </c>
      <c r="X500" s="17">
        <v>0.48127648403760298</v>
      </c>
      <c r="Y500" s="17">
        <v>0.1076568025833208</v>
      </c>
      <c r="Z500" s="17">
        <v>33.607469370199588</v>
      </c>
      <c r="AA500" s="17">
        <v>0.55734740288457452</v>
      </c>
      <c r="AB500" s="17">
        <v>1.0903514671522119</v>
      </c>
      <c r="AC500" s="17">
        <v>17.73102755931173</v>
      </c>
      <c r="AD500" s="17">
        <v>0.67783202096405459</v>
      </c>
      <c r="AE500" s="17">
        <v>0.51753125102444253</v>
      </c>
      <c r="AF500" s="17">
        <v>52.989478166652233</v>
      </c>
      <c r="AG500" s="17">
        <v>-0.35302393258167664</v>
      </c>
      <c r="AH500" s="17">
        <v>0.21047794715573953</v>
      </c>
      <c r="AI500" s="17">
        <v>0.29075262103180571</v>
      </c>
      <c r="AJ500" s="17">
        <v>0.33333333333333298</v>
      </c>
      <c r="AK500" s="17">
        <v>0.66054411807657898</v>
      </c>
      <c r="AL500" s="17">
        <v>0.74265882392503668</v>
      </c>
      <c r="AM500" s="17">
        <v>0.33333333333333298</v>
      </c>
      <c r="AN500" s="17">
        <v>0.31862422173315014</v>
      </c>
      <c r="AO500" s="17">
        <v>0.38711992410321516</v>
      </c>
      <c r="AP500" s="17">
        <v>0.33333333333333298</v>
      </c>
      <c r="AQ500" s="17">
        <v>7.1104346426384923</v>
      </c>
      <c r="AR500" s="17">
        <v>2.2444243630026963</v>
      </c>
      <c r="AS500" s="17">
        <v>4.3722109765174872</v>
      </c>
      <c r="AT500" s="17">
        <v>6.557280047578006</v>
      </c>
      <c r="AU500" s="17">
        <v>-1</v>
      </c>
      <c r="AV500" s="17">
        <v>-1</v>
      </c>
      <c r="AW500" s="17">
        <v>-1</v>
      </c>
      <c r="AX500" s="17">
        <v>-1</v>
      </c>
      <c r="AY500" s="17">
        <v>1.33390078280748E-2</v>
      </c>
      <c r="AZ500" s="17">
        <v>0.29100689468267965</v>
      </c>
      <c r="BA500" s="17">
        <v>0.28429768844821129</v>
      </c>
      <c r="BB500" s="17">
        <v>0.15930458452691823</v>
      </c>
      <c r="BC500" s="17">
        <v>0.15588090484441569</v>
      </c>
      <c r="BD500" s="17">
        <v>5.4244050608890406</v>
      </c>
      <c r="BE500" s="17">
        <v>5.3308261602207478</v>
      </c>
      <c r="BF500" s="17">
        <v>-1</v>
      </c>
      <c r="BG500" s="22">
        <v>279.51387940258962</v>
      </c>
    </row>
    <row r="501" spans="1:100" x14ac:dyDescent="0.25">
      <c r="A501">
        <v>1501</v>
      </c>
      <c r="B501" t="s">
        <v>529</v>
      </c>
      <c r="C501" s="48">
        <v>2</v>
      </c>
      <c r="D501" s="22">
        <v>1615.2028515625</v>
      </c>
      <c r="E501" s="17">
        <v>140.5036761796265</v>
      </c>
      <c r="F501" s="17">
        <v>88.473420723321752</v>
      </c>
      <c r="G501" s="17">
        <v>1.0709056837370949</v>
      </c>
      <c r="H501" s="17">
        <v>12.305744716413965</v>
      </c>
      <c r="I501" s="17">
        <v>103.40481977995634</v>
      </c>
      <c r="J501" s="17">
        <v>23.887925664122868</v>
      </c>
      <c r="K501" s="17">
        <v>-0.99999999999999867</v>
      </c>
      <c r="L501" s="17">
        <v>-0.99999999999999867</v>
      </c>
      <c r="M501" s="17">
        <v>-0.99999999999999867</v>
      </c>
      <c r="N501" s="17">
        <v>0.42465374615890411</v>
      </c>
      <c r="O501" s="17">
        <v>-0.99999999999999867</v>
      </c>
      <c r="P501" s="17">
        <v>-0.99999999999999867</v>
      </c>
      <c r="Q501" s="17">
        <v>5.6797107074065059</v>
      </c>
      <c r="R501" s="17">
        <v>-0.99999999999999867</v>
      </c>
      <c r="S501" s="17">
        <v>3.3505256372708097</v>
      </c>
      <c r="T501" s="17">
        <v>0.39244434540393691</v>
      </c>
      <c r="U501" s="17">
        <v>0.85012782236820827</v>
      </c>
      <c r="V501" s="17">
        <v>0.94625533919773108</v>
      </c>
      <c r="W501" s="17">
        <v>7.4577112983044929</v>
      </c>
      <c r="X501" s="17">
        <v>6.4194033983843726</v>
      </c>
      <c r="Y501" s="17">
        <v>0.32559103047397464</v>
      </c>
      <c r="Z501" s="17">
        <v>53.617152959188275</v>
      </c>
      <c r="AA501" s="17">
        <v>2.0310375155178093</v>
      </c>
      <c r="AB501" s="17">
        <v>3.2145455067494475</v>
      </c>
      <c r="AC501" s="17">
        <v>42.118974477478254</v>
      </c>
      <c r="AD501" s="17">
        <v>2.5392882858298664</v>
      </c>
      <c r="AE501" s="17">
        <v>2.0764028397282503</v>
      </c>
      <c r="AF501" s="17">
        <v>92.48720128259427</v>
      </c>
      <c r="AG501" s="17">
        <v>67.130834571659136</v>
      </c>
      <c r="AH501" s="17">
        <v>0.67736448881093092</v>
      </c>
      <c r="AI501" s="17">
        <v>0.84313784641092759</v>
      </c>
      <c r="AJ501" s="17">
        <v>0.33333333333333298</v>
      </c>
      <c r="AK501" s="17">
        <v>1.2837676226702297</v>
      </c>
      <c r="AL501" s="17">
        <v>1.2869876832579237</v>
      </c>
      <c r="AM501" s="17">
        <v>0.33333333333333298</v>
      </c>
      <c r="AN501" s="17">
        <v>0.88045683735052349</v>
      </c>
      <c r="AO501" s="17">
        <v>1.0010520136962522</v>
      </c>
      <c r="AP501" s="17">
        <v>0.33333333333333298</v>
      </c>
      <c r="AQ501" s="17">
        <v>14.114734685232424</v>
      </c>
      <c r="AR501" s="17">
        <v>2.2444243630026963</v>
      </c>
      <c r="AS501" s="17">
        <v>13.288268155535416</v>
      </c>
      <c r="AT501" s="17">
        <v>12.795308558645177</v>
      </c>
      <c r="AU501" s="17">
        <v>-0.99999999999999867</v>
      </c>
      <c r="AV501" s="17">
        <v>-0.99999999999999867</v>
      </c>
      <c r="AW501" s="17">
        <v>-0.99999999999999867</v>
      </c>
      <c r="AX501" s="17">
        <v>-0.99999999999999867</v>
      </c>
      <c r="AY501" s="17">
        <v>0.10723415109186858</v>
      </c>
      <c r="AZ501" s="17">
        <v>-0.35654631300487011</v>
      </c>
      <c r="BA501" s="17">
        <v>0.90681463436316811</v>
      </c>
      <c r="BB501" s="17">
        <v>-0.2013210427007579</v>
      </c>
      <c r="BC501" s="17">
        <v>0.50106315057500894</v>
      </c>
      <c r="BD501" s="17">
        <v>-4.1914837582874664</v>
      </c>
      <c r="BE501" s="17">
        <v>14.620443217811243</v>
      </c>
      <c r="BF501" s="17">
        <v>-0.99999999999999867</v>
      </c>
      <c r="BG501" s="22">
        <v>3235.5610241105351</v>
      </c>
    </row>
    <row r="502" spans="1:100" x14ac:dyDescent="0.25">
      <c r="A502">
        <v>1502</v>
      </c>
      <c r="B502" t="s">
        <v>530</v>
      </c>
      <c r="C502" s="48">
        <v>3</v>
      </c>
      <c r="D502" s="22">
        <v>1501.9165329092732</v>
      </c>
      <c r="E502" s="17">
        <v>62.714679023375503</v>
      </c>
      <c r="F502" s="17">
        <v>-19.324170942888909</v>
      </c>
      <c r="G502" s="17">
        <v>0.19544972657108126</v>
      </c>
      <c r="H502" s="17">
        <v>4.6156008684298033</v>
      </c>
      <c r="I502" s="17">
        <v>36.83335230397887</v>
      </c>
      <c r="J502" s="17">
        <v>9.1067440018031558</v>
      </c>
      <c r="K502" s="17">
        <v>-1.0000000000000018</v>
      </c>
      <c r="L502" s="17">
        <v>-1.0000000000000018</v>
      </c>
      <c r="M502" s="17">
        <v>-1.0000000000000018</v>
      </c>
      <c r="N502" s="17">
        <v>0.41728240769439623</v>
      </c>
      <c r="O502" s="17">
        <v>-1.0000000000000018</v>
      </c>
      <c r="P502" s="17">
        <v>-1.0000000000000018</v>
      </c>
      <c r="Q502" s="17">
        <v>5.2822545362621725</v>
      </c>
      <c r="R502" s="17">
        <v>-1.0000000000000018</v>
      </c>
      <c r="S502" s="17">
        <v>-0.3285623349282295</v>
      </c>
      <c r="T502" s="17">
        <v>-4.9567288637189011E-2</v>
      </c>
      <c r="U502" s="17">
        <v>-4.7644989879541168E-3</v>
      </c>
      <c r="V502" s="17">
        <v>-1.4768337144469502E-2</v>
      </c>
      <c r="W502" s="17">
        <v>-0.66665366783236724</v>
      </c>
      <c r="X502" s="17">
        <v>0.12728953192556061</v>
      </c>
      <c r="Y502" s="17">
        <v>-4.822565225476752E-2</v>
      </c>
      <c r="Z502" s="17">
        <v>22.273804470681817</v>
      </c>
      <c r="AA502" s="17">
        <v>-1.2686348730634067</v>
      </c>
      <c r="AB502" s="17">
        <v>-0.26117115304211708</v>
      </c>
      <c r="AC502" s="17">
        <v>12.276218322015405</v>
      </c>
      <c r="AD502" s="17">
        <v>-0.68024397497808353</v>
      </c>
      <c r="AE502" s="17">
        <v>0.6000675464360844</v>
      </c>
      <c r="AF502" s="17">
        <v>34.888919186091165</v>
      </c>
      <c r="AG502" s="17">
        <v>-11.673923941972966</v>
      </c>
      <c r="AH502" s="17">
        <v>-0.32526864444373843</v>
      </c>
      <c r="AI502" s="17">
        <v>-0.34311342629187064</v>
      </c>
      <c r="AJ502" s="17">
        <v>0.33333333333333298</v>
      </c>
      <c r="AK502" s="17">
        <v>0.57853507635609336</v>
      </c>
      <c r="AL502" s="17">
        <v>0.73967861469947305</v>
      </c>
      <c r="AM502" s="17">
        <v>0.33333333333333298</v>
      </c>
      <c r="AN502" s="17">
        <v>5.3794450223115228E-2</v>
      </c>
      <c r="AO502" s="17">
        <v>-7.6785648300636694E-3</v>
      </c>
      <c r="AP502" s="17">
        <v>0.33333333333333298</v>
      </c>
      <c r="AQ502" s="17">
        <v>1.9444331178876926</v>
      </c>
      <c r="AR502" s="17">
        <v>2.9892360833840801</v>
      </c>
      <c r="AS502" s="17">
        <v>0.33215715485814007</v>
      </c>
      <c r="AT502" s="17">
        <v>5.7853507635609356</v>
      </c>
      <c r="AU502" s="17">
        <v>-1.0000000000000018</v>
      </c>
      <c r="AV502" s="17">
        <v>-1.0000000000000018</v>
      </c>
      <c r="AW502" s="17">
        <v>-1.0000000000000018</v>
      </c>
      <c r="AX502" s="17">
        <v>-1.0000000000000018</v>
      </c>
      <c r="AY502" s="17">
        <v>-1.5652558568584538E-2</v>
      </c>
      <c r="AZ502" s="17">
        <v>0.3489829363386896</v>
      </c>
      <c r="BA502" s="17">
        <v>0.10301897224374189</v>
      </c>
      <c r="BB502" s="17">
        <v>7.246572055116747E-2</v>
      </c>
      <c r="BC502" s="17">
        <v>0.46550815773980747</v>
      </c>
      <c r="BD502" s="17">
        <v>3.5565576954726343</v>
      </c>
      <c r="BE502" s="17">
        <v>12.152798804713898</v>
      </c>
      <c r="BF502" s="17">
        <v>-1.0000000000000018</v>
      </c>
      <c r="CU502" t="e">
        <v>#N/A</v>
      </c>
      <c r="CV502" t="e">
        <v>#N/A</v>
      </c>
    </row>
    <row r="503" spans="1:100" x14ac:dyDescent="0.25">
      <c r="A503">
        <v>1504</v>
      </c>
      <c r="B503" t="s">
        <v>531</v>
      </c>
      <c r="C503" s="48">
        <v>2</v>
      </c>
      <c r="D503" s="22">
        <v>1503.2547851562499</v>
      </c>
      <c r="E503" s="17">
        <v>123.25537195469879</v>
      </c>
      <c r="F503" s="17">
        <v>60.647703961163764</v>
      </c>
      <c r="G503" s="17">
        <v>0.87750074999132344</v>
      </c>
      <c r="H503" s="17">
        <v>10.541554308579206</v>
      </c>
      <c r="I503" s="17">
        <v>89.860254178465283</v>
      </c>
      <c r="J503" s="17">
        <v>20.542644585592839</v>
      </c>
      <c r="K503" s="17">
        <v>-0.99999999999999911</v>
      </c>
      <c r="L503" s="17">
        <v>-0.99999999999999911</v>
      </c>
      <c r="M503" s="17">
        <v>-0.99999999999999911</v>
      </c>
      <c r="N503" s="17">
        <v>0.37645730042113157</v>
      </c>
      <c r="O503" s="17">
        <v>-0.99999999999999911</v>
      </c>
      <c r="P503" s="17">
        <v>-0.99999999999999911</v>
      </c>
      <c r="Q503" s="17">
        <v>5.1619670664530695</v>
      </c>
      <c r="R503" s="17">
        <v>-0.99999999999999911</v>
      </c>
      <c r="S503" s="17">
        <v>2.6752824299396547</v>
      </c>
      <c r="T503" s="17">
        <v>0.31665260837495385</v>
      </c>
      <c r="U503" s="17">
        <v>0.62301463256063094</v>
      </c>
      <c r="V503" s="17">
        <v>0.64866362777143116</v>
      </c>
      <c r="W503" s="17">
        <v>5.9497288691115777</v>
      </c>
      <c r="X503" s="17">
        <v>4.5614308595217858</v>
      </c>
      <c r="Y503" s="17">
        <v>0.25740188319913926</v>
      </c>
      <c r="Z503" s="17">
        <v>47.356349989509738</v>
      </c>
      <c r="AA503" s="17">
        <v>1.5699365994274923</v>
      </c>
      <c r="AB503" s="17">
        <v>2.5499092923816025</v>
      </c>
      <c r="AC503" s="17">
        <v>34.488262586879252</v>
      </c>
      <c r="AD503" s="17">
        <v>1.9568597402124883</v>
      </c>
      <c r="AE503" s="17">
        <v>1.5886496062250923</v>
      </c>
      <c r="AF503" s="17">
        <v>80.12881185179323</v>
      </c>
      <c r="AG503" s="17">
        <v>46.015900902182189</v>
      </c>
      <c r="AH503" s="17">
        <v>0.5312809871154649</v>
      </c>
      <c r="AI503" s="17">
        <v>0.67030277662685078</v>
      </c>
      <c r="AJ503" s="17">
        <v>0.33333333333333298</v>
      </c>
      <c r="AK503" s="17">
        <v>1.0887680590349207</v>
      </c>
      <c r="AL503" s="17">
        <v>1.1166733590040181</v>
      </c>
      <c r="AM503" s="17">
        <v>0.33333333333333298</v>
      </c>
      <c r="AN503" s="17">
        <v>0.70466578634883736</v>
      </c>
      <c r="AO503" s="17">
        <v>0.80895962839635516</v>
      </c>
      <c r="AP503" s="17">
        <v>0.33333333333333298</v>
      </c>
      <c r="AQ503" s="17">
        <v>11.923168671098964</v>
      </c>
      <c r="AR503" s="17">
        <v>2.2444243630026963</v>
      </c>
      <c r="AS503" s="17">
        <v>10.498535023776263</v>
      </c>
      <c r="AT503" s="17">
        <v>10.84350021278404</v>
      </c>
      <c r="AU503" s="17">
        <v>-0.99999999999999911</v>
      </c>
      <c r="AV503" s="17">
        <v>-0.99999999999999911</v>
      </c>
      <c r="AW503" s="17">
        <v>-0.99999999999999911</v>
      </c>
      <c r="AX503" s="17">
        <v>-0.99999999999999911</v>
      </c>
      <c r="AY503" s="17">
        <v>7.7855426077553469E-2</v>
      </c>
      <c r="AZ503" s="17">
        <v>-0.15393426131075422</v>
      </c>
      <c r="BA503" s="17">
        <v>0.71203614492196854</v>
      </c>
      <c r="BB503" s="17">
        <v>-8.8485375517510151E-2</v>
      </c>
      <c r="BC503" s="17">
        <v>0.39305954224510664</v>
      </c>
      <c r="BD503" s="17">
        <v>-1.1827812464532093</v>
      </c>
      <c r="BE503" s="17">
        <v>11.713827438372096</v>
      </c>
      <c r="BF503" s="17">
        <v>-0.99999999999999911</v>
      </c>
      <c r="BG503" s="22">
        <v>1114.6023639280966</v>
      </c>
    </row>
    <row r="504" spans="1:100" x14ac:dyDescent="0.25">
      <c r="A504">
        <v>1506</v>
      </c>
      <c r="B504" t="s">
        <v>532</v>
      </c>
      <c r="C504" s="48">
        <v>2</v>
      </c>
      <c r="D504" s="22">
        <v>1586.373310546875</v>
      </c>
      <c r="E504" s="17">
        <v>136.22694662549898</v>
      </c>
      <c r="F504" s="17">
        <v>81.574014051823227</v>
      </c>
      <c r="G504" s="17">
        <v>1.0229507900108346</v>
      </c>
      <c r="H504" s="17">
        <v>11.868312424061944</v>
      </c>
      <c r="I504" s="17">
        <v>100.04643490627126</v>
      </c>
      <c r="J504" s="17">
        <v>23.058460792165413</v>
      </c>
      <c r="K504" s="17">
        <v>-0.99999999999999878</v>
      </c>
      <c r="L504" s="17">
        <v>-0.99999999999999878</v>
      </c>
      <c r="M504" s="17">
        <v>-0.99999999999999878</v>
      </c>
      <c r="N504" s="17">
        <v>0.4127034024495938</v>
      </c>
      <c r="O504" s="17">
        <v>-0.99999999999999878</v>
      </c>
      <c r="P504" s="17">
        <v>-0.99999999999999878</v>
      </c>
      <c r="Q504" s="17">
        <v>5.5513357957715952</v>
      </c>
      <c r="R504" s="17">
        <v>-0.99999999999999878</v>
      </c>
      <c r="S504" s="17">
        <v>3.1830985938143619</v>
      </c>
      <c r="T504" s="17">
        <v>0.37365172918592887</v>
      </c>
      <c r="U504" s="17">
        <v>0.79381494208062131</v>
      </c>
      <c r="V504" s="17">
        <v>0.87246725831028504</v>
      </c>
      <c r="W504" s="17">
        <v>7.0838059602531294</v>
      </c>
      <c r="X504" s="17">
        <v>5.9587177585620461</v>
      </c>
      <c r="Y504" s="17">
        <v>0.30868348190467376</v>
      </c>
      <c r="Z504" s="17">
        <v>52.064782317772035</v>
      </c>
      <c r="AA504" s="17">
        <v>1.9167072086329888</v>
      </c>
      <c r="AB504" s="17">
        <v>3.0497484748984913</v>
      </c>
      <c r="AC504" s="17">
        <v>40.226933924622472</v>
      </c>
      <c r="AD504" s="17">
        <v>2.3948747051249617</v>
      </c>
      <c r="AE504" s="17">
        <v>1.9554640713924343</v>
      </c>
      <c r="AF504" s="17">
        <v>89.422929651546696</v>
      </c>
      <c r="AG504" s="17">
        <v>61.89537143974232</v>
      </c>
      <c r="AH504" s="17">
        <v>0.64114297851494972</v>
      </c>
      <c r="AI504" s="17">
        <v>0.80028326538684147</v>
      </c>
      <c r="AJ504" s="17">
        <v>0.33333333333333298</v>
      </c>
      <c r="AK504" s="17">
        <v>1.2354173393052232</v>
      </c>
      <c r="AL504" s="17">
        <v>1.2447581229180007</v>
      </c>
      <c r="AM504" s="17">
        <v>0.33333333333333298</v>
      </c>
      <c r="AN504" s="17">
        <v>0.83686931863761083</v>
      </c>
      <c r="AO504" s="17">
        <v>0.9534225673100023</v>
      </c>
      <c r="AP504" s="17">
        <v>0.33333333333333298</v>
      </c>
      <c r="AQ504" s="17">
        <v>13.571334301041595</v>
      </c>
      <c r="AR504" s="17">
        <v>2.2444243630026963</v>
      </c>
      <c r="AS504" s="17">
        <v>12.596551800284667</v>
      </c>
      <c r="AT504" s="17">
        <v>12.311356262356639</v>
      </c>
      <c r="AU504" s="17">
        <v>-0.99999999999999878</v>
      </c>
      <c r="AV504" s="17">
        <v>-0.99999999999999878</v>
      </c>
      <c r="AW504" s="17">
        <v>-0.99999999999999878</v>
      </c>
      <c r="AX504" s="17">
        <v>-0.99999999999999878</v>
      </c>
      <c r="AY504" s="17">
        <v>9.9949674896827836E-2</v>
      </c>
      <c r="AZ504" s="17">
        <v>-0.30630850769933032</v>
      </c>
      <c r="BA504" s="17">
        <v>0.85851916650508164</v>
      </c>
      <c r="BB504" s="17">
        <v>-0.17334335710863619</v>
      </c>
      <c r="BC504" s="17">
        <v>0.4742835774834494</v>
      </c>
      <c r="BD504" s="17">
        <v>-3.4454737862843672</v>
      </c>
      <c r="BE504" s="17">
        <v>13.899745725216263</v>
      </c>
      <c r="BF504" s="17">
        <v>-0.99999999999999878</v>
      </c>
      <c r="BG504" s="22">
        <v>2625.7518483231634</v>
      </c>
    </row>
    <row r="505" spans="1:100" x14ac:dyDescent="0.25">
      <c r="A505">
        <v>1507</v>
      </c>
      <c r="B505" t="s">
        <v>533</v>
      </c>
      <c r="C505" s="48">
        <v>2</v>
      </c>
      <c r="D505" s="22">
        <v>1638.4236914062501</v>
      </c>
      <c r="E505" s="17">
        <v>165.82591778633542</v>
      </c>
      <c r="F505" s="17">
        <v>129.32436546216127</v>
      </c>
      <c r="G505" s="17">
        <v>1.3548435361992537</v>
      </c>
      <c r="H505" s="17">
        <v>14.895753285654477</v>
      </c>
      <c r="I505" s="17">
        <v>123.28960138783131</v>
      </c>
      <c r="J505" s="17">
        <v>28.799134012968196</v>
      </c>
      <c r="K505" s="17">
        <v>-0.999999999999998</v>
      </c>
      <c r="L505" s="17">
        <v>-0.999999999999998</v>
      </c>
      <c r="M505" s="17">
        <v>-0.999999999999998</v>
      </c>
      <c r="N505" s="17">
        <v>0.49541096539861912</v>
      </c>
      <c r="O505" s="17">
        <v>-0.999999999999998</v>
      </c>
      <c r="P505" s="17">
        <v>-0.999999999999998</v>
      </c>
      <c r="Q505" s="17">
        <v>6.4398103320184434</v>
      </c>
      <c r="R505" s="17">
        <v>-0.999999999999998</v>
      </c>
      <c r="S505" s="17">
        <v>4.3418504316594131</v>
      </c>
      <c r="T505" s="17">
        <v>0.50371422166611179</v>
      </c>
      <c r="U505" s="17">
        <v>1.183552777620696</v>
      </c>
      <c r="V505" s="17">
        <v>1.3831498372667053</v>
      </c>
      <c r="W505" s="17">
        <v>9.6715808423903447</v>
      </c>
      <c r="X505" s="17">
        <v>9.147093547756489</v>
      </c>
      <c r="Y505" s="17">
        <v>0.42569954199671101</v>
      </c>
      <c r="Z505" s="17">
        <v>62.808640040050292</v>
      </c>
      <c r="AA505" s="17">
        <v>2.7079799354827343</v>
      </c>
      <c r="AB505" s="17">
        <v>4.1902981709718041</v>
      </c>
      <c r="AC505" s="17">
        <v>53.321625335507406</v>
      </c>
      <c r="AD505" s="17">
        <v>3.3943518421331329</v>
      </c>
      <c r="AE505" s="17">
        <v>2.7924735364272615</v>
      </c>
      <c r="AF505" s="17">
        <v>110.63055722968322</v>
      </c>
      <c r="AG505" s="17">
        <v>98.129676249984684</v>
      </c>
      <c r="AH505" s="17">
        <v>0.8918297299411595</v>
      </c>
      <c r="AI505" s="17">
        <v>1.0968770742278657</v>
      </c>
      <c r="AJ505" s="17">
        <v>0.33333333333333298</v>
      </c>
      <c r="AK505" s="17">
        <v>1.5700465518440221</v>
      </c>
      <c r="AL505" s="17">
        <v>1.5370262036597075</v>
      </c>
      <c r="AM505" s="17">
        <v>0.33333333333333298</v>
      </c>
      <c r="AN505" s="17">
        <v>1.1385357422511382</v>
      </c>
      <c r="AO505" s="17">
        <v>1.283062913315191</v>
      </c>
      <c r="AP505" s="17">
        <v>0.33333333333333298</v>
      </c>
      <c r="AQ505" s="17">
        <v>17.332173535060694</v>
      </c>
      <c r="AR505" s="17">
        <v>2.2444243630026963</v>
      </c>
      <c r="AS505" s="17">
        <v>17.383876364866033</v>
      </c>
      <c r="AT505" s="17">
        <v>15.660759089860731</v>
      </c>
      <c r="AU505" s="17">
        <v>-0.999999999999998</v>
      </c>
      <c r="AV505" s="17">
        <v>-0.999999999999998</v>
      </c>
      <c r="AW505" s="17">
        <v>-0.999999999999998</v>
      </c>
      <c r="AX505" s="17">
        <v>-0.999999999999998</v>
      </c>
      <c r="AY505" s="17">
        <v>0.15036506780160486</v>
      </c>
      <c r="AZ505" s="17">
        <v>-0.65400113862271425</v>
      </c>
      <c r="BA505" s="17">
        <v>1.1927690044334542</v>
      </c>
      <c r="BB505" s="17">
        <v>-0.36697512608241689</v>
      </c>
      <c r="BC505" s="17">
        <v>0.65962328662441838</v>
      </c>
      <c r="BD505" s="17">
        <v>-8.6085609928872255</v>
      </c>
      <c r="BE505" s="17">
        <v>18.88764688403942</v>
      </c>
      <c r="BF505" s="17">
        <v>-0.999999999999998</v>
      </c>
      <c r="BG505" s="22">
        <v>1207.6378457228689</v>
      </c>
    </row>
    <row r="506" spans="1:100" x14ac:dyDescent="0.25">
      <c r="A506">
        <v>1510</v>
      </c>
      <c r="B506" t="s">
        <v>487</v>
      </c>
      <c r="C506" s="48">
        <v>3</v>
      </c>
      <c r="D506" s="22">
        <v>1531.2379872457011</v>
      </c>
      <c r="E506" s="17">
        <v>106.47816310760649</v>
      </c>
      <c r="F506" s="17">
        <v>73.067766063665971</v>
      </c>
      <c r="G506" s="17">
        <v>0.91324126622552459</v>
      </c>
      <c r="H506" s="17">
        <v>5.6979428361767113</v>
      </c>
      <c r="I506" s="17">
        <v>81.665077286158976</v>
      </c>
      <c r="J506" s="17">
        <v>19.120994947116628</v>
      </c>
      <c r="K506" s="17">
        <v>-1.0000000000000011</v>
      </c>
      <c r="L506" s="17">
        <v>-1.0000000000000011</v>
      </c>
      <c r="M506" s="17">
        <v>-1.0000000000000011</v>
      </c>
      <c r="N506" s="17">
        <v>0.3657471127207933</v>
      </c>
      <c r="O506" s="17">
        <v>-1.0000000000000011</v>
      </c>
      <c r="P506" s="17">
        <v>-1.0000000000000011</v>
      </c>
      <c r="Q506" s="17">
        <v>3.7564501179733085</v>
      </c>
      <c r="R506" s="17">
        <v>-1.0000000000000011</v>
      </c>
      <c r="S506" s="17">
        <v>1.0304538290558272</v>
      </c>
      <c r="T506" s="17">
        <v>0.18817667713364605</v>
      </c>
      <c r="U506" s="17">
        <v>-5.9707469954125084E-2</v>
      </c>
      <c r="V506" s="17">
        <v>5.9813234164330639E-2</v>
      </c>
      <c r="W506" s="17">
        <v>1.9414927182034043</v>
      </c>
      <c r="X506" s="17">
        <v>-0.45909625001409443</v>
      </c>
      <c r="Y506" s="17">
        <v>0.16228257562574333</v>
      </c>
      <c r="Z506" s="17">
        <v>49.82625354810105</v>
      </c>
      <c r="AA506" s="17">
        <v>-0.10264002133516731</v>
      </c>
      <c r="AB506" s="17">
        <v>2.9451458091885767</v>
      </c>
      <c r="AC506" s="17">
        <v>11.193049257223397</v>
      </c>
      <c r="AD506" s="17">
        <v>0.96434474867234243</v>
      </c>
      <c r="AE506" s="17">
        <v>1.6115207689454756</v>
      </c>
      <c r="AF506" s="17">
        <v>65.575969383458514</v>
      </c>
      <c r="AG506" s="17">
        <v>42.634193201037299</v>
      </c>
      <c r="AH506" s="17">
        <v>0.16537992268093588</v>
      </c>
      <c r="AI506" s="17">
        <v>0.71273617584462434</v>
      </c>
      <c r="AJ506" s="17">
        <v>0.33333333333333298</v>
      </c>
      <c r="AK506" s="17">
        <v>1.2495230390121108</v>
      </c>
      <c r="AL506" s="17">
        <v>1.4255030189105413</v>
      </c>
      <c r="AM506" s="17">
        <v>0.33333333333333298</v>
      </c>
      <c r="AN506" s="17">
        <v>0.59386326104335008</v>
      </c>
      <c r="AO506" s="17">
        <v>1.0795823857849309</v>
      </c>
      <c r="AP506" s="17">
        <v>0.33333333333333298</v>
      </c>
      <c r="AQ506" s="17">
        <v>16.089107902700487</v>
      </c>
      <c r="AR506" s="17">
        <v>0.53728513584523518</v>
      </c>
      <c r="AS506" s="17">
        <v>6.0884794211502955</v>
      </c>
      <c r="AT506" s="17">
        <v>12.495230390121101</v>
      </c>
      <c r="AU506" s="17">
        <v>-1.0000000000000011</v>
      </c>
      <c r="AV506" s="17">
        <v>-1.0000000000000011</v>
      </c>
      <c r="AW506" s="17">
        <v>-1.0000000000000011</v>
      </c>
      <c r="AX506" s="17">
        <v>-1.0000000000000011</v>
      </c>
      <c r="AY506" s="17">
        <v>0.1613823393374707</v>
      </c>
      <c r="AZ506" s="17">
        <v>0.58936214303080448</v>
      </c>
      <c r="BA506" s="17">
        <v>-0.18125635420178413</v>
      </c>
      <c r="BB506" s="17">
        <v>0.22992204815731507</v>
      </c>
      <c r="BC506" s="17">
        <v>3.6017192366522947E-2</v>
      </c>
      <c r="BD506" s="17">
        <v>8.6948619190868968</v>
      </c>
      <c r="BE506" s="17">
        <v>-5.8519618458479084E-3</v>
      </c>
      <c r="BF506" s="17">
        <v>-1.0000000000000011</v>
      </c>
      <c r="CU506" t="e">
        <v>#N/A</v>
      </c>
      <c r="CV506" t="e">
        <v>#N/A</v>
      </c>
    </row>
    <row r="507" spans="1:100" x14ac:dyDescent="0.25">
      <c r="A507">
        <v>1511</v>
      </c>
      <c r="B507" t="s">
        <v>534</v>
      </c>
      <c r="C507" s="48">
        <v>2</v>
      </c>
      <c r="D507" s="22">
        <v>1612.7123339843749</v>
      </c>
      <c r="E507" s="17">
        <v>163.91961785459171</v>
      </c>
      <c r="F507" s="17">
        <v>126.24903925775907</v>
      </c>
      <c r="G507" s="17">
        <v>1.3334682283898271</v>
      </c>
      <c r="H507" s="17">
        <v>14.700773187310785</v>
      </c>
      <c r="I507" s="17">
        <v>121.79264237406898</v>
      </c>
      <c r="J507" s="17">
        <v>28.429410183396072</v>
      </c>
      <c r="K507" s="17">
        <v>-0.99999999999999811</v>
      </c>
      <c r="L507" s="17">
        <v>-0.99999999999999811</v>
      </c>
      <c r="M507" s="17">
        <v>-0.99999999999999811</v>
      </c>
      <c r="N507" s="17">
        <v>0.49008424573840914</v>
      </c>
      <c r="O507" s="17">
        <v>-0.99999999999999811</v>
      </c>
      <c r="P507" s="17">
        <v>-0.99999999999999811</v>
      </c>
      <c r="Q507" s="17">
        <v>6.382588784059898</v>
      </c>
      <c r="R507" s="17">
        <v>-0.99999999999999811</v>
      </c>
      <c r="S507" s="17">
        <v>4.2672218732075358</v>
      </c>
      <c r="T507" s="17">
        <v>0.49533764265631686</v>
      </c>
      <c r="U507" s="17">
        <v>1.1584519994466551</v>
      </c>
      <c r="V507" s="17">
        <v>1.3502597019941855</v>
      </c>
      <c r="W507" s="17">
        <v>9.5049171075469729</v>
      </c>
      <c r="X507" s="17">
        <v>8.9417485539630306</v>
      </c>
      <c r="Y507" s="17">
        <v>0.41816320885343206</v>
      </c>
      <c r="Z507" s="17">
        <v>62.11668979855871</v>
      </c>
      <c r="AA507" s="17">
        <v>2.6570185984488259</v>
      </c>
      <c r="AB507" s="17">
        <v>4.1168419080510281</v>
      </c>
      <c r="AC507" s="17">
        <v>52.478271382184744</v>
      </c>
      <c r="AD507" s="17">
        <v>3.3299812534493256</v>
      </c>
      <c r="AE507" s="17">
        <v>2.7385665584652732</v>
      </c>
      <c r="AF507" s="17">
        <v>109.26469559939318</v>
      </c>
      <c r="AG507" s="17">
        <v>95.796032542870307</v>
      </c>
      <c r="AH507" s="17">
        <v>0.87568443439909205</v>
      </c>
      <c r="AI507" s="17">
        <v>1.077775168473204</v>
      </c>
      <c r="AJ507" s="17">
        <v>0.33333333333333298</v>
      </c>
      <c r="AK507" s="17">
        <v>1.5484950039352827</v>
      </c>
      <c r="AL507" s="17">
        <v>1.5182028932364733</v>
      </c>
      <c r="AM507" s="17">
        <v>0.33333333333333298</v>
      </c>
      <c r="AN507" s="17">
        <v>1.1191071384791014</v>
      </c>
      <c r="AO507" s="17">
        <v>1.2618326696801989</v>
      </c>
      <c r="AP507" s="17">
        <v>0.33333333333333298</v>
      </c>
      <c r="AQ507" s="17">
        <v>17.089959454843079</v>
      </c>
      <c r="AR507" s="17">
        <v>2.2444243630026963</v>
      </c>
      <c r="AS507" s="17">
        <v>17.075552253155983</v>
      </c>
      <c r="AT507" s="17">
        <v>15.445043268295235</v>
      </c>
      <c r="AU507" s="17">
        <v>-0.99999999999999811</v>
      </c>
      <c r="AV507" s="17">
        <v>-0.99999999999999811</v>
      </c>
      <c r="AW507" s="17">
        <v>-0.99999999999999811</v>
      </c>
      <c r="AX507" s="17">
        <v>-0.99999999999999811</v>
      </c>
      <c r="AY507" s="17">
        <v>0.14711810156311711</v>
      </c>
      <c r="AZ507" s="17">
        <v>-0.63160825087687189</v>
      </c>
      <c r="BA507" s="17">
        <v>1.1712418898670101</v>
      </c>
      <c r="BB507" s="17">
        <v>-0.35450441465219895</v>
      </c>
      <c r="BC507" s="17">
        <v>0.64768661919888604</v>
      </c>
      <c r="BD507" s="17">
        <v>-8.2760361650460226</v>
      </c>
      <c r="BE507" s="17">
        <v>18.566404784544087</v>
      </c>
      <c r="BF507" s="17">
        <v>-0.99999999999999811</v>
      </c>
      <c r="BG507" s="22">
        <v>7786.1646914675785</v>
      </c>
    </row>
    <row r="508" spans="1:100" x14ac:dyDescent="0.25">
      <c r="A508">
        <v>1512</v>
      </c>
      <c r="B508" t="s">
        <v>535</v>
      </c>
      <c r="C508" s="48">
        <v>3</v>
      </c>
      <c r="D508" s="22">
        <v>1392.4021989013106</v>
      </c>
      <c r="E508" s="17">
        <v>57.139937667385176</v>
      </c>
      <c r="F508" s="17">
        <v>-67.450500515738085</v>
      </c>
      <c r="G508" s="17">
        <v>8.4390451878894726E-2</v>
      </c>
      <c r="H508" s="17">
        <v>7.8061733186374003</v>
      </c>
      <c r="I508" s="17">
        <v>41.488212452757772</v>
      </c>
      <c r="J508" s="17">
        <v>1.4249313029679946</v>
      </c>
      <c r="K508" s="17">
        <v>-1.0000000000000004</v>
      </c>
      <c r="L508" s="17">
        <v>-1.0000000000000004</v>
      </c>
      <c r="M508" s="17">
        <v>-1.0000000000000004</v>
      </c>
      <c r="N508" s="17">
        <v>0.31301984035805563</v>
      </c>
      <c r="O508" s="17">
        <v>-1.0000000000000004</v>
      </c>
      <c r="P508" s="17">
        <v>-1.0000000000000004</v>
      </c>
      <c r="Q508" s="17">
        <v>4.1899738197837788</v>
      </c>
      <c r="R508" s="17">
        <v>-1.0000000000000004</v>
      </c>
      <c r="S508" s="17">
        <v>1.7928611614751102</v>
      </c>
      <c r="T508" s="17">
        <v>0.22660109186442645</v>
      </c>
      <c r="U508" s="17">
        <v>1.523858795169647E-2</v>
      </c>
      <c r="V508" s="17">
        <v>8.743071549134783E-2</v>
      </c>
      <c r="W508" s="17">
        <v>3.6161994988536139</v>
      </c>
      <c r="X508" s="17">
        <v>-0.38574888957550757</v>
      </c>
      <c r="Y508" s="17">
        <v>0.14950849887565912</v>
      </c>
      <c r="Z508" s="17">
        <v>38.369418726190027</v>
      </c>
      <c r="AA508" s="17">
        <v>-0.51597545909100739</v>
      </c>
      <c r="AB508" s="17">
        <v>1.4204526090458098</v>
      </c>
      <c r="AC508" s="17">
        <v>-2.4433216031130138</v>
      </c>
      <c r="AD508" s="17">
        <v>1.3330891163274803</v>
      </c>
      <c r="AE508" s="17">
        <v>0.60658842275032532</v>
      </c>
      <c r="AF508" s="17">
        <v>37.953138154873145</v>
      </c>
      <c r="AG508" s="17">
        <v>-45.171667777533102</v>
      </c>
      <c r="AH508" s="17">
        <v>0.34943632541143244</v>
      </c>
      <c r="AI508" s="17">
        <v>0.43762338883463453</v>
      </c>
      <c r="AJ508" s="17">
        <v>0.33333333333333298</v>
      </c>
      <c r="AK508" s="17">
        <v>-0.18303044441955182</v>
      </c>
      <c r="AL508" s="17">
        <v>-0.14916864295111232</v>
      </c>
      <c r="AM508" s="17">
        <v>0.33333333333333298</v>
      </c>
      <c r="AN508" s="17">
        <v>0.48305254032677974</v>
      </c>
      <c r="AO508" s="17">
        <v>0.41856011369340651</v>
      </c>
      <c r="AP508" s="17">
        <v>0.33333333333333298</v>
      </c>
      <c r="AQ508" s="17">
        <v>3.5350742978846434</v>
      </c>
      <c r="AR508" s="17">
        <v>2.1481301080916406</v>
      </c>
      <c r="AS508" s="17">
        <v>1.1071056390718699</v>
      </c>
      <c r="AT508" s="17">
        <v>-1.8303044441955199</v>
      </c>
      <c r="AU508" s="17">
        <v>-1.0000000000000004</v>
      </c>
      <c r="AV508" s="17">
        <v>-1.0000000000000004</v>
      </c>
      <c r="AW508" s="17">
        <v>-1.0000000000000004</v>
      </c>
      <c r="AX508" s="17">
        <v>-1.0000000000000004</v>
      </c>
      <c r="AY508" s="17">
        <v>-1.4824723948122813E-3</v>
      </c>
      <c r="AZ508" s="17">
        <v>0.42994600256022442</v>
      </c>
      <c r="BA508" s="17">
        <v>3.7285287082163401E-2</v>
      </c>
      <c r="BB508" s="17">
        <v>0.23285496820711071</v>
      </c>
      <c r="BC508" s="17">
        <v>0.24936776630444565</v>
      </c>
      <c r="BD508" s="17">
        <v>7.9711042179788887</v>
      </c>
      <c r="BE508" s="17">
        <v>6.4206205930219582</v>
      </c>
      <c r="BF508" s="17">
        <v>-1.0000000000000004</v>
      </c>
      <c r="CU508" t="e">
        <v>#N/A</v>
      </c>
      <c r="CV508" t="e">
        <v>#N/A</v>
      </c>
    </row>
    <row r="509" spans="1:100" x14ac:dyDescent="0.25">
      <c r="A509">
        <v>1515</v>
      </c>
      <c r="B509" t="s">
        <v>2925</v>
      </c>
      <c r="C509" s="48">
        <v>2</v>
      </c>
      <c r="D509" s="22">
        <v>1516.6043652343749</v>
      </c>
      <c r="E509" s="17">
        <v>72.694742016187419</v>
      </c>
      <c r="F509" s="17">
        <v>-20.918909755681099</v>
      </c>
      <c r="G509" s="17">
        <v>0.3105652903726408</v>
      </c>
      <c r="H509" s="17">
        <v>5.3701138476269623</v>
      </c>
      <c r="I509" s="17">
        <v>50.156538374035264</v>
      </c>
      <c r="J509" s="17">
        <v>10.736491096752129</v>
      </c>
      <c r="K509" s="17">
        <v>-1.0000000000000002</v>
      </c>
      <c r="L509" s="17">
        <v>-1.0000000000000002</v>
      </c>
      <c r="M509" s="17">
        <v>-1.0000000000000002</v>
      </c>
      <c r="N509" s="17">
        <v>0.23517717076193462</v>
      </c>
      <c r="O509" s="17">
        <v>-1.0000000000000002</v>
      </c>
      <c r="P509" s="17">
        <v>-1.0000000000000002</v>
      </c>
      <c r="Q509" s="17">
        <v>3.6442848472681928</v>
      </c>
      <c r="R509" s="17">
        <v>-1.0000000000000002</v>
      </c>
      <c r="S509" s="17">
        <v>0.69591556122319609</v>
      </c>
      <c r="T509" s="17">
        <v>9.448132020964195E-2</v>
      </c>
      <c r="U509" s="17">
        <v>-4.2731158693461835E-2</v>
      </c>
      <c r="V509" s="17">
        <v>-0.22367861515166806</v>
      </c>
      <c r="W509" s="17">
        <v>1.5293208938156804</v>
      </c>
      <c r="X509" s="17">
        <v>-0.88491683636258112</v>
      </c>
      <c r="Y509" s="17">
        <v>5.751636423879343E-2</v>
      </c>
      <c r="Z509" s="17">
        <v>29.003812955152288</v>
      </c>
      <c r="AA509" s="17">
        <v>0.21829341881512138</v>
      </c>
      <c r="AB509" s="17">
        <v>0.60163511770536415</v>
      </c>
      <c r="AC509" s="17">
        <v>12.120057861548268</v>
      </c>
      <c r="AD509" s="17">
        <v>0.24956412572380843</v>
      </c>
      <c r="AE509" s="17">
        <v>0.15887944338064319</v>
      </c>
      <c r="AF509" s="17">
        <v>43.902180729198918</v>
      </c>
      <c r="AG509" s="17">
        <v>-15.879131416168036</v>
      </c>
      <c r="AH509" s="17">
        <v>0.10306069525211747</v>
      </c>
      <c r="AI509" s="17">
        <v>0.16366456513704142</v>
      </c>
      <c r="AJ509" s="17">
        <v>0.33333333333333298</v>
      </c>
      <c r="AK509" s="17">
        <v>0.51715819834570986</v>
      </c>
      <c r="AL509" s="17">
        <v>0.61742430764601763</v>
      </c>
      <c r="AM509" s="17">
        <v>0.33333333333333298</v>
      </c>
      <c r="AN509" s="17">
        <v>0.18936259130471775</v>
      </c>
      <c r="AO509" s="17">
        <v>0.24587169346084231</v>
      </c>
      <c r="AP509" s="17">
        <v>0.33333333333333298</v>
      </c>
      <c r="AQ509" s="17">
        <v>5.4989453514360953</v>
      </c>
      <c r="AR509" s="17">
        <v>2.2444243630026963</v>
      </c>
      <c r="AS509" s="17">
        <v>2.3208809968819155</v>
      </c>
      <c r="AT509" s="17">
        <v>5.1220879394916157</v>
      </c>
      <c r="AU509" s="17">
        <v>-1.0000000000000002</v>
      </c>
      <c r="AV509" s="17">
        <v>-1.0000000000000002</v>
      </c>
      <c r="AW509" s="17">
        <v>-1.0000000000000002</v>
      </c>
      <c r="AX509" s="17">
        <v>-1.0000000000000002</v>
      </c>
      <c r="AY509" s="17">
        <v>-8.263581573489864E-3</v>
      </c>
      <c r="AZ509" s="17">
        <v>0.4399903838716715</v>
      </c>
      <c r="BA509" s="17">
        <v>0.1410743276793224</v>
      </c>
      <c r="BB509" s="17">
        <v>0.24227423643739379</v>
      </c>
      <c r="BC509" s="17">
        <v>7.6464333720194649E-2</v>
      </c>
      <c r="BD509" s="17">
        <v>7.6367463031635712</v>
      </c>
      <c r="BE509" s="17">
        <v>3.1935507270378114</v>
      </c>
      <c r="BF509" s="17">
        <v>-1.0000000000000002</v>
      </c>
      <c r="BG509" s="22">
        <v>2049.6229834945552</v>
      </c>
    </row>
    <row r="510" spans="1:100" x14ac:dyDescent="0.25">
      <c r="A510">
        <v>1517</v>
      </c>
      <c r="B510" t="s">
        <v>536</v>
      </c>
      <c r="C510" s="48">
        <v>3</v>
      </c>
      <c r="D510" s="22">
        <v>1475.7119039471072</v>
      </c>
      <c r="E510" s="17">
        <v>60.326684246237981</v>
      </c>
      <c r="F510" s="17">
        <v>-31.334497393837921</v>
      </c>
      <c r="G510" s="17">
        <v>0.37910747855920746</v>
      </c>
      <c r="H510" s="17">
        <v>1.8822065405612496</v>
      </c>
      <c r="I510" s="17">
        <v>40.657254442388286</v>
      </c>
      <c r="J510" s="17">
        <v>13.276525904948233</v>
      </c>
      <c r="K510" s="17">
        <v>-1.0000000000000009</v>
      </c>
      <c r="L510" s="17">
        <v>-1.0000000000000009</v>
      </c>
      <c r="M510" s="17">
        <v>-1.0000000000000009</v>
      </c>
      <c r="N510" s="17">
        <v>0.46723162468940915</v>
      </c>
      <c r="O510" s="17">
        <v>-1.0000000000000009</v>
      </c>
      <c r="P510" s="17">
        <v>-1.0000000000000009</v>
      </c>
      <c r="Q510" s="17">
        <v>3.7483509123644829</v>
      </c>
      <c r="R510" s="17">
        <v>-1.0000000000000009</v>
      </c>
      <c r="S510" s="17">
        <v>-0.83215183502194834</v>
      </c>
      <c r="T510" s="17">
        <v>-0.11197927460989963</v>
      </c>
      <c r="U510" s="17">
        <v>-0.10092035087966902</v>
      </c>
      <c r="V510" s="17">
        <v>2.0111853022805076E-2</v>
      </c>
      <c r="W510" s="17">
        <v>-1.8661443718032347</v>
      </c>
      <c r="X510" s="17">
        <v>-6.3289780390877857</v>
      </c>
      <c r="Y510" s="17">
        <v>-6.8648262629639759E-2</v>
      </c>
      <c r="Z510" s="17">
        <v>9.6591843594472557</v>
      </c>
      <c r="AA510" s="17">
        <v>0.97019206132997737</v>
      </c>
      <c r="AB510" s="17">
        <v>1.126309769040944</v>
      </c>
      <c r="AC510" s="17">
        <v>22.94682237034408</v>
      </c>
      <c r="AD510" s="17">
        <v>-6.7605039273311573E-2</v>
      </c>
      <c r="AE510" s="17">
        <v>-0.18426644228665939</v>
      </c>
      <c r="AF510" s="17">
        <v>33.548050056545627</v>
      </c>
      <c r="AG510" s="17">
        <v>-27.952009315491559</v>
      </c>
      <c r="AH510" s="17">
        <v>7.5353260839841382E-2</v>
      </c>
      <c r="AI510" s="17">
        <v>2.7376570248047599E-2</v>
      </c>
      <c r="AJ510" s="17">
        <v>0.33333333333333298</v>
      </c>
      <c r="AK510" s="17">
        <v>0.96716997691800688</v>
      </c>
      <c r="AL510" s="17">
        <v>0.92608085336501578</v>
      </c>
      <c r="AM510" s="17">
        <v>0.33333333333333298</v>
      </c>
      <c r="AN510" s="17">
        <v>5.9454679406414426E-2</v>
      </c>
      <c r="AO510" s="17">
        <v>0.46838345355547112</v>
      </c>
      <c r="AP510" s="17">
        <v>0.33333333333333298</v>
      </c>
      <c r="AQ510" s="17">
        <v>7.1092043858426708</v>
      </c>
      <c r="AR510" s="17">
        <v>4.5563199436377193</v>
      </c>
      <c r="AS510" s="17">
        <v>-0.95149380786955928</v>
      </c>
      <c r="AT510" s="17">
        <v>9.671699769180071</v>
      </c>
      <c r="AU510" s="17">
        <v>-1.0000000000000009</v>
      </c>
      <c r="AV510" s="17">
        <v>-1.0000000000000009</v>
      </c>
      <c r="AW510" s="17">
        <v>-1.0000000000000009</v>
      </c>
      <c r="AX510" s="17">
        <v>-1.0000000000000009</v>
      </c>
      <c r="AY510" s="17">
        <v>-4.5893311780781081E-3</v>
      </c>
      <c r="AZ510" s="17">
        <v>-6.4209618716121145E-2</v>
      </c>
      <c r="BA510" s="17">
        <v>0.31117380576920828</v>
      </c>
      <c r="BB510" s="17">
        <v>0.25006968268518137</v>
      </c>
      <c r="BC510" s="17">
        <v>0.11819313317976712</v>
      </c>
      <c r="BD510" s="17">
        <v>5.9306939735489337</v>
      </c>
      <c r="BE510" s="17">
        <v>4.5106973583402175</v>
      </c>
      <c r="BF510" s="17">
        <v>-1.0000000000000009</v>
      </c>
      <c r="CU510" t="e">
        <v>#N/A</v>
      </c>
      <c r="CV510" t="e">
        <v>#N/A</v>
      </c>
    </row>
    <row r="511" spans="1:100" x14ac:dyDescent="0.25">
      <c r="A511">
        <v>1518</v>
      </c>
      <c r="B511" t="s">
        <v>537</v>
      </c>
      <c r="C511" s="48">
        <v>3</v>
      </c>
      <c r="D511" s="22">
        <v>1545.1565035996543</v>
      </c>
      <c r="E511" s="17">
        <v>126.60187098344794</v>
      </c>
      <c r="F511" s="17">
        <v>13.8909187193394</v>
      </c>
      <c r="G511" s="17">
        <v>0.47441813376511205</v>
      </c>
      <c r="H511" s="17">
        <v>8.3671609195885477</v>
      </c>
      <c r="I511" s="17">
        <v>84.283194431779862</v>
      </c>
      <c r="J511" s="17">
        <v>22.702537158068861</v>
      </c>
      <c r="K511" s="17">
        <v>-1</v>
      </c>
      <c r="L511" s="17">
        <v>-1</v>
      </c>
      <c r="M511" s="17">
        <v>-1</v>
      </c>
      <c r="N511" s="17">
        <v>0.31978390307108018</v>
      </c>
      <c r="O511" s="17">
        <v>-1</v>
      </c>
      <c r="P511" s="17">
        <v>-1</v>
      </c>
      <c r="Q511" s="17">
        <v>3.8823954787146544</v>
      </c>
      <c r="R511" s="17">
        <v>-1</v>
      </c>
      <c r="S511" s="17">
        <v>1.1313772990232531</v>
      </c>
      <c r="T511" s="17">
        <v>0.23873770924866339</v>
      </c>
      <c r="U511" s="17">
        <v>1.1110054214136944</v>
      </c>
      <c r="V511" s="17">
        <v>1.3854757731421827</v>
      </c>
      <c r="W511" s="17">
        <v>4.4847654408738951</v>
      </c>
      <c r="X511" s="17">
        <v>0.14371363856651839</v>
      </c>
      <c r="Y511" s="17">
        <v>0.1215267479347272</v>
      </c>
      <c r="Z511" s="17">
        <v>49.777335330060978</v>
      </c>
      <c r="AA511" s="17">
        <v>0.78623942488974141</v>
      </c>
      <c r="AB511" s="17">
        <v>2.984595478834287</v>
      </c>
      <c r="AC511" s="17">
        <v>26.583991328378278</v>
      </c>
      <c r="AD511" s="17">
        <v>1.2527137400251072</v>
      </c>
      <c r="AE511" s="17">
        <v>-0.32196962425496212</v>
      </c>
      <c r="AF511" s="17">
        <v>79.023952513018557</v>
      </c>
      <c r="AG511" s="17">
        <v>16.606625517453306</v>
      </c>
      <c r="AH511" s="17">
        <v>0.30453509198844775</v>
      </c>
      <c r="AI511" s="17">
        <v>0.1703358745219867</v>
      </c>
      <c r="AJ511" s="17">
        <v>0.33333333333333298</v>
      </c>
      <c r="AK511" s="17">
        <v>0.8136488977747266</v>
      </c>
      <c r="AL511" s="17">
        <v>0.66035697238988478</v>
      </c>
      <c r="AM511" s="17">
        <v>0.33333333333333298</v>
      </c>
      <c r="AN511" s="17">
        <v>0.31713604264407175</v>
      </c>
      <c r="AO511" s="17">
        <v>0.22115553684038403</v>
      </c>
      <c r="AP511" s="17">
        <v>0.33333333333333298</v>
      </c>
      <c r="AQ511" s="17">
        <v>5.2592419187612744</v>
      </c>
      <c r="AR511" s="17">
        <v>1.1085637059391202</v>
      </c>
      <c r="AS511" s="17">
        <v>13.457484474382483</v>
      </c>
      <c r="AT511" s="17">
        <v>8.1364889777472662</v>
      </c>
      <c r="AU511" s="17">
        <v>-1</v>
      </c>
      <c r="AV511" s="17">
        <v>-1</v>
      </c>
      <c r="AW511" s="17">
        <v>-1</v>
      </c>
      <c r="AX511" s="17">
        <v>-1</v>
      </c>
      <c r="AY511" s="17">
        <v>-3.0750138412687141E-2</v>
      </c>
      <c r="AZ511" s="17">
        <v>0.23832994141088495</v>
      </c>
      <c r="BA511" s="17">
        <v>4.5462756755268202E-2</v>
      </c>
      <c r="BB511" s="17">
        <v>0.95806127841259703</v>
      </c>
      <c r="BC511" s="17">
        <v>0.44086658760937358</v>
      </c>
      <c r="BD511" s="17">
        <v>25.143181667369351</v>
      </c>
      <c r="BE511" s="17">
        <v>11.248978474010677</v>
      </c>
      <c r="BF511" s="17">
        <v>-1</v>
      </c>
      <c r="CU511" t="e">
        <v>#N/A</v>
      </c>
      <c r="CV511" t="e">
        <v>#N/A</v>
      </c>
    </row>
    <row r="512" spans="1:100" x14ac:dyDescent="0.25">
      <c r="A512">
        <v>1519</v>
      </c>
      <c r="B512" t="s">
        <v>538</v>
      </c>
      <c r="C512" s="48">
        <v>3</v>
      </c>
      <c r="D512" s="22">
        <v>1717.8675256374295</v>
      </c>
      <c r="E512" s="17">
        <v>162.63568803260503</v>
      </c>
      <c r="F512" s="17">
        <v>129.9205091265182</v>
      </c>
      <c r="G512" s="17">
        <v>1.36503058587452</v>
      </c>
      <c r="H512" s="17">
        <v>18.247960758812805</v>
      </c>
      <c r="I512" s="17">
        <v>111.80894143976519</v>
      </c>
      <c r="J512" s="17">
        <v>21.832485520475171</v>
      </c>
      <c r="K512" s="17">
        <v>-1.0000000000000013</v>
      </c>
      <c r="L512" s="17">
        <v>-1.0000000000000013</v>
      </c>
      <c r="M512" s="17">
        <v>-1.0000000000000013</v>
      </c>
      <c r="N512" s="17">
        <v>0.46094360046372596</v>
      </c>
      <c r="O512" s="17">
        <v>-1.0000000000000013</v>
      </c>
      <c r="P512" s="17">
        <v>-1.0000000000000013</v>
      </c>
      <c r="Q512" s="17">
        <v>4.993758654931443</v>
      </c>
      <c r="R512" s="17">
        <v>-1.0000000000000013</v>
      </c>
      <c r="S512" s="17">
        <v>3.6931678742188501</v>
      </c>
      <c r="T512" s="17">
        <v>0.40819006003329777</v>
      </c>
      <c r="U512" s="17">
        <v>2.9339331777218325</v>
      </c>
      <c r="V512" s="17">
        <v>2.8870148233186756</v>
      </c>
      <c r="W512" s="17">
        <v>13.254202103881367</v>
      </c>
      <c r="X512" s="17">
        <v>11.754525092554593</v>
      </c>
      <c r="Y512" s="17">
        <v>0.32646649051054433</v>
      </c>
      <c r="Z512" s="17">
        <v>50.338153283573632</v>
      </c>
      <c r="AA512" s="17">
        <v>0.43975991858917063</v>
      </c>
      <c r="AB512" s="17">
        <v>0.80073130867649178</v>
      </c>
      <c r="AC512" s="17">
        <v>53.022411836089724</v>
      </c>
      <c r="AD512" s="17">
        <v>1.0995916627102744</v>
      </c>
      <c r="AE512" s="17">
        <v>0.63883706705673526</v>
      </c>
      <c r="AF512" s="17">
        <v>104.80013349539662</v>
      </c>
      <c r="AG512" s="17">
        <v>87.40849411943519</v>
      </c>
      <c r="AH512" s="17">
        <v>0.40774066803757447</v>
      </c>
      <c r="AI512" s="17">
        <v>0.19480631331023116</v>
      </c>
      <c r="AJ512" s="17">
        <v>0.33333333333333298</v>
      </c>
      <c r="AK512" s="17">
        <v>0.96176591231629571</v>
      </c>
      <c r="AL512" s="17">
        <v>0.82223513143627869</v>
      </c>
      <c r="AM512" s="17">
        <v>0.33333333333333298</v>
      </c>
      <c r="AN512" s="17">
        <v>0.37799490430707533</v>
      </c>
      <c r="AO512" s="17">
        <v>0.38472014412721384</v>
      </c>
      <c r="AP512" s="17">
        <v>0.33333333333333298</v>
      </c>
      <c r="AQ512" s="17">
        <v>7.008807944368618</v>
      </c>
      <c r="AR512" s="17">
        <v>1.8841262154139646</v>
      </c>
      <c r="AS512" s="17">
        <v>10.330700181898248</v>
      </c>
      <c r="AT512" s="17">
        <v>9.6176591231629516</v>
      </c>
      <c r="AU512" s="17">
        <v>-1.0000000000000013</v>
      </c>
      <c r="AV512" s="17">
        <v>-1.0000000000000013</v>
      </c>
      <c r="AW512" s="17">
        <v>-1.0000000000000013</v>
      </c>
      <c r="AX512" s="17">
        <v>-1.0000000000000013</v>
      </c>
      <c r="AY512" s="17">
        <v>6.69295477792968E-2</v>
      </c>
      <c r="AZ512" s="17">
        <v>-0.16637594845103912</v>
      </c>
      <c r="BA512" s="17">
        <v>5.2396993070757236E-2</v>
      </c>
      <c r="BB512" s="17">
        <v>-0.21548587890747939</v>
      </c>
      <c r="BC512" s="17">
        <v>0.41931286260601258</v>
      </c>
      <c r="BD512" s="17">
        <v>-6.2190267149421841</v>
      </c>
      <c r="BE512" s="17">
        <v>10.744806530504095</v>
      </c>
      <c r="BF512" s="17">
        <v>-1.0000000000000013</v>
      </c>
      <c r="CU512" t="e">
        <v>#N/A</v>
      </c>
      <c r="CV512" t="e">
        <v>#N/A</v>
      </c>
    </row>
    <row r="513" spans="1:100" x14ac:dyDescent="0.25">
      <c r="A513">
        <v>1522</v>
      </c>
      <c r="B513" t="s">
        <v>539</v>
      </c>
      <c r="C513" s="48">
        <v>2</v>
      </c>
      <c r="D513" s="22">
        <v>1544.2593359374998</v>
      </c>
      <c r="E513" s="17">
        <v>102.9584123436217</v>
      </c>
      <c r="F513" s="17">
        <v>27.903763344986576</v>
      </c>
      <c r="G513" s="17">
        <v>0.64991129669610159</v>
      </c>
      <c r="H513" s="17">
        <v>8.4655414445249253</v>
      </c>
      <c r="I513" s="17">
        <v>73.921672774866465</v>
      </c>
      <c r="J513" s="17">
        <v>16.60608166014914</v>
      </c>
      <c r="K513" s="17">
        <v>-0.99999999999999956</v>
      </c>
      <c r="L513" s="17">
        <v>-0.99999999999999956</v>
      </c>
      <c r="M513" s="17">
        <v>-0.99999999999999956</v>
      </c>
      <c r="N513" s="17">
        <v>0.31974208367980939</v>
      </c>
      <c r="O513" s="17">
        <v>-0.99999999999999956</v>
      </c>
      <c r="P513" s="17">
        <v>-0.99999999999999956</v>
      </c>
      <c r="Q513" s="17">
        <v>4.5527117082285464</v>
      </c>
      <c r="R513" s="17">
        <v>-0.99999999999999956</v>
      </c>
      <c r="S513" s="17">
        <v>1.8806892961377117</v>
      </c>
      <c r="T513" s="17">
        <v>0.22746460442570809</v>
      </c>
      <c r="U513" s="17">
        <v>0.35575895452097706</v>
      </c>
      <c r="V513" s="17">
        <v>0.29847227744254229</v>
      </c>
      <c r="W513" s="17">
        <v>4.1752090055699904</v>
      </c>
      <c r="X513" s="17">
        <v>2.3750597770078872</v>
      </c>
      <c r="Y513" s="17">
        <v>0.17716023450703888</v>
      </c>
      <c r="Z513" s="17">
        <v>39.9889437012542</v>
      </c>
      <c r="AA513" s="17">
        <v>1.0273356255305917</v>
      </c>
      <c r="AB513" s="17">
        <v>1.7677979483813573</v>
      </c>
      <c r="AC513" s="17">
        <v>25.50881457694582</v>
      </c>
      <c r="AD513" s="17">
        <v>1.2714863543668522</v>
      </c>
      <c r="AE513" s="17">
        <v>1.0146854905946272</v>
      </c>
      <c r="AF513" s="17">
        <v>65.586064468406221</v>
      </c>
      <c r="AG513" s="17">
        <v>21.168881143534506</v>
      </c>
      <c r="AH513" s="17">
        <v>0.35937707731125279</v>
      </c>
      <c r="AI513" s="17">
        <v>0.46691893175500504</v>
      </c>
      <c r="AJ513" s="17">
        <v>0.33333333333333298</v>
      </c>
      <c r="AK513" s="17">
        <v>0.85930212338871015</v>
      </c>
      <c r="AL513" s="17">
        <v>0.91625580400904894</v>
      </c>
      <c r="AM513" s="17">
        <v>0.33333333333333298</v>
      </c>
      <c r="AN513" s="17">
        <v>0.4978034875604489</v>
      </c>
      <c r="AO513" s="17">
        <v>0.58291471782522308</v>
      </c>
      <c r="AP513" s="17">
        <v>0.33333333333333298</v>
      </c>
      <c r="AQ513" s="17">
        <v>9.3442411258861853</v>
      </c>
      <c r="AR513" s="17">
        <v>2.2444243630026963</v>
      </c>
      <c r="AS513" s="17">
        <v>7.2157137120344457</v>
      </c>
      <c r="AT513" s="17">
        <v>8.5467077485571554</v>
      </c>
      <c r="AU513" s="17">
        <v>-0.99999999999999956</v>
      </c>
      <c r="AV513" s="17">
        <v>-0.99999999999999956</v>
      </c>
      <c r="AW513" s="17">
        <v>-0.99999999999999956</v>
      </c>
      <c r="AX513" s="17">
        <v>-0.99999999999999956</v>
      </c>
      <c r="AY513" s="17">
        <v>4.3283981414680081E-2</v>
      </c>
      <c r="AZ513" s="17">
        <v>8.448967743271768E-2</v>
      </c>
      <c r="BA513" s="17">
        <v>0.48283035855944256</v>
      </c>
      <c r="BB513" s="17">
        <v>4.4294111070941097E-2</v>
      </c>
      <c r="BC513" s="17">
        <v>0.26596618584694737</v>
      </c>
      <c r="BD513" s="17">
        <v>2.3577125069089142</v>
      </c>
      <c r="BE513" s="17">
        <v>8.2934643516094084</v>
      </c>
      <c r="BF513" s="17">
        <v>-0.99999999999999956</v>
      </c>
      <c r="BG513" s="22">
        <v>402.58692065528942</v>
      </c>
    </row>
    <row r="514" spans="1:100" x14ac:dyDescent="0.25">
      <c r="A514">
        <v>1523</v>
      </c>
      <c r="B514" t="s">
        <v>540</v>
      </c>
      <c r="C514" s="48">
        <v>2</v>
      </c>
      <c r="D514" s="22">
        <v>1581.4950683593752</v>
      </c>
      <c r="E514" s="17">
        <v>135.23995898101981</v>
      </c>
      <c r="F514" s="17">
        <v>79.981762530462902</v>
      </c>
      <c r="G514" s="17">
        <v>1.0118837148074351</v>
      </c>
      <c r="H514" s="17">
        <v>11.767361390711947</v>
      </c>
      <c r="I514" s="17">
        <v>99.271383705632701</v>
      </c>
      <c r="J514" s="17">
        <v>22.86703611361369</v>
      </c>
      <c r="K514" s="17">
        <v>-0.99999999999999878</v>
      </c>
      <c r="L514" s="17">
        <v>-0.99999999999999878</v>
      </c>
      <c r="M514" s="17">
        <v>-0.99999999999999878</v>
      </c>
      <c r="N514" s="17">
        <v>0.40994549095692412</v>
      </c>
      <c r="O514" s="17">
        <v>-0.99999999999999878</v>
      </c>
      <c r="P514" s="17">
        <v>-0.99999999999999878</v>
      </c>
      <c r="Q514" s="17">
        <v>5.5217093136568964</v>
      </c>
      <c r="R514" s="17">
        <v>-0.99999999999999878</v>
      </c>
      <c r="S514" s="17">
        <v>3.1444596242111267</v>
      </c>
      <c r="T514" s="17">
        <v>0.36931475164740019</v>
      </c>
      <c r="U514" s="17">
        <v>0.78081900292537521</v>
      </c>
      <c r="V514" s="17">
        <v>0.85543837602441497</v>
      </c>
      <c r="W514" s="17">
        <v>6.9975157368029848</v>
      </c>
      <c r="X514" s="17">
        <v>5.8524002959451291</v>
      </c>
      <c r="Y514" s="17">
        <v>0.30478154204031505</v>
      </c>
      <c r="Z514" s="17">
        <v>51.706524769956943</v>
      </c>
      <c r="AA514" s="17">
        <v>1.8903219535317106</v>
      </c>
      <c r="AB514" s="17">
        <v>3.0117164618321626</v>
      </c>
      <c r="AC514" s="17">
        <v>39.790287037114716</v>
      </c>
      <c r="AD514" s="17">
        <v>2.3615468039690013</v>
      </c>
      <c r="AE514" s="17">
        <v>1.9275537093797652</v>
      </c>
      <c r="AF514" s="17">
        <v>88.715754179987343</v>
      </c>
      <c r="AG514" s="17">
        <v>60.687126363936414</v>
      </c>
      <c r="AH514" s="17">
        <v>0.63278374450820596</v>
      </c>
      <c r="AI514" s="17">
        <v>0.79039324511673026</v>
      </c>
      <c r="AJ514" s="17">
        <v>0.33333333333333298</v>
      </c>
      <c r="AK514" s="17">
        <v>1.2242590157113751</v>
      </c>
      <c r="AL514" s="17">
        <v>1.2350123455056632</v>
      </c>
      <c r="AM514" s="17">
        <v>0.33333333333333298</v>
      </c>
      <c r="AN514" s="17">
        <v>0.82681015032250649</v>
      </c>
      <c r="AO514" s="17">
        <v>0.94243059914796556</v>
      </c>
      <c r="AP514" s="17">
        <v>0.33333333333333298</v>
      </c>
      <c r="AQ514" s="17">
        <v>13.445927852395815</v>
      </c>
      <c r="AR514" s="17">
        <v>2.2444243630026963</v>
      </c>
      <c r="AS514" s="17">
        <v>12.436916853188759</v>
      </c>
      <c r="AT514" s="17">
        <v>12.199669299010283</v>
      </c>
      <c r="AU514" s="17">
        <v>-0.99999999999999878</v>
      </c>
      <c r="AV514" s="17">
        <v>-0.99999999999999878</v>
      </c>
      <c r="AW514" s="17">
        <v>-0.99999999999999878</v>
      </c>
      <c r="AX514" s="17">
        <v>-0.99999999999999878</v>
      </c>
      <c r="AY514" s="17">
        <v>9.8268556670853255E-2</v>
      </c>
      <c r="AZ514" s="17">
        <v>-0.29471458002755041</v>
      </c>
      <c r="BA514" s="17">
        <v>0.84737349328516332</v>
      </c>
      <c r="BB514" s="17">
        <v>-0.16688664067355163</v>
      </c>
      <c r="BC514" s="17">
        <v>0.46810336257126561</v>
      </c>
      <c r="BD514" s="17">
        <v>-3.2733089075595263</v>
      </c>
      <c r="BE514" s="17">
        <v>13.73342248415187</v>
      </c>
      <c r="BF514" s="17">
        <v>-0.99999999999999878</v>
      </c>
      <c r="BG514" s="22">
        <v>531.95141811823032</v>
      </c>
    </row>
    <row r="515" spans="1:100" x14ac:dyDescent="0.25">
      <c r="A515">
        <v>1528</v>
      </c>
      <c r="B515" t="s">
        <v>541</v>
      </c>
      <c r="C515" s="48">
        <v>3</v>
      </c>
      <c r="D515" s="22">
        <v>1388.6625418413485</v>
      </c>
      <c r="E515" s="17">
        <v>56.789933724976962</v>
      </c>
      <c r="F515" s="17">
        <v>-65.189858341566364</v>
      </c>
      <c r="G515" s="17">
        <v>-1.8517053992550884E-2</v>
      </c>
      <c r="H515" s="17">
        <v>3.8353470695349241</v>
      </c>
      <c r="I515" s="17">
        <v>26.956260483621854</v>
      </c>
      <c r="J515" s="17">
        <v>13.968978064226397</v>
      </c>
      <c r="K515" s="17">
        <v>-0.99999999999999878</v>
      </c>
      <c r="L515" s="17">
        <v>-0.99999999999999878</v>
      </c>
      <c r="M515" s="17">
        <v>-0.99999999999999878</v>
      </c>
      <c r="N515" s="17">
        <v>0.32629201654289686</v>
      </c>
      <c r="O515" s="17">
        <v>-0.99999999999999878</v>
      </c>
      <c r="P515" s="17">
        <v>-0.99999999999999878</v>
      </c>
      <c r="Q515" s="17">
        <v>4.5033936225607407</v>
      </c>
      <c r="R515" s="17">
        <v>-0.99999999999999878</v>
      </c>
      <c r="S515" s="17">
        <v>-0.25271135742027745</v>
      </c>
      <c r="T515" s="17">
        <v>-2.7074267372646284E-2</v>
      </c>
      <c r="U515" s="17">
        <v>-8.1311919092631565E-2</v>
      </c>
      <c r="V515" s="17">
        <v>0.12003891300946776</v>
      </c>
      <c r="W515" s="17">
        <v>-0.66804655302581828</v>
      </c>
      <c r="X515" s="17">
        <v>-6.4542976321639918</v>
      </c>
      <c r="Y515" s="17">
        <v>-1.3175250626416116E-2</v>
      </c>
      <c r="Z515" s="17">
        <v>13.521652493134907</v>
      </c>
      <c r="AA515" s="17">
        <v>-1.4696840548317289</v>
      </c>
      <c r="AB515" s="17">
        <v>-0.15823858614668937</v>
      </c>
      <c r="AC515" s="17">
        <v>5.344402655437456</v>
      </c>
      <c r="AD515" s="17">
        <v>0.38248914253132338</v>
      </c>
      <c r="AE515" s="17">
        <v>1.743915363388393E-2</v>
      </c>
      <c r="AF515" s="17">
        <v>18.725255716059579</v>
      </c>
      <c r="AG515" s="17">
        <v>-62.89936704343058</v>
      </c>
      <c r="AH515" s="17">
        <v>-0.12678000834727871</v>
      </c>
      <c r="AI515" s="17">
        <v>0.35461568484818812</v>
      </c>
      <c r="AJ515" s="17">
        <v>0.33333333333333298</v>
      </c>
      <c r="AK515" s="17">
        <v>0.86695119431259016</v>
      </c>
      <c r="AL515" s="17">
        <v>1.1324620105293071</v>
      </c>
      <c r="AM515" s="17">
        <v>0.33333333333333298</v>
      </c>
      <c r="AN515" s="17">
        <v>-0.25840752032970471</v>
      </c>
      <c r="AO515" s="17">
        <v>0.15912325813495917</v>
      </c>
      <c r="AP515" s="17">
        <v>0.33333333333333298</v>
      </c>
      <c r="AQ515" s="17">
        <v>8.2310047675622684</v>
      </c>
      <c r="AR515" s="17">
        <v>2.2430445708002718</v>
      </c>
      <c r="AS515" s="17">
        <v>5.5781773334705864</v>
      </c>
      <c r="AT515" s="17">
        <v>6.1477561599555326</v>
      </c>
      <c r="AU515" s="17">
        <v>-0.99999999999999878</v>
      </c>
      <c r="AV515" s="17">
        <v>-0.99999999999999878</v>
      </c>
      <c r="AW515" s="17">
        <v>-0.99999999999999878</v>
      </c>
      <c r="AX515" s="17">
        <v>-0.99999999999999878</v>
      </c>
      <c r="AY515" s="17">
        <v>3.5530993710333643E-2</v>
      </c>
      <c r="AZ515" s="17">
        <v>0.62781188087328477</v>
      </c>
      <c r="BA515" s="17">
        <v>0.86794904396278993</v>
      </c>
      <c r="BB515" s="17">
        <v>-0.26328776212270211</v>
      </c>
      <c r="BC515" s="17">
        <v>0.30758411551119252</v>
      </c>
      <c r="BD515" s="17">
        <v>-3.4431346487011307</v>
      </c>
      <c r="BE515" s="17">
        <v>12.029348107593771</v>
      </c>
      <c r="BF515" s="17">
        <v>-0.99999999999999878</v>
      </c>
      <c r="CU515" t="e">
        <v>#N/A</v>
      </c>
      <c r="CV515" t="e">
        <v>#N/A</v>
      </c>
    </row>
    <row r="516" spans="1:100" x14ac:dyDescent="0.25">
      <c r="A516">
        <v>1529</v>
      </c>
      <c r="B516" t="s">
        <v>542</v>
      </c>
      <c r="C516" s="48">
        <v>2</v>
      </c>
      <c r="D516" s="22">
        <v>1559.7058886718751</v>
      </c>
      <c r="E516" s="17">
        <v>118.37253505604745</v>
      </c>
      <c r="F516" s="17">
        <v>52.770498482533284</v>
      </c>
      <c r="G516" s="17">
        <v>0.82274958520665742</v>
      </c>
      <c r="H516" s="17">
        <v>10.042128167476433</v>
      </c>
      <c r="I516" s="17">
        <v>86.025911750785767</v>
      </c>
      <c r="J516" s="17">
        <v>19.595626161428015</v>
      </c>
      <c r="K516" s="17">
        <v>-0.99999999999999922</v>
      </c>
      <c r="L516" s="17">
        <v>-0.99999999999999922</v>
      </c>
      <c r="M516" s="17">
        <v>-0.99999999999999922</v>
      </c>
      <c r="N516" s="17">
        <v>0.36281332820430751</v>
      </c>
      <c r="O516" s="17">
        <v>-0.99999999999999922</v>
      </c>
      <c r="P516" s="17">
        <v>-0.99999999999999922</v>
      </c>
      <c r="Q516" s="17">
        <v>5.0153985852202361</v>
      </c>
      <c r="R516" s="17">
        <v>-0.99999999999999922</v>
      </c>
      <c r="S516" s="17">
        <v>2.4841272644622752</v>
      </c>
      <c r="T516" s="17">
        <v>0.29519666201918693</v>
      </c>
      <c r="U516" s="17">
        <v>0.55872096931690463</v>
      </c>
      <c r="V516" s="17">
        <v>0.56441814077537689</v>
      </c>
      <c r="W516" s="17">
        <v>5.5228328594076501</v>
      </c>
      <c r="X516" s="17">
        <v>4.035455856348559</v>
      </c>
      <c r="Y516" s="17">
        <v>0.23809816034852196</v>
      </c>
      <c r="Z516" s="17">
        <v>45.583974029712429</v>
      </c>
      <c r="AA516" s="17">
        <v>1.4394031546478119</v>
      </c>
      <c r="AB516" s="17">
        <v>2.3617568694318125</v>
      </c>
      <c r="AC516" s="17">
        <v>32.328077962552776</v>
      </c>
      <c r="AD516" s="17">
        <v>1.7919795551066224</v>
      </c>
      <c r="AE516" s="17">
        <v>1.4505711345719927</v>
      </c>
      <c r="AF516" s="17">
        <v>76.630265030395734</v>
      </c>
      <c r="AG516" s="17">
        <v>40.038456633493254</v>
      </c>
      <c r="AH516" s="17">
        <v>0.4899260861894984</v>
      </c>
      <c r="AI516" s="17">
        <v>0.62137475187048041</v>
      </c>
      <c r="AJ516" s="17">
        <v>0.33333333333333298</v>
      </c>
      <c r="AK516" s="17">
        <v>1.0335654691383835</v>
      </c>
      <c r="AL516" s="17">
        <v>1.0684589342123936</v>
      </c>
      <c r="AM516" s="17">
        <v>0.33333333333333298</v>
      </c>
      <c r="AN516" s="17">
        <v>0.65490095039219831</v>
      </c>
      <c r="AO516" s="17">
        <v>0.75458003405126428</v>
      </c>
      <c r="AP516" s="17">
        <v>0.33333333333333298</v>
      </c>
      <c r="AQ516" s="17">
        <v>11.302756411430234</v>
      </c>
      <c r="AR516" s="17">
        <v>2.2444243630026963</v>
      </c>
      <c r="AS516" s="17">
        <v>9.7087871334615077</v>
      </c>
      <c r="AT516" s="17">
        <v>10.290961152364821</v>
      </c>
      <c r="AU516" s="17">
        <v>-0.99999999999999922</v>
      </c>
      <c r="AV516" s="17">
        <v>-0.99999999999999922</v>
      </c>
      <c r="AW516" s="17">
        <v>-0.99999999999999922</v>
      </c>
      <c r="AX516" s="17">
        <v>-0.99999999999999922</v>
      </c>
      <c r="AY516" s="17">
        <v>6.9538578191260469E-2</v>
      </c>
      <c r="AZ516" s="17">
        <v>-9.6576645789705706E-2</v>
      </c>
      <c r="BA516" s="17">
        <v>0.65689613910432154</v>
      </c>
      <c r="BB516" s="17">
        <v>-5.6542631928256648E-2</v>
      </c>
      <c r="BC516" s="17">
        <v>0.36248471024634288</v>
      </c>
      <c r="BD516" s="17">
        <v>-0.33104513081713272</v>
      </c>
      <c r="BE516" s="17">
        <v>10.890991141367534</v>
      </c>
      <c r="BF516" s="17">
        <v>-0.99999999999999922</v>
      </c>
      <c r="BG516" s="22">
        <v>1588.3478362846201</v>
      </c>
    </row>
    <row r="517" spans="1:100" x14ac:dyDescent="0.25">
      <c r="A517">
        <v>1533</v>
      </c>
      <c r="B517" t="s">
        <v>543</v>
      </c>
      <c r="C517" s="48">
        <v>2</v>
      </c>
      <c r="D517" s="22">
        <v>1603.8326953124999</v>
      </c>
      <c r="E517" s="17">
        <v>157.03679168695169</v>
      </c>
      <c r="F517" s="17">
        <v>115.14536384906985</v>
      </c>
      <c r="G517" s="17">
        <v>1.2562912188950486</v>
      </c>
      <c r="H517" s="17">
        <v>13.996784218575197</v>
      </c>
      <c r="I517" s="17">
        <v>116.38776956248392</v>
      </c>
      <c r="J517" s="17">
        <v>27.094497032215614</v>
      </c>
      <c r="K517" s="17">
        <v>-0.99999999999999822</v>
      </c>
      <c r="L517" s="17">
        <v>-0.99999999999999822</v>
      </c>
      <c r="M517" s="17">
        <v>-0.99999999999999822</v>
      </c>
      <c r="N517" s="17">
        <v>0.47085176041201049</v>
      </c>
      <c r="O517" s="17">
        <v>-0.99999999999999822</v>
      </c>
      <c r="P517" s="17">
        <v>-0.99999999999999822</v>
      </c>
      <c r="Q517" s="17">
        <v>6.175986475008937</v>
      </c>
      <c r="R517" s="17">
        <v>-0.99999999999999822</v>
      </c>
      <c r="S517" s="17">
        <v>3.9977703632890567</v>
      </c>
      <c r="T517" s="17">
        <v>0.46509343174078488</v>
      </c>
      <c r="U517" s="17">
        <v>1.0678239246261383</v>
      </c>
      <c r="V517" s="17">
        <v>1.2315076210958504</v>
      </c>
      <c r="W517" s="17">
        <v>8.9031663041845146</v>
      </c>
      <c r="X517" s="17">
        <v>8.2003364219368446</v>
      </c>
      <c r="Y517" s="17">
        <v>0.39095276305586768</v>
      </c>
      <c r="Z517" s="17">
        <v>59.618356168295861</v>
      </c>
      <c r="AA517" s="17">
        <v>2.4730192087231666</v>
      </c>
      <c r="AB517" s="17">
        <v>3.8516230512546077</v>
      </c>
      <c r="AC517" s="17">
        <v>49.433284304415558</v>
      </c>
      <c r="AD517" s="17">
        <v>3.0975668443410815</v>
      </c>
      <c r="AE517" s="17">
        <v>2.5439317308829326</v>
      </c>
      <c r="AF517" s="17">
        <v>104.33315884917334</v>
      </c>
      <c r="AG517" s="17">
        <v>87.370252472373664</v>
      </c>
      <c r="AH517" s="17">
        <v>0.81739074158047231</v>
      </c>
      <c r="AI517" s="17">
        <v>1.0088064324465922</v>
      </c>
      <c r="AJ517" s="17">
        <v>0.33333333333333298</v>
      </c>
      <c r="AK517" s="17">
        <v>1.4706816675188379</v>
      </c>
      <c r="AL517" s="17">
        <v>1.4502400446913652</v>
      </c>
      <c r="AM517" s="17">
        <v>0.33333333333333298</v>
      </c>
      <c r="AN517" s="17">
        <v>1.0489588369363498</v>
      </c>
      <c r="AO517" s="17">
        <v>1.1851794242999529</v>
      </c>
      <c r="AP517" s="17">
        <v>0.33333333333333298</v>
      </c>
      <c r="AQ517" s="17">
        <v>16.215428966890052</v>
      </c>
      <c r="AR517" s="17">
        <v>2.2444243630026963</v>
      </c>
      <c r="AS517" s="17">
        <v>15.96232697897198</v>
      </c>
      <c r="AT517" s="17">
        <v>14.666186553923506</v>
      </c>
      <c r="AU517" s="17">
        <v>-0.99999999999999822</v>
      </c>
      <c r="AV517" s="17">
        <v>-0.99999999999999822</v>
      </c>
      <c r="AW517" s="17">
        <v>-0.99999999999999822</v>
      </c>
      <c r="AX517" s="17">
        <v>-0.99999999999999822</v>
      </c>
      <c r="AY517" s="17">
        <v>0.13539470808260376</v>
      </c>
      <c r="AZ517" s="17">
        <v>-0.55075719948690049</v>
      </c>
      <c r="BA517" s="17">
        <v>1.0935167717025371</v>
      </c>
      <c r="BB517" s="17">
        <v>-0.30947805886647639</v>
      </c>
      <c r="BC517" s="17">
        <v>0.60458846578515768</v>
      </c>
      <c r="BD517" s="17">
        <v>-7.0754325515517316</v>
      </c>
      <c r="BE517" s="17">
        <v>17.406538232730473</v>
      </c>
      <c r="BF517" s="17">
        <v>-0.99999999999999822</v>
      </c>
      <c r="BG517" s="22">
        <v>3077.3162501900024</v>
      </c>
    </row>
    <row r="518" spans="1:100" x14ac:dyDescent="0.25">
      <c r="A518">
        <v>1538</v>
      </c>
      <c r="B518" t="s">
        <v>544</v>
      </c>
      <c r="C518" s="48">
        <v>2</v>
      </c>
      <c r="D518" s="22">
        <v>1695.9346484375001</v>
      </c>
      <c r="E518" s="17">
        <v>155.85616466267086</v>
      </c>
      <c r="F518" s="17">
        <v>113.24072483349002</v>
      </c>
      <c r="G518" s="17">
        <v>1.2430528687110636</v>
      </c>
      <c r="H518" s="17">
        <v>13.876027369420335</v>
      </c>
      <c r="I518" s="17">
        <v>115.46065928122195</v>
      </c>
      <c r="J518" s="17">
        <v>26.865516304972878</v>
      </c>
      <c r="K518" s="17">
        <v>-0.99999999999999822</v>
      </c>
      <c r="L518" s="17">
        <v>-0.99999999999999822</v>
      </c>
      <c r="M518" s="17">
        <v>-0.99999999999999822</v>
      </c>
      <c r="N518" s="17">
        <v>0.46755276790989175</v>
      </c>
      <c r="O518" s="17">
        <v>-0.99999999999999822</v>
      </c>
      <c r="P518" s="17">
        <v>-0.99999999999999822</v>
      </c>
      <c r="Q518" s="17">
        <v>6.140547505114391</v>
      </c>
      <c r="R518" s="17">
        <v>-0.99999999999999822</v>
      </c>
      <c r="S518" s="17">
        <v>3.9515507252225461</v>
      </c>
      <c r="T518" s="17">
        <v>0.45990557258740317</v>
      </c>
      <c r="U518" s="17">
        <v>1.0522782822278594</v>
      </c>
      <c r="V518" s="17">
        <v>1.2111378031630184</v>
      </c>
      <c r="W518" s="17">
        <v>8.7999466029994693</v>
      </c>
      <c r="X518" s="17">
        <v>8.0731602913939575</v>
      </c>
      <c r="Y518" s="17">
        <v>0.38628529262019518</v>
      </c>
      <c r="Z518" s="17">
        <v>59.189811246817868</v>
      </c>
      <c r="AA518" s="17">
        <v>2.4414573696369732</v>
      </c>
      <c r="AB518" s="17">
        <v>3.8061294499262908</v>
      </c>
      <c r="AC518" s="17">
        <v>48.910970658096517</v>
      </c>
      <c r="AD518" s="17">
        <v>3.0577002654762051</v>
      </c>
      <c r="AE518" s="17">
        <v>2.5105455706468467</v>
      </c>
      <c r="AF518" s="17">
        <v>103.48724099265135</v>
      </c>
      <c r="AG518" s="17">
        <v>85.924959011579205</v>
      </c>
      <c r="AH518" s="17">
        <v>0.80739149019586465</v>
      </c>
      <c r="AI518" s="17">
        <v>0.99697606631496738</v>
      </c>
      <c r="AJ518" s="17">
        <v>0.33333333333333298</v>
      </c>
      <c r="AK518" s="17">
        <v>1.4573341667124633</v>
      </c>
      <c r="AL518" s="17">
        <v>1.4385822207560892</v>
      </c>
      <c r="AM518" s="17">
        <v>0.33333333333333298</v>
      </c>
      <c r="AN518" s="17">
        <v>1.0369261372151</v>
      </c>
      <c r="AO518" s="17">
        <v>1.1720309165808078</v>
      </c>
      <c r="AP518" s="17">
        <v>0.33333333333333298</v>
      </c>
      <c r="AQ518" s="17">
        <v>16.065418738171918</v>
      </c>
      <c r="AR518" s="17">
        <v>2.2444243630026963</v>
      </c>
      <c r="AS518" s="17">
        <v>15.771372883836852</v>
      </c>
      <c r="AT518" s="17">
        <v>14.532587467932768</v>
      </c>
      <c r="AU518" s="17">
        <v>-0.99999999999999822</v>
      </c>
      <c r="AV518" s="17">
        <v>-0.99999999999999822</v>
      </c>
      <c r="AW518" s="17">
        <v>-0.99999999999999822</v>
      </c>
      <c r="AX518" s="17">
        <v>-0.99999999999999822</v>
      </c>
      <c r="AY518" s="17">
        <v>0.13338376739889948</v>
      </c>
      <c r="AZ518" s="17">
        <v>-0.53688863243499596</v>
      </c>
      <c r="BA518" s="17">
        <v>1.0801844031760977</v>
      </c>
      <c r="BB518" s="17">
        <v>-0.30175458435894936</v>
      </c>
      <c r="BC518" s="17">
        <v>0.59719574027131617</v>
      </c>
      <c r="BD518" s="17">
        <v>-6.8694902486348184</v>
      </c>
      <c r="BE518" s="17">
        <v>17.207583651824631</v>
      </c>
      <c r="BF518" s="17">
        <v>-0.99999999999999822</v>
      </c>
      <c r="BG518" s="22">
        <v>3726.7105687328512</v>
      </c>
    </row>
    <row r="519" spans="1:100" x14ac:dyDescent="0.25">
      <c r="A519">
        <v>1539</v>
      </c>
      <c r="B519" t="s">
        <v>545</v>
      </c>
      <c r="C519" s="48">
        <v>3</v>
      </c>
      <c r="D519" s="22">
        <v>1521.7876166734336</v>
      </c>
      <c r="E519" s="17">
        <v>112.02118649638254</v>
      </c>
      <c r="F519" s="17">
        <v>39.701058052937405</v>
      </c>
      <c r="G519" s="17">
        <v>1.0664150126838976</v>
      </c>
      <c r="H519" s="17">
        <v>5.3580597656745663</v>
      </c>
      <c r="I519" s="17">
        <v>75.145297919735</v>
      </c>
      <c r="J519" s="17">
        <v>18.743249152676309</v>
      </c>
      <c r="K519" s="17">
        <v>-0.99999999999999922</v>
      </c>
      <c r="L519" s="17">
        <v>-0.99999999999999922</v>
      </c>
      <c r="M519" s="17">
        <v>-0.99999999999999922</v>
      </c>
      <c r="N519" s="17">
        <v>0.2949015510355375</v>
      </c>
      <c r="O519" s="17">
        <v>-0.99999999999999922</v>
      </c>
      <c r="P519" s="17">
        <v>-0.99999999999999922</v>
      </c>
      <c r="Q519" s="17">
        <v>4.9733272150493324</v>
      </c>
      <c r="R519" s="17">
        <v>-0.99999999999999922</v>
      </c>
      <c r="S519" s="17">
        <v>-0.22164935717785328</v>
      </c>
      <c r="T519" s="17">
        <v>0.23262769077606227</v>
      </c>
      <c r="U519" s="17">
        <v>0.41401563249046935</v>
      </c>
      <c r="V519" s="17">
        <v>0.78803173784507508</v>
      </c>
      <c r="W519" s="17">
        <v>0.38473255062523265</v>
      </c>
      <c r="X519" s="17">
        <v>-7.2678206393814904</v>
      </c>
      <c r="Y519" s="17">
        <v>0.30253223829369602</v>
      </c>
      <c r="Z519" s="17">
        <v>41.692090433676697</v>
      </c>
      <c r="AA519" s="17">
        <v>2.1281886328714843</v>
      </c>
      <c r="AB519" s="17">
        <v>0.51373906907952804</v>
      </c>
      <c r="AC519" s="17">
        <v>28.772059309138676</v>
      </c>
      <c r="AD519" s="17">
        <v>0.8430399254002765</v>
      </c>
      <c r="AE519" s="17">
        <v>-0.36829739225338276</v>
      </c>
      <c r="AF519" s="17">
        <v>70.609591419641518</v>
      </c>
      <c r="AG519" s="17">
        <v>25.664512635243021</v>
      </c>
      <c r="AH519" s="17">
        <v>0.34022902582393222</v>
      </c>
      <c r="AI519" s="17">
        <v>0.22924523371063588</v>
      </c>
      <c r="AJ519" s="17">
        <v>0.33333333333333298</v>
      </c>
      <c r="AK519" s="17">
        <v>6.3941068405061974E-2</v>
      </c>
      <c r="AL519" s="17">
        <v>0.25979871001429261</v>
      </c>
      <c r="AM519" s="17">
        <v>0.33333333333333298</v>
      </c>
      <c r="AN519" s="17">
        <v>0.31840690921263526</v>
      </c>
      <c r="AO519" s="17">
        <v>0.41809735629376399</v>
      </c>
      <c r="AP519" s="17">
        <v>0.33333333333333298</v>
      </c>
      <c r="AQ519" s="17">
        <v>4.5357065000934638</v>
      </c>
      <c r="AR519" s="17">
        <v>0.27357700036835841</v>
      </c>
      <c r="AS519" s="17">
        <v>18.120136656864204</v>
      </c>
      <c r="AT519" s="17">
        <v>0.34953549544374463</v>
      </c>
      <c r="AU519" s="17">
        <v>-0.99999999999999922</v>
      </c>
      <c r="AV519" s="17">
        <v>-0.99999999999999922</v>
      </c>
      <c r="AW519" s="17">
        <v>-0.99999999999999922</v>
      </c>
      <c r="AX519" s="17">
        <v>-0.99999999999999922</v>
      </c>
      <c r="AY519" s="17">
        <v>-2.458704885171822E-2</v>
      </c>
      <c r="AZ519" s="17">
        <v>1.5651397685284063</v>
      </c>
      <c r="BA519" s="17">
        <v>1.9803269249565054</v>
      </c>
      <c r="BB519" s="17">
        <v>0.1927033027534282</v>
      </c>
      <c r="BC519" s="17">
        <v>0.11430837059619099</v>
      </c>
      <c r="BD519" s="17">
        <v>12.643281411477741</v>
      </c>
      <c r="BE519" s="17">
        <v>12.759343889687315</v>
      </c>
      <c r="BF519" s="17">
        <v>-0.99999999999999922</v>
      </c>
      <c r="CU519" t="e">
        <v>#N/A</v>
      </c>
      <c r="CV519" t="e">
        <v>#N/A</v>
      </c>
    </row>
    <row r="520" spans="1:100" x14ac:dyDescent="0.25">
      <c r="A520">
        <v>1540</v>
      </c>
      <c r="B520" t="s">
        <v>546</v>
      </c>
      <c r="C520" s="48">
        <v>3</v>
      </c>
      <c r="D520" s="22">
        <v>1618.1321761461893</v>
      </c>
      <c r="E520" s="17">
        <v>122.36584068742494</v>
      </c>
      <c r="F520" s="17">
        <v>31.982157856021434</v>
      </c>
      <c r="G520" s="17">
        <v>1.3092551688956171</v>
      </c>
      <c r="H520" s="17">
        <v>9.8439511615605557</v>
      </c>
      <c r="I520" s="17">
        <v>93.530895052342771</v>
      </c>
      <c r="J520" s="17">
        <v>7.3646962393444682</v>
      </c>
      <c r="K520" s="17">
        <v>-0.999999999999999</v>
      </c>
      <c r="L520" s="17">
        <v>-0.999999999999999</v>
      </c>
      <c r="M520" s="17">
        <v>-0.999999999999999</v>
      </c>
      <c r="N520" s="17">
        <v>0.34792662819378251</v>
      </c>
      <c r="O520" s="17">
        <v>-0.999999999999999</v>
      </c>
      <c r="P520" s="17">
        <v>-0.999999999999999</v>
      </c>
      <c r="Q520" s="17">
        <v>6.1485532261300717</v>
      </c>
      <c r="R520" s="17">
        <v>-0.999999999999999</v>
      </c>
      <c r="S520" s="17">
        <v>2.0114399275005863</v>
      </c>
      <c r="T520" s="17">
        <v>0.67662982851606335</v>
      </c>
      <c r="U520" s="17">
        <v>-0.16374095978534112</v>
      </c>
      <c r="V520" s="17">
        <v>-0.64452552958484832</v>
      </c>
      <c r="W520" s="17">
        <v>3.6953979354304893</v>
      </c>
      <c r="X520" s="17">
        <v>4.2832479215813137</v>
      </c>
      <c r="Y520" s="17">
        <v>0.60445159766598522</v>
      </c>
      <c r="Z520" s="17">
        <v>64.663980731030605</v>
      </c>
      <c r="AA520" s="17">
        <v>-0.86173520516671986</v>
      </c>
      <c r="AB520" s="17">
        <v>1.4459822897702832</v>
      </c>
      <c r="AC520" s="17">
        <v>24.040257473610385</v>
      </c>
      <c r="AD520" s="17">
        <v>-0.35302127037272796</v>
      </c>
      <c r="AE520" s="17">
        <v>0.69684401888141412</v>
      </c>
      <c r="AF520" s="17">
        <v>90.847064513292665</v>
      </c>
      <c r="AG520" s="17">
        <v>37.76810599613377</v>
      </c>
      <c r="AH520" s="17">
        <v>-0.17186434563278177</v>
      </c>
      <c r="AI520" s="17">
        <v>-0.13841470187195082</v>
      </c>
      <c r="AJ520" s="17">
        <v>0.33333333333333298</v>
      </c>
      <c r="AK520" s="17">
        <v>0.4442658292739371</v>
      </c>
      <c r="AL520" s="17">
        <v>0.4698412596769338</v>
      </c>
      <c r="AM520" s="17">
        <v>0.33333333333333298</v>
      </c>
      <c r="AN520" s="17">
        <v>0.26974480161835102</v>
      </c>
      <c r="AO520" s="17">
        <v>0.20533955000503765</v>
      </c>
      <c r="AP520" s="17">
        <v>0.33333333333333298</v>
      </c>
      <c r="AQ520" s="17">
        <v>2.6838305390501045</v>
      </c>
      <c r="AR520" s="17">
        <v>1.7648425652283251</v>
      </c>
      <c r="AS520" s="17">
        <v>1.1571953813767717</v>
      </c>
      <c r="AT520" s="17">
        <v>4.4426582927393721</v>
      </c>
      <c r="AU520" s="17">
        <v>-0.999999999999999</v>
      </c>
      <c r="AV520" s="17">
        <v>-0.999999999999999</v>
      </c>
      <c r="AW520" s="17">
        <v>-0.999999999999999</v>
      </c>
      <c r="AX520" s="17">
        <v>-0.999999999999999</v>
      </c>
      <c r="AY520" s="17">
        <v>-2.1478786964186203E-2</v>
      </c>
      <c r="AZ520" s="17">
        <v>8.0633288958819799E-2</v>
      </c>
      <c r="BA520" s="17">
        <v>0.99658979778168744</v>
      </c>
      <c r="BB520" s="17">
        <v>0.52052736711337644</v>
      </c>
      <c r="BC520" s="17">
        <v>0.26573396981074915</v>
      </c>
      <c r="BD520" s="17">
        <v>13.416350622628505</v>
      </c>
      <c r="BE520" s="17">
        <v>11.626298234177161</v>
      </c>
      <c r="BF520" s="17">
        <v>-0.999999999999999</v>
      </c>
      <c r="CU520" t="e">
        <v>#N/A</v>
      </c>
      <c r="CV520" t="e">
        <v>#N/A</v>
      </c>
    </row>
    <row r="521" spans="1:100" x14ac:dyDescent="0.25">
      <c r="A521">
        <v>1546</v>
      </c>
      <c r="B521" t="s">
        <v>547</v>
      </c>
      <c r="C521" s="48">
        <v>2</v>
      </c>
      <c r="D521" s="22">
        <v>1443.8118554687499</v>
      </c>
      <c r="E521" s="17">
        <v>19.375627208983573</v>
      </c>
      <c r="F521" s="17">
        <v>-106.93563159028542</v>
      </c>
      <c r="G521" s="17">
        <v>-0.28730101185589968</v>
      </c>
      <c r="H521" s="17">
        <v>-8.3469859527504298E-2</v>
      </c>
      <c r="I521" s="17">
        <v>8.2866687971823012</v>
      </c>
      <c r="J521" s="17">
        <v>0.39533386978671636</v>
      </c>
      <c r="K521" s="17">
        <v>-1.0000000000000016</v>
      </c>
      <c r="L521" s="17">
        <v>-1.0000000000000016</v>
      </c>
      <c r="M521" s="17">
        <v>-1.0000000000000016</v>
      </c>
      <c r="N521" s="17">
        <v>8.6189085320031666E-2</v>
      </c>
      <c r="O521" s="17">
        <v>-1.0000000000000016</v>
      </c>
      <c r="P521" s="17">
        <v>-1.0000000000000016</v>
      </c>
      <c r="Q521" s="17">
        <v>2.0438009809876112</v>
      </c>
      <c r="R521" s="17">
        <v>-1.0000000000000016</v>
      </c>
      <c r="S521" s="17">
        <v>-1.3914415276227536</v>
      </c>
      <c r="T521" s="17">
        <v>-0.13981118039719312</v>
      </c>
      <c r="U521" s="17">
        <v>-0.74479868276226635</v>
      </c>
      <c r="V521" s="17">
        <v>-1.1436140720112054</v>
      </c>
      <c r="W521" s="17">
        <v>-3.1322555267335783</v>
      </c>
      <c r="X521" s="17">
        <v>-6.6284061566097412</v>
      </c>
      <c r="Y521" s="17">
        <v>-0.15327450103929838</v>
      </c>
      <c r="Z521" s="17">
        <v>9.6499989237922179</v>
      </c>
      <c r="AA521" s="17">
        <v>-1.2070926575270886</v>
      </c>
      <c r="AB521" s="17">
        <v>-1.4529329231162258</v>
      </c>
      <c r="AC521" s="17">
        <v>-11.468510501452577</v>
      </c>
      <c r="AD521" s="17">
        <v>-1.5508780560580306</v>
      </c>
      <c r="AE521" s="17">
        <v>-1.3488960640315233</v>
      </c>
      <c r="AF521" s="17">
        <v>5.6990984841223451</v>
      </c>
      <c r="AG521" s="17">
        <v>-81.15103048449825</v>
      </c>
      <c r="AH521" s="17">
        <v>-0.34852242252951227</v>
      </c>
      <c r="AI521" s="17">
        <v>-0.37061479405990067</v>
      </c>
      <c r="AJ521" s="17">
        <v>0.33333333333333298</v>
      </c>
      <c r="AK521" s="17">
        <v>-8.5637530743957857E-2</v>
      </c>
      <c r="AL521" s="17">
        <v>9.0937246090063706E-2</v>
      </c>
      <c r="AM521" s="17">
        <v>0.33333333333333298</v>
      </c>
      <c r="AN521" s="17">
        <v>-0.3540544952800489</v>
      </c>
      <c r="AO521" s="17">
        <v>-0.34793717098349791</v>
      </c>
      <c r="AP521" s="17">
        <v>0.33333333333333298</v>
      </c>
      <c r="AQ521" s="17">
        <v>-1.2757704925869868</v>
      </c>
      <c r="AR521" s="17">
        <v>2.2444243630026963</v>
      </c>
      <c r="AS521" s="17">
        <v>-6.3029291582494373</v>
      </c>
      <c r="AT521" s="17">
        <v>-0.91147292060880947</v>
      </c>
      <c r="AU521" s="17">
        <v>-1.0000000000000016</v>
      </c>
      <c r="AV521" s="17">
        <v>-1.0000000000000016</v>
      </c>
      <c r="AW521" s="17">
        <v>-1.0000000000000016</v>
      </c>
      <c r="AX521" s="17">
        <v>-1.0000000000000016</v>
      </c>
      <c r="AY521" s="17">
        <v>-9.9081066672324469E-2</v>
      </c>
      <c r="AZ521" s="17">
        <v>1.0663183465932915</v>
      </c>
      <c r="BA521" s="17">
        <v>-0.46103800203479428</v>
      </c>
      <c r="BB521" s="17">
        <v>0.59107941835180577</v>
      </c>
      <c r="BC521" s="17">
        <v>-0.25740366379644064</v>
      </c>
      <c r="BD521" s="17">
        <v>16.93744929154014</v>
      </c>
      <c r="BE521" s="17">
        <v>-5.7915749075371759</v>
      </c>
      <c r="BF521" s="17">
        <v>-1.0000000000000016</v>
      </c>
      <c r="BG521" s="22">
        <v>-49.206672235495944</v>
      </c>
    </row>
    <row r="522" spans="1:100" x14ac:dyDescent="0.25">
      <c r="A522">
        <v>1551</v>
      </c>
      <c r="B522" t="s">
        <v>548</v>
      </c>
      <c r="C522" s="48">
        <v>2</v>
      </c>
      <c r="D522" s="22">
        <v>1519.6599902343748</v>
      </c>
      <c r="E522" s="17">
        <v>107.00568491865512</v>
      </c>
      <c r="F522" s="17">
        <v>34.433000008691231</v>
      </c>
      <c r="G522" s="17">
        <v>0.69529329332706014</v>
      </c>
      <c r="H522" s="17">
        <v>8.8795044267204446</v>
      </c>
      <c r="I522" s="17">
        <v>77.099872103031757</v>
      </c>
      <c r="J522" s="17">
        <v>17.391043717192726</v>
      </c>
      <c r="K522" s="17">
        <v>-0.99999999999999944</v>
      </c>
      <c r="L522" s="17">
        <v>-0.99999999999999944</v>
      </c>
      <c r="M522" s="17">
        <v>-0.99999999999999944</v>
      </c>
      <c r="N522" s="17">
        <v>0.33105126228106929</v>
      </c>
      <c r="O522" s="17">
        <v>-0.99999999999999944</v>
      </c>
      <c r="P522" s="17">
        <v>-0.99999999999999944</v>
      </c>
      <c r="Q522" s="17">
        <v>4.6741989925205516</v>
      </c>
      <c r="R522" s="17">
        <v>-0.99999999999999944</v>
      </c>
      <c r="S522" s="17">
        <v>2.0391334700617394</v>
      </c>
      <c r="T522" s="17">
        <v>0.24524895091515747</v>
      </c>
      <c r="U522" s="17">
        <v>0.40905051133432058</v>
      </c>
      <c r="V522" s="17">
        <v>0.36830144769060891</v>
      </c>
      <c r="W522" s="17">
        <v>4.5290534096177941</v>
      </c>
      <c r="X522" s="17">
        <v>2.8110285078258457</v>
      </c>
      <c r="Y522" s="17">
        <v>0.19316065182815165</v>
      </c>
      <c r="Z522" s="17">
        <v>41.458025868778066</v>
      </c>
      <c r="AA522" s="17">
        <v>1.1355318323970058</v>
      </c>
      <c r="AB522" s="17">
        <v>1.9237532172417828</v>
      </c>
      <c r="AC522" s="17">
        <v>27.299342536104206</v>
      </c>
      <c r="AD522" s="17">
        <v>1.4081517939865371</v>
      </c>
      <c r="AE522" s="17">
        <v>1.1291355988254541</v>
      </c>
      <c r="AF522" s="17">
        <v>68.485930447264423</v>
      </c>
      <c r="AG522" s="17">
        <v>26.123448899860247</v>
      </c>
      <c r="AH522" s="17">
        <v>0.3936552151714624</v>
      </c>
      <c r="AI522" s="17">
        <v>0.50747425990895367</v>
      </c>
      <c r="AJ522" s="17">
        <v>0.33333333333333298</v>
      </c>
      <c r="AK522" s="17">
        <v>0.90505829603924093</v>
      </c>
      <c r="AL522" s="17">
        <v>0.95621964536407189</v>
      </c>
      <c r="AM522" s="17">
        <v>0.33333333333333298</v>
      </c>
      <c r="AN522" s="17">
        <v>0.53905242950728594</v>
      </c>
      <c r="AO522" s="17">
        <v>0.62798872816030482</v>
      </c>
      <c r="AP522" s="17">
        <v>0.33333333333333298</v>
      </c>
      <c r="AQ522" s="17">
        <v>9.8584867531495721</v>
      </c>
      <c r="AR522" s="17">
        <v>2.2444243630026963</v>
      </c>
      <c r="AS522" s="17">
        <v>7.8703177965051463</v>
      </c>
      <c r="AT522" s="17">
        <v>9.0046948229333452</v>
      </c>
      <c r="AU522" s="17">
        <v>-0.99999999999999944</v>
      </c>
      <c r="AV522" s="17">
        <v>-0.99999999999999944</v>
      </c>
      <c r="AW522" s="17">
        <v>-0.99999999999999944</v>
      </c>
      <c r="AX522" s="17">
        <v>-0.99999999999999944</v>
      </c>
      <c r="AY522" s="17">
        <v>5.0177627682122597E-2</v>
      </c>
      <c r="AZ522" s="17">
        <v>3.6947253000771174E-2</v>
      </c>
      <c r="BA522" s="17">
        <v>0.52853465668879152</v>
      </c>
      <c r="BB522" s="17">
        <v>1.7817496597945154E-2</v>
      </c>
      <c r="BC522" s="17">
        <v>0.29130896947935381</v>
      </c>
      <c r="BD522" s="17">
        <v>1.651727790742882</v>
      </c>
      <c r="BE522" s="17">
        <v>8.9754946646695171</v>
      </c>
      <c r="BF522" s="17">
        <v>-0.99999999999999944</v>
      </c>
      <c r="BG522" s="22">
        <v>548.1477767155078</v>
      </c>
    </row>
    <row r="523" spans="1:100" x14ac:dyDescent="0.25">
      <c r="A523">
        <v>1553</v>
      </c>
      <c r="B523" t="s">
        <v>549</v>
      </c>
      <c r="C523" s="48">
        <v>3</v>
      </c>
      <c r="D523" s="22">
        <v>1589.9467661232827</v>
      </c>
      <c r="E523" s="17">
        <v>93.852012360815564</v>
      </c>
      <c r="F523" s="17">
        <v>67.816678886316055</v>
      </c>
      <c r="G523" s="17">
        <v>1.0248855595832904</v>
      </c>
      <c r="H523" s="17">
        <v>7.5006761475678605</v>
      </c>
      <c r="I523" s="17">
        <v>73.865492782933913</v>
      </c>
      <c r="J523" s="17">
        <v>14.872561795234812</v>
      </c>
      <c r="K523" s="17">
        <v>-1.0000000000000011</v>
      </c>
      <c r="L523" s="17">
        <v>-1.0000000000000011</v>
      </c>
      <c r="M523" s="17">
        <v>-1.0000000000000011</v>
      </c>
      <c r="N523" s="17">
        <v>0.27056228388666204</v>
      </c>
      <c r="O523" s="17">
        <v>-1.0000000000000011</v>
      </c>
      <c r="P523" s="17">
        <v>-1.0000000000000011</v>
      </c>
      <c r="Q523" s="17">
        <v>3.9827469320620188</v>
      </c>
      <c r="R523" s="17">
        <v>-1.0000000000000011</v>
      </c>
      <c r="S523" s="17">
        <v>1.9534433783094649</v>
      </c>
      <c r="T523" s="17">
        <v>0.38573518650827487</v>
      </c>
      <c r="U523" s="17">
        <v>-0.19447877055654247</v>
      </c>
      <c r="V523" s="17">
        <v>1.0664880848750419E-2</v>
      </c>
      <c r="W523" s="17">
        <v>3.5179292155058435</v>
      </c>
      <c r="X523" s="17">
        <v>-4.7535424041924434</v>
      </c>
      <c r="Y523" s="17">
        <v>0.31293754479932745</v>
      </c>
      <c r="Z523" s="17">
        <v>46.267823523902749</v>
      </c>
      <c r="AA523" s="17">
        <v>-0.72214044043809877</v>
      </c>
      <c r="AB523" s="17">
        <v>1.2575354661381724</v>
      </c>
      <c r="AC523" s="17">
        <v>23.458612618520515</v>
      </c>
      <c r="AD523" s="17">
        <v>-0.7038250603840146</v>
      </c>
      <c r="AE523" s="17">
        <v>6.3868853755501998E-2</v>
      </c>
      <c r="AF523" s="17">
        <v>71.047840462316927</v>
      </c>
      <c r="AG523" s="17">
        <v>42.467339332355046</v>
      </c>
      <c r="AH523" s="17">
        <v>-0.22008823895228119</v>
      </c>
      <c r="AI523" s="17">
        <v>-0.31281813204753062</v>
      </c>
      <c r="AJ523" s="17">
        <v>0.33333333333333298</v>
      </c>
      <c r="AK523" s="17">
        <v>1.0264996107139678E-2</v>
      </c>
      <c r="AL523" s="17">
        <v>0.70361890873955757</v>
      </c>
      <c r="AM523" s="17">
        <v>0.33333333333333298</v>
      </c>
      <c r="AN523" s="17">
        <v>-3.1823629257008643E-2</v>
      </c>
      <c r="AO523" s="17">
        <v>0.17272968743136727</v>
      </c>
      <c r="AP523" s="17">
        <v>0.33333333333333298</v>
      </c>
      <c r="AQ523" s="17">
        <v>2.8176523206169772</v>
      </c>
      <c r="AR523" s="17">
        <v>0.71602709067341641</v>
      </c>
      <c r="AS523" s="17">
        <v>13.544851287720714</v>
      </c>
      <c r="AT523" s="17">
        <v>0.61168341684068761</v>
      </c>
      <c r="AU523" s="17">
        <v>-1.0000000000000011</v>
      </c>
      <c r="AV523" s="17">
        <v>-1.0000000000000011</v>
      </c>
      <c r="AW523" s="17">
        <v>-1.0000000000000011</v>
      </c>
      <c r="AX523" s="17">
        <v>-1.0000000000000011</v>
      </c>
      <c r="AY523" s="17">
        <v>-6.0631139965325792E-2</v>
      </c>
      <c r="AZ523" s="17">
        <v>1.0857963800852077E-2</v>
      </c>
      <c r="BA523" s="17">
        <v>0.41723579934332328</v>
      </c>
      <c r="BB523" s="17">
        <v>-0.27446402408293885</v>
      </c>
      <c r="BC523" s="17">
        <v>-0.17491541646885525</v>
      </c>
      <c r="BD523" s="17">
        <v>-6.8073107830692141</v>
      </c>
      <c r="BE523" s="17">
        <v>-2.2867064150047662</v>
      </c>
      <c r="BF523" s="17">
        <v>-1.0000000000000011</v>
      </c>
      <c r="CU523" t="e">
        <v>#N/A</v>
      </c>
      <c r="CV523" t="e">
        <v>#N/A</v>
      </c>
    </row>
    <row r="524" spans="1:100" x14ac:dyDescent="0.25">
      <c r="A524">
        <v>1554</v>
      </c>
      <c r="B524" t="s">
        <v>550</v>
      </c>
      <c r="C524" s="48">
        <v>2</v>
      </c>
      <c r="D524" s="22">
        <v>1448.11494140625</v>
      </c>
      <c r="E524" s="17">
        <v>37.494395695881785</v>
      </c>
      <c r="F524" s="17">
        <v>-77.705643910284579</v>
      </c>
      <c r="G524" s="17">
        <v>-8.4135577557780505E-2</v>
      </c>
      <c r="H524" s="17">
        <v>1.7697533414042113</v>
      </c>
      <c r="I524" s="17">
        <v>22.514783352023429</v>
      </c>
      <c r="J524" s="17">
        <v>3.9094401027860251</v>
      </c>
      <c r="K524" s="17">
        <v>-1.0000000000000011</v>
      </c>
      <c r="L524" s="17">
        <v>-1.0000000000000011</v>
      </c>
      <c r="M524" s="17">
        <v>-1.0000000000000011</v>
      </c>
      <c r="N524" s="17">
        <v>0.13681784457811541</v>
      </c>
      <c r="O524" s="17">
        <v>-1.0000000000000011</v>
      </c>
      <c r="P524" s="17">
        <v>-1.0000000000000011</v>
      </c>
      <c r="Q524" s="17">
        <v>2.5876734129477095</v>
      </c>
      <c r="R524" s="17">
        <v>-1.0000000000000011</v>
      </c>
      <c r="S524" s="17">
        <v>-0.6821210526103707</v>
      </c>
      <c r="T524" s="17">
        <v>-6.0194487733380181E-2</v>
      </c>
      <c r="U524" s="17">
        <v>-0.50622384938836618</v>
      </c>
      <c r="V524" s="17">
        <v>-0.83100390160614634</v>
      </c>
      <c r="W524" s="17">
        <v>-1.5481702647534936</v>
      </c>
      <c r="X524" s="17">
        <v>-4.6766679539629346</v>
      </c>
      <c r="Y524" s="17">
        <v>-8.1644075422954793E-2</v>
      </c>
      <c r="Z524" s="17">
        <v>16.226763692687395</v>
      </c>
      <c r="AA524" s="17">
        <v>-0.72272151942628482</v>
      </c>
      <c r="AB524" s="17">
        <v>-0.75475474054825686</v>
      </c>
      <c r="AC524" s="17">
        <v>-3.4527020873031447</v>
      </c>
      <c r="AD524" s="17">
        <v>-0.93905628850416289</v>
      </c>
      <c r="AE524" s="17">
        <v>-0.83652755514312149</v>
      </c>
      <c r="AF524" s="17">
        <v>18.68117452171915</v>
      </c>
      <c r="AG524" s="17">
        <v>-58.970496689149535</v>
      </c>
      <c r="AH524" s="17">
        <v>-0.19506657478592648</v>
      </c>
      <c r="AI524" s="17">
        <v>-0.18905731600308529</v>
      </c>
      <c r="AJ524" s="17">
        <v>0.33333333333333298</v>
      </c>
      <c r="AK524" s="17">
        <v>0.11920300908419157</v>
      </c>
      <c r="AL524" s="17">
        <v>0.26984676501536342</v>
      </c>
      <c r="AM524" s="17">
        <v>0.33333333333333298</v>
      </c>
      <c r="AN524" s="17">
        <v>-0.16939185751390523</v>
      </c>
      <c r="AO524" s="17">
        <v>-0.14615052506413823</v>
      </c>
      <c r="AP524" s="17">
        <v>0.33333333333333298</v>
      </c>
      <c r="AQ524" s="17">
        <v>1.0263965329951974</v>
      </c>
      <c r="AR524" s="17">
        <v>2.2444243630026963</v>
      </c>
      <c r="AS524" s="17">
        <v>-3.3724075199818078</v>
      </c>
      <c r="AT524" s="17">
        <v>1.1388366685706419</v>
      </c>
      <c r="AU524" s="17">
        <v>-1.0000000000000011</v>
      </c>
      <c r="AV524" s="17">
        <v>-1.0000000000000011</v>
      </c>
      <c r="AW524" s="17">
        <v>-1.0000000000000011</v>
      </c>
      <c r="AX524" s="17">
        <v>-1.0000000000000011</v>
      </c>
      <c r="AY524" s="17">
        <v>-6.8219695604592637E-2</v>
      </c>
      <c r="AZ524" s="17">
        <v>0.85348114187866253</v>
      </c>
      <c r="BA524" s="17">
        <v>-0.25642969327639309</v>
      </c>
      <c r="BB524" s="17">
        <v>0.47254931219775959</v>
      </c>
      <c r="BC524" s="17">
        <v>-0.14394947435496633</v>
      </c>
      <c r="BD524" s="17">
        <v>13.776907620487689</v>
      </c>
      <c r="BE524" s="17">
        <v>-2.738271945040073</v>
      </c>
      <c r="BF524" s="17">
        <v>-1.0000000000000011</v>
      </c>
      <c r="BG524" s="22">
        <v>60.096333344943332</v>
      </c>
    </row>
    <row r="525" spans="1:100" x14ac:dyDescent="0.25">
      <c r="A525">
        <v>1555</v>
      </c>
      <c r="B525" t="s">
        <v>2926</v>
      </c>
      <c r="C525" s="48">
        <v>1</v>
      </c>
      <c r="D525" s="22">
        <v>1450</v>
      </c>
      <c r="E525" s="47">
        <v>62.798508766834246</v>
      </c>
      <c r="F525" s="47">
        <v>-29.08938549335334</v>
      </c>
      <c r="G525" s="47">
        <v>0.24773049482204326</v>
      </c>
      <c r="H525" s="47">
        <v>5.0316799675559034</v>
      </c>
      <c r="I525" s="47">
        <v>43.150978932390657</v>
      </c>
      <c r="J525" s="47">
        <v>9.4265685797601293</v>
      </c>
      <c r="K525" s="47">
        <v>-1</v>
      </c>
      <c r="L525" s="47">
        <v>-1</v>
      </c>
      <c r="M525" s="47">
        <v>-1</v>
      </c>
      <c r="N525" s="47">
        <v>0.23106494761372834</v>
      </c>
      <c r="O525" s="47">
        <v>-1</v>
      </c>
      <c r="P525" s="47">
        <v>-1</v>
      </c>
      <c r="Q525" s="47">
        <v>3.6908187015592362</v>
      </c>
      <c r="R525" s="47">
        <v>-1</v>
      </c>
      <c r="S525" s="47">
        <v>0.64189072421973781</v>
      </c>
      <c r="T525" s="47">
        <v>9.2362986157557392E-2</v>
      </c>
      <c r="U525" s="47">
        <v>2.8539908778594872E-2</v>
      </c>
      <c r="V525" s="47">
        <v>-3.3016092497362891E-2</v>
      </c>
      <c r="W525" s="47">
        <v>1.340861265996665</v>
      </c>
      <c r="X525" s="47">
        <v>-0.95214589246562853</v>
      </c>
      <c r="Y525" s="47">
        <v>6.2963204570277986E-2</v>
      </c>
      <c r="Z525" s="47">
        <v>26.745601001024557</v>
      </c>
      <c r="AA525" s="47">
        <v>0.83044305783086536</v>
      </c>
      <c r="AB525" s="47">
        <v>0.95436065465510056</v>
      </c>
      <c r="AC525" s="47">
        <v>9.5356991142494465</v>
      </c>
      <c r="AD525" s="47">
        <v>1.0338197723233149</v>
      </c>
      <c r="AE525" s="47">
        <v>-6.1692529453854741E-2</v>
      </c>
      <c r="AF525" s="47">
        <v>37.173968240475233</v>
      </c>
      <c r="AG525" s="47">
        <v>-21.084351504417185</v>
      </c>
      <c r="AH525" s="47">
        <v>0.31588437088007865</v>
      </c>
      <c r="AI525" s="47">
        <v>0.38548558873661259</v>
      </c>
      <c r="AJ525" s="47">
        <v>0.33333333333333298</v>
      </c>
      <c r="AK525" s="47">
        <v>0.47968211832321317</v>
      </c>
      <c r="AL525" s="47">
        <v>0.57122895297980814</v>
      </c>
      <c r="AM525" s="47">
        <v>0.33333333333333298</v>
      </c>
      <c r="AN525" s="47">
        <v>0.18789602731731778</v>
      </c>
      <c r="AO525" s="47">
        <v>0.23868759666666312</v>
      </c>
      <c r="AP525" s="47">
        <v>0.33333333333333298</v>
      </c>
      <c r="AQ525" s="47">
        <v>5.9770106919154165</v>
      </c>
      <c r="AR525" s="47">
        <v>2.6866680235991405</v>
      </c>
      <c r="AS525" s="47">
        <v>1.9901707455278179</v>
      </c>
      <c r="AT525" s="47">
        <v>4.7497298106331778</v>
      </c>
      <c r="AU525" s="47">
        <v>-1</v>
      </c>
      <c r="AV525" s="47">
        <v>-1</v>
      </c>
      <c r="AW525" s="47">
        <v>-1</v>
      </c>
      <c r="AX525" s="47">
        <v>-1</v>
      </c>
      <c r="AY525" s="47">
        <v>5.741340798477359E-3</v>
      </c>
      <c r="AZ525" s="47">
        <v>0.26109216513129191</v>
      </c>
      <c r="BA525" s="47">
        <v>0.31605474538102962</v>
      </c>
      <c r="BB525" s="47">
        <v>0.19654570281331249</v>
      </c>
      <c r="BC525" s="47">
        <v>0.14449960111956645</v>
      </c>
      <c r="BD525" s="47">
        <v>6.219103395989273</v>
      </c>
      <c r="BE525" s="47">
        <v>5.19276375489431</v>
      </c>
      <c r="BF525" s="47">
        <v>-1</v>
      </c>
      <c r="BG525" s="22">
        <v>0</v>
      </c>
    </row>
    <row r="526" spans="1:100" x14ac:dyDescent="0.25">
      <c r="A526">
        <v>1557</v>
      </c>
      <c r="B526" t="s">
        <v>551</v>
      </c>
      <c r="C526" s="48">
        <v>2</v>
      </c>
      <c r="D526" s="22">
        <v>1571.77689453125</v>
      </c>
      <c r="E526" s="17">
        <v>116.65230691604565</v>
      </c>
      <c r="F526" s="17">
        <v>49.995351409187599</v>
      </c>
      <c r="G526" s="17">
        <v>0.80346069714519608</v>
      </c>
      <c r="H526" s="17">
        <v>9.8661798571786221</v>
      </c>
      <c r="I526" s="17">
        <v>84.67506922227146</v>
      </c>
      <c r="J526" s="17">
        <v>19.261990658919533</v>
      </c>
      <c r="K526" s="17">
        <v>-0.99999999999999922</v>
      </c>
      <c r="L526" s="17">
        <v>-0.99999999999999922</v>
      </c>
      <c r="M526" s="17">
        <v>-0.99999999999999922</v>
      </c>
      <c r="N526" s="17">
        <v>0.35800654365754814</v>
      </c>
      <c r="O526" s="17">
        <v>-0.99999999999999922</v>
      </c>
      <c r="P526" s="17">
        <v>-0.99999999999999922</v>
      </c>
      <c r="Q526" s="17">
        <v>4.9637623681834375</v>
      </c>
      <c r="R526" s="17">
        <v>-0.99999999999999922</v>
      </c>
      <c r="S526" s="17">
        <v>2.4167831156434372</v>
      </c>
      <c r="T526" s="17">
        <v>0.28763771146285066</v>
      </c>
      <c r="U526" s="17">
        <v>0.53607024986194896</v>
      </c>
      <c r="V526" s="17">
        <v>0.5347383746052643</v>
      </c>
      <c r="W526" s="17">
        <v>5.3724369842249224</v>
      </c>
      <c r="X526" s="17">
        <v>3.8501543563852829</v>
      </c>
      <c r="Y526" s="17">
        <v>0.23129744020495135</v>
      </c>
      <c r="Z526" s="17">
        <v>44.959564272845846</v>
      </c>
      <c r="AA526" s="17">
        <v>1.3934160963900601</v>
      </c>
      <c r="AB526" s="17">
        <v>2.2954705896961225</v>
      </c>
      <c r="AC526" s="17">
        <v>31.567042839837121</v>
      </c>
      <c r="AD526" s="17">
        <v>1.7338921071670532</v>
      </c>
      <c r="AE526" s="17">
        <v>1.4019259560832928</v>
      </c>
      <c r="AF526" s="17">
        <v>75.397723617238114</v>
      </c>
      <c r="AG526" s="17">
        <v>37.932597263271127</v>
      </c>
      <c r="AH526" s="17">
        <v>0.47535671478176539</v>
      </c>
      <c r="AI526" s="17">
        <v>0.6041373616468052</v>
      </c>
      <c r="AJ526" s="17">
        <v>0.33333333333333298</v>
      </c>
      <c r="AK526" s="17">
        <v>1.0141175435754322</v>
      </c>
      <c r="AL526" s="17">
        <v>1.0514729459432661</v>
      </c>
      <c r="AM526" s="17">
        <v>0.33333333333333298</v>
      </c>
      <c r="AN526" s="17">
        <v>0.63736875077708732</v>
      </c>
      <c r="AO526" s="17">
        <v>0.73542205061336863</v>
      </c>
      <c r="AP526" s="17">
        <v>0.33333333333333298</v>
      </c>
      <c r="AQ526" s="17">
        <v>11.084184575090783</v>
      </c>
      <c r="AR526" s="17">
        <v>2.2444243630026963</v>
      </c>
      <c r="AS526" s="17">
        <v>9.4305581914295225</v>
      </c>
      <c r="AT526" s="17">
        <v>10.096301109461109</v>
      </c>
      <c r="AU526" s="17">
        <v>-0.99999999999999922</v>
      </c>
      <c r="AV526" s="17">
        <v>-0.99999999999999922</v>
      </c>
      <c r="AW526" s="17">
        <v>-0.99999999999999922</v>
      </c>
      <c r="AX526" s="17">
        <v>-0.99999999999999922</v>
      </c>
      <c r="AY526" s="17">
        <v>6.6608544674460549E-2</v>
      </c>
      <c r="AZ526" s="17">
        <v>-7.6369502624640095E-2</v>
      </c>
      <c r="BA526" s="17">
        <v>0.6374702619726117</v>
      </c>
      <c r="BB526" s="17">
        <v>-4.528917261113849E-2</v>
      </c>
      <c r="BC526" s="17">
        <v>0.35171316749941461</v>
      </c>
      <c r="BD526" s="17">
        <v>-3.0977677329651954E-2</v>
      </c>
      <c r="BE526" s="17">
        <v>10.601105121805197</v>
      </c>
      <c r="BF526" s="17">
        <v>-0.99999999999999922</v>
      </c>
      <c r="BG526" s="22">
        <v>946.3879618118176</v>
      </c>
    </row>
    <row r="527" spans="1:100" x14ac:dyDescent="0.25">
      <c r="A527">
        <v>1559</v>
      </c>
      <c r="B527" t="s">
        <v>552</v>
      </c>
      <c r="C527" s="48">
        <v>3</v>
      </c>
      <c r="D527" s="22">
        <v>1545.1119289860226</v>
      </c>
      <c r="E527" s="17">
        <v>77.233772542934176</v>
      </c>
      <c r="F527" s="17">
        <v>-4.0074542016832035</v>
      </c>
      <c r="G527" s="17">
        <v>0.62516319326719949</v>
      </c>
      <c r="H527" s="17">
        <v>10.79041334054558</v>
      </c>
      <c r="I527" s="17">
        <v>50.818171135862954</v>
      </c>
      <c r="J527" s="17">
        <v>15.036353386672404</v>
      </c>
      <c r="K527" s="17">
        <v>-0.99999999999999845</v>
      </c>
      <c r="L527" s="17">
        <v>-0.99999999999999845</v>
      </c>
      <c r="M527" s="17">
        <v>-0.99999999999999845</v>
      </c>
      <c r="N527" s="17">
        <v>0.4167873632372095</v>
      </c>
      <c r="O527" s="17">
        <v>-0.99999999999999845</v>
      </c>
      <c r="P527" s="17">
        <v>-0.99999999999999845</v>
      </c>
      <c r="Q527" s="17">
        <v>5.9325098387216109</v>
      </c>
      <c r="R527" s="17">
        <v>-0.99999999999999845</v>
      </c>
      <c r="S527" s="17">
        <v>2.778027022441381</v>
      </c>
      <c r="T527" s="17">
        <v>0.2968743172882139</v>
      </c>
      <c r="U527" s="17">
        <v>-0.34907527152940099</v>
      </c>
      <c r="V527" s="17">
        <v>9.8823028278460553E-2</v>
      </c>
      <c r="W527" s="17">
        <v>4.8579035018239587</v>
      </c>
      <c r="X527" s="17">
        <v>-3.0943623070226205</v>
      </c>
      <c r="Y527" s="17">
        <v>0.36459366784769742</v>
      </c>
      <c r="Z527" s="17">
        <v>22.665756784188346</v>
      </c>
      <c r="AA527" s="17">
        <v>-1.368992886773323</v>
      </c>
      <c r="AB527" s="17">
        <v>0.55578233014752854</v>
      </c>
      <c r="AC527" s="17">
        <v>23.048881812586398</v>
      </c>
      <c r="AD527" s="17">
        <v>-0.72992078154818718</v>
      </c>
      <c r="AE527" s="17">
        <v>1.9492510440516433</v>
      </c>
      <c r="AF527" s="17">
        <v>48.219671970973948</v>
      </c>
      <c r="AG527" s="17">
        <v>7.2575158257543846</v>
      </c>
      <c r="AH527" s="17">
        <v>-0.35434918602775539</v>
      </c>
      <c r="AI527" s="17">
        <v>-0.44161530105447233</v>
      </c>
      <c r="AJ527" s="17">
        <v>0.33333333333333298</v>
      </c>
      <c r="AK527" s="17">
        <v>0.80652484113350531</v>
      </c>
      <c r="AL527" s="17">
        <v>0.65066142066356192</v>
      </c>
      <c r="AM527" s="17">
        <v>0.33333333333333298</v>
      </c>
      <c r="AN527" s="17">
        <v>9.9573539015082868E-2</v>
      </c>
      <c r="AO527" s="17">
        <v>0.31065371336871817</v>
      </c>
      <c r="AP527" s="17">
        <v>0.33333333333333298</v>
      </c>
      <c r="AQ527" s="17">
        <v>2.5984991648890361</v>
      </c>
      <c r="AR527" s="17">
        <v>4.32699920456822</v>
      </c>
      <c r="AS527" s="17">
        <v>2.7649341021657996</v>
      </c>
      <c r="AT527" s="17">
        <v>7.9444200799383733</v>
      </c>
      <c r="AU527" s="17">
        <v>-0.99999999999999845</v>
      </c>
      <c r="AV527" s="17">
        <v>-0.99999999999999845</v>
      </c>
      <c r="AW527" s="17">
        <v>-0.99999999999999845</v>
      </c>
      <c r="AX527" s="17">
        <v>-0.99999999999999845</v>
      </c>
      <c r="AY527" s="17">
        <v>3.4610227774766293E-3</v>
      </c>
      <c r="AZ527" s="17">
        <v>7.6323070694330877E-2</v>
      </c>
      <c r="BA527" s="17">
        <v>0.33391955854710909</v>
      </c>
      <c r="BB527" s="17">
        <v>0.20291680154118388</v>
      </c>
      <c r="BC527" s="17">
        <v>-4.3502467610232978E-2</v>
      </c>
      <c r="BD527" s="17">
        <v>5.4545353920012509</v>
      </c>
      <c r="BE527" s="17">
        <v>0.5820361024797216</v>
      </c>
      <c r="BF527" s="17">
        <v>-0.99999999999999845</v>
      </c>
      <c r="CU527" t="e">
        <v>#N/A</v>
      </c>
      <c r="CV527" t="e">
        <v>#N/A</v>
      </c>
    </row>
    <row r="528" spans="1:100" x14ac:dyDescent="0.25">
      <c r="A528">
        <v>1561</v>
      </c>
      <c r="B528" t="s">
        <v>553</v>
      </c>
      <c r="C528" s="48">
        <v>2</v>
      </c>
      <c r="D528" s="22">
        <v>1525.3638281250001</v>
      </c>
      <c r="E528" s="17">
        <v>78.681350196900468</v>
      </c>
      <c r="F528" s="17">
        <v>-11.261052297335093</v>
      </c>
      <c r="G528" s="17">
        <v>0.37769302324735199</v>
      </c>
      <c r="H528" s="17">
        <v>5.9824358817325107</v>
      </c>
      <c r="I528" s="17">
        <v>54.857638619988904</v>
      </c>
      <c r="J528" s="17">
        <v>11.897584199607367</v>
      </c>
      <c r="K528" s="17">
        <v>-1.0000000000000002</v>
      </c>
      <c r="L528" s="17">
        <v>-1.0000000000000002</v>
      </c>
      <c r="M528" s="17">
        <v>-1.0000000000000002</v>
      </c>
      <c r="N528" s="17">
        <v>0.251905379667135</v>
      </c>
      <c r="O528" s="17">
        <v>-1.0000000000000002</v>
      </c>
      <c r="P528" s="17">
        <v>-1.0000000000000002</v>
      </c>
      <c r="Q528" s="17">
        <v>3.8239853138198248</v>
      </c>
      <c r="R528" s="17">
        <v>-1.0000000000000002</v>
      </c>
      <c r="S528" s="17">
        <v>0.93028158679093842</v>
      </c>
      <c r="T528" s="17">
        <v>0.12078740960899351</v>
      </c>
      <c r="U528" s="17">
        <v>3.6096166144935438E-2</v>
      </c>
      <c r="V528" s="17">
        <v>-0.12038933228046751</v>
      </c>
      <c r="W528" s="17">
        <v>2.0527172711784334</v>
      </c>
      <c r="X528" s="17">
        <v>-0.24004453728637676</v>
      </c>
      <c r="Y528" s="17">
        <v>8.1183717364522914E-2</v>
      </c>
      <c r="Z528" s="17">
        <v>31.176836678953588</v>
      </c>
      <c r="AA528" s="17">
        <v>0.37833410921592736</v>
      </c>
      <c r="AB528" s="17">
        <v>0.83231962710671448</v>
      </c>
      <c r="AC528" s="17">
        <v>14.76855487512154</v>
      </c>
      <c r="AD528" s="17">
        <v>0.45171567931448675</v>
      </c>
      <c r="AE528" s="17">
        <v>0.32817072325262042</v>
      </c>
      <c r="AF528" s="17">
        <v>48.191578359369785</v>
      </c>
      <c r="AG528" s="17">
        <v>-8.5504785241221377</v>
      </c>
      <c r="AH528" s="17">
        <v>0.15376392235854625</v>
      </c>
      <c r="AI528" s="17">
        <v>0.2236528300232842</v>
      </c>
      <c r="AJ528" s="17">
        <v>0.33333333333333298</v>
      </c>
      <c r="AK528" s="17">
        <v>0.58483940153364278</v>
      </c>
      <c r="AL528" s="17">
        <v>0.67653766241845292</v>
      </c>
      <c r="AM528" s="17">
        <v>0.33333333333333298</v>
      </c>
      <c r="AN528" s="17">
        <v>0.25037682959151081</v>
      </c>
      <c r="AO528" s="17">
        <v>0.31254386194144346</v>
      </c>
      <c r="AP528" s="17">
        <v>0.33333333333333298</v>
      </c>
      <c r="AQ528" s="17">
        <v>6.2596025649042231</v>
      </c>
      <c r="AR528" s="17">
        <v>2.2444243630026963</v>
      </c>
      <c r="AS528" s="17">
        <v>3.2891523684210826</v>
      </c>
      <c r="AT528" s="17">
        <v>5.7995291336021193</v>
      </c>
      <c r="AU528" s="17">
        <v>-1.0000000000000002</v>
      </c>
      <c r="AV528" s="17">
        <v>-1.0000000000000002</v>
      </c>
      <c r="AW528" s="17">
        <v>-1.0000000000000002</v>
      </c>
      <c r="AX528" s="17">
        <v>-1.0000000000000002</v>
      </c>
      <c r="AY528" s="17">
        <v>1.9332999991016498E-3</v>
      </c>
      <c r="AZ528" s="17">
        <v>0.36966700886822929</v>
      </c>
      <c r="BA528" s="17">
        <v>0.20867879958041455</v>
      </c>
      <c r="BB528" s="17">
        <v>0.2031107964014052</v>
      </c>
      <c r="BC528" s="17">
        <v>0.11395064406946784</v>
      </c>
      <c r="BD528" s="17">
        <v>6.5924741917842073</v>
      </c>
      <c r="BE528" s="17">
        <v>4.2023901802654473</v>
      </c>
      <c r="BF528" s="17">
        <v>-1.0000000000000002</v>
      </c>
      <c r="BG528" s="22">
        <v>444.41005924681428</v>
      </c>
    </row>
    <row r="529" spans="1:100" x14ac:dyDescent="0.25">
      <c r="A529">
        <v>1566</v>
      </c>
      <c r="B529" t="s">
        <v>554</v>
      </c>
      <c r="C529" s="48">
        <v>2</v>
      </c>
      <c r="D529" s="22">
        <v>1472.7330078125001</v>
      </c>
      <c r="E529" s="17">
        <v>60.03741178832793</v>
      </c>
      <c r="F529" s="17">
        <v>-41.338267003364088</v>
      </c>
      <c r="G529" s="17">
        <v>0.16863886779832105</v>
      </c>
      <c r="H529" s="17">
        <v>4.0754972705077552</v>
      </c>
      <c r="I529" s="17">
        <v>40.217124193062531</v>
      </c>
      <c r="J529" s="17">
        <v>8.2816220983974809</v>
      </c>
      <c r="K529" s="17">
        <v>-1.0000000000000007</v>
      </c>
      <c r="L529" s="17">
        <v>-1.0000000000000007</v>
      </c>
      <c r="M529" s="17">
        <v>-1.0000000000000007</v>
      </c>
      <c r="N529" s="17">
        <v>0.19980915303933122</v>
      </c>
      <c r="O529" s="17">
        <v>-1.0000000000000007</v>
      </c>
      <c r="P529" s="17">
        <v>-1.0000000000000007</v>
      </c>
      <c r="Q529" s="17">
        <v>3.2643488169510197</v>
      </c>
      <c r="R529" s="17">
        <v>-1.0000000000000007</v>
      </c>
      <c r="S529" s="17">
        <v>0.20040155892739975</v>
      </c>
      <c r="T529" s="17">
        <v>3.8863038458066115E-2</v>
      </c>
      <c r="U529" s="17">
        <v>-0.20939372476430634</v>
      </c>
      <c r="V529" s="17">
        <v>-0.44206046391061937</v>
      </c>
      <c r="W529" s="17">
        <v>0.42271752369890203</v>
      </c>
      <c r="X529" s="17">
        <v>-2.2483535935071415</v>
      </c>
      <c r="Y529" s="17">
        <v>7.477094072954632E-3</v>
      </c>
      <c r="Z529" s="17">
        <v>24.409445320781735</v>
      </c>
      <c r="AA529" s="17">
        <v>-0.12007645727327021</v>
      </c>
      <c r="AB529" s="17">
        <v>0.11390484944570378</v>
      </c>
      <c r="AC529" s="17">
        <v>6.5204093967804013</v>
      </c>
      <c r="AD529" s="17">
        <v>-0.17783965495376608</v>
      </c>
      <c r="AE529" s="17">
        <v>-0.19904871382529266</v>
      </c>
      <c r="AF529" s="17">
        <v>34.833218698481211</v>
      </c>
      <c r="AG529" s="17">
        <v>-31.373911929586235</v>
      </c>
      <c r="AH529" s="17">
        <v>-4.1398212560110059E-3</v>
      </c>
      <c r="AI529" s="17">
        <v>3.6832934346892221E-2</v>
      </c>
      <c r="AJ529" s="17">
        <v>0.33333333333333298</v>
      </c>
      <c r="AK529" s="17">
        <v>0.37406158785958815</v>
      </c>
      <c r="AL529" s="17">
        <v>0.49244247659152413</v>
      </c>
      <c r="AM529" s="17">
        <v>0.33333333333333298</v>
      </c>
      <c r="AN529" s="17">
        <v>6.0361771594271141E-2</v>
      </c>
      <c r="AO529" s="17">
        <v>0.10490845885577738</v>
      </c>
      <c r="AP529" s="17">
        <v>0.33333333333333298</v>
      </c>
      <c r="AQ529" s="17">
        <v>3.8907075562706268</v>
      </c>
      <c r="AR529" s="17">
        <v>2.2444243630026963</v>
      </c>
      <c r="AS529" s="17">
        <v>0.27368997822835617</v>
      </c>
      <c r="AT529" s="17">
        <v>3.6897916132618902</v>
      </c>
      <c r="AU529" s="17">
        <v>-1.0000000000000007</v>
      </c>
      <c r="AV529" s="17">
        <v>-1.0000000000000007</v>
      </c>
      <c r="AW529" s="17">
        <v>-1.0000000000000007</v>
      </c>
      <c r="AX529" s="17">
        <v>-1.0000000000000007</v>
      </c>
      <c r="AY529" s="17">
        <v>-2.9822583509590099E-2</v>
      </c>
      <c r="AZ529" s="17">
        <v>0.58867326962053479</v>
      </c>
      <c r="BA529" s="17">
        <v>-1.8600518394409904E-3</v>
      </c>
      <c r="BB529" s="17">
        <v>0.32507648078528423</v>
      </c>
      <c r="BC529" s="17">
        <v>-2.7919988795220008E-3</v>
      </c>
      <c r="BD529" s="17">
        <v>9.8446237126215514</v>
      </c>
      <c r="BE529" s="17">
        <v>1.0605876666635297</v>
      </c>
      <c r="BF529" s="17">
        <v>-1.0000000000000007</v>
      </c>
      <c r="BG529" s="22">
        <v>489.76162176605396</v>
      </c>
    </row>
    <row r="530" spans="1:100" x14ac:dyDescent="0.25">
      <c r="A530">
        <v>1569</v>
      </c>
      <c r="B530" t="s">
        <v>555</v>
      </c>
      <c r="C530" s="48">
        <v>2</v>
      </c>
      <c r="D530" s="22">
        <v>1551.159697265625</v>
      </c>
      <c r="E530" s="17">
        <v>64.744572673132495</v>
      </c>
      <c r="F530" s="17">
        <v>-33.744469733416523</v>
      </c>
      <c r="G530" s="17">
        <v>0.22142018051082518</v>
      </c>
      <c r="H530" s="17">
        <v>4.5569549241306309</v>
      </c>
      <c r="I530" s="17">
        <v>43.913513621819568</v>
      </c>
      <c r="J530" s="17">
        <v>9.1945684400312153</v>
      </c>
      <c r="K530" s="17">
        <v>-1.0000000000000004</v>
      </c>
      <c r="L530" s="17">
        <v>-1.0000000000000004</v>
      </c>
      <c r="M530" s="17">
        <v>-1.0000000000000004</v>
      </c>
      <c r="N530" s="17">
        <v>0.21296223876909084</v>
      </c>
      <c r="O530" s="17">
        <v>-1.0000000000000004</v>
      </c>
      <c r="P530" s="17">
        <v>-1.0000000000000004</v>
      </c>
      <c r="Q530" s="17">
        <v>3.4056440181065137</v>
      </c>
      <c r="R530" s="17">
        <v>-1.0000000000000004</v>
      </c>
      <c r="S530" s="17">
        <v>0.38467929265878764</v>
      </c>
      <c r="T530" s="17">
        <v>5.9547037028697722E-2</v>
      </c>
      <c r="U530" s="17">
        <v>-0.1474132361583369</v>
      </c>
      <c r="V530" s="17">
        <v>-0.36084598361153941</v>
      </c>
      <c r="W530" s="17">
        <v>0.83425455441817697</v>
      </c>
      <c r="X530" s="17">
        <v>-1.7413022598847103</v>
      </c>
      <c r="Y530" s="17">
        <v>2.6086302412195228E-2</v>
      </c>
      <c r="Z530" s="17">
        <v>26.118054263552324</v>
      </c>
      <c r="AA530" s="17">
        <v>5.7606202656953487E-3</v>
      </c>
      <c r="AB530" s="17">
        <v>0.29528787412446877</v>
      </c>
      <c r="AC530" s="17">
        <v>8.602874320070061</v>
      </c>
      <c r="AD530" s="17">
        <v>-1.8891573312121102E-2</v>
      </c>
      <c r="AE530" s="17">
        <v>-6.5938066410755725E-2</v>
      </c>
      <c r="AF530" s="17">
        <v>38.20589386522461</v>
      </c>
      <c r="AG530" s="17">
        <v>-25.611525751902636</v>
      </c>
      <c r="AH530" s="17">
        <v>3.5727201967198779E-2</v>
      </c>
      <c r="AI530" s="17">
        <v>8.4000613522813433E-2</v>
      </c>
      <c r="AJ530" s="17">
        <v>0.33333333333333298</v>
      </c>
      <c r="AK530" s="17">
        <v>0.42727808419037072</v>
      </c>
      <c r="AL530" s="17">
        <v>0.53892222989337468</v>
      </c>
      <c r="AM530" s="17">
        <v>0.33333333333333298</v>
      </c>
      <c r="AN530" s="17">
        <v>0.10833615495295129</v>
      </c>
      <c r="AO530" s="17">
        <v>0.15733156958950947</v>
      </c>
      <c r="AP530" s="17">
        <v>0.33333333333333298</v>
      </c>
      <c r="AQ530" s="17">
        <v>4.4887984574785875</v>
      </c>
      <c r="AR530" s="17">
        <v>2.2444243630026963</v>
      </c>
      <c r="AS530" s="17">
        <v>1.0350241074050515</v>
      </c>
      <c r="AT530" s="17">
        <v>4.222451275363321</v>
      </c>
      <c r="AU530" s="17">
        <v>-1.0000000000000004</v>
      </c>
      <c r="AV530" s="17">
        <v>-1.0000000000000004</v>
      </c>
      <c r="AW530" s="17">
        <v>-1.0000000000000004</v>
      </c>
      <c r="AX530" s="17">
        <v>-1.0000000000000004</v>
      </c>
      <c r="AY530" s="17">
        <v>-2.1804961404284645E-2</v>
      </c>
      <c r="AZ530" s="17">
        <v>0.53337928175440052</v>
      </c>
      <c r="BA530" s="17">
        <v>5.1296112079205286E-2</v>
      </c>
      <c r="BB530" s="17">
        <v>0.29428298178100532</v>
      </c>
      <c r="BC530" s="17">
        <v>2.6682803623875956E-2</v>
      </c>
      <c r="BD530" s="17">
        <v>9.0235315870981889</v>
      </c>
      <c r="BE530" s="17">
        <v>1.8538197389711506</v>
      </c>
      <c r="BF530" s="17">
        <v>-1.0000000000000004</v>
      </c>
      <c r="BG530" s="22">
        <v>1147.8816935690988</v>
      </c>
    </row>
    <row r="531" spans="1:100" x14ac:dyDescent="0.25">
      <c r="A531">
        <v>1571</v>
      </c>
      <c r="B531" t="s">
        <v>556</v>
      </c>
      <c r="C531" s="48">
        <v>3</v>
      </c>
      <c r="D531" s="22">
        <v>1445.520971784988</v>
      </c>
      <c r="E531" s="17">
        <v>42.101054631147434</v>
      </c>
      <c r="F531" s="17">
        <v>-44.746988813705883</v>
      </c>
      <c r="G531" s="17">
        <v>0.2816745177536209</v>
      </c>
      <c r="H531" s="17">
        <v>2.5479789938969142</v>
      </c>
      <c r="I531" s="17">
        <v>37.665192773158964</v>
      </c>
      <c r="J531" s="17">
        <v>0.51335284901433786</v>
      </c>
      <c r="K531" s="17">
        <v>-0.99999999999999845</v>
      </c>
      <c r="L531" s="17">
        <v>-0.99999999999999845</v>
      </c>
      <c r="M531" s="17">
        <v>-0.99999999999999845</v>
      </c>
      <c r="N531" s="17">
        <v>0.14653720233997242</v>
      </c>
      <c r="O531" s="17">
        <v>-0.99999999999999845</v>
      </c>
      <c r="P531" s="17">
        <v>-0.99999999999999845</v>
      </c>
      <c r="Q531" s="17">
        <v>2.2597184987889332</v>
      </c>
      <c r="R531" s="17">
        <v>-0.99999999999999845</v>
      </c>
      <c r="S531" s="17">
        <v>0.34754404979370002</v>
      </c>
      <c r="T531" s="17">
        <v>6.7294468094044102E-2</v>
      </c>
      <c r="U531" s="17">
        <v>-0.20341380223970945</v>
      </c>
      <c r="V531" s="17">
        <v>-0.54170782855373734</v>
      </c>
      <c r="W531" s="17">
        <v>0.28826049510798163</v>
      </c>
      <c r="X531" s="17">
        <v>-0.44261978659640666</v>
      </c>
      <c r="Y531" s="17">
        <v>8.7915059591605182E-3</v>
      </c>
      <c r="Z531" s="17">
        <v>28.335068518680199</v>
      </c>
      <c r="AA531" s="17">
        <v>-0.4935290468062643</v>
      </c>
      <c r="AB531" s="17">
        <v>-0.97969824176868858</v>
      </c>
      <c r="AC531" s="17">
        <v>10.539662680484009</v>
      </c>
      <c r="AD531" s="17">
        <v>-0.43947534838382402</v>
      </c>
      <c r="AE531" s="17">
        <v>-0.27104725912271704</v>
      </c>
      <c r="AF531" s="17">
        <v>37.623985698272811</v>
      </c>
      <c r="AG531" s="17">
        <v>-29.755254838583678</v>
      </c>
      <c r="AH531" s="17">
        <v>-0.15613001109868163</v>
      </c>
      <c r="AI531" s="17">
        <v>0.10474648895821281</v>
      </c>
      <c r="AJ531" s="17">
        <v>0.33333333333333298</v>
      </c>
      <c r="AK531" s="17">
        <v>0.55053162887299556</v>
      </c>
      <c r="AL531" s="17">
        <v>0.34722742066577206</v>
      </c>
      <c r="AM531" s="17">
        <v>0.33333333333333298</v>
      </c>
      <c r="AN531" s="17">
        <v>-0.33309891041041567</v>
      </c>
      <c r="AO531" s="17">
        <v>-0.4437324946467518</v>
      </c>
      <c r="AP531" s="17">
        <v>0.33333333333333298</v>
      </c>
      <c r="AQ531" s="17">
        <v>4.1207074886164652E-2</v>
      </c>
      <c r="AR531" s="17">
        <v>0.9819646736208989</v>
      </c>
      <c r="AS531" s="17">
        <v>-5.9739281133365179</v>
      </c>
      <c r="AT531" s="17">
        <v>5.505316288729956</v>
      </c>
      <c r="AU531" s="17">
        <v>-0.99999999999999845</v>
      </c>
      <c r="AV531" s="17">
        <v>-0.99999999999999845</v>
      </c>
      <c r="AW531" s="17">
        <v>-0.99999999999999845</v>
      </c>
      <c r="AX531" s="17">
        <v>-0.99999999999999845</v>
      </c>
      <c r="AY531" s="17">
        <v>-6.9811610080080296E-3</v>
      </c>
      <c r="AZ531" s="17">
        <v>-0.75709414254601903</v>
      </c>
      <c r="BA531" s="17">
        <v>0.19358810077285843</v>
      </c>
      <c r="BB531" s="17">
        <v>-0.40738128823007791</v>
      </c>
      <c r="BC531" s="17">
        <v>1.6263580448518E-2</v>
      </c>
      <c r="BD531" s="17">
        <v>-13.970002918482042</v>
      </c>
      <c r="BE531" s="17">
        <v>1.3745300150772415</v>
      </c>
      <c r="BF531" s="17">
        <v>-0.99999999999999845</v>
      </c>
      <c r="CU531" t="e">
        <v>#N/A</v>
      </c>
      <c r="CV531" t="e">
        <v>#N/A</v>
      </c>
    </row>
    <row r="532" spans="1:100" x14ac:dyDescent="0.25">
      <c r="A532">
        <v>1572</v>
      </c>
      <c r="B532" t="s">
        <v>557</v>
      </c>
      <c r="C532" s="48">
        <v>2</v>
      </c>
      <c r="D532" s="22">
        <v>1573.4716796875</v>
      </c>
      <c r="E532" s="17">
        <v>131.97430853383361</v>
      </c>
      <c r="F532" s="17">
        <v>74.713472778459831</v>
      </c>
      <c r="G532" s="17">
        <v>0.97526603343200446</v>
      </c>
      <c r="H532" s="17">
        <v>11.433344253772717</v>
      </c>
      <c r="I532" s="17">
        <v>96.706968320987102</v>
      </c>
      <c r="J532" s="17">
        <v>22.233668420905865</v>
      </c>
      <c r="K532" s="17">
        <v>-0.99999999999999889</v>
      </c>
      <c r="L532" s="17">
        <v>-0.99999999999999889</v>
      </c>
      <c r="M532" s="17">
        <v>-0.99999999999999889</v>
      </c>
      <c r="N532" s="17">
        <v>0.40082037682837834</v>
      </c>
      <c r="O532" s="17">
        <v>-0.99999999999999889</v>
      </c>
      <c r="P532" s="17">
        <v>-0.99999999999999889</v>
      </c>
      <c r="Q532" s="17">
        <v>5.4236840393714481</v>
      </c>
      <c r="R532" s="17">
        <v>-0.99999999999999889</v>
      </c>
      <c r="S532" s="17">
        <v>3.0166146921398593</v>
      </c>
      <c r="T532" s="17">
        <v>0.35496497460879661</v>
      </c>
      <c r="U532" s="17">
        <v>0.73781928073905645</v>
      </c>
      <c r="V532" s="17">
        <v>0.79909483680890836</v>
      </c>
      <c r="W532" s="17">
        <v>6.7120068873518193</v>
      </c>
      <c r="X532" s="17">
        <v>5.5006272304151622</v>
      </c>
      <c r="Y532" s="17">
        <v>0.29187117610593605</v>
      </c>
      <c r="Z532" s="17">
        <v>50.521156414259295</v>
      </c>
      <c r="AA532" s="17">
        <v>1.8030209416066023</v>
      </c>
      <c r="AB532" s="17">
        <v>2.8858797695775298</v>
      </c>
      <c r="AC532" s="17">
        <v>38.345551521499814</v>
      </c>
      <c r="AD532" s="17">
        <v>2.2512746278961462</v>
      </c>
      <c r="AE532" s="17">
        <v>1.8352065693748885</v>
      </c>
      <c r="AF532" s="17">
        <v>86.375919524655259</v>
      </c>
      <c r="AG532" s="17">
        <v>56.68940046109779</v>
      </c>
      <c r="AH532" s="17">
        <v>0.6051255094482707</v>
      </c>
      <c r="AI532" s="17">
        <v>0.75767009067966296</v>
      </c>
      <c r="AJ532" s="17">
        <v>0.33333333333333298</v>
      </c>
      <c r="AK532" s="17">
        <v>1.1873394203771022</v>
      </c>
      <c r="AL532" s="17">
        <v>1.2027664480592253</v>
      </c>
      <c r="AM532" s="17">
        <v>0.33333333333333298</v>
      </c>
      <c r="AN532" s="17">
        <v>0.79352733499012595</v>
      </c>
      <c r="AO532" s="17">
        <v>0.90606142477724272</v>
      </c>
      <c r="AP532" s="17">
        <v>0.33333333333333298</v>
      </c>
      <c r="AQ532" s="17">
        <v>13.03099497315371</v>
      </c>
      <c r="AR532" s="17">
        <v>2.2444243630026963</v>
      </c>
      <c r="AS532" s="17">
        <v>11.908731987566259</v>
      </c>
      <c r="AT532" s="17">
        <v>11.830130142327771</v>
      </c>
      <c r="AU532" s="17">
        <v>-0.99999999999999889</v>
      </c>
      <c r="AV532" s="17">
        <v>-0.99999999999999889</v>
      </c>
      <c r="AW532" s="17">
        <v>-0.99999999999999889</v>
      </c>
      <c r="AX532" s="17">
        <v>-0.99999999999999889</v>
      </c>
      <c r="AY532" s="17">
        <v>9.2706233254612566E-2</v>
      </c>
      <c r="AZ532" s="17">
        <v>-0.2563536995263847</v>
      </c>
      <c r="BA532" s="17">
        <v>0.81049575429986476</v>
      </c>
      <c r="BB532" s="17">
        <v>-0.14552327403818194</v>
      </c>
      <c r="BC532" s="17">
        <v>0.44765485776517955</v>
      </c>
      <c r="BD532" s="17">
        <v>-2.7036662009436547</v>
      </c>
      <c r="BE532" s="17">
        <v>13.18310803027032</v>
      </c>
      <c r="BF532" s="17">
        <v>-0.99999999999999889</v>
      </c>
      <c r="BG532" s="22">
        <v>561.23086130198237</v>
      </c>
    </row>
    <row r="533" spans="1:100" x14ac:dyDescent="0.25">
      <c r="A533">
        <v>1573</v>
      </c>
      <c r="B533" t="s">
        <v>558</v>
      </c>
      <c r="C533" s="48">
        <v>2</v>
      </c>
      <c r="D533" s="22">
        <v>1493.171591796875</v>
      </c>
      <c r="E533" s="17">
        <v>86.26740339318728</v>
      </c>
      <c r="F533" s="17">
        <v>0.97709962936103911</v>
      </c>
      <c r="G533" s="17">
        <v>0.46275530512079793</v>
      </c>
      <c r="H533" s="17">
        <v>6.7583522911190981</v>
      </c>
      <c r="I533" s="17">
        <v>60.814734102164529</v>
      </c>
      <c r="J533" s="17">
        <v>13.368887110741339</v>
      </c>
      <c r="K533" s="17">
        <v>-1</v>
      </c>
      <c r="L533" s="17">
        <v>-1</v>
      </c>
      <c r="M533" s="17">
        <v>-1</v>
      </c>
      <c r="N533" s="17">
        <v>0.27310287227109131</v>
      </c>
      <c r="O533" s="17">
        <v>-1</v>
      </c>
      <c r="P533" s="17">
        <v>-1</v>
      </c>
      <c r="Q533" s="17">
        <v>4.0516964413076897</v>
      </c>
      <c r="R533" s="17">
        <v>-1</v>
      </c>
      <c r="S533" s="17">
        <v>1.2272632972504742</v>
      </c>
      <c r="T533" s="17">
        <v>0.15412170969107919</v>
      </c>
      <c r="U533" s="17">
        <v>0.13598382564996064</v>
      </c>
      <c r="V533" s="17">
        <v>1.0495798467126718E-2</v>
      </c>
      <c r="W533" s="17">
        <v>2.7159497129155405</v>
      </c>
      <c r="X533" s="17">
        <v>0.57711860717403018</v>
      </c>
      <c r="Y533" s="17">
        <v>0.11117428872102421</v>
      </c>
      <c r="Z533" s="17">
        <v>33.930428206566553</v>
      </c>
      <c r="AA533" s="17">
        <v>0.58113294860921771</v>
      </c>
      <c r="AB533" s="17">
        <v>1.1246362289374252</v>
      </c>
      <c r="AC533" s="17">
        <v>18.124652122291064</v>
      </c>
      <c r="AD533" s="17">
        <v>0.70787616167100154</v>
      </c>
      <c r="AE533" s="17">
        <v>0.54269163659947262</v>
      </c>
      <c r="AF533" s="17">
        <v>53.626976437923695</v>
      </c>
      <c r="AG533" s="17">
        <v>0.73617412090859258</v>
      </c>
      <c r="AH533" s="17">
        <v>0.2180135552795649</v>
      </c>
      <c r="AI533" s="17">
        <v>0.29966818877786033</v>
      </c>
      <c r="AJ533" s="17">
        <v>0.33333333333333298</v>
      </c>
      <c r="AK533" s="17">
        <v>0.67060302465273636</v>
      </c>
      <c r="AL533" s="17">
        <v>0.75144436089913702</v>
      </c>
      <c r="AM533" s="17">
        <v>0.33333333333333298</v>
      </c>
      <c r="AN533" s="17">
        <v>0.32769227155841812</v>
      </c>
      <c r="AO533" s="17">
        <v>0.39702886606031929</v>
      </c>
      <c r="AP533" s="17">
        <v>0.33333333333333298</v>
      </c>
      <c r="AQ533" s="17">
        <v>7.2234849355759616</v>
      </c>
      <c r="AR533" s="17">
        <v>2.2444243630026963</v>
      </c>
      <c r="AS533" s="17">
        <v>4.5161172726221182</v>
      </c>
      <c r="AT533" s="17">
        <v>6.6579626206031426</v>
      </c>
      <c r="AU533" s="17">
        <v>-1</v>
      </c>
      <c r="AV533" s="17">
        <v>-1</v>
      </c>
      <c r="AW533" s="17">
        <v>-1</v>
      </c>
      <c r="AX533" s="17">
        <v>-1</v>
      </c>
      <c r="AY533" s="17">
        <v>1.485448737447162E-2</v>
      </c>
      <c r="AZ533" s="17">
        <v>0.28055530360626935</v>
      </c>
      <c r="BA533" s="17">
        <v>0.29434519107749069</v>
      </c>
      <c r="BB533" s="17">
        <v>0.15348404106776778</v>
      </c>
      <c r="BC533" s="17">
        <v>0.16145219016334178</v>
      </c>
      <c r="BD533" s="17">
        <v>5.269203393163302</v>
      </c>
      <c r="BE533" s="17">
        <v>5.4807617602451852</v>
      </c>
      <c r="BF533" s="17">
        <v>-1</v>
      </c>
      <c r="BG533" s="22">
        <v>59.627703480292212</v>
      </c>
    </row>
    <row r="534" spans="1:100" x14ac:dyDescent="0.25">
      <c r="A534">
        <v>1574</v>
      </c>
      <c r="B534" t="s">
        <v>559</v>
      </c>
      <c r="C534" s="48">
        <v>2</v>
      </c>
      <c r="D534" s="22">
        <v>1691.8899218749998</v>
      </c>
      <c r="E534" s="17">
        <v>186.32259963197555</v>
      </c>
      <c r="F534" s="17">
        <v>162.3905066991986</v>
      </c>
      <c r="G534" s="17">
        <v>1.5846724714191622</v>
      </c>
      <c r="H534" s="17">
        <v>16.992194131836893</v>
      </c>
      <c r="I534" s="17">
        <v>139.38501855179467</v>
      </c>
      <c r="J534" s="17">
        <v>32.774432747076489</v>
      </c>
      <c r="K534" s="17">
        <v>-0.99999999999999756</v>
      </c>
      <c r="L534" s="17">
        <v>-0.99999999999999756</v>
      </c>
      <c r="M534" s="17">
        <v>-0.99999999999999756</v>
      </c>
      <c r="N534" s="17">
        <v>0.55268426029737738</v>
      </c>
      <c r="O534" s="17">
        <v>-0.99999999999999756</v>
      </c>
      <c r="P534" s="17">
        <v>-0.99999999999999756</v>
      </c>
      <c r="Q534" s="17">
        <v>7.0550607675301924</v>
      </c>
      <c r="R534" s="17">
        <v>-0.99999999999999756</v>
      </c>
      <c r="S534" s="17">
        <v>5.144262367848131</v>
      </c>
      <c r="T534" s="17">
        <v>0.59377983624208608</v>
      </c>
      <c r="U534" s="17">
        <v>1.453438253533555</v>
      </c>
      <c r="V534" s="17">
        <v>1.736787073105174</v>
      </c>
      <c r="W534" s="17">
        <v>11.463561994677345</v>
      </c>
      <c r="X534" s="17">
        <v>11.354978538094562</v>
      </c>
      <c r="Y534" s="17">
        <v>0.50673076911281645</v>
      </c>
      <c r="Z534" s="17">
        <v>70.248541661351723</v>
      </c>
      <c r="AA534" s="17">
        <v>3.2559201070259483</v>
      </c>
      <c r="AB534" s="17">
        <v>4.9801054964537084</v>
      </c>
      <c r="AC534" s="17">
        <v>62.389431181099525</v>
      </c>
      <c r="AD534" s="17">
        <v>4.086469307227782</v>
      </c>
      <c r="AE534" s="17">
        <v>3.3720854632535548</v>
      </c>
      <c r="AF534" s="17">
        <v>125.31640535622344</v>
      </c>
      <c r="AG534" s="17">
        <v>123.22119086911979</v>
      </c>
      <c r="AH534" s="17">
        <v>1.0654251755051158</v>
      </c>
      <c r="AI534" s="17">
        <v>1.3022622176562528</v>
      </c>
      <c r="AJ534" s="17">
        <v>0.33333333333333298</v>
      </c>
      <c r="AK534" s="17">
        <v>1.8017704340153049</v>
      </c>
      <c r="AL534" s="17">
        <v>1.739415868896617</v>
      </c>
      <c r="AM534" s="17">
        <v>0.33333333333333298</v>
      </c>
      <c r="AN534" s="17">
        <v>1.3474335676086546</v>
      </c>
      <c r="AO534" s="17">
        <v>1.5113321074990387</v>
      </c>
      <c r="AP534" s="17">
        <v>0.33333333333333298</v>
      </c>
      <c r="AQ534" s="17">
        <v>19.936477746630189</v>
      </c>
      <c r="AR534" s="17">
        <v>2.2444243630026963</v>
      </c>
      <c r="AS534" s="17">
        <v>20.699000662898193</v>
      </c>
      <c r="AT534" s="17">
        <v>17.980152009134713</v>
      </c>
      <c r="AU534" s="17">
        <v>-0.99999999999999756</v>
      </c>
      <c r="AV534" s="17">
        <v>-0.99999999999999756</v>
      </c>
      <c r="AW534" s="17">
        <v>-0.99999999999999756</v>
      </c>
      <c r="AX534" s="17">
        <v>-0.99999999999999756</v>
      </c>
      <c r="AY534" s="17">
        <v>0.18527669573884284</v>
      </c>
      <c r="AZ534" s="17">
        <v>-0.89477117070881573</v>
      </c>
      <c r="BA534" s="17">
        <v>1.4242301774501525</v>
      </c>
      <c r="BB534" s="17">
        <v>-0.5010611638131931</v>
      </c>
      <c r="BC534" s="17">
        <v>0.78796724260125073</v>
      </c>
      <c r="BD534" s="17">
        <v>-12.183893231294766</v>
      </c>
      <c r="BE534" s="17">
        <v>22.341666369188612</v>
      </c>
      <c r="BF534" s="17">
        <v>-0.99999999999999756</v>
      </c>
      <c r="BG534" s="22">
        <v>2813.2418761788904</v>
      </c>
    </row>
    <row r="535" spans="1:100" x14ac:dyDescent="0.25">
      <c r="A535">
        <v>1576</v>
      </c>
      <c r="B535" t="s">
        <v>2927</v>
      </c>
      <c r="C535" s="48">
        <v>2</v>
      </c>
      <c r="D535" s="22">
        <v>1446.6707519531251</v>
      </c>
      <c r="E535" s="17">
        <v>39.836150754331108</v>
      </c>
      <c r="F535" s="17">
        <v>-73.927822500537587</v>
      </c>
      <c r="G535" s="17">
        <v>-5.787751902506616E-2</v>
      </c>
      <c r="H535" s="17">
        <v>2.0092726447363125</v>
      </c>
      <c r="I535" s="17">
        <v>24.353691954177513</v>
      </c>
      <c r="J535" s="17">
        <v>4.3636197592568813</v>
      </c>
      <c r="K535" s="17">
        <v>-1.0000000000000011</v>
      </c>
      <c r="L535" s="17">
        <v>-1.0000000000000011</v>
      </c>
      <c r="M535" s="17">
        <v>-1.0000000000000011</v>
      </c>
      <c r="N535" s="17">
        <v>0.14336134410907755</v>
      </c>
      <c r="O535" s="17">
        <v>-1.0000000000000011</v>
      </c>
      <c r="P535" s="17">
        <v>-1.0000000000000011</v>
      </c>
      <c r="Q535" s="17">
        <v>2.6579660500888402</v>
      </c>
      <c r="R535" s="17">
        <v>-1.0000000000000011</v>
      </c>
      <c r="S535" s="17">
        <v>-0.59044513039617419</v>
      </c>
      <c r="T535" s="17">
        <v>-4.9904451028219665E-2</v>
      </c>
      <c r="U535" s="17">
        <v>-0.47538931318486971</v>
      </c>
      <c r="V535" s="17">
        <v>-0.79060068941222128</v>
      </c>
      <c r="W535" s="17">
        <v>-1.3434356174765956</v>
      </c>
      <c r="X535" s="17">
        <v>-4.4244161073696144</v>
      </c>
      <c r="Y535" s="17">
        <v>-7.2386221521502037E-2</v>
      </c>
      <c r="Z535" s="17">
        <v>17.076775776948434</v>
      </c>
      <c r="AA535" s="17">
        <v>-0.66011911001669321</v>
      </c>
      <c r="AB535" s="17">
        <v>-0.66451890073884945</v>
      </c>
      <c r="AC535" s="17">
        <v>-2.416701218095703</v>
      </c>
      <c r="AD535" s="17">
        <v>-0.85998155889024397</v>
      </c>
      <c r="AE535" s="17">
        <v>-0.77030663354201168</v>
      </c>
      <c r="AF535" s="17">
        <v>20.359039231575075</v>
      </c>
      <c r="AG535" s="17">
        <v>-56.103779933431674</v>
      </c>
      <c r="AH535" s="17">
        <v>-0.17523321757061561</v>
      </c>
      <c r="AI535" s="17">
        <v>-0.16559197160364192</v>
      </c>
      <c r="AJ535" s="17">
        <v>0.33333333333333298</v>
      </c>
      <c r="AK535" s="17">
        <v>0.14567756615273186</v>
      </c>
      <c r="AL535" s="17">
        <v>0.29296987469309943</v>
      </c>
      <c r="AM535" s="17">
        <v>0.33333333333333298</v>
      </c>
      <c r="AN535" s="17">
        <v>-0.14552518763464944</v>
      </c>
      <c r="AO535" s="17">
        <v>-0.12007066764166091</v>
      </c>
      <c r="AP535" s="17">
        <v>0.33333333333333298</v>
      </c>
      <c r="AQ535" s="17">
        <v>1.3239394527278847</v>
      </c>
      <c r="AR535" s="17">
        <v>2.2444243630026963</v>
      </c>
      <c r="AS535" s="17">
        <v>-2.9936530877878784</v>
      </c>
      <c r="AT535" s="17">
        <v>1.4038283458648237</v>
      </c>
      <c r="AU535" s="17">
        <v>-1.0000000000000011</v>
      </c>
      <c r="AV535" s="17">
        <v>-1.0000000000000011</v>
      </c>
      <c r="AW535" s="17">
        <v>-1.0000000000000011</v>
      </c>
      <c r="AX535" s="17">
        <v>-1.0000000000000011</v>
      </c>
      <c r="AY535" s="17">
        <v>-6.4231026514814188E-2</v>
      </c>
      <c r="AZ535" s="17">
        <v>0.825973058140681</v>
      </c>
      <c r="BA535" s="17">
        <v>-0.22998515084613813</v>
      </c>
      <c r="BB535" s="17">
        <v>0.45722992247955196</v>
      </c>
      <c r="BC535" s="17">
        <v>-0.12928612004261578</v>
      </c>
      <c r="BD535" s="17">
        <v>13.368424314849186</v>
      </c>
      <c r="BE535" s="17">
        <v>-2.3436486756619068</v>
      </c>
      <c r="BF535" s="17">
        <v>-1.0000000000000011</v>
      </c>
      <c r="BG535" s="22">
        <v>-26.355820639245394</v>
      </c>
    </row>
    <row r="536" spans="1:100" x14ac:dyDescent="0.25">
      <c r="A536">
        <v>1577</v>
      </c>
      <c r="B536" t="s">
        <v>560</v>
      </c>
      <c r="C536" s="48">
        <v>2</v>
      </c>
      <c r="D536" s="22">
        <v>1553.984912109375</v>
      </c>
      <c r="E536" s="17">
        <v>135.93763678923366</v>
      </c>
      <c r="F536" s="17">
        <v>81.107286804005412</v>
      </c>
      <c r="G536" s="17">
        <v>1.0197067638743971</v>
      </c>
      <c r="H536" s="17">
        <v>11.838721246206102</v>
      </c>
      <c r="I536" s="17">
        <v>99.819248743193896</v>
      </c>
      <c r="J536" s="17">
        <v>23.002349611120017</v>
      </c>
      <c r="K536" s="17">
        <v>-0.99999999999999878</v>
      </c>
      <c r="L536" s="17">
        <v>-0.99999999999999878</v>
      </c>
      <c r="M536" s="17">
        <v>-0.99999999999999878</v>
      </c>
      <c r="N536" s="17">
        <v>0.41189499220571529</v>
      </c>
      <c r="O536" s="17">
        <v>-0.99999999999999878</v>
      </c>
      <c r="P536" s="17">
        <v>-0.99999999999999878</v>
      </c>
      <c r="Q536" s="17">
        <v>5.5426515607280615</v>
      </c>
      <c r="R536" s="17">
        <v>-0.99999999999999878</v>
      </c>
      <c r="S536" s="17">
        <v>3.1717725817493663</v>
      </c>
      <c r="T536" s="17">
        <v>0.37238045667448805</v>
      </c>
      <c r="U536" s="17">
        <v>0.7900055194904303</v>
      </c>
      <c r="V536" s="17">
        <v>0.86747568301198807</v>
      </c>
      <c r="W536" s="17">
        <v>7.0585122186776381</v>
      </c>
      <c r="X536" s="17">
        <v>5.9275535511133546</v>
      </c>
      <c r="Y536" s="17">
        <v>0.30753972940727503</v>
      </c>
      <c r="Z536" s="17">
        <v>51.959768406930337</v>
      </c>
      <c r="AA536" s="17">
        <v>1.9089730552462991</v>
      </c>
      <c r="AB536" s="17">
        <v>3.0386003764044451</v>
      </c>
      <c r="AC536" s="17">
        <v>40.098942211415874</v>
      </c>
      <c r="AD536" s="17">
        <v>2.3851054950639932</v>
      </c>
      <c r="AE536" s="17">
        <v>1.947282872459339</v>
      </c>
      <c r="AF536" s="17">
        <v>89.215639498491498</v>
      </c>
      <c r="AG536" s="17">
        <v>61.541205724492414</v>
      </c>
      <c r="AH536" s="17">
        <v>0.63869268581339245</v>
      </c>
      <c r="AI536" s="17">
        <v>0.7973842623841072</v>
      </c>
      <c r="AJ536" s="17">
        <v>0.33333333333333298</v>
      </c>
      <c r="AK536" s="17">
        <v>1.2321465660691153</v>
      </c>
      <c r="AL536" s="17">
        <v>1.2419014009689338</v>
      </c>
      <c r="AM536" s="17">
        <v>0.33333333333333298</v>
      </c>
      <c r="AN536" s="17">
        <v>0.83392073427134572</v>
      </c>
      <c r="AO536" s="17">
        <v>0.95020055685528115</v>
      </c>
      <c r="AP536" s="17">
        <v>0.33333333333333298</v>
      </c>
      <c r="AQ536" s="17">
        <v>13.53457465229901</v>
      </c>
      <c r="AR536" s="17">
        <v>2.2444243630026963</v>
      </c>
      <c r="AS536" s="17">
        <v>12.549758954736015</v>
      </c>
      <c r="AT536" s="17">
        <v>12.2786181249955</v>
      </c>
      <c r="AU536" s="17">
        <v>-0.99999999999999878</v>
      </c>
      <c r="AV536" s="17">
        <v>-0.99999999999999878</v>
      </c>
      <c r="AW536" s="17">
        <v>-0.99999999999999878</v>
      </c>
      <c r="AX536" s="17">
        <v>-0.99999999999999878</v>
      </c>
      <c r="AY536" s="17">
        <v>9.945689867878714E-2</v>
      </c>
      <c r="AZ536" s="17">
        <v>-0.30291004842260388</v>
      </c>
      <c r="BA536" s="17">
        <v>0.85525210139807828</v>
      </c>
      <c r="BB536" s="17">
        <v>-0.17145073810261852</v>
      </c>
      <c r="BC536" s="17">
        <v>0.47247200772943099</v>
      </c>
      <c r="BD536" s="17">
        <v>-3.3950081161687038</v>
      </c>
      <c r="BE536" s="17">
        <v>13.850992379712277</v>
      </c>
      <c r="BF536" s="17">
        <v>-0.99999999999999878</v>
      </c>
      <c r="BG536" s="22">
        <v>1875.6395637257431</v>
      </c>
    </row>
    <row r="537" spans="1:100" x14ac:dyDescent="0.25">
      <c r="A537">
        <v>1580</v>
      </c>
      <c r="B537" t="s">
        <v>561</v>
      </c>
      <c r="C537" s="48">
        <v>2</v>
      </c>
      <c r="D537" s="22">
        <v>1471.6636425781251</v>
      </c>
      <c r="E537" s="17">
        <v>65.436863538786909</v>
      </c>
      <c r="F537" s="17">
        <v>-32.627635910594194</v>
      </c>
      <c r="G537" s="17">
        <v>0.22918282588504044</v>
      </c>
      <c r="H537" s="17">
        <v>4.6277637925673325</v>
      </c>
      <c r="I537" s="17">
        <v>44.457148458200614</v>
      </c>
      <c r="J537" s="17">
        <v>9.3288371486249453</v>
      </c>
      <c r="K537" s="17">
        <v>-1.0000000000000004</v>
      </c>
      <c r="L537" s="17">
        <v>-1.0000000000000004</v>
      </c>
      <c r="M537" s="17">
        <v>-1.0000000000000004</v>
      </c>
      <c r="N537" s="17">
        <v>0.21489668743756032</v>
      </c>
      <c r="O537" s="17">
        <v>-1.0000000000000004</v>
      </c>
      <c r="P537" s="17">
        <v>-1.0000000000000004</v>
      </c>
      <c r="Q537" s="17">
        <v>3.426424564919035</v>
      </c>
      <c r="R537" s="17">
        <v>-1.0000000000000004</v>
      </c>
      <c r="S537" s="17">
        <v>0.41178136011043587</v>
      </c>
      <c r="T537" s="17">
        <v>6.2589070990587983E-2</v>
      </c>
      <c r="U537" s="17">
        <v>-0.13829765095511504</v>
      </c>
      <c r="V537" s="17">
        <v>-0.34890161964228944</v>
      </c>
      <c r="W537" s="17">
        <v>0.89478006740100291</v>
      </c>
      <c r="X537" s="17">
        <v>-1.6667292815491148</v>
      </c>
      <c r="Y537" s="17">
        <v>2.8823193133713634E-2</v>
      </c>
      <c r="Z537" s="17">
        <v>26.369342543898536</v>
      </c>
      <c r="AA537" s="17">
        <v>2.4267712220443216E-2</v>
      </c>
      <c r="AB537" s="17">
        <v>0.32196421135679787</v>
      </c>
      <c r="AC537" s="17">
        <v>8.9091462915875539</v>
      </c>
      <c r="AD537" s="17">
        <v>4.4852153141231588E-3</v>
      </c>
      <c r="AE537" s="17">
        <v>-4.636123706891071E-2</v>
      </c>
      <c r="AF537" s="17">
        <v>38.701919445801899</v>
      </c>
      <c r="AG537" s="17">
        <v>-24.764040948895065</v>
      </c>
      <c r="AH537" s="17">
        <v>4.1590518878111188E-2</v>
      </c>
      <c r="AI537" s="17">
        <v>9.0937651420332277E-2</v>
      </c>
      <c r="AJ537" s="17">
        <v>0.33333333333333298</v>
      </c>
      <c r="AK537" s="17">
        <v>0.43510473282497786</v>
      </c>
      <c r="AL537" s="17">
        <v>0.54575809325904279</v>
      </c>
      <c r="AM537" s="17">
        <v>0.33333333333333298</v>
      </c>
      <c r="AN537" s="17">
        <v>0.11539183632807293</v>
      </c>
      <c r="AO537" s="17">
        <v>0.16504153353557049</v>
      </c>
      <c r="AP537" s="17">
        <v>0.33333333333333298</v>
      </c>
      <c r="AQ537" s="17">
        <v>4.5767607935597496</v>
      </c>
      <c r="AR537" s="17">
        <v>2.2444243630026963</v>
      </c>
      <c r="AS537" s="17">
        <v>1.14699492723435</v>
      </c>
      <c r="AT537" s="17">
        <v>4.3007905179767985</v>
      </c>
      <c r="AU537" s="17">
        <v>-1.0000000000000004</v>
      </c>
      <c r="AV537" s="17">
        <v>-1.0000000000000004</v>
      </c>
      <c r="AW537" s="17">
        <v>-1.0000000000000004</v>
      </c>
      <c r="AX537" s="17">
        <v>-1.0000000000000004</v>
      </c>
      <c r="AY537" s="17">
        <v>-2.0625794878302989E-2</v>
      </c>
      <c r="AZ537" s="17">
        <v>0.5252470925936471</v>
      </c>
      <c r="BA537" s="17">
        <v>5.9113887514266633E-2</v>
      </c>
      <c r="BB537" s="17">
        <v>0.28975412487470792</v>
      </c>
      <c r="BC537" s="17">
        <v>3.1017717394497435E-2</v>
      </c>
      <c r="BD537" s="17">
        <v>8.9027720481167236</v>
      </c>
      <c r="BE537" s="17">
        <v>1.9704818483491007</v>
      </c>
      <c r="BF537" s="17">
        <v>-1.0000000000000004</v>
      </c>
      <c r="BG537" s="22">
        <v>32.979151461790025</v>
      </c>
    </row>
    <row r="538" spans="1:100" x14ac:dyDescent="0.25">
      <c r="A538">
        <v>1583</v>
      </c>
      <c r="B538" t="s">
        <v>562</v>
      </c>
      <c r="C538" s="48">
        <v>2</v>
      </c>
      <c r="D538" s="22">
        <v>1473.30494140625</v>
      </c>
      <c r="E538" s="17">
        <v>29.37593979119368</v>
      </c>
      <c r="F538" s="17">
        <v>-90.802691110057467</v>
      </c>
      <c r="G538" s="17">
        <v>-0.17516768169326696</v>
      </c>
      <c r="H538" s="17">
        <v>0.93938173810300274</v>
      </c>
      <c r="I538" s="17">
        <v>16.139608311630646</v>
      </c>
      <c r="J538" s="17">
        <v>2.3348785359982998</v>
      </c>
      <c r="K538" s="17">
        <v>-1.0000000000000013</v>
      </c>
      <c r="L538" s="17">
        <v>-1.0000000000000013</v>
      </c>
      <c r="M538" s="17">
        <v>-1.0000000000000013</v>
      </c>
      <c r="N538" s="17">
        <v>0.11413267423427892</v>
      </c>
      <c r="O538" s="17">
        <v>-1.0000000000000013</v>
      </c>
      <c r="P538" s="17">
        <v>-1.0000000000000013</v>
      </c>
      <c r="Q538" s="17">
        <v>2.3439811134497415</v>
      </c>
      <c r="R538" s="17">
        <v>-1.0000000000000013</v>
      </c>
      <c r="S538" s="17">
        <v>-0.99994546782073779</v>
      </c>
      <c r="T538" s="17">
        <v>-9.5868248294737335E-2</v>
      </c>
      <c r="U538" s="17">
        <v>-0.61312180253098036</v>
      </c>
      <c r="V538" s="17">
        <v>-0.97107478366558009</v>
      </c>
      <c r="W538" s="17">
        <v>-2.25794953909827</v>
      </c>
      <c r="X538" s="17">
        <v>-5.5511810615806514</v>
      </c>
      <c r="Y538" s="17">
        <v>-0.11373943842849421</v>
      </c>
      <c r="Z538" s="17">
        <v>13.27992021320971</v>
      </c>
      <c r="AA538" s="17">
        <v>-0.93975314213389161</v>
      </c>
      <c r="AB538" s="17">
        <v>-1.067586641507309</v>
      </c>
      <c r="AC538" s="17">
        <v>-7.0443362095536095</v>
      </c>
      <c r="AD538" s="17">
        <v>-1.2131945692049797</v>
      </c>
      <c r="AE538" s="17">
        <v>-1.0661039278071436</v>
      </c>
      <c r="AF538" s="17">
        <v>12.864310536799366</v>
      </c>
      <c r="AG538" s="17">
        <v>-68.90890313714813</v>
      </c>
      <c r="AH538" s="17">
        <v>-0.26382536124118122</v>
      </c>
      <c r="AI538" s="17">
        <v>-0.27040756786134307</v>
      </c>
      <c r="AJ538" s="17">
        <v>0.33333333333333298</v>
      </c>
      <c r="AK538" s="17">
        <v>2.7420342326798131E-2</v>
      </c>
      <c r="AL538" s="17">
        <v>0.18968298118125249</v>
      </c>
      <c r="AM538" s="17">
        <v>0.33333333333333298</v>
      </c>
      <c r="AN538" s="17">
        <v>-0.25213343473709743</v>
      </c>
      <c r="AO538" s="17">
        <v>-0.23656483706530013</v>
      </c>
      <c r="AP538" s="17">
        <v>0.33333333333333298</v>
      </c>
      <c r="AQ538" s="17">
        <v>-5.1328171331421757E-3</v>
      </c>
      <c r="AR538" s="17">
        <v>2.2444243630026963</v>
      </c>
      <c r="AS538" s="17">
        <v>-4.6854830038489244</v>
      </c>
      <c r="AT538" s="17">
        <v>0.22015679235560537</v>
      </c>
      <c r="AU538" s="17">
        <v>-1.0000000000000013</v>
      </c>
      <c r="AV538" s="17">
        <v>-1.0000000000000013</v>
      </c>
      <c r="AW538" s="17">
        <v>-1.0000000000000013</v>
      </c>
      <c r="AX538" s="17">
        <v>-1.0000000000000013</v>
      </c>
      <c r="AY538" s="17">
        <v>-8.2047714895902082E-2</v>
      </c>
      <c r="AZ538" s="17">
        <v>0.94884686513972483</v>
      </c>
      <c r="BA538" s="17">
        <v>-0.34810830452356711</v>
      </c>
      <c r="BB538" s="17">
        <v>0.5256589615034204</v>
      </c>
      <c r="BC538" s="17">
        <v>-0.19478476345581072</v>
      </c>
      <c r="BD538" s="17">
        <v>15.193047917766863</v>
      </c>
      <c r="BE538" s="17">
        <v>-4.1063619166411085</v>
      </c>
      <c r="BF538" s="17">
        <v>-1.0000000000000013</v>
      </c>
      <c r="BG538" s="22">
        <v>544.86133083954894</v>
      </c>
    </row>
    <row r="539" spans="1:100" x14ac:dyDescent="0.25">
      <c r="A539">
        <v>1584</v>
      </c>
      <c r="B539" t="s">
        <v>563</v>
      </c>
      <c r="C539" s="48">
        <v>2</v>
      </c>
      <c r="D539" s="22">
        <v>1517.6916796875</v>
      </c>
      <c r="E539" s="17">
        <v>116.42261636238038</v>
      </c>
      <c r="F539" s="17">
        <v>49.624804588706795</v>
      </c>
      <c r="G539" s="17">
        <v>0.80088518098231121</v>
      </c>
      <c r="H539" s="17">
        <v>9.842686656556566</v>
      </c>
      <c r="I539" s="17">
        <v>84.494700257787073</v>
      </c>
      <c r="J539" s="17">
        <v>19.217442542590334</v>
      </c>
      <c r="K539" s="17">
        <v>-0.99999999999999922</v>
      </c>
      <c r="L539" s="17">
        <v>-0.99999999999999922</v>
      </c>
      <c r="M539" s="17">
        <v>-0.99999999999999922</v>
      </c>
      <c r="N539" s="17">
        <v>0.35736472587871937</v>
      </c>
      <c r="O539" s="17">
        <v>-0.99999999999999922</v>
      </c>
      <c r="P539" s="17">
        <v>-0.99999999999999922</v>
      </c>
      <c r="Q539" s="17">
        <v>4.9568677296151202</v>
      </c>
      <c r="R539" s="17">
        <v>-0.99999999999999922</v>
      </c>
      <c r="S539" s="17">
        <v>2.4077911020444165</v>
      </c>
      <c r="T539" s="17">
        <v>0.28662841537122219</v>
      </c>
      <c r="U539" s="17">
        <v>0.53304585084675793</v>
      </c>
      <c r="V539" s="17">
        <v>0.53077543401282568</v>
      </c>
      <c r="W539" s="17">
        <v>5.3523556292950722</v>
      </c>
      <c r="X539" s="17">
        <v>3.8254122869284251</v>
      </c>
      <c r="Y539" s="17">
        <v>0.23038938554709795</v>
      </c>
      <c r="Z539" s="17">
        <v>44.876191015872777</v>
      </c>
      <c r="AA539" s="17">
        <v>1.3872757521955696</v>
      </c>
      <c r="AB539" s="17">
        <v>2.2866198262776818</v>
      </c>
      <c r="AC539" s="17">
        <v>31.465426911908466</v>
      </c>
      <c r="AD539" s="17">
        <v>1.7261360789008098</v>
      </c>
      <c r="AE539" s="17">
        <v>1.3954306908795724</v>
      </c>
      <c r="AF539" s="17">
        <v>75.233150609146747</v>
      </c>
      <c r="AG539" s="17">
        <v>37.651415951653362</v>
      </c>
      <c r="AH539" s="17">
        <v>0.47341136409985324</v>
      </c>
      <c r="AI539" s="17">
        <v>0.60183576826383922</v>
      </c>
      <c r="AJ539" s="17">
        <v>0.33333333333333298</v>
      </c>
      <c r="AK539" s="17">
        <v>1.0115207921990768</v>
      </c>
      <c r="AL539" s="17">
        <v>1.0492049205811864</v>
      </c>
      <c r="AM539" s="17">
        <v>0.33333333333333298</v>
      </c>
      <c r="AN539" s="17">
        <v>0.63502779346862215</v>
      </c>
      <c r="AO539" s="17">
        <v>0.73286401326899897</v>
      </c>
      <c r="AP539" s="17">
        <v>0.33333333333333298</v>
      </c>
      <c r="AQ539" s="17">
        <v>11.055000140226007</v>
      </c>
      <c r="AR539" s="17">
        <v>2.2444243630026963</v>
      </c>
      <c r="AS539" s="17">
        <v>9.3934081424011655</v>
      </c>
      <c r="AT539" s="17">
        <v>10.070309456382461</v>
      </c>
      <c r="AU539" s="17">
        <v>-0.99999999999999922</v>
      </c>
      <c r="AV539" s="17">
        <v>-0.99999999999999922</v>
      </c>
      <c r="AW539" s="17">
        <v>-0.99999999999999922</v>
      </c>
      <c r="AX539" s="17">
        <v>-0.99999999999999922</v>
      </c>
      <c r="AY539" s="17">
        <v>6.6217316903514539E-2</v>
      </c>
      <c r="AZ539" s="17">
        <v>-7.3671378001721188E-2</v>
      </c>
      <c r="BA539" s="17">
        <v>0.63487645457575614</v>
      </c>
      <c r="BB539" s="17">
        <v>-4.3786573484260127E-2</v>
      </c>
      <c r="BC539" s="17">
        <v>0.35027491546769962</v>
      </c>
      <c r="BD539" s="17">
        <v>9.08832201412757E-3</v>
      </c>
      <c r="BE539" s="17">
        <v>10.56239858121052</v>
      </c>
      <c r="BF539" s="17">
        <v>-0.99999999999999922</v>
      </c>
      <c r="BG539" s="22">
        <v>146.38588246981706</v>
      </c>
    </row>
    <row r="540" spans="1:100" x14ac:dyDescent="0.25">
      <c r="A540">
        <v>1585</v>
      </c>
      <c r="B540" t="s">
        <v>564</v>
      </c>
      <c r="C540" s="48">
        <v>2</v>
      </c>
      <c r="D540" s="22">
        <v>1490.6510156250001</v>
      </c>
      <c r="E540" s="17">
        <v>22.843161591683469</v>
      </c>
      <c r="F540" s="17">
        <v>-101.34165386715328</v>
      </c>
      <c r="G540" s="17">
        <v>-0.24841960944081271</v>
      </c>
      <c r="H540" s="17">
        <v>0.27119636255567237</v>
      </c>
      <c r="I540" s="17">
        <v>11.009617459812439</v>
      </c>
      <c r="J540" s="17">
        <v>1.0678566296087428</v>
      </c>
      <c r="K540" s="17">
        <v>-1.0000000000000016</v>
      </c>
      <c r="L540" s="17">
        <v>-1.0000000000000016</v>
      </c>
      <c r="M540" s="17">
        <v>-1.0000000000000016</v>
      </c>
      <c r="N540" s="17">
        <v>9.5878317985473999E-2</v>
      </c>
      <c r="O540" s="17">
        <v>-1.0000000000000016</v>
      </c>
      <c r="P540" s="17">
        <v>-1.0000000000000016</v>
      </c>
      <c r="Q540" s="17">
        <v>2.1478862204997755</v>
      </c>
      <c r="R540" s="17">
        <v>-1.0000000000000016</v>
      </c>
      <c r="S540" s="17">
        <v>-1.2556931660695383</v>
      </c>
      <c r="T540" s="17">
        <v>-0.12457429388096805</v>
      </c>
      <c r="U540" s="17">
        <v>-0.69914069898874986</v>
      </c>
      <c r="V540" s="17">
        <v>-1.0837873506175824</v>
      </c>
      <c r="W540" s="17">
        <v>-2.8290963956361166</v>
      </c>
      <c r="X540" s="17">
        <v>-6.2548863266830823</v>
      </c>
      <c r="Y540" s="17">
        <v>-0.13956601064980498</v>
      </c>
      <c r="Z540" s="17">
        <v>10.90864726843904</v>
      </c>
      <c r="AA540" s="17">
        <v>-1.1143946589535911</v>
      </c>
      <c r="AB540" s="17">
        <v>-1.3193169516413445</v>
      </c>
      <c r="AC540" s="17">
        <v>-9.9344608058953341</v>
      </c>
      <c r="AD540" s="17">
        <v>-1.4337888059463939</v>
      </c>
      <c r="AE540" s="17">
        <v>-1.2508399835386397</v>
      </c>
      <c r="AF540" s="17">
        <v>8.1835827387637465</v>
      </c>
      <c r="AG540" s="17">
        <v>-76.906163422058313</v>
      </c>
      <c r="AH540" s="17">
        <v>-0.31915434331033021</v>
      </c>
      <c r="AI540" s="17">
        <v>-0.33586867993776653</v>
      </c>
      <c r="AJ540" s="17">
        <v>0.33333333333333298</v>
      </c>
      <c r="AK540" s="17">
        <v>-4.6435549917361763E-2</v>
      </c>
      <c r="AL540" s="17">
        <v>0.12517659898617106</v>
      </c>
      <c r="AM540" s="17">
        <v>0.33333333333333298</v>
      </c>
      <c r="AN540" s="17">
        <v>-0.31871412178186204</v>
      </c>
      <c r="AO540" s="17">
        <v>-0.30931963838457827</v>
      </c>
      <c r="AP540" s="17">
        <v>0.33333333333333298</v>
      </c>
      <c r="AQ540" s="17">
        <v>-0.83518628170661557</v>
      </c>
      <c r="AR540" s="17">
        <v>2.2444243630026963</v>
      </c>
      <c r="AS540" s="17">
        <v>-5.7420916737765264</v>
      </c>
      <c r="AT540" s="17">
        <v>-0.51908869202285501</v>
      </c>
      <c r="AU540" s="17">
        <v>-1.0000000000000016</v>
      </c>
      <c r="AV540" s="17">
        <v>-1.0000000000000016</v>
      </c>
      <c r="AW540" s="17">
        <v>-1.0000000000000016</v>
      </c>
      <c r="AX540" s="17">
        <v>-1.0000000000000016</v>
      </c>
      <c r="AY540" s="17">
        <v>-9.3174877995538752E-2</v>
      </c>
      <c r="AZ540" s="17">
        <v>1.0255859797219238</v>
      </c>
      <c r="BA540" s="17">
        <v>-0.42188046513492894</v>
      </c>
      <c r="BB540" s="17">
        <v>0.56839535906977301</v>
      </c>
      <c r="BC540" s="17">
        <v>-0.23569102350115043</v>
      </c>
      <c r="BD540" s="17">
        <v>16.332591024254761</v>
      </c>
      <c r="BE540" s="17">
        <v>-5.2072397740034591</v>
      </c>
      <c r="BF540" s="17">
        <v>-1.0000000000000016</v>
      </c>
      <c r="BG540" s="22">
        <v>50.516263728897911</v>
      </c>
    </row>
    <row r="541" spans="1:100" x14ac:dyDescent="0.25">
      <c r="A541">
        <v>1590</v>
      </c>
      <c r="B541" t="s">
        <v>565</v>
      </c>
      <c r="C541" s="48">
        <v>2</v>
      </c>
      <c r="D541" s="22">
        <v>1472.875283203125</v>
      </c>
      <c r="E541" s="17">
        <v>46.238289355205879</v>
      </c>
      <c r="F541" s="17">
        <v>-63.599613242576972</v>
      </c>
      <c r="G541" s="17">
        <v>1.3909549186772507E-2</v>
      </c>
      <c r="H541" s="17">
        <v>2.6640959457405158</v>
      </c>
      <c r="I541" s="17">
        <v>29.381095526064005</v>
      </c>
      <c r="J541" s="17">
        <v>5.6053043239737246</v>
      </c>
      <c r="K541" s="17">
        <v>-1.0000000000000009</v>
      </c>
      <c r="L541" s="17">
        <v>-1.0000000000000009</v>
      </c>
      <c r="M541" s="17">
        <v>-1.0000000000000009</v>
      </c>
      <c r="N541" s="17">
        <v>0.16125065784444292</v>
      </c>
      <c r="O541" s="17">
        <v>-1.0000000000000009</v>
      </c>
      <c r="P541" s="17">
        <v>-1.0000000000000009</v>
      </c>
      <c r="Q541" s="17">
        <v>2.8501395244130578</v>
      </c>
      <c r="R541" s="17">
        <v>-1.0000000000000009</v>
      </c>
      <c r="S541" s="17">
        <v>-0.33981176109453837</v>
      </c>
      <c r="T541" s="17">
        <v>-2.1772456199456391E-2</v>
      </c>
      <c r="U541" s="17">
        <v>-0.39109058443601591</v>
      </c>
      <c r="V541" s="17">
        <v>-0.68014209834277461</v>
      </c>
      <c r="W541" s="17">
        <v>-0.78371030225261062</v>
      </c>
      <c r="X541" s="17">
        <v>-3.7347832277949089</v>
      </c>
      <c r="Y541" s="17">
        <v>-4.7076117627460362E-2</v>
      </c>
      <c r="Z541" s="17">
        <v>19.400629057940662</v>
      </c>
      <c r="AA541" s="17">
        <v>-0.48896999672970831</v>
      </c>
      <c r="AB541" s="17">
        <v>-0.41782258160771502</v>
      </c>
      <c r="AC541" s="17">
        <v>0.41562794944962178</v>
      </c>
      <c r="AD541" s="17">
        <v>-0.64379866777684258</v>
      </c>
      <c r="AE541" s="17">
        <v>-0.58926484745157981</v>
      </c>
      <c r="AF541" s="17">
        <v>24.946163912807652</v>
      </c>
      <c r="AG541" s="17">
        <v>-48.266445309839995</v>
      </c>
      <c r="AH541" s="17">
        <v>-0.12101067992521308</v>
      </c>
      <c r="AI541" s="17">
        <v>-0.10143992178935585</v>
      </c>
      <c r="AJ541" s="17">
        <v>0.33333333333333298</v>
      </c>
      <c r="AK541" s="17">
        <v>0.21805652104727197</v>
      </c>
      <c r="AL541" s="17">
        <v>0.35618628689042081</v>
      </c>
      <c r="AM541" s="17">
        <v>0.33333333333333298</v>
      </c>
      <c r="AN541" s="17">
        <v>-8.0275951615277397E-2</v>
      </c>
      <c r="AO541" s="17">
        <v>-4.8770784544443946E-2</v>
      </c>
      <c r="AP541" s="17">
        <v>0.33333333333333298</v>
      </c>
      <c r="AQ541" s="17">
        <v>2.1373938765646079</v>
      </c>
      <c r="AR541" s="17">
        <v>2.2444243630026963</v>
      </c>
      <c r="AS541" s="17">
        <v>-1.958174009029376</v>
      </c>
      <c r="AT541" s="17">
        <v>2.1282907271862248</v>
      </c>
      <c r="AU541" s="17">
        <v>-1.0000000000000009</v>
      </c>
      <c r="AV541" s="17">
        <v>-1.0000000000000009</v>
      </c>
      <c r="AW541" s="17">
        <v>-1.0000000000000009</v>
      </c>
      <c r="AX541" s="17">
        <v>-1.0000000000000009</v>
      </c>
      <c r="AY541" s="17">
        <v>-5.3326379483669896E-2</v>
      </c>
      <c r="AZ541" s="17">
        <v>0.75076853830860057</v>
      </c>
      <c r="BA541" s="17">
        <v>-0.15768825315637064</v>
      </c>
      <c r="BB541" s="17">
        <v>0.41534814842171081</v>
      </c>
      <c r="BC541" s="17">
        <v>-8.9197885228011864E-2</v>
      </c>
      <c r="BD541" s="17">
        <v>12.251669285579418</v>
      </c>
      <c r="BE541" s="17">
        <v>-1.2647856850285741</v>
      </c>
      <c r="BF541" s="17">
        <v>-1.0000000000000009</v>
      </c>
      <c r="BG541" s="22">
        <v>8.7648380475447993</v>
      </c>
    </row>
    <row r="542" spans="1:100" x14ac:dyDescent="0.25">
      <c r="A542">
        <v>1591</v>
      </c>
      <c r="B542" t="s">
        <v>566</v>
      </c>
      <c r="C542" s="48">
        <v>2</v>
      </c>
      <c r="D542" s="22">
        <v>1516.716552734375</v>
      </c>
      <c r="E542" s="17">
        <v>76.507977930806717</v>
      </c>
      <c r="F542" s="17">
        <v>-14.767231241445609</v>
      </c>
      <c r="G542" s="17">
        <v>0.35332303802171627</v>
      </c>
      <c r="H542" s="17">
        <v>5.7601391008724345</v>
      </c>
      <c r="I542" s="17">
        <v>53.150955873054031</v>
      </c>
      <c r="J542" s="17">
        <v>11.476062116998355</v>
      </c>
      <c r="K542" s="17">
        <v>-1.0000000000000002</v>
      </c>
      <c r="L542" s="17">
        <v>-1.0000000000000002</v>
      </c>
      <c r="M542" s="17">
        <v>-1.0000000000000002</v>
      </c>
      <c r="N542" s="17">
        <v>0.24583238738193511</v>
      </c>
      <c r="O542" s="17">
        <v>-1.0000000000000002</v>
      </c>
      <c r="P542" s="17">
        <v>-1.0000000000000002</v>
      </c>
      <c r="Q542" s="17">
        <v>3.7587470355797903</v>
      </c>
      <c r="R542" s="17">
        <v>-1.0000000000000002</v>
      </c>
      <c r="S542" s="17">
        <v>0.84519757849980626</v>
      </c>
      <c r="T542" s="17">
        <v>0.11123727313703824</v>
      </c>
      <c r="U542" s="17">
        <v>7.4787727157015482E-3</v>
      </c>
      <c r="V542" s="17">
        <v>-0.15788737056869256</v>
      </c>
      <c r="W542" s="17">
        <v>1.8627039720955032</v>
      </c>
      <c r="X542" s="17">
        <v>-0.47415833389322293</v>
      </c>
      <c r="Y542" s="17">
        <v>7.2591545078883046E-2</v>
      </c>
      <c r="Z542" s="17">
        <v>30.387944312473209</v>
      </c>
      <c r="AA542" s="17">
        <v>0.32023309651157184</v>
      </c>
      <c r="AB542" s="17">
        <v>0.74857215277465938</v>
      </c>
      <c r="AC542" s="17">
        <v>13.807047159504403</v>
      </c>
      <c r="AD542" s="17">
        <v>0.37832678081647036</v>
      </c>
      <c r="AE542" s="17">
        <v>0.26671138576822762</v>
      </c>
      <c r="AF542" s="17">
        <v>46.634359719657297</v>
      </c>
      <c r="AG542" s="17">
        <v>-11.211065364382522</v>
      </c>
      <c r="AH542" s="17">
        <v>0.13535667333403439</v>
      </c>
      <c r="AI542" s="17">
        <v>0.20187475013910566</v>
      </c>
      <c r="AJ542" s="17">
        <v>0.33333333333333298</v>
      </c>
      <c r="AK542" s="17">
        <v>0.56026848499722948</v>
      </c>
      <c r="AL542" s="17">
        <v>0.65507720902982491</v>
      </c>
      <c r="AM542" s="17">
        <v>0.33333333333333298</v>
      </c>
      <c r="AN542" s="17">
        <v>0.22822628134675213</v>
      </c>
      <c r="AO542" s="17">
        <v>0.2883392643593099</v>
      </c>
      <c r="AP542" s="17">
        <v>0.33333333333333298</v>
      </c>
      <c r="AQ542" s="17">
        <v>5.9834543283983095</v>
      </c>
      <c r="AR542" s="17">
        <v>2.2444243630026963</v>
      </c>
      <c r="AS542" s="17">
        <v>2.9376320949320753</v>
      </c>
      <c r="AT542" s="17">
        <v>5.5535915578087707</v>
      </c>
      <c r="AU542" s="17">
        <v>-1.0000000000000002</v>
      </c>
      <c r="AV542" s="17">
        <v>-1.0000000000000002</v>
      </c>
      <c r="AW542" s="17">
        <v>-1.0000000000000002</v>
      </c>
      <c r="AX542" s="17">
        <v>-1.0000000000000002</v>
      </c>
      <c r="AY542" s="17">
        <v>-1.7685657221109905E-3</v>
      </c>
      <c r="AZ542" s="17">
        <v>0.39519713682665991</v>
      </c>
      <c r="BA542" s="17">
        <v>0.18413573949388531</v>
      </c>
      <c r="BB542" s="17">
        <v>0.21732865263145917</v>
      </c>
      <c r="BC542" s="17">
        <v>0.10034165132900932</v>
      </c>
      <c r="BD542" s="17">
        <v>6.9715856981024222</v>
      </c>
      <c r="BE542" s="17">
        <v>3.8361421108411058</v>
      </c>
      <c r="BF542" s="17">
        <v>-1.0000000000000002</v>
      </c>
      <c r="BG542" s="22">
        <v>143.41315892905118</v>
      </c>
    </row>
    <row r="543" spans="1:100" x14ac:dyDescent="0.25">
      <c r="A543">
        <v>1592</v>
      </c>
      <c r="B543" t="s">
        <v>567</v>
      </c>
      <c r="C543" s="48">
        <v>2</v>
      </c>
      <c r="D543" s="22">
        <v>1606.726279296875</v>
      </c>
      <c r="E543" s="17">
        <v>127.41315439327332</v>
      </c>
      <c r="F543" s="17">
        <v>67.355219957272311</v>
      </c>
      <c r="G543" s="17">
        <v>0.92412189179027648</v>
      </c>
      <c r="H543" s="17">
        <v>10.966820456505566</v>
      </c>
      <c r="I543" s="17">
        <v>93.125233521455499</v>
      </c>
      <c r="J543" s="17">
        <v>21.349039854311847</v>
      </c>
      <c r="K543" s="17">
        <v>-0.999999999999999</v>
      </c>
      <c r="L543" s="17">
        <v>-0.999999999999999</v>
      </c>
      <c r="M543" s="17">
        <v>-0.999999999999999</v>
      </c>
      <c r="N543" s="17">
        <v>0.38807527358979882</v>
      </c>
      <c r="O543" s="17">
        <v>-0.999999999999999</v>
      </c>
      <c r="P543" s="17">
        <v>-0.999999999999999</v>
      </c>
      <c r="Q543" s="17">
        <v>5.2867715336034538</v>
      </c>
      <c r="R543" s="17">
        <v>-0.999999999999999</v>
      </c>
      <c r="S543" s="17">
        <v>2.8380528862463512</v>
      </c>
      <c r="T543" s="17">
        <v>0.33492255242851099</v>
      </c>
      <c r="U543" s="17">
        <v>0.67776130329628947</v>
      </c>
      <c r="V543" s="17">
        <v>0.72039946774144947</v>
      </c>
      <c r="W543" s="17">
        <v>6.3132349146923286</v>
      </c>
      <c r="X543" s="17">
        <v>5.0093036180664852</v>
      </c>
      <c r="Y543" s="17">
        <v>0.27383918830133808</v>
      </c>
      <c r="Z543" s="17">
        <v>48.865545113809773</v>
      </c>
      <c r="AA543" s="17">
        <v>1.6810870792851129</v>
      </c>
      <c r="AB543" s="17">
        <v>2.7101228846340812</v>
      </c>
      <c r="AC543" s="17">
        <v>36.327680507552394</v>
      </c>
      <c r="AD543" s="17">
        <v>2.0972567987936244</v>
      </c>
      <c r="AE543" s="17">
        <v>1.7062247488113698</v>
      </c>
      <c r="AF543" s="17">
        <v>83.107858016238112</v>
      </c>
      <c r="AG543" s="17">
        <v>51.105752012051802</v>
      </c>
      <c r="AH543" s="17">
        <v>0.56649508178786023</v>
      </c>
      <c r="AI543" s="17">
        <v>0.71196545885618434</v>
      </c>
      <c r="AJ543" s="17">
        <v>0.33333333333333298</v>
      </c>
      <c r="AK543" s="17">
        <v>1.1357735936451487</v>
      </c>
      <c r="AL543" s="17">
        <v>1.157728404020975</v>
      </c>
      <c r="AM543" s="17">
        <v>0.33333333333333298</v>
      </c>
      <c r="AN543" s="17">
        <v>0.74704102133901396</v>
      </c>
      <c r="AO543" s="17">
        <v>0.8552643744031847</v>
      </c>
      <c r="AP543" s="17">
        <v>0.33333333333333298</v>
      </c>
      <c r="AQ543" s="17">
        <v>12.451455659066852</v>
      </c>
      <c r="AR543" s="17">
        <v>2.2444243630026963</v>
      </c>
      <c r="AS543" s="17">
        <v>11.171012924924039</v>
      </c>
      <c r="AT543" s="17">
        <v>11.313992520784748</v>
      </c>
      <c r="AU543" s="17">
        <v>-0.999999999999999</v>
      </c>
      <c r="AV543" s="17">
        <v>-0.999999999999999</v>
      </c>
      <c r="AW543" s="17">
        <v>-0.999999999999999</v>
      </c>
      <c r="AX543" s="17">
        <v>-0.999999999999999</v>
      </c>
      <c r="AY543" s="17">
        <v>8.49373017993241E-2</v>
      </c>
      <c r="AZ543" s="17">
        <v>-0.2027748209038453</v>
      </c>
      <c r="BA543" s="17">
        <v>0.75898838858893014</v>
      </c>
      <c r="BB543" s="17">
        <v>-0.11568492796866203</v>
      </c>
      <c r="BC543" s="17">
        <v>0.41909430486065469</v>
      </c>
      <c r="BD543" s="17">
        <v>-1.9080427158398869</v>
      </c>
      <c r="BE543" s="17">
        <v>12.414480435086404</v>
      </c>
      <c r="BF543" s="17">
        <v>-0.999999999999999</v>
      </c>
      <c r="BG543" s="22">
        <v>1548.803448921394</v>
      </c>
    </row>
    <row r="544" spans="1:100" x14ac:dyDescent="0.25">
      <c r="A544">
        <v>1595</v>
      </c>
      <c r="B544" t="s">
        <v>211</v>
      </c>
      <c r="C544" s="48">
        <v>3</v>
      </c>
      <c r="D544" s="22">
        <v>1490.402664137154</v>
      </c>
      <c r="E544" s="17">
        <v>62.478058549555278</v>
      </c>
      <c r="F544" s="17">
        <v>-41.603872914845354</v>
      </c>
      <c r="G544" s="17">
        <v>0.26286633328657633</v>
      </c>
      <c r="H544" s="17">
        <v>4.2128013994057518</v>
      </c>
      <c r="I544" s="17">
        <v>34.740253753431212</v>
      </c>
      <c r="J544" s="17">
        <v>5.6313141008712853</v>
      </c>
      <c r="K544" s="17">
        <v>-1.0000000000000016</v>
      </c>
      <c r="L544" s="17">
        <v>-1.0000000000000016</v>
      </c>
      <c r="M544" s="17">
        <v>-1.0000000000000016</v>
      </c>
      <c r="N544" s="17">
        <v>0.41358660248357065</v>
      </c>
      <c r="O544" s="17">
        <v>-1.0000000000000016</v>
      </c>
      <c r="P544" s="17">
        <v>-1.0000000000000016</v>
      </c>
      <c r="Q544" s="17">
        <v>2.6585704684091636</v>
      </c>
      <c r="R544" s="17">
        <v>-1.0000000000000016</v>
      </c>
      <c r="S544" s="17">
        <v>0.85112567363988612</v>
      </c>
      <c r="T544" s="17">
        <v>8.218089616945902E-2</v>
      </c>
      <c r="U544" s="17">
        <v>-7.4010208141592926E-2</v>
      </c>
      <c r="V544" s="17">
        <v>0.1728973923733213</v>
      </c>
      <c r="W544" s="17">
        <v>1.5542309309965867</v>
      </c>
      <c r="X544" s="17">
        <v>-0.91703850327757364</v>
      </c>
      <c r="Y544" s="17">
        <v>2.7168222999251996E-2</v>
      </c>
      <c r="Z544" s="17">
        <v>28.613591597062353</v>
      </c>
      <c r="AA544" s="17">
        <v>-8.8209045649974338E-2</v>
      </c>
      <c r="AB544" s="17">
        <v>-2.7828088657871897E-2</v>
      </c>
      <c r="AC544" s="17">
        <v>1.6170010333071236</v>
      </c>
      <c r="AD544" s="17">
        <v>-0.32605272375534755</v>
      </c>
      <c r="AE544" s="17">
        <v>9.2447064132157197E-2</v>
      </c>
      <c r="AF544" s="17">
        <v>30.295211605843733</v>
      </c>
      <c r="AG544" s="17">
        <v>-52.973947418708377</v>
      </c>
      <c r="AH544" s="17">
        <v>-9.2181475507194452E-2</v>
      </c>
      <c r="AI544" s="17">
        <v>0.16771116587570373</v>
      </c>
      <c r="AJ544" s="17">
        <v>0.33333333333333298</v>
      </c>
      <c r="AK544" s="17">
        <v>0.3770187732037128</v>
      </c>
      <c r="AL544" s="17">
        <v>0.63828730199407724</v>
      </c>
      <c r="AM544" s="17">
        <v>0.33333333333333298</v>
      </c>
      <c r="AN544" s="17">
        <v>-0.1079761235005539</v>
      </c>
      <c r="AO544" s="17">
        <v>8.3009961647712807E-2</v>
      </c>
      <c r="AP544" s="17">
        <v>0.33333333333333298</v>
      </c>
      <c r="AQ544" s="17">
        <v>4.4450421475874675</v>
      </c>
      <c r="AR544" s="17">
        <v>3.6687977767319628</v>
      </c>
      <c r="AS544" s="17">
        <v>-2.2936959031475421</v>
      </c>
      <c r="AT544" s="17">
        <v>4.2562122272868628</v>
      </c>
      <c r="AU544" s="17">
        <v>-1.0000000000000016</v>
      </c>
      <c r="AV544" s="17">
        <v>-1.0000000000000016</v>
      </c>
      <c r="AW544" s="17">
        <v>-1.0000000000000016</v>
      </c>
      <c r="AX544" s="17">
        <v>-1.0000000000000016</v>
      </c>
      <c r="AY544" s="17">
        <v>-3.3762693764130686E-2</v>
      </c>
      <c r="AZ544" s="17">
        <v>-0.74368722439697021</v>
      </c>
      <c r="BA544" s="17">
        <v>-5.2459011993605142E-2</v>
      </c>
      <c r="BB544" s="17">
        <v>0.31051288127652155</v>
      </c>
      <c r="BC544" s="17">
        <v>0.72594068904370257</v>
      </c>
      <c r="BD544" s="17">
        <v>4.0443859099281871</v>
      </c>
      <c r="BE544" s="17">
        <v>17.886222166124554</v>
      </c>
      <c r="BF544" s="17">
        <v>-1.0000000000000016</v>
      </c>
      <c r="CU544" t="e">
        <v>#N/A</v>
      </c>
      <c r="CV544" t="e">
        <v>#N/A</v>
      </c>
    </row>
    <row r="545" spans="1:100" x14ac:dyDescent="0.25">
      <c r="A545">
        <v>1596</v>
      </c>
      <c r="B545" t="s">
        <v>568</v>
      </c>
      <c r="C545" s="48">
        <v>3</v>
      </c>
      <c r="D545" s="22">
        <v>1584.1824691714978</v>
      </c>
      <c r="E545" s="17">
        <v>129.8734438305836</v>
      </c>
      <c r="F545" s="17">
        <v>37.580454821516227</v>
      </c>
      <c r="G545" s="17">
        <v>0.85203335102188815</v>
      </c>
      <c r="H545" s="17">
        <v>8.5133894772177197</v>
      </c>
      <c r="I545" s="17">
        <v>97.167258341537277</v>
      </c>
      <c r="J545" s="17">
        <v>15.632694536612357</v>
      </c>
      <c r="K545" s="17">
        <v>-1.0000000000000013</v>
      </c>
      <c r="L545" s="17">
        <v>-1.0000000000000013</v>
      </c>
      <c r="M545" s="17">
        <v>-1.0000000000000013</v>
      </c>
      <c r="N545" s="17">
        <v>0.46226124188167322</v>
      </c>
      <c r="O545" s="17">
        <v>-1.0000000000000013</v>
      </c>
      <c r="P545" s="17">
        <v>-1.0000000000000013</v>
      </c>
      <c r="Q545" s="17">
        <v>4.8270065865596115</v>
      </c>
      <c r="R545" s="17">
        <v>-1.0000000000000013</v>
      </c>
      <c r="S545" s="17">
        <v>1.8198529601055509</v>
      </c>
      <c r="T545" s="17">
        <v>0.38782123464005336</v>
      </c>
      <c r="U545" s="17">
        <v>2.3338485223507163E-2</v>
      </c>
      <c r="V545" s="17">
        <v>-0.50522561952856004</v>
      </c>
      <c r="W545" s="17">
        <v>3.6863828906581171</v>
      </c>
      <c r="X545" s="17">
        <v>4.1416683947434949</v>
      </c>
      <c r="Y545" s="17">
        <v>0.24961370359309998</v>
      </c>
      <c r="Z545" s="17">
        <v>55.487079925159001</v>
      </c>
      <c r="AA545" s="17">
        <v>-0.32389631248131967</v>
      </c>
      <c r="AB545" s="17">
        <v>3.4103199224144527</v>
      </c>
      <c r="AC545" s="17">
        <v>32.556595689421762</v>
      </c>
      <c r="AD545" s="17">
        <v>0.36694458152852205</v>
      </c>
      <c r="AE545" s="17">
        <v>-2.0877933012740334E-2</v>
      </c>
      <c r="AF545" s="17">
        <v>91.433117603982481</v>
      </c>
      <c r="AG545" s="17">
        <v>29.424938279848014</v>
      </c>
      <c r="AH545" s="17">
        <v>4.0075839161377275E-2</v>
      </c>
      <c r="AI545" s="17">
        <v>0.102995109427818</v>
      </c>
      <c r="AJ545" s="17">
        <v>0.33333333333333298</v>
      </c>
      <c r="AK545" s="17">
        <v>0.41529605751625209</v>
      </c>
      <c r="AL545" s="17">
        <v>0.78116710074071771</v>
      </c>
      <c r="AM545" s="17">
        <v>0.33333333333333298</v>
      </c>
      <c r="AN545" s="17">
        <v>0.31129652250147705</v>
      </c>
      <c r="AO545" s="17">
        <v>0.26266593734242127</v>
      </c>
      <c r="AP545" s="17">
        <v>0.33333333333333298</v>
      </c>
      <c r="AQ545" s="17">
        <v>5.7341407375547879</v>
      </c>
      <c r="AR545" s="17">
        <v>2.5362272940462445</v>
      </c>
      <c r="AS545" s="17">
        <v>9.0613787661882679</v>
      </c>
      <c r="AT545" s="17">
        <v>4.0350884763778492</v>
      </c>
      <c r="AU545" s="17">
        <v>-1.0000000000000013</v>
      </c>
      <c r="AV545" s="17">
        <v>-1.0000000000000013</v>
      </c>
      <c r="AW545" s="17">
        <v>-1.0000000000000013</v>
      </c>
      <c r="AX545" s="17">
        <v>-1.0000000000000013</v>
      </c>
      <c r="AY545" s="17">
        <v>-3.834604111851209E-3</v>
      </c>
      <c r="AZ545" s="17">
        <v>7.2267049549103651E-2</v>
      </c>
      <c r="BA545" s="17">
        <v>1.2261808814783806</v>
      </c>
      <c r="BB545" s="17">
        <v>0.18041413421822389</v>
      </c>
      <c r="BC545" s="17">
        <v>9.705853430966177E-2</v>
      </c>
      <c r="BD545" s="17">
        <v>4.8716886032011182</v>
      </c>
      <c r="BE545" s="17">
        <v>8.557367765133451</v>
      </c>
      <c r="BF545" s="17">
        <v>-1.0000000000000013</v>
      </c>
      <c r="CU545" t="e">
        <v>#N/A</v>
      </c>
      <c r="CV545" t="e">
        <v>#N/A</v>
      </c>
    </row>
    <row r="546" spans="1:100" x14ac:dyDescent="0.25">
      <c r="A546">
        <v>1598</v>
      </c>
      <c r="B546" t="s">
        <v>569</v>
      </c>
      <c r="C546" s="48">
        <v>2</v>
      </c>
      <c r="D546" s="22">
        <v>1546.97828125</v>
      </c>
      <c r="E546" s="17">
        <v>129.2379085478924</v>
      </c>
      <c r="F546" s="17">
        <v>70.298992956917118</v>
      </c>
      <c r="G546" s="17">
        <v>0.94458282822635709</v>
      </c>
      <c r="H546" s="17">
        <v>11.153459892722324</v>
      </c>
      <c r="I546" s="17">
        <v>94.558157131308818</v>
      </c>
      <c r="J546" s="17">
        <v>21.702948010546372</v>
      </c>
      <c r="K546" s="17">
        <v>-0.99999999999999889</v>
      </c>
      <c r="L546" s="17">
        <v>-0.99999999999999889</v>
      </c>
      <c r="M546" s="17">
        <v>-0.99999999999999889</v>
      </c>
      <c r="N546" s="17">
        <v>0.39317413220517339</v>
      </c>
      <c r="O546" s="17">
        <v>-0.99999999999999889</v>
      </c>
      <c r="P546" s="17">
        <v>-0.99999999999999889</v>
      </c>
      <c r="Q546" s="17">
        <v>5.3415453158569006</v>
      </c>
      <c r="R546" s="17">
        <v>-0.99999999999999889</v>
      </c>
      <c r="S546" s="17">
        <v>2.9094890594427341</v>
      </c>
      <c r="T546" s="17">
        <v>0.34294080658416054</v>
      </c>
      <c r="U546" s="17">
        <v>0.70178834568062021</v>
      </c>
      <c r="V546" s="17">
        <v>0.75188266195717646</v>
      </c>
      <c r="W546" s="17">
        <v>6.4727692762665825</v>
      </c>
      <c r="X546" s="17">
        <v>5.2058645706822135</v>
      </c>
      <c r="Y546" s="17">
        <v>0.28105313978126745</v>
      </c>
      <c r="Z546" s="17">
        <v>49.527895805285951</v>
      </c>
      <c r="AA546" s="17">
        <v>1.7298684436072047</v>
      </c>
      <c r="AB546" s="17">
        <v>2.780436909576038</v>
      </c>
      <c r="AC546" s="17">
        <v>37.134958315474414</v>
      </c>
      <c r="AD546" s="17">
        <v>2.1588738073136904</v>
      </c>
      <c r="AE546" s="17">
        <v>1.7578257484028244</v>
      </c>
      <c r="AF546" s="17">
        <v>84.415292194356539</v>
      </c>
      <c r="AG546" s="17">
        <v>53.3395694607376</v>
      </c>
      <c r="AH546" s="17">
        <v>0.58194973015003693</v>
      </c>
      <c r="AI546" s="17">
        <v>0.73025024253924209</v>
      </c>
      <c r="AJ546" s="17">
        <v>0.33333333333333298</v>
      </c>
      <c r="AK546" s="17">
        <v>1.1564032311592058</v>
      </c>
      <c r="AL546" s="17">
        <v>1.1757465098428972</v>
      </c>
      <c r="AM546" s="17">
        <v>0.33333333333333298</v>
      </c>
      <c r="AN546" s="17">
        <v>0.76563852788093767</v>
      </c>
      <c r="AO546" s="17">
        <v>0.87558645207387498</v>
      </c>
      <c r="AP546" s="17">
        <v>0.33333333333333298</v>
      </c>
      <c r="AQ546" s="17">
        <v>12.683308549487954</v>
      </c>
      <c r="AR546" s="17">
        <v>2.2444243630026963</v>
      </c>
      <c r="AS546" s="17">
        <v>11.466147858542556</v>
      </c>
      <c r="AT546" s="17">
        <v>11.520480668354816</v>
      </c>
      <c r="AU546" s="17">
        <v>-0.99999999999999889</v>
      </c>
      <c r="AV546" s="17">
        <v>-0.99999999999999889</v>
      </c>
      <c r="AW546" s="17">
        <v>-0.99999999999999889</v>
      </c>
      <c r="AX546" s="17">
        <v>-0.99999999999999889</v>
      </c>
      <c r="AY546" s="17">
        <v>8.8045372588671955E-2</v>
      </c>
      <c r="AZ546" s="17">
        <v>-0.22420980826743836</v>
      </c>
      <c r="BA546" s="17">
        <v>0.77959463794558248</v>
      </c>
      <c r="BB546" s="17">
        <v>-0.12762217987452068</v>
      </c>
      <c r="BC546" s="17">
        <v>0.43052035755799856</v>
      </c>
      <c r="BD546" s="17">
        <v>-2.2263431317467406</v>
      </c>
      <c r="BE546" s="17">
        <v>12.721980763828732</v>
      </c>
      <c r="BF546" s="17">
        <v>-0.99999999999999889</v>
      </c>
      <c r="BG546" s="22">
        <v>389.09364118643521</v>
      </c>
    </row>
    <row r="547" spans="1:100" x14ac:dyDescent="0.25">
      <c r="A547">
        <v>1599</v>
      </c>
      <c r="B547" t="s">
        <v>570</v>
      </c>
      <c r="C547" s="48">
        <v>2</v>
      </c>
      <c r="D547" s="22">
        <v>1539.5320410156248</v>
      </c>
      <c r="E547" s="17">
        <v>113.02325837966006</v>
      </c>
      <c r="F547" s="17">
        <v>44.140812007937427</v>
      </c>
      <c r="G547" s="17">
        <v>0.76276823934836113</v>
      </c>
      <c r="H547" s="17">
        <v>9.4949936504670447</v>
      </c>
      <c r="I547" s="17">
        <v>81.825288436225776</v>
      </c>
      <c r="J547" s="17">
        <v>18.558142486744298</v>
      </c>
      <c r="K547" s="17">
        <v>-0.99999999999999933</v>
      </c>
      <c r="L547" s="17">
        <v>-0.99999999999999933</v>
      </c>
      <c r="M547" s="17">
        <v>-0.99999999999999933</v>
      </c>
      <c r="N547" s="17">
        <v>0.3478659965879487</v>
      </c>
      <c r="O547" s="17">
        <v>-0.99999999999999933</v>
      </c>
      <c r="P547" s="17">
        <v>-0.99999999999999933</v>
      </c>
      <c r="Q547" s="17">
        <v>4.8548289462120451</v>
      </c>
      <c r="R547" s="17">
        <v>-0.99999999999999933</v>
      </c>
      <c r="S547" s="17">
        <v>2.2747117362594906</v>
      </c>
      <c r="T547" s="17">
        <v>0.27169110658225964</v>
      </c>
      <c r="U547" s="17">
        <v>0.48828556457828576</v>
      </c>
      <c r="V547" s="17">
        <v>0.47212498660441471</v>
      </c>
      <c r="W547" s="17">
        <v>5.0551570153542063</v>
      </c>
      <c r="X547" s="17">
        <v>3.4592363603390881</v>
      </c>
      <c r="Y547" s="17">
        <v>0.21695042255683478</v>
      </c>
      <c r="Z547" s="17">
        <v>43.642289394259592</v>
      </c>
      <c r="AA547" s="17">
        <v>1.2964003212250308</v>
      </c>
      <c r="AB547" s="17">
        <v>2.1556309249078245</v>
      </c>
      <c r="AC547" s="17">
        <v>29.961538701167257</v>
      </c>
      <c r="AD547" s="17">
        <v>1.6113489612752268</v>
      </c>
      <c r="AE547" s="17">
        <v>1.2993025251025361</v>
      </c>
      <c r="AF547" s="17">
        <v>72.797514663878275</v>
      </c>
      <c r="AG547" s="17">
        <v>33.490008697471694</v>
      </c>
      <c r="AH547" s="17">
        <v>0.44462070090442246</v>
      </c>
      <c r="AI547" s="17">
        <v>0.56777280958089738</v>
      </c>
      <c r="AJ547" s="17">
        <v>0.33333333333333298</v>
      </c>
      <c r="AK547" s="17">
        <v>0.97308957515730732</v>
      </c>
      <c r="AL547" s="17">
        <v>1.0156387595154857</v>
      </c>
      <c r="AM547" s="17">
        <v>0.33333333333333298</v>
      </c>
      <c r="AN547" s="17">
        <v>0.60038225934998435</v>
      </c>
      <c r="AO547" s="17">
        <v>0.69500575341495074</v>
      </c>
      <c r="AP547" s="17">
        <v>0.33333333333333298</v>
      </c>
      <c r="AQ547" s="17">
        <v>10.623078408811024</v>
      </c>
      <c r="AR547" s="17">
        <v>2.2444243630026963</v>
      </c>
      <c r="AS547" s="17">
        <v>8.8435974788462346</v>
      </c>
      <c r="AT547" s="17">
        <v>9.6856400306394779</v>
      </c>
      <c r="AU547" s="17">
        <v>-0.99999999999999933</v>
      </c>
      <c r="AV547" s="17">
        <v>-0.99999999999999933</v>
      </c>
      <c r="AW547" s="17">
        <v>-0.99999999999999933</v>
      </c>
      <c r="AX547" s="17">
        <v>-0.99999999999999933</v>
      </c>
      <c r="AY547" s="17">
        <v>6.0427251857280928E-2</v>
      </c>
      <c r="AZ547" s="17">
        <v>-3.3739864367683225E-2</v>
      </c>
      <c r="BA547" s="17">
        <v>0.59648880763321033</v>
      </c>
      <c r="BB547" s="17">
        <v>-2.1548513384380713E-2</v>
      </c>
      <c r="BC547" s="17">
        <v>0.32898917494787233</v>
      </c>
      <c r="BD547" s="17">
        <v>0.60205426045421895</v>
      </c>
      <c r="BE547" s="17">
        <v>9.9895522640486529</v>
      </c>
      <c r="BF547" s="17">
        <v>-0.99999999999999933</v>
      </c>
      <c r="BG547" s="22">
        <v>524.43716539004708</v>
      </c>
    </row>
    <row r="548" spans="1:100" x14ac:dyDescent="0.25">
      <c r="A548">
        <v>1600</v>
      </c>
      <c r="B548" t="s">
        <v>571</v>
      </c>
      <c r="C548" s="48">
        <v>2</v>
      </c>
      <c r="D548" s="22">
        <v>1548.036669921875</v>
      </c>
      <c r="E548" s="17">
        <v>83.349695974512898</v>
      </c>
      <c r="F548" s="17">
        <v>-3.7298732514597117</v>
      </c>
      <c r="G548" s="17">
        <v>0.43003910284146157</v>
      </c>
      <c r="H548" s="17">
        <v>6.4599234500128206</v>
      </c>
      <c r="I548" s="17">
        <v>58.523547732603724</v>
      </c>
      <c r="J548" s="17">
        <v>12.803002413144695</v>
      </c>
      <c r="K548" s="17">
        <v>-1</v>
      </c>
      <c r="L548" s="17">
        <v>-1</v>
      </c>
      <c r="M548" s="17">
        <v>-1</v>
      </c>
      <c r="N548" s="17">
        <v>0.26495000544725572</v>
      </c>
      <c r="O548" s="17">
        <v>-1</v>
      </c>
      <c r="P548" s="17">
        <v>-1</v>
      </c>
      <c r="Q548" s="17">
        <v>3.9641153989929245</v>
      </c>
      <c r="R548" s="17">
        <v>-1</v>
      </c>
      <c r="S548" s="17">
        <v>1.1130397718680618</v>
      </c>
      <c r="T548" s="17">
        <v>0.1413008485490263</v>
      </c>
      <c r="U548" s="17">
        <v>9.7565565504554877E-2</v>
      </c>
      <c r="V548" s="17">
        <v>-3.9844544145201194E-2</v>
      </c>
      <c r="W548" s="17">
        <v>2.4608607799102877</v>
      </c>
      <c r="X548" s="17">
        <v>0.26282566627737902</v>
      </c>
      <c r="Y548" s="17">
        <v>9.9639474731059247E-2</v>
      </c>
      <c r="Z548" s="17">
        <v>32.871356483730779</v>
      </c>
      <c r="AA548" s="17">
        <v>0.50313353799527871</v>
      </c>
      <c r="AB548" s="17">
        <v>1.0122069728150684</v>
      </c>
      <c r="AC548" s="17">
        <v>16.833847855237909</v>
      </c>
      <c r="AD548" s="17">
        <v>0.60935307985176934</v>
      </c>
      <c r="AE548" s="17">
        <v>0.4601837442689411</v>
      </c>
      <c r="AF548" s="17">
        <v>51.536442548046963</v>
      </c>
      <c r="AG548" s="17">
        <v>-2.8356088096831704</v>
      </c>
      <c r="AH548" s="17">
        <v>0.19330220330637804</v>
      </c>
      <c r="AI548" s="17">
        <v>0.27043156593424739</v>
      </c>
      <c r="AJ548" s="17">
        <v>0.33333333333333298</v>
      </c>
      <c r="AK548" s="17">
        <v>0.63761707623499309</v>
      </c>
      <c r="AL548" s="17">
        <v>0.72263414507142887</v>
      </c>
      <c r="AM548" s="17">
        <v>0.33333333333333298</v>
      </c>
      <c r="AN548" s="17">
        <v>0.29795561762678568</v>
      </c>
      <c r="AO548" s="17">
        <v>0.36453469327953292</v>
      </c>
      <c r="AP548" s="17">
        <v>0.33333333333333298</v>
      </c>
      <c r="AQ548" s="17">
        <v>6.8527616265152025</v>
      </c>
      <c r="AR548" s="17">
        <v>2.2444243630026963</v>
      </c>
      <c r="AS548" s="17">
        <v>4.0442085592489034</v>
      </c>
      <c r="AT548" s="17">
        <v>6.3277965001378416</v>
      </c>
      <c r="AU548" s="17">
        <v>-1</v>
      </c>
      <c r="AV548" s="17">
        <v>-1</v>
      </c>
      <c r="AW548" s="17">
        <v>-1</v>
      </c>
      <c r="AX548" s="17">
        <v>-1</v>
      </c>
      <c r="AY548" s="17">
        <v>9.8848090334797342E-3</v>
      </c>
      <c r="AZ548" s="17">
        <v>0.31482897356429318</v>
      </c>
      <c r="BA548" s="17">
        <v>0.26139663936888574</v>
      </c>
      <c r="BB548" s="17">
        <v>0.17257121966448091</v>
      </c>
      <c r="BC548" s="17">
        <v>0.14318239823722678</v>
      </c>
      <c r="BD548" s="17">
        <v>5.7781527672516919</v>
      </c>
      <c r="BE548" s="17">
        <v>4.9890812847437624</v>
      </c>
      <c r="BF548" s="17">
        <v>-1</v>
      </c>
      <c r="BG548" s="22">
        <v>145.16478314302617</v>
      </c>
    </row>
    <row r="549" spans="1:100" x14ac:dyDescent="0.25">
      <c r="A549">
        <v>1601</v>
      </c>
      <c r="B549" t="s">
        <v>2928</v>
      </c>
      <c r="C549" s="48">
        <v>2</v>
      </c>
      <c r="D549" s="22">
        <v>1462.22580078125</v>
      </c>
      <c r="E549" s="17">
        <v>41.985700464979537</v>
      </c>
      <c r="F549" s="17">
        <v>-70.460075142032707</v>
      </c>
      <c r="G549" s="17">
        <v>-3.377465569718191E-2</v>
      </c>
      <c r="H549" s="17">
        <v>2.2291328078710348</v>
      </c>
      <c r="I549" s="17">
        <v>26.041667577164631</v>
      </c>
      <c r="J549" s="17">
        <v>4.7805214952547583</v>
      </c>
      <c r="K549" s="17">
        <v>-1.0000000000000011</v>
      </c>
      <c r="L549" s="17">
        <v>-1.0000000000000011</v>
      </c>
      <c r="M549" s="17">
        <v>-1.0000000000000011</v>
      </c>
      <c r="N549" s="17">
        <v>0.14936776970540863</v>
      </c>
      <c r="O549" s="17">
        <v>-1.0000000000000011</v>
      </c>
      <c r="P549" s="17">
        <v>-1.0000000000000011</v>
      </c>
      <c r="Q549" s="17">
        <v>2.7224892448961944</v>
      </c>
      <c r="R549" s="17">
        <v>-1.0000000000000011</v>
      </c>
      <c r="S549" s="17">
        <v>-0.50629373661229726</v>
      </c>
      <c r="T549" s="17">
        <v>-4.0458994577797197E-2</v>
      </c>
      <c r="U549" s="17">
        <v>-0.44708559792863184</v>
      </c>
      <c r="V549" s="17">
        <v>-0.75351367095255861</v>
      </c>
      <c r="W549" s="17">
        <v>-1.1555050735771055</v>
      </c>
      <c r="X549" s="17">
        <v>-4.1928684560049758</v>
      </c>
      <c r="Y549" s="17">
        <v>-6.3888228914080969E-2</v>
      </c>
      <c r="Z549" s="17">
        <v>17.857021013604776</v>
      </c>
      <c r="AA549" s="17">
        <v>-0.60265494844832213</v>
      </c>
      <c r="AB549" s="17">
        <v>-0.58168939102878081</v>
      </c>
      <c r="AC549" s="17">
        <v>-1.4657326867792655</v>
      </c>
      <c r="AD549" s="17">
        <v>-0.78739708360624161</v>
      </c>
      <c r="AE549" s="17">
        <v>-0.70952095813461136</v>
      </c>
      <c r="AF549" s="17">
        <v>21.899189038688657</v>
      </c>
      <c r="AG549" s="17">
        <v>-53.472356057339006</v>
      </c>
      <c r="AH549" s="17">
        <v>-0.15702773228318795</v>
      </c>
      <c r="AI549" s="17">
        <v>-0.14405260347797211</v>
      </c>
      <c r="AJ549" s="17">
        <v>0.33333333333333298</v>
      </c>
      <c r="AK549" s="17">
        <v>0.16997915836276867</v>
      </c>
      <c r="AL549" s="17">
        <v>0.31419509785968575</v>
      </c>
      <c r="AM549" s="17">
        <v>0.33333333333333298</v>
      </c>
      <c r="AN549" s="17">
        <v>-0.12361743381215218</v>
      </c>
      <c r="AO549" s="17">
        <v>-9.6131379126421945E-2</v>
      </c>
      <c r="AP549" s="17">
        <v>0.33333333333333298</v>
      </c>
      <c r="AQ549" s="17">
        <v>1.5970608002015227</v>
      </c>
      <c r="AR549" s="17">
        <v>2.2444243630026963</v>
      </c>
      <c r="AS549" s="17">
        <v>-2.6459858639286971</v>
      </c>
      <c r="AT549" s="17">
        <v>1.6470701747643579</v>
      </c>
      <c r="AU549" s="17">
        <v>-1.0000000000000011</v>
      </c>
      <c r="AV549" s="17">
        <v>-1.0000000000000011</v>
      </c>
      <c r="AW549" s="17">
        <v>-1.0000000000000011</v>
      </c>
      <c r="AX549" s="17">
        <v>-1.0000000000000011</v>
      </c>
      <c r="AY549" s="17">
        <v>-6.0569737321962823E-2</v>
      </c>
      <c r="AZ549" s="17">
        <v>0.80072276852301894</v>
      </c>
      <c r="BA549" s="17">
        <v>-0.20571110974859225</v>
      </c>
      <c r="BB549" s="17">
        <v>0.44316790962416425</v>
      </c>
      <c r="BC549" s="17">
        <v>-0.11582629686191118</v>
      </c>
      <c r="BD549" s="17">
        <v>12.993468288482621</v>
      </c>
      <c r="BE549" s="17">
        <v>-1.9814150887432636</v>
      </c>
      <c r="BF549" s="17">
        <v>-1.0000000000000011</v>
      </c>
      <c r="BG549" s="22">
        <v>685.85579325177696</v>
      </c>
    </row>
    <row r="550" spans="1:100" x14ac:dyDescent="0.25">
      <c r="A550">
        <v>1610</v>
      </c>
      <c r="B550" t="s">
        <v>2929</v>
      </c>
      <c r="C550" s="48">
        <v>2</v>
      </c>
      <c r="D550" s="22">
        <v>1545.004619140625</v>
      </c>
      <c r="E550" s="17">
        <v>114.02595316265999</v>
      </c>
      <c r="F550" s="17">
        <v>45.758402970318897</v>
      </c>
      <c r="G550" s="17">
        <v>0.77401143842140741</v>
      </c>
      <c r="H550" s="17">
        <v>9.5975512407719439</v>
      </c>
      <c r="I550" s="17">
        <v>82.61267397218981</v>
      </c>
      <c r="J550" s="17">
        <v>18.75261353974571</v>
      </c>
      <c r="K550" s="17">
        <v>-0.99999999999999933</v>
      </c>
      <c r="L550" s="17">
        <v>-0.99999999999999933</v>
      </c>
      <c r="M550" s="17">
        <v>-0.99999999999999933</v>
      </c>
      <c r="N550" s="17">
        <v>0.35066779809087911</v>
      </c>
      <c r="O550" s="17">
        <v>-0.99999999999999933</v>
      </c>
      <c r="P550" s="17">
        <v>-0.99999999999999933</v>
      </c>
      <c r="Q550" s="17">
        <v>4.8849269106812194</v>
      </c>
      <c r="R550" s="17">
        <v>-0.99999999999999933</v>
      </c>
      <c r="S550" s="17">
        <v>2.3139656149259267</v>
      </c>
      <c r="T550" s="17">
        <v>0.27609710373551205</v>
      </c>
      <c r="U550" s="17">
        <v>0.50148832396847631</v>
      </c>
      <c r="V550" s="17">
        <v>0.48942487026949533</v>
      </c>
      <c r="W550" s="17">
        <v>5.1428204804049926</v>
      </c>
      <c r="X550" s="17">
        <v>3.5672457824469261</v>
      </c>
      <c r="Y550" s="17">
        <v>0.22091445875065818</v>
      </c>
      <c r="Z550" s="17">
        <v>44.006248331510619</v>
      </c>
      <c r="AA550" s="17">
        <v>1.3232054770809931</v>
      </c>
      <c r="AB550" s="17">
        <v>2.1942681877974897</v>
      </c>
      <c r="AC550" s="17">
        <v>30.405134483309205</v>
      </c>
      <c r="AD550" s="17">
        <v>1.6452072499826327</v>
      </c>
      <c r="AE550" s="17">
        <v>1.3276570587568148</v>
      </c>
      <c r="AF550" s="17">
        <v>73.515944281477246</v>
      </c>
      <c r="AG550" s="17">
        <v>34.71748205123918</v>
      </c>
      <c r="AH550" s="17">
        <v>0.4531129656002591</v>
      </c>
      <c r="AI550" s="17">
        <v>0.57782022180948389</v>
      </c>
      <c r="AJ550" s="17">
        <v>0.33333333333333298</v>
      </c>
      <c r="AK550" s="17">
        <v>0.98442547476776332</v>
      </c>
      <c r="AL550" s="17">
        <v>1.025539633373725</v>
      </c>
      <c r="AM550" s="17">
        <v>0.33333333333333298</v>
      </c>
      <c r="AN550" s="17">
        <v>0.61060151148276631</v>
      </c>
      <c r="AO550" s="17">
        <v>0.70617265017665387</v>
      </c>
      <c r="AP550" s="17">
        <v>0.33333333333333298</v>
      </c>
      <c r="AQ550" s="17">
        <v>10.750480603271143</v>
      </c>
      <c r="AR550" s="17">
        <v>2.2444243630026963</v>
      </c>
      <c r="AS550" s="17">
        <v>9.0057728916114073</v>
      </c>
      <c r="AT550" s="17">
        <v>9.7991044048927023</v>
      </c>
      <c r="AU550" s="17">
        <v>-0.99999999999999933</v>
      </c>
      <c r="AV550" s="17">
        <v>-0.99999999999999933</v>
      </c>
      <c r="AW550" s="17">
        <v>-0.99999999999999933</v>
      </c>
      <c r="AX550" s="17">
        <v>-0.99999999999999933</v>
      </c>
      <c r="AY550" s="17">
        <v>6.2135123768565378E-2</v>
      </c>
      <c r="AZ550" s="17">
        <v>-4.5518300355204266E-2</v>
      </c>
      <c r="BA550" s="17">
        <v>0.60781185554890271</v>
      </c>
      <c r="BB550" s="17">
        <v>-2.8107983425351174E-2</v>
      </c>
      <c r="BC550" s="17">
        <v>0.33526774315987362</v>
      </c>
      <c r="BD550" s="17">
        <v>0.42714951197146789</v>
      </c>
      <c r="BE550" s="17">
        <v>10.158522409764011</v>
      </c>
      <c r="BF550" s="17">
        <v>-0.99999999999999933</v>
      </c>
      <c r="BG550" s="22">
        <v>336.85117566185329</v>
      </c>
    </row>
    <row r="551" spans="1:100" x14ac:dyDescent="0.25">
      <c r="A551">
        <v>1619</v>
      </c>
      <c r="B551" t="s">
        <v>572</v>
      </c>
      <c r="C551" s="48">
        <v>2</v>
      </c>
      <c r="D551" s="22">
        <v>1679.9295507812501</v>
      </c>
      <c r="E551" s="17">
        <v>183.05041532889896</v>
      </c>
      <c r="F551" s="17">
        <v>157.11167624586054</v>
      </c>
      <c r="G551" s="17">
        <v>1.5479815260318555</v>
      </c>
      <c r="H551" s="17">
        <v>16.657508699293778</v>
      </c>
      <c r="I551" s="17">
        <v>136.81547233001962</v>
      </c>
      <c r="J551" s="17">
        <v>32.139797823445846</v>
      </c>
      <c r="K551" s="17">
        <v>-0.99999999999999756</v>
      </c>
      <c r="L551" s="17">
        <v>-0.99999999999999756</v>
      </c>
      <c r="M551" s="17">
        <v>-0.99999999999999756</v>
      </c>
      <c r="N551" s="17">
        <v>0.54354088880122187</v>
      </c>
      <c r="O551" s="17">
        <v>-0.99999999999999756</v>
      </c>
      <c r="P551" s="17">
        <v>-0.99999999999999756</v>
      </c>
      <c r="Q551" s="17">
        <v>6.9568393660026668</v>
      </c>
      <c r="R551" s="17">
        <v>-0.99999999999999756</v>
      </c>
      <c r="S551" s="17">
        <v>5.0161616458887623</v>
      </c>
      <c r="T551" s="17">
        <v>0.57940134842235458</v>
      </c>
      <c r="U551" s="17">
        <v>1.4103524982605251</v>
      </c>
      <c r="V551" s="17">
        <v>1.6803308027288952</v>
      </c>
      <c r="W551" s="17">
        <v>11.177481904149433</v>
      </c>
      <c r="X551" s="17">
        <v>11.00250165121156</v>
      </c>
      <c r="Y551" s="17">
        <v>0.4937945723456918</v>
      </c>
      <c r="Z551" s="17">
        <v>69.060801641528229</v>
      </c>
      <c r="AA551" s="17">
        <v>3.1684444247739858</v>
      </c>
      <c r="AB551" s="17">
        <v>4.8540170323618241</v>
      </c>
      <c r="AC551" s="17">
        <v>60.941805064113964</v>
      </c>
      <c r="AD551" s="17">
        <v>3.9759765005274823</v>
      </c>
      <c r="AE551" s="17">
        <v>3.2795535567176493</v>
      </c>
      <c r="AF551" s="17">
        <v>122.97188920092913</v>
      </c>
      <c r="AG551" s="17">
        <v>119.21546638671464</v>
      </c>
      <c r="AH551" s="17">
        <v>1.0377116023356718</v>
      </c>
      <c r="AI551" s="17">
        <v>1.2694735913082056</v>
      </c>
      <c r="AJ551" s="17">
        <v>0.33333333333333298</v>
      </c>
      <c r="AK551" s="17">
        <v>1.7647769706050249</v>
      </c>
      <c r="AL551" s="17">
        <v>1.7071054544265791</v>
      </c>
      <c r="AM551" s="17">
        <v>0.33333333333333298</v>
      </c>
      <c r="AN551" s="17">
        <v>1.314084160605633</v>
      </c>
      <c r="AO551" s="17">
        <v>1.474890166324877</v>
      </c>
      <c r="AP551" s="17">
        <v>0.33333333333333298</v>
      </c>
      <c r="AQ551" s="17">
        <v>19.520714676992331</v>
      </c>
      <c r="AR551" s="17">
        <v>2.2444243630026963</v>
      </c>
      <c r="AS551" s="17">
        <v>20.169759014300524</v>
      </c>
      <c r="AT551" s="17">
        <v>17.609873485016937</v>
      </c>
      <c r="AU551" s="17">
        <v>-0.99999999999999756</v>
      </c>
      <c r="AV551" s="17">
        <v>-0.99999999999999756</v>
      </c>
      <c r="AW551" s="17">
        <v>-0.99999999999999756</v>
      </c>
      <c r="AX551" s="17">
        <v>-0.99999999999999756</v>
      </c>
      <c r="AY551" s="17">
        <v>0.17970324332389115</v>
      </c>
      <c r="AZ551" s="17">
        <v>-0.85633353843366922</v>
      </c>
      <c r="BA551" s="17">
        <v>1.3872786541342927</v>
      </c>
      <c r="BB551" s="17">
        <v>-0.4796550537301747</v>
      </c>
      <c r="BC551" s="17">
        <v>0.7674778247869487</v>
      </c>
      <c r="BD551" s="17">
        <v>-11.613110793585742</v>
      </c>
      <c r="BE551" s="17">
        <v>21.790250855841514</v>
      </c>
      <c r="BF551" s="17">
        <v>-0.99999999999999756</v>
      </c>
      <c r="BG551" s="22">
        <v>3559.1720486561153</v>
      </c>
    </row>
    <row r="552" spans="1:100" x14ac:dyDescent="0.25">
      <c r="A552">
        <v>1622</v>
      </c>
      <c r="B552" t="s">
        <v>573</v>
      </c>
      <c r="C552" s="48">
        <v>2</v>
      </c>
      <c r="D552" s="22">
        <v>1491.4660742187498</v>
      </c>
      <c r="E552" s="17">
        <v>98.87989511794953</v>
      </c>
      <c r="F552" s="17">
        <v>21.324121447951804</v>
      </c>
      <c r="G552" s="17">
        <v>0.60417895434373803</v>
      </c>
      <c r="H552" s="17">
        <v>8.0483826981409852</v>
      </c>
      <c r="I552" s="17">
        <v>70.718937978474642</v>
      </c>
      <c r="J552" s="17">
        <v>15.815059752976289</v>
      </c>
      <c r="K552" s="17">
        <v>-0.99999999999999967</v>
      </c>
      <c r="L552" s="17">
        <v>-0.99999999999999967</v>
      </c>
      <c r="M552" s="17">
        <v>-0.99999999999999967</v>
      </c>
      <c r="N552" s="17">
        <v>0.30834559904025904</v>
      </c>
      <c r="O552" s="17">
        <v>-0.99999999999999967</v>
      </c>
      <c r="P552" s="17">
        <v>-0.99999999999999967</v>
      </c>
      <c r="Q552" s="17">
        <v>4.4302865509160361</v>
      </c>
      <c r="R552" s="17">
        <v>-0.99999999999999967</v>
      </c>
      <c r="S552" s="17">
        <v>1.7210219446865411</v>
      </c>
      <c r="T552" s="17">
        <v>0.20954296407166229</v>
      </c>
      <c r="U552" s="17">
        <v>0.30205599075548017</v>
      </c>
      <c r="V552" s="17">
        <v>0.2281040310664546</v>
      </c>
      <c r="W552" s="17">
        <v>3.8186329483953001</v>
      </c>
      <c r="X552" s="17">
        <v>1.9357253992187173</v>
      </c>
      <c r="Y552" s="17">
        <v>0.16103629512508039</v>
      </c>
      <c r="Z552" s="17">
        <v>38.508520325982914</v>
      </c>
      <c r="AA552" s="17">
        <v>0.91830415179709424</v>
      </c>
      <c r="AB552" s="17">
        <v>1.6106387161603033</v>
      </c>
      <c r="AC552" s="17">
        <v>23.704463871850347</v>
      </c>
      <c r="AD552" s="17">
        <v>1.1337658674687481</v>
      </c>
      <c r="AE552" s="17">
        <v>0.89935183583192146</v>
      </c>
      <c r="AF552" s="17">
        <v>62.663811734584314</v>
      </c>
      <c r="AG552" s="17">
        <v>16.176064483597141</v>
      </c>
      <c r="AH552" s="17">
        <v>0.32483431471373342</v>
      </c>
      <c r="AI552" s="17">
        <v>0.42605051941010597</v>
      </c>
      <c r="AJ552" s="17">
        <v>0.33333333333333298</v>
      </c>
      <c r="AK552" s="17">
        <v>0.81319271640505075</v>
      </c>
      <c r="AL552" s="17">
        <v>0.8759834446982494</v>
      </c>
      <c r="AM552" s="17">
        <v>0.33333333333333298</v>
      </c>
      <c r="AN552" s="17">
        <v>0.45623610677450399</v>
      </c>
      <c r="AO552" s="17">
        <v>0.53749273940059505</v>
      </c>
      <c r="AP552" s="17">
        <v>0.33333333333333298</v>
      </c>
      <c r="AQ552" s="17">
        <v>8.8260255596902297</v>
      </c>
      <c r="AR552" s="17">
        <v>2.2444243630026963</v>
      </c>
      <c r="AS552" s="17">
        <v>6.5560561315249171</v>
      </c>
      <c r="AT552" s="17">
        <v>8.0851850471949742</v>
      </c>
      <c r="AU552" s="17">
        <v>-0.99999999999999967</v>
      </c>
      <c r="AV552" s="17">
        <v>-0.99999999999999967</v>
      </c>
      <c r="AW552" s="17">
        <v>-0.99999999999999967</v>
      </c>
      <c r="AX552" s="17">
        <v>-0.99999999999999967</v>
      </c>
      <c r="AY552" s="17">
        <v>3.6337116698205475E-2</v>
      </c>
      <c r="AZ552" s="17">
        <v>0.13239912593194811</v>
      </c>
      <c r="BA552" s="17">
        <v>0.43677322656450479</v>
      </c>
      <c r="BB552" s="17">
        <v>7.0975123086718966E-2</v>
      </c>
      <c r="BC552" s="17">
        <v>0.24042775776358585</v>
      </c>
      <c r="BD552" s="17">
        <v>3.0691473738626591</v>
      </c>
      <c r="BE552" s="17">
        <v>7.606168814015609</v>
      </c>
      <c r="BF552" s="17">
        <v>-0.99999999999999967</v>
      </c>
      <c r="BG552" s="22">
        <v>4660.9823397087885</v>
      </c>
    </row>
    <row r="553" spans="1:100" x14ac:dyDescent="0.25">
      <c r="A553">
        <v>1625</v>
      </c>
      <c r="B553" t="s">
        <v>574</v>
      </c>
      <c r="C553" s="48">
        <v>2</v>
      </c>
      <c r="D553" s="22">
        <v>1599.865205078125</v>
      </c>
      <c r="E553" s="17">
        <v>133.76654660678574</v>
      </c>
      <c r="F553" s="17">
        <v>77.604789416778857</v>
      </c>
      <c r="G553" s="17">
        <v>0.9953623676127874</v>
      </c>
      <c r="H553" s="17">
        <v>11.61665788134016</v>
      </c>
      <c r="I553" s="17">
        <v>98.114358046726466</v>
      </c>
      <c r="J553" s="17">
        <v>22.581270134992224</v>
      </c>
      <c r="K553" s="17">
        <v>-0.99999999999999878</v>
      </c>
      <c r="L553" s="17">
        <v>-0.99999999999999878</v>
      </c>
      <c r="M553" s="17">
        <v>-0.99999999999999878</v>
      </c>
      <c r="N553" s="17">
        <v>0.40582837668191579</v>
      </c>
      <c r="O553" s="17">
        <v>-0.99999999999999878</v>
      </c>
      <c r="P553" s="17">
        <v>-0.99999999999999878</v>
      </c>
      <c r="Q553" s="17">
        <v>5.4774817839639018</v>
      </c>
      <c r="R553" s="17">
        <v>-0.99999999999999878</v>
      </c>
      <c r="S553" s="17">
        <v>3.0867779133411757</v>
      </c>
      <c r="T553" s="17">
        <v>0.36284034803375065</v>
      </c>
      <c r="U553" s="17">
        <v>0.76141817488741448</v>
      </c>
      <c r="V553" s="17">
        <v>0.8300170184018314</v>
      </c>
      <c r="W553" s="17">
        <v>6.8686984372977218</v>
      </c>
      <c r="X553" s="17">
        <v>5.693685578599708</v>
      </c>
      <c r="Y553" s="17">
        <v>0.29895657907160711</v>
      </c>
      <c r="Z553" s="17">
        <v>51.171704392958148</v>
      </c>
      <c r="AA553" s="17">
        <v>1.8509330497485628</v>
      </c>
      <c r="AB553" s="17">
        <v>2.9549408385683753</v>
      </c>
      <c r="AC553" s="17">
        <v>39.138444097820155</v>
      </c>
      <c r="AD553" s="17">
        <v>2.3117936563535064</v>
      </c>
      <c r="AE553" s="17">
        <v>1.8858880684886676</v>
      </c>
      <c r="AF553" s="17">
        <v>87.660055968992793</v>
      </c>
      <c r="AG553" s="17">
        <v>58.883412552767851</v>
      </c>
      <c r="AH553" s="17">
        <v>0.62030476476256402</v>
      </c>
      <c r="AI553" s="17">
        <v>0.77562904991234416</v>
      </c>
      <c r="AJ553" s="17">
        <v>0.33333333333333298</v>
      </c>
      <c r="AK553" s="17">
        <v>1.2076014494785583</v>
      </c>
      <c r="AL553" s="17">
        <v>1.2204634814786508</v>
      </c>
      <c r="AM553" s="17">
        <v>0.33333333333333298</v>
      </c>
      <c r="AN553" s="17">
        <v>0.81179344453811031</v>
      </c>
      <c r="AO553" s="17">
        <v>0.92602137457689371</v>
      </c>
      <c r="AP553" s="17">
        <v>0.33333333333333298</v>
      </c>
      <c r="AQ553" s="17">
        <v>13.25871637687532</v>
      </c>
      <c r="AR553" s="17">
        <v>2.2444243630026963</v>
      </c>
      <c r="AS553" s="17">
        <v>12.198607784451195</v>
      </c>
      <c r="AT553" s="17">
        <v>12.032938788496159</v>
      </c>
      <c r="AU553" s="17">
        <v>-0.99999999999999878</v>
      </c>
      <c r="AV553" s="17">
        <v>-0.99999999999999878</v>
      </c>
      <c r="AW553" s="17">
        <v>-0.99999999999999878</v>
      </c>
      <c r="AX553" s="17">
        <v>-0.99999999999999878</v>
      </c>
      <c r="AY553" s="17">
        <v>9.5758919989425026E-2</v>
      </c>
      <c r="AZ553" s="17">
        <v>-0.2774067276008973</v>
      </c>
      <c r="BA553" s="17">
        <v>0.8307348120075847</v>
      </c>
      <c r="BB553" s="17">
        <v>-0.15724781090137718</v>
      </c>
      <c r="BC553" s="17">
        <v>0.45887730469914023</v>
      </c>
      <c r="BD553" s="17">
        <v>-3.0162946843920686</v>
      </c>
      <c r="BE553" s="17">
        <v>13.485128877967661</v>
      </c>
      <c r="BF553" s="17">
        <v>-0.99999999999999878</v>
      </c>
      <c r="BG553" s="22">
        <v>1508.649062770907</v>
      </c>
    </row>
    <row r="554" spans="1:100" x14ac:dyDescent="0.25">
      <c r="A554">
        <v>1626</v>
      </c>
      <c r="B554" t="s">
        <v>367</v>
      </c>
      <c r="C554" s="48">
        <v>2</v>
      </c>
      <c r="D554" s="22">
        <v>1495.058857421875</v>
      </c>
      <c r="E554" s="17">
        <v>64.546702736579874</v>
      </c>
      <c r="F554" s="17">
        <v>-34.063682146327388</v>
      </c>
      <c r="G554" s="17">
        <v>0.21920146837134802</v>
      </c>
      <c r="H554" s="17">
        <v>4.5367163986783403</v>
      </c>
      <c r="I554" s="17">
        <v>43.758132414412131</v>
      </c>
      <c r="J554" s="17">
        <v>9.1561918816097307</v>
      </c>
      <c r="K554" s="17">
        <v>-1.0000000000000004</v>
      </c>
      <c r="L554" s="17">
        <v>-1.0000000000000004</v>
      </c>
      <c r="M554" s="17">
        <v>-1.0000000000000004</v>
      </c>
      <c r="N554" s="17">
        <v>0.21240933643528268</v>
      </c>
      <c r="O554" s="17">
        <v>-1.0000000000000004</v>
      </c>
      <c r="P554" s="17">
        <v>-1.0000000000000004</v>
      </c>
      <c r="Q554" s="17">
        <v>3.3997045413875253</v>
      </c>
      <c r="R554" s="17">
        <v>-1.0000000000000004</v>
      </c>
      <c r="S554" s="17">
        <v>0.37693300474260416</v>
      </c>
      <c r="T554" s="17">
        <v>5.8677565688120062E-2</v>
      </c>
      <c r="U554" s="17">
        <v>-0.1500186443115944</v>
      </c>
      <c r="V554" s="17">
        <v>-0.36425991070203051</v>
      </c>
      <c r="W554" s="17">
        <v>0.81695520813486766</v>
      </c>
      <c r="X554" s="17">
        <v>-1.7626166397557448</v>
      </c>
      <c r="Y554" s="17">
        <v>2.5304046831072638E-2</v>
      </c>
      <c r="Z554" s="17">
        <v>26.046231279088232</v>
      </c>
      <c r="AA554" s="17">
        <v>4.7094031679384418E-4</v>
      </c>
      <c r="AB554" s="17">
        <v>0.28766326802681619</v>
      </c>
      <c r="AC554" s="17">
        <v>8.5153359477202635</v>
      </c>
      <c r="AD554" s="17">
        <v>-2.5573105471160762E-2</v>
      </c>
      <c r="AE554" s="17">
        <v>-7.1533497712757743E-2</v>
      </c>
      <c r="AF554" s="17">
        <v>38.064120291389372</v>
      </c>
      <c r="AG554" s="17">
        <v>-25.853753076456339</v>
      </c>
      <c r="AH554" s="17">
        <v>3.4051354136888951E-2</v>
      </c>
      <c r="AI554" s="17">
        <v>8.2017875750666491E-2</v>
      </c>
      <c r="AJ554" s="17">
        <v>0.33333333333333298</v>
      </c>
      <c r="AK554" s="17">
        <v>0.42504107869805419</v>
      </c>
      <c r="AL554" s="17">
        <v>0.53696840973258342</v>
      </c>
      <c r="AM554" s="17">
        <v>0.33333333333333298</v>
      </c>
      <c r="AN554" s="17">
        <v>0.10631950661148973</v>
      </c>
      <c r="AO554" s="17">
        <v>0.15512791480722637</v>
      </c>
      <c r="AP554" s="17">
        <v>0.33333333333333298</v>
      </c>
      <c r="AQ554" s="17">
        <v>4.4636571437289856</v>
      </c>
      <c r="AR554" s="17">
        <v>2.2444243630026963</v>
      </c>
      <c r="AS554" s="17">
        <v>1.003020710979436</v>
      </c>
      <c r="AT554" s="17">
        <v>4.2000604253109248</v>
      </c>
      <c r="AU554" s="17">
        <v>-1.0000000000000004</v>
      </c>
      <c r="AV554" s="17">
        <v>-1.0000000000000004</v>
      </c>
      <c r="AW554" s="17">
        <v>-1.0000000000000004</v>
      </c>
      <c r="AX554" s="17">
        <v>-1.0000000000000004</v>
      </c>
      <c r="AY554" s="17">
        <v>-2.2141989692907864E-2</v>
      </c>
      <c r="AZ554" s="17">
        <v>0.53570361655802567</v>
      </c>
      <c r="BA554" s="17">
        <v>4.9061642716596965E-2</v>
      </c>
      <c r="BB554" s="17">
        <v>0.29557741548389405</v>
      </c>
      <c r="BC554" s="17">
        <v>2.5443802569105139E-2</v>
      </c>
      <c r="BD554" s="17">
        <v>9.0580469671238966</v>
      </c>
      <c r="BE554" s="17">
        <v>1.8204754824946607</v>
      </c>
      <c r="BF554" s="17">
        <v>-1.0000000000000004</v>
      </c>
      <c r="BG554" s="22">
        <v>783.24064055362726</v>
      </c>
    </row>
    <row r="555" spans="1:100" x14ac:dyDescent="0.25">
      <c r="A555">
        <v>1629</v>
      </c>
      <c r="B555" t="s">
        <v>575</v>
      </c>
      <c r="C555" s="48">
        <v>2</v>
      </c>
      <c r="D555" s="22">
        <v>1573.6698437499999</v>
      </c>
      <c r="E555" s="17">
        <v>125.77369027687473</v>
      </c>
      <c r="F555" s="17">
        <v>64.710364929802523</v>
      </c>
      <c r="G555" s="17">
        <v>0.90573860931359218</v>
      </c>
      <c r="H555" s="17">
        <v>10.799132849050245</v>
      </c>
      <c r="I555" s="17">
        <v>91.837812509727371</v>
      </c>
      <c r="J555" s="17">
        <v>21.031068405293063</v>
      </c>
      <c r="K555" s="17">
        <v>-0.999999999999999</v>
      </c>
      <c r="L555" s="17">
        <v>-0.999999999999999</v>
      </c>
      <c r="M555" s="17">
        <v>-0.999999999999999</v>
      </c>
      <c r="N555" s="17">
        <v>0.38349416565625294</v>
      </c>
      <c r="O555" s="17">
        <v>-0.999999999999999</v>
      </c>
      <c r="P555" s="17">
        <v>-0.999999999999999</v>
      </c>
      <c r="Q555" s="17">
        <v>5.2375596163176974</v>
      </c>
      <c r="R555" s="17">
        <v>-0.999999999999999</v>
      </c>
      <c r="S555" s="17">
        <v>2.7738705182973105</v>
      </c>
      <c r="T555" s="17">
        <v>0.32771849157950572</v>
      </c>
      <c r="U555" s="17">
        <v>0.65617402606632158</v>
      </c>
      <c r="V555" s="17">
        <v>0.69211315473011326</v>
      </c>
      <c r="W555" s="17">
        <v>6.1699000657366661</v>
      </c>
      <c r="X555" s="17">
        <v>4.8327019494620505</v>
      </c>
      <c r="Y555" s="17">
        <v>0.26735775925028138</v>
      </c>
      <c r="Z555" s="17">
        <v>48.270451145453436</v>
      </c>
      <c r="AA555" s="17">
        <v>1.6372590950316781</v>
      </c>
      <c r="AB555" s="17">
        <v>2.646948719237562</v>
      </c>
      <c r="AC555" s="17">
        <v>35.60237567966486</v>
      </c>
      <c r="AD555" s="17">
        <v>2.0418965333174453</v>
      </c>
      <c r="AE555" s="17">
        <v>1.6598634420093874</v>
      </c>
      <c r="AF555" s="17">
        <v>81.933183929785287</v>
      </c>
      <c r="AG555" s="17">
        <v>49.098761897556152</v>
      </c>
      <c r="AH555" s="17">
        <v>0.55260973654438772</v>
      </c>
      <c r="AI555" s="17">
        <v>0.69553735721377929</v>
      </c>
      <c r="AJ555" s="17">
        <v>0.33333333333333298</v>
      </c>
      <c r="AK555" s="17">
        <v>1.1172387404141024</v>
      </c>
      <c r="AL555" s="17">
        <v>1.1415399011118363</v>
      </c>
      <c r="AM555" s="17">
        <v>0.33333333333333298</v>
      </c>
      <c r="AN555" s="17">
        <v>0.73033195148826668</v>
      </c>
      <c r="AO555" s="17">
        <v>0.83700585063031152</v>
      </c>
      <c r="AP555" s="17">
        <v>0.33333333333333298</v>
      </c>
      <c r="AQ555" s="17">
        <v>12.243145683081053</v>
      </c>
      <c r="AR555" s="17">
        <v>2.2444243630026963</v>
      </c>
      <c r="AS555" s="17">
        <v>10.90584672051321</v>
      </c>
      <c r="AT555" s="17">
        <v>11.12847168909035</v>
      </c>
      <c r="AU555" s="17">
        <v>-0.999999999999999</v>
      </c>
      <c r="AV555" s="17">
        <v>-0.999999999999999</v>
      </c>
      <c r="AW555" s="17">
        <v>-0.999999999999999</v>
      </c>
      <c r="AX555" s="17">
        <v>-0.999999999999999</v>
      </c>
      <c r="AY555" s="17">
        <v>8.2144832185012631E-2</v>
      </c>
      <c r="AZ555" s="17">
        <v>-0.18351639503364719</v>
      </c>
      <c r="BA555" s="17">
        <v>0.74047454862409134</v>
      </c>
      <c r="BB555" s="17">
        <v>-0.10495981406850985</v>
      </c>
      <c r="BC555" s="17">
        <v>0.40882848174034259</v>
      </c>
      <c r="BD555" s="17">
        <v>-1.6220633093576131</v>
      </c>
      <c r="BE555" s="17">
        <v>12.138204448275978</v>
      </c>
      <c r="BF555" s="17">
        <v>-0.999999999999999</v>
      </c>
      <c r="BG555" s="22">
        <v>7380.982580022508</v>
      </c>
    </row>
    <row r="556" spans="1:100" x14ac:dyDescent="0.25">
      <c r="A556">
        <v>1633</v>
      </c>
      <c r="B556" t="s">
        <v>576</v>
      </c>
      <c r="C556" s="48">
        <v>2</v>
      </c>
      <c r="D556" s="22">
        <v>1440.367685546875</v>
      </c>
      <c r="E556" s="17">
        <v>16.565231205238376</v>
      </c>
      <c r="F556" s="17">
        <v>-111.4694850155222</v>
      </c>
      <c r="G556" s="17">
        <v>-0.31881393311561251</v>
      </c>
      <c r="H556" s="17">
        <v>-0.37092267850427341</v>
      </c>
      <c r="I556" s="17">
        <v>6.0797507986070229</v>
      </c>
      <c r="J556" s="17">
        <v>-0.14973795013850122</v>
      </c>
      <c r="K556" s="17">
        <v>-1.0000000000000018</v>
      </c>
      <c r="L556" s="17">
        <v>-1.0000000000000018</v>
      </c>
      <c r="M556" s="17">
        <v>-1.0000000000000018</v>
      </c>
      <c r="N556" s="17">
        <v>7.8336075729651178E-2</v>
      </c>
      <c r="O556" s="17">
        <v>-1.0000000000000018</v>
      </c>
      <c r="P556" s="17">
        <v>-1.0000000000000018</v>
      </c>
      <c r="Q556" s="17">
        <v>1.959441113459468</v>
      </c>
      <c r="R556" s="17">
        <v>-1.0000000000000018</v>
      </c>
      <c r="S556" s="17">
        <v>-1.5014639847114306</v>
      </c>
      <c r="T556" s="17">
        <v>-0.15216049845683863</v>
      </c>
      <c r="U556" s="17">
        <v>-0.78180394384240093</v>
      </c>
      <c r="V556" s="17">
        <v>-1.1921029289813558</v>
      </c>
      <c r="W556" s="17">
        <v>-3.3779624517422882</v>
      </c>
      <c r="X556" s="17">
        <v>-6.9311396039211139</v>
      </c>
      <c r="Y556" s="17">
        <v>-0.16438507193953952</v>
      </c>
      <c r="Z556" s="17">
        <v>8.6298791823517043</v>
      </c>
      <c r="AA556" s="17">
        <v>-1.2822232996472938</v>
      </c>
      <c r="AB556" s="17">
        <v>-1.5612271030219924</v>
      </c>
      <c r="AC556" s="17">
        <v>-12.711839812172698</v>
      </c>
      <c r="AD556" s="17">
        <v>-1.6457775218678101</v>
      </c>
      <c r="AE556" s="17">
        <v>-1.4283693687909544</v>
      </c>
      <c r="AF556" s="17">
        <v>3.685453095211912</v>
      </c>
      <c r="AG556" s="17">
        <v>-84.591445520677922</v>
      </c>
      <c r="AH556" s="17">
        <v>-0.372324906763568</v>
      </c>
      <c r="AI556" s="17">
        <v>-0.39877611259266349</v>
      </c>
      <c r="AJ556" s="17">
        <v>0.33333333333333298</v>
      </c>
      <c r="AK556" s="17">
        <v>-0.11741027705143003</v>
      </c>
      <c r="AL556" s="17">
        <v>6.3186651595563803E-2</v>
      </c>
      <c r="AM556" s="17">
        <v>0.33333333333333298</v>
      </c>
      <c r="AN556" s="17">
        <v>-0.38269745407685057</v>
      </c>
      <c r="AO556" s="17">
        <v>-0.37923622884777747</v>
      </c>
      <c r="AP556" s="17">
        <v>0.33333333333333298</v>
      </c>
      <c r="AQ556" s="17">
        <v>-1.6328588351710112</v>
      </c>
      <c r="AR556" s="17">
        <v>2.2444243630026963</v>
      </c>
      <c r="AS556" s="17">
        <v>-6.7574813706159453</v>
      </c>
      <c r="AT556" s="17">
        <v>-1.2294957420846195</v>
      </c>
      <c r="AU556" s="17">
        <v>-1.0000000000000018</v>
      </c>
      <c r="AV556" s="17">
        <v>-1.0000000000000018</v>
      </c>
      <c r="AW556" s="17">
        <v>-1.0000000000000018</v>
      </c>
      <c r="AX556" s="17">
        <v>-1.0000000000000018</v>
      </c>
      <c r="AY556" s="17">
        <v>-0.10386796341873235</v>
      </c>
      <c r="AZ556" s="17">
        <v>1.0993314528654323</v>
      </c>
      <c r="BA556" s="17">
        <v>-0.49277472706019976</v>
      </c>
      <c r="BB556" s="17">
        <v>0.60946458271326343</v>
      </c>
      <c r="BC556" s="17">
        <v>-0.27500150444687077</v>
      </c>
      <c r="BD556" s="17">
        <v>17.427679832783539</v>
      </c>
      <c r="BE556" s="17">
        <v>-6.2651716892516829</v>
      </c>
      <c r="BF556" s="17">
        <v>-1.0000000000000018</v>
      </c>
      <c r="BG556" s="22">
        <v>480.27892196312087</v>
      </c>
    </row>
    <row r="557" spans="1:100" x14ac:dyDescent="0.25">
      <c r="A557">
        <v>1635</v>
      </c>
      <c r="B557" t="s">
        <v>577</v>
      </c>
      <c r="C557" s="48">
        <v>2</v>
      </c>
      <c r="D557" s="22">
        <v>1546.4964941406251</v>
      </c>
      <c r="E557" s="17">
        <v>105.16188022508408</v>
      </c>
      <c r="F557" s="17">
        <v>31.458493848607521</v>
      </c>
      <c r="G557" s="17">
        <v>0.67461874353074569</v>
      </c>
      <c r="H557" s="17">
        <v>8.690916463990888</v>
      </c>
      <c r="I557" s="17">
        <v>75.651988687784609</v>
      </c>
      <c r="J557" s="17">
        <v>17.033440739330484</v>
      </c>
      <c r="K557" s="17">
        <v>-0.99999999999999956</v>
      </c>
      <c r="L557" s="17">
        <v>-0.99999999999999956</v>
      </c>
      <c r="M557" s="17">
        <v>-0.99999999999999956</v>
      </c>
      <c r="N557" s="17">
        <v>0.3258991712867374</v>
      </c>
      <c r="O557" s="17">
        <v>-0.99999999999999956</v>
      </c>
      <c r="P557" s="17">
        <v>-0.99999999999999956</v>
      </c>
      <c r="Q557" s="17">
        <v>4.6188533688112443</v>
      </c>
      <c r="R557" s="17">
        <v>-0.99999999999999956</v>
      </c>
      <c r="S557" s="17">
        <v>1.9669514990839889</v>
      </c>
      <c r="T557" s="17">
        <v>0.23714698572219794</v>
      </c>
      <c r="U557" s="17">
        <v>0.38477262523732625</v>
      </c>
      <c r="V557" s="17">
        <v>0.336489567105696</v>
      </c>
      <c r="W557" s="17">
        <v>4.3678535000782697</v>
      </c>
      <c r="X557" s="17">
        <v>2.6124154474920669</v>
      </c>
      <c r="Y557" s="17">
        <v>0.1858713862773827</v>
      </c>
      <c r="Z557" s="17">
        <v>40.788760197760183</v>
      </c>
      <c r="AA557" s="17">
        <v>1.0862411878089699</v>
      </c>
      <c r="AB557" s="17">
        <v>1.8527051098111604</v>
      </c>
      <c r="AC557" s="17">
        <v>26.483636701159512</v>
      </c>
      <c r="AD557" s="17">
        <v>1.3458915003324474</v>
      </c>
      <c r="AE557" s="17">
        <v>1.0769958818127028</v>
      </c>
      <c r="AF557" s="17">
        <v>67.16484658068012</v>
      </c>
      <c r="AG557" s="17">
        <v>23.866310267764607</v>
      </c>
      <c r="AH557" s="17">
        <v>0.37803921938620011</v>
      </c>
      <c r="AI557" s="17">
        <v>0.48899858202631274</v>
      </c>
      <c r="AJ557" s="17">
        <v>0.33333333333333298</v>
      </c>
      <c r="AK557" s="17">
        <v>0.88421328391593501</v>
      </c>
      <c r="AL557" s="17">
        <v>0.93801342947486621</v>
      </c>
      <c r="AM557" s="17">
        <v>0.33333333333333298</v>
      </c>
      <c r="AN557" s="17">
        <v>0.52026076392103882</v>
      </c>
      <c r="AO557" s="17">
        <v>0.60745448682292547</v>
      </c>
      <c r="AP557" s="17">
        <v>0.33333333333333298</v>
      </c>
      <c r="AQ557" s="17">
        <v>9.6242133051377863</v>
      </c>
      <c r="AR557" s="17">
        <v>2.2444243630026963</v>
      </c>
      <c r="AS557" s="17">
        <v>7.5721016371035557</v>
      </c>
      <c r="AT557" s="17">
        <v>8.7960509271555303</v>
      </c>
      <c r="AU557" s="17">
        <v>-0.99999999999999956</v>
      </c>
      <c r="AV557" s="17">
        <v>-0.99999999999999956</v>
      </c>
      <c r="AW557" s="17">
        <v>-0.99999999999999956</v>
      </c>
      <c r="AX557" s="17">
        <v>-0.99999999999999956</v>
      </c>
      <c r="AY557" s="17">
        <v>4.7037108453905303E-2</v>
      </c>
      <c r="AZ557" s="17">
        <v>5.8606022872638691E-2</v>
      </c>
      <c r="BA557" s="17">
        <v>0.50771327689660695</v>
      </c>
      <c r="BB557" s="17">
        <v>2.9879374104373718E-2</v>
      </c>
      <c r="BC557" s="17">
        <v>0.27976362813075428</v>
      </c>
      <c r="BD557" s="17">
        <v>1.9733512814082221</v>
      </c>
      <c r="BE557" s="17">
        <v>8.664784014703578</v>
      </c>
      <c r="BF557" s="17">
        <v>-0.99999999999999956</v>
      </c>
      <c r="BG557" s="22">
        <v>522.150407324311</v>
      </c>
    </row>
    <row r="558" spans="1:100" x14ac:dyDescent="0.25">
      <c r="A558">
        <v>1640</v>
      </c>
      <c r="B558" t="s">
        <v>578</v>
      </c>
      <c r="C558" s="48">
        <v>2</v>
      </c>
      <c r="D558" s="22">
        <v>1607.3918750000003</v>
      </c>
      <c r="E558" s="17">
        <v>122.20586046009512</v>
      </c>
      <c r="F558" s="17">
        <v>58.954586237436153</v>
      </c>
      <c r="G558" s="17">
        <v>0.86573259594949614</v>
      </c>
      <c r="H558" s="17">
        <v>10.434208213128487</v>
      </c>
      <c r="I558" s="17">
        <v>89.03610491122113</v>
      </c>
      <c r="J558" s="17">
        <v>20.33909350608884</v>
      </c>
      <c r="K558" s="17">
        <v>-0.99999999999999911</v>
      </c>
      <c r="L558" s="17">
        <v>-0.99999999999999911</v>
      </c>
      <c r="M558" s="17">
        <v>-0.99999999999999911</v>
      </c>
      <c r="N558" s="17">
        <v>0.37352468031302083</v>
      </c>
      <c r="O558" s="17">
        <v>-0.99999999999999911</v>
      </c>
      <c r="P558" s="17">
        <v>-0.99999999999999911</v>
      </c>
      <c r="Q558" s="17">
        <v>5.1304638012420298</v>
      </c>
      <c r="R558" s="17">
        <v>-0.99999999999999911</v>
      </c>
      <c r="S558" s="17">
        <v>2.6341957527506645</v>
      </c>
      <c r="T558" s="17">
        <v>0.31204089129421397</v>
      </c>
      <c r="U558" s="17">
        <v>0.60919542458685938</v>
      </c>
      <c r="V558" s="17">
        <v>0.63055599714480415</v>
      </c>
      <c r="W558" s="17">
        <v>5.8579723188756967</v>
      </c>
      <c r="X558" s="17">
        <v>4.4483783813902766</v>
      </c>
      <c r="Y558" s="17">
        <v>0.25325276262827556</v>
      </c>
      <c r="Z558" s="17">
        <v>46.975397485632271</v>
      </c>
      <c r="AA558" s="17">
        <v>1.5418798869937169</v>
      </c>
      <c r="AB558" s="17">
        <v>2.5094680213086575</v>
      </c>
      <c r="AC558" s="17">
        <v>34.023954922963028</v>
      </c>
      <c r="AD558" s="17">
        <v>1.9214205778786444</v>
      </c>
      <c r="AE558" s="17">
        <v>1.5589711741649794</v>
      </c>
      <c r="AF558" s="17">
        <v>79.376838116098725</v>
      </c>
      <c r="AG558" s="17">
        <v>44.731115725336608</v>
      </c>
      <c r="AH558" s="17">
        <v>0.52239221102466704</v>
      </c>
      <c r="AI558" s="17">
        <v>0.65978624178124745</v>
      </c>
      <c r="AJ558" s="17">
        <v>0.33333333333333298</v>
      </c>
      <c r="AK558" s="17">
        <v>1.0769028761851085</v>
      </c>
      <c r="AL558" s="17">
        <v>1.1063102045356616</v>
      </c>
      <c r="AM558" s="17">
        <v>0.33333333333333298</v>
      </c>
      <c r="AN558" s="17">
        <v>0.69396938824101095</v>
      </c>
      <c r="AO558" s="17">
        <v>0.79727133928868055</v>
      </c>
      <c r="AP558" s="17">
        <v>0.33333333333333298</v>
      </c>
      <c r="AQ558" s="17">
        <v>11.789817954818595</v>
      </c>
      <c r="AR558" s="17">
        <v>2.2444243630026963</v>
      </c>
      <c r="AS558" s="17">
        <v>10.328787496687394</v>
      </c>
      <c r="AT558" s="17">
        <v>10.724738085937727</v>
      </c>
      <c r="AU558" s="17">
        <v>-0.99999999999999911</v>
      </c>
      <c r="AV558" s="17">
        <v>-0.99999999999999911</v>
      </c>
      <c r="AW558" s="17">
        <v>-0.99999999999999911</v>
      </c>
      <c r="AX558" s="17">
        <v>-0.99999999999999911</v>
      </c>
      <c r="AY558" s="17">
        <v>7.6067812107087726E-2</v>
      </c>
      <c r="AZ558" s="17">
        <v>-0.14160587966666827</v>
      </c>
      <c r="BA558" s="17">
        <v>0.70018441382398355</v>
      </c>
      <c r="BB558" s="17">
        <v>-8.1619637983790988E-2</v>
      </c>
      <c r="BC558" s="17">
        <v>0.38648782209669419</v>
      </c>
      <c r="BD558" s="17">
        <v>-0.99971003963570304</v>
      </c>
      <c r="BE558" s="17">
        <v>11.53696792620573</v>
      </c>
      <c r="BF558" s="17">
        <v>-0.99999999999999911</v>
      </c>
      <c r="BG558" s="22">
        <v>2746.9678191595822</v>
      </c>
    </row>
    <row r="559" spans="1:100" x14ac:dyDescent="0.25">
      <c r="A559">
        <v>1642</v>
      </c>
      <c r="B559" t="s">
        <v>579</v>
      </c>
      <c r="C559" s="48">
        <v>2</v>
      </c>
      <c r="D559" s="22">
        <v>1462.358359375</v>
      </c>
      <c r="E559" s="17">
        <v>49.285290574140291</v>
      </c>
      <c r="F559" s="17">
        <v>-58.684057963265197</v>
      </c>
      <c r="G559" s="17">
        <v>4.807552058815906E-2</v>
      </c>
      <c r="H559" s="17">
        <v>2.9757492104908034</v>
      </c>
      <c r="I559" s="17">
        <v>31.773812361266586</v>
      </c>
      <c r="J559" s="17">
        <v>6.196265347795876</v>
      </c>
      <c r="K559" s="17">
        <v>-1.0000000000000009</v>
      </c>
      <c r="L559" s="17">
        <v>-1.0000000000000009</v>
      </c>
      <c r="M559" s="17">
        <v>-1.0000000000000009</v>
      </c>
      <c r="N559" s="17">
        <v>0.169764806655609</v>
      </c>
      <c r="O559" s="17">
        <v>-1.0000000000000009</v>
      </c>
      <c r="P559" s="17">
        <v>-1.0000000000000009</v>
      </c>
      <c r="Q559" s="17">
        <v>2.9416015884228472</v>
      </c>
      <c r="R559" s="17">
        <v>-1.0000000000000009</v>
      </c>
      <c r="S559" s="17">
        <v>-0.22052659259422258</v>
      </c>
      <c r="T559" s="17">
        <v>-8.3834579477493898E-3</v>
      </c>
      <c r="U559" s="17">
        <v>-0.35096987708093269</v>
      </c>
      <c r="V559" s="17">
        <v>-0.62757099943148364</v>
      </c>
      <c r="W559" s="17">
        <v>-0.51731748821342416</v>
      </c>
      <c r="X559" s="17">
        <v>-3.406562869617368</v>
      </c>
      <c r="Y559" s="17">
        <v>-3.5030155766221649E-2</v>
      </c>
      <c r="Z559" s="17">
        <v>20.506631945607069</v>
      </c>
      <c r="AA559" s="17">
        <v>-0.4075141599670159</v>
      </c>
      <c r="AB559" s="17">
        <v>-0.30041119270143768</v>
      </c>
      <c r="AC559" s="17">
        <v>1.7636322592524216</v>
      </c>
      <c r="AD559" s="17">
        <v>-0.54090968429790087</v>
      </c>
      <c r="AE559" s="17">
        <v>-0.50310074241014346</v>
      </c>
      <c r="AF559" s="17">
        <v>27.129336656554564</v>
      </c>
      <c r="AG559" s="17">
        <v>-44.536384209941623</v>
      </c>
      <c r="AH559" s="17">
        <v>-9.5204281688741954E-2</v>
      </c>
      <c r="AI559" s="17">
        <v>-7.0907722134296525E-2</v>
      </c>
      <c r="AJ559" s="17">
        <v>0.33333333333333298</v>
      </c>
      <c r="AK559" s="17">
        <v>0.25250419198003321</v>
      </c>
      <c r="AL559" s="17">
        <v>0.38627318394628585</v>
      </c>
      <c r="AM559" s="17">
        <v>0.33333333333333298</v>
      </c>
      <c r="AN559" s="17">
        <v>-4.9221562749281855E-2</v>
      </c>
      <c r="AO559" s="17">
        <v>-1.4836681543703434E-2</v>
      </c>
      <c r="AP559" s="17">
        <v>0.33333333333333298</v>
      </c>
      <c r="AQ559" s="17">
        <v>2.5245452294952386</v>
      </c>
      <c r="AR559" s="17">
        <v>2.2444243630026963</v>
      </c>
      <c r="AS559" s="17">
        <v>-1.4653533733238122</v>
      </c>
      <c r="AT559" s="17">
        <v>2.4730876609259633</v>
      </c>
      <c r="AU559" s="17">
        <v>-1.0000000000000009</v>
      </c>
      <c r="AV559" s="17">
        <v>-1.0000000000000009</v>
      </c>
      <c r="AW559" s="17">
        <v>-1.0000000000000009</v>
      </c>
      <c r="AX559" s="17">
        <v>-1.0000000000000009</v>
      </c>
      <c r="AY559" s="17">
        <v>-4.8136477348248108E-2</v>
      </c>
      <c r="AZ559" s="17">
        <v>0.71497608239919308</v>
      </c>
      <c r="BA559" s="17">
        <v>-0.12327963611146658</v>
      </c>
      <c r="BB559" s="17">
        <v>0.39541515031574348</v>
      </c>
      <c r="BC559" s="17">
        <v>-7.0118495049183632E-2</v>
      </c>
      <c r="BD559" s="17">
        <v>11.720166588188398</v>
      </c>
      <c r="BE559" s="17">
        <v>-0.75131713139966294</v>
      </c>
      <c r="BF559" s="17">
        <v>-1.0000000000000009</v>
      </c>
      <c r="BG559" s="22">
        <v>36.20670534143737</v>
      </c>
    </row>
    <row r="560" spans="1:100" x14ac:dyDescent="0.25">
      <c r="A560">
        <v>1646</v>
      </c>
      <c r="B560" t="s">
        <v>580</v>
      </c>
      <c r="C560" s="48">
        <v>2</v>
      </c>
      <c r="D560" s="22">
        <v>1539.5755859375001</v>
      </c>
      <c r="E560" s="17">
        <v>64.289119006470571</v>
      </c>
      <c r="F560" s="17">
        <v>-34.479227455773106</v>
      </c>
      <c r="G560" s="17">
        <v>0.21631318650861397</v>
      </c>
      <c r="H560" s="17">
        <v>4.5103702292261367</v>
      </c>
      <c r="I560" s="17">
        <v>43.555859791849045</v>
      </c>
      <c r="J560" s="17">
        <v>9.1062339282228422</v>
      </c>
      <c r="K560" s="17">
        <v>-1.0000000000000004</v>
      </c>
      <c r="L560" s="17">
        <v>-1.0000000000000004</v>
      </c>
      <c r="M560" s="17">
        <v>-1.0000000000000004</v>
      </c>
      <c r="N560" s="17">
        <v>0.21168957754714782</v>
      </c>
      <c r="O560" s="17">
        <v>-1.0000000000000004</v>
      </c>
      <c r="P560" s="17">
        <v>-1.0000000000000004</v>
      </c>
      <c r="Q560" s="17">
        <v>3.3919726312508516</v>
      </c>
      <c r="R560" s="17">
        <v>-1.0000000000000004</v>
      </c>
      <c r="S560" s="17">
        <v>0.36684901840938799</v>
      </c>
      <c r="T560" s="17">
        <v>5.7545702631856627E-2</v>
      </c>
      <c r="U560" s="17">
        <v>-0.15341032049174375</v>
      </c>
      <c r="V560" s="17">
        <v>-0.36870410313272822</v>
      </c>
      <c r="W560" s="17">
        <v>0.79443521231467473</v>
      </c>
      <c r="X560" s="17">
        <v>-1.7903633382578041</v>
      </c>
      <c r="Y560" s="17">
        <v>2.4285719772425343E-2</v>
      </c>
      <c r="Z560" s="17">
        <v>25.9527333350945</v>
      </c>
      <c r="AA560" s="17">
        <v>-6.4150753966641938E-3</v>
      </c>
      <c r="AB560" s="17">
        <v>0.27773768502282614</v>
      </c>
      <c r="AC560" s="17">
        <v>8.401379978105048</v>
      </c>
      <c r="AD560" s="17">
        <v>-3.4271010804105773E-2</v>
      </c>
      <c r="AE560" s="17">
        <v>-7.8817535356124457E-2</v>
      </c>
      <c r="AF560" s="17">
        <v>37.879561855602489</v>
      </c>
      <c r="AG560" s="17">
        <v>-26.169080502542311</v>
      </c>
      <c r="AH560" s="17">
        <v>3.1869763831926468E-2</v>
      </c>
      <c r="AI560" s="17">
        <v>7.9436781320273597E-2</v>
      </c>
      <c r="AJ560" s="17">
        <v>0.33333333333333298</v>
      </c>
      <c r="AK560" s="17">
        <v>0.42212898285861067</v>
      </c>
      <c r="AL560" s="17">
        <v>0.5344249597585875</v>
      </c>
      <c r="AM560" s="17">
        <v>0.33333333333333298</v>
      </c>
      <c r="AN560" s="17">
        <v>0.1036942679766443</v>
      </c>
      <c r="AO560" s="17">
        <v>0.15225923435691119</v>
      </c>
      <c r="AP560" s="17">
        <v>0.33333333333333298</v>
      </c>
      <c r="AQ560" s="17">
        <v>4.4309286075587213</v>
      </c>
      <c r="AR560" s="17">
        <v>2.2444243630026963</v>
      </c>
      <c r="AS560" s="17">
        <v>0.96135923187301575</v>
      </c>
      <c r="AT560" s="17">
        <v>4.1709123961696744</v>
      </c>
      <c r="AU560" s="17">
        <v>-1.0000000000000004</v>
      </c>
      <c r="AV560" s="17">
        <v>-1.0000000000000004</v>
      </c>
      <c r="AW560" s="17">
        <v>-1.0000000000000004</v>
      </c>
      <c r="AX560" s="17">
        <v>-1.0000000000000004</v>
      </c>
      <c r="AY560" s="17">
        <v>-2.2580727407430883E-2</v>
      </c>
      <c r="AZ560" s="17">
        <v>0.53872939621496396</v>
      </c>
      <c r="BA560" s="17">
        <v>4.6152848367827931E-2</v>
      </c>
      <c r="BB560" s="17">
        <v>0.29726248734159155</v>
      </c>
      <c r="BC560" s="17">
        <v>2.3830891993312203E-2</v>
      </c>
      <c r="BD560" s="17">
        <v>9.1029785039104176</v>
      </c>
      <c r="BE560" s="17">
        <v>1.7770684944975201</v>
      </c>
      <c r="BF560" s="17">
        <v>-1.0000000000000004</v>
      </c>
      <c r="BG560" s="22">
        <v>246.02432216338633</v>
      </c>
    </row>
    <row r="561" spans="1:100" x14ac:dyDescent="0.25">
      <c r="A561">
        <v>1647</v>
      </c>
      <c r="B561" t="s">
        <v>581</v>
      </c>
      <c r="C561" s="48">
        <v>2</v>
      </c>
      <c r="D561" s="22">
        <v>1536.5673242187499</v>
      </c>
      <c r="E561" s="17">
        <v>94.832120508128909</v>
      </c>
      <c r="F561" s="17">
        <v>14.794074879829255</v>
      </c>
      <c r="G561" s="17">
        <v>0.55879132840548706</v>
      </c>
      <c r="H561" s="17">
        <v>7.6343683668421329</v>
      </c>
      <c r="I561" s="17">
        <v>67.540344417750561</v>
      </c>
      <c r="J561" s="17">
        <v>15.030000327086906</v>
      </c>
      <c r="K561" s="17">
        <v>-0.99999999999999978</v>
      </c>
      <c r="L561" s="17">
        <v>-0.99999999999999978</v>
      </c>
      <c r="M561" s="17">
        <v>-0.99999999999999978</v>
      </c>
      <c r="N561" s="17">
        <v>0.29703501761747747</v>
      </c>
      <c r="O561" s="17">
        <v>-0.99999999999999978</v>
      </c>
      <c r="P561" s="17">
        <v>-0.99999999999999978</v>
      </c>
      <c r="Q561" s="17">
        <v>4.3087841970081877</v>
      </c>
      <c r="R561" s="17">
        <v>-0.99999999999999978</v>
      </c>
      <c r="S561" s="17">
        <v>1.5625581169127507</v>
      </c>
      <c r="T561" s="17">
        <v>0.19175641156311246</v>
      </c>
      <c r="U561" s="17">
        <v>0.24875782351131254</v>
      </c>
      <c r="V561" s="17">
        <v>0.1582661990166499</v>
      </c>
      <c r="W561" s="17">
        <v>3.4647446525174326</v>
      </c>
      <c r="X561" s="17">
        <v>1.4997025896440306</v>
      </c>
      <c r="Y561" s="17">
        <v>0.14503389306833248</v>
      </c>
      <c r="Z561" s="17">
        <v>37.039255929479005</v>
      </c>
      <c r="AA561" s="17">
        <v>0.81009452397652315</v>
      </c>
      <c r="AB561" s="17">
        <v>1.4546641021807238</v>
      </c>
      <c r="AC561" s="17">
        <v>21.913713810694563</v>
      </c>
      <c r="AD561" s="17">
        <v>0.99708347549321741</v>
      </c>
      <c r="AE561" s="17">
        <v>0.78488753089586549</v>
      </c>
      <c r="AF561" s="17">
        <v>59.763586048399127</v>
      </c>
      <c r="AG561" s="17">
        <v>11.220882149102264</v>
      </c>
      <c r="AH561" s="17">
        <v>0.29055192489931841</v>
      </c>
      <c r="AI561" s="17">
        <v>0.38549016066205688</v>
      </c>
      <c r="AJ561" s="17">
        <v>0.33333333333333298</v>
      </c>
      <c r="AK561" s="17">
        <v>0.76743086803340821</v>
      </c>
      <c r="AL561" s="17">
        <v>0.8360146461187703</v>
      </c>
      <c r="AM561" s="17">
        <v>0.33333333333333298</v>
      </c>
      <c r="AN561" s="17">
        <v>0.41498204819580981</v>
      </c>
      <c r="AO561" s="17">
        <v>0.49241313796168551</v>
      </c>
      <c r="AP561" s="17">
        <v>0.33333333333333298</v>
      </c>
      <c r="AQ561" s="17">
        <v>8.3117161439892584</v>
      </c>
      <c r="AR561" s="17">
        <v>2.2444243630026963</v>
      </c>
      <c r="AS561" s="17">
        <v>5.9013708481687583</v>
      </c>
      <c r="AT561" s="17">
        <v>7.6271411628463497</v>
      </c>
      <c r="AU561" s="17">
        <v>-0.99999999999999978</v>
      </c>
      <c r="AV561" s="17">
        <v>-0.99999999999999978</v>
      </c>
      <c r="AW561" s="17">
        <v>-0.99999999999999978</v>
      </c>
      <c r="AX561" s="17">
        <v>-0.99999999999999978</v>
      </c>
      <c r="AY561" s="17">
        <v>2.9442615323978662E-2</v>
      </c>
      <c r="AZ561" s="17">
        <v>0.17994744765657494</v>
      </c>
      <c r="BA561" s="17">
        <v>0.39106325914870199</v>
      </c>
      <c r="BB561" s="17">
        <v>9.7455021791568786E-2</v>
      </c>
      <c r="BC561" s="17">
        <v>0.21508183054281177</v>
      </c>
      <c r="BD561" s="17">
        <v>3.775219662308583</v>
      </c>
      <c r="BE561" s="17">
        <v>6.9240539000454486</v>
      </c>
      <c r="BF561" s="17">
        <v>-0.99999999999999978</v>
      </c>
      <c r="BG561" s="22">
        <v>1827.937493421302</v>
      </c>
    </row>
    <row r="562" spans="1:100" x14ac:dyDescent="0.25">
      <c r="A562">
        <v>1648</v>
      </c>
      <c r="B562" t="s">
        <v>582</v>
      </c>
      <c r="C562" s="48">
        <v>3</v>
      </c>
      <c r="D562" s="22">
        <v>1544.104052372996</v>
      </c>
      <c r="E562" s="17">
        <v>77.246359136243228</v>
      </c>
      <c r="F562" s="17">
        <v>1.3990205728732916</v>
      </c>
      <c r="G562" s="17">
        <v>0.4079932786037257</v>
      </c>
      <c r="H562" s="17">
        <v>2.6653056407203164</v>
      </c>
      <c r="I562" s="17">
        <v>62.792459444859219</v>
      </c>
      <c r="J562" s="17">
        <v>11.977920427148124</v>
      </c>
      <c r="K562" s="17">
        <v>-1.0000000000000016</v>
      </c>
      <c r="L562" s="17">
        <v>-1.0000000000000016</v>
      </c>
      <c r="M562" s="17">
        <v>-1.0000000000000016</v>
      </c>
      <c r="N562" s="17">
        <v>0.25017124445113531</v>
      </c>
      <c r="O562" s="17">
        <v>-1.0000000000000016</v>
      </c>
      <c r="P562" s="17">
        <v>-1.0000000000000016</v>
      </c>
      <c r="Q562" s="17">
        <v>3.7596885759530401</v>
      </c>
      <c r="R562" s="17">
        <v>-1.0000000000000016</v>
      </c>
      <c r="S562" s="17">
        <v>-0.45044427369099038</v>
      </c>
      <c r="T562" s="17">
        <v>-3.2055696896998425E-3</v>
      </c>
      <c r="U562" s="17">
        <v>-9.6747193925371469E-2</v>
      </c>
      <c r="V562" s="17">
        <v>-4.4035465272543303E-2</v>
      </c>
      <c r="W562" s="17">
        <v>-1.0943829352327235</v>
      </c>
      <c r="X562" s="17">
        <v>-1.9753712895741555</v>
      </c>
      <c r="Y562" s="17">
        <v>-0.10714872866563353</v>
      </c>
      <c r="Z562" s="17">
        <v>39.966935327175108</v>
      </c>
      <c r="AA562" s="17">
        <v>0.40322579858610091</v>
      </c>
      <c r="AB562" s="17">
        <v>2.3846775926302937</v>
      </c>
      <c r="AC562" s="17">
        <v>12.170362361535563</v>
      </c>
      <c r="AD562" s="17">
        <v>1.0988877236086558</v>
      </c>
      <c r="AE562" s="17">
        <v>-0.13332119393146163</v>
      </c>
      <c r="AF562" s="17">
        <v>54.388654087409513</v>
      </c>
      <c r="AG562" s="17">
        <v>15.09659790611842</v>
      </c>
      <c r="AH562" s="17">
        <v>0.22784003198986399</v>
      </c>
      <c r="AI562" s="17">
        <v>0.19864979390412316</v>
      </c>
      <c r="AJ562" s="17">
        <v>0.33333333333333298</v>
      </c>
      <c r="AK562" s="17">
        <v>1.1903472236863197</v>
      </c>
      <c r="AL562" s="17">
        <v>1.0205619584320678</v>
      </c>
      <c r="AM562" s="17">
        <v>0.33333333333333298</v>
      </c>
      <c r="AN562" s="17">
        <v>0.12413657401571525</v>
      </c>
      <c r="AO562" s="17">
        <v>0.46154931915375386</v>
      </c>
      <c r="AP562" s="17">
        <v>0.33333333333333298</v>
      </c>
      <c r="AQ562" s="17">
        <v>8.4038053574497216</v>
      </c>
      <c r="AR562" s="17">
        <v>3.4877983246043311</v>
      </c>
      <c r="AS562" s="17">
        <v>-3.413350134319411</v>
      </c>
      <c r="AT562" s="17">
        <v>11.903472236863189</v>
      </c>
      <c r="AU562" s="17">
        <v>-1.0000000000000016</v>
      </c>
      <c r="AV562" s="17">
        <v>-1.0000000000000016</v>
      </c>
      <c r="AW562" s="17">
        <v>-1.0000000000000016</v>
      </c>
      <c r="AX562" s="17">
        <v>-1.0000000000000016</v>
      </c>
      <c r="AY562" s="17">
        <v>-1.365355069761311E-2</v>
      </c>
      <c r="AZ562" s="17">
        <v>0.44801562604087553</v>
      </c>
      <c r="BA562" s="17">
        <v>-2.7307264902966494E-2</v>
      </c>
      <c r="BB562" s="17">
        <v>0.50519255478345604</v>
      </c>
      <c r="BC562" s="17">
        <v>-2.1116020787842072E-3</v>
      </c>
      <c r="BD562" s="17">
        <v>14.869891999790777</v>
      </c>
      <c r="BE562" s="17">
        <v>-0.18932637648443737</v>
      </c>
      <c r="BF562" s="17">
        <v>-1.0000000000000016</v>
      </c>
      <c r="CU562" t="e">
        <v>#N/A</v>
      </c>
      <c r="CV562" t="e">
        <v>#N/A</v>
      </c>
    </row>
    <row r="563" spans="1:100" x14ac:dyDescent="0.25">
      <c r="A563">
        <v>1649</v>
      </c>
      <c r="B563" t="s">
        <v>583</v>
      </c>
      <c r="C563" s="48">
        <v>2</v>
      </c>
      <c r="D563" s="22">
        <v>1474.181669921875</v>
      </c>
      <c r="E563" s="17">
        <v>23.145072215416555</v>
      </c>
      <c r="F563" s="17">
        <v>-100.8545984793348</v>
      </c>
      <c r="G563" s="17">
        <v>-0.24503429089478118</v>
      </c>
      <c r="H563" s="17">
        <v>0.30207637368415963</v>
      </c>
      <c r="I563" s="17">
        <v>11.246698635771168</v>
      </c>
      <c r="J563" s="17">
        <v>1.1264117132744058</v>
      </c>
      <c r="K563" s="17">
        <v>-1.0000000000000016</v>
      </c>
      <c r="L563" s="17">
        <v>-1.0000000000000016</v>
      </c>
      <c r="M563" s="17">
        <v>-1.0000000000000016</v>
      </c>
      <c r="N563" s="17">
        <v>9.672193825124939E-2</v>
      </c>
      <c r="O563" s="17">
        <v>-1.0000000000000016</v>
      </c>
      <c r="P563" s="17">
        <v>-1.0000000000000016</v>
      </c>
      <c r="Q563" s="17">
        <v>2.156948694325358</v>
      </c>
      <c r="R563" s="17">
        <v>-1.0000000000000016</v>
      </c>
      <c r="S563" s="17">
        <v>-1.2438738535598339</v>
      </c>
      <c r="T563" s="17">
        <v>-0.12324765154547609</v>
      </c>
      <c r="U563" s="17">
        <v>-0.69516535834664106</v>
      </c>
      <c r="V563" s="17">
        <v>-1.0785783690247912</v>
      </c>
      <c r="W563" s="17">
        <v>-2.8027009941033576</v>
      </c>
      <c r="X563" s="17">
        <v>-6.2223647732148732</v>
      </c>
      <c r="Y563" s="17">
        <v>-0.13837244241740917</v>
      </c>
      <c r="Z563" s="17">
        <v>11.018235022979788</v>
      </c>
      <c r="AA563" s="17">
        <v>-1.1063236472549727</v>
      </c>
      <c r="AB563" s="17">
        <v>-1.3076833016651697</v>
      </c>
      <c r="AC563" s="17">
        <v>-9.8008944589446223</v>
      </c>
      <c r="AD563" s="17">
        <v>-1.4235941014007056</v>
      </c>
      <c r="AE563" s="17">
        <v>-1.2423024553831503</v>
      </c>
      <c r="AF563" s="17">
        <v>8.3999013410294197</v>
      </c>
      <c r="AG563" s="17">
        <v>-76.536572144498322</v>
      </c>
      <c r="AH563" s="17">
        <v>-0.31659732897785753</v>
      </c>
      <c r="AI563" s="17">
        <v>-0.33284341188584715</v>
      </c>
      <c r="AJ563" s="17">
        <v>0.33333333333333298</v>
      </c>
      <c r="AK563" s="17">
        <v>-4.3022319311205703E-2</v>
      </c>
      <c r="AL563" s="17">
        <v>0.12815774444810357</v>
      </c>
      <c r="AM563" s="17">
        <v>0.33333333333333298</v>
      </c>
      <c r="AN563" s="17">
        <v>-0.31563711286768076</v>
      </c>
      <c r="AO563" s="17">
        <v>-0.30595729440548419</v>
      </c>
      <c r="AP563" s="17">
        <v>0.33333333333333298</v>
      </c>
      <c r="AQ563" s="17">
        <v>-0.79682557948042287</v>
      </c>
      <c r="AR563" s="17">
        <v>2.2444243630026963</v>
      </c>
      <c r="AS563" s="17">
        <v>-5.6932607824103485</v>
      </c>
      <c r="AT563" s="17">
        <v>-0.48492465668222451</v>
      </c>
      <c r="AU563" s="17">
        <v>-1.0000000000000016</v>
      </c>
      <c r="AV563" s="17">
        <v>-1.0000000000000016</v>
      </c>
      <c r="AW563" s="17">
        <v>-1.0000000000000016</v>
      </c>
      <c r="AX563" s="17">
        <v>-1.0000000000000016</v>
      </c>
      <c r="AY563" s="17">
        <v>-9.266063908382384E-2</v>
      </c>
      <c r="AZ563" s="17">
        <v>1.0220395017548662</v>
      </c>
      <c r="BA563" s="17">
        <v>-0.41847110416412747</v>
      </c>
      <c r="BB563" s="17">
        <v>0.56642030771316498</v>
      </c>
      <c r="BC563" s="17">
        <v>-0.23380055146801113</v>
      </c>
      <c r="BD563" s="17">
        <v>16.279927339748177</v>
      </c>
      <c r="BE563" s="17">
        <v>-5.1563629938006459</v>
      </c>
      <c r="BF563" s="17">
        <v>-1.0000000000000016</v>
      </c>
      <c r="BG563" s="22">
        <v>146.6515248976927</v>
      </c>
    </row>
    <row r="564" spans="1:100" x14ac:dyDescent="0.25">
      <c r="A564">
        <v>1657</v>
      </c>
      <c r="B564" t="s">
        <v>584</v>
      </c>
      <c r="C564" s="48">
        <v>2</v>
      </c>
      <c r="D564" s="22">
        <v>1569.9674511718749</v>
      </c>
      <c r="E564" s="17">
        <v>141.55950520757844</v>
      </c>
      <c r="F564" s="17">
        <v>90.17673016742323</v>
      </c>
      <c r="G564" s="17">
        <v>1.0827446761699155</v>
      </c>
      <c r="H564" s="17">
        <v>12.413736981574402</v>
      </c>
      <c r="I564" s="17">
        <v>104.23393001285595</v>
      </c>
      <c r="J564" s="17">
        <v>24.092702019137857</v>
      </c>
      <c r="K564" s="17">
        <v>-0.99999999999999867</v>
      </c>
      <c r="L564" s="17">
        <v>-0.99999999999999867</v>
      </c>
      <c r="M564" s="17">
        <v>-0.99999999999999867</v>
      </c>
      <c r="N564" s="17">
        <v>0.42760401917070007</v>
      </c>
      <c r="O564" s="17">
        <v>-0.99999999999999867</v>
      </c>
      <c r="P564" s="17">
        <v>-0.99999999999999867</v>
      </c>
      <c r="Q564" s="17">
        <v>5.7114036064896592</v>
      </c>
      <c r="R564" s="17">
        <v>-0.99999999999999867</v>
      </c>
      <c r="S564" s="17">
        <v>3.391859635670329</v>
      </c>
      <c r="T564" s="17">
        <v>0.3970838227108392</v>
      </c>
      <c r="U564" s="17">
        <v>0.86403021504997946</v>
      </c>
      <c r="V564" s="17">
        <v>0.96447196868804819</v>
      </c>
      <c r="W564" s="17">
        <v>7.5500201769989141</v>
      </c>
      <c r="X564" s="17">
        <v>6.5331363957902022</v>
      </c>
      <c r="Y564" s="17">
        <v>0.32976512667179159</v>
      </c>
      <c r="Z564" s="17">
        <v>54.000398606265911</v>
      </c>
      <c r="AA564" s="17">
        <v>2.0592631153028469</v>
      </c>
      <c r="AB564" s="17">
        <v>3.2552302140114793</v>
      </c>
      <c r="AC564" s="17">
        <v>42.586077040893649</v>
      </c>
      <c r="AD564" s="17">
        <v>2.5749407741644541</v>
      </c>
      <c r="AE564" s="17">
        <v>2.1062599210792268</v>
      </c>
      <c r="AF564" s="17">
        <v>93.243701523407282</v>
      </c>
      <c r="AG564" s="17">
        <v>68.423353511538082</v>
      </c>
      <c r="AH564" s="17">
        <v>0.68630677088014602</v>
      </c>
      <c r="AI564" s="17">
        <v>0.8537176855270765</v>
      </c>
      <c r="AJ564" s="17">
        <v>0.33333333333333298</v>
      </c>
      <c r="AK564" s="17">
        <v>1.2957042279758439</v>
      </c>
      <c r="AL564" s="17">
        <v>1.297413218723805</v>
      </c>
      <c r="AM564" s="17">
        <v>0.33333333333333298</v>
      </c>
      <c r="AN564" s="17">
        <v>0.8912176224156152</v>
      </c>
      <c r="AO564" s="17">
        <v>1.012810660448032</v>
      </c>
      <c r="AP564" s="17">
        <v>0.33333333333333298</v>
      </c>
      <c r="AQ564" s="17">
        <v>14.248888106010501</v>
      </c>
      <c r="AR564" s="17">
        <v>2.2444243630026963</v>
      </c>
      <c r="AS564" s="17">
        <v>13.45903747768673</v>
      </c>
      <c r="AT564" s="17">
        <v>12.914785573990299</v>
      </c>
      <c r="AU564" s="17">
        <v>-0.99999999999999867</v>
      </c>
      <c r="AV564" s="17">
        <v>-0.99999999999999867</v>
      </c>
      <c r="AW564" s="17">
        <v>-0.99999999999999867</v>
      </c>
      <c r="AX564" s="17">
        <v>-0.99999999999999867</v>
      </c>
      <c r="AY564" s="17">
        <v>0.10903252560276699</v>
      </c>
      <c r="AZ564" s="17">
        <v>-0.36894890532941732</v>
      </c>
      <c r="BA564" s="17">
        <v>0.91873770694414858</v>
      </c>
      <c r="BB564" s="17">
        <v>-0.20822810853440771</v>
      </c>
      <c r="BC564" s="17">
        <v>0.50767442918600747</v>
      </c>
      <c r="BD564" s="17">
        <v>-4.3756569620436636</v>
      </c>
      <c r="BE564" s="17">
        <v>14.798367335626818</v>
      </c>
      <c r="BF564" s="17">
        <v>-0.99999999999999867</v>
      </c>
      <c r="BG564" s="22">
        <v>894.09838350152575</v>
      </c>
    </row>
    <row r="565" spans="1:100" x14ac:dyDescent="0.25">
      <c r="A565">
        <v>1658</v>
      </c>
      <c r="B565" t="s">
        <v>585</v>
      </c>
      <c r="C565" s="48">
        <v>2</v>
      </c>
      <c r="D565" s="22">
        <v>1635.27611328125</v>
      </c>
      <c r="E565" s="17">
        <v>106.06264916132373</v>
      </c>
      <c r="F565" s="17">
        <v>32.911653588898446</v>
      </c>
      <c r="G565" s="17">
        <v>0.68471904986589838</v>
      </c>
      <c r="H565" s="17">
        <v>8.7830488786483745</v>
      </c>
      <c r="I565" s="17">
        <v>76.359334974676443</v>
      </c>
      <c r="J565" s="17">
        <v>17.208143437012218</v>
      </c>
      <c r="K565" s="17">
        <v>-0.99999999999999944</v>
      </c>
      <c r="L565" s="17">
        <v>-0.99999999999999944</v>
      </c>
      <c r="M565" s="17">
        <v>-0.99999999999999944</v>
      </c>
      <c r="N565" s="17">
        <v>0.32841616429611409</v>
      </c>
      <c r="O565" s="17">
        <v>-0.99999999999999944</v>
      </c>
      <c r="P565" s="17">
        <v>-0.99999999999999944</v>
      </c>
      <c r="Q565" s="17">
        <v>4.645891817497259</v>
      </c>
      <c r="R565" s="17">
        <v>-0.99999999999999944</v>
      </c>
      <c r="S565" s="17">
        <v>2.0022151457381159</v>
      </c>
      <c r="T565" s="17">
        <v>0.24110510481895447</v>
      </c>
      <c r="U565" s="17">
        <v>0.39663329882709897</v>
      </c>
      <c r="V565" s="17">
        <v>0.35203088443402764</v>
      </c>
      <c r="W565" s="17">
        <v>4.4466058058643112</v>
      </c>
      <c r="X565" s="17">
        <v>2.709445504799092</v>
      </c>
      <c r="Y565" s="17">
        <v>0.18943247059343232</v>
      </c>
      <c r="Z565" s="17">
        <v>41.115722011365776</v>
      </c>
      <c r="AA565" s="17">
        <v>1.1103215481892983</v>
      </c>
      <c r="AB565" s="17">
        <v>1.8874148208642181</v>
      </c>
      <c r="AC565" s="17">
        <v>26.88214012171678</v>
      </c>
      <c r="AD565" s="17">
        <v>1.3763080290897012</v>
      </c>
      <c r="AE565" s="17">
        <v>1.1024681227681425</v>
      </c>
      <c r="AF565" s="17">
        <v>67.810246450490496</v>
      </c>
      <c r="AG565" s="17">
        <v>24.969008602174654</v>
      </c>
      <c r="AH565" s="17">
        <v>0.38566822909685994</v>
      </c>
      <c r="AI565" s="17">
        <v>0.49802465554195202</v>
      </c>
      <c r="AJ565" s="17">
        <v>0.33333333333333298</v>
      </c>
      <c r="AK565" s="17">
        <v>0.89439686760117176</v>
      </c>
      <c r="AL565" s="17">
        <v>0.94690786052640386</v>
      </c>
      <c r="AM565" s="17">
        <v>0.33333333333333298</v>
      </c>
      <c r="AN565" s="17">
        <v>0.52944120948521145</v>
      </c>
      <c r="AO565" s="17">
        <v>0.61748624712294709</v>
      </c>
      <c r="AP565" s="17">
        <v>0.33333333333333298</v>
      </c>
      <c r="AQ565" s="17">
        <v>9.7386648223134262</v>
      </c>
      <c r="AR565" s="17">
        <v>2.2444243630026963</v>
      </c>
      <c r="AS565" s="17">
        <v>7.7177916082866638</v>
      </c>
      <c r="AT565" s="17">
        <v>8.8979814302657481</v>
      </c>
      <c r="AU565" s="17">
        <v>-0.99999999999999944</v>
      </c>
      <c r="AV565" s="17">
        <v>-0.99999999999999944</v>
      </c>
      <c r="AW565" s="17">
        <v>-0.99999999999999944</v>
      </c>
      <c r="AX565" s="17">
        <v>-0.99999999999999944</v>
      </c>
      <c r="AY565" s="17">
        <v>4.8571371911583429E-2</v>
      </c>
      <c r="AZ565" s="17">
        <v>4.802488748136477E-2</v>
      </c>
      <c r="BA565" s="17">
        <v>0.51788531528648818</v>
      </c>
      <c r="BB565" s="17">
        <v>2.3986686766933663E-2</v>
      </c>
      <c r="BC565" s="17">
        <v>0.28540396784860139</v>
      </c>
      <c r="BD565" s="17">
        <v>1.8162259358841251</v>
      </c>
      <c r="BE565" s="17">
        <v>8.8165780212076434</v>
      </c>
      <c r="BF565" s="17">
        <v>-0.99999999999999944</v>
      </c>
      <c r="BG565" s="22">
        <v>588.72531218362133</v>
      </c>
    </row>
    <row r="566" spans="1:100" x14ac:dyDescent="0.25">
      <c r="A566">
        <v>1660</v>
      </c>
      <c r="B566" t="s">
        <v>586</v>
      </c>
      <c r="C566" s="48">
        <v>2</v>
      </c>
      <c r="D566" s="22">
        <v>1517.4380957031251</v>
      </c>
      <c r="E566" s="17">
        <v>102.22112272873206</v>
      </c>
      <c r="F566" s="17">
        <v>26.71433557701215</v>
      </c>
      <c r="G566" s="17">
        <v>0.6416440811333628</v>
      </c>
      <c r="H566" s="17">
        <v>8.3901300157014091</v>
      </c>
      <c r="I566" s="17">
        <v>73.342701797433307</v>
      </c>
      <c r="J566" s="17">
        <v>16.463085515952983</v>
      </c>
      <c r="K566" s="17">
        <v>-0.99999999999999956</v>
      </c>
      <c r="L566" s="17">
        <v>-0.99999999999999956</v>
      </c>
      <c r="M566" s="17">
        <v>-0.99999999999999956</v>
      </c>
      <c r="N566" s="17">
        <v>0.31768189628668031</v>
      </c>
      <c r="O566" s="17">
        <v>-0.99999999999999956</v>
      </c>
      <c r="P566" s="17">
        <v>-0.99999999999999956</v>
      </c>
      <c r="Q566" s="17">
        <v>4.5305804305868618</v>
      </c>
      <c r="R566" s="17">
        <v>-0.99999999999999956</v>
      </c>
      <c r="S566" s="17">
        <v>1.8518256004492666</v>
      </c>
      <c r="T566" s="17">
        <v>0.22422483894631934</v>
      </c>
      <c r="U566" s="17">
        <v>0.34605085834723348</v>
      </c>
      <c r="V566" s="17">
        <v>0.28575153252463048</v>
      </c>
      <c r="W566" s="17">
        <v>4.1107493479722796</v>
      </c>
      <c r="X566" s="17">
        <v>2.2956395719958627</v>
      </c>
      <c r="Y566" s="17">
        <v>0.17424544650943052</v>
      </c>
      <c r="Z566" s="17">
        <v>39.721321739685195</v>
      </c>
      <c r="AA566" s="17">
        <v>1.0076255767967477</v>
      </c>
      <c r="AB566" s="17">
        <v>1.7393876552799188</v>
      </c>
      <c r="AC566" s="17">
        <v>25.182634996751343</v>
      </c>
      <c r="AD566" s="17">
        <v>1.2465900797824578</v>
      </c>
      <c r="AE566" s="17">
        <v>0.99383617178617345</v>
      </c>
      <c r="AF566" s="17">
        <v>65.057797337604867</v>
      </c>
      <c r="AG566" s="17">
        <v>20.266310020566376</v>
      </c>
      <c r="AH566" s="17">
        <v>0.35313264613110695</v>
      </c>
      <c r="AI566" s="17">
        <v>0.45953098796767544</v>
      </c>
      <c r="AJ566" s="17">
        <v>0.33333333333333298</v>
      </c>
      <c r="AK566" s="17">
        <v>0.85096674436817188</v>
      </c>
      <c r="AL566" s="17">
        <v>0.90897561107519098</v>
      </c>
      <c r="AM566" s="17">
        <v>0.33333333333333298</v>
      </c>
      <c r="AN566" s="17">
        <v>0.49028918849638414</v>
      </c>
      <c r="AO566" s="17">
        <v>0.57470360797151876</v>
      </c>
      <c r="AP566" s="17">
        <v>0.33333333333333298</v>
      </c>
      <c r="AQ566" s="17">
        <v>9.2505612579122403</v>
      </c>
      <c r="AR566" s="17">
        <v>2.2444243630026963</v>
      </c>
      <c r="AS566" s="17">
        <v>7.0964648143145777</v>
      </c>
      <c r="AT566" s="17">
        <v>8.4632764729434875</v>
      </c>
      <c r="AU566" s="17">
        <v>-0.99999999999999956</v>
      </c>
      <c r="AV566" s="17">
        <v>-0.99999999999999956</v>
      </c>
      <c r="AW566" s="17">
        <v>-0.99999999999999956</v>
      </c>
      <c r="AX566" s="17">
        <v>-0.99999999999999956</v>
      </c>
      <c r="AY566" s="17">
        <v>4.2028169331979885E-2</v>
      </c>
      <c r="AZ566" s="17">
        <v>9.3150457044296031E-2</v>
      </c>
      <c r="BA566" s="17">
        <v>0.4745044294944078</v>
      </c>
      <c r="BB566" s="17">
        <v>4.9117342648867468E-2</v>
      </c>
      <c r="BC566" s="17">
        <v>0.26134950366452381</v>
      </c>
      <c r="BD566" s="17">
        <v>2.4863213885322946</v>
      </c>
      <c r="BE566" s="17">
        <v>8.1692192315843517</v>
      </c>
      <c r="BF566" s="17">
        <v>-0.99999999999999956</v>
      </c>
      <c r="BG566" s="22">
        <v>1614.9159152727243</v>
      </c>
    </row>
    <row r="567" spans="1:100" x14ac:dyDescent="0.25">
      <c r="A567">
        <v>1661</v>
      </c>
      <c r="B567" t="s">
        <v>587</v>
      </c>
      <c r="C567" s="48">
        <v>2</v>
      </c>
      <c r="D567" s="22">
        <v>1572.4114453125001</v>
      </c>
      <c r="E567" s="17">
        <v>178.40137331843283</v>
      </c>
      <c r="F567" s="17">
        <v>149.61163887919315</v>
      </c>
      <c r="G567" s="17">
        <v>1.4958518992412959</v>
      </c>
      <c r="H567" s="17">
        <v>16.181995558202971</v>
      </c>
      <c r="I567" s="17">
        <v>133.1647218751522</v>
      </c>
      <c r="J567" s="17">
        <v>31.238123544740418</v>
      </c>
      <c r="K567" s="17">
        <v>-0.99999999999999767</v>
      </c>
      <c r="L567" s="17">
        <v>-0.99999999999999767</v>
      </c>
      <c r="M567" s="17">
        <v>-0.99999999999999767</v>
      </c>
      <c r="N567" s="17">
        <v>0.53055020298839706</v>
      </c>
      <c r="O567" s="17">
        <v>-0.99999999999999767</v>
      </c>
      <c r="P567" s="17">
        <v>-0.99999999999999767</v>
      </c>
      <c r="Q567" s="17">
        <v>6.8172887234551194</v>
      </c>
      <c r="R567" s="17">
        <v>-0.99999999999999767</v>
      </c>
      <c r="S567" s="17">
        <v>4.8341591720671584</v>
      </c>
      <c r="T567" s="17">
        <v>0.55897273324378494</v>
      </c>
      <c r="U567" s="17">
        <v>1.3491372769392056</v>
      </c>
      <c r="V567" s="17">
        <v>1.6001190700074899</v>
      </c>
      <c r="W567" s="17">
        <v>10.771026082583468</v>
      </c>
      <c r="X567" s="17">
        <v>10.501710832889776</v>
      </c>
      <c r="Y567" s="17">
        <v>0.47541513015795389</v>
      </c>
      <c r="Z567" s="17">
        <v>67.373288733260949</v>
      </c>
      <c r="AA567" s="17">
        <v>3.0441610458392492</v>
      </c>
      <c r="AB567" s="17">
        <v>4.6748735268914334</v>
      </c>
      <c r="AC567" s="17">
        <v>58.885052140085179</v>
      </c>
      <c r="AD567" s="17">
        <v>3.8189909359549024</v>
      </c>
      <c r="AE567" s="17">
        <v>3.1480864139929912</v>
      </c>
      <c r="AF567" s="17">
        <v>119.64085613841738</v>
      </c>
      <c r="AG567" s="17">
        <v>113.52422785117588</v>
      </c>
      <c r="AH567" s="17">
        <v>0.99833681351227554</v>
      </c>
      <c r="AI567" s="17">
        <v>1.2228882870470041</v>
      </c>
      <c r="AJ567" s="17">
        <v>0.33333333333333298</v>
      </c>
      <c r="AK567" s="17">
        <v>1.7122175333675409</v>
      </c>
      <c r="AL567" s="17">
        <v>1.6611995822831462</v>
      </c>
      <c r="AM567" s="17">
        <v>0.33333333333333298</v>
      </c>
      <c r="AN567" s="17">
        <v>1.2667021124626212</v>
      </c>
      <c r="AO567" s="17">
        <v>1.4231143188268247</v>
      </c>
      <c r="AP567" s="17">
        <v>0.33333333333333298</v>
      </c>
      <c r="AQ567" s="17">
        <v>18.930008348094713</v>
      </c>
      <c r="AR567" s="17">
        <v>2.2444243630026963</v>
      </c>
      <c r="AS567" s="17">
        <v>19.417825006272437</v>
      </c>
      <c r="AT567" s="17">
        <v>17.083790521848137</v>
      </c>
      <c r="AU567" s="17">
        <v>-0.99999999999999767</v>
      </c>
      <c r="AV567" s="17">
        <v>-0.99999999999999767</v>
      </c>
      <c r="AW567" s="17">
        <v>-0.99999999999999767</v>
      </c>
      <c r="AX567" s="17">
        <v>-0.99999999999999767</v>
      </c>
      <c r="AY567" s="17">
        <v>0.17178461404739157</v>
      </c>
      <c r="AZ567" s="17">
        <v>-0.80172226025413962</v>
      </c>
      <c r="BA567" s="17">
        <v>1.3347788043903062</v>
      </c>
      <c r="BB567" s="17">
        <v>-0.44924175917245457</v>
      </c>
      <c r="BC567" s="17">
        <v>0.7383669449079876</v>
      </c>
      <c r="BD567" s="17">
        <v>-10.802156615591988</v>
      </c>
      <c r="BE567" s="17">
        <v>21.006812745597198</v>
      </c>
      <c r="BF567" s="17">
        <v>-0.99999999999999767</v>
      </c>
      <c r="BG567" s="22">
        <v>745.62347354838869</v>
      </c>
    </row>
    <row r="568" spans="1:100" x14ac:dyDescent="0.25">
      <c r="A568">
        <v>1662</v>
      </c>
      <c r="B568" t="s">
        <v>588</v>
      </c>
      <c r="C568" s="48">
        <v>2</v>
      </c>
      <c r="D568" s="22">
        <v>1585.0814160156251</v>
      </c>
      <c r="E568" s="17">
        <v>79.81018632816216</v>
      </c>
      <c r="F568" s="17">
        <v>-9.4399646095389524</v>
      </c>
      <c r="G568" s="17">
        <v>0.39035064305330225</v>
      </c>
      <c r="H568" s="17">
        <v>6.0978954567040047</v>
      </c>
      <c r="I568" s="17">
        <v>55.744079097488736</v>
      </c>
      <c r="J568" s="17">
        <v>12.116520165800102</v>
      </c>
      <c r="K568" s="17">
        <v>-1.0000000000000002</v>
      </c>
      <c r="L568" s="17">
        <v>-1.0000000000000002</v>
      </c>
      <c r="M568" s="17">
        <v>-1.0000000000000002</v>
      </c>
      <c r="N568" s="17">
        <v>0.25505965435047245</v>
      </c>
      <c r="O568" s="17">
        <v>-1.0000000000000002</v>
      </c>
      <c r="P568" s="17">
        <v>-1.0000000000000002</v>
      </c>
      <c r="Q568" s="17">
        <v>3.8578696725960668</v>
      </c>
      <c r="R568" s="17">
        <v>-1.0000000000000002</v>
      </c>
      <c r="S568" s="17">
        <v>0.97447369517935789</v>
      </c>
      <c r="T568" s="17">
        <v>0.12574769150648882</v>
      </c>
      <c r="U568" s="17">
        <v>5.0959863537886688E-2</v>
      </c>
      <c r="V568" s="17">
        <v>-0.10091308279870619</v>
      </c>
      <c r="W568" s="17">
        <v>2.1514090051125194</v>
      </c>
      <c r="X568" s="17">
        <v>-0.1184472773233386</v>
      </c>
      <c r="Y568" s="17">
        <v>8.564643858047373E-2</v>
      </c>
      <c r="Z568" s="17">
        <v>31.586582501541155</v>
      </c>
      <c r="AA568" s="17">
        <v>0.40851141635597443</v>
      </c>
      <c r="AB568" s="17">
        <v>0.87581754801183809</v>
      </c>
      <c r="AC568" s="17">
        <v>15.267956043898899</v>
      </c>
      <c r="AD568" s="17">
        <v>0.48983341991074242</v>
      </c>
      <c r="AE568" s="17">
        <v>0.3600923235408594</v>
      </c>
      <c r="AF568" s="17">
        <v>49.000388102737432</v>
      </c>
      <c r="AG568" s="17">
        <v>-7.1685861522997429</v>
      </c>
      <c r="AH568" s="17">
        <v>0.1633245338102359</v>
      </c>
      <c r="AI568" s="17">
        <v>0.2349642302036819</v>
      </c>
      <c r="AJ568" s="17">
        <v>0.33333333333333298</v>
      </c>
      <c r="AK568" s="17">
        <v>0.59760138382136663</v>
      </c>
      <c r="AL568" s="17">
        <v>0.68768408935886904</v>
      </c>
      <c r="AM568" s="17">
        <v>0.33333333333333298</v>
      </c>
      <c r="AN568" s="17">
        <v>0.26188168753785779</v>
      </c>
      <c r="AO568" s="17">
        <v>0.32511558042686894</v>
      </c>
      <c r="AP568" s="17">
        <v>0.33333333333333298</v>
      </c>
      <c r="AQ568" s="17">
        <v>6.4030322533267894</v>
      </c>
      <c r="AR568" s="17">
        <v>2.2444243630026963</v>
      </c>
      <c r="AS568" s="17">
        <v>3.4717298273202783</v>
      </c>
      <c r="AT568" s="17">
        <v>5.927267591445526</v>
      </c>
      <c r="AU568" s="17">
        <v>-1.0000000000000002</v>
      </c>
      <c r="AV568" s="17">
        <v>-1.0000000000000002</v>
      </c>
      <c r="AW568" s="17">
        <v>-1.0000000000000002</v>
      </c>
      <c r="AX568" s="17">
        <v>-1.0000000000000002</v>
      </c>
      <c r="AY568" s="17">
        <v>3.8560261902730337E-3</v>
      </c>
      <c r="AZ568" s="17">
        <v>0.35640681809244079</v>
      </c>
      <c r="BA568" s="17">
        <v>0.22142631340012292</v>
      </c>
      <c r="BB568" s="17">
        <v>0.19572612969153894</v>
      </c>
      <c r="BC568" s="17">
        <v>0.12101907084345935</v>
      </c>
      <c r="BD568" s="17">
        <v>6.3955660169696751</v>
      </c>
      <c r="BE568" s="17">
        <v>4.3926171654078097</v>
      </c>
      <c r="BF568" s="17">
        <v>-1.0000000000000002</v>
      </c>
      <c r="BG568" s="22">
        <v>811.12744242894826</v>
      </c>
    </row>
    <row r="569" spans="1:100" x14ac:dyDescent="0.25">
      <c r="A569">
        <v>1665</v>
      </c>
      <c r="B569" t="s">
        <v>589</v>
      </c>
      <c r="C569" s="48">
        <v>3</v>
      </c>
      <c r="D569" s="22">
        <v>1447.9053778819798</v>
      </c>
      <c r="E569" s="17">
        <v>17.672380498518134</v>
      </c>
      <c r="F569" s="17">
        <v>-122.09248104592228</v>
      </c>
      <c r="G569" s="17">
        <v>0.40569607639514493</v>
      </c>
      <c r="H569" s="17">
        <v>7.7369708463165416</v>
      </c>
      <c r="I569" s="17">
        <v>-4.5979325455549915</v>
      </c>
      <c r="J569" s="17">
        <v>18.902886005480589</v>
      </c>
      <c r="K569" s="17">
        <v>-0.999999999999999</v>
      </c>
      <c r="L569" s="17">
        <v>-0.999999999999999</v>
      </c>
      <c r="M569" s="17">
        <v>-0.999999999999999</v>
      </c>
      <c r="N569" s="17">
        <v>0.17771280208343421</v>
      </c>
      <c r="O569" s="17">
        <v>-0.999999999999999</v>
      </c>
      <c r="P569" s="17">
        <v>-0.999999999999999</v>
      </c>
      <c r="Q569" s="17">
        <v>4.1359880259862383</v>
      </c>
      <c r="R569" s="17">
        <v>-0.999999999999999</v>
      </c>
      <c r="S569" s="17">
        <v>2.2003362223645611</v>
      </c>
      <c r="T569" s="17">
        <v>0.16510129707642085</v>
      </c>
      <c r="U569" s="17">
        <v>-0.39984481219940993</v>
      </c>
      <c r="V569" s="17">
        <v>5.5782751287472669E-3</v>
      </c>
      <c r="W569" s="17">
        <v>3.6009828203303016</v>
      </c>
      <c r="X569" s="17">
        <v>-3.8457262457017327</v>
      </c>
      <c r="Y569" s="17">
        <v>0.24385133030819384</v>
      </c>
      <c r="Z569" s="17">
        <v>-4.6200180194736786</v>
      </c>
      <c r="AA569" s="17">
        <v>0.79951673739545526</v>
      </c>
      <c r="AB569" s="17">
        <v>-1.8591547211000687</v>
      </c>
      <c r="AC569" s="17">
        <v>-1.8562919441220831</v>
      </c>
      <c r="AD569" s="17">
        <v>1.2402189198444613</v>
      </c>
      <c r="AE569" s="17">
        <v>-0.62783968482789287</v>
      </c>
      <c r="AF569" s="17">
        <v>-8.9633043695237191</v>
      </c>
      <c r="AG569" s="17">
        <v>-108.14593074826278</v>
      </c>
      <c r="AH569" s="17">
        <v>0.27695649831693764</v>
      </c>
      <c r="AI569" s="17">
        <v>0.25815174854359024</v>
      </c>
      <c r="AJ569" s="17">
        <v>0.33333333333333298</v>
      </c>
      <c r="AK569" s="17">
        <v>0.67271079013208579</v>
      </c>
      <c r="AL569" s="17">
        <v>0.61569364705272001</v>
      </c>
      <c r="AM569" s="17">
        <v>0.33333333333333298</v>
      </c>
      <c r="AN569" s="17">
        <v>-0.40754822218369929</v>
      </c>
      <c r="AO569" s="17">
        <v>-7.7103080256449991E-4</v>
      </c>
      <c r="AP569" s="17">
        <v>0.33333333333333298</v>
      </c>
      <c r="AQ569" s="17">
        <v>4.3653718239687338</v>
      </c>
      <c r="AR569" s="17">
        <v>0.32768288264096018</v>
      </c>
      <c r="AS569" s="17">
        <v>11.848095221518765</v>
      </c>
      <c r="AT569" s="17">
        <v>6.7271079013208546</v>
      </c>
      <c r="AU569" s="17">
        <v>-0.999999999999999</v>
      </c>
      <c r="AV569" s="17">
        <v>-0.999999999999999</v>
      </c>
      <c r="AW569" s="17">
        <v>-0.999999999999999</v>
      </c>
      <c r="AX569" s="17">
        <v>-0.999999999999999</v>
      </c>
      <c r="AY569" s="17">
        <v>0.15179446835644234</v>
      </c>
      <c r="AZ569" s="17">
        <v>0.1573692943696422</v>
      </c>
      <c r="BA569" s="17">
        <v>-2.3891589848763543E-2</v>
      </c>
      <c r="BB569" s="17">
        <v>-0.11609323305324047</v>
      </c>
      <c r="BC569" s="17">
        <v>-0.17000343433920714</v>
      </c>
      <c r="BD569" s="17">
        <v>-2.1154843544828017</v>
      </c>
      <c r="BE569" s="17">
        <v>-4.3695438077239999</v>
      </c>
      <c r="BF569" s="17">
        <v>-0.999999999999999</v>
      </c>
      <c r="CU569" t="e">
        <v>#N/A</v>
      </c>
      <c r="CV569" t="e">
        <v>#N/A</v>
      </c>
    </row>
    <row r="570" spans="1:100" x14ac:dyDescent="0.25">
      <c r="A570">
        <v>1671</v>
      </c>
      <c r="B570" t="s">
        <v>590</v>
      </c>
      <c r="C570" s="48">
        <v>2</v>
      </c>
      <c r="D570" s="22">
        <v>1618.5216113281249</v>
      </c>
      <c r="E570" s="17">
        <v>147.37033394015413</v>
      </c>
      <c r="F570" s="17">
        <v>99.551012552376832</v>
      </c>
      <c r="G570" s="17">
        <v>1.1479013971655725</v>
      </c>
      <c r="H570" s="17">
        <v>13.008079948737809</v>
      </c>
      <c r="I570" s="17">
        <v>108.79699603610325</v>
      </c>
      <c r="J570" s="17">
        <v>25.219702978546408</v>
      </c>
      <c r="K570" s="17">
        <v>-0.99999999999999845</v>
      </c>
      <c r="L570" s="17">
        <v>-0.99999999999999845</v>
      </c>
      <c r="M570" s="17">
        <v>-0.99999999999999845</v>
      </c>
      <c r="N570" s="17">
        <v>0.44384105256534079</v>
      </c>
      <c r="O570" s="17">
        <v>-0.99999999999999845</v>
      </c>
      <c r="P570" s="17">
        <v>-0.99999999999999845</v>
      </c>
      <c r="Q570" s="17">
        <v>5.8858276881690959</v>
      </c>
      <c r="R570" s="17">
        <v>-0.99999999999999845</v>
      </c>
      <c r="S570" s="17">
        <v>3.6193441802069319</v>
      </c>
      <c r="T570" s="17">
        <v>0.42261750981866164</v>
      </c>
      <c r="U570" s="17">
        <v>0.94054300330272245</v>
      </c>
      <c r="V570" s="17">
        <v>1.0647284602701688</v>
      </c>
      <c r="W570" s="17">
        <v>8.0580485323377253</v>
      </c>
      <c r="X570" s="17">
        <v>7.1590738834625345</v>
      </c>
      <c r="Y570" s="17">
        <v>0.35273755637081083</v>
      </c>
      <c r="Z570" s="17">
        <v>56.109617768380716</v>
      </c>
      <c r="AA570" s="17">
        <v>2.2146046733420581</v>
      </c>
      <c r="AB570" s="17">
        <v>3.4791413394644626</v>
      </c>
      <c r="AC570" s="17">
        <v>45.156808593727533</v>
      </c>
      <c r="AD570" s="17">
        <v>2.7711567315948966</v>
      </c>
      <c r="AE570" s="17">
        <v>2.2705804517636698</v>
      </c>
      <c r="AF570" s="17">
        <v>97.407153388378049</v>
      </c>
      <c r="AG570" s="17">
        <v>75.536821690960863</v>
      </c>
      <c r="AH570" s="17">
        <v>0.73552124425315624</v>
      </c>
      <c r="AI570" s="17">
        <v>0.91194456837893245</v>
      </c>
      <c r="AJ570" s="17">
        <v>0.33333333333333298</v>
      </c>
      <c r="AK570" s="17">
        <v>1.3613981682284848</v>
      </c>
      <c r="AL570" s="17">
        <v>1.3547908806688853</v>
      </c>
      <c r="AM570" s="17">
        <v>0.33333333333333298</v>
      </c>
      <c r="AN570" s="17">
        <v>0.95044035392414172</v>
      </c>
      <c r="AO570" s="17">
        <v>1.0775251933814467</v>
      </c>
      <c r="AP570" s="17">
        <v>0.33333333333333298</v>
      </c>
      <c r="AQ570" s="17">
        <v>14.987210818678012</v>
      </c>
      <c r="AR570" s="17">
        <v>2.2444243630026963</v>
      </c>
      <c r="AS570" s="17">
        <v>14.398878358671213</v>
      </c>
      <c r="AT570" s="17">
        <v>13.572335665217221</v>
      </c>
      <c r="AU570" s="17">
        <v>-0.99999999999999845</v>
      </c>
      <c r="AV570" s="17">
        <v>-0.99999999999999845</v>
      </c>
      <c r="AW570" s="17">
        <v>-0.99999999999999845</v>
      </c>
      <c r="AX570" s="17">
        <v>-0.99999999999999845</v>
      </c>
      <c r="AY570" s="17">
        <v>0.11893000521661221</v>
      </c>
      <c r="AZ570" s="17">
        <v>-0.43720743765798969</v>
      </c>
      <c r="BA570" s="17">
        <v>0.98435716890243619</v>
      </c>
      <c r="BB570" s="17">
        <v>-0.24624162733471822</v>
      </c>
      <c r="BC570" s="17">
        <v>0.54406006236600657</v>
      </c>
      <c r="BD570" s="17">
        <v>-5.3892670407824284</v>
      </c>
      <c r="BE570" s="17">
        <v>15.777585133821333</v>
      </c>
      <c r="BF570" s="17">
        <v>-0.99999999999999845</v>
      </c>
      <c r="BG570" s="22">
        <v>4630.0294275190072</v>
      </c>
    </row>
    <row r="571" spans="1:100" x14ac:dyDescent="0.25">
      <c r="A571">
        <v>1672</v>
      </c>
      <c r="B571" t="s">
        <v>591</v>
      </c>
      <c r="C571" s="48">
        <v>2</v>
      </c>
      <c r="D571" s="22">
        <v>1475.160615234375</v>
      </c>
      <c r="E571" s="17">
        <v>102.41520029711702</v>
      </c>
      <c r="F571" s="17">
        <v>27.027429976168413</v>
      </c>
      <c r="G571" s="17">
        <v>0.64382026951487259</v>
      </c>
      <c r="H571" s="17">
        <v>8.4099806502945658</v>
      </c>
      <c r="I571" s="17">
        <v>73.495104974144951</v>
      </c>
      <c r="J571" s="17">
        <v>16.500726550620435</v>
      </c>
      <c r="K571" s="17">
        <v>-0.99999999999999956</v>
      </c>
      <c r="L571" s="17">
        <v>-0.99999999999999956</v>
      </c>
      <c r="M571" s="17">
        <v>-0.99999999999999956</v>
      </c>
      <c r="N571" s="17">
        <v>0.31822420171401999</v>
      </c>
      <c r="O571" s="17">
        <v>-0.99999999999999956</v>
      </c>
      <c r="P571" s="17">
        <v>-0.99999999999999956</v>
      </c>
      <c r="Q571" s="17">
        <v>4.5364060715062626</v>
      </c>
      <c r="R571" s="17">
        <v>-0.99999999999999956</v>
      </c>
      <c r="S571" s="17">
        <v>1.859423423286708</v>
      </c>
      <c r="T571" s="17">
        <v>0.22507764603010202</v>
      </c>
      <c r="U571" s="17">
        <v>0.34860633134047436</v>
      </c>
      <c r="V571" s="17">
        <v>0.28910002840990512</v>
      </c>
      <c r="W571" s="17">
        <v>4.127717135599891</v>
      </c>
      <c r="X571" s="17">
        <v>2.316545441220232</v>
      </c>
      <c r="Y571" s="17">
        <v>0.17501270940790248</v>
      </c>
      <c r="Z571" s="17">
        <v>39.791768167383083</v>
      </c>
      <c r="AA571" s="17">
        <v>1.0128138749278506</v>
      </c>
      <c r="AB571" s="17">
        <v>1.7468661284482361</v>
      </c>
      <c r="AC571" s="17">
        <v>25.268495611769563</v>
      </c>
      <c r="AD571" s="17">
        <v>1.2531435539337337</v>
      </c>
      <c r="AE571" s="17">
        <v>0.99932436125081558</v>
      </c>
      <c r="AF571" s="17">
        <v>65.196853684165461</v>
      </c>
      <c r="AG571" s="17">
        <v>20.503894824831328</v>
      </c>
      <c r="AH571" s="17">
        <v>0.35477637472149448</v>
      </c>
      <c r="AI571" s="17">
        <v>0.46147572465818787</v>
      </c>
      <c r="AJ571" s="17">
        <v>0.33333333333333298</v>
      </c>
      <c r="AK571" s="17">
        <v>0.85316087549277109</v>
      </c>
      <c r="AL571" s="17">
        <v>0.91089198438825869</v>
      </c>
      <c r="AM571" s="17">
        <v>0.33333333333333298</v>
      </c>
      <c r="AN571" s="17">
        <v>0.49226718582744566</v>
      </c>
      <c r="AO571" s="17">
        <v>0.57686502758460689</v>
      </c>
      <c r="AP571" s="17">
        <v>0.33333333333333298</v>
      </c>
      <c r="AQ571" s="17">
        <v>9.2752207141365481</v>
      </c>
      <c r="AR571" s="17">
        <v>2.2444243630026963</v>
      </c>
      <c r="AS571" s="17">
        <v>7.1278548347823456</v>
      </c>
      <c r="AT571" s="17">
        <v>8.4852381807599997</v>
      </c>
      <c r="AU571" s="17">
        <v>-0.99999999999999956</v>
      </c>
      <c r="AV571" s="17">
        <v>-0.99999999999999956</v>
      </c>
      <c r="AW571" s="17">
        <v>-0.99999999999999956</v>
      </c>
      <c r="AX571" s="17">
        <v>-0.99999999999999956</v>
      </c>
      <c r="AY571" s="17">
        <v>4.2358738148408133E-2</v>
      </c>
      <c r="AZ571" s="17">
        <v>9.0870670358863398E-2</v>
      </c>
      <c r="BA571" s="17">
        <v>0.4766960730966705</v>
      </c>
      <c r="BB571" s="17">
        <v>4.7847718016298058E-2</v>
      </c>
      <c r="BC571" s="17">
        <v>0.26256475806913798</v>
      </c>
      <c r="BD571" s="17">
        <v>2.452467529052786</v>
      </c>
      <c r="BE571" s="17">
        <v>8.2019244132269407</v>
      </c>
      <c r="BF571" s="17">
        <v>-0.99999999999999956</v>
      </c>
      <c r="BG571" s="22">
        <v>292.20761153401355</v>
      </c>
    </row>
    <row r="572" spans="1:100" x14ac:dyDescent="0.25">
      <c r="A572">
        <v>1675</v>
      </c>
      <c r="B572" t="s">
        <v>592</v>
      </c>
      <c r="C572" s="48">
        <v>3</v>
      </c>
      <c r="D572" s="22">
        <v>1554.4342661266458</v>
      </c>
      <c r="E572" s="17">
        <v>96.398153032466723</v>
      </c>
      <c r="F572" s="17">
        <v>-19.138868129454373</v>
      </c>
      <c r="G572" s="17">
        <v>0.15540816224799378</v>
      </c>
      <c r="H572" s="17">
        <v>6.4827592041223303</v>
      </c>
      <c r="I572" s="17">
        <v>57.559670540099724</v>
      </c>
      <c r="J572" s="17">
        <v>27.254432352862093</v>
      </c>
      <c r="K572" s="17">
        <v>-1.0000000000000007</v>
      </c>
      <c r="L572" s="17">
        <v>-1.0000000000000007</v>
      </c>
      <c r="M572" s="17">
        <v>-1.0000000000000007</v>
      </c>
      <c r="N572" s="17">
        <v>0.3789075394282152</v>
      </c>
      <c r="O572" s="17">
        <v>-1.0000000000000007</v>
      </c>
      <c r="P572" s="17">
        <v>-1.0000000000000007</v>
      </c>
      <c r="Q572" s="17">
        <v>4.7332477462325597</v>
      </c>
      <c r="R572" s="17">
        <v>-1.0000000000000007</v>
      </c>
      <c r="S572" s="17">
        <v>0.80384507642783831</v>
      </c>
      <c r="T572" s="17">
        <v>8.6168151767574003E-2</v>
      </c>
      <c r="U572" s="17">
        <v>7.0910652517043163E-2</v>
      </c>
      <c r="V572" s="17">
        <v>-0.91829072388746613</v>
      </c>
      <c r="W572" s="17">
        <v>1.7495114578897637</v>
      </c>
      <c r="X572" s="17">
        <v>0.14069574706853591</v>
      </c>
      <c r="Y572" s="17">
        <v>5.2682829144956173E-2</v>
      </c>
      <c r="Z572" s="17">
        <v>52.181908333722042</v>
      </c>
      <c r="AA572" s="17">
        <v>0.58659419219088382</v>
      </c>
      <c r="AB572" s="17">
        <v>3.2241976699958945</v>
      </c>
      <c r="AC572" s="17">
        <v>-10.100042768943517</v>
      </c>
      <c r="AD572" s="17">
        <v>3.0942512180978716</v>
      </c>
      <c r="AE572" s="17">
        <v>0.1612827366472521</v>
      </c>
      <c r="AF572" s="17">
        <v>45.4673459714217</v>
      </c>
      <c r="AG572" s="17">
        <v>-43.96714398587703</v>
      </c>
      <c r="AH572" s="17">
        <v>0.62595917973076232</v>
      </c>
      <c r="AI572" s="17">
        <v>0.60024664382030313</v>
      </c>
      <c r="AJ572" s="17">
        <v>0.33333333333333298</v>
      </c>
      <c r="AK572" s="17">
        <v>1.3991020803109357</v>
      </c>
      <c r="AL572" s="17">
        <v>1.4621839360332745</v>
      </c>
      <c r="AM572" s="17">
        <v>0.33333333333333298</v>
      </c>
      <c r="AN572" s="17">
        <v>0.40271758854812495</v>
      </c>
      <c r="AO572" s="17">
        <v>0.35603433388203654</v>
      </c>
      <c r="AP572" s="17">
        <v>0.33333333333333298</v>
      </c>
      <c r="AQ572" s="17">
        <v>12.092324568678059</v>
      </c>
      <c r="AR572" s="17">
        <v>1.5871537205859751</v>
      </c>
      <c r="AS572" s="17">
        <v>14.722477079051039</v>
      </c>
      <c r="AT572" s="17">
        <v>10.94480155322508</v>
      </c>
      <c r="AU572" s="17">
        <v>-1.0000000000000007</v>
      </c>
      <c r="AV572" s="17">
        <v>-1.0000000000000007</v>
      </c>
      <c r="AW572" s="17">
        <v>-1.0000000000000007</v>
      </c>
      <c r="AX572" s="17">
        <v>-1.0000000000000007</v>
      </c>
      <c r="AY572" s="17">
        <v>8.8511146145484623E-2</v>
      </c>
      <c r="AZ572" s="17">
        <v>0.26281533964415005</v>
      </c>
      <c r="BA572" s="17">
        <v>-0.16350913620693602</v>
      </c>
      <c r="BB572" s="17">
        <v>-0.11454554864304926</v>
      </c>
      <c r="BC572" s="17">
        <v>0.23648846288184988</v>
      </c>
      <c r="BD572" s="17">
        <v>-1.5495620178554825</v>
      </c>
      <c r="BE572" s="17">
        <v>5.0946658910115667</v>
      </c>
      <c r="BF572" s="17">
        <v>-1.0000000000000007</v>
      </c>
      <c r="CU572" t="e">
        <v>#N/A</v>
      </c>
      <c r="CV572" t="e">
        <v>#N/A</v>
      </c>
    </row>
    <row r="573" spans="1:100" x14ac:dyDescent="0.25">
      <c r="A573">
        <v>1676</v>
      </c>
      <c r="B573" t="s">
        <v>593</v>
      </c>
      <c r="C573" s="48">
        <v>2</v>
      </c>
      <c r="D573" s="22">
        <v>1588.650654296875</v>
      </c>
      <c r="E573" s="17">
        <v>153.68238219179366</v>
      </c>
      <c r="F573" s="17">
        <v>109.73388412912934</v>
      </c>
      <c r="G573" s="17">
        <v>1.2186782838663619</v>
      </c>
      <c r="H573" s="17">
        <v>13.653688632009935</v>
      </c>
      <c r="I573" s="17">
        <v>113.75365441302071</v>
      </c>
      <c r="J573" s="17">
        <v>26.443914663800747</v>
      </c>
      <c r="K573" s="17">
        <v>-0.99999999999999833</v>
      </c>
      <c r="L573" s="17">
        <v>-0.99999999999999833</v>
      </c>
      <c r="M573" s="17">
        <v>-0.99999999999999833</v>
      </c>
      <c r="N573" s="17">
        <v>0.46147862940113682</v>
      </c>
      <c r="O573" s="17">
        <v>-0.99999999999999833</v>
      </c>
      <c r="P573" s="17">
        <v>-0.99999999999999833</v>
      </c>
      <c r="Q573" s="17">
        <v>6.0752969137266213</v>
      </c>
      <c r="R573" s="17">
        <v>-0.99999999999999833</v>
      </c>
      <c r="S573" s="17">
        <v>3.866450658077742</v>
      </c>
      <c r="T573" s="17">
        <v>0.45035363361169622</v>
      </c>
      <c r="U573" s="17">
        <v>1.0236554875188459</v>
      </c>
      <c r="V573" s="17">
        <v>1.1736326874518799</v>
      </c>
      <c r="W573" s="17">
        <v>8.60989744058773</v>
      </c>
      <c r="X573" s="17">
        <v>7.8390023078796318</v>
      </c>
      <c r="Y573" s="17">
        <v>0.37769149863806695</v>
      </c>
      <c r="Z573" s="17">
        <v>58.400769983884075</v>
      </c>
      <c r="AA573" s="17">
        <v>2.3833453908805948</v>
      </c>
      <c r="AB573" s="17">
        <v>3.7223661689995216</v>
      </c>
      <c r="AC573" s="17">
        <v>47.949281466406262</v>
      </c>
      <c r="AD573" s="17">
        <v>2.9842975154730027</v>
      </c>
      <c r="AE573" s="17">
        <v>2.4490746332563464</v>
      </c>
      <c r="AF573" s="17">
        <v>101.92972844170016</v>
      </c>
      <c r="AG573" s="17">
        <v>83.263870009095768</v>
      </c>
      <c r="AH573" s="17">
        <v>0.78898076696598185</v>
      </c>
      <c r="AI573" s="17">
        <v>0.97519387601092089</v>
      </c>
      <c r="AJ573" s="17">
        <v>0.33333333333333298</v>
      </c>
      <c r="AK573" s="17">
        <v>1.4327586126329774</v>
      </c>
      <c r="AL573" s="17">
        <v>1.4171177168967837</v>
      </c>
      <c r="AM573" s="17">
        <v>0.33333333333333298</v>
      </c>
      <c r="AN573" s="17">
        <v>1.0147714082503663</v>
      </c>
      <c r="AO573" s="17">
        <v>1.1478217505950625</v>
      </c>
      <c r="AP573" s="17">
        <v>0.33333333333333298</v>
      </c>
      <c r="AQ573" s="17">
        <v>15.789218381129949</v>
      </c>
      <c r="AR573" s="17">
        <v>2.2444243630026963</v>
      </c>
      <c r="AS573" s="17">
        <v>15.419786264006765</v>
      </c>
      <c r="AT573" s="17">
        <v>14.286603473598245</v>
      </c>
      <c r="AU573" s="17">
        <v>-0.99999999999999833</v>
      </c>
      <c r="AV573" s="17">
        <v>-0.99999999999999833</v>
      </c>
      <c r="AW573" s="17">
        <v>-0.99999999999999833</v>
      </c>
      <c r="AX573" s="17">
        <v>-0.99999999999999833</v>
      </c>
      <c r="AY573" s="17">
        <v>0.12968120298328911</v>
      </c>
      <c r="AZ573" s="17">
        <v>-0.51135368589082453</v>
      </c>
      <c r="BA573" s="17">
        <v>1.0556367108041542</v>
      </c>
      <c r="BB573" s="17">
        <v>-0.28753404463434318</v>
      </c>
      <c r="BC573" s="17">
        <v>0.58358417895390136</v>
      </c>
      <c r="BD573" s="17">
        <v>-6.4903071883744747</v>
      </c>
      <c r="BE573" s="17">
        <v>16.841266456318049</v>
      </c>
      <c r="BF573" s="17">
        <v>-0.99999999999999833</v>
      </c>
      <c r="BG573" s="22">
        <v>8961.2929812727125</v>
      </c>
    </row>
    <row r="574" spans="1:100" x14ac:dyDescent="0.25">
      <c r="A574">
        <v>1677</v>
      </c>
      <c r="B574" t="s">
        <v>2930</v>
      </c>
      <c r="C574" s="48">
        <v>2</v>
      </c>
      <c r="D574" s="22">
        <v>1447.3181640625</v>
      </c>
      <c r="E574" s="17">
        <v>71.338138676151686</v>
      </c>
      <c r="F574" s="17">
        <v>-23.107441440081523</v>
      </c>
      <c r="G574" s="17">
        <v>0.29535372083644751</v>
      </c>
      <c r="H574" s="17">
        <v>5.2313577955236621</v>
      </c>
      <c r="I574" s="17">
        <v>49.091239275949988</v>
      </c>
      <c r="J574" s="17">
        <v>10.473380043902456</v>
      </c>
      <c r="K574" s="17">
        <v>-1.0000000000000004</v>
      </c>
      <c r="L574" s="17">
        <v>-1.0000000000000004</v>
      </c>
      <c r="M574" s="17">
        <v>-1.0000000000000004</v>
      </c>
      <c r="N574" s="17">
        <v>0.23138645264767388</v>
      </c>
      <c r="O574" s="17">
        <v>-1.0000000000000004</v>
      </c>
      <c r="P574" s="17">
        <v>-1.0000000000000004</v>
      </c>
      <c r="Q574" s="17">
        <v>3.6035635831114181</v>
      </c>
      <c r="R574" s="17">
        <v>-1.0000000000000004</v>
      </c>
      <c r="S574" s="17">
        <v>0.64280673507679686</v>
      </c>
      <c r="T574" s="17">
        <v>8.8520193697736393E-2</v>
      </c>
      <c r="U574" s="17">
        <v>-6.0593929887736875E-2</v>
      </c>
      <c r="V574" s="17">
        <v>-0.24708462100727052</v>
      </c>
      <c r="W574" s="17">
        <v>1.4107159588910185</v>
      </c>
      <c r="X574" s="17">
        <v>-1.0310489847202691</v>
      </c>
      <c r="Y574" s="17">
        <v>5.2153192083380095E-2</v>
      </c>
      <c r="Z574" s="17">
        <v>28.511392012825873</v>
      </c>
      <c r="AA574" s="17">
        <v>0.18202718448249466</v>
      </c>
      <c r="AB574" s="17">
        <v>0.54936054644536492</v>
      </c>
      <c r="AC574" s="17">
        <v>11.519891659547016</v>
      </c>
      <c r="AD574" s="17">
        <v>0.20375530301213657</v>
      </c>
      <c r="AE574" s="17">
        <v>0.12051696686962898</v>
      </c>
      <c r="AF574" s="17">
        <v>42.930176052063338</v>
      </c>
      <c r="AG574" s="17">
        <v>-17.539850589896869</v>
      </c>
      <c r="AH574" s="17">
        <v>9.1571022775342945E-2</v>
      </c>
      <c r="AI574" s="17">
        <v>0.1500708442769044</v>
      </c>
      <c r="AJ574" s="17">
        <v>0.33333333333333298</v>
      </c>
      <c r="AK574" s="17">
        <v>0.50182120893020221</v>
      </c>
      <c r="AL574" s="17">
        <v>0.60402884696038917</v>
      </c>
      <c r="AM574" s="17">
        <v>0.33333333333333298</v>
      </c>
      <c r="AN574" s="17">
        <v>0.17553637837228203</v>
      </c>
      <c r="AO574" s="17">
        <v>0.23076335770244027</v>
      </c>
      <c r="AP574" s="17">
        <v>0.33333333333333298</v>
      </c>
      <c r="AQ574" s="17">
        <v>5.3265756079580395</v>
      </c>
      <c r="AR574" s="17">
        <v>2.2444243630026963</v>
      </c>
      <c r="AS574" s="17">
        <v>2.1014645699103127</v>
      </c>
      <c r="AT574" s="17">
        <v>4.9685754731890945</v>
      </c>
      <c r="AU574" s="17">
        <v>-1.0000000000000004</v>
      </c>
      <c r="AV574" s="17">
        <v>-1.0000000000000004</v>
      </c>
      <c r="AW574" s="17">
        <v>-1.0000000000000004</v>
      </c>
      <c r="AX574" s="17">
        <v>-1.0000000000000004</v>
      </c>
      <c r="AY574" s="17">
        <v>-1.0574259536997225E-2</v>
      </c>
      <c r="AZ574" s="17">
        <v>0.4559261061592278</v>
      </c>
      <c r="BA574" s="17">
        <v>0.12575472605951996</v>
      </c>
      <c r="BB574" s="17">
        <v>0.25114892005729017</v>
      </c>
      <c r="BC574" s="17">
        <v>6.7969698312239285E-2</v>
      </c>
      <c r="BD574" s="17">
        <v>7.8733849792619095</v>
      </c>
      <c r="BE574" s="17">
        <v>2.9649413157491922</v>
      </c>
      <c r="BF574" s="17">
        <v>-1.0000000000000004</v>
      </c>
      <c r="BG574" s="22">
        <v>19.930478423621302</v>
      </c>
    </row>
    <row r="575" spans="1:100" x14ac:dyDescent="0.25">
      <c r="A575">
        <v>1678</v>
      </c>
      <c r="B575" t="s">
        <v>594</v>
      </c>
      <c r="C575" s="48">
        <v>3</v>
      </c>
      <c r="D575" s="22">
        <v>1853.0077036741473</v>
      </c>
      <c r="E575" s="17">
        <v>215.77713177978001</v>
      </c>
      <c r="F575" s="17">
        <v>125.30080102415954</v>
      </c>
      <c r="G575" s="17">
        <v>2.4285608636117071</v>
      </c>
      <c r="H575" s="17">
        <v>26.682186039108608</v>
      </c>
      <c r="I575" s="17">
        <v>134.47811120069593</v>
      </c>
      <c r="J575" s="17">
        <v>47.584862478636644</v>
      </c>
      <c r="K575" s="17">
        <v>-0.99999999999999822</v>
      </c>
      <c r="L575" s="17">
        <v>-0.99999999999999822</v>
      </c>
      <c r="M575" s="17">
        <v>-0.99999999999999822</v>
      </c>
      <c r="N575" s="17">
        <v>0.47858824803204258</v>
      </c>
      <c r="O575" s="17">
        <v>-0.99999999999999822</v>
      </c>
      <c r="P575" s="17">
        <v>-0.99999999999999822</v>
      </c>
      <c r="Q575" s="17">
        <v>7.0356893968551981</v>
      </c>
      <c r="R575" s="17">
        <v>-0.99999999999999822</v>
      </c>
      <c r="S575" s="17">
        <v>6.8173395739079536</v>
      </c>
      <c r="T575" s="17">
        <v>0.64061937959773119</v>
      </c>
      <c r="U575" s="17">
        <v>3.0059087472187489</v>
      </c>
      <c r="V575" s="17">
        <v>1.9763936091699046</v>
      </c>
      <c r="W575" s="17">
        <v>19.646496642253418</v>
      </c>
      <c r="X575" s="17">
        <v>15.280698446451868</v>
      </c>
      <c r="Y575" s="17">
        <v>0.71281246895586736</v>
      </c>
      <c r="Z575" s="17">
        <v>47.372469463281476</v>
      </c>
      <c r="AA575" s="17">
        <v>1.5147618411863226</v>
      </c>
      <c r="AB575" s="17">
        <v>0.76940308884260289</v>
      </c>
      <c r="AC575" s="17">
        <v>71.623377182963537</v>
      </c>
      <c r="AD575" s="17">
        <v>-1.4484300547985729</v>
      </c>
      <c r="AE575" s="17">
        <v>3.7293714973052658</v>
      </c>
      <c r="AF575" s="17">
        <v>123.49462123239293</v>
      </c>
      <c r="AG575" s="17">
        <v>75.246626845812258</v>
      </c>
      <c r="AH575" s="17">
        <v>-0.23809952403091272</v>
      </c>
      <c r="AI575" s="17">
        <v>-0.44350459596056729</v>
      </c>
      <c r="AJ575" s="17">
        <v>0.33333333333333298</v>
      </c>
      <c r="AK575" s="17">
        <v>1.6249289154273627</v>
      </c>
      <c r="AL575" s="17">
        <v>1.494840228101763</v>
      </c>
      <c r="AM575" s="17">
        <v>0.33333333333333298</v>
      </c>
      <c r="AN575" s="17">
        <v>1.2833101070448001</v>
      </c>
      <c r="AO575" s="17">
        <v>1.1453623615194117</v>
      </c>
      <c r="AP575" s="17">
        <v>0.33333333333333298</v>
      </c>
      <c r="AQ575" s="17">
        <v>10.983489968303036</v>
      </c>
      <c r="AR575" s="17">
        <v>-2.9217797339714529</v>
      </c>
      <c r="AS575" s="17">
        <v>37.583772995898357</v>
      </c>
      <c r="AT575" s="17">
        <v>12.92286921670973</v>
      </c>
      <c r="AU575" s="17">
        <v>-0.99999999999999822</v>
      </c>
      <c r="AV575" s="17">
        <v>-0.99999999999999822</v>
      </c>
      <c r="AW575" s="17">
        <v>-0.99999999999999822</v>
      </c>
      <c r="AX575" s="17">
        <v>-0.99999999999999822</v>
      </c>
      <c r="AY575" s="17">
        <v>0.52397754989759615</v>
      </c>
      <c r="AZ575" s="17">
        <v>0.14522967355817332</v>
      </c>
      <c r="BA575" s="17">
        <v>1.2152647664502005</v>
      </c>
      <c r="BB575" s="17">
        <v>-0.18119130626984264</v>
      </c>
      <c r="BC575" s="17">
        <v>3.7387253900346279E-2</v>
      </c>
      <c r="BD575" s="17">
        <v>-3.8036342889552026</v>
      </c>
      <c r="BE575" s="17">
        <v>7.0110051797596604</v>
      </c>
      <c r="BF575" s="17">
        <v>-0.99999999999999822</v>
      </c>
      <c r="CU575" t="e">
        <v>#N/A</v>
      </c>
      <c r="CV575" t="e">
        <v>#N/A</v>
      </c>
    </row>
    <row r="576" spans="1:100" x14ac:dyDescent="0.25">
      <c r="A576">
        <v>1683</v>
      </c>
      <c r="B576" t="s">
        <v>595</v>
      </c>
      <c r="C576" s="48">
        <v>3</v>
      </c>
      <c r="D576" s="22">
        <v>1544.7439433610377</v>
      </c>
      <c r="E576" s="17">
        <v>76.421406409086217</v>
      </c>
      <c r="F576" s="17">
        <v>-4.1833499748700973</v>
      </c>
      <c r="G576" s="17">
        <v>0.1572358960683449</v>
      </c>
      <c r="H576" s="17">
        <v>2.9335879734932808</v>
      </c>
      <c r="I576" s="17">
        <v>58.387302563553881</v>
      </c>
      <c r="J576" s="17">
        <v>10.642827968809195</v>
      </c>
      <c r="K576" s="17">
        <v>-0.999999999999997</v>
      </c>
      <c r="L576" s="17">
        <v>-0.999999999999997</v>
      </c>
      <c r="M576" s="17">
        <v>-0.999999999999997</v>
      </c>
      <c r="N576" s="17">
        <v>0.21270401706450581</v>
      </c>
      <c r="O576" s="17">
        <v>-0.999999999999997</v>
      </c>
      <c r="P576" s="17">
        <v>-0.999999999999997</v>
      </c>
      <c r="Q576" s="17">
        <v>4.1380736229499959</v>
      </c>
      <c r="R576" s="17">
        <v>-0.999999999999997</v>
      </c>
      <c r="S576" s="17">
        <v>-0.54848892495354906</v>
      </c>
      <c r="T576" s="17">
        <v>-4.2502975103063216E-2</v>
      </c>
      <c r="U576" s="17">
        <v>-5.3753899774809308E-2</v>
      </c>
      <c r="V576" s="17">
        <v>-0.57955495238211463</v>
      </c>
      <c r="W576" s="17">
        <v>-1.2044856494567164</v>
      </c>
      <c r="X576" s="17">
        <v>-5.873640603908572</v>
      </c>
      <c r="Y576" s="17">
        <v>-0.11915143628499097</v>
      </c>
      <c r="Z576" s="17">
        <v>44.565193083339622</v>
      </c>
      <c r="AA576" s="17">
        <v>-1.3331563418403767</v>
      </c>
      <c r="AB576" s="17">
        <v>2.8924496268248792</v>
      </c>
      <c r="AC576" s="17">
        <v>-2.2963769276308765</v>
      </c>
      <c r="AD576" s="17">
        <v>2.0716710299126566</v>
      </c>
      <c r="AE576" s="17">
        <v>1.0360466435347651</v>
      </c>
      <c r="AF576" s="17">
        <v>46.197312426068414</v>
      </c>
      <c r="AG576" s="17">
        <v>2.6959360176204354</v>
      </c>
      <c r="AH576" s="17">
        <v>0.42542539745940794</v>
      </c>
      <c r="AI576" s="17">
        <v>0.46532893728517977</v>
      </c>
      <c r="AJ576" s="17">
        <v>0.33333333333333298</v>
      </c>
      <c r="AK576" s="17">
        <v>0.99054577317035453</v>
      </c>
      <c r="AL576" s="17">
        <v>1.1238859787566626</v>
      </c>
      <c r="AM576" s="17">
        <v>0.33333333333333298</v>
      </c>
      <c r="AN576" s="17">
        <v>0.7701427671623533</v>
      </c>
      <c r="AO576" s="17">
        <v>0.84878311145525687</v>
      </c>
      <c r="AP576" s="17">
        <v>0.33333333333333298</v>
      </c>
      <c r="AQ576" s="17">
        <v>12.189990137485498</v>
      </c>
      <c r="AR576" s="17">
        <v>3.392486630057518</v>
      </c>
      <c r="AS576" s="17">
        <v>-2.6551163929518644</v>
      </c>
      <c r="AT576" s="17">
        <v>9.9054577317035442</v>
      </c>
      <c r="AU576" s="17">
        <v>-0.999999999999997</v>
      </c>
      <c r="AV576" s="17">
        <v>-0.999999999999997</v>
      </c>
      <c r="AW576" s="17">
        <v>-0.999999999999997</v>
      </c>
      <c r="AX576" s="17">
        <v>-0.999999999999997</v>
      </c>
      <c r="AY576" s="17">
        <v>3.4648037140918896E-3</v>
      </c>
      <c r="AZ576" s="17">
        <v>-0.24884573241690267</v>
      </c>
      <c r="BA576" s="17">
        <v>-9.7897889174623443E-2</v>
      </c>
      <c r="BB576" s="17">
        <v>0.46920971945885964</v>
      </c>
      <c r="BC576" s="17">
        <v>0.19788709396411608</v>
      </c>
      <c r="BD576" s="17">
        <v>10.48601432438698</v>
      </c>
      <c r="BE576" s="17">
        <v>4.4576879032297869</v>
      </c>
      <c r="BF576" s="17">
        <v>-0.999999999999997</v>
      </c>
      <c r="CU576" t="e">
        <v>#N/A</v>
      </c>
      <c r="CV576" t="e">
        <v>#N/A</v>
      </c>
    </row>
    <row r="577" spans="1:100" x14ac:dyDescent="0.25">
      <c r="A577">
        <v>1684</v>
      </c>
      <c r="B577" t="s">
        <v>2931</v>
      </c>
      <c r="C577" s="48">
        <v>2</v>
      </c>
      <c r="D577" s="22">
        <v>1572.2146972656251</v>
      </c>
      <c r="E577" s="17">
        <v>154.12586832227765</v>
      </c>
      <c r="F577" s="17">
        <v>110.44933530008898</v>
      </c>
      <c r="G577" s="17">
        <v>1.2236510860946219</v>
      </c>
      <c r="H577" s="17">
        <v>13.699049263826534</v>
      </c>
      <c r="I577" s="17">
        <v>114.10191050297362</v>
      </c>
      <c r="J577" s="17">
        <v>26.529928091065933</v>
      </c>
      <c r="K577" s="17">
        <v>-0.99999999999999833</v>
      </c>
      <c r="L577" s="17">
        <v>-0.99999999999999833</v>
      </c>
      <c r="M577" s="17">
        <v>-0.99999999999999833</v>
      </c>
      <c r="N577" s="17">
        <v>0.46271785007724447</v>
      </c>
      <c r="O577" s="17">
        <v>-0.99999999999999833</v>
      </c>
      <c r="P577" s="17">
        <v>-0.99999999999999833</v>
      </c>
      <c r="Q577" s="17">
        <v>6.0886090701516729</v>
      </c>
      <c r="R577" s="17">
        <v>-0.99999999999999833</v>
      </c>
      <c r="S577" s="17">
        <v>3.8838124226460007</v>
      </c>
      <c r="T577" s="17">
        <v>0.45230238078935003</v>
      </c>
      <c r="U577" s="17">
        <v>1.029494991995122</v>
      </c>
      <c r="V577" s="17">
        <v>1.1812843264097443</v>
      </c>
      <c r="W577" s="17">
        <v>8.6486704865428248</v>
      </c>
      <c r="X577" s="17">
        <v>7.8867742535190661</v>
      </c>
      <c r="Y577" s="17">
        <v>0.37944476902752433</v>
      </c>
      <c r="Z577" s="17">
        <v>58.56174692669174</v>
      </c>
      <c r="AA577" s="17">
        <v>2.3952011570111562</v>
      </c>
      <c r="AB577" s="17">
        <v>3.7394552079592778</v>
      </c>
      <c r="AC577" s="17">
        <v>48.14548132727775</v>
      </c>
      <c r="AD577" s="17">
        <v>2.9992728416622265</v>
      </c>
      <c r="AE577" s="17">
        <v>2.4616156802680722</v>
      </c>
      <c r="AF577" s="17">
        <v>102.24748572590664</v>
      </c>
      <c r="AG577" s="17">
        <v>83.806774407486941</v>
      </c>
      <c r="AH577" s="17">
        <v>0.79273684675502243</v>
      </c>
      <c r="AI577" s="17">
        <v>0.97963778860145223</v>
      </c>
      <c r="AJ577" s="17">
        <v>0.33333333333333298</v>
      </c>
      <c r="AK577" s="17">
        <v>1.4377724157753005</v>
      </c>
      <c r="AL577" s="17">
        <v>1.421496816409662</v>
      </c>
      <c r="AM577" s="17">
        <v>0.33333333333333298</v>
      </c>
      <c r="AN577" s="17">
        <v>1.0192913246413224</v>
      </c>
      <c r="AO577" s="17">
        <v>1.1527608047502516</v>
      </c>
      <c r="AP577" s="17">
        <v>0.33333333333333298</v>
      </c>
      <c r="AQ577" s="17">
        <v>15.84556763834583</v>
      </c>
      <c r="AR577" s="17">
        <v>2.2444243630026963</v>
      </c>
      <c r="AS577" s="17">
        <v>15.491515515506096</v>
      </c>
      <c r="AT577" s="17">
        <v>14.336788113170018</v>
      </c>
      <c r="AU577" s="17">
        <v>-0.99999999999999833</v>
      </c>
      <c r="AV577" s="17">
        <v>-0.99999999999999833</v>
      </c>
      <c r="AW577" s="17">
        <v>-0.99999999999999833</v>
      </c>
      <c r="AX577" s="17">
        <v>-0.99999999999999833</v>
      </c>
      <c r="AY577" s="17">
        <v>0.13043658489824408</v>
      </c>
      <c r="AZ577" s="17">
        <v>-0.51656322032525215</v>
      </c>
      <c r="BA577" s="17">
        <v>1.0606448297158644</v>
      </c>
      <c r="BB577" s="17">
        <v>-0.29043526047371576</v>
      </c>
      <c r="BC577" s="17">
        <v>0.58636115353133911</v>
      </c>
      <c r="BD577" s="17">
        <v>-6.5676665517849617</v>
      </c>
      <c r="BE577" s="17">
        <v>16.916000979087201</v>
      </c>
      <c r="BF577" s="17">
        <v>-0.99999999999999833</v>
      </c>
      <c r="BG577" s="22">
        <v>2356.5836939950509</v>
      </c>
    </row>
    <row r="578" spans="1:100" x14ac:dyDescent="0.25">
      <c r="A578">
        <v>1690</v>
      </c>
      <c r="B578" t="s">
        <v>596</v>
      </c>
      <c r="C578" s="48">
        <v>2</v>
      </c>
      <c r="D578" s="22">
        <v>1700.243125</v>
      </c>
      <c r="E578" s="17">
        <v>181.68535850672995</v>
      </c>
      <c r="F578" s="17">
        <v>154.90950703533423</v>
      </c>
      <c r="G578" s="17">
        <v>1.5326751677482822</v>
      </c>
      <c r="H578" s="17">
        <v>16.517888008446988</v>
      </c>
      <c r="I578" s="17">
        <v>135.74353497104664</v>
      </c>
      <c r="J578" s="17">
        <v>31.875047231227008</v>
      </c>
      <c r="K578" s="17">
        <v>-0.99999999999999767</v>
      </c>
      <c r="L578" s="17">
        <v>-0.99999999999999767</v>
      </c>
      <c r="M578" s="17">
        <v>-0.99999999999999767</v>
      </c>
      <c r="N578" s="17">
        <v>0.53972654936235909</v>
      </c>
      <c r="O578" s="17">
        <v>-0.99999999999999767</v>
      </c>
      <c r="P578" s="17">
        <v>-0.99999999999999767</v>
      </c>
      <c r="Q578" s="17">
        <v>6.915864353038975</v>
      </c>
      <c r="R578" s="17">
        <v>-0.99999999999999767</v>
      </c>
      <c r="S578" s="17">
        <v>4.9627218795922845</v>
      </c>
      <c r="T578" s="17">
        <v>0.57340307599242313</v>
      </c>
      <c r="U578" s="17">
        <v>1.3923784177301417</v>
      </c>
      <c r="V578" s="17">
        <v>1.6567789456532105</v>
      </c>
      <c r="W578" s="17">
        <v>11.058137899322231</v>
      </c>
      <c r="X578" s="17">
        <v>10.855458901008229</v>
      </c>
      <c r="Y578" s="17">
        <v>0.48839798034038162</v>
      </c>
      <c r="Z578" s="17">
        <v>68.565312247639625</v>
      </c>
      <c r="AA578" s="17">
        <v>3.1319522025236495</v>
      </c>
      <c r="AB578" s="17">
        <v>4.8014167194932575</v>
      </c>
      <c r="AC578" s="17">
        <v>60.337899011180696</v>
      </c>
      <c r="AD578" s="17">
        <v>3.9298822266062259</v>
      </c>
      <c r="AE578" s="17">
        <v>3.2409520298518233</v>
      </c>
      <c r="AF578" s="17">
        <v>121.9938276139149</v>
      </c>
      <c r="AG578" s="17">
        <v>117.54439867598224</v>
      </c>
      <c r="AH578" s="17">
        <v>1.0261503335874353</v>
      </c>
      <c r="AI578" s="17">
        <v>1.2557951630962403</v>
      </c>
      <c r="AJ578" s="17">
        <v>0.33333333333333298</v>
      </c>
      <c r="AK578" s="17">
        <v>1.7493444109058713</v>
      </c>
      <c r="AL578" s="17">
        <v>1.6936265218194011</v>
      </c>
      <c r="AM578" s="17">
        <v>0.33333333333333298</v>
      </c>
      <c r="AN578" s="17">
        <v>1.300171791579853</v>
      </c>
      <c r="AO578" s="17">
        <v>1.4596876851058027</v>
      </c>
      <c r="AP578" s="17">
        <v>0.33333333333333298</v>
      </c>
      <c r="AQ578" s="17">
        <v>19.347270835799925</v>
      </c>
      <c r="AR578" s="17">
        <v>2.2444243630026963</v>
      </c>
      <c r="AS578" s="17">
        <v>19.948975324850338</v>
      </c>
      <c r="AT578" s="17">
        <v>17.455404427459754</v>
      </c>
      <c r="AU578" s="17">
        <v>-0.99999999999999767</v>
      </c>
      <c r="AV578" s="17">
        <v>-0.99999999999999767</v>
      </c>
      <c r="AW578" s="17">
        <v>-0.99999999999999767</v>
      </c>
      <c r="AX578" s="17">
        <v>-0.99999999999999767</v>
      </c>
      <c r="AY578" s="17">
        <v>0.17737816669696921</v>
      </c>
      <c r="AZ578" s="17">
        <v>-0.84029851494312813</v>
      </c>
      <c r="BA578" s="17">
        <v>1.3718635905804377</v>
      </c>
      <c r="BB578" s="17">
        <v>-0.4707250687725878</v>
      </c>
      <c r="BC578" s="17">
        <v>0.75893025625806498</v>
      </c>
      <c r="BD578" s="17">
        <v>-11.374997536995517</v>
      </c>
      <c r="BE578" s="17">
        <v>21.560216897290776</v>
      </c>
      <c r="BF578" s="17">
        <v>-0.99999999999999767</v>
      </c>
      <c r="BG578" s="22">
        <v>1752.0011244970608</v>
      </c>
    </row>
    <row r="579" spans="1:100" x14ac:dyDescent="0.25">
      <c r="A579">
        <v>1699</v>
      </c>
      <c r="B579" t="s">
        <v>597</v>
      </c>
      <c r="C579" s="48">
        <v>2</v>
      </c>
      <c r="D579" s="22">
        <v>1559.1311718750001</v>
      </c>
      <c r="E579" s="17">
        <v>89.387589042646852</v>
      </c>
      <c r="F579" s="17">
        <v>6.0107192243665182</v>
      </c>
      <c r="G579" s="17">
        <v>0.49774189226228049</v>
      </c>
      <c r="H579" s="17">
        <v>7.0774910030560569</v>
      </c>
      <c r="I579" s="17">
        <v>63.264920431604295</v>
      </c>
      <c r="J579" s="17">
        <v>13.97404213807167</v>
      </c>
      <c r="K579" s="17">
        <v>-0.99999999999999989</v>
      </c>
      <c r="L579" s="17">
        <v>-0.99999999999999989</v>
      </c>
      <c r="M579" s="17">
        <v>-0.99999999999999989</v>
      </c>
      <c r="N579" s="17">
        <v>0.28182151825419144</v>
      </c>
      <c r="O579" s="17">
        <v>-0.99999999999999989</v>
      </c>
      <c r="P579" s="17">
        <v>-0.99999999999999989</v>
      </c>
      <c r="Q579" s="17">
        <v>4.1453552878548852</v>
      </c>
      <c r="R579" s="17">
        <v>-0.99999999999999989</v>
      </c>
      <c r="S579" s="17">
        <v>1.3494135178133049</v>
      </c>
      <c r="T579" s="17">
        <v>0.16783229173680131</v>
      </c>
      <c r="U579" s="17">
        <v>0.17706817263268906</v>
      </c>
      <c r="V579" s="17">
        <v>6.4329576865382335E-2</v>
      </c>
      <c r="W579" s="17">
        <v>2.9887408855344031</v>
      </c>
      <c r="X579" s="17">
        <v>0.91322232944434534</v>
      </c>
      <c r="Y579" s="17">
        <v>0.12350957664273977</v>
      </c>
      <c r="Z579" s="17">
        <v>35.062995636114358</v>
      </c>
      <c r="AA579" s="17">
        <v>0.66454523323592263</v>
      </c>
      <c r="AB579" s="17">
        <v>1.2448676645115142</v>
      </c>
      <c r="AC579" s="17">
        <v>19.505033487654377</v>
      </c>
      <c r="AD579" s="17">
        <v>0.8132363852716824</v>
      </c>
      <c r="AE579" s="17">
        <v>0.63092527509563234</v>
      </c>
      <c r="AF579" s="17">
        <v>55.86258573896383</v>
      </c>
      <c r="AG579" s="17">
        <v>4.5558257322001818</v>
      </c>
      <c r="AH579" s="17">
        <v>0.24443978476096809</v>
      </c>
      <c r="AI579" s="17">
        <v>0.33093372638846452</v>
      </c>
      <c r="AJ579" s="17">
        <v>0.33333333333333298</v>
      </c>
      <c r="AK579" s="17">
        <v>0.7058780773287231</v>
      </c>
      <c r="AL579" s="17">
        <v>0.78225390040542819</v>
      </c>
      <c r="AM579" s="17">
        <v>0.33333333333333298</v>
      </c>
      <c r="AN579" s="17">
        <v>0.35949254058696234</v>
      </c>
      <c r="AO579" s="17">
        <v>0.43177801566755897</v>
      </c>
      <c r="AP579" s="17">
        <v>0.33333333333333298</v>
      </c>
      <c r="AQ579" s="17">
        <v>7.619935087310874</v>
      </c>
      <c r="AR579" s="17">
        <v>2.2444243630026963</v>
      </c>
      <c r="AS579" s="17">
        <v>5.0207747259013136</v>
      </c>
      <c r="AT579" s="17">
        <v>7.0110410630885145</v>
      </c>
      <c r="AU579" s="17">
        <v>-0.99999999999999989</v>
      </c>
      <c r="AV579" s="17">
        <v>-0.99999999999999989</v>
      </c>
      <c r="AW579" s="17">
        <v>-0.99999999999999989</v>
      </c>
      <c r="AX579" s="17">
        <v>-0.99999999999999989</v>
      </c>
      <c r="AY579" s="17">
        <v>2.0169043228409143E-2</v>
      </c>
      <c r="AZ579" s="17">
        <v>0.24390316622166272</v>
      </c>
      <c r="BA579" s="17">
        <v>0.32958025184940787</v>
      </c>
      <c r="BB579" s="17">
        <v>0.13307228203910065</v>
      </c>
      <c r="BC579" s="17">
        <v>0.18098983887397757</v>
      </c>
      <c r="BD579" s="17">
        <v>4.7249347926970122</v>
      </c>
      <c r="BE579" s="17">
        <v>6.0065630636795095</v>
      </c>
      <c r="BF579" s="17">
        <v>-0.99999999999999989</v>
      </c>
      <c r="BG579" s="22">
        <v>913.13741690776021</v>
      </c>
    </row>
    <row r="580" spans="1:100" x14ac:dyDescent="0.25">
      <c r="A580">
        <v>1700</v>
      </c>
      <c r="B580" t="s">
        <v>598</v>
      </c>
      <c r="C580" s="48">
        <v>2</v>
      </c>
      <c r="D580" s="22">
        <v>1512.33345703125</v>
      </c>
      <c r="E580" s="17">
        <v>140.8017243214216</v>
      </c>
      <c r="F580" s="17">
        <v>88.954244986792943</v>
      </c>
      <c r="G580" s="17">
        <v>1.0742476923406783</v>
      </c>
      <c r="H580" s="17">
        <v>12.336229665309286</v>
      </c>
      <c r="I580" s="17">
        <v>103.63886786702056</v>
      </c>
      <c r="J580" s="17">
        <v>23.945731625580645</v>
      </c>
      <c r="K580" s="17">
        <v>-0.99999999999999867</v>
      </c>
      <c r="L580" s="17">
        <v>-0.99999999999999867</v>
      </c>
      <c r="M580" s="17">
        <v>-0.99999999999999867</v>
      </c>
      <c r="N580" s="17">
        <v>0.4254865736012976</v>
      </c>
      <c r="O580" s="17">
        <v>-0.99999999999999867</v>
      </c>
      <c r="P580" s="17">
        <v>-0.99999999999999867</v>
      </c>
      <c r="Q580" s="17">
        <v>5.6886572408222014</v>
      </c>
      <c r="R580" s="17">
        <v>-0.99999999999999867</v>
      </c>
      <c r="S580" s="17">
        <v>3.3621937398610893</v>
      </c>
      <c r="T580" s="17">
        <v>0.39375401539179949</v>
      </c>
      <c r="U580" s="17">
        <v>0.85405230464290516</v>
      </c>
      <c r="V580" s="17">
        <v>0.95139767988511559</v>
      </c>
      <c r="W580" s="17">
        <v>7.4837690112842443</v>
      </c>
      <c r="X580" s="17">
        <v>6.4515088886107099</v>
      </c>
      <c r="Y580" s="17">
        <v>0.32676932883715426</v>
      </c>
      <c r="Z580" s="17">
        <v>53.725338707011602</v>
      </c>
      <c r="AA580" s="17">
        <v>2.0390052710390805</v>
      </c>
      <c r="AB580" s="17">
        <v>3.2260303220726705</v>
      </c>
      <c r="AC580" s="17">
        <v>42.250832048512976</v>
      </c>
      <c r="AD580" s="17">
        <v>2.5493525648155542</v>
      </c>
      <c r="AE580" s="17">
        <v>2.0848311433460678</v>
      </c>
      <c r="AF580" s="17">
        <v>92.700752421152401</v>
      </c>
      <c r="AG580" s="17">
        <v>67.495697497442833</v>
      </c>
      <c r="AH580" s="17">
        <v>0.67988879007901337</v>
      </c>
      <c r="AI580" s="17">
        <v>0.84612441081252965</v>
      </c>
      <c r="AJ580" s="17">
        <v>0.33333333333333298</v>
      </c>
      <c r="AK580" s="17">
        <v>1.2871371862420715</v>
      </c>
      <c r="AL580" s="17">
        <v>1.2899306895501945</v>
      </c>
      <c r="AM580" s="17">
        <v>0.33333333333333298</v>
      </c>
      <c r="AN580" s="17">
        <v>0.88349448066965874</v>
      </c>
      <c r="AO580" s="17">
        <v>1.0043713416571354</v>
      </c>
      <c r="AP580" s="17">
        <v>0.33333333333333298</v>
      </c>
      <c r="AQ580" s="17">
        <v>14.152604621291978</v>
      </c>
      <c r="AR580" s="17">
        <v>2.2444243630026963</v>
      </c>
      <c r="AS580" s="17">
        <v>13.336474330773406</v>
      </c>
      <c r="AT580" s="17">
        <v>12.829035517715353</v>
      </c>
      <c r="AU580" s="17">
        <v>-0.99999999999999867</v>
      </c>
      <c r="AV580" s="17">
        <v>-0.99999999999999867</v>
      </c>
      <c r="AW580" s="17">
        <v>-0.99999999999999867</v>
      </c>
      <c r="AX580" s="17">
        <v>-0.99999999999999867</v>
      </c>
      <c r="AY580" s="17">
        <v>0.10774181110787009</v>
      </c>
      <c r="AZ580" s="17">
        <v>-0.36004741924263289</v>
      </c>
      <c r="BA580" s="17">
        <v>0.91018037780568606</v>
      </c>
      <c r="BB580" s="17">
        <v>-0.20327082631389559</v>
      </c>
      <c r="BC580" s="17">
        <v>0.50292943692699532</v>
      </c>
      <c r="BD580" s="17">
        <v>-4.2434736919744225</v>
      </c>
      <c r="BE580" s="17">
        <v>14.670669107885821</v>
      </c>
      <c r="BF580" s="17">
        <v>-0.99999999999999867</v>
      </c>
      <c r="BG580" s="22">
        <v>1233.4530346860963</v>
      </c>
    </row>
    <row r="581" spans="1:100" x14ac:dyDescent="0.25">
      <c r="A581">
        <v>1701</v>
      </c>
      <c r="B581" t="s">
        <v>599</v>
      </c>
      <c r="C581" s="48">
        <v>3</v>
      </c>
      <c r="D581" s="22">
        <v>1629.5609843767127</v>
      </c>
      <c r="E581" s="17">
        <v>124.04506236904088</v>
      </c>
      <c r="F581" s="17">
        <v>66.891041280210189</v>
      </c>
      <c r="G581" s="17">
        <v>0.5586997203485744</v>
      </c>
      <c r="H581" s="17">
        <v>7.6754046760724259</v>
      </c>
      <c r="I581" s="17">
        <v>84.43264542045921</v>
      </c>
      <c r="J581" s="17">
        <v>27.210102497972358</v>
      </c>
      <c r="K581" s="17">
        <v>-0.99999999999999845</v>
      </c>
      <c r="L581" s="17">
        <v>-0.99999999999999845</v>
      </c>
      <c r="M581" s="17">
        <v>-0.99999999999999845</v>
      </c>
      <c r="N581" s="17">
        <v>0.30832195083228053</v>
      </c>
      <c r="O581" s="17">
        <v>-0.99999999999999845</v>
      </c>
      <c r="P581" s="17">
        <v>-0.99999999999999845</v>
      </c>
      <c r="Q581" s="17">
        <v>4.8208602625426202</v>
      </c>
      <c r="R581" s="17">
        <v>-0.99999999999999845</v>
      </c>
      <c r="S581" s="17">
        <v>1.5417352389371775</v>
      </c>
      <c r="T581" s="17">
        <v>0.15273297787132881</v>
      </c>
      <c r="U581" s="17">
        <v>-0.11446303217227362</v>
      </c>
      <c r="V581" s="17">
        <v>1.0794785072956215E-2</v>
      </c>
      <c r="W581" s="17">
        <v>2.8545444135298079</v>
      </c>
      <c r="X581" s="17">
        <v>1.8127989263132047</v>
      </c>
      <c r="Y581" s="17">
        <v>6.614508837050051E-2</v>
      </c>
      <c r="Z581" s="17">
        <v>33.394942266230409</v>
      </c>
      <c r="AA581" s="17">
        <v>-1.1244662540259329</v>
      </c>
      <c r="AB581" s="17">
        <v>2.2199773830802809</v>
      </c>
      <c r="AC581" s="17">
        <v>37.871104545456397</v>
      </c>
      <c r="AD581" s="17">
        <v>0.30369074771746646</v>
      </c>
      <c r="AE581" s="17">
        <v>0.41019326632597108</v>
      </c>
      <c r="AF581" s="17">
        <v>73.896217461093102</v>
      </c>
      <c r="AG581" s="17">
        <v>51.448634606595093</v>
      </c>
      <c r="AH581" s="17">
        <v>-0.108078228128362</v>
      </c>
      <c r="AI581" s="17">
        <v>6.5007026218669772E-2</v>
      </c>
      <c r="AJ581" s="17">
        <v>0.33333333333333298</v>
      </c>
      <c r="AK581" s="17">
        <v>1.1605907933753943</v>
      </c>
      <c r="AL581" s="17">
        <v>1.2150410613061526</v>
      </c>
      <c r="AM581" s="17">
        <v>0.33333333333333298</v>
      </c>
      <c r="AN581" s="17">
        <v>0.37320973978990474</v>
      </c>
      <c r="AO581" s="17">
        <v>0.82723750434841126</v>
      </c>
      <c r="AP581" s="17">
        <v>0.33333333333333298</v>
      </c>
      <c r="AQ581" s="17">
        <v>10.536427959366167</v>
      </c>
      <c r="AR581" s="17">
        <v>1.8005234083344799</v>
      </c>
      <c r="AS581" s="17">
        <v>13.80367115588394</v>
      </c>
      <c r="AT581" s="17">
        <v>11.605907933753938</v>
      </c>
      <c r="AU581" s="17">
        <v>-0.99999999999999845</v>
      </c>
      <c r="AV581" s="17">
        <v>-0.99999999999999845</v>
      </c>
      <c r="AW581" s="17">
        <v>-0.99999999999999845</v>
      </c>
      <c r="AX581" s="17">
        <v>-0.99999999999999845</v>
      </c>
      <c r="AY581" s="17">
        <v>7.4031940109433453E-3</v>
      </c>
      <c r="AZ581" s="17">
        <v>0.42712522942728515</v>
      </c>
      <c r="BA581" s="17">
        <v>-3.9615176805403128E-2</v>
      </c>
      <c r="BB581" s="17">
        <v>0.2478643537055196</v>
      </c>
      <c r="BC581" s="17">
        <v>0.1971547963475396</v>
      </c>
      <c r="BD581" s="17">
        <v>8.3322349897744115</v>
      </c>
      <c r="BE581" s="17">
        <v>4.7307940246614786</v>
      </c>
      <c r="BF581" s="17">
        <v>-0.99999999999999845</v>
      </c>
      <c r="CU581" t="e">
        <v>#N/A</v>
      </c>
      <c r="CV581" t="e">
        <v>#N/A</v>
      </c>
    </row>
    <row r="582" spans="1:100" x14ac:dyDescent="0.25">
      <c r="A582">
        <v>1706</v>
      </c>
      <c r="B582" t="s">
        <v>600</v>
      </c>
      <c r="C582" s="48">
        <v>2</v>
      </c>
      <c r="D582" s="22">
        <v>1555.8079199218748</v>
      </c>
      <c r="E582" s="17">
        <v>132.2192524673701</v>
      </c>
      <c r="F582" s="17">
        <v>75.108627016715005</v>
      </c>
      <c r="G582" s="17">
        <v>0.97801258547673164</v>
      </c>
      <c r="H582" s="17">
        <v>11.458397600024449</v>
      </c>
      <c r="I582" s="17">
        <v>96.899315298012084</v>
      </c>
      <c r="J582" s="17">
        <v>22.28117490591881</v>
      </c>
      <c r="K582" s="17">
        <v>-0.99999999999999889</v>
      </c>
      <c r="L582" s="17">
        <v>-0.99999999999999889</v>
      </c>
      <c r="M582" s="17">
        <v>-0.99999999999999889</v>
      </c>
      <c r="N582" s="17">
        <v>0.40150481669258398</v>
      </c>
      <c r="O582" s="17">
        <v>-0.99999999999999889</v>
      </c>
      <c r="P582" s="17">
        <v>-0.99999999999999889</v>
      </c>
      <c r="Q582" s="17">
        <v>5.4310365397868425</v>
      </c>
      <c r="R582" s="17">
        <v>-0.99999999999999889</v>
      </c>
      <c r="S582" s="17">
        <v>3.0262038508850093</v>
      </c>
      <c r="T582" s="17">
        <v>0.35604129642892141</v>
      </c>
      <c r="U582" s="17">
        <v>0.74104452522361774</v>
      </c>
      <c r="V582" s="17">
        <v>0.80332094990582714</v>
      </c>
      <c r="W582" s="17">
        <v>6.7334218127319367</v>
      </c>
      <c r="X582" s="17">
        <v>5.5270123808703611</v>
      </c>
      <c r="Y582" s="17">
        <v>0.29283953321166573</v>
      </c>
      <c r="Z582" s="17">
        <v>50.610066354998487</v>
      </c>
      <c r="AA582" s="17">
        <v>1.8095690561732043</v>
      </c>
      <c r="AB582" s="17">
        <v>2.8953182979450185</v>
      </c>
      <c r="AC582" s="17">
        <v>38.453915599602368</v>
      </c>
      <c r="AD582" s="17">
        <v>2.2595457215124837</v>
      </c>
      <c r="AE582" s="17">
        <v>1.842133174683527</v>
      </c>
      <c r="AF582" s="17">
        <v>86.551421561254386</v>
      </c>
      <c r="AG582" s="17">
        <v>56.989254570923187</v>
      </c>
      <c r="AH582" s="17">
        <v>0.60720004773698877</v>
      </c>
      <c r="AI582" s="17">
        <v>0.76012452917366746</v>
      </c>
      <c r="AJ582" s="17">
        <v>0.33333333333333298</v>
      </c>
      <c r="AK582" s="17">
        <v>1.1901086178316378</v>
      </c>
      <c r="AL582" s="17">
        <v>1.2051850893341203</v>
      </c>
      <c r="AM582" s="17">
        <v>0.33333333333333298</v>
      </c>
      <c r="AN582" s="17">
        <v>0.79602375150454674</v>
      </c>
      <c r="AO582" s="17">
        <v>0.90878933726325739</v>
      </c>
      <c r="AP582" s="17">
        <v>0.33333333333333298</v>
      </c>
      <c r="AQ582" s="17">
        <v>13.062117499351437</v>
      </c>
      <c r="AR582" s="17">
        <v>2.2444243630026963</v>
      </c>
      <c r="AS582" s="17">
        <v>11.948349111539674</v>
      </c>
      <c r="AT582" s="17">
        <v>11.857847859241277</v>
      </c>
      <c r="AU582" s="17">
        <v>-0.99999999999999889</v>
      </c>
      <c r="AV582" s="17">
        <v>-0.99999999999999889</v>
      </c>
      <c r="AW582" s="17">
        <v>-0.99999999999999889</v>
      </c>
      <c r="AX582" s="17">
        <v>-0.99999999999999889</v>
      </c>
      <c r="AY582" s="17">
        <v>9.3123441831957393E-2</v>
      </c>
      <c r="AZ582" s="17">
        <v>-0.2592310022615793</v>
      </c>
      <c r="BA582" s="17">
        <v>0.81326181226996186</v>
      </c>
      <c r="BB582" s="17">
        <v>-0.1471256583539185</v>
      </c>
      <c r="BC582" s="17">
        <v>0.44918862179876062</v>
      </c>
      <c r="BD582" s="17">
        <v>-2.7463929187983087</v>
      </c>
      <c r="BE582" s="17">
        <v>13.224385009909053</v>
      </c>
      <c r="BF582" s="17">
        <v>-0.99999999999999889</v>
      </c>
      <c r="BG582" s="22">
        <v>1528.5139601780534</v>
      </c>
    </row>
    <row r="583" spans="1:100" x14ac:dyDescent="0.25">
      <c r="A583">
        <v>1708</v>
      </c>
      <c r="B583" t="s">
        <v>601</v>
      </c>
      <c r="C583" s="48">
        <v>2</v>
      </c>
      <c r="D583" s="22">
        <v>1513.6054003906252</v>
      </c>
      <c r="E583" s="17">
        <v>70.116862782187638</v>
      </c>
      <c r="F583" s="17">
        <v>-25.077656985374492</v>
      </c>
      <c r="G583" s="17">
        <v>0.28165957558731275</v>
      </c>
      <c r="H583" s="17">
        <v>5.1064433001996887</v>
      </c>
      <c r="I583" s="17">
        <v>48.132208680964936</v>
      </c>
      <c r="J583" s="17">
        <v>10.236515533254604</v>
      </c>
      <c r="K583" s="17">
        <v>-1.0000000000000004</v>
      </c>
      <c r="L583" s="17">
        <v>-1.0000000000000004</v>
      </c>
      <c r="M583" s="17">
        <v>-1.0000000000000004</v>
      </c>
      <c r="N583" s="17">
        <v>0.22797387616556264</v>
      </c>
      <c r="O583" s="17">
        <v>-1.0000000000000004</v>
      </c>
      <c r="P583" s="17">
        <v>-1.0000000000000004</v>
      </c>
      <c r="Q583" s="17">
        <v>3.566904453048314</v>
      </c>
      <c r="R583" s="17">
        <v>-1.0000000000000004</v>
      </c>
      <c r="S583" s="17">
        <v>0.59499575952102646</v>
      </c>
      <c r="T583" s="17">
        <v>8.3153717075565889E-2</v>
      </c>
      <c r="U583" s="17">
        <v>-7.6674807190006189E-2</v>
      </c>
      <c r="V583" s="17">
        <v>-0.26815576972246946</v>
      </c>
      <c r="W583" s="17">
        <v>1.3039424137773468</v>
      </c>
      <c r="X583" s="17">
        <v>-1.1626037766447239</v>
      </c>
      <c r="Y583" s="17">
        <v>4.7325021110121997E-2</v>
      </c>
      <c r="Z583" s="17">
        <v>28.068092332809996</v>
      </c>
      <c r="AA583" s="17">
        <v>0.14937867445146263</v>
      </c>
      <c r="AB583" s="17">
        <v>0.50230060499965012</v>
      </c>
      <c r="AC583" s="17">
        <v>10.979594806926279</v>
      </c>
      <c r="AD583" s="17">
        <v>0.16251612184723985</v>
      </c>
      <c r="AE583" s="17">
        <v>8.5981324495027767E-2</v>
      </c>
      <c r="AF583" s="17">
        <v>42.055133328834664</v>
      </c>
      <c r="AG583" s="17">
        <v>-19.034905359160149</v>
      </c>
      <c r="AH583" s="17">
        <v>8.1227498171417611E-2</v>
      </c>
      <c r="AI583" s="17">
        <v>0.1378331598294194</v>
      </c>
      <c r="AJ583" s="17">
        <v>0.33333333333333298</v>
      </c>
      <c r="AK583" s="17">
        <v>0.48801415501372886</v>
      </c>
      <c r="AL583" s="17">
        <v>0.59196964531971641</v>
      </c>
      <c r="AM583" s="17">
        <v>0.33333333333333298</v>
      </c>
      <c r="AN583" s="17">
        <v>0.16308939401003444</v>
      </c>
      <c r="AO583" s="17">
        <v>0.2171621481851724</v>
      </c>
      <c r="AP583" s="17">
        <v>0.33333333333333298</v>
      </c>
      <c r="AQ583" s="17">
        <v>5.1714005421551112</v>
      </c>
      <c r="AR583" s="17">
        <v>2.2444243630026963</v>
      </c>
      <c r="AS583" s="17">
        <v>1.9039359444883219</v>
      </c>
      <c r="AT583" s="17">
        <v>4.8303765841068227</v>
      </c>
      <c r="AU583" s="17">
        <v>-1.0000000000000004</v>
      </c>
      <c r="AV583" s="17">
        <v>-1.0000000000000004</v>
      </c>
      <c r="AW583" s="17">
        <v>-1.0000000000000004</v>
      </c>
      <c r="AX583" s="17">
        <v>-1.0000000000000004</v>
      </c>
      <c r="AY583" s="17">
        <v>-1.2654436706154975E-2</v>
      </c>
      <c r="AZ583" s="17">
        <v>0.4702721665796491</v>
      </c>
      <c r="BA583" s="17">
        <v>0.11196332542585763</v>
      </c>
      <c r="BB583" s="17">
        <v>0.2591383130151842</v>
      </c>
      <c r="BC583" s="17">
        <v>6.0322442002612275E-2</v>
      </c>
      <c r="BD583" s="17">
        <v>8.0864178549519057</v>
      </c>
      <c r="BE583" s="17">
        <v>2.7591367486361928</v>
      </c>
      <c r="BF583" s="17">
        <v>-1.0000000000000004</v>
      </c>
      <c r="BG583" s="22">
        <v>1255.200689582774</v>
      </c>
    </row>
    <row r="584" spans="1:100" x14ac:dyDescent="0.25">
      <c r="A584">
        <v>1710</v>
      </c>
      <c r="B584" t="s">
        <v>602</v>
      </c>
      <c r="C584" s="48">
        <v>2</v>
      </c>
      <c r="D584" s="22">
        <v>1580.976611328125</v>
      </c>
      <c r="E584" s="17">
        <v>145.9475912095298</v>
      </c>
      <c r="F584" s="17">
        <v>97.255781918019366</v>
      </c>
      <c r="G584" s="17">
        <v>1.1319482077989333</v>
      </c>
      <c r="H584" s="17">
        <v>12.862559029959222</v>
      </c>
      <c r="I584" s="17">
        <v>107.67975969810226</v>
      </c>
      <c r="J584" s="17">
        <v>24.943764296441351</v>
      </c>
      <c r="K584" s="17">
        <v>-0.99999999999999856</v>
      </c>
      <c r="L584" s="17">
        <v>-0.99999999999999856</v>
      </c>
      <c r="M584" s="17">
        <v>-0.99999999999999856</v>
      </c>
      <c r="N584" s="17">
        <v>0.43986552303379156</v>
      </c>
      <c r="O584" s="17">
        <v>-0.99999999999999856</v>
      </c>
      <c r="P584" s="17">
        <v>-0.99999999999999856</v>
      </c>
      <c r="Q584" s="17">
        <v>5.8431211129668288</v>
      </c>
      <c r="R584" s="17">
        <v>-0.99999999999999856</v>
      </c>
      <c r="S584" s="17">
        <v>3.5636461039145724</v>
      </c>
      <c r="T584" s="17">
        <v>0.41636575651623942</v>
      </c>
      <c r="U584" s="17">
        <v>0.92180935646916051</v>
      </c>
      <c r="V584" s="17">
        <v>1.0401813257458417</v>
      </c>
      <c r="W584" s="17">
        <v>7.9336611716403915</v>
      </c>
      <c r="X584" s="17">
        <v>7.0058172566721728</v>
      </c>
      <c r="Y584" s="17">
        <v>0.3471129098938236</v>
      </c>
      <c r="Z584" s="17">
        <v>55.593189498284005</v>
      </c>
      <c r="AA584" s="17">
        <v>2.1765703270146317</v>
      </c>
      <c r="AB584" s="17">
        <v>3.4243181910453324</v>
      </c>
      <c r="AC584" s="17">
        <v>44.527382087198959</v>
      </c>
      <c r="AD584" s="17">
        <v>2.7231145606904876</v>
      </c>
      <c r="AE584" s="17">
        <v>2.2303476637599537</v>
      </c>
      <c r="AF584" s="17">
        <v>96.387759916671698</v>
      </c>
      <c r="AG584" s="17">
        <v>73.79513636386379</v>
      </c>
      <c r="AH584" s="17">
        <v>0.72347140808427679</v>
      </c>
      <c r="AI584" s="17">
        <v>0.89768810374765229</v>
      </c>
      <c r="AJ584" s="17">
        <v>0.33333333333333298</v>
      </c>
      <c r="AK584" s="17">
        <v>1.3453134443032138</v>
      </c>
      <c r="AL584" s="17">
        <v>1.340742342123094</v>
      </c>
      <c r="AM584" s="17">
        <v>0.33333333333333298</v>
      </c>
      <c r="AN584" s="17">
        <v>0.9359400623789591</v>
      </c>
      <c r="AO584" s="17">
        <v>1.0616802708180602</v>
      </c>
      <c r="AP584" s="17">
        <v>0.33333333333333298</v>
      </c>
      <c r="AQ584" s="17">
        <v>14.806437417731996</v>
      </c>
      <c r="AR584" s="17">
        <v>2.2444243630026963</v>
      </c>
      <c r="AS584" s="17">
        <v>14.168764575783737</v>
      </c>
      <c r="AT584" s="17">
        <v>13.41133890290174</v>
      </c>
      <c r="AU584" s="17">
        <v>-0.99999999999999856</v>
      </c>
      <c r="AV584" s="17">
        <v>-0.99999999999999856</v>
      </c>
      <c r="AW584" s="17">
        <v>-0.99999999999999856</v>
      </c>
      <c r="AX584" s="17">
        <v>-0.99999999999999856</v>
      </c>
      <c r="AY584" s="17">
        <v>0.11650667322385204</v>
      </c>
      <c r="AZ584" s="17">
        <v>-0.420494790436237</v>
      </c>
      <c r="BA584" s="17">
        <v>0.96829068049171152</v>
      </c>
      <c r="BB584" s="17">
        <v>-0.23693427032462439</v>
      </c>
      <c r="BC584" s="17">
        <v>0.53515128231269038</v>
      </c>
      <c r="BD584" s="17">
        <v>-5.1410913609299786</v>
      </c>
      <c r="BE584" s="17">
        <v>15.537830174899725</v>
      </c>
      <c r="BF584" s="17">
        <v>-0.99999999999999856</v>
      </c>
      <c r="BG584" s="22">
        <v>6262.9923662700876</v>
      </c>
    </row>
    <row r="585" spans="1:100" x14ac:dyDescent="0.25">
      <c r="A585">
        <v>1711</v>
      </c>
      <c r="B585" t="s">
        <v>603</v>
      </c>
      <c r="C585" s="48">
        <v>3</v>
      </c>
      <c r="D585" s="22">
        <v>1533.5192935330615</v>
      </c>
      <c r="E585" s="17">
        <v>92.326718255455617</v>
      </c>
      <c r="F585" s="17">
        <v>-2.7094181193994</v>
      </c>
      <c r="G585" s="17">
        <v>0.16200447453899475</v>
      </c>
      <c r="H585" s="17">
        <v>1.7493431738050078</v>
      </c>
      <c r="I585" s="17">
        <v>76.412459088835334</v>
      </c>
      <c r="J585" s="17">
        <v>10.533154028782098</v>
      </c>
      <c r="K585" s="17">
        <v>-1.0000000000000007</v>
      </c>
      <c r="L585" s="17">
        <v>-1.0000000000000007</v>
      </c>
      <c r="M585" s="17">
        <v>-1.0000000000000007</v>
      </c>
      <c r="N585" s="17">
        <v>-8.6091714114616309E-3</v>
      </c>
      <c r="O585" s="17">
        <v>-1.0000000000000007</v>
      </c>
      <c r="P585" s="17">
        <v>-1.0000000000000007</v>
      </c>
      <c r="Q585" s="17">
        <v>2.6931042156509055</v>
      </c>
      <c r="R585" s="17">
        <v>-1.0000000000000007</v>
      </c>
      <c r="S585" s="17">
        <v>-0.77717928222091492</v>
      </c>
      <c r="T585" s="17">
        <v>-0.1690084003533269</v>
      </c>
      <c r="U585" s="17">
        <v>0.30529876129796713</v>
      </c>
      <c r="V585" s="17">
        <v>0.61465039181708636</v>
      </c>
      <c r="W585" s="17">
        <v>-0.94376104184589538</v>
      </c>
      <c r="X585" s="17">
        <v>-6.0419244840384572</v>
      </c>
      <c r="Y585" s="17">
        <v>-7.4138498015734494E-2</v>
      </c>
      <c r="Z585" s="17">
        <v>37.446142688223389</v>
      </c>
      <c r="AA585" s="17">
        <v>1.1466683154217165</v>
      </c>
      <c r="AB585" s="17">
        <v>4.8387450920438599</v>
      </c>
      <c r="AC585" s="17">
        <v>19.470283352093514</v>
      </c>
      <c r="AD585" s="17">
        <v>4.0818675027627291</v>
      </c>
      <c r="AE585" s="17">
        <v>1.1223699003351622</v>
      </c>
      <c r="AF585" s="17">
        <v>62.877541032695916</v>
      </c>
      <c r="AG585" s="17">
        <v>-4.1597789663154172</v>
      </c>
      <c r="AH585" s="17">
        <v>0.9044424130784422</v>
      </c>
      <c r="AI585" s="17">
        <v>0.98207324736845336</v>
      </c>
      <c r="AJ585" s="17">
        <v>0.33333333333333298</v>
      </c>
      <c r="AK585" s="17">
        <v>0.79630107825753638</v>
      </c>
      <c r="AL585" s="17">
        <v>0.78729665201841659</v>
      </c>
      <c r="AM585" s="17">
        <v>0.33333333333333298</v>
      </c>
      <c r="AN585" s="17">
        <v>0.90527875096950183</v>
      </c>
      <c r="AO585" s="17">
        <v>0.93761371184100717</v>
      </c>
      <c r="AP585" s="17">
        <v>0.33333333333333298</v>
      </c>
      <c r="AQ585" s="17">
        <v>13.53491805613938</v>
      </c>
      <c r="AR585" s="17">
        <v>2.3557068787787694</v>
      </c>
      <c r="AS585" s="17">
        <v>0.11066721662613171</v>
      </c>
      <c r="AT585" s="17">
        <v>8.0667799333771946</v>
      </c>
      <c r="AU585" s="17">
        <v>-1.0000000000000007</v>
      </c>
      <c r="AV585" s="17">
        <v>-1.0000000000000007</v>
      </c>
      <c r="AW585" s="17">
        <v>-1.0000000000000007</v>
      </c>
      <c r="AX585" s="17">
        <v>-1.0000000000000007</v>
      </c>
      <c r="AY585" s="17">
        <v>-2.0940790117601527E-2</v>
      </c>
      <c r="AZ585" s="17">
        <v>4.5465404277670957E-2</v>
      </c>
      <c r="BA585" s="17">
        <v>-0.45150345304814521</v>
      </c>
      <c r="BB585" s="17">
        <v>0.24389657735453563</v>
      </c>
      <c r="BC585" s="17">
        <v>0.23569307650924581</v>
      </c>
      <c r="BD585" s="17">
        <v>6.3247414552517469</v>
      </c>
      <c r="BE585" s="17">
        <v>3.6348096474904157</v>
      </c>
      <c r="BF585" s="17">
        <v>-1.0000000000000007</v>
      </c>
      <c r="CU585" t="e">
        <v>#N/A</v>
      </c>
      <c r="CV585" t="e">
        <v>#N/A</v>
      </c>
    </row>
    <row r="586" spans="1:100" x14ac:dyDescent="0.25">
      <c r="A586">
        <v>1712</v>
      </c>
      <c r="B586" t="s">
        <v>604</v>
      </c>
      <c r="C586" s="48">
        <v>2</v>
      </c>
      <c r="D586" s="22">
        <v>1563.592275390625</v>
      </c>
      <c r="E586" s="17">
        <v>127.70283309718958</v>
      </c>
      <c r="F586" s="17">
        <v>67.822542278474998</v>
      </c>
      <c r="G586" s="17">
        <v>0.92737005403323602</v>
      </c>
      <c r="H586" s="17">
        <v>10.996449362868693</v>
      </c>
      <c r="I586" s="17">
        <v>93.352709345013778</v>
      </c>
      <c r="J586" s="17">
        <v>21.405222576649486</v>
      </c>
      <c r="K586" s="17">
        <v>-0.999999999999999</v>
      </c>
      <c r="L586" s="17">
        <v>-0.999999999999999</v>
      </c>
      <c r="M586" s="17">
        <v>-0.999999999999999</v>
      </c>
      <c r="N586" s="17">
        <v>0.38888471455005924</v>
      </c>
      <c r="O586" s="17">
        <v>-0.999999999999999</v>
      </c>
      <c r="P586" s="17">
        <v>-0.999999999999999</v>
      </c>
      <c r="Q586" s="17">
        <v>5.2954668409749193</v>
      </c>
      <c r="R586" s="17">
        <v>-0.999999999999999</v>
      </c>
      <c r="S586" s="17">
        <v>2.849393338883154</v>
      </c>
      <c r="T586" s="17">
        <v>0.33619544580190064</v>
      </c>
      <c r="U586" s="17">
        <v>0.68157558286880948</v>
      </c>
      <c r="V586" s="17">
        <v>0.7253974072570113</v>
      </c>
      <c r="W586" s="17">
        <v>6.3385609055793521</v>
      </c>
      <c r="X586" s="17">
        <v>5.0405075596221955</v>
      </c>
      <c r="Y586" s="17">
        <v>0.2749843990737213</v>
      </c>
      <c r="Z586" s="17">
        <v>48.970692916520179</v>
      </c>
      <c r="AA586" s="17">
        <v>1.6888310936534709</v>
      </c>
      <c r="AB586" s="17">
        <v>2.7212851968616016</v>
      </c>
      <c r="AC586" s="17">
        <v>36.455835409135858</v>
      </c>
      <c r="AD586" s="17">
        <v>2.1070384645167071</v>
      </c>
      <c r="AE586" s="17">
        <v>1.7144163787055116</v>
      </c>
      <c r="AF586" s="17">
        <v>83.315412462525842</v>
      </c>
      <c r="AG586" s="17">
        <v>51.46036928566253</v>
      </c>
      <c r="AH586" s="17">
        <v>0.56894849859236762</v>
      </c>
      <c r="AI586" s="17">
        <v>0.71486815806379522</v>
      </c>
      <c r="AJ586" s="17">
        <v>0.33333333333333298</v>
      </c>
      <c r="AK586" s="17">
        <v>1.1390485370901096</v>
      </c>
      <c r="AL586" s="17">
        <v>1.1605887682669247</v>
      </c>
      <c r="AM586" s="17">
        <v>0.33333333333333298</v>
      </c>
      <c r="AN586" s="17">
        <v>0.74999336512598491</v>
      </c>
      <c r="AO586" s="17">
        <v>0.85849049289461532</v>
      </c>
      <c r="AP586" s="17">
        <v>0.33333333333333298</v>
      </c>
      <c r="AQ586" s="17">
        <v>12.488262176057875</v>
      </c>
      <c r="AR586" s="17">
        <v>2.2444243630026963</v>
      </c>
      <c r="AS586" s="17">
        <v>11.21786543096416</v>
      </c>
      <c r="AT586" s="17">
        <v>11.346772399000537</v>
      </c>
      <c r="AU586" s="17">
        <v>-0.999999999999999</v>
      </c>
      <c r="AV586" s="17">
        <v>-0.999999999999999</v>
      </c>
      <c r="AW586" s="17">
        <v>-0.999999999999999</v>
      </c>
      <c r="AX586" s="17">
        <v>-0.999999999999999</v>
      </c>
      <c r="AY586" s="17">
        <v>8.543070630297149E-2</v>
      </c>
      <c r="AZ586" s="17">
        <v>-0.20617761318807143</v>
      </c>
      <c r="BA586" s="17">
        <v>0.7622596191769524</v>
      </c>
      <c r="BB586" s="17">
        <v>-0.11757996004827559</v>
      </c>
      <c r="BC586" s="17">
        <v>0.42090818435114241</v>
      </c>
      <c r="BD586" s="17">
        <v>-1.9585727292680009</v>
      </c>
      <c r="BE586" s="17">
        <v>12.463295940703105</v>
      </c>
      <c r="BF586" s="17">
        <v>-0.999999999999999</v>
      </c>
      <c r="BG586" s="22">
        <v>1426.1574123800701</v>
      </c>
    </row>
    <row r="587" spans="1:100" x14ac:dyDescent="0.25">
      <c r="A587">
        <v>1714</v>
      </c>
      <c r="B587" t="s">
        <v>605</v>
      </c>
      <c r="C587" s="48">
        <v>2</v>
      </c>
      <c r="D587" s="22">
        <v>1576.9994238281251</v>
      </c>
      <c r="E587" s="17">
        <v>115.07634991686551</v>
      </c>
      <c r="F587" s="17">
        <v>47.452948833452027</v>
      </c>
      <c r="G587" s="17">
        <v>0.78578951886367454</v>
      </c>
      <c r="H587" s="17">
        <v>9.7049878823121603</v>
      </c>
      <c r="I587" s="17">
        <v>83.437518406715057</v>
      </c>
      <c r="J587" s="17">
        <v>18.956336313936738</v>
      </c>
      <c r="K587" s="17">
        <v>-0.99999999999999922</v>
      </c>
      <c r="L587" s="17">
        <v>-0.99999999999999922</v>
      </c>
      <c r="M587" s="17">
        <v>-0.99999999999999922</v>
      </c>
      <c r="N587" s="17">
        <v>0.35360289185470739</v>
      </c>
      <c r="O587" s="17">
        <v>-0.99999999999999922</v>
      </c>
      <c r="P587" s="17">
        <v>-0.99999999999999922</v>
      </c>
      <c r="Q587" s="17">
        <v>4.916456748796092</v>
      </c>
      <c r="R587" s="17">
        <v>-0.99999999999999922</v>
      </c>
      <c r="S587" s="17">
        <v>2.3550869485962194</v>
      </c>
      <c r="T587" s="17">
        <v>0.28071271078491611</v>
      </c>
      <c r="U587" s="17">
        <v>0.51531918840014446</v>
      </c>
      <c r="V587" s="17">
        <v>0.50754777462486322</v>
      </c>
      <c r="W587" s="17">
        <v>5.2346544269986506</v>
      </c>
      <c r="X587" s="17">
        <v>3.6803936199835428</v>
      </c>
      <c r="Y587" s="17">
        <v>0.22506707909150386</v>
      </c>
      <c r="Z587" s="17">
        <v>44.387522167611351</v>
      </c>
      <c r="AA587" s="17">
        <v>1.351285855262315</v>
      </c>
      <c r="AB587" s="17">
        <v>2.2347435709537344</v>
      </c>
      <c r="AC587" s="17">
        <v>30.869833789260618</v>
      </c>
      <c r="AD587" s="17">
        <v>1.6806763051369926</v>
      </c>
      <c r="AE587" s="17">
        <v>1.3573605244798121</v>
      </c>
      <c r="AF587" s="17">
        <v>74.268552304621949</v>
      </c>
      <c r="AG587" s="17">
        <v>36.00335094028798</v>
      </c>
      <c r="AH587" s="17">
        <v>0.46200923934536908</v>
      </c>
      <c r="AI587" s="17">
        <v>0.58834562731872264</v>
      </c>
      <c r="AJ587" s="17">
        <v>0.33333333333333298</v>
      </c>
      <c r="AK587" s="17">
        <v>0.99630066586150579</v>
      </c>
      <c r="AL587" s="17">
        <v>1.0359115291298575</v>
      </c>
      <c r="AM587" s="17">
        <v>0.33333333333333298</v>
      </c>
      <c r="AN587" s="17">
        <v>0.62130693196831688</v>
      </c>
      <c r="AO587" s="17">
        <v>0.71787079831895073</v>
      </c>
      <c r="AP587" s="17">
        <v>0.33333333333333298</v>
      </c>
      <c r="AQ587" s="17">
        <v>10.883943800455826</v>
      </c>
      <c r="AR587" s="17">
        <v>2.2444243630026963</v>
      </c>
      <c r="AS587" s="17">
        <v>9.1756636001985399</v>
      </c>
      <c r="AT587" s="17">
        <v>9.9179667072146209</v>
      </c>
      <c r="AU587" s="17">
        <v>-0.99999999999999922</v>
      </c>
      <c r="AV587" s="17">
        <v>-0.99999999999999922</v>
      </c>
      <c r="AW587" s="17">
        <v>-0.99999999999999922</v>
      </c>
      <c r="AX587" s="17">
        <v>-0.99999999999999922</v>
      </c>
      <c r="AY587" s="17">
        <v>6.39242455857197E-2</v>
      </c>
      <c r="AZ587" s="17">
        <v>-5.7857080949927475E-2</v>
      </c>
      <c r="BA587" s="17">
        <v>0.6196735835443079</v>
      </c>
      <c r="BB587" s="17">
        <v>-3.497951218680509E-2</v>
      </c>
      <c r="BC587" s="17">
        <v>0.34184500653329319</v>
      </c>
      <c r="BD587" s="17">
        <v>0.24392388517429442</v>
      </c>
      <c r="BE587" s="17">
        <v>10.335531102365398</v>
      </c>
      <c r="BF587" s="17">
        <v>-0.99999999999999922</v>
      </c>
      <c r="BG587" s="22">
        <v>5158.2532859466446</v>
      </c>
    </row>
    <row r="588" spans="1:100" x14ac:dyDescent="0.25">
      <c r="A588">
        <v>1716</v>
      </c>
      <c r="B588" t="s">
        <v>606</v>
      </c>
      <c r="C588" s="48">
        <v>2</v>
      </c>
      <c r="D588" s="22">
        <v>1460.2108007812501</v>
      </c>
      <c r="E588" s="17">
        <v>29.082565332822945</v>
      </c>
      <c r="F588" s="17">
        <v>-91.275975583558207</v>
      </c>
      <c r="G588" s="17">
        <v>-0.17845728436631653</v>
      </c>
      <c r="H588" s="17">
        <v>0.90937482272094616</v>
      </c>
      <c r="I588" s="17">
        <v>15.909230325169723</v>
      </c>
      <c r="J588" s="17">
        <v>2.2779790279821288</v>
      </c>
      <c r="K588" s="17">
        <v>-1.0000000000000013</v>
      </c>
      <c r="L588" s="17">
        <v>-1.0000000000000013</v>
      </c>
      <c r="M588" s="17">
        <v>-1.0000000000000013</v>
      </c>
      <c r="N588" s="17">
        <v>0.11331290633249996</v>
      </c>
      <c r="O588" s="17">
        <v>-1.0000000000000013</v>
      </c>
      <c r="P588" s="17">
        <v>-1.0000000000000013</v>
      </c>
      <c r="Q588" s="17">
        <v>2.3351748703397615</v>
      </c>
      <c r="R588" s="17">
        <v>-1.0000000000000013</v>
      </c>
      <c r="S588" s="17">
        <v>-1.0114306032657054</v>
      </c>
      <c r="T588" s="17">
        <v>-9.7157381389208153E-2</v>
      </c>
      <c r="U588" s="17">
        <v>-0.61698474512404733</v>
      </c>
      <c r="V588" s="17">
        <v>-0.97613648747233095</v>
      </c>
      <c r="W588" s="17">
        <v>-2.2835986419102259</v>
      </c>
      <c r="X588" s="17">
        <v>-5.5827831066366951</v>
      </c>
      <c r="Y588" s="17">
        <v>-0.1148992599325471</v>
      </c>
      <c r="Z588" s="17">
        <v>13.173430922654362</v>
      </c>
      <c r="AA588" s="17">
        <v>-0.94759595553445441</v>
      </c>
      <c r="AB588" s="17">
        <v>-1.0788913638070201</v>
      </c>
      <c r="AC588" s="17">
        <v>-7.1741261262140696</v>
      </c>
      <c r="AD588" s="17">
        <v>-1.2231010305522469</v>
      </c>
      <c r="AE588" s="17">
        <v>-1.07440006746421</v>
      </c>
      <c r="AF588" s="17">
        <v>12.654108086847444</v>
      </c>
      <c r="AG588" s="17">
        <v>-69.268044659006506</v>
      </c>
      <c r="AH588" s="17">
        <v>-0.26631007902142934</v>
      </c>
      <c r="AI588" s="17">
        <v>-0.27334730004162838</v>
      </c>
      <c r="AJ588" s="17">
        <v>0.33333333333333298</v>
      </c>
      <c r="AK588" s="17">
        <v>2.4103616774070469E-2</v>
      </c>
      <c r="AL588" s="17">
        <v>0.18678612407697237</v>
      </c>
      <c r="AM588" s="17">
        <v>0.33333333333333298</v>
      </c>
      <c r="AN588" s="17">
        <v>-0.25512344486803579</v>
      </c>
      <c r="AO588" s="17">
        <v>-0.23983211475008576</v>
      </c>
      <c r="AP588" s="17">
        <v>0.33333333333333298</v>
      </c>
      <c r="AQ588" s="17">
        <v>-4.2408915930780111E-2</v>
      </c>
      <c r="AR588" s="17">
        <v>2.2444243630026963</v>
      </c>
      <c r="AS588" s="17">
        <v>-4.7329332595874494</v>
      </c>
      <c r="AT588" s="17">
        <v>0.18695870465705067</v>
      </c>
      <c r="AU588" s="17">
        <v>-1.0000000000000013</v>
      </c>
      <c r="AV588" s="17">
        <v>-1.0000000000000013</v>
      </c>
      <c r="AW588" s="17">
        <v>-1.0000000000000013</v>
      </c>
      <c r="AX588" s="17">
        <v>-1.0000000000000013</v>
      </c>
      <c r="AY588" s="17">
        <v>-8.254741431135193E-2</v>
      </c>
      <c r="AZ588" s="17">
        <v>0.95229307064201629</v>
      </c>
      <c r="BA588" s="17">
        <v>-0.35142126985029754</v>
      </c>
      <c r="BB588" s="17">
        <v>0.5275781706217838</v>
      </c>
      <c r="BC588" s="17">
        <v>-0.1966217846309172</v>
      </c>
      <c r="BD588" s="17">
        <v>15.244222598958558</v>
      </c>
      <c r="BE588" s="17">
        <v>-4.155800216132163</v>
      </c>
      <c r="BF588" s="17">
        <v>-1.0000000000000013</v>
      </c>
      <c r="BG588" s="22">
        <v>365.05673904368524</v>
      </c>
    </row>
    <row r="589" spans="1:100" x14ac:dyDescent="0.25">
      <c r="A589">
        <v>1718</v>
      </c>
      <c r="B589" t="s">
        <v>607</v>
      </c>
      <c r="C589" s="48">
        <v>3</v>
      </c>
      <c r="D589" s="22">
        <v>1633.9135464822261</v>
      </c>
      <c r="E589" s="17">
        <v>113.48349048597147</v>
      </c>
      <c r="F589" s="17">
        <v>76.148165935261119</v>
      </c>
      <c r="G589" s="17">
        <v>1.2085033142414721</v>
      </c>
      <c r="H589" s="17">
        <v>11.707193310912519</v>
      </c>
      <c r="I589" s="17">
        <v>102.30911948265356</v>
      </c>
      <c r="J589" s="17">
        <v>3.7448523196526269</v>
      </c>
      <c r="K589" s="17">
        <v>-1.0000000000000002</v>
      </c>
      <c r="L589" s="17">
        <v>-1.0000000000000002</v>
      </c>
      <c r="M589" s="17">
        <v>-1.0000000000000002</v>
      </c>
      <c r="N589" s="17">
        <v>0.44090683233321032</v>
      </c>
      <c r="O589" s="17">
        <v>-1.0000000000000002</v>
      </c>
      <c r="P589" s="17">
        <v>-1.0000000000000002</v>
      </c>
      <c r="Q589" s="17">
        <v>6.2791785167523821</v>
      </c>
      <c r="R589" s="17">
        <v>-1.0000000000000002</v>
      </c>
      <c r="S589" s="17">
        <v>2.6990823234800816</v>
      </c>
      <c r="T589" s="17">
        <v>0.37672949314467108</v>
      </c>
      <c r="U589" s="17">
        <v>1.4925073599988004E-2</v>
      </c>
      <c r="V589" s="17">
        <v>-0.6240575794004698</v>
      </c>
      <c r="W589" s="17">
        <v>5.4280147941601395</v>
      </c>
      <c r="X589" s="17">
        <v>7.8750831617574866</v>
      </c>
      <c r="Y589" s="17">
        <v>0.40062967968784313</v>
      </c>
      <c r="Z589" s="17">
        <v>46.445967303051837</v>
      </c>
      <c r="AA589" s="17">
        <v>-1.2722240050914402</v>
      </c>
      <c r="AB589" s="17">
        <v>1.2596095734226531</v>
      </c>
      <c r="AC589" s="17">
        <v>46.643829373406689</v>
      </c>
      <c r="AD589" s="17">
        <v>-1.0782521745672613</v>
      </c>
      <c r="AE589" s="17">
        <v>1.8079291031455906</v>
      </c>
      <c r="AF589" s="17">
        <v>96.157335353026809</v>
      </c>
      <c r="AG589" s="17">
        <v>74.301423375083473</v>
      </c>
      <c r="AH589" s="17">
        <v>-0.3600494837693905</v>
      </c>
      <c r="AI589" s="17">
        <v>-0.24355967342309734</v>
      </c>
      <c r="AJ589" s="17">
        <v>0.33333333333333298</v>
      </c>
      <c r="AK589" s="17">
        <v>0.4748100500274996</v>
      </c>
      <c r="AL589" s="17">
        <v>0.89447054141953863</v>
      </c>
      <c r="AM589" s="17">
        <v>0.33333333333333298</v>
      </c>
      <c r="AN589" s="17">
        <v>0.14225153046256617</v>
      </c>
      <c r="AO589" s="17">
        <v>0.57944595792891063</v>
      </c>
      <c r="AP589" s="17">
        <v>0.33333333333333298</v>
      </c>
      <c r="AQ589" s="17">
        <v>6.1517841296267619</v>
      </c>
      <c r="AR589" s="17">
        <v>4.3316754788499123</v>
      </c>
      <c r="AS589" s="17">
        <v>-5.3530309165688896</v>
      </c>
      <c r="AT589" s="17">
        <v>4.7662077573716104</v>
      </c>
      <c r="AU589" s="17">
        <v>-1.0000000000000002</v>
      </c>
      <c r="AV589" s="17">
        <v>-1.0000000000000002</v>
      </c>
      <c r="AW589" s="17">
        <v>-1.0000000000000002</v>
      </c>
      <c r="AX589" s="17">
        <v>-1.0000000000000002</v>
      </c>
      <c r="AY589" s="17">
        <v>-4.2253055843537904E-2</v>
      </c>
      <c r="AZ589" s="17">
        <v>-0.6361249964085679</v>
      </c>
      <c r="BA589" s="17">
        <v>-7.9307188961791356E-2</v>
      </c>
      <c r="BB589" s="17">
        <v>-0.25267028309022493</v>
      </c>
      <c r="BC589" s="17">
        <v>-0.15524554729753004</v>
      </c>
      <c r="BD589" s="17">
        <v>-9.4973820592984666</v>
      </c>
      <c r="BE589" s="17">
        <v>-4.277674627247209</v>
      </c>
      <c r="BF589" s="17">
        <v>-1.0000000000000002</v>
      </c>
      <c r="CU589" t="e">
        <v>#N/A</v>
      </c>
      <c r="CV589" t="e">
        <v>#N/A</v>
      </c>
    </row>
    <row r="590" spans="1:100" x14ac:dyDescent="0.25">
      <c r="A590">
        <v>1719</v>
      </c>
      <c r="B590" t="s">
        <v>608</v>
      </c>
      <c r="C590" s="48">
        <v>3</v>
      </c>
      <c r="D590" s="22">
        <v>1411.1116731415411</v>
      </c>
      <c r="E590" s="17">
        <v>16.185955838127221</v>
      </c>
      <c r="F590" s="17">
        <v>-127.69586371933462</v>
      </c>
      <c r="G590" s="17">
        <v>-0.30249704098719887</v>
      </c>
      <c r="H590" s="17">
        <v>-0.59305769713750467</v>
      </c>
      <c r="I590" s="17">
        <v>10.299053416098692</v>
      </c>
      <c r="J590" s="17">
        <v>1.7984977568427358</v>
      </c>
      <c r="K590" s="17">
        <v>-1.0000000000000016</v>
      </c>
      <c r="L590" s="17">
        <v>-1.0000000000000016</v>
      </c>
      <c r="M590" s="17">
        <v>-1.0000000000000016</v>
      </c>
      <c r="N590" s="17">
        <v>0.15501031828649756</v>
      </c>
      <c r="O590" s="17">
        <v>-1.0000000000000016</v>
      </c>
      <c r="P590" s="17">
        <v>-1.0000000000000016</v>
      </c>
      <c r="Q590" s="17">
        <v>3.1227042457132299</v>
      </c>
      <c r="R590" s="17">
        <v>-1.0000000000000016</v>
      </c>
      <c r="S590" s="17">
        <v>-0.53813185766524529</v>
      </c>
      <c r="T590" s="17">
        <v>2.7478454835814702E-2</v>
      </c>
      <c r="U590" s="17">
        <v>-1.3197491137601218</v>
      </c>
      <c r="V590" s="17">
        <v>-1.942153833583705</v>
      </c>
      <c r="W590" s="17">
        <v>-3.7157619428507336</v>
      </c>
      <c r="X590" s="17">
        <v>-9.5038512979052339</v>
      </c>
      <c r="Y590" s="17">
        <v>0.10118566348244247</v>
      </c>
      <c r="Z590" s="17">
        <v>28.636377880473241</v>
      </c>
      <c r="AA590" s="17">
        <v>-0.11568907939704581</v>
      </c>
      <c r="AB590" s="17">
        <v>-0.76939277840306042</v>
      </c>
      <c r="AC590" s="17">
        <v>-19.197120547916558</v>
      </c>
      <c r="AD590" s="17">
        <v>0.36038064932354641</v>
      </c>
      <c r="AE590" s="17">
        <v>-0.66590612480999645</v>
      </c>
      <c r="AF590" s="17">
        <v>8.0039584293436263</v>
      </c>
      <c r="AG590" s="17">
        <v>-92.230650007993489</v>
      </c>
      <c r="AH590" s="17">
        <v>2.1997013216688215E-2</v>
      </c>
      <c r="AI590" s="17">
        <v>7.0181984967264258E-2</v>
      </c>
      <c r="AJ590" s="17">
        <v>0.33333333333333298</v>
      </c>
      <c r="AK590" s="17">
        <v>0.10103873430518782</v>
      </c>
      <c r="AL590" s="17">
        <v>0.4691904224330577</v>
      </c>
      <c r="AM590" s="17">
        <v>0.33333333333333298</v>
      </c>
      <c r="AN590" s="17">
        <v>-0.17895356749849825</v>
      </c>
      <c r="AO590" s="17">
        <v>-8.0353410049307281E-2</v>
      </c>
      <c r="AP590" s="17">
        <v>0.33333333333333298</v>
      </c>
      <c r="AQ590" s="17">
        <v>2.2950949867550734</v>
      </c>
      <c r="AR590" s="17">
        <v>1.2294489250058354</v>
      </c>
      <c r="AS590" s="17">
        <v>-0.44133851121497597</v>
      </c>
      <c r="AT590" s="17">
        <v>1.010387343051879</v>
      </c>
      <c r="AU590" s="17">
        <v>-1.0000000000000016</v>
      </c>
      <c r="AV590" s="17">
        <v>-1.0000000000000016</v>
      </c>
      <c r="AW590" s="17">
        <v>-1.0000000000000016</v>
      </c>
      <c r="AX590" s="17">
        <v>-1.0000000000000016</v>
      </c>
      <c r="AY590" s="17">
        <v>-2.533713292779443E-2</v>
      </c>
      <c r="AZ590" s="17">
        <v>0.37715393306793754</v>
      </c>
      <c r="BA590" s="17">
        <v>0.8927437605357913</v>
      </c>
      <c r="BB590" s="17">
        <v>0.24830536009880666</v>
      </c>
      <c r="BC590" s="17">
        <v>8.4172228843021162E-3</v>
      </c>
      <c r="BD590" s="17">
        <v>8.0934036678098558</v>
      </c>
      <c r="BE590" s="17">
        <v>4.6741493747865075</v>
      </c>
      <c r="BF590" s="17">
        <v>-1.0000000000000016</v>
      </c>
      <c r="CU590" t="e">
        <v>#N/A</v>
      </c>
      <c r="CV590" t="e">
        <v>#N/A</v>
      </c>
    </row>
    <row r="591" spans="1:100" x14ac:dyDescent="0.25">
      <c r="A591">
        <v>1720</v>
      </c>
      <c r="B591" t="s">
        <v>609</v>
      </c>
      <c r="C591" s="48">
        <v>2</v>
      </c>
      <c r="D591" s="22">
        <v>1584.59126953125</v>
      </c>
      <c r="E591" s="17">
        <v>150.17555039548384</v>
      </c>
      <c r="F591" s="17">
        <v>104.07651010417321</v>
      </c>
      <c r="G591" s="17">
        <v>1.1793562402394495</v>
      </c>
      <c r="H591" s="17">
        <v>13.295002993337206</v>
      </c>
      <c r="I591" s="17">
        <v>110.99984669377449</v>
      </c>
      <c r="J591" s="17">
        <v>25.763770233322283</v>
      </c>
      <c r="K591" s="17">
        <v>-0.99999999999999845</v>
      </c>
      <c r="L591" s="17">
        <v>-0.99999999999999845</v>
      </c>
      <c r="M591" s="17">
        <v>-0.99999999999999845</v>
      </c>
      <c r="N591" s="17">
        <v>0.45167958909095518</v>
      </c>
      <c r="O591" s="17">
        <v>-0.99999999999999845</v>
      </c>
      <c r="P591" s="17">
        <v>-0.99999999999999845</v>
      </c>
      <c r="Q591" s="17">
        <v>5.9700320808041631</v>
      </c>
      <c r="R591" s="17">
        <v>-0.99999999999999845</v>
      </c>
      <c r="S591" s="17">
        <v>3.7291638663542477</v>
      </c>
      <c r="T591" s="17">
        <v>0.43494406813530195</v>
      </c>
      <c r="U591" s="17">
        <v>0.97748006383704911</v>
      </c>
      <c r="V591" s="17">
        <v>1.1131279524739472</v>
      </c>
      <c r="W591" s="17">
        <v>8.3033026204820199</v>
      </c>
      <c r="X591" s="17">
        <v>7.4612493942606042</v>
      </c>
      <c r="Y591" s="17">
        <v>0.36382765053402821</v>
      </c>
      <c r="Z591" s="17">
        <v>57.127857433282792</v>
      </c>
      <c r="AA591" s="17">
        <v>2.2895968499941133</v>
      </c>
      <c r="AB591" s="17">
        <v>3.5872359336366926</v>
      </c>
      <c r="AC591" s="17">
        <v>46.397846453579994</v>
      </c>
      <c r="AD591" s="17">
        <v>2.8658812980747919</v>
      </c>
      <c r="AE591" s="17">
        <v>2.3499072875453519</v>
      </c>
      <c r="AF591" s="17">
        <v>99.417087637018739</v>
      </c>
      <c r="AG591" s="17">
        <v>78.970896056208232</v>
      </c>
      <c r="AH591" s="17">
        <v>0.75927986060548491</v>
      </c>
      <c r="AI591" s="17">
        <v>0.9400539857160668</v>
      </c>
      <c r="AJ591" s="17">
        <v>0.33333333333333298</v>
      </c>
      <c r="AK591" s="17">
        <v>1.393112357493614</v>
      </c>
      <c r="AL591" s="17">
        <v>1.3824903309304903</v>
      </c>
      <c r="AM591" s="17">
        <v>0.33333333333333298</v>
      </c>
      <c r="AN591" s="17">
        <v>0.97903052386426537</v>
      </c>
      <c r="AO591" s="17">
        <v>1.1087665672092593</v>
      </c>
      <c r="AP591" s="17">
        <v>0.33333333333333298</v>
      </c>
      <c r="AQ591" s="17">
        <v>15.343641048897602</v>
      </c>
      <c r="AR591" s="17">
        <v>2.2444243630026963</v>
      </c>
      <c r="AS591" s="17">
        <v>14.852592833157303</v>
      </c>
      <c r="AT591" s="17">
        <v>13.889772371925268</v>
      </c>
      <c r="AU591" s="17">
        <v>-0.99999999999999845</v>
      </c>
      <c r="AV591" s="17">
        <v>-0.99999999999999845</v>
      </c>
      <c r="AW591" s="17">
        <v>-0.99999999999999845</v>
      </c>
      <c r="AX591" s="17">
        <v>-0.99999999999999845</v>
      </c>
      <c r="AY591" s="17">
        <v>0.12370807973176698</v>
      </c>
      <c r="AZ591" s="17">
        <v>-0.47015970090941256</v>
      </c>
      <c r="BA591" s="17">
        <v>1.0160354032725751</v>
      </c>
      <c r="BB591" s="17">
        <v>-0.26459290791296181</v>
      </c>
      <c r="BC591" s="17">
        <v>0.56162547026762288</v>
      </c>
      <c r="BD591" s="17">
        <v>-5.8785940891302602</v>
      </c>
      <c r="BE591" s="17">
        <v>16.250309078591496</v>
      </c>
      <c r="BF591" s="17">
        <v>-0.99999999999999845</v>
      </c>
      <c r="BG591" s="22">
        <v>1926.7257896544991</v>
      </c>
    </row>
    <row r="592" spans="1:100" x14ac:dyDescent="0.25">
      <c r="A592">
        <v>1721</v>
      </c>
      <c r="B592" t="s">
        <v>610</v>
      </c>
      <c r="C592" s="48">
        <v>2</v>
      </c>
      <c r="D592" s="22">
        <v>1516.6605078125001</v>
      </c>
      <c r="E592" s="17">
        <v>143.9736914639993</v>
      </c>
      <c r="F592" s="17">
        <v>94.071400745251779</v>
      </c>
      <c r="G592" s="17">
        <v>1.10981490445927</v>
      </c>
      <c r="H592" s="17">
        <v>12.660664689989289</v>
      </c>
      <c r="I592" s="17">
        <v>106.1297166187678</v>
      </c>
      <c r="J592" s="17">
        <v>24.560929590865179</v>
      </c>
      <c r="K592" s="17">
        <v>-0.99999999999999856</v>
      </c>
      <c r="L592" s="17">
        <v>-0.99999999999999856</v>
      </c>
      <c r="M592" s="17">
        <v>-0.99999999999999856</v>
      </c>
      <c r="N592" s="17">
        <v>0.43434991113730309</v>
      </c>
      <c r="O592" s="17">
        <v>-0.99999999999999856</v>
      </c>
      <c r="P592" s="17">
        <v>-0.99999999999999856</v>
      </c>
      <c r="Q592" s="17">
        <v>5.783870416330168</v>
      </c>
      <c r="R592" s="17">
        <v>-0.99999999999999856</v>
      </c>
      <c r="S592" s="17">
        <v>3.4863711221110938</v>
      </c>
      <c r="T592" s="17">
        <v>0.40769213338877797</v>
      </c>
      <c r="U592" s="17">
        <v>0.89581847285986616</v>
      </c>
      <c r="V592" s="17">
        <v>1.0061248645542882</v>
      </c>
      <c r="W592" s="17">
        <v>7.761087329340782</v>
      </c>
      <c r="X592" s="17">
        <v>6.7931904689115994</v>
      </c>
      <c r="Y592" s="17">
        <v>0.33930932881718567</v>
      </c>
      <c r="Z592" s="17">
        <v>54.876701823466405</v>
      </c>
      <c r="AA592" s="17">
        <v>2.1238018363232882</v>
      </c>
      <c r="AB592" s="17">
        <v>3.3482570758595851</v>
      </c>
      <c r="AC592" s="17">
        <v>43.654121732867921</v>
      </c>
      <c r="AD592" s="17">
        <v>2.6564613092756422</v>
      </c>
      <c r="AE592" s="17">
        <v>2.1745290759765741</v>
      </c>
      <c r="AF592" s="17">
        <v>94.973463100329027</v>
      </c>
      <c r="AG592" s="17">
        <v>71.378738690587682</v>
      </c>
      <c r="AH592" s="17">
        <v>0.70675357988142373</v>
      </c>
      <c r="AI592" s="17">
        <v>0.87790882018350436</v>
      </c>
      <c r="AJ592" s="17">
        <v>0.33333333333333298</v>
      </c>
      <c r="AK592" s="17">
        <v>1.3229976511667489</v>
      </c>
      <c r="AL592" s="17">
        <v>1.3212515332342338</v>
      </c>
      <c r="AM592" s="17">
        <v>0.33333333333333298</v>
      </c>
      <c r="AN592" s="17">
        <v>0.91582249567131235</v>
      </c>
      <c r="AO592" s="17">
        <v>1.0396971758124756</v>
      </c>
      <c r="AP592" s="17">
        <v>0.33333333333333298</v>
      </c>
      <c r="AQ592" s="17">
        <v>14.555634118972957</v>
      </c>
      <c r="AR592" s="17">
        <v>2.2444243630026963</v>
      </c>
      <c r="AS592" s="17">
        <v>13.849506899952681</v>
      </c>
      <c r="AT592" s="17">
        <v>13.187973524660578</v>
      </c>
      <c r="AU592" s="17">
        <v>-0.99999999999999856</v>
      </c>
      <c r="AV592" s="17">
        <v>-0.99999999999999856</v>
      </c>
      <c r="AW592" s="17">
        <v>-0.99999999999999856</v>
      </c>
      <c r="AX592" s="17">
        <v>-0.99999999999999856</v>
      </c>
      <c r="AY592" s="17">
        <v>0.11314456544365895</v>
      </c>
      <c r="AZ592" s="17">
        <v>-0.3973078224847772</v>
      </c>
      <c r="BA592" s="17">
        <v>0.94600018713485468</v>
      </c>
      <c r="BB592" s="17">
        <v>-0.22402133164756383</v>
      </c>
      <c r="BC592" s="17">
        <v>0.52279132551817464</v>
      </c>
      <c r="BD592" s="17">
        <v>-4.7967747808743244</v>
      </c>
      <c r="BE592" s="17">
        <v>15.20519642304961</v>
      </c>
      <c r="BF592" s="17">
        <v>-0.99999999999999856</v>
      </c>
      <c r="BG592" s="22">
        <v>906.30267858322838</v>
      </c>
    </row>
    <row r="593" spans="1:100" x14ac:dyDescent="0.25">
      <c r="A593">
        <v>1723</v>
      </c>
      <c r="B593" t="s">
        <v>611</v>
      </c>
      <c r="C593" s="48">
        <v>2</v>
      </c>
      <c r="D593" s="22">
        <v>1535.1724414062501</v>
      </c>
      <c r="E593" s="17">
        <v>95.805608072330301</v>
      </c>
      <c r="F593" s="17">
        <v>16.364547482799839</v>
      </c>
      <c r="G593" s="17">
        <v>0.56970702744473511</v>
      </c>
      <c r="H593" s="17">
        <v>7.7339385854859142</v>
      </c>
      <c r="I593" s="17">
        <v>68.304794418377597</v>
      </c>
      <c r="J593" s="17">
        <v>15.218806686613</v>
      </c>
      <c r="K593" s="17">
        <v>-0.99999999999999978</v>
      </c>
      <c r="L593" s="17">
        <v>-0.99999999999999978</v>
      </c>
      <c r="M593" s="17">
        <v>-0.99999999999999978</v>
      </c>
      <c r="N593" s="17">
        <v>0.29975520621993845</v>
      </c>
      <c r="O593" s="17">
        <v>-0.99999999999999978</v>
      </c>
      <c r="P593" s="17">
        <v>-0.99999999999999978</v>
      </c>
      <c r="Q593" s="17">
        <v>4.3380054462011426</v>
      </c>
      <c r="R593" s="17">
        <v>-0.99999999999999978</v>
      </c>
      <c r="S593" s="17">
        <v>1.6006685802125764</v>
      </c>
      <c r="T593" s="17">
        <v>0.1960340676448219</v>
      </c>
      <c r="U593" s="17">
        <v>0.2615760033776125</v>
      </c>
      <c r="V593" s="17">
        <v>0.17506215915887793</v>
      </c>
      <c r="W593" s="17">
        <v>3.5498545927590883</v>
      </c>
      <c r="X593" s="17">
        <v>1.6045658351911722</v>
      </c>
      <c r="Y593" s="17">
        <v>0.1488824619490699</v>
      </c>
      <c r="Z593" s="17">
        <v>37.392613207586891</v>
      </c>
      <c r="AA593" s="17">
        <v>0.83611887986694522</v>
      </c>
      <c r="AB593" s="17">
        <v>1.4921759109340678</v>
      </c>
      <c r="AC593" s="17">
        <v>22.344388214081189</v>
      </c>
      <c r="AD593" s="17">
        <v>1.0299555154804871</v>
      </c>
      <c r="AE593" s="17">
        <v>0.81241613318756856</v>
      </c>
      <c r="AF593" s="17">
        <v>60.461088728520892</v>
      </c>
      <c r="AG593" s="17">
        <v>12.412600771299688</v>
      </c>
      <c r="AH593" s="17">
        <v>0.29879682076740038</v>
      </c>
      <c r="AI593" s="17">
        <v>0.39524490460085598</v>
      </c>
      <c r="AJ593" s="17">
        <v>0.33333333333333298</v>
      </c>
      <c r="AK593" s="17">
        <v>0.77843656736177014</v>
      </c>
      <c r="AL593" s="17">
        <v>0.8456271201628518</v>
      </c>
      <c r="AM593" s="17">
        <v>0.33333333333333298</v>
      </c>
      <c r="AN593" s="17">
        <v>0.42490362656179836</v>
      </c>
      <c r="AO593" s="17">
        <v>0.50325475727849778</v>
      </c>
      <c r="AP593" s="17">
        <v>0.33333333333333298</v>
      </c>
      <c r="AQ593" s="17">
        <v>8.4354072751905491</v>
      </c>
      <c r="AR593" s="17">
        <v>2.2444243630026963</v>
      </c>
      <c r="AS593" s="17">
        <v>6.0588222982239586</v>
      </c>
      <c r="AT593" s="17">
        <v>7.7373004647477082</v>
      </c>
      <c r="AU593" s="17">
        <v>-0.99999999999999978</v>
      </c>
      <c r="AV593" s="17">
        <v>-0.99999999999999978</v>
      </c>
      <c r="AW593" s="17">
        <v>-0.99999999999999978</v>
      </c>
      <c r="AX593" s="17">
        <v>-0.99999999999999978</v>
      </c>
      <c r="AY593" s="17">
        <v>3.1100739107080458E-2</v>
      </c>
      <c r="AZ593" s="17">
        <v>0.16851210247078607</v>
      </c>
      <c r="BA593" s="17">
        <v>0.40205648113575987</v>
      </c>
      <c r="BB593" s="17">
        <v>9.1086620737828791E-2</v>
      </c>
      <c r="BC593" s="17">
        <v>0.22117751207920797</v>
      </c>
      <c r="BD593" s="17">
        <v>3.6054096658325734</v>
      </c>
      <c r="BE593" s="17">
        <v>7.0881021611554402</v>
      </c>
      <c r="BF593" s="17">
        <v>-0.99999999999999978</v>
      </c>
      <c r="BG593" s="22">
        <v>527.18965246556968</v>
      </c>
    </row>
    <row r="594" spans="1:100" x14ac:dyDescent="0.25">
      <c r="A594">
        <v>1726</v>
      </c>
      <c r="B594" t="s">
        <v>612</v>
      </c>
      <c r="C594" s="48">
        <v>2</v>
      </c>
      <c r="D594" s="22">
        <v>1580.670615234375</v>
      </c>
      <c r="E594" s="17">
        <v>105.31797795669814</v>
      </c>
      <c r="F594" s="17">
        <v>31.71031751837041</v>
      </c>
      <c r="G594" s="17">
        <v>0.67636906466649238</v>
      </c>
      <c r="H594" s="17">
        <v>8.7068824463394758</v>
      </c>
      <c r="I594" s="17">
        <v>75.774567460661018</v>
      </c>
      <c r="J594" s="17">
        <v>17.063715645266758</v>
      </c>
      <c r="K594" s="17">
        <v>-0.99999999999999956</v>
      </c>
      <c r="L594" s="17">
        <v>-0.99999999999999956</v>
      </c>
      <c r="M594" s="17">
        <v>-0.99999999999999956</v>
      </c>
      <c r="N594" s="17">
        <v>0.32633535073681069</v>
      </c>
      <c r="O594" s="17">
        <v>-0.99999999999999956</v>
      </c>
      <c r="P594" s="17">
        <v>-0.99999999999999956</v>
      </c>
      <c r="Q594" s="17">
        <v>4.6235389661231032</v>
      </c>
      <c r="R594" s="17">
        <v>-0.99999999999999956</v>
      </c>
      <c r="S594" s="17">
        <v>1.9730624727529167</v>
      </c>
      <c r="T594" s="17">
        <v>0.23783290348379532</v>
      </c>
      <c r="U594" s="17">
        <v>0.38682800722075378</v>
      </c>
      <c r="V594" s="17">
        <v>0.33918278207309277</v>
      </c>
      <c r="W594" s="17">
        <v>4.3815007916288593</v>
      </c>
      <c r="X594" s="17">
        <v>2.6292301612712046</v>
      </c>
      <c r="Y594" s="17">
        <v>0.18648850034677134</v>
      </c>
      <c r="Z594" s="17">
        <v>40.84542067457604</v>
      </c>
      <c r="AA594" s="17">
        <v>1.0904141665614455</v>
      </c>
      <c r="AB594" s="17">
        <v>1.8587200898380916</v>
      </c>
      <c r="AC594" s="17">
        <v>26.552694899646141</v>
      </c>
      <c r="AD594" s="17">
        <v>1.3511624982005597</v>
      </c>
      <c r="AE594" s="17">
        <v>1.0814100649314831</v>
      </c>
      <c r="AF594" s="17">
        <v>67.276690419436349</v>
      </c>
      <c r="AG594" s="17">
        <v>24.057401125509514</v>
      </c>
      <c r="AH594" s="17">
        <v>0.37936127997508651</v>
      </c>
      <c r="AI594" s="17">
        <v>0.49056274520344756</v>
      </c>
      <c r="AJ594" s="17">
        <v>0.33333333333333298</v>
      </c>
      <c r="AK594" s="17">
        <v>0.88597803650565399</v>
      </c>
      <c r="AL594" s="17">
        <v>0.93955477982042612</v>
      </c>
      <c r="AM594" s="17">
        <v>0.33333333333333298</v>
      </c>
      <c r="AN594" s="17">
        <v>0.52185167882731431</v>
      </c>
      <c r="AO594" s="17">
        <v>0.60919292935122393</v>
      </c>
      <c r="AP594" s="17">
        <v>0.33333333333333298</v>
      </c>
      <c r="AQ594" s="17">
        <v>9.6440470510543435</v>
      </c>
      <c r="AR594" s="17">
        <v>2.2444243630026963</v>
      </c>
      <c r="AS594" s="17">
        <v>7.5973488154926532</v>
      </c>
      <c r="AT594" s="17">
        <v>8.813714858134551</v>
      </c>
      <c r="AU594" s="17">
        <v>-0.99999999999999956</v>
      </c>
      <c r="AV594" s="17">
        <v>-0.99999999999999956</v>
      </c>
      <c r="AW594" s="17">
        <v>-0.99999999999999956</v>
      </c>
      <c r="AX594" s="17">
        <v>-0.99999999999999956</v>
      </c>
      <c r="AY594" s="17">
        <v>4.7302986900426433E-2</v>
      </c>
      <c r="AZ594" s="17">
        <v>5.6772377010721881E-2</v>
      </c>
      <c r="BA594" s="17">
        <v>0.50947602875745601</v>
      </c>
      <c r="BB594" s="17">
        <v>2.8858207532705321E-2</v>
      </c>
      <c r="BC594" s="17">
        <v>0.28074106440776897</v>
      </c>
      <c r="BD594" s="17">
        <v>1.9461224227868588</v>
      </c>
      <c r="BE594" s="17">
        <v>8.6910889849735451</v>
      </c>
      <c r="BF594" s="17">
        <v>-0.99999999999999956</v>
      </c>
      <c r="BG594" s="22">
        <v>1019.1307232911257</v>
      </c>
    </row>
    <row r="595" spans="1:100" x14ac:dyDescent="0.25">
      <c r="A595">
        <v>1727</v>
      </c>
      <c r="B595" t="s">
        <v>2932</v>
      </c>
      <c r="C595" s="48">
        <v>2</v>
      </c>
      <c r="D595" s="22">
        <v>1509.1209472656251</v>
      </c>
      <c r="E595" s="17">
        <v>120.64089788921541</v>
      </c>
      <c r="F595" s="17">
        <v>56.429920353021679</v>
      </c>
      <c r="G595" s="17">
        <v>0.84818469800030705</v>
      </c>
      <c r="H595" s="17">
        <v>10.274140769966378</v>
      </c>
      <c r="I595" s="17">
        <v>87.807187683838038</v>
      </c>
      <c r="J595" s="17">
        <v>20.035571512929337</v>
      </c>
      <c r="K595" s="17">
        <v>-0.99999999999999911</v>
      </c>
      <c r="L595" s="17">
        <v>-0.99999999999999911</v>
      </c>
      <c r="M595" s="17">
        <v>-0.99999999999999911</v>
      </c>
      <c r="N595" s="17">
        <v>0.36915174992836064</v>
      </c>
      <c r="O595" s="17">
        <v>-0.99999999999999911</v>
      </c>
      <c r="P595" s="17">
        <v>-0.99999999999999911</v>
      </c>
      <c r="Q595" s="17">
        <v>5.0834882024331858</v>
      </c>
      <c r="R595" s="17">
        <v>-0.99999999999999911</v>
      </c>
      <c r="S595" s="17">
        <v>2.5729299997854076</v>
      </c>
      <c r="T595" s="17">
        <v>0.30516420184778736</v>
      </c>
      <c r="U595" s="17">
        <v>0.58858912980175893</v>
      </c>
      <c r="V595" s="17">
        <v>0.60355508831846749</v>
      </c>
      <c r="W595" s="17">
        <v>5.7211509810527872</v>
      </c>
      <c r="X595" s="17">
        <v>4.2798019553761746</v>
      </c>
      <c r="Y595" s="17">
        <v>0.2470658666973066</v>
      </c>
      <c r="Z595" s="17">
        <v>46.4073461465888</v>
      </c>
      <c r="AA595" s="17">
        <v>1.5000435611920881</v>
      </c>
      <c r="AB595" s="17">
        <v>2.4491646555300308</v>
      </c>
      <c r="AC595" s="17">
        <v>33.331609847051418</v>
      </c>
      <c r="AD595" s="17">
        <v>1.8685760279323487</v>
      </c>
      <c r="AE595" s="17">
        <v>1.5147166466297552</v>
      </c>
      <c r="AF595" s="17">
        <v>78.255544298263146</v>
      </c>
      <c r="AG595" s="17">
        <v>42.815328500782513</v>
      </c>
      <c r="AH595" s="17">
        <v>0.50913785225436858</v>
      </c>
      <c r="AI595" s="17">
        <v>0.64410467612585087</v>
      </c>
      <c r="AJ595" s="17">
        <v>0.33333333333333298</v>
      </c>
      <c r="AK595" s="17">
        <v>1.0592102952538134</v>
      </c>
      <c r="AL595" s="17">
        <v>1.0908573496192446</v>
      </c>
      <c r="AM595" s="17">
        <v>0.33333333333333298</v>
      </c>
      <c r="AN595" s="17">
        <v>0.67801962230891122</v>
      </c>
      <c r="AO595" s="17">
        <v>0.7798425306808825</v>
      </c>
      <c r="AP595" s="17">
        <v>0.33333333333333298</v>
      </c>
      <c r="AQ595" s="17">
        <v>11.590974129999331</v>
      </c>
      <c r="AR595" s="17">
        <v>2.2444243630026963</v>
      </c>
      <c r="AS595" s="17">
        <v>10.075671139449419</v>
      </c>
      <c r="AT595" s="17">
        <v>10.547647806976341</v>
      </c>
      <c r="AU595" s="17">
        <v>-0.99999999999999911</v>
      </c>
      <c r="AV595" s="17">
        <v>-0.99999999999999911</v>
      </c>
      <c r="AW595" s="17">
        <v>-0.99999999999999911</v>
      </c>
      <c r="AX595" s="17">
        <v>-0.99999999999999911</v>
      </c>
      <c r="AY595" s="17">
        <v>7.3402239629468527E-2</v>
      </c>
      <c r="AZ595" s="17">
        <v>-0.12322260713300198</v>
      </c>
      <c r="BA595" s="17">
        <v>0.68251189126101597</v>
      </c>
      <c r="BB595" s="17">
        <v>-7.1381901363467587E-2</v>
      </c>
      <c r="BC595" s="17">
        <v>0.37668850487964434</v>
      </c>
      <c r="BD595" s="17">
        <v>-0.72672628676755302</v>
      </c>
      <c r="BE595" s="17">
        <v>11.273246644192589</v>
      </c>
      <c r="BF595" s="17">
        <v>-0.99999999999999911</v>
      </c>
      <c r="BG595" s="22">
        <v>443.37955566960642</v>
      </c>
    </row>
    <row r="596" spans="1:100" x14ac:dyDescent="0.25">
      <c r="A596">
        <v>1729</v>
      </c>
      <c r="B596" t="s">
        <v>613</v>
      </c>
      <c r="C596" s="48">
        <v>3</v>
      </c>
      <c r="D596" s="22">
        <v>1579.6851252790325</v>
      </c>
      <c r="E596" s="17">
        <v>110.82400655577577</v>
      </c>
      <c r="F596" s="17">
        <v>54.186461256675933</v>
      </c>
      <c r="G596" s="17">
        <v>1.1267778833142308</v>
      </c>
      <c r="H596" s="17">
        <v>8.7011846149715595</v>
      </c>
      <c r="I596" s="17">
        <v>98.095658038158049</v>
      </c>
      <c r="J596" s="17">
        <v>0.5563572592372652</v>
      </c>
      <c r="K596" s="17">
        <v>-0.99999999999999867</v>
      </c>
      <c r="L596" s="17">
        <v>-0.99999999999999867</v>
      </c>
      <c r="M596" s="17">
        <v>-0.99999999999999867</v>
      </c>
      <c r="N596" s="17">
        <v>0.28705054517595047</v>
      </c>
      <c r="O596" s="17">
        <v>-0.99999999999999867</v>
      </c>
      <c r="P596" s="17">
        <v>-0.99999999999999867</v>
      </c>
      <c r="Q596" s="17">
        <v>5.3060572185863357</v>
      </c>
      <c r="R596" s="17">
        <v>-0.99999999999999867</v>
      </c>
      <c r="S596" s="17">
        <v>1.5100558497304681</v>
      </c>
      <c r="T596" s="17">
        <v>0.28966686943544279</v>
      </c>
      <c r="U596" s="17">
        <v>0.18750784846214333</v>
      </c>
      <c r="V596" s="17">
        <v>-0.2449479504124728</v>
      </c>
      <c r="W596" s="17">
        <v>3.3951273963852224</v>
      </c>
      <c r="X596" s="17">
        <v>1.2355011223326635</v>
      </c>
      <c r="Y596" s="17">
        <v>0.28297719674714489</v>
      </c>
      <c r="Z596" s="17">
        <v>44.412019860786778</v>
      </c>
      <c r="AA596" s="17">
        <v>1.2696147868836829</v>
      </c>
      <c r="AB596" s="17">
        <v>1.2706970339896611</v>
      </c>
      <c r="AC596" s="17">
        <v>46.116701098339576</v>
      </c>
      <c r="AD596" s="17">
        <v>-0.43037227190818489</v>
      </c>
      <c r="AE596" s="17">
        <v>0.67367924965549619</v>
      </c>
      <c r="AF596" s="17">
        <v>92.473097242771487</v>
      </c>
      <c r="AG596" s="17">
        <v>60.65757969161708</v>
      </c>
      <c r="AH596" s="17">
        <v>4.777954046128096E-2</v>
      </c>
      <c r="AI596" s="17">
        <v>0.20085322528695385</v>
      </c>
      <c r="AJ596" s="17">
        <v>0.33333333333333298</v>
      </c>
      <c r="AK596" s="17">
        <v>8.1013349162851092E-2</v>
      </c>
      <c r="AL596" s="17">
        <v>0.43963043641444266</v>
      </c>
      <c r="AM596" s="17">
        <v>0.33333333333333298</v>
      </c>
      <c r="AN596" s="17">
        <v>0.43502007511731833</v>
      </c>
      <c r="AO596" s="17">
        <v>0.48402849737590908</v>
      </c>
      <c r="AP596" s="17">
        <v>0.33333333333333298</v>
      </c>
      <c r="AQ596" s="17">
        <v>5.6225607953865282</v>
      </c>
      <c r="AR596" s="17">
        <v>3.3686316621933301</v>
      </c>
      <c r="AS596" s="17">
        <v>-3.6224078945845752</v>
      </c>
      <c r="AT596" s="17">
        <v>0.81013349162850823</v>
      </c>
      <c r="AU596" s="17">
        <v>-0.99999999999999867</v>
      </c>
      <c r="AV596" s="17">
        <v>-0.99999999999999867</v>
      </c>
      <c r="AW596" s="17">
        <v>-0.99999999999999867</v>
      </c>
      <c r="AX596" s="17">
        <v>-0.99999999999999867</v>
      </c>
      <c r="AY596" s="17">
        <v>-3.6780154516375382E-2</v>
      </c>
      <c r="AZ596" s="17">
        <v>0.20511055352266408</v>
      </c>
      <c r="BA596" s="17">
        <v>0.18265994096848784</v>
      </c>
      <c r="BB596" s="17">
        <v>-0.15669974498903647</v>
      </c>
      <c r="BC596" s="17">
        <v>0.10176032450582538</v>
      </c>
      <c r="BD596" s="17">
        <v>-2.8919408571125911</v>
      </c>
      <c r="BE596" s="17">
        <v>3.4573078174880734</v>
      </c>
      <c r="BF596" s="17">
        <v>-0.99999999999999867</v>
      </c>
      <c r="CU596" t="e">
        <v>#N/A</v>
      </c>
      <c r="CV596" t="e">
        <v>#N/A</v>
      </c>
    </row>
    <row r="597" spans="1:100" x14ac:dyDescent="0.25">
      <c r="A597">
        <v>1730</v>
      </c>
      <c r="B597" t="s">
        <v>614</v>
      </c>
      <c r="C597" s="48">
        <v>2</v>
      </c>
      <c r="D597" s="22">
        <v>1683.3991992187503</v>
      </c>
      <c r="E597" s="17">
        <v>149.35100754074665</v>
      </c>
      <c r="F597" s="17">
        <v>102.74632160361215</v>
      </c>
      <c r="G597" s="17">
        <v>1.1701106556236285</v>
      </c>
      <c r="H597" s="17">
        <v>13.210667131897928</v>
      </c>
      <c r="I597" s="17">
        <v>110.35235841657399</v>
      </c>
      <c r="J597" s="17">
        <v>25.60385146250173</v>
      </c>
      <c r="K597" s="17">
        <v>-0.99999999999999845</v>
      </c>
      <c r="L597" s="17">
        <v>-0.99999999999999845</v>
      </c>
      <c r="M597" s="17">
        <v>-0.99999999999999845</v>
      </c>
      <c r="N597" s="17">
        <v>0.4493755924522958</v>
      </c>
      <c r="O597" s="17">
        <v>-0.99999999999999845</v>
      </c>
      <c r="P597" s="17">
        <v>-0.99999999999999845</v>
      </c>
      <c r="Q597" s="17">
        <v>5.9452817161209621</v>
      </c>
      <c r="R597" s="17">
        <v>-0.99999999999999845</v>
      </c>
      <c r="S597" s="17">
        <v>3.6968843474778312</v>
      </c>
      <c r="T597" s="17">
        <v>0.43132089832101672</v>
      </c>
      <c r="U597" s="17">
        <v>0.96662308013416642</v>
      </c>
      <c r="V597" s="17">
        <v>1.0989017934216887</v>
      </c>
      <c r="W597" s="17">
        <v>8.2312145983294869</v>
      </c>
      <c r="X597" s="17">
        <v>7.3724303450810931</v>
      </c>
      <c r="Y597" s="17">
        <v>0.36056791708876423</v>
      </c>
      <c r="Z597" s="17">
        <v>56.828564222411373</v>
      </c>
      <c r="AA597" s="17">
        <v>2.2675542502859303</v>
      </c>
      <c r="AB597" s="17">
        <v>3.5554634744772264</v>
      </c>
      <c r="AC597" s="17">
        <v>46.033065725926882</v>
      </c>
      <c r="AD597" s="17">
        <v>2.8380387177595789</v>
      </c>
      <c r="AE597" s="17">
        <v>2.3265905928537811</v>
      </c>
      <c r="AF597" s="17">
        <v>98.826303663803586</v>
      </c>
      <c r="AG597" s="17">
        <v>77.961511744662118</v>
      </c>
      <c r="AH597" s="17">
        <v>0.7522964432244359</v>
      </c>
      <c r="AI597" s="17">
        <v>0.93179172874401606</v>
      </c>
      <c r="AJ597" s="17">
        <v>0.33333333333333298</v>
      </c>
      <c r="AK597" s="17">
        <v>1.3837905427357324</v>
      </c>
      <c r="AL597" s="17">
        <v>1.374348576396732</v>
      </c>
      <c r="AM597" s="17">
        <v>0.33333333333333298</v>
      </c>
      <c r="AN597" s="17">
        <v>0.97062695832298163</v>
      </c>
      <c r="AO597" s="17">
        <v>1.0995837280337106</v>
      </c>
      <c r="AP597" s="17">
        <v>0.33333333333333298</v>
      </c>
      <c r="AQ597" s="17">
        <v>15.238874802078566</v>
      </c>
      <c r="AR597" s="17">
        <v>2.2444243630026963</v>
      </c>
      <c r="AS597" s="17">
        <v>14.719231634837808</v>
      </c>
      <c r="AT597" s="17">
        <v>13.796467569064109</v>
      </c>
      <c r="AU597" s="17">
        <v>-0.99999999999999845</v>
      </c>
      <c r="AV597" s="17">
        <v>-0.99999999999999845</v>
      </c>
      <c r="AW597" s="17">
        <v>-0.99999999999999845</v>
      </c>
      <c r="AX597" s="17">
        <v>-0.99999999999999845</v>
      </c>
      <c r="AY597" s="17">
        <v>0.12230365078177011</v>
      </c>
      <c r="AZ597" s="17">
        <v>-0.46047397660113082</v>
      </c>
      <c r="BA597" s="17">
        <v>1.0067241568085237</v>
      </c>
      <c r="BB597" s="17">
        <v>-0.25919887949589643</v>
      </c>
      <c r="BC597" s="17">
        <v>0.55646243497018466</v>
      </c>
      <c r="BD597" s="17">
        <v>-5.7347652161111142</v>
      </c>
      <c r="BE597" s="17">
        <v>16.111360388844989</v>
      </c>
      <c r="BF597" s="17">
        <v>-0.99999999999999845</v>
      </c>
      <c r="BG597" s="22">
        <v>4802.7568725078227</v>
      </c>
    </row>
    <row r="598" spans="1:100" x14ac:dyDescent="0.25">
      <c r="A598">
        <v>1731</v>
      </c>
      <c r="B598" t="s">
        <v>615</v>
      </c>
      <c r="C598" s="48">
        <v>3</v>
      </c>
      <c r="D598" s="22">
        <v>1656.4353998851886</v>
      </c>
      <c r="E598" s="17">
        <v>161.91668974459114</v>
      </c>
      <c r="F598" s="17">
        <v>125.53856831995236</v>
      </c>
      <c r="G598" s="17">
        <v>1.2971482709198201</v>
      </c>
      <c r="H598" s="17">
        <v>13.750725370351104</v>
      </c>
      <c r="I598" s="17">
        <v>131.39777490595071</v>
      </c>
      <c r="J598" s="17">
        <v>14.133102774852597</v>
      </c>
      <c r="K598" s="17">
        <v>-1.0000000000000004</v>
      </c>
      <c r="L598" s="17">
        <v>-1.0000000000000004</v>
      </c>
      <c r="M598" s="17">
        <v>-1.0000000000000004</v>
      </c>
      <c r="N598" s="17">
        <v>0.31672899384048292</v>
      </c>
      <c r="O598" s="17">
        <v>-1.0000000000000004</v>
      </c>
      <c r="P598" s="17">
        <v>-1.0000000000000004</v>
      </c>
      <c r="Q598" s="17">
        <v>5.1007660084776152</v>
      </c>
      <c r="R598" s="17">
        <v>-1.0000000000000004</v>
      </c>
      <c r="S598" s="17">
        <v>1.100624231583998</v>
      </c>
      <c r="T598" s="17">
        <v>0.24800038605914401</v>
      </c>
      <c r="U598" s="17">
        <v>3.224355449352744</v>
      </c>
      <c r="V598" s="17">
        <v>3.3605288017567747</v>
      </c>
      <c r="W598" s="17">
        <v>8.6499593618734796</v>
      </c>
      <c r="X598" s="17">
        <v>6.5609531257051419</v>
      </c>
      <c r="Y598" s="17">
        <v>0.20185684391126199</v>
      </c>
      <c r="Z598" s="17">
        <v>40.644925028817745</v>
      </c>
      <c r="AA598" s="17">
        <v>3.8373562077155303</v>
      </c>
      <c r="AB598" s="17">
        <v>4.4522041215599746</v>
      </c>
      <c r="AC598" s="17">
        <v>62.42859902815951</v>
      </c>
      <c r="AD598" s="17">
        <v>4.0294566058703696</v>
      </c>
      <c r="AE598" s="17">
        <v>1.3533637515464441</v>
      </c>
      <c r="AF598" s="17">
        <v>108.87909193008369</v>
      </c>
      <c r="AG598" s="17">
        <v>95.914411625248903</v>
      </c>
      <c r="AH598" s="17">
        <v>1.37139249206918</v>
      </c>
      <c r="AI598" s="17">
        <v>1.8302135013758498</v>
      </c>
      <c r="AJ598" s="17">
        <v>0.33333333333333298</v>
      </c>
      <c r="AK598" s="17">
        <v>1.2940189133033395</v>
      </c>
      <c r="AL598" s="17">
        <v>1.2191881421427868</v>
      </c>
      <c r="AM598" s="17">
        <v>0.33333333333333298</v>
      </c>
      <c r="AN598" s="17">
        <v>1.3931846259267007</v>
      </c>
      <c r="AO598" s="17">
        <v>1.4543349516547526</v>
      </c>
      <c r="AP598" s="17">
        <v>0.33333333333333298</v>
      </c>
      <c r="AQ598" s="17">
        <v>22.518682975866938</v>
      </c>
      <c r="AR598" s="17">
        <v>4.0199590180960101</v>
      </c>
      <c r="AS598" s="17">
        <v>-2.8270453762768106</v>
      </c>
      <c r="AT598" s="17">
        <v>12.940189133033396</v>
      </c>
      <c r="AU598" s="17">
        <v>-1.0000000000000004</v>
      </c>
      <c r="AV598" s="17">
        <v>-1.0000000000000004</v>
      </c>
      <c r="AW598" s="17">
        <v>-1.0000000000000004</v>
      </c>
      <c r="AX598" s="17">
        <v>-1.0000000000000004</v>
      </c>
      <c r="AY598" s="17">
        <v>6.5246553353276934E-2</v>
      </c>
      <c r="AZ598" s="17">
        <v>0.81244674489680213</v>
      </c>
      <c r="BA598" s="17">
        <v>0.32669366540638839</v>
      </c>
      <c r="BB598" s="17">
        <v>3.0020958238248213E-2</v>
      </c>
      <c r="BC598" s="17">
        <v>3.9937590125231556E-2</v>
      </c>
      <c r="BD598" s="17">
        <v>4.812757680440213</v>
      </c>
      <c r="BE598" s="17">
        <v>2.6319080801627308</v>
      </c>
      <c r="BF598" s="17">
        <v>-1.0000000000000004</v>
      </c>
      <c r="CU598" t="e">
        <v>#N/A</v>
      </c>
      <c r="CV598" t="e">
        <v>#N/A</v>
      </c>
    </row>
    <row r="599" spans="1:100" x14ac:dyDescent="0.25">
      <c r="A599">
        <v>1732</v>
      </c>
      <c r="B599" t="s">
        <v>616</v>
      </c>
      <c r="C599" s="48">
        <v>2</v>
      </c>
      <c r="D599" s="22">
        <v>1645.5607031249999</v>
      </c>
      <c r="E599" s="17">
        <v>166.67279610743046</v>
      </c>
      <c r="F599" s="17">
        <v>130.69058651134392</v>
      </c>
      <c r="G599" s="17">
        <v>1.3643395680088855</v>
      </c>
      <c r="H599" s="17">
        <v>14.982373662428667</v>
      </c>
      <c r="I599" s="17">
        <v>123.9546290234162</v>
      </c>
      <c r="J599" s="17">
        <v>28.963384711844562</v>
      </c>
      <c r="K599" s="17">
        <v>-0.999999999999998</v>
      </c>
      <c r="L599" s="17">
        <v>-0.999999999999998</v>
      </c>
      <c r="M599" s="17">
        <v>-0.999999999999998</v>
      </c>
      <c r="N599" s="17">
        <v>0.49777737339542172</v>
      </c>
      <c r="O599" s="17">
        <v>-0.999999999999998</v>
      </c>
      <c r="P599" s="17">
        <v>-0.999999999999998</v>
      </c>
      <c r="Q599" s="17">
        <v>6.4652311420697064</v>
      </c>
      <c r="R599" s="17">
        <v>-0.999999999999998</v>
      </c>
      <c r="S599" s="17">
        <v>4.375004347911017</v>
      </c>
      <c r="T599" s="17">
        <v>0.50743553700070676</v>
      </c>
      <c r="U599" s="17">
        <v>1.1947038585834733</v>
      </c>
      <c r="V599" s="17">
        <v>1.3977613588202431</v>
      </c>
      <c r="W599" s="17">
        <v>9.7456216067009649</v>
      </c>
      <c r="X599" s="17">
        <v>9.2383185542170434</v>
      </c>
      <c r="Y599" s="17">
        <v>0.42904757608794386</v>
      </c>
      <c r="Z599" s="17">
        <v>63.116040595984686</v>
      </c>
      <c r="AA599" s="17">
        <v>2.7306196318019587</v>
      </c>
      <c r="AB599" s="17">
        <v>4.2229312921194087</v>
      </c>
      <c r="AC599" s="17">
        <v>53.69628735389476</v>
      </c>
      <c r="AD599" s="17">
        <v>3.422948630689159</v>
      </c>
      <c r="AE599" s="17">
        <v>2.8164218408003285</v>
      </c>
      <c r="AF599" s="17">
        <v>111.23734453793753</v>
      </c>
      <c r="AG599" s="17">
        <v>99.166403069204208</v>
      </c>
      <c r="AH599" s="17">
        <v>0.89900231624542626</v>
      </c>
      <c r="AI599" s="17">
        <v>1.1053631417169554</v>
      </c>
      <c r="AJ599" s="17">
        <v>0.33333333333333298</v>
      </c>
      <c r="AK599" s="17">
        <v>1.5796208787408699</v>
      </c>
      <c r="AL599" s="17">
        <v>1.5453885045039917</v>
      </c>
      <c r="AM599" s="17">
        <v>0.33333333333333298</v>
      </c>
      <c r="AN599" s="17">
        <v>1.1471669461187444</v>
      </c>
      <c r="AO599" s="17">
        <v>1.2924945000170773</v>
      </c>
      <c r="AP599" s="17">
        <v>0.33333333333333298</v>
      </c>
      <c r="AQ599" s="17">
        <v>17.439777721676091</v>
      </c>
      <c r="AR599" s="17">
        <v>2.2444243630026963</v>
      </c>
      <c r="AS599" s="17">
        <v>17.520850091681048</v>
      </c>
      <c r="AT599" s="17">
        <v>15.756591361456062</v>
      </c>
      <c r="AU599" s="17">
        <v>-0.999999999999998</v>
      </c>
      <c r="AV599" s="17">
        <v>-0.999999999999998</v>
      </c>
      <c r="AW599" s="17">
        <v>-0.999999999999998</v>
      </c>
      <c r="AX599" s="17">
        <v>-0.999999999999998</v>
      </c>
      <c r="AY599" s="17">
        <v>0.15180754034798299</v>
      </c>
      <c r="AZ599" s="17">
        <v>-0.66394923276198337</v>
      </c>
      <c r="BA599" s="17">
        <v>1.2023324767593304</v>
      </c>
      <c r="BB599" s="17">
        <v>-0.37251526957349035</v>
      </c>
      <c r="BC599" s="17">
        <v>0.6649261797843411</v>
      </c>
      <c r="BD599" s="17">
        <v>-8.7562859459416931</v>
      </c>
      <c r="BE599" s="17">
        <v>19.030359457940008</v>
      </c>
      <c r="BF599" s="17">
        <v>-0.999999999999998</v>
      </c>
      <c r="BG599" s="22">
        <v>2496.0083167268713</v>
      </c>
    </row>
    <row r="600" spans="1:100" x14ac:dyDescent="0.25">
      <c r="A600">
        <v>1735</v>
      </c>
      <c r="B600" t="s">
        <v>617</v>
      </c>
      <c r="C600" s="48">
        <v>2</v>
      </c>
      <c r="D600" s="22">
        <v>1549.8220898437501</v>
      </c>
      <c r="E600" s="17">
        <v>111.26659489813821</v>
      </c>
      <c r="F600" s="17">
        <v>41.306885852309314</v>
      </c>
      <c r="G600" s="17">
        <v>0.74307080243938439</v>
      </c>
      <c r="H600" s="17">
        <v>9.3153186619301653</v>
      </c>
      <c r="I600" s="17">
        <v>80.445834348743375</v>
      </c>
      <c r="J600" s="17">
        <v>18.217440407893736</v>
      </c>
      <c r="K600" s="17">
        <v>-0.99999999999999933</v>
      </c>
      <c r="L600" s="17">
        <v>-0.99999999999999933</v>
      </c>
      <c r="M600" s="17">
        <v>-0.99999999999999933</v>
      </c>
      <c r="N600" s="17">
        <v>0.34295740180305762</v>
      </c>
      <c r="O600" s="17">
        <v>-0.99999999999999933</v>
      </c>
      <c r="P600" s="17">
        <v>-0.99999999999999933</v>
      </c>
      <c r="Q600" s="17">
        <v>4.8020990467974327</v>
      </c>
      <c r="R600" s="17">
        <v>-0.99999999999999933</v>
      </c>
      <c r="S600" s="17">
        <v>2.2059412027626362</v>
      </c>
      <c r="T600" s="17">
        <v>0.26397205345659036</v>
      </c>
      <c r="U600" s="17">
        <v>0.46515509090944102</v>
      </c>
      <c r="V600" s="17">
        <v>0.44181658729460588</v>
      </c>
      <c r="W600" s="17">
        <v>4.9015756760181688</v>
      </c>
      <c r="X600" s="17">
        <v>3.2700100766344335</v>
      </c>
      <c r="Y600" s="17">
        <v>0.21000565956496328</v>
      </c>
      <c r="Z600" s="17">
        <v>43.004654308606177</v>
      </c>
      <c r="AA600" s="17">
        <v>1.249439232759215</v>
      </c>
      <c r="AB600" s="17">
        <v>2.0879406667206126</v>
      </c>
      <c r="AC600" s="17">
        <v>29.184384452179859</v>
      </c>
      <c r="AD600" s="17">
        <v>1.5520311904764439</v>
      </c>
      <c r="AE600" s="17">
        <v>1.2496270160138856</v>
      </c>
      <c r="AF600" s="17">
        <v>71.5388673719237</v>
      </c>
      <c r="AG600" s="17">
        <v>31.339546112383456</v>
      </c>
      <c r="AH600" s="17">
        <v>0.42974274250719124</v>
      </c>
      <c r="AI600" s="17">
        <v>0.55017032231857388</v>
      </c>
      <c r="AJ600" s="17">
        <v>0.33333333333333298</v>
      </c>
      <c r="AK600" s="17">
        <v>0.95322973224847307</v>
      </c>
      <c r="AL600" s="17">
        <v>0.99829299903402813</v>
      </c>
      <c r="AM600" s="17">
        <v>0.33333333333333298</v>
      </c>
      <c r="AN600" s="17">
        <v>0.58247871847744381</v>
      </c>
      <c r="AO600" s="17">
        <v>0.67544199375867819</v>
      </c>
      <c r="AP600" s="17">
        <v>0.33333333333333298</v>
      </c>
      <c r="AQ600" s="17">
        <v>10.399877105415136</v>
      </c>
      <c r="AR600" s="17">
        <v>2.2444243630026963</v>
      </c>
      <c r="AS600" s="17">
        <v>8.5594755007174861</v>
      </c>
      <c r="AT600" s="17">
        <v>9.4868569851068827</v>
      </c>
      <c r="AU600" s="17">
        <v>-0.99999999999999933</v>
      </c>
      <c r="AV600" s="17">
        <v>-0.99999999999999933</v>
      </c>
      <c r="AW600" s="17">
        <v>-0.99999999999999933</v>
      </c>
      <c r="AX600" s="17">
        <v>-0.99999999999999933</v>
      </c>
      <c r="AY600" s="17">
        <v>5.743515868143504E-2</v>
      </c>
      <c r="AZ600" s="17">
        <v>-1.3104723226510351E-2</v>
      </c>
      <c r="BA600" s="17">
        <v>0.57665148015304868</v>
      </c>
      <c r="BB600" s="17">
        <v>-1.005669984902452E-2</v>
      </c>
      <c r="BC600" s="17">
        <v>0.31798948523046044</v>
      </c>
      <c r="BD600" s="17">
        <v>0.90847730125749404</v>
      </c>
      <c r="BE600" s="17">
        <v>9.6935263053241609</v>
      </c>
      <c r="BF600" s="17">
        <v>-0.99999999999999933</v>
      </c>
      <c r="BG600" s="22">
        <v>2510.1867053521091</v>
      </c>
    </row>
    <row r="601" spans="1:100" x14ac:dyDescent="0.25">
      <c r="A601">
        <v>1736</v>
      </c>
      <c r="B601" t="s">
        <v>618</v>
      </c>
      <c r="C601" s="48">
        <v>2</v>
      </c>
      <c r="D601" s="22">
        <v>1612.2968359375</v>
      </c>
      <c r="E601" s="17">
        <v>122.97637474050882</v>
      </c>
      <c r="F601" s="17">
        <v>60.197613485123718</v>
      </c>
      <c r="G601" s="17">
        <v>0.87437235910593536</v>
      </c>
      <c r="H601" s="17">
        <v>10.513017925948894</v>
      </c>
      <c r="I601" s="17">
        <v>89.64116620199232</v>
      </c>
      <c r="J601" s="17">
        <v>20.488533521141449</v>
      </c>
      <c r="K601" s="17">
        <v>-0.99999999999999911</v>
      </c>
      <c r="L601" s="17">
        <v>-0.99999999999999911</v>
      </c>
      <c r="M601" s="17">
        <v>-0.99999999999999911</v>
      </c>
      <c r="N601" s="17">
        <v>0.37567770644369791</v>
      </c>
      <c r="O601" s="17">
        <v>-0.99999999999999911</v>
      </c>
      <c r="P601" s="17">
        <v>-0.99999999999999911</v>
      </c>
      <c r="Q601" s="17">
        <v>5.1535923861594659</v>
      </c>
      <c r="R601" s="17">
        <v>-0.99999999999999911</v>
      </c>
      <c r="S601" s="17">
        <v>2.6643601403458854</v>
      </c>
      <c r="T601" s="17">
        <v>0.31542665113220381</v>
      </c>
      <c r="U601" s="17">
        <v>0.61934099911610163</v>
      </c>
      <c r="V601" s="17">
        <v>0.64384998015881711</v>
      </c>
      <c r="W601" s="17">
        <v>5.9253367380762132</v>
      </c>
      <c r="X601" s="17">
        <v>4.5313775188788847</v>
      </c>
      <c r="Y601" s="17">
        <v>0.25629890044329395</v>
      </c>
      <c r="Z601" s="17">
        <v>47.255079362301743</v>
      </c>
      <c r="AA601" s="17">
        <v>1.5624781345620753</v>
      </c>
      <c r="AB601" s="17">
        <v>2.5391585745231824</v>
      </c>
      <c r="AC601" s="17">
        <v>34.364833214808769</v>
      </c>
      <c r="AD601" s="17">
        <v>1.9474387594845901</v>
      </c>
      <c r="AE601" s="17">
        <v>1.5807600310190344</v>
      </c>
      <c r="AF601" s="17">
        <v>79.928910680170503</v>
      </c>
      <c r="AG601" s="17">
        <v>45.674359635587628</v>
      </c>
      <c r="AH601" s="17">
        <v>0.52891803656214342</v>
      </c>
      <c r="AI601" s="17">
        <v>0.66750711031929577</v>
      </c>
      <c r="AJ601" s="17">
        <v>0.33333333333333298</v>
      </c>
      <c r="AK601" s="17">
        <v>1.0856138744662207</v>
      </c>
      <c r="AL601" s="17">
        <v>1.113918466616695</v>
      </c>
      <c r="AM601" s="17">
        <v>0.33333333333333298</v>
      </c>
      <c r="AN601" s="17">
        <v>0.70182230603509632</v>
      </c>
      <c r="AO601" s="17">
        <v>0.80585246843054681</v>
      </c>
      <c r="AP601" s="17">
        <v>0.33333333333333298</v>
      </c>
      <c r="AQ601" s="17">
        <v>11.887719342012282</v>
      </c>
      <c r="AR601" s="17">
        <v>2.2444243630026963</v>
      </c>
      <c r="AS601" s="17">
        <v>10.453410137181937</v>
      </c>
      <c r="AT601" s="17">
        <v>10.811929045901383</v>
      </c>
      <c r="AU601" s="17">
        <v>-0.99999999999999911</v>
      </c>
      <c r="AV601" s="17">
        <v>-0.99999999999999911</v>
      </c>
      <c r="AW601" s="17">
        <v>-0.99999999999999911</v>
      </c>
      <c r="AX601" s="17">
        <v>-0.99999999999999911</v>
      </c>
      <c r="AY601" s="17">
        <v>7.7380215162407326E-2</v>
      </c>
      <c r="AZ601" s="17">
        <v>-0.15065694214668945</v>
      </c>
      <c r="BA601" s="17">
        <v>0.70888553630389406</v>
      </c>
      <c r="BB601" s="17">
        <v>-8.6660220047449721E-2</v>
      </c>
      <c r="BC601" s="17">
        <v>0.39131254697800333</v>
      </c>
      <c r="BD601" s="17">
        <v>-1.134114455319331</v>
      </c>
      <c r="BE601" s="17">
        <v>11.666811935015414</v>
      </c>
      <c r="BF601" s="17">
        <v>-0.99999999999999911</v>
      </c>
      <c r="BG601" s="22">
        <v>2451.7594559055442</v>
      </c>
    </row>
    <row r="602" spans="1:100" x14ac:dyDescent="0.25">
      <c r="A602">
        <v>1737</v>
      </c>
      <c r="B602" t="s">
        <v>619</v>
      </c>
      <c r="C602" s="48">
        <v>2</v>
      </c>
      <c r="D602" s="22">
        <v>1501.734853515625</v>
      </c>
      <c r="E602" s="17">
        <v>61.199256924697558</v>
      </c>
      <c r="F602" s="17">
        <v>-39.463927748645403</v>
      </c>
      <c r="G602" s="17">
        <v>0.18166661700149561</v>
      </c>
      <c r="H602" s="17">
        <v>4.1943330713055218</v>
      </c>
      <c r="I602" s="17">
        <v>41.129485632373679</v>
      </c>
      <c r="J602" s="17">
        <v>8.5069601084531197</v>
      </c>
      <c r="K602" s="17">
        <v>-1.0000000000000007</v>
      </c>
      <c r="L602" s="17">
        <v>-1.0000000000000007</v>
      </c>
      <c r="M602" s="17">
        <v>-1.0000000000000007</v>
      </c>
      <c r="N602" s="17">
        <v>0.20305566384645196</v>
      </c>
      <c r="O602" s="17">
        <v>-1.0000000000000007</v>
      </c>
      <c r="P602" s="17">
        <v>-1.0000000000000007</v>
      </c>
      <c r="Q602" s="17">
        <v>3.2992240095081344</v>
      </c>
      <c r="R602" s="17">
        <v>-1.0000000000000007</v>
      </c>
      <c r="S602" s="17">
        <v>0.24588591646618385</v>
      </c>
      <c r="T602" s="17">
        <v>4.3968367068681999E-2</v>
      </c>
      <c r="U602" s="17">
        <v>-0.19409538867617226</v>
      </c>
      <c r="V602" s="17">
        <v>-0.42201469720592122</v>
      </c>
      <c r="W602" s="17">
        <v>0.5242951645058489</v>
      </c>
      <c r="X602" s="17">
        <v>-2.1232006318225922</v>
      </c>
      <c r="Y602" s="17">
        <v>1.2070312518160473E-2</v>
      </c>
      <c r="Z602" s="17">
        <v>24.831172777883104</v>
      </c>
      <c r="AA602" s="17">
        <v>-8.9016716573609656E-2</v>
      </c>
      <c r="AB602" s="17">
        <v>0.15867472032972918</v>
      </c>
      <c r="AC602" s="17">
        <v>7.0344138682644672</v>
      </c>
      <c r="AD602" s="17">
        <v>-0.13860728960445745</v>
      </c>
      <c r="AE602" s="17">
        <v>-0.16619367400780127</v>
      </c>
      <c r="AF602" s="17">
        <v>35.665679354688024</v>
      </c>
      <c r="AG602" s="17">
        <v>-29.951610776456384</v>
      </c>
      <c r="AH602" s="17">
        <v>5.700358029754854E-3</v>
      </c>
      <c r="AI602" s="17">
        <v>4.8475098272347777E-2</v>
      </c>
      <c r="AJ602" s="17">
        <v>0.33333333333333298</v>
      </c>
      <c r="AK602" s="17">
        <v>0.38719675127330239</v>
      </c>
      <c r="AL602" s="17">
        <v>0.50391484319104762</v>
      </c>
      <c r="AM602" s="17">
        <v>0.33333333333333298</v>
      </c>
      <c r="AN602" s="17">
        <v>7.2203050305510441E-2</v>
      </c>
      <c r="AO602" s="17">
        <v>0.11784779484405256</v>
      </c>
      <c r="AP602" s="17">
        <v>0.33333333333333298</v>
      </c>
      <c r="AQ602" s="17">
        <v>4.0383313621444827</v>
      </c>
      <c r="AR602" s="17">
        <v>2.2444243630026963</v>
      </c>
      <c r="AS602" s="17">
        <v>0.46160629908146644</v>
      </c>
      <c r="AT602" s="17">
        <v>3.8212653514446315</v>
      </c>
      <c r="AU602" s="17">
        <v>-1.0000000000000007</v>
      </c>
      <c r="AV602" s="17">
        <v>-1.0000000000000007</v>
      </c>
      <c r="AW602" s="17">
        <v>-1.0000000000000007</v>
      </c>
      <c r="AX602" s="17">
        <v>-1.0000000000000007</v>
      </c>
      <c r="AY602" s="17">
        <v>-2.7843633676290426E-2</v>
      </c>
      <c r="AZ602" s="17">
        <v>0.57502532929197381</v>
      </c>
      <c r="BA602" s="17">
        <v>1.1260220024712608E-2</v>
      </c>
      <c r="BB602" s="17">
        <v>0.31747587440588071</v>
      </c>
      <c r="BC602" s="17">
        <v>4.4831201937556575E-3</v>
      </c>
      <c r="BD602" s="17">
        <v>9.641957622403492</v>
      </c>
      <c r="BE602" s="17">
        <v>1.2563771983530279</v>
      </c>
      <c r="BF602" s="17">
        <v>-1.0000000000000007</v>
      </c>
      <c r="BG602" s="22">
        <v>121.87785390988165</v>
      </c>
    </row>
    <row r="603" spans="1:100" x14ac:dyDescent="0.25">
      <c r="A603">
        <v>1739</v>
      </c>
      <c r="B603" t="s">
        <v>620</v>
      </c>
      <c r="C603" s="48">
        <v>2</v>
      </c>
      <c r="D603" s="22">
        <v>1509.71751953125</v>
      </c>
      <c r="E603" s="17">
        <v>107.0277703046427</v>
      </c>
      <c r="F603" s="17">
        <v>34.468629116750748</v>
      </c>
      <c r="G603" s="17">
        <v>0.69554093637405057</v>
      </c>
      <c r="H603" s="17">
        <v>8.8817633633442732</v>
      </c>
      <c r="I603" s="17">
        <v>77.117215080952491</v>
      </c>
      <c r="J603" s="17">
        <v>17.395327142559815</v>
      </c>
      <c r="K603" s="17">
        <v>-0.99999999999999944</v>
      </c>
      <c r="L603" s="17">
        <v>-0.99999999999999944</v>
      </c>
      <c r="M603" s="17">
        <v>-0.99999999999999944</v>
      </c>
      <c r="N603" s="17">
        <v>0.33111297484674923</v>
      </c>
      <c r="O603" s="17">
        <v>-0.99999999999999944</v>
      </c>
      <c r="P603" s="17">
        <v>-0.99999999999999944</v>
      </c>
      <c r="Q603" s="17">
        <v>4.6748619312073911</v>
      </c>
      <c r="R603" s="17">
        <v>-0.99999999999999944</v>
      </c>
      <c r="S603" s="17">
        <v>2.0399980771949933</v>
      </c>
      <c r="T603" s="17">
        <v>0.24534599754334341</v>
      </c>
      <c r="U603" s="17">
        <v>0.40934131571684784</v>
      </c>
      <c r="V603" s="17">
        <v>0.3686824954578472</v>
      </c>
      <c r="W603" s="17">
        <v>4.5309842877827959</v>
      </c>
      <c r="X603" s="17">
        <v>2.8134075266638718</v>
      </c>
      <c r="Y603" s="17">
        <v>0.19324796381071468</v>
      </c>
      <c r="Z603" s="17">
        <v>41.46604243947246</v>
      </c>
      <c r="AA603" s="17">
        <v>1.1361222435805218</v>
      </c>
      <c r="AB603" s="17">
        <v>1.9246042427770598</v>
      </c>
      <c r="AC603" s="17">
        <v>27.309113190382227</v>
      </c>
      <c r="AD603" s="17">
        <v>1.4088975576901688</v>
      </c>
      <c r="AE603" s="17">
        <v>1.1297601366517895</v>
      </c>
      <c r="AF603" s="17">
        <v>68.501754600016184</v>
      </c>
      <c r="AG603" s="17">
        <v>26.150485265529092</v>
      </c>
      <c r="AH603" s="17">
        <v>0.39384226605364131</v>
      </c>
      <c r="AI603" s="17">
        <v>0.50769556451829934</v>
      </c>
      <c r="AJ603" s="17">
        <v>0.33333333333333298</v>
      </c>
      <c r="AK603" s="17">
        <v>0.90530798091110631</v>
      </c>
      <c r="AL603" s="17">
        <v>0.95643772231478597</v>
      </c>
      <c r="AM603" s="17">
        <v>0.33333333333333298</v>
      </c>
      <c r="AN603" s="17">
        <v>0.53927751906762222</v>
      </c>
      <c r="AO603" s="17">
        <v>0.62823469057024961</v>
      </c>
      <c r="AP603" s="17">
        <v>0.33333333333333298</v>
      </c>
      <c r="AQ603" s="17">
        <v>9.8612929177851338</v>
      </c>
      <c r="AR603" s="17">
        <v>2.2444243630026963</v>
      </c>
      <c r="AS603" s="17">
        <v>7.8738898771116679</v>
      </c>
      <c r="AT603" s="17">
        <v>9.0071939927143276</v>
      </c>
      <c r="AU603" s="17">
        <v>-0.99999999999999944</v>
      </c>
      <c r="AV603" s="17">
        <v>-0.99999999999999944</v>
      </c>
      <c r="AW603" s="17">
        <v>-0.99999999999999944</v>
      </c>
      <c r="AX603" s="17">
        <v>-0.99999999999999944</v>
      </c>
      <c r="AY603" s="17">
        <v>5.0215245321126582E-2</v>
      </c>
      <c r="AZ603" s="17">
        <v>3.6687820809116423E-2</v>
      </c>
      <c r="BA603" s="17">
        <v>0.52878405848883459</v>
      </c>
      <c r="BB603" s="17">
        <v>1.7673017510006384E-2</v>
      </c>
      <c r="BC603" s="17">
        <v>0.29144726141500799</v>
      </c>
      <c r="BD603" s="17">
        <v>1.6478753333981402</v>
      </c>
      <c r="BE603" s="17">
        <v>8.9792164062720197</v>
      </c>
      <c r="BF603" s="17">
        <v>-0.99999999999999944</v>
      </c>
      <c r="BG603" s="22">
        <v>523.98365609833968</v>
      </c>
    </row>
    <row r="604" spans="1:100" x14ac:dyDescent="0.25">
      <c r="A604">
        <v>1740</v>
      </c>
      <c r="B604" t="s">
        <v>621</v>
      </c>
      <c r="C604" s="48">
        <v>2</v>
      </c>
      <c r="D604" s="22">
        <v>1513.725087890625</v>
      </c>
      <c r="E604" s="17">
        <v>91.257210792473103</v>
      </c>
      <c r="F604" s="17">
        <v>9.026874585764272</v>
      </c>
      <c r="G604" s="17">
        <v>0.51870592825906048</v>
      </c>
      <c r="H604" s="17">
        <v>7.268719584968232</v>
      </c>
      <c r="I604" s="17">
        <v>64.733077191264087</v>
      </c>
      <c r="J604" s="17">
        <v>14.336652292794179</v>
      </c>
      <c r="K604" s="17">
        <v>-0.99999999999999989</v>
      </c>
      <c r="L604" s="17">
        <v>-0.99999999999999989</v>
      </c>
      <c r="M604" s="17">
        <v>-0.99999999999999989</v>
      </c>
      <c r="N604" s="17">
        <v>0.28704574911425662</v>
      </c>
      <c r="O604" s="17">
        <v>-0.99999999999999989</v>
      </c>
      <c r="P604" s="17">
        <v>-0.99999999999999989</v>
      </c>
      <c r="Q604" s="17">
        <v>4.201475864077203</v>
      </c>
      <c r="R604" s="17">
        <v>-0.99999999999999989</v>
      </c>
      <c r="S604" s="17">
        <v>1.4226061847784568</v>
      </c>
      <c r="T604" s="17">
        <v>0.17604770109870868</v>
      </c>
      <c r="U604" s="17">
        <v>0.20168599904619794</v>
      </c>
      <c r="V604" s="17">
        <v>9.6586889178237073E-2</v>
      </c>
      <c r="W604" s="17">
        <v>3.1521979252067598</v>
      </c>
      <c r="X604" s="17">
        <v>1.1146163809370759</v>
      </c>
      <c r="Y604" s="17">
        <v>0.13090090689669531</v>
      </c>
      <c r="Z604" s="17">
        <v>35.741632402421558</v>
      </c>
      <c r="AA604" s="17">
        <v>0.71452604818127563</v>
      </c>
      <c r="AB604" s="17">
        <v>1.3169105915088497</v>
      </c>
      <c r="AC604" s="17">
        <v>20.332160881239144</v>
      </c>
      <c r="AD604" s="17">
        <v>0.8763684510333809</v>
      </c>
      <c r="AE604" s="17">
        <v>0.68379505533684937</v>
      </c>
      <c r="AF604" s="17">
        <v>57.202167495601429</v>
      </c>
      <c r="AG604" s="17">
        <v>6.8445689454338297</v>
      </c>
      <c r="AH604" s="17">
        <v>0.26027443659102456</v>
      </c>
      <c r="AI604" s="17">
        <v>0.34966810174427726</v>
      </c>
      <c r="AJ604" s="17">
        <v>0.33333333333333298</v>
      </c>
      <c r="AK604" s="17">
        <v>0.72701496247551378</v>
      </c>
      <c r="AL604" s="17">
        <v>0.80071504074593003</v>
      </c>
      <c r="AM604" s="17">
        <v>0.33333333333333298</v>
      </c>
      <c r="AN604" s="17">
        <v>0.37854732812384811</v>
      </c>
      <c r="AO604" s="17">
        <v>0.45259977859852879</v>
      </c>
      <c r="AP604" s="17">
        <v>0.33333333333333298</v>
      </c>
      <c r="AQ604" s="17">
        <v>7.8574888452207245</v>
      </c>
      <c r="AR604" s="17">
        <v>2.2444243630026963</v>
      </c>
      <c r="AS604" s="17">
        <v>5.3231665246156394</v>
      </c>
      <c r="AT604" s="17">
        <v>7.2226064023431711</v>
      </c>
      <c r="AU604" s="17">
        <v>-0.99999999999999989</v>
      </c>
      <c r="AV604" s="17">
        <v>-0.99999999999999989</v>
      </c>
      <c r="AW604" s="17">
        <v>-0.99999999999999989</v>
      </c>
      <c r="AX604" s="17">
        <v>-0.99999999999999989</v>
      </c>
      <c r="AY604" s="17">
        <v>2.3353536182188668E-2</v>
      </c>
      <c r="AZ604" s="17">
        <v>0.22194112904488478</v>
      </c>
      <c r="BA604" s="17">
        <v>0.35069317376385734</v>
      </c>
      <c r="BB604" s="17">
        <v>0.12084151345043728</v>
      </c>
      <c r="BC604" s="17">
        <v>0.19269683873669285</v>
      </c>
      <c r="BD604" s="17">
        <v>4.398807911959798</v>
      </c>
      <c r="BE604" s="17">
        <v>6.3216243015126077</v>
      </c>
      <c r="BF604" s="17">
        <v>-0.99999999999999989</v>
      </c>
      <c r="BG604" s="22">
        <v>125.17470577825384</v>
      </c>
    </row>
    <row r="605" spans="1:100" x14ac:dyDescent="0.25">
      <c r="A605">
        <v>1741</v>
      </c>
      <c r="B605" t="s">
        <v>622</v>
      </c>
      <c r="C605" s="48">
        <v>2</v>
      </c>
      <c r="D605" s="22">
        <v>1567.7980761718752</v>
      </c>
      <c r="E605" s="17">
        <v>129.13831050215555</v>
      </c>
      <c r="F605" s="17">
        <v>70.138317044978322</v>
      </c>
      <c r="G605" s="17">
        <v>0.94346603708064536</v>
      </c>
      <c r="H605" s="17">
        <v>11.143272809132153</v>
      </c>
      <c r="I605" s="17">
        <v>94.479945833161992</v>
      </c>
      <c r="J605" s="17">
        <v>21.683631128520339</v>
      </c>
      <c r="K605" s="17">
        <v>-0.99999999999999889</v>
      </c>
      <c r="L605" s="17">
        <v>-0.99999999999999889</v>
      </c>
      <c r="M605" s="17">
        <v>-0.99999999999999889</v>
      </c>
      <c r="N605" s="17">
        <v>0.39289582821978752</v>
      </c>
      <c r="O605" s="17">
        <v>-0.99999999999999889</v>
      </c>
      <c r="P605" s="17">
        <v>-0.99999999999999889</v>
      </c>
      <c r="Q605" s="17">
        <v>5.338555673851566</v>
      </c>
      <c r="R605" s="17">
        <v>-0.99999999999999889</v>
      </c>
      <c r="S605" s="17">
        <v>2.9055899570747421</v>
      </c>
      <c r="T605" s="17">
        <v>0.34250315724816505</v>
      </c>
      <c r="U605" s="17">
        <v>0.70047691067976947</v>
      </c>
      <c r="V605" s="17">
        <v>0.75016425807821963</v>
      </c>
      <c r="W605" s="17">
        <v>6.4640616316776116</v>
      </c>
      <c r="X605" s="17">
        <v>5.1951359546113069</v>
      </c>
      <c r="Y605" s="17">
        <v>0.2806593905917546</v>
      </c>
      <c r="Z605" s="17">
        <v>49.491743628678229</v>
      </c>
      <c r="AA605" s="17">
        <v>1.7272058775061443</v>
      </c>
      <c r="AB605" s="17">
        <v>2.776599055882496</v>
      </c>
      <c r="AC605" s="17">
        <v>37.090895781443606</v>
      </c>
      <c r="AD605" s="17">
        <v>2.1555106509031603</v>
      </c>
      <c r="AE605" s="17">
        <v>1.755009282028783</v>
      </c>
      <c r="AF605" s="17">
        <v>84.343930313228327</v>
      </c>
      <c r="AG605" s="17">
        <v>53.217644075962454</v>
      </c>
      <c r="AH605" s="17">
        <v>0.58110619033919364</v>
      </c>
      <c r="AI605" s="17">
        <v>0.72925222934555034</v>
      </c>
      <c r="AJ605" s="17">
        <v>0.33333333333333298</v>
      </c>
      <c r="AK605" s="17">
        <v>1.1552772320346343</v>
      </c>
      <c r="AL605" s="17">
        <v>1.1747630523600354</v>
      </c>
      <c r="AM605" s="17">
        <v>0.33333333333333298</v>
      </c>
      <c r="AN605" s="17">
        <v>0.76462344576564822</v>
      </c>
      <c r="AO605" s="17">
        <v>0.87447724006512861</v>
      </c>
      <c r="AP605" s="17">
        <v>0.33333333333333298</v>
      </c>
      <c r="AQ605" s="17">
        <v>12.670653642126364</v>
      </c>
      <c r="AR605" s="17">
        <v>2.2444243630026963</v>
      </c>
      <c r="AS605" s="17">
        <v>11.4500389144732</v>
      </c>
      <c r="AT605" s="17">
        <v>11.509210209858399</v>
      </c>
      <c r="AU605" s="17">
        <v>-0.99999999999999889</v>
      </c>
      <c r="AV605" s="17">
        <v>-0.99999999999999889</v>
      </c>
      <c r="AW605" s="17">
        <v>-0.99999999999999889</v>
      </c>
      <c r="AX605" s="17">
        <v>-0.99999999999999889</v>
      </c>
      <c r="AY605" s="17">
        <v>8.7875729036499609E-2</v>
      </c>
      <c r="AZ605" s="17">
        <v>-0.22303985183993619</v>
      </c>
      <c r="BA605" s="17">
        <v>0.77846991538463173</v>
      </c>
      <c r="BB605" s="17">
        <v>-0.12697062527562725</v>
      </c>
      <c r="BC605" s="17">
        <v>0.42989670504225497</v>
      </c>
      <c r="BD605" s="17">
        <v>-2.208969778026022</v>
      </c>
      <c r="BE605" s="17">
        <v>12.705196896408211</v>
      </c>
      <c r="BF605" s="17">
        <v>-0.99999999999999889</v>
      </c>
      <c r="BG605" s="22">
        <v>4149.3049509338525</v>
      </c>
    </row>
    <row r="606" spans="1:100" x14ac:dyDescent="0.25">
      <c r="A606">
        <v>1743</v>
      </c>
      <c r="B606" t="s">
        <v>624</v>
      </c>
      <c r="C606" s="48">
        <v>2</v>
      </c>
      <c r="D606" s="22">
        <v>1437.80275390625</v>
      </c>
      <c r="E606" s="17">
        <v>-8.355658874036834</v>
      </c>
      <c r="F606" s="17">
        <v>-151.67295196299199</v>
      </c>
      <c r="G606" s="17">
        <v>-0.59825143791693303</v>
      </c>
      <c r="H606" s="17">
        <v>-2.9198802258220002</v>
      </c>
      <c r="I606" s="17">
        <v>-13.489861733995745</v>
      </c>
      <c r="J606" s="17">
        <v>-4.9831048107392828</v>
      </c>
      <c r="K606" s="17">
        <v>-1.0000000000000022</v>
      </c>
      <c r="L606" s="17">
        <v>-1.0000000000000022</v>
      </c>
      <c r="M606" s="17">
        <v>-1.0000000000000022</v>
      </c>
      <c r="N606" s="17">
        <v>8.7003416435766368E-3</v>
      </c>
      <c r="O606" s="17">
        <v>-1.0000000000000022</v>
      </c>
      <c r="P606" s="17">
        <v>-1.0000000000000022</v>
      </c>
      <c r="Q606" s="17">
        <v>1.2113888877341656</v>
      </c>
      <c r="R606" s="17">
        <v>-1.0000000000000022</v>
      </c>
      <c r="S606" s="17">
        <v>-2.4770765160788422</v>
      </c>
      <c r="T606" s="17">
        <v>-0.26166677355412493</v>
      </c>
      <c r="U606" s="17">
        <v>-1.1099441925845595</v>
      </c>
      <c r="V606" s="17">
        <v>-1.6220727528113439</v>
      </c>
      <c r="W606" s="17">
        <v>-5.5567426882992841</v>
      </c>
      <c r="X606" s="17">
        <v>-9.6155965109594899</v>
      </c>
      <c r="Y606" s="17">
        <v>-0.2629068872829724</v>
      </c>
      <c r="Z606" s="17">
        <v>-0.41592500690115486</v>
      </c>
      <c r="AA606" s="17">
        <v>-1.9484363427088094</v>
      </c>
      <c r="AB606" s="17">
        <v>-2.5215143187952913</v>
      </c>
      <c r="AC606" s="17">
        <v>-23.736931309422939</v>
      </c>
      <c r="AD606" s="17">
        <v>-2.4872885234760651</v>
      </c>
      <c r="AE606" s="17">
        <v>-2.1330905146747434</v>
      </c>
      <c r="AF606" s="17">
        <v>-14.170334960564908</v>
      </c>
      <c r="AG606" s="17">
        <v>-115.09896290593713</v>
      </c>
      <c r="AH606" s="17">
        <v>-0.58339092465574605</v>
      </c>
      <c r="AI606" s="17">
        <v>-0.64849363379152725</v>
      </c>
      <c r="AJ606" s="17">
        <v>0.33333333333333298</v>
      </c>
      <c r="AK606" s="17">
        <v>-0.399151753053401</v>
      </c>
      <c r="AL606" s="17">
        <v>-0.18288881752351149</v>
      </c>
      <c r="AM606" s="17">
        <v>0.33333333333333298</v>
      </c>
      <c r="AN606" s="17">
        <v>-0.63668586950623141</v>
      </c>
      <c r="AO606" s="17">
        <v>-0.65677732255170507</v>
      </c>
      <c r="AP606" s="17">
        <v>0.33333333333333298</v>
      </c>
      <c r="AQ606" s="17">
        <v>-4.799302041846544</v>
      </c>
      <c r="AR606" s="17">
        <v>2.2444243630026963</v>
      </c>
      <c r="AS606" s="17">
        <v>-10.78817516059479</v>
      </c>
      <c r="AT606" s="17">
        <v>-4.0495295615670219</v>
      </c>
      <c r="AU606" s="17">
        <v>-1.0000000000000022</v>
      </c>
      <c r="AV606" s="17">
        <v>-1.0000000000000022</v>
      </c>
      <c r="AW606" s="17">
        <v>-1.0000000000000022</v>
      </c>
      <c r="AX606" s="17">
        <v>-1.0000000000000022</v>
      </c>
      <c r="AY606" s="17">
        <v>-0.14631526532177308</v>
      </c>
      <c r="AZ606" s="17">
        <v>1.3920716900017964</v>
      </c>
      <c r="BA606" s="17">
        <v>-0.7741967881435261</v>
      </c>
      <c r="BB606" s="17">
        <v>0.77249308813766748</v>
      </c>
      <c r="BC606" s="17">
        <v>-0.43104849992279071</v>
      </c>
      <c r="BD606" s="17">
        <v>21.774747440177556</v>
      </c>
      <c r="BE606" s="17">
        <v>-10.464741188808866</v>
      </c>
      <c r="BF606" s="17">
        <v>-1.0000000000000022</v>
      </c>
      <c r="BG606" s="22">
        <v>322.54264280073556</v>
      </c>
    </row>
    <row r="607" spans="1:100" x14ac:dyDescent="0.25">
      <c r="A607">
        <v>1744</v>
      </c>
      <c r="B607" t="s">
        <v>625</v>
      </c>
      <c r="C607" s="48">
        <v>2</v>
      </c>
      <c r="D607" s="22">
        <v>1531.1613085937499</v>
      </c>
      <c r="E607" s="17">
        <v>123.82575820791438</v>
      </c>
      <c r="F607" s="17">
        <v>61.567875945611242</v>
      </c>
      <c r="G607" s="17">
        <v>0.88389648107735264</v>
      </c>
      <c r="H607" s="17">
        <v>10.599894534004351</v>
      </c>
      <c r="I607" s="17">
        <v>90.308161052330718</v>
      </c>
      <c r="J607" s="17">
        <v>20.653270089146872</v>
      </c>
      <c r="K607" s="17">
        <v>-0.999999999999999</v>
      </c>
      <c r="L607" s="17">
        <v>-0.999999999999999</v>
      </c>
      <c r="M607" s="17">
        <v>-0.999999999999999</v>
      </c>
      <c r="N607" s="17">
        <v>0.37805111449955825</v>
      </c>
      <c r="O607" s="17">
        <v>-0.999999999999999</v>
      </c>
      <c r="P607" s="17">
        <v>-0.999999999999999</v>
      </c>
      <c r="Q607" s="17">
        <v>5.1790883933753316</v>
      </c>
      <c r="R607" s="17">
        <v>-0.999999999999999</v>
      </c>
      <c r="S607" s="17">
        <v>2.6976121290228994</v>
      </c>
      <c r="T607" s="17">
        <v>0.31915897447013114</v>
      </c>
      <c r="U607" s="17">
        <v>0.63052506603286562</v>
      </c>
      <c r="V607" s="17">
        <v>0.65850472397746551</v>
      </c>
      <c r="W607" s="17">
        <v>5.9995965219825882</v>
      </c>
      <c r="X607" s="17">
        <v>4.6228723775515812</v>
      </c>
      <c r="Y607" s="17">
        <v>0.25965683833657521</v>
      </c>
      <c r="Z607" s="17">
        <v>47.563389238204977</v>
      </c>
      <c r="AA607" s="17">
        <v>1.5851848012479894</v>
      </c>
      <c r="AB607" s="17">
        <v>2.5718882275349371</v>
      </c>
      <c r="AC607" s="17">
        <v>34.74060351894353</v>
      </c>
      <c r="AD607" s="17">
        <v>1.9761201400505422</v>
      </c>
      <c r="AE607" s="17">
        <v>1.6047791767453978</v>
      </c>
      <c r="AF607" s="17">
        <v>80.537492922772145</v>
      </c>
      <c r="AG607" s="17">
        <v>46.714153190962136</v>
      </c>
      <c r="AH607" s="17">
        <v>0.53611184005625834</v>
      </c>
      <c r="AI607" s="17">
        <v>0.67601828040002276</v>
      </c>
      <c r="AJ607" s="17">
        <v>0.33333333333333298</v>
      </c>
      <c r="AK607" s="17">
        <v>1.0952165231291402</v>
      </c>
      <c r="AL607" s="17">
        <v>1.1223055039391552</v>
      </c>
      <c r="AM607" s="17">
        <v>0.33333333333333298</v>
      </c>
      <c r="AN607" s="17">
        <v>0.71047904182149835</v>
      </c>
      <c r="AO607" s="17">
        <v>0.81531195465948447</v>
      </c>
      <c r="AP607" s="17">
        <v>0.33333333333333298</v>
      </c>
      <c r="AQ607" s="17">
        <v>11.995641832006552</v>
      </c>
      <c r="AR607" s="17">
        <v>2.2444243630026963</v>
      </c>
      <c r="AS607" s="17">
        <v>10.590789045258315</v>
      </c>
      <c r="AT607" s="17">
        <v>10.908044798435636</v>
      </c>
      <c r="AU607" s="17">
        <v>-0.999999999999999</v>
      </c>
      <c r="AV607" s="17">
        <v>-0.999999999999999</v>
      </c>
      <c r="AW607" s="17">
        <v>-0.999999999999999</v>
      </c>
      <c r="AX607" s="17">
        <v>-0.999999999999999</v>
      </c>
      <c r="AY607" s="17">
        <v>7.8826954679243388E-2</v>
      </c>
      <c r="AZ607" s="17">
        <v>-0.16063446369094575</v>
      </c>
      <c r="BA607" s="17">
        <v>0.7184772982869928</v>
      </c>
      <c r="BB607" s="17">
        <v>-9.2216751807865649E-2</v>
      </c>
      <c r="BC607" s="17">
        <v>0.39663112659831079</v>
      </c>
      <c r="BD607" s="17">
        <v>-1.2822763927810019</v>
      </c>
      <c r="BE607" s="17">
        <v>11.809946666230772</v>
      </c>
      <c r="BF607" s="17">
        <v>-0.999999999999999</v>
      </c>
      <c r="BG607" s="22">
        <v>619.16500229019221</v>
      </c>
    </row>
    <row r="608" spans="1:100" x14ac:dyDescent="0.25">
      <c r="A608">
        <v>1745</v>
      </c>
      <c r="B608" t="s">
        <v>2933</v>
      </c>
      <c r="C608" s="48">
        <v>3</v>
      </c>
      <c r="D608" s="22">
        <v>1462.4632646289922</v>
      </c>
      <c r="E608" s="17">
        <v>31.443665530797002</v>
      </c>
      <c r="F608" s="17">
        <v>-60.176012950296254</v>
      </c>
      <c r="G608" s="17">
        <v>0.50589980558449155</v>
      </c>
      <c r="H608" s="17">
        <v>7.8561208080869438</v>
      </c>
      <c r="I608" s="17">
        <v>12.741602773881583</v>
      </c>
      <c r="J608" s="17">
        <v>14.629957080793373</v>
      </c>
      <c r="K608" s="17">
        <v>-1.0000000000000013</v>
      </c>
      <c r="L608" s="17">
        <v>-1.0000000000000013</v>
      </c>
      <c r="M608" s="17">
        <v>-1.0000000000000013</v>
      </c>
      <c r="N608" s="17">
        <v>0.32657242034067463</v>
      </c>
      <c r="O608" s="17">
        <v>-1.0000000000000013</v>
      </c>
      <c r="P608" s="17">
        <v>-1.0000000000000013</v>
      </c>
      <c r="Q608" s="17">
        <v>2.5718887870819414</v>
      </c>
      <c r="R608" s="17">
        <v>-1.0000000000000013</v>
      </c>
      <c r="S608" s="17">
        <v>2.9688620784752704</v>
      </c>
      <c r="T608" s="17">
        <v>0.20190851517471375</v>
      </c>
      <c r="U608" s="17">
        <v>-0.32674606797276839</v>
      </c>
      <c r="V608" s="17">
        <v>-0.45720013451095465</v>
      </c>
      <c r="W608" s="17">
        <v>5.2842320210050042</v>
      </c>
      <c r="X608" s="17">
        <v>2.9213277490304215</v>
      </c>
      <c r="Y608" s="17">
        <v>9.4706454256489686E-2</v>
      </c>
      <c r="Z608" s="17">
        <v>9.0562911836075806</v>
      </c>
      <c r="AA608" s="17">
        <v>0.24294803296542772</v>
      </c>
      <c r="AB608" s="17">
        <v>-1.46761502525387</v>
      </c>
      <c r="AC608" s="17">
        <v>2.7438306463740125E-2</v>
      </c>
      <c r="AD608" s="17">
        <v>0.15031860908368966</v>
      </c>
      <c r="AE608" s="17">
        <v>-0.17245306284076437</v>
      </c>
      <c r="AF608" s="17">
        <v>7.4436614019766969</v>
      </c>
      <c r="AG608" s="17">
        <v>-47.021241544190133</v>
      </c>
      <c r="AH608" s="17">
        <v>6.2641442802930561E-2</v>
      </c>
      <c r="AI608" s="17">
        <v>0.13496533290891713</v>
      </c>
      <c r="AJ608" s="17">
        <v>0.33333333333333298</v>
      </c>
      <c r="AK608" s="17">
        <v>1.3012195748744086</v>
      </c>
      <c r="AL608" s="17">
        <v>1.2971330693890903</v>
      </c>
      <c r="AM608" s="17">
        <v>0.33333333333333298</v>
      </c>
      <c r="AN608" s="17">
        <v>-0.34485126597778415</v>
      </c>
      <c r="AO608" s="17">
        <v>-0.3725101279170262</v>
      </c>
      <c r="AP608" s="17">
        <v>0.33333333333333298</v>
      </c>
      <c r="AQ608" s="17">
        <v>5.2979413719049084</v>
      </c>
      <c r="AR608" s="17">
        <v>2.9643223559588097</v>
      </c>
      <c r="AS608" s="17">
        <v>-1.3465610239095334</v>
      </c>
      <c r="AT608" s="17">
        <v>13.012195748744086</v>
      </c>
      <c r="AU608" s="17">
        <v>-1.0000000000000013</v>
      </c>
      <c r="AV608" s="17">
        <v>-1.0000000000000013</v>
      </c>
      <c r="AW608" s="17">
        <v>-1.0000000000000013</v>
      </c>
      <c r="AX608" s="17">
        <v>-1.0000000000000013</v>
      </c>
      <c r="AY608" s="17">
        <v>1.7547655791147556E-2</v>
      </c>
      <c r="AZ608" s="17">
        <v>-0.31115072251857023</v>
      </c>
      <c r="BA608" s="17">
        <v>-4.5332541529015266E-2</v>
      </c>
      <c r="BB608" s="17">
        <v>0.13059847052604276</v>
      </c>
      <c r="BC608" s="17">
        <v>-0.14229409697279313</v>
      </c>
      <c r="BD608" s="17">
        <v>1.7092081505582155</v>
      </c>
      <c r="BE608" s="17">
        <v>-3.7840151319649018</v>
      </c>
      <c r="BF608" s="17">
        <v>-1.0000000000000013</v>
      </c>
      <c r="CU608" t="e">
        <v>#N/A</v>
      </c>
      <c r="CV608" t="e">
        <v>#N/A</v>
      </c>
    </row>
    <row r="609" spans="1:100" x14ac:dyDescent="0.25">
      <c r="A609">
        <v>1746</v>
      </c>
      <c r="B609" t="s">
        <v>626</v>
      </c>
      <c r="C609" s="48">
        <v>3</v>
      </c>
      <c r="D609" s="22">
        <v>1598.3364462576171</v>
      </c>
      <c r="E609" s="17">
        <v>93.704795702392119</v>
      </c>
      <c r="F609" s="17">
        <v>18.069280844792566</v>
      </c>
      <c r="G609" s="17">
        <v>0.39791727228493429</v>
      </c>
      <c r="H609" s="17">
        <v>2.5974911868804726</v>
      </c>
      <c r="I609" s="17">
        <v>75.965397017390615</v>
      </c>
      <c r="J609" s="17">
        <v>8.5083460363937711</v>
      </c>
      <c r="K609" s="17">
        <v>-1.0000000000000007</v>
      </c>
      <c r="L609" s="17">
        <v>-1.0000000000000007</v>
      </c>
      <c r="M609" s="17">
        <v>-1.0000000000000007</v>
      </c>
      <c r="N609" s="17">
        <v>0.26821188079944519</v>
      </c>
      <c r="O609" s="17">
        <v>-1.0000000000000007</v>
      </c>
      <c r="P609" s="17">
        <v>-1.0000000000000007</v>
      </c>
      <c r="Q609" s="17">
        <v>3.4258295804834393</v>
      </c>
      <c r="R609" s="17">
        <v>-1.0000000000000007</v>
      </c>
      <c r="S609" s="17">
        <v>-0.34359089099135787</v>
      </c>
      <c r="T609" s="17">
        <v>-5.4777856251236032E-2</v>
      </c>
      <c r="U609" s="17">
        <v>-7.0578305810125488E-2</v>
      </c>
      <c r="V609" s="17">
        <v>-0.59877162211689805</v>
      </c>
      <c r="W609" s="17">
        <v>-0.82833839360296668</v>
      </c>
      <c r="X609" s="17">
        <v>0.75321282256075406</v>
      </c>
      <c r="Y609" s="17">
        <v>5.7432005790843427E-2</v>
      </c>
      <c r="Z609" s="17">
        <v>34.190672929618039</v>
      </c>
      <c r="AA609" s="17">
        <v>0.71684991255491148</v>
      </c>
      <c r="AB609" s="17">
        <v>1.1818104620844891</v>
      </c>
      <c r="AC609" s="17">
        <v>36.171479399304872</v>
      </c>
      <c r="AD609" s="17">
        <v>-0.60029942570733463</v>
      </c>
      <c r="AE609" s="17">
        <v>1.5707001617617971</v>
      </c>
      <c r="AF609" s="17">
        <v>73.114662952769237</v>
      </c>
      <c r="AG609" s="17">
        <v>36.397934042364604</v>
      </c>
      <c r="AH609" s="17">
        <v>-1.0150052652520739E-2</v>
      </c>
      <c r="AI609" s="17">
        <v>-0.14644097673893713</v>
      </c>
      <c r="AJ609" s="17">
        <v>0.33333333333333298</v>
      </c>
      <c r="AK609" s="17">
        <v>0.18319258822285572</v>
      </c>
      <c r="AL609" s="17">
        <v>0.35058435145887579</v>
      </c>
      <c r="AM609" s="17">
        <v>0.33333333333333298</v>
      </c>
      <c r="AN609" s="17">
        <v>0.38055813054939774</v>
      </c>
      <c r="AO609" s="17">
        <v>0.36600343820434755</v>
      </c>
      <c r="AP609" s="17">
        <v>0.33333333333333298</v>
      </c>
      <c r="AQ609" s="17">
        <v>2.8507340646214319</v>
      </c>
      <c r="AR609" s="17">
        <v>4.2037271732720241</v>
      </c>
      <c r="AS609" s="17">
        <v>2.4726929808931901</v>
      </c>
      <c r="AT609" s="17">
        <v>1.8319258822285573</v>
      </c>
      <c r="AU609" s="17">
        <v>-1.0000000000000007</v>
      </c>
      <c r="AV609" s="17">
        <v>-1.0000000000000007</v>
      </c>
      <c r="AW609" s="17">
        <v>-1.0000000000000007</v>
      </c>
      <c r="AX609" s="17">
        <v>-1.0000000000000007</v>
      </c>
      <c r="AY609" s="17">
        <v>-5.5934628161040962E-3</v>
      </c>
      <c r="AZ609" s="17">
        <v>-0.17074359790661955</v>
      </c>
      <c r="BA609" s="17">
        <v>0.67835408970728983</v>
      </c>
      <c r="BB609" s="17">
        <v>0.24111056720215973</v>
      </c>
      <c r="BC609" s="17">
        <v>0.12967164052763269</v>
      </c>
      <c r="BD609" s="17">
        <v>5.1740461905208939</v>
      </c>
      <c r="BE609" s="17">
        <v>6.6335614617272673</v>
      </c>
      <c r="BF609" s="17">
        <v>-1.0000000000000007</v>
      </c>
      <c r="CU609" t="e">
        <v>#N/A</v>
      </c>
      <c r="CV609" t="e">
        <v>#N/A</v>
      </c>
    </row>
    <row r="610" spans="1:100" x14ac:dyDescent="0.25">
      <c r="A610">
        <v>1747</v>
      </c>
      <c r="B610" t="s">
        <v>627</v>
      </c>
      <c r="C610" s="48">
        <v>2</v>
      </c>
      <c r="D610" s="22">
        <v>1549.6688964843752</v>
      </c>
      <c r="E610" s="17">
        <v>96.029163770282722</v>
      </c>
      <c r="F610" s="17">
        <v>16.725197286436806</v>
      </c>
      <c r="G610" s="17">
        <v>0.57221375357775939</v>
      </c>
      <c r="H610" s="17">
        <v>7.756804301025328</v>
      </c>
      <c r="I610" s="17">
        <v>68.480345868364651</v>
      </c>
      <c r="J610" s="17">
        <v>15.262164957467071</v>
      </c>
      <c r="K610" s="17">
        <v>-0.99999999999999978</v>
      </c>
      <c r="L610" s="17">
        <v>-0.99999999999999978</v>
      </c>
      <c r="M610" s="17">
        <v>-0.99999999999999978</v>
      </c>
      <c r="N610" s="17">
        <v>0.30037988154600109</v>
      </c>
      <c r="O610" s="17">
        <v>-0.99999999999999978</v>
      </c>
      <c r="P610" s="17">
        <v>-0.99999999999999978</v>
      </c>
      <c r="Q610" s="17">
        <v>4.3447159343456239</v>
      </c>
      <c r="R610" s="17">
        <v>-0.99999999999999978</v>
      </c>
      <c r="S610" s="17">
        <v>1.6094204241349714</v>
      </c>
      <c r="T610" s="17">
        <v>0.19701640622428954</v>
      </c>
      <c r="U610" s="17">
        <v>0.26451962305172849</v>
      </c>
      <c r="V610" s="17">
        <v>0.17891925269602785</v>
      </c>
      <c r="W610" s="17">
        <v>3.5693995903462139</v>
      </c>
      <c r="X610" s="17">
        <v>1.6286470632519334</v>
      </c>
      <c r="Y610" s="17">
        <v>0.14976626317457098</v>
      </c>
      <c r="Z610" s="17">
        <v>37.473759629830894</v>
      </c>
      <c r="AA610" s="17">
        <v>0.84209522025257555</v>
      </c>
      <c r="AB610" s="17">
        <v>1.5007902773581436</v>
      </c>
      <c r="AC610" s="17">
        <v>22.443290059754304</v>
      </c>
      <c r="AD610" s="17">
        <v>1.0375043862752598</v>
      </c>
      <c r="AE610" s="17">
        <v>0.81873791491882808</v>
      </c>
      <c r="AF610" s="17">
        <v>60.62126611980193</v>
      </c>
      <c r="AG610" s="17">
        <v>12.686271949181462</v>
      </c>
      <c r="AH610" s="17">
        <v>0.30069021264842177</v>
      </c>
      <c r="AI610" s="17">
        <v>0.39748502421797144</v>
      </c>
      <c r="AJ610" s="17">
        <v>0.33333333333333298</v>
      </c>
      <c r="AK610" s="17">
        <v>0.78096396153225955</v>
      </c>
      <c r="AL610" s="17">
        <v>0.84783456833476267</v>
      </c>
      <c r="AM610" s="17">
        <v>0.33333333333333298</v>
      </c>
      <c r="AN610" s="17">
        <v>0.42718205872463544</v>
      </c>
      <c r="AO610" s="17">
        <v>0.50574447143862966</v>
      </c>
      <c r="AP610" s="17">
        <v>0.33333333333333298</v>
      </c>
      <c r="AQ610" s="17">
        <v>8.4638122165406884</v>
      </c>
      <c r="AR610" s="17">
        <v>2.2444243630026963</v>
      </c>
      <c r="AS610" s="17">
        <v>6.0949800983901969</v>
      </c>
      <c r="AT610" s="17">
        <v>7.7625979010254005</v>
      </c>
      <c r="AU610" s="17">
        <v>-0.99999999999999978</v>
      </c>
      <c r="AV610" s="17">
        <v>-0.99999999999999978</v>
      </c>
      <c r="AW610" s="17">
        <v>-0.99999999999999978</v>
      </c>
      <c r="AX610" s="17">
        <v>-0.99999999999999978</v>
      </c>
      <c r="AY610" s="17">
        <v>3.1481517489110371E-2</v>
      </c>
      <c r="AZ610" s="17">
        <v>0.16588604265415841</v>
      </c>
      <c r="BA610" s="17">
        <v>0.40458100995814783</v>
      </c>
      <c r="BB610" s="17">
        <v>8.9624154862799579E-2</v>
      </c>
      <c r="BC610" s="17">
        <v>0.22257734951984617</v>
      </c>
      <c r="BD610" s="17">
        <v>3.5664137981117192</v>
      </c>
      <c r="BE610" s="17">
        <v>7.1257748802110887</v>
      </c>
      <c r="BF610" s="17">
        <v>-0.99999999999999978</v>
      </c>
      <c r="BG610" s="22">
        <v>3155.0815626990907</v>
      </c>
    </row>
    <row r="611" spans="1:100" x14ac:dyDescent="0.25">
      <c r="A611">
        <v>1750</v>
      </c>
      <c r="B611" t="s">
        <v>628</v>
      </c>
      <c r="C611" s="48">
        <v>2</v>
      </c>
      <c r="D611" s="22">
        <v>1531.2604003906249</v>
      </c>
      <c r="E611" s="17">
        <v>63.466563202625977</v>
      </c>
      <c r="F611" s="17">
        <v>-35.806210359157312</v>
      </c>
      <c r="G611" s="17">
        <v>0.20708988265971465</v>
      </c>
      <c r="H611" s="17">
        <v>4.4262376072519602</v>
      </c>
      <c r="I611" s="17">
        <v>42.90993188492132</v>
      </c>
      <c r="J611" s="17">
        <v>8.9467005427518487</v>
      </c>
      <c r="K611" s="17">
        <v>-1.0000000000000004</v>
      </c>
      <c r="L611" s="17">
        <v>-1.0000000000000004</v>
      </c>
      <c r="M611" s="17">
        <v>-1.0000000000000004</v>
      </c>
      <c r="N611" s="17">
        <v>0.20939113326826095</v>
      </c>
      <c r="O611" s="17">
        <v>-1.0000000000000004</v>
      </c>
      <c r="P611" s="17">
        <v>-1.0000000000000004</v>
      </c>
      <c r="Q611" s="17">
        <v>3.3672819120232536</v>
      </c>
      <c r="R611" s="17">
        <v>-1.0000000000000004</v>
      </c>
      <c r="S611" s="17">
        <v>0.33464728936090804</v>
      </c>
      <c r="T611" s="17">
        <v>5.3931264228888692E-2</v>
      </c>
      <c r="U611" s="17">
        <v>-0.16424114014622854</v>
      </c>
      <c r="V611" s="17">
        <v>-0.38289597882193227</v>
      </c>
      <c r="W611" s="17">
        <v>0.72252091378116212</v>
      </c>
      <c r="X611" s="17">
        <v>-1.878968344019273</v>
      </c>
      <c r="Y611" s="17">
        <v>2.103384189975499E-2</v>
      </c>
      <c r="Z611" s="17">
        <v>25.65416138551155</v>
      </c>
      <c r="AA611" s="17">
        <v>-2.8404555043016866E-2</v>
      </c>
      <c r="AB611" s="17">
        <v>0.24604179373726653</v>
      </c>
      <c r="AC611" s="17">
        <v>8.0374783289210736</v>
      </c>
      <c r="AD611" s="17">
        <v>-6.2046493789265411E-2</v>
      </c>
      <c r="AE611" s="17">
        <v>-0.10207803956744022</v>
      </c>
      <c r="AF611" s="17">
        <v>37.290201601984883</v>
      </c>
      <c r="AG611" s="17">
        <v>-27.176032317116682</v>
      </c>
      <c r="AH611" s="17">
        <v>2.4903175661949412E-2</v>
      </c>
      <c r="AI611" s="17">
        <v>7.1194435411664536E-2</v>
      </c>
      <c r="AJ611" s="17">
        <v>0.33333333333333298</v>
      </c>
      <c r="AK611" s="17">
        <v>0.41282963257328958</v>
      </c>
      <c r="AL611" s="17">
        <v>0.52630282589162725</v>
      </c>
      <c r="AM611" s="17">
        <v>0.33333333333333298</v>
      </c>
      <c r="AN611" s="17">
        <v>9.5310954035764228E-2</v>
      </c>
      <c r="AO611" s="17">
        <v>0.14309852473918391</v>
      </c>
      <c r="AP611" s="17">
        <v>0.33333333333333298</v>
      </c>
      <c r="AQ611" s="17">
        <v>4.3264148350205058</v>
      </c>
      <c r="AR611" s="17">
        <v>2.2444243630026963</v>
      </c>
      <c r="AS611" s="17">
        <v>0.8283194182900866</v>
      </c>
      <c r="AT611" s="17">
        <v>4.0778324468631144</v>
      </c>
      <c r="AU611" s="17">
        <v>-1.0000000000000004</v>
      </c>
      <c r="AV611" s="17">
        <v>-1.0000000000000004</v>
      </c>
      <c r="AW611" s="17">
        <v>-1.0000000000000004</v>
      </c>
      <c r="AX611" s="17">
        <v>-1.0000000000000004</v>
      </c>
      <c r="AY611" s="17">
        <v>-2.3981771849536343E-2</v>
      </c>
      <c r="AZ611" s="17">
        <v>0.54839177907165038</v>
      </c>
      <c r="BA611" s="17">
        <v>3.6864040907997053E-2</v>
      </c>
      <c r="BB611" s="17">
        <v>0.30264351678726431</v>
      </c>
      <c r="BC611" s="17">
        <v>1.8680299001131218E-2</v>
      </c>
      <c r="BD611" s="17">
        <v>9.2464607663333176</v>
      </c>
      <c r="BE611" s="17">
        <v>1.6384546546819738</v>
      </c>
      <c r="BF611" s="17">
        <v>-1.0000000000000004</v>
      </c>
      <c r="BG611" s="22">
        <v>965.57050077730469</v>
      </c>
    </row>
    <row r="612" spans="1:100" x14ac:dyDescent="0.25">
      <c r="A612">
        <v>1751</v>
      </c>
      <c r="B612" t="s">
        <v>629</v>
      </c>
      <c r="C612" s="48">
        <v>2</v>
      </c>
      <c r="D612" s="22">
        <v>1469.40263671875</v>
      </c>
      <c r="E612" s="17">
        <v>80.368130743607423</v>
      </c>
      <c r="F612" s="17">
        <v>-8.5398643405067016</v>
      </c>
      <c r="G612" s="17">
        <v>0.3966068640299163</v>
      </c>
      <c r="H612" s="17">
        <v>6.1549631065435131</v>
      </c>
      <c r="I612" s="17">
        <v>56.182215776807169</v>
      </c>
      <c r="J612" s="17">
        <v>12.22473259477402</v>
      </c>
      <c r="K612" s="17">
        <v>-1.0000000000000002</v>
      </c>
      <c r="L612" s="17">
        <v>-1.0000000000000002</v>
      </c>
      <c r="M612" s="17">
        <v>-1.0000000000000002</v>
      </c>
      <c r="N612" s="17">
        <v>0.2566187025556193</v>
      </c>
      <c r="O612" s="17">
        <v>-1.0000000000000002</v>
      </c>
      <c r="P612" s="17">
        <v>-1.0000000000000002</v>
      </c>
      <c r="Q612" s="17">
        <v>3.8746175319412641</v>
      </c>
      <c r="R612" s="17">
        <v>-1.0000000000000002</v>
      </c>
      <c r="S612" s="17">
        <v>0.99631631644141072</v>
      </c>
      <c r="T612" s="17">
        <v>0.12819938622735891</v>
      </c>
      <c r="U612" s="17">
        <v>5.8306471892809048E-2</v>
      </c>
      <c r="V612" s="17">
        <v>-9.1286650466121527E-2</v>
      </c>
      <c r="W612" s="17">
        <v>2.2001888946590982</v>
      </c>
      <c r="X612" s="17">
        <v>-5.8345983387970701E-2</v>
      </c>
      <c r="Y612" s="17">
        <v>8.7852206371894281E-2</v>
      </c>
      <c r="Z612" s="17">
        <v>31.78910560222295</v>
      </c>
      <c r="AA612" s="17">
        <v>0.42342700908522796</v>
      </c>
      <c r="AB612" s="17">
        <v>0.89731705655907734</v>
      </c>
      <c r="AC612" s="17">
        <v>15.514792662137483</v>
      </c>
      <c r="AD612" s="17">
        <v>0.50867369256511008</v>
      </c>
      <c r="AE612" s="17">
        <v>0.37587005967071913</v>
      </c>
      <c r="AF612" s="17">
        <v>49.400154611774759</v>
      </c>
      <c r="AG612" s="17">
        <v>-6.4855648436683975</v>
      </c>
      <c r="AH612" s="17">
        <v>0.16805001133525993</v>
      </c>
      <c r="AI612" s="17">
        <v>0.24055506166871085</v>
      </c>
      <c r="AJ612" s="17">
        <v>0.33333333333333298</v>
      </c>
      <c r="AK612" s="17">
        <v>0.60390918754083867</v>
      </c>
      <c r="AL612" s="17">
        <v>0.69319338029255195</v>
      </c>
      <c r="AM612" s="17">
        <v>0.33333333333333298</v>
      </c>
      <c r="AN612" s="17">
        <v>0.2675681384441384</v>
      </c>
      <c r="AO612" s="17">
        <v>0.33132934337016984</v>
      </c>
      <c r="AP612" s="17">
        <v>0.33333333333333298</v>
      </c>
      <c r="AQ612" s="17">
        <v>6.4739245568668791</v>
      </c>
      <c r="AR612" s="17">
        <v>2.2444243630026963</v>
      </c>
      <c r="AS612" s="17">
        <v>3.5619715114388892</v>
      </c>
      <c r="AT612" s="17">
        <v>5.9904042657754468</v>
      </c>
      <c r="AU612" s="17">
        <v>-1.0000000000000002</v>
      </c>
      <c r="AV612" s="17">
        <v>-1.0000000000000002</v>
      </c>
      <c r="AW612" s="17">
        <v>-1.0000000000000002</v>
      </c>
      <c r="AX612" s="17">
        <v>-1.0000000000000002</v>
      </c>
      <c r="AY612" s="17">
        <v>4.8063628344371181E-3</v>
      </c>
      <c r="AZ612" s="17">
        <v>0.34985276725530051</v>
      </c>
      <c r="BA612" s="17">
        <v>0.22772696585936697</v>
      </c>
      <c r="BB612" s="17">
        <v>0.19207614592809469</v>
      </c>
      <c r="BC612" s="17">
        <v>0.12451274821195779</v>
      </c>
      <c r="BD612" s="17">
        <v>6.298241158692421</v>
      </c>
      <c r="BE612" s="17">
        <v>4.4866397441398904</v>
      </c>
      <c r="BF612" s="17">
        <v>-1.0000000000000002</v>
      </c>
      <c r="BG612" s="22">
        <v>339.29528834116877</v>
      </c>
    </row>
    <row r="613" spans="1:100" x14ac:dyDescent="0.25">
      <c r="A613">
        <v>1756</v>
      </c>
      <c r="B613" t="s">
        <v>630</v>
      </c>
      <c r="C613" s="48">
        <v>2</v>
      </c>
      <c r="D613" s="22">
        <v>1634.305439453125</v>
      </c>
      <c r="E613" s="17">
        <v>116.09326003093548</v>
      </c>
      <c r="F613" s="17">
        <v>49.093472588001212</v>
      </c>
      <c r="G613" s="17">
        <v>0.79719211419550251</v>
      </c>
      <c r="H613" s="17">
        <v>9.8089994445780686</v>
      </c>
      <c r="I613" s="17">
        <v>84.2360668072549</v>
      </c>
      <c r="J613" s="17">
        <v>19.153564407713496</v>
      </c>
      <c r="K613" s="17">
        <v>-0.99999999999999922</v>
      </c>
      <c r="L613" s="17">
        <v>-0.99999999999999922</v>
      </c>
      <c r="M613" s="17">
        <v>-0.99999999999999922</v>
      </c>
      <c r="N613" s="17">
        <v>0.35644441485278472</v>
      </c>
      <c r="O613" s="17">
        <v>-0.99999999999999922</v>
      </c>
      <c r="P613" s="17">
        <v>-0.99999999999999922</v>
      </c>
      <c r="Q613" s="17">
        <v>4.9469814159236609</v>
      </c>
      <c r="R613" s="17">
        <v>-0.99999999999999922</v>
      </c>
      <c r="S613" s="17">
        <v>2.3948973344775002</v>
      </c>
      <c r="T613" s="17">
        <v>0.28518117231844564</v>
      </c>
      <c r="U613" s="17">
        <v>0.52870912498418488</v>
      </c>
      <c r="V613" s="17">
        <v>0.52509292093411231</v>
      </c>
      <c r="W613" s="17">
        <v>5.3235607081082961</v>
      </c>
      <c r="X613" s="17">
        <v>3.7899343053630963</v>
      </c>
      <c r="Y613" s="17">
        <v>0.22908731392904647</v>
      </c>
      <c r="Z613" s="17">
        <v>44.75664099686206</v>
      </c>
      <c r="AA613" s="17">
        <v>1.3784710312114679</v>
      </c>
      <c r="AB613" s="17">
        <v>2.2739285992181975</v>
      </c>
      <c r="AC613" s="17">
        <v>31.319718485049407</v>
      </c>
      <c r="AD613" s="17">
        <v>1.7150146070962891</v>
      </c>
      <c r="AE613" s="17">
        <v>1.3861170439527735</v>
      </c>
      <c r="AF613" s="17">
        <v>74.997167189999161</v>
      </c>
      <c r="AG613" s="17">
        <v>37.248226339422914</v>
      </c>
      <c r="AH613" s="17">
        <v>0.47062189995453113</v>
      </c>
      <c r="AI613" s="17">
        <v>0.59853548298438319</v>
      </c>
      <c r="AJ613" s="17">
        <v>0.33333333333333298</v>
      </c>
      <c r="AK613" s="17">
        <v>1.0077972759580156</v>
      </c>
      <c r="AL613" s="17">
        <v>1.0459527689321151</v>
      </c>
      <c r="AM613" s="17">
        <v>0.33333333333333298</v>
      </c>
      <c r="AN613" s="17">
        <v>0.63167106373428206</v>
      </c>
      <c r="AO613" s="17">
        <v>0.72919600959189323</v>
      </c>
      <c r="AP613" s="17">
        <v>0.33333333333333298</v>
      </c>
      <c r="AQ613" s="17">
        <v>11.013152191980105</v>
      </c>
      <c r="AR613" s="17">
        <v>2.2444243630026963</v>
      </c>
      <c r="AS613" s="17">
        <v>9.3401381943526722</v>
      </c>
      <c r="AT613" s="17">
        <v>10.033039680287757</v>
      </c>
      <c r="AU613" s="17">
        <v>-0.99999999999999922</v>
      </c>
      <c r="AV613" s="17">
        <v>-0.99999999999999922</v>
      </c>
      <c r="AW613" s="17">
        <v>-0.99999999999999922</v>
      </c>
      <c r="AX613" s="17">
        <v>-0.99999999999999922</v>
      </c>
      <c r="AY613" s="17">
        <v>6.5656330213631167E-2</v>
      </c>
      <c r="AZ613" s="17">
        <v>-6.9802501317829169E-2</v>
      </c>
      <c r="BA613" s="17">
        <v>0.63115715974594799</v>
      </c>
      <c r="BB613" s="17">
        <v>-4.1631976666220288E-2</v>
      </c>
      <c r="BC613" s="17">
        <v>0.34821258680289446</v>
      </c>
      <c r="BD613" s="17">
        <v>6.6539489896165982E-2</v>
      </c>
      <c r="BE613" s="17">
        <v>10.506896759260254</v>
      </c>
      <c r="BF613" s="17">
        <v>-0.99999999999999922</v>
      </c>
      <c r="BG613" s="22">
        <v>1136.1657321751286</v>
      </c>
    </row>
    <row r="614" spans="1:100" x14ac:dyDescent="0.25">
      <c r="A614">
        <v>1757</v>
      </c>
      <c r="B614" t="s">
        <v>631</v>
      </c>
      <c r="C614" s="48">
        <v>2</v>
      </c>
      <c r="D614" s="22">
        <v>1541.2823535156249</v>
      </c>
      <c r="E614" s="17">
        <v>117.82738261636089</v>
      </c>
      <c r="F614" s="17">
        <v>51.891034786792432</v>
      </c>
      <c r="G614" s="17">
        <v>0.81663680043060127</v>
      </c>
      <c r="H614" s="17">
        <v>9.9863689060231948</v>
      </c>
      <c r="I614" s="17">
        <v>85.597820218664253</v>
      </c>
      <c r="J614" s="17">
        <v>19.489894715738284</v>
      </c>
      <c r="K614" s="17">
        <v>-0.99999999999999922</v>
      </c>
      <c r="L614" s="17">
        <v>-0.99999999999999922</v>
      </c>
      <c r="M614" s="17">
        <v>-0.99999999999999922</v>
      </c>
      <c r="N614" s="17">
        <v>0.36129002425305906</v>
      </c>
      <c r="O614" s="17">
        <v>-0.99999999999999922</v>
      </c>
      <c r="P614" s="17">
        <v>-0.99999999999999922</v>
      </c>
      <c r="Q614" s="17">
        <v>4.9990347035703486</v>
      </c>
      <c r="R614" s="17">
        <v>-0.99999999999999922</v>
      </c>
      <c r="S614" s="17">
        <v>2.4627854283572308</v>
      </c>
      <c r="T614" s="17">
        <v>0.29280117723351629</v>
      </c>
      <c r="U614" s="17">
        <v>0.55154279644297888</v>
      </c>
      <c r="V614" s="17">
        <v>0.55501241338334251</v>
      </c>
      <c r="W614" s="17">
        <v>5.4751713450026056</v>
      </c>
      <c r="X614" s="17">
        <v>3.976732503071446</v>
      </c>
      <c r="Y614" s="17">
        <v>0.23594296413257754</v>
      </c>
      <c r="Z614" s="17">
        <v>45.386094170405194</v>
      </c>
      <c r="AA614" s="17">
        <v>1.4248295312892294</v>
      </c>
      <c r="AB614" s="17">
        <v>2.3407502795061186</v>
      </c>
      <c r="AC614" s="17">
        <v>32.086900560446587</v>
      </c>
      <c r="AD614" s="17">
        <v>1.773571232848048</v>
      </c>
      <c r="AE614" s="17">
        <v>1.4351551341500519</v>
      </c>
      <c r="AF614" s="17">
        <v>76.239663956751571</v>
      </c>
      <c r="AG614" s="17">
        <v>39.371094934996577</v>
      </c>
      <c r="AH614" s="17">
        <v>0.4853089495534143</v>
      </c>
      <c r="AI614" s="17">
        <v>0.61591210123958462</v>
      </c>
      <c r="AJ614" s="17">
        <v>0.33333333333333298</v>
      </c>
      <c r="AK614" s="17">
        <v>1.0274022842555492</v>
      </c>
      <c r="AL614" s="17">
        <v>1.0630759546353985</v>
      </c>
      <c r="AM614" s="17">
        <v>0.33333333333333298</v>
      </c>
      <c r="AN614" s="17">
        <v>0.64934487258426321</v>
      </c>
      <c r="AO614" s="17">
        <v>0.74850873387439798</v>
      </c>
      <c r="AP614" s="17">
        <v>0.33333333333333298</v>
      </c>
      <c r="AQ614" s="17">
        <v>11.233489453718978</v>
      </c>
      <c r="AR614" s="17">
        <v>2.2444243630026963</v>
      </c>
      <c r="AS614" s="17">
        <v>9.6206144178704314</v>
      </c>
      <c r="AT614" s="17">
        <v>10.229272010773208</v>
      </c>
      <c r="AU614" s="17">
        <v>-0.99999999999999922</v>
      </c>
      <c r="AV614" s="17">
        <v>-0.99999999999999922</v>
      </c>
      <c r="AW614" s="17">
        <v>-0.99999999999999922</v>
      </c>
      <c r="AX614" s="17">
        <v>-0.99999999999999922</v>
      </c>
      <c r="AY614" s="17">
        <v>6.8610029888332952E-2</v>
      </c>
      <c r="AZ614" s="17">
        <v>-9.0172859489872581E-2</v>
      </c>
      <c r="BA614" s="17">
        <v>0.65073994152497505</v>
      </c>
      <c r="BB614" s="17">
        <v>-5.2976331238841184E-2</v>
      </c>
      <c r="BC614" s="17">
        <v>0.35907113231959775</v>
      </c>
      <c r="BD614" s="17">
        <v>-0.23595163680007758</v>
      </c>
      <c r="BE614" s="17">
        <v>10.799124215626357</v>
      </c>
      <c r="BF614" s="17">
        <v>-0.99999999999999922</v>
      </c>
      <c r="BG614" s="22">
        <v>167.09955970199007</v>
      </c>
    </row>
    <row r="615" spans="1:100" x14ac:dyDescent="0.25">
      <c r="A615">
        <v>1758</v>
      </c>
      <c r="B615" t="s">
        <v>632</v>
      </c>
      <c r="C615" s="48">
        <v>3</v>
      </c>
      <c r="D615" s="22">
        <v>1579.1264324777476</v>
      </c>
      <c r="E615" s="17">
        <v>123.54666105238122</v>
      </c>
      <c r="F615" s="17">
        <v>87.053043090005019</v>
      </c>
      <c r="G615" s="17">
        <v>1.1854229008300654</v>
      </c>
      <c r="H615" s="17">
        <v>9.3061411691713438</v>
      </c>
      <c r="I615" s="17">
        <v>89.179290014936001</v>
      </c>
      <c r="J615" s="17">
        <v>16.659535586901018</v>
      </c>
      <c r="K615" s="17">
        <v>-1.000000000000002</v>
      </c>
      <c r="L615" s="17">
        <v>-1.000000000000002</v>
      </c>
      <c r="M615" s="17">
        <v>-1.000000000000002</v>
      </c>
      <c r="N615" s="17">
        <v>0.38722643596875206</v>
      </c>
      <c r="O615" s="17">
        <v>-1.000000000000002</v>
      </c>
      <c r="P615" s="17">
        <v>-1.000000000000002</v>
      </c>
      <c r="Q615" s="17">
        <v>5.2364158875964772</v>
      </c>
      <c r="R615" s="17">
        <v>-1.000000000000002</v>
      </c>
      <c r="S615" s="17">
        <v>2.3884877051888638</v>
      </c>
      <c r="T615" s="17">
        <v>0.2021858814372855</v>
      </c>
      <c r="U615" s="17">
        <v>-0.35362506440143432</v>
      </c>
      <c r="V615" s="17">
        <v>0.13634343024222573</v>
      </c>
      <c r="W615" s="17">
        <v>4.0697252815748586</v>
      </c>
      <c r="X615" s="17">
        <v>4.4436110556188035</v>
      </c>
      <c r="Y615" s="17">
        <v>0.18616721958624821</v>
      </c>
      <c r="Z615" s="17">
        <v>39.040949509697555</v>
      </c>
      <c r="AA615" s="17">
        <v>0.77033299481762618</v>
      </c>
      <c r="AB615" s="17">
        <v>1.440996313085499</v>
      </c>
      <c r="AC615" s="17">
        <v>46.132360014939202</v>
      </c>
      <c r="AD615" s="17">
        <v>-0.34617864114542574</v>
      </c>
      <c r="AE615" s="17">
        <v>-1.2926396670611968</v>
      </c>
      <c r="AF615" s="17">
        <v>85.321666170661089</v>
      </c>
      <c r="AG615" s="17">
        <v>76.491615512034414</v>
      </c>
      <c r="AH615" s="17">
        <v>8.676236062896964E-3</v>
      </c>
      <c r="AI615" s="17">
        <v>-5.7151623081525146E-2</v>
      </c>
      <c r="AJ615" s="17">
        <v>0.33333333333333298</v>
      </c>
      <c r="AK615" s="17">
        <v>0.25545927194498624</v>
      </c>
      <c r="AL615" s="17">
        <v>0.67819963010046758</v>
      </c>
      <c r="AM615" s="17">
        <v>0.33333333333333298</v>
      </c>
      <c r="AN615" s="17">
        <v>0.13743122209318481</v>
      </c>
      <c r="AO615" s="17">
        <v>0.15047676183603614</v>
      </c>
      <c r="AP615" s="17">
        <v>0.33333333333333298</v>
      </c>
      <c r="AQ615" s="17">
        <v>3.8576238442748916</v>
      </c>
      <c r="AR615" s="17">
        <v>-0.19161039981474243</v>
      </c>
      <c r="AS615" s="17">
        <v>14.463351961751885</v>
      </c>
      <c r="AT615" s="17">
        <v>2.3877940249638909</v>
      </c>
      <c r="AU615" s="17">
        <v>-1.000000000000002</v>
      </c>
      <c r="AV615" s="17">
        <v>-1.000000000000002</v>
      </c>
      <c r="AW615" s="17">
        <v>-1.000000000000002</v>
      </c>
      <c r="AX615" s="17">
        <v>-1.000000000000002</v>
      </c>
      <c r="AY615" s="17">
        <v>6.4323176750332757E-3</v>
      </c>
      <c r="AZ615" s="17">
        <v>0.3003594895796427</v>
      </c>
      <c r="BA615" s="17">
        <v>1.0830241002073344</v>
      </c>
      <c r="BB615" s="17">
        <v>0.25894730859162968</v>
      </c>
      <c r="BC615" s="17">
        <v>0.11971325916126858</v>
      </c>
      <c r="BD615" s="17">
        <v>7.9754801626889567</v>
      </c>
      <c r="BE615" s="17">
        <v>8.4079519800683933</v>
      </c>
      <c r="BF615" s="17">
        <v>-1.000000000000002</v>
      </c>
      <c r="CU615" t="e">
        <v>#N/A</v>
      </c>
      <c r="CV615" t="e">
        <v>#N/A</v>
      </c>
    </row>
    <row r="616" spans="1:100" x14ac:dyDescent="0.25">
      <c r="A616">
        <v>1759</v>
      </c>
      <c r="B616" t="s">
        <v>633</v>
      </c>
      <c r="C616" s="48">
        <v>2</v>
      </c>
      <c r="D616" s="22">
        <v>1442.5899707031249</v>
      </c>
      <c r="E616" s="17">
        <v>-30.012989226777677</v>
      </c>
      <c r="F616" s="17">
        <v>-186.61150200021336</v>
      </c>
      <c r="G616" s="17">
        <v>-0.8410947045569428</v>
      </c>
      <c r="H616" s="17">
        <v>-5.1350344792120381</v>
      </c>
      <c r="I616" s="17">
        <v>-30.49670066091587</v>
      </c>
      <c r="J616" s="17">
        <v>-9.1835094705661593</v>
      </c>
      <c r="K616" s="17">
        <v>-1.0000000000000029</v>
      </c>
      <c r="L616" s="17">
        <v>-1.0000000000000029</v>
      </c>
      <c r="M616" s="17">
        <v>-1.0000000000000029</v>
      </c>
      <c r="N616" s="17">
        <v>-5.1816120355183348E-2</v>
      </c>
      <c r="O616" s="17">
        <v>-1.0000000000000029</v>
      </c>
      <c r="P616" s="17">
        <v>-1.0000000000000029</v>
      </c>
      <c r="Q616" s="17">
        <v>0.56129917897577331</v>
      </c>
      <c r="R616" s="17">
        <v>-1.0000000000000029</v>
      </c>
      <c r="S616" s="17">
        <v>-3.3249259637062885</v>
      </c>
      <c r="T616" s="17">
        <v>-0.35683245856520462</v>
      </c>
      <c r="U616" s="17">
        <v>-1.3951122482371756</v>
      </c>
      <c r="V616" s="17">
        <v>-1.9957351094436182</v>
      </c>
      <c r="W616" s="17">
        <v>-7.4501968626499497</v>
      </c>
      <c r="X616" s="17">
        <v>-11.948505563103504</v>
      </c>
      <c r="Y616" s="17">
        <v>-0.34852660211085118</v>
      </c>
      <c r="Z616" s="17">
        <v>-8.2771197318751888</v>
      </c>
      <c r="AA616" s="17">
        <v>-2.5274042653227369</v>
      </c>
      <c r="AB616" s="17">
        <v>-3.3560454049386208</v>
      </c>
      <c r="AC616" s="17">
        <v>-33.318212233402164</v>
      </c>
      <c r="AD616" s="17">
        <v>-3.2185979469886727</v>
      </c>
      <c r="AE616" s="17">
        <v>-2.745523642641543</v>
      </c>
      <c r="AF616" s="17">
        <v>-29.687786359866216</v>
      </c>
      <c r="AG616" s="17">
        <v>-141.61131379520199</v>
      </c>
      <c r="AH616" s="17">
        <v>-0.76681641472401085</v>
      </c>
      <c r="AI616" s="17">
        <v>-0.86550895043019582</v>
      </c>
      <c r="AJ616" s="17">
        <v>0.33333333333333298</v>
      </c>
      <c r="AK616" s="17">
        <v>-0.64399727022527231</v>
      </c>
      <c r="AL616" s="17">
        <v>-0.39673903352560747</v>
      </c>
      <c r="AM616" s="17">
        <v>0.33333333333333298</v>
      </c>
      <c r="AN616" s="17">
        <v>-0.85741277778378944</v>
      </c>
      <c r="AO616" s="17">
        <v>-0.89797252600094635</v>
      </c>
      <c r="AP616" s="17">
        <v>0.33333333333333298</v>
      </c>
      <c r="AQ616" s="17">
        <v>-7.5510780158192405</v>
      </c>
      <c r="AR616" s="17">
        <v>2.2444243630026963</v>
      </c>
      <c r="AS616" s="17">
        <v>-14.291022237188928</v>
      </c>
      <c r="AT616" s="17">
        <v>-6.5002608091328096</v>
      </c>
      <c r="AU616" s="17">
        <v>-1.0000000000000029</v>
      </c>
      <c r="AV616" s="17">
        <v>-1.0000000000000029</v>
      </c>
      <c r="AW616" s="17">
        <v>-1.0000000000000029</v>
      </c>
      <c r="AX616" s="17">
        <v>-1.0000000000000029</v>
      </c>
      <c r="AY616" s="17">
        <v>-0.18320380489529281</v>
      </c>
      <c r="AZ616" s="17">
        <v>1.6464756058745444</v>
      </c>
      <c r="BA616" s="17">
        <v>-1.0187647199486358</v>
      </c>
      <c r="BB616" s="17">
        <v>0.91417190408919657</v>
      </c>
      <c r="BC616" s="17">
        <v>-0.56666008204622276</v>
      </c>
      <c r="BD616" s="17">
        <v>25.55253703515374</v>
      </c>
      <c r="BE616" s="17">
        <v>-14.114348554431889</v>
      </c>
      <c r="BF616" s="17">
        <v>-1.0000000000000029</v>
      </c>
      <c r="BG616" s="22">
        <v>-23.30133269208477</v>
      </c>
    </row>
    <row r="617" spans="1:100" x14ac:dyDescent="0.25">
      <c r="A617">
        <v>1761</v>
      </c>
      <c r="B617" t="s">
        <v>634</v>
      </c>
      <c r="C617" s="48">
        <v>2</v>
      </c>
      <c r="D617" s="22">
        <v>1443.2581835937499</v>
      </c>
      <c r="E617" s="17">
        <v>58.410441148538425</v>
      </c>
      <c r="F617" s="17">
        <v>-43.962967009391448</v>
      </c>
      <c r="G617" s="17">
        <v>0.15039567445644786</v>
      </c>
      <c r="H617" s="17">
        <v>3.9090875203598423</v>
      </c>
      <c r="I617" s="17">
        <v>38.939513926281577</v>
      </c>
      <c r="J617" s="17">
        <v>7.9660737392291754</v>
      </c>
      <c r="K617" s="17">
        <v>-1.0000000000000007</v>
      </c>
      <c r="L617" s="17">
        <v>-1.0000000000000007</v>
      </c>
      <c r="M617" s="17">
        <v>-1.0000000000000007</v>
      </c>
      <c r="N617" s="17">
        <v>0.19526295527200302</v>
      </c>
      <c r="O617" s="17">
        <v>-1.0000000000000007</v>
      </c>
      <c r="P617" s="17">
        <v>-1.0000000000000007</v>
      </c>
      <c r="Q617" s="17">
        <v>3.2155119172892217</v>
      </c>
      <c r="R617" s="17">
        <v>-1.0000000000000007</v>
      </c>
      <c r="S617" s="17">
        <v>0.13670829037654975</v>
      </c>
      <c r="T617" s="17">
        <v>3.1713875892473736E-2</v>
      </c>
      <c r="U617" s="17">
        <v>-0.23081649693409723</v>
      </c>
      <c r="V617" s="17">
        <v>-0.47013122210350661</v>
      </c>
      <c r="W617" s="17">
        <v>0.28047495274114143</v>
      </c>
      <c r="X617" s="17">
        <v>-2.4236094755257263</v>
      </c>
      <c r="Y617" s="17">
        <v>1.045056516004339E-3</v>
      </c>
      <c r="Z617" s="17">
        <v>23.818886244344956</v>
      </c>
      <c r="AA617" s="17">
        <v>-0.16357045196839992</v>
      </c>
      <c r="AB617" s="17">
        <v>5.1212100476530464E-2</v>
      </c>
      <c r="AC617" s="17">
        <v>5.8006317279267403</v>
      </c>
      <c r="AD617" s="17">
        <v>-0.23277804954245196</v>
      </c>
      <c r="AE617" s="17">
        <v>-0.24505672597672234</v>
      </c>
      <c r="AF617" s="17">
        <v>33.667496173136406</v>
      </c>
      <c r="AG617" s="17">
        <v>-33.365607848985277</v>
      </c>
      <c r="AH617" s="17">
        <v>-1.7919353731596116E-2</v>
      </c>
      <c r="AI617" s="17">
        <v>2.0530022454935459E-2</v>
      </c>
      <c r="AJ617" s="17">
        <v>0.33333333333333298</v>
      </c>
      <c r="AK617" s="17">
        <v>0.3556679788027684</v>
      </c>
      <c r="AL617" s="17">
        <v>0.47637733757941031</v>
      </c>
      <c r="AM617" s="17">
        <v>0.33333333333333298</v>
      </c>
      <c r="AN617" s="17">
        <v>4.3780032601974272E-2</v>
      </c>
      <c r="AO617" s="17">
        <v>8.6789073498555414E-2</v>
      </c>
      <c r="AP617" s="17">
        <v>0.33333333333333298</v>
      </c>
      <c r="AQ617" s="17">
        <v>3.683984998872635</v>
      </c>
      <c r="AR617" s="17">
        <v>2.2444243630026963</v>
      </c>
      <c r="AS617" s="17">
        <v>1.0544463224014144E-2</v>
      </c>
      <c r="AT617" s="17">
        <v>3.5056845363109388</v>
      </c>
      <c r="AU617" s="17">
        <v>-1.0000000000000007</v>
      </c>
      <c r="AV617" s="17">
        <v>-1.0000000000000007</v>
      </c>
      <c r="AW617" s="17">
        <v>-1.0000000000000007</v>
      </c>
      <c r="AX617" s="17">
        <v>-1.0000000000000007</v>
      </c>
      <c r="AY617" s="17">
        <v>-3.2593773210874512E-2</v>
      </c>
      <c r="AZ617" s="17">
        <v>0.60778493735755368</v>
      </c>
      <c r="BA617" s="17">
        <v>-2.0232807760883431E-2</v>
      </c>
      <c r="BB617" s="17">
        <v>0.33571986434544249</v>
      </c>
      <c r="BC617" s="17">
        <v>-1.2979591668506013E-2</v>
      </c>
      <c r="BD617" s="17">
        <v>10.128423823448724</v>
      </c>
      <c r="BE617" s="17">
        <v>0.78641703095187943</v>
      </c>
      <c r="BF617" s="17">
        <v>-1.0000000000000007</v>
      </c>
      <c r="BG617" s="22">
        <v>556.14485332699826</v>
      </c>
    </row>
    <row r="618" spans="1:100" x14ac:dyDescent="0.25">
      <c r="A618">
        <v>1763</v>
      </c>
      <c r="B618" t="s">
        <v>635</v>
      </c>
      <c r="C618" s="48">
        <v>2</v>
      </c>
      <c r="D618" s="22">
        <v>1509.4856640625001</v>
      </c>
      <c r="E618" s="17">
        <v>85.25886804747141</v>
      </c>
      <c r="F618" s="17">
        <v>-0.64991358356438467</v>
      </c>
      <c r="G618" s="17">
        <v>0.45144661592012009</v>
      </c>
      <c r="H618" s="17">
        <v>6.6551973165968592</v>
      </c>
      <c r="I618" s="17">
        <v>60.022762150989813</v>
      </c>
      <c r="J618" s="17">
        <v>13.173283289921894</v>
      </c>
      <c r="K618" s="17">
        <v>-1</v>
      </c>
      <c r="L618" s="17">
        <v>-1</v>
      </c>
      <c r="M618" s="17">
        <v>-1</v>
      </c>
      <c r="N618" s="17">
        <v>0.27028475064994256</v>
      </c>
      <c r="O618" s="17">
        <v>-1</v>
      </c>
      <c r="P618" s="17">
        <v>-1</v>
      </c>
      <c r="Q618" s="17">
        <v>4.0214231602296273</v>
      </c>
      <c r="R618" s="17">
        <v>-1</v>
      </c>
      <c r="S618" s="17">
        <v>1.1877807700021543</v>
      </c>
      <c r="T618" s="17">
        <v>0.14969004819496179</v>
      </c>
      <c r="U618" s="17">
        <v>0.12270416195593865</v>
      </c>
      <c r="V618" s="17">
        <v>-6.9048547015332787E-3</v>
      </c>
      <c r="W618" s="17">
        <v>2.6277756199307039</v>
      </c>
      <c r="X618" s="17">
        <v>0.46848004465933057</v>
      </c>
      <c r="Y618" s="17">
        <v>0.10718716254768675</v>
      </c>
      <c r="Z618" s="17">
        <v>33.564349257288853</v>
      </c>
      <c r="AA618" s="17">
        <v>0.55417165631319198</v>
      </c>
      <c r="AB618" s="17">
        <v>1.0857739091701282</v>
      </c>
      <c r="AC618" s="17">
        <v>17.678472454174983</v>
      </c>
      <c r="AD618" s="17">
        <v>0.67382065297003102</v>
      </c>
      <c r="AE618" s="17">
        <v>0.5141719415871242</v>
      </c>
      <c r="AF618" s="17">
        <v>52.904362064096091</v>
      </c>
      <c r="AG618" s="17">
        <v>-0.49844910062162634</v>
      </c>
      <c r="AH618" s="17">
        <v>0.20947182428012581</v>
      </c>
      <c r="AI618" s="17">
        <v>0.28956225171973538</v>
      </c>
      <c r="AJ618" s="17">
        <v>0.33333333333333298</v>
      </c>
      <c r="AK618" s="17">
        <v>0.65920109494644352</v>
      </c>
      <c r="AL618" s="17">
        <v>0.74148581577772543</v>
      </c>
      <c r="AM618" s="17">
        <v>0.33333333333333298</v>
      </c>
      <c r="AN618" s="17">
        <v>0.31741349365168831</v>
      </c>
      <c r="AO618" s="17">
        <v>0.38579692362172119</v>
      </c>
      <c r="AP618" s="17">
        <v>0.33333333333333298</v>
      </c>
      <c r="AQ618" s="17">
        <v>7.095340640409316</v>
      </c>
      <c r="AR618" s="17">
        <v>2.2444243630026963</v>
      </c>
      <c r="AS618" s="17">
        <v>4.3529972098145802</v>
      </c>
      <c r="AT618" s="17">
        <v>6.5438373315779579</v>
      </c>
      <c r="AU618" s="17">
        <v>-1</v>
      </c>
      <c r="AV618" s="17">
        <v>-1</v>
      </c>
      <c r="AW618" s="17">
        <v>-1</v>
      </c>
      <c r="AX618" s="17">
        <v>-1</v>
      </c>
      <c r="AY618" s="17">
        <v>1.3136667338216557E-2</v>
      </c>
      <c r="AZ618" s="17">
        <v>0.29240234740470872</v>
      </c>
      <c r="BA618" s="17">
        <v>0.28295618792536092</v>
      </c>
      <c r="BB618" s="17">
        <v>0.16008171914253599</v>
      </c>
      <c r="BC618" s="17">
        <v>0.1551370501330461</v>
      </c>
      <c r="BD618" s="17">
        <v>5.4451269383628116</v>
      </c>
      <c r="BE618" s="17">
        <v>5.3108073860787508</v>
      </c>
      <c r="BF618" s="17">
        <v>-1</v>
      </c>
      <c r="BG618" s="22">
        <v>584.32120086176963</v>
      </c>
    </row>
    <row r="619" spans="1:100" x14ac:dyDescent="0.25">
      <c r="A619">
        <v>1764</v>
      </c>
      <c r="B619" t="s">
        <v>636</v>
      </c>
      <c r="C619" s="48">
        <v>2</v>
      </c>
      <c r="D619" s="22">
        <v>1479.495869140625</v>
      </c>
      <c r="E619" s="17">
        <v>59.981561307779458</v>
      </c>
      <c r="F619" s="17">
        <v>-41.42836743483295</v>
      </c>
      <c r="G619" s="17">
        <v>0.16801261733628803</v>
      </c>
      <c r="H619" s="17">
        <v>4.0697847737444981</v>
      </c>
      <c r="I619" s="17">
        <v>40.173266519415378</v>
      </c>
      <c r="J619" s="17">
        <v>8.2707899868247061</v>
      </c>
      <c r="K619" s="17">
        <v>-1.0000000000000007</v>
      </c>
      <c r="L619" s="17">
        <v>-1.0000000000000007</v>
      </c>
      <c r="M619" s="17">
        <v>-1.0000000000000007</v>
      </c>
      <c r="N619" s="17">
        <v>0.19965309163062225</v>
      </c>
      <c r="O619" s="17">
        <v>-1.0000000000000007</v>
      </c>
      <c r="P619" s="17">
        <v>-1.0000000000000007</v>
      </c>
      <c r="Q619" s="17">
        <v>3.2626723488895175</v>
      </c>
      <c r="R619" s="17">
        <v>-1.0000000000000007</v>
      </c>
      <c r="S619" s="17">
        <v>0.19821510296484601</v>
      </c>
      <c r="T619" s="17">
        <v>3.8617622741861701E-2</v>
      </c>
      <c r="U619" s="17">
        <v>-0.21012912348085483</v>
      </c>
      <c r="V619" s="17">
        <v>-0.44302407400664157</v>
      </c>
      <c r="W619" s="17">
        <v>0.41783463537372079</v>
      </c>
      <c r="X619" s="17">
        <v>-2.2543697593741245</v>
      </c>
      <c r="Y619" s="17">
        <v>7.2562957501846742E-3</v>
      </c>
      <c r="Z619" s="17">
        <v>24.389172669632035</v>
      </c>
      <c r="AA619" s="17">
        <v>-0.1215695146433835</v>
      </c>
      <c r="AB619" s="17">
        <v>0.11175273921629847</v>
      </c>
      <c r="AC619" s="17">
        <v>6.4957009430994308</v>
      </c>
      <c r="AD619" s="17">
        <v>-0.17972557450467863</v>
      </c>
      <c r="AE619" s="17">
        <v>-0.20062807212770783</v>
      </c>
      <c r="AF619" s="17">
        <v>34.793201895697905</v>
      </c>
      <c r="AG619" s="17">
        <v>-31.442282661967283</v>
      </c>
      <c r="AH619" s="17">
        <v>-4.6128436275728602E-3</v>
      </c>
      <c r="AI619" s="17">
        <v>3.6273289666627462E-2</v>
      </c>
      <c r="AJ619" s="17">
        <v>0.33333333333333298</v>
      </c>
      <c r="AK619" s="17">
        <v>0.37343017394238492</v>
      </c>
      <c r="AL619" s="17">
        <v>0.49189099415418852</v>
      </c>
      <c r="AM619" s="17">
        <v>0.33333333333333298</v>
      </c>
      <c r="AN619" s="17">
        <v>5.9792555366024402E-2</v>
      </c>
      <c r="AO619" s="17">
        <v>0.10428645846148954</v>
      </c>
      <c r="AP619" s="17">
        <v>0.33333333333333298</v>
      </c>
      <c r="AQ619" s="17">
        <v>3.8836112056122145</v>
      </c>
      <c r="AR619" s="17">
        <v>2.2444243630026963</v>
      </c>
      <c r="AS619" s="17">
        <v>0.26465674609266721</v>
      </c>
      <c r="AT619" s="17">
        <v>3.6834716044869218</v>
      </c>
      <c r="AU619" s="17">
        <v>-1.0000000000000007</v>
      </c>
      <c r="AV619" s="17">
        <v>-1.0000000000000007</v>
      </c>
      <c r="AW619" s="17">
        <v>-1.0000000000000007</v>
      </c>
      <c r="AX619" s="17">
        <v>-1.0000000000000007</v>
      </c>
      <c r="AY619" s="17">
        <v>-2.9917712624229653E-2</v>
      </c>
      <c r="AZ619" s="17">
        <v>0.58932933298215351</v>
      </c>
      <c r="BA619" s="17">
        <v>-2.4907499123608123E-3</v>
      </c>
      <c r="BB619" s="17">
        <v>0.32544184575989343</v>
      </c>
      <c r="BC619" s="17">
        <v>-3.1417175154836996E-3</v>
      </c>
      <c r="BD619" s="17">
        <v>9.854365973595268</v>
      </c>
      <c r="BE619" s="17">
        <v>1.0511759653197625</v>
      </c>
      <c r="BF619" s="17">
        <v>-1.0000000000000007</v>
      </c>
      <c r="BG619" s="22">
        <v>3220.8165108321828</v>
      </c>
    </row>
    <row r="620" spans="1:100" x14ac:dyDescent="0.25">
      <c r="A620">
        <v>1768</v>
      </c>
      <c r="B620" t="s">
        <v>637</v>
      </c>
      <c r="C620" s="48">
        <v>3</v>
      </c>
      <c r="D620" s="22">
        <v>1523.0324375755231</v>
      </c>
      <c r="E620" s="17">
        <v>46.990583537529531</v>
      </c>
      <c r="F620" s="17">
        <v>-18.172148390670134</v>
      </c>
      <c r="G620" s="17">
        <v>0.31835463787222601</v>
      </c>
      <c r="H620" s="17">
        <v>4.6851230941702413</v>
      </c>
      <c r="I620" s="17">
        <v>32.0184588228853</v>
      </c>
      <c r="J620" s="17">
        <v>7.4164765979071463</v>
      </c>
      <c r="K620" s="17">
        <v>-1.0000000000000007</v>
      </c>
      <c r="L620" s="17">
        <v>-1.0000000000000007</v>
      </c>
      <c r="M620" s="17">
        <v>-1.0000000000000007</v>
      </c>
      <c r="N620" s="17">
        <v>0.42235072414275482</v>
      </c>
      <c r="O620" s="17">
        <v>-1.0000000000000007</v>
      </c>
      <c r="P620" s="17">
        <v>-1.0000000000000007</v>
      </c>
      <c r="Q620" s="17">
        <v>5.0699589198833861</v>
      </c>
      <c r="R620" s="17">
        <v>-1.0000000000000007</v>
      </c>
      <c r="S620" s="17">
        <v>2.2456072296705938E-2</v>
      </c>
      <c r="T620" s="17">
        <v>2.2726818263467917E-3</v>
      </c>
      <c r="U620" s="17">
        <v>-0.21487398515327913</v>
      </c>
      <c r="V620" s="17">
        <v>-0.67460266419568138</v>
      </c>
      <c r="W620" s="17">
        <v>-0.38483582571314651</v>
      </c>
      <c r="X620" s="17">
        <v>0.98091847941002674</v>
      </c>
      <c r="Y620" s="17">
        <v>1.980305999952969E-2</v>
      </c>
      <c r="Z620" s="17">
        <v>13.113693219907528</v>
      </c>
      <c r="AA620" s="17">
        <v>-0.83300893130953335</v>
      </c>
      <c r="AB620" s="17">
        <v>-7.2743908331099505E-2</v>
      </c>
      <c r="AC620" s="17">
        <v>14.8276162211853</v>
      </c>
      <c r="AD620" s="17">
        <v>-0.10514930280994253</v>
      </c>
      <c r="AE620" s="17">
        <v>0.95533225761363216</v>
      </c>
      <c r="AF620" s="17">
        <v>28.823897790375341</v>
      </c>
      <c r="AG620" s="17">
        <v>-12.296162089806021</v>
      </c>
      <c r="AH620" s="17">
        <v>-5.8446185447753353E-2</v>
      </c>
      <c r="AI620" s="17">
        <v>-0.18722510231152828</v>
      </c>
      <c r="AJ620" s="17">
        <v>0.33333333333333298</v>
      </c>
      <c r="AK620" s="17">
        <v>0.51950203245933424</v>
      </c>
      <c r="AL620" s="17">
        <v>0.53447933829033367</v>
      </c>
      <c r="AM620" s="17">
        <v>0.33333333333333298</v>
      </c>
      <c r="AN620" s="17">
        <v>0.48793439426673868</v>
      </c>
      <c r="AO620" s="17">
        <v>0.29165797052318426</v>
      </c>
      <c r="AP620" s="17">
        <v>0.33333333333333298</v>
      </c>
      <c r="AQ620" s="17">
        <v>3.1945610325099465</v>
      </c>
      <c r="AR620" s="17">
        <v>2.5310010806335699</v>
      </c>
      <c r="AS620" s="17">
        <v>-0.30954480731976841</v>
      </c>
      <c r="AT620" s="17">
        <v>5.1950203245933402</v>
      </c>
      <c r="AU620" s="17">
        <v>-1.0000000000000007</v>
      </c>
      <c r="AV620" s="17">
        <v>-1.0000000000000007</v>
      </c>
      <c r="AW620" s="17">
        <v>-1.0000000000000007</v>
      </c>
      <c r="AX620" s="17">
        <v>-1.0000000000000007</v>
      </c>
      <c r="AY620" s="17">
        <v>4.4960355322500457E-2</v>
      </c>
      <c r="AZ620" s="17">
        <v>0.66592764545290672</v>
      </c>
      <c r="BA620" s="17">
        <v>-0.12602669774562944</v>
      </c>
      <c r="BB620" s="17">
        <v>4.2189024634646376E-2</v>
      </c>
      <c r="BC620" s="17">
        <v>0.1397722553771383</v>
      </c>
      <c r="BD620" s="17">
        <v>4.3843638431306928</v>
      </c>
      <c r="BE620" s="17">
        <v>2.8641728957003099</v>
      </c>
      <c r="BF620" s="17">
        <v>-1.0000000000000007</v>
      </c>
      <c r="CU620" t="e">
        <v>#N/A</v>
      </c>
      <c r="CV620" t="e">
        <v>#N/A</v>
      </c>
    </row>
    <row r="621" spans="1:100" x14ac:dyDescent="0.25">
      <c r="A621">
        <v>1769</v>
      </c>
      <c r="B621" t="s">
        <v>638</v>
      </c>
      <c r="C621" s="48">
        <v>2</v>
      </c>
      <c r="D621" s="22">
        <v>1566.5364550781251</v>
      </c>
      <c r="E621" s="17">
        <v>105.16687090914857</v>
      </c>
      <c r="F621" s="17">
        <v>31.466545037838468</v>
      </c>
      <c r="G621" s="17">
        <v>0.67467470398391549</v>
      </c>
      <c r="H621" s="17">
        <v>8.6914269209517752</v>
      </c>
      <c r="I621" s="17">
        <v>75.655907719292074</v>
      </c>
      <c r="J621" s="17">
        <v>17.034408674540352</v>
      </c>
      <c r="K621" s="17">
        <v>-0.99999999999999956</v>
      </c>
      <c r="L621" s="17">
        <v>-0.99999999999999956</v>
      </c>
      <c r="M621" s="17">
        <v>-0.99999999999999956</v>
      </c>
      <c r="N621" s="17">
        <v>0.3259131166132212</v>
      </c>
      <c r="O621" s="17">
        <v>-0.99999999999999956</v>
      </c>
      <c r="P621" s="17">
        <v>-0.99999999999999956</v>
      </c>
      <c r="Q621" s="17">
        <v>4.6190031745489391</v>
      </c>
      <c r="R621" s="17">
        <v>-0.99999999999999956</v>
      </c>
      <c r="S621" s="17">
        <v>1.9671468762915412</v>
      </c>
      <c r="T621" s="17">
        <v>0.2371689155658091</v>
      </c>
      <c r="U621" s="17">
        <v>0.38483833895401548</v>
      </c>
      <c r="V621" s="17">
        <v>0.33657567332185323</v>
      </c>
      <c r="W621" s="17">
        <v>4.3682898249355286</v>
      </c>
      <c r="X621" s="17">
        <v>2.6129530396994536</v>
      </c>
      <c r="Y621" s="17">
        <v>0.18589111636135139</v>
      </c>
      <c r="Z621" s="17">
        <v>40.790571720168657</v>
      </c>
      <c r="AA621" s="17">
        <v>1.0863746043445341</v>
      </c>
      <c r="AB621" s="17">
        <v>1.8528974179546436</v>
      </c>
      <c r="AC621" s="17">
        <v>26.485844597758302</v>
      </c>
      <c r="AD621" s="17">
        <v>1.3460600222244208</v>
      </c>
      <c r="AE621" s="17">
        <v>1.0771370100220676</v>
      </c>
      <c r="AF621" s="17">
        <v>67.168422399867382</v>
      </c>
      <c r="AG621" s="17">
        <v>23.872419735780287</v>
      </c>
      <c r="AH621" s="17">
        <v>0.37808148769237615</v>
      </c>
      <c r="AI621" s="17">
        <v>0.4890485907238234</v>
      </c>
      <c r="AJ621" s="17">
        <v>0.33333333333333298</v>
      </c>
      <c r="AK621" s="17">
        <v>0.88426970576483832</v>
      </c>
      <c r="AL621" s="17">
        <v>0.9380627088111374</v>
      </c>
      <c r="AM621" s="17">
        <v>0.33333333333333298</v>
      </c>
      <c r="AN621" s="17">
        <v>0.52031162791238961</v>
      </c>
      <c r="AO621" s="17">
        <v>0.60751006749878345</v>
      </c>
      <c r="AP621" s="17">
        <v>0.33333333333333298</v>
      </c>
      <c r="AQ621" s="17">
        <v>9.6248474204363337</v>
      </c>
      <c r="AR621" s="17">
        <v>2.2444243630026963</v>
      </c>
      <c r="AS621" s="17">
        <v>7.5729088281469927</v>
      </c>
      <c r="AT621" s="17">
        <v>8.7966156701402074</v>
      </c>
      <c r="AU621" s="17">
        <v>-0.99999999999999956</v>
      </c>
      <c r="AV621" s="17">
        <v>-0.99999999999999956</v>
      </c>
      <c r="AW621" s="17">
        <v>-0.99999999999999956</v>
      </c>
      <c r="AX621" s="17">
        <v>-0.99999999999999956</v>
      </c>
      <c r="AY621" s="17">
        <v>4.7045608995921022E-2</v>
      </c>
      <c r="AZ621" s="17">
        <v>5.8547398400083189E-2</v>
      </c>
      <c r="BA621" s="17">
        <v>0.5077696347791375</v>
      </c>
      <c r="BB621" s="17">
        <v>2.9846725841751881E-2</v>
      </c>
      <c r="BC621" s="17">
        <v>0.27979487826873711</v>
      </c>
      <c r="BD621" s="17">
        <v>1.9724807330062011</v>
      </c>
      <c r="BE621" s="17">
        <v>8.6656250249769862</v>
      </c>
      <c r="BF621" s="17">
        <v>-0.99999999999999956</v>
      </c>
      <c r="BG621" s="22">
        <v>326.08240820878518</v>
      </c>
    </row>
    <row r="622" spans="1:100" x14ac:dyDescent="0.25">
      <c r="A622">
        <v>1771</v>
      </c>
      <c r="B622" t="s">
        <v>639</v>
      </c>
      <c r="C622" s="48">
        <v>2</v>
      </c>
      <c r="D622" s="22">
        <v>1526.7484082031249</v>
      </c>
      <c r="E622" s="17">
        <v>105.98808392324506</v>
      </c>
      <c r="F622" s="17">
        <v>32.791361694227355</v>
      </c>
      <c r="G622" s="17">
        <v>0.68388295115484365</v>
      </c>
      <c r="H622" s="17">
        <v>8.7754221997551412</v>
      </c>
      <c r="I622" s="17">
        <v>76.300781174512835</v>
      </c>
      <c r="J622" s="17">
        <v>17.193681628082608</v>
      </c>
      <c r="K622" s="17">
        <v>-0.99999999999999944</v>
      </c>
      <c r="L622" s="17">
        <v>-0.99999999999999944</v>
      </c>
      <c r="M622" s="17">
        <v>-0.99999999999999944</v>
      </c>
      <c r="N622" s="17">
        <v>0.32820780877292077</v>
      </c>
      <c r="O622" s="17">
        <v>-0.99999999999999944</v>
      </c>
      <c r="P622" s="17">
        <v>-0.99999999999999944</v>
      </c>
      <c r="Q622" s="17">
        <v>4.6436535871560052</v>
      </c>
      <c r="R622" s="17">
        <v>-0.99999999999999944</v>
      </c>
      <c r="S622" s="17">
        <v>1.9992960372936528</v>
      </c>
      <c r="T622" s="17">
        <v>0.24077745354134106</v>
      </c>
      <c r="U622" s="17">
        <v>0.39565147772468973</v>
      </c>
      <c r="V622" s="17">
        <v>0.35074438133648411</v>
      </c>
      <c r="W622" s="17">
        <v>4.4400867262269799</v>
      </c>
      <c r="X622" s="17">
        <v>2.701413401300842</v>
      </c>
      <c r="Y622" s="17">
        <v>0.18913768567228154</v>
      </c>
      <c r="Z622" s="17">
        <v>41.088656262877699</v>
      </c>
      <c r="AA622" s="17">
        <v>1.1083281870369088</v>
      </c>
      <c r="AB622" s="17">
        <v>1.8845415669539338</v>
      </c>
      <c r="AC622" s="17">
        <v>26.849152191923082</v>
      </c>
      <c r="AD622" s="17">
        <v>1.3737901628344775</v>
      </c>
      <c r="AE622" s="17">
        <v>1.1003595423821797</v>
      </c>
      <c r="AF622" s="17">
        <v>67.756820546230017</v>
      </c>
      <c r="AG622" s="17">
        <v>24.877727741427513</v>
      </c>
      <c r="AH622" s="17">
        <v>0.38503670318328365</v>
      </c>
      <c r="AI622" s="17">
        <v>0.49727748132941879</v>
      </c>
      <c r="AJ622" s="17">
        <v>0.33333333333333298</v>
      </c>
      <c r="AK622" s="17">
        <v>0.89355387522939467</v>
      </c>
      <c r="AL622" s="17">
        <v>0.94617158361647746</v>
      </c>
      <c r="AM622" s="17">
        <v>0.33333333333333298</v>
      </c>
      <c r="AN622" s="17">
        <v>0.52868125642553054</v>
      </c>
      <c r="AO622" s="17">
        <v>0.61665582262114083</v>
      </c>
      <c r="AP622" s="17">
        <v>0.33333333333333298</v>
      </c>
      <c r="AQ622" s="17">
        <v>9.7291905783832426</v>
      </c>
      <c r="AR622" s="17">
        <v>2.2444243630026963</v>
      </c>
      <c r="AS622" s="17">
        <v>7.7057314595072288</v>
      </c>
      <c r="AT622" s="17">
        <v>8.8895436701187123</v>
      </c>
      <c r="AU622" s="17">
        <v>-0.99999999999999944</v>
      </c>
      <c r="AV622" s="17">
        <v>-0.99999999999999944</v>
      </c>
      <c r="AW622" s="17">
        <v>-0.99999999999999944</v>
      </c>
      <c r="AX622" s="17">
        <v>-0.99999999999999944</v>
      </c>
      <c r="AY622" s="17">
        <v>4.8444366288504591E-2</v>
      </c>
      <c r="AZ622" s="17">
        <v>4.8900789000445449E-2</v>
      </c>
      <c r="BA622" s="17">
        <v>0.5170432786289485</v>
      </c>
      <c r="BB622" s="17">
        <v>2.4474480713374214E-2</v>
      </c>
      <c r="BC622" s="17">
        <v>0.28493706312200018</v>
      </c>
      <c r="BD622" s="17">
        <v>1.8292326996898445</v>
      </c>
      <c r="BE622" s="17">
        <v>8.8040125831929394</v>
      </c>
      <c r="BF622" s="17">
        <v>-0.99999999999999944</v>
      </c>
      <c r="BG622" s="22">
        <v>802.13571151192559</v>
      </c>
    </row>
    <row r="623" spans="1:100" x14ac:dyDescent="0.25">
      <c r="A623">
        <v>1772</v>
      </c>
      <c r="B623" t="s">
        <v>640</v>
      </c>
      <c r="C623" s="48">
        <v>3</v>
      </c>
      <c r="D623" s="22">
        <v>1683.9245252744045</v>
      </c>
      <c r="E623" s="17">
        <v>188.87629405480899</v>
      </c>
      <c r="F623" s="17">
        <v>112.51540899669503</v>
      </c>
      <c r="G623" s="17">
        <v>1.3443542918475917</v>
      </c>
      <c r="H623" s="17">
        <v>11.298311941815731</v>
      </c>
      <c r="I623" s="17">
        <v>124.99232190227561</v>
      </c>
      <c r="J623" s="17">
        <v>22.959565284089486</v>
      </c>
      <c r="K623" s="17">
        <v>-1.0000000000000004</v>
      </c>
      <c r="L623" s="17">
        <v>-1.0000000000000004</v>
      </c>
      <c r="M623" s="17">
        <v>-1.0000000000000004</v>
      </c>
      <c r="N623" s="17">
        <v>0.24700103533134238</v>
      </c>
      <c r="O623" s="17">
        <v>-1.0000000000000004</v>
      </c>
      <c r="P623" s="17">
        <v>-1.0000000000000004</v>
      </c>
      <c r="Q623" s="17">
        <v>5.010693003353639</v>
      </c>
      <c r="R623" s="17">
        <v>-1.0000000000000004</v>
      </c>
      <c r="S623" s="17">
        <v>2.7329643322529074</v>
      </c>
      <c r="T623" s="17">
        <v>0.37772104069079743</v>
      </c>
      <c r="U623" s="17">
        <v>0.41084513697813779</v>
      </c>
      <c r="V623" s="17">
        <v>0.90683010388496732</v>
      </c>
      <c r="W623" s="17">
        <v>6.2876189384620895</v>
      </c>
      <c r="X623" s="17">
        <v>2.4648311670152725</v>
      </c>
      <c r="Y623" s="17">
        <v>0.45970226866833946</v>
      </c>
      <c r="Z623" s="17">
        <v>50.122874916508259</v>
      </c>
      <c r="AA623" s="17">
        <v>1.04465035345477</v>
      </c>
      <c r="AB623" s="17">
        <v>3.5711904168544844</v>
      </c>
      <c r="AC623" s="17">
        <v>50.583294786094491</v>
      </c>
      <c r="AD623" s="17">
        <v>-0.7217932794420423</v>
      </c>
      <c r="AE623" s="17">
        <v>4.4974999672098708</v>
      </c>
      <c r="AF623" s="17">
        <v>108.77486008666705</v>
      </c>
      <c r="AG623" s="17">
        <v>82.319303187200092</v>
      </c>
      <c r="AH623" s="17">
        <v>3.0968341693105729E-2</v>
      </c>
      <c r="AI623" s="17">
        <v>0.57618561955555958</v>
      </c>
      <c r="AJ623" s="17">
        <v>0.33333333333333298</v>
      </c>
      <c r="AK623" s="17">
        <v>1.3148411382086898</v>
      </c>
      <c r="AL623" s="17">
        <v>1.2086976247964163</v>
      </c>
      <c r="AM623" s="17">
        <v>0.33333333333333298</v>
      </c>
      <c r="AN623" s="17">
        <v>1.3556012881840651</v>
      </c>
      <c r="AO623" s="17">
        <v>1.4586091187697303</v>
      </c>
      <c r="AP623" s="17">
        <v>0.33333333333333298</v>
      </c>
      <c r="AQ623" s="17">
        <v>16.217461815608537</v>
      </c>
      <c r="AR623" s="17">
        <v>1.6705572993818512</v>
      </c>
      <c r="AS623" s="17">
        <v>8.8877152106141644</v>
      </c>
      <c r="AT623" s="17">
        <v>12.401292774093463</v>
      </c>
      <c r="AU623" s="17">
        <v>-1.0000000000000004</v>
      </c>
      <c r="AV623" s="17">
        <v>-1.0000000000000004</v>
      </c>
      <c r="AW623" s="17">
        <v>-1.0000000000000004</v>
      </c>
      <c r="AX623" s="17">
        <v>-1.0000000000000004</v>
      </c>
      <c r="AY623" s="17">
        <v>-1.8639572847724849E-2</v>
      </c>
      <c r="AZ623" s="17">
        <v>2.0642983660330074</v>
      </c>
      <c r="BA623" s="17">
        <v>1.213000034448565</v>
      </c>
      <c r="BB623" s="17">
        <v>-4.539022032309821E-2</v>
      </c>
      <c r="BC623" s="17">
        <v>0.94244379017541169</v>
      </c>
      <c r="BD623" s="17">
        <v>9.1867363220875795</v>
      </c>
      <c r="BE623" s="17">
        <v>29.626094926628113</v>
      </c>
      <c r="BF623" s="17">
        <v>-1.0000000000000004</v>
      </c>
      <c r="CU623" t="e">
        <v>#N/A</v>
      </c>
      <c r="CV623" t="e">
        <v>#N/A</v>
      </c>
    </row>
    <row r="624" spans="1:100" x14ac:dyDescent="0.25">
      <c r="A624">
        <v>1775</v>
      </c>
      <c r="B624" t="s">
        <v>641</v>
      </c>
      <c r="C624" s="48">
        <v>2</v>
      </c>
      <c r="D624" s="22">
        <v>1595.956787109375</v>
      </c>
      <c r="E624" s="17">
        <v>123.81763624234908</v>
      </c>
      <c r="F624" s="17">
        <v>61.554773236473885</v>
      </c>
      <c r="G624" s="17">
        <v>0.8838054096194542</v>
      </c>
      <c r="H624" s="17">
        <v>10.599063803426073</v>
      </c>
      <c r="I624" s="17">
        <v>90.301783121261224</v>
      </c>
      <c r="J624" s="17">
        <v>20.651694846887011</v>
      </c>
      <c r="K624" s="17">
        <v>-0.999999999999999</v>
      </c>
      <c r="L624" s="17">
        <v>-0.999999999999999</v>
      </c>
      <c r="M624" s="17">
        <v>-0.999999999999999</v>
      </c>
      <c r="N624" s="17">
        <v>0.37802841952226962</v>
      </c>
      <c r="O624" s="17">
        <v>-0.999999999999999</v>
      </c>
      <c r="P624" s="17">
        <v>-0.999999999999999</v>
      </c>
      <c r="Q624" s="17">
        <v>5.1788445957260887</v>
      </c>
      <c r="R624" s="17">
        <v>-0.999999999999999</v>
      </c>
      <c r="S624" s="17">
        <v>2.6972941672101536</v>
      </c>
      <c r="T624" s="17">
        <v>0.31912328528757405</v>
      </c>
      <c r="U624" s="17">
        <v>0.63041812186705171</v>
      </c>
      <c r="V624" s="17">
        <v>0.65836459254186441</v>
      </c>
      <c r="W624" s="17">
        <v>5.9988864358661065</v>
      </c>
      <c r="X624" s="17">
        <v>4.6219974863863333</v>
      </c>
      <c r="Y624" s="17">
        <v>0.25962472909853823</v>
      </c>
      <c r="Z624" s="17">
        <v>47.560441120786145</v>
      </c>
      <c r="AA624" s="17">
        <v>1.584967675801118</v>
      </c>
      <c r="AB624" s="17">
        <v>2.5715752603947388</v>
      </c>
      <c r="AC624" s="17">
        <v>34.737010332134787</v>
      </c>
      <c r="AD624" s="17">
        <v>1.9758458832581025</v>
      </c>
      <c r="AE624" s="17">
        <v>1.6045495011253941</v>
      </c>
      <c r="AF624" s="17">
        <v>80.531673544119599</v>
      </c>
      <c r="AG624" s="17">
        <v>46.70421048807723</v>
      </c>
      <c r="AH624" s="17">
        <v>0.53604305154493825</v>
      </c>
      <c r="AI624" s="17">
        <v>0.67593689497992848</v>
      </c>
      <c r="AJ624" s="17">
        <v>0.33333333333333298</v>
      </c>
      <c r="AK624" s="17">
        <v>1.0951247007841467</v>
      </c>
      <c r="AL624" s="17">
        <v>1.1222253055000027</v>
      </c>
      <c r="AM624" s="17">
        <v>0.33333333333333298</v>
      </c>
      <c r="AN624" s="17">
        <v>0.71039626447456006</v>
      </c>
      <c r="AO624" s="17">
        <v>0.81522150126079584</v>
      </c>
      <c r="AP624" s="17">
        <v>0.33333333333333298</v>
      </c>
      <c r="AQ624" s="17">
        <v>11.994609856719663</v>
      </c>
      <c r="AR624" s="17">
        <v>2.2444243630026963</v>
      </c>
      <c r="AS624" s="17">
        <v>10.589475402123488</v>
      </c>
      <c r="AT624" s="17">
        <v>10.907125721408214</v>
      </c>
      <c r="AU624" s="17">
        <v>-0.999999999999999</v>
      </c>
      <c r="AV624" s="17">
        <v>-0.999999999999999</v>
      </c>
      <c r="AW624" s="17">
        <v>-0.999999999999999</v>
      </c>
      <c r="AX624" s="17">
        <v>-0.999999999999999</v>
      </c>
      <c r="AY624" s="17">
        <v>7.881312068201056E-2</v>
      </c>
      <c r="AZ624" s="17">
        <v>-0.16053905674047031</v>
      </c>
      <c r="BA624" s="17">
        <v>0.71838558004249342</v>
      </c>
      <c r="BB624" s="17">
        <v>-9.2163619198917607E-2</v>
      </c>
      <c r="BC624" s="17">
        <v>0.39658026933278812</v>
      </c>
      <c r="BD624" s="17">
        <v>-1.2808596402771801</v>
      </c>
      <c r="BE624" s="17">
        <v>11.808577984825094</v>
      </c>
      <c r="BF624" s="17">
        <v>-0.999999999999999</v>
      </c>
      <c r="BG624" s="22">
        <v>1493.1387911056527</v>
      </c>
    </row>
    <row r="625" spans="1:100" x14ac:dyDescent="0.25">
      <c r="A625">
        <v>1777</v>
      </c>
      <c r="B625" t="s">
        <v>294</v>
      </c>
      <c r="C625" s="48">
        <v>2</v>
      </c>
      <c r="D625" s="22">
        <v>1538.5729199218749</v>
      </c>
      <c r="E625" s="17">
        <v>112.36082327996891</v>
      </c>
      <c r="F625" s="17">
        <v>43.072142809102303</v>
      </c>
      <c r="G625" s="17">
        <v>0.75534036615596456</v>
      </c>
      <c r="H625" s="17">
        <v>9.4272384883683138</v>
      </c>
      <c r="I625" s="17">
        <v>81.305098419428077</v>
      </c>
      <c r="J625" s="17">
        <v>18.429664256313487</v>
      </c>
      <c r="K625" s="17">
        <v>-0.99999999999999933</v>
      </c>
      <c r="L625" s="17">
        <v>-0.99999999999999933</v>
      </c>
      <c r="M625" s="17">
        <v>-0.99999999999999933</v>
      </c>
      <c r="N625" s="17">
        <v>0.34601497303683815</v>
      </c>
      <c r="O625" s="17">
        <v>-0.99999999999999933</v>
      </c>
      <c r="P625" s="17">
        <v>-0.99999999999999933</v>
      </c>
      <c r="Q625" s="17">
        <v>4.8349445821646047</v>
      </c>
      <c r="R625" s="17">
        <v>-0.99999999999999933</v>
      </c>
      <c r="S625" s="17">
        <v>2.2487784737467775</v>
      </c>
      <c r="T625" s="17">
        <v>0.26878026350923451</v>
      </c>
      <c r="U625" s="17">
        <v>0.47956309849875495</v>
      </c>
      <c r="V625" s="17">
        <v>0.46069573579487494</v>
      </c>
      <c r="W625" s="17">
        <v>4.9972417282750721</v>
      </c>
      <c r="X625" s="17">
        <v>3.387879419508574</v>
      </c>
      <c r="Y625" s="17">
        <v>0.21433156310353396</v>
      </c>
      <c r="Z625" s="17">
        <v>43.401838183214053</v>
      </c>
      <c r="AA625" s="17">
        <v>1.2786913669223503</v>
      </c>
      <c r="AB625" s="17">
        <v>2.130105032554487</v>
      </c>
      <c r="AC625" s="17">
        <v>29.668475028005808</v>
      </c>
      <c r="AD625" s="17">
        <v>1.5889803210513707</v>
      </c>
      <c r="AE625" s="17">
        <v>1.2805699669538115</v>
      </c>
      <c r="AF625" s="17">
        <v>72.32288070404914</v>
      </c>
      <c r="AG625" s="17">
        <v>32.679072560915301</v>
      </c>
      <c r="AH625" s="17">
        <v>0.4390102456534643</v>
      </c>
      <c r="AI625" s="17">
        <v>0.5611349386812714</v>
      </c>
      <c r="AJ625" s="17">
        <v>0.33333333333333298</v>
      </c>
      <c r="AK625" s="17">
        <v>0.96560045891190849</v>
      </c>
      <c r="AL625" s="17">
        <v>1.0090976998904522</v>
      </c>
      <c r="AM625" s="17">
        <v>0.33333333333333298</v>
      </c>
      <c r="AN625" s="17">
        <v>0.59363086159652767</v>
      </c>
      <c r="AO625" s="17">
        <v>0.68762828970914791</v>
      </c>
      <c r="AP625" s="17">
        <v>0.33333333333333298</v>
      </c>
      <c r="AQ625" s="17">
        <v>10.538909540259059</v>
      </c>
      <c r="AR625" s="17">
        <v>2.2444243630026963</v>
      </c>
      <c r="AS625" s="17">
        <v>8.7364555174598042</v>
      </c>
      <c r="AT625" s="17">
        <v>9.6106792496080313</v>
      </c>
      <c r="AU625" s="17">
        <v>-0.99999999999999933</v>
      </c>
      <c r="AV625" s="17">
        <v>-0.99999999999999933</v>
      </c>
      <c r="AW625" s="17">
        <v>-0.99999999999999933</v>
      </c>
      <c r="AX625" s="17">
        <v>-0.99999999999999933</v>
      </c>
      <c r="AY625" s="17">
        <v>5.9298938118152261E-2</v>
      </c>
      <c r="AZ625" s="17">
        <v>-2.5958384350149244E-2</v>
      </c>
      <c r="BA625" s="17">
        <v>0.58900818192136795</v>
      </c>
      <c r="BB625" s="17">
        <v>-1.7214968157875044E-2</v>
      </c>
      <c r="BC625" s="17">
        <v>0.32484120885694356</v>
      </c>
      <c r="BD625" s="17">
        <v>0.71760591830864939</v>
      </c>
      <c r="BE625" s="17">
        <v>9.8779213298705582</v>
      </c>
      <c r="BF625" s="17">
        <v>-0.99999999999999933</v>
      </c>
      <c r="BG625" s="22">
        <v>144.90020898104194</v>
      </c>
    </row>
    <row r="626" spans="1:100" x14ac:dyDescent="0.25">
      <c r="A626">
        <v>1778</v>
      </c>
      <c r="B626" t="s">
        <v>642</v>
      </c>
      <c r="C626" s="48">
        <v>2</v>
      </c>
      <c r="D626" s="22">
        <v>1609.3077246093751</v>
      </c>
      <c r="E626" s="17">
        <v>153.67412666527892</v>
      </c>
      <c r="F626" s="17">
        <v>109.72056595364225</v>
      </c>
      <c r="G626" s="17">
        <v>1.2185857147918722</v>
      </c>
      <c r="H626" s="17">
        <v>13.65284424055562</v>
      </c>
      <c r="I626" s="17">
        <v>113.74717160062387</v>
      </c>
      <c r="J626" s="17">
        <v>26.442313517607886</v>
      </c>
      <c r="K626" s="17">
        <v>-0.99999999999999833</v>
      </c>
      <c r="L626" s="17">
        <v>-0.99999999999999833</v>
      </c>
      <c r="M626" s="17">
        <v>-0.99999999999999833</v>
      </c>
      <c r="N626" s="17">
        <v>0.46145556121828724</v>
      </c>
      <c r="O626" s="17">
        <v>-0.99999999999999833</v>
      </c>
      <c r="P626" s="17">
        <v>-0.99999999999999833</v>
      </c>
      <c r="Q626" s="17">
        <v>6.0750491069683452</v>
      </c>
      <c r="R626" s="17">
        <v>-0.99999999999999833</v>
      </c>
      <c r="S626" s="17">
        <v>3.8661274675698909</v>
      </c>
      <c r="T626" s="17">
        <v>0.45031735754151092</v>
      </c>
      <c r="U626" s="17">
        <v>1.0235467847190891</v>
      </c>
      <c r="V626" s="17">
        <v>1.1734902516371926</v>
      </c>
      <c r="W626" s="17">
        <v>8.6091756775224653</v>
      </c>
      <c r="X626" s="17">
        <v>7.8381130296434502</v>
      </c>
      <c r="Y626" s="17">
        <v>0.37765886138248494</v>
      </c>
      <c r="Z626" s="17">
        <v>58.397773386407266</v>
      </c>
      <c r="AA626" s="17">
        <v>2.3831246949333806</v>
      </c>
      <c r="AB626" s="17">
        <v>3.7220480552986714</v>
      </c>
      <c r="AC626" s="17">
        <v>47.945629191752602</v>
      </c>
      <c r="AD626" s="17">
        <v>2.984018748688825</v>
      </c>
      <c r="AE626" s="17">
        <v>2.4488411807557799</v>
      </c>
      <c r="AF626" s="17">
        <v>101.9238133667864</v>
      </c>
      <c r="AG626" s="17">
        <v>83.253763804306445</v>
      </c>
      <c r="AH626" s="17">
        <v>0.7889108472680284</v>
      </c>
      <c r="AI626" s="17">
        <v>0.97511115225543321</v>
      </c>
      <c r="AJ626" s="17">
        <v>0.33333333333333298</v>
      </c>
      <c r="AK626" s="17">
        <v>1.4326652803234956</v>
      </c>
      <c r="AL626" s="17">
        <v>1.4170361996414416</v>
      </c>
      <c r="AM626" s="17">
        <v>0.33333333333333298</v>
      </c>
      <c r="AN626" s="17">
        <v>1.0146872696786158</v>
      </c>
      <c r="AO626" s="17">
        <v>1.147729809743403</v>
      </c>
      <c r="AP626" s="17">
        <v>0.33333333333333298</v>
      </c>
      <c r="AQ626" s="17">
        <v>15.788169435616084</v>
      </c>
      <c r="AR626" s="17">
        <v>2.2444243630026963</v>
      </c>
      <c r="AS626" s="17">
        <v>15.41845101878277</v>
      </c>
      <c r="AT626" s="17">
        <v>14.285669282889359</v>
      </c>
      <c r="AU626" s="17">
        <v>-0.99999999999999833</v>
      </c>
      <c r="AV626" s="17">
        <v>-0.99999999999999833</v>
      </c>
      <c r="AW626" s="17">
        <v>-0.99999999999999833</v>
      </c>
      <c r="AX626" s="17">
        <v>-0.99999999999999833</v>
      </c>
      <c r="AY626" s="17">
        <v>0.12966714149410372</v>
      </c>
      <c r="AZ626" s="17">
        <v>-0.51125671002913076</v>
      </c>
      <c r="BA626" s="17">
        <v>1.0555434843070379</v>
      </c>
      <c r="BB626" s="17">
        <v>-0.28748003829087349</v>
      </c>
      <c r="BC626" s="17">
        <v>0.58353248537054214</v>
      </c>
      <c r="BD626" s="17">
        <v>-6.4888671382085246</v>
      </c>
      <c r="BE626" s="17">
        <v>16.839875267751193</v>
      </c>
      <c r="BF626" s="17">
        <v>-0.99999999999999833</v>
      </c>
      <c r="BG626" s="22">
        <v>1814.5506300906575</v>
      </c>
    </row>
    <row r="627" spans="1:100" x14ac:dyDescent="0.25">
      <c r="A627">
        <v>1781</v>
      </c>
      <c r="B627" t="s">
        <v>643</v>
      </c>
      <c r="C627" s="48">
        <v>2</v>
      </c>
      <c r="D627" s="22">
        <v>1522.6307128906251</v>
      </c>
      <c r="E627" s="17">
        <v>117.91705498580154</v>
      </c>
      <c r="F627" s="17">
        <v>52.035698164763289</v>
      </c>
      <c r="G627" s="17">
        <v>0.81764229514152076</v>
      </c>
      <c r="H627" s="17">
        <v>9.9955407719615508</v>
      </c>
      <c r="I627" s="17">
        <v>85.668237186888561</v>
      </c>
      <c r="J627" s="17">
        <v>19.507286528686667</v>
      </c>
      <c r="K627" s="17">
        <v>-0.99999999999999922</v>
      </c>
      <c r="L627" s="17">
        <v>-0.99999999999999922</v>
      </c>
      <c r="M627" s="17">
        <v>-0.99999999999999922</v>
      </c>
      <c r="N627" s="17">
        <v>0.36154059320358101</v>
      </c>
      <c r="O627" s="17">
        <v>-0.99999999999999922</v>
      </c>
      <c r="P627" s="17">
        <v>-0.99999999999999922</v>
      </c>
      <c r="Q627" s="17">
        <v>5.0017264058062141</v>
      </c>
      <c r="R627" s="17">
        <v>-0.99999999999999922</v>
      </c>
      <c r="S627" s="17">
        <v>2.4662959565552769</v>
      </c>
      <c r="T627" s="17">
        <v>0.29319521160088263</v>
      </c>
      <c r="U627" s="17">
        <v>0.55272353732020874</v>
      </c>
      <c r="V627" s="17">
        <v>0.5565595657028688</v>
      </c>
      <c r="W627" s="17">
        <v>5.4830112088951477</v>
      </c>
      <c r="X627" s="17">
        <v>3.9863919338040437</v>
      </c>
      <c r="Y627" s="17">
        <v>0.23629747332528037</v>
      </c>
      <c r="Z627" s="17">
        <v>45.418643517261025</v>
      </c>
      <c r="AA627" s="17">
        <v>1.4272267531353813</v>
      </c>
      <c r="AB627" s="17">
        <v>2.3442056629096824</v>
      </c>
      <c r="AC627" s="17">
        <v>32.126571939547148</v>
      </c>
      <c r="AD627" s="17">
        <v>1.7765992260370769</v>
      </c>
      <c r="AE627" s="17">
        <v>1.4376909189773714</v>
      </c>
      <c r="AF627" s="17">
        <v>76.303914102637151</v>
      </c>
      <c r="AG627" s="17">
        <v>39.480869560260174</v>
      </c>
      <c r="AH627" s="17">
        <v>0.48606842443061915</v>
      </c>
      <c r="AI627" s="17">
        <v>0.61681065509321953</v>
      </c>
      <c r="AJ627" s="17">
        <v>0.33333333333333298</v>
      </c>
      <c r="AK627" s="17">
        <v>1.0284160693026494</v>
      </c>
      <c r="AL627" s="17">
        <v>1.0639614033616249</v>
      </c>
      <c r="AM627" s="17">
        <v>0.33333333333333298</v>
      </c>
      <c r="AN627" s="17">
        <v>0.65025879431617484</v>
      </c>
      <c r="AO627" s="17">
        <v>0.74950740476498057</v>
      </c>
      <c r="AP627" s="17">
        <v>0.33333333333333298</v>
      </c>
      <c r="AQ627" s="17">
        <v>11.244883206676379</v>
      </c>
      <c r="AR627" s="17">
        <v>2.2444243630026963</v>
      </c>
      <c r="AS627" s="17">
        <v>9.6351179874254242</v>
      </c>
      <c r="AT627" s="17">
        <v>10.239419285356552</v>
      </c>
      <c r="AU627" s="17">
        <v>-0.99999999999999922</v>
      </c>
      <c r="AV627" s="17">
        <v>-0.99999999999999922</v>
      </c>
      <c r="AW627" s="17">
        <v>-0.99999999999999922</v>
      </c>
      <c r="AX627" s="17">
        <v>-0.99999999999999922</v>
      </c>
      <c r="AY627" s="17">
        <v>6.8762767215366602E-2</v>
      </c>
      <c r="AZ627" s="17">
        <v>-9.122622117202478E-2</v>
      </c>
      <c r="BA627" s="17">
        <v>0.65175257722738911</v>
      </c>
      <c r="BB627" s="17">
        <v>-5.3562953639616967E-2</v>
      </c>
      <c r="BC627" s="17">
        <v>0.35963263328460771</v>
      </c>
      <c r="BD627" s="17">
        <v>-0.2515936083040522</v>
      </c>
      <c r="BE627" s="17">
        <v>10.814235447466713</v>
      </c>
      <c r="BF627" s="17">
        <v>-0.99999999999999922</v>
      </c>
      <c r="BG627" s="22">
        <v>335.99725664351035</v>
      </c>
    </row>
    <row r="628" spans="1:100" x14ac:dyDescent="0.25">
      <c r="A628">
        <v>1785</v>
      </c>
      <c r="B628" t="s">
        <v>644</v>
      </c>
      <c r="C628" s="48">
        <v>2</v>
      </c>
      <c r="D628" s="22">
        <v>1504.9631933593751</v>
      </c>
      <c r="E628" s="17">
        <v>43.669687233761735</v>
      </c>
      <c r="F628" s="17">
        <v>-67.743394229619625</v>
      </c>
      <c r="G628" s="17">
        <v>-1.4892141497648059E-2</v>
      </c>
      <c r="H628" s="17">
        <v>2.4013742795927957</v>
      </c>
      <c r="I628" s="17">
        <v>27.364050865653333</v>
      </c>
      <c r="J628" s="17">
        <v>5.1071280416513876</v>
      </c>
      <c r="K628" s="17">
        <v>-1.0000000000000011</v>
      </c>
      <c r="L628" s="17">
        <v>-1.0000000000000011</v>
      </c>
      <c r="M628" s="17">
        <v>-1.0000000000000011</v>
      </c>
      <c r="N628" s="17">
        <v>0.15407328601972786</v>
      </c>
      <c r="O628" s="17">
        <v>-1.0000000000000011</v>
      </c>
      <c r="P628" s="17">
        <v>-1.0000000000000011</v>
      </c>
      <c r="Q628" s="17">
        <v>2.7730376019762284</v>
      </c>
      <c r="R628" s="17">
        <v>-1.0000000000000011</v>
      </c>
      <c r="S628" s="17">
        <v>-0.44036837884800439</v>
      </c>
      <c r="T628" s="17">
        <v>-3.3059294255062321E-2</v>
      </c>
      <c r="U628" s="17">
        <v>-0.42491207862699837</v>
      </c>
      <c r="V628" s="17">
        <v>-0.72445919127699265</v>
      </c>
      <c r="W628" s="17">
        <v>-1.0082777041382673</v>
      </c>
      <c r="X628" s="17">
        <v>-4.0114708454686632</v>
      </c>
      <c r="Y628" s="17">
        <v>-5.7230784779984056E-2</v>
      </c>
      <c r="Z628" s="17">
        <v>18.468275849176017</v>
      </c>
      <c r="AA628" s="17">
        <v>-0.55763673496810973</v>
      </c>
      <c r="AB628" s="17">
        <v>-0.51679961540484509</v>
      </c>
      <c r="AC628" s="17">
        <v>-0.72073087717606299</v>
      </c>
      <c r="AD628" s="17">
        <v>-0.73053340867388239</v>
      </c>
      <c r="AE628" s="17">
        <v>-0.66190062508975545</v>
      </c>
      <c r="AF628" s="17">
        <v>23.105763552538523</v>
      </c>
      <c r="AG628" s="17">
        <v>-51.410862448493411</v>
      </c>
      <c r="AH628" s="17">
        <v>-0.14276530504486229</v>
      </c>
      <c r="AI628" s="17">
        <v>-0.12717836663112331</v>
      </c>
      <c r="AJ628" s="17">
        <v>0.33333333333333298</v>
      </c>
      <c r="AK628" s="17">
        <v>0.18901735949825094</v>
      </c>
      <c r="AL628" s="17">
        <v>0.33082322923060375</v>
      </c>
      <c r="AM628" s="17">
        <v>0.33333333333333298</v>
      </c>
      <c r="AN628" s="17">
        <v>-0.10645459855039197</v>
      </c>
      <c r="AO628" s="17">
        <v>-7.7377011681920571E-2</v>
      </c>
      <c r="AP628" s="17">
        <v>0.33333333333333298</v>
      </c>
      <c r="AQ628" s="17">
        <v>1.8110278153113208</v>
      </c>
      <c r="AR628" s="17">
        <v>2.2444243630026963</v>
      </c>
      <c r="AS628" s="17">
        <v>-2.3736185853224754</v>
      </c>
      <c r="AT628" s="17">
        <v>1.8376291646086251</v>
      </c>
      <c r="AU628" s="17">
        <v>-1.0000000000000011</v>
      </c>
      <c r="AV628" s="17">
        <v>-1.0000000000000011</v>
      </c>
      <c r="AW628" s="17">
        <v>-1.0000000000000011</v>
      </c>
      <c r="AX628" s="17">
        <v>-1.0000000000000011</v>
      </c>
      <c r="AY628" s="17">
        <v>-5.7701433078099988E-2</v>
      </c>
      <c r="AZ628" s="17">
        <v>0.78094134480742827</v>
      </c>
      <c r="BA628" s="17">
        <v>-0.1866944925330678</v>
      </c>
      <c r="BB628" s="17">
        <v>0.43215153560238134</v>
      </c>
      <c r="BC628" s="17">
        <v>-0.10528168650274103</v>
      </c>
      <c r="BD628" s="17">
        <v>12.699722587162704</v>
      </c>
      <c r="BE628" s="17">
        <v>-1.6976363212378098</v>
      </c>
      <c r="BF628" s="17">
        <v>-1.0000000000000011</v>
      </c>
      <c r="BG628" s="22">
        <v>142.91683856348567</v>
      </c>
    </row>
    <row r="629" spans="1:100" x14ac:dyDescent="0.25">
      <c r="A629">
        <v>1786</v>
      </c>
      <c r="B629" t="s">
        <v>645</v>
      </c>
      <c r="C629" s="48">
        <v>3</v>
      </c>
      <c r="D629" s="22">
        <v>1419.5526085490965</v>
      </c>
      <c r="E629" s="17">
        <v>44.841525567039561</v>
      </c>
      <c r="F629" s="17">
        <v>-68.583334485629592</v>
      </c>
      <c r="G629" s="17">
        <v>-1.5464338549934002E-2</v>
      </c>
      <c r="H629" s="17">
        <v>5.0959874091712356</v>
      </c>
      <c r="I629" s="17">
        <v>37.995668874433811</v>
      </c>
      <c r="J629" s="17">
        <v>-1.8244360626093852</v>
      </c>
      <c r="K629" s="17">
        <v>-1.0000000000000024</v>
      </c>
      <c r="L629" s="17">
        <v>-1.0000000000000024</v>
      </c>
      <c r="M629" s="17">
        <v>-1.0000000000000024</v>
      </c>
      <c r="N629" s="17">
        <v>0.1985439598211505</v>
      </c>
      <c r="O629" s="17">
        <v>-1.0000000000000024</v>
      </c>
      <c r="P629" s="17">
        <v>-1.0000000000000024</v>
      </c>
      <c r="Q629" s="17">
        <v>2.6669898081252104</v>
      </c>
      <c r="R629" s="17">
        <v>-1.0000000000000024</v>
      </c>
      <c r="S629" s="17">
        <v>1.5310123346161677</v>
      </c>
      <c r="T629" s="17">
        <v>9.740681371488398E-2</v>
      </c>
      <c r="U629" s="17">
        <v>-0.31651353409315475</v>
      </c>
      <c r="V629" s="17">
        <v>-0.83504338194608208</v>
      </c>
      <c r="W629" s="17">
        <v>2.4289976010460257</v>
      </c>
      <c r="X629" s="17">
        <v>1.5387787495235272</v>
      </c>
      <c r="Y629" s="17">
        <v>-5.9059269941543813E-2</v>
      </c>
      <c r="Z629" s="17">
        <v>19.65914502522951</v>
      </c>
      <c r="AA629" s="17">
        <v>-0.33330477544116077</v>
      </c>
      <c r="AB629" s="17">
        <v>-0.77892546015040398</v>
      </c>
      <c r="AC629" s="17">
        <v>18.853639089683352</v>
      </c>
      <c r="AD629" s="17">
        <v>1.2240022009677791</v>
      </c>
      <c r="AE629" s="17">
        <v>-0.57904581202454009</v>
      </c>
      <c r="AF629" s="17">
        <v>37.154812842737932</v>
      </c>
      <c r="AG629" s="17">
        <v>-38.260299238088876</v>
      </c>
      <c r="AH629" s="17">
        <v>0.1732923738289652</v>
      </c>
      <c r="AI629" s="17">
        <v>7.6913283180636449E-2</v>
      </c>
      <c r="AJ629" s="17">
        <v>0.33333333333333298</v>
      </c>
      <c r="AK629" s="17">
        <v>-0.24289199108985327</v>
      </c>
      <c r="AL629" s="17">
        <v>8.1752348115100154E-3</v>
      </c>
      <c r="AM629" s="17">
        <v>0.33333333333333298</v>
      </c>
      <c r="AN629" s="17">
        <v>-0.1226014386891208</v>
      </c>
      <c r="AO629" s="17">
        <v>8.308268834703525E-2</v>
      </c>
      <c r="AP629" s="17">
        <v>0.33333333333333298</v>
      </c>
      <c r="AQ629" s="17">
        <v>0.84085603169590728</v>
      </c>
      <c r="AR629" s="17">
        <v>3.8474607752294645</v>
      </c>
      <c r="AS629" s="17">
        <v>-3.242976926940317</v>
      </c>
      <c r="AT629" s="17">
        <v>-2.4289199108985313</v>
      </c>
      <c r="AU629" s="17">
        <v>-1.0000000000000024</v>
      </c>
      <c r="AV629" s="17">
        <v>-1.0000000000000024</v>
      </c>
      <c r="AW629" s="17">
        <v>-1.0000000000000024</v>
      </c>
      <c r="AX629" s="17">
        <v>-1.0000000000000024</v>
      </c>
      <c r="AY629" s="17">
        <v>-1.8463416392572516E-2</v>
      </c>
      <c r="AZ629" s="17">
        <v>0.23478869491657434</v>
      </c>
      <c r="BA629" s="17">
        <v>0.40760459980955416</v>
      </c>
      <c r="BB629" s="17">
        <v>7.0940577102655736E-2</v>
      </c>
      <c r="BC629" s="17">
        <v>6.1068747979668651E-2</v>
      </c>
      <c r="BD629" s="17">
        <v>2.9474579021492651</v>
      </c>
      <c r="BE629" s="17">
        <v>3.5647416985394882</v>
      </c>
      <c r="BF629" s="17">
        <v>-1.0000000000000024</v>
      </c>
      <c r="CU629" t="e">
        <v>#N/A</v>
      </c>
      <c r="CV629" t="e">
        <v>#N/A</v>
      </c>
    </row>
    <row r="630" spans="1:100" x14ac:dyDescent="0.25">
      <c r="A630">
        <v>1787</v>
      </c>
      <c r="B630" t="s">
        <v>646</v>
      </c>
      <c r="C630" s="48">
        <v>2</v>
      </c>
      <c r="D630" s="22">
        <v>1506.79150390625</v>
      </c>
      <c r="E630" s="17">
        <v>88.643852783103696</v>
      </c>
      <c r="F630" s="17">
        <v>4.8108914480286096</v>
      </c>
      <c r="G630" s="17">
        <v>0.48940239058573953</v>
      </c>
      <c r="H630" s="17">
        <v>7.0014201987651239</v>
      </c>
      <c r="I630" s="17">
        <v>62.680887101357762</v>
      </c>
      <c r="J630" s="17">
        <v>13.829795677432909</v>
      </c>
      <c r="K630" s="17">
        <v>-0.99999999999999989</v>
      </c>
      <c r="L630" s="17">
        <v>-0.99999999999999989</v>
      </c>
      <c r="M630" s="17">
        <v>-0.99999999999999989</v>
      </c>
      <c r="N630" s="17">
        <v>0.27974331718533035</v>
      </c>
      <c r="O630" s="17">
        <v>-0.99999999999999989</v>
      </c>
      <c r="P630" s="17">
        <v>-0.99999999999999989</v>
      </c>
      <c r="Q630" s="17">
        <v>4.1230305007973582</v>
      </c>
      <c r="R630" s="17">
        <v>-0.99999999999999989</v>
      </c>
      <c r="S630" s="17">
        <v>1.3202974464155959</v>
      </c>
      <c r="T630" s="17">
        <v>0.16456419869605191</v>
      </c>
      <c r="U630" s="17">
        <v>0.16727519170669827</v>
      </c>
      <c r="V630" s="17">
        <v>5.1497605476138623E-2</v>
      </c>
      <c r="W630" s="17">
        <v>2.9237176115522652</v>
      </c>
      <c r="X630" s="17">
        <v>0.83310769739892399</v>
      </c>
      <c r="Y630" s="17">
        <v>0.12056930259177949</v>
      </c>
      <c r="Z630" s="17">
        <v>34.793033666422524</v>
      </c>
      <c r="AA630" s="17">
        <v>0.64466284560332776</v>
      </c>
      <c r="AB630" s="17">
        <v>1.2162089601203621</v>
      </c>
      <c r="AC630" s="17">
        <v>19.176001888654422</v>
      </c>
      <c r="AD630" s="17">
        <v>0.78812242494724671</v>
      </c>
      <c r="AE630" s="17">
        <v>0.60989365594425804</v>
      </c>
      <c r="AF630" s="17">
        <v>55.329699594947535</v>
      </c>
      <c r="AG630" s="17">
        <v>3.6453627914350863</v>
      </c>
      <c r="AH630" s="17">
        <v>0.23814075410177249</v>
      </c>
      <c r="AI630" s="17">
        <v>0.32348118458245234</v>
      </c>
      <c r="AJ630" s="17">
        <v>0.33333333333333298</v>
      </c>
      <c r="AK630" s="17">
        <v>0.69746981619305315</v>
      </c>
      <c r="AL630" s="17">
        <v>0.7749100515948214</v>
      </c>
      <c r="AM630" s="17">
        <v>0.33333333333333298</v>
      </c>
      <c r="AN630" s="17">
        <v>0.3519125386906482</v>
      </c>
      <c r="AO630" s="17">
        <v>0.42349511027195519</v>
      </c>
      <c r="AP630" s="17">
        <v>0.33333333333333298</v>
      </c>
      <c r="AQ630" s="17">
        <v>7.5254361099831266</v>
      </c>
      <c r="AR630" s="17">
        <v>2.2444243630026963</v>
      </c>
      <c r="AS630" s="17">
        <v>4.9004831507133266</v>
      </c>
      <c r="AT630" s="17">
        <v>6.9268802888137921</v>
      </c>
      <c r="AU630" s="17">
        <v>-0.99999999999999989</v>
      </c>
      <c r="AV630" s="17">
        <v>-0.99999999999999989</v>
      </c>
      <c r="AW630" s="17">
        <v>-0.99999999999999989</v>
      </c>
      <c r="AX630" s="17">
        <v>-0.99999999999999989</v>
      </c>
      <c r="AY630" s="17">
        <v>1.8902250692322289E-2</v>
      </c>
      <c r="AZ630" s="17">
        <v>0.25263967315592506</v>
      </c>
      <c r="BA630" s="17">
        <v>0.32118152329688709</v>
      </c>
      <c r="BB630" s="17">
        <v>0.13793768654261365</v>
      </c>
      <c r="BC630" s="17">
        <v>0.17633278977344302</v>
      </c>
      <c r="BD630" s="17">
        <v>4.854668192748929</v>
      </c>
      <c r="BE630" s="17">
        <v>5.8812315806804465</v>
      </c>
      <c r="BF630" s="17">
        <v>-0.99999999999999989</v>
      </c>
      <c r="BG630" s="22">
        <v>177.44260258011124</v>
      </c>
    </row>
    <row r="631" spans="1:100" x14ac:dyDescent="0.25">
      <c r="A631">
        <v>1791</v>
      </c>
      <c r="B631" t="s">
        <v>2934</v>
      </c>
      <c r="C631" s="48">
        <v>2</v>
      </c>
      <c r="D631" s="22">
        <v>1440.7787402343749</v>
      </c>
      <c r="E631" s="17">
        <v>27.695445256443705</v>
      </c>
      <c r="F631" s="17">
        <v>-93.513738198195384</v>
      </c>
      <c r="G631" s="17">
        <v>-0.1940110375336474</v>
      </c>
      <c r="H631" s="17">
        <v>0.7674974589319552</v>
      </c>
      <c r="I631" s="17">
        <v>14.819967367683674</v>
      </c>
      <c r="J631" s="17">
        <v>2.0089493028191008</v>
      </c>
      <c r="K631" s="17">
        <v>-1.0000000000000013</v>
      </c>
      <c r="L631" s="17">
        <v>-1.0000000000000013</v>
      </c>
      <c r="M631" s="17">
        <v>-1.0000000000000013</v>
      </c>
      <c r="N631" s="17">
        <v>0.10943691617015305</v>
      </c>
      <c r="O631" s="17">
        <v>-1.0000000000000013</v>
      </c>
      <c r="P631" s="17">
        <v>-1.0000000000000013</v>
      </c>
      <c r="Q631" s="17">
        <v>2.2935375830204512</v>
      </c>
      <c r="R631" s="17">
        <v>-1.0000000000000013</v>
      </c>
      <c r="S631" s="17">
        <v>-1.0657341102721556</v>
      </c>
      <c r="T631" s="17">
        <v>-0.10325260319684634</v>
      </c>
      <c r="U631" s="17">
        <v>-0.63524933862172728</v>
      </c>
      <c r="V631" s="17">
        <v>-1.000069010467078</v>
      </c>
      <c r="W631" s="17">
        <v>-2.4048715899683639</v>
      </c>
      <c r="X631" s="17">
        <v>-5.7322024916619725</v>
      </c>
      <c r="Y631" s="17">
        <v>-0.12038307642503482</v>
      </c>
      <c r="Z631" s="17">
        <v>12.669932991481232</v>
      </c>
      <c r="AA631" s="17">
        <v>-0.98467799731693684</v>
      </c>
      <c r="AB631" s="17">
        <v>-1.1323418493977098</v>
      </c>
      <c r="AC631" s="17">
        <v>-7.787793042247376</v>
      </c>
      <c r="AD631" s="17">
        <v>-1.26994032084692</v>
      </c>
      <c r="AE631" s="17">
        <v>-1.113625506306674</v>
      </c>
      <c r="AF631" s="17">
        <v>11.660238204473607</v>
      </c>
      <c r="AG631" s="17">
        <v>-70.96612164225094</v>
      </c>
      <c r="AH631" s="17">
        <v>-0.27805821120805368</v>
      </c>
      <c r="AI631" s="17">
        <v>-0.28724681109346945</v>
      </c>
      <c r="AJ631" s="17">
        <v>0.33333333333333298</v>
      </c>
      <c r="AK631" s="17">
        <v>8.4216224123980776E-3</v>
      </c>
      <c r="AL631" s="17">
        <v>0.173089333054112</v>
      </c>
      <c r="AM631" s="17">
        <v>0.33333333333333298</v>
      </c>
      <c r="AN631" s="17">
        <v>-0.26926067789178071</v>
      </c>
      <c r="AO631" s="17">
        <v>-0.25528031190003947</v>
      </c>
      <c r="AP631" s="17">
        <v>0.33333333333333298</v>
      </c>
      <c r="AQ631" s="17">
        <v>-0.2186561096996309</v>
      </c>
      <c r="AR631" s="17">
        <v>2.2444243630026963</v>
      </c>
      <c r="AS631" s="17">
        <v>-4.9572854500602297</v>
      </c>
      <c r="AT631" s="17">
        <v>2.9992981738288016E-2</v>
      </c>
      <c r="AU631" s="17">
        <v>-1.0000000000000013</v>
      </c>
      <c r="AV631" s="17">
        <v>-1.0000000000000013</v>
      </c>
      <c r="AW631" s="17">
        <v>-1.0000000000000013</v>
      </c>
      <c r="AX631" s="17">
        <v>-1.0000000000000013</v>
      </c>
      <c r="AY631" s="17">
        <v>-8.4910070880621247E-2</v>
      </c>
      <c r="AZ631" s="17">
        <v>0.96858726634707115</v>
      </c>
      <c r="BA631" s="17">
        <v>-0.36708548527851537</v>
      </c>
      <c r="BB631" s="17">
        <v>0.53665248988473646</v>
      </c>
      <c r="BC631" s="17">
        <v>-0.20530750651303079</v>
      </c>
      <c r="BD631" s="17">
        <v>15.486184452343913</v>
      </c>
      <c r="BE631" s="17">
        <v>-4.3895521867261076</v>
      </c>
      <c r="BF631" s="17">
        <v>-1.0000000000000013</v>
      </c>
      <c r="BG631" s="22">
        <v>103.92222272022383</v>
      </c>
    </row>
    <row r="632" spans="1:100" x14ac:dyDescent="0.25">
      <c r="A632">
        <v>1792</v>
      </c>
      <c r="B632" t="s">
        <v>647</v>
      </c>
      <c r="C632" s="48">
        <v>3</v>
      </c>
      <c r="D632" s="22">
        <v>1551.458914773174</v>
      </c>
      <c r="E632" s="17">
        <v>101.5512070033548</v>
      </c>
      <c r="F632" s="17">
        <v>42.26208908212034</v>
      </c>
      <c r="G632" s="17">
        <v>0.45002883142439037</v>
      </c>
      <c r="H632" s="17">
        <v>6.6671370069685798</v>
      </c>
      <c r="I632" s="17">
        <v>95.420444905207475</v>
      </c>
      <c r="J632" s="17">
        <v>5.4585075296140122</v>
      </c>
      <c r="K632" s="17">
        <v>-1.0000000000000016</v>
      </c>
      <c r="L632" s="17">
        <v>-1.0000000000000016</v>
      </c>
      <c r="M632" s="17">
        <v>-1.0000000000000016</v>
      </c>
      <c r="N632" s="17">
        <v>8.711209993285976E-2</v>
      </c>
      <c r="O632" s="17">
        <v>-1.0000000000000016</v>
      </c>
      <c r="P632" s="17">
        <v>-1.0000000000000016</v>
      </c>
      <c r="Q632" s="17">
        <v>3.153036690166906</v>
      </c>
      <c r="R632" s="17">
        <v>-1.0000000000000016</v>
      </c>
      <c r="S632" s="17">
        <v>2.3283155129201778</v>
      </c>
      <c r="T632" s="17">
        <v>0.15035048094020259</v>
      </c>
      <c r="U632" s="17">
        <v>-0.57126535451933969</v>
      </c>
      <c r="V632" s="17">
        <v>-0.34508209675404367</v>
      </c>
      <c r="W632" s="17">
        <v>3.5141003168016747</v>
      </c>
      <c r="X632" s="17">
        <v>0.81178582681586775</v>
      </c>
      <c r="Y632" s="17">
        <v>0.15590122854150062</v>
      </c>
      <c r="Z632" s="17">
        <v>58.792241712664875</v>
      </c>
      <c r="AA632" s="17">
        <v>-0.43169684803295227</v>
      </c>
      <c r="AB632" s="17">
        <v>2.000117423751862</v>
      </c>
      <c r="AC632" s="17">
        <v>31.356939753604028</v>
      </c>
      <c r="AD632" s="17">
        <v>-1.6822315758900561</v>
      </c>
      <c r="AE632" s="17">
        <v>2.0511848849592536</v>
      </c>
      <c r="AF632" s="17">
        <v>94.200483774980114</v>
      </c>
      <c r="AG632" s="17">
        <v>50.608061545867947</v>
      </c>
      <c r="AH632" s="17">
        <v>-0.44205429600742613</v>
      </c>
      <c r="AI632" s="17">
        <v>-0.38796111134801586</v>
      </c>
      <c r="AJ632" s="17">
        <v>0.33333333333333298</v>
      </c>
      <c r="AK632" s="17">
        <v>-3.261343223360233E-2</v>
      </c>
      <c r="AL632" s="17">
        <v>3.9911154134489778E-2</v>
      </c>
      <c r="AM632" s="17">
        <v>0.33333333333333298</v>
      </c>
      <c r="AN632" s="17">
        <v>0.6091309170459086</v>
      </c>
      <c r="AO632" s="17">
        <v>0.59204218325902014</v>
      </c>
      <c r="AP632" s="17">
        <v>0.33333333333333298</v>
      </c>
      <c r="AQ632" s="17">
        <v>1.2199611302274684</v>
      </c>
      <c r="AR632" s="17">
        <v>3.2315052789575707</v>
      </c>
      <c r="AS632" s="17">
        <v>2.2697440503474353</v>
      </c>
      <c r="AT632" s="17">
        <v>-4.2741799690994675E-2</v>
      </c>
      <c r="AU632" s="17">
        <v>-1.0000000000000016</v>
      </c>
      <c r="AV632" s="17">
        <v>-1.0000000000000016</v>
      </c>
      <c r="AW632" s="17">
        <v>-1.0000000000000016</v>
      </c>
      <c r="AX632" s="17">
        <v>-1.0000000000000016</v>
      </c>
      <c r="AY632" s="17">
        <v>-1.0080321078014803E-2</v>
      </c>
      <c r="AZ632" s="17">
        <v>-7.1149191557405553E-2</v>
      </c>
      <c r="BA632" s="17">
        <v>-1.6269979826541187E-2</v>
      </c>
      <c r="BB632" s="17">
        <v>1.7906042355846051E-2</v>
      </c>
      <c r="BC632" s="17">
        <v>-0.2367500830115046</v>
      </c>
      <c r="BD632" s="17">
        <v>9.1905101109125253E-2</v>
      </c>
      <c r="BE632" s="17">
        <v>-6.0001019744203266</v>
      </c>
      <c r="BF632" s="17">
        <v>-1.0000000000000016</v>
      </c>
      <c r="CU632" t="e">
        <v>#N/A</v>
      </c>
      <c r="CV632" t="e">
        <v>#N/A</v>
      </c>
    </row>
    <row r="633" spans="1:100" x14ac:dyDescent="0.25">
      <c r="A633">
        <v>1793</v>
      </c>
      <c r="B633" t="s">
        <v>2935</v>
      </c>
      <c r="C633" s="48">
        <v>2</v>
      </c>
      <c r="D633" s="22">
        <v>1511.9950488281252</v>
      </c>
      <c r="E633" s="17">
        <v>95.932350941821511</v>
      </c>
      <c r="F633" s="17">
        <v>16.569014608500748</v>
      </c>
      <c r="G633" s="17">
        <v>0.57112819302466911</v>
      </c>
      <c r="H633" s="17">
        <v>7.7469020949244074</v>
      </c>
      <c r="I633" s="17">
        <v>68.404321716131548</v>
      </c>
      <c r="J633" s="17">
        <v>15.24338826388683</v>
      </c>
      <c r="K633" s="17">
        <v>-0.99999999999999978</v>
      </c>
      <c r="L633" s="17">
        <v>-0.99999999999999978</v>
      </c>
      <c r="M633" s="17">
        <v>-0.99999999999999978</v>
      </c>
      <c r="N633" s="17">
        <v>0.30010936021400214</v>
      </c>
      <c r="O633" s="17">
        <v>-0.99999999999999978</v>
      </c>
      <c r="P633" s="17">
        <v>-0.99999999999999978</v>
      </c>
      <c r="Q633" s="17">
        <v>4.3418098964160476</v>
      </c>
      <c r="R633" s="17">
        <v>-0.99999999999999978</v>
      </c>
      <c r="S633" s="17">
        <v>1.6056303585175948</v>
      </c>
      <c r="T633" s="17">
        <v>0.19659099556709811</v>
      </c>
      <c r="U633" s="17">
        <v>0.26324486177668427</v>
      </c>
      <c r="V633" s="17">
        <v>0.17724890325563736</v>
      </c>
      <c r="W633" s="17">
        <v>3.5609354513597866</v>
      </c>
      <c r="X633" s="17">
        <v>1.6182184683973402</v>
      </c>
      <c r="Y633" s="17">
        <v>0.14938352501481067</v>
      </c>
      <c r="Z633" s="17">
        <v>37.43861843357017</v>
      </c>
      <c r="AA633" s="17">
        <v>0.83950711168777858</v>
      </c>
      <c r="AB633" s="17">
        <v>1.4970597476219096</v>
      </c>
      <c r="AC633" s="17">
        <v>22.400459715874248</v>
      </c>
      <c r="AD633" s="17">
        <v>1.0342352791130451</v>
      </c>
      <c r="AE633" s="17">
        <v>0.81600020983717148</v>
      </c>
      <c r="AF633" s="17">
        <v>60.551899843533924</v>
      </c>
      <c r="AG633" s="17">
        <v>12.56775615628638</v>
      </c>
      <c r="AH633" s="17">
        <v>0.29987026207205048</v>
      </c>
      <c r="AI633" s="17">
        <v>0.39651492004164868</v>
      </c>
      <c r="AJ633" s="17">
        <v>0.33333333333333298</v>
      </c>
      <c r="AK633" s="17">
        <v>0.77986945049754852</v>
      </c>
      <c r="AL633" s="17">
        <v>0.84687861282496535</v>
      </c>
      <c r="AM633" s="17">
        <v>0.33333333333333298</v>
      </c>
      <c r="AN633" s="17">
        <v>0.42619536295189697</v>
      </c>
      <c r="AO633" s="17">
        <v>0.50466627807514142</v>
      </c>
      <c r="AP633" s="17">
        <v>0.33333333333333298</v>
      </c>
      <c r="AQ633" s="17">
        <v>8.4515111983176272</v>
      </c>
      <c r="AR633" s="17">
        <v>2.2444243630026963</v>
      </c>
      <c r="AS633" s="17">
        <v>6.0793216341368117</v>
      </c>
      <c r="AT633" s="17">
        <v>7.7516426161398329</v>
      </c>
      <c r="AU633" s="17">
        <v>-0.99999999999999978</v>
      </c>
      <c r="AV633" s="17">
        <v>-0.99999999999999978</v>
      </c>
      <c r="AW633" s="17">
        <v>-0.99999999999999978</v>
      </c>
      <c r="AX633" s="17">
        <v>-0.99999999999999978</v>
      </c>
      <c r="AY633" s="17">
        <v>3.1316617947211668E-2</v>
      </c>
      <c r="AZ633" s="17">
        <v>0.16702328174439243</v>
      </c>
      <c r="BA633" s="17">
        <v>0.40348773978849534</v>
      </c>
      <c r="BB633" s="17">
        <v>9.0257489012572426E-2</v>
      </c>
      <c r="BC633" s="17">
        <v>0.22197113718325467</v>
      </c>
      <c r="BD633" s="17">
        <v>3.5833013133346974</v>
      </c>
      <c r="BE633" s="17">
        <v>7.1094603665529394</v>
      </c>
      <c r="BF633" s="17">
        <v>-0.99999999999999978</v>
      </c>
      <c r="BG633" s="22">
        <v>503.26056710158673</v>
      </c>
    </row>
    <row r="634" spans="1:100" x14ac:dyDescent="0.25">
      <c r="A634">
        <v>1795</v>
      </c>
      <c r="B634" t="s">
        <v>649</v>
      </c>
      <c r="C634" s="48">
        <v>3</v>
      </c>
      <c r="D634" s="22">
        <v>1510.6026983102649</v>
      </c>
      <c r="E634" s="17">
        <v>56.469498043815626</v>
      </c>
      <c r="F634" s="17">
        <v>11.852644117544305</v>
      </c>
      <c r="G634" s="17">
        <v>0.17181361535172057</v>
      </c>
      <c r="H634" s="17">
        <v>1.7510853504207928</v>
      </c>
      <c r="I634" s="17">
        <v>61.474075340006792</v>
      </c>
      <c r="J634" s="17">
        <v>-0.16257943886688242</v>
      </c>
      <c r="K634" s="17">
        <v>-0.99999999999999878</v>
      </c>
      <c r="L634" s="17">
        <v>-0.99999999999999878</v>
      </c>
      <c r="M634" s="17">
        <v>-0.99999999999999878</v>
      </c>
      <c r="N634" s="17">
        <v>0.29650534641729787</v>
      </c>
      <c r="O634" s="17">
        <v>-0.99999999999999878</v>
      </c>
      <c r="P634" s="17">
        <v>-0.99999999999999878</v>
      </c>
      <c r="Q634" s="17">
        <v>2.2135009997790451</v>
      </c>
      <c r="R634" s="17">
        <v>-0.99999999999999878</v>
      </c>
      <c r="S634" s="17">
        <v>-0.12510682167197004</v>
      </c>
      <c r="T634" s="17">
        <v>-4.0994880216398757E-3</v>
      </c>
      <c r="U634" s="17">
        <v>-0.10610100300715671</v>
      </c>
      <c r="V634" s="17">
        <v>-0.10408893828764165</v>
      </c>
      <c r="W634" s="17">
        <v>-0.46241564935825319</v>
      </c>
      <c r="X634" s="17">
        <v>-1.4431550714309893</v>
      </c>
      <c r="Y634" s="17">
        <v>-9.5369829045788113E-2</v>
      </c>
      <c r="Z634" s="17">
        <v>32.745112078974266</v>
      </c>
      <c r="AA634" s="17">
        <v>-0.44309196846623433</v>
      </c>
      <c r="AB634" s="17">
        <v>1.6820565346943086</v>
      </c>
      <c r="AC634" s="17">
        <v>23.636985336788992</v>
      </c>
      <c r="AD634" s="17">
        <v>0.48558603019563085</v>
      </c>
      <c r="AE634" s="17">
        <v>2.447085052158951E-2</v>
      </c>
      <c r="AF634" s="17">
        <v>58.088624800979169</v>
      </c>
      <c r="AG634" s="17">
        <v>31.582478945279192</v>
      </c>
      <c r="AH634" s="17">
        <v>4.0787590339578919E-2</v>
      </c>
      <c r="AI634" s="17">
        <v>0.23502853892884784</v>
      </c>
      <c r="AJ634" s="17">
        <v>0.33333333333333298</v>
      </c>
      <c r="AK634" s="17">
        <v>-0.13528270210773363</v>
      </c>
      <c r="AL634" s="17">
        <v>0.34513761289683392</v>
      </c>
      <c r="AM634" s="17">
        <v>0.33333333333333298</v>
      </c>
      <c r="AN634" s="17">
        <v>0.2311946462646548</v>
      </c>
      <c r="AO634" s="17">
        <v>9.6923955979851095E-2</v>
      </c>
      <c r="AP634" s="17">
        <v>0.33333333333333298</v>
      </c>
      <c r="AQ634" s="17">
        <v>3.3854505390276657</v>
      </c>
      <c r="AR634" s="17">
        <v>1.7284537964906088</v>
      </c>
      <c r="AS634" s="17">
        <v>-0.53820621428015336</v>
      </c>
      <c r="AT634" s="17">
        <v>-1.3528270210773368</v>
      </c>
      <c r="AU634" s="17">
        <v>-0.99999999999999878</v>
      </c>
      <c r="AV634" s="17">
        <v>-0.99999999999999878</v>
      </c>
      <c r="AW634" s="17">
        <v>-0.99999999999999878</v>
      </c>
      <c r="AX634" s="17">
        <v>-0.99999999999999878</v>
      </c>
      <c r="AY634" s="17">
        <v>-1.3703062025394572E-2</v>
      </c>
      <c r="AZ634" s="17">
        <v>0.10762004615736759</v>
      </c>
      <c r="BA634" s="17">
        <v>-5.3157175889313693E-2</v>
      </c>
      <c r="BB634" s="17">
        <v>0.25399194066677278</v>
      </c>
      <c r="BC634" s="17">
        <v>-0.25309189313194141</v>
      </c>
      <c r="BD634" s="17">
        <v>6.8878987474561573</v>
      </c>
      <c r="BE634" s="17">
        <v>-6.5930832077451047</v>
      </c>
      <c r="BF634" s="17">
        <v>-0.99999999999999878</v>
      </c>
      <c r="CU634" t="e">
        <v>#N/A</v>
      </c>
      <c r="CV634" t="e">
        <v>#N/A</v>
      </c>
    </row>
    <row r="635" spans="1:100" x14ac:dyDescent="0.25">
      <c r="A635">
        <v>1796</v>
      </c>
      <c r="B635" t="s">
        <v>650</v>
      </c>
      <c r="C635" s="48">
        <v>2</v>
      </c>
      <c r="D635" s="22">
        <v>1641.072548828125</v>
      </c>
      <c r="E635" s="17">
        <v>140.14890845181409</v>
      </c>
      <c r="F635" s="17">
        <v>87.901093949528203</v>
      </c>
      <c r="G635" s="17">
        <v>1.0669276794070499</v>
      </c>
      <c r="H635" s="17">
        <v>12.269458376942318</v>
      </c>
      <c r="I635" s="17">
        <v>103.12623153731028</v>
      </c>
      <c r="J635" s="17">
        <v>23.819119029473605</v>
      </c>
      <c r="K635" s="17">
        <v>-0.99999999999999867</v>
      </c>
      <c r="L635" s="17">
        <v>-0.99999999999999867</v>
      </c>
      <c r="M635" s="17">
        <v>-0.99999999999999867</v>
      </c>
      <c r="N635" s="17">
        <v>0.42366242879111837</v>
      </c>
      <c r="O635" s="17">
        <v>-0.99999999999999867</v>
      </c>
      <c r="P635" s="17">
        <v>-0.99999999999999867</v>
      </c>
      <c r="Q635" s="17">
        <v>5.6690616179252968</v>
      </c>
      <c r="R635" s="17">
        <v>-0.99999999999999867</v>
      </c>
      <c r="S635" s="17">
        <v>3.3366370546448483</v>
      </c>
      <c r="T635" s="17">
        <v>0.39088544071498388</v>
      </c>
      <c r="U635" s="17">
        <v>0.84545649762500164</v>
      </c>
      <c r="V635" s="17">
        <v>0.94013439339913296</v>
      </c>
      <c r="W635" s="17">
        <v>7.4266947129631564</v>
      </c>
      <c r="X635" s="17">
        <v>6.3811881229953</v>
      </c>
      <c r="Y635" s="17">
        <v>0.32418849788151277</v>
      </c>
      <c r="Z635" s="17">
        <v>53.488379091631842</v>
      </c>
      <c r="AA635" s="17">
        <v>2.0215534687291883</v>
      </c>
      <c r="AB635" s="17">
        <v>3.2008750915875703</v>
      </c>
      <c r="AC635" s="17">
        <v>41.962023957373994</v>
      </c>
      <c r="AD635" s="17">
        <v>2.5273087399540968</v>
      </c>
      <c r="AE635" s="17">
        <v>2.0663706009570335</v>
      </c>
      <c r="AF635" s="17">
        <v>92.233010628219688</v>
      </c>
      <c r="AG635" s="17">
        <v>66.696536976768385</v>
      </c>
      <c r="AH635" s="17">
        <v>0.67435980433345755</v>
      </c>
      <c r="AI635" s="17">
        <v>0.83958292853645156</v>
      </c>
      <c r="AJ635" s="17">
        <v>0.33333333333333298</v>
      </c>
      <c r="AK635" s="17">
        <v>1.2797568195667379</v>
      </c>
      <c r="AL635" s="17">
        <v>1.2834846127507293</v>
      </c>
      <c r="AM635" s="17">
        <v>0.33333333333333298</v>
      </c>
      <c r="AN635" s="17">
        <v>0.87684112006490822</v>
      </c>
      <c r="AO635" s="17">
        <v>0.99710100621318487</v>
      </c>
      <c r="AP635" s="17">
        <v>0.33333333333333298</v>
      </c>
      <c r="AQ635" s="17">
        <v>14.069657970150987</v>
      </c>
      <c r="AR635" s="17">
        <v>2.2444243630026963</v>
      </c>
      <c r="AS635" s="17">
        <v>13.230888179425831</v>
      </c>
      <c r="AT635" s="17">
        <v>12.755163243316977</v>
      </c>
      <c r="AU635" s="17">
        <v>-0.99999999999999867</v>
      </c>
      <c r="AV635" s="17">
        <v>-0.99999999999999867</v>
      </c>
      <c r="AW635" s="17">
        <v>-0.99999999999999867</v>
      </c>
      <c r="AX635" s="17">
        <v>-0.99999999999999867</v>
      </c>
      <c r="AY635" s="17">
        <v>0.10662988162958191</v>
      </c>
      <c r="AZ635" s="17">
        <v>-0.35237893421391348</v>
      </c>
      <c r="BA635" s="17">
        <v>0.9028083783727433</v>
      </c>
      <c r="BB635" s="17">
        <v>-0.19900020856304917</v>
      </c>
      <c r="BC635" s="17">
        <v>0.49884170351429646</v>
      </c>
      <c r="BD635" s="17">
        <v>-4.1295999614882248</v>
      </c>
      <c r="BE635" s="17">
        <v>14.560659168188263</v>
      </c>
      <c r="BF635" s="17">
        <v>-0.99999999999999867</v>
      </c>
      <c r="BG635" s="22">
        <v>2256.3749005797226</v>
      </c>
    </row>
    <row r="636" spans="1:100" x14ac:dyDescent="0.25">
      <c r="A636">
        <v>1797</v>
      </c>
      <c r="B636" t="s">
        <v>651</v>
      </c>
      <c r="C636" s="48">
        <v>2</v>
      </c>
      <c r="D636" s="22">
        <v>1510.59939453125</v>
      </c>
      <c r="E636" s="17">
        <v>59.795156049275008</v>
      </c>
      <c r="F636" s="17">
        <v>-41.729084529016937</v>
      </c>
      <c r="G636" s="17">
        <v>0.16592245843134396</v>
      </c>
      <c r="H636" s="17">
        <v>4.0507188780636785</v>
      </c>
      <c r="I636" s="17">
        <v>40.026888172921026</v>
      </c>
      <c r="J636" s="17">
        <v>8.2346369844146352</v>
      </c>
      <c r="K636" s="17">
        <v>-1.0000000000000007</v>
      </c>
      <c r="L636" s="17">
        <v>-1.0000000000000007</v>
      </c>
      <c r="M636" s="17">
        <v>-1.0000000000000007</v>
      </c>
      <c r="N636" s="17">
        <v>0.19913222472048503</v>
      </c>
      <c r="O636" s="17">
        <v>-1.0000000000000007</v>
      </c>
      <c r="P636" s="17">
        <v>-1.0000000000000007</v>
      </c>
      <c r="Q636" s="17">
        <v>3.2570770082709606</v>
      </c>
      <c r="R636" s="17">
        <v>-1.0000000000000007</v>
      </c>
      <c r="S636" s="17">
        <v>0.19091763864751155</v>
      </c>
      <c r="T636" s="17">
        <v>3.7798528983475271E-2</v>
      </c>
      <c r="U636" s="17">
        <v>-0.21258357304898501</v>
      </c>
      <c r="V636" s="17">
        <v>-0.44624019654099656</v>
      </c>
      <c r="W636" s="17">
        <v>0.4015376214256694</v>
      </c>
      <c r="X636" s="17">
        <v>-2.2744491739579833</v>
      </c>
      <c r="Y636" s="17">
        <v>6.5193644287511315E-3</v>
      </c>
      <c r="Z636" s="17">
        <v>24.321511142980523</v>
      </c>
      <c r="AA636" s="17">
        <v>-0.12655270802515584</v>
      </c>
      <c r="AB636" s="17">
        <v>0.10456990641516972</v>
      </c>
      <c r="AC636" s="17">
        <v>6.4132345855960438</v>
      </c>
      <c r="AD636" s="17">
        <v>-0.18601997551885341</v>
      </c>
      <c r="AE636" s="17">
        <v>-0.20589930148404878</v>
      </c>
      <c r="AF636" s="17">
        <v>34.659642750027345</v>
      </c>
      <c r="AG636" s="17">
        <v>-31.670475220356575</v>
      </c>
      <c r="AH636" s="17">
        <v>-6.1915920391079626E-3</v>
      </c>
      <c r="AI636" s="17">
        <v>3.4405432662158897E-2</v>
      </c>
      <c r="AJ636" s="17">
        <v>0.33333333333333298</v>
      </c>
      <c r="AK636" s="17">
        <v>0.37132278161014842</v>
      </c>
      <c r="AL636" s="17">
        <v>0.49005037926094713</v>
      </c>
      <c r="AM636" s="17">
        <v>0.33333333333333298</v>
      </c>
      <c r="AN636" s="17">
        <v>5.7892752586723939E-2</v>
      </c>
      <c r="AO636" s="17">
        <v>0.10221048448331638</v>
      </c>
      <c r="AP636" s="17">
        <v>0.33333333333333298</v>
      </c>
      <c r="AQ636" s="17">
        <v>3.8599265915152698</v>
      </c>
      <c r="AR636" s="17">
        <v>2.2444243630026963</v>
      </c>
      <c r="AS636" s="17">
        <v>0.23450764164723203</v>
      </c>
      <c r="AT636" s="17">
        <v>3.6623780909149861</v>
      </c>
      <c r="AU636" s="17">
        <v>-1.0000000000000007</v>
      </c>
      <c r="AV636" s="17">
        <v>-1.0000000000000007</v>
      </c>
      <c r="AW636" s="17">
        <v>-1.0000000000000007</v>
      </c>
      <c r="AX636" s="17">
        <v>-1.0000000000000007</v>
      </c>
      <c r="AY636" s="17">
        <v>-3.0235213333830425E-2</v>
      </c>
      <c r="AZ636" s="17">
        <v>0.59151899472394809</v>
      </c>
      <c r="BA636" s="17">
        <v>-4.5957530594482043E-3</v>
      </c>
      <c r="BB636" s="17">
        <v>0.32666127935959866</v>
      </c>
      <c r="BC636" s="17">
        <v>-4.3089302610156976E-3</v>
      </c>
      <c r="BD636" s="17">
        <v>9.8868815161186276</v>
      </c>
      <c r="BE636" s="17">
        <v>1.0197636908912759</v>
      </c>
      <c r="BF636" s="17">
        <v>-1.0000000000000007</v>
      </c>
      <c r="BG636" s="22">
        <v>1205.2350755522436</v>
      </c>
    </row>
    <row r="637" spans="1:100" x14ac:dyDescent="0.25">
      <c r="A637">
        <v>1799</v>
      </c>
      <c r="B637" t="s">
        <v>652</v>
      </c>
      <c r="C637" s="48">
        <v>2</v>
      </c>
      <c r="D637" s="22">
        <v>1442.5035351562499</v>
      </c>
      <c r="E637" s="17">
        <v>22.799926544886553</v>
      </c>
      <c r="F637" s="17">
        <v>-101.4114025305976</v>
      </c>
      <c r="G637" s="17">
        <v>-0.24890440326472768</v>
      </c>
      <c r="H637" s="17">
        <v>0.26677419711571115</v>
      </c>
      <c r="I637" s="17">
        <v>10.97566630032523</v>
      </c>
      <c r="J637" s="17">
        <v>1.0594712612796027</v>
      </c>
      <c r="K637" s="17">
        <v>-1.0000000000000016</v>
      </c>
      <c r="L637" s="17">
        <v>-1.0000000000000016</v>
      </c>
      <c r="M637" s="17">
        <v>-1.0000000000000016</v>
      </c>
      <c r="N637" s="17">
        <v>9.5757507524355967E-2</v>
      </c>
      <c r="O637" s="17">
        <v>-1.0000000000000016</v>
      </c>
      <c r="P637" s="17">
        <v>-1.0000000000000016</v>
      </c>
      <c r="Q637" s="17">
        <v>2.1465884308589205</v>
      </c>
      <c r="R637" s="17">
        <v>-1.0000000000000016</v>
      </c>
      <c r="S637" s="17">
        <v>-1.2573857482090662</v>
      </c>
      <c r="T637" s="17">
        <v>-0.12476427541506765</v>
      </c>
      <c r="U637" s="17">
        <v>-0.69970998680171292</v>
      </c>
      <c r="V637" s="17">
        <v>-1.0845333017210708</v>
      </c>
      <c r="W637" s="17">
        <v>-2.8328763435106952</v>
      </c>
      <c r="X637" s="17">
        <v>-6.2595435688454177</v>
      </c>
      <c r="Y637" s="17">
        <v>-0.13973693533521309</v>
      </c>
      <c r="Z637" s="17">
        <v>10.892953777307945</v>
      </c>
      <c r="AA637" s="17">
        <v>-1.1155504664709732</v>
      </c>
      <c r="AB637" s="17">
        <v>-1.3209829460171618</v>
      </c>
      <c r="AC637" s="17">
        <v>-9.953588146263499</v>
      </c>
      <c r="AD637" s="17">
        <v>-1.4352487364472277</v>
      </c>
      <c r="AE637" s="17">
        <v>-1.2520625984462188</v>
      </c>
      <c r="AF637" s="17">
        <v>8.1526048792357955</v>
      </c>
      <c r="AG637" s="17">
        <v>-76.959090662522584</v>
      </c>
      <c r="AH637" s="17">
        <v>-0.31952052000513431</v>
      </c>
      <c r="AI637" s="17">
        <v>-0.33630191280708616</v>
      </c>
      <c r="AJ637" s="17">
        <v>0.33333333333333298</v>
      </c>
      <c r="AK637" s="17">
        <v>-4.6924340881923099E-2</v>
      </c>
      <c r="AL637" s="17">
        <v>0.12474968468298631</v>
      </c>
      <c r="AM637" s="17">
        <v>0.33333333333333298</v>
      </c>
      <c r="AN637" s="17">
        <v>-0.31915476419038086</v>
      </c>
      <c r="AO637" s="17">
        <v>-0.30980114214051085</v>
      </c>
      <c r="AP637" s="17">
        <v>0.33333333333333298</v>
      </c>
      <c r="AQ637" s="17">
        <v>-0.84067971792758911</v>
      </c>
      <c r="AR637" s="17">
        <v>2.2444243630026963</v>
      </c>
      <c r="AS637" s="17">
        <v>-5.7490844912111925</v>
      </c>
      <c r="AT637" s="17">
        <v>-0.52398114545314378</v>
      </c>
      <c r="AU637" s="17">
        <v>-1.0000000000000016</v>
      </c>
      <c r="AV637" s="17">
        <v>-1.0000000000000016</v>
      </c>
      <c r="AW637" s="17">
        <v>-1.0000000000000016</v>
      </c>
      <c r="AX637" s="17">
        <v>-1.0000000000000016</v>
      </c>
      <c r="AY637" s="17">
        <v>-9.3248519469753474E-2</v>
      </c>
      <c r="AZ637" s="17">
        <v>1.0260938523465237</v>
      </c>
      <c r="BA637" s="17">
        <v>-0.42236870194918064</v>
      </c>
      <c r="BB637" s="17">
        <v>0.56867819588012913</v>
      </c>
      <c r="BC637" s="17">
        <v>-0.2359617481474395</v>
      </c>
      <c r="BD637" s="17">
        <v>16.34013271601766</v>
      </c>
      <c r="BE637" s="17">
        <v>-5.2145255725147761</v>
      </c>
      <c r="BF637" s="17">
        <v>-1.0000000000000016</v>
      </c>
      <c r="BG637" s="22">
        <v>-19.714793395404513</v>
      </c>
    </row>
    <row r="638" spans="1:100" x14ac:dyDescent="0.25">
      <c r="A638">
        <v>1802</v>
      </c>
      <c r="B638" t="s">
        <v>653</v>
      </c>
      <c r="C638" s="48">
        <v>2</v>
      </c>
      <c r="D638" s="22">
        <v>1473.3074902343749</v>
      </c>
      <c r="E638" s="17">
        <v>61.520992199608401</v>
      </c>
      <c r="F638" s="17">
        <v>-38.944890368777884</v>
      </c>
      <c r="G638" s="17">
        <v>0.18527422901461632</v>
      </c>
      <c r="H638" s="17">
        <v>4.2272407866645469</v>
      </c>
      <c r="I638" s="17">
        <v>41.382134500373454</v>
      </c>
      <c r="J638" s="17">
        <v>8.5693601515773246</v>
      </c>
      <c r="K638" s="17">
        <v>-1.0000000000000007</v>
      </c>
      <c r="L638" s="17">
        <v>-1.0000000000000007</v>
      </c>
      <c r="M638" s="17">
        <v>-1.0000000000000007</v>
      </c>
      <c r="N638" s="17">
        <v>0.20395467957095184</v>
      </c>
      <c r="O638" s="17">
        <v>-1.0000000000000007</v>
      </c>
      <c r="P638" s="17">
        <v>-1.0000000000000007</v>
      </c>
      <c r="Q638" s="17">
        <v>3.3088815613742915</v>
      </c>
      <c r="R638" s="17">
        <v>-1.0000000000000007</v>
      </c>
      <c r="S638" s="17">
        <v>0.25848133199859291</v>
      </c>
      <c r="T638" s="17">
        <v>4.5382122011254758E-2</v>
      </c>
      <c r="U638" s="17">
        <v>-0.18985901137172878</v>
      </c>
      <c r="V638" s="17">
        <v>-0.41646367318417676</v>
      </c>
      <c r="W638" s="17">
        <v>0.55242379298376765</v>
      </c>
      <c r="X638" s="17">
        <v>-2.0885435839312501</v>
      </c>
      <c r="Y638" s="17">
        <v>1.3342255183265997E-2</v>
      </c>
      <c r="Z638" s="17">
        <v>24.94795649982726</v>
      </c>
      <c r="AA638" s="17">
        <v>-8.0415730177187061E-2</v>
      </c>
      <c r="AB638" s="17">
        <v>0.17107228198893842</v>
      </c>
      <c r="AC638" s="17">
        <v>7.1767507122736998</v>
      </c>
      <c r="AD638" s="17">
        <v>-0.12774316025026189</v>
      </c>
      <c r="AE638" s="17">
        <v>-0.15709553783027508</v>
      </c>
      <c r="AF638" s="17">
        <v>35.89620229590723</v>
      </c>
      <c r="AG638" s="17">
        <v>-29.557750667063402</v>
      </c>
      <c r="AH638" s="17">
        <v>8.4252760834382934E-3</v>
      </c>
      <c r="AI638" s="17">
        <v>5.1699017445274387E-2</v>
      </c>
      <c r="AJ638" s="17">
        <v>0.33333333333333298</v>
      </c>
      <c r="AK638" s="17">
        <v>0.39083410816332237</v>
      </c>
      <c r="AL638" s="17">
        <v>0.50709174250941025</v>
      </c>
      <c r="AM638" s="17">
        <v>0.33333333333333298</v>
      </c>
      <c r="AN638" s="17">
        <v>7.5482107851304103E-2</v>
      </c>
      <c r="AO638" s="17">
        <v>0.12143092368888259</v>
      </c>
      <c r="AP638" s="17">
        <v>0.33333333333333298</v>
      </c>
      <c r="AQ638" s="17">
        <v>4.0792109805027597</v>
      </c>
      <c r="AR638" s="17">
        <v>2.2444243630026963</v>
      </c>
      <c r="AS638" s="17">
        <v>0.51364362080131798</v>
      </c>
      <c r="AT638" s="17">
        <v>3.857672733094438</v>
      </c>
      <c r="AU638" s="17">
        <v>-1.0000000000000007</v>
      </c>
      <c r="AV638" s="17">
        <v>-1.0000000000000007</v>
      </c>
      <c r="AW638" s="17">
        <v>-1.0000000000000007</v>
      </c>
      <c r="AX638" s="17">
        <v>-1.0000000000000007</v>
      </c>
      <c r="AY638" s="17">
        <v>-2.7295627794335357E-2</v>
      </c>
      <c r="AZ638" s="17">
        <v>0.57124597548988543</v>
      </c>
      <c r="BA638" s="17">
        <v>1.4893453183744909E-2</v>
      </c>
      <c r="BB638" s="17">
        <v>0.31537113332945155</v>
      </c>
      <c r="BC638" s="17">
        <v>6.4977281322662062E-3</v>
      </c>
      <c r="BD638" s="17">
        <v>9.5858358311162668</v>
      </c>
      <c r="BE638" s="17">
        <v>1.3105947500997406</v>
      </c>
      <c r="BF638" s="17">
        <v>-1.0000000000000007</v>
      </c>
      <c r="BG638" s="22">
        <v>276.93685577736051</v>
      </c>
    </row>
    <row r="639" spans="1:100" x14ac:dyDescent="0.25">
      <c r="A639">
        <v>1803</v>
      </c>
      <c r="B639" t="s">
        <v>654</v>
      </c>
      <c r="C639" s="48">
        <v>2</v>
      </c>
      <c r="D639" s="22">
        <v>1440.5219921875</v>
      </c>
      <c r="E639" s="17">
        <v>19.139191236375282</v>
      </c>
      <c r="F639" s="17">
        <v>-107.31706041484635</v>
      </c>
      <c r="G639" s="17">
        <v>-0.28995216428347187</v>
      </c>
      <c r="H639" s="17">
        <v>-0.10765299483768587</v>
      </c>
      <c r="I639" s="17">
        <v>8.1010028615758927</v>
      </c>
      <c r="J639" s="17">
        <v>0.34947749021827157</v>
      </c>
      <c r="K639" s="17">
        <v>-1.0000000000000016</v>
      </c>
      <c r="L639" s="17">
        <v>-1.0000000000000016</v>
      </c>
      <c r="M639" s="17">
        <v>-1.0000000000000016</v>
      </c>
      <c r="N639" s="17">
        <v>8.5528419008974621E-2</v>
      </c>
      <c r="O639" s="17">
        <v>-1.0000000000000016</v>
      </c>
      <c r="P639" s="17">
        <v>-1.0000000000000016</v>
      </c>
      <c r="Q639" s="17">
        <v>2.0367038646732052</v>
      </c>
      <c r="R639" s="17">
        <v>-1.0000000000000016</v>
      </c>
      <c r="S639" s="17">
        <v>-1.4006976134611369</v>
      </c>
      <c r="T639" s="17">
        <v>-0.14085011691097629</v>
      </c>
      <c r="U639" s="17">
        <v>-0.74791190057336676</v>
      </c>
      <c r="V639" s="17">
        <v>-1.1476933939441725</v>
      </c>
      <c r="W639" s="17">
        <v>-3.1529266192463794</v>
      </c>
      <c r="X639" s="17">
        <v>-6.653874836810231</v>
      </c>
      <c r="Y639" s="17">
        <v>-0.15420922291960668</v>
      </c>
      <c r="Z639" s="17">
        <v>9.5641772093708433</v>
      </c>
      <c r="AA639" s="17">
        <v>-1.2134133277880421</v>
      </c>
      <c r="AB639" s="17">
        <v>-1.4620436106206607</v>
      </c>
      <c r="AC639" s="17">
        <v>-11.573110627008106</v>
      </c>
      <c r="AD639" s="17">
        <v>-1.5588618588633438</v>
      </c>
      <c r="AE639" s="17">
        <v>-1.3555820784160264</v>
      </c>
      <c r="AF639" s="17">
        <v>5.5296923913935032</v>
      </c>
      <c r="AG639" s="17">
        <v>-81.440469365770241</v>
      </c>
      <c r="AH639" s="17">
        <v>-0.35052490314180762</v>
      </c>
      <c r="AI639" s="17">
        <v>-0.37298397930224797</v>
      </c>
      <c r="AJ639" s="17">
        <v>0.33333333333333298</v>
      </c>
      <c r="AK639" s="17">
        <v>-8.8310542008431692E-2</v>
      </c>
      <c r="AL639" s="17">
        <v>8.8602614674768043E-2</v>
      </c>
      <c r="AM639" s="17">
        <v>0.33333333333333298</v>
      </c>
      <c r="AN639" s="17">
        <v>-0.35646420046482558</v>
      </c>
      <c r="AO639" s="17">
        <v>-0.35057033128475151</v>
      </c>
      <c r="AP639" s="17">
        <v>0.33333333333333298</v>
      </c>
      <c r="AQ639" s="17">
        <v>-1.3058119990058055</v>
      </c>
      <c r="AR639" s="17">
        <v>2.2444243630026963</v>
      </c>
      <c r="AS639" s="17">
        <v>-6.3411702083679629</v>
      </c>
      <c r="AT639" s="17">
        <v>-0.93822788147804648</v>
      </c>
      <c r="AU639" s="17">
        <v>-1.0000000000000016</v>
      </c>
      <c r="AV639" s="17">
        <v>-1.0000000000000016</v>
      </c>
      <c r="AW639" s="17">
        <v>-1.0000000000000016</v>
      </c>
      <c r="AX639" s="17">
        <v>-1.0000000000000016</v>
      </c>
      <c r="AY639" s="17">
        <v>-9.9483783793507433E-2</v>
      </c>
      <c r="AZ639" s="17">
        <v>1.0690957081750303</v>
      </c>
      <c r="BA639" s="17">
        <v>-0.463707982862686</v>
      </c>
      <c r="BB639" s="17">
        <v>0.59262614493822685</v>
      </c>
      <c r="BC639" s="17">
        <v>-0.25888415357953354</v>
      </c>
      <c r="BD639" s="17">
        <v>16.978691925911491</v>
      </c>
      <c r="BE639" s="17">
        <v>-5.8314181593634666</v>
      </c>
      <c r="BF639" s="17">
        <v>-1.0000000000000016</v>
      </c>
      <c r="BG639" s="22">
        <v>-44.951950749398748</v>
      </c>
    </row>
    <row r="640" spans="1:100" x14ac:dyDescent="0.25">
      <c r="A640">
        <v>1806</v>
      </c>
      <c r="B640" t="s">
        <v>655</v>
      </c>
      <c r="C640" s="48">
        <v>2</v>
      </c>
      <c r="D640" s="22">
        <v>1691.7690625</v>
      </c>
      <c r="E640" s="17">
        <v>155.8983528842742</v>
      </c>
      <c r="F640" s="17">
        <v>113.30878471286861</v>
      </c>
      <c r="G640" s="17">
        <v>1.2435259245023833</v>
      </c>
      <c r="H640" s="17">
        <v>13.880342463524988</v>
      </c>
      <c r="I640" s="17">
        <v>115.49378840091194</v>
      </c>
      <c r="J640" s="17">
        <v>26.873698643226312</v>
      </c>
      <c r="K640" s="17">
        <v>-0.99999999999999822</v>
      </c>
      <c r="L640" s="17">
        <v>-0.99999999999999822</v>
      </c>
      <c r="M640" s="17">
        <v>-0.99999999999999822</v>
      </c>
      <c r="N640" s="17">
        <v>0.46767065325715623</v>
      </c>
      <c r="O640" s="17">
        <v>-0.99999999999999822</v>
      </c>
      <c r="P640" s="17">
        <v>-0.99999999999999822</v>
      </c>
      <c r="Q640" s="17">
        <v>6.1418138721249349</v>
      </c>
      <c r="R640" s="17">
        <v>-0.99999999999999822</v>
      </c>
      <c r="S640" s="17">
        <v>3.953202325849225</v>
      </c>
      <c r="T640" s="17">
        <v>0.46009095420844737</v>
      </c>
      <c r="U640" s="17">
        <v>1.0528337862041171</v>
      </c>
      <c r="V640" s="17">
        <v>1.2118656929836786</v>
      </c>
      <c r="W640" s="17">
        <v>8.8036350291813754</v>
      </c>
      <c r="X640" s="17">
        <v>8.0777047704442051</v>
      </c>
      <c r="Y640" s="17">
        <v>0.38645207880500843</v>
      </c>
      <c r="Z640" s="17">
        <v>59.205124760520732</v>
      </c>
      <c r="AA640" s="17">
        <v>2.4425851922551187</v>
      </c>
      <c r="AB640" s="17">
        <v>3.8077551065434116</v>
      </c>
      <c r="AC640" s="17">
        <v>48.929634879230008</v>
      </c>
      <c r="AD640" s="17">
        <v>3.0591248475238197</v>
      </c>
      <c r="AE640" s="17">
        <v>2.5117385830864727</v>
      </c>
      <c r="AF640" s="17">
        <v>103.51746880317509</v>
      </c>
      <c r="AG640" s="17">
        <v>85.976604755367774</v>
      </c>
      <c r="AH640" s="17">
        <v>0.80774880086604728</v>
      </c>
      <c r="AI640" s="17">
        <v>0.99739880956727767</v>
      </c>
      <c r="AJ640" s="17">
        <v>0.33333333333333298</v>
      </c>
      <c r="AK640" s="17">
        <v>1.4578111228639736</v>
      </c>
      <c r="AL640" s="17">
        <v>1.4389987984300534</v>
      </c>
      <c r="AM640" s="17">
        <v>0.33333333333333298</v>
      </c>
      <c r="AN640" s="17">
        <v>1.0373561106037201</v>
      </c>
      <c r="AO640" s="17">
        <v>1.1725007619646592</v>
      </c>
      <c r="AP640" s="17">
        <v>0.33333333333333298</v>
      </c>
      <c r="AQ640" s="17">
        <v>16.070779164997472</v>
      </c>
      <c r="AR640" s="17">
        <v>2.2444243630026963</v>
      </c>
      <c r="AS640" s="17">
        <v>15.778196388225579</v>
      </c>
      <c r="AT640" s="17">
        <v>14.537361463216516</v>
      </c>
      <c r="AU640" s="17">
        <v>-0.99999999999999822</v>
      </c>
      <c r="AV640" s="17">
        <v>-0.99999999999999822</v>
      </c>
      <c r="AW640" s="17">
        <v>-0.99999999999999822</v>
      </c>
      <c r="AX640" s="17">
        <v>-0.99999999999999822</v>
      </c>
      <c r="AY640" s="17">
        <v>0.13345562583467177</v>
      </c>
      <c r="AZ640" s="17">
        <v>-0.53738420823334176</v>
      </c>
      <c r="BA640" s="17">
        <v>1.0806608185946196</v>
      </c>
      <c r="BB640" s="17">
        <v>-0.30203057300512653</v>
      </c>
      <c r="BC640" s="17">
        <v>0.5974599100182526</v>
      </c>
      <c r="BD640" s="17">
        <v>-6.876849337774976</v>
      </c>
      <c r="BE640" s="17">
        <v>17.214693043508571</v>
      </c>
      <c r="BF640" s="17">
        <v>-0.99999999999999822</v>
      </c>
      <c r="BG640" s="22">
        <v>2463.2311579934571</v>
      </c>
    </row>
    <row r="641" spans="1:100" x14ac:dyDescent="0.25">
      <c r="A641">
        <v>1807</v>
      </c>
      <c r="B641" t="s">
        <v>606</v>
      </c>
      <c r="C641" s="48">
        <v>2</v>
      </c>
      <c r="D641" s="22">
        <v>1591.1786425781249</v>
      </c>
      <c r="E641" s="17">
        <v>127.0565541254951</v>
      </c>
      <c r="F641" s="17">
        <v>66.779936850068893</v>
      </c>
      <c r="G641" s="17">
        <v>0.92012333922163081</v>
      </c>
      <c r="H641" s="17">
        <v>10.930346681249654</v>
      </c>
      <c r="I641" s="17">
        <v>92.845206241240277</v>
      </c>
      <c r="J641" s="17">
        <v>21.2798778014607</v>
      </c>
      <c r="K641" s="17">
        <v>-0.999999999999999</v>
      </c>
      <c r="L641" s="17">
        <v>-0.999999999999999</v>
      </c>
      <c r="M641" s="17">
        <v>-0.999999999999999</v>
      </c>
      <c r="N641" s="17">
        <v>0.38707883560772705</v>
      </c>
      <c r="O641" s="17">
        <v>-0.999999999999999</v>
      </c>
      <c r="P641" s="17">
        <v>-0.999999999999999</v>
      </c>
      <c r="Q641" s="17">
        <v>5.2760674366327134</v>
      </c>
      <c r="R641" s="17">
        <v>-0.999999999999999</v>
      </c>
      <c r="S641" s="17">
        <v>2.8240925626452809</v>
      </c>
      <c r="T641" s="17">
        <v>0.33335559527333458</v>
      </c>
      <c r="U641" s="17">
        <v>0.67306584899277033</v>
      </c>
      <c r="V641" s="17">
        <v>0.71424690441700267</v>
      </c>
      <c r="W641" s="17">
        <v>6.2820581142925622</v>
      </c>
      <c r="X641" s="17">
        <v>4.9708909430438935</v>
      </c>
      <c r="Y641" s="17">
        <v>0.27242941097710516</v>
      </c>
      <c r="Z641" s="17">
        <v>48.736106069462025</v>
      </c>
      <c r="AA641" s="17">
        <v>1.6715540429931774</v>
      </c>
      <c r="AB641" s="17">
        <v>2.6963818554333017</v>
      </c>
      <c r="AC641" s="17">
        <v>36.169919265169312</v>
      </c>
      <c r="AD641" s="17">
        <v>2.0852153730035656</v>
      </c>
      <c r="AE641" s="17">
        <v>1.6961406888708259</v>
      </c>
      <c r="AF641" s="17">
        <v>82.85235434916099</v>
      </c>
      <c r="AG641" s="17">
        <v>50.669211068521101</v>
      </c>
      <c r="AH641" s="17">
        <v>0.56347487672055308</v>
      </c>
      <c r="AI641" s="17">
        <v>0.70839217818100986</v>
      </c>
      <c r="AJ641" s="17">
        <v>0.33333333333333298</v>
      </c>
      <c r="AK641" s="17">
        <v>1.1317420728821692</v>
      </c>
      <c r="AL641" s="17">
        <v>1.1542072385287967</v>
      </c>
      <c r="AM641" s="17">
        <v>0.33333333333333298</v>
      </c>
      <c r="AN641" s="17">
        <v>0.74340662719552386</v>
      </c>
      <c r="AO641" s="17">
        <v>0.85129295813276085</v>
      </c>
      <c r="AP641" s="17">
        <v>0.33333333333333298</v>
      </c>
      <c r="AQ641" s="17">
        <v>12.406146101831414</v>
      </c>
      <c r="AR641" s="17">
        <v>2.2444243630026963</v>
      </c>
      <c r="AS641" s="17">
        <v>11.113336554607162</v>
      </c>
      <c r="AT641" s="17">
        <v>11.273639836270991</v>
      </c>
      <c r="AU641" s="17">
        <v>-0.999999999999999</v>
      </c>
      <c r="AV641" s="17">
        <v>-0.999999999999999</v>
      </c>
      <c r="AW641" s="17">
        <v>-0.999999999999999</v>
      </c>
      <c r="AX641" s="17">
        <v>-0.999999999999999</v>
      </c>
      <c r="AY641" s="17">
        <v>8.4329911004816543E-2</v>
      </c>
      <c r="AZ641" s="17">
        <v>-0.1985859156673066</v>
      </c>
      <c r="BA641" s="17">
        <v>0.75496143842696672</v>
      </c>
      <c r="BB641" s="17">
        <v>-0.11335210564550713</v>
      </c>
      <c r="BC641" s="17">
        <v>0.41686138299487541</v>
      </c>
      <c r="BD641" s="17">
        <v>-1.8458392605092193</v>
      </c>
      <c r="BE641" s="17">
        <v>12.354387573100681</v>
      </c>
      <c r="BF641" s="17">
        <v>-0.999999999999999</v>
      </c>
      <c r="BG641" s="22">
        <v>318.34437294666327</v>
      </c>
    </row>
    <row r="642" spans="1:100" x14ac:dyDescent="0.25">
      <c r="A642">
        <v>1810</v>
      </c>
      <c r="B642" t="s">
        <v>656</v>
      </c>
      <c r="C642" s="48">
        <v>2</v>
      </c>
      <c r="D642" s="22">
        <v>1565.9590820312499</v>
      </c>
      <c r="E642" s="17">
        <v>151.89110855755172</v>
      </c>
      <c r="F642" s="17">
        <v>106.84412336540723</v>
      </c>
      <c r="G642" s="17">
        <v>1.1985927639199763</v>
      </c>
      <c r="H642" s="17">
        <v>13.470473649126584</v>
      </c>
      <c r="I642" s="17">
        <v>112.34702203149376</v>
      </c>
      <c r="J642" s="17">
        <v>26.096500001063113</v>
      </c>
      <c r="K642" s="17">
        <v>-0.99999999999999833</v>
      </c>
      <c r="L642" s="17">
        <v>-0.99999999999999833</v>
      </c>
      <c r="M642" s="17">
        <v>-0.99999999999999833</v>
      </c>
      <c r="N642" s="17">
        <v>0.45647332445124644</v>
      </c>
      <c r="O642" s="17">
        <v>-0.99999999999999833</v>
      </c>
      <c r="P642" s="17">
        <v>-0.99999999999999833</v>
      </c>
      <c r="Q642" s="17">
        <v>6.0215281187632295</v>
      </c>
      <c r="R642" s="17">
        <v>-0.99999999999999833</v>
      </c>
      <c r="S642" s="17">
        <v>3.7963251930917279</v>
      </c>
      <c r="T642" s="17">
        <v>0.4424824980807488</v>
      </c>
      <c r="U642" s="17">
        <v>1.0000692924015917</v>
      </c>
      <c r="V642" s="17">
        <v>1.1427271456956956</v>
      </c>
      <c r="W642" s="17">
        <v>8.4532902094600697</v>
      </c>
      <c r="X642" s="17">
        <v>7.6460478482058374</v>
      </c>
      <c r="Y642" s="17">
        <v>0.3706099084676937</v>
      </c>
      <c r="Z642" s="17">
        <v>57.750572077903215</v>
      </c>
      <c r="AA642" s="17">
        <v>2.3354590651904612</v>
      </c>
      <c r="AB642" s="17">
        <v>3.6533422631341033</v>
      </c>
      <c r="AC642" s="17">
        <v>47.15681556124369</v>
      </c>
      <c r="AD642" s="17">
        <v>2.9238110535003226</v>
      </c>
      <c r="AE642" s="17">
        <v>2.398420406858381</v>
      </c>
      <c r="AF642" s="17">
        <v>100.6462830165496</v>
      </c>
      <c r="AG642" s="17">
        <v>81.071038558671802</v>
      </c>
      <c r="AH642" s="17">
        <v>0.77380967990881777</v>
      </c>
      <c r="AI642" s="17">
        <v>0.95724458084895647</v>
      </c>
      <c r="AJ642" s="17">
        <v>0.33333333333333298</v>
      </c>
      <c r="AK642" s="17">
        <v>1.4125074869296284</v>
      </c>
      <c r="AL642" s="17">
        <v>1.3994302066006208</v>
      </c>
      <c r="AM642" s="17">
        <v>0.33333333333333298</v>
      </c>
      <c r="AN642" s="17">
        <v>0.99651512805675058</v>
      </c>
      <c r="AO642" s="17">
        <v>1.1278725416386792</v>
      </c>
      <c r="AP642" s="17">
        <v>0.33333333333333298</v>
      </c>
      <c r="AQ642" s="17">
        <v>15.561619518793993</v>
      </c>
      <c r="AR642" s="17">
        <v>2.2444243630026963</v>
      </c>
      <c r="AS642" s="17">
        <v>15.130066455014214</v>
      </c>
      <c r="AT642" s="17">
        <v>14.083903962768556</v>
      </c>
      <c r="AU642" s="17">
        <v>-0.99999999999999833</v>
      </c>
      <c r="AV642" s="17">
        <v>-0.99999999999999833</v>
      </c>
      <c r="AW642" s="17">
        <v>-0.99999999999999833</v>
      </c>
      <c r="AX642" s="17">
        <v>-0.99999999999999833</v>
      </c>
      <c r="AY642" s="17">
        <v>0.1266301589595101</v>
      </c>
      <c r="AZ642" s="17">
        <v>-0.49031198686659122</v>
      </c>
      <c r="BA642" s="17">
        <v>1.0354085441331806</v>
      </c>
      <c r="BB642" s="17">
        <v>-0.27581581697603558</v>
      </c>
      <c r="BC642" s="17">
        <v>0.57236777104031933</v>
      </c>
      <c r="BD642" s="17">
        <v>-6.1778469364885336</v>
      </c>
      <c r="BE642" s="17">
        <v>16.539408132004844</v>
      </c>
      <c r="BF642" s="17">
        <v>-0.99999999999999833</v>
      </c>
      <c r="BG642" s="22">
        <v>1769.1324603430123</v>
      </c>
    </row>
    <row r="643" spans="1:100" x14ac:dyDescent="0.25">
      <c r="A643">
        <v>1811</v>
      </c>
      <c r="B643" t="s">
        <v>657</v>
      </c>
      <c r="C643" s="48">
        <v>2</v>
      </c>
      <c r="D643" s="22">
        <v>1517.874951171875</v>
      </c>
      <c r="E643" s="17">
        <v>97.55635818397387</v>
      </c>
      <c r="F643" s="17">
        <v>19.188933932193812</v>
      </c>
      <c r="G643" s="17">
        <v>0.58933815784064203</v>
      </c>
      <c r="H643" s="17">
        <v>7.9130087429459977</v>
      </c>
      <c r="I643" s="17">
        <v>69.679604917412249</v>
      </c>
      <c r="J643" s="17">
        <v>15.558361876812583</v>
      </c>
      <c r="K643" s="17">
        <v>-0.99999999999999967</v>
      </c>
      <c r="L643" s="17">
        <v>-0.99999999999999967</v>
      </c>
      <c r="M643" s="17">
        <v>-0.99999999999999967</v>
      </c>
      <c r="N643" s="17">
        <v>0.30464727744362902</v>
      </c>
      <c r="O643" s="17">
        <v>-0.99999999999999967</v>
      </c>
      <c r="P643" s="17">
        <v>-0.99999999999999967</v>
      </c>
      <c r="Q643" s="17">
        <v>4.3905578435488177</v>
      </c>
      <c r="R643" s="17">
        <v>-0.99999999999999967</v>
      </c>
      <c r="S643" s="17">
        <v>1.669207614844924</v>
      </c>
      <c r="T643" s="17">
        <v>0.20372713650160737</v>
      </c>
      <c r="U643" s="17">
        <v>0.28462861407059276</v>
      </c>
      <c r="V643" s="17">
        <v>0.20526853279477555</v>
      </c>
      <c r="W643" s="17">
        <v>3.7029189387862478</v>
      </c>
      <c r="X643" s="17">
        <v>1.7931551357638789</v>
      </c>
      <c r="Y643" s="17">
        <v>0.15580384712685241</v>
      </c>
      <c r="Z643" s="17">
        <v>38.028101853612846</v>
      </c>
      <c r="AA643" s="17">
        <v>0.8829218855303882</v>
      </c>
      <c r="AB643" s="17">
        <v>1.5596383067344146</v>
      </c>
      <c r="AC643" s="17">
        <v>23.118926366943704</v>
      </c>
      <c r="AD643" s="17">
        <v>1.0890736077849092</v>
      </c>
      <c r="AE643" s="17">
        <v>0.86192442205320918</v>
      </c>
      <c r="AF643" s="17">
        <v>61.715499098001743</v>
      </c>
      <c r="AG643" s="17">
        <v>14.55582435995589</v>
      </c>
      <c r="AH643" s="17">
        <v>0.31362469622503508</v>
      </c>
      <c r="AI643" s="17">
        <v>0.4127881374760673</v>
      </c>
      <c r="AJ643" s="17">
        <v>0.33333333333333298</v>
      </c>
      <c r="AK643" s="17">
        <v>0.79822955705820497</v>
      </c>
      <c r="AL643" s="17">
        <v>0.86291449046393287</v>
      </c>
      <c r="AM643" s="17">
        <v>0.33333333333333298</v>
      </c>
      <c r="AN643" s="17">
        <v>0.44274689962526581</v>
      </c>
      <c r="AO643" s="17">
        <v>0.52275266041286139</v>
      </c>
      <c r="AP643" s="17">
        <v>0.33333333333333298</v>
      </c>
      <c r="AQ643" s="17">
        <v>8.6578572270167253</v>
      </c>
      <c r="AR643" s="17">
        <v>2.2444243630026963</v>
      </c>
      <c r="AS643" s="17">
        <v>6.34198785051196</v>
      </c>
      <c r="AT643" s="17">
        <v>7.9354143566910516</v>
      </c>
      <c r="AU643" s="17">
        <v>-0.99999999999999967</v>
      </c>
      <c r="AV643" s="17">
        <v>-0.99999999999999967</v>
      </c>
      <c r="AW643" s="17">
        <v>-0.99999999999999967</v>
      </c>
      <c r="AX643" s="17">
        <v>-0.99999999999999967</v>
      </c>
      <c r="AY643" s="17">
        <v>3.4082760146831315E-2</v>
      </c>
      <c r="AZ643" s="17">
        <v>0.14794642439031988</v>
      </c>
      <c r="BA643" s="17">
        <v>0.42182703119610221</v>
      </c>
      <c r="BB643" s="17">
        <v>7.9633491529164421E-2</v>
      </c>
      <c r="BC643" s="17">
        <v>0.23214017408213178</v>
      </c>
      <c r="BD643" s="17">
        <v>3.3000181218404734</v>
      </c>
      <c r="BE643" s="17">
        <v>7.3831316222547905</v>
      </c>
      <c r="BF643" s="17">
        <v>-0.99999999999999967</v>
      </c>
      <c r="BG643" s="22">
        <v>330.64659976499507</v>
      </c>
    </row>
    <row r="644" spans="1:100" x14ac:dyDescent="0.25">
      <c r="A644">
        <v>1816</v>
      </c>
      <c r="B644" t="s">
        <v>658</v>
      </c>
      <c r="C644" s="48">
        <v>2</v>
      </c>
      <c r="D644" s="22">
        <v>1574.3570117187501</v>
      </c>
      <c r="E644" s="17">
        <v>112.34163921248467</v>
      </c>
      <c r="F644" s="17">
        <v>43.041194234610494</v>
      </c>
      <c r="G644" s="17">
        <v>0.75512525554263232</v>
      </c>
      <c r="H644" s="17">
        <v>9.4252763042951671</v>
      </c>
      <c r="I644" s="17">
        <v>81.290033758163105</v>
      </c>
      <c r="J644" s="17">
        <v>18.425943537040023</v>
      </c>
      <c r="K644" s="17">
        <v>-0.99999999999999933</v>
      </c>
      <c r="L644" s="17">
        <v>-0.99999999999999933</v>
      </c>
      <c r="M644" s="17">
        <v>-0.99999999999999933</v>
      </c>
      <c r="N644" s="17">
        <v>0.3459613675429023</v>
      </c>
      <c r="O644" s="17">
        <v>-0.99999999999999933</v>
      </c>
      <c r="P644" s="17">
        <v>-0.99999999999999933</v>
      </c>
      <c r="Q644" s="17">
        <v>4.8343687325727807</v>
      </c>
      <c r="R644" s="17">
        <v>-0.99999999999999933</v>
      </c>
      <c r="S644" s="17">
        <v>2.2480274485393839</v>
      </c>
      <c r="T644" s="17">
        <v>0.26869596572674237</v>
      </c>
      <c r="U644" s="17">
        <v>0.47931049657899455</v>
      </c>
      <c r="V644" s="17">
        <v>0.46036474560590895</v>
      </c>
      <c r="W644" s="17">
        <v>4.9955645061951834</v>
      </c>
      <c r="X644" s="17">
        <v>3.3858129282115406</v>
      </c>
      <c r="Y644" s="17">
        <v>0.21425572114330677</v>
      </c>
      <c r="Z644" s="17">
        <v>43.39487473538118</v>
      </c>
      <c r="AA644" s="17">
        <v>1.2781785170226754</v>
      </c>
      <c r="AB644" s="17">
        <v>2.1293658047543147</v>
      </c>
      <c r="AC644" s="17">
        <v>29.65998792747969</v>
      </c>
      <c r="AD644" s="17">
        <v>1.5883325270202495</v>
      </c>
      <c r="AE644" s="17">
        <v>1.2800274735686554</v>
      </c>
      <c r="AF644" s="17">
        <v>72.309135342548956</v>
      </c>
      <c r="AG644" s="17">
        <v>32.655587915285324</v>
      </c>
      <c r="AH644" s="17">
        <v>0.43884776731830077</v>
      </c>
      <c r="AI644" s="17">
        <v>0.56094270647112809</v>
      </c>
      <c r="AJ644" s="17">
        <v>0.33333333333333298</v>
      </c>
      <c r="AK644" s="17">
        <v>0.96538357470466152</v>
      </c>
      <c r="AL644" s="17">
        <v>1.0089082713270752</v>
      </c>
      <c r="AM644" s="17">
        <v>0.33333333333333298</v>
      </c>
      <c r="AN644" s="17">
        <v>0.593435341657781</v>
      </c>
      <c r="AO644" s="17">
        <v>0.68741463895051413</v>
      </c>
      <c r="AP644" s="17">
        <v>0.33333333333333298</v>
      </c>
      <c r="AQ644" s="17">
        <v>10.536472016560321</v>
      </c>
      <c r="AR644" s="17">
        <v>2.2444243630026963</v>
      </c>
      <c r="AS644" s="17">
        <v>8.7333526948307068</v>
      </c>
      <c r="AT644" s="17">
        <v>9.6085083913871294</v>
      </c>
      <c r="AU644" s="17">
        <v>-0.99999999999999933</v>
      </c>
      <c r="AV644" s="17">
        <v>-0.99999999999999933</v>
      </c>
      <c r="AW644" s="17">
        <v>-0.99999999999999933</v>
      </c>
      <c r="AX644" s="17">
        <v>-0.99999999999999933</v>
      </c>
      <c r="AY644" s="17">
        <v>5.9266262242545845E-2</v>
      </c>
      <c r="AZ644" s="17">
        <v>-2.5733033311453934E-2</v>
      </c>
      <c r="BA644" s="17">
        <v>0.58879154359929342</v>
      </c>
      <c r="BB644" s="17">
        <v>-1.7089469034851479E-2</v>
      </c>
      <c r="BC644" s="17">
        <v>0.32472108409083766</v>
      </c>
      <c r="BD644" s="17">
        <v>0.72095228507458309</v>
      </c>
      <c r="BE644" s="17">
        <v>9.8746885069485852</v>
      </c>
      <c r="BF644" s="17">
        <v>-0.99999999999999933</v>
      </c>
      <c r="BG644" s="22">
        <v>6742.2990169837549</v>
      </c>
    </row>
    <row r="645" spans="1:100" x14ac:dyDescent="0.25">
      <c r="A645">
        <v>1817</v>
      </c>
      <c r="B645" t="s">
        <v>659</v>
      </c>
      <c r="C645" s="48">
        <v>2</v>
      </c>
      <c r="D645" s="22">
        <v>1516.9622265625001</v>
      </c>
      <c r="E645" s="17">
        <v>87.350513428850334</v>
      </c>
      <c r="F645" s="17">
        <v>2.7244199851241415</v>
      </c>
      <c r="G645" s="17">
        <v>0.47490019901616698</v>
      </c>
      <c r="H645" s="17">
        <v>6.8691349112902316</v>
      </c>
      <c r="I645" s="17">
        <v>61.665267275766006</v>
      </c>
      <c r="J645" s="17">
        <v>13.578954573665206</v>
      </c>
      <c r="K645" s="17">
        <v>-1</v>
      </c>
      <c r="L645" s="17">
        <v>-1</v>
      </c>
      <c r="M645" s="17">
        <v>-1</v>
      </c>
      <c r="N645" s="17">
        <v>0.2761293758265207</v>
      </c>
      <c r="O645" s="17">
        <v>-1</v>
      </c>
      <c r="P645" s="17">
        <v>-1</v>
      </c>
      <c r="Q645" s="17">
        <v>4.084208236444451</v>
      </c>
      <c r="R645" s="17">
        <v>-1</v>
      </c>
      <c r="S645" s="17">
        <v>1.2696653029686187</v>
      </c>
      <c r="T645" s="17">
        <v>0.15888106399779339</v>
      </c>
      <c r="U645" s="17">
        <v>0.15024543490175743</v>
      </c>
      <c r="V645" s="17">
        <v>2.9183117810099361E-2</v>
      </c>
      <c r="W645" s="17">
        <v>2.8106437118944019</v>
      </c>
      <c r="X645" s="17">
        <v>0.69379029133415004</v>
      </c>
      <c r="Y645" s="17">
        <v>0.11545623718236575</v>
      </c>
      <c r="Z645" s="17">
        <v>34.323576335178963</v>
      </c>
      <c r="AA645" s="17">
        <v>0.61008785473552951</v>
      </c>
      <c r="AB645" s="17">
        <v>1.1663721668278604</v>
      </c>
      <c r="AC645" s="17">
        <v>18.603823901741503</v>
      </c>
      <c r="AD645" s="17">
        <v>0.7444498557912107</v>
      </c>
      <c r="AE645" s="17">
        <v>0.57332017928083812</v>
      </c>
      <c r="AF645" s="17">
        <v>54.403023488264317</v>
      </c>
      <c r="AG645" s="17">
        <v>2.0620897739220707</v>
      </c>
      <c r="AH645" s="17">
        <v>0.22718689224462663</v>
      </c>
      <c r="AI645" s="17">
        <v>0.31052139476011059</v>
      </c>
      <c r="AJ645" s="17">
        <v>0.33333333333333298</v>
      </c>
      <c r="AK645" s="17">
        <v>0.68284805358828116</v>
      </c>
      <c r="AL645" s="17">
        <v>0.76213927626072808</v>
      </c>
      <c r="AM645" s="17">
        <v>0.33333333333333298</v>
      </c>
      <c r="AN645" s="17">
        <v>0.33873109885626396</v>
      </c>
      <c r="AO645" s="17">
        <v>0.40909133826509886</v>
      </c>
      <c r="AP645" s="17">
        <v>0.33333333333333298</v>
      </c>
      <c r="AQ645" s="17">
        <v>7.3611046756252749</v>
      </c>
      <c r="AR645" s="17">
        <v>2.2444243630026963</v>
      </c>
      <c r="AS645" s="17">
        <v>4.6912990129501431</v>
      </c>
      <c r="AT645" s="17">
        <v>6.7805267393434558</v>
      </c>
      <c r="AU645" s="17">
        <v>-1</v>
      </c>
      <c r="AV645" s="17">
        <v>-1</v>
      </c>
      <c r="AW645" s="17">
        <v>-1</v>
      </c>
      <c r="AX645" s="17">
        <v>-1</v>
      </c>
      <c r="AY645" s="17">
        <v>1.669932913300242E-2</v>
      </c>
      <c r="AZ645" s="17">
        <v>0.2678322472597201</v>
      </c>
      <c r="BA645" s="17">
        <v>0.30657633762348901</v>
      </c>
      <c r="BB645" s="17">
        <v>0.14639850721393619</v>
      </c>
      <c r="BC645" s="17">
        <v>0.16823429410494992</v>
      </c>
      <c r="BD645" s="17">
        <v>5.0802714354243683</v>
      </c>
      <c r="BE645" s="17">
        <v>5.6632831652176971</v>
      </c>
      <c r="BF645" s="17">
        <v>-1</v>
      </c>
      <c r="BG645" s="22">
        <v>2357.973272127279</v>
      </c>
    </row>
    <row r="646" spans="1:100" x14ac:dyDescent="0.25">
      <c r="A646">
        <v>1818</v>
      </c>
      <c r="B646" t="s">
        <v>660</v>
      </c>
      <c r="C646" s="48">
        <v>2</v>
      </c>
      <c r="D646" s="22">
        <v>1509.6326757812501</v>
      </c>
      <c r="E646" s="17">
        <v>47.831491953087863</v>
      </c>
      <c r="F646" s="17">
        <v>-61.029389314747107</v>
      </c>
      <c r="G646" s="17">
        <v>3.1774102065056875E-2</v>
      </c>
      <c r="H646" s="17">
        <v>2.8270518342886017</v>
      </c>
      <c r="I646" s="17">
        <v>30.632188782657405</v>
      </c>
      <c r="J646" s="17">
        <v>5.9143034253031672</v>
      </c>
      <c r="K646" s="17">
        <v>-1.0000000000000009</v>
      </c>
      <c r="L646" s="17">
        <v>-1.0000000000000009</v>
      </c>
      <c r="M646" s="17">
        <v>-1.0000000000000009</v>
      </c>
      <c r="N646" s="17">
        <v>0.16570249853305524</v>
      </c>
      <c r="O646" s="17">
        <v>-1.0000000000000009</v>
      </c>
      <c r="P646" s="17">
        <v>-1.0000000000000009</v>
      </c>
      <c r="Q646" s="17">
        <v>2.8979628062294678</v>
      </c>
      <c r="R646" s="17">
        <v>-1.0000000000000009</v>
      </c>
      <c r="S646" s="17">
        <v>-0.2774404567568407</v>
      </c>
      <c r="T646" s="17">
        <v>-1.4771675672982931E-2</v>
      </c>
      <c r="U646" s="17">
        <v>-0.37011244540877408</v>
      </c>
      <c r="V646" s="17">
        <v>-0.65265395333039078</v>
      </c>
      <c r="W646" s="17">
        <v>-0.64441999913525549</v>
      </c>
      <c r="X646" s="17">
        <v>-3.5631648102909312</v>
      </c>
      <c r="Y646" s="17">
        <v>-4.0777578062706127E-2</v>
      </c>
      <c r="Z646" s="17">
        <v>19.978930984091949</v>
      </c>
      <c r="AA646" s="17">
        <v>-0.44637872701293513</v>
      </c>
      <c r="AB646" s="17">
        <v>-0.35643103090402639</v>
      </c>
      <c r="AC646" s="17">
        <v>1.1204665149835726</v>
      </c>
      <c r="AD646" s="17">
        <v>-0.59000052855935547</v>
      </c>
      <c r="AE646" s="17">
        <v>-0.54421173912226961</v>
      </c>
      <c r="AF646" s="17">
        <v>26.087691676350559</v>
      </c>
      <c r="AG646" s="17">
        <v>-46.316087365219651</v>
      </c>
      <c r="AH646" s="17">
        <v>-0.1075171439013905</v>
      </c>
      <c r="AI646" s="17">
        <v>-8.5475379501938065E-2</v>
      </c>
      <c r="AJ646" s="17">
        <v>0.33333333333333298</v>
      </c>
      <c r="AK646" s="17">
        <v>0.23606836773772127</v>
      </c>
      <c r="AL646" s="17">
        <v>0.37191799131303194</v>
      </c>
      <c r="AM646" s="17">
        <v>0.33333333333333298</v>
      </c>
      <c r="AN646" s="17">
        <v>-6.4038369329621481E-2</v>
      </c>
      <c r="AO646" s="17">
        <v>-3.1027469995826285E-2</v>
      </c>
      <c r="AP646" s="17">
        <v>0.33333333333333298</v>
      </c>
      <c r="AQ646" s="17">
        <v>2.3398258734504882</v>
      </c>
      <c r="AR646" s="17">
        <v>2.2444243630026963</v>
      </c>
      <c r="AS646" s="17">
        <v>-1.7004901222567481</v>
      </c>
      <c r="AT646" s="17">
        <v>2.3085766316231133</v>
      </c>
      <c r="AU646" s="17">
        <v>-1.0000000000000009</v>
      </c>
      <c r="AV646" s="17">
        <v>-1.0000000000000009</v>
      </c>
      <c r="AW646" s="17">
        <v>-1.0000000000000009</v>
      </c>
      <c r="AX646" s="17">
        <v>-1.0000000000000009</v>
      </c>
      <c r="AY646" s="17">
        <v>-5.061270627818331E-2</v>
      </c>
      <c r="AZ646" s="17">
        <v>0.73205353636338089</v>
      </c>
      <c r="BA646" s="17">
        <v>-0.13969682679106088</v>
      </c>
      <c r="BB646" s="17">
        <v>0.40492567002929658</v>
      </c>
      <c r="BC646" s="17">
        <v>-7.9221737594718983E-2</v>
      </c>
      <c r="BD646" s="17">
        <v>11.973759492500704</v>
      </c>
      <c r="BE646" s="17">
        <v>-0.9963055057333472</v>
      </c>
      <c r="BF646" s="17">
        <v>-1.0000000000000009</v>
      </c>
      <c r="BG646" s="22">
        <v>89.458073574563514</v>
      </c>
    </row>
    <row r="647" spans="1:100" x14ac:dyDescent="0.25">
      <c r="A647">
        <v>1825</v>
      </c>
      <c r="B647" t="s">
        <v>661</v>
      </c>
      <c r="C647" s="48">
        <v>2</v>
      </c>
      <c r="D647" s="22">
        <v>1562.4483203125001</v>
      </c>
      <c r="E647" s="17">
        <v>79.476850871481901</v>
      </c>
      <c r="F647" s="17">
        <v>-9.9777159086472071</v>
      </c>
      <c r="G647" s="17">
        <v>0.38661295840479121</v>
      </c>
      <c r="H647" s="17">
        <v>6.0638012519869617</v>
      </c>
      <c r="I647" s="17">
        <v>55.482320961649293</v>
      </c>
      <c r="J647" s="17">
        <v>12.051870285933996</v>
      </c>
      <c r="K647" s="17">
        <v>-1.0000000000000002</v>
      </c>
      <c r="L647" s="17">
        <v>-1.0000000000000002</v>
      </c>
      <c r="M647" s="17">
        <v>-1.0000000000000002</v>
      </c>
      <c r="N647" s="17">
        <v>0.25412822456810885</v>
      </c>
      <c r="O647" s="17">
        <v>-1.0000000000000002</v>
      </c>
      <c r="P647" s="17">
        <v>-1.0000000000000002</v>
      </c>
      <c r="Q647" s="17">
        <v>3.84786391720412</v>
      </c>
      <c r="R647" s="17">
        <v>-1.0000000000000002</v>
      </c>
      <c r="S647" s="17">
        <v>0.96142415129662218</v>
      </c>
      <c r="T647" s="17">
        <v>0.12428296355725463</v>
      </c>
      <c r="U647" s="17">
        <v>4.657074343336029E-2</v>
      </c>
      <c r="V647" s="17">
        <v>-0.10666424927507089</v>
      </c>
      <c r="W647" s="17">
        <v>2.1222661974981714</v>
      </c>
      <c r="X647" s="17">
        <v>-0.15435388684649742</v>
      </c>
      <c r="Y647" s="17">
        <v>8.432863595761389E-2</v>
      </c>
      <c r="Z647" s="17">
        <v>31.465588136537622</v>
      </c>
      <c r="AA647" s="17">
        <v>0.39960032095573705</v>
      </c>
      <c r="AB647" s="17">
        <v>0.86297299163380559</v>
      </c>
      <c r="AC647" s="17">
        <v>15.120487237709117</v>
      </c>
      <c r="AD647" s="17">
        <v>0.47857758381780047</v>
      </c>
      <c r="AE647" s="17">
        <v>0.35066615359876896</v>
      </c>
      <c r="AF647" s="17">
        <v>48.761553645098701</v>
      </c>
      <c r="AG647" s="17">
        <v>-7.5766469080531307</v>
      </c>
      <c r="AH647" s="17">
        <v>0.16050136869695283</v>
      </c>
      <c r="AI647" s="17">
        <v>0.23162407246031511</v>
      </c>
      <c r="AJ647" s="17">
        <v>0.33333333333333298</v>
      </c>
      <c r="AK647" s="17">
        <v>0.59383288184290051</v>
      </c>
      <c r="AL647" s="17">
        <v>0.68439264677332401</v>
      </c>
      <c r="AM647" s="17">
        <v>0.33333333333333298</v>
      </c>
      <c r="AN647" s="17">
        <v>0.25848440340477402</v>
      </c>
      <c r="AO647" s="17">
        <v>0.32140326168853173</v>
      </c>
      <c r="AP647" s="17">
        <v>0.33333333333333298</v>
      </c>
      <c r="AQ647" s="17">
        <v>6.3606787182406954</v>
      </c>
      <c r="AR647" s="17">
        <v>2.2444243630026963</v>
      </c>
      <c r="AS647" s="17">
        <v>3.4178162973080335</v>
      </c>
      <c r="AT647" s="17">
        <v>5.8895475397908434</v>
      </c>
      <c r="AU647" s="17">
        <v>-1.0000000000000002</v>
      </c>
      <c r="AV647" s="17">
        <v>-1.0000000000000002</v>
      </c>
      <c r="AW647" s="17">
        <v>-1.0000000000000002</v>
      </c>
      <c r="AX647" s="17">
        <v>-1.0000000000000002</v>
      </c>
      <c r="AY647" s="17">
        <v>3.2882619282549024E-3</v>
      </c>
      <c r="AZ647" s="17">
        <v>0.36032243668889241</v>
      </c>
      <c r="BA647" s="17">
        <v>0.21766208383397584</v>
      </c>
      <c r="BB647" s="17">
        <v>0.19790675731497748</v>
      </c>
      <c r="BC647" s="17">
        <v>0.11893182611283054</v>
      </c>
      <c r="BD647" s="17">
        <v>6.4537112823081575</v>
      </c>
      <c r="BE647" s="17">
        <v>4.3364447970637308</v>
      </c>
      <c r="BF647" s="17">
        <v>-1.0000000000000002</v>
      </c>
      <c r="BG647" s="22">
        <v>148.36639757126227</v>
      </c>
    </row>
    <row r="648" spans="1:100" x14ac:dyDescent="0.25">
      <c r="A648">
        <v>1827</v>
      </c>
      <c r="B648" t="s">
        <v>662</v>
      </c>
      <c r="C648" s="48">
        <v>2</v>
      </c>
      <c r="D648" s="22">
        <v>1467.1351269531249</v>
      </c>
      <c r="E648" s="17">
        <v>58.411153496089042</v>
      </c>
      <c r="F648" s="17">
        <v>-43.961817819249561</v>
      </c>
      <c r="G648" s="17">
        <v>0.15040366199707994</v>
      </c>
      <c r="H648" s="17">
        <v>3.9091603806653801</v>
      </c>
      <c r="I648" s="17">
        <v>38.940073311019034</v>
      </c>
      <c r="J648" s="17">
        <v>7.9662118978998091</v>
      </c>
      <c r="K648" s="17">
        <v>-1.0000000000000007</v>
      </c>
      <c r="L648" s="17">
        <v>-1.0000000000000007</v>
      </c>
      <c r="M648" s="17">
        <v>-1.0000000000000007</v>
      </c>
      <c r="N648" s="17">
        <v>0.1952649457644956</v>
      </c>
      <c r="O648" s="17">
        <v>-1.0000000000000007</v>
      </c>
      <c r="P648" s="17">
        <v>-1.0000000000000007</v>
      </c>
      <c r="Q648" s="17">
        <v>3.2155332998790502</v>
      </c>
      <c r="R648" s="17">
        <v>-1.0000000000000007</v>
      </c>
      <c r="S648" s="17">
        <v>0.13673617763077117</v>
      </c>
      <c r="T648" s="17">
        <v>3.1717006058635297E-2</v>
      </c>
      <c r="U648" s="17">
        <v>-0.23080711725697872</v>
      </c>
      <c r="V648" s="17">
        <v>-0.47011893169373908</v>
      </c>
      <c r="W648" s="17">
        <v>0.28053723176728784</v>
      </c>
      <c r="X648" s="17">
        <v>-2.4235327420584878</v>
      </c>
      <c r="Y648" s="17">
        <v>1.0478726984769066E-3</v>
      </c>
      <c r="Z648" s="17">
        <v>23.819144812816511</v>
      </c>
      <c r="AA648" s="17">
        <v>-0.16355140869876128</v>
      </c>
      <c r="AB648" s="17">
        <v>5.1239549666501905E-2</v>
      </c>
      <c r="AC648" s="17">
        <v>5.8009468730478968</v>
      </c>
      <c r="AD648" s="17">
        <v>-0.23275399549386444</v>
      </c>
      <c r="AE648" s="17">
        <v>-0.24503658197783074</v>
      </c>
      <c r="AF648" s="17">
        <v>33.668006569307863</v>
      </c>
      <c r="AG648" s="17">
        <v>-33.364735811300605</v>
      </c>
      <c r="AH648" s="17">
        <v>-1.7913320545767497E-2</v>
      </c>
      <c r="AI648" s="17">
        <v>2.0537160469027427E-2</v>
      </c>
      <c r="AJ648" s="17">
        <v>0.33333333333333298</v>
      </c>
      <c r="AK648" s="17">
        <v>0.35567603220092947</v>
      </c>
      <c r="AL648" s="17">
        <v>0.47638437148779539</v>
      </c>
      <c r="AM648" s="17">
        <v>0.33333333333333298</v>
      </c>
      <c r="AN648" s="17">
        <v>4.3787292696820024E-2</v>
      </c>
      <c r="AO648" s="17">
        <v>8.6797006831500823E-2</v>
      </c>
      <c r="AP648" s="17">
        <v>0.33333333333333298</v>
      </c>
      <c r="AQ648" s="17">
        <v>3.6840755096070135</v>
      </c>
      <c r="AR648" s="17">
        <v>2.2444243630026963</v>
      </c>
      <c r="AS648" s="17">
        <v>1.0659678003239748E-2</v>
      </c>
      <c r="AT648" s="17">
        <v>3.5057651451566727</v>
      </c>
      <c r="AU648" s="17">
        <v>-1.0000000000000007</v>
      </c>
      <c r="AV648" s="17">
        <v>-1.0000000000000007</v>
      </c>
      <c r="AW648" s="17">
        <v>-1.0000000000000007</v>
      </c>
      <c r="AX648" s="17">
        <v>-1.0000000000000007</v>
      </c>
      <c r="AY648" s="17">
        <v>-3.2592559882159339E-2</v>
      </c>
      <c r="AZ648" s="17">
        <v>0.60777656956690795</v>
      </c>
      <c r="BA648" s="17">
        <v>-2.0224763492991515E-2</v>
      </c>
      <c r="BB648" s="17">
        <v>0.33571520428088819</v>
      </c>
      <c r="BC648" s="17">
        <v>-1.2975131165905401E-2</v>
      </c>
      <c r="BD648" s="17">
        <v>10.12829956532822</v>
      </c>
      <c r="BE648" s="17">
        <v>0.78653707293421338</v>
      </c>
      <c r="BF648" s="17">
        <v>-1.0000000000000007</v>
      </c>
      <c r="BG648" s="22">
        <v>40.048445066934164</v>
      </c>
    </row>
    <row r="649" spans="1:100" x14ac:dyDescent="0.25">
      <c r="A649">
        <v>1828</v>
      </c>
      <c r="B649" t="s">
        <v>663</v>
      </c>
      <c r="C649" s="48">
        <v>2</v>
      </c>
      <c r="D649" s="22">
        <v>1482.8453808593749</v>
      </c>
      <c r="E649" s="17">
        <v>35.489638998013369</v>
      </c>
      <c r="F649" s="17">
        <v>-80.939804864571641</v>
      </c>
      <c r="G649" s="17">
        <v>-0.10661487936457931</v>
      </c>
      <c r="H649" s="17">
        <v>1.5647028917889667</v>
      </c>
      <c r="I649" s="17">
        <v>20.940509252076588</v>
      </c>
      <c r="J649" s="17">
        <v>3.5206207405473204</v>
      </c>
      <c r="K649" s="17">
        <v>-1.0000000000000013</v>
      </c>
      <c r="L649" s="17">
        <v>-1.0000000000000013</v>
      </c>
      <c r="M649" s="17">
        <v>-1.0000000000000013</v>
      </c>
      <c r="N649" s="17">
        <v>0.13121600997766752</v>
      </c>
      <c r="O649" s="17">
        <v>-1.0000000000000013</v>
      </c>
      <c r="P649" s="17">
        <v>-1.0000000000000013</v>
      </c>
      <c r="Q649" s="17">
        <v>2.527496480859504</v>
      </c>
      <c r="R649" s="17">
        <v>-1.0000000000000013</v>
      </c>
      <c r="S649" s="17">
        <v>-0.76060403417970601</v>
      </c>
      <c r="T649" s="17">
        <v>-6.9003701118678762E-2</v>
      </c>
      <c r="U649" s="17">
        <v>-0.53262103501911251</v>
      </c>
      <c r="V649" s="17">
        <v>-0.86559274981591861</v>
      </c>
      <c r="W649" s="17">
        <v>-1.7234418645449248</v>
      </c>
      <c r="X649" s="17">
        <v>-4.8926186261662465</v>
      </c>
      <c r="Y649" s="17">
        <v>-8.9569645840688689E-2</v>
      </c>
      <c r="Z649" s="17">
        <v>15.4990755371551</v>
      </c>
      <c r="AA649" s="17">
        <v>-0.77631491260109708</v>
      </c>
      <c r="AB649" s="17">
        <v>-0.83200487975174897</v>
      </c>
      <c r="AC649" s="17">
        <v>-4.3396136684470967</v>
      </c>
      <c r="AD649" s="17">
        <v>-1.0067514956752375</v>
      </c>
      <c r="AE649" s="17">
        <v>-0.89321872599800778</v>
      </c>
      <c r="AF649" s="17">
        <v>17.244768735783495</v>
      </c>
      <c r="AG649" s="17">
        <v>-61.424668655675632</v>
      </c>
      <c r="AH649" s="17">
        <v>-0.2120457441380536</v>
      </c>
      <c r="AI649" s="17">
        <v>-0.20914579886248569</v>
      </c>
      <c r="AJ649" s="17">
        <v>0.33333333333333298</v>
      </c>
      <c r="AK649" s="17">
        <v>9.6538364712118963E-2</v>
      </c>
      <c r="AL649" s="17">
        <v>0.25005126640643383</v>
      </c>
      <c r="AM649" s="17">
        <v>0.33333333333333298</v>
      </c>
      <c r="AN649" s="17">
        <v>-0.18982391172197249</v>
      </c>
      <c r="AO649" s="17">
        <v>-0.16847727040777233</v>
      </c>
      <c r="AP649" s="17">
        <v>0.33333333333333298</v>
      </c>
      <c r="AQ649" s="17">
        <v>0.77167255617055641</v>
      </c>
      <c r="AR649" s="17">
        <v>2.2444243630026963</v>
      </c>
      <c r="AS649" s="17">
        <v>-3.6966559856991985</v>
      </c>
      <c r="AT649" s="17">
        <v>0.91197953506382667</v>
      </c>
      <c r="AU649" s="17">
        <v>-1.0000000000000013</v>
      </c>
      <c r="AV649" s="17">
        <v>-1.0000000000000013</v>
      </c>
      <c r="AW649" s="17">
        <v>-1.0000000000000013</v>
      </c>
      <c r="AX649" s="17">
        <v>-1.0000000000000013</v>
      </c>
      <c r="AY649" s="17">
        <v>-7.1634361474305366E-2</v>
      </c>
      <c r="AZ649" s="17">
        <v>0.877030579690387</v>
      </c>
      <c r="BA649" s="17">
        <v>-0.27906864237050755</v>
      </c>
      <c r="BB649" s="17">
        <v>0.48566411215688515</v>
      </c>
      <c r="BC649" s="17">
        <v>-0.15650264795219485</v>
      </c>
      <c r="BD649" s="17">
        <v>14.12660672330013</v>
      </c>
      <c r="BE649" s="17">
        <v>-3.0761055880447712</v>
      </c>
      <c r="BF649" s="17">
        <v>-1.0000000000000013</v>
      </c>
      <c r="BG649" s="22">
        <v>794.07963024670983</v>
      </c>
    </row>
    <row r="650" spans="1:100" x14ac:dyDescent="0.25">
      <c r="A650">
        <v>1831</v>
      </c>
      <c r="B650" t="s">
        <v>664</v>
      </c>
      <c r="C650" s="48">
        <v>3</v>
      </c>
      <c r="D650" s="22">
        <v>1525.6513753630074</v>
      </c>
      <c r="E650" s="17">
        <v>69.066960184910371</v>
      </c>
      <c r="F650" s="17">
        <v>-27.657398223797713</v>
      </c>
      <c r="G650" s="17">
        <v>-8.5079132848752403E-2</v>
      </c>
      <c r="H650" s="17">
        <v>4.0761101204590169</v>
      </c>
      <c r="I650" s="17">
        <v>52.139928348106771</v>
      </c>
      <c r="J650" s="17">
        <v>12.76925969854844</v>
      </c>
      <c r="K650" s="17">
        <v>-1.0000000000000016</v>
      </c>
      <c r="L650" s="17">
        <v>-1.0000000000000016</v>
      </c>
      <c r="M650" s="17">
        <v>-1.0000000000000016</v>
      </c>
      <c r="N650" s="17">
        <v>0.32382284897424235</v>
      </c>
      <c r="O650" s="17">
        <v>-1.0000000000000016</v>
      </c>
      <c r="P650" s="17">
        <v>-1.0000000000000016</v>
      </c>
      <c r="Q650" s="17">
        <v>3.4353962195151957</v>
      </c>
      <c r="R650" s="17">
        <v>-1.0000000000000016</v>
      </c>
      <c r="S650" s="17">
        <v>0.24629671761926514</v>
      </c>
      <c r="T650" s="17">
        <v>1.3993641220842195E-2</v>
      </c>
      <c r="U650" s="17">
        <v>7.4060232852645097E-2</v>
      </c>
      <c r="V650" s="17">
        <v>-0.63553343051013989</v>
      </c>
      <c r="W650" s="17">
        <v>0.64071390094381986</v>
      </c>
      <c r="X650" s="17">
        <v>-1.075151826609742</v>
      </c>
      <c r="Y650" s="17">
        <v>-0.11980806233174146</v>
      </c>
      <c r="Z650" s="17">
        <v>38.606030732872838</v>
      </c>
      <c r="AA650" s="17">
        <v>-4.419357129919485E-2</v>
      </c>
      <c r="AB650" s="17">
        <v>9.9187919585734918E-2</v>
      </c>
      <c r="AC650" s="17">
        <v>4.1571425772272974</v>
      </c>
      <c r="AD650" s="17">
        <v>3.5007801603860709</v>
      </c>
      <c r="AE650" s="17">
        <v>0.60907267043479307</v>
      </c>
      <c r="AF650" s="17">
        <v>43.471433900120722</v>
      </c>
      <c r="AG650" s="17">
        <v>-31.984556516619872</v>
      </c>
      <c r="AH650" s="17">
        <v>0.75203422235269324</v>
      </c>
      <c r="AI650" s="17">
        <v>0.81122668968692369</v>
      </c>
      <c r="AJ650" s="17">
        <v>0.33333333333333298</v>
      </c>
      <c r="AK650" s="17">
        <v>0.68766050687214864</v>
      </c>
      <c r="AL650" s="17">
        <v>0.85514078237584878</v>
      </c>
      <c r="AM650" s="17">
        <v>0.33333333333333298</v>
      </c>
      <c r="AN650" s="17">
        <v>5.0272441597318147E-2</v>
      </c>
      <c r="AO650" s="17">
        <v>6.7331417534445617E-2</v>
      </c>
      <c r="AP650" s="17">
        <v>0.33333333333333298</v>
      </c>
      <c r="AQ650" s="17">
        <v>8.6684944479860935</v>
      </c>
      <c r="AR650" s="17">
        <v>1.84304520796634</v>
      </c>
      <c r="AS650" s="17">
        <v>4.049609421860608</v>
      </c>
      <c r="AT650" s="17">
        <v>6.8766050687214877</v>
      </c>
      <c r="AU650" s="17">
        <v>-1.0000000000000016</v>
      </c>
      <c r="AV650" s="17">
        <v>-1.0000000000000016</v>
      </c>
      <c r="AW650" s="17">
        <v>-1.0000000000000016</v>
      </c>
      <c r="AX650" s="17">
        <v>-1.0000000000000016</v>
      </c>
      <c r="AY650" s="17">
        <v>-3.9997276122824121E-4</v>
      </c>
      <c r="AZ650" s="17">
        <v>0.60036086756162244</v>
      </c>
      <c r="BA650" s="17">
        <v>0.33929559685212285</v>
      </c>
      <c r="BB650" s="17">
        <v>-0.20353139190946101</v>
      </c>
      <c r="BC650" s="17">
        <v>-6.5213095213088615E-2</v>
      </c>
      <c r="BD650" s="17">
        <v>-2.086480459928413</v>
      </c>
      <c r="BE650" s="17">
        <v>6.6150603933397653E-2</v>
      </c>
      <c r="BF650" s="17">
        <v>-1.0000000000000016</v>
      </c>
      <c r="CU650" t="e">
        <v>#N/A</v>
      </c>
      <c r="CV650" t="e">
        <v>#N/A</v>
      </c>
    </row>
    <row r="651" spans="1:100" x14ac:dyDescent="0.25">
      <c r="A651">
        <v>1836</v>
      </c>
      <c r="B651" t="s">
        <v>665</v>
      </c>
      <c r="C651" s="48">
        <v>2</v>
      </c>
      <c r="D651" s="22">
        <v>1554.7852929687499</v>
      </c>
      <c r="E651" s="17">
        <v>91.299026264456572</v>
      </c>
      <c r="F651" s="17">
        <v>9.0943331291964249</v>
      </c>
      <c r="G651" s="17">
        <v>0.51917480441540897</v>
      </c>
      <c r="H651" s="17">
        <v>7.2729965535102012</v>
      </c>
      <c r="I651" s="17">
        <v>64.765913602081739</v>
      </c>
      <c r="J651" s="17">
        <v>14.344762336853698</v>
      </c>
      <c r="K651" s="17">
        <v>-0.99999999999999989</v>
      </c>
      <c r="L651" s="17">
        <v>-0.99999999999999989</v>
      </c>
      <c r="M651" s="17">
        <v>-0.99999999999999989</v>
      </c>
      <c r="N651" s="17">
        <v>0.287162592897864</v>
      </c>
      <c r="O651" s="17">
        <v>-0.99999999999999989</v>
      </c>
      <c r="P651" s="17">
        <v>-0.99999999999999989</v>
      </c>
      <c r="Q651" s="17">
        <v>4.202731042234463</v>
      </c>
      <c r="R651" s="17">
        <v>-0.99999999999999989</v>
      </c>
      <c r="S651" s="17">
        <v>1.4242431928605259</v>
      </c>
      <c r="T651" s="17">
        <v>0.17623144479982766</v>
      </c>
      <c r="U651" s="17">
        <v>0.20223659492516863</v>
      </c>
      <c r="V651" s="17">
        <v>9.7308347804510489E-2</v>
      </c>
      <c r="W651" s="17">
        <v>3.1558537626848793</v>
      </c>
      <c r="X651" s="17">
        <v>1.119120707717943</v>
      </c>
      <c r="Y651" s="17">
        <v>0.13106621945961539</v>
      </c>
      <c r="Z651" s="17">
        <v>35.756810615175617</v>
      </c>
      <c r="AA651" s="17">
        <v>0.71564390604062778</v>
      </c>
      <c r="AB651" s="17">
        <v>1.3185218848069433</v>
      </c>
      <c r="AC651" s="17">
        <v>20.350660196598749</v>
      </c>
      <c r="AD651" s="17">
        <v>0.87778044633529839</v>
      </c>
      <c r="AE651" s="17">
        <v>0.6849775270398315</v>
      </c>
      <c r="AF651" s="17">
        <v>57.232128231466568</v>
      </c>
      <c r="AG651" s="17">
        <v>6.8957583786543433</v>
      </c>
      <c r="AH651" s="17">
        <v>0.26062859028014879</v>
      </c>
      <c r="AI651" s="17">
        <v>0.35008710989279274</v>
      </c>
      <c r="AJ651" s="17">
        <v>0.33333333333333298</v>
      </c>
      <c r="AK651" s="17">
        <v>0.72748770453082834</v>
      </c>
      <c r="AL651" s="17">
        <v>0.80112793779142233</v>
      </c>
      <c r="AM651" s="17">
        <v>0.33333333333333298</v>
      </c>
      <c r="AN651" s="17">
        <v>0.37897350252756046</v>
      </c>
      <c r="AO651" s="17">
        <v>0.45306547271262837</v>
      </c>
      <c r="AP651" s="17">
        <v>0.33333333333333298</v>
      </c>
      <c r="AQ651" s="17">
        <v>7.862801910555663</v>
      </c>
      <c r="AR651" s="17">
        <v>2.2444243630026963</v>
      </c>
      <c r="AS651" s="17">
        <v>5.3299297406449506</v>
      </c>
      <c r="AT651" s="17">
        <v>7.2273382174908614</v>
      </c>
      <c r="AU651" s="17">
        <v>-0.99999999999999989</v>
      </c>
      <c r="AV651" s="17">
        <v>-0.99999999999999989</v>
      </c>
      <c r="AW651" s="17">
        <v>-0.99999999999999989</v>
      </c>
      <c r="AX651" s="17">
        <v>-0.99999999999999989</v>
      </c>
      <c r="AY651" s="17">
        <v>2.3424759720266745E-2</v>
      </c>
      <c r="AZ651" s="17">
        <v>0.22144993185467718</v>
      </c>
      <c r="BA651" s="17">
        <v>0.35116537986377311</v>
      </c>
      <c r="BB651" s="17">
        <v>0.12056796327308017</v>
      </c>
      <c r="BC651" s="17">
        <v>0.19295867443945758</v>
      </c>
      <c r="BD651" s="17">
        <v>4.3915138432821132</v>
      </c>
      <c r="BE651" s="17">
        <v>6.3286708789098354</v>
      </c>
      <c r="BF651" s="17">
        <v>-0.99999999999999989</v>
      </c>
      <c r="BG651" s="22">
        <v>942.11772326699349</v>
      </c>
    </row>
    <row r="652" spans="1:100" x14ac:dyDescent="0.25">
      <c r="A652">
        <v>1847</v>
      </c>
      <c r="B652" t="s">
        <v>666</v>
      </c>
      <c r="C652" s="48">
        <v>2</v>
      </c>
      <c r="D652" s="22">
        <v>1474.794677734375</v>
      </c>
      <c r="E652" s="17">
        <v>38.084359040860001</v>
      </c>
      <c r="F652" s="17">
        <v>-76.753889307435344</v>
      </c>
      <c r="G652" s="17">
        <v>-7.75203288840563E-2</v>
      </c>
      <c r="H652" s="17">
        <v>1.83009595019705</v>
      </c>
      <c r="I652" s="17">
        <v>22.978063517095194</v>
      </c>
      <c r="J652" s="17">
        <v>4.0238625520451006</v>
      </c>
      <c r="K652" s="17">
        <v>-1.0000000000000011</v>
      </c>
      <c r="L652" s="17">
        <v>-1.0000000000000011</v>
      </c>
      <c r="M652" s="17">
        <v>-1.0000000000000011</v>
      </c>
      <c r="N652" s="17">
        <v>0.13846636236703655</v>
      </c>
      <c r="O652" s="17">
        <v>-1.0000000000000011</v>
      </c>
      <c r="P652" s="17">
        <v>-1.0000000000000011</v>
      </c>
      <c r="Q652" s="17">
        <v>2.6053823869010238</v>
      </c>
      <c r="R652" s="17">
        <v>-1.0000000000000011</v>
      </c>
      <c r="S652" s="17">
        <v>-0.65902494205504047</v>
      </c>
      <c r="T652" s="17">
        <v>-5.7602096845775969E-2</v>
      </c>
      <c r="U652" s="17">
        <v>-0.49845563893705086</v>
      </c>
      <c r="V652" s="17">
        <v>-0.82082503421017849</v>
      </c>
      <c r="W652" s="17">
        <v>-1.4965910285286785</v>
      </c>
      <c r="X652" s="17">
        <v>-4.6131176083978991</v>
      </c>
      <c r="Y652" s="17">
        <v>-7.9311724549914558E-2</v>
      </c>
      <c r="Z652" s="17">
        <v>16.440909049475742</v>
      </c>
      <c r="AA652" s="17">
        <v>-0.70694996094252316</v>
      </c>
      <c r="AB652" s="17">
        <v>-0.73202143302371669</v>
      </c>
      <c r="AC652" s="17">
        <v>-3.1917001793569355</v>
      </c>
      <c r="AD652" s="17">
        <v>-0.91913482326895291</v>
      </c>
      <c r="AE652" s="17">
        <v>-0.819844377167539</v>
      </c>
      <c r="AF652" s="17">
        <v>19.10388255562556</v>
      </c>
      <c r="AG652" s="17">
        <v>-58.248278624452226</v>
      </c>
      <c r="AH652" s="17">
        <v>-0.19006991481387936</v>
      </c>
      <c r="AI652" s="17">
        <v>-0.1831456417555965</v>
      </c>
      <c r="AJ652" s="17">
        <v>0.33333333333333298</v>
      </c>
      <c r="AK652" s="17">
        <v>0.12587280069566575</v>
      </c>
      <c r="AL652" s="17">
        <v>0.27567221933969766</v>
      </c>
      <c r="AM652" s="17">
        <v>0.33333333333333298</v>
      </c>
      <c r="AN652" s="17">
        <v>-0.16337907648257899</v>
      </c>
      <c r="AO652" s="17">
        <v>-0.1395801709760775</v>
      </c>
      <c r="AP652" s="17">
        <v>0.33333333333333298</v>
      </c>
      <c r="AQ652" s="17">
        <v>1.1013571551861103</v>
      </c>
      <c r="AR652" s="17">
        <v>2.2444243630026963</v>
      </c>
      <c r="AS652" s="17">
        <v>-3.2769871082968995</v>
      </c>
      <c r="AT652" s="17">
        <v>1.2055965868480838</v>
      </c>
      <c r="AU652" s="17">
        <v>-1.0000000000000011</v>
      </c>
      <c r="AV652" s="17">
        <v>-1.0000000000000011</v>
      </c>
      <c r="AW652" s="17">
        <v>-1.0000000000000011</v>
      </c>
      <c r="AX652" s="17">
        <v>-1.0000000000000011</v>
      </c>
      <c r="AY652" s="17">
        <v>-6.7214821696142471E-2</v>
      </c>
      <c r="AZ652" s="17">
        <v>0.84655097168966464</v>
      </c>
      <c r="BA652" s="17">
        <v>-0.24976746331673938</v>
      </c>
      <c r="BB652" s="17">
        <v>0.46868986568196414</v>
      </c>
      <c r="BC652" s="17">
        <v>-0.14025530423777074</v>
      </c>
      <c r="BD652" s="17">
        <v>13.673997550327819</v>
      </c>
      <c r="BE652" s="17">
        <v>-2.6388536633677164</v>
      </c>
      <c r="BF652" s="17">
        <v>-1.0000000000000011</v>
      </c>
      <c r="BG652" s="22">
        <v>37.169744107893166</v>
      </c>
    </row>
    <row r="653" spans="1:100" x14ac:dyDescent="0.25">
      <c r="A653">
        <v>1860</v>
      </c>
      <c r="B653" t="s">
        <v>667</v>
      </c>
      <c r="C653" s="48">
        <v>2</v>
      </c>
      <c r="D653" s="22">
        <v>1523.0421191406249</v>
      </c>
      <c r="E653" s="17">
        <v>74.476462255332095</v>
      </c>
      <c r="F653" s="17">
        <v>-18.044560945657622</v>
      </c>
      <c r="G653" s="17">
        <v>0.33054368826680935</v>
      </c>
      <c r="H653" s="17">
        <v>5.5523516905101662</v>
      </c>
      <c r="I653" s="17">
        <v>51.555668766675382</v>
      </c>
      <c r="J653" s="17">
        <v>11.082052893756531</v>
      </c>
      <c r="K653" s="17">
        <v>-1.0000000000000002</v>
      </c>
      <c r="L653" s="17">
        <v>-1.0000000000000002</v>
      </c>
      <c r="M653" s="17">
        <v>-1.0000000000000002</v>
      </c>
      <c r="N653" s="17">
        <v>0.24015578093172288</v>
      </c>
      <c r="O653" s="17">
        <v>-1.0000000000000002</v>
      </c>
      <c r="P653" s="17">
        <v>-1.0000000000000002</v>
      </c>
      <c r="Q653" s="17">
        <v>3.6977668772547698</v>
      </c>
      <c r="R653" s="17">
        <v>-1.0000000000000002</v>
      </c>
      <c r="S653" s="17">
        <v>0.76566702624595084</v>
      </c>
      <c r="T653" s="17">
        <v>0.10231047663357064</v>
      </c>
      <c r="U653" s="17">
        <v>-1.9270755770370407E-2</v>
      </c>
      <c r="V653" s="17">
        <v>-0.19293790184237694</v>
      </c>
      <c r="W653" s="17">
        <v>1.6850928919976531</v>
      </c>
      <c r="X653" s="17">
        <v>-0.69299146021562008</v>
      </c>
      <c r="Y653" s="17">
        <v>6.4560186182402474E-2</v>
      </c>
      <c r="Z653" s="17">
        <v>29.650543162302263</v>
      </c>
      <c r="AA653" s="17">
        <v>0.26592435248678831</v>
      </c>
      <c r="AB653" s="17">
        <v>0.67029089854996737</v>
      </c>
      <c r="AC653" s="17">
        <v>12.908297310323359</v>
      </c>
      <c r="AD653" s="17">
        <v>0.30972799540337542</v>
      </c>
      <c r="AE653" s="17">
        <v>0.20926351572236773</v>
      </c>
      <c r="AF653" s="17">
        <v>45.178781158142364</v>
      </c>
      <c r="AG653" s="17">
        <v>-13.697994988116548</v>
      </c>
      <c r="AH653" s="17">
        <v>0.1181508703894375</v>
      </c>
      <c r="AI653" s="17">
        <v>0.18151813136897404</v>
      </c>
      <c r="AJ653" s="17">
        <v>0.33333333333333298</v>
      </c>
      <c r="AK653" s="17">
        <v>0.5373013187720812</v>
      </c>
      <c r="AL653" s="17">
        <v>0.6350174851887046</v>
      </c>
      <c r="AM653" s="17">
        <v>0.33333333333333298</v>
      </c>
      <c r="AN653" s="17">
        <v>0.20752150532581648</v>
      </c>
      <c r="AO653" s="17">
        <v>0.26571450735206337</v>
      </c>
      <c r="AP653" s="17">
        <v>0.33333333333333298</v>
      </c>
      <c r="AQ653" s="17">
        <v>5.7253303613410065</v>
      </c>
      <c r="AR653" s="17">
        <v>2.2444243630026963</v>
      </c>
      <c r="AS653" s="17">
        <v>2.6090556439573178</v>
      </c>
      <c r="AT653" s="17">
        <v>5.3237063935380355</v>
      </c>
      <c r="AU653" s="17">
        <v>-1.0000000000000002</v>
      </c>
      <c r="AV653" s="17">
        <v>-1.0000000000000002</v>
      </c>
      <c r="AW653" s="17">
        <v>-1.0000000000000002</v>
      </c>
      <c r="AX653" s="17">
        <v>-1.0000000000000002</v>
      </c>
      <c r="AY653" s="17">
        <v>-5.2288096750083331E-3</v>
      </c>
      <c r="AZ653" s="17">
        <v>0.41906090648708849</v>
      </c>
      <c r="BA653" s="17">
        <v>0.16119461152066711</v>
      </c>
      <c r="BB653" s="17">
        <v>0.23061850557271937</v>
      </c>
      <c r="BC653" s="17">
        <v>8.7620921194105972E-2</v>
      </c>
      <c r="BD653" s="17">
        <v>7.325952494740763</v>
      </c>
      <c r="BE653" s="17">
        <v>3.4937991511211175</v>
      </c>
      <c r="BF653" s="17">
        <v>-1.0000000000000002</v>
      </c>
      <c r="BG653" s="22">
        <v>1353.8903689409019</v>
      </c>
    </row>
    <row r="654" spans="1:100" x14ac:dyDescent="0.25">
      <c r="A654">
        <v>1868</v>
      </c>
      <c r="B654" t="s">
        <v>668</v>
      </c>
      <c r="C654" s="48">
        <v>2</v>
      </c>
      <c r="D654" s="22">
        <v>1544.72294921875</v>
      </c>
      <c r="E654" s="17">
        <v>144.98644875112188</v>
      </c>
      <c r="F654" s="17">
        <v>95.705224978219377</v>
      </c>
      <c r="G654" s="17">
        <v>1.121170934215135</v>
      </c>
      <c r="H654" s="17">
        <v>12.764251492964636</v>
      </c>
      <c r="I654" s="17">
        <v>106.92500393136027</v>
      </c>
      <c r="J654" s="17">
        <v>24.757352250482825</v>
      </c>
      <c r="K654" s="17">
        <v>-0.99999999999999856</v>
      </c>
      <c r="L654" s="17">
        <v>-0.99999999999999856</v>
      </c>
      <c r="M654" s="17">
        <v>-0.99999999999999856</v>
      </c>
      <c r="N654" s="17">
        <v>0.43717983000919969</v>
      </c>
      <c r="O654" s="17">
        <v>-0.99999999999999856</v>
      </c>
      <c r="P654" s="17">
        <v>-0.99999999999999856</v>
      </c>
      <c r="Q654" s="17">
        <v>5.8142704277399373</v>
      </c>
      <c r="R654" s="17">
        <v>-0.99999999999999856</v>
      </c>
      <c r="S654" s="17">
        <v>3.526018931535531</v>
      </c>
      <c r="T654" s="17">
        <v>0.41214234675345451</v>
      </c>
      <c r="U654" s="17">
        <v>0.90915372802349315</v>
      </c>
      <c r="V654" s="17">
        <v>1.0235983605225869</v>
      </c>
      <c r="W654" s="17">
        <v>7.8496305376528648</v>
      </c>
      <c r="X654" s="17">
        <v>6.9022838153338686</v>
      </c>
      <c r="Y654" s="17">
        <v>0.34331314594057916</v>
      </c>
      <c r="Z654" s="17">
        <v>55.244313256340881</v>
      </c>
      <c r="AA654" s="17">
        <v>2.1508759942683038</v>
      </c>
      <c r="AB654" s="17">
        <v>3.3872820814838365</v>
      </c>
      <c r="AC654" s="17">
        <v>44.102169203063184</v>
      </c>
      <c r="AD654" s="17">
        <v>2.6906593815098812</v>
      </c>
      <c r="AE654" s="17">
        <v>2.2031681604399624</v>
      </c>
      <c r="AF654" s="17">
        <v>95.699102490145322</v>
      </c>
      <c r="AG654" s="17">
        <v>72.618530304998529</v>
      </c>
      <c r="AH654" s="17">
        <v>0.71533106836615556</v>
      </c>
      <c r="AI654" s="17">
        <v>0.88805706282298602</v>
      </c>
      <c r="AJ654" s="17">
        <v>0.33333333333333298</v>
      </c>
      <c r="AK654" s="17">
        <v>1.3344473117526268</v>
      </c>
      <c r="AL654" s="17">
        <v>1.3312517669233066</v>
      </c>
      <c r="AM654" s="17">
        <v>0.33333333333333298</v>
      </c>
      <c r="AN654" s="17">
        <v>0.9261443027076004</v>
      </c>
      <c r="AO654" s="17">
        <v>1.0509761375281479</v>
      </c>
      <c r="AP654" s="17">
        <v>0.33333333333333298</v>
      </c>
      <c r="AQ654" s="17">
        <v>14.684314853152966</v>
      </c>
      <c r="AR654" s="17">
        <v>2.2444243630026963</v>
      </c>
      <c r="AS654" s="17">
        <v>14.013309817704629</v>
      </c>
      <c r="AT654" s="17">
        <v>13.302576566186293</v>
      </c>
      <c r="AU654" s="17">
        <v>-0.99999999999999856</v>
      </c>
      <c r="AV654" s="17">
        <v>-0.99999999999999856</v>
      </c>
      <c r="AW654" s="17">
        <v>-0.99999999999999856</v>
      </c>
      <c r="AX654" s="17">
        <v>-0.99999999999999856</v>
      </c>
      <c r="AY654" s="17">
        <v>0.11486957663644724</v>
      </c>
      <c r="AZ654" s="17">
        <v>-0.40920446050415521</v>
      </c>
      <c r="BA654" s="17">
        <v>0.95743686705329056</v>
      </c>
      <c r="BB654" s="17">
        <v>-0.23064662899256422</v>
      </c>
      <c r="BC654" s="17">
        <v>0.52913290205493124</v>
      </c>
      <c r="BD654" s="17">
        <v>-4.9734347790926083</v>
      </c>
      <c r="BE654" s="17">
        <v>15.375862262027461</v>
      </c>
      <c r="BF654" s="17">
        <v>-0.99999999999999856</v>
      </c>
      <c r="BG654" s="22">
        <v>5214.6373401236679</v>
      </c>
    </row>
    <row r="655" spans="1:100" x14ac:dyDescent="0.25">
      <c r="A655">
        <v>1872</v>
      </c>
      <c r="B655" t="s">
        <v>669</v>
      </c>
      <c r="C655" s="48">
        <v>2</v>
      </c>
      <c r="D655" s="22">
        <v>1507.306689453125</v>
      </c>
      <c r="E655" s="17">
        <v>94.906954349567769</v>
      </c>
      <c r="F655" s="17">
        <v>14.914800097157727</v>
      </c>
      <c r="G655" s="17">
        <v>0.55963043896132403</v>
      </c>
      <c r="H655" s="17">
        <v>7.6420225190142093</v>
      </c>
      <c r="I655" s="17">
        <v>67.599109143915086</v>
      </c>
      <c r="J655" s="17">
        <v>15.04451423120957</v>
      </c>
      <c r="K655" s="17">
        <v>-0.99999999999999978</v>
      </c>
      <c r="L655" s="17">
        <v>-0.99999999999999978</v>
      </c>
      <c r="M655" s="17">
        <v>-0.99999999999999978</v>
      </c>
      <c r="N655" s="17">
        <v>0.29724412369139774</v>
      </c>
      <c r="O655" s="17">
        <v>-0.99999999999999978</v>
      </c>
      <c r="P655" s="17">
        <v>-0.99999999999999978</v>
      </c>
      <c r="Q655" s="17">
        <v>4.3110304900366403</v>
      </c>
      <c r="R655" s="17">
        <v>-0.99999999999999978</v>
      </c>
      <c r="S655" s="17">
        <v>1.565487740744238</v>
      </c>
      <c r="T655" s="17">
        <v>0.1920852431257542</v>
      </c>
      <c r="U655" s="17">
        <v>0.24974318138841745</v>
      </c>
      <c r="V655" s="17">
        <v>0.15955733643259423</v>
      </c>
      <c r="W655" s="17">
        <v>3.4712872155733256</v>
      </c>
      <c r="X655" s="17">
        <v>1.5077636268658845</v>
      </c>
      <c r="Y655" s="17">
        <v>0.14532973988135661</v>
      </c>
      <c r="Z655" s="17">
        <v>37.066419175825033</v>
      </c>
      <c r="AA655" s="17">
        <v>0.81209506573367451</v>
      </c>
      <c r="AB655" s="17">
        <v>1.4575477062980866</v>
      </c>
      <c r="AC655" s="17">
        <v>21.946820571581902</v>
      </c>
      <c r="AD655" s="17">
        <v>0.99961041175685361</v>
      </c>
      <c r="AE655" s="17">
        <v>0.78700370693620436</v>
      </c>
      <c r="AF655" s="17">
        <v>59.817204406647221</v>
      </c>
      <c r="AG655" s="17">
        <v>11.312491827225294</v>
      </c>
      <c r="AH655" s="17">
        <v>0.2911857257333107</v>
      </c>
      <c r="AI655" s="17">
        <v>0.38624002639022526</v>
      </c>
      <c r="AJ655" s="17">
        <v>0.33333333333333298</v>
      </c>
      <c r="AK655" s="17">
        <v>0.7682768970827244</v>
      </c>
      <c r="AL655" s="17">
        <v>0.83675357528941674</v>
      </c>
      <c r="AM655" s="17">
        <v>0.33333333333333298</v>
      </c>
      <c r="AN655" s="17">
        <v>0.41574473880385338</v>
      </c>
      <c r="AO655" s="17">
        <v>0.49324655386829797</v>
      </c>
      <c r="AP655" s="17">
        <v>0.33333333333333298</v>
      </c>
      <c r="AQ655" s="17">
        <v>8.3212245166075611</v>
      </c>
      <c r="AR655" s="17">
        <v>2.2444243630026963</v>
      </c>
      <c r="AS655" s="17">
        <v>5.9134744407374171</v>
      </c>
      <c r="AT655" s="17">
        <v>7.6356093179976323</v>
      </c>
      <c r="AU655" s="17">
        <v>-0.99999999999999978</v>
      </c>
      <c r="AV655" s="17">
        <v>-0.99999999999999978</v>
      </c>
      <c r="AW655" s="17">
        <v>-0.99999999999999978</v>
      </c>
      <c r="AX655" s="17">
        <v>-0.99999999999999978</v>
      </c>
      <c r="AY655" s="17">
        <v>2.9570078454308875E-2</v>
      </c>
      <c r="AZ655" s="17">
        <v>0.1790683909126565</v>
      </c>
      <c r="BA655" s="17">
        <v>0.39190832904104989</v>
      </c>
      <c r="BB655" s="17">
        <v>9.6965470684600485E-2</v>
      </c>
      <c r="BC655" s="17">
        <v>0.21555041718154369</v>
      </c>
      <c r="BD655" s="17">
        <v>3.7621660447603769</v>
      </c>
      <c r="BE655" s="17">
        <v>6.9366646020324811</v>
      </c>
      <c r="BF655" s="17">
        <v>-0.99999999999999978</v>
      </c>
      <c r="BG655" s="22">
        <v>115.04240297417414</v>
      </c>
    </row>
    <row r="656" spans="1:100" x14ac:dyDescent="0.25">
      <c r="A656">
        <v>1876</v>
      </c>
      <c r="B656" t="s">
        <v>670</v>
      </c>
      <c r="C656" s="48">
        <v>3</v>
      </c>
      <c r="D656" s="22">
        <v>1730.4983127704754</v>
      </c>
      <c r="E656" s="17">
        <v>168.96687846540124</v>
      </c>
      <c r="F656" s="17">
        <v>133.28042029983342</v>
      </c>
      <c r="G656" s="17">
        <v>1.1736143966441697</v>
      </c>
      <c r="H656" s="17">
        <v>7.1259597882850496</v>
      </c>
      <c r="I656" s="17">
        <v>112.79818522830442</v>
      </c>
      <c r="J656" s="17">
        <v>29.760711612363146</v>
      </c>
      <c r="K656" s="17">
        <v>-0.99999999999999756</v>
      </c>
      <c r="L656" s="17">
        <v>-0.99999999999999756</v>
      </c>
      <c r="M656" s="17">
        <v>-0.99999999999999756</v>
      </c>
      <c r="N656" s="17">
        <v>-1.425153577407233E-2</v>
      </c>
      <c r="O656" s="17">
        <v>-0.99999999999999756</v>
      </c>
      <c r="P656" s="17">
        <v>-0.99999999999999756</v>
      </c>
      <c r="Q656" s="17">
        <v>4.8624128950121497</v>
      </c>
      <c r="R656" s="17">
        <v>-0.99999999999999756</v>
      </c>
      <c r="S656" s="17">
        <v>0.23560081654124623</v>
      </c>
      <c r="T656" s="17">
        <v>0.13462289497760166</v>
      </c>
      <c r="U656" s="17">
        <v>0.89617263009520731</v>
      </c>
      <c r="V656" s="17">
        <v>0.83505187749441412</v>
      </c>
      <c r="W656" s="17">
        <v>2.2635468932729079</v>
      </c>
      <c r="X656" s="17">
        <v>1.2531634076509859</v>
      </c>
      <c r="Y656" s="17">
        <v>2.4939321519738739E-2</v>
      </c>
      <c r="Z656" s="17">
        <v>44.799443780283212</v>
      </c>
      <c r="AA656" s="17">
        <v>-0.29834878481911864</v>
      </c>
      <c r="AB656" s="17">
        <v>6.9089627560839167E-2</v>
      </c>
      <c r="AC656" s="17">
        <v>55.089303920009186</v>
      </c>
      <c r="AD656" s="17">
        <v>0.97150390816345278</v>
      </c>
      <c r="AE656" s="17">
        <v>1.475813749040805</v>
      </c>
      <c r="AF656" s="17">
        <v>101.43365107689411</v>
      </c>
      <c r="AG656" s="17">
        <v>87.706256992848395</v>
      </c>
      <c r="AH656" s="17">
        <v>0.15305823391291157</v>
      </c>
      <c r="AI656" s="17">
        <v>0.18251795941519594</v>
      </c>
      <c r="AJ656" s="17">
        <v>0.33333333333333298</v>
      </c>
      <c r="AK656" s="17">
        <v>1.0428384875599159</v>
      </c>
      <c r="AL656" s="17">
        <v>1.276787119126473</v>
      </c>
      <c r="AM656" s="17">
        <v>0.33333333333333298</v>
      </c>
      <c r="AN656" s="17">
        <v>0.63475999693831919</v>
      </c>
      <c r="AO656" s="17">
        <v>0.81360175174040494</v>
      </c>
      <c r="AP656" s="17">
        <v>0.33333333333333298</v>
      </c>
      <c r="AQ656" s="17">
        <v>11.364534151410378</v>
      </c>
      <c r="AR656" s="17">
        <v>0.5036107469153156</v>
      </c>
      <c r="AS656" s="17">
        <v>19.051563697399267</v>
      </c>
      <c r="AT656" s="17">
        <v>10.205537168048568</v>
      </c>
      <c r="AU656" s="17">
        <v>-0.99999999999999756</v>
      </c>
      <c r="AV656" s="17">
        <v>-0.99999999999999756</v>
      </c>
      <c r="AW656" s="17">
        <v>-0.99999999999999756</v>
      </c>
      <c r="AX656" s="17">
        <v>-0.99999999999999756</v>
      </c>
      <c r="AY656" s="17">
        <v>7.9800490404866808E-2</v>
      </c>
      <c r="AZ656" s="17">
        <v>-0.2344277307447955</v>
      </c>
      <c r="BA656" s="17">
        <v>0.36119901385266434</v>
      </c>
      <c r="BB656" s="17">
        <v>-1.8195202505029359E-2</v>
      </c>
      <c r="BC656" s="17">
        <v>0.69911147929621009</v>
      </c>
      <c r="BD656" s="17">
        <v>-1.6270187163497125</v>
      </c>
      <c r="BE656" s="17">
        <v>19.28378205166857</v>
      </c>
      <c r="BF656" s="17">
        <v>-0.99999999999999756</v>
      </c>
      <c r="CU656" t="e">
        <v>#N/A</v>
      </c>
      <c r="CV656" t="e">
        <v>#N/A</v>
      </c>
    </row>
    <row r="657" spans="1:100" x14ac:dyDescent="0.25">
      <c r="A657">
        <v>1880</v>
      </c>
      <c r="B657" t="s">
        <v>671</v>
      </c>
      <c r="C657" s="48">
        <v>2</v>
      </c>
      <c r="D657" s="22">
        <v>1612.456748046875</v>
      </c>
      <c r="E657" s="17">
        <v>160.42603219985637</v>
      </c>
      <c r="F657" s="17">
        <v>120.61303448619948</v>
      </c>
      <c r="G657" s="17">
        <v>1.2942947135168255</v>
      </c>
      <c r="H657" s="17">
        <v>14.343442389995317</v>
      </c>
      <c r="I657" s="17">
        <v>119.04923644453974</v>
      </c>
      <c r="J657" s="17">
        <v>27.751834820936985</v>
      </c>
      <c r="K657" s="17">
        <v>-0.99999999999999811</v>
      </c>
      <c r="L657" s="17">
        <v>-0.99999999999999811</v>
      </c>
      <c r="M657" s="17">
        <v>-0.99999999999999811</v>
      </c>
      <c r="N657" s="17">
        <v>0.4803222187447429</v>
      </c>
      <c r="O657" s="17">
        <v>-0.99999999999999811</v>
      </c>
      <c r="P657" s="17">
        <v>-0.99999999999999811</v>
      </c>
      <c r="Q657" s="17">
        <v>6.2777215615620907</v>
      </c>
      <c r="R657" s="17">
        <v>-0.99999999999999811</v>
      </c>
      <c r="S657" s="17">
        <v>4.1304536464980206</v>
      </c>
      <c r="T657" s="17">
        <v>0.47998628279050148</v>
      </c>
      <c r="U657" s="17">
        <v>1.1124509913727001</v>
      </c>
      <c r="V657" s="17">
        <v>1.2899835078565316</v>
      </c>
      <c r="W657" s="17">
        <v>9.1994803693308498</v>
      </c>
      <c r="X657" s="17">
        <v>8.5654225033544407</v>
      </c>
      <c r="Y657" s="17">
        <v>0.40435172781614193</v>
      </c>
      <c r="Z657" s="17">
        <v>60.848585342795317</v>
      </c>
      <c r="AA657" s="17">
        <v>2.5636241682004108</v>
      </c>
      <c r="AB657" s="17">
        <v>3.9822220918735431</v>
      </c>
      <c r="AC657" s="17">
        <v>50.932696510082977</v>
      </c>
      <c r="AD657" s="17">
        <v>3.2120123223971619</v>
      </c>
      <c r="AE657" s="17">
        <v>2.6397737915128716</v>
      </c>
      <c r="AF657" s="17">
        <v>106.76154563937095</v>
      </c>
      <c r="AG657" s="17">
        <v>91.519274178313935</v>
      </c>
      <c r="AH657" s="17">
        <v>0.84609571545829287</v>
      </c>
      <c r="AI657" s="17">
        <v>1.0427680099398924</v>
      </c>
      <c r="AJ657" s="17">
        <v>0.33333333333333298</v>
      </c>
      <c r="AK657" s="17">
        <v>1.5089985021741756</v>
      </c>
      <c r="AL657" s="17">
        <v>1.4837063031804221</v>
      </c>
      <c r="AM657" s="17">
        <v>0.33333333333333298</v>
      </c>
      <c r="AN657" s="17">
        <v>1.0835012559528199</v>
      </c>
      <c r="AO657" s="17">
        <v>1.2229250070534152</v>
      </c>
      <c r="AP657" s="17">
        <v>0.33333333333333298</v>
      </c>
      <c r="AQ657" s="17">
        <v>16.646065174655412</v>
      </c>
      <c r="AR657" s="17">
        <v>2.2444243630026963</v>
      </c>
      <c r="AS657" s="17">
        <v>16.510501247413153</v>
      </c>
      <c r="AT657" s="17">
        <v>15.049711092507284</v>
      </c>
      <c r="AU657" s="17">
        <v>-0.99999999999999811</v>
      </c>
      <c r="AV657" s="17">
        <v>-0.99999999999999811</v>
      </c>
      <c r="AW657" s="17">
        <v>-0.99999999999999811</v>
      </c>
      <c r="AX657" s="17">
        <v>-0.99999999999999811</v>
      </c>
      <c r="AY657" s="17">
        <v>0.14116754022526154</v>
      </c>
      <c r="AZ657" s="17">
        <v>-0.59056986541912537</v>
      </c>
      <c r="BA657" s="17">
        <v>1.1317901659358334</v>
      </c>
      <c r="BB657" s="17">
        <v>-0.33164993208549104</v>
      </c>
      <c r="BC657" s="17">
        <v>0.62581085380186308</v>
      </c>
      <c r="BD657" s="17">
        <v>-7.6666336523329566</v>
      </c>
      <c r="BE657" s="17">
        <v>17.977679594029393</v>
      </c>
      <c r="BF657" s="17">
        <v>-0.99999999999999811</v>
      </c>
      <c r="BG657" s="22">
        <v>288.29882931951079</v>
      </c>
    </row>
    <row r="658" spans="1:100" x14ac:dyDescent="0.25">
      <c r="A658">
        <v>1884</v>
      </c>
      <c r="B658" t="s">
        <v>672</v>
      </c>
      <c r="C658" s="48">
        <v>2</v>
      </c>
      <c r="D658" s="22">
        <v>1540.4253808593749</v>
      </c>
      <c r="E658" s="17">
        <v>98.034880826830118</v>
      </c>
      <c r="F658" s="17">
        <v>19.960907533236494</v>
      </c>
      <c r="G658" s="17">
        <v>0.59470382386963694</v>
      </c>
      <c r="H658" s="17">
        <v>7.9619529780110687</v>
      </c>
      <c r="I658" s="17">
        <v>70.055374108600219</v>
      </c>
      <c r="J658" s="17">
        <v>15.651170579738965</v>
      </c>
      <c r="K658" s="17">
        <v>-0.99999999999999967</v>
      </c>
      <c r="L658" s="17">
        <v>-0.99999999999999967</v>
      </c>
      <c r="M658" s="17">
        <v>-0.99999999999999967</v>
      </c>
      <c r="N658" s="17">
        <v>0.30598439964938101</v>
      </c>
      <c r="O658" s="17">
        <v>-0.99999999999999967</v>
      </c>
      <c r="P658" s="17">
        <v>-0.99999999999999967</v>
      </c>
      <c r="Q658" s="17">
        <v>4.4049216935922901</v>
      </c>
      <c r="R658" s="17">
        <v>-0.99999999999999967</v>
      </c>
      <c r="S658" s="17">
        <v>1.6879410021929886</v>
      </c>
      <c r="T658" s="17">
        <v>0.20582983957530193</v>
      </c>
      <c r="U658" s="17">
        <v>0.29092945399067993</v>
      </c>
      <c r="V658" s="17">
        <v>0.21352467034817157</v>
      </c>
      <c r="W658" s="17">
        <v>3.7447551522474694</v>
      </c>
      <c r="X658" s="17">
        <v>1.8447011844685348</v>
      </c>
      <c r="Y658" s="17">
        <v>0.1576956302576781</v>
      </c>
      <c r="Z658" s="17">
        <v>38.201796377108266</v>
      </c>
      <c r="AA658" s="17">
        <v>0.89571428680726772</v>
      </c>
      <c r="AB658" s="17">
        <v>1.5780774224694922</v>
      </c>
      <c r="AC658" s="17">
        <v>23.33062650703555</v>
      </c>
      <c r="AD658" s="17">
        <v>1.105232022159405</v>
      </c>
      <c r="AE658" s="17">
        <v>0.87545624311306103</v>
      </c>
      <c r="AF658" s="17">
        <v>62.058360001587083</v>
      </c>
      <c r="AG658" s="17">
        <v>15.141619562283656</v>
      </c>
      <c r="AH658" s="17">
        <v>0.31767751570209307</v>
      </c>
      <c r="AI658" s="17">
        <v>0.41758313026450566</v>
      </c>
      <c r="AJ658" s="17">
        <v>0.33333333333333298</v>
      </c>
      <c r="AK658" s="17">
        <v>0.80363946317591628</v>
      </c>
      <c r="AL658" s="17">
        <v>0.8676395497796463</v>
      </c>
      <c r="AM658" s="17">
        <v>0.33333333333333298</v>
      </c>
      <c r="AN658" s="17">
        <v>0.44762390070426067</v>
      </c>
      <c r="AO658" s="17">
        <v>0.52808191218669198</v>
      </c>
      <c r="AP658" s="17">
        <v>0.33333333333333298</v>
      </c>
      <c r="AQ658" s="17">
        <v>8.7186582163430533</v>
      </c>
      <c r="AR658" s="17">
        <v>2.2444243630026963</v>
      </c>
      <c r="AS658" s="17">
        <v>6.4193838920975264</v>
      </c>
      <c r="AT658" s="17">
        <v>7.9895637081768935</v>
      </c>
      <c r="AU658" s="17">
        <v>-0.99999999999999967</v>
      </c>
      <c r="AV658" s="17">
        <v>-0.99999999999999967</v>
      </c>
      <c r="AW658" s="17">
        <v>-0.99999999999999967</v>
      </c>
      <c r="AX658" s="17">
        <v>-0.99999999999999967</v>
      </c>
      <c r="AY658" s="17">
        <v>3.4897819120413155E-2</v>
      </c>
      <c r="AZ658" s="17">
        <v>0.14232532371938714</v>
      </c>
      <c r="BA658" s="17">
        <v>0.42723080401477997</v>
      </c>
      <c r="BB658" s="17">
        <v>7.6503072389702526E-2</v>
      </c>
      <c r="BC658" s="17">
        <v>0.23513653658954531</v>
      </c>
      <c r="BD658" s="17">
        <v>3.2165471754357595</v>
      </c>
      <c r="BE658" s="17">
        <v>7.4637703590492599</v>
      </c>
      <c r="BF658" s="17">
        <v>-0.99999999999999967</v>
      </c>
      <c r="BG658" s="22">
        <v>908.68647063599178</v>
      </c>
    </row>
    <row r="659" spans="1:100" x14ac:dyDescent="0.25">
      <c r="A659">
        <v>1885</v>
      </c>
      <c r="B659" t="s">
        <v>673</v>
      </c>
      <c r="C659" s="48">
        <v>2</v>
      </c>
      <c r="D659" s="22">
        <v>1660.7091113281249</v>
      </c>
      <c r="E659" s="17">
        <v>174.95712548558458</v>
      </c>
      <c r="F659" s="17">
        <v>144.05522803406191</v>
      </c>
      <c r="G659" s="17">
        <v>1.4572316085026089</v>
      </c>
      <c r="H659" s="17">
        <v>15.829711130141058</v>
      </c>
      <c r="I659" s="17">
        <v>130.46005942767601</v>
      </c>
      <c r="J659" s="17">
        <v>30.570117174100027</v>
      </c>
      <c r="K659" s="17">
        <v>-0.99999999999999778</v>
      </c>
      <c r="L659" s="17">
        <v>-0.99999999999999778</v>
      </c>
      <c r="M659" s="17">
        <v>-0.99999999999999778</v>
      </c>
      <c r="N659" s="17">
        <v>0.52092603926664383</v>
      </c>
      <c r="O659" s="17">
        <v>-0.99999999999999778</v>
      </c>
      <c r="P659" s="17">
        <v>-0.99999999999999778</v>
      </c>
      <c r="Q659" s="17">
        <v>6.7139024780555498</v>
      </c>
      <c r="R659" s="17">
        <v>-0.99999999999999778</v>
      </c>
      <c r="S659" s="17">
        <v>4.6993224412693193</v>
      </c>
      <c r="T659" s="17">
        <v>0.54383817145697411</v>
      </c>
      <c r="U659" s="17">
        <v>1.3037859136048613</v>
      </c>
      <c r="V659" s="17">
        <v>1.5406941205291345</v>
      </c>
      <c r="W659" s="17">
        <v>10.46990284484427</v>
      </c>
      <c r="X659" s="17">
        <v>10.130699410142459</v>
      </c>
      <c r="Y659" s="17">
        <v>0.46179870041144622</v>
      </c>
      <c r="Z659" s="17">
        <v>66.123092958708185</v>
      </c>
      <c r="AA659" s="17">
        <v>2.9520855693020729</v>
      </c>
      <c r="AB659" s="17">
        <v>4.5421548659079072</v>
      </c>
      <c r="AC659" s="17">
        <v>57.36130449802414</v>
      </c>
      <c r="AD659" s="17">
        <v>3.7026880095992527</v>
      </c>
      <c r="AE659" s="17">
        <v>3.0506888382342061</v>
      </c>
      <c r="AF659" s="17">
        <v>117.17305666900552</v>
      </c>
      <c r="AG659" s="17">
        <v>109.30786758854055</v>
      </c>
      <c r="AH659" s="17">
        <v>0.96916595836221808</v>
      </c>
      <c r="AI659" s="17">
        <v>1.1883755136878902</v>
      </c>
      <c r="AJ659" s="17">
        <v>0.33333333333333298</v>
      </c>
      <c r="AK659" s="17">
        <v>1.6732788170915018</v>
      </c>
      <c r="AL659" s="17">
        <v>1.6271901669478841</v>
      </c>
      <c r="AM659" s="17">
        <v>0.33333333333333298</v>
      </c>
      <c r="AN659" s="17">
        <v>1.2315990705315987</v>
      </c>
      <c r="AO659" s="17">
        <v>1.3847561258619978</v>
      </c>
      <c r="AP659" s="17">
        <v>0.33333333333333298</v>
      </c>
      <c r="AQ659" s="17">
        <v>18.492382921485294</v>
      </c>
      <c r="AR659" s="17">
        <v>2.2444243630026963</v>
      </c>
      <c r="AS659" s="17">
        <v>18.860753878120612</v>
      </c>
      <c r="AT659" s="17">
        <v>16.694041386066328</v>
      </c>
      <c r="AU659" s="17">
        <v>-0.99999999999999778</v>
      </c>
      <c r="AV659" s="17">
        <v>-0.99999999999999778</v>
      </c>
      <c r="AW659" s="17">
        <v>-0.99999999999999778</v>
      </c>
      <c r="AX659" s="17">
        <v>-0.99999999999999778</v>
      </c>
      <c r="AY659" s="17">
        <v>0.16591808893032181</v>
      </c>
      <c r="AZ659" s="17">
        <v>-0.76126343538323726</v>
      </c>
      <c r="BA659" s="17">
        <v>1.2958842335736718</v>
      </c>
      <c r="BB659" s="17">
        <v>-0.4267100368016129</v>
      </c>
      <c r="BC659" s="17">
        <v>0.71680011786927822</v>
      </c>
      <c r="BD659" s="17">
        <v>-10.201360330291447</v>
      </c>
      <c r="BE659" s="17">
        <v>20.426401769033635</v>
      </c>
      <c r="BF659" s="17">
        <v>-0.99999999999999778</v>
      </c>
      <c r="BG659" s="22">
        <v>7880.7394205667115</v>
      </c>
    </row>
    <row r="660" spans="1:100" x14ac:dyDescent="0.25">
      <c r="A660">
        <v>1891</v>
      </c>
      <c r="B660" t="s">
        <v>674</v>
      </c>
      <c r="C660" s="48">
        <v>3</v>
      </c>
      <c r="D660" s="22">
        <v>1530.4956773945721</v>
      </c>
      <c r="E660" s="17">
        <v>65.133742921960163</v>
      </c>
      <c r="F660" s="17">
        <v>-7.8607983631509342</v>
      </c>
      <c r="G660" s="17">
        <v>0.45877130527218857</v>
      </c>
      <c r="H660" s="17">
        <v>3.4457715639289672</v>
      </c>
      <c r="I660" s="17">
        <v>32.706196872024094</v>
      </c>
      <c r="J660" s="17">
        <v>24.86736552046073</v>
      </c>
      <c r="K660" s="17">
        <v>-0.99999999999999867</v>
      </c>
      <c r="L660" s="17">
        <v>-0.99999999999999867</v>
      </c>
      <c r="M660" s="17">
        <v>-0.99999999999999867</v>
      </c>
      <c r="N660" s="17">
        <v>4.677028591846942E-2</v>
      </c>
      <c r="O660" s="17">
        <v>-0.99999999999999867</v>
      </c>
      <c r="P660" s="17">
        <v>-0.99999999999999867</v>
      </c>
      <c r="Q660" s="17">
        <v>4.7384008352901636</v>
      </c>
      <c r="R660" s="17">
        <v>-0.99999999999999867</v>
      </c>
      <c r="S660" s="17">
        <v>-0.63477185637856837</v>
      </c>
      <c r="T660" s="17">
        <v>4.5636354170745116E-2</v>
      </c>
      <c r="U660" s="17">
        <v>-1.1542779302028655E-2</v>
      </c>
      <c r="V660" s="17">
        <v>0.20740212031535377</v>
      </c>
      <c r="W660" s="17">
        <v>-1.2926292713611942</v>
      </c>
      <c r="X660" s="17">
        <v>-2.3134533278713243</v>
      </c>
      <c r="Y660" s="17">
        <v>0.14396089943303836</v>
      </c>
      <c r="Z660" s="17">
        <v>28.39468260345042</v>
      </c>
      <c r="AA660" s="17">
        <v>1.4764128563597476</v>
      </c>
      <c r="AB660" s="17">
        <v>1.5072569696467404</v>
      </c>
      <c r="AC660" s="17">
        <v>0.10841940517052187</v>
      </c>
      <c r="AD660" s="17">
        <v>0.25483012639952352</v>
      </c>
      <c r="AE660" s="17">
        <v>-0.53267161098931404</v>
      </c>
      <c r="AF660" s="17">
        <v>29.477687367278364</v>
      </c>
      <c r="AG660" s="17">
        <v>-17.024193298269957</v>
      </c>
      <c r="AH660" s="17">
        <v>0.15440261246385301</v>
      </c>
      <c r="AI660" s="17">
        <v>-3.401671715164039E-2</v>
      </c>
      <c r="AJ660" s="17">
        <v>0.33333333333333298</v>
      </c>
      <c r="AK660" s="17">
        <v>0.5071746934412712</v>
      </c>
      <c r="AL660" s="17">
        <v>0.71106453847359341</v>
      </c>
      <c r="AM660" s="17">
        <v>0.33333333333333298</v>
      </c>
      <c r="AN660" s="17">
        <v>-5.8877830340228608E-2</v>
      </c>
      <c r="AO660" s="17">
        <v>-3.1345920372811982E-2</v>
      </c>
      <c r="AP660" s="17">
        <v>0.33333333333333298</v>
      </c>
      <c r="AQ660" s="17">
        <v>3.2285095047457064</v>
      </c>
      <c r="AR660" s="17">
        <v>-0.2807345239547252</v>
      </c>
      <c r="AS660" s="17">
        <v>19.377472195059621</v>
      </c>
      <c r="AT660" s="17">
        <v>5.7706278493558383</v>
      </c>
      <c r="AU660" s="17">
        <v>-0.99999999999999867</v>
      </c>
      <c r="AV660" s="17">
        <v>-0.99999999999999867</v>
      </c>
      <c r="AW660" s="17">
        <v>-0.99999999999999867</v>
      </c>
      <c r="AX660" s="17">
        <v>-0.99999999999999867</v>
      </c>
      <c r="AY660" s="17">
        <v>9.5611225242342723E-2</v>
      </c>
      <c r="AZ660" s="17">
        <v>0.81709229627359314</v>
      </c>
      <c r="BA660" s="17">
        <v>0.12020259937022446</v>
      </c>
      <c r="BB660" s="17">
        <v>8.2717783863635305E-2</v>
      </c>
      <c r="BC660" s="17">
        <v>0.1409272390135716</v>
      </c>
      <c r="BD660" s="17">
        <v>6.1534060779588504</v>
      </c>
      <c r="BE660" s="17">
        <v>4.1241939721904117</v>
      </c>
      <c r="BF660" s="17">
        <v>-0.99999999999999867</v>
      </c>
      <c r="CU660" t="e">
        <v>#N/A</v>
      </c>
      <c r="CV660" t="e">
        <v>#N/A</v>
      </c>
    </row>
    <row r="661" spans="1:100" x14ac:dyDescent="0.25">
      <c r="A661">
        <v>1895</v>
      </c>
      <c r="B661" t="s">
        <v>675</v>
      </c>
      <c r="C661" s="48">
        <v>3</v>
      </c>
      <c r="D661" s="22">
        <v>1523.3615646063197</v>
      </c>
      <c r="E661" s="17">
        <v>96.36032260318872</v>
      </c>
      <c r="F661" s="17">
        <v>-1.1340620587888428</v>
      </c>
      <c r="G661" s="17">
        <v>0.15793022058540848</v>
      </c>
      <c r="H661" s="17">
        <v>1.8320278447481471</v>
      </c>
      <c r="I661" s="17">
        <v>62.545809522510034</v>
      </c>
      <c r="J661" s="17">
        <v>18.814345599331173</v>
      </c>
      <c r="K661" s="17">
        <v>-0.99999999999999944</v>
      </c>
      <c r="L661" s="17">
        <v>-0.99999999999999944</v>
      </c>
      <c r="M661" s="17">
        <v>-0.99999999999999944</v>
      </c>
      <c r="N661" s="17">
        <v>0.33926019730967055</v>
      </c>
      <c r="O661" s="17">
        <v>-0.99999999999999944</v>
      </c>
      <c r="P661" s="17">
        <v>-0.99999999999999944</v>
      </c>
      <c r="Q661" s="17">
        <v>2.9332164128738314</v>
      </c>
      <c r="R661" s="17">
        <v>-0.99999999999999944</v>
      </c>
      <c r="S661" s="17">
        <v>-0.8284537965282095</v>
      </c>
      <c r="T661" s="17">
        <v>-7.9632604487115552E-2</v>
      </c>
      <c r="U661" s="17">
        <v>0.27785951246536728</v>
      </c>
      <c r="V661" s="17">
        <v>-1.6628878692342015</v>
      </c>
      <c r="W661" s="17">
        <v>-1.1011885681256846</v>
      </c>
      <c r="X661" s="17">
        <v>0.99484617573378786</v>
      </c>
      <c r="Y661" s="17">
        <v>-1.2519054399564883E-2</v>
      </c>
      <c r="Z661" s="17">
        <v>33.718572152589267</v>
      </c>
      <c r="AA661" s="17">
        <v>1.6838681252203322</v>
      </c>
      <c r="AB661" s="17">
        <v>-0.2325329740185072</v>
      </c>
      <c r="AC661" s="17">
        <v>25.134980416700493</v>
      </c>
      <c r="AD661" s="17">
        <v>-1.294136334252145</v>
      </c>
      <c r="AE661" s="17">
        <v>0.51764594309662559</v>
      </c>
      <c r="AF661" s="17">
        <v>59.13866553836786</v>
      </c>
      <c r="AG661" s="17">
        <v>9.9163932685565435</v>
      </c>
      <c r="AH661" s="17">
        <v>-9.8844795412688952E-2</v>
      </c>
      <c r="AI661" s="17">
        <v>-0.1885505932029492</v>
      </c>
      <c r="AJ661" s="17">
        <v>0.33333333333333298</v>
      </c>
      <c r="AK661" s="17">
        <v>1.0982861193404267</v>
      </c>
      <c r="AL661" s="17">
        <v>0.89534822266638259</v>
      </c>
      <c r="AM661" s="17">
        <v>0.33333333333333298</v>
      </c>
      <c r="AN661" s="17">
        <v>3.7492775655000421E-2</v>
      </c>
      <c r="AO661" s="17">
        <v>-2.5368832635004619E-2</v>
      </c>
      <c r="AP661" s="17">
        <v>0.33333333333333298</v>
      </c>
      <c r="AQ661" s="17">
        <v>3.407143984142142</v>
      </c>
      <c r="AR661" s="17">
        <v>3.181726220174574</v>
      </c>
      <c r="AS661" s="17">
        <v>4.6497581857523258</v>
      </c>
      <c r="AT661" s="17">
        <v>10.982861193404275</v>
      </c>
      <c r="AU661" s="17">
        <v>-0.99999999999999944</v>
      </c>
      <c r="AV661" s="17">
        <v>-0.99999999999999944</v>
      </c>
      <c r="AW661" s="17">
        <v>-0.99999999999999944</v>
      </c>
      <c r="AX661" s="17">
        <v>-0.99999999999999944</v>
      </c>
      <c r="AY661" s="17">
        <v>-3.7063677649473211E-3</v>
      </c>
      <c r="AZ661" s="17">
        <v>0.16690137934237195</v>
      </c>
      <c r="BA661" s="17">
        <v>0.97654952903034764</v>
      </c>
      <c r="BB661" s="17">
        <v>0.66199555341004679</v>
      </c>
      <c r="BC661" s="17">
        <v>0.33143769870876061</v>
      </c>
      <c r="BD661" s="17">
        <v>17.384395731963039</v>
      </c>
      <c r="BE661" s="17">
        <v>13.168690112870754</v>
      </c>
      <c r="BF661" s="17">
        <v>-0.99999999999999944</v>
      </c>
      <c r="CU661" t="e">
        <v>#N/A</v>
      </c>
      <c r="CV661" t="e">
        <v>#N/A</v>
      </c>
    </row>
    <row r="662" spans="1:100" x14ac:dyDescent="0.25">
      <c r="A662">
        <v>1896</v>
      </c>
      <c r="B662" t="s">
        <v>676</v>
      </c>
      <c r="C662" s="48">
        <v>3</v>
      </c>
      <c r="D662" s="22">
        <v>1464.6305729032013</v>
      </c>
      <c r="E662" s="17">
        <v>74.650658789932834</v>
      </c>
      <c r="F662" s="17">
        <v>-3.4875121184254141</v>
      </c>
      <c r="G662" s="17">
        <v>0.57543395795987951</v>
      </c>
      <c r="H662" s="17">
        <v>4.6673945686397973</v>
      </c>
      <c r="I662" s="17">
        <v>59.850330499440425</v>
      </c>
      <c r="J662" s="17">
        <v>6.6933254296252755</v>
      </c>
      <c r="K662" s="17">
        <v>-1</v>
      </c>
      <c r="L662" s="17">
        <v>-1</v>
      </c>
      <c r="M662" s="17">
        <v>-1</v>
      </c>
      <c r="N662" s="17">
        <v>1.3729459822307661E-2</v>
      </c>
      <c r="O662" s="17">
        <v>-1</v>
      </c>
      <c r="P662" s="17">
        <v>-1</v>
      </c>
      <c r="Q662" s="17">
        <v>2.7918598457875947</v>
      </c>
      <c r="R662" s="17">
        <v>-1</v>
      </c>
      <c r="S662" s="17">
        <v>1.319001546457355</v>
      </c>
      <c r="T662" s="17">
        <v>0.1188370968001853</v>
      </c>
      <c r="U662" s="17">
        <v>-0.38123418503125428</v>
      </c>
      <c r="V662" s="17">
        <v>-0.15652706302199473</v>
      </c>
      <c r="W662" s="17">
        <v>1.8755347228522015</v>
      </c>
      <c r="X662" s="17">
        <v>1.8245407356210068</v>
      </c>
      <c r="Y662" s="17">
        <v>6.5392838667161252E-2</v>
      </c>
      <c r="Z662" s="17">
        <v>33.289604777321088</v>
      </c>
      <c r="AA662" s="17">
        <v>-0.15188388304875836</v>
      </c>
      <c r="AB662" s="17">
        <v>7.9135528751472783E-2</v>
      </c>
      <c r="AC662" s="17">
        <v>22.551872615784728</v>
      </c>
      <c r="AD662" s="17">
        <v>0.72640151644292705</v>
      </c>
      <c r="AE662" s="17">
        <v>0.24947407546242067</v>
      </c>
      <c r="AF662" s="17">
        <v>56.1700869973197</v>
      </c>
      <c r="AG662" s="17">
        <v>1.3977640916314276</v>
      </c>
      <c r="AH662" s="17">
        <v>8.0228408904429949E-2</v>
      </c>
      <c r="AI662" s="17">
        <v>-7.724351856739918E-2</v>
      </c>
      <c r="AJ662" s="17">
        <v>0.33333333333333298</v>
      </c>
      <c r="AK662" s="17">
        <v>0.30592915104108748</v>
      </c>
      <c r="AL662" s="17">
        <v>0.51000987274911291</v>
      </c>
      <c r="AM662" s="17">
        <v>0.33333333333333298</v>
      </c>
      <c r="AN662" s="17">
        <v>0.15730801212830001</v>
      </c>
      <c r="AO662" s="17">
        <v>0.30328234624242045</v>
      </c>
      <c r="AP662" s="17">
        <v>0.33333333333333298</v>
      </c>
      <c r="AQ662" s="17">
        <v>3.680243502120669</v>
      </c>
      <c r="AR662" s="17">
        <v>3.0307831910740757</v>
      </c>
      <c r="AS662" s="17">
        <v>0.30296639234634948</v>
      </c>
      <c r="AT662" s="17">
        <v>3.3595758462048542</v>
      </c>
      <c r="AU662" s="17">
        <v>-1</v>
      </c>
      <c r="AV662" s="17">
        <v>-1</v>
      </c>
      <c r="AW662" s="17">
        <v>-1</v>
      </c>
      <c r="AX662" s="17">
        <v>-1</v>
      </c>
      <c r="AY662" s="17">
        <v>-1.3414840323784091E-2</v>
      </c>
      <c r="AZ662" s="17">
        <v>0.88441675735489622</v>
      </c>
      <c r="BA662" s="17">
        <v>-0.2211610171887603</v>
      </c>
      <c r="BB662" s="17">
        <v>4.948211047271505E-2</v>
      </c>
      <c r="BC662" s="17">
        <v>0.18147598303943449</v>
      </c>
      <c r="BD662" s="17">
        <v>5.6591365485923593</v>
      </c>
      <c r="BE662" s="17">
        <v>3.431094490042061</v>
      </c>
      <c r="BF662" s="17">
        <v>-1</v>
      </c>
      <c r="CU662" t="e">
        <v>#N/A</v>
      </c>
      <c r="CV662" t="e">
        <v>#N/A</v>
      </c>
    </row>
    <row r="663" spans="1:100" x14ac:dyDescent="0.25">
      <c r="A663">
        <v>1899</v>
      </c>
      <c r="B663" t="s">
        <v>677</v>
      </c>
      <c r="C663" s="48">
        <v>3</v>
      </c>
      <c r="D663" s="22">
        <v>1480.1494104613246</v>
      </c>
      <c r="E663" s="17">
        <v>74.794779058962874</v>
      </c>
      <c r="F663" s="17">
        <v>-33.664960943340972</v>
      </c>
      <c r="G663" s="17">
        <v>0.36429464049299531</v>
      </c>
      <c r="H663" s="17">
        <v>4.2023207059544205</v>
      </c>
      <c r="I663" s="17">
        <v>58.656531746117537</v>
      </c>
      <c r="J663" s="17">
        <v>6.805625127520706</v>
      </c>
      <c r="K663" s="17">
        <v>-1.0000000000000011</v>
      </c>
      <c r="L663" s="17">
        <v>-1.0000000000000011</v>
      </c>
      <c r="M663" s="17">
        <v>-1.0000000000000011</v>
      </c>
      <c r="N663" s="17">
        <v>0.35430483255861384</v>
      </c>
      <c r="O663" s="17">
        <v>-1.0000000000000011</v>
      </c>
      <c r="P663" s="17">
        <v>-1.0000000000000011</v>
      </c>
      <c r="Q663" s="17">
        <v>4.5945798958151673</v>
      </c>
      <c r="R663" s="17">
        <v>-1.0000000000000011</v>
      </c>
      <c r="S663" s="17">
        <v>-0.3437288789483095</v>
      </c>
      <c r="T663" s="17">
        <v>2.4865216069201494E-2</v>
      </c>
      <c r="U663" s="17">
        <v>0.14759928401793737</v>
      </c>
      <c r="V663" s="17">
        <v>0.10058002736775243</v>
      </c>
      <c r="W663" s="17">
        <v>-0.39225918986074476</v>
      </c>
      <c r="X663" s="17">
        <v>-1.6492014448662704</v>
      </c>
      <c r="Y663" s="17">
        <v>0.10693074623649955</v>
      </c>
      <c r="Z663" s="17">
        <v>45.502006074616659</v>
      </c>
      <c r="AA663" s="17">
        <v>-0.11518133772613846</v>
      </c>
      <c r="AB663" s="17">
        <v>0.60799685436633299</v>
      </c>
      <c r="AC663" s="17">
        <v>13.121289138141439</v>
      </c>
      <c r="AD663" s="17">
        <v>-0.48069569225738928</v>
      </c>
      <c r="AE663" s="17">
        <v>-1.1901612822971701</v>
      </c>
      <c r="AF663" s="17">
        <v>58.041130784827253</v>
      </c>
      <c r="AG663" s="17">
        <v>-12.489397000288358</v>
      </c>
      <c r="AH663" s="17">
        <v>-0.14386739181956537</v>
      </c>
      <c r="AI663" s="17">
        <v>-0.3570877656028062</v>
      </c>
      <c r="AJ663" s="17">
        <v>0.33333333333333298</v>
      </c>
      <c r="AK663" s="17">
        <v>0.1648922196064547</v>
      </c>
      <c r="AL663" s="17">
        <v>0.54753251829444638</v>
      </c>
      <c r="AM663" s="17">
        <v>0.33333333333333298</v>
      </c>
      <c r="AN663" s="17">
        <v>-2.0639569206394006E-2</v>
      </c>
      <c r="AO663" s="17">
        <v>-6.7364560433583631E-2</v>
      </c>
      <c r="AP663" s="17">
        <v>0.33333333333333298</v>
      </c>
      <c r="AQ663" s="17">
        <v>0.6154009612902831</v>
      </c>
      <c r="AR663" s="17">
        <v>3.5873987826248039</v>
      </c>
      <c r="AS663" s="17">
        <v>1.4955869164362623</v>
      </c>
      <c r="AT663" s="17">
        <v>1.7226394284596436</v>
      </c>
      <c r="AU663" s="17">
        <v>-1.0000000000000011</v>
      </c>
      <c r="AV663" s="17">
        <v>-1.0000000000000011</v>
      </c>
      <c r="AW663" s="17">
        <v>-1.0000000000000011</v>
      </c>
      <c r="AX663" s="17">
        <v>-1.0000000000000011</v>
      </c>
      <c r="AY663" s="17">
        <v>-1.9978411598421723E-2</v>
      </c>
      <c r="AZ663" s="17">
        <v>0.65791245500861828</v>
      </c>
      <c r="BA663" s="17">
        <v>-0.30783559099782742</v>
      </c>
      <c r="BB663" s="17">
        <v>0.70622296154909492</v>
      </c>
      <c r="BC663" s="17">
        <v>0.26688832428086257</v>
      </c>
      <c r="BD663" s="17">
        <v>20.945136313770469</v>
      </c>
      <c r="BE663" s="17">
        <v>5.1330301520324255</v>
      </c>
      <c r="BF663" s="17">
        <v>-1.0000000000000011</v>
      </c>
      <c r="CU663" t="e">
        <v>#N/A</v>
      </c>
      <c r="CV663" t="e">
        <v>#N/A</v>
      </c>
    </row>
    <row r="664" spans="1:100" x14ac:dyDescent="0.25">
      <c r="A664">
        <v>1902</v>
      </c>
      <c r="B664" t="s">
        <v>678</v>
      </c>
      <c r="C664" s="48">
        <v>2</v>
      </c>
      <c r="D664" s="22">
        <v>1519.4061230468749</v>
      </c>
      <c r="E664" s="17">
        <v>108.26280654655244</v>
      </c>
      <c r="F664" s="17">
        <v>36.46104345558841</v>
      </c>
      <c r="G664" s="17">
        <v>0.7093893761641471</v>
      </c>
      <c r="H664" s="17">
        <v>9.0080852940623402</v>
      </c>
      <c r="I664" s="17">
        <v>78.087051256185845</v>
      </c>
      <c r="J664" s="17">
        <v>17.634860450732127</v>
      </c>
      <c r="K664" s="17">
        <v>-0.99999999999999944</v>
      </c>
      <c r="L664" s="17">
        <v>-0.99999999999999944</v>
      </c>
      <c r="M664" s="17">
        <v>-0.99999999999999944</v>
      </c>
      <c r="N664" s="17">
        <v>0.33456400147760834</v>
      </c>
      <c r="O664" s="17">
        <v>-0.99999999999999944</v>
      </c>
      <c r="P664" s="17">
        <v>-0.99999999999999944</v>
      </c>
      <c r="Q664" s="17">
        <v>4.7119341066663365</v>
      </c>
      <c r="R664" s="17">
        <v>-0.99999999999999944</v>
      </c>
      <c r="S664" s="17">
        <v>2.0883477481123287</v>
      </c>
      <c r="T664" s="17">
        <v>0.25077293927903038</v>
      </c>
      <c r="U664" s="17">
        <v>0.42560337932439402</v>
      </c>
      <c r="V664" s="17">
        <v>0.38999105681614288</v>
      </c>
      <c r="W664" s="17">
        <v>4.6389608707517302</v>
      </c>
      <c r="X664" s="17">
        <v>2.9464445714680809</v>
      </c>
      <c r="Y664" s="17">
        <v>0.19813053470528591</v>
      </c>
      <c r="Z664" s="17">
        <v>41.91433686135737</v>
      </c>
      <c r="AA664" s="17">
        <v>1.1691386105881432</v>
      </c>
      <c r="AB664" s="17">
        <v>1.9721944175400759</v>
      </c>
      <c r="AC664" s="17">
        <v>27.855497670477448</v>
      </c>
      <c r="AD664" s="17">
        <v>1.4506013885584035</v>
      </c>
      <c r="AE664" s="17">
        <v>1.1646848986822775</v>
      </c>
      <c r="AF664" s="17">
        <v>69.38665659615647</v>
      </c>
      <c r="AG664" s="17">
        <v>27.662385101435039</v>
      </c>
      <c r="AH664" s="17">
        <v>0.40430233311798708</v>
      </c>
      <c r="AI664" s="17">
        <v>0.52007113328568222</v>
      </c>
      <c r="AJ664" s="17">
        <v>0.33333333333333298</v>
      </c>
      <c r="AK664" s="17">
        <v>0.91927060153198648</v>
      </c>
      <c r="AL664" s="17">
        <v>0.96863279727560114</v>
      </c>
      <c r="AM664" s="17">
        <v>0.33333333333333298</v>
      </c>
      <c r="AN664" s="17">
        <v>0.55186474597174384</v>
      </c>
      <c r="AO664" s="17">
        <v>0.64198914750389957</v>
      </c>
      <c r="AP664" s="17">
        <v>0.33333333333333298</v>
      </c>
      <c r="AQ664" s="17">
        <v>10.018216370589307</v>
      </c>
      <c r="AR664" s="17">
        <v>2.2444243630026963</v>
      </c>
      <c r="AS664" s="17">
        <v>8.0736440951523889</v>
      </c>
      <c r="AT664" s="17">
        <v>9.1469499949836184</v>
      </c>
      <c r="AU664" s="17">
        <v>-0.99999999999999944</v>
      </c>
      <c r="AV664" s="17">
        <v>-0.99999999999999944</v>
      </c>
      <c r="AW664" s="17">
        <v>-0.99999999999999944</v>
      </c>
      <c r="AX664" s="17">
        <v>-0.99999999999999944</v>
      </c>
      <c r="AY664" s="17">
        <v>5.2318860242374365E-2</v>
      </c>
      <c r="AZ664" s="17">
        <v>2.2180120595417852E-2</v>
      </c>
      <c r="BA664" s="17">
        <v>0.5427308494583869</v>
      </c>
      <c r="BB664" s="17">
        <v>9.5936065410153204E-3</v>
      </c>
      <c r="BC664" s="17">
        <v>0.29918068081699634</v>
      </c>
      <c r="BD664" s="17">
        <v>1.4324421757506829</v>
      </c>
      <c r="BE664" s="17">
        <v>9.1873398126139598</v>
      </c>
      <c r="BF664" s="17">
        <v>-0.99999999999999944</v>
      </c>
      <c r="BG664" s="22">
        <v>5582.0308450971397</v>
      </c>
    </row>
    <row r="665" spans="1:100" x14ac:dyDescent="0.25">
      <c r="A665">
        <v>1908</v>
      </c>
      <c r="B665" t="s">
        <v>679</v>
      </c>
      <c r="C665" s="48">
        <v>2</v>
      </c>
      <c r="D665" s="22">
        <v>1493.8819531249999</v>
      </c>
      <c r="E665" s="17">
        <v>75.084810807155748</v>
      </c>
      <c r="F665" s="17">
        <v>-17.063146525146085</v>
      </c>
      <c r="G665" s="17">
        <v>0.33736508994348835</v>
      </c>
      <c r="H665" s="17">
        <v>5.614574774342163</v>
      </c>
      <c r="I665" s="17">
        <v>52.033386272193354</v>
      </c>
      <c r="J665" s="17">
        <v>11.200041124543048</v>
      </c>
      <c r="K665" s="17">
        <v>-1.0000000000000002</v>
      </c>
      <c r="L665" s="17">
        <v>-1.0000000000000002</v>
      </c>
      <c r="M665" s="17">
        <v>-1.0000000000000002</v>
      </c>
      <c r="N665" s="17">
        <v>0.24185567198102656</v>
      </c>
      <c r="O665" s="17">
        <v>-1.0000000000000002</v>
      </c>
      <c r="P665" s="17">
        <v>-1.0000000000000002</v>
      </c>
      <c r="Q665" s="17">
        <v>3.7160277213402266</v>
      </c>
      <c r="R665" s="17">
        <v>-1.0000000000000002</v>
      </c>
      <c r="S665" s="17">
        <v>0.78948288790700594</v>
      </c>
      <c r="T665" s="17">
        <v>0.10498365498551235</v>
      </c>
      <c r="U665" s="17">
        <v>-1.12604622181606E-2</v>
      </c>
      <c r="V665" s="17">
        <v>-0.18244182731121983</v>
      </c>
      <c r="W665" s="17">
        <v>1.7382795076215365</v>
      </c>
      <c r="X665" s="17">
        <v>-0.62746067593645327</v>
      </c>
      <c r="Y665" s="17">
        <v>6.6965220813852477E-2</v>
      </c>
      <c r="Z665" s="17">
        <v>29.87136199586346</v>
      </c>
      <c r="AA665" s="17">
        <v>0.28218740483617261</v>
      </c>
      <c r="AB665" s="17">
        <v>0.69373265103922876</v>
      </c>
      <c r="AC665" s="17">
        <v>13.177432899972837</v>
      </c>
      <c r="AD665" s="17">
        <v>0.33027027930830677</v>
      </c>
      <c r="AE665" s="17">
        <v>0.22646659663858437</v>
      </c>
      <c r="AF665" s="17">
        <v>45.614662170852881</v>
      </c>
      <c r="AG665" s="17">
        <v>-12.953270222587737</v>
      </c>
      <c r="AH665" s="17">
        <v>0.12330324279328975</v>
      </c>
      <c r="AI665" s="17">
        <v>0.18761403291595205</v>
      </c>
      <c r="AJ665" s="17">
        <v>0.33333333333333298</v>
      </c>
      <c r="AK665" s="17">
        <v>0.54417896312463976</v>
      </c>
      <c r="AL665" s="17">
        <v>0.64102447991488454</v>
      </c>
      <c r="AM665" s="17">
        <v>0.33333333333333298</v>
      </c>
      <c r="AN665" s="17">
        <v>0.21372166447803498</v>
      </c>
      <c r="AO665" s="17">
        <v>0.27248961537947491</v>
      </c>
      <c r="AP665" s="17">
        <v>0.33333333333333298</v>
      </c>
      <c r="AQ665" s="17">
        <v>5.8026270041609553</v>
      </c>
      <c r="AR665" s="17">
        <v>2.2444243630026963</v>
      </c>
      <c r="AS665" s="17">
        <v>2.7074496709033076</v>
      </c>
      <c r="AT665" s="17">
        <v>5.3925467714185418</v>
      </c>
      <c r="AU665" s="17">
        <v>-1.0000000000000002</v>
      </c>
      <c r="AV665" s="17">
        <v>-1.0000000000000002</v>
      </c>
      <c r="AW665" s="17">
        <v>-1.0000000000000002</v>
      </c>
      <c r="AX665" s="17">
        <v>-1.0000000000000002</v>
      </c>
      <c r="AY665" s="17">
        <v>-4.1926205758472512E-3</v>
      </c>
      <c r="AZ665" s="17">
        <v>0.41191476930033838</v>
      </c>
      <c r="BA665" s="17">
        <v>0.16806445857535346</v>
      </c>
      <c r="BB665" s="17">
        <v>0.22663878595333908</v>
      </c>
      <c r="BC665" s="17">
        <v>9.1430213856295267E-2</v>
      </c>
      <c r="BD665" s="17">
        <v>7.2198354068187331</v>
      </c>
      <c r="BE665" s="17">
        <v>3.5963156348908143</v>
      </c>
      <c r="BF665" s="17">
        <v>-1.0000000000000002</v>
      </c>
      <c r="BG665" s="22">
        <v>87.574935998871069</v>
      </c>
    </row>
    <row r="666" spans="1:100" x14ac:dyDescent="0.25">
      <c r="A666">
        <v>1912</v>
      </c>
      <c r="B666" t="s">
        <v>680</v>
      </c>
      <c r="C666" s="48">
        <v>2</v>
      </c>
      <c r="D666" s="22">
        <v>1539.4874316406249</v>
      </c>
      <c r="E666" s="17">
        <v>86.874916543801973</v>
      </c>
      <c r="F666" s="17">
        <v>1.9571663442013272</v>
      </c>
      <c r="G666" s="17">
        <v>0.46956733945832496</v>
      </c>
      <c r="H666" s="17">
        <v>6.8204899284758751</v>
      </c>
      <c r="I666" s="17">
        <v>61.291795592671939</v>
      </c>
      <c r="J666" s="17">
        <v>13.48671331679656</v>
      </c>
      <c r="K666" s="17">
        <v>-1</v>
      </c>
      <c r="L666" s="17">
        <v>-1</v>
      </c>
      <c r="M666" s="17">
        <v>-1</v>
      </c>
      <c r="N666" s="17">
        <v>0.27480042898256607</v>
      </c>
      <c r="O666" s="17">
        <v>-1</v>
      </c>
      <c r="P666" s="17">
        <v>-1</v>
      </c>
      <c r="Q666" s="17">
        <v>4.0699322090924301</v>
      </c>
      <c r="R666" s="17">
        <v>-1</v>
      </c>
      <c r="S666" s="17">
        <v>1.2510464543056508</v>
      </c>
      <c r="T666" s="17">
        <v>0.15679121715990579</v>
      </c>
      <c r="U666" s="17">
        <v>0.14398311924351581</v>
      </c>
      <c r="V666" s="17">
        <v>2.0977459495816551E-2</v>
      </c>
      <c r="W666" s="17">
        <v>2.7690632911945339</v>
      </c>
      <c r="X666" s="17">
        <v>0.64255940275141266</v>
      </c>
      <c r="Y666" s="17">
        <v>0.11357602069179934</v>
      </c>
      <c r="Z666" s="17">
        <v>34.150943805542965</v>
      </c>
      <c r="AA666" s="17">
        <v>0.59737366808125181</v>
      </c>
      <c r="AB666" s="17">
        <v>1.1480457905579633</v>
      </c>
      <c r="AC666" s="17">
        <v>18.393418127437883</v>
      </c>
      <c r="AD666" s="17">
        <v>0.72839023633838706</v>
      </c>
      <c r="AE666" s="17">
        <v>0.55987109376487698</v>
      </c>
      <c r="AF666" s="17">
        <v>54.062258886663138</v>
      </c>
      <c r="AG666" s="17">
        <v>1.4798762096058387</v>
      </c>
      <c r="AH666" s="17">
        <v>0.2231588523018414</v>
      </c>
      <c r="AI666" s="17">
        <v>0.30575571926271156</v>
      </c>
      <c r="AJ666" s="17">
        <v>0.33333333333333298</v>
      </c>
      <c r="AK666" s="17">
        <v>0.67747122443213093</v>
      </c>
      <c r="AL666" s="17">
        <v>0.75744310665251768</v>
      </c>
      <c r="AM666" s="17">
        <v>0.33333333333333298</v>
      </c>
      <c r="AN666" s="17">
        <v>0.33388391647905674</v>
      </c>
      <c r="AO666" s="17">
        <v>0.40379467032031008</v>
      </c>
      <c r="AP666" s="17">
        <v>0.33333333333333298</v>
      </c>
      <c r="AQ666" s="17">
        <v>7.300675432488819</v>
      </c>
      <c r="AR666" s="17">
        <v>2.2444243630026963</v>
      </c>
      <c r="AS666" s="17">
        <v>4.6143761821443565</v>
      </c>
      <c r="AT666" s="17">
        <v>6.7267084649555677</v>
      </c>
      <c r="AU666" s="17">
        <v>-1</v>
      </c>
      <c r="AV666" s="17">
        <v>-1</v>
      </c>
      <c r="AW666" s="17">
        <v>-1</v>
      </c>
      <c r="AX666" s="17">
        <v>-1</v>
      </c>
      <c r="AY666" s="17">
        <v>1.5889253549844096E-2</v>
      </c>
      <c r="AZ666" s="17">
        <v>0.27341897969453616</v>
      </c>
      <c r="BA666" s="17">
        <v>0.30120560426648002</v>
      </c>
      <c r="BB666" s="17">
        <v>0.14950978651043356</v>
      </c>
      <c r="BC666" s="17">
        <v>0.16525625179853881</v>
      </c>
      <c r="BD666" s="17">
        <v>5.1632320281878892</v>
      </c>
      <c r="BE666" s="17">
        <v>5.5831374655183721</v>
      </c>
      <c r="BF666" s="17">
        <v>-1</v>
      </c>
      <c r="BG666" s="22">
        <v>3997.8170210441094</v>
      </c>
    </row>
    <row r="667" spans="1:100" x14ac:dyDescent="0.25">
      <c r="A667">
        <v>1915</v>
      </c>
      <c r="B667" t="s">
        <v>681</v>
      </c>
      <c r="C667" s="48">
        <v>2</v>
      </c>
      <c r="D667" s="22">
        <v>1445.8987597656248</v>
      </c>
      <c r="E667" s="17">
        <v>33.455322641324088</v>
      </c>
      <c r="F667" s="17">
        <v>-84.221652749887355</v>
      </c>
      <c r="G667" s="17">
        <v>-0.12942563310898564</v>
      </c>
      <c r="H667" s="17">
        <v>1.356629022255416</v>
      </c>
      <c r="I667" s="17">
        <v>19.343022856426018</v>
      </c>
      <c r="J667" s="17">
        <v>3.1260683296534122</v>
      </c>
      <c r="K667" s="17">
        <v>-1.0000000000000013</v>
      </c>
      <c r="L667" s="17">
        <v>-1.0000000000000013</v>
      </c>
      <c r="M667" s="17">
        <v>-1.0000000000000013</v>
      </c>
      <c r="N667" s="17">
        <v>0.12553157766362363</v>
      </c>
      <c r="O667" s="17">
        <v>-1.0000000000000013</v>
      </c>
      <c r="P667" s="17">
        <v>-1.0000000000000013</v>
      </c>
      <c r="Q667" s="17">
        <v>2.4664322542765076</v>
      </c>
      <c r="R667" s="17">
        <v>-1.0000000000000013</v>
      </c>
      <c r="S667" s="17">
        <v>-0.84024422857237302</v>
      </c>
      <c r="T667" s="17">
        <v>-7.7942804251908665E-2</v>
      </c>
      <c r="U667" s="17">
        <v>-0.55940744084895111</v>
      </c>
      <c r="V667" s="17">
        <v>-0.90069160233353285</v>
      </c>
      <c r="W667" s="17">
        <v>-1.901297802224506</v>
      </c>
      <c r="X667" s="17">
        <v>-5.111753439467206</v>
      </c>
      <c r="Y667" s="17">
        <v>-9.7612076901790523E-2</v>
      </c>
      <c r="Z667" s="17">
        <v>14.760657793524462</v>
      </c>
      <c r="AA667" s="17">
        <v>-0.83069852756141827</v>
      </c>
      <c r="AB667" s="17">
        <v>-0.91039405381226279</v>
      </c>
      <c r="AC667" s="17">
        <v>-5.2396025490811873</v>
      </c>
      <c r="AD667" s="17">
        <v>-1.0754448525120108</v>
      </c>
      <c r="AE667" s="17">
        <v>-0.95074579463061859</v>
      </c>
      <c r="AF667" s="17">
        <v>15.787183489514462</v>
      </c>
      <c r="AG667" s="17">
        <v>-63.915026801849059</v>
      </c>
      <c r="AH667" s="17">
        <v>-0.22927526728804776</v>
      </c>
      <c r="AI667" s="17">
        <v>-0.22953048160498607</v>
      </c>
      <c r="AJ667" s="17">
        <v>0.33333333333333298</v>
      </c>
      <c r="AK667" s="17">
        <v>7.3539535570569137E-2</v>
      </c>
      <c r="AL667" s="17">
        <v>0.22996388789721955</v>
      </c>
      <c r="AM667" s="17">
        <v>0.33333333333333298</v>
      </c>
      <c r="AN667" s="17">
        <v>-0.21055723169063906</v>
      </c>
      <c r="AO667" s="17">
        <v>-0.19113321828039159</v>
      </c>
      <c r="AP667" s="17">
        <v>0.33333333333333298</v>
      </c>
      <c r="AQ667" s="17">
        <v>0.51319273512978913</v>
      </c>
      <c r="AR667" s="17">
        <v>2.2444243630026963</v>
      </c>
      <c r="AS667" s="17">
        <v>-4.0256854176206129</v>
      </c>
      <c r="AT667" s="17">
        <v>0.68177744729165202</v>
      </c>
      <c r="AU667" s="17">
        <v>-1.0000000000000013</v>
      </c>
      <c r="AV667" s="17">
        <v>-1.0000000000000013</v>
      </c>
      <c r="AW667" s="17">
        <v>-1.0000000000000013</v>
      </c>
      <c r="AX667" s="17">
        <v>-1.0000000000000013</v>
      </c>
      <c r="AY667" s="17">
        <v>-7.509937577692434E-2</v>
      </c>
      <c r="AZ667" s="17">
        <v>0.90092724833958826</v>
      </c>
      <c r="BA667" s="17">
        <v>-0.302041397363361</v>
      </c>
      <c r="BB667" s="17">
        <v>0.49897228670989929</v>
      </c>
      <c r="BC667" s="17">
        <v>-0.16924091509670916</v>
      </c>
      <c r="BD667" s="17">
        <v>14.48146205588354</v>
      </c>
      <c r="BE667" s="17">
        <v>-3.4189205074487701</v>
      </c>
      <c r="BF667" s="17">
        <v>-1.0000000000000013</v>
      </c>
      <c r="BG667" s="22">
        <v>100.73914520105885</v>
      </c>
    </row>
    <row r="668" spans="1:100" x14ac:dyDescent="0.25">
      <c r="A668">
        <v>1918</v>
      </c>
      <c r="B668" t="s">
        <v>682</v>
      </c>
      <c r="C668" s="48">
        <v>3</v>
      </c>
      <c r="D668" s="22">
        <v>1759.6500863846779</v>
      </c>
      <c r="E668" s="17">
        <v>209.44638225630092</v>
      </c>
      <c r="F668" s="17">
        <v>184.75454131475016</v>
      </c>
      <c r="G668" s="17">
        <v>2.0959367904160184</v>
      </c>
      <c r="H668" s="17">
        <v>12.549826699703665</v>
      </c>
      <c r="I668" s="17">
        <v>165.13565222993179</v>
      </c>
      <c r="J668" s="17">
        <v>31.437491257185332</v>
      </c>
      <c r="K668" s="17">
        <v>-1.0000000000000016</v>
      </c>
      <c r="L668" s="17">
        <v>-1.0000000000000016</v>
      </c>
      <c r="M668" s="17">
        <v>-1.0000000000000016</v>
      </c>
      <c r="N668" s="17">
        <v>0.37728838590735109</v>
      </c>
      <c r="O668" s="17">
        <v>-1.0000000000000016</v>
      </c>
      <c r="P668" s="17">
        <v>-1.0000000000000016</v>
      </c>
      <c r="Q668" s="17">
        <v>4.7286111084628821</v>
      </c>
      <c r="R668" s="17">
        <v>-1.0000000000000016</v>
      </c>
      <c r="S668" s="17">
        <v>2.3782413980525194</v>
      </c>
      <c r="T668" s="17">
        <v>0.28190096222251898</v>
      </c>
      <c r="U668" s="17">
        <v>1.5323663975678705</v>
      </c>
      <c r="V668" s="17">
        <v>1.2902236957961504</v>
      </c>
      <c r="W668" s="17">
        <v>7.8212155912407795</v>
      </c>
      <c r="X668" s="17">
        <v>5.9667667840995273</v>
      </c>
      <c r="Y668" s="17">
        <v>0.40826754555605388</v>
      </c>
      <c r="Z668" s="17">
        <v>63.719396068303773</v>
      </c>
      <c r="AA668" s="17">
        <v>0.81181525509425867</v>
      </c>
      <c r="AB668" s="17">
        <v>5.7413776109564516</v>
      </c>
      <c r="AC668" s="17">
        <v>72.482795890905521</v>
      </c>
      <c r="AD668" s="17">
        <v>2.2733384934725689</v>
      </c>
      <c r="AE668" s="17">
        <v>5.4000846957231117</v>
      </c>
      <c r="AF668" s="17">
        <v>147.3436542658888</v>
      </c>
      <c r="AG668" s="17">
        <v>137.71783669693494</v>
      </c>
      <c r="AH668" s="17">
        <v>0.50688256761793815</v>
      </c>
      <c r="AI668" s="17">
        <v>0.63630692480973927</v>
      </c>
      <c r="AJ668" s="17">
        <v>0.33333333333333298</v>
      </c>
      <c r="AK668" s="17">
        <v>1.0667408365755622</v>
      </c>
      <c r="AL668" s="17">
        <v>1.1101444692917199</v>
      </c>
      <c r="AM668" s="17">
        <v>0.33333333333333298</v>
      </c>
      <c r="AN668" s="17">
        <v>1.9931338640340184</v>
      </c>
      <c r="AO668" s="17">
        <v>1.8119481987071566</v>
      </c>
      <c r="AP668" s="17">
        <v>0.33333333333333298</v>
      </c>
      <c r="AQ668" s="17">
        <v>17.791997964043073</v>
      </c>
      <c r="AR668" s="17">
        <v>-0.95748573013465454</v>
      </c>
      <c r="AS668" s="17">
        <v>24.195553847820804</v>
      </c>
      <c r="AT668" s="17">
        <v>8.1994231394991601</v>
      </c>
      <c r="AU668" s="17">
        <v>-1.0000000000000016</v>
      </c>
      <c r="AV668" s="17">
        <v>-1.0000000000000016</v>
      </c>
      <c r="AW668" s="17">
        <v>-1.0000000000000016</v>
      </c>
      <c r="AX668" s="17">
        <v>-1.0000000000000016</v>
      </c>
      <c r="AY668" s="17">
        <v>0.24650336252727839</v>
      </c>
      <c r="AZ668" s="17">
        <v>-0.30743191945893406</v>
      </c>
      <c r="BA668" s="17">
        <v>-0.49969513917113928</v>
      </c>
      <c r="BB668" s="17">
        <v>0.16849391811715214</v>
      </c>
      <c r="BC668" s="17">
        <v>0.11335416974654462</v>
      </c>
      <c r="BD668" s="17">
        <v>2.675188355634134</v>
      </c>
      <c r="BE668" s="17">
        <v>0.33537854780791998</v>
      </c>
      <c r="BF668" s="17">
        <v>-1.0000000000000016</v>
      </c>
      <c r="CU668" t="e">
        <v>#N/A</v>
      </c>
      <c r="CV668" t="e">
        <v>#N/A</v>
      </c>
    </row>
    <row r="669" spans="1:100" x14ac:dyDescent="0.25">
      <c r="A669">
        <v>1922</v>
      </c>
      <c r="B669" t="s">
        <v>683</v>
      </c>
      <c r="C669" s="48">
        <v>2</v>
      </c>
      <c r="D669" s="22">
        <v>1548.6307031249999</v>
      </c>
      <c r="E669" s="17">
        <v>139.29427090523205</v>
      </c>
      <c r="F669" s="17">
        <v>86.522355379325532</v>
      </c>
      <c r="G669" s="17">
        <v>1.0573446435376765</v>
      </c>
      <c r="H669" s="17">
        <v>12.182044371356977</v>
      </c>
      <c r="I669" s="17">
        <v>102.45511081934148</v>
      </c>
      <c r="J669" s="17">
        <v>23.653363441196682</v>
      </c>
      <c r="K669" s="17">
        <v>-0.99999999999999867</v>
      </c>
      <c r="L669" s="17">
        <v>-0.99999999999999867</v>
      </c>
      <c r="M669" s="17">
        <v>-0.99999999999999867</v>
      </c>
      <c r="N669" s="17">
        <v>0.42127433941130699</v>
      </c>
      <c r="O669" s="17">
        <v>-0.99999999999999867</v>
      </c>
      <c r="P669" s="17">
        <v>-0.99999999999999867</v>
      </c>
      <c r="Q669" s="17">
        <v>5.6434078986209135</v>
      </c>
      <c r="R669" s="17">
        <v>-0.99999999999999867</v>
      </c>
      <c r="S669" s="17">
        <v>3.3031793772677487</v>
      </c>
      <c r="T669" s="17">
        <v>0.38713003013427139</v>
      </c>
      <c r="U669" s="17">
        <v>0.83420324879529639</v>
      </c>
      <c r="V669" s="17">
        <v>0.92538899890586124</v>
      </c>
      <c r="W669" s="17">
        <v>7.3519755761269856</v>
      </c>
      <c r="X669" s="17">
        <v>6.2891272994196425</v>
      </c>
      <c r="Y669" s="17">
        <v>0.32080978860258763</v>
      </c>
      <c r="Z669" s="17">
        <v>53.178162085956195</v>
      </c>
      <c r="AA669" s="17">
        <v>1.998706344135651</v>
      </c>
      <c r="AB669" s="17">
        <v>3.1679429809168882</v>
      </c>
      <c r="AC669" s="17">
        <v>41.583929229694562</v>
      </c>
      <c r="AD669" s="17">
        <v>2.4984499433562029</v>
      </c>
      <c r="AE669" s="17">
        <v>2.0422028786474886</v>
      </c>
      <c r="AF669" s="17">
        <v>91.620663844146804</v>
      </c>
      <c r="AG669" s="17">
        <v>65.650311511806777</v>
      </c>
      <c r="AH669" s="17">
        <v>0.66712150172370355</v>
      </c>
      <c r="AI669" s="17">
        <v>0.83101911043135779</v>
      </c>
      <c r="AJ669" s="17">
        <v>0.33333333333333298</v>
      </c>
      <c r="AK669" s="17">
        <v>1.2700947712588819</v>
      </c>
      <c r="AL669" s="17">
        <v>1.2750456952588998</v>
      </c>
      <c r="AM669" s="17">
        <v>0.33333333333333298</v>
      </c>
      <c r="AN669" s="17">
        <v>0.86813083582015138</v>
      </c>
      <c r="AO669" s="17">
        <v>0.98758300590724546</v>
      </c>
      <c r="AP669" s="17">
        <v>0.33333333333333298</v>
      </c>
      <c r="AQ669" s="17">
        <v>13.961067897929004</v>
      </c>
      <c r="AR669" s="17">
        <v>2.2444243630026963</v>
      </c>
      <c r="AS669" s="17">
        <v>13.092659478896561</v>
      </c>
      <c r="AT669" s="17">
        <v>12.65845294215622</v>
      </c>
      <c r="AU669" s="17">
        <v>-0.99999999999999867</v>
      </c>
      <c r="AV669" s="17">
        <v>-0.99999999999999867</v>
      </c>
      <c r="AW669" s="17">
        <v>-0.99999999999999867</v>
      </c>
      <c r="AX669" s="17">
        <v>-0.99999999999999867</v>
      </c>
      <c r="AY669" s="17">
        <v>0.1051741929345938</v>
      </c>
      <c r="AZ669" s="17">
        <v>-0.34233969415241455</v>
      </c>
      <c r="BA669" s="17">
        <v>0.89315728408705664</v>
      </c>
      <c r="BB669" s="17">
        <v>-0.19340930545101626</v>
      </c>
      <c r="BC669" s="17">
        <v>0.49349022445633339</v>
      </c>
      <c r="BD669" s="17">
        <v>-3.9805215303811785</v>
      </c>
      <c r="BE669" s="17">
        <v>14.416639040400486</v>
      </c>
      <c r="BF669" s="17">
        <v>-0.99999999999999867</v>
      </c>
      <c r="BG669" s="22">
        <v>1571.4591192314069</v>
      </c>
    </row>
    <row r="670" spans="1:100" x14ac:dyDescent="0.25">
      <c r="A670">
        <v>1923</v>
      </c>
      <c r="B670" t="s">
        <v>684</v>
      </c>
      <c r="C670" s="48">
        <v>3</v>
      </c>
      <c r="D670" s="22">
        <v>1621.0074704344149</v>
      </c>
      <c r="E670" s="17">
        <v>115.1768648517606</v>
      </c>
      <c r="F670" s="17">
        <v>38.294043713325003</v>
      </c>
      <c r="G670" s="17">
        <v>0.60863573174216112</v>
      </c>
      <c r="H670" s="17">
        <v>18.860588278942235</v>
      </c>
      <c r="I670" s="17">
        <v>70.026268303488266</v>
      </c>
      <c r="J670" s="17">
        <v>22.090223950582743</v>
      </c>
      <c r="K670" s="17">
        <v>-1.0000000000000004</v>
      </c>
      <c r="L670" s="17">
        <v>-1.0000000000000004</v>
      </c>
      <c r="M670" s="17">
        <v>-1.0000000000000004</v>
      </c>
      <c r="N670" s="17">
        <v>0.27723664672446718</v>
      </c>
      <c r="O670" s="17">
        <v>-1.0000000000000004</v>
      </c>
      <c r="P670" s="17">
        <v>-1.0000000000000004</v>
      </c>
      <c r="Q670" s="17">
        <v>5.5062501565305908</v>
      </c>
      <c r="R670" s="17">
        <v>-1.0000000000000004</v>
      </c>
      <c r="S670" s="17">
        <v>5.8428454282803051</v>
      </c>
      <c r="T670" s="17">
        <v>0.53814774493882889</v>
      </c>
      <c r="U670" s="17">
        <v>0.83432363292551126</v>
      </c>
      <c r="V670" s="17">
        <v>0.85387815087218988</v>
      </c>
      <c r="W670" s="17">
        <v>13.354338122411631</v>
      </c>
      <c r="X670" s="17">
        <v>10.593738927188118</v>
      </c>
      <c r="Y670" s="17">
        <v>0.49647958623131189</v>
      </c>
      <c r="Z670" s="17">
        <v>54.487895488145718</v>
      </c>
      <c r="AA670" s="17">
        <v>1.1401461929210488</v>
      </c>
      <c r="AB670" s="17">
        <v>3.153393201352972</v>
      </c>
      <c r="AC670" s="17">
        <v>4.813121416233086</v>
      </c>
      <c r="AD670" s="17">
        <v>-0.765250427526595</v>
      </c>
      <c r="AE670" s="17">
        <v>-0.90738852638584011</v>
      </c>
      <c r="AF670" s="17">
        <v>61.547021579345966</v>
      </c>
      <c r="AG670" s="17">
        <v>6.9722764441925378</v>
      </c>
      <c r="AH670" s="17">
        <v>-3.1309118600935562E-2</v>
      </c>
      <c r="AI670" s="17">
        <v>0.12317449591314487</v>
      </c>
      <c r="AJ670" s="17">
        <v>0.33333333333333298</v>
      </c>
      <c r="AK670" s="17">
        <v>0.92999755934425721</v>
      </c>
      <c r="AL670" s="17">
        <v>1.2631777937870519</v>
      </c>
      <c r="AM670" s="17">
        <v>0.33333333333333298</v>
      </c>
      <c r="AN670" s="17">
        <v>0.21606116733581557</v>
      </c>
      <c r="AO670" s="17">
        <v>0.30949705512827014</v>
      </c>
      <c r="AP670" s="17">
        <v>0.33333333333333298</v>
      </c>
      <c r="AQ670" s="17">
        <v>8.4792467241423353</v>
      </c>
      <c r="AR670" s="17">
        <v>2.2401074820649782</v>
      </c>
      <c r="AS670" s="17">
        <v>13.693581356321573</v>
      </c>
      <c r="AT670" s="17">
        <v>6.156535112196174</v>
      </c>
      <c r="AU670" s="17">
        <v>-1.0000000000000004</v>
      </c>
      <c r="AV670" s="17">
        <v>-1.0000000000000004</v>
      </c>
      <c r="AW670" s="17">
        <v>-1.0000000000000004</v>
      </c>
      <c r="AX670" s="17">
        <v>-1.0000000000000004</v>
      </c>
      <c r="AY670" s="17">
        <v>5.697348406299118E-2</v>
      </c>
      <c r="AZ670" s="17">
        <v>0.42645175911627631</v>
      </c>
      <c r="BA670" s="17">
        <v>-0.15476065306967884</v>
      </c>
      <c r="BB670" s="17">
        <v>-9.9623366140662181E-2</v>
      </c>
      <c r="BC670" s="17">
        <v>0.19904842316668081</v>
      </c>
      <c r="BD670" s="17">
        <v>-0.35832535793517362</v>
      </c>
      <c r="BE670" s="17">
        <v>4.2024073138186271</v>
      </c>
      <c r="BF670" s="17">
        <v>-1.0000000000000004</v>
      </c>
      <c r="CU670" t="e">
        <v>#N/A</v>
      </c>
      <c r="CV670" t="e">
        <v>#N/A</v>
      </c>
    </row>
    <row r="671" spans="1:100" x14ac:dyDescent="0.25">
      <c r="A671">
        <v>1927</v>
      </c>
      <c r="B671" t="s">
        <v>186</v>
      </c>
      <c r="C671" s="48">
        <v>2</v>
      </c>
      <c r="D671" s="22">
        <v>1524.616005859375</v>
      </c>
      <c r="E671" s="17">
        <v>11.958934049247176</v>
      </c>
      <c r="F671" s="17">
        <v>-118.90056451838169</v>
      </c>
      <c r="G671" s="17">
        <v>-0.37046426260019388</v>
      </c>
      <c r="H671" s="17">
        <v>-0.84206379198786685</v>
      </c>
      <c r="I671" s="17">
        <v>2.462566570193637</v>
      </c>
      <c r="J671" s="17">
        <v>-1.0431219325333618</v>
      </c>
      <c r="K671" s="17">
        <v>-1.0000000000000018</v>
      </c>
      <c r="L671" s="17">
        <v>-1.0000000000000018</v>
      </c>
      <c r="M671" s="17">
        <v>-1.0000000000000018</v>
      </c>
      <c r="N671" s="17">
        <v>6.5464830647486205E-2</v>
      </c>
      <c r="O671" s="17">
        <v>-1.0000000000000018</v>
      </c>
      <c r="P671" s="17">
        <v>-1.0000000000000018</v>
      </c>
      <c r="Q671" s="17">
        <v>1.8211735464131</v>
      </c>
      <c r="R671" s="17">
        <v>-1.0000000000000018</v>
      </c>
      <c r="S671" s="17">
        <v>-1.6817930666299123</v>
      </c>
      <c r="T671" s="17">
        <v>-0.17240128608277125</v>
      </c>
      <c r="U671" s="17">
        <v>-0.8424563318485685</v>
      </c>
      <c r="V671" s="17">
        <v>-1.2715771680783456</v>
      </c>
      <c r="W671" s="17">
        <v>-3.780681181902275</v>
      </c>
      <c r="X671" s="17">
        <v>-7.4273259831770941</v>
      </c>
      <c r="Y671" s="17">
        <v>-0.18259552735970744</v>
      </c>
      <c r="Z671" s="17">
        <v>6.95788183482275</v>
      </c>
      <c r="AA671" s="17">
        <v>-1.4053639754328096</v>
      </c>
      <c r="AB671" s="17">
        <v>-1.7387235029049899</v>
      </c>
      <c r="AC671" s="17">
        <v>-14.749682258681478</v>
      </c>
      <c r="AD671" s="17">
        <v>-1.8013197084074068</v>
      </c>
      <c r="AE671" s="17">
        <v>-1.5586277584281265</v>
      </c>
      <c r="AF671" s="17">
        <v>0.38504667001337367</v>
      </c>
      <c r="AG671" s="17">
        <v>-90.230356896677975</v>
      </c>
      <c r="AH671" s="17">
        <v>-0.41133767054730053</v>
      </c>
      <c r="AI671" s="17">
        <v>-0.44493309591229596</v>
      </c>
      <c r="AJ671" s="17">
        <v>0.33333333333333298</v>
      </c>
      <c r="AK671" s="17">
        <v>-0.16948646516125643</v>
      </c>
      <c r="AL671" s="17">
        <v>1.7702853466497803E-2</v>
      </c>
      <c r="AM671" s="17">
        <v>0.33333333333333298</v>
      </c>
      <c r="AN671" s="17">
        <v>-0.42964385574731195</v>
      </c>
      <c r="AO671" s="17">
        <v>-0.43053603180554861</v>
      </c>
      <c r="AP671" s="17">
        <v>0.33333333333333298</v>
      </c>
      <c r="AQ671" s="17">
        <v>-2.2181340115840262</v>
      </c>
      <c r="AR671" s="17">
        <v>2.2444243630026963</v>
      </c>
      <c r="AS671" s="17">
        <v>-7.502501844699708</v>
      </c>
      <c r="AT671" s="17">
        <v>-1.7507417217088985</v>
      </c>
      <c r="AU671" s="17">
        <v>-1.0000000000000018</v>
      </c>
      <c r="AV671" s="17">
        <v>-1.0000000000000018</v>
      </c>
      <c r="AW671" s="17">
        <v>-1.0000000000000018</v>
      </c>
      <c r="AX671" s="17">
        <v>-1.0000000000000018</v>
      </c>
      <c r="AY671" s="17">
        <v>-0.11171378615674443</v>
      </c>
      <c r="AZ671" s="17">
        <v>1.1534406166021973</v>
      </c>
      <c r="BA671" s="17">
        <v>-0.54479187554396735</v>
      </c>
      <c r="BB671" s="17">
        <v>0.63959824722095471</v>
      </c>
      <c r="BC671" s="17">
        <v>-0.30384472911401339</v>
      </c>
      <c r="BD671" s="17">
        <v>18.231177825557594</v>
      </c>
      <c r="BE671" s="17">
        <v>-7.0414066062494891</v>
      </c>
      <c r="BF671" s="17">
        <v>-1.0000000000000018</v>
      </c>
      <c r="BG671" s="22">
        <v>533.7768947543268</v>
      </c>
    </row>
    <row r="672" spans="1:100" x14ac:dyDescent="0.25">
      <c r="A672">
        <v>1937</v>
      </c>
      <c r="B672" t="s">
        <v>685</v>
      </c>
      <c r="C672" s="48">
        <v>2</v>
      </c>
      <c r="D672" s="22">
        <v>1557.9776757812499</v>
      </c>
      <c r="E672" s="17">
        <v>141.85665349965154</v>
      </c>
      <c r="F672" s="17">
        <v>90.656102754070645</v>
      </c>
      <c r="G672" s="17">
        <v>1.0860765947742967</v>
      </c>
      <c r="H672" s="17">
        <v>12.444129892074105</v>
      </c>
      <c r="I672" s="17">
        <v>104.46727147546412</v>
      </c>
      <c r="J672" s="17">
        <v>24.150333456178089</v>
      </c>
      <c r="K672" s="17">
        <v>-0.99999999999999856</v>
      </c>
      <c r="L672" s="17">
        <v>-0.99999999999999856</v>
      </c>
      <c r="M672" s="17">
        <v>-0.99999999999999856</v>
      </c>
      <c r="N672" s="17">
        <v>0.42843433218861837</v>
      </c>
      <c r="O672" s="17">
        <v>-0.99999999999999856</v>
      </c>
      <c r="P672" s="17">
        <v>-0.99999999999999856</v>
      </c>
      <c r="Q672" s="17">
        <v>5.7203231290487917</v>
      </c>
      <c r="R672" s="17">
        <v>-0.99999999999999856</v>
      </c>
      <c r="S672" s="17">
        <v>3.4034925105997056</v>
      </c>
      <c r="T672" s="17">
        <v>0.39838953861877563</v>
      </c>
      <c r="U672" s="17">
        <v>0.86794284875463434</v>
      </c>
      <c r="V672" s="17">
        <v>0.96959878391766563</v>
      </c>
      <c r="W672" s="17">
        <v>7.5759992180378193</v>
      </c>
      <c r="X672" s="17">
        <v>6.5651449549762022</v>
      </c>
      <c r="Y672" s="17">
        <v>0.33093986758466076</v>
      </c>
      <c r="Z672" s="17">
        <v>54.108257725932731</v>
      </c>
      <c r="AA672" s="17">
        <v>2.0672068150371983</v>
      </c>
      <c r="AB672" s="17">
        <v>3.2666803550441212</v>
      </c>
      <c r="AC672" s="17">
        <v>42.717536515171503</v>
      </c>
      <c r="AD672" s="17">
        <v>2.5849746676607608</v>
      </c>
      <c r="AE672" s="17">
        <v>2.1146627784499312</v>
      </c>
      <c r="AF672" s="17">
        <v>93.456607920711519</v>
      </c>
      <c r="AG672" s="17">
        <v>68.787114864265973</v>
      </c>
      <c r="AH672" s="17">
        <v>0.68882345092374875</v>
      </c>
      <c r="AI672" s="17">
        <v>0.85669523306606576</v>
      </c>
      <c r="AJ672" s="17">
        <v>0.33333333333333298</v>
      </c>
      <c r="AK672" s="17">
        <v>1.2990636183561162</v>
      </c>
      <c r="AL672" s="17">
        <v>1.300347339661589</v>
      </c>
      <c r="AM672" s="17">
        <v>0.33333333333333298</v>
      </c>
      <c r="AN672" s="17">
        <v>0.89424609465762228</v>
      </c>
      <c r="AO672" s="17">
        <v>1.0161199668857988</v>
      </c>
      <c r="AP672" s="17">
        <v>0.33333333333333298</v>
      </c>
      <c r="AQ672" s="17">
        <v>14.286643707348054</v>
      </c>
      <c r="AR672" s="17">
        <v>2.2444243630026963</v>
      </c>
      <c r="AS672" s="17">
        <v>13.507098111626844</v>
      </c>
      <c r="AT672" s="17">
        <v>12.948410706575128</v>
      </c>
      <c r="AU672" s="17">
        <v>-0.99999999999999856</v>
      </c>
      <c r="AV672" s="17">
        <v>-0.99999999999999856</v>
      </c>
      <c r="AW672" s="17">
        <v>-0.99999999999999856</v>
      </c>
      <c r="AX672" s="17">
        <v>-0.99999999999999856</v>
      </c>
      <c r="AY672" s="17">
        <v>0.10953865292099184</v>
      </c>
      <c r="AZ672" s="17">
        <v>-0.37243944122959699</v>
      </c>
      <c r="BA672" s="17">
        <v>0.92209328872861085</v>
      </c>
      <c r="BB672" s="17">
        <v>-0.21017200547356152</v>
      </c>
      <c r="BC672" s="17">
        <v>0.50953508095411471</v>
      </c>
      <c r="BD672" s="17">
        <v>-4.4274899307279423</v>
      </c>
      <c r="BE672" s="17">
        <v>14.848441586597232</v>
      </c>
      <c r="BF672" s="17">
        <v>-0.99999999999999856</v>
      </c>
      <c r="BG672" s="22">
        <v>1191.8144514859503</v>
      </c>
    </row>
    <row r="673" spans="1:100" x14ac:dyDescent="0.25">
      <c r="A673">
        <v>1939</v>
      </c>
      <c r="B673" t="s">
        <v>686</v>
      </c>
      <c r="C673" s="48">
        <v>2</v>
      </c>
      <c r="D673" s="22">
        <v>1539.8593164062499</v>
      </c>
      <c r="E673" s="17">
        <v>112.85708879042825</v>
      </c>
      <c r="F673" s="17">
        <v>43.872739978122098</v>
      </c>
      <c r="G673" s="17">
        <v>0.76090498264921869</v>
      </c>
      <c r="H673" s="17">
        <v>9.4779974987541742</v>
      </c>
      <c r="I673" s="17">
        <v>81.694800541707409</v>
      </c>
      <c r="J673" s="17">
        <v>18.525914160096342</v>
      </c>
      <c r="K673" s="17">
        <v>-0.99999999999999933</v>
      </c>
      <c r="L673" s="17">
        <v>-0.99999999999999933</v>
      </c>
      <c r="M673" s="17">
        <v>-0.99999999999999933</v>
      </c>
      <c r="N673" s="17">
        <v>0.34740167363270391</v>
      </c>
      <c r="O673" s="17">
        <v>-0.99999999999999933</v>
      </c>
      <c r="P673" s="17">
        <v>-0.99999999999999933</v>
      </c>
      <c r="Q673" s="17">
        <v>4.8498410211950285</v>
      </c>
      <c r="R673" s="17">
        <v>-0.99999999999999933</v>
      </c>
      <c r="S673" s="17">
        <v>2.2682064656583591</v>
      </c>
      <c r="T673" s="17">
        <v>0.27096093150852274</v>
      </c>
      <c r="U673" s="17">
        <v>0.48609756366136592</v>
      </c>
      <c r="V673" s="17">
        <v>0.46925799795430523</v>
      </c>
      <c r="W673" s="17">
        <v>5.040629162786205</v>
      </c>
      <c r="X673" s="17">
        <v>3.4413367146950482</v>
      </c>
      <c r="Y673" s="17">
        <v>0.21629349057993055</v>
      </c>
      <c r="Z673" s="17">
        <v>43.581973026681311</v>
      </c>
      <c r="AA673" s="17">
        <v>1.2919580903354335</v>
      </c>
      <c r="AB673" s="17">
        <v>2.1492278417241173</v>
      </c>
      <c r="AC673" s="17">
        <v>29.888024676607401</v>
      </c>
      <c r="AD673" s="17">
        <v>1.6057378640380702</v>
      </c>
      <c r="AE673" s="17">
        <v>1.2946035266734279</v>
      </c>
      <c r="AF673" s="17">
        <v>72.678454351136622</v>
      </c>
      <c r="AG673" s="17">
        <v>33.286588128773509</v>
      </c>
      <c r="AH673" s="17">
        <v>0.44321333730776236</v>
      </c>
      <c r="AI673" s="17">
        <v>0.56610772226701722</v>
      </c>
      <c r="AJ673" s="17">
        <v>0.33333333333333298</v>
      </c>
      <c r="AK673" s="17">
        <v>0.9712109558468458</v>
      </c>
      <c r="AL673" s="17">
        <v>1.0139979569802042</v>
      </c>
      <c r="AM673" s="17">
        <v>0.33333333333333298</v>
      </c>
      <c r="AN673" s="17">
        <v>0.5986886942113685</v>
      </c>
      <c r="AO673" s="17">
        <v>0.69315514176388104</v>
      </c>
      <c r="AP673" s="17">
        <v>0.33333333333333298</v>
      </c>
      <c r="AQ673" s="17">
        <v>10.601964934721398</v>
      </c>
      <c r="AR673" s="17">
        <v>2.2444243630026963</v>
      </c>
      <c r="AS673" s="17">
        <v>8.8167212826401826</v>
      </c>
      <c r="AT673" s="17">
        <v>9.6668363739517513</v>
      </c>
      <c r="AU673" s="17">
        <v>-0.99999999999999933</v>
      </c>
      <c r="AV673" s="17">
        <v>-0.99999999999999933</v>
      </c>
      <c r="AW673" s="17">
        <v>-0.99999999999999933</v>
      </c>
      <c r="AX673" s="17">
        <v>-0.99999999999999933</v>
      </c>
      <c r="AY673" s="17">
        <v>6.0144218197616693E-2</v>
      </c>
      <c r="AZ673" s="17">
        <v>-3.1787906600451277E-2</v>
      </c>
      <c r="BA673" s="17">
        <v>0.59461231814418203</v>
      </c>
      <c r="BB673" s="17">
        <v>-2.0461458319602749E-2</v>
      </c>
      <c r="BC673" s="17">
        <v>0.3279486717773753</v>
      </c>
      <c r="BD673" s="17">
        <v>0.63104000038508712</v>
      </c>
      <c r="BE673" s="17">
        <v>9.9615500243023192</v>
      </c>
      <c r="BF673" s="17">
        <v>-0.99999999999999933</v>
      </c>
      <c r="BG673" s="22">
        <v>4206.368109344965</v>
      </c>
    </row>
    <row r="674" spans="1:100" x14ac:dyDescent="0.25">
      <c r="A674">
        <v>1940</v>
      </c>
      <c r="B674" t="s">
        <v>687</v>
      </c>
      <c r="C674" s="48">
        <v>2</v>
      </c>
      <c r="D674" s="22">
        <v>1511.1643359375</v>
      </c>
      <c r="E674" s="17">
        <v>124.11762637936107</v>
      </c>
      <c r="F674" s="17">
        <v>62.038730411340531</v>
      </c>
      <c r="G674" s="17">
        <v>0.88716919378145542</v>
      </c>
      <c r="H674" s="17">
        <v>10.629747383403561</v>
      </c>
      <c r="I674" s="17">
        <v>90.537356197754548</v>
      </c>
      <c r="J674" s="17">
        <v>20.709877455217949</v>
      </c>
      <c r="K674" s="17">
        <v>-0.999999999999999</v>
      </c>
      <c r="L674" s="17">
        <v>-0.999999999999999</v>
      </c>
      <c r="M674" s="17">
        <v>-0.999999999999999</v>
      </c>
      <c r="N674" s="17">
        <v>0.37886667342664304</v>
      </c>
      <c r="O674" s="17">
        <v>-0.999999999999999</v>
      </c>
      <c r="P674" s="17">
        <v>-0.999999999999999</v>
      </c>
      <c r="Q674" s="17">
        <v>5.1878494221577931</v>
      </c>
      <c r="R674" s="17">
        <v>-0.999999999999999</v>
      </c>
      <c r="S674" s="17">
        <v>2.7090382957715535</v>
      </c>
      <c r="T674" s="17">
        <v>0.32044148870509276</v>
      </c>
      <c r="U674" s="17">
        <v>0.63436817492960951</v>
      </c>
      <c r="V674" s="17">
        <v>0.66354043922918038</v>
      </c>
      <c r="W674" s="17">
        <v>6.0251139333433059</v>
      </c>
      <c r="X674" s="17">
        <v>4.6543121666719678</v>
      </c>
      <c r="Y674" s="17">
        <v>0.26081070491198338</v>
      </c>
      <c r="Z674" s="17">
        <v>47.669331775553502</v>
      </c>
      <c r="AA674" s="17">
        <v>1.5929873469056186</v>
      </c>
      <c r="AB674" s="17">
        <v>2.5831349074424281</v>
      </c>
      <c r="AC674" s="17">
        <v>34.86972704884549</v>
      </c>
      <c r="AD674" s="17">
        <v>1.9859757381656324</v>
      </c>
      <c r="AE674" s="17">
        <v>1.613032721124215</v>
      </c>
      <c r="AF674" s="17">
        <v>80.7466161199373</v>
      </c>
      <c r="AG674" s="17">
        <v>47.071450754824788</v>
      </c>
      <c r="AH674" s="17">
        <v>0.53858380042768805</v>
      </c>
      <c r="AI674" s="17">
        <v>0.67894291896865588</v>
      </c>
      <c r="AJ674" s="17">
        <v>0.33333333333333298</v>
      </c>
      <c r="AK674" s="17">
        <v>1.0985162194545846</v>
      </c>
      <c r="AL674" s="17">
        <v>1.1251874875673966</v>
      </c>
      <c r="AM674" s="17">
        <v>0.33333333333333298</v>
      </c>
      <c r="AN674" s="17">
        <v>0.71345370019622734</v>
      </c>
      <c r="AO674" s="17">
        <v>0.8185624569996095</v>
      </c>
      <c r="AP674" s="17">
        <v>0.33333333333333298</v>
      </c>
      <c r="AQ674" s="17">
        <v>12.03272654229508</v>
      </c>
      <c r="AR674" s="17">
        <v>2.2444243630026963</v>
      </c>
      <c r="AS674" s="17">
        <v>10.637995674812895</v>
      </c>
      <c r="AT674" s="17">
        <v>10.941072435558223</v>
      </c>
      <c r="AU674" s="17">
        <v>-0.999999999999999</v>
      </c>
      <c r="AV674" s="17">
        <v>-0.999999999999999</v>
      </c>
      <c r="AW674" s="17">
        <v>-0.999999999999999</v>
      </c>
      <c r="AX674" s="17">
        <v>-0.999999999999999</v>
      </c>
      <c r="AY674" s="17">
        <v>7.932408846338497E-2</v>
      </c>
      <c r="AZ674" s="17">
        <v>-0.16406297517067497</v>
      </c>
      <c r="BA674" s="17">
        <v>0.72177325369275336</v>
      </c>
      <c r="BB674" s="17">
        <v>-9.4126107036372475E-2</v>
      </c>
      <c r="BC674" s="17">
        <v>0.39845871586516385</v>
      </c>
      <c r="BD674" s="17">
        <v>-1.3331883252877939</v>
      </c>
      <c r="BE674" s="17">
        <v>11.85913113222697</v>
      </c>
      <c r="BF674" s="17">
        <v>-0.999999999999999</v>
      </c>
      <c r="BG674" s="22">
        <v>198.53247147188802</v>
      </c>
    </row>
    <row r="675" spans="1:100" x14ac:dyDescent="0.25">
      <c r="A675">
        <v>1942</v>
      </c>
      <c r="B675" t="s">
        <v>688</v>
      </c>
      <c r="C675" s="48">
        <v>2</v>
      </c>
      <c r="D675" s="22">
        <v>1512.6322851562497</v>
      </c>
      <c r="E675" s="17">
        <v>114.53419874584947</v>
      </c>
      <c r="F675" s="17">
        <v>46.578326915248482</v>
      </c>
      <c r="G675" s="17">
        <v>0.77971038726075381</v>
      </c>
      <c r="H675" s="17">
        <v>9.6495355965088656</v>
      </c>
      <c r="I675" s="17">
        <v>83.011783679057629</v>
      </c>
      <c r="J675" s="17">
        <v>18.851186959516042</v>
      </c>
      <c r="K675" s="17">
        <v>-0.99999999999999933</v>
      </c>
      <c r="L675" s="17">
        <v>-0.99999999999999933</v>
      </c>
      <c r="M675" s="17">
        <v>-0.99999999999999933</v>
      </c>
      <c r="N675" s="17">
        <v>0.35208797426311134</v>
      </c>
      <c r="O675" s="17">
        <v>-0.99999999999999933</v>
      </c>
      <c r="P675" s="17">
        <v>-0.99999999999999933</v>
      </c>
      <c r="Q675" s="17">
        <v>4.9001829564528805</v>
      </c>
      <c r="R675" s="17">
        <v>-0.99999999999999933</v>
      </c>
      <c r="S675" s="17">
        <v>2.3338626073043871</v>
      </c>
      <c r="T675" s="17">
        <v>0.27833041404155179</v>
      </c>
      <c r="U675" s="17">
        <v>0.50818053406046637</v>
      </c>
      <c r="V675" s="17">
        <v>0.49819382929026834</v>
      </c>
      <c r="W675" s="17">
        <v>5.1872553071085346</v>
      </c>
      <c r="X675" s="17">
        <v>3.6219935607937117</v>
      </c>
      <c r="Y675" s="17">
        <v>0.2229237480391556</v>
      </c>
      <c r="Z675" s="17">
        <v>44.190731711155557</v>
      </c>
      <c r="AA675" s="17">
        <v>1.3367924651669778</v>
      </c>
      <c r="AB675" s="17">
        <v>2.2138526301852832</v>
      </c>
      <c r="AC675" s="17">
        <v>30.62998415922015</v>
      </c>
      <c r="AD675" s="17">
        <v>1.6623693275975264</v>
      </c>
      <c r="AE675" s="17">
        <v>1.3420293949228306</v>
      </c>
      <c r="AF675" s="17">
        <v>73.880101636405072</v>
      </c>
      <c r="AG675" s="17">
        <v>35.339663318273011</v>
      </c>
      <c r="AH675" s="17">
        <v>0.45741752177838302</v>
      </c>
      <c r="AI675" s="17">
        <v>0.58291305062862375</v>
      </c>
      <c r="AJ675" s="17">
        <v>0.33333333333333298</v>
      </c>
      <c r="AK675" s="17">
        <v>0.99017141162330002</v>
      </c>
      <c r="AL675" s="17">
        <v>1.0305581848746228</v>
      </c>
      <c r="AM675" s="17">
        <v>0.33333333333333298</v>
      </c>
      <c r="AN675" s="17">
        <v>0.61578144245283351</v>
      </c>
      <c r="AO675" s="17">
        <v>0.71183292292694011</v>
      </c>
      <c r="AP675" s="17">
        <v>0.33333333333333298</v>
      </c>
      <c r="AQ675" s="17">
        <v>10.815058183329231</v>
      </c>
      <c r="AR675" s="17">
        <v>2.2444243630026963</v>
      </c>
      <c r="AS675" s="17">
        <v>9.087976308480922</v>
      </c>
      <c r="AT675" s="17">
        <v>9.856617187487446</v>
      </c>
      <c r="AU675" s="17">
        <v>-0.99999999999999933</v>
      </c>
      <c r="AV675" s="17">
        <v>-0.99999999999999933</v>
      </c>
      <c r="AW675" s="17">
        <v>-0.99999999999999933</v>
      </c>
      <c r="AX675" s="17">
        <v>-0.99999999999999933</v>
      </c>
      <c r="AY675" s="17">
        <v>6.3000809289503981E-2</v>
      </c>
      <c r="AZ675" s="17">
        <v>-5.1488549895774671E-2</v>
      </c>
      <c r="BA675" s="17">
        <v>0.61355127814186339</v>
      </c>
      <c r="BB675" s="17">
        <v>-3.1432845320426228E-2</v>
      </c>
      <c r="BC675" s="17">
        <v>0.33845022163348892</v>
      </c>
      <c r="BD675" s="17">
        <v>0.33849385383663044</v>
      </c>
      <c r="BE675" s="17">
        <v>10.244169938510275</v>
      </c>
      <c r="BF675" s="17">
        <v>-0.99999999999999933</v>
      </c>
      <c r="BG675" s="22">
        <v>604.50494421402414</v>
      </c>
    </row>
    <row r="676" spans="1:100" x14ac:dyDescent="0.25">
      <c r="A676">
        <v>1943</v>
      </c>
      <c r="B676" t="s">
        <v>689</v>
      </c>
      <c r="C676" s="48">
        <v>2</v>
      </c>
      <c r="D676" s="22">
        <v>1553.4703906250002</v>
      </c>
      <c r="E676" s="17">
        <v>124.14296410599957</v>
      </c>
      <c r="F676" s="17">
        <v>62.079606337208133</v>
      </c>
      <c r="G676" s="17">
        <v>0.88745330526730837</v>
      </c>
      <c r="H676" s="17">
        <v>10.632338975812244</v>
      </c>
      <c r="I676" s="17">
        <v>90.557253139284143</v>
      </c>
      <c r="J676" s="17">
        <v>20.714791666863999</v>
      </c>
      <c r="K676" s="17">
        <v>-0.999999999999999</v>
      </c>
      <c r="L676" s="17">
        <v>-0.999999999999999</v>
      </c>
      <c r="M676" s="17">
        <v>-0.999999999999999</v>
      </c>
      <c r="N676" s="17">
        <v>0.37893747391526644</v>
      </c>
      <c r="O676" s="17">
        <v>-0.999999999999999</v>
      </c>
      <c r="P676" s="17">
        <v>-0.999999999999999</v>
      </c>
      <c r="Q676" s="17">
        <v>5.1886099865977648</v>
      </c>
      <c r="R676" s="17">
        <v>-0.999999999999999</v>
      </c>
      <c r="S676" s="17">
        <v>2.7100302267798861</v>
      </c>
      <c r="T676" s="17">
        <v>0.32055282662499807</v>
      </c>
      <c r="U676" s="17">
        <v>0.6347018037805563</v>
      </c>
      <c r="V676" s="17">
        <v>0.66397760089653468</v>
      </c>
      <c r="W676" s="17">
        <v>6.0273291567106746</v>
      </c>
      <c r="X676" s="17">
        <v>4.6570415248556838</v>
      </c>
      <c r="Y676" s="17">
        <v>0.26091087464176271</v>
      </c>
      <c r="Z676" s="17">
        <v>47.678528883403324</v>
      </c>
      <c r="AA676" s="17">
        <v>1.5936647032887332</v>
      </c>
      <c r="AB676" s="17">
        <v>2.5841112567979416</v>
      </c>
      <c r="AC676" s="17">
        <v>34.880936550337339</v>
      </c>
      <c r="AD676" s="17">
        <v>1.9868313246095441</v>
      </c>
      <c r="AE676" s="17">
        <v>1.6137492297117484</v>
      </c>
      <c r="AF676" s="17">
        <v>80.76477057089123</v>
      </c>
      <c r="AG676" s="17">
        <v>47.102468552883693</v>
      </c>
      <c r="AH676" s="17">
        <v>0.53879839681838748</v>
      </c>
      <c r="AI676" s="17">
        <v>0.679196813362831</v>
      </c>
      <c r="AJ676" s="17">
        <v>0.33333333333333298</v>
      </c>
      <c r="AK676" s="17">
        <v>1.0988026734487619</v>
      </c>
      <c r="AL676" s="17">
        <v>1.1254376789911036</v>
      </c>
      <c r="AM676" s="17">
        <v>0.33333333333333298</v>
      </c>
      <c r="AN676" s="17">
        <v>0.71371193692128099</v>
      </c>
      <c r="AO676" s="17">
        <v>0.81884464035425097</v>
      </c>
      <c r="AP676" s="17">
        <v>0.33333333333333298</v>
      </c>
      <c r="AQ676" s="17">
        <v>12.035945948669887</v>
      </c>
      <c r="AR676" s="17">
        <v>2.2444243630026963</v>
      </c>
      <c r="AS676" s="17">
        <v>10.642093787564448</v>
      </c>
      <c r="AT676" s="17">
        <v>10.943939638366873</v>
      </c>
      <c r="AU676" s="17">
        <v>-0.999999999999999</v>
      </c>
      <c r="AV676" s="17">
        <v>-0.999999999999999</v>
      </c>
      <c r="AW676" s="17">
        <v>-0.999999999999999</v>
      </c>
      <c r="AX676" s="17">
        <v>-0.999999999999999</v>
      </c>
      <c r="AY676" s="17">
        <v>7.9367245755469634E-2</v>
      </c>
      <c r="AZ676" s="17">
        <v>-0.16436061189556944</v>
      </c>
      <c r="BA676" s="17">
        <v>0.72205938292935334</v>
      </c>
      <c r="BB676" s="17">
        <v>-9.4291862420373074E-2</v>
      </c>
      <c r="BC676" s="17">
        <v>0.39861737296374866</v>
      </c>
      <c r="BD676" s="17">
        <v>-1.3376081036490355</v>
      </c>
      <c r="BE676" s="17">
        <v>11.863400945369303</v>
      </c>
      <c r="BF676" s="17">
        <v>-0.999999999999999</v>
      </c>
      <c r="BG676" s="22">
        <v>556.08442244141702</v>
      </c>
    </row>
    <row r="677" spans="1:100" x14ac:dyDescent="0.25">
      <c r="A677">
        <v>1944</v>
      </c>
      <c r="B677" t="s">
        <v>690</v>
      </c>
      <c r="C677" s="48">
        <v>2</v>
      </c>
      <c r="D677" s="22">
        <v>1480.5301074218751</v>
      </c>
      <c r="E677" s="17">
        <v>58.758925117413469</v>
      </c>
      <c r="F677" s="17">
        <v>-43.400777469618873</v>
      </c>
      <c r="G677" s="17">
        <v>0.15430321910737854</v>
      </c>
      <c r="H677" s="17">
        <v>3.9447311446348028</v>
      </c>
      <c r="I677" s="17">
        <v>39.213167725283711</v>
      </c>
      <c r="J677" s="17">
        <v>8.0336616488605408</v>
      </c>
      <c r="K677" s="17">
        <v>-1.0000000000000007</v>
      </c>
      <c r="L677" s="17">
        <v>-1.0000000000000007</v>
      </c>
      <c r="M677" s="17">
        <v>-1.0000000000000007</v>
      </c>
      <c r="N677" s="17">
        <v>0.19623671411097898</v>
      </c>
      <c r="O677" s="17">
        <v>-1.0000000000000007</v>
      </c>
      <c r="P677" s="17">
        <v>-1.0000000000000007</v>
      </c>
      <c r="Q677" s="17">
        <v>3.2259723867073409</v>
      </c>
      <c r="R677" s="17">
        <v>-1.0000000000000007</v>
      </c>
      <c r="S677" s="17">
        <v>0.15035087400553016</v>
      </c>
      <c r="T677" s="17">
        <v>3.3245168765289712E-2</v>
      </c>
      <c r="U677" s="17">
        <v>-0.22622791218188537</v>
      </c>
      <c r="V677" s="17">
        <v>-0.46411869244553161</v>
      </c>
      <c r="W677" s="17">
        <v>0.31094216244860329</v>
      </c>
      <c r="X677" s="17">
        <v>-2.3860710812603978</v>
      </c>
      <c r="Y677" s="17">
        <v>2.4227470046841865E-3</v>
      </c>
      <c r="Z677" s="17">
        <v>23.945379228163333</v>
      </c>
      <c r="AA677" s="17">
        <v>-0.15425438963580007</v>
      </c>
      <c r="AB677" s="17">
        <v>6.4640380893004723E-2</v>
      </c>
      <c r="AC677" s="17">
        <v>5.9548022904528111</v>
      </c>
      <c r="AD677" s="17">
        <v>-0.22101068919699096</v>
      </c>
      <c r="AE677" s="17">
        <v>-0.23520218141244198</v>
      </c>
      <c r="AF677" s="17">
        <v>33.917184521717644</v>
      </c>
      <c r="AG677" s="17">
        <v>-32.939002671356384</v>
      </c>
      <c r="AH677" s="17">
        <v>-1.496788918214631E-2</v>
      </c>
      <c r="AI677" s="17">
        <v>2.4021974492290155E-2</v>
      </c>
      <c r="AJ677" s="17">
        <v>0.33333333333333298</v>
      </c>
      <c r="AK677" s="17">
        <v>0.35960774128482881</v>
      </c>
      <c r="AL677" s="17">
        <v>0.47981836058655875</v>
      </c>
      <c r="AM677" s="17">
        <v>0.33333333333333298</v>
      </c>
      <c r="AN677" s="17">
        <v>4.7331707151942348E-2</v>
      </c>
      <c r="AO677" s="17">
        <v>9.0670099479256583E-2</v>
      </c>
      <c r="AP677" s="17">
        <v>0.33333333333333298</v>
      </c>
      <c r="AQ677" s="17">
        <v>3.7282633008261179</v>
      </c>
      <c r="AR677" s="17">
        <v>2.2444243630026963</v>
      </c>
      <c r="AS677" s="17">
        <v>6.6908106929498778E-2</v>
      </c>
      <c r="AT677" s="17">
        <v>3.5451187850335533</v>
      </c>
      <c r="AU677" s="17">
        <v>-1.0000000000000007</v>
      </c>
      <c r="AV677" s="17">
        <v>-1.0000000000000007</v>
      </c>
      <c r="AW677" s="17">
        <v>-1.0000000000000007</v>
      </c>
      <c r="AX677" s="17">
        <v>-1.0000000000000007</v>
      </c>
      <c r="AY677" s="17">
        <v>-3.2000206761676524E-2</v>
      </c>
      <c r="AZ677" s="17">
        <v>0.60369137250645166</v>
      </c>
      <c r="BA677" s="17">
        <v>-1.6297511851975643E-2</v>
      </c>
      <c r="BB677" s="17">
        <v>0.3334401375608318</v>
      </c>
      <c r="BC677" s="17">
        <v>-1.079749158534335E-2</v>
      </c>
      <c r="BD677" s="17">
        <v>10.067636132159453</v>
      </c>
      <c r="BE677" s="17">
        <v>0.84514216645533935</v>
      </c>
      <c r="BF677" s="17">
        <v>-1.0000000000000007</v>
      </c>
      <c r="BG677" s="22">
        <v>112.1538931311795</v>
      </c>
    </row>
    <row r="678" spans="1:100" x14ac:dyDescent="0.25">
      <c r="A678">
        <v>1954</v>
      </c>
      <c r="B678" t="s">
        <v>691</v>
      </c>
      <c r="C678" s="48">
        <v>2</v>
      </c>
      <c r="D678" s="22">
        <v>1468.886982421875</v>
      </c>
      <c r="E678" s="17">
        <v>36.677273594170899</v>
      </c>
      <c r="F678" s="17">
        <v>-79.023860928363746</v>
      </c>
      <c r="G678" s="17">
        <v>-9.3297953399644584E-2</v>
      </c>
      <c r="H678" s="17">
        <v>1.6861764891485116</v>
      </c>
      <c r="I678" s="17">
        <v>21.873122365138919</v>
      </c>
      <c r="J678" s="17">
        <v>3.7509605751724298</v>
      </c>
      <c r="K678" s="17">
        <v>-1.0000000000000011</v>
      </c>
      <c r="L678" s="17">
        <v>-1.0000000000000011</v>
      </c>
      <c r="M678" s="17">
        <v>-1.0000000000000011</v>
      </c>
      <c r="N678" s="17">
        <v>0.13453458353849812</v>
      </c>
      <c r="O678" s="17">
        <v>-1.0000000000000011</v>
      </c>
      <c r="P678" s="17">
        <v>-1.0000000000000011</v>
      </c>
      <c r="Q678" s="17">
        <v>2.5631457975644008</v>
      </c>
      <c r="R678" s="17">
        <v>-1.0000000000000011</v>
      </c>
      <c r="S678" s="17">
        <v>-0.71411006101057195</v>
      </c>
      <c r="T678" s="17">
        <v>-6.3785049602293503E-2</v>
      </c>
      <c r="U678" s="17">
        <v>-0.51698312198477758</v>
      </c>
      <c r="V678" s="17">
        <v>-0.8451020275158786</v>
      </c>
      <c r="W678" s="17">
        <v>-1.6196095063053901</v>
      </c>
      <c r="X678" s="17">
        <v>-4.7646876459905361</v>
      </c>
      <c r="Y678" s="17">
        <v>-8.487447179169233E-2</v>
      </c>
      <c r="Z678" s="17">
        <v>15.93016407255848</v>
      </c>
      <c r="AA678" s="17">
        <v>-0.74456573928367886</v>
      </c>
      <c r="AB678" s="17">
        <v>-0.78624125268737721</v>
      </c>
      <c r="AC678" s="17">
        <v>-3.8141998470994523</v>
      </c>
      <c r="AD678" s="17">
        <v>-0.96664829007632247</v>
      </c>
      <c r="AE678" s="17">
        <v>-0.8596344033340515</v>
      </c>
      <c r="AF678" s="17">
        <v>18.095707509207664</v>
      </c>
      <c r="AG678" s="17">
        <v>-59.970796704298493</v>
      </c>
      <c r="AH678" s="17">
        <v>-0.20198714253415601</v>
      </c>
      <c r="AI678" s="17">
        <v>-0.19724521399175871</v>
      </c>
      <c r="AJ678" s="17">
        <v>0.33333333333333298</v>
      </c>
      <c r="AK678" s="17">
        <v>0.10996508915928038</v>
      </c>
      <c r="AL678" s="17">
        <v>0.26177828496242622</v>
      </c>
      <c r="AM678" s="17">
        <v>0.33333333333333298</v>
      </c>
      <c r="AN678" s="17">
        <v>-0.17771979231742452</v>
      </c>
      <c r="AO678" s="17">
        <v>-0.15525072016459712</v>
      </c>
      <c r="AP678" s="17">
        <v>0.33333333333333298</v>
      </c>
      <c r="AQ678" s="17">
        <v>0.92257316554097457</v>
      </c>
      <c r="AR678" s="17">
        <v>2.2444243630026963</v>
      </c>
      <c r="AS678" s="17">
        <v>-3.5045684889738249</v>
      </c>
      <c r="AT678" s="17">
        <v>1.0463715939227836</v>
      </c>
      <c r="AU678" s="17">
        <v>-1.0000000000000011</v>
      </c>
      <c r="AV678" s="17">
        <v>-1.0000000000000011</v>
      </c>
      <c r="AW678" s="17">
        <v>-1.0000000000000011</v>
      </c>
      <c r="AX678" s="17">
        <v>-1.0000000000000011</v>
      </c>
      <c r="AY678" s="17">
        <v>-6.9611484920007738E-2</v>
      </c>
      <c r="AZ678" s="17">
        <v>0.86307969622657232</v>
      </c>
      <c r="BA678" s="17">
        <v>-0.26565714002041829</v>
      </c>
      <c r="BB678" s="17">
        <v>0.47789479522695355</v>
      </c>
      <c r="BC678" s="17">
        <v>-0.14906604316544361</v>
      </c>
      <c r="BD678" s="17">
        <v>13.919442056791276</v>
      </c>
      <c r="BE678" s="17">
        <v>-2.8759701189352702</v>
      </c>
      <c r="BF678" s="17">
        <v>-1.0000000000000011</v>
      </c>
      <c r="BG678" s="22">
        <v>19.607233988343523</v>
      </c>
    </row>
    <row r="679" spans="1:100" x14ac:dyDescent="0.25">
      <c r="A679">
        <v>1965</v>
      </c>
      <c r="B679" t="s">
        <v>252</v>
      </c>
      <c r="C679" s="48">
        <v>2</v>
      </c>
      <c r="D679" s="22">
        <v>1489.46416015625</v>
      </c>
      <c r="E679" s="17">
        <v>89.660078386030278</v>
      </c>
      <c r="F679" s="17">
        <v>6.4503109193422912</v>
      </c>
      <c r="G679" s="17">
        <v>0.500797310506083</v>
      </c>
      <c r="H679" s="17">
        <v>7.1053617478878586</v>
      </c>
      <c r="I679" s="17">
        <v>63.478897976239097</v>
      </c>
      <c r="J679" s="17">
        <v>14.026891011365793</v>
      </c>
      <c r="K679" s="17">
        <v>-0.99999999999999989</v>
      </c>
      <c r="L679" s="17">
        <v>-0.99999999999999989</v>
      </c>
      <c r="M679" s="17">
        <v>-0.99999999999999989</v>
      </c>
      <c r="N679" s="17">
        <v>0.28258292747339575</v>
      </c>
      <c r="O679" s="17">
        <v>-0.99999999999999989</v>
      </c>
      <c r="P679" s="17">
        <v>-0.99999999999999989</v>
      </c>
      <c r="Q679" s="17">
        <v>4.1535346209026214</v>
      </c>
      <c r="R679" s="17">
        <v>-0.99999999999999989</v>
      </c>
      <c r="S679" s="17">
        <v>1.3600810347929666</v>
      </c>
      <c r="T679" s="17">
        <v>0.16902965238093173</v>
      </c>
      <c r="U679" s="17">
        <v>0.18065611514328925</v>
      </c>
      <c r="V679" s="17">
        <v>6.9030941647997279E-2</v>
      </c>
      <c r="W679" s="17">
        <v>3.0125640473134419</v>
      </c>
      <c r="X679" s="17">
        <v>0.9425746478251531</v>
      </c>
      <c r="Y679" s="17">
        <v>0.12458683129481986</v>
      </c>
      <c r="Z679" s="17">
        <v>35.161904031282575</v>
      </c>
      <c r="AA679" s="17">
        <v>0.67182972243674299</v>
      </c>
      <c r="AB679" s="17">
        <v>1.2553676118269266</v>
      </c>
      <c r="AC679" s="17">
        <v>19.62558375424884</v>
      </c>
      <c r="AD679" s="17">
        <v>0.8224376128180797</v>
      </c>
      <c r="AE679" s="17">
        <v>0.63863081858542881</v>
      </c>
      <c r="AF679" s="17">
        <v>56.057824028905912</v>
      </c>
      <c r="AG679" s="17">
        <v>4.8894002295043988</v>
      </c>
      <c r="AH679" s="17">
        <v>0.24674761728392536</v>
      </c>
      <c r="AI679" s="17">
        <v>0.3336641811662176</v>
      </c>
      <c r="AJ679" s="17">
        <v>0.33333333333333298</v>
      </c>
      <c r="AK679" s="17">
        <v>0.70895868759406433</v>
      </c>
      <c r="AL679" s="17">
        <v>0.78494453235275141</v>
      </c>
      <c r="AM679" s="17">
        <v>0.33333333333333298</v>
      </c>
      <c r="AN679" s="17">
        <v>0.36226969406451431</v>
      </c>
      <c r="AO679" s="17">
        <v>0.43481269822282592</v>
      </c>
      <c r="AP679" s="17">
        <v>0.33333333333333298</v>
      </c>
      <c r="AQ679" s="17">
        <v>7.6545575276612485</v>
      </c>
      <c r="AR679" s="17">
        <v>2.2444243630026963</v>
      </c>
      <c r="AS679" s="17">
        <v>5.064847032336484</v>
      </c>
      <c r="AT679" s="17">
        <v>7.0418758029932853</v>
      </c>
      <c r="AU679" s="17">
        <v>-0.99999999999999989</v>
      </c>
      <c r="AV679" s="17">
        <v>-0.99999999999999989</v>
      </c>
      <c r="AW679" s="17">
        <v>-0.99999999999999989</v>
      </c>
      <c r="AX679" s="17">
        <v>-0.99999999999999989</v>
      </c>
      <c r="AY679" s="17">
        <v>2.0633169404768181E-2</v>
      </c>
      <c r="AZ679" s="17">
        <v>0.24070229359049072</v>
      </c>
      <c r="BA679" s="17">
        <v>0.33265736957651426</v>
      </c>
      <c r="BB679" s="17">
        <v>0.13128970002639712</v>
      </c>
      <c r="BC679" s="17">
        <v>0.18269608384351629</v>
      </c>
      <c r="BD679" s="17">
        <v>4.6774031999563794</v>
      </c>
      <c r="BE679" s="17">
        <v>6.0524818864738474</v>
      </c>
      <c r="BF679" s="17">
        <v>-0.99999999999999989</v>
      </c>
      <c r="BG679" s="22">
        <v>321.83715103195141</v>
      </c>
    </row>
    <row r="680" spans="1:100" x14ac:dyDescent="0.25">
      <c r="A680">
        <v>1967</v>
      </c>
      <c r="B680" t="s">
        <v>692</v>
      </c>
      <c r="C680" s="48">
        <v>2</v>
      </c>
      <c r="D680" s="22">
        <v>1540.9054492187499</v>
      </c>
      <c r="E680" s="17">
        <v>98.313536162024633</v>
      </c>
      <c r="F680" s="17">
        <v>20.410446475167994</v>
      </c>
      <c r="G680" s="17">
        <v>0.59782838127182558</v>
      </c>
      <c r="H680" s="17">
        <v>7.9904543925867495</v>
      </c>
      <c r="I680" s="17">
        <v>70.274193617957721</v>
      </c>
      <c r="J680" s="17">
        <v>15.70521533730478</v>
      </c>
      <c r="K680" s="17">
        <v>-0.99999999999999967</v>
      </c>
      <c r="L680" s="17">
        <v>-0.99999999999999967</v>
      </c>
      <c r="M680" s="17">
        <v>-0.99999999999999967</v>
      </c>
      <c r="N680" s="17">
        <v>0.30676303832406493</v>
      </c>
      <c r="O680" s="17">
        <v>-0.99999999999999967</v>
      </c>
      <c r="P680" s="17">
        <v>-0.99999999999999967</v>
      </c>
      <c r="Q680" s="17">
        <v>4.4132861116784579</v>
      </c>
      <c r="R680" s="17">
        <v>-0.99999999999999967</v>
      </c>
      <c r="S680" s="17">
        <v>1.6988499077771531</v>
      </c>
      <c r="T680" s="17">
        <v>0.20705429454846172</v>
      </c>
      <c r="U680" s="17">
        <v>0.29459858581996801</v>
      </c>
      <c r="V680" s="17">
        <v>0.21833241938930678</v>
      </c>
      <c r="W680" s="17">
        <v>3.7691173935318556</v>
      </c>
      <c r="X680" s="17">
        <v>1.8747176981992419</v>
      </c>
      <c r="Y680" s="17">
        <v>0.15879726143502226</v>
      </c>
      <c r="Z680" s="17">
        <v>38.302942908810856</v>
      </c>
      <c r="AA680" s="17">
        <v>0.9031636121818718</v>
      </c>
      <c r="AB680" s="17">
        <v>1.5888149665597351</v>
      </c>
      <c r="AC680" s="17">
        <v>23.453904630607521</v>
      </c>
      <c r="AD680" s="17">
        <v>1.1146414585590312</v>
      </c>
      <c r="AE680" s="17">
        <v>0.88333615055217041</v>
      </c>
      <c r="AF680" s="17">
        <v>62.258016217316815</v>
      </c>
      <c r="AG680" s="17">
        <v>15.482742309340411</v>
      </c>
      <c r="AH680" s="17">
        <v>0.32003757073130035</v>
      </c>
      <c r="AI680" s="17">
        <v>0.42037537080456089</v>
      </c>
      <c r="AJ680" s="17">
        <v>0.33333333333333298</v>
      </c>
      <c r="AK680" s="17">
        <v>0.80678978265422474</v>
      </c>
      <c r="AL680" s="17">
        <v>0.87039106636321917</v>
      </c>
      <c r="AM680" s="17">
        <v>0.33333333333333298</v>
      </c>
      <c r="AN680" s="17">
        <v>0.45046389665993702</v>
      </c>
      <c r="AO680" s="17">
        <v>0.53118526468535077</v>
      </c>
      <c r="AP680" s="17">
        <v>0.33333333333333298</v>
      </c>
      <c r="AQ680" s="17">
        <v>8.7540641063543543</v>
      </c>
      <c r="AR680" s="17">
        <v>2.2444243630026963</v>
      </c>
      <c r="AS680" s="17">
        <v>6.4644534833336387</v>
      </c>
      <c r="AT680" s="17">
        <v>8.0210961882258811</v>
      </c>
      <c r="AU680" s="17">
        <v>-0.99999999999999967</v>
      </c>
      <c r="AV680" s="17">
        <v>-0.99999999999999967</v>
      </c>
      <c r="AW680" s="17">
        <v>-0.99999999999999967</v>
      </c>
      <c r="AX680" s="17">
        <v>-0.99999999999999967</v>
      </c>
      <c r="AY680" s="17">
        <v>3.5372447719242021E-2</v>
      </c>
      <c r="AZ680" s="17">
        <v>0.13905202053299759</v>
      </c>
      <c r="BA680" s="17">
        <v>0.43037755192437893</v>
      </c>
      <c r="BB680" s="17">
        <v>7.468015343773951E-2</v>
      </c>
      <c r="BC680" s="17">
        <v>0.23688139111488993</v>
      </c>
      <c r="BD680" s="17">
        <v>3.1679400198567151</v>
      </c>
      <c r="BE680" s="17">
        <v>7.5107282503143455</v>
      </c>
      <c r="BF680" s="17">
        <v>-0.99999999999999967</v>
      </c>
      <c r="BG680" s="22">
        <v>1374.4264349749144</v>
      </c>
    </row>
    <row r="681" spans="1:100" x14ac:dyDescent="0.25">
      <c r="A681">
        <v>1972</v>
      </c>
      <c r="B681" t="s">
        <v>693</v>
      </c>
      <c r="C681" s="48">
        <v>2</v>
      </c>
      <c r="D681" s="22">
        <v>1492.3567285156248</v>
      </c>
      <c r="E681" s="17">
        <v>53.085819012639931</v>
      </c>
      <c r="F681" s="17">
        <v>-52.552879703817453</v>
      </c>
      <c r="G681" s="17">
        <v>9.0690779529652099E-2</v>
      </c>
      <c r="H681" s="17">
        <v>3.3644747181389261</v>
      </c>
      <c r="I681" s="17">
        <v>34.75825106806974</v>
      </c>
      <c r="J681" s="17">
        <v>6.9333717733280587</v>
      </c>
      <c r="K681" s="17">
        <v>-1.0000000000000009</v>
      </c>
      <c r="L681" s="17">
        <v>-1.0000000000000009</v>
      </c>
      <c r="M681" s="17">
        <v>-1.0000000000000009</v>
      </c>
      <c r="N681" s="17">
        <v>0.18038451513664822</v>
      </c>
      <c r="O681" s="17">
        <v>-1.0000000000000009</v>
      </c>
      <c r="P681" s="17">
        <v>-1.0000000000000009</v>
      </c>
      <c r="Q681" s="17">
        <v>3.0556823354711344</v>
      </c>
      <c r="R681" s="17">
        <v>-1.0000000000000009</v>
      </c>
      <c r="S681" s="17">
        <v>-7.1742052450449734E-2</v>
      </c>
      <c r="T681" s="17">
        <v>8.3166563490311984E-3</v>
      </c>
      <c r="U681" s="17">
        <v>-0.30092726852265966</v>
      </c>
      <c r="V681" s="17">
        <v>-0.56199900188387131</v>
      </c>
      <c r="W681" s="17">
        <v>-0.18504539745202253</v>
      </c>
      <c r="X681" s="17">
        <v>-2.9971732055776132</v>
      </c>
      <c r="Y681" s="17">
        <v>-2.0005212442198272E-2</v>
      </c>
      <c r="Z681" s="17">
        <v>21.886150733298557</v>
      </c>
      <c r="AA681" s="17">
        <v>-0.30591419270259168</v>
      </c>
      <c r="AB681" s="17">
        <v>-0.15396382019329646</v>
      </c>
      <c r="AC681" s="17">
        <v>3.4449997240207111</v>
      </c>
      <c r="AD681" s="17">
        <v>-0.41257612627694651</v>
      </c>
      <c r="AE681" s="17">
        <v>-0.39562814622182585</v>
      </c>
      <c r="AF681" s="17">
        <v>29.852410755510487</v>
      </c>
      <c r="AG681" s="17">
        <v>-39.883874325990007</v>
      </c>
      <c r="AH681" s="17">
        <v>-6.3015928831024748E-2</v>
      </c>
      <c r="AI681" s="17">
        <v>-3.2824871245387965E-2</v>
      </c>
      <c r="AJ681" s="17">
        <v>0.33333333333333298</v>
      </c>
      <c r="AK681" s="17">
        <v>0.29547081510000067</v>
      </c>
      <c r="AL681" s="17">
        <v>0.42380060834522149</v>
      </c>
      <c r="AM681" s="17">
        <v>0.33333333333333298</v>
      </c>
      <c r="AN681" s="17">
        <v>-1.048738460323001E-2</v>
      </c>
      <c r="AO681" s="17">
        <v>2.7489367651115204E-2</v>
      </c>
      <c r="AP681" s="17">
        <v>0.33333333333333298</v>
      </c>
      <c r="AQ681" s="17">
        <v>3.0074395971355115</v>
      </c>
      <c r="AR681" s="17">
        <v>2.2444243630026963</v>
      </c>
      <c r="AS681" s="17">
        <v>-0.85065757686676857</v>
      </c>
      <c r="AT681" s="17">
        <v>2.9031533084361478</v>
      </c>
      <c r="AU681" s="17">
        <v>-1.0000000000000009</v>
      </c>
      <c r="AV681" s="17">
        <v>-1.0000000000000009</v>
      </c>
      <c r="AW681" s="17">
        <v>-1.0000000000000009</v>
      </c>
      <c r="AX681" s="17">
        <v>-1.0000000000000009</v>
      </c>
      <c r="AY681" s="17">
        <v>-4.1663105911396998E-2</v>
      </c>
      <c r="AZ681" s="17">
        <v>0.6703321072927374</v>
      </c>
      <c r="BA681" s="17">
        <v>-8.0361724954760738E-2</v>
      </c>
      <c r="BB681" s="17">
        <v>0.37055269680061764</v>
      </c>
      <c r="BC681" s="17">
        <v>-4.6320747771213755E-2</v>
      </c>
      <c r="BD681" s="17">
        <v>11.057222607719542</v>
      </c>
      <c r="BE681" s="17">
        <v>-0.11086716104342909</v>
      </c>
      <c r="BF681" s="17">
        <v>-1.0000000000000009</v>
      </c>
      <c r="BG681" s="22">
        <v>253.96534705037573</v>
      </c>
    </row>
    <row r="682" spans="1:100" x14ac:dyDescent="0.25">
      <c r="A682">
        <v>1973</v>
      </c>
      <c r="B682" t="s">
        <v>2936</v>
      </c>
      <c r="C682" s="48">
        <v>2</v>
      </c>
      <c r="D682" s="22">
        <v>1426.7215820312501</v>
      </c>
      <c r="E682" s="17">
        <v>43.718862656557882</v>
      </c>
      <c r="F682" s="17">
        <v>-67.664062292488822</v>
      </c>
      <c r="G682" s="17">
        <v>-1.4340738341501069E-2</v>
      </c>
      <c r="H682" s="17">
        <v>2.4064040383486027</v>
      </c>
      <c r="I682" s="17">
        <v>27.402666820668834</v>
      </c>
      <c r="J682" s="17">
        <v>5.1166655364255611</v>
      </c>
      <c r="K682" s="17">
        <v>-1.0000000000000011</v>
      </c>
      <c r="L682" s="17">
        <v>-1.0000000000000011</v>
      </c>
      <c r="M682" s="17">
        <v>-1.0000000000000011</v>
      </c>
      <c r="N682" s="17">
        <v>0.15421069550448177</v>
      </c>
      <c r="O682" s="17">
        <v>-1.0000000000000011</v>
      </c>
      <c r="P682" s="17">
        <v>-1.0000000000000011</v>
      </c>
      <c r="Q682" s="17">
        <v>2.7745137043287778</v>
      </c>
      <c r="R682" s="17">
        <v>-1.0000000000000011</v>
      </c>
      <c r="S682" s="17">
        <v>-0.43844324059802253</v>
      </c>
      <c r="T682" s="17">
        <v>-3.2843209782974447E-2</v>
      </c>
      <c r="U682" s="17">
        <v>-0.42426457224111108</v>
      </c>
      <c r="V682" s="17">
        <v>-0.72361074855246865</v>
      </c>
      <c r="W682" s="17">
        <v>-1.0039784018672915</v>
      </c>
      <c r="X682" s="17">
        <v>-4.0061737110981932</v>
      </c>
      <c r="Y682" s="17">
        <v>-5.7036375514955995E-2</v>
      </c>
      <c r="Z682" s="17">
        <v>18.486125582637488</v>
      </c>
      <c r="AA682" s="17">
        <v>-0.55632212269059322</v>
      </c>
      <c r="AB682" s="17">
        <v>-0.51490471800386284</v>
      </c>
      <c r="AC682" s="17">
        <v>-0.69897549307787088</v>
      </c>
      <c r="AD682" s="17">
        <v>-0.72887288775508496</v>
      </c>
      <c r="AE682" s="17">
        <v>-0.66051002627117472</v>
      </c>
      <c r="AF682" s="17">
        <v>23.140997684393685</v>
      </c>
      <c r="AG682" s="17">
        <v>-51.350663151393327</v>
      </c>
      <c r="AH682" s="17">
        <v>-0.14234881668370308</v>
      </c>
      <c r="AI682" s="17">
        <v>-0.12668560876230339</v>
      </c>
      <c r="AJ682" s="17">
        <v>0.33333333333333298</v>
      </c>
      <c r="AK682" s="17">
        <v>0.18957330899112762</v>
      </c>
      <c r="AL682" s="17">
        <v>0.33130880037975602</v>
      </c>
      <c r="AM682" s="17">
        <v>0.33333333333333298</v>
      </c>
      <c r="AN682" s="17">
        <v>-0.10595341309215467</v>
      </c>
      <c r="AO682" s="17">
        <v>-7.6829350640008454E-2</v>
      </c>
      <c r="AP682" s="17">
        <v>0.33333333333333298</v>
      </c>
      <c r="AQ682" s="17">
        <v>1.8172760344942187</v>
      </c>
      <c r="AR682" s="17">
        <v>2.2444243630026963</v>
      </c>
      <c r="AS682" s="17">
        <v>-2.3656649740889497</v>
      </c>
      <c r="AT682" s="17">
        <v>1.8431938276255293</v>
      </c>
      <c r="AU682" s="17">
        <v>-1.0000000000000011</v>
      </c>
      <c r="AV682" s="17">
        <v>-1.0000000000000011</v>
      </c>
      <c r="AW682" s="17">
        <v>-1.0000000000000011</v>
      </c>
      <c r="AX682" s="17">
        <v>-1.0000000000000011</v>
      </c>
      <c r="AY682" s="17">
        <v>-5.7617673468752274E-2</v>
      </c>
      <c r="AZ682" s="17">
        <v>0.78036369188713417</v>
      </c>
      <c r="BA682" s="17">
        <v>-0.1861391733292227</v>
      </c>
      <c r="BB682" s="17">
        <v>0.43182983779557893</v>
      </c>
      <c r="BC682" s="17">
        <v>-0.10497376503789027</v>
      </c>
      <c r="BD682" s="17">
        <v>12.691144687784433</v>
      </c>
      <c r="BE682" s="17">
        <v>-1.6893494741370212</v>
      </c>
      <c r="BF682" s="17">
        <v>-1.0000000000000011</v>
      </c>
      <c r="BG682" s="22">
        <v>202.25831999868558</v>
      </c>
    </row>
    <row r="683" spans="1:100" x14ac:dyDescent="0.25">
      <c r="A683">
        <v>1977</v>
      </c>
      <c r="B683" t="s">
        <v>2937</v>
      </c>
      <c r="C683" s="48">
        <v>2</v>
      </c>
      <c r="D683" s="22">
        <v>1463.11109375</v>
      </c>
      <c r="E683" s="17">
        <v>41.458009016326329</v>
      </c>
      <c r="F683" s="17">
        <v>-71.311370005374471</v>
      </c>
      <c r="G683" s="17">
        <v>-3.9691650686027646E-2</v>
      </c>
      <c r="H683" s="17">
        <v>2.1751594908498184</v>
      </c>
      <c r="I683" s="17">
        <v>25.627287627088172</v>
      </c>
      <c r="J683" s="17">
        <v>4.6781765809106304</v>
      </c>
      <c r="K683" s="17">
        <v>-1.0000000000000011</v>
      </c>
      <c r="L683" s="17">
        <v>-1.0000000000000011</v>
      </c>
      <c r="M683" s="17">
        <v>-1.0000000000000011</v>
      </c>
      <c r="N683" s="17">
        <v>0.14789325650459528</v>
      </c>
      <c r="O683" s="17">
        <v>-1.0000000000000011</v>
      </c>
      <c r="P683" s="17">
        <v>-1.0000000000000011</v>
      </c>
      <c r="Q683" s="17">
        <v>2.7066494911231329</v>
      </c>
      <c r="R683" s="17">
        <v>-1.0000000000000011</v>
      </c>
      <c r="S683" s="17">
        <v>-0.52695200316553037</v>
      </c>
      <c r="T683" s="17">
        <v>-4.2777753047453931E-2</v>
      </c>
      <c r="U683" s="17">
        <v>-0.45403385710674898</v>
      </c>
      <c r="V683" s="17">
        <v>-0.76261813706481429</v>
      </c>
      <c r="W683" s="17">
        <v>-1.2016400107991863</v>
      </c>
      <c r="X683" s="17">
        <v>-4.2497109263026251</v>
      </c>
      <c r="Y683" s="17">
        <v>-6.5974395150404708E-2</v>
      </c>
      <c r="Z683" s="17">
        <v>17.665479158491429</v>
      </c>
      <c r="AA683" s="17">
        <v>-0.61676178510971225</v>
      </c>
      <c r="AB683" s="17">
        <v>-0.60202314918920785</v>
      </c>
      <c r="AC683" s="17">
        <v>-1.6991852835850416</v>
      </c>
      <c r="AD683" s="17">
        <v>-0.80521579546138367</v>
      </c>
      <c r="AE683" s="17">
        <v>-0.72444319089535947</v>
      </c>
      <c r="AF683" s="17">
        <v>21.521098744320188</v>
      </c>
      <c r="AG683" s="17">
        <v>-54.118342456405394</v>
      </c>
      <c r="AH683" s="17">
        <v>-0.16149698407911844</v>
      </c>
      <c r="AI683" s="17">
        <v>-0.14934028783018966</v>
      </c>
      <c r="AJ683" s="17">
        <v>0.33333333333333298</v>
      </c>
      <c r="AK683" s="17">
        <v>0.16401337756022771</v>
      </c>
      <c r="AL683" s="17">
        <v>0.30898453273282261</v>
      </c>
      <c r="AM683" s="17">
        <v>0.33333333333333298</v>
      </c>
      <c r="AN683" s="17">
        <v>-0.12899555291033488</v>
      </c>
      <c r="AO683" s="17">
        <v>-0.10200821824940398</v>
      </c>
      <c r="AP683" s="17">
        <v>0.33333333333333298</v>
      </c>
      <c r="AQ683" s="17">
        <v>1.5300124324468625</v>
      </c>
      <c r="AR683" s="17">
        <v>2.2444243630026963</v>
      </c>
      <c r="AS683" s="17">
        <v>-2.7313344465172564</v>
      </c>
      <c r="AT683" s="17">
        <v>1.5873569090374957</v>
      </c>
      <c r="AU683" s="17">
        <v>-1.0000000000000011</v>
      </c>
      <c r="AV683" s="17">
        <v>-1.0000000000000011</v>
      </c>
      <c r="AW683" s="17">
        <v>-1.0000000000000011</v>
      </c>
      <c r="AX683" s="17">
        <v>-1.0000000000000011</v>
      </c>
      <c r="AY683" s="17">
        <v>-6.1468544634277207E-2</v>
      </c>
      <c r="AZ683" s="17">
        <v>0.80692144438580593</v>
      </c>
      <c r="BA683" s="17">
        <v>-0.21167012704787935</v>
      </c>
      <c r="BB683" s="17">
        <v>0.44661998328307073</v>
      </c>
      <c r="BC683" s="17">
        <v>-0.11913053940054943</v>
      </c>
      <c r="BD683" s="17">
        <v>13.08551598003144</v>
      </c>
      <c r="BE683" s="17">
        <v>-2.0703395575680776</v>
      </c>
      <c r="BF683" s="17">
        <v>-1.0000000000000011</v>
      </c>
      <c r="BG683" s="22">
        <v>-1.7810397993300739</v>
      </c>
    </row>
    <row r="684" spans="1:100" x14ac:dyDescent="0.25">
      <c r="A684">
        <v>1982</v>
      </c>
      <c r="B684" t="s">
        <v>312</v>
      </c>
      <c r="C684" s="48">
        <v>2</v>
      </c>
      <c r="D684" s="22">
        <v>1521.6002539062499</v>
      </c>
      <c r="E684" s="17">
        <v>81.751891198888927</v>
      </c>
      <c r="F684" s="17">
        <v>-6.3075216131740612</v>
      </c>
      <c r="G684" s="17">
        <v>0.41212294582461007</v>
      </c>
      <c r="H684" s="17">
        <v>6.2964968416930009</v>
      </c>
      <c r="I684" s="17">
        <v>57.268840526631706</v>
      </c>
      <c r="J684" s="17">
        <v>12.493110726786632</v>
      </c>
      <c r="K684" s="17">
        <v>-1</v>
      </c>
      <c r="L684" s="17">
        <v>-1</v>
      </c>
      <c r="M684" s="17">
        <v>-1</v>
      </c>
      <c r="N684" s="17">
        <v>0.2604853050243226</v>
      </c>
      <c r="O684" s="17">
        <v>-1</v>
      </c>
      <c r="P684" s="17">
        <v>-1</v>
      </c>
      <c r="Q684" s="17">
        <v>3.9161539732622277</v>
      </c>
      <c r="R684" s="17">
        <v>-1</v>
      </c>
      <c r="S684" s="17">
        <v>1.0504882997168405</v>
      </c>
      <c r="T684" s="17">
        <v>0.13427984533627413</v>
      </c>
      <c r="U684" s="17">
        <v>7.6526828330770014E-2</v>
      </c>
      <c r="V684" s="17">
        <v>-6.741209232282741E-2</v>
      </c>
      <c r="W684" s="17">
        <v>2.3211681182143495</v>
      </c>
      <c r="X684" s="17">
        <v>9.0711506133891062E-2</v>
      </c>
      <c r="Y684" s="17">
        <v>9.3322740996504894E-2</v>
      </c>
      <c r="Z684" s="17">
        <v>32.291384055500089</v>
      </c>
      <c r="AA684" s="17">
        <v>0.46041923772749238</v>
      </c>
      <c r="AB684" s="17">
        <v>0.95063808444662246</v>
      </c>
      <c r="AC684" s="17">
        <v>16.126973269701043</v>
      </c>
      <c r="AD684" s="17">
        <v>0.55539953754920346</v>
      </c>
      <c r="AE684" s="17">
        <v>0.41500049404014133</v>
      </c>
      <c r="AF684" s="17">
        <v>50.391617329634094</v>
      </c>
      <c r="AG684" s="17">
        <v>-4.7916006227980468</v>
      </c>
      <c r="AH684" s="17">
        <v>0.1797696894079073</v>
      </c>
      <c r="AI684" s="17">
        <v>0.25442090794172489</v>
      </c>
      <c r="AJ684" s="17">
        <v>0.33333333333333298</v>
      </c>
      <c r="AK684" s="17">
        <v>0.6195531999281968</v>
      </c>
      <c r="AL684" s="17">
        <v>0.70685699752687381</v>
      </c>
      <c r="AM684" s="17">
        <v>0.33333333333333298</v>
      </c>
      <c r="AN684" s="17">
        <v>0.28167113092365148</v>
      </c>
      <c r="AO684" s="17">
        <v>0.34674012480539884</v>
      </c>
      <c r="AP684" s="17">
        <v>0.33333333333333298</v>
      </c>
      <c r="AQ684" s="17">
        <v>6.6497448778648129</v>
      </c>
      <c r="AR684" s="17">
        <v>2.2444243630026963</v>
      </c>
      <c r="AS684" s="17">
        <v>3.7857803182744005</v>
      </c>
      <c r="AT684" s="17">
        <v>6.1469898158718879</v>
      </c>
      <c r="AU684" s="17">
        <v>-1</v>
      </c>
      <c r="AV684" s="17">
        <v>-1</v>
      </c>
      <c r="AW684" s="17">
        <v>-1</v>
      </c>
      <c r="AX684" s="17">
        <v>-1</v>
      </c>
      <c r="AY684" s="17">
        <v>7.1632970217786283E-3</v>
      </c>
      <c r="AZ684" s="17">
        <v>0.33359803628339557</v>
      </c>
      <c r="BA684" s="17">
        <v>0.24335324237405603</v>
      </c>
      <c r="BB684" s="17">
        <v>0.18302380477285055</v>
      </c>
      <c r="BC684" s="17">
        <v>0.13317743317377806</v>
      </c>
      <c r="BD684" s="17">
        <v>6.0568653397544949</v>
      </c>
      <c r="BE684" s="17">
        <v>4.7198255647188407</v>
      </c>
      <c r="BF684" s="17">
        <v>-1</v>
      </c>
      <c r="BG684" s="22">
        <v>325.05302870198216</v>
      </c>
    </row>
    <row r="685" spans="1:100" x14ac:dyDescent="0.25">
      <c r="A685">
        <v>1983</v>
      </c>
      <c r="B685" t="s">
        <v>694</v>
      </c>
      <c r="C685" s="48">
        <v>2</v>
      </c>
      <c r="D685" s="22">
        <v>1602.790771484375</v>
      </c>
      <c r="E685" s="17">
        <v>108.85016222777602</v>
      </c>
      <c r="F685" s="17">
        <v>37.408591261520058</v>
      </c>
      <c r="G685" s="17">
        <v>0.71597538514977677</v>
      </c>
      <c r="H685" s="17">
        <v>9.068161185888524</v>
      </c>
      <c r="I685" s="17">
        <v>78.548283702691748</v>
      </c>
      <c r="J685" s="17">
        <v>17.748777147767463</v>
      </c>
      <c r="K685" s="17">
        <v>-0.99999999999999944</v>
      </c>
      <c r="L685" s="17">
        <v>-0.99999999999999944</v>
      </c>
      <c r="M685" s="17">
        <v>-0.99999999999999944</v>
      </c>
      <c r="N685" s="17">
        <v>0.33620523274589459</v>
      </c>
      <c r="O685" s="17">
        <v>-0.99999999999999944</v>
      </c>
      <c r="P685" s="17">
        <v>-0.99999999999999944</v>
      </c>
      <c r="Q685" s="17">
        <v>4.7295648061812425</v>
      </c>
      <c r="R685" s="17">
        <v>-0.99999999999999944</v>
      </c>
      <c r="S685" s="17">
        <v>2.1113417728501576</v>
      </c>
      <c r="T685" s="17">
        <v>0.25335387168567475</v>
      </c>
      <c r="U685" s="17">
        <v>0.4333372539461961</v>
      </c>
      <c r="V685" s="17">
        <v>0.4001249331736037</v>
      </c>
      <c r="W685" s="17">
        <v>4.6903121244994308</v>
      </c>
      <c r="X685" s="17">
        <v>3.0097140217298159</v>
      </c>
      <c r="Y685" s="17">
        <v>0.20045257648558934</v>
      </c>
      <c r="Z685" s="17">
        <v>42.127535686314765</v>
      </c>
      <c r="AA685" s="17">
        <v>1.1848404580944989</v>
      </c>
      <c r="AB685" s="17">
        <v>1.9948272428523581</v>
      </c>
      <c r="AC685" s="17">
        <v>28.115345938589869</v>
      </c>
      <c r="AD685" s="17">
        <v>1.4704348000470966</v>
      </c>
      <c r="AE685" s="17">
        <v>1.1812943362824804</v>
      </c>
      <c r="AF685" s="17">
        <v>69.807496242088959</v>
      </c>
      <c r="AG685" s="17">
        <v>28.381410930739623</v>
      </c>
      <c r="AH685" s="17">
        <v>0.4092769076347017</v>
      </c>
      <c r="AI685" s="17">
        <v>0.52595667767477283</v>
      </c>
      <c r="AJ685" s="17">
        <v>0.33333333333333298</v>
      </c>
      <c r="AK685" s="17">
        <v>0.925910912373199</v>
      </c>
      <c r="AL685" s="17">
        <v>0.97443250283736382</v>
      </c>
      <c r="AM685" s="17">
        <v>0.33333333333333298</v>
      </c>
      <c r="AN685" s="17">
        <v>0.55785095024827114</v>
      </c>
      <c r="AO685" s="17">
        <v>0.64853046033989559</v>
      </c>
      <c r="AP685" s="17">
        <v>0.33333333333333298</v>
      </c>
      <c r="AQ685" s="17">
        <v>10.092845663555828</v>
      </c>
      <c r="AR685" s="17">
        <v>2.2444243630026963</v>
      </c>
      <c r="AS685" s="17">
        <v>8.1686427444496506</v>
      </c>
      <c r="AT685" s="17">
        <v>9.2134148315061744</v>
      </c>
      <c r="AU685" s="17">
        <v>-0.99999999999999944</v>
      </c>
      <c r="AV685" s="17">
        <v>-0.99999999999999944</v>
      </c>
      <c r="AW685" s="17">
        <v>-0.99999999999999944</v>
      </c>
      <c r="AX685" s="17">
        <v>-0.99999999999999944</v>
      </c>
      <c r="AY685" s="17">
        <v>5.3319292564255896E-2</v>
      </c>
      <c r="AZ685" s="17">
        <v>1.5280582061367953E-2</v>
      </c>
      <c r="BA685" s="17">
        <v>0.54936363207061012</v>
      </c>
      <c r="BB685" s="17">
        <v>5.7512189474017983E-3</v>
      </c>
      <c r="BC685" s="17">
        <v>0.30285852254091111</v>
      </c>
      <c r="BD685" s="17">
        <v>1.3299869725960711</v>
      </c>
      <c r="BE685" s="17">
        <v>9.2863186611386972</v>
      </c>
      <c r="BF685" s="17">
        <v>-0.99999999999999944</v>
      </c>
      <c r="BG685" s="22">
        <v>6060.3242054949233</v>
      </c>
    </row>
    <row r="686" spans="1:100" x14ac:dyDescent="0.25">
      <c r="A686">
        <v>1984</v>
      </c>
      <c r="B686" t="s">
        <v>695</v>
      </c>
      <c r="C686" s="48">
        <v>2</v>
      </c>
      <c r="D686" s="22">
        <v>1532.069599609375</v>
      </c>
      <c r="E686" s="17">
        <v>66.599495622246792</v>
      </c>
      <c r="F686" s="17">
        <v>-30.752027118502166</v>
      </c>
      <c r="G686" s="17">
        <v>0.24221939911218096</v>
      </c>
      <c r="H686" s="17">
        <v>4.7466800838579601</v>
      </c>
      <c r="I686" s="17">
        <v>45.370127862985356</v>
      </c>
      <c r="J686" s="17">
        <v>9.5543277858128803</v>
      </c>
      <c r="K686" s="17">
        <v>-1.0000000000000004</v>
      </c>
      <c r="L686" s="17">
        <v>-1.0000000000000004</v>
      </c>
      <c r="M686" s="17">
        <v>-1.0000000000000004</v>
      </c>
      <c r="N686" s="17">
        <v>0.2181453971885447</v>
      </c>
      <c r="O686" s="17">
        <v>-1.0000000000000004</v>
      </c>
      <c r="P686" s="17">
        <v>-1.0000000000000004</v>
      </c>
      <c r="Q686" s="17">
        <v>3.4613233793259521</v>
      </c>
      <c r="R686" s="17">
        <v>-1.0000000000000004</v>
      </c>
      <c r="S686" s="17">
        <v>0.45729652535473664</v>
      </c>
      <c r="T686" s="17">
        <v>6.7697857569369455E-2</v>
      </c>
      <c r="U686" s="17">
        <v>-0.12298895291710193</v>
      </c>
      <c r="V686" s="17">
        <v>-0.32884227543290806</v>
      </c>
      <c r="W686" s="17">
        <v>0.99642650931264587</v>
      </c>
      <c r="X686" s="17">
        <v>-1.5414915505988938</v>
      </c>
      <c r="Y686" s="17">
        <v>3.3419522681920402E-2</v>
      </c>
      <c r="Z686" s="17">
        <v>26.791355647670756</v>
      </c>
      <c r="AA686" s="17">
        <v>5.5348490467882483E-2</v>
      </c>
      <c r="AB686" s="17">
        <v>0.36676440600646165</v>
      </c>
      <c r="AC686" s="17">
        <v>9.4234989112977043</v>
      </c>
      <c r="AD686" s="17">
        <v>4.3744153736545499E-2</v>
      </c>
      <c r="AE686" s="17">
        <v>-1.348394370215078E-2</v>
      </c>
      <c r="AF686" s="17">
        <v>39.534943948661457</v>
      </c>
      <c r="AG686" s="17">
        <v>-23.340776435228701</v>
      </c>
      <c r="AH686" s="17">
        <v>5.143736316613437E-2</v>
      </c>
      <c r="AI686" s="17">
        <v>0.10258770087780802</v>
      </c>
      <c r="AJ686" s="17">
        <v>0.33333333333333298</v>
      </c>
      <c r="AK686" s="17">
        <v>0.44824879301701903</v>
      </c>
      <c r="AL686" s="17">
        <v>0.55723823038256404</v>
      </c>
      <c r="AM686" s="17">
        <v>0.33333333333333298</v>
      </c>
      <c r="AN686" s="17">
        <v>0.12724113543681184</v>
      </c>
      <c r="AO686" s="17">
        <v>0.17798963366330547</v>
      </c>
      <c r="AP686" s="17">
        <v>0.33333333333333298</v>
      </c>
      <c r="AQ686" s="17">
        <v>4.7244845887702631</v>
      </c>
      <c r="AR686" s="17">
        <v>2.2444243630026963</v>
      </c>
      <c r="AS686" s="17">
        <v>1.335038528563385</v>
      </c>
      <c r="AT686" s="17">
        <v>4.4323533066469665</v>
      </c>
      <c r="AU686" s="17">
        <v>-1.0000000000000004</v>
      </c>
      <c r="AV686" s="17">
        <v>-1.0000000000000004</v>
      </c>
      <c r="AW686" s="17">
        <v>-1.0000000000000004</v>
      </c>
      <c r="AX686" s="17">
        <v>-1.0000000000000004</v>
      </c>
      <c r="AY686" s="17">
        <v>-1.8645504652239832E-2</v>
      </c>
      <c r="AZ686" s="17">
        <v>0.51158990816998828</v>
      </c>
      <c r="BA686" s="17">
        <v>7.2243046070324057E-2</v>
      </c>
      <c r="BB686" s="17">
        <v>0.28214837041240826</v>
      </c>
      <c r="BC686" s="17">
        <v>3.8297764089888192E-2</v>
      </c>
      <c r="BD686" s="17">
        <v>8.6999686870309745</v>
      </c>
      <c r="BE686" s="17">
        <v>2.1664039932393111</v>
      </c>
      <c r="BF686" s="17">
        <v>-1.0000000000000004</v>
      </c>
      <c r="BG686" s="22">
        <v>172.94878394155367</v>
      </c>
    </row>
    <row r="687" spans="1:100" x14ac:dyDescent="0.25">
      <c r="A687">
        <v>1985</v>
      </c>
      <c r="B687" t="s">
        <v>696</v>
      </c>
      <c r="C687" s="48">
        <v>2</v>
      </c>
      <c r="D687" s="22">
        <v>1548.9443359375</v>
      </c>
      <c r="E687" s="17">
        <v>112.82185336956798</v>
      </c>
      <c r="F687" s="17">
        <v>43.81589666018963</v>
      </c>
      <c r="G687" s="17">
        <v>0.76050988849108481</v>
      </c>
      <c r="H687" s="17">
        <v>9.4743935507551651</v>
      </c>
      <c r="I687" s="17">
        <v>81.667131243722253</v>
      </c>
      <c r="J687" s="17">
        <v>18.519080306451322</v>
      </c>
      <c r="K687" s="17">
        <v>-0.99999999999999933</v>
      </c>
      <c r="L687" s="17">
        <v>-0.99999999999999933</v>
      </c>
      <c r="M687" s="17">
        <v>-0.99999999999999933</v>
      </c>
      <c r="N687" s="17">
        <v>0.34730321629873101</v>
      </c>
      <c r="O687" s="17">
        <v>-0.99999999999999933</v>
      </c>
      <c r="P687" s="17">
        <v>-0.99999999999999933</v>
      </c>
      <c r="Q687" s="17">
        <v>4.8487833569256127</v>
      </c>
      <c r="R687" s="17">
        <v>-0.99999999999999933</v>
      </c>
      <c r="S687" s="17">
        <v>2.2668270559330268</v>
      </c>
      <c r="T687" s="17">
        <v>0.2708061015775845</v>
      </c>
      <c r="U687" s="17">
        <v>0.48563360913450732</v>
      </c>
      <c r="V687" s="17">
        <v>0.46865006751315036</v>
      </c>
      <c r="W687" s="17">
        <v>5.0375486051354574</v>
      </c>
      <c r="X687" s="17">
        <v>3.4375411853780826</v>
      </c>
      <c r="Y687" s="17">
        <v>0.21615419147718978</v>
      </c>
      <c r="Z687" s="17">
        <v>43.569183246034868</v>
      </c>
      <c r="AA687" s="17">
        <v>1.2910161377454497</v>
      </c>
      <c r="AB687" s="17">
        <v>2.1478701003237548</v>
      </c>
      <c r="AC687" s="17">
        <v>29.872436399555784</v>
      </c>
      <c r="AD687" s="17">
        <v>1.6045480592515677</v>
      </c>
      <c r="AE687" s="17">
        <v>1.293607127825499</v>
      </c>
      <c r="AF687" s="17">
        <v>72.653208214063028</v>
      </c>
      <c r="AG687" s="17">
        <v>33.243453826144176</v>
      </c>
      <c r="AH687" s="17">
        <v>0.44291491297596375</v>
      </c>
      <c r="AI687" s="17">
        <v>0.56575464892462701</v>
      </c>
      <c r="AJ687" s="17">
        <v>0.33333333333333298</v>
      </c>
      <c r="AK687" s="17">
        <v>0.97081260412469039</v>
      </c>
      <c r="AL687" s="17">
        <v>1.0136500331022762</v>
      </c>
      <c r="AM687" s="17">
        <v>0.33333333333333298</v>
      </c>
      <c r="AN687" s="17">
        <v>0.59832958229029254</v>
      </c>
      <c r="AO687" s="17">
        <v>0.69276272892422841</v>
      </c>
      <c r="AP687" s="17">
        <v>0.33333333333333298</v>
      </c>
      <c r="AQ687" s="17">
        <v>10.597487929339069</v>
      </c>
      <c r="AR687" s="17">
        <v>2.2444243630026963</v>
      </c>
      <c r="AS687" s="17">
        <v>8.8110223211826657</v>
      </c>
      <c r="AT687" s="17">
        <v>9.6628491536657357</v>
      </c>
      <c r="AU687" s="17">
        <v>-0.99999999999999933</v>
      </c>
      <c r="AV687" s="17">
        <v>-0.99999999999999933</v>
      </c>
      <c r="AW687" s="17">
        <v>-0.99999999999999933</v>
      </c>
      <c r="AX687" s="17">
        <v>-0.99999999999999933</v>
      </c>
      <c r="AY687" s="17">
        <v>6.0084202341755245E-2</v>
      </c>
      <c r="AZ687" s="17">
        <v>-3.1374003829505892E-2</v>
      </c>
      <c r="BA687" s="17">
        <v>0.59421441803988828</v>
      </c>
      <c r="BB687" s="17">
        <v>-2.0230953791771783E-2</v>
      </c>
      <c r="BC687" s="17">
        <v>0.32772803834325298</v>
      </c>
      <c r="BD687" s="17">
        <v>0.63718627991873689</v>
      </c>
      <c r="BE687" s="17">
        <v>9.9556122910079559</v>
      </c>
      <c r="BF687" s="17">
        <v>-0.99999999999999933</v>
      </c>
      <c r="BG687" s="22">
        <v>1604.8838772409972</v>
      </c>
    </row>
    <row r="688" spans="1:100" x14ac:dyDescent="0.25">
      <c r="A688">
        <v>1986</v>
      </c>
      <c r="B688" t="s">
        <v>697</v>
      </c>
      <c r="C688" s="48">
        <v>3</v>
      </c>
      <c r="D688" s="22">
        <v>1636.7128684746449</v>
      </c>
      <c r="E688" s="17">
        <v>80.099314390191807</v>
      </c>
      <c r="F688" s="17">
        <v>-21.915225894444593</v>
      </c>
      <c r="G688" s="17">
        <v>-3.7707346203841308E-2</v>
      </c>
      <c r="H688" s="17">
        <v>2.9935534218896187</v>
      </c>
      <c r="I688" s="17">
        <v>70.397125682779802</v>
      </c>
      <c r="J688" s="17">
        <v>14.451410004276729</v>
      </c>
      <c r="K688" s="17">
        <v>-1.0000000000000013</v>
      </c>
      <c r="L688" s="17">
        <v>-1.0000000000000013</v>
      </c>
      <c r="M688" s="17">
        <v>-1.0000000000000013</v>
      </c>
      <c r="N688" s="17">
        <v>0.25634416917869463</v>
      </c>
      <c r="O688" s="17">
        <v>-1.0000000000000013</v>
      </c>
      <c r="P688" s="17">
        <v>-1.0000000000000013</v>
      </c>
      <c r="Q688" s="17">
        <v>4.0376151084291703</v>
      </c>
      <c r="R688" s="17">
        <v>-1.0000000000000013</v>
      </c>
      <c r="S688" s="17">
        <v>-0.46036166357715136</v>
      </c>
      <c r="T688" s="17">
        <v>0.16461782392277752</v>
      </c>
      <c r="U688" s="17">
        <v>-6.1669179692624032E-2</v>
      </c>
      <c r="V688" s="17">
        <v>5.2412914815699013E-2</v>
      </c>
      <c r="W688" s="17">
        <v>-1.0440616865395504</v>
      </c>
      <c r="X688" s="17">
        <v>-2.8780386411614849</v>
      </c>
      <c r="Y688" s="17">
        <v>1.9653093404662682E-2</v>
      </c>
      <c r="Z688" s="17">
        <v>45.551087114516648</v>
      </c>
      <c r="AA688" s="17">
        <v>2.4774954380263745</v>
      </c>
      <c r="AB688" s="17">
        <v>1.347717024000938</v>
      </c>
      <c r="AC688" s="17">
        <v>17.602711209030588</v>
      </c>
      <c r="AD688" s="17">
        <v>3.8308789886527679</v>
      </c>
      <c r="AE688" s="17">
        <v>0.52595430100432305</v>
      </c>
      <c r="AF688" s="17">
        <v>65.027469648552511</v>
      </c>
      <c r="AG688" s="17">
        <v>8.8103907480809962</v>
      </c>
      <c r="AH688" s="17">
        <v>0.91671765409379602</v>
      </c>
      <c r="AI688" s="17">
        <v>1.0369703732031288</v>
      </c>
      <c r="AJ688" s="17">
        <v>0.33333333333333298</v>
      </c>
      <c r="AK688" s="17">
        <v>-0.32150533627538552</v>
      </c>
      <c r="AL688" s="17">
        <v>-0.42476446239260318</v>
      </c>
      <c r="AM688" s="17">
        <v>0.33333333333333298</v>
      </c>
      <c r="AN688" s="17">
        <v>0.39471690365473722</v>
      </c>
      <c r="AO688" s="17">
        <v>0.46172529603493295</v>
      </c>
      <c r="AP688" s="17">
        <v>0.33333333333333298</v>
      </c>
      <c r="AQ688" s="17">
        <v>5.3696560342272939</v>
      </c>
      <c r="AR688" s="17">
        <v>0.81454416841578237</v>
      </c>
      <c r="AS688" s="17">
        <v>17.260570776658689</v>
      </c>
      <c r="AT688" s="17">
        <v>-3.62370494079775</v>
      </c>
      <c r="AU688" s="17">
        <v>-1.0000000000000013</v>
      </c>
      <c r="AV688" s="17">
        <v>-1.0000000000000013</v>
      </c>
      <c r="AW688" s="17">
        <v>-1.0000000000000013</v>
      </c>
      <c r="AX688" s="17">
        <v>-1.0000000000000013</v>
      </c>
      <c r="AY688" s="17">
        <v>0.13961895697216825</v>
      </c>
      <c r="AZ688" s="17">
        <v>0.5661891632388939</v>
      </c>
      <c r="BA688" s="17">
        <v>-0.26652878111181244</v>
      </c>
      <c r="BB688" s="17">
        <v>0.47955699615101199</v>
      </c>
      <c r="BC688" s="17">
        <v>-0.256758847401242</v>
      </c>
      <c r="BD688" s="17">
        <v>14.819870719969765</v>
      </c>
      <c r="BE688" s="17">
        <v>-7.7516150905901124</v>
      </c>
      <c r="BF688" s="17">
        <v>-1.0000000000000013</v>
      </c>
      <c r="CU688" t="e">
        <v>#N/A</v>
      </c>
      <c r="CV688" t="e">
        <v>#N/A</v>
      </c>
    </row>
    <row r="689" spans="1:100" x14ac:dyDescent="0.25">
      <c r="A689">
        <v>1987</v>
      </c>
      <c r="B689" t="s">
        <v>698</v>
      </c>
      <c r="C689" s="48">
        <v>2</v>
      </c>
      <c r="D689" s="22">
        <v>1578.9908593749999</v>
      </c>
      <c r="E689" s="17">
        <v>127.39726976682917</v>
      </c>
      <c r="F689" s="17">
        <v>67.329594184990938</v>
      </c>
      <c r="G689" s="17">
        <v>0.92394377775164738</v>
      </c>
      <c r="H689" s="17">
        <v>10.965195745737519</v>
      </c>
      <c r="I689" s="17">
        <v>93.112759810293966</v>
      </c>
      <c r="J689" s="17">
        <v>21.345959056362659</v>
      </c>
      <c r="K689" s="17">
        <v>-0.999999999999999</v>
      </c>
      <c r="L689" s="17">
        <v>-0.999999999999999</v>
      </c>
      <c r="M689" s="17">
        <v>-0.999999999999999</v>
      </c>
      <c r="N689" s="17">
        <v>0.38803088763008375</v>
      </c>
      <c r="O689" s="17">
        <v>-0.999999999999999</v>
      </c>
      <c r="P689" s="17">
        <v>-0.999999999999999</v>
      </c>
      <c r="Q689" s="17">
        <v>5.2862947235806752</v>
      </c>
      <c r="R689" s="17">
        <v>-0.999999999999999</v>
      </c>
      <c r="S689" s="17">
        <v>2.8374310288180773</v>
      </c>
      <c r="T689" s="17">
        <v>0.3348527529041892</v>
      </c>
      <c r="U689" s="17">
        <v>0.67755214602879321</v>
      </c>
      <c r="V689" s="17">
        <v>0.72012540409396064</v>
      </c>
      <c r="W689" s="17">
        <v>6.3118461557013177</v>
      </c>
      <c r="X689" s="17">
        <v>5.0075925397286705</v>
      </c>
      <c r="Y689" s="17">
        <v>0.27377639029419021</v>
      </c>
      <c r="Z689" s="17">
        <v>48.85977929966846</v>
      </c>
      <c r="AA689" s="17">
        <v>1.6806624337251996</v>
      </c>
      <c r="AB689" s="17">
        <v>2.7095107955933955</v>
      </c>
      <c r="AC689" s="17">
        <v>36.32065309162185</v>
      </c>
      <c r="AD689" s="17">
        <v>2.0967204179554333</v>
      </c>
      <c r="AE689" s="17">
        <v>1.7057755581077454</v>
      </c>
      <c r="AF689" s="17">
        <v>83.09647670031282</v>
      </c>
      <c r="AG689" s="17">
        <v>51.086306457905799</v>
      </c>
      <c r="AH689" s="17">
        <v>0.56636054787520274</v>
      </c>
      <c r="AI689" s="17">
        <v>0.71180628839605298</v>
      </c>
      <c r="AJ689" s="17">
        <v>0.33333333333333298</v>
      </c>
      <c r="AK689" s="17">
        <v>1.1355940110505514</v>
      </c>
      <c r="AL689" s="17">
        <v>1.1575715550123085</v>
      </c>
      <c r="AM689" s="17">
        <v>0.33333333333333298</v>
      </c>
      <c r="AN689" s="17">
        <v>0.74687912860214123</v>
      </c>
      <c r="AO689" s="17">
        <v>0.85508746914087808</v>
      </c>
      <c r="AP689" s="17">
        <v>0.33333333333333298</v>
      </c>
      <c r="AQ689" s="17">
        <v>12.449437361673194</v>
      </c>
      <c r="AR689" s="17">
        <v>2.2444243630026963</v>
      </c>
      <c r="AS689" s="17">
        <v>11.168443752436183</v>
      </c>
      <c r="AT689" s="17">
        <v>11.3121950254449</v>
      </c>
      <c r="AU689" s="17">
        <v>-0.999999999999999</v>
      </c>
      <c r="AV689" s="17">
        <v>-0.999999999999999</v>
      </c>
      <c r="AW689" s="17">
        <v>-0.999999999999999</v>
      </c>
      <c r="AX689" s="17">
        <v>-0.999999999999999</v>
      </c>
      <c r="AY689" s="17">
        <v>8.4910245802040429E-2</v>
      </c>
      <c r="AZ689" s="17">
        <v>-0.20258822767634466</v>
      </c>
      <c r="BA689" s="17">
        <v>0.75880900959005693</v>
      </c>
      <c r="BB689" s="17">
        <v>-0.11558101326496667</v>
      </c>
      <c r="BC689" s="17">
        <v>0.41899484018571809</v>
      </c>
      <c r="BD689" s="17">
        <v>-1.9052718860319926</v>
      </c>
      <c r="BE689" s="17">
        <v>12.411803620874934</v>
      </c>
      <c r="BF689" s="17">
        <v>-0.999999999999999</v>
      </c>
      <c r="BG689" s="22">
        <v>4655.4756253895603</v>
      </c>
    </row>
    <row r="690" spans="1:100" x14ac:dyDescent="0.25">
      <c r="A690">
        <v>1989</v>
      </c>
      <c r="B690" t="s">
        <v>294</v>
      </c>
      <c r="C690" s="48">
        <v>2</v>
      </c>
      <c r="D690" s="22">
        <v>1554.9854589843749</v>
      </c>
      <c r="E690" s="17">
        <v>99.300665181275718</v>
      </c>
      <c r="F690" s="17">
        <v>22.002926068477272</v>
      </c>
      <c r="G690" s="17">
        <v>0.60889704170807124</v>
      </c>
      <c r="H690" s="17">
        <v>8.0914198860258821</v>
      </c>
      <c r="I690" s="17">
        <v>71.049355835879339</v>
      </c>
      <c r="J690" s="17">
        <v>15.896667435267901</v>
      </c>
      <c r="K690" s="17">
        <v>-0.99999999999999967</v>
      </c>
      <c r="L690" s="17">
        <v>-0.99999999999999967</v>
      </c>
      <c r="M690" s="17">
        <v>-0.99999999999999967</v>
      </c>
      <c r="N690" s="17">
        <v>0.30952134485623739</v>
      </c>
      <c r="O690" s="17">
        <v>-0.99999999999999967</v>
      </c>
      <c r="P690" s="17">
        <v>-0.99999999999999967</v>
      </c>
      <c r="Q690" s="17">
        <v>4.4429168374502837</v>
      </c>
      <c r="R690" s="17">
        <v>-0.99999999999999967</v>
      </c>
      <c r="S690" s="17">
        <v>1.7374944119740028</v>
      </c>
      <c r="T690" s="17">
        <v>0.21139189330977243</v>
      </c>
      <c r="U690" s="17">
        <v>0.30759638649591703</v>
      </c>
      <c r="V690" s="17">
        <v>0.23536374086918563</v>
      </c>
      <c r="W690" s="17">
        <v>3.8554199770766049</v>
      </c>
      <c r="X690" s="17">
        <v>1.9810503895853464</v>
      </c>
      <c r="Y690" s="17">
        <v>0.16269976020795646</v>
      </c>
      <c r="Z690" s="17">
        <v>38.661251772951324</v>
      </c>
      <c r="AA690" s="17">
        <v>0.92955264667131421</v>
      </c>
      <c r="AB690" s="17">
        <v>1.6268524272800475</v>
      </c>
      <c r="AC690" s="17">
        <v>23.890614062823381</v>
      </c>
      <c r="AD690" s="17">
        <v>1.1479741335583631</v>
      </c>
      <c r="AE690" s="17">
        <v>0.91125051040724991</v>
      </c>
      <c r="AF690" s="17">
        <v>62.96529298373185</v>
      </c>
      <c r="AG690" s="17">
        <v>16.691160452532685</v>
      </c>
      <c r="AH690" s="17">
        <v>0.32839800210338876</v>
      </c>
      <c r="AI690" s="17">
        <v>0.43026680770776549</v>
      </c>
      <c r="AJ690" s="17">
        <v>0.33333333333333298</v>
      </c>
      <c r="AK690" s="17">
        <v>0.81794970455121452</v>
      </c>
      <c r="AL690" s="17">
        <v>0.88013823974749861</v>
      </c>
      <c r="AM690" s="17">
        <v>0.33333333333333298</v>
      </c>
      <c r="AN690" s="17">
        <v>0.46052450583667137</v>
      </c>
      <c r="AO690" s="17">
        <v>0.54217880732200285</v>
      </c>
      <c r="AP690" s="17">
        <v>0.33333333333333298</v>
      </c>
      <c r="AQ690" s="17">
        <v>8.8794885180497971</v>
      </c>
      <c r="AR690" s="17">
        <v>2.2444243630026963</v>
      </c>
      <c r="AS690" s="17">
        <v>6.6241112963229156</v>
      </c>
      <c r="AT690" s="17">
        <v>8.1327991494614267</v>
      </c>
      <c r="AU690" s="17">
        <v>-0.99999999999999967</v>
      </c>
      <c r="AV690" s="17">
        <v>-0.99999999999999967</v>
      </c>
      <c r="AW690" s="17">
        <v>-0.99999999999999967</v>
      </c>
      <c r="AX690" s="17">
        <v>-0.99999999999999967</v>
      </c>
      <c r="AY690" s="17">
        <v>3.7053806746311813E-2</v>
      </c>
      <c r="AZ690" s="17">
        <v>0.12745643216273844</v>
      </c>
      <c r="BA690" s="17">
        <v>0.44152482163541662</v>
      </c>
      <c r="BB690" s="17">
        <v>6.8222512151347572E-2</v>
      </c>
      <c r="BC690" s="17">
        <v>0.24306249127267787</v>
      </c>
      <c r="BD690" s="17">
        <v>2.9957504804680863</v>
      </c>
      <c r="BE690" s="17">
        <v>7.6770753152942657</v>
      </c>
      <c r="BF690" s="17">
        <v>-0.99999999999999967</v>
      </c>
      <c r="BG690" s="22">
        <v>142.66710358040766</v>
      </c>
    </row>
    <row r="691" spans="1:100" x14ac:dyDescent="0.25">
      <c r="A691">
        <v>1991</v>
      </c>
      <c r="B691" t="s">
        <v>460</v>
      </c>
      <c r="C691" s="48">
        <v>3</v>
      </c>
      <c r="D691" s="22">
        <v>1468.7255880634405</v>
      </c>
      <c r="E691" s="17">
        <v>56.187476034814885</v>
      </c>
      <c r="F691" s="17">
        <v>-53.412627431394981</v>
      </c>
      <c r="G691" s="17">
        <v>0.52030820792300037</v>
      </c>
      <c r="H691" s="17">
        <v>6.9719955328520751</v>
      </c>
      <c r="I691" s="17">
        <v>44.098662040960754</v>
      </c>
      <c r="J691" s="17">
        <v>6.1288404418180207</v>
      </c>
      <c r="K691" s="17">
        <v>-1.0000000000000011</v>
      </c>
      <c r="L691" s="17">
        <v>-1.0000000000000011</v>
      </c>
      <c r="M691" s="17">
        <v>-1.0000000000000011</v>
      </c>
      <c r="N691" s="17">
        <v>0.34706580366299916</v>
      </c>
      <c r="O691" s="17">
        <v>-1.0000000000000011</v>
      </c>
      <c r="P691" s="17">
        <v>-1.0000000000000011</v>
      </c>
      <c r="Q691" s="17">
        <v>3.7443601805741862</v>
      </c>
      <c r="R691" s="17">
        <v>-1.0000000000000011</v>
      </c>
      <c r="S691" s="17">
        <v>0.93259962981727285</v>
      </c>
      <c r="T691" s="17">
        <v>0.186385656629483</v>
      </c>
      <c r="U691" s="17">
        <v>0.68121804632167038</v>
      </c>
      <c r="V691" s="17">
        <v>-0.33285941535237834</v>
      </c>
      <c r="W691" s="17">
        <v>3.2276353522778849</v>
      </c>
      <c r="X691" s="17">
        <v>2.228606581026165</v>
      </c>
      <c r="Y691" s="17">
        <v>-5.8440937046347577E-2</v>
      </c>
      <c r="Z691" s="17">
        <v>25.232826531729909</v>
      </c>
      <c r="AA691" s="17">
        <v>1.3619552518464206</v>
      </c>
      <c r="AB691" s="17">
        <v>1.1559985501342822</v>
      </c>
      <c r="AC691" s="17">
        <v>13.771429242803839</v>
      </c>
      <c r="AD691" s="17">
        <v>-1.0640968140197785E-2</v>
      </c>
      <c r="AE691" s="17">
        <v>-0.73633321684751429</v>
      </c>
      <c r="AF691" s="17">
        <v>39.423921107820505</v>
      </c>
      <c r="AG691" s="17">
        <v>-49.335576272211071</v>
      </c>
      <c r="AH691" s="17">
        <v>6.2924824733578674E-2</v>
      </c>
      <c r="AI691" s="17">
        <v>0.16448618101264198</v>
      </c>
      <c r="AJ691" s="17">
        <v>0.33333333333333298</v>
      </c>
      <c r="AK691" s="17">
        <v>0.72280380479990058</v>
      </c>
      <c r="AL691" s="17">
        <v>0.68062686270720607</v>
      </c>
      <c r="AM691" s="17">
        <v>0.33333333333333298</v>
      </c>
      <c r="AN691" s="17">
        <v>-0.11090264272134798</v>
      </c>
      <c r="AO691" s="17">
        <v>8.9835142908199855E-2</v>
      </c>
      <c r="AP691" s="17">
        <v>0.33333333333333298</v>
      </c>
      <c r="AQ691" s="17">
        <v>4.6747409331402388</v>
      </c>
      <c r="AR691" s="17">
        <v>3.9980541475973848</v>
      </c>
      <c r="AS691" s="17">
        <v>-5.0972517537783721</v>
      </c>
      <c r="AT691" s="17">
        <v>7.2280380479990081</v>
      </c>
      <c r="AU691" s="17">
        <v>-1.0000000000000011</v>
      </c>
      <c r="AV691" s="17">
        <v>-1.0000000000000011</v>
      </c>
      <c r="AW691" s="17">
        <v>-1.0000000000000011</v>
      </c>
      <c r="AX691" s="17">
        <v>-1.0000000000000011</v>
      </c>
      <c r="AY691" s="17">
        <v>-1.8350199164617186E-2</v>
      </c>
      <c r="AZ691" s="17">
        <v>-0.33352165860705918</v>
      </c>
      <c r="BA691" s="17">
        <v>-4.4269642595919534E-2</v>
      </c>
      <c r="BB691" s="17">
        <v>4.9760537174135214E-2</v>
      </c>
      <c r="BC691" s="17">
        <v>-3.15717156686574E-2</v>
      </c>
      <c r="BD691" s="17">
        <v>-0.42359486368191351</v>
      </c>
      <c r="BE691" s="17">
        <v>-1.010641104696032</v>
      </c>
      <c r="BF691" s="17">
        <v>-1.0000000000000011</v>
      </c>
      <c r="CU691" t="e">
        <v>#N/A</v>
      </c>
      <c r="CV691" t="e">
        <v>#N/A</v>
      </c>
    </row>
    <row r="692" spans="1:100" x14ac:dyDescent="0.25">
      <c r="A692">
        <v>1994</v>
      </c>
      <c r="B692" t="s">
        <v>699</v>
      </c>
      <c r="C692" s="48">
        <v>2</v>
      </c>
      <c r="D692" s="22">
        <v>1446.744619140625</v>
      </c>
      <c r="E692" s="17">
        <v>25.126063869295926</v>
      </c>
      <c r="F692" s="17">
        <v>-97.6587763306634</v>
      </c>
      <c r="G692" s="17">
        <v>-0.22282146611077996</v>
      </c>
      <c r="H692" s="17">
        <v>0.50469608795867238</v>
      </c>
      <c r="I692" s="17">
        <v>12.802310773757327</v>
      </c>
      <c r="J692" s="17">
        <v>1.5106218831571443</v>
      </c>
      <c r="K692" s="17">
        <v>-1.0000000000000016</v>
      </c>
      <c r="L692" s="17">
        <v>-1.0000000000000016</v>
      </c>
      <c r="M692" s="17">
        <v>-1.0000000000000016</v>
      </c>
      <c r="N692" s="17">
        <v>0.10225736686545442</v>
      </c>
      <c r="O692" s="17">
        <v>-1.0000000000000016</v>
      </c>
      <c r="P692" s="17">
        <v>-1.0000000000000016</v>
      </c>
      <c r="Q692" s="17">
        <v>2.216412269306578</v>
      </c>
      <c r="R692" s="17">
        <v>-1.0000000000000016</v>
      </c>
      <c r="S692" s="17">
        <v>-1.1663212350172787</v>
      </c>
      <c r="T692" s="17">
        <v>-0.11454286546740786</v>
      </c>
      <c r="U692" s="17">
        <v>-0.66908109361964763</v>
      </c>
      <c r="V692" s="17">
        <v>-1.0443995483760236</v>
      </c>
      <c r="W692" s="17">
        <v>-2.6295071213914776</v>
      </c>
      <c r="X692" s="17">
        <v>-6.0089740511690195</v>
      </c>
      <c r="Y692" s="17">
        <v>-0.13054082431309855</v>
      </c>
      <c r="Z692" s="17">
        <v>11.73729692424147</v>
      </c>
      <c r="AA692" s="17">
        <v>-1.0533655677557177</v>
      </c>
      <c r="AB692" s="17">
        <v>-1.231348910970353</v>
      </c>
      <c r="AC692" s="17">
        <v>-8.9244966188260442</v>
      </c>
      <c r="AD692" s="17">
        <v>-1.3567013754374395</v>
      </c>
      <c r="AE692" s="17">
        <v>-1.1862833202773346</v>
      </c>
      <c r="AF692" s="17">
        <v>9.8192795012561049</v>
      </c>
      <c r="AG692" s="17">
        <v>-74.11149273808347</v>
      </c>
      <c r="AH692" s="17">
        <v>-0.2998194362729063</v>
      </c>
      <c r="AI692" s="17">
        <v>-0.31299306449661829</v>
      </c>
      <c r="AJ692" s="17">
        <v>0.33333333333333298</v>
      </c>
      <c r="AK692" s="17">
        <v>-2.0626349073540884E-2</v>
      </c>
      <c r="AL692" s="17">
        <v>0.14771858071834321</v>
      </c>
      <c r="AM692" s="17">
        <v>0.33333333333333298</v>
      </c>
      <c r="AN692" s="17">
        <v>-0.29544726693733486</v>
      </c>
      <c r="AO692" s="17">
        <v>-0.28389521763025433</v>
      </c>
      <c r="AP692" s="17">
        <v>0.33333333333333298</v>
      </c>
      <c r="AQ692" s="17">
        <v>-0.54512118429415946</v>
      </c>
      <c r="AR692" s="17">
        <v>2.2444243630026963</v>
      </c>
      <c r="AS692" s="17">
        <v>-5.3728560644451626</v>
      </c>
      <c r="AT692" s="17">
        <v>-0.26075676210537413</v>
      </c>
      <c r="AU692" s="17">
        <v>-1.0000000000000016</v>
      </c>
      <c r="AV692" s="17">
        <v>-1.0000000000000016</v>
      </c>
      <c r="AW692" s="17">
        <v>-1.0000000000000016</v>
      </c>
      <c r="AX692" s="17">
        <v>-1.0000000000000016</v>
      </c>
      <c r="AY692" s="17">
        <v>-8.9286451784247753E-2</v>
      </c>
      <c r="AZ692" s="17">
        <v>0.99876922670943036</v>
      </c>
      <c r="BA692" s="17">
        <v>-0.39610052460416101</v>
      </c>
      <c r="BB692" s="17">
        <v>0.55346097489789159</v>
      </c>
      <c r="BC692" s="17">
        <v>-0.2213961873113782</v>
      </c>
      <c r="BD692" s="17">
        <v>15.934373684894632</v>
      </c>
      <c r="BE692" s="17">
        <v>-4.822534141699264</v>
      </c>
      <c r="BF692" s="17">
        <v>-1.0000000000000016</v>
      </c>
      <c r="BG692" s="22">
        <v>-7.112552478388352</v>
      </c>
    </row>
    <row r="693" spans="1:100" x14ac:dyDescent="0.25">
      <c r="A693">
        <v>1997</v>
      </c>
      <c r="B693" t="s">
        <v>700</v>
      </c>
      <c r="C693" s="48">
        <v>2</v>
      </c>
      <c r="D693" s="22">
        <v>1570.6505078125001</v>
      </c>
      <c r="E693" s="17">
        <v>99.445069187615488</v>
      </c>
      <c r="F693" s="17">
        <v>22.235884910536893</v>
      </c>
      <c r="G693" s="17">
        <v>0.61051624130674265</v>
      </c>
      <c r="H693" s="17">
        <v>8.1061898112031834</v>
      </c>
      <c r="I693" s="17">
        <v>71.162751884063624</v>
      </c>
      <c r="J693" s="17">
        <v>15.924674361848787</v>
      </c>
      <c r="K693" s="17">
        <v>-0.99999999999999967</v>
      </c>
      <c r="L693" s="17">
        <v>-0.99999999999999967</v>
      </c>
      <c r="M693" s="17">
        <v>-0.99999999999999967</v>
      </c>
      <c r="N693" s="17">
        <v>0.30992484886249283</v>
      </c>
      <c r="O693" s="17">
        <v>-0.99999999999999967</v>
      </c>
      <c r="P693" s="17">
        <v>-0.99999999999999967</v>
      </c>
      <c r="Q693" s="17">
        <v>4.4472514233339533</v>
      </c>
      <c r="R693" s="17">
        <v>-0.99999999999999967</v>
      </c>
      <c r="S693" s="17">
        <v>1.7431475952157161</v>
      </c>
      <c r="T693" s="17">
        <v>0.21202642701996854</v>
      </c>
      <c r="U693" s="17">
        <v>0.30949779396607402</v>
      </c>
      <c r="V693" s="17">
        <v>0.23785519943943501</v>
      </c>
      <c r="W693" s="17">
        <v>3.8680449111817627</v>
      </c>
      <c r="X693" s="17">
        <v>1.996605465306545</v>
      </c>
      <c r="Y693" s="17">
        <v>0.16327064450631826</v>
      </c>
      <c r="Z693" s="17">
        <v>38.713667652213175</v>
      </c>
      <c r="AA693" s="17">
        <v>0.93341301571061641</v>
      </c>
      <c r="AB693" s="17">
        <v>1.6324168080366499</v>
      </c>
      <c r="AC693" s="17">
        <v>23.954498915146111</v>
      </c>
      <c r="AD693" s="17">
        <v>1.1528502659767745</v>
      </c>
      <c r="AE693" s="17">
        <v>0.91533401450739438</v>
      </c>
      <c r="AF693" s="17">
        <v>63.068758282258734</v>
      </c>
      <c r="AG693" s="17">
        <v>16.86793615034675</v>
      </c>
      <c r="AH693" s="17">
        <v>0.32962102337144361</v>
      </c>
      <c r="AI693" s="17">
        <v>0.43171379497024448</v>
      </c>
      <c r="AJ693" s="17">
        <v>0.33333333333333298</v>
      </c>
      <c r="AK693" s="17">
        <v>0.81958225450257438</v>
      </c>
      <c r="AL693" s="17">
        <v>0.8815641231525333</v>
      </c>
      <c r="AM693" s="17">
        <v>0.33333333333333298</v>
      </c>
      <c r="AN693" s="17">
        <v>0.46199624078013524</v>
      </c>
      <c r="AO693" s="17">
        <v>0.54378701817351249</v>
      </c>
      <c r="AP693" s="17">
        <v>0.33333333333333298</v>
      </c>
      <c r="AQ693" s="17">
        <v>8.8978364616198995</v>
      </c>
      <c r="AR693" s="17">
        <v>2.2444243630026963</v>
      </c>
      <c r="AS693" s="17">
        <v>6.6474671367343223</v>
      </c>
      <c r="AT693" s="17">
        <v>8.1491398251054932</v>
      </c>
      <c r="AU693" s="17">
        <v>-0.99999999999999967</v>
      </c>
      <c r="AV693" s="17">
        <v>-0.99999999999999967</v>
      </c>
      <c r="AW693" s="17">
        <v>-0.99999999999999967</v>
      </c>
      <c r="AX693" s="17">
        <v>-0.99999999999999967</v>
      </c>
      <c r="AY693" s="17">
        <v>3.7299767481807779E-2</v>
      </c>
      <c r="AZ693" s="17">
        <v>0.12576014993024712</v>
      </c>
      <c r="BA693" s="17">
        <v>0.44315552073819953</v>
      </c>
      <c r="BB693" s="17">
        <v>6.7277844073442686E-2</v>
      </c>
      <c r="BC693" s="17">
        <v>0.24396670501674256</v>
      </c>
      <c r="BD693" s="17">
        <v>2.9705614131297753</v>
      </c>
      <c r="BE693" s="17">
        <v>7.7014097053866433</v>
      </c>
      <c r="BF693" s="17">
        <v>-0.99999999999999967</v>
      </c>
      <c r="BG693" s="22">
        <v>217.89001208291529</v>
      </c>
    </row>
    <row r="694" spans="1:100" x14ac:dyDescent="0.25">
      <c r="A694">
        <v>2001</v>
      </c>
      <c r="B694" t="s">
        <v>701</v>
      </c>
      <c r="C694" s="48">
        <v>2</v>
      </c>
      <c r="D694" s="22">
        <v>1498.9866796875001</v>
      </c>
      <c r="E694" s="17">
        <v>74.014185336007387</v>
      </c>
      <c r="F694" s="17">
        <v>-18.790326236846191</v>
      </c>
      <c r="G694" s="17">
        <v>0.32536018525177202</v>
      </c>
      <c r="H694" s="17">
        <v>5.5050690999319336</v>
      </c>
      <c r="I694" s="17">
        <v>51.192656845144015</v>
      </c>
      <c r="J694" s="17">
        <v>10.992395022983176</v>
      </c>
      <c r="K694" s="17">
        <v>-1.0000000000000002</v>
      </c>
      <c r="L694" s="17">
        <v>-1.0000000000000002</v>
      </c>
      <c r="M694" s="17">
        <v>-1.0000000000000002</v>
      </c>
      <c r="N694" s="17">
        <v>0.2388640536890031</v>
      </c>
      <c r="O694" s="17">
        <v>-1.0000000000000002</v>
      </c>
      <c r="P694" s="17">
        <v>-1.0000000000000002</v>
      </c>
      <c r="Q694" s="17">
        <v>3.683890676312418</v>
      </c>
      <c r="R694" s="17">
        <v>-1.0000000000000002</v>
      </c>
      <c r="S694" s="17">
        <v>0.74756963269297461</v>
      </c>
      <c r="T694" s="17">
        <v>0.10027915980107935</v>
      </c>
      <c r="U694" s="17">
        <v>-2.5357683757790794E-2</v>
      </c>
      <c r="V694" s="17">
        <v>-0.20091374559957931</v>
      </c>
      <c r="W694" s="17">
        <v>1.6446770074751846</v>
      </c>
      <c r="X694" s="17">
        <v>-0.7427875335138866</v>
      </c>
      <c r="Y694" s="17">
        <v>6.2732628613697689E-2</v>
      </c>
      <c r="Z694" s="17">
        <v>29.482745524251612</v>
      </c>
      <c r="AA694" s="17">
        <v>0.25356625002011379</v>
      </c>
      <c r="AB694" s="17">
        <v>0.65247778616263119</v>
      </c>
      <c r="AC694" s="17">
        <v>12.703784336813623</v>
      </c>
      <c r="AD694" s="17">
        <v>0.29411815513828704</v>
      </c>
      <c r="AE694" s="17">
        <v>0.19619109658862827</v>
      </c>
      <c r="AF694" s="17">
        <v>44.84756029611529</v>
      </c>
      <c r="AG694" s="17">
        <v>-14.263902590463017</v>
      </c>
      <c r="AH694" s="17">
        <v>0.11423564311565439</v>
      </c>
      <c r="AI694" s="17">
        <v>0.17688592738131576</v>
      </c>
      <c r="AJ694" s="17">
        <v>0.33333333333333298</v>
      </c>
      <c r="AK694" s="17">
        <v>0.53207507760822725</v>
      </c>
      <c r="AL694" s="17">
        <v>0.63045284044993788</v>
      </c>
      <c r="AM694" s="17">
        <v>0.33333333333333298</v>
      </c>
      <c r="AN694" s="17">
        <v>0.20281007720846761</v>
      </c>
      <c r="AO694" s="17">
        <v>0.26056618233737383</v>
      </c>
      <c r="AP694" s="17">
        <v>0.33333333333333298</v>
      </c>
      <c r="AQ694" s="17">
        <v>5.666593550330556</v>
      </c>
      <c r="AR694" s="17">
        <v>2.2444243630026963</v>
      </c>
      <c r="AS694" s="17">
        <v>2.5342871785435483</v>
      </c>
      <c r="AT694" s="17">
        <v>5.2713953989341178</v>
      </c>
      <c r="AU694" s="17">
        <v>-1.0000000000000002</v>
      </c>
      <c r="AV694" s="17">
        <v>-1.0000000000000002</v>
      </c>
      <c r="AW694" s="17">
        <v>-1.0000000000000002</v>
      </c>
      <c r="AX694" s="17">
        <v>-1.0000000000000002</v>
      </c>
      <c r="AY694" s="17">
        <v>-6.0161976011603707E-3</v>
      </c>
      <c r="AZ694" s="17">
        <v>0.42449117220212906</v>
      </c>
      <c r="BA694" s="17">
        <v>0.15597429543188507</v>
      </c>
      <c r="BB694" s="17">
        <v>0.23364264776868288</v>
      </c>
      <c r="BC694" s="17">
        <v>8.4726284441204627E-2</v>
      </c>
      <c r="BD694" s="17">
        <v>7.4065896234809401</v>
      </c>
      <c r="BE694" s="17">
        <v>3.4158980791863001</v>
      </c>
      <c r="BF694" s="17">
        <v>-1.0000000000000002</v>
      </c>
      <c r="BG694" s="22">
        <v>92.106023468102876</v>
      </c>
    </row>
    <row r="695" spans="1:100" x14ac:dyDescent="0.25">
      <c r="A695">
        <v>2010</v>
      </c>
      <c r="B695" t="s">
        <v>702</v>
      </c>
      <c r="C695" s="48">
        <v>2</v>
      </c>
      <c r="D695" s="22">
        <v>1538.5001171875001</v>
      </c>
      <c r="E695" s="17">
        <v>123.99002435401646</v>
      </c>
      <c r="F695" s="17">
        <v>61.832877257939785</v>
      </c>
      <c r="G695" s="17">
        <v>0.88573839450195657</v>
      </c>
      <c r="H695" s="17">
        <v>10.616695997818193</v>
      </c>
      <c r="I695" s="17">
        <v>90.43715423119454</v>
      </c>
      <c r="J695" s="17">
        <v>20.685129246037448</v>
      </c>
      <c r="K695" s="17">
        <v>-0.999999999999999</v>
      </c>
      <c r="L695" s="17">
        <v>-0.999999999999999</v>
      </c>
      <c r="M695" s="17">
        <v>-0.999999999999999</v>
      </c>
      <c r="N695" s="17">
        <v>0.37851011871782336</v>
      </c>
      <c r="O695" s="17">
        <v>-0.999999999999999</v>
      </c>
      <c r="P695" s="17">
        <v>-0.999999999999999</v>
      </c>
      <c r="Q695" s="17">
        <v>5.184019182597229</v>
      </c>
      <c r="R695" s="17">
        <v>-0.999999999999999</v>
      </c>
      <c r="S695" s="17">
        <v>2.7040428829047558</v>
      </c>
      <c r="T695" s="17">
        <v>0.31988078551809151</v>
      </c>
      <c r="U695" s="17">
        <v>0.63268800378791323</v>
      </c>
      <c r="V695" s="17">
        <v>0.66133887178182016</v>
      </c>
      <c r="W695" s="17">
        <v>6.0139579605798499</v>
      </c>
      <c r="X695" s="17">
        <v>4.6405669859340897</v>
      </c>
      <c r="Y695" s="17">
        <v>0.2603062452743678</v>
      </c>
      <c r="Z695" s="17">
        <v>47.623014692506004</v>
      </c>
      <c r="AA695" s="17">
        <v>1.5895761471717718</v>
      </c>
      <c r="AB695" s="17">
        <v>2.5782179645380854</v>
      </c>
      <c r="AC695" s="17">
        <v>34.81327545340956</v>
      </c>
      <c r="AD695" s="17">
        <v>1.9816669631654857</v>
      </c>
      <c r="AE695" s="17">
        <v>1.6094243489821329</v>
      </c>
      <c r="AF695" s="17">
        <v>80.655189420778754</v>
      </c>
      <c r="AG695" s="17">
        <v>46.915243613177289</v>
      </c>
      <c r="AH695" s="17">
        <v>0.53750308255289347</v>
      </c>
      <c r="AI695" s="17">
        <v>0.67766429443447396</v>
      </c>
      <c r="AJ695" s="17">
        <v>0.33333333333333298</v>
      </c>
      <c r="AK695" s="17">
        <v>1.0970736231890792</v>
      </c>
      <c r="AL695" s="17">
        <v>1.1239275113728331</v>
      </c>
      <c r="AM695" s="17">
        <v>0.33333333333333298</v>
      </c>
      <c r="AN695" s="17">
        <v>0.71215320747226118</v>
      </c>
      <c r="AO695" s="17">
        <v>0.81714136788279534</v>
      </c>
      <c r="AP695" s="17">
        <v>0.33333333333333298</v>
      </c>
      <c r="AQ695" s="17">
        <v>12.016513455000638</v>
      </c>
      <c r="AR695" s="17">
        <v>2.2444243630026963</v>
      </c>
      <c r="AS695" s="17">
        <v>10.617357379410556</v>
      </c>
      <c r="AT695" s="17">
        <v>10.926633062575895</v>
      </c>
      <c r="AU695" s="17">
        <v>-0.999999999999999</v>
      </c>
      <c r="AV695" s="17">
        <v>-0.999999999999999</v>
      </c>
      <c r="AW695" s="17">
        <v>-0.999999999999999</v>
      </c>
      <c r="AX695" s="17">
        <v>-0.999999999999999</v>
      </c>
      <c r="AY695" s="17">
        <v>7.9106746238608389E-2</v>
      </c>
      <c r="AZ695" s="17">
        <v>-0.16256406212865937</v>
      </c>
      <c r="BA695" s="17">
        <v>0.72033229292222489</v>
      </c>
      <c r="BB695" s="17">
        <v>-9.329135484995843E-2</v>
      </c>
      <c r="BC695" s="17">
        <v>0.39765971098980313</v>
      </c>
      <c r="BD695" s="17">
        <v>-1.3109301062093861</v>
      </c>
      <c r="BE695" s="17">
        <v>11.837628145294548</v>
      </c>
      <c r="BF695" s="17">
        <v>-0.999999999999999</v>
      </c>
      <c r="BG695" s="22">
        <v>913.36216792865969</v>
      </c>
    </row>
    <row r="696" spans="1:100" x14ac:dyDescent="0.25">
      <c r="A696">
        <v>2013</v>
      </c>
      <c r="B696" t="s">
        <v>703</v>
      </c>
      <c r="C696" s="48">
        <v>3</v>
      </c>
      <c r="D696" s="22">
        <v>1516.9849715205789</v>
      </c>
      <c r="E696" s="17">
        <v>65.175639538187838</v>
      </c>
      <c r="F696" s="17">
        <v>-38.68746669466077</v>
      </c>
      <c r="G696" s="17">
        <v>5.5640278330928258E-2</v>
      </c>
      <c r="H696" s="17">
        <v>3.6380900363434914</v>
      </c>
      <c r="I696" s="17">
        <v>43.45876761180228</v>
      </c>
      <c r="J696" s="17">
        <v>17.575160856421263</v>
      </c>
      <c r="K696" s="17">
        <v>-0.99999999999999978</v>
      </c>
      <c r="L696" s="17">
        <v>-0.99999999999999978</v>
      </c>
      <c r="M696" s="17">
        <v>-0.99999999999999978</v>
      </c>
      <c r="N696" s="17">
        <v>0.32348024009757104</v>
      </c>
      <c r="O696" s="17">
        <v>-0.99999999999999978</v>
      </c>
      <c r="P696" s="17">
        <v>-0.99999999999999978</v>
      </c>
      <c r="Q696" s="17">
        <v>3.50470803000634</v>
      </c>
      <c r="R696" s="17">
        <v>-0.99999999999999978</v>
      </c>
      <c r="S696" s="17">
        <v>3.2559085210757954E-3</v>
      </c>
      <c r="T696" s="17">
        <v>-1.6998489232988252E-2</v>
      </c>
      <c r="U696" s="17">
        <v>6.3435094647501147E-2</v>
      </c>
      <c r="V696" s="17">
        <v>-6.1528747110672688E-2</v>
      </c>
      <c r="W696" s="17">
        <v>0.13338200633715408</v>
      </c>
      <c r="X696" s="17">
        <v>2.4657392738497896</v>
      </c>
      <c r="Y696" s="17">
        <v>-7.2653718243063312E-3</v>
      </c>
      <c r="Z696" s="17">
        <v>30.879969699452349</v>
      </c>
      <c r="AA696" s="17">
        <v>1.3910822202470119</v>
      </c>
      <c r="AB696" s="17">
        <v>-0.11668568428669311</v>
      </c>
      <c r="AC696" s="17">
        <v>6.3808560550101472</v>
      </c>
      <c r="AD696" s="17">
        <v>0.72531503060913383</v>
      </c>
      <c r="AE696" s="17">
        <v>0.93437773206964014</v>
      </c>
      <c r="AF696" s="17">
        <v>38.078517802245443</v>
      </c>
      <c r="AG696" s="17">
        <v>-37.512253461493039</v>
      </c>
      <c r="AH696" s="17">
        <v>0.23498998062033083</v>
      </c>
      <c r="AI696" s="17">
        <v>0.23803043669098106</v>
      </c>
      <c r="AJ696" s="17">
        <v>0.33333333333333298</v>
      </c>
      <c r="AK696" s="17">
        <v>0.77241545639520814</v>
      </c>
      <c r="AL696" s="17">
        <v>0.6686017770576671</v>
      </c>
      <c r="AM696" s="17">
        <v>0.33333333333333298</v>
      </c>
      <c r="AN696" s="17">
        <v>0.15816021728716909</v>
      </c>
      <c r="AO696" s="17">
        <v>0.16941774816271954</v>
      </c>
      <c r="AP696" s="17">
        <v>0.33333333333333298</v>
      </c>
      <c r="AQ696" s="17">
        <v>5.3802498095568412</v>
      </c>
      <c r="AR696" s="17">
        <v>-0.65199516638418187</v>
      </c>
      <c r="AS696" s="17">
        <v>10.503001458853353</v>
      </c>
      <c r="AT696" s="17">
        <v>7.7241545639520837</v>
      </c>
      <c r="AU696" s="17">
        <v>-0.99999999999999978</v>
      </c>
      <c r="AV696" s="17">
        <v>-0.99999999999999978</v>
      </c>
      <c r="AW696" s="17">
        <v>-0.99999999999999978</v>
      </c>
      <c r="AX696" s="17">
        <v>-0.99999999999999978</v>
      </c>
      <c r="AY696" s="17">
        <v>-1.5877560409183828E-2</v>
      </c>
      <c r="AZ696" s="17">
        <v>0.3252449609819304</v>
      </c>
      <c r="BA696" s="17">
        <v>0.79816857111725703</v>
      </c>
      <c r="BB696" s="17">
        <v>0.31271743629361426</v>
      </c>
      <c r="BC696" s="17">
        <v>-0.14077744159711503</v>
      </c>
      <c r="BD696" s="17">
        <v>9.4441607122500084</v>
      </c>
      <c r="BE696" s="17">
        <v>0.47140681565841336</v>
      </c>
      <c r="BF696" s="17">
        <v>-0.99999999999999978</v>
      </c>
      <c r="CU696" t="e">
        <v>#N/A</v>
      </c>
      <c r="CV696" t="e">
        <v>#N/A</v>
      </c>
    </row>
    <row r="697" spans="1:100" x14ac:dyDescent="0.25">
      <c r="A697">
        <v>2016</v>
      </c>
      <c r="B697" t="s">
        <v>704</v>
      </c>
      <c r="C697" s="48">
        <v>3</v>
      </c>
      <c r="D697" s="22">
        <v>1537.0914490418527</v>
      </c>
      <c r="E697" s="17">
        <v>86.634634939642595</v>
      </c>
      <c r="F697" s="17">
        <v>-18.248323389439552</v>
      </c>
      <c r="G697" s="17">
        <v>0.21624860742496058</v>
      </c>
      <c r="H697" s="17">
        <v>8.0287936185447677</v>
      </c>
      <c r="I697" s="17">
        <v>59.184490170166129</v>
      </c>
      <c r="J697" s="17">
        <v>16.15984653041323</v>
      </c>
      <c r="K697" s="17">
        <v>-0.99999999999999922</v>
      </c>
      <c r="L697" s="17">
        <v>-0.99999999999999922</v>
      </c>
      <c r="M697" s="17">
        <v>-0.99999999999999922</v>
      </c>
      <c r="N697" s="17">
        <v>0.26617828975247015</v>
      </c>
      <c r="O697" s="17">
        <v>-0.99999999999999922</v>
      </c>
      <c r="P697" s="17">
        <v>-0.99999999999999922</v>
      </c>
      <c r="Q697" s="17">
        <v>4.9209182135157672</v>
      </c>
      <c r="R697" s="17">
        <v>-0.99999999999999922</v>
      </c>
      <c r="S697" s="17">
        <v>1.6050421297676138</v>
      </c>
      <c r="T697" s="17">
        <v>0.18517206943384626</v>
      </c>
      <c r="U697" s="17">
        <v>-5.1104427253113788E-2</v>
      </c>
      <c r="V697" s="17">
        <v>-0.7534535797222861</v>
      </c>
      <c r="W697" s="17">
        <v>3.1078754050289996</v>
      </c>
      <c r="X697" s="17">
        <v>5.245353757626213E-2</v>
      </c>
      <c r="Y697" s="17">
        <v>0.22122081670618088</v>
      </c>
      <c r="Z697" s="17">
        <v>25.096818193018429</v>
      </c>
      <c r="AA697" s="17">
        <v>3.7427357889332353</v>
      </c>
      <c r="AB697" s="17">
        <v>2.8042019079787019</v>
      </c>
      <c r="AC697" s="17">
        <v>7.2135895918706812</v>
      </c>
      <c r="AD697" s="17">
        <v>4.4887588483850198</v>
      </c>
      <c r="AE697" s="17">
        <v>2.1753036393307781</v>
      </c>
      <c r="AF697" s="17">
        <v>37.289913332198587</v>
      </c>
      <c r="AG697" s="17">
        <v>-24.030124487652493</v>
      </c>
      <c r="AH697" s="17">
        <v>1.4653011903594106</v>
      </c>
      <c r="AI697" s="17">
        <v>1.7342515476598623</v>
      </c>
      <c r="AJ697" s="17">
        <v>0.33333333333333298</v>
      </c>
      <c r="AK697" s="17">
        <v>0.98296248039688361</v>
      </c>
      <c r="AL697" s="17">
        <v>1.087919321035131</v>
      </c>
      <c r="AM697" s="17">
        <v>0.33333333333333298</v>
      </c>
      <c r="AN697" s="17">
        <v>1.0067875067017122</v>
      </c>
      <c r="AO697" s="17">
        <v>1.5567444988985157</v>
      </c>
      <c r="AP697" s="17">
        <v>0.33333333333333298</v>
      </c>
      <c r="AQ697" s="17">
        <v>21.894576837967531</v>
      </c>
      <c r="AR697" s="17">
        <v>1.9941910442391986</v>
      </c>
      <c r="AS697" s="17">
        <v>4.3360306822052053</v>
      </c>
      <c r="AT697" s="17">
        <v>9.8296248039688443</v>
      </c>
      <c r="AU697" s="17">
        <v>-0.99999999999999922</v>
      </c>
      <c r="AV697" s="17">
        <v>-0.99999999999999922</v>
      </c>
      <c r="AW697" s="17">
        <v>-0.99999999999999922</v>
      </c>
      <c r="AX697" s="17">
        <v>-0.99999999999999922</v>
      </c>
      <c r="AY697" s="17">
        <v>-6.8763010206262104E-2</v>
      </c>
      <c r="AZ697" s="17">
        <v>-0.20345651914576937</v>
      </c>
      <c r="BA697" s="17">
        <v>0.19895225559123492</v>
      </c>
      <c r="BB697" s="17">
        <v>0.17958062221385898</v>
      </c>
      <c r="BC697" s="17">
        <v>9.066973370249154E-2</v>
      </c>
      <c r="BD697" s="17">
        <v>3.472232959617628</v>
      </c>
      <c r="BE697" s="17">
        <v>3.2615046205184628</v>
      </c>
      <c r="BF697" s="17">
        <v>-0.99999999999999922</v>
      </c>
      <c r="CU697" t="e">
        <v>#N/A</v>
      </c>
      <c r="CV697" t="e">
        <v>#N/A</v>
      </c>
    </row>
    <row r="698" spans="1:100" x14ac:dyDescent="0.25">
      <c r="A698">
        <v>2022</v>
      </c>
      <c r="B698" t="s">
        <v>281</v>
      </c>
      <c r="C698" s="48">
        <v>2</v>
      </c>
      <c r="D698" s="22">
        <v>1541.1888085937499</v>
      </c>
      <c r="E698" s="17">
        <v>133.28090655615236</v>
      </c>
      <c r="F698" s="17">
        <v>76.821333703042399</v>
      </c>
      <c r="G698" s="17">
        <v>0.98991689421481133</v>
      </c>
      <c r="H698" s="17">
        <v>11.566985663838944</v>
      </c>
      <c r="I698" s="17">
        <v>97.732999772965911</v>
      </c>
      <c r="J698" s="17">
        <v>22.487081022185858</v>
      </c>
      <c r="K698" s="17">
        <v>-0.99999999999999878</v>
      </c>
      <c r="L698" s="17">
        <v>-0.99999999999999878</v>
      </c>
      <c r="M698" s="17">
        <v>-0.99999999999999878</v>
      </c>
      <c r="N698" s="17">
        <v>0.40447136650612048</v>
      </c>
      <c r="O698" s="17">
        <v>-0.99999999999999878</v>
      </c>
      <c r="P698" s="17">
        <v>-0.99999999999999878</v>
      </c>
      <c r="Q698" s="17">
        <v>5.4629042901576206</v>
      </c>
      <c r="R698" s="17">
        <v>-0.99999999999999878</v>
      </c>
      <c r="S698" s="17">
        <v>3.0677658909926704</v>
      </c>
      <c r="T698" s="17">
        <v>0.36070636996098737</v>
      </c>
      <c r="U698" s="17">
        <v>0.75502361809160723</v>
      </c>
      <c r="V698" s="17">
        <v>0.82163808143965322</v>
      </c>
      <c r="W698" s="17">
        <v>6.8262399640636344</v>
      </c>
      <c r="X698" s="17">
        <v>5.6413728488332291</v>
      </c>
      <c r="Y698" s="17">
        <v>0.29703665810411062</v>
      </c>
      <c r="Z698" s="17">
        <v>50.995426387216227</v>
      </c>
      <c r="AA698" s="17">
        <v>1.8379503779846007</v>
      </c>
      <c r="AB698" s="17">
        <v>2.9362274647439568</v>
      </c>
      <c r="AC698" s="17">
        <v>38.923595190901906</v>
      </c>
      <c r="AD698" s="17">
        <v>2.2953949063839199</v>
      </c>
      <c r="AE698" s="17">
        <v>1.8721549790251406</v>
      </c>
      <c r="AF698" s="17">
        <v>87.312095451213466</v>
      </c>
      <c r="AG698" s="17">
        <v>58.288904401552315</v>
      </c>
      <c r="AH698" s="17">
        <v>0.61619166481749477</v>
      </c>
      <c r="AI698" s="17">
        <v>0.77076273778411442</v>
      </c>
      <c r="AJ698" s="17">
        <v>0.33333333333333298</v>
      </c>
      <c r="AK698" s="17">
        <v>1.2021110779775457</v>
      </c>
      <c r="AL698" s="17">
        <v>1.2156681429934495</v>
      </c>
      <c r="AM698" s="17">
        <v>0.33333333333333298</v>
      </c>
      <c r="AN698" s="17">
        <v>0.80684390435166264</v>
      </c>
      <c r="AO698" s="17">
        <v>0.9206128570492107</v>
      </c>
      <c r="AP698" s="17">
        <v>0.33333333333333298</v>
      </c>
      <c r="AQ698" s="17">
        <v>13.197011051169621</v>
      </c>
      <c r="AR698" s="17">
        <v>2.2444243630026963</v>
      </c>
      <c r="AS698" s="17">
        <v>12.1200605764652</v>
      </c>
      <c r="AT698" s="17">
        <v>11.977984035173755</v>
      </c>
      <c r="AU698" s="17">
        <v>-0.99999999999999878</v>
      </c>
      <c r="AV698" s="17">
        <v>-0.99999999999999878</v>
      </c>
      <c r="AW698" s="17">
        <v>-0.99999999999999878</v>
      </c>
      <c r="AX698" s="17">
        <v>-0.99999999999999878</v>
      </c>
      <c r="AY698" s="17">
        <v>9.4931738063744692E-2</v>
      </c>
      <c r="AZ698" s="17">
        <v>-0.27170202029979024</v>
      </c>
      <c r="BA698" s="17">
        <v>0.82525066503052658</v>
      </c>
      <c r="BB698" s="17">
        <v>-0.15407083081049217</v>
      </c>
      <c r="BC698" s="17">
        <v>0.45583637515998487</v>
      </c>
      <c r="BD698" s="17">
        <v>-2.9315822152047346</v>
      </c>
      <c r="BE698" s="17">
        <v>13.403290743859461</v>
      </c>
      <c r="BF698" s="17">
        <v>-0.99999999999999878</v>
      </c>
      <c r="BG698" s="22">
        <v>382.5990259345337</v>
      </c>
    </row>
    <row r="699" spans="1:100" x14ac:dyDescent="0.25">
      <c r="A699">
        <v>2027</v>
      </c>
      <c r="B699" t="s">
        <v>705</v>
      </c>
      <c r="C699" s="48">
        <v>2</v>
      </c>
      <c r="D699" s="22">
        <v>1479.023642578125</v>
      </c>
      <c r="E699" s="17">
        <v>64.888829158412179</v>
      </c>
      <c r="F699" s="17">
        <v>-33.511748878766049</v>
      </c>
      <c r="G699" s="17">
        <v>0.22303772595842872</v>
      </c>
      <c r="H699" s="17">
        <v>4.5717097605643797</v>
      </c>
      <c r="I699" s="17">
        <v>44.026793826228726</v>
      </c>
      <c r="J699" s="17">
        <v>9.2225467551379197</v>
      </c>
      <c r="K699" s="17">
        <v>-1.0000000000000004</v>
      </c>
      <c r="L699" s="17">
        <v>-1.0000000000000004</v>
      </c>
      <c r="M699" s="17">
        <v>-1.0000000000000004</v>
      </c>
      <c r="N699" s="17">
        <v>0.21336533056144544</v>
      </c>
      <c r="O699" s="17">
        <v>-1.0000000000000004</v>
      </c>
      <c r="P699" s="17">
        <v>-1.0000000000000004</v>
      </c>
      <c r="Q699" s="17">
        <v>3.4099741758394639</v>
      </c>
      <c r="R699" s="17">
        <v>-1.0000000000000004</v>
      </c>
      <c r="S699" s="17">
        <v>0.39032670068964714</v>
      </c>
      <c r="T699" s="17">
        <v>6.0180922508363655E-2</v>
      </c>
      <c r="U699" s="17">
        <v>-0.14551377113875852</v>
      </c>
      <c r="V699" s="17">
        <v>-0.35835707027960279</v>
      </c>
      <c r="W699" s="17">
        <v>0.84686659107187223</v>
      </c>
      <c r="X699" s="17">
        <v>-1.7257630750055895</v>
      </c>
      <c r="Y699" s="17">
        <v>2.6656603503352319E-2</v>
      </c>
      <c r="Z699" s="17">
        <v>26.1704165955043</v>
      </c>
      <c r="AA699" s="17">
        <v>9.6170456073991772E-3</v>
      </c>
      <c r="AB699" s="17">
        <v>0.30084657038956164</v>
      </c>
      <c r="AC699" s="17">
        <v>8.6666939085446622</v>
      </c>
      <c r="AD699" s="17">
        <v>-1.4020422280595968E-2</v>
      </c>
      <c r="AE699" s="17">
        <v>-6.1858733959785139E-2</v>
      </c>
      <c r="AF699" s="17">
        <v>38.309253465087664</v>
      </c>
      <c r="AG699" s="17">
        <v>-25.434930645604013</v>
      </c>
      <c r="AH699" s="17">
        <v>3.6948973814281527E-2</v>
      </c>
      <c r="AI699" s="17">
        <v>8.5446122563875265E-2</v>
      </c>
      <c r="AJ699" s="17">
        <v>0.33333333333333298</v>
      </c>
      <c r="AK699" s="17">
        <v>0.42890896635213394</v>
      </c>
      <c r="AL699" s="17">
        <v>0.54034665663639003</v>
      </c>
      <c r="AM699" s="17">
        <v>0.33333333333333298</v>
      </c>
      <c r="AN699" s="17">
        <v>0.10980638639312226</v>
      </c>
      <c r="AO699" s="17">
        <v>0.15893813751589747</v>
      </c>
      <c r="AP699" s="17">
        <v>0.33333333333333298</v>
      </c>
      <c r="AQ699" s="17">
        <v>4.5071276570529069</v>
      </c>
      <c r="AR699" s="17">
        <v>2.2444243630026963</v>
      </c>
      <c r="AS699" s="17">
        <v>1.0583560878251448</v>
      </c>
      <c r="AT699" s="17">
        <v>4.2387752576077045</v>
      </c>
      <c r="AU699" s="17">
        <v>-1.0000000000000004</v>
      </c>
      <c r="AV699" s="17">
        <v>-1.0000000000000004</v>
      </c>
      <c r="AW699" s="17">
        <v>-1.0000000000000004</v>
      </c>
      <c r="AX699" s="17">
        <v>-1.0000000000000004</v>
      </c>
      <c r="AY699" s="17">
        <v>-2.1559251938745527E-2</v>
      </c>
      <c r="AZ699" s="17">
        <v>0.53168473241948933</v>
      </c>
      <c r="BA699" s="17">
        <v>5.2925145283191977E-2</v>
      </c>
      <c r="BB699" s="17">
        <v>0.29333927876244903</v>
      </c>
      <c r="BC699" s="17">
        <v>2.7586093636158882E-2</v>
      </c>
      <c r="BD699" s="17">
        <v>8.9983682525495041</v>
      </c>
      <c r="BE699" s="17">
        <v>1.8781292693999072</v>
      </c>
      <c r="BF699" s="17">
        <v>-1.0000000000000004</v>
      </c>
      <c r="BG699" s="22">
        <v>41.339469438650667</v>
      </c>
    </row>
    <row r="700" spans="1:100" x14ac:dyDescent="0.25">
      <c r="A700">
        <v>2028</v>
      </c>
      <c r="B700" t="s">
        <v>706</v>
      </c>
      <c r="C700" s="48">
        <v>2</v>
      </c>
      <c r="D700" s="22">
        <v>1512.5973535156252</v>
      </c>
      <c r="E700" s="17">
        <v>57.637692685777665</v>
      </c>
      <c r="F700" s="17">
        <v>-45.209598537498316</v>
      </c>
      <c r="G700" s="17">
        <v>0.14173085945240843</v>
      </c>
      <c r="H700" s="17">
        <v>3.830049290984149</v>
      </c>
      <c r="I700" s="17">
        <v>38.332698200467334</v>
      </c>
      <c r="J700" s="17">
        <v>7.8162004080758019</v>
      </c>
      <c r="K700" s="17">
        <v>-1.0000000000000007</v>
      </c>
      <c r="L700" s="17">
        <v>-1.0000000000000007</v>
      </c>
      <c r="M700" s="17">
        <v>-1.0000000000000007</v>
      </c>
      <c r="N700" s="17">
        <v>0.19310368622916169</v>
      </c>
      <c r="O700" s="17">
        <v>-1.0000000000000007</v>
      </c>
      <c r="P700" s="17">
        <v>-1.0000000000000007</v>
      </c>
      <c r="Q700" s="17">
        <v>3.1923162687527871</v>
      </c>
      <c r="R700" s="17">
        <v>-1.0000000000000007</v>
      </c>
      <c r="S700" s="17">
        <v>0.10645643815674233</v>
      </c>
      <c r="T700" s="17">
        <v>2.83182987090385E-2</v>
      </c>
      <c r="U700" s="17">
        <v>-0.24099148955991478</v>
      </c>
      <c r="V700" s="17">
        <v>-0.48346375233582156</v>
      </c>
      <c r="W700" s="17">
        <v>0.21291520374593631</v>
      </c>
      <c r="X700" s="17">
        <v>-2.5068492772207116</v>
      </c>
      <c r="Y700" s="17">
        <v>-2.0099138768208402E-3</v>
      </c>
      <c r="Z700" s="17">
        <v>23.538393402418212</v>
      </c>
      <c r="AA700" s="17">
        <v>-0.18422842619240576</v>
      </c>
      <c r="AB700" s="17">
        <v>2.1435456567060474E-2</v>
      </c>
      <c r="AC700" s="17">
        <v>5.4587650257666152</v>
      </c>
      <c r="AD700" s="17">
        <v>-0.25887167343872786</v>
      </c>
      <c r="AE700" s="17">
        <v>-0.26690876177577982</v>
      </c>
      <c r="AF700" s="17">
        <v>33.113822820074347</v>
      </c>
      <c r="AG700" s="17">
        <v>-34.311586788225142</v>
      </c>
      <c r="AH700" s="17">
        <v>-2.4464101545513622E-2</v>
      </c>
      <c r="AI700" s="17">
        <v>1.2786766495096136E-2</v>
      </c>
      <c r="AJ700" s="17">
        <v>0.33333333333333298</v>
      </c>
      <c r="AK700" s="17">
        <v>0.34693172212076789</v>
      </c>
      <c r="AL700" s="17">
        <v>0.46874701459014301</v>
      </c>
      <c r="AM700" s="17">
        <v>0.33333333333333298</v>
      </c>
      <c r="AN700" s="17">
        <v>3.5904344496222595E-2</v>
      </c>
      <c r="AO700" s="17">
        <v>7.8183062524211977E-2</v>
      </c>
      <c r="AP700" s="17">
        <v>0.33333333333333298</v>
      </c>
      <c r="AQ700" s="17">
        <v>3.5857997369259671</v>
      </c>
      <c r="AR700" s="17">
        <v>2.2444243630026963</v>
      </c>
      <c r="AS700" s="17">
        <v>-0.11443953293973941</v>
      </c>
      <c r="AT700" s="17">
        <v>3.4182407575371374</v>
      </c>
      <c r="AU700" s="17">
        <v>-1.0000000000000007</v>
      </c>
      <c r="AV700" s="17">
        <v>-1.0000000000000007</v>
      </c>
      <c r="AW700" s="17">
        <v>-1.0000000000000007</v>
      </c>
      <c r="AX700" s="17">
        <v>-1.0000000000000007</v>
      </c>
      <c r="AY700" s="17">
        <v>-3.3909981708627752E-2</v>
      </c>
      <c r="AZ700" s="17">
        <v>0.61686224428823477</v>
      </c>
      <c r="BA700" s="17">
        <v>-2.8959160005820106E-2</v>
      </c>
      <c r="BB700" s="17">
        <v>0.34077506207522423</v>
      </c>
      <c r="BC700" s="17">
        <v>-1.7818306316693205E-2</v>
      </c>
      <c r="BD700" s="17">
        <v>10.263217958025978</v>
      </c>
      <c r="BE700" s="17">
        <v>0.65619652659924554</v>
      </c>
      <c r="BF700" s="17">
        <v>-1.0000000000000007</v>
      </c>
      <c r="BG700" s="22">
        <v>1159.3673761450507</v>
      </c>
    </row>
    <row r="701" spans="1:100" x14ac:dyDescent="0.25">
      <c r="A701">
        <v>2035</v>
      </c>
      <c r="B701" t="s">
        <v>707</v>
      </c>
      <c r="C701" s="48">
        <v>2</v>
      </c>
      <c r="D701" s="22">
        <v>1558.19845703125</v>
      </c>
      <c r="E701" s="17">
        <v>124.445908141747</v>
      </c>
      <c r="F701" s="17">
        <v>62.568328870366493</v>
      </c>
      <c r="G701" s="17">
        <v>0.89085021144419074</v>
      </c>
      <c r="H701" s="17">
        <v>10.663324686349743</v>
      </c>
      <c r="I701" s="17">
        <v>90.795145822080812</v>
      </c>
      <c r="J701" s="17">
        <v>20.77354717914066</v>
      </c>
      <c r="K701" s="17">
        <v>-0.999999999999999</v>
      </c>
      <c r="L701" s="17">
        <v>-0.999999999999999</v>
      </c>
      <c r="M701" s="17">
        <v>-0.999999999999999</v>
      </c>
      <c r="N701" s="17">
        <v>0.37978398181483036</v>
      </c>
      <c r="O701" s="17">
        <v>-0.999999999999999</v>
      </c>
      <c r="P701" s="17">
        <v>-0.999999999999999</v>
      </c>
      <c r="Q701" s="17">
        <v>5.1977034804292526</v>
      </c>
      <c r="R701" s="17">
        <v>-0.999999999999999</v>
      </c>
      <c r="S701" s="17">
        <v>2.7218899956981719</v>
      </c>
      <c r="T701" s="17">
        <v>0.32188400993394528</v>
      </c>
      <c r="U701" s="17">
        <v>0.63869075164433187</v>
      </c>
      <c r="V701" s="17">
        <v>0.66920441234934813</v>
      </c>
      <c r="W701" s="17">
        <v>6.0538149072504677</v>
      </c>
      <c r="X701" s="17">
        <v>4.689674396579818</v>
      </c>
      <c r="Y701" s="17">
        <v>0.2621085283473229</v>
      </c>
      <c r="Z701" s="17">
        <v>47.788491746646002</v>
      </c>
      <c r="AA701" s="17">
        <v>1.6017633413105135</v>
      </c>
      <c r="AB701" s="17">
        <v>2.5957847276770951</v>
      </c>
      <c r="AC701" s="17">
        <v>35.014960082483938</v>
      </c>
      <c r="AD701" s="17">
        <v>1.9970609246816964</v>
      </c>
      <c r="AE701" s="17">
        <v>1.6223159810328867</v>
      </c>
      <c r="AF701" s="17">
        <v>80.981829611634168</v>
      </c>
      <c r="AG701" s="17">
        <v>47.473324907047811</v>
      </c>
      <c r="AH701" s="17">
        <v>0.54136416357334649</v>
      </c>
      <c r="AI701" s="17">
        <v>0.68223243662621258</v>
      </c>
      <c r="AJ701" s="17">
        <v>0.33333333333333298</v>
      </c>
      <c r="AK701" s="17">
        <v>1.1022275872261575</v>
      </c>
      <c r="AL701" s="17">
        <v>1.128429028636972</v>
      </c>
      <c r="AM701" s="17">
        <v>0.33333333333333298</v>
      </c>
      <c r="AN701" s="17">
        <v>0.71679947815108869</v>
      </c>
      <c r="AO701" s="17">
        <v>0.8222184933243879</v>
      </c>
      <c r="AP701" s="17">
        <v>0.33333333333333298</v>
      </c>
      <c r="AQ701" s="17">
        <v>12.074437956015686</v>
      </c>
      <c r="AR701" s="17">
        <v>2.2444243630026963</v>
      </c>
      <c r="AS701" s="17">
        <v>10.691091822534865</v>
      </c>
      <c r="AT701" s="17">
        <v>10.978220614026274</v>
      </c>
      <c r="AU701" s="17">
        <v>-0.999999999999999</v>
      </c>
      <c r="AV701" s="17">
        <v>-0.999999999999999</v>
      </c>
      <c r="AW701" s="17">
        <v>-0.999999999999999</v>
      </c>
      <c r="AX701" s="17">
        <v>-0.999999999999999</v>
      </c>
      <c r="AY701" s="17">
        <v>7.9883244859201091E-2</v>
      </c>
      <c r="AZ701" s="17">
        <v>-0.16791922912720258</v>
      </c>
      <c r="BA701" s="17">
        <v>0.72548041382599204</v>
      </c>
      <c r="BB701" s="17">
        <v>-9.6273674194271575E-2</v>
      </c>
      <c r="BC701" s="17">
        <v>0.40051431590701247</v>
      </c>
      <c r="BD701" s="17">
        <v>-1.3904520510546687</v>
      </c>
      <c r="BE701" s="17">
        <v>11.914451872063758</v>
      </c>
      <c r="BF701" s="17">
        <v>-0.999999999999999</v>
      </c>
      <c r="BG701" s="22">
        <v>1571.602074249764</v>
      </c>
    </row>
    <row r="702" spans="1:100" x14ac:dyDescent="0.25">
      <c r="A702">
        <v>2036</v>
      </c>
      <c r="B702" t="s">
        <v>708</v>
      </c>
      <c r="C702" s="48">
        <v>2</v>
      </c>
      <c r="D702" s="22">
        <v>1530.6470410156251</v>
      </c>
      <c r="E702" s="17">
        <v>70.622141170646643</v>
      </c>
      <c r="F702" s="17">
        <v>-24.262519848415803</v>
      </c>
      <c r="G702" s="17">
        <v>0.28732525332401759</v>
      </c>
      <c r="H702" s="17">
        <v>5.1581241654361278</v>
      </c>
      <c r="I702" s="17">
        <v>48.52898834059129</v>
      </c>
      <c r="J702" s="17">
        <v>10.334513470342193</v>
      </c>
      <c r="K702" s="17">
        <v>-1.0000000000000004</v>
      </c>
      <c r="L702" s="17">
        <v>-1.0000000000000004</v>
      </c>
      <c r="M702" s="17">
        <v>-1.0000000000000004</v>
      </c>
      <c r="N702" s="17">
        <v>0.22938576118998369</v>
      </c>
      <c r="O702" s="17">
        <v>-1.0000000000000004</v>
      </c>
      <c r="P702" s="17">
        <v>-1.0000000000000004</v>
      </c>
      <c r="Q702" s="17">
        <v>3.5820714323133118</v>
      </c>
      <c r="R702" s="17">
        <v>-1.0000000000000004</v>
      </c>
      <c r="S702" s="17">
        <v>0.61477659102590487</v>
      </c>
      <c r="T702" s="17">
        <v>8.5373989065502559E-2</v>
      </c>
      <c r="U702" s="17">
        <v>-7.0021666971276181E-2</v>
      </c>
      <c r="V702" s="17">
        <v>-0.25943800486817586</v>
      </c>
      <c r="W702" s="17">
        <v>1.348117824977823</v>
      </c>
      <c r="X702" s="17">
        <v>-1.1081756219696222</v>
      </c>
      <c r="Y702" s="17">
        <v>4.9322579942347837E-2</v>
      </c>
      <c r="Z702" s="17">
        <v>28.25149867778892</v>
      </c>
      <c r="AA702" s="17">
        <v>0.16288634017679071</v>
      </c>
      <c r="AB702" s="17">
        <v>0.52177071121576934</v>
      </c>
      <c r="AC702" s="17">
        <v>11.203131785205255</v>
      </c>
      <c r="AD702" s="17">
        <v>0.17957800532774804</v>
      </c>
      <c r="AE702" s="17">
        <v>0.10026975335019417</v>
      </c>
      <c r="AF702" s="17">
        <v>42.417164692272664</v>
      </c>
      <c r="AG702" s="17">
        <v>-18.41635645616056</v>
      </c>
      <c r="AH702" s="17">
        <v>8.550692386768155E-2</v>
      </c>
      <c r="AI702" s="17">
        <v>0.1428962561425913</v>
      </c>
      <c r="AJ702" s="17">
        <v>0.33333333333333298</v>
      </c>
      <c r="AK702" s="17">
        <v>0.49372654644531444</v>
      </c>
      <c r="AL702" s="17">
        <v>0.59695889795396251</v>
      </c>
      <c r="AM702" s="17">
        <v>0.33333333333333298</v>
      </c>
      <c r="AN702" s="17">
        <v>0.16823908396200532</v>
      </c>
      <c r="AO702" s="17">
        <v>0.22278937562816384</v>
      </c>
      <c r="AP702" s="17">
        <v>0.33333333333333298</v>
      </c>
      <c r="AQ702" s="17">
        <v>5.2356011110564014</v>
      </c>
      <c r="AR702" s="17">
        <v>2.2444243630026963</v>
      </c>
      <c r="AS702" s="17">
        <v>1.9856594485884402</v>
      </c>
      <c r="AT702" s="17">
        <v>4.8875536006249032</v>
      </c>
      <c r="AU702" s="17">
        <v>-1.0000000000000004</v>
      </c>
      <c r="AV702" s="17">
        <v>-1.0000000000000004</v>
      </c>
      <c r="AW702" s="17">
        <v>-1.0000000000000004</v>
      </c>
      <c r="AX702" s="17">
        <v>-1.0000000000000004</v>
      </c>
      <c r="AY702" s="17">
        <v>-1.1793805154401619E-2</v>
      </c>
      <c r="AZ702" s="17">
        <v>0.46433677202564883</v>
      </c>
      <c r="BA702" s="17">
        <v>0.11766924062586284</v>
      </c>
      <c r="BB702" s="17">
        <v>0.25583286203684097</v>
      </c>
      <c r="BC702" s="17">
        <v>6.3486340809882968E-2</v>
      </c>
      <c r="BD702" s="17">
        <v>7.9982797784947959</v>
      </c>
      <c r="BE702" s="17">
        <v>2.8442842575015574</v>
      </c>
      <c r="BF702" s="17">
        <v>-1.0000000000000004</v>
      </c>
      <c r="BG702" s="22">
        <v>152.37512141259123</v>
      </c>
    </row>
    <row r="703" spans="1:100" x14ac:dyDescent="0.25">
      <c r="A703">
        <v>2039</v>
      </c>
      <c r="B703" t="s">
        <v>2938</v>
      </c>
      <c r="C703" s="48">
        <v>2</v>
      </c>
      <c r="D703" s="22">
        <v>1530.044462890625</v>
      </c>
      <c r="E703" s="17">
        <v>107.3057993867541</v>
      </c>
      <c r="F703" s="17">
        <v>34.917157759890856</v>
      </c>
      <c r="G703" s="17">
        <v>0.69865847161136629</v>
      </c>
      <c r="H703" s="17">
        <v>8.9102007235255236</v>
      </c>
      <c r="I703" s="17">
        <v>77.335542812923833</v>
      </c>
      <c r="J703" s="17">
        <v>17.449250439339572</v>
      </c>
      <c r="K703" s="17">
        <v>-0.99999999999999944</v>
      </c>
      <c r="L703" s="17">
        <v>-0.99999999999999944</v>
      </c>
      <c r="M703" s="17">
        <v>-0.99999999999999944</v>
      </c>
      <c r="N703" s="17">
        <v>0.33188986360026151</v>
      </c>
      <c r="O703" s="17">
        <v>-0.99999999999999944</v>
      </c>
      <c r="P703" s="17">
        <v>-0.99999999999999944</v>
      </c>
      <c r="Q703" s="17">
        <v>4.6832075510078157</v>
      </c>
      <c r="R703" s="17">
        <v>-0.99999999999999944</v>
      </c>
      <c r="S703" s="17">
        <v>2.0508824659840612</v>
      </c>
      <c r="T703" s="17">
        <v>0.24656770066285022</v>
      </c>
      <c r="U703" s="17">
        <v>0.41300220149867073</v>
      </c>
      <c r="V703" s="17">
        <v>0.3734794395105987</v>
      </c>
      <c r="W703" s="17">
        <v>4.5552917770965973</v>
      </c>
      <c r="X703" s="17">
        <v>2.8433565809495445</v>
      </c>
      <c r="Y703" s="17">
        <v>0.19434711916996342</v>
      </c>
      <c r="Z703" s="17">
        <v>41.566961653340705</v>
      </c>
      <c r="AA703" s="17">
        <v>1.1435548272588663</v>
      </c>
      <c r="AB703" s="17">
        <v>1.9353176551919238</v>
      </c>
      <c r="AC703" s="17">
        <v>27.432114257335446</v>
      </c>
      <c r="AD703" s="17">
        <v>1.4182858472183328</v>
      </c>
      <c r="AE703" s="17">
        <v>1.1376223346997441</v>
      </c>
      <c r="AF703" s="17">
        <v>68.70096210615786</v>
      </c>
      <c r="AG703" s="17">
        <v>26.490841369550235</v>
      </c>
      <c r="AH703" s="17">
        <v>0.3961970170690664</v>
      </c>
      <c r="AI703" s="17">
        <v>0.51048152974607397</v>
      </c>
      <c r="AJ703" s="17">
        <v>0.33333333333333298</v>
      </c>
      <c r="AK703" s="17">
        <v>0.908451220326567</v>
      </c>
      <c r="AL703" s="17">
        <v>0.9591830551095486</v>
      </c>
      <c r="AM703" s="17">
        <v>0.33333333333333298</v>
      </c>
      <c r="AN703" s="17">
        <v>0.54211113238496855</v>
      </c>
      <c r="AO703" s="17">
        <v>0.63133106856017018</v>
      </c>
      <c r="AP703" s="17">
        <v>0.33333333333333298</v>
      </c>
      <c r="AQ703" s="17">
        <v>9.896619236207524</v>
      </c>
      <c r="AR703" s="17">
        <v>2.2444243630026963</v>
      </c>
      <c r="AS703" s="17">
        <v>7.9188581784498258</v>
      </c>
      <c r="AT703" s="17">
        <v>9.0386556063188053</v>
      </c>
      <c r="AU703" s="17">
        <v>-0.99999999999999944</v>
      </c>
      <c r="AV703" s="17">
        <v>-0.99999999999999944</v>
      </c>
      <c r="AW703" s="17">
        <v>-0.99999999999999944</v>
      </c>
      <c r="AX703" s="17">
        <v>-0.99999999999999944</v>
      </c>
      <c r="AY703" s="17">
        <v>5.0688807234391571E-2</v>
      </c>
      <c r="AZ703" s="17">
        <v>3.3421874080520941E-2</v>
      </c>
      <c r="BA703" s="17">
        <v>0.53192373436236862</v>
      </c>
      <c r="BB703" s="17">
        <v>1.5854195406263177E-2</v>
      </c>
      <c r="BC703" s="17">
        <v>0.29318819453498884</v>
      </c>
      <c r="BD703" s="17">
        <v>1.5993774180782907</v>
      </c>
      <c r="BE703" s="17">
        <v>9.0260687638527752</v>
      </c>
      <c r="BF703" s="17">
        <v>-0.99999999999999944</v>
      </c>
      <c r="BG703" s="22">
        <v>1201.9774743491273</v>
      </c>
    </row>
    <row r="704" spans="1:100" x14ac:dyDescent="0.25">
      <c r="A704">
        <v>2040</v>
      </c>
      <c r="B704" t="s">
        <v>709</v>
      </c>
      <c r="C704" s="48">
        <v>2</v>
      </c>
      <c r="D704" s="22">
        <v>1540.9636328124998</v>
      </c>
      <c r="E704" s="17">
        <v>99.26951426877126</v>
      </c>
      <c r="F704" s="17">
        <v>21.952672057594327</v>
      </c>
      <c r="G704" s="17">
        <v>0.60854774707072723</v>
      </c>
      <c r="H704" s="17">
        <v>8.088233709557807</v>
      </c>
      <c r="I704" s="17">
        <v>71.02489397734179</v>
      </c>
      <c r="J704" s="17">
        <v>15.890625765500186</v>
      </c>
      <c r="K704" s="17">
        <v>-0.99999999999999967</v>
      </c>
      <c r="L704" s="17">
        <v>-0.99999999999999967</v>
      </c>
      <c r="M704" s="17">
        <v>-0.99999999999999967</v>
      </c>
      <c r="N704" s="17">
        <v>0.30943430074774853</v>
      </c>
      <c r="O704" s="17">
        <v>-0.99999999999999967</v>
      </c>
      <c r="P704" s="17">
        <v>-0.99999999999999967</v>
      </c>
      <c r="Q704" s="17">
        <v>4.441981778174382</v>
      </c>
      <c r="R704" s="17">
        <v>-0.99999999999999967</v>
      </c>
      <c r="S704" s="17">
        <v>1.7362749041431749</v>
      </c>
      <c r="T704" s="17">
        <v>0.21125501134514782</v>
      </c>
      <c r="U704" s="17">
        <v>0.30718621381969069</v>
      </c>
      <c r="V704" s="17">
        <v>0.2348262820417088</v>
      </c>
      <c r="W704" s="17">
        <v>3.8526965192747555</v>
      </c>
      <c r="X704" s="17">
        <v>1.9776948400055709</v>
      </c>
      <c r="Y704" s="17">
        <v>0.16257660872982785</v>
      </c>
      <c r="Z704" s="17">
        <v>38.649944590345264</v>
      </c>
      <c r="AA704" s="17">
        <v>0.92871988571664033</v>
      </c>
      <c r="AB704" s="17">
        <v>1.6256520759706623</v>
      </c>
      <c r="AC704" s="17">
        <v>23.876832786974404</v>
      </c>
      <c r="AD704" s="17">
        <v>1.1469222515630071</v>
      </c>
      <c r="AE704" s="17">
        <v>0.91036961463323718</v>
      </c>
      <c r="AF704" s="17">
        <v>62.9429733920297</v>
      </c>
      <c r="AG704" s="17">
        <v>16.653026300751854</v>
      </c>
      <c r="AH704" s="17">
        <v>0.32813417127571332</v>
      </c>
      <c r="AI704" s="17">
        <v>0.42995466281129702</v>
      </c>
      <c r="AJ704" s="17">
        <v>0.33333333333333298</v>
      </c>
      <c r="AK704" s="17">
        <v>0.81759752996836876</v>
      </c>
      <c r="AL704" s="17">
        <v>0.87983064738688721</v>
      </c>
      <c r="AM704" s="17">
        <v>0.33333333333333298</v>
      </c>
      <c r="AN704" s="17">
        <v>0.46020702235670663</v>
      </c>
      <c r="AO704" s="17">
        <v>0.541831883183304</v>
      </c>
      <c r="AP704" s="17">
        <v>0.33333333333333298</v>
      </c>
      <c r="AQ704" s="17">
        <v>8.8755304894654365</v>
      </c>
      <c r="AR704" s="17">
        <v>2.2444243630026963</v>
      </c>
      <c r="AS704" s="17">
        <v>6.6190729614486603</v>
      </c>
      <c r="AT704" s="17">
        <v>8.1292741298296676</v>
      </c>
      <c r="AU704" s="17">
        <v>-0.99999999999999967</v>
      </c>
      <c r="AV704" s="17">
        <v>-0.99999999999999967</v>
      </c>
      <c r="AW704" s="17">
        <v>-0.99999999999999967</v>
      </c>
      <c r="AX704" s="17">
        <v>-0.99999999999999967</v>
      </c>
      <c r="AY704" s="17">
        <v>3.7000747959750592E-2</v>
      </c>
      <c r="AZ704" s="17">
        <v>0.12782235510869105</v>
      </c>
      <c r="BA704" s="17">
        <v>0.4411730463186545</v>
      </c>
      <c r="BB704" s="17">
        <v>6.8426296474140752E-2</v>
      </c>
      <c r="BC704" s="17">
        <v>0.24286743378126441</v>
      </c>
      <c r="BD704" s="17">
        <v>3.0011842800738844</v>
      </c>
      <c r="BE704" s="17">
        <v>7.671825887138974</v>
      </c>
      <c r="BF704" s="17">
        <v>-0.99999999999999967</v>
      </c>
      <c r="BG704" s="22">
        <v>885.6044548521354</v>
      </c>
    </row>
    <row r="705" spans="1:100" x14ac:dyDescent="0.25">
      <c r="A705">
        <v>2046</v>
      </c>
      <c r="B705" t="s">
        <v>710</v>
      </c>
      <c r="C705" s="48">
        <v>3</v>
      </c>
      <c r="D705" s="22">
        <v>1832.8606492956476</v>
      </c>
      <c r="E705" s="17">
        <v>234.77806684829716</v>
      </c>
      <c r="F705" s="17">
        <v>243.39840163157837</v>
      </c>
      <c r="G705" s="17">
        <v>1.6776458140417054</v>
      </c>
      <c r="H705" s="17">
        <v>18.262310232828735</v>
      </c>
      <c r="I705" s="17">
        <v>178.64408340271635</v>
      </c>
      <c r="J705" s="17">
        <v>34.066905026384674</v>
      </c>
      <c r="K705" s="17">
        <v>-1.0000000000000007</v>
      </c>
      <c r="L705" s="17">
        <v>-1.0000000000000007</v>
      </c>
      <c r="M705" s="17">
        <v>-1.0000000000000007</v>
      </c>
      <c r="N705" s="17">
        <v>0.41093028122927211</v>
      </c>
      <c r="O705" s="17">
        <v>-1.0000000000000007</v>
      </c>
      <c r="P705" s="17">
        <v>-1.0000000000000007</v>
      </c>
      <c r="Q705" s="17">
        <v>4.8738958130337107</v>
      </c>
      <c r="R705" s="17">
        <v>-1.0000000000000007</v>
      </c>
      <c r="S705" s="17">
        <v>6.8156967678584852</v>
      </c>
      <c r="T705" s="17">
        <v>0.51740856783099631</v>
      </c>
      <c r="U705" s="17">
        <v>-0.12148955796097</v>
      </c>
      <c r="V705" s="17">
        <v>-8.358521759179123E-2</v>
      </c>
      <c r="W705" s="17">
        <v>13.38841441979503</v>
      </c>
      <c r="X705" s="17">
        <v>14.369718380355698</v>
      </c>
      <c r="Y705" s="17">
        <v>0.26037957449767452</v>
      </c>
      <c r="Z705" s="17">
        <v>61.899379296559196</v>
      </c>
      <c r="AA705" s="17">
        <v>0.73430204020904333</v>
      </c>
      <c r="AB705" s="17">
        <v>6.4361820976224964</v>
      </c>
      <c r="AC705" s="17">
        <v>82.564859926591055</v>
      </c>
      <c r="AD705" s="17">
        <v>1.5093610493439114</v>
      </c>
      <c r="AE705" s="17">
        <v>5.4948379138169301</v>
      </c>
      <c r="AF705" s="17">
        <v>156.3952592345897</v>
      </c>
      <c r="AG705" s="17">
        <v>192.02185681677264</v>
      </c>
      <c r="AH705" s="17">
        <v>0.47704029566202288</v>
      </c>
      <c r="AI705" s="17">
        <v>0.97875444020197355</v>
      </c>
      <c r="AJ705" s="17">
        <v>0.33333333333333298</v>
      </c>
      <c r="AK705" s="17">
        <v>1.6752894793667557</v>
      </c>
      <c r="AL705" s="17">
        <v>1.5195946454743146</v>
      </c>
      <c r="AM705" s="17">
        <v>0.33333333333333298</v>
      </c>
      <c r="AN705" s="17">
        <v>1.9852754256053979</v>
      </c>
      <c r="AO705" s="17">
        <v>1.951415747949047</v>
      </c>
      <c r="AP705" s="17">
        <v>0.33333333333333298</v>
      </c>
      <c r="AQ705" s="17">
        <v>22.248824168126653</v>
      </c>
      <c r="AR705" s="17">
        <v>1.813934944215446</v>
      </c>
      <c r="AS705" s="17">
        <v>15.500075288501678</v>
      </c>
      <c r="AT705" s="17">
        <v>16.752894793667561</v>
      </c>
      <c r="AU705" s="17">
        <v>-1.0000000000000007</v>
      </c>
      <c r="AV705" s="17">
        <v>-1.0000000000000007</v>
      </c>
      <c r="AW705" s="17">
        <v>-1.0000000000000007</v>
      </c>
      <c r="AX705" s="17">
        <v>-1.0000000000000007</v>
      </c>
      <c r="AY705" s="17">
        <v>5.6289879783909452E-2</v>
      </c>
      <c r="AZ705" s="17">
        <v>-0.28910053544814196</v>
      </c>
      <c r="BA705" s="17">
        <v>1.3372043558615518</v>
      </c>
      <c r="BB705" s="17">
        <v>0.53715474634834914</v>
      </c>
      <c r="BC705" s="17">
        <v>-0.11525014371762249</v>
      </c>
      <c r="BD705" s="17">
        <v>11.983365981468015</v>
      </c>
      <c r="BE705" s="17">
        <v>3.8047681863671943</v>
      </c>
      <c r="BF705" s="17">
        <v>-1.0000000000000007</v>
      </c>
      <c r="CU705" t="e">
        <v>#N/A</v>
      </c>
      <c r="CV705" t="e">
        <v>#N/A</v>
      </c>
    </row>
    <row r="706" spans="1:100" x14ac:dyDescent="0.25">
      <c r="A706">
        <v>2048</v>
      </c>
      <c r="B706" t="s">
        <v>711</v>
      </c>
      <c r="C706" s="48">
        <v>2</v>
      </c>
      <c r="D706" s="22">
        <v>1469.4037304687499</v>
      </c>
      <c r="E706" s="17">
        <v>79.982392352152431</v>
      </c>
      <c r="F706" s="17">
        <v>-9.1621543398565848</v>
      </c>
      <c r="G706" s="17">
        <v>0.39228158618986447</v>
      </c>
      <c r="H706" s="17">
        <v>6.1155090268111421</v>
      </c>
      <c r="I706" s="17">
        <v>55.879307219540138</v>
      </c>
      <c r="J706" s="17">
        <v>12.149919249336151</v>
      </c>
      <c r="K706" s="17">
        <v>-1.0000000000000002</v>
      </c>
      <c r="L706" s="17">
        <v>-1.0000000000000002</v>
      </c>
      <c r="M706" s="17">
        <v>-1.0000000000000002</v>
      </c>
      <c r="N706" s="17">
        <v>0.25554084474361088</v>
      </c>
      <c r="O706" s="17">
        <v>-1.0000000000000002</v>
      </c>
      <c r="P706" s="17">
        <v>-1.0000000000000002</v>
      </c>
      <c r="Q706" s="17">
        <v>3.8630387937277537</v>
      </c>
      <c r="R706" s="17">
        <v>-1.0000000000000002</v>
      </c>
      <c r="S706" s="17">
        <v>0.98121528243596967</v>
      </c>
      <c r="T706" s="17">
        <v>0.12650439161537341</v>
      </c>
      <c r="U706" s="17">
        <v>5.3227347859967925E-2</v>
      </c>
      <c r="V706" s="17">
        <v>-9.7941945188371141E-2</v>
      </c>
      <c r="W706" s="17">
        <v>2.1664646102892418</v>
      </c>
      <c r="X706" s="17">
        <v>-9.9897392104000171E-2</v>
      </c>
      <c r="Y706" s="17">
        <v>8.6327234894033406E-2</v>
      </c>
      <c r="Z706" s="17">
        <v>31.649089978933436</v>
      </c>
      <c r="AA706" s="17">
        <v>0.41311501995565053</v>
      </c>
      <c r="AB706" s="17">
        <v>0.8824532356935767</v>
      </c>
      <c r="AC706" s="17">
        <v>15.344140608929717</v>
      </c>
      <c r="AD706" s="17">
        <v>0.49564835121014822</v>
      </c>
      <c r="AE706" s="17">
        <v>0.36496202226223212</v>
      </c>
      <c r="AF706" s="17">
        <v>49.123773513792848</v>
      </c>
      <c r="AG706" s="17">
        <v>-6.9577759342851548</v>
      </c>
      <c r="AH706" s="17">
        <v>0.1647830226372822</v>
      </c>
      <c r="AI706" s="17">
        <v>0.23668980506515627</v>
      </c>
      <c r="AJ706" s="17">
        <v>0.33333333333333298</v>
      </c>
      <c r="AK706" s="17">
        <v>0.59954824764609815</v>
      </c>
      <c r="AL706" s="17">
        <v>0.68938449724974848</v>
      </c>
      <c r="AM706" s="17">
        <v>0.33333333333333298</v>
      </c>
      <c r="AN706" s="17">
        <v>0.26363677473665159</v>
      </c>
      <c r="AO706" s="17">
        <v>0.32703341915929895</v>
      </c>
      <c r="AP706" s="17">
        <v>0.33333333333333298</v>
      </c>
      <c r="AQ706" s="17">
        <v>6.4249127155846795</v>
      </c>
      <c r="AR706" s="17">
        <v>2.2444243630026963</v>
      </c>
      <c r="AS706" s="17">
        <v>3.4995823538266162</v>
      </c>
      <c r="AT706" s="17">
        <v>5.9467543276747037</v>
      </c>
      <c r="AU706" s="17">
        <v>-1.0000000000000002</v>
      </c>
      <c r="AV706" s="17">
        <v>-1.0000000000000002</v>
      </c>
      <c r="AW706" s="17">
        <v>-1.0000000000000002</v>
      </c>
      <c r="AX706" s="17">
        <v>-1.0000000000000002</v>
      </c>
      <c r="AY706" s="17">
        <v>4.1493416002196578E-3</v>
      </c>
      <c r="AZ706" s="17">
        <v>0.3543839516483106</v>
      </c>
      <c r="BA706" s="17">
        <v>0.22337097003349932</v>
      </c>
      <c r="BB706" s="17">
        <v>0.19459958522916596</v>
      </c>
      <c r="BC706" s="17">
        <v>0.12209737232310369</v>
      </c>
      <c r="BD706" s="17">
        <v>6.3655273134440415</v>
      </c>
      <c r="BE706" s="17">
        <v>4.4216366411845192</v>
      </c>
      <c r="BF706" s="17">
        <v>-1.0000000000000002</v>
      </c>
      <c r="BG706" s="22">
        <v>988.06860125796527</v>
      </c>
    </row>
    <row r="707" spans="1:100" x14ac:dyDescent="0.25">
      <c r="A707">
        <v>2051</v>
      </c>
      <c r="B707" t="s">
        <v>712</v>
      </c>
      <c r="C707" s="48">
        <v>2</v>
      </c>
      <c r="D707" s="22">
        <v>1533.5443359374999</v>
      </c>
      <c r="E707" s="17">
        <v>82.697552274136655</v>
      </c>
      <c r="F707" s="17">
        <v>-4.7819399159999429</v>
      </c>
      <c r="G707" s="17">
        <v>0.42272662692967278</v>
      </c>
      <c r="H707" s="17">
        <v>6.3932209124340318</v>
      </c>
      <c r="I707" s="17">
        <v>58.01143923682595</v>
      </c>
      <c r="J707" s="17">
        <v>12.676520183187369</v>
      </c>
      <c r="K707" s="17">
        <v>-1</v>
      </c>
      <c r="L707" s="17">
        <v>-1</v>
      </c>
      <c r="M707" s="17">
        <v>-1</v>
      </c>
      <c r="N707" s="17">
        <v>0.26312773886043445</v>
      </c>
      <c r="O707" s="17">
        <v>-1</v>
      </c>
      <c r="P707" s="17">
        <v>-1</v>
      </c>
      <c r="Q707" s="17">
        <v>3.9445399526502243</v>
      </c>
      <c r="R707" s="17">
        <v>-1</v>
      </c>
      <c r="S707" s="17">
        <v>1.0875094009898367</v>
      </c>
      <c r="T707" s="17">
        <v>0.13843522748857501</v>
      </c>
      <c r="U707" s="17">
        <v>8.8978609124732239E-2</v>
      </c>
      <c r="V707" s="17">
        <v>-5.1096233433610583E-2</v>
      </c>
      <c r="W707" s="17">
        <v>2.4038452479106289</v>
      </c>
      <c r="X707" s="17">
        <v>0.19257730615510371</v>
      </c>
      <c r="Y707" s="17">
        <v>9.7061301117618251E-2</v>
      </c>
      <c r="Z707" s="17">
        <v>32.634640852864763</v>
      </c>
      <c r="AA707" s="17">
        <v>0.48569970486335678</v>
      </c>
      <c r="AB707" s="17">
        <v>0.98707764331173764</v>
      </c>
      <c r="AC707" s="17">
        <v>16.545337134186951</v>
      </c>
      <c r="AD707" s="17">
        <v>0.58733195232581037</v>
      </c>
      <c r="AE707" s="17">
        <v>0.44174220970303746</v>
      </c>
      <c r="AF707" s="17">
        <v>51.069182363567762</v>
      </c>
      <c r="AG707" s="17">
        <v>-3.6339464779457016</v>
      </c>
      <c r="AH707" s="17">
        <v>0.18777891045873005</v>
      </c>
      <c r="AI707" s="17">
        <v>0.26389681906905255</v>
      </c>
      <c r="AJ707" s="17">
        <v>0.33333333333333298</v>
      </c>
      <c r="AK707" s="17">
        <v>0.63024430872448634</v>
      </c>
      <c r="AL707" s="17">
        <v>0.71619470544898189</v>
      </c>
      <c r="AM707" s="17">
        <v>0.33333333333333298</v>
      </c>
      <c r="AN707" s="17">
        <v>0.29130910762798906</v>
      </c>
      <c r="AO707" s="17">
        <v>0.35727184370719484</v>
      </c>
      <c r="AP707" s="17">
        <v>0.33333333333333298</v>
      </c>
      <c r="AQ707" s="17">
        <v>6.7699003810595331</v>
      </c>
      <c r="AR707" s="17">
        <v>2.2444243630026963</v>
      </c>
      <c r="AS707" s="17">
        <v>3.9387311242568703</v>
      </c>
      <c r="AT707" s="17">
        <v>6.2540002880293182</v>
      </c>
      <c r="AU707" s="17">
        <v>-1</v>
      </c>
      <c r="AV707" s="17">
        <v>-1</v>
      </c>
      <c r="AW707" s="17">
        <v>-1</v>
      </c>
      <c r="AX707" s="17">
        <v>-1</v>
      </c>
      <c r="AY707" s="17">
        <v>8.7740244489011437E-3</v>
      </c>
      <c r="AZ707" s="17">
        <v>0.32248956276828356</v>
      </c>
      <c r="BA707" s="17">
        <v>0.25403223048547213</v>
      </c>
      <c r="BB707" s="17">
        <v>0.17683744019095782</v>
      </c>
      <c r="BC707" s="17">
        <v>0.13909887374277502</v>
      </c>
      <c r="BD707" s="17">
        <v>5.8919092481098625</v>
      </c>
      <c r="BE707" s="17">
        <v>4.8791846163376054</v>
      </c>
      <c r="BF707" s="17">
        <v>-1</v>
      </c>
      <c r="BG707" s="22">
        <v>702.44810060724762</v>
      </c>
    </row>
    <row r="708" spans="1:100" x14ac:dyDescent="0.25">
      <c r="A708">
        <v>2052</v>
      </c>
      <c r="B708" t="s">
        <v>713</v>
      </c>
      <c r="C708" s="48">
        <v>2</v>
      </c>
      <c r="D708" s="22">
        <v>1666.844765625</v>
      </c>
      <c r="E708" s="17">
        <v>129.95609478020197</v>
      </c>
      <c r="F708" s="17">
        <v>71.457602314806692</v>
      </c>
      <c r="G708" s="17">
        <v>0.95263583789418382</v>
      </c>
      <c r="H708" s="17">
        <v>11.226917390083045</v>
      </c>
      <c r="I708" s="17">
        <v>95.122126806863719</v>
      </c>
      <c r="J708" s="17">
        <v>21.842239084177471</v>
      </c>
      <c r="K708" s="17">
        <v>-0.99999999999999889</v>
      </c>
      <c r="L708" s="17">
        <v>-0.99999999999999889</v>
      </c>
      <c r="M708" s="17">
        <v>-0.99999999999999889</v>
      </c>
      <c r="N708" s="17">
        <v>0.39518093955989864</v>
      </c>
      <c r="O708" s="17">
        <v>-0.99999999999999889</v>
      </c>
      <c r="P708" s="17">
        <v>-0.99999999999999889</v>
      </c>
      <c r="Q708" s="17">
        <v>5.3631031658315784</v>
      </c>
      <c r="R708" s="17">
        <v>-0.99999999999999889</v>
      </c>
      <c r="S708" s="17">
        <v>2.9376048886072574</v>
      </c>
      <c r="T708" s="17">
        <v>0.34609662882310133</v>
      </c>
      <c r="U708" s="17">
        <v>0.71124490233504112</v>
      </c>
      <c r="V708" s="17">
        <v>0.7642738087742027</v>
      </c>
      <c r="W708" s="17">
        <v>6.5355587658933887</v>
      </c>
      <c r="X708" s="17">
        <v>5.2832269757058858</v>
      </c>
      <c r="Y708" s="17">
        <v>0.28389240479695171</v>
      </c>
      <c r="Z708" s="17">
        <v>49.78858360609177</v>
      </c>
      <c r="AA708" s="17">
        <v>1.7490677994002688</v>
      </c>
      <c r="AB708" s="17">
        <v>2.8081110839429004</v>
      </c>
      <c r="AC708" s="17">
        <v>37.452686490434878</v>
      </c>
      <c r="AD708" s="17">
        <v>2.1831250123777779</v>
      </c>
      <c r="AE708" s="17">
        <v>1.7781348554604439</v>
      </c>
      <c r="AF708" s="17">
        <v>84.929871774295435</v>
      </c>
      <c r="AG708" s="17">
        <v>54.218754710475487</v>
      </c>
      <c r="AH708" s="17">
        <v>0.58803236635108624</v>
      </c>
      <c r="AI708" s="17">
        <v>0.73744676261220055</v>
      </c>
      <c r="AJ708" s="17">
        <v>0.33333333333333298</v>
      </c>
      <c r="AK708" s="17">
        <v>1.1645226381503497</v>
      </c>
      <c r="AL708" s="17">
        <v>1.1828380709174919</v>
      </c>
      <c r="AM708" s="17">
        <v>0.33333333333333298</v>
      </c>
      <c r="AN708" s="17">
        <v>0.77295812932965169</v>
      </c>
      <c r="AO708" s="17">
        <v>0.88358480974746645</v>
      </c>
      <c r="AP708" s="17">
        <v>0.33333333333333298</v>
      </c>
      <c r="AQ708" s="17">
        <v>12.774561145570619</v>
      </c>
      <c r="AR708" s="17">
        <v>2.2444243630026963</v>
      </c>
      <c r="AS708" s="17">
        <v>11.582306983574203</v>
      </c>
      <c r="AT708" s="17">
        <v>11.601750216005682</v>
      </c>
      <c r="AU708" s="17">
        <v>-0.99999999999999889</v>
      </c>
      <c r="AV708" s="17">
        <v>-0.99999999999999889</v>
      </c>
      <c r="AW708" s="17">
        <v>-0.99999999999999889</v>
      </c>
      <c r="AX708" s="17">
        <v>-0.99999999999999889</v>
      </c>
      <c r="AY708" s="17">
        <v>8.9268646224905532E-2</v>
      </c>
      <c r="AZ708" s="17">
        <v>-0.23264618462821768</v>
      </c>
      <c r="BA708" s="17">
        <v>0.78770483983224415</v>
      </c>
      <c r="BB708" s="17">
        <v>-0.13232044015725364</v>
      </c>
      <c r="BC708" s="17">
        <v>0.43501742019852119</v>
      </c>
      <c r="BD708" s="17">
        <v>-2.3516197208500191</v>
      </c>
      <c r="BE708" s="17">
        <v>12.843006657631676</v>
      </c>
      <c r="BF708" s="17">
        <v>-0.99999999999999889</v>
      </c>
      <c r="BG708" s="22">
        <v>3657.5405308528525</v>
      </c>
    </row>
    <row r="709" spans="1:100" x14ac:dyDescent="0.25">
      <c r="A709">
        <v>2053</v>
      </c>
      <c r="B709" t="s">
        <v>714</v>
      </c>
      <c r="C709" s="48">
        <v>3</v>
      </c>
      <c r="D709" s="22">
        <v>1516.0136204405528</v>
      </c>
      <c r="E709" s="17">
        <v>54.883236871650453</v>
      </c>
      <c r="F709" s="17">
        <v>-63.319234968868557</v>
      </c>
      <c r="G709" s="17">
        <v>-0.33750471564928974</v>
      </c>
      <c r="H709" s="17">
        <v>6.5038534147831006</v>
      </c>
      <c r="I709" s="17">
        <v>40.734668676232104</v>
      </c>
      <c r="J709" s="17">
        <v>6.373970413094046</v>
      </c>
      <c r="K709" s="17">
        <v>-1.0000000000000018</v>
      </c>
      <c r="L709" s="17">
        <v>-1.0000000000000018</v>
      </c>
      <c r="M709" s="17">
        <v>-1.0000000000000018</v>
      </c>
      <c r="N709" s="17">
        <v>0.41068368259324756</v>
      </c>
      <c r="O709" s="17">
        <v>-1.0000000000000018</v>
      </c>
      <c r="P709" s="17">
        <v>-1.0000000000000018</v>
      </c>
      <c r="Q709" s="17">
        <v>3.7119767007211522</v>
      </c>
      <c r="R709" s="17">
        <v>-1.0000000000000018</v>
      </c>
      <c r="S709" s="17">
        <v>1.5804987590595689</v>
      </c>
      <c r="T709" s="17">
        <v>0.13889117745305621</v>
      </c>
      <c r="U709" s="17">
        <v>-0.18456040202859128</v>
      </c>
      <c r="V709" s="17">
        <v>-0.73813263216490543</v>
      </c>
      <c r="W709" s="17">
        <v>2.7918767140619556</v>
      </c>
      <c r="X709" s="17">
        <v>1.2763723452515074</v>
      </c>
      <c r="Y709" s="17">
        <v>-8.1093902093728867E-2</v>
      </c>
      <c r="Z709" s="17">
        <v>34.848589382950664</v>
      </c>
      <c r="AA709" s="17">
        <v>-1.6429704953253259</v>
      </c>
      <c r="AB709" s="17">
        <v>0.34565420165591199</v>
      </c>
      <c r="AC709" s="17">
        <v>6.1603396269017043</v>
      </c>
      <c r="AD709" s="17">
        <v>-1.5624768365290471</v>
      </c>
      <c r="AE709" s="17">
        <v>2.4831901607887785E-2</v>
      </c>
      <c r="AF709" s="17">
        <v>41.379415113116146</v>
      </c>
      <c r="AG709" s="17">
        <v>-26.988458006584668</v>
      </c>
      <c r="AH709" s="17">
        <v>-0.50594500656990415</v>
      </c>
      <c r="AI709" s="17">
        <v>-0.47060732213032641</v>
      </c>
      <c r="AJ709" s="17">
        <v>0.33333333333333298</v>
      </c>
      <c r="AK709" s="17">
        <v>0.17434567924440214</v>
      </c>
      <c r="AL709" s="17">
        <v>0.62240146116911221</v>
      </c>
      <c r="AM709" s="17">
        <v>0.33333333333333298</v>
      </c>
      <c r="AN709" s="17">
        <v>-0.11695868108202419</v>
      </c>
      <c r="AO709" s="17">
        <v>-0.28074342641559935</v>
      </c>
      <c r="AP709" s="17">
        <v>0.33333333333333298</v>
      </c>
      <c r="AQ709" s="17">
        <v>-0.64474643688406763</v>
      </c>
      <c r="AR709" s="17">
        <v>0.72105500804909695</v>
      </c>
      <c r="AS709" s="17">
        <v>3.9094586126009343</v>
      </c>
      <c r="AT709" s="17">
        <v>1.7434567924440176</v>
      </c>
      <c r="AU709" s="17">
        <v>-1.0000000000000018</v>
      </c>
      <c r="AV709" s="17">
        <v>-1.0000000000000018</v>
      </c>
      <c r="AW709" s="17">
        <v>-1.0000000000000018</v>
      </c>
      <c r="AX709" s="17">
        <v>-1.0000000000000018</v>
      </c>
      <c r="AY709" s="17">
        <v>-5.0778188836204094E-2</v>
      </c>
      <c r="AZ709" s="17">
        <v>0.33238560713446669</v>
      </c>
      <c r="BA709" s="17">
        <v>0.15604482435457243</v>
      </c>
      <c r="BB709" s="17">
        <v>0.30449437166071597</v>
      </c>
      <c r="BC709" s="17">
        <v>1.9620809830733218E-2</v>
      </c>
      <c r="BD709" s="17">
        <v>9.2742873271902386</v>
      </c>
      <c r="BE709" s="17">
        <v>1.2707443675411918</v>
      </c>
      <c r="BF709" s="17">
        <v>-1.0000000000000018</v>
      </c>
      <c r="CU709" t="e">
        <v>#N/A</v>
      </c>
      <c r="CV709" t="e">
        <v>#N/A</v>
      </c>
    </row>
    <row r="710" spans="1:100" x14ac:dyDescent="0.25">
      <c r="A710">
        <v>2054</v>
      </c>
      <c r="B710" t="s">
        <v>715</v>
      </c>
      <c r="C710" s="48">
        <v>2</v>
      </c>
      <c r="D710" s="22">
        <v>1567.505908203125</v>
      </c>
      <c r="E710" s="17">
        <v>155.99252409601002</v>
      </c>
      <c r="F710" s="17">
        <v>113.46070581947355</v>
      </c>
      <c r="G710" s="17">
        <v>1.2445818646533113</v>
      </c>
      <c r="H710" s="17">
        <v>13.88997447988277</v>
      </c>
      <c r="I710" s="17">
        <v>115.56773817234999</v>
      </c>
      <c r="J710" s="17">
        <v>26.891962999458318</v>
      </c>
      <c r="K710" s="17">
        <v>-0.99999999999999822</v>
      </c>
      <c r="L710" s="17">
        <v>-0.99999999999999822</v>
      </c>
      <c r="M710" s="17">
        <v>-0.99999999999999822</v>
      </c>
      <c r="N710" s="17">
        <v>0.46793379319470008</v>
      </c>
      <c r="O710" s="17">
        <v>-0.99999999999999822</v>
      </c>
      <c r="P710" s="17">
        <v>-0.99999999999999822</v>
      </c>
      <c r="Q710" s="17">
        <v>6.1446406164472336</v>
      </c>
      <c r="R710" s="17">
        <v>-0.99999999999999822</v>
      </c>
      <c r="S710" s="17">
        <v>3.9568889764452218</v>
      </c>
      <c r="T710" s="17">
        <v>0.46050475719003359</v>
      </c>
      <c r="U710" s="17">
        <v>1.0540737645814959</v>
      </c>
      <c r="V710" s="17">
        <v>1.2134904655817318</v>
      </c>
      <c r="W710" s="17">
        <v>8.8118682172549132</v>
      </c>
      <c r="X710" s="17">
        <v>8.0878488126106038</v>
      </c>
      <c r="Y710" s="17">
        <v>0.3868243736429452</v>
      </c>
      <c r="Z710" s="17">
        <v>59.239307100674594</v>
      </c>
      <c r="AA710" s="17">
        <v>2.4451026821738062</v>
      </c>
      <c r="AB710" s="17">
        <v>3.8113838457431797</v>
      </c>
      <c r="AC710" s="17">
        <v>48.971296562359768</v>
      </c>
      <c r="AD710" s="17">
        <v>3.0623047544395989</v>
      </c>
      <c r="AE710" s="17">
        <v>2.5144015876594477</v>
      </c>
      <c r="AF710" s="17">
        <v>103.58494236420609</v>
      </c>
      <c r="AG710" s="17">
        <v>86.091886748510163</v>
      </c>
      <c r="AH710" s="17">
        <v>0.80854637842439003</v>
      </c>
      <c r="AI710" s="17">
        <v>0.99834244366253477</v>
      </c>
      <c r="AJ710" s="17">
        <v>0.33333333333333298</v>
      </c>
      <c r="AK710" s="17">
        <v>1.4588757692753553</v>
      </c>
      <c r="AL710" s="17">
        <v>1.4399286699166529</v>
      </c>
      <c r="AM710" s="17">
        <v>0.33333333333333298</v>
      </c>
      <c r="AN710" s="17">
        <v>1.0383158835801971</v>
      </c>
      <c r="AO710" s="17">
        <v>1.1735495359457426</v>
      </c>
      <c r="AP710" s="17">
        <v>0.33333333333333298</v>
      </c>
      <c r="AQ710" s="17">
        <v>16.082744539938602</v>
      </c>
      <c r="AR710" s="17">
        <v>2.2444243630026963</v>
      </c>
      <c r="AS710" s="17">
        <v>15.793427598552771</v>
      </c>
      <c r="AT710" s="17">
        <v>14.548017824248239</v>
      </c>
      <c r="AU710" s="17">
        <v>-0.99999999999999822</v>
      </c>
      <c r="AV710" s="17">
        <v>-0.99999999999999822</v>
      </c>
      <c r="AW710" s="17">
        <v>-0.99999999999999822</v>
      </c>
      <c r="AX710" s="17">
        <v>-0.99999999999999822</v>
      </c>
      <c r="AY710" s="17">
        <v>0.13361602595852004</v>
      </c>
      <c r="AZ710" s="17">
        <v>-0.53849041683051713</v>
      </c>
      <c r="BA710" s="17">
        <v>1.0817242579989546</v>
      </c>
      <c r="BB710" s="17">
        <v>-0.30264662611777443</v>
      </c>
      <c r="BC710" s="17">
        <v>0.59804958135843966</v>
      </c>
      <c r="BD710" s="17">
        <v>-6.8932760634169412</v>
      </c>
      <c r="BE710" s="17">
        <v>17.230562402399205</v>
      </c>
      <c r="BF710" s="17">
        <v>-0.99999999999999822</v>
      </c>
      <c r="BG710" s="22">
        <v>3206.6651414878543</v>
      </c>
    </row>
    <row r="711" spans="1:100" x14ac:dyDescent="0.25">
      <c r="A711">
        <v>2056</v>
      </c>
      <c r="B711" t="s">
        <v>716</v>
      </c>
      <c r="C711" s="48">
        <v>2</v>
      </c>
      <c r="D711" s="22">
        <v>1794.6886523437502</v>
      </c>
      <c r="E711" s="17">
        <v>179.29700993775316</v>
      </c>
      <c r="F711" s="17">
        <v>151.05651894195358</v>
      </c>
      <c r="G711" s="17">
        <v>1.5058946569965534</v>
      </c>
      <c r="H711" s="17">
        <v>16.273603029413209</v>
      </c>
      <c r="I711" s="17">
        <v>133.86803791058887</v>
      </c>
      <c r="J711" s="17">
        <v>31.411830837746116</v>
      </c>
      <c r="K711" s="17">
        <v>-0.99999999999999767</v>
      </c>
      <c r="L711" s="17">
        <v>-0.99999999999999767</v>
      </c>
      <c r="M711" s="17">
        <v>-0.99999999999999767</v>
      </c>
      <c r="N711" s="17">
        <v>0.53305285491063348</v>
      </c>
      <c r="O711" s="17">
        <v>-0.99999999999999767</v>
      </c>
      <c r="P711" s="17">
        <v>-0.99999999999999767</v>
      </c>
      <c r="Q711" s="17">
        <v>6.8441731149994194</v>
      </c>
      <c r="R711" s="17">
        <v>-0.99999999999999767</v>
      </c>
      <c r="S711" s="17">
        <v>4.8692218968165903</v>
      </c>
      <c r="T711" s="17">
        <v>0.56290830014009174</v>
      </c>
      <c r="U711" s="17">
        <v>1.360930371893337</v>
      </c>
      <c r="V711" s="17">
        <v>1.6155718374728507</v>
      </c>
      <c r="W711" s="17">
        <v>10.849329680854011</v>
      </c>
      <c r="X711" s="17">
        <v>10.598188041419757</v>
      </c>
      <c r="Y711" s="17">
        <v>0.47895592446115887</v>
      </c>
      <c r="Z711" s="17">
        <v>67.698387614453537</v>
      </c>
      <c r="AA711" s="17">
        <v>3.0681042033964885</v>
      </c>
      <c r="AB711" s="17">
        <v>4.7093854722022073</v>
      </c>
      <c r="AC711" s="17">
        <v>59.281285005158736</v>
      </c>
      <c r="AD711" s="17">
        <v>3.8492341602620503</v>
      </c>
      <c r="AE711" s="17">
        <v>3.1734135215985027</v>
      </c>
      <c r="AF711" s="17">
        <v>120.28257870926873</v>
      </c>
      <c r="AG711" s="17">
        <v>114.62064333424536</v>
      </c>
      <c r="AH711" s="17">
        <v>1.0059223553655967</v>
      </c>
      <c r="AI711" s="17">
        <v>1.2318629326459432</v>
      </c>
      <c r="AJ711" s="17">
        <v>0.33333333333333298</v>
      </c>
      <c r="AK711" s="17">
        <v>1.7223430939829933</v>
      </c>
      <c r="AL711" s="17">
        <v>1.6700433354780917</v>
      </c>
      <c r="AM711" s="17">
        <v>0.33333333333333298</v>
      </c>
      <c r="AN711" s="17">
        <v>1.2758302505434871</v>
      </c>
      <c r="AO711" s="17">
        <v>1.4330889211021334</v>
      </c>
      <c r="AP711" s="17">
        <v>0.33333333333333298</v>
      </c>
      <c r="AQ711" s="17">
        <v>19.043807754130182</v>
      </c>
      <c r="AR711" s="17">
        <v>2.2444243630026963</v>
      </c>
      <c r="AS711" s="17">
        <v>19.562684878776526</v>
      </c>
      <c r="AT711" s="17">
        <v>17.185140254879972</v>
      </c>
      <c r="AU711" s="17">
        <v>-0.99999999999999767</v>
      </c>
      <c r="AV711" s="17">
        <v>-0.99999999999999767</v>
      </c>
      <c r="AW711" s="17">
        <v>-0.99999999999999767</v>
      </c>
      <c r="AX711" s="17">
        <v>-0.99999999999999767</v>
      </c>
      <c r="AY711" s="17">
        <v>0.17331013572237081</v>
      </c>
      <c r="AZ711" s="17">
        <v>-0.81224310744273542</v>
      </c>
      <c r="BA711" s="17">
        <v>1.3448928854921063</v>
      </c>
      <c r="BB711" s="17">
        <v>-0.45510087170762792</v>
      </c>
      <c r="BC711" s="17">
        <v>0.74397514762621153</v>
      </c>
      <c r="BD711" s="17">
        <v>-10.958386707031666</v>
      </c>
      <c r="BE711" s="17">
        <v>21.15774187442122</v>
      </c>
      <c r="BF711" s="17">
        <v>-0.99999999999999767</v>
      </c>
      <c r="BG711" s="22">
        <v>5059.1942437682883</v>
      </c>
    </row>
    <row r="712" spans="1:100" x14ac:dyDescent="0.25">
      <c r="A712">
        <v>2059</v>
      </c>
      <c r="B712" t="s">
        <v>717</v>
      </c>
      <c r="C712" s="48">
        <v>2</v>
      </c>
      <c r="D712" s="22">
        <v>1563.91873046875</v>
      </c>
      <c r="E712" s="17">
        <v>138.66418762490707</v>
      </c>
      <c r="F712" s="17">
        <v>85.505877546707282</v>
      </c>
      <c r="G712" s="17">
        <v>1.0502795307302701</v>
      </c>
      <c r="H712" s="17">
        <v>12.117598216837049</v>
      </c>
      <c r="I712" s="17">
        <v>101.96032569649846</v>
      </c>
      <c r="J712" s="17">
        <v>23.531159794502933</v>
      </c>
      <c r="K712" s="17">
        <v>-0.99999999999999867</v>
      </c>
      <c r="L712" s="17">
        <v>-0.99999999999999867</v>
      </c>
      <c r="M712" s="17">
        <v>-0.99999999999999867</v>
      </c>
      <c r="N712" s="17">
        <v>0.4195137156285601</v>
      </c>
      <c r="O712" s="17">
        <v>-0.99999999999999867</v>
      </c>
      <c r="P712" s="17">
        <v>-0.99999999999999867</v>
      </c>
      <c r="Q712" s="17">
        <v>5.6244946415606698</v>
      </c>
      <c r="R712" s="17">
        <v>-0.99999999999999867</v>
      </c>
      <c r="S712" s="17">
        <v>3.2785126361467576</v>
      </c>
      <c r="T712" s="17">
        <v>0.38436134599779065</v>
      </c>
      <c r="U712" s="17">
        <v>0.82590676806461549</v>
      </c>
      <c r="V712" s="17">
        <v>0.91451792663766551</v>
      </c>
      <c r="W712" s="17">
        <v>7.2968887395737934</v>
      </c>
      <c r="X712" s="17">
        <v>6.2212552688261411</v>
      </c>
      <c r="Y712" s="17">
        <v>0.31831882827180918</v>
      </c>
      <c r="Z712" s="17">
        <v>52.949453963629459</v>
      </c>
      <c r="AA712" s="17">
        <v>1.9818622547699749</v>
      </c>
      <c r="AB712" s="17">
        <v>3.1436637149258324</v>
      </c>
      <c r="AC712" s="17">
        <v>41.305178117901505</v>
      </c>
      <c r="AD712" s="17">
        <v>2.4771737365017832</v>
      </c>
      <c r="AE712" s="17">
        <v>2.0243851759129416</v>
      </c>
      <c r="AF712" s="17">
        <v>91.169209924355712</v>
      </c>
      <c r="AG712" s="17">
        <v>64.878979646551215</v>
      </c>
      <c r="AH712" s="17">
        <v>0.66178504831069973</v>
      </c>
      <c r="AI712" s="17">
        <v>0.82470541800660557</v>
      </c>
      <c r="AJ712" s="17">
        <v>0.33333333333333298</v>
      </c>
      <c r="AK712" s="17">
        <v>1.262971406369497</v>
      </c>
      <c r="AL712" s="17">
        <v>1.2688240860668989</v>
      </c>
      <c r="AM712" s="17">
        <v>0.33333333333333298</v>
      </c>
      <c r="AN712" s="17">
        <v>0.86170916093417382</v>
      </c>
      <c r="AO712" s="17">
        <v>0.98056584070208341</v>
      </c>
      <c r="AP712" s="17">
        <v>0.33333333333333298</v>
      </c>
      <c r="AQ712" s="17">
        <v>13.881009644942122</v>
      </c>
      <c r="AR712" s="17">
        <v>2.2444243630026963</v>
      </c>
      <c r="AS712" s="17">
        <v>12.990750086531499</v>
      </c>
      <c r="AT712" s="17">
        <v>12.587153074697449</v>
      </c>
      <c r="AU712" s="17">
        <v>-0.99999999999999867</v>
      </c>
      <c r="AV712" s="17">
        <v>-0.99999999999999867</v>
      </c>
      <c r="AW712" s="17">
        <v>-0.99999999999999867</v>
      </c>
      <c r="AX712" s="17">
        <v>-0.99999999999999867</v>
      </c>
      <c r="AY712" s="17">
        <v>0.10410098346499082</v>
      </c>
      <c r="AZ712" s="17">
        <v>-0.33493824387069321</v>
      </c>
      <c r="BA712" s="17">
        <v>0.8860419950729348</v>
      </c>
      <c r="BB712" s="17">
        <v>-0.18928740068928723</v>
      </c>
      <c r="BC712" s="17">
        <v>0.48954483556847439</v>
      </c>
      <c r="BD712" s="17">
        <v>-3.8706131519425142</v>
      </c>
      <c r="BE712" s="17">
        <v>14.310459906436314</v>
      </c>
      <c r="BF712" s="17">
        <v>-0.99999999999999867</v>
      </c>
      <c r="BG712" s="22">
        <v>2388.5391610824081</v>
      </c>
    </row>
    <row r="713" spans="1:100" x14ac:dyDescent="0.25">
      <c r="A713">
        <v>2062</v>
      </c>
      <c r="B713" t="s">
        <v>718</v>
      </c>
      <c r="C713" s="48">
        <v>2</v>
      </c>
      <c r="D713" s="22">
        <v>1641.1840039062499</v>
      </c>
      <c r="E713" s="17">
        <v>153.30684681995075</v>
      </c>
      <c r="F713" s="17">
        <v>109.12805408608251</v>
      </c>
      <c r="G713" s="17">
        <v>1.2144674123068551</v>
      </c>
      <c r="H713" s="17">
        <v>13.615278137148046</v>
      </c>
      <c r="I713" s="17">
        <v>113.45875797489693</v>
      </c>
      <c r="J713" s="17">
        <v>26.371080177734044</v>
      </c>
      <c r="K713" s="17">
        <v>-0.99999999999999833</v>
      </c>
      <c r="L713" s="17">
        <v>-0.99999999999999833</v>
      </c>
      <c r="M713" s="17">
        <v>-0.99999999999999833</v>
      </c>
      <c r="N713" s="17">
        <v>0.46042928159652863</v>
      </c>
      <c r="O713" s="17">
        <v>-0.99999999999999833</v>
      </c>
      <c r="P713" s="17">
        <v>-0.99999999999999833</v>
      </c>
      <c r="Q713" s="17">
        <v>6.0640244403176835</v>
      </c>
      <c r="R713" s="17">
        <v>-0.99999999999999833</v>
      </c>
      <c r="S713" s="17">
        <v>3.8517490557843974</v>
      </c>
      <c r="T713" s="17">
        <v>0.44870347265809563</v>
      </c>
      <c r="U713" s="17">
        <v>1.0187107094657342</v>
      </c>
      <c r="V713" s="17">
        <v>1.1671534294013215</v>
      </c>
      <c r="W713" s="17">
        <v>8.5770651844485357</v>
      </c>
      <c r="X713" s="17">
        <v>7.7985499596860466</v>
      </c>
      <c r="Y713" s="17">
        <v>0.37620686360127897</v>
      </c>
      <c r="Z713" s="17">
        <v>58.264457860640363</v>
      </c>
      <c r="AA713" s="17">
        <v>2.3733061602569361</v>
      </c>
      <c r="AB713" s="17">
        <v>3.7078955054114933</v>
      </c>
      <c r="AC713" s="17">
        <v>47.783143265810239</v>
      </c>
      <c r="AD713" s="17">
        <v>2.9716167024726006</v>
      </c>
      <c r="AE713" s="17">
        <v>2.4384551202003051</v>
      </c>
      <c r="AF713" s="17">
        <v>101.66065779511635</v>
      </c>
      <c r="AG713" s="17">
        <v>82.804149194597045</v>
      </c>
      <c r="AH713" s="17">
        <v>0.78580019214460106</v>
      </c>
      <c r="AI713" s="17">
        <v>0.97143085784099248</v>
      </c>
      <c r="AJ713" s="17">
        <v>0.33333333333333298</v>
      </c>
      <c r="AK713" s="17">
        <v>1.4285130223022386</v>
      </c>
      <c r="AL713" s="17">
        <v>1.4134095811719725</v>
      </c>
      <c r="AM713" s="17">
        <v>0.33333333333333298</v>
      </c>
      <c r="AN713" s="17">
        <v>1.0109440315503908</v>
      </c>
      <c r="AO713" s="17">
        <v>1.1436394562430456</v>
      </c>
      <c r="AP713" s="17">
        <v>0.33333333333333298</v>
      </c>
      <c r="AQ713" s="17">
        <v>15.74150293343704</v>
      </c>
      <c r="AR713" s="17">
        <v>2.2444243630026963</v>
      </c>
      <c r="AS713" s="17">
        <v>15.359047338294658</v>
      </c>
      <c r="AT713" s="17">
        <v>14.24410810342326</v>
      </c>
      <c r="AU713" s="17">
        <v>-0.99999999999999833</v>
      </c>
      <c r="AV713" s="17">
        <v>-0.99999999999999833</v>
      </c>
      <c r="AW713" s="17">
        <v>-0.99999999999999833</v>
      </c>
      <c r="AX713" s="17">
        <v>-0.99999999999999833</v>
      </c>
      <c r="AY713" s="17">
        <v>0.12904156036807035</v>
      </c>
      <c r="AZ713" s="17">
        <v>-0.50694235413434718</v>
      </c>
      <c r="BA713" s="17">
        <v>1.0513959337686014</v>
      </c>
      <c r="BB713" s="17">
        <v>-0.28507735186731953</v>
      </c>
      <c r="BC713" s="17">
        <v>0.58123269125484223</v>
      </c>
      <c r="BD713" s="17">
        <v>-6.4248007941334997</v>
      </c>
      <c r="BE713" s="17">
        <v>16.777982725737818</v>
      </c>
      <c r="BF713" s="17">
        <v>-0.99999999999999833</v>
      </c>
      <c r="BG713" s="22">
        <v>2699.9908846612498</v>
      </c>
    </row>
    <row r="714" spans="1:100" x14ac:dyDescent="0.25">
      <c r="A714">
        <v>2064</v>
      </c>
      <c r="B714" t="s">
        <v>719</v>
      </c>
      <c r="C714" s="48">
        <v>2</v>
      </c>
      <c r="D714" s="22">
        <v>1528.4536718750001</v>
      </c>
      <c r="E714" s="17">
        <v>75.029700878613809</v>
      </c>
      <c r="F714" s="17">
        <v>-17.152052265814469</v>
      </c>
      <c r="G714" s="17">
        <v>0.33674714327815852</v>
      </c>
      <c r="H714" s="17">
        <v>5.6089380226915493</v>
      </c>
      <c r="I714" s="17">
        <v>51.990110131379986</v>
      </c>
      <c r="J714" s="17">
        <v>11.189352641850121</v>
      </c>
      <c r="K714" s="17">
        <v>-1.0000000000000002</v>
      </c>
      <c r="L714" s="17">
        <v>-1.0000000000000002</v>
      </c>
      <c r="M714" s="17">
        <v>-1.0000000000000002</v>
      </c>
      <c r="N714" s="17">
        <v>0.24170167987571889</v>
      </c>
      <c r="O714" s="17">
        <v>-1.0000000000000002</v>
      </c>
      <c r="P714" s="17">
        <v>-1.0000000000000002</v>
      </c>
      <c r="Q714" s="17">
        <v>3.7143734824838206</v>
      </c>
      <c r="R714" s="17">
        <v>-1.0000000000000002</v>
      </c>
      <c r="S714" s="17">
        <v>0.78732542335749556</v>
      </c>
      <c r="T714" s="17">
        <v>0.10474149337024466</v>
      </c>
      <c r="U714" s="17">
        <v>-1.1986109881722745E-2</v>
      </c>
      <c r="V714" s="17">
        <v>-0.18339266037501023</v>
      </c>
      <c r="W714" s="17">
        <v>1.733461364177892</v>
      </c>
      <c r="X714" s="17">
        <v>-0.63339707017639391</v>
      </c>
      <c r="Y714" s="17">
        <v>6.6747350176562747E-2</v>
      </c>
      <c r="Z714" s="17">
        <v>29.851358150860804</v>
      </c>
      <c r="AA714" s="17">
        <v>0.28071414472868705</v>
      </c>
      <c r="AB714" s="17">
        <v>0.69160907681404427</v>
      </c>
      <c r="AC714" s="17">
        <v>13.15305206916587</v>
      </c>
      <c r="AD714" s="17">
        <v>0.32840936619411365</v>
      </c>
      <c r="AE714" s="17">
        <v>0.22490817990996409</v>
      </c>
      <c r="AF714" s="17">
        <v>45.575175972700102</v>
      </c>
      <c r="AG714" s="17">
        <v>-13.020734390109258</v>
      </c>
      <c r="AH714" s="17">
        <v>0.12283649248354286</v>
      </c>
      <c r="AI714" s="17">
        <v>0.18706180886997448</v>
      </c>
      <c r="AJ714" s="17">
        <v>0.33333333333333298</v>
      </c>
      <c r="AK714" s="17">
        <v>0.54355592146921017</v>
      </c>
      <c r="AL714" s="17">
        <v>0.64048030988420201</v>
      </c>
      <c r="AM714" s="17">
        <v>0.33333333333333298</v>
      </c>
      <c r="AN714" s="17">
        <v>0.21315999579845463</v>
      </c>
      <c r="AO714" s="17">
        <v>0.27187586242792217</v>
      </c>
      <c r="AP714" s="17">
        <v>0.33333333333333298</v>
      </c>
      <c r="AQ714" s="17">
        <v>5.7956247478893328</v>
      </c>
      <c r="AR714" s="17">
        <v>2.2444243630026963</v>
      </c>
      <c r="AS714" s="17">
        <v>2.6985362153231272</v>
      </c>
      <c r="AT714" s="17">
        <v>5.3863105630895793</v>
      </c>
      <c r="AU714" s="17">
        <v>-1.0000000000000002</v>
      </c>
      <c r="AV714" s="17">
        <v>-1.0000000000000002</v>
      </c>
      <c r="AW714" s="17">
        <v>-1.0000000000000002</v>
      </c>
      <c r="AX714" s="17">
        <v>-1.0000000000000002</v>
      </c>
      <c r="AY714" s="17">
        <v>-4.2864883216313463E-3</v>
      </c>
      <c r="AZ714" s="17">
        <v>0.41256213355974547</v>
      </c>
      <c r="BA714" s="17">
        <v>0.16744212327243721</v>
      </c>
      <c r="BB714" s="17">
        <v>0.22699930635432225</v>
      </c>
      <c r="BC714" s="17">
        <v>9.1085132330615159E-2</v>
      </c>
      <c r="BD714" s="17">
        <v>7.2294484898365701</v>
      </c>
      <c r="BE714" s="17">
        <v>3.5870287284323656</v>
      </c>
      <c r="BF714" s="17">
        <v>-1.0000000000000002</v>
      </c>
      <c r="BG714" s="22">
        <v>478.30614590371277</v>
      </c>
    </row>
    <row r="715" spans="1:100" x14ac:dyDescent="0.25">
      <c r="A715">
        <v>2067</v>
      </c>
      <c r="B715" t="s">
        <v>720</v>
      </c>
      <c r="C715" s="48">
        <v>2</v>
      </c>
      <c r="D715" s="22">
        <v>1615.4222949218749</v>
      </c>
      <c r="E715" s="17">
        <v>128.84821867776765</v>
      </c>
      <c r="F715" s="17">
        <v>69.67032825981012</v>
      </c>
      <c r="G715" s="17">
        <v>0.94021324252505956</v>
      </c>
      <c r="H715" s="17">
        <v>11.113601647996393</v>
      </c>
      <c r="I715" s="17">
        <v>94.252145598736647</v>
      </c>
      <c r="J715" s="17">
        <v>21.627368282126511</v>
      </c>
      <c r="K715" s="17">
        <v>-0.99999999999999889</v>
      </c>
      <c r="L715" s="17">
        <v>-0.99999999999999889</v>
      </c>
      <c r="M715" s="17">
        <v>-0.99999999999999889</v>
      </c>
      <c r="N715" s="17">
        <v>0.39208523288874764</v>
      </c>
      <c r="O715" s="17">
        <v>-0.99999999999999889</v>
      </c>
      <c r="P715" s="17">
        <v>-0.99999999999999889</v>
      </c>
      <c r="Q715" s="17">
        <v>5.3298479658119344</v>
      </c>
      <c r="R715" s="17">
        <v>-0.99999999999999889</v>
      </c>
      <c r="S715" s="17">
        <v>2.8942333314397919</v>
      </c>
      <c r="T715" s="17">
        <v>0.34122844855903556</v>
      </c>
      <c r="U715" s="17">
        <v>0.69665719143579774</v>
      </c>
      <c r="V715" s="17">
        <v>0.74515919083424054</v>
      </c>
      <c r="W715" s="17">
        <v>6.4386995225493848</v>
      </c>
      <c r="X715" s="17">
        <v>5.1638875120726881</v>
      </c>
      <c r="Y715" s="17">
        <v>0.2795125465960519</v>
      </c>
      <c r="Z715" s="17">
        <v>49.386445871175638</v>
      </c>
      <c r="AA715" s="17">
        <v>1.7194508191403339</v>
      </c>
      <c r="AB715" s="17">
        <v>2.7654208247088139</v>
      </c>
      <c r="AC715" s="17">
        <v>36.962558113876085</v>
      </c>
      <c r="AD715" s="17">
        <v>2.1457150352199932</v>
      </c>
      <c r="AE715" s="17">
        <v>1.7468059697777425</v>
      </c>
      <c r="AF715" s="17">
        <v>84.136079866614793</v>
      </c>
      <c r="AG715" s="17">
        <v>52.862521070817657</v>
      </c>
      <c r="AH715" s="17">
        <v>0.5786492746350651</v>
      </c>
      <c r="AI715" s="17">
        <v>0.72634539050168234</v>
      </c>
      <c r="AJ715" s="17">
        <v>0.33333333333333298</v>
      </c>
      <c r="AK715" s="17">
        <v>1.1519976180834808</v>
      </c>
      <c r="AL715" s="17">
        <v>1.1718986088531311</v>
      </c>
      <c r="AM715" s="17">
        <v>0.33333333333333298</v>
      </c>
      <c r="AN715" s="17">
        <v>0.76166689154262812</v>
      </c>
      <c r="AO715" s="17">
        <v>0.87124652069840192</v>
      </c>
      <c r="AP715" s="17">
        <v>0.33333333333333298</v>
      </c>
      <c r="AQ715" s="17">
        <v>12.633794634132542</v>
      </c>
      <c r="AR715" s="17">
        <v>2.2444243630026963</v>
      </c>
      <c r="AS715" s="17">
        <v>11.403119590509878</v>
      </c>
      <c r="AT715" s="17">
        <v>11.476383583163811</v>
      </c>
      <c r="AU715" s="17">
        <v>-0.99999999999999889</v>
      </c>
      <c r="AV715" s="17">
        <v>-0.99999999999999889</v>
      </c>
      <c r="AW715" s="17">
        <v>-0.99999999999999889</v>
      </c>
      <c r="AX715" s="17">
        <v>-0.99999999999999889</v>
      </c>
      <c r="AY715" s="17">
        <v>8.7381620872215501E-2</v>
      </c>
      <c r="AZ715" s="17">
        <v>-0.2196322067200191</v>
      </c>
      <c r="BA715" s="17">
        <v>0.77519401958544598</v>
      </c>
      <c r="BB715" s="17">
        <v>-0.12507289062749249</v>
      </c>
      <c r="BC715" s="17">
        <v>0.4280802387176631</v>
      </c>
      <c r="BD715" s="17">
        <v>-2.1583677020586318</v>
      </c>
      <c r="BE715" s="17">
        <v>12.656311773369067</v>
      </c>
      <c r="BF715" s="17">
        <v>-0.99999999999999889</v>
      </c>
      <c r="BG715" s="22">
        <v>3690.3249370469453</v>
      </c>
    </row>
    <row r="716" spans="1:100" x14ac:dyDescent="0.25">
      <c r="A716">
        <v>2068</v>
      </c>
      <c r="B716" t="s">
        <v>721</v>
      </c>
      <c r="C716" s="48">
        <v>3</v>
      </c>
      <c r="D716" s="22">
        <v>1393.424055140265</v>
      </c>
      <c r="E716" s="17">
        <v>11.42938463789903</v>
      </c>
      <c r="F716" s="17">
        <v>-107.83686527639627</v>
      </c>
      <c r="G716" s="17">
        <v>2.8986715231855566E-2</v>
      </c>
      <c r="H716" s="17">
        <v>2.0658694003784337</v>
      </c>
      <c r="I716" s="17">
        <v>1.2449407643710817</v>
      </c>
      <c r="J716" s="17">
        <v>6.7437386440604703</v>
      </c>
      <c r="K716" s="17">
        <v>-1.0000000000000011</v>
      </c>
      <c r="L716" s="17">
        <v>-1.0000000000000011</v>
      </c>
      <c r="M716" s="17">
        <v>-1.0000000000000011</v>
      </c>
      <c r="N716" s="17">
        <v>0.24370705347620225</v>
      </c>
      <c r="O716" s="17">
        <v>-1.0000000000000011</v>
      </c>
      <c r="P716" s="17">
        <v>-1.0000000000000011</v>
      </c>
      <c r="Q716" s="17">
        <v>3.522162478509085</v>
      </c>
      <c r="R716" s="17">
        <v>-1.0000000000000011</v>
      </c>
      <c r="S716" s="17">
        <v>0.25690713962599354</v>
      </c>
      <c r="T716" s="17">
        <v>3.1394196654971049E-2</v>
      </c>
      <c r="U716" s="17">
        <v>-0.98505367869131855</v>
      </c>
      <c r="V716" s="17">
        <v>-1.57983877341873</v>
      </c>
      <c r="W716" s="17">
        <v>-1.4562930781306502</v>
      </c>
      <c r="X716" s="17">
        <v>-2.5252028583809314</v>
      </c>
      <c r="Y716" s="17">
        <v>1.8863792330443795E-2</v>
      </c>
      <c r="Z716" s="17">
        <v>6.750537955725247</v>
      </c>
      <c r="AA716" s="17">
        <v>0.23498851004263685</v>
      </c>
      <c r="AB716" s="17">
        <v>-1.4919142109331993</v>
      </c>
      <c r="AC716" s="17">
        <v>-1.598230331204386</v>
      </c>
      <c r="AD716" s="17">
        <v>-0.2951491711118166</v>
      </c>
      <c r="AE716" s="17">
        <v>-0.75268851530861691</v>
      </c>
      <c r="AF716" s="17">
        <v>2.9077048982790528</v>
      </c>
      <c r="AG716" s="17">
        <v>-78.123459254142148</v>
      </c>
      <c r="AH716" s="17">
        <v>-4.0021733012505972E-2</v>
      </c>
      <c r="AI716" s="17">
        <v>2.4914267838408093E-2</v>
      </c>
      <c r="AJ716" s="17">
        <v>0.33333333333333298</v>
      </c>
      <c r="AK716" s="17">
        <v>-1.6283562323942558E-2</v>
      </c>
      <c r="AL716" s="17">
        <v>9.6121696824757533E-3</v>
      </c>
      <c r="AM716" s="17">
        <v>0.33333333333333298</v>
      </c>
      <c r="AN716" s="17">
        <v>-0.25409689640645228</v>
      </c>
      <c r="AO716" s="17">
        <v>-0.3670792643024795</v>
      </c>
      <c r="AP716" s="17">
        <v>0.33333333333333298</v>
      </c>
      <c r="AQ716" s="17">
        <v>-1.6627641339079799</v>
      </c>
      <c r="AR716" s="17">
        <v>1.7468027962335437</v>
      </c>
      <c r="AS716" s="17">
        <v>5.1597714710663496</v>
      </c>
      <c r="AT716" s="17">
        <v>-0.16283562323942286</v>
      </c>
      <c r="AU716" s="17">
        <v>-1.0000000000000011</v>
      </c>
      <c r="AV716" s="17">
        <v>-1.0000000000000011</v>
      </c>
      <c r="AW716" s="17">
        <v>-1.0000000000000011</v>
      </c>
      <c r="AX716" s="17">
        <v>-1.0000000000000011</v>
      </c>
      <c r="AY716" s="17">
        <v>7.5917560193734412E-2</v>
      </c>
      <c r="AZ716" s="17">
        <v>0.82504290389187607</v>
      </c>
      <c r="BA716" s="17">
        <v>0.46531175259755014</v>
      </c>
      <c r="BB716" s="17">
        <v>-5.2016069899941418E-2</v>
      </c>
      <c r="BC716" s="17">
        <v>-3.8630051951220795E-2</v>
      </c>
      <c r="BD716" s="17">
        <v>2.8248127719608465</v>
      </c>
      <c r="BE716" s="17">
        <v>1.3608074642072279</v>
      </c>
      <c r="BF716" s="17">
        <v>-1.0000000000000011</v>
      </c>
      <c r="CU716" t="e">
        <v>#N/A</v>
      </c>
      <c r="CV716" t="e">
        <v>#N/A</v>
      </c>
    </row>
    <row r="717" spans="1:100" x14ac:dyDescent="0.25">
      <c r="A717">
        <v>2070</v>
      </c>
      <c r="B717" t="s">
        <v>270</v>
      </c>
      <c r="C717" s="48">
        <v>2</v>
      </c>
      <c r="D717" s="22">
        <v>1483.8649609375</v>
      </c>
      <c r="E717" s="17">
        <v>50.375506719321649</v>
      </c>
      <c r="F717" s="17">
        <v>-56.925273721652296</v>
      </c>
      <c r="G717" s="17">
        <v>6.030009516533047E-2</v>
      </c>
      <c r="H717" s="17">
        <v>3.0872586574899965</v>
      </c>
      <c r="I717" s="17">
        <v>32.629925745263641</v>
      </c>
      <c r="J717" s="17">
        <v>6.4077110293204562</v>
      </c>
      <c r="K717" s="17">
        <v>-1.0000000000000009</v>
      </c>
      <c r="L717" s="17">
        <v>-1.0000000000000009</v>
      </c>
      <c r="M717" s="17">
        <v>-1.0000000000000009</v>
      </c>
      <c r="N717" s="17">
        <v>0.17281116661067855</v>
      </c>
      <c r="O717" s="17">
        <v>-1.0000000000000009</v>
      </c>
      <c r="P717" s="17">
        <v>-1.0000000000000009</v>
      </c>
      <c r="Q717" s="17">
        <v>2.9743266881817352</v>
      </c>
      <c r="R717" s="17">
        <v>-1.0000000000000009</v>
      </c>
      <c r="S717" s="17">
        <v>-0.17784639418419301</v>
      </c>
      <c r="T717" s="17">
        <v>-3.5928782882765908E-3</v>
      </c>
      <c r="U717" s="17">
        <v>-0.33661469972071334</v>
      </c>
      <c r="V717" s="17">
        <v>-0.60876107561298931</v>
      </c>
      <c r="W717" s="17">
        <v>-0.42200221724435538</v>
      </c>
      <c r="X717" s="17">
        <v>-3.2891257214341776</v>
      </c>
      <c r="Y717" s="17">
        <v>-3.0720114134550114E-2</v>
      </c>
      <c r="Z717" s="17">
        <v>20.902359455415152</v>
      </c>
      <c r="AA717" s="17">
        <v>-0.37836928539128456</v>
      </c>
      <c r="AB717" s="17">
        <v>-0.25840143208225563</v>
      </c>
      <c r="AC717" s="17">
        <v>2.2459478071388848</v>
      </c>
      <c r="AD717" s="17">
        <v>-0.50409603609421927</v>
      </c>
      <c r="AE717" s="17">
        <v>-0.47227125082099064</v>
      </c>
      <c r="AF717" s="17">
        <v>27.910475225900175</v>
      </c>
      <c r="AG717" s="17">
        <v>-43.201769439080373</v>
      </c>
      <c r="AH717" s="17">
        <v>-8.5970759945610042E-2</v>
      </c>
      <c r="AI717" s="17">
        <v>-5.9983310025433889E-2</v>
      </c>
      <c r="AJ717" s="17">
        <v>0.33333333333333298</v>
      </c>
      <c r="AK717" s="17">
        <v>0.26482955856716062</v>
      </c>
      <c r="AL717" s="17">
        <v>0.39703826691536465</v>
      </c>
      <c r="AM717" s="17">
        <v>0.33333333333333298</v>
      </c>
      <c r="AN717" s="17">
        <v>-3.8110311493436133E-2</v>
      </c>
      <c r="AO717" s="17">
        <v>-2.6950694124839858E-3</v>
      </c>
      <c r="AP717" s="17">
        <v>0.33333333333333298</v>
      </c>
      <c r="AQ717" s="17">
        <v>2.6630678703694635</v>
      </c>
      <c r="AR717" s="17">
        <v>2.2444243630026963</v>
      </c>
      <c r="AS717" s="17">
        <v>-1.2890222939707678</v>
      </c>
      <c r="AT717" s="17">
        <v>2.5964559029982612</v>
      </c>
      <c r="AU717" s="17">
        <v>-1.0000000000000009</v>
      </c>
      <c r="AV717" s="17">
        <v>-1.0000000000000009</v>
      </c>
      <c r="AW717" s="17">
        <v>-1.0000000000000009</v>
      </c>
      <c r="AX717" s="17">
        <v>-1.0000000000000009</v>
      </c>
      <c r="AY717" s="17">
        <v>-4.6279531881738979E-2</v>
      </c>
      <c r="AZ717" s="17">
        <v>0.70216955214064125</v>
      </c>
      <c r="BA717" s="17">
        <v>-0.11096824299399494</v>
      </c>
      <c r="BB717" s="17">
        <v>0.38828312942190385</v>
      </c>
      <c r="BC717" s="17">
        <v>-6.3291894822076616E-2</v>
      </c>
      <c r="BD717" s="17">
        <v>11.529995078475064</v>
      </c>
      <c r="BE717" s="17">
        <v>-0.56759823305116619</v>
      </c>
      <c r="BF717" s="17">
        <v>-1.0000000000000009</v>
      </c>
      <c r="BG717" s="22">
        <v>40.444674564502293</v>
      </c>
    </row>
    <row r="718" spans="1:100" x14ac:dyDescent="0.25">
      <c r="A718">
        <v>2073</v>
      </c>
      <c r="B718" t="s">
        <v>722</v>
      </c>
      <c r="C718" s="48">
        <v>2</v>
      </c>
      <c r="D718" s="22">
        <v>1590.5092089843749</v>
      </c>
      <c r="E718" s="17">
        <v>132.83115706808468</v>
      </c>
      <c r="F718" s="17">
        <v>76.095778210415446</v>
      </c>
      <c r="G718" s="17">
        <v>0.984873861067459</v>
      </c>
      <c r="H718" s="17">
        <v>11.520984403516152</v>
      </c>
      <c r="I718" s="17">
        <v>97.379825259927941</v>
      </c>
      <c r="J718" s="17">
        <v>22.399852826712767</v>
      </c>
      <c r="K718" s="17">
        <v>-0.99999999999999878</v>
      </c>
      <c r="L718" s="17">
        <v>-0.99999999999999878</v>
      </c>
      <c r="M718" s="17">
        <v>-0.99999999999999878</v>
      </c>
      <c r="N718" s="17">
        <v>0.40321464430812504</v>
      </c>
      <c r="O718" s="17">
        <v>-0.99999999999999878</v>
      </c>
      <c r="P718" s="17">
        <v>-0.99999999999999878</v>
      </c>
      <c r="Q718" s="17">
        <v>5.4494041260584405</v>
      </c>
      <c r="R718" s="17">
        <v>-0.99999999999999878</v>
      </c>
      <c r="S718" s="17">
        <v>3.0501589261074229</v>
      </c>
      <c r="T718" s="17">
        <v>0.35873010061392407</v>
      </c>
      <c r="U718" s="17">
        <v>0.74910164225459974</v>
      </c>
      <c r="V718" s="17">
        <v>0.81387837833366705</v>
      </c>
      <c r="W718" s="17">
        <v>6.7869193261214757</v>
      </c>
      <c r="X718" s="17">
        <v>5.5929262196863707</v>
      </c>
      <c r="Y718" s="17">
        <v>0.29525862626522947</v>
      </c>
      <c r="Z718" s="17">
        <v>50.832175965969824</v>
      </c>
      <c r="AA718" s="17">
        <v>1.8259271727897706</v>
      </c>
      <c r="AB718" s="17">
        <v>2.9188970771728018</v>
      </c>
      <c r="AC718" s="17">
        <v>38.724624398084543</v>
      </c>
      <c r="AD718" s="17">
        <v>2.2802080835628766</v>
      </c>
      <c r="AE718" s="17">
        <v>1.859436814722683</v>
      </c>
      <c r="AF718" s="17">
        <v>86.989850478759251</v>
      </c>
      <c r="AG718" s="17">
        <v>57.73833256071557</v>
      </c>
      <c r="AH718" s="17">
        <v>0.61238253788849972</v>
      </c>
      <c r="AI718" s="17">
        <v>0.76625606378637778</v>
      </c>
      <c r="AJ718" s="17">
        <v>0.33333333333333298</v>
      </c>
      <c r="AK718" s="17">
        <v>1.1970264648599467</v>
      </c>
      <c r="AL718" s="17">
        <v>1.2112271974288944</v>
      </c>
      <c r="AM718" s="17">
        <v>0.33333333333333298</v>
      </c>
      <c r="AN718" s="17">
        <v>0.80226015315132004</v>
      </c>
      <c r="AO718" s="17">
        <v>0.91560404859919098</v>
      </c>
      <c r="AP718" s="17">
        <v>0.33333333333333298</v>
      </c>
      <c r="AQ718" s="17">
        <v>13.139865973017615</v>
      </c>
      <c r="AR718" s="17">
        <v>2.2444243630026963</v>
      </c>
      <c r="AS718" s="17">
        <v>12.047318292267729</v>
      </c>
      <c r="AT718" s="17">
        <v>11.927090637602033</v>
      </c>
      <c r="AU718" s="17">
        <v>-0.99999999999999878</v>
      </c>
      <c r="AV718" s="17">
        <v>-0.99999999999999878</v>
      </c>
      <c r="AW718" s="17">
        <v>-0.99999999999999878</v>
      </c>
      <c r="AX718" s="17">
        <v>-0.99999999999999878</v>
      </c>
      <c r="AY718" s="17">
        <v>9.4165687884958216E-2</v>
      </c>
      <c r="AZ718" s="17">
        <v>-0.26641891157574099</v>
      </c>
      <c r="BA718" s="17">
        <v>0.82017181642196757</v>
      </c>
      <c r="BB718" s="17">
        <v>-0.1511286410804375</v>
      </c>
      <c r="BC718" s="17">
        <v>0.45302018135203737</v>
      </c>
      <c r="BD718" s="17">
        <v>-2.8531303049879746</v>
      </c>
      <c r="BE718" s="17">
        <v>13.327500744925949</v>
      </c>
      <c r="BF718" s="17">
        <v>-0.99999999999999878</v>
      </c>
      <c r="BG718" s="22">
        <v>1671.3925820591683</v>
      </c>
    </row>
    <row r="719" spans="1:100" x14ac:dyDescent="0.25">
      <c r="A719">
        <v>2075</v>
      </c>
      <c r="B719" t="s">
        <v>723</v>
      </c>
      <c r="C719" s="48">
        <v>3</v>
      </c>
      <c r="D719" s="22">
        <v>1567.2424466344125</v>
      </c>
      <c r="E719" s="17">
        <v>106.9583697661445</v>
      </c>
      <c r="F719" s="17">
        <v>-3.5939119118138949</v>
      </c>
      <c r="G719" s="17">
        <v>0.34812385565604947</v>
      </c>
      <c r="H719" s="17">
        <v>11.825981034669994</v>
      </c>
      <c r="I719" s="17">
        <v>81.228935214636607</v>
      </c>
      <c r="J719" s="17">
        <v>12.71890163356877</v>
      </c>
      <c r="K719" s="17">
        <v>-1.0000000000000009</v>
      </c>
      <c r="L719" s="17">
        <v>-1.0000000000000009</v>
      </c>
      <c r="M719" s="17">
        <v>-1.0000000000000009</v>
      </c>
      <c r="N719" s="17">
        <v>6.2085312844851012E-2</v>
      </c>
      <c r="O719" s="17">
        <v>-1.0000000000000009</v>
      </c>
      <c r="P719" s="17">
        <v>-1.0000000000000009</v>
      </c>
      <c r="Q719" s="17">
        <v>3.4540236350658153</v>
      </c>
      <c r="R719" s="17">
        <v>-1.0000000000000009</v>
      </c>
      <c r="S719" s="17">
        <v>3.1543418819927149</v>
      </c>
      <c r="T719" s="17">
        <v>0.56111692618778342</v>
      </c>
      <c r="U719" s="17">
        <v>1.03163681780937</v>
      </c>
      <c r="V719" s="17">
        <v>1.1872668314228023</v>
      </c>
      <c r="W719" s="17">
        <v>8.3719573996041685</v>
      </c>
      <c r="X719" s="17">
        <v>6.5013072784905868</v>
      </c>
      <c r="Y719" s="17">
        <v>0.15581999642292416</v>
      </c>
      <c r="Z719" s="17">
        <v>43.322145676138994</v>
      </c>
      <c r="AA719" s="17">
        <v>0.8729787069651419</v>
      </c>
      <c r="AB719" s="17">
        <v>1.8252976408012507</v>
      </c>
      <c r="AC719" s="17">
        <v>19.472160383519906</v>
      </c>
      <c r="AD719" s="17">
        <v>1.0993763015837337</v>
      </c>
      <c r="AE719" s="17">
        <v>4.090643882958906</v>
      </c>
      <c r="AF719" s="17">
        <v>68.710247583419132</v>
      </c>
      <c r="AG719" s="17">
        <v>-5.5132550657659092</v>
      </c>
      <c r="AH719" s="17">
        <v>0.52810323376091484</v>
      </c>
      <c r="AI719" s="17">
        <v>0.57209042138297883</v>
      </c>
      <c r="AJ719" s="17">
        <v>0.33333333333333298</v>
      </c>
      <c r="AK719" s="17">
        <v>0.57621322280292409</v>
      </c>
      <c r="AL719" s="17">
        <v>0.46925068543779719</v>
      </c>
      <c r="AM719" s="17">
        <v>0.33333333333333298</v>
      </c>
      <c r="AN719" s="17">
        <v>1.4923470175932454</v>
      </c>
      <c r="AO719" s="17">
        <v>1.4623964194227332</v>
      </c>
      <c r="AP719" s="17">
        <v>0.33333333333333298</v>
      </c>
      <c r="AQ719" s="17">
        <v>12.518687631217542</v>
      </c>
      <c r="AR719" s="17">
        <v>2.2879213905725937</v>
      </c>
      <c r="AS719" s="17">
        <v>4.61422576182696</v>
      </c>
      <c r="AT719" s="17">
        <v>5.8167544811692196</v>
      </c>
      <c r="AU719" s="17">
        <v>-1.0000000000000009</v>
      </c>
      <c r="AV719" s="17">
        <v>-1.0000000000000009</v>
      </c>
      <c r="AW719" s="17">
        <v>-1.0000000000000009</v>
      </c>
      <c r="AX719" s="17">
        <v>-1.0000000000000009</v>
      </c>
      <c r="AY719" s="17">
        <v>6.9286878977866992E-2</v>
      </c>
      <c r="AZ719" s="17">
        <v>0.64595691697819357</v>
      </c>
      <c r="BA719" s="17">
        <v>0.56471715769518693</v>
      </c>
      <c r="BB719" s="17">
        <v>-0.10668734729340787</v>
      </c>
      <c r="BC719" s="17">
        <v>-6.5315208272454933E-2</v>
      </c>
      <c r="BD719" s="17">
        <v>0.56260090255577322</v>
      </c>
      <c r="BE719" s="17">
        <v>1.1907055816645618</v>
      </c>
      <c r="BF719" s="17">
        <v>-1.0000000000000009</v>
      </c>
      <c r="CU719" t="e">
        <v>#N/A</v>
      </c>
      <c r="CV719" t="e">
        <v>#N/A</v>
      </c>
    </row>
    <row r="720" spans="1:100" x14ac:dyDescent="0.25">
      <c r="A720">
        <v>2077</v>
      </c>
      <c r="B720" t="s">
        <v>724</v>
      </c>
      <c r="C720" s="48">
        <v>2</v>
      </c>
      <c r="D720" s="22">
        <v>1546.6223046875</v>
      </c>
      <c r="E720" s="17">
        <v>129.30643929537044</v>
      </c>
      <c r="F720" s="17">
        <v>70.409549748121378</v>
      </c>
      <c r="G720" s="17">
        <v>0.94535126229979982</v>
      </c>
      <c r="H720" s="17">
        <v>11.160469352073566</v>
      </c>
      <c r="I720" s="17">
        <v>94.611972230627046</v>
      </c>
      <c r="J720" s="17">
        <v>21.716239439654196</v>
      </c>
      <c r="K720" s="17">
        <v>-0.99999999999999889</v>
      </c>
      <c r="L720" s="17">
        <v>-0.99999999999999889</v>
      </c>
      <c r="M720" s="17">
        <v>-0.99999999999999889</v>
      </c>
      <c r="N720" s="17">
        <v>0.3933656257229779</v>
      </c>
      <c r="O720" s="17">
        <v>-0.99999999999999889</v>
      </c>
      <c r="P720" s="17">
        <v>-0.99999999999999889</v>
      </c>
      <c r="Q720" s="17">
        <v>5.3436024084414147</v>
      </c>
      <c r="R720" s="17">
        <v>-0.99999999999999889</v>
      </c>
      <c r="S720" s="17">
        <v>2.9121719273423503</v>
      </c>
      <c r="T720" s="17">
        <v>0.34324194136955871</v>
      </c>
      <c r="U720" s="17">
        <v>0.70269070897713171</v>
      </c>
      <c r="V720" s="17">
        <v>0.75306504963780663</v>
      </c>
      <c r="W720" s="17">
        <v>6.4787607732687631</v>
      </c>
      <c r="X720" s="17">
        <v>5.2132466440281782</v>
      </c>
      <c r="Y720" s="17">
        <v>0.28132406805176263</v>
      </c>
      <c r="Z720" s="17">
        <v>49.552771149651967</v>
      </c>
      <c r="AA720" s="17">
        <v>1.7317004840229118</v>
      </c>
      <c r="AB720" s="17">
        <v>2.7830776339033481</v>
      </c>
      <c r="AC720" s="17">
        <v>37.165276564899571</v>
      </c>
      <c r="AD720" s="17">
        <v>2.1611879051556118</v>
      </c>
      <c r="AE720" s="17">
        <v>1.7597636834740586</v>
      </c>
      <c r="AF720" s="17">
        <v>84.464394393290007</v>
      </c>
      <c r="AG720" s="17">
        <v>53.423463052156706</v>
      </c>
      <c r="AH720" s="17">
        <v>0.58253014729915775</v>
      </c>
      <c r="AI720" s="17">
        <v>0.73093694868543846</v>
      </c>
      <c r="AJ720" s="17">
        <v>0.33333333333333298</v>
      </c>
      <c r="AK720" s="17">
        <v>1.1571780009962609</v>
      </c>
      <c r="AL720" s="17">
        <v>1.1764232005943551</v>
      </c>
      <c r="AM720" s="17">
        <v>0.33333333333333298</v>
      </c>
      <c r="AN720" s="17">
        <v>0.76633697869488415</v>
      </c>
      <c r="AO720" s="17">
        <v>0.87634967114618334</v>
      </c>
      <c r="AP720" s="17">
        <v>0.33333333333333298</v>
      </c>
      <c r="AQ720" s="17">
        <v>12.69201605227417</v>
      </c>
      <c r="AR720" s="17">
        <v>2.2444243630026963</v>
      </c>
      <c r="AS720" s="17">
        <v>11.477231991468933</v>
      </c>
      <c r="AT720" s="17">
        <v>11.528235568960202</v>
      </c>
      <c r="AU720" s="17">
        <v>-0.99999999999999889</v>
      </c>
      <c r="AV720" s="17">
        <v>-0.99999999999999889</v>
      </c>
      <c r="AW720" s="17">
        <v>-0.99999999999999889</v>
      </c>
      <c r="AX720" s="17">
        <v>-0.99999999999999889</v>
      </c>
      <c r="AY720" s="17">
        <v>8.8162099772917307E-2</v>
      </c>
      <c r="AZ720" s="17">
        <v>-0.225014823947217</v>
      </c>
      <c r="BA720" s="17">
        <v>0.78036852941340329</v>
      </c>
      <c r="BB720" s="17">
        <v>-0.12807049714173796</v>
      </c>
      <c r="BC720" s="17">
        <v>0.43094947614917445</v>
      </c>
      <c r="BD720" s="17">
        <v>-2.2382972710862523</v>
      </c>
      <c r="BE720" s="17">
        <v>12.733529293434824</v>
      </c>
      <c r="BF720" s="17">
        <v>-0.99999999999999889</v>
      </c>
      <c r="BG720" s="22">
        <v>594.81763292489973</v>
      </c>
    </row>
    <row r="721" spans="1:59" x14ac:dyDescent="0.25">
      <c r="A721">
        <v>2078</v>
      </c>
      <c r="B721" t="s">
        <v>725</v>
      </c>
      <c r="C721" s="48">
        <v>2</v>
      </c>
      <c r="D721" s="22">
        <v>1486.284404296875</v>
      </c>
      <c r="E721" s="17">
        <v>58.268005590455559</v>
      </c>
      <c r="F721" s="17">
        <v>-44.192750264857558</v>
      </c>
      <c r="G721" s="17">
        <v>0.14879854703366935</v>
      </c>
      <c r="H721" s="17">
        <v>3.894518931933554</v>
      </c>
      <c r="I721" s="17">
        <v>38.827663640289401</v>
      </c>
      <c r="J721" s="17">
        <v>7.9384485900463444</v>
      </c>
      <c r="K721" s="17">
        <v>-1.0000000000000007</v>
      </c>
      <c r="L721" s="17">
        <v>-1.0000000000000007</v>
      </c>
      <c r="M721" s="17">
        <v>-1.0000000000000007</v>
      </c>
      <c r="N721" s="17">
        <v>0.19486495164470446</v>
      </c>
      <c r="O721" s="17">
        <v>-1.0000000000000007</v>
      </c>
      <c r="P721" s="17">
        <v>-1.0000000000000007</v>
      </c>
      <c r="Q721" s="17">
        <v>3.2112364184644457</v>
      </c>
      <c r="R721" s="17">
        <v>-1.0000000000000007</v>
      </c>
      <c r="S721" s="17">
        <v>0.13113216869967914</v>
      </c>
      <c r="T721" s="17">
        <v>3.1087991850714355E-2</v>
      </c>
      <c r="U721" s="17">
        <v>-0.23269198530190272</v>
      </c>
      <c r="V721" s="17">
        <v>-0.47258871826922122</v>
      </c>
      <c r="W721" s="17">
        <v>0.26802211586626612</v>
      </c>
      <c r="X721" s="17">
        <v>-2.4389525116888446</v>
      </c>
      <c r="Y721" s="17">
        <v>4.8195424689842503E-4</v>
      </c>
      <c r="Z721" s="17">
        <v>23.767184873972312</v>
      </c>
      <c r="AA721" s="17">
        <v>-0.16737819825228828</v>
      </c>
      <c r="AB721" s="17">
        <v>4.5723570770592747E-2</v>
      </c>
      <c r="AC721" s="17">
        <v>5.7376177242001472</v>
      </c>
      <c r="AD721" s="17">
        <v>-0.23758771279146318</v>
      </c>
      <c r="AE721" s="17">
        <v>-0.24908456564807624</v>
      </c>
      <c r="AF721" s="17">
        <v>33.565441265440754</v>
      </c>
      <c r="AG721" s="17">
        <v>-33.539973822699267</v>
      </c>
      <c r="AH721" s="17">
        <v>-1.9125703342511541E-2</v>
      </c>
      <c r="AI721" s="17">
        <v>1.9102759849872641E-2</v>
      </c>
      <c r="AJ721" s="17">
        <v>0.33333333333333298</v>
      </c>
      <c r="AK721" s="17">
        <v>0.35405768301310064</v>
      </c>
      <c r="AL721" s="17">
        <v>0.47497089115382191</v>
      </c>
      <c r="AM721" s="17">
        <v>0.33333333333333298</v>
      </c>
      <c r="AN721" s="17">
        <v>4.2328359664804527E-2</v>
      </c>
      <c r="AO721" s="17">
        <v>8.5202785029448003E-2</v>
      </c>
      <c r="AP721" s="17">
        <v>0.33333333333333298</v>
      </c>
      <c r="AQ721" s="17">
        <v>3.6658871659362586</v>
      </c>
      <c r="AR721" s="17">
        <v>2.2444243630026963</v>
      </c>
      <c r="AS721" s="17">
        <v>-1.2493001232932066E-2</v>
      </c>
      <c r="AT721" s="17">
        <v>3.4895666091577442</v>
      </c>
      <c r="AU721" s="17">
        <v>-1.0000000000000007</v>
      </c>
      <c r="AV721" s="17">
        <v>-1.0000000000000007</v>
      </c>
      <c r="AW721" s="17">
        <v>-1.0000000000000007</v>
      </c>
      <c r="AX721" s="17">
        <v>-1.0000000000000007</v>
      </c>
      <c r="AY721" s="17">
        <v>-3.2836381124012395E-2</v>
      </c>
      <c r="AZ721" s="17">
        <v>0.60945809665953643</v>
      </c>
      <c r="BA721" s="17">
        <v>-2.1841277931881398E-2</v>
      </c>
      <c r="BB721" s="17">
        <v>0.33665165514744322</v>
      </c>
      <c r="BC721" s="17">
        <v>-1.3871479591331504E-2</v>
      </c>
      <c r="BD721" s="17">
        <v>10.153269525135681</v>
      </c>
      <c r="BE721" s="17">
        <v>0.76241435594812312</v>
      </c>
      <c r="BF721" s="17">
        <v>-1.0000000000000007</v>
      </c>
      <c r="BG721" s="22">
        <v>61.701879480502839</v>
      </c>
    </row>
    <row r="722" spans="1:59" x14ac:dyDescent="0.25">
      <c r="A722">
        <v>2079</v>
      </c>
      <c r="B722" t="s">
        <v>726</v>
      </c>
      <c r="C722" s="48">
        <v>2</v>
      </c>
      <c r="D722" s="22">
        <v>1499.7486132812498</v>
      </c>
      <c r="E722" s="17">
        <v>85.434615193717676</v>
      </c>
      <c r="F722" s="17">
        <v>-0.36639062099172109</v>
      </c>
      <c r="G722" s="17">
        <v>0.45341726559863416</v>
      </c>
      <c r="H722" s="17">
        <v>6.6731730796381843</v>
      </c>
      <c r="I722" s="17">
        <v>60.160771008009341</v>
      </c>
      <c r="J722" s="17">
        <v>13.207369168468354</v>
      </c>
      <c r="K722" s="17">
        <v>-1</v>
      </c>
      <c r="L722" s="17">
        <v>-1</v>
      </c>
      <c r="M722" s="17">
        <v>-1</v>
      </c>
      <c r="N722" s="17">
        <v>0.27077583590024706</v>
      </c>
      <c r="O722" s="17">
        <v>-1</v>
      </c>
      <c r="P722" s="17">
        <v>-1</v>
      </c>
      <c r="Q722" s="17">
        <v>4.0266985754935352</v>
      </c>
      <c r="R722" s="17">
        <v>-1</v>
      </c>
      <c r="S722" s="17">
        <v>1.1946609864665136</v>
      </c>
      <c r="T722" s="17">
        <v>0.150462308546947</v>
      </c>
      <c r="U722" s="17">
        <v>0.12501827321366349</v>
      </c>
      <c r="V722" s="17">
        <v>-3.8726207295624424E-3</v>
      </c>
      <c r="W722" s="17">
        <v>2.6431408178692433</v>
      </c>
      <c r="X722" s="17">
        <v>0.4874113765311972</v>
      </c>
      <c r="Y722" s="17">
        <v>0.10788195827266003</v>
      </c>
      <c r="Z722" s="17">
        <v>33.628142094009633</v>
      </c>
      <c r="AA722" s="17">
        <v>0.55886992514458789</v>
      </c>
      <c r="AB722" s="17">
        <v>1.0925460484160405</v>
      </c>
      <c r="AC722" s="17">
        <v>17.75622362444145</v>
      </c>
      <c r="AD722" s="17">
        <v>0.6797551583828404</v>
      </c>
      <c r="AE722" s="17">
        <v>0.51914177733113198</v>
      </c>
      <c r="AF722" s="17">
        <v>53.030284685029706</v>
      </c>
      <c r="AG722" s="17">
        <v>-0.28330393114887026</v>
      </c>
      <c r="AH722" s="17">
        <v>0.21096030443457106</v>
      </c>
      <c r="AI722" s="17">
        <v>0.29132331007594914</v>
      </c>
      <c r="AJ722" s="17">
        <v>0.33333333333333298</v>
      </c>
      <c r="AK722" s="17">
        <v>0.66118799269484041</v>
      </c>
      <c r="AL722" s="17">
        <v>0.74322118964765205</v>
      </c>
      <c r="AM722" s="17">
        <v>0.33333333333333298</v>
      </c>
      <c r="AN722" s="17">
        <v>0.31920467121594576</v>
      </c>
      <c r="AO722" s="17">
        <v>0.3877541994264524</v>
      </c>
      <c r="AP722" s="17">
        <v>0.33333333333333298</v>
      </c>
      <c r="AQ722" s="17">
        <v>7.1176710369382459</v>
      </c>
      <c r="AR722" s="17">
        <v>2.2444243630026963</v>
      </c>
      <c r="AS722" s="17">
        <v>4.3814224758756204</v>
      </c>
      <c r="AT722" s="17">
        <v>6.5637247791978224</v>
      </c>
      <c r="AU722" s="17">
        <v>-1</v>
      </c>
      <c r="AV722" s="17">
        <v>-1</v>
      </c>
      <c r="AW722" s="17">
        <v>-1</v>
      </c>
      <c r="AX722" s="17">
        <v>-1</v>
      </c>
      <c r="AY722" s="17">
        <v>1.343601427773526E-2</v>
      </c>
      <c r="AZ722" s="17">
        <v>0.29033788417307815</v>
      </c>
      <c r="BA722" s="17">
        <v>0.28494083309528878</v>
      </c>
      <c r="BB722" s="17">
        <v>0.15893200922069978</v>
      </c>
      <c r="BC722" s="17">
        <v>0.15623752503775279</v>
      </c>
      <c r="BD722" s="17">
        <v>5.4144705402924069</v>
      </c>
      <c r="BE722" s="17">
        <v>5.3404235977253727</v>
      </c>
      <c r="BF722" s="17">
        <v>-1</v>
      </c>
      <c r="BG722" s="22">
        <v>1027.2195564374274</v>
      </c>
    </row>
    <row r="723" spans="1:59" x14ac:dyDescent="0.25">
      <c r="A723">
        <v>2080</v>
      </c>
      <c r="B723" t="s">
        <v>727</v>
      </c>
      <c r="C723" s="48">
        <v>2</v>
      </c>
      <c r="D723" s="22">
        <v>1519.7130566406249</v>
      </c>
      <c r="E723" s="17">
        <v>90.603763218069247</v>
      </c>
      <c r="F723" s="17">
        <v>7.9727044547665331</v>
      </c>
      <c r="G723" s="17">
        <v>0.51137883203059387</v>
      </c>
      <c r="H723" s="17">
        <v>7.2018836845949004</v>
      </c>
      <c r="I723" s="17">
        <v>64.219944803104028</v>
      </c>
      <c r="J723" s="17">
        <v>14.20991717855</v>
      </c>
      <c r="K723" s="17">
        <v>-0.99999999999999989</v>
      </c>
      <c r="L723" s="17">
        <v>-0.99999999999999989</v>
      </c>
      <c r="M723" s="17">
        <v>-0.99999999999999989</v>
      </c>
      <c r="N723" s="17">
        <v>0.28521983914933852</v>
      </c>
      <c r="O723" s="17">
        <v>-0.99999999999999989</v>
      </c>
      <c r="P723" s="17">
        <v>-0.99999999999999989</v>
      </c>
      <c r="Q723" s="17">
        <v>4.1818612792500698</v>
      </c>
      <c r="R723" s="17">
        <v>-0.99999999999999989</v>
      </c>
      <c r="S723" s="17">
        <v>1.3970247693413649</v>
      </c>
      <c r="T723" s="17">
        <v>0.17317635061256245</v>
      </c>
      <c r="U723" s="17">
        <v>0.19308187419661399</v>
      </c>
      <c r="V723" s="17">
        <v>8.5312703643338594E-2</v>
      </c>
      <c r="W723" s="17">
        <v>3.0950683982834328</v>
      </c>
      <c r="X723" s="17">
        <v>1.0442275686227558</v>
      </c>
      <c r="Y723" s="17">
        <v>0.12831757857024961</v>
      </c>
      <c r="Z723" s="17">
        <v>35.504443490340314</v>
      </c>
      <c r="AA723" s="17">
        <v>0.69705735843384176</v>
      </c>
      <c r="AB723" s="17">
        <v>1.2917310192751943</v>
      </c>
      <c r="AC723" s="17">
        <v>20.043073321623847</v>
      </c>
      <c r="AD723" s="17">
        <v>0.85430329521086179</v>
      </c>
      <c r="AE723" s="17">
        <v>0.66531664939131574</v>
      </c>
      <c r="AF723" s="17">
        <v>56.733973086934625</v>
      </c>
      <c r="AG723" s="17">
        <v>6.0446351078756111</v>
      </c>
      <c r="AH723" s="17">
        <v>0.25474010065872077</v>
      </c>
      <c r="AI723" s="17">
        <v>0.34312028952752005</v>
      </c>
      <c r="AJ723" s="17">
        <v>0.33333333333333298</v>
      </c>
      <c r="AK723" s="17">
        <v>0.71962745410334872</v>
      </c>
      <c r="AL723" s="17">
        <v>0.79426272632599393</v>
      </c>
      <c r="AM723" s="17">
        <v>0.33333333333333298</v>
      </c>
      <c r="AN723" s="17">
        <v>0.37188752931806501</v>
      </c>
      <c r="AO723" s="17">
        <v>0.44532240793073524</v>
      </c>
      <c r="AP723" s="17">
        <v>0.33333333333333298</v>
      </c>
      <c r="AQ723" s="17">
        <v>7.7744619297972495</v>
      </c>
      <c r="AR723" s="17">
        <v>2.2444243630026963</v>
      </c>
      <c r="AS723" s="17">
        <v>5.2174782016124119</v>
      </c>
      <c r="AT723" s="17">
        <v>7.1486626445875006</v>
      </c>
      <c r="AU723" s="17">
        <v>-0.99999999999999989</v>
      </c>
      <c r="AV723" s="17">
        <v>-0.99999999999999989</v>
      </c>
      <c r="AW723" s="17">
        <v>-0.99999999999999989</v>
      </c>
      <c r="AX723" s="17">
        <v>-0.99999999999999989</v>
      </c>
      <c r="AY723" s="17">
        <v>2.2240530732531912E-2</v>
      </c>
      <c r="AZ723" s="17">
        <v>0.22961703457147947</v>
      </c>
      <c r="BA723" s="17">
        <v>0.34331404073074129</v>
      </c>
      <c r="BB723" s="17">
        <v>0.12511626371374573</v>
      </c>
      <c r="BC723" s="17">
        <v>0.18860514978166837</v>
      </c>
      <c r="BD723" s="17">
        <v>4.5127918336730719</v>
      </c>
      <c r="BE723" s="17">
        <v>6.2115079094296375</v>
      </c>
      <c r="BF723" s="17">
        <v>-0.99999999999999989</v>
      </c>
      <c r="BG723" s="22">
        <v>2487.860273384827</v>
      </c>
    </row>
    <row r="724" spans="1:59" x14ac:dyDescent="0.25">
      <c r="A724">
        <v>2081</v>
      </c>
      <c r="B724" t="s">
        <v>728</v>
      </c>
      <c r="C724" s="48">
        <v>2</v>
      </c>
      <c r="D724" s="22">
        <v>1546.7676367187501</v>
      </c>
      <c r="E724" s="17">
        <v>103.62415720570782</v>
      </c>
      <c r="F724" s="17">
        <v>28.977771996892059</v>
      </c>
      <c r="G724" s="17">
        <v>0.6573762821963729</v>
      </c>
      <c r="H724" s="17">
        <v>8.5336351356171889</v>
      </c>
      <c r="I724" s="17">
        <v>74.444461846811819</v>
      </c>
      <c r="J724" s="17">
        <v>16.735201813714532</v>
      </c>
      <c r="K724" s="17">
        <v>-0.99999999999999956</v>
      </c>
      <c r="L724" s="17">
        <v>-0.99999999999999956</v>
      </c>
      <c r="M724" s="17">
        <v>-0.99999999999999956</v>
      </c>
      <c r="N724" s="17">
        <v>0.32160235560580908</v>
      </c>
      <c r="O724" s="17">
        <v>-0.99999999999999956</v>
      </c>
      <c r="P724" s="17">
        <v>-0.99999999999999956</v>
      </c>
      <c r="Q724" s="17">
        <v>4.5726954216619147</v>
      </c>
      <c r="R724" s="17">
        <v>-0.99999999999999956</v>
      </c>
      <c r="S724" s="17">
        <v>1.9067521304938904</v>
      </c>
      <c r="T724" s="17">
        <v>0.23038999111054545</v>
      </c>
      <c r="U724" s="17">
        <v>0.36452500115690467</v>
      </c>
      <c r="V724" s="17">
        <v>0.30995863287191522</v>
      </c>
      <c r="W724" s="17">
        <v>4.2334136581120312</v>
      </c>
      <c r="X724" s="17">
        <v>2.4467732426051145</v>
      </c>
      <c r="Y724" s="17">
        <v>0.17979217871768463</v>
      </c>
      <c r="Z724" s="17">
        <v>40.230596292444773</v>
      </c>
      <c r="AA724" s="17">
        <v>1.0451330600950099</v>
      </c>
      <c r="AB724" s="17">
        <v>1.7934513772113219</v>
      </c>
      <c r="AC724" s="17">
        <v>25.803342500907402</v>
      </c>
      <c r="AD724" s="17">
        <v>1.2939667563078543</v>
      </c>
      <c r="AE724" s="17">
        <v>1.0335116432955591</v>
      </c>
      <c r="AF724" s="17">
        <v>66.063069869048718</v>
      </c>
      <c r="AG724" s="17">
        <v>21.983869006713991</v>
      </c>
      <c r="AH724" s="17">
        <v>0.36501556440082716</v>
      </c>
      <c r="AI724" s="17">
        <v>0.47358996782884422</v>
      </c>
      <c r="AJ724" s="17">
        <v>0.33333333333333298</v>
      </c>
      <c r="AK724" s="17">
        <v>0.86682865793415398</v>
      </c>
      <c r="AL724" s="17">
        <v>0.92282954510458448</v>
      </c>
      <c r="AM724" s="17">
        <v>0.33333333333333298</v>
      </c>
      <c r="AN724" s="17">
        <v>0.50458861770883501</v>
      </c>
      <c r="AO724" s="17">
        <v>0.59032904197509817</v>
      </c>
      <c r="AP724" s="17">
        <v>0.33333333333333298</v>
      </c>
      <c r="AQ724" s="17">
        <v>9.4288305321724728</v>
      </c>
      <c r="AR724" s="17">
        <v>2.2444243630026963</v>
      </c>
      <c r="AS724" s="17">
        <v>7.3233909929335113</v>
      </c>
      <c r="AT724" s="17">
        <v>8.6220430604283322</v>
      </c>
      <c r="AU724" s="17">
        <v>-0.99999999999999956</v>
      </c>
      <c r="AV724" s="17">
        <v>-0.99999999999999956</v>
      </c>
      <c r="AW724" s="17">
        <v>-0.99999999999999956</v>
      </c>
      <c r="AX724" s="17">
        <v>-0.99999999999999956</v>
      </c>
      <c r="AY724" s="17">
        <v>4.4417932612308801E-2</v>
      </c>
      <c r="AZ724" s="17">
        <v>7.6669318361294231E-2</v>
      </c>
      <c r="BA724" s="17">
        <v>0.49034836014959127</v>
      </c>
      <c r="BB724" s="17">
        <v>3.9938913904442735E-2</v>
      </c>
      <c r="BC724" s="17">
        <v>0.2701348766582144</v>
      </c>
      <c r="BD724" s="17">
        <v>2.2415835116941603</v>
      </c>
      <c r="BE724" s="17">
        <v>8.4056530338117703</v>
      </c>
      <c r="BF724" s="17">
        <v>-0.99999999999999956</v>
      </c>
      <c r="BG724" s="22">
        <v>1747.6517814846663</v>
      </c>
    </row>
    <row r="725" spans="1:59" x14ac:dyDescent="0.25">
      <c r="A725">
        <v>2083</v>
      </c>
      <c r="B725" t="s">
        <v>729</v>
      </c>
      <c r="C725" s="48">
        <v>2</v>
      </c>
      <c r="D725" s="22">
        <v>1500.2696874999999</v>
      </c>
      <c r="E725" s="17">
        <v>87.620141783199045</v>
      </c>
      <c r="F725" s="17">
        <v>3.1593962077901883</v>
      </c>
      <c r="G725" s="17">
        <v>0.4779235370399379</v>
      </c>
      <c r="H725" s="17">
        <v>6.8967130285485529</v>
      </c>
      <c r="I725" s="17">
        <v>61.876998173242882</v>
      </c>
      <c r="J725" s="17">
        <v>13.631248562701783</v>
      </c>
      <c r="K725" s="17">
        <v>-1</v>
      </c>
      <c r="L725" s="17">
        <v>-1</v>
      </c>
      <c r="M725" s="17">
        <v>-1</v>
      </c>
      <c r="N725" s="17">
        <v>0.27688279066546767</v>
      </c>
      <c r="O725" s="17">
        <v>-1</v>
      </c>
      <c r="P725" s="17">
        <v>-1</v>
      </c>
      <c r="Q725" s="17">
        <v>4.0923016909698555</v>
      </c>
      <c r="R725" s="17">
        <v>-1</v>
      </c>
      <c r="S725" s="17">
        <v>1.2802208168558749</v>
      </c>
      <c r="T725" s="17">
        <v>0.16006585301020082</v>
      </c>
      <c r="U725" s="17">
        <v>0.15379570597885278</v>
      </c>
      <c r="V725" s="17">
        <v>3.3835120834473459E-2</v>
      </c>
      <c r="W725" s="17">
        <v>2.8342167435077026</v>
      </c>
      <c r="X725" s="17">
        <v>0.72283442642973839</v>
      </c>
      <c r="Y725" s="17">
        <v>0.11652218124993291</v>
      </c>
      <c r="Z725" s="17">
        <v>34.421446246307752</v>
      </c>
      <c r="AA725" s="17">
        <v>0.6172958607848682</v>
      </c>
      <c r="AB725" s="17">
        <v>1.176761870440669</v>
      </c>
      <c r="AC725" s="17">
        <v>18.723108456486184</v>
      </c>
      <c r="AD725" s="17">
        <v>0.75355447548208832</v>
      </c>
      <c r="AE725" s="17">
        <v>0.58094481877946502</v>
      </c>
      <c r="AF725" s="17">
        <v>54.596211882971062</v>
      </c>
      <c r="AG725" s="17">
        <v>2.3921619214932628</v>
      </c>
      <c r="AH725" s="17">
        <v>0.22947049378863929</v>
      </c>
      <c r="AI725" s="17">
        <v>0.31322318125644771</v>
      </c>
      <c r="AJ725" s="17">
        <v>0.33333333333333298</v>
      </c>
      <c r="AK725" s="17">
        <v>0.68589631913114646</v>
      </c>
      <c r="AL725" s="17">
        <v>0.7648016580445689</v>
      </c>
      <c r="AM725" s="17">
        <v>0.33333333333333298</v>
      </c>
      <c r="AN725" s="17">
        <v>0.34147909374159957</v>
      </c>
      <c r="AO725" s="17">
        <v>0.41209415831371993</v>
      </c>
      <c r="AP725" s="17">
        <v>0.33333333333333298</v>
      </c>
      <c r="AQ725" s="17">
        <v>7.3953635992928755</v>
      </c>
      <c r="AR725" s="17">
        <v>2.2444243630026963</v>
      </c>
      <c r="AS725" s="17">
        <v>4.7349085842783891</v>
      </c>
      <c r="AT725" s="17">
        <v>6.8110377313479944</v>
      </c>
      <c r="AU725" s="17">
        <v>-1</v>
      </c>
      <c r="AV725" s="17">
        <v>-1</v>
      </c>
      <c r="AW725" s="17">
        <v>-1</v>
      </c>
      <c r="AX725" s="17">
        <v>-1</v>
      </c>
      <c r="AY725" s="17">
        <v>1.7158582238419286E-2</v>
      </c>
      <c r="AZ725" s="17">
        <v>0.26466498204007338</v>
      </c>
      <c r="BA725" s="17">
        <v>0.30962114729786022</v>
      </c>
      <c r="BB725" s="17">
        <v>0.14463464133716852</v>
      </c>
      <c r="BC725" s="17">
        <v>0.16992262443574427</v>
      </c>
      <c r="BD725" s="17">
        <v>5.0332388984043943</v>
      </c>
      <c r="BE725" s="17">
        <v>5.7087198654935145</v>
      </c>
      <c r="BF725" s="17">
        <v>-1</v>
      </c>
      <c r="BG725" s="22">
        <v>197.61172359727126</v>
      </c>
    </row>
    <row r="726" spans="1:59" x14ac:dyDescent="0.25">
      <c r="A726">
        <v>2084</v>
      </c>
      <c r="B726" t="s">
        <v>730</v>
      </c>
      <c r="C726" s="48">
        <v>2</v>
      </c>
      <c r="D726" s="22">
        <v>1599.413310546875</v>
      </c>
      <c r="E726" s="17">
        <v>173.83029610745598</v>
      </c>
      <c r="F726" s="17">
        <v>142.23737772795644</v>
      </c>
      <c r="G726" s="17">
        <v>1.4445964903844586</v>
      </c>
      <c r="H726" s="17">
        <v>15.714456809818492</v>
      </c>
      <c r="I726" s="17">
        <v>129.57519479201562</v>
      </c>
      <c r="J726" s="17">
        <v>30.351570414474949</v>
      </c>
      <c r="K726" s="17">
        <v>-0.99999999999999778</v>
      </c>
      <c r="L726" s="17">
        <v>-0.99999999999999778</v>
      </c>
      <c r="M726" s="17">
        <v>-0.99999999999999778</v>
      </c>
      <c r="N726" s="17">
        <v>0.51777737199648899</v>
      </c>
      <c r="O726" s="17">
        <v>-0.99999999999999778</v>
      </c>
      <c r="P726" s="17">
        <v>-0.99999999999999778</v>
      </c>
      <c r="Q726" s="17">
        <v>6.6800783561385408</v>
      </c>
      <c r="R726" s="17">
        <v>-0.99999999999999778</v>
      </c>
      <c r="S726" s="17">
        <v>4.6552088940196779</v>
      </c>
      <c r="T726" s="17">
        <v>0.5388867075455116</v>
      </c>
      <c r="U726" s="17">
        <v>1.2889486396851553</v>
      </c>
      <c r="V726" s="17">
        <v>1.5212524943408574</v>
      </c>
      <c r="W726" s="17">
        <v>10.371386557054047</v>
      </c>
      <c r="X726" s="17">
        <v>10.009318315905912</v>
      </c>
      <c r="Y726" s="17">
        <v>0.45734391265858543</v>
      </c>
      <c r="Z726" s="17">
        <v>65.714075548943754</v>
      </c>
      <c r="AA726" s="17">
        <v>2.9219619089261344</v>
      </c>
      <c r="AB726" s="17">
        <v>4.4987342720714709</v>
      </c>
      <c r="AC726" s="17">
        <v>56.862791124058063</v>
      </c>
      <c r="AD726" s="17">
        <v>3.6646380316243814</v>
      </c>
      <c r="AE726" s="17">
        <v>3.0188239855726753</v>
      </c>
      <c r="AF726" s="17">
        <v>116.36568476186726</v>
      </c>
      <c r="AG726" s="17">
        <v>107.9284318326697</v>
      </c>
      <c r="AH726" s="17">
        <v>0.95962234298857163</v>
      </c>
      <c r="AI726" s="17">
        <v>1.17708422199545</v>
      </c>
      <c r="AJ726" s="17">
        <v>0.33333333333333298</v>
      </c>
      <c r="AK726" s="17">
        <v>1.6605395220187165</v>
      </c>
      <c r="AL726" s="17">
        <v>1.6160635552194069</v>
      </c>
      <c r="AM726" s="17">
        <v>0.33333333333333298</v>
      </c>
      <c r="AN726" s="17">
        <v>1.2201146649867032</v>
      </c>
      <c r="AO726" s="17">
        <v>1.3722067563559857</v>
      </c>
      <c r="AP726" s="17">
        <v>0.33333333333333298</v>
      </c>
      <c r="AQ726" s="17">
        <v>18.349208210706205</v>
      </c>
      <c r="AR726" s="17">
        <v>2.2444243630026963</v>
      </c>
      <c r="AS726" s="17">
        <v>18.67850099058969</v>
      </c>
      <c r="AT726" s="17">
        <v>16.566530011271908</v>
      </c>
      <c r="AU726" s="17">
        <v>-0.99999999999999778</v>
      </c>
      <c r="AV726" s="17">
        <v>-0.99999999999999778</v>
      </c>
      <c r="AW726" s="17">
        <v>-0.99999999999999778</v>
      </c>
      <c r="AX726" s="17">
        <v>-0.99999999999999778</v>
      </c>
      <c r="AY726" s="17">
        <v>0.16399878080551217</v>
      </c>
      <c r="AZ726" s="17">
        <v>-0.74802681749694777</v>
      </c>
      <c r="BA726" s="17">
        <v>1.2831593812480353</v>
      </c>
      <c r="BB726" s="17">
        <v>-0.4193384979520679</v>
      </c>
      <c r="BC726" s="17">
        <v>0.7097442567699509</v>
      </c>
      <c r="BD726" s="17">
        <v>-10.004802202827269</v>
      </c>
      <c r="BE726" s="17">
        <v>20.236512953965619</v>
      </c>
      <c r="BF726" s="17">
        <v>-0.99999999999999778</v>
      </c>
      <c r="BG726" s="22">
        <v>1498.8977599101938</v>
      </c>
    </row>
    <row r="727" spans="1:59" x14ac:dyDescent="0.25">
      <c r="A727">
        <v>2085</v>
      </c>
      <c r="B727" t="s">
        <v>731</v>
      </c>
      <c r="C727" s="48">
        <v>2</v>
      </c>
      <c r="D727" s="22">
        <v>1509.3728808593748</v>
      </c>
      <c r="E727" s="17">
        <v>64.243208835010748</v>
      </c>
      <c r="F727" s="17">
        <v>-34.553291747014953</v>
      </c>
      <c r="G727" s="17">
        <v>0.21579839655861929</v>
      </c>
      <c r="H727" s="17">
        <v>4.5056744467854246</v>
      </c>
      <c r="I727" s="17">
        <v>43.51980793880864</v>
      </c>
      <c r="J727" s="17">
        <v>9.0973297237344575</v>
      </c>
      <c r="K727" s="17">
        <v>-1.0000000000000004</v>
      </c>
      <c r="L727" s="17">
        <v>-1.0000000000000004</v>
      </c>
      <c r="M727" s="17">
        <v>-1.0000000000000004</v>
      </c>
      <c r="N727" s="17">
        <v>0.21156129206129831</v>
      </c>
      <c r="O727" s="17">
        <v>-1.0000000000000004</v>
      </c>
      <c r="P727" s="17">
        <v>-1.0000000000000004</v>
      </c>
      <c r="Q727" s="17">
        <v>3.3905945421924466</v>
      </c>
      <c r="R727" s="17">
        <v>-1.0000000000000004</v>
      </c>
      <c r="S727" s="17">
        <v>0.36505170946693266</v>
      </c>
      <c r="T727" s="17">
        <v>5.7343966183052014E-2</v>
      </c>
      <c r="U727" s="17">
        <v>-0.15401483241064789</v>
      </c>
      <c r="V727" s="17">
        <v>-0.36949620920405196</v>
      </c>
      <c r="W727" s="17">
        <v>0.79042138399973871</v>
      </c>
      <c r="X727" s="17">
        <v>-1.7953087425546248</v>
      </c>
      <c r="Y727" s="17">
        <v>2.4104219295493695E-2</v>
      </c>
      <c r="Z727" s="17">
        <v>25.936068825119154</v>
      </c>
      <c r="AA727" s="17">
        <v>-7.6423973317326643E-3</v>
      </c>
      <c r="AB727" s="17">
        <v>0.27596860893499042</v>
      </c>
      <c r="AC727" s="17">
        <v>8.381069152954387</v>
      </c>
      <c r="AD727" s="17">
        <v>-3.5821273023724176E-2</v>
      </c>
      <c r="AE727" s="17">
        <v>-8.0115798320888887E-2</v>
      </c>
      <c r="AF727" s="17">
        <v>37.846667272440193</v>
      </c>
      <c r="AG727" s="17">
        <v>-26.225282562320889</v>
      </c>
      <c r="AH727" s="17">
        <v>3.1480930325581108E-2</v>
      </c>
      <c r="AI727" s="17">
        <v>7.8976742606636452E-2</v>
      </c>
      <c r="AJ727" s="17">
        <v>0.33333333333333298</v>
      </c>
      <c r="AK727" s="17">
        <v>0.42160994844894678</v>
      </c>
      <c r="AL727" s="17">
        <v>0.53397163056595542</v>
      </c>
      <c r="AM727" s="17">
        <v>0.33333333333333298</v>
      </c>
      <c r="AN727" s="17">
        <v>0.10322636126608625</v>
      </c>
      <c r="AO727" s="17">
        <v>0.15174793804451778</v>
      </c>
      <c r="AP727" s="17">
        <v>0.33333333333333298</v>
      </c>
      <c r="AQ727" s="17">
        <v>4.4250952705441193</v>
      </c>
      <c r="AR727" s="17">
        <v>2.2444243630026963</v>
      </c>
      <c r="AS727" s="17">
        <v>0.95393374095309591</v>
      </c>
      <c r="AT727" s="17">
        <v>4.1657172271462919</v>
      </c>
      <c r="AU727" s="17">
        <v>-1.0000000000000004</v>
      </c>
      <c r="AV727" s="17">
        <v>-1.0000000000000004</v>
      </c>
      <c r="AW727" s="17">
        <v>-1.0000000000000004</v>
      </c>
      <c r="AX727" s="17">
        <v>-1.0000000000000004</v>
      </c>
      <c r="AY727" s="17">
        <v>-2.2658925373160693E-2</v>
      </c>
      <c r="AZ727" s="17">
        <v>0.53926869294302482</v>
      </c>
      <c r="BA727" s="17">
        <v>4.5634402395962032E-2</v>
      </c>
      <c r="BB727" s="17">
        <v>0.29756282439267862</v>
      </c>
      <c r="BC727" s="17">
        <v>2.3543416534157258E-2</v>
      </c>
      <c r="BD727" s="17">
        <v>9.1109868302008543</v>
      </c>
      <c r="BE727" s="17">
        <v>1.7693318945940328</v>
      </c>
      <c r="BF727" s="17">
        <v>-1.0000000000000004</v>
      </c>
      <c r="BG727" s="22">
        <v>973.5878166609026</v>
      </c>
    </row>
    <row r="728" spans="1:59" x14ac:dyDescent="0.25">
      <c r="A728">
        <v>2090</v>
      </c>
      <c r="B728" t="s">
        <v>732</v>
      </c>
      <c r="C728" s="48">
        <v>2</v>
      </c>
      <c r="D728" s="22">
        <v>1581.479765625</v>
      </c>
      <c r="E728" s="17">
        <v>91.648520274115683</v>
      </c>
      <c r="F728" s="17">
        <v>9.6581521108207351</v>
      </c>
      <c r="G728" s="17">
        <v>0.52309367463599421</v>
      </c>
      <c r="H728" s="17">
        <v>7.308743486738873</v>
      </c>
      <c r="I728" s="17">
        <v>65.040360555209716</v>
      </c>
      <c r="J728" s="17">
        <v>14.412546142283247</v>
      </c>
      <c r="K728" s="17">
        <v>-0.99999999999999989</v>
      </c>
      <c r="L728" s="17">
        <v>-0.99999999999999989</v>
      </c>
      <c r="M728" s="17">
        <v>-0.99999999999999989</v>
      </c>
      <c r="N728" s="17">
        <v>0.28813917406506462</v>
      </c>
      <c r="O728" s="17">
        <v>-0.99999999999999989</v>
      </c>
      <c r="P728" s="17">
        <v>-0.99999999999999989</v>
      </c>
      <c r="Q728" s="17">
        <v>4.2132218301225164</v>
      </c>
      <c r="R728" s="17">
        <v>-0.99999999999999989</v>
      </c>
      <c r="S728" s="17">
        <v>1.4379253179522304</v>
      </c>
      <c r="T728" s="17">
        <v>0.1777671759492705</v>
      </c>
      <c r="U728" s="17">
        <v>0.20683847916359738</v>
      </c>
      <c r="V728" s="17">
        <v>0.10333830408956829</v>
      </c>
      <c r="W728" s="17">
        <v>3.1864092781025879</v>
      </c>
      <c r="X728" s="17">
        <v>1.1567679027103137</v>
      </c>
      <c r="Y728" s="17">
        <v>0.13244790302604245</v>
      </c>
      <c r="Z728" s="17">
        <v>35.88367022438846</v>
      </c>
      <c r="AA728" s="17">
        <v>0.72498696991058131</v>
      </c>
      <c r="AB728" s="17">
        <v>1.3319890855528786</v>
      </c>
      <c r="AC728" s="17">
        <v>20.505277604804281</v>
      </c>
      <c r="AD728" s="17">
        <v>0.88958191302403833</v>
      </c>
      <c r="AE728" s="17">
        <v>0.69486063387040597</v>
      </c>
      <c r="AF728" s="17">
        <v>57.482540273066405</v>
      </c>
      <c r="AG728" s="17">
        <v>7.3236000224239577</v>
      </c>
      <c r="AH728" s="17">
        <v>0.2635886093108199</v>
      </c>
      <c r="AI728" s="17">
        <v>0.35358918295231412</v>
      </c>
      <c r="AJ728" s="17">
        <v>0.33333333333333298</v>
      </c>
      <c r="AK728" s="17">
        <v>0.73143888596222872</v>
      </c>
      <c r="AL728" s="17">
        <v>0.80457893420878912</v>
      </c>
      <c r="AM728" s="17">
        <v>0.33333333333333298</v>
      </c>
      <c r="AN728" s="17">
        <v>0.38253547119854292</v>
      </c>
      <c r="AO728" s="17">
        <v>0.45695774740166223</v>
      </c>
      <c r="AP728" s="17">
        <v>0.33333333333333298</v>
      </c>
      <c r="AQ728" s="17">
        <v>7.9072085480850012</v>
      </c>
      <c r="AR728" s="17">
        <v>2.2444243630026963</v>
      </c>
      <c r="AS728" s="17">
        <v>5.3864567479021774</v>
      </c>
      <c r="AT728" s="17">
        <v>7.2668867618570525</v>
      </c>
      <c r="AU728" s="17">
        <v>-0.99999999999999989</v>
      </c>
      <c r="AV728" s="17">
        <v>-0.99999999999999989</v>
      </c>
      <c r="AW728" s="17">
        <v>-0.99999999999999989</v>
      </c>
      <c r="AX728" s="17">
        <v>-0.99999999999999989</v>
      </c>
      <c r="AY728" s="17">
        <v>2.4020046553686926E-2</v>
      </c>
      <c r="AZ728" s="17">
        <v>0.21734450227572211</v>
      </c>
      <c r="BA728" s="17">
        <v>0.35511208177617126</v>
      </c>
      <c r="BB728" s="17">
        <v>0.11828162896205614</v>
      </c>
      <c r="BC728" s="17">
        <v>0.19514709908924524</v>
      </c>
      <c r="BD728" s="17">
        <v>4.3305499658469806</v>
      </c>
      <c r="BE728" s="17">
        <v>6.3875662224779566</v>
      </c>
      <c r="BF728" s="17">
        <v>-0.99999999999999989</v>
      </c>
      <c r="BG728" s="22">
        <v>882.82899664035858</v>
      </c>
    </row>
    <row r="729" spans="1:59" x14ac:dyDescent="0.25">
      <c r="A729">
        <v>2095</v>
      </c>
      <c r="B729" t="s">
        <v>733</v>
      </c>
      <c r="C729" s="48">
        <v>2</v>
      </c>
      <c r="D729" s="22">
        <v>1501.558310546875</v>
      </c>
      <c r="E729" s="17">
        <v>56.153564718403899</v>
      </c>
      <c r="F729" s="17">
        <v>-47.603858513459116</v>
      </c>
      <c r="G729" s="17">
        <v>0.1250893584992111</v>
      </c>
      <c r="H729" s="17">
        <v>3.6782497697154954</v>
      </c>
      <c r="I729" s="17">
        <v>37.167257914108646</v>
      </c>
      <c r="J729" s="17">
        <v>7.5283561572654856</v>
      </c>
      <c r="K729" s="17">
        <v>-1.0000000000000007</v>
      </c>
      <c r="L729" s="17">
        <v>-1.0000000000000007</v>
      </c>
      <c r="M729" s="17">
        <v>-1.0000000000000007</v>
      </c>
      <c r="N729" s="17">
        <v>0.18895662967712892</v>
      </c>
      <c r="O729" s="17">
        <v>-1.0000000000000007</v>
      </c>
      <c r="P729" s="17">
        <v>-1.0000000000000007</v>
      </c>
      <c r="Q729" s="17">
        <v>3.1477670882972144</v>
      </c>
      <c r="R729" s="17">
        <v>-1.0000000000000007</v>
      </c>
      <c r="S729" s="17">
        <v>4.8355229150293777E-2</v>
      </c>
      <c r="T729" s="17">
        <v>2.1796809109035586E-2</v>
      </c>
      <c r="U729" s="17">
        <v>-0.26053341277493786</v>
      </c>
      <c r="V729" s="17">
        <v>-0.50906999026082844</v>
      </c>
      <c r="W729" s="17">
        <v>8.316106280035962E-2</v>
      </c>
      <c r="X729" s="17">
        <v>-2.6667182690693862</v>
      </c>
      <c r="Y729" s="17">
        <v>-7.8772396859107252E-3</v>
      </c>
      <c r="Z729" s="17">
        <v>22.999683471033308</v>
      </c>
      <c r="AA729" s="17">
        <v>-0.22390379116899817</v>
      </c>
      <c r="AB729" s="17">
        <v>-3.5753075187103134E-2</v>
      </c>
      <c r="AC729" s="17">
        <v>4.8021814694861948</v>
      </c>
      <c r="AD729" s="17">
        <v>-0.30898665762936683</v>
      </c>
      <c r="AE729" s="17">
        <v>-0.30887742174252875</v>
      </c>
      <c r="AF729" s="17">
        <v>32.050446899359727</v>
      </c>
      <c r="AG729" s="17">
        <v>-36.128418354937857</v>
      </c>
      <c r="AH729" s="17">
        <v>-3.7033836379202434E-2</v>
      </c>
      <c r="AI729" s="17">
        <v>-2.0848033395101662E-3</v>
      </c>
      <c r="AJ729" s="17">
        <v>0.33333333333333298</v>
      </c>
      <c r="AK729" s="17">
        <v>0.33015301145780368</v>
      </c>
      <c r="AL729" s="17">
        <v>0.4540923419583674</v>
      </c>
      <c r="AM729" s="17">
        <v>0.33333333333333298</v>
      </c>
      <c r="AN729" s="17">
        <v>2.0778427663854904E-2</v>
      </c>
      <c r="AO729" s="17">
        <v>6.1654499621715375E-2</v>
      </c>
      <c r="AP729" s="17">
        <v>0.33333333333333298</v>
      </c>
      <c r="AQ729" s="17">
        <v>3.3972267403283856</v>
      </c>
      <c r="AR729" s="17">
        <v>2.2444243630026963</v>
      </c>
      <c r="AS729" s="17">
        <v>-0.3544817369941704</v>
      </c>
      <c r="AT729" s="17">
        <v>3.2502976765669152</v>
      </c>
      <c r="AU729" s="17">
        <v>-1.0000000000000007</v>
      </c>
      <c r="AV729" s="17">
        <v>-1.0000000000000007</v>
      </c>
      <c r="AW729" s="17">
        <v>-1.0000000000000007</v>
      </c>
      <c r="AX729" s="17">
        <v>-1.0000000000000007</v>
      </c>
      <c r="AY729" s="17">
        <v>-3.6437870066285204E-2</v>
      </c>
      <c r="AZ729" s="17">
        <v>0.63429597044037656</v>
      </c>
      <c r="BA729" s="17">
        <v>-4.5718848370124465E-2</v>
      </c>
      <c r="BB729" s="17">
        <v>0.35048399155606652</v>
      </c>
      <c r="BC729" s="17">
        <v>-2.7111461957352312E-2</v>
      </c>
      <c r="BD729" s="17">
        <v>10.522101352305839</v>
      </c>
      <c r="BE729" s="17">
        <v>0.40609717118312538</v>
      </c>
      <c r="BF729" s="17">
        <v>-1.0000000000000007</v>
      </c>
      <c r="BG729" s="22">
        <v>66.57033103035792</v>
      </c>
    </row>
    <row r="730" spans="1:59" x14ac:dyDescent="0.25">
      <c r="A730">
        <v>2096</v>
      </c>
      <c r="B730" t="s">
        <v>734</v>
      </c>
      <c r="C730" s="48">
        <v>2</v>
      </c>
      <c r="D730" s="22">
        <v>1519.3671484375</v>
      </c>
      <c r="E730" s="17">
        <v>113.87577604942382</v>
      </c>
      <c r="F730" s="17">
        <v>45.516130700385901</v>
      </c>
      <c r="G730" s="17">
        <v>0.77232750507602987</v>
      </c>
      <c r="H730" s="17">
        <v>9.5821908308909158</v>
      </c>
      <c r="I730" s="17">
        <v>82.494744479786135</v>
      </c>
      <c r="J730" s="17">
        <v>18.72348692829534</v>
      </c>
      <c r="K730" s="17">
        <v>-0.99999999999999933</v>
      </c>
      <c r="L730" s="17">
        <v>-0.99999999999999933</v>
      </c>
      <c r="M730" s="17">
        <v>-0.99999999999999933</v>
      </c>
      <c r="N730" s="17">
        <v>0.35024816245628254</v>
      </c>
      <c r="O730" s="17">
        <v>-0.99999999999999933</v>
      </c>
      <c r="P730" s="17">
        <v>-0.99999999999999933</v>
      </c>
      <c r="Q730" s="17">
        <v>4.8804190330150545</v>
      </c>
      <c r="R730" s="17">
        <v>-0.99999999999999933</v>
      </c>
      <c r="S730" s="17">
        <v>2.3080864238885388</v>
      </c>
      <c r="T730" s="17">
        <v>0.27543720209383543</v>
      </c>
      <c r="U730" s="17">
        <v>0.49951090040391116</v>
      </c>
      <c r="V730" s="17">
        <v>0.48683380603719689</v>
      </c>
      <c r="W730" s="17">
        <v>5.1296908158841301</v>
      </c>
      <c r="X730" s="17">
        <v>3.5510688326018971</v>
      </c>
      <c r="Y730" s="17">
        <v>0.22032075115145133</v>
      </c>
      <c r="Z730" s="17">
        <v>43.951736925388275</v>
      </c>
      <c r="AA730" s="17">
        <v>1.3191907749058704</v>
      </c>
      <c r="AB730" s="17">
        <v>2.1884813494669286</v>
      </c>
      <c r="AC730" s="17">
        <v>30.338695587709779</v>
      </c>
      <c r="AD730" s="17">
        <v>1.6401361753710921</v>
      </c>
      <c r="AE730" s="17">
        <v>1.3234103008365059</v>
      </c>
      <c r="AF730" s="17">
        <v>73.408342558736067</v>
      </c>
      <c r="AG730" s="17">
        <v>34.533639063354464</v>
      </c>
      <c r="AH730" s="17">
        <v>0.45184104934171176</v>
      </c>
      <c r="AI730" s="17">
        <v>0.57631538565239482</v>
      </c>
      <c r="AJ730" s="17">
        <v>0.33333333333333298</v>
      </c>
      <c r="AK730" s="17">
        <v>0.98272765733787704</v>
      </c>
      <c r="AL730" s="17">
        <v>1.0240567447821465</v>
      </c>
      <c r="AM730" s="17">
        <v>0.33333333333333298</v>
      </c>
      <c r="AN730" s="17">
        <v>0.60907093826073133</v>
      </c>
      <c r="AO730" s="17">
        <v>0.70450014489597268</v>
      </c>
      <c r="AP730" s="17">
        <v>0.33333333333333298</v>
      </c>
      <c r="AQ730" s="17">
        <v>10.731399129917177</v>
      </c>
      <c r="AR730" s="17">
        <v>2.2444243630026963</v>
      </c>
      <c r="AS730" s="17">
        <v>8.981483311432191</v>
      </c>
      <c r="AT730" s="17">
        <v>9.7821104477390435</v>
      </c>
      <c r="AU730" s="17">
        <v>-0.99999999999999933</v>
      </c>
      <c r="AV730" s="17">
        <v>-0.99999999999999933</v>
      </c>
      <c r="AW730" s="17">
        <v>-0.99999999999999933</v>
      </c>
      <c r="AX730" s="17">
        <v>-0.99999999999999933</v>
      </c>
      <c r="AY730" s="17">
        <v>6.1879329804377714E-2</v>
      </c>
      <c r="AZ730" s="17">
        <v>-4.3754202700531319E-2</v>
      </c>
      <c r="BA730" s="17">
        <v>0.60611596296240089</v>
      </c>
      <c r="BB730" s="17">
        <v>-2.7125548598907923E-2</v>
      </c>
      <c r="BC730" s="17">
        <v>0.33432737998523565</v>
      </c>
      <c r="BD730" s="17">
        <v>0.45334560939191348</v>
      </c>
      <c r="BE730" s="17">
        <v>10.133215158607575</v>
      </c>
      <c r="BF730" s="17">
        <v>-0.99999999999999933</v>
      </c>
      <c r="BG730" s="22">
        <v>1591.9340164853222</v>
      </c>
    </row>
    <row r="731" spans="1:59" x14ac:dyDescent="0.25">
      <c r="A731">
        <v>2102</v>
      </c>
      <c r="B731" t="s">
        <v>735</v>
      </c>
      <c r="C731" s="48">
        <v>2</v>
      </c>
      <c r="D731" s="22">
        <v>1529.523232421875</v>
      </c>
      <c r="E731" s="17">
        <v>80.150532678046915</v>
      </c>
      <c r="F731" s="17">
        <v>-8.8909030316917317</v>
      </c>
      <c r="G731" s="17">
        <v>0.39416694072475372</v>
      </c>
      <c r="H731" s="17">
        <v>6.1327067493376592</v>
      </c>
      <c r="I731" s="17">
        <v>56.011342673265652</v>
      </c>
      <c r="J731" s="17">
        <v>12.18252979721481</v>
      </c>
      <c r="K731" s="17">
        <v>-1.0000000000000002</v>
      </c>
      <c r="L731" s="17">
        <v>-1.0000000000000002</v>
      </c>
      <c r="M731" s="17">
        <v>-1.0000000000000002</v>
      </c>
      <c r="N731" s="17">
        <v>0.25601067447223974</v>
      </c>
      <c r="O731" s="17">
        <v>-1.0000000000000002</v>
      </c>
      <c r="P731" s="17">
        <v>-1.0000000000000002</v>
      </c>
      <c r="Q731" s="17">
        <v>3.8680858744949109</v>
      </c>
      <c r="R731" s="17">
        <v>-1.0000000000000002</v>
      </c>
      <c r="S731" s="17">
        <v>0.98779770418932777</v>
      </c>
      <c r="T731" s="17">
        <v>0.12724322641315866</v>
      </c>
      <c r="U731" s="17">
        <v>5.5441298011310591E-2</v>
      </c>
      <c r="V731" s="17">
        <v>-9.504095465097083E-2</v>
      </c>
      <c r="W731" s="17">
        <v>2.1811647601579587</v>
      </c>
      <c r="X731" s="17">
        <v>-8.1785460396773035E-2</v>
      </c>
      <c r="Y731" s="17">
        <v>8.6991957947137266E-2</v>
      </c>
      <c r="Z731" s="17">
        <v>31.710121686048247</v>
      </c>
      <c r="AA731" s="17">
        <v>0.41760993477687836</v>
      </c>
      <c r="AB731" s="17">
        <v>0.88893225810805743</v>
      </c>
      <c r="AC731" s="17">
        <v>15.418526494484658</v>
      </c>
      <c r="AD731" s="17">
        <v>0.5013259948899732</v>
      </c>
      <c r="AE731" s="17">
        <v>0.36971674983242353</v>
      </c>
      <c r="AF731" s="17">
        <v>49.244245857005744</v>
      </c>
      <c r="AG731" s="17">
        <v>-6.7519428400789749</v>
      </c>
      <c r="AH731" s="17">
        <v>0.16620707727260023</v>
      </c>
      <c r="AI731" s="17">
        <v>0.23837463996721536</v>
      </c>
      <c r="AJ731" s="17">
        <v>0.33333333333333298</v>
      </c>
      <c r="AK731" s="17">
        <v>0.60144914698967178</v>
      </c>
      <c r="AL731" s="17">
        <v>0.69104475936080079</v>
      </c>
      <c r="AM731" s="17">
        <v>0.33333333333333298</v>
      </c>
      <c r="AN731" s="17">
        <v>0.26535042520450697</v>
      </c>
      <c r="AO731" s="17">
        <v>0.3289059786784832</v>
      </c>
      <c r="AP731" s="17">
        <v>0.33333333333333298</v>
      </c>
      <c r="AQ731" s="17">
        <v>6.4462765910724</v>
      </c>
      <c r="AR731" s="17">
        <v>2.2444243630026963</v>
      </c>
      <c r="AS731" s="17">
        <v>3.5267772961128689</v>
      </c>
      <c r="AT731" s="17">
        <v>5.9657809918080034</v>
      </c>
      <c r="AU731" s="17">
        <v>-1.0000000000000002</v>
      </c>
      <c r="AV731" s="17">
        <v>-1.0000000000000002</v>
      </c>
      <c r="AW731" s="17">
        <v>-1.0000000000000002</v>
      </c>
      <c r="AX731" s="17">
        <v>-1.0000000000000002</v>
      </c>
      <c r="AY731" s="17">
        <v>4.4357319800421846E-3</v>
      </c>
      <c r="AZ731" s="17">
        <v>0.35240884406916873</v>
      </c>
      <c r="BA731" s="17">
        <v>0.22526971429640191</v>
      </c>
      <c r="BB731" s="17">
        <v>0.19349963791809671</v>
      </c>
      <c r="BC731" s="17">
        <v>0.12315021564413728</v>
      </c>
      <c r="BD731" s="17">
        <v>6.3361978086844806</v>
      </c>
      <c r="BE731" s="17">
        <v>4.4499709816525321</v>
      </c>
      <c r="BF731" s="17">
        <v>-1.0000000000000002</v>
      </c>
      <c r="BG731" s="22">
        <v>3018.2587465030856</v>
      </c>
    </row>
    <row r="732" spans="1:59" x14ac:dyDescent="0.25">
      <c r="A732">
        <v>2106</v>
      </c>
      <c r="B732" t="s">
        <v>736</v>
      </c>
      <c r="C732" s="48">
        <v>2</v>
      </c>
      <c r="D732" s="22">
        <v>1480.1038769531249</v>
      </c>
      <c r="E732" s="17">
        <v>67.344075959683153</v>
      </c>
      <c r="F732" s="17">
        <v>-29.550837638887526</v>
      </c>
      <c r="G732" s="17">
        <v>0.25056836541938243</v>
      </c>
      <c r="H732" s="17">
        <v>4.8228372220924056</v>
      </c>
      <c r="I732" s="17">
        <v>45.954824021777121</v>
      </c>
      <c r="J732" s="17">
        <v>9.698737954011996</v>
      </c>
      <c r="K732" s="17">
        <v>-1.0000000000000004</v>
      </c>
      <c r="L732" s="17">
        <v>-1.0000000000000004</v>
      </c>
      <c r="M732" s="17">
        <v>-1.0000000000000004</v>
      </c>
      <c r="N732" s="17">
        <v>0.2202259568402466</v>
      </c>
      <c r="O732" s="17">
        <v>-1.0000000000000004</v>
      </c>
      <c r="P732" s="17">
        <v>-1.0000000000000004</v>
      </c>
      <c r="Q732" s="17">
        <v>3.4836735031328767</v>
      </c>
      <c r="R732" s="17">
        <v>-1.0000000000000004</v>
      </c>
      <c r="S732" s="17">
        <v>0.48644564103647514</v>
      </c>
      <c r="T732" s="17">
        <v>7.0969659619936787E-2</v>
      </c>
      <c r="U732" s="17">
        <v>-0.11318485778415668</v>
      </c>
      <c r="V732" s="17">
        <v>-0.3159957408389843</v>
      </c>
      <c r="W732" s="17">
        <v>1.0615235792236595</v>
      </c>
      <c r="X732" s="17">
        <v>-1.4612859952067043</v>
      </c>
      <c r="Y732" s="17">
        <v>3.636313369580875E-2</v>
      </c>
      <c r="Z732" s="17">
        <v>27.061624001417009</v>
      </c>
      <c r="AA732" s="17">
        <v>7.5253442932632919E-2</v>
      </c>
      <c r="AB732" s="17">
        <v>0.3954556356086868</v>
      </c>
      <c r="AC732" s="17">
        <v>9.7529039333966576</v>
      </c>
      <c r="AD732" s="17">
        <v>6.8886616286667257E-2</v>
      </c>
      <c r="AE732" s="17">
        <v>7.571544562173016E-3</v>
      </c>
      <c r="AF732" s="17">
        <v>40.068434873482751</v>
      </c>
      <c r="AG732" s="17">
        <v>-22.42928019585673</v>
      </c>
      <c r="AH732" s="17">
        <v>5.7743542693574235E-2</v>
      </c>
      <c r="AI732" s="17">
        <v>0.11004870068987521</v>
      </c>
      <c r="AJ732" s="17">
        <v>0.33333333333333298</v>
      </c>
      <c r="AK732" s="17">
        <v>0.45666659681953337</v>
      </c>
      <c r="AL732" s="17">
        <v>0.56459041384184838</v>
      </c>
      <c r="AM732" s="17">
        <v>0.33333333333333298</v>
      </c>
      <c r="AN732" s="17">
        <v>0.13482973999562756</v>
      </c>
      <c r="AO732" s="17">
        <v>0.18628193945756685</v>
      </c>
      <c r="AP732" s="17">
        <v>0.33333333333333298</v>
      </c>
      <c r="AQ732" s="17">
        <v>4.8190908144628288</v>
      </c>
      <c r="AR732" s="17">
        <v>2.2444243630026963</v>
      </c>
      <c r="AS732" s="17">
        <v>1.4554666245382117</v>
      </c>
      <c r="AT732" s="17">
        <v>4.5166095962984478</v>
      </c>
      <c r="AU732" s="17">
        <v>-1.0000000000000004</v>
      </c>
      <c r="AV732" s="17">
        <v>-1.0000000000000004</v>
      </c>
      <c r="AW732" s="17">
        <v>-1.0000000000000004</v>
      </c>
      <c r="AX732" s="17">
        <v>-1.0000000000000004</v>
      </c>
      <c r="AY732" s="17">
        <v>-1.7377274413524851E-2</v>
      </c>
      <c r="AZ732" s="17">
        <v>0.50284348603759987</v>
      </c>
      <c r="BA732" s="17">
        <v>8.0651306471011597E-2</v>
      </c>
      <c r="BB732" s="17">
        <v>0.27727744408535882</v>
      </c>
      <c r="BC732" s="17">
        <v>4.2960098548159215E-2</v>
      </c>
      <c r="BD732" s="17">
        <v>8.5700880505177626</v>
      </c>
      <c r="BE732" s="17">
        <v>2.2918777168952778</v>
      </c>
      <c r="BF732" s="17">
        <v>-1.0000000000000004</v>
      </c>
      <c r="BG732" s="22">
        <v>151.81276910205412</v>
      </c>
    </row>
    <row r="733" spans="1:59" x14ac:dyDescent="0.25">
      <c r="A733">
        <v>2122</v>
      </c>
      <c r="B733" t="s">
        <v>737</v>
      </c>
      <c r="C733" s="48">
        <v>2</v>
      </c>
      <c r="D733" s="22">
        <v>1738.9647363281249</v>
      </c>
      <c r="E733" s="17">
        <v>206.41586101096726</v>
      </c>
      <c r="F733" s="17">
        <v>194.80583244187605</v>
      </c>
      <c r="G733" s="17">
        <v>1.8099778599989866</v>
      </c>
      <c r="H733" s="17">
        <v>19.047372340933119</v>
      </c>
      <c r="I733" s="17">
        <v>155.16364196581904</v>
      </c>
      <c r="J733" s="17">
        <v>36.671488725481282</v>
      </c>
      <c r="K733" s="17">
        <v>-0.999999999999997</v>
      </c>
      <c r="L733" s="17">
        <v>-0.999999999999997</v>
      </c>
      <c r="M733" s="17">
        <v>-0.999999999999997</v>
      </c>
      <c r="N733" s="17">
        <v>0.60883028886451407</v>
      </c>
      <c r="O733" s="17">
        <v>-0.999999999999997</v>
      </c>
      <c r="P733" s="17">
        <v>-0.999999999999997</v>
      </c>
      <c r="Q733" s="17">
        <v>7.6582017006517979</v>
      </c>
      <c r="R733" s="17">
        <v>-0.999999999999997</v>
      </c>
      <c r="S733" s="17">
        <v>5.9308810453923844</v>
      </c>
      <c r="T733" s="17">
        <v>0.68207275841180415</v>
      </c>
      <c r="U733" s="17">
        <v>1.7180117806415127</v>
      </c>
      <c r="V733" s="17">
        <v>2.0834639384904827</v>
      </c>
      <c r="W733" s="17">
        <v>13.220272956495222</v>
      </c>
      <c r="X733" s="17">
        <v>13.519407421741022</v>
      </c>
      <c r="Y733" s="17">
        <v>0.58616712074114985</v>
      </c>
      <c r="Z733" s="17">
        <v>77.542009405868271</v>
      </c>
      <c r="AA733" s="17">
        <v>3.7930755924739157</v>
      </c>
      <c r="AB733" s="17">
        <v>5.7543676501752383</v>
      </c>
      <c r="AC733" s="17">
        <v>71.278762359755063</v>
      </c>
      <c r="AD733" s="17">
        <v>4.7649643551503864</v>
      </c>
      <c r="AE733" s="17">
        <v>3.9402893331194</v>
      </c>
      <c r="AF733" s="17">
        <v>139.71320319896873</v>
      </c>
      <c r="AG733" s="17">
        <v>147.81884845262354</v>
      </c>
      <c r="AH733" s="17">
        <v>1.2356038750716052</v>
      </c>
      <c r="AI733" s="17">
        <v>1.5036049228486112</v>
      </c>
      <c r="AJ733" s="17">
        <v>0.33333333333333298</v>
      </c>
      <c r="AK733" s="17">
        <v>2.0289334727591912</v>
      </c>
      <c r="AL733" s="17">
        <v>1.937822053597039</v>
      </c>
      <c r="AM733" s="17">
        <v>0.33333333333333298</v>
      </c>
      <c r="AN733" s="17">
        <v>1.5522198173061579</v>
      </c>
      <c r="AO733" s="17">
        <v>1.735108454229205</v>
      </c>
      <c r="AP733" s="17">
        <v>0.33333333333333298</v>
      </c>
      <c r="AQ733" s="17">
        <v>22.489523436052632</v>
      </c>
      <c r="AR733" s="17">
        <v>2.2444243630026963</v>
      </c>
      <c r="AS733" s="17">
        <v>23.948875912260846</v>
      </c>
      <c r="AT733" s="17">
        <v>20.253894096684753</v>
      </c>
      <c r="AU733" s="17">
        <v>-0.999999999999997</v>
      </c>
      <c r="AV733" s="17">
        <v>-0.999999999999997</v>
      </c>
      <c r="AW733" s="17">
        <v>-0.999999999999997</v>
      </c>
      <c r="AX733" s="17">
        <v>-0.999999999999997</v>
      </c>
      <c r="AY733" s="17">
        <v>0.21950118488259399</v>
      </c>
      <c r="AZ733" s="17">
        <v>-1.1308023109376584</v>
      </c>
      <c r="BA733" s="17">
        <v>1.6511356777422315</v>
      </c>
      <c r="BB733" s="17">
        <v>-0.63250808891492261</v>
      </c>
      <c r="BC733" s="17">
        <v>0.91378510293969617</v>
      </c>
      <c r="BD733" s="17">
        <v>-15.688854947736663</v>
      </c>
      <c r="BE733" s="17">
        <v>25.727703038240769</v>
      </c>
      <c r="BF733" s="17">
        <v>-0.999999999999997</v>
      </c>
      <c r="BG733" s="22">
        <v>2385.2724406734151</v>
      </c>
    </row>
    <row r="734" spans="1:59" x14ac:dyDescent="0.25">
      <c r="A734">
        <v>2129</v>
      </c>
      <c r="B734" t="s">
        <v>738</v>
      </c>
      <c r="C734" s="48">
        <v>2</v>
      </c>
      <c r="D734" s="22">
        <v>1499.4322753906251</v>
      </c>
      <c r="E734" s="17">
        <v>53.700148483937667</v>
      </c>
      <c r="F734" s="17">
        <v>-51.561816603117265</v>
      </c>
      <c r="G734" s="17">
        <v>9.757924515183769E-2</v>
      </c>
      <c r="H734" s="17">
        <v>3.4273095421529485</v>
      </c>
      <c r="I734" s="17">
        <v>35.240665206666392</v>
      </c>
      <c r="J734" s="17">
        <v>7.052519993901857</v>
      </c>
      <c r="K734" s="17">
        <v>-1.0000000000000009</v>
      </c>
      <c r="L734" s="17">
        <v>-1.0000000000000009</v>
      </c>
      <c r="M734" s="17">
        <v>-1.0000000000000009</v>
      </c>
      <c r="N734" s="17">
        <v>0.18210111849906599</v>
      </c>
      <c r="O734" s="17">
        <v>-1.0000000000000009</v>
      </c>
      <c r="P734" s="17">
        <v>-1.0000000000000009</v>
      </c>
      <c r="Q734" s="17">
        <v>3.0741227092648091</v>
      </c>
      <c r="R734" s="17">
        <v>-1.0000000000000009</v>
      </c>
      <c r="S734" s="17">
        <v>-4.7692047467489118E-2</v>
      </c>
      <c r="T734" s="17">
        <v>1.1016115793308662E-2</v>
      </c>
      <c r="U734" s="17">
        <v>-0.29283822255038439</v>
      </c>
      <c r="V734" s="17">
        <v>-0.55139973621931448</v>
      </c>
      <c r="W734" s="17">
        <v>-0.13133588280225794</v>
      </c>
      <c r="X734" s="17">
        <v>-2.9309981617819707</v>
      </c>
      <c r="Y734" s="17">
        <v>-1.757653294725689E-2</v>
      </c>
      <c r="Z734" s="17">
        <v>22.109140525692368</v>
      </c>
      <c r="AA734" s="17">
        <v>-0.2894912517396605</v>
      </c>
      <c r="AB734" s="17">
        <v>-0.1302916023999765</v>
      </c>
      <c r="AC734" s="17">
        <v>3.7167812939794622</v>
      </c>
      <c r="AD734" s="17">
        <v>-0.39183188291064952</v>
      </c>
      <c r="AE734" s="17">
        <v>-0.37825593489285902</v>
      </c>
      <c r="AF734" s="17">
        <v>30.292577089899648</v>
      </c>
      <c r="AG734" s="17">
        <v>-39.131827871538583</v>
      </c>
      <c r="AH734" s="17">
        <v>-5.7812901380233483E-2</v>
      </c>
      <c r="AI734" s="17">
        <v>-2.6669038436693215E-2</v>
      </c>
      <c r="AJ734" s="17">
        <v>0.33333333333333298</v>
      </c>
      <c r="AK734" s="17">
        <v>0.30241607634245016</v>
      </c>
      <c r="AL734" s="17">
        <v>0.42986666025437781</v>
      </c>
      <c r="AM734" s="17">
        <v>0.33333333333333298</v>
      </c>
      <c r="AN734" s="17">
        <v>-4.2262691908137584E-3</v>
      </c>
      <c r="AO734" s="17">
        <v>3.4331084492534192E-2</v>
      </c>
      <c r="AP734" s="17">
        <v>0.33333333333333298</v>
      </c>
      <c r="AQ734" s="17">
        <v>3.0854961743630227</v>
      </c>
      <c r="AR734" s="17">
        <v>2.2444243630026963</v>
      </c>
      <c r="AS734" s="17">
        <v>-0.75129619863814767</v>
      </c>
      <c r="AT734" s="17">
        <v>2.9726704837799405</v>
      </c>
      <c r="AU734" s="17">
        <v>-1.0000000000000009</v>
      </c>
      <c r="AV734" s="17">
        <v>-1.0000000000000009</v>
      </c>
      <c r="AW734" s="17">
        <v>-1.0000000000000009</v>
      </c>
      <c r="AX734" s="17">
        <v>-1.0000000000000009</v>
      </c>
      <c r="AY734" s="17">
        <v>-4.061672962013458E-2</v>
      </c>
      <c r="AZ734" s="17">
        <v>0.66311571355497467</v>
      </c>
      <c r="BA734" s="17">
        <v>-7.3424337668557271E-2</v>
      </c>
      <c r="BB734" s="17">
        <v>0.36653385095581681</v>
      </c>
      <c r="BC734" s="17">
        <v>-4.2474004419617156E-2</v>
      </c>
      <c r="BD734" s="17">
        <v>10.950062239993882</v>
      </c>
      <c r="BE734" s="17">
        <v>-7.342796458771339E-3</v>
      </c>
      <c r="BF734" s="17">
        <v>-1.0000000000000009</v>
      </c>
      <c r="BG734" s="22">
        <v>98.285447407620836</v>
      </c>
    </row>
    <row r="735" spans="1:59" x14ac:dyDescent="0.25">
      <c r="A735">
        <v>2130</v>
      </c>
      <c r="B735" t="s">
        <v>739</v>
      </c>
      <c r="C735" s="48">
        <v>2</v>
      </c>
      <c r="D735" s="22">
        <v>1592.2785058593749</v>
      </c>
      <c r="E735" s="17">
        <v>99.808447943453572</v>
      </c>
      <c r="F735" s="17">
        <v>22.822103370362232</v>
      </c>
      <c r="G735" s="17">
        <v>0.61459080094350493</v>
      </c>
      <c r="H735" s="17">
        <v>8.1433569035213971</v>
      </c>
      <c r="I735" s="17">
        <v>71.448102103566612</v>
      </c>
      <c r="J735" s="17">
        <v>15.995151091641628</v>
      </c>
      <c r="K735" s="17">
        <v>-0.99999999999999967</v>
      </c>
      <c r="L735" s="17">
        <v>-0.99999999999999967</v>
      </c>
      <c r="M735" s="17">
        <v>-0.99999999999999967</v>
      </c>
      <c r="N735" s="17">
        <v>0.31094022778088526</v>
      </c>
      <c r="O735" s="17">
        <v>-0.99999999999999967</v>
      </c>
      <c r="P735" s="17">
        <v>-0.99999999999999967</v>
      </c>
      <c r="Q735" s="17">
        <v>4.4581589906889425</v>
      </c>
      <c r="R735" s="17">
        <v>-0.99999999999999967</v>
      </c>
      <c r="S735" s="17">
        <v>1.7573732856585773</v>
      </c>
      <c r="T735" s="17">
        <v>0.21362316990815328</v>
      </c>
      <c r="U735" s="17">
        <v>0.31428250249570588</v>
      </c>
      <c r="V735" s="17">
        <v>0.24412471465876495</v>
      </c>
      <c r="W735" s="17">
        <v>3.8998143403267962</v>
      </c>
      <c r="X735" s="17">
        <v>2.0357483132496772</v>
      </c>
      <c r="Y735" s="17">
        <v>0.16470721978788011</v>
      </c>
      <c r="Z735" s="17">
        <v>38.845567157463158</v>
      </c>
      <c r="AA735" s="17">
        <v>0.94312726210954945</v>
      </c>
      <c r="AB735" s="17">
        <v>1.6464190355897146</v>
      </c>
      <c r="AC735" s="17">
        <v>24.115258985052424</v>
      </c>
      <c r="AD735" s="17">
        <v>1.1651205829604674</v>
      </c>
      <c r="AE735" s="17">
        <v>0.92560975876811025</v>
      </c>
      <c r="AF735" s="17">
        <v>63.329118727956171</v>
      </c>
      <c r="AG735" s="17">
        <v>17.312775145900268</v>
      </c>
      <c r="AH735" s="17">
        <v>0.33269863844608105</v>
      </c>
      <c r="AI735" s="17">
        <v>0.43535499887089002</v>
      </c>
      <c r="AJ735" s="17">
        <v>0.33333333333333298</v>
      </c>
      <c r="AK735" s="17">
        <v>0.82369040901438784</v>
      </c>
      <c r="AL735" s="17">
        <v>0.8851522212311459</v>
      </c>
      <c r="AM735" s="17">
        <v>0.33333333333333298</v>
      </c>
      <c r="AN735" s="17">
        <v>0.46569971983334807</v>
      </c>
      <c r="AO735" s="17">
        <v>0.54783392568778089</v>
      </c>
      <c r="AP735" s="17">
        <v>0.33333333333333298</v>
      </c>
      <c r="AQ735" s="17">
        <v>8.944007292164617</v>
      </c>
      <c r="AR735" s="17">
        <v>2.2444243630026963</v>
      </c>
      <c r="AS735" s="17">
        <v>6.7062398567257677</v>
      </c>
      <c r="AT735" s="17">
        <v>8.1902595594923895</v>
      </c>
      <c r="AU735" s="17">
        <v>-0.99999999999999967</v>
      </c>
      <c r="AV735" s="17">
        <v>-0.99999999999999967</v>
      </c>
      <c r="AW735" s="17">
        <v>-0.99999999999999967</v>
      </c>
      <c r="AX735" s="17">
        <v>-0.99999999999999967</v>
      </c>
      <c r="AY735" s="17">
        <v>3.7918703952581671E-2</v>
      </c>
      <c r="AZ735" s="17">
        <v>0.12149161927921617</v>
      </c>
      <c r="BA735" s="17">
        <v>0.44725901776806265</v>
      </c>
      <c r="BB735" s="17">
        <v>6.4900677957833941E-2</v>
      </c>
      <c r="BC735" s="17">
        <v>0.24624207170260054</v>
      </c>
      <c r="BD735" s="17">
        <v>2.9071755543705584</v>
      </c>
      <c r="BE735" s="17">
        <v>7.7626448512803199</v>
      </c>
      <c r="BF735" s="17">
        <v>-0.99999999999999967</v>
      </c>
      <c r="BG735" s="22">
        <v>1851.3705757091755</v>
      </c>
    </row>
    <row r="736" spans="1:59" x14ac:dyDescent="0.25">
      <c r="A736">
        <v>2135</v>
      </c>
      <c r="B736" t="s">
        <v>740</v>
      </c>
      <c r="C736" s="48">
        <v>2</v>
      </c>
      <c r="D736" s="22">
        <v>1520.978994140625</v>
      </c>
      <c r="E736" s="17">
        <v>113.39389944751466</v>
      </c>
      <c r="F736" s="17">
        <v>44.738746346296345</v>
      </c>
      <c r="G736" s="17">
        <v>0.76692423116280728</v>
      </c>
      <c r="H736" s="17">
        <v>9.5329035463113954</v>
      </c>
      <c r="I736" s="17">
        <v>82.116341527167194</v>
      </c>
      <c r="J736" s="17">
        <v>18.630027730363096</v>
      </c>
      <c r="K736" s="17">
        <v>-0.99999999999999933</v>
      </c>
      <c r="L736" s="17">
        <v>-0.99999999999999933</v>
      </c>
      <c r="M736" s="17">
        <v>-0.99999999999999933</v>
      </c>
      <c r="N736" s="17">
        <v>0.3489016683781776</v>
      </c>
      <c r="O736" s="17">
        <v>-0.99999999999999933</v>
      </c>
      <c r="P736" s="17">
        <v>-0.99999999999999933</v>
      </c>
      <c r="Q736" s="17">
        <v>4.8659545069312582</v>
      </c>
      <c r="R736" s="17">
        <v>-0.99999999999999933</v>
      </c>
      <c r="S736" s="17">
        <v>2.289221734469348</v>
      </c>
      <c r="T736" s="17">
        <v>0.27331976120132517</v>
      </c>
      <c r="U736" s="17">
        <v>0.49316589797781413</v>
      </c>
      <c r="V736" s="17">
        <v>0.47851980132181221</v>
      </c>
      <c r="W736" s="17">
        <v>5.0875613729405158</v>
      </c>
      <c r="X736" s="17">
        <v>3.4991614983044355</v>
      </c>
      <c r="Y736" s="17">
        <v>0.21841570853697839</v>
      </c>
      <c r="Z736" s="17">
        <v>43.776824979210325</v>
      </c>
      <c r="AA736" s="17">
        <v>1.3063087118528727</v>
      </c>
      <c r="AB736" s="17">
        <v>2.1699129942066779</v>
      </c>
      <c r="AC736" s="17">
        <v>30.125511644057191</v>
      </c>
      <c r="AD736" s="17">
        <v>1.6238645068779436</v>
      </c>
      <c r="AE736" s="17">
        <v>1.3097836354167816</v>
      </c>
      <c r="AF736" s="17">
        <v>73.063078547484579</v>
      </c>
      <c r="AG736" s="17">
        <v>33.943738029983308</v>
      </c>
      <c r="AH736" s="17">
        <v>0.44775982370503337</v>
      </c>
      <c r="AI736" s="17">
        <v>0.57148678482113635</v>
      </c>
      <c r="AJ736" s="17">
        <v>0.33333333333333298</v>
      </c>
      <c r="AK736" s="17">
        <v>0.97727983325772483</v>
      </c>
      <c r="AL736" s="17">
        <v>1.0192985675864246</v>
      </c>
      <c r="AM736" s="17">
        <v>0.33333333333333298</v>
      </c>
      <c r="AN736" s="17">
        <v>0.60415975434386215</v>
      </c>
      <c r="AO736" s="17">
        <v>0.69913354046496057</v>
      </c>
      <c r="AP736" s="17">
        <v>0.33333333333333298</v>
      </c>
      <c r="AQ736" s="17">
        <v>10.670171987238188</v>
      </c>
      <c r="AR736" s="17">
        <v>2.2444243630026963</v>
      </c>
      <c r="AS736" s="17">
        <v>8.9035448019859871</v>
      </c>
      <c r="AT736" s="17">
        <v>9.7275815641446641</v>
      </c>
      <c r="AU736" s="17">
        <v>-0.99999999999999933</v>
      </c>
      <c r="AV736" s="17">
        <v>-0.99999999999999933</v>
      </c>
      <c r="AW736" s="17">
        <v>-0.99999999999999933</v>
      </c>
      <c r="AX736" s="17">
        <v>-0.99999999999999933</v>
      </c>
      <c r="AY736" s="17">
        <v>6.1058558092926686E-2</v>
      </c>
      <c r="AZ736" s="17">
        <v>-3.8093703807248802E-2</v>
      </c>
      <c r="BA736" s="17">
        <v>0.60067431516949632</v>
      </c>
      <c r="BB736" s="17">
        <v>-2.3973188391935463E-2</v>
      </c>
      <c r="BC736" s="17">
        <v>0.33131001601152249</v>
      </c>
      <c r="BD736" s="17">
        <v>0.53740160258705494</v>
      </c>
      <c r="BE736" s="17">
        <v>10.052011225943431</v>
      </c>
      <c r="BF736" s="17">
        <v>-0.99999999999999933</v>
      </c>
      <c r="BG736" s="22">
        <v>252.36087238009767</v>
      </c>
    </row>
    <row r="737" spans="1:100" x14ac:dyDescent="0.25">
      <c r="A737">
        <v>2136</v>
      </c>
      <c r="B737" t="s">
        <v>741</v>
      </c>
      <c r="C737" s="48">
        <v>2</v>
      </c>
      <c r="D737" s="22">
        <v>1441.680693359375</v>
      </c>
      <c r="E737" s="17">
        <v>24.969853063163534</v>
      </c>
      <c r="F737" s="17">
        <v>-97.910782417171689</v>
      </c>
      <c r="G737" s="17">
        <v>-0.22457305514912423</v>
      </c>
      <c r="H737" s="17">
        <v>0.48871854012642579</v>
      </c>
      <c r="I737" s="17">
        <v>12.679643206921149</v>
      </c>
      <c r="J737" s="17">
        <v>1.4803250465984874</v>
      </c>
      <c r="K737" s="17">
        <v>-1.0000000000000016</v>
      </c>
      <c r="L737" s="17">
        <v>-1.0000000000000016</v>
      </c>
      <c r="M737" s="17">
        <v>-1.0000000000000016</v>
      </c>
      <c r="N737" s="17">
        <v>0.10182087145447175</v>
      </c>
      <c r="O737" s="17">
        <v>-1.0000000000000016</v>
      </c>
      <c r="P737" s="17">
        <v>-1.0000000000000016</v>
      </c>
      <c r="Q737" s="17">
        <v>2.2117232778284257</v>
      </c>
      <c r="R737" s="17">
        <v>-1.0000000000000016</v>
      </c>
      <c r="S737" s="17">
        <v>-1.1724366353706761</v>
      </c>
      <c r="T737" s="17">
        <v>-0.11522928009606229</v>
      </c>
      <c r="U737" s="17">
        <v>-0.6711379644865163</v>
      </c>
      <c r="V737" s="17">
        <v>-1.047094714262131</v>
      </c>
      <c r="W737" s="17">
        <v>-2.643164298805897</v>
      </c>
      <c r="X737" s="17">
        <v>-6.0258009452383003</v>
      </c>
      <c r="Y737" s="17">
        <v>-0.13115838540933022</v>
      </c>
      <c r="Z737" s="17">
        <v>11.680595403548427</v>
      </c>
      <c r="AA737" s="17">
        <v>-1.0575415693423988</v>
      </c>
      <c r="AB737" s="17">
        <v>-1.2373682481456063</v>
      </c>
      <c r="AC737" s="17">
        <v>-8.9936048418867109</v>
      </c>
      <c r="AD737" s="17">
        <v>-1.3619761915259638</v>
      </c>
      <c r="AE737" s="17">
        <v>-1.1907007009546247</v>
      </c>
      <c r="AF737" s="17">
        <v>9.7073546447421748</v>
      </c>
      <c r="AG737" s="17">
        <v>-74.302722018766858</v>
      </c>
      <c r="AH737" s="17">
        <v>-0.30114245453979849</v>
      </c>
      <c r="AI737" s="17">
        <v>-0.31455836072671978</v>
      </c>
      <c r="AJ737" s="17">
        <v>0.33333333333333298</v>
      </c>
      <c r="AK737" s="17">
        <v>-2.2392380019755076E-2</v>
      </c>
      <c r="AL737" s="17">
        <v>0.14617611384504048</v>
      </c>
      <c r="AM737" s="17">
        <v>0.33333333333333298</v>
      </c>
      <c r="AN737" s="17">
        <v>-0.29703933427507051</v>
      </c>
      <c r="AO737" s="17">
        <v>-0.28563491945649105</v>
      </c>
      <c r="AP737" s="17">
        <v>0.33333333333333298</v>
      </c>
      <c r="AQ737" s="17">
        <v>-0.56496929743593771</v>
      </c>
      <c r="AR737" s="17">
        <v>2.2444243630026963</v>
      </c>
      <c r="AS737" s="17">
        <v>-5.3981215314570754</v>
      </c>
      <c r="AT737" s="17">
        <v>-0.27843348853290806</v>
      </c>
      <c r="AU737" s="17">
        <v>-1.0000000000000016</v>
      </c>
      <c r="AV737" s="17">
        <v>-1.0000000000000016</v>
      </c>
      <c r="AW737" s="17">
        <v>-1.0000000000000016</v>
      </c>
      <c r="AX737" s="17">
        <v>-1.0000000000000016</v>
      </c>
      <c r="AY737" s="17">
        <v>-8.9552522828553416E-2</v>
      </c>
      <c r="AZ737" s="17">
        <v>1.0006042008329468</v>
      </c>
      <c r="BA737" s="17">
        <v>-0.3978645533722116</v>
      </c>
      <c r="BB737" s="17">
        <v>0.55448288118510258</v>
      </c>
      <c r="BC737" s="17">
        <v>-0.22237433162646045</v>
      </c>
      <c r="BD737" s="17">
        <v>15.96162226763397</v>
      </c>
      <c r="BE737" s="17">
        <v>-4.8488581668383359</v>
      </c>
      <c r="BF737" s="17">
        <v>-1.0000000000000016</v>
      </c>
      <c r="BG737" s="22">
        <v>-4.8791159367092405</v>
      </c>
    </row>
    <row r="738" spans="1:100" x14ac:dyDescent="0.25">
      <c r="A738">
        <v>2137</v>
      </c>
      <c r="B738" t="s">
        <v>742</v>
      </c>
      <c r="C738" s="48">
        <v>2</v>
      </c>
      <c r="D738" s="22">
        <v>1640.0097167968752</v>
      </c>
      <c r="E738" s="17">
        <v>148.36192600409646</v>
      </c>
      <c r="F738" s="17">
        <v>101.15069212406404</v>
      </c>
      <c r="G738" s="17">
        <v>1.1590201016439197</v>
      </c>
      <c r="H738" s="17">
        <v>13.109501931147182</v>
      </c>
      <c r="I738" s="17">
        <v>109.57566294647549</v>
      </c>
      <c r="J738" s="17">
        <v>25.412020676904994</v>
      </c>
      <c r="K738" s="17">
        <v>-0.99999999999999845</v>
      </c>
      <c r="L738" s="17">
        <v>-0.99999999999999845</v>
      </c>
      <c r="M738" s="17">
        <v>-0.99999999999999845</v>
      </c>
      <c r="N738" s="17">
        <v>0.44661183005630906</v>
      </c>
      <c r="O738" s="17">
        <v>-0.99999999999999845</v>
      </c>
      <c r="P738" s="17">
        <v>-0.99999999999999845</v>
      </c>
      <c r="Q738" s="17">
        <v>5.9155923814879952</v>
      </c>
      <c r="R738" s="17">
        <v>-0.99999999999999845</v>
      </c>
      <c r="S738" s="17">
        <v>3.6581634053834486</v>
      </c>
      <c r="T738" s="17">
        <v>0.42697471989394131</v>
      </c>
      <c r="U738" s="17">
        <v>0.95359957012187402</v>
      </c>
      <c r="V738" s="17">
        <v>1.0818367843985699</v>
      </c>
      <c r="W738" s="17">
        <v>8.1447413103553536</v>
      </c>
      <c r="X738" s="17">
        <v>7.2658873301952456</v>
      </c>
      <c r="Y738" s="17">
        <v>0.35665769926735136</v>
      </c>
      <c r="Z738" s="17">
        <v>56.469546631976925</v>
      </c>
      <c r="AA738" s="17">
        <v>2.2411130189225417</v>
      </c>
      <c r="AB738" s="17">
        <v>3.5173507765767416</v>
      </c>
      <c r="AC738" s="17">
        <v>45.595492492983723</v>
      </c>
      <c r="AD738" s="17">
        <v>2.8046401115327919</v>
      </c>
      <c r="AE738" s="17">
        <v>2.2986210190679595</v>
      </c>
      <c r="AF738" s="17">
        <v>98.117627920997933</v>
      </c>
      <c r="AG738" s="17">
        <v>76.750703379519138</v>
      </c>
      <c r="AH738" s="17">
        <v>0.74391947512067436</v>
      </c>
      <c r="AI738" s="17">
        <v>0.92188072681711231</v>
      </c>
      <c r="AJ738" s="17">
        <v>0.33333333333333298</v>
      </c>
      <c r="AK738" s="17">
        <v>1.3726085467823106</v>
      </c>
      <c r="AL738" s="17">
        <v>1.3645821233385154</v>
      </c>
      <c r="AM738" s="17">
        <v>0.33333333333333298</v>
      </c>
      <c r="AN738" s="17">
        <v>0.96054644950387003</v>
      </c>
      <c r="AO738" s="17">
        <v>1.0885684404347917</v>
      </c>
      <c r="AP738" s="17">
        <v>0.33333333333333298</v>
      </c>
      <c r="AQ738" s="17">
        <v>15.113202303920934</v>
      </c>
      <c r="AR738" s="17">
        <v>2.2444243630026963</v>
      </c>
      <c r="AS738" s="17">
        <v>14.559258022543993</v>
      </c>
      <c r="AT738" s="17">
        <v>13.684543662064542</v>
      </c>
      <c r="AU738" s="17">
        <v>-0.99999999999999845</v>
      </c>
      <c r="AV738" s="17">
        <v>-0.99999999999999845</v>
      </c>
      <c r="AW738" s="17">
        <v>-0.99999999999999845</v>
      </c>
      <c r="AX738" s="17">
        <v>-0.99999999999999845</v>
      </c>
      <c r="AY738" s="17">
        <v>0.1206189660670845</v>
      </c>
      <c r="AZ738" s="17">
        <v>-0.44885545243665986</v>
      </c>
      <c r="BA738" s="17">
        <v>0.99555483806677258</v>
      </c>
      <c r="BB738" s="17">
        <v>-0.2527284651507421</v>
      </c>
      <c r="BC738" s="17">
        <v>0.55026910874531898</v>
      </c>
      <c r="BD738" s="17">
        <v>-5.5622350899652862</v>
      </c>
      <c r="BE738" s="17">
        <v>15.944684293381378</v>
      </c>
      <c r="BF738" s="17">
        <v>-0.99999999999999845</v>
      </c>
      <c r="BG738" s="22">
        <v>5460.8675655971265</v>
      </c>
    </row>
    <row r="739" spans="1:100" x14ac:dyDescent="0.25">
      <c r="A739">
        <v>2141</v>
      </c>
      <c r="B739" t="s">
        <v>743</v>
      </c>
      <c r="C739" s="48">
        <v>2</v>
      </c>
      <c r="D739" s="22">
        <v>1542.64380859375</v>
      </c>
      <c r="E739" s="17">
        <v>92.412271995486321</v>
      </c>
      <c r="F739" s="17">
        <v>10.890269703271134</v>
      </c>
      <c r="G739" s="17">
        <v>0.53165760933610384</v>
      </c>
      <c r="H739" s="17">
        <v>7.3868615117480827</v>
      </c>
      <c r="I739" s="17">
        <v>65.640111415262723</v>
      </c>
      <c r="J739" s="17">
        <v>14.560674569801556</v>
      </c>
      <c r="K739" s="17">
        <v>-0.99999999999999978</v>
      </c>
      <c r="L739" s="17">
        <v>-0.99999999999999978</v>
      </c>
      <c r="M739" s="17">
        <v>-0.99999999999999978</v>
      </c>
      <c r="N739" s="17">
        <v>0.29027330376941962</v>
      </c>
      <c r="O739" s="17">
        <v>-0.99999999999999978</v>
      </c>
      <c r="P739" s="17">
        <v>-0.99999999999999978</v>
      </c>
      <c r="Q739" s="17">
        <v>4.2361474227981954</v>
      </c>
      <c r="R739" s="17">
        <v>-0.99999999999999978</v>
      </c>
      <c r="S739" s="17">
        <v>1.4678249623009003</v>
      </c>
      <c r="T739" s="17">
        <v>0.18112322004883466</v>
      </c>
      <c r="U739" s="17">
        <v>0.21689500920849461</v>
      </c>
      <c r="V739" s="17">
        <v>0.1165156100382302</v>
      </c>
      <c r="W739" s="17">
        <v>3.2531824611977851</v>
      </c>
      <c r="X739" s="17">
        <v>1.2390385831384139</v>
      </c>
      <c r="Y739" s="17">
        <v>0.13546730585723121</v>
      </c>
      <c r="Z739" s="17">
        <v>36.160897422082698</v>
      </c>
      <c r="AA739" s="17">
        <v>0.7454044332041958</v>
      </c>
      <c r="AB739" s="17">
        <v>1.3614190542146722</v>
      </c>
      <c r="AC739" s="17">
        <v>20.843164116181185</v>
      </c>
      <c r="AD739" s="17">
        <v>0.91537174131613142</v>
      </c>
      <c r="AE739" s="17">
        <v>0.71645825685027853</v>
      </c>
      <c r="AF739" s="17">
        <v>58.029767471639467</v>
      </c>
      <c r="AG739" s="17">
        <v>8.2585653805478785</v>
      </c>
      <c r="AH739" s="17">
        <v>0.27005715975084033</v>
      </c>
      <c r="AI739" s="17">
        <v>0.36124228788016133</v>
      </c>
      <c r="AJ739" s="17">
        <v>0.33333333333333298</v>
      </c>
      <c r="AK739" s="17">
        <v>0.74007343057895403</v>
      </c>
      <c r="AL739" s="17">
        <v>0.81212042099071902</v>
      </c>
      <c r="AM739" s="17">
        <v>0.33333333333333298</v>
      </c>
      <c r="AN739" s="17">
        <v>0.3903194664280597</v>
      </c>
      <c r="AO739" s="17">
        <v>0.46546356269931666</v>
      </c>
      <c r="AP739" s="17">
        <v>0.33333333333333298</v>
      </c>
      <c r="AQ739" s="17">
        <v>8.0042506859070368</v>
      </c>
      <c r="AR739" s="17">
        <v>2.2444243630026963</v>
      </c>
      <c r="AS739" s="17">
        <v>5.5099856150743172</v>
      </c>
      <c r="AT739" s="17">
        <v>7.3533124744660991</v>
      </c>
      <c r="AU739" s="17">
        <v>-0.99999999999999978</v>
      </c>
      <c r="AV739" s="17">
        <v>-0.99999999999999978</v>
      </c>
      <c r="AW739" s="17">
        <v>-0.99999999999999978</v>
      </c>
      <c r="AX739" s="17">
        <v>-0.99999999999999978</v>
      </c>
      <c r="AY739" s="17">
        <v>2.5320931064346804E-2</v>
      </c>
      <c r="AZ739" s="17">
        <v>0.20837287809552152</v>
      </c>
      <c r="BA739" s="17">
        <v>0.36373683726846445</v>
      </c>
      <c r="BB739" s="17">
        <v>0.11328528648575273</v>
      </c>
      <c r="BC739" s="17">
        <v>0.19992947889310964</v>
      </c>
      <c r="BD739" s="17">
        <v>4.1973251750188725</v>
      </c>
      <c r="BE739" s="17">
        <v>6.5162706316743924</v>
      </c>
      <c r="BF739" s="17">
        <v>-0.99999999999999978</v>
      </c>
      <c r="BG739" s="22">
        <v>151.7654225700262</v>
      </c>
    </row>
    <row r="740" spans="1:100" x14ac:dyDescent="0.25">
      <c r="A740">
        <v>2143</v>
      </c>
      <c r="B740" t="s">
        <v>744</v>
      </c>
      <c r="C740" s="48">
        <v>2</v>
      </c>
      <c r="D740" s="22">
        <v>1493.4376269531249</v>
      </c>
      <c r="E740" s="17">
        <v>115.94561667835779</v>
      </c>
      <c r="F740" s="17">
        <v>48.855287891287368</v>
      </c>
      <c r="G740" s="17">
        <v>0.79553659186409398</v>
      </c>
      <c r="H740" s="17">
        <v>9.7938981927099746</v>
      </c>
      <c r="I740" s="17">
        <v>84.120126999576712</v>
      </c>
      <c r="J740" s="17">
        <v>19.124929215099307</v>
      </c>
      <c r="K740" s="17">
        <v>-0.99999999999999922</v>
      </c>
      <c r="L740" s="17">
        <v>-0.99999999999999922</v>
      </c>
      <c r="M740" s="17">
        <v>-0.99999999999999922</v>
      </c>
      <c r="N740" s="17">
        <v>0.35603185923350417</v>
      </c>
      <c r="O740" s="17">
        <v>-0.99999999999999922</v>
      </c>
      <c r="P740" s="17">
        <v>-0.99999999999999922</v>
      </c>
      <c r="Q740" s="17">
        <v>4.9425495943411271</v>
      </c>
      <c r="R740" s="17">
        <v>-0.99999999999999922</v>
      </c>
      <c r="S740" s="17">
        <v>2.3891173360709548</v>
      </c>
      <c r="T740" s="17">
        <v>0.28453240441600602</v>
      </c>
      <c r="U740" s="17">
        <v>0.52676506414663626</v>
      </c>
      <c r="V740" s="17">
        <v>0.52254557266141577</v>
      </c>
      <c r="W740" s="17">
        <v>5.3106525648745659</v>
      </c>
      <c r="X740" s="17">
        <v>3.7740302900432301</v>
      </c>
      <c r="Y740" s="17">
        <v>0.22850362325535567</v>
      </c>
      <c r="Z740" s="17">
        <v>44.703049297166984</v>
      </c>
      <c r="AA740" s="17">
        <v>1.3745240643537153</v>
      </c>
      <c r="AB740" s="17">
        <v>2.2682393953605797</v>
      </c>
      <c r="AC740" s="17">
        <v>31.254400534287946</v>
      </c>
      <c r="AD740" s="17">
        <v>1.7100290907237505</v>
      </c>
      <c r="AE740" s="17">
        <v>1.3819419365517258</v>
      </c>
      <c r="AF740" s="17">
        <v>74.891380903751539</v>
      </c>
      <c r="AG740" s="17">
        <v>37.067485116647418</v>
      </c>
      <c r="AH740" s="17">
        <v>0.46937144323337487</v>
      </c>
      <c r="AI740" s="17">
        <v>0.59705603614641278</v>
      </c>
      <c r="AJ740" s="17">
        <v>0.33333333333333298</v>
      </c>
      <c r="AK740" s="17">
        <v>1.006128103791821</v>
      </c>
      <c r="AL740" s="17">
        <v>1.0444948993643628</v>
      </c>
      <c r="AM740" s="17">
        <v>0.33333333333333298</v>
      </c>
      <c r="AN740" s="17">
        <v>0.63016631406239632</v>
      </c>
      <c r="AO740" s="17">
        <v>0.72755172251297351</v>
      </c>
      <c r="AP740" s="17">
        <v>0.33333333333333298</v>
      </c>
      <c r="AQ740" s="17">
        <v>10.994392657738219</v>
      </c>
      <c r="AR740" s="17">
        <v>2.2444243630026963</v>
      </c>
      <c r="AS740" s="17">
        <v>9.3162584235068682</v>
      </c>
      <c r="AT740" s="17">
        <v>10.016332442056441</v>
      </c>
      <c r="AU740" s="17">
        <v>-0.99999999999999922</v>
      </c>
      <c r="AV740" s="17">
        <v>-0.99999999999999922</v>
      </c>
      <c r="AW740" s="17">
        <v>-0.99999999999999922</v>
      </c>
      <c r="AX740" s="17">
        <v>-0.99999999999999922</v>
      </c>
      <c r="AY740" s="17">
        <v>6.5404851958203419E-2</v>
      </c>
      <c r="AZ740" s="17">
        <v>-6.8068167194621054E-2</v>
      </c>
      <c r="BA740" s="17">
        <v>0.62948987994753414</v>
      </c>
      <c r="BB740" s="17">
        <v>-4.0666117299639787E-2</v>
      </c>
      <c r="BC740" s="17">
        <v>0.34728808926294091</v>
      </c>
      <c r="BD740" s="17">
        <v>9.2293611574641332E-2</v>
      </c>
      <c r="BE740" s="17">
        <v>10.482016487394951</v>
      </c>
      <c r="BF740" s="17">
        <v>-0.99999999999999922</v>
      </c>
      <c r="BG740" s="22">
        <v>390.12169418073535</v>
      </c>
    </row>
    <row r="741" spans="1:100" x14ac:dyDescent="0.25">
      <c r="A741">
        <v>2144</v>
      </c>
      <c r="B741" t="s">
        <v>745</v>
      </c>
      <c r="C741" s="48">
        <v>2</v>
      </c>
      <c r="D741" s="22">
        <v>1612.685322265625</v>
      </c>
      <c r="E741" s="17">
        <v>127.11937169094807</v>
      </c>
      <c r="F741" s="17">
        <v>66.88127688681621</v>
      </c>
      <c r="G741" s="17">
        <v>0.92082771148490217</v>
      </c>
      <c r="H741" s="17">
        <v>10.93677178513062</v>
      </c>
      <c r="I741" s="17">
        <v>92.894534953507218</v>
      </c>
      <c r="J741" s="17">
        <v>21.292061168032205</v>
      </c>
      <c r="K741" s="17">
        <v>-0.999999999999999</v>
      </c>
      <c r="L741" s="17">
        <v>-0.999999999999999</v>
      </c>
      <c r="M741" s="17">
        <v>-0.999999999999999</v>
      </c>
      <c r="N741" s="17">
        <v>0.38725436494355348</v>
      </c>
      <c r="O741" s="17">
        <v>-0.999999999999999</v>
      </c>
      <c r="P741" s="17">
        <v>-0.999999999999999</v>
      </c>
      <c r="Q741" s="17">
        <v>5.2779530362040878</v>
      </c>
      <c r="R741" s="17">
        <v>-0.999999999999999</v>
      </c>
      <c r="S741" s="17">
        <v>2.8265517687109938</v>
      </c>
      <c r="T741" s="17">
        <v>0.33363162544647662</v>
      </c>
      <c r="U741" s="17">
        <v>0.67389298524221997</v>
      </c>
      <c r="V741" s="17">
        <v>0.71533072034273093</v>
      </c>
      <c r="W741" s="17">
        <v>6.2875501199826553</v>
      </c>
      <c r="X741" s="17">
        <v>4.9776575973217767</v>
      </c>
      <c r="Y741" s="17">
        <v>0.27267775285270412</v>
      </c>
      <c r="Z741" s="17">
        <v>48.758907638544251</v>
      </c>
      <c r="AA741" s="17">
        <v>1.6732333522515952</v>
      </c>
      <c r="AB741" s="17">
        <v>2.6988024312971088</v>
      </c>
      <c r="AC741" s="17">
        <v>36.197709982296608</v>
      </c>
      <c r="AD741" s="17">
        <v>2.0873365521530567</v>
      </c>
      <c r="AE741" s="17">
        <v>1.6979170646971637</v>
      </c>
      <c r="AF741" s="17">
        <v>82.897363059979114</v>
      </c>
      <c r="AG741" s="17">
        <v>50.746110728367121</v>
      </c>
      <c r="AH741" s="17">
        <v>0.5640069064093669</v>
      </c>
      <c r="AI741" s="17">
        <v>0.70902163590433998</v>
      </c>
      <c r="AJ741" s="17">
        <v>0.33333333333333298</v>
      </c>
      <c r="AK741" s="17">
        <v>1.1324522527173706</v>
      </c>
      <c r="AL741" s="17">
        <v>1.1548275158077619</v>
      </c>
      <c r="AM741" s="17">
        <v>0.33333333333333298</v>
      </c>
      <c r="AN741" s="17">
        <v>0.74404685047245245</v>
      </c>
      <c r="AO741" s="17">
        <v>0.85199255015231468</v>
      </c>
      <c r="AP741" s="17">
        <v>0.33333333333333298</v>
      </c>
      <c r="AQ741" s="17">
        <v>12.414127688875686</v>
      </c>
      <c r="AR741" s="17">
        <v>2.2444243630026963</v>
      </c>
      <c r="AS741" s="17">
        <v>11.123496639988041</v>
      </c>
      <c r="AT741" s="17">
        <v>11.280748236431315</v>
      </c>
      <c r="AU741" s="17">
        <v>-0.999999999999999</v>
      </c>
      <c r="AV741" s="17">
        <v>-0.999999999999999</v>
      </c>
      <c r="AW741" s="17">
        <v>-0.999999999999999</v>
      </c>
      <c r="AX741" s="17">
        <v>-0.999999999999999</v>
      </c>
      <c r="AY741" s="17">
        <v>8.4436907029321065E-2</v>
      </c>
      <c r="AZ741" s="17">
        <v>-0.19932381984924136</v>
      </c>
      <c r="BA741" s="17">
        <v>0.75567081311967543</v>
      </c>
      <c r="BB741" s="17">
        <v>-0.11376304818317817</v>
      </c>
      <c r="BC741" s="17">
        <v>0.41725472738670355</v>
      </c>
      <c r="BD741" s="17">
        <v>-1.8567968227426448</v>
      </c>
      <c r="BE741" s="17">
        <v>12.364973339944223</v>
      </c>
      <c r="BF741" s="17">
        <v>-0.999999999999999</v>
      </c>
      <c r="BG741" s="22">
        <v>302.95482508229401</v>
      </c>
    </row>
    <row r="742" spans="1:100" x14ac:dyDescent="0.25">
      <c r="A742">
        <v>2145</v>
      </c>
      <c r="B742" t="s">
        <v>746</v>
      </c>
      <c r="C742" s="48">
        <v>3</v>
      </c>
      <c r="D742" s="22">
        <v>1638.5920748286578</v>
      </c>
      <c r="E742" s="17">
        <v>149.7687593383319</v>
      </c>
      <c r="F742" s="17">
        <v>161.44428099182232</v>
      </c>
      <c r="G742" s="17">
        <v>1.2136296059371618</v>
      </c>
      <c r="H742" s="17">
        <v>-0.83787674787622346</v>
      </c>
      <c r="I742" s="17">
        <v>123.51210036179467</v>
      </c>
      <c r="J742" s="17">
        <v>15.219346815007142</v>
      </c>
      <c r="K742" s="17">
        <v>-0.99999999999999956</v>
      </c>
      <c r="L742" s="17">
        <v>-0.99999999999999956</v>
      </c>
      <c r="M742" s="17">
        <v>-0.99999999999999956</v>
      </c>
      <c r="N742" s="17">
        <v>-0.14667589441788731</v>
      </c>
      <c r="O742" s="17">
        <v>-0.99999999999999956</v>
      </c>
      <c r="P742" s="17">
        <v>-0.99999999999999956</v>
      </c>
      <c r="Q742" s="17">
        <v>1.2048040703182339</v>
      </c>
      <c r="R742" s="17">
        <v>-0.99999999999999956</v>
      </c>
      <c r="S742" s="17">
        <v>-1.1129304979385328</v>
      </c>
      <c r="T742" s="17">
        <v>-7.9525933801159562E-2</v>
      </c>
      <c r="U742" s="17">
        <v>9.1590088841304429E-2</v>
      </c>
      <c r="V742" s="17">
        <v>3.8172186790504839E-2</v>
      </c>
      <c r="W742" s="17">
        <v>-2.0426808181944569</v>
      </c>
      <c r="X742" s="17">
        <v>-0.66991962154107532</v>
      </c>
      <c r="Y742" s="17">
        <v>-0.13340788082446123</v>
      </c>
      <c r="Z742" s="17">
        <v>40.502764464049847</v>
      </c>
      <c r="AA742" s="17">
        <v>0.71052721824893572</v>
      </c>
      <c r="AB742" s="17">
        <v>2.9666453275220506</v>
      </c>
      <c r="AC742" s="17">
        <v>71.471488527766709</v>
      </c>
      <c r="AD742" s="17">
        <v>-0.77687915227951154</v>
      </c>
      <c r="AE742" s="17">
        <v>0.72786120329305237</v>
      </c>
      <c r="AF742" s="17">
        <v>115.66875952263173</v>
      </c>
      <c r="AG742" s="17">
        <v>142.90580991019726</v>
      </c>
      <c r="AH742" s="17">
        <v>-2.2627653383668546E-2</v>
      </c>
      <c r="AI742" s="17">
        <v>0.17910536928690601</v>
      </c>
      <c r="AJ742" s="17">
        <v>0.33333333333333298</v>
      </c>
      <c r="AK742" s="17">
        <v>0.54565396470156347</v>
      </c>
      <c r="AL742" s="17">
        <v>0.62783680882172854</v>
      </c>
      <c r="AM742" s="17">
        <v>0.33333333333333298</v>
      </c>
      <c r="AN742" s="17">
        <v>0.44644457685490396</v>
      </c>
      <c r="AO742" s="17">
        <v>0.76172598972395367</v>
      </c>
      <c r="AP742" s="17">
        <v>0.33333333333333298</v>
      </c>
      <c r="AQ742" s="17">
        <v>7.8433408391629467</v>
      </c>
      <c r="AR742" s="17">
        <v>2.6304384895730015</v>
      </c>
      <c r="AS742" s="17">
        <v>7.1323686784185041</v>
      </c>
      <c r="AT742" s="17">
        <v>5.456539647015636</v>
      </c>
      <c r="AU742" s="17">
        <v>-0.99999999999999956</v>
      </c>
      <c r="AV742" s="17">
        <v>-0.99999999999999956</v>
      </c>
      <c r="AW742" s="17">
        <v>-0.99999999999999956</v>
      </c>
      <c r="AX742" s="17">
        <v>-0.99999999999999956</v>
      </c>
      <c r="AY742" s="17">
        <v>-5.8256898267315158E-2</v>
      </c>
      <c r="AZ742" s="17">
        <v>-0.19144951517794873</v>
      </c>
      <c r="BA742" s="17">
        <v>0.70089139648450771</v>
      </c>
      <c r="BB742" s="17">
        <v>-8.5121485601851107E-2</v>
      </c>
      <c r="BC742" s="17">
        <v>0.33482927707935345</v>
      </c>
      <c r="BD742" s="17">
        <v>-3.0852847159360204</v>
      </c>
      <c r="BE742" s="17">
        <v>11.87518890940637</v>
      </c>
      <c r="BF742" s="17">
        <v>-0.99999999999999956</v>
      </c>
      <c r="CU742" t="e">
        <v>#N/A</v>
      </c>
      <c r="CV742" t="e">
        <v>#N/A</v>
      </c>
    </row>
    <row r="743" spans="1:100" x14ac:dyDescent="0.25">
      <c r="A743">
        <v>2147</v>
      </c>
      <c r="B743" t="s">
        <v>747</v>
      </c>
      <c r="C743" s="48">
        <v>3</v>
      </c>
      <c r="D743" s="22">
        <v>1578.7324244908239</v>
      </c>
      <c r="E743" s="17">
        <v>108.12772297531609</v>
      </c>
      <c r="F743" s="17">
        <v>15.977101613477586</v>
      </c>
      <c r="G743" s="17">
        <v>1.046856292280548</v>
      </c>
      <c r="H743" s="17">
        <v>10.157078059112301</v>
      </c>
      <c r="I743" s="17">
        <v>74.353322378991436</v>
      </c>
      <c r="J743" s="17">
        <v>7.8375345929054916</v>
      </c>
      <c r="K743" s="17">
        <v>-0.99999999999999989</v>
      </c>
      <c r="L743" s="17">
        <v>-0.99999999999999989</v>
      </c>
      <c r="M743" s="17">
        <v>-0.99999999999999989</v>
      </c>
      <c r="N743" s="17">
        <v>0.26595328538091839</v>
      </c>
      <c r="O743" s="17">
        <v>-0.99999999999999989</v>
      </c>
      <c r="P743" s="17">
        <v>-0.99999999999999989</v>
      </c>
      <c r="Q743" s="17">
        <v>4.7168351490421339</v>
      </c>
      <c r="R743" s="17">
        <v>-0.99999999999999989</v>
      </c>
      <c r="S743" s="17">
        <v>2.8770995031297453</v>
      </c>
      <c r="T743" s="17">
        <v>0.31710182633681583</v>
      </c>
      <c r="U743" s="17">
        <v>-0.15697804809466265</v>
      </c>
      <c r="V743" s="17">
        <v>-0.79442471787554414</v>
      </c>
      <c r="W743" s="17">
        <v>5.4402429100701646</v>
      </c>
      <c r="X743" s="17">
        <v>5.8097854704453882</v>
      </c>
      <c r="Y743" s="17">
        <v>0.38550781492972397</v>
      </c>
      <c r="Z743" s="17">
        <v>50.060282531285743</v>
      </c>
      <c r="AA743" s="17">
        <v>4.3834402721789969</v>
      </c>
      <c r="AB743" s="17">
        <v>-1.1232503648164645</v>
      </c>
      <c r="AC743" s="17">
        <v>19.597664592150366</v>
      </c>
      <c r="AD743" s="17">
        <v>1.0508540200387113</v>
      </c>
      <c r="AE743" s="17">
        <v>-0.94903781513140228</v>
      </c>
      <c r="AF743" s="17">
        <v>67.585658943488227</v>
      </c>
      <c r="AG743" s="17">
        <v>3.9357891424891016</v>
      </c>
      <c r="AH743" s="17">
        <v>0.64990415546177105</v>
      </c>
      <c r="AI743" s="17">
        <v>0.77451195157830999</v>
      </c>
      <c r="AJ743" s="17">
        <v>0.33333333333333298</v>
      </c>
      <c r="AK743" s="17">
        <v>0.27833423818354075</v>
      </c>
      <c r="AL743" s="17">
        <v>0.43111428862912238</v>
      </c>
      <c r="AM743" s="17">
        <v>0.33333333333333298</v>
      </c>
      <c r="AN743" s="17">
        <v>3.3284991050998469E-2</v>
      </c>
      <c r="AO743" s="17">
        <v>0.14790644689319848</v>
      </c>
      <c r="AP743" s="17">
        <v>0.33333333333333298</v>
      </c>
      <c r="AQ743" s="17">
        <v>6.7676634355031551</v>
      </c>
      <c r="AR743" s="17">
        <v>3.8418074573847552</v>
      </c>
      <c r="AS743" s="17">
        <v>0.78113846647049723</v>
      </c>
      <c r="AT743" s="17">
        <v>3.2145886690502374</v>
      </c>
      <c r="AU743" s="17">
        <v>-0.99999999999999989</v>
      </c>
      <c r="AV743" s="17">
        <v>-0.99999999999999989</v>
      </c>
      <c r="AW743" s="17">
        <v>-0.99999999999999989</v>
      </c>
      <c r="AX743" s="17">
        <v>-0.99999999999999989</v>
      </c>
      <c r="AY743" s="17">
        <v>4.3057107583633639E-2</v>
      </c>
      <c r="AZ743" s="17">
        <v>-0.32282529013053518</v>
      </c>
      <c r="BA743" s="17">
        <v>0.93291578435105671</v>
      </c>
      <c r="BB743" s="17">
        <v>0.59916292288201034</v>
      </c>
      <c r="BC743" s="17">
        <v>0.44467503345881843</v>
      </c>
      <c r="BD743" s="17">
        <v>13.364946621397587</v>
      </c>
      <c r="BE743" s="17">
        <v>15.781454758225745</v>
      </c>
      <c r="BF743" s="17">
        <v>-0.99999999999999989</v>
      </c>
      <c r="CU743" t="e">
        <v>#N/A</v>
      </c>
      <c r="CV743" t="e">
        <v>#N/A</v>
      </c>
    </row>
    <row r="744" spans="1:100" x14ac:dyDescent="0.25">
      <c r="A744">
        <v>2148</v>
      </c>
      <c r="B744" t="s">
        <v>748</v>
      </c>
      <c r="C744" s="48">
        <v>2</v>
      </c>
      <c r="D744" s="22">
        <v>1522.6848046875</v>
      </c>
      <c r="E744" s="17">
        <v>77.928899088321728</v>
      </c>
      <c r="F744" s="17">
        <v>-12.474939248286725</v>
      </c>
      <c r="G744" s="17">
        <v>0.3692558021209249</v>
      </c>
      <c r="H744" s="17">
        <v>5.9054737055783617</v>
      </c>
      <c r="I744" s="17">
        <v>54.266761785422744</v>
      </c>
      <c r="J744" s="17">
        <v>11.751647507905842</v>
      </c>
      <c r="K744" s="17">
        <v>-1.0000000000000002</v>
      </c>
      <c r="L744" s="17">
        <v>-1.0000000000000002</v>
      </c>
      <c r="M744" s="17">
        <v>-1.0000000000000002</v>
      </c>
      <c r="N744" s="17">
        <v>0.24980282694357336</v>
      </c>
      <c r="O744" s="17">
        <v>-1.0000000000000002</v>
      </c>
      <c r="P744" s="17">
        <v>-1.0000000000000002</v>
      </c>
      <c r="Q744" s="17">
        <v>3.8013989324854802</v>
      </c>
      <c r="R744" s="17">
        <v>-1.0000000000000002</v>
      </c>
      <c r="S744" s="17">
        <v>0.90082434315174709</v>
      </c>
      <c r="T744" s="17">
        <v>0.11748102216331374</v>
      </c>
      <c r="U744" s="17">
        <v>2.6188434392582241E-2</v>
      </c>
      <c r="V744" s="17">
        <v>-0.13337166435476747</v>
      </c>
      <c r="W744" s="17">
        <v>1.9869320765432652</v>
      </c>
      <c r="X744" s="17">
        <v>-0.32109792539600468</v>
      </c>
      <c r="Y744" s="17">
        <v>7.8208990180279769E-2</v>
      </c>
      <c r="Z744" s="17">
        <v>30.903711386536767</v>
      </c>
      <c r="AA744" s="17">
        <v>0.35821874651392915</v>
      </c>
      <c r="AB744" s="17">
        <v>0.80332510974541405</v>
      </c>
      <c r="AC744" s="17">
        <v>14.435667795530954</v>
      </c>
      <c r="AD744" s="17">
        <v>0.42630744212764909</v>
      </c>
      <c r="AE744" s="17">
        <v>0.30689266272700078</v>
      </c>
      <c r="AF744" s="17">
        <v>47.65244803640072</v>
      </c>
      <c r="AG744" s="17">
        <v>-9.4716099605796824</v>
      </c>
      <c r="AH744" s="17">
        <v>0.14739108179622845</v>
      </c>
      <c r="AI744" s="17">
        <v>0.21611296186207912</v>
      </c>
      <c r="AJ744" s="17">
        <v>0.33333333333333298</v>
      </c>
      <c r="AK744" s="17">
        <v>0.57633261524808421</v>
      </c>
      <c r="AL744" s="17">
        <v>0.66910776088027857</v>
      </c>
      <c r="AM744" s="17">
        <v>0.33333333333333298</v>
      </c>
      <c r="AN744" s="17">
        <v>0.24270800780593066</v>
      </c>
      <c r="AO744" s="17">
        <v>0.3041639002719625</v>
      </c>
      <c r="AP744" s="17">
        <v>0.33333333333333298</v>
      </c>
      <c r="AQ744" s="17">
        <v>6.1639962806368711</v>
      </c>
      <c r="AR744" s="17">
        <v>2.2444243630026963</v>
      </c>
      <c r="AS744" s="17">
        <v>3.1674512573868006</v>
      </c>
      <c r="AT744" s="17">
        <v>5.7143821919419695</v>
      </c>
      <c r="AU744" s="17">
        <v>-1.0000000000000002</v>
      </c>
      <c r="AV744" s="17">
        <v>-1.0000000000000002</v>
      </c>
      <c r="AW744" s="17">
        <v>-1.0000000000000002</v>
      </c>
      <c r="AX744" s="17">
        <v>-1.0000000000000002</v>
      </c>
      <c r="AY744" s="17">
        <v>6.5166361807684516E-4</v>
      </c>
      <c r="AZ744" s="17">
        <v>0.37850588722522838</v>
      </c>
      <c r="BA744" s="17">
        <v>0.20018165757757883</v>
      </c>
      <c r="BB744" s="17">
        <v>0.20803321206337799</v>
      </c>
      <c r="BC744" s="17">
        <v>0.10923902524836145</v>
      </c>
      <c r="BD744" s="17">
        <v>6.7237277637812429</v>
      </c>
      <c r="BE744" s="17">
        <v>4.0755901054911057</v>
      </c>
      <c r="BF744" s="17">
        <v>-1.0000000000000002</v>
      </c>
      <c r="BG744" s="22">
        <v>238.10211992604511</v>
      </c>
    </row>
    <row r="745" spans="1:100" x14ac:dyDescent="0.25">
      <c r="A745">
        <v>2151</v>
      </c>
      <c r="B745" t="s">
        <v>749</v>
      </c>
      <c r="C745" s="48">
        <v>2</v>
      </c>
      <c r="D745" s="22">
        <v>1441.1168359375001</v>
      </c>
      <c r="E745" s="17">
        <v>51.514898176315512</v>
      </c>
      <c r="F745" s="17">
        <v>-55.087157721952224</v>
      </c>
      <c r="G745" s="17">
        <v>7.3076071654191443E-2</v>
      </c>
      <c r="H745" s="17">
        <v>3.2037978518933747</v>
      </c>
      <c r="I745" s="17">
        <v>33.524654997124145</v>
      </c>
      <c r="J745" s="17">
        <v>6.6286941840941154</v>
      </c>
      <c r="K745" s="17">
        <v>-1.0000000000000009</v>
      </c>
      <c r="L745" s="17">
        <v>-1.0000000000000009</v>
      </c>
      <c r="M745" s="17">
        <v>-1.0000000000000009</v>
      </c>
      <c r="N745" s="17">
        <v>0.17599493574038366</v>
      </c>
      <c r="O745" s="17">
        <v>-1.0000000000000009</v>
      </c>
      <c r="P745" s="17">
        <v>-1.0000000000000009</v>
      </c>
      <c r="Q745" s="17">
        <v>3.0085278869617693</v>
      </c>
      <c r="R745" s="17">
        <v>-1.0000000000000009</v>
      </c>
      <c r="S745" s="17">
        <v>-0.13324106186901075</v>
      </c>
      <c r="T745" s="17">
        <v>1.4137853556046576E-3</v>
      </c>
      <c r="U745" s="17">
        <v>-0.32161201743595869</v>
      </c>
      <c r="V745" s="17">
        <v>-0.58910271098481481</v>
      </c>
      <c r="W745" s="17">
        <v>-0.32238765370737221</v>
      </c>
      <c r="X745" s="17">
        <v>-3.1663914508355773</v>
      </c>
      <c r="Y745" s="17">
        <v>-2.6215663676611267E-2</v>
      </c>
      <c r="Z745" s="17">
        <v>21.315936658399785</v>
      </c>
      <c r="AA745" s="17">
        <v>-0.34790980150497464</v>
      </c>
      <c r="AB745" s="17">
        <v>-0.2144967783386702</v>
      </c>
      <c r="AC745" s="17">
        <v>2.7500186900239818</v>
      </c>
      <c r="AD745" s="17">
        <v>-0.4656218707193569</v>
      </c>
      <c r="AE745" s="17">
        <v>-0.44005116355168905</v>
      </c>
      <c r="AF745" s="17">
        <v>28.726847847581315</v>
      </c>
      <c r="AG745" s="17">
        <v>-41.806955506982348</v>
      </c>
      <c r="AH745" s="17">
        <v>-7.6320750781288138E-2</v>
      </c>
      <c r="AI745" s="17">
        <v>-4.8566141159852694E-2</v>
      </c>
      <c r="AJ745" s="17">
        <v>0.33333333333333298</v>
      </c>
      <c r="AK745" s="17">
        <v>0.2777108733924466</v>
      </c>
      <c r="AL745" s="17">
        <v>0.40828891993771405</v>
      </c>
      <c r="AM745" s="17">
        <v>0.33333333333333298</v>
      </c>
      <c r="AN745" s="17">
        <v>-2.6497875910474644E-2</v>
      </c>
      <c r="AO745" s="17">
        <v>9.9942025246356758E-3</v>
      </c>
      <c r="AP745" s="17">
        <v>0.33333333333333298</v>
      </c>
      <c r="AQ745" s="17">
        <v>2.8078387163250307</v>
      </c>
      <c r="AR745" s="17">
        <v>2.2444243630026963</v>
      </c>
      <c r="AS745" s="17">
        <v>-1.1047376213346398</v>
      </c>
      <c r="AT745" s="17">
        <v>2.7253887955286196</v>
      </c>
      <c r="AU745" s="17">
        <v>-1.0000000000000009</v>
      </c>
      <c r="AV745" s="17">
        <v>-1.0000000000000009</v>
      </c>
      <c r="AW745" s="17">
        <v>-1.0000000000000009</v>
      </c>
      <c r="AX745" s="17">
        <v>-1.0000000000000009</v>
      </c>
      <c r="AY745" s="17">
        <v>-4.4338826994918534E-2</v>
      </c>
      <c r="AZ745" s="17">
        <v>0.68878537026549547</v>
      </c>
      <c r="BA745" s="17">
        <v>-9.8101531925973706E-2</v>
      </c>
      <c r="BB745" s="17">
        <v>0.38082941144729898</v>
      </c>
      <c r="BC745" s="17">
        <v>-5.6157373825064305E-2</v>
      </c>
      <c r="BD745" s="17">
        <v>11.33124568874285</v>
      </c>
      <c r="BE745" s="17">
        <v>-0.37559250630440033</v>
      </c>
      <c r="BF745" s="17">
        <v>-1.0000000000000009</v>
      </c>
      <c r="BG745" s="22">
        <v>0.2827835737735942</v>
      </c>
    </row>
    <row r="746" spans="1:100" x14ac:dyDescent="0.25">
      <c r="A746">
        <v>2152</v>
      </c>
      <c r="B746" t="s">
        <v>750</v>
      </c>
      <c r="C746" s="48">
        <v>3</v>
      </c>
      <c r="D746" s="22">
        <v>1600.1920210513169</v>
      </c>
      <c r="E746" s="17">
        <v>95.282487337341109</v>
      </c>
      <c r="F746" s="17">
        <v>29.44395566648587</v>
      </c>
      <c r="G746" s="17">
        <v>0.72409783874182576</v>
      </c>
      <c r="H746" s="17">
        <v>9.3098336520704628</v>
      </c>
      <c r="I746" s="17">
        <v>73.961343988365797</v>
      </c>
      <c r="J746" s="17">
        <v>3.7966192285976557</v>
      </c>
      <c r="K746" s="17">
        <v>-0.99999999999999867</v>
      </c>
      <c r="L746" s="17">
        <v>-0.99999999999999867</v>
      </c>
      <c r="M746" s="17">
        <v>-0.99999999999999867</v>
      </c>
      <c r="N746" s="17">
        <v>0.16858798984970258</v>
      </c>
      <c r="O746" s="17">
        <v>-0.99999999999999867</v>
      </c>
      <c r="P746" s="17">
        <v>-0.99999999999999867</v>
      </c>
      <c r="Q746" s="17">
        <v>3.9847067329743791</v>
      </c>
      <c r="R746" s="17">
        <v>-0.99999999999999867</v>
      </c>
      <c r="S746" s="17">
        <v>2.884983476085321</v>
      </c>
      <c r="T746" s="17">
        <v>0.34258980924367471</v>
      </c>
      <c r="U746" s="17">
        <v>-0.22242001653727972</v>
      </c>
      <c r="V746" s="17">
        <v>-1.7381678818035056</v>
      </c>
      <c r="W746" s="17">
        <v>5.3251269190960828</v>
      </c>
      <c r="X746" s="17">
        <v>1.1255604523780569</v>
      </c>
      <c r="Y746" s="17">
        <v>0.15202384830560159</v>
      </c>
      <c r="Z746" s="17">
        <v>53.234807395746955</v>
      </c>
      <c r="AA746" s="17">
        <v>-1.4652700085856831</v>
      </c>
      <c r="AB746" s="17">
        <v>-1.2784348407157291</v>
      </c>
      <c r="AC746" s="17">
        <v>16.722311684708586</v>
      </c>
      <c r="AD746" s="17">
        <v>0.4305900789162273</v>
      </c>
      <c r="AE746" s="17">
        <v>1.2072393166465294</v>
      </c>
      <c r="AF746" s="17">
        <v>69.885923556386359</v>
      </c>
      <c r="AG746" s="17">
        <v>31.259877537181367</v>
      </c>
      <c r="AH746" s="17">
        <v>-5.732919532878946E-2</v>
      </c>
      <c r="AI746" s="17">
        <v>0.18839129912672378</v>
      </c>
      <c r="AJ746" s="17">
        <v>0.33333333333333298</v>
      </c>
      <c r="AK746" s="17">
        <v>0.11991744752157509</v>
      </c>
      <c r="AL746" s="17">
        <v>0.48661836710421336</v>
      </c>
      <c r="AM746" s="17">
        <v>0.33333333333333298</v>
      </c>
      <c r="AN746" s="17">
        <v>0.10613039553896601</v>
      </c>
      <c r="AO746" s="17">
        <v>0.14007442016496013</v>
      </c>
      <c r="AP746" s="17">
        <v>0.33333333333333298</v>
      </c>
      <c r="AQ746" s="17">
        <v>4.0754204319794862</v>
      </c>
      <c r="AR746" s="17">
        <v>2.1189419814294315</v>
      </c>
      <c r="AS746" s="17">
        <v>0.49460940542731402</v>
      </c>
      <c r="AT746" s="17">
        <v>1.1830678417409106</v>
      </c>
      <c r="AU746" s="17">
        <v>-0.99999999999999867</v>
      </c>
      <c r="AV746" s="17">
        <v>-0.99999999999999867</v>
      </c>
      <c r="AW746" s="17">
        <v>-0.99999999999999867</v>
      </c>
      <c r="AX746" s="17">
        <v>-0.99999999999999867</v>
      </c>
      <c r="AY746" s="17">
        <v>5.8650830230736759E-3</v>
      </c>
      <c r="AZ746" s="17">
        <v>0.38723109948110579</v>
      </c>
      <c r="BA746" s="17">
        <v>0.37488460753827269</v>
      </c>
      <c r="BB746" s="17">
        <v>-0.1657928300567898</v>
      </c>
      <c r="BC746" s="17">
        <v>0.25293118252621433</v>
      </c>
      <c r="BD746" s="17">
        <v>-2.2086652540142135</v>
      </c>
      <c r="BE746" s="17">
        <v>8.1977026008467249</v>
      </c>
      <c r="BF746" s="17">
        <v>-0.99999999999999867</v>
      </c>
      <c r="CU746" t="e">
        <v>#N/A</v>
      </c>
      <c r="CV746" t="e">
        <v>#N/A</v>
      </c>
    </row>
    <row r="747" spans="1:100" x14ac:dyDescent="0.25">
      <c r="A747">
        <v>2158</v>
      </c>
      <c r="B747" t="s">
        <v>751</v>
      </c>
      <c r="C747" s="48">
        <v>2</v>
      </c>
      <c r="D747" s="22">
        <v>1564.9847265625001</v>
      </c>
      <c r="E747" s="17">
        <v>98.329402150509637</v>
      </c>
      <c r="F747" s="17">
        <v>20.436042179880658</v>
      </c>
      <c r="G747" s="17">
        <v>0.59800628632334474</v>
      </c>
      <c r="H747" s="17">
        <v>7.9920771970277578</v>
      </c>
      <c r="I747" s="17">
        <v>70.286652693300155</v>
      </c>
      <c r="J747" s="17">
        <v>15.708292520451536</v>
      </c>
      <c r="K747" s="17">
        <v>-0.99999999999999967</v>
      </c>
      <c r="L747" s="17">
        <v>-0.99999999999999967</v>
      </c>
      <c r="M747" s="17">
        <v>-0.99999999999999967</v>
      </c>
      <c r="N747" s="17">
        <v>0.30680737220426102</v>
      </c>
      <c r="O747" s="17">
        <v>-0.99999999999999967</v>
      </c>
      <c r="P747" s="17">
        <v>-0.99999999999999967</v>
      </c>
      <c r="Q747" s="17">
        <v>4.4137623622442197</v>
      </c>
      <c r="R747" s="17">
        <v>-0.99999999999999967</v>
      </c>
      <c r="S747" s="17">
        <v>1.699471035559478</v>
      </c>
      <c r="T747" s="17">
        <v>0.20712401217468623</v>
      </c>
      <c r="U747" s="17">
        <v>0.2948074976763041</v>
      </c>
      <c r="V747" s="17">
        <v>0.21860616146882664</v>
      </c>
      <c r="W747" s="17">
        <v>3.770504523045874</v>
      </c>
      <c r="X747" s="17">
        <v>1.8764267688720819</v>
      </c>
      <c r="Y747" s="17">
        <v>0.15885998575918517</v>
      </c>
      <c r="Z747" s="17">
        <v>38.308701957731166</v>
      </c>
      <c r="AA747" s="17">
        <v>0.90358775949106307</v>
      </c>
      <c r="AB747" s="17">
        <v>1.5894263374160444</v>
      </c>
      <c r="AC747" s="17">
        <v>23.460923801037833</v>
      </c>
      <c r="AD747" s="17">
        <v>1.1151772100437916</v>
      </c>
      <c r="AE747" s="17">
        <v>0.88378481420544142</v>
      </c>
      <c r="AF747" s="17">
        <v>62.269384179166593</v>
      </c>
      <c r="AG747" s="17">
        <v>15.502165047372678</v>
      </c>
      <c r="AH747" s="17">
        <v>0.32017194679085526</v>
      </c>
      <c r="AI747" s="17">
        <v>0.42053435450471133</v>
      </c>
      <c r="AJ747" s="17">
        <v>0.33333333333333298</v>
      </c>
      <c r="AK747" s="17">
        <v>0.80696915453860674</v>
      </c>
      <c r="AL747" s="17">
        <v>0.87054773133574082</v>
      </c>
      <c r="AM747" s="17">
        <v>0.33333333333333298</v>
      </c>
      <c r="AN747" s="17">
        <v>0.45062559944269109</v>
      </c>
      <c r="AO747" s="17">
        <v>0.5313619623788447</v>
      </c>
      <c r="AP747" s="17">
        <v>0.33333333333333298</v>
      </c>
      <c r="AQ747" s="17">
        <v>8.7560800356127277</v>
      </c>
      <c r="AR747" s="17">
        <v>2.2444243630026963</v>
      </c>
      <c r="AS747" s="17">
        <v>6.4670196413261873</v>
      </c>
      <c r="AT747" s="17">
        <v>8.0228915745048184</v>
      </c>
      <c r="AU747" s="17">
        <v>-0.99999999999999967</v>
      </c>
      <c r="AV747" s="17">
        <v>-0.99999999999999967</v>
      </c>
      <c r="AW747" s="17">
        <v>-0.99999999999999967</v>
      </c>
      <c r="AX747" s="17">
        <v>-0.99999999999999967</v>
      </c>
      <c r="AY747" s="17">
        <v>3.5399471970826567E-2</v>
      </c>
      <c r="AZ747" s="17">
        <v>0.13886564624152048</v>
      </c>
      <c r="BA747" s="17">
        <v>0.43055672045192234</v>
      </c>
      <c r="BB747" s="17">
        <v>7.4576360660613059E-2</v>
      </c>
      <c r="BC747" s="17">
        <v>0.23698073908462394</v>
      </c>
      <c r="BD747" s="17">
        <v>3.1651724411553501</v>
      </c>
      <c r="BE747" s="17">
        <v>7.5134019237309051</v>
      </c>
      <c r="BF747" s="17">
        <v>-0.99999999999999967</v>
      </c>
      <c r="BG747" s="22">
        <v>4031.2109017738321</v>
      </c>
    </row>
    <row r="748" spans="1:100" x14ac:dyDescent="0.25">
      <c r="A748">
        <v>2161</v>
      </c>
      <c r="B748" t="s">
        <v>597</v>
      </c>
      <c r="C748" s="48">
        <v>2</v>
      </c>
      <c r="D748" s="22">
        <v>1446.42947265625</v>
      </c>
      <c r="E748" s="17">
        <v>24.870401779887544</v>
      </c>
      <c r="F748" s="17">
        <v>-98.071221565506704</v>
      </c>
      <c r="G748" s="17">
        <v>-0.22568820064992806</v>
      </c>
      <c r="H748" s="17">
        <v>0.4785464676887905</v>
      </c>
      <c r="I748" s="17">
        <v>12.601547156844681</v>
      </c>
      <c r="J748" s="17">
        <v>1.4610366289175261</v>
      </c>
      <c r="K748" s="17">
        <v>-1.0000000000000016</v>
      </c>
      <c r="L748" s="17">
        <v>-1.0000000000000016</v>
      </c>
      <c r="M748" s="17">
        <v>-1.0000000000000016</v>
      </c>
      <c r="N748" s="17">
        <v>0.10154297756325456</v>
      </c>
      <c r="O748" s="17">
        <v>-1.0000000000000016</v>
      </c>
      <c r="P748" s="17">
        <v>-1.0000000000000016</v>
      </c>
      <c r="Q748" s="17">
        <v>2.2087380412028805</v>
      </c>
      <c r="R748" s="17">
        <v>-1.0000000000000016</v>
      </c>
      <c r="S748" s="17">
        <v>-1.1763299922257471</v>
      </c>
      <c r="T748" s="17">
        <v>-0.11566628453493086</v>
      </c>
      <c r="U748" s="17">
        <v>-0.67244746702547453</v>
      </c>
      <c r="V748" s="17">
        <v>-1.0488105859911829</v>
      </c>
      <c r="W748" s="17">
        <v>-2.6518591122661164</v>
      </c>
      <c r="X748" s="17">
        <v>-6.0365137521827865</v>
      </c>
      <c r="Y748" s="17">
        <v>-0.13155155439067137</v>
      </c>
      <c r="Z748" s="17">
        <v>11.644496498893631</v>
      </c>
      <c r="AA748" s="17">
        <v>-1.0602002120255816</v>
      </c>
      <c r="AB748" s="17">
        <v>-1.2412004465790645</v>
      </c>
      <c r="AC748" s="17">
        <v>-9.0376024476764236</v>
      </c>
      <c r="AD748" s="17">
        <v>-1.3653343921654506</v>
      </c>
      <c r="AE748" s="17">
        <v>-1.193513017131411</v>
      </c>
      <c r="AF748" s="17">
        <v>9.6360979187423439</v>
      </c>
      <c r="AG748" s="17">
        <v>-74.424467740684378</v>
      </c>
      <c r="AH748" s="17">
        <v>-0.30198475135458136</v>
      </c>
      <c r="AI748" s="17">
        <v>-0.31555490330046904</v>
      </c>
      <c r="AJ748" s="17">
        <v>0.33333333333333298</v>
      </c>
      <c r="AK748" s="17">
        <v>-2.3516719931023555E-2</v>
      </c>
      <c r="AL748" s="17">
        <v>0.14519410553358847</v>
      </c>
      <c r="AM748" s="17">
        <v>0.33333333333333298</v>
      </c>
      <c r="AN748" s="17">
        <v>-0.2980529206185491</v>
      </c>
      <c r="AO748" s="17">
        <v>-0.2867424969885482</v>
      </c>
      <c r="AP748" s="17">
        <v>0.33333333333333298</v>
      </c>
      <c r="AQ748" s="17">
        <v>-0.57760555718920692</v>
      </c>
      <c r="AR748" s="17">
        <v>2.2444243630026963</v>
      </c>
      <c r="AS748" s="17">
        <v>-5.4142067382306216</v>
      </c>
      <c r="AT748" s="17">
        <v>-0.28968733947230252</v>
      </c>
      <c r="AU748" s="17">
        <v>-1.0000000000000016</v>
      </c>
      <c r="AV748" s="17">
        <v>-1.0000000000000016</v>
      </c>
      <c r="AW748" s="17">
        <v>-1.0000000000000016</v>
      </c>
      <c r="AX748" s="17">
        <v>-1.0000000000000016</v>
      </c>
      <c r="AY748" s="17">
        <v>-8.9721916402877272E-2</v>
      </c>
      <c r="AZ748" s="17">
        <v>1.0017724332739677</v>
      </c>
      <c r="BA748" s="17">
        <v>-0.39898761860093657</v>
      </c>
      <c r="BB748" s="17">
        <v>0.55513347568728322</v>
      </c>
      <c r="BC748" s="17">
        <v>-0.22299706516053866</v>
      </c>
      <c r="BD748" s="17">
        <v>15.978970020891078</v>
      </c>
      <c r="BE748" s="17">
        <v>-4.8656173024313683</v>
      </c>
      <c r="BF748" s="17">
        <v>-1.0000000000000016</v>
      </c>
      <c r="BG748" s="22">
        <v>386.38740899985993</v>
      </c>
    </row>
    <row r="749" spans="1:100" x14ac:dyDescent="0.25">
      <c r="A749">
        <v>2164</v>
      </c>
      <c r="B749" t="s">
        <v>752</v>
      </c>
      <c r="C749" s="48">
        <v>3</v>
      </c>
      <c r="D749" s="22">
        <v>1567.3685810600698</v>
      </c>
      <c r="E749" s="17">
        <v>74.520827716321051</v>
      </c>
      <c r="F749" s="17">
        <v>24.831045948586265</v>
      </c>
      <c r="G749" s="17">
        <v>0.13234455541126378</v>
      </c>
      <c r="H749" s="17">
        <v>5.7325290205696433</v>
      </c>
      <c r="I749" s="17">
        <v>46.255302467122746</v>
      </c>
      <c r="J749" s="17">
        <v>6.3779533104268671</v>
      </c>
      <c r="K749" s="17">
        <v>-1.0000000000000038</v>
      </c>
      <c r="L749" s="17">
        <v>-1.0000000000000038</v>
      </c>
      <c r="M749" s="17">
        <v>-1.0000000000000038</v>
      </c>
      <c r="N749" s="17">
        <v>0.33865554163030481</v>
      </c>
      <c r="O749" s="17">
        <v>-1.0000000000000038</v>
      </c>
      <c r="P749" s="17">
        <v>-1.0000000000000038</v>
      </c>
      <c r="Q749" s="17">
        <v>3.9699763017435941</v>
      </c>
      <c r="R749" s="17">
        <v>-1.0000000000000038</v>
      </c>
      <c r="S749" s="17">
        <v>0.98129448286438969</v>
      </c>
      <c r="T749" s="17">
        <v>0.11093103223189975</v>
      </c>
      <c r="U749" s="17">
        <v>-0.10001812345136424</v>
      </c>
      <c r="V749" s="17">
        <v>0.1243748371903983</v>
      </c>
      <c r="W749" s="17">
        <v>1.762552718826051</v>
      </c>
      <c r="X749" s="17">
        <v>1.057563026468384</v>
      </c>
      <c r="Y749" s="17">
        <v>2.0175908136108207E-2</v>
      </c>
      <c r="Z749" s="17">
        <v>18.921474330474297</v>
      </c>
      <c r="AA749" s="17">
        <v>1.5366748536647779</v>
      </c>
      <c r="AB749" s="17">
        <v>0.34886482948082381</v>
      </c>
      <c r="AC749" s="17">
        <v>20.039463175213204</v>
      </c>
      <c r="AD749" s="17">
        <v>0.58446758572003699</v>
      </c>
      <c r="AE749" s="17">
        <v>-0.67822285085738687</v>
      </c>
      <c r="AF749" s="17">
        <v>38.631579484310933</v>
      </c>
      <c r="AG749" s="17">
        <v>3.9462142966813341</v>
      </c>
      <c r="AH749" s="17">
        <v>0.28501735962496177</v>
      </c>
      <c r="AI749" s="17">
        <v>0.22838324825600384</v>
      </c>
      <c r="AJ749" s="17">
        <v>0.33333333333333298</v>
      </c>
      <c r="AK749" s="17">
        <v>0.61996958935369006</v>
      </c>
      <c r="AL749" s="17">
        <v>0.53339238119010124</v>
      </c>
      <c r="AM749" s="17">
        <v>0.33333333333333298</v>
      </c>
      <c r="AN749" s="17">
        <v>0.35122189129338788</v>
      </c>
      <c r="AO749" s="17">
        <v>0.76296896711625495</v>
      </c>
      <c r="AP749" s="17">
        <v>0.33333333333333298</v>
      </c>
      <c r="AQ749" s="17">
        <v>7.6237229828117981</v>
      </c>
      <c r="AR749" s="17">
        <v>2.204833451423529</v>
      </c>
      <c r="AS749" s="17">
        <v>-2.0265760345335599</v>
      </c>
      <c r="AT749" s="17">
        <v>6.199695893536898</v>
      </c>
      <c r="AU749" s="17">
        <v>-1.0000000000000038</v>
      </c>
      <c r="AV749" s="17">
        <v>-1.0000000000000038</v>
      </c>
      <c r="AW749" s="17">
        <v>-1.0000000000000038</v>
      </c>
      <c r="AX749" s="17">
        <v>-1.0000000000000038</v>
      </c>
      <c r="AY749" s="17">
        <v>-2.9944517157865197E-2</v>
      </c>
      <c r="AZ749" s="17">
        <v>4.1227108979646515E-2</v>
      </c>
      <c r="BA749" s="17">
        <v>0.27683302275907135</v>
      </c>
      <c r="BB749" s="17">
        <v>5.1910157919746874E-2</v>
      </c>
      <c r="BC749" s="17">
        <v>0.59083511217625806</v>
      </c>
      <c r="BD749" s="17">
        <v>1.5038894928919053</v>
      </c>
      <c r="BE749" s="17">
        <v>16.155042918201808</v>
      </c>
      <c r="BF749" s="17">
        <v>-1.0000000000000038</v>
      </c>
      <c r="CU749" t="e">
        <v>#N/A</v>
      </c>
      <c r="CV749" t="e">
        <v>#N/A</v>
      </c>
    </row>
    <row r="750" spans="1:100" x14ac:dyDescent="0.25">
      <c r="A750">
        <v>2165</v>
      </c>
      <c r="B750" t="s">
        <v>753</v>
      </c>
      <c r="C750" s="48">
        <v>2</v>
      </c>
      <c r="D750" s="22">
        <v>1547.2637402343751</v>
      </c>
      <c r="E750" s="17">
        <v>82.105609162494289</v>
      </c>
      <c r="F750" s="17">
        <v>-5.7368883647909952</v>
      </c>
      <c r="G750" s="17">
        <v>0.41608917916695298</v>
      </c>
      <c r="H750" s="17">
        <v>6.3326758092212723</v>
      </c>
      <c r="I750" s="17">
        <v>57.54660442156316</v>
      </c>
      <c r="J750" s="17">
        <v>12.561713761343213</v>
      </c>
      <c r="K750" s="17">
        <v>-1</v>
      </c>
      <c r="L750" s="17">
        <v>-1</v>
      </c>
      <c r="M750" s="17">
        <v>-1</v>
      </c>
      <c r="N750" s="17">
        <v>0.26147368906585305</v>
      </c>
      <c r="O750" s="17">
        <v>-1</v>
      </c>
      <c r="P750" s="17">
        <v>-1</v>
      </c>
      <c r="Q750" s="17">
        <v>3.9267715518925375</v>
      </c>
      <c r="R750" s="17">
        <v>-1</v>
      </c>
      <c r="S750" s="17">
        <v>1.0643357857723299</v>
      </c>
      <c r="T750" s="17">
        <v>0.1358341371976885</v>
      </c>
      <c r="U750" s="17">
        <v>8.1184330538468283E-2</v>
      </c>
      <c r="V750" s="17">
        <v>-6.1309258515002227E-2</v>
      </c>
      <c r="W750" s="17">
        <v>2.3520929249113398</v>
      </c>
      <c r="X750" s="17">
        <v>0.12881370182286445</v>
      </c>
      <c r="Y750" s="17">
        <v>9.4721123469326873E-2</v>
      </c>
      <c r="Z750" s="17">
        <v>32.419776878822887</v>
      </c>
      <c r="AA750" s="17">
        <v>0.4698752210478882</v>
      </c>
      <c r="AB750" s="17">
        <v>0.96426804859955073</v>
      </c>
      <c r="AC750" s="17">
        <v>16.283459370340488</v>
      </c>
      <c r="AD750" s="17">
        <v>0.5673436357292243</v>
      </c>
      <c r="AE750" s="17">
        <v>0.42500304723301247</v>
      </c>
      <c r="AF750" s="17">
        <v>50.645055829204807</v>
      </c>
      <c r="AG750" s="17">
        <v>-4.3585881224482756</v>
      </c>
      <c r="AH750" s="17">
        <v>0.18276548296895667</v>
      </c>
      <c r="AI750" s="17">
        <v>0.25796530674907314</v>
      </c>
      <c r="AJ750" s="17">
        <v>0.33333333333333298</v>
      </c>
      <c r="AK750" s="17">
        <v>0.62355213499181483</v>
      </c>
      <c r="AL750" s="17">
        <v>0.71034970238425033</v>
      </c>
      <c r="AM750" s="17">
        <v>0.33333333333333298</v>
      </c>
      <c r="AN750" s="17">
        <v>0.28527614923556743</v>
      </c>
      <c r="AO750" s="17">
        <v>0.35067944118492883</v>
      </c>
      <c r="AP750" s="17">
        <v>0.33333333333333298</v>
      </c>
      <c r="AQ750" s="17">
        <v>6.6946882101203782</v>
      </c>
      <c r="AR750" s="17">
        <v>2.2444243630026963</v>
      </c>
      <c r="AS750" s="17">
        <v>3.8429905059832947</v>
      </c>
      <c r="AT750" s="17">
        <v>6.1870163404764433</v>
      </c>
      <c r="AU750" s="17">
        <v>-1</v>
      </c>
      <c r="AV750" s="17">
        <v>-1</v>
      </c>
      <c r="AW750" s="17">
        <v>-1</v>
      </c>
      <c r="AX750" s="17">
        <v>-1</v>
      </c>
      <c r="AY750" s="17">
        <v>7.7657784396542888E-3</v>
      </c>
      <c r="AZ750" s="17">
        <v>0.32944298884264078</v>
      </c>
      <c r="BA750" s="17">
        <v>0.24734764377959809</v>
      </c>
      <c r="BB750" s="17">
        <v>0.18070983802588025</v>
      </c>
      <c r="BC750" s="17">
        <v>0.13539230693193402</v>
      </c>
      <c r="BD750" s="17">
        <v>5.9951646582438887</v>
      </c>
      <c r="BE750" s="17">
        <v>4.7794327122435538</v>
      </c>
      <c r="BF750" s="17">
        <v>-1</v>
      </c>
      <c r="BG750" s="22">
        <v>340.37844854603713</v>
      </c>
    </row>
    <row r="751" spans="1:100" x14ac:dyDescent="0.25">
      <c r="A751">
        <v>2167</v>
      </c>
      <c r="B751" t="s">
        <v>754</v>
      </c>
      <c r="C751" s="48">
        <v>2</v>
      </c>
      <c r="D751" s="22">
        <v>1515.8082324218749</v>
      </c>
      <c r="E751" s="17">
        <v>65.720059964244015</v>
      </c>
      <c r="F751" s="17">
        <v>-32.170771083764642</v>
      </c>
      <c r="G751" s="17">
        <v>0.23235830245295797</v>
      </c>
      <c r="H751" s="17">
        <v>4.6567296787674648</v>
      </c>
      <c r="I751" s="17">
        <v>44.679533946808128</v>
      </c>
      <c r="J751" s="17">
        <v>9.3837626434002424</v>
      </c>
      <c r="K751" s="17">
        <v>-1.0000000000000004</v>
      </c>
      <c r="L751" s="17">
        <v>-1.0000000000000004</v>
      </c>
      <c r="M751" s="17">
        <v>-1.0000000000000004</v>
      </c>
      <c r="N751" s="17">
        <v>0.2156880151515595</v>
      </c>
      <c r="O751" s="17">
        <v>-1.0000000000000004</v>
      </c>
      <c r="P751" s="17">
        <v>-1.0000000000000004</v>
      </c>
      <c r="Q751" s="17">
        <v>3.4349252932520415</v>
      </c>
      <c r="R751" s="17">
        <v>-1.0000000000000004</v>
      </c>
      <c r="S751" s="17">
        <v>0.42286804203212935</v>
      </c>
      <c r="T751" s="17">
        <v>6.3833480222121181E-2</v>
      </c>
      <c r="U751" s="17">
        <v>-0.13456872533501185</v>
      </c>
      <c r="V751" s="17">
        <v>-0.34401552140198871</v>
      </c>
      <c r="W751" s="17">
        <v>0.91953932651601589</v>
      </c>
      <c r="X751" s="17">
        <v>-1.636223605469787</v>
      </c>
      <c r="Y751" s="17">
        <v>2.9942776978674646E-2</v>
      </c>
      <c r="Z751" s="17">
        <v>26.472137404099445</v>
      </c>
      <c r="AA751" s="17">
        <v>3.1838435087393591E-2</v>
      </c>
      <c r="AB751" s="17">
        <v>0.33287673920207406</v>
      </c>
      <c r="AC751" s="17">
        <v>9.0344334098416237</v>
      </c>
      <c r="AD751" s="17">
        <v>1.4047992040002399E-2</v>
      </c>
      <c r="AE751" s="17">
        <v>-3.8352915182193859E-2</v>
      </c>
      <c r="AF751" s="17">
        <v>38.904829347295383</v>
      </c>
      <c r="AG751" s="17">
        <v>-24.417359115076422</v>
      </c>
      <c r="AH751" s="17">
        <v>4.3989034405140431E-2</v>
      </c>
      <c r="AI751" s="17">
        <v>9.3775395543939599E-2</v>
      </c>
      <c r="AJ751" s="17">
        <v>0.33333333333333298</v>
      </c>
      <c r="AK751" s="17">
        <v>0.43830639129917182</v>
      </c>
      <c r="AL751" s="17">
        <v>0.54855444977060885</v>
      </c>
      <c r="AM751" s="17">
        <v>0.33333333333333298</v>
      </c>
      <c r="AN751" s="17">
        <v>0.11827811411062025</v>
      </c>
      <c r="AO751" s="17">
        <v>0.16819545963549631</v>
      </c>
      <c r="AP751" s="17">
        <v>0.33333333333333298</v>
      </c>
      <c r="AQ751" s="17">
        <v>4.6127436735728988</v>
      </c>
      <c r="AR751" s="17">
        <v>2.2444243630026963</v>
      </c>
      <c r="AS751" s="17">
        <v>1.1927989924103146</v>
      </c>
      <c r="AT751" s="17">
        <v>4.3328368652302505</v>
      </c>
      <c r="AU751" s="17">
        <v>-1.0000000000000004</v>
      </c>
      <c r="AV751" s="17">
        <v>-1.0000000000000004</v>
      </c>
      <c r="AW751" s="17">
        <v>-1.0000000000000004</v>
      </c>
      <c r="AX751" s="17">
        <v>-1.0000000000000004</v>
      </c>
      <c r="AY751" s="17">
        <v>-2.0143431522459745E-2</v>
      </c>
      <c r="AZ751" s="17">
        <v>0.52192044621461475</v>
      </c>
      <c r="BA751" s="17">
        <v>6.2311916215891827E-2</v>
      </c>
      <c r="BB751" s="17">
        <v>0.28790149883137883</v>
      </c>
      <c r="BC751" s="17">
        <v>3.2791006838876174E-2</v>
      </c>
      <c r="BD751" s="17">
        <v>8.8533727688888053</v>
      </c>
      <c r="BE751" s="17">
        <v>2.0182049861242777</v>
      </c>
      <c r="BF751" s="17">
        <v>-1.0000000000000004</v>
      </c>
      <c r="BG751" s="22">
        <v>123.33113875724428</v>
      </c>
    </row>
    <row r="752" spans="1:100" x14ac:dyDescent="0.25">
      <c r="A752">
        <v>2168</v>
      </c>
      <c r="B752" t="s">
        <v>755</v>
      </c>
      <c r="C752" s="48">
        <v>2</v>
      </c>
      <c r="D752" s="22">
        <v>1672.9319726562499</v>
      </c>
      <c r="E752" s="17">
        <v>166.69534426094071</v>
      </c>
      <c r="F752" s="17">
        <v>130.72696217615737</v>
      </c>
      <c r="G752" s="17">
        <v>1.3645924000600176</v>
      </c>
      <c r="H752" s="17">
        <v>14.984679931822948</v>
      </c>
      <c r="I752" s="17">
        <v>123.97233539851428</v>
      </c>
      <c r="J752" s="17">
        <v>28.967757890234161</v>
      </c>
      <c r="K752" s="17">
        <v>-0.999999999999998</v>
      </c>
      <c r="L752" s="17">
        <v>-0.999999999999998</v>
      </c>
      <c r="M752" s="17">
        <v>-0.999999999999998</v>
      </c>
      <c r="N752" s="17">
        <v>0.4978403790592234</v>
      </c>
      <c r="O752" s="17">
        <v>-0.999999999999998</v>
      </c>
      <c r="P752" s="17">
        <v>-0.999999999999998</v>
      </c>
      <c r="Q752" s="17">
        <v>6.4659079716839658</v>
      </c>
      <c r="R752" s="17">
        <v>-0.999999999999998</v>
      </c>
      <c r="S752" s="17">
        <v>4.3758870716441516</v>
      </c>
      <c r="T752" s="17">
        <v>0.50753461710151282</v>
      </c>
      <c r="U752" s="17">
        <v>1.1950007563538978</v>
      </c>
      <c r="V752" s="17">
        <v>1.3981503908958093</v>
      </c>
      <c r="W752" s="17">
        <v>9.7475929436428927</v>
      </c>
      <c r="X752" s="17">
        <v>9.2407474219757422</v>
      </c>
      <c r="Y752" s="17">
        <v>0.42913671756761851</v>
      </c>
      <c r="Z752" s="17">
        <v>63.124225142396718</v>
      </c>
      <c r="AA752" s="17">
        <v>2.7312224142032981</v>
      </c>
      <c r="AB752" s="17">
        <v>4.2238001496716997</v>
      </c>
      <c r="AC752" s="17">
        <v>53.706262738190986</v>
      </c>
      <c r="AD752" s="17">
        <v>3.4237100207994033</v>
      </c>
      <c r="AE752" s="17">
        <v>2.8170594649192413</v>
      </c>
      <c r="AF752" s="17">
        <v>111.25350026306805</v>
      </c>
      <c r="AG752" s="17">
        <v>99.194005943059508</v>
      </c>
      <c r="AH752" s="17">
        <v>0.89919328651001529</v>
      </c>
      <c r="AI752" s="17">
        <v>1.1055890834463351</v>
      </c>
      <c r="AJ752" s="17">
        <v>0.33333333333333298</v>
      </c>
      <c r="AK752" s="17">
        <v>1.5798757954003828</v>
      </c>
      <c r="AL752" s="17">
        <v>1.5456111509437922</v>
      </c>
      <c r="AM752" s="17">
        <v>0.33333333333333298</v>
      </c>
      <c r="AN752" s="17">
        <v>1.1473967521073232</v>
      </c>
      <c r="AO752" s="17">
        <v>1.2927456162158302</v>
      </c>
      <c r="AP752" s="17">
        <v>0.33333333333333298</v>
      </c>
      <c r="AQ752" s="17">
        <v>17.442642685458626</v>
      </c>
      <c r="AR752" s="17">
        <v>2.2444243630026963</v>
      </c>
      <c r="AS752" s="17">
        <v>17.524497020102952</v>
      </c>
      <c r="AT752" s="17">
        <v>15.759142897748045</v>
      </c>
      <c r="AU752" s="17">
        <v>-0.999999999999998</v>
      </c>
      <c r="AV752" s="17">
        <v>-0.999999999999998</v>
      </c>
      <c r="AW752" s="17">
        <v>-0.999999999999998</v>
      </c>
      <c r="AX752" s="17">
        <v>-0.999999999999998</v>
      </c>
      <c r="AY752" s="17">
        <v>0.15184594621054898</v>
      </c>
      <c r="AZ752" s="17">
        <v>-0.66421410098236344</v>
      </c>
      <c r="BA752" s="17">
        <v>1.2025871044156582</v>
      </c>
      <c r="BB752" s="17">
        <v>-0.3726627760130744</v>
      </c>
      <c r="BC752" s="17">
        <v>0.66506736942875644</v>
      </c>
      <c r="BD752" s="17">
        <v>-8.7602191259934177</v>
      </c>
      <c r="BE752" s="17">
        <v>19.034159183288974</v>
      </c>
      <c r="BF752" s="17">
        <v>-0.999999999999998</v>
      </c>
      <c r="BG752" s="22">
        <v>3241.4910802891845</v>
      </c>
    </row>
    <row r="753" spans="1:100" x14ac:dyDescent="0.25">
      <c r="A753">
        <v>2169</v>
      </c>
      <c r="B753" t="s">
        <v>756</v>
      </c>
      <c r="C753" s="48">
        <v>2</v>
      </c>
      <c r="D753" s="22">
        <v>1613.134814453125</v>
      </c>
      <c r="E753" s="17">
        <v>154.3429311333872</v>
      </c>
      <c r="F753" s="17">
        <v>110.79951049544545</v>
      </c>
      <c r="G753" s="17">
        <v>1.226085007600983</v>
      </c>
      <c r="H753" s="17">
        <v>13.721250874156645</v>
      </c>
      <c r="I753" s="17">
        <v>114.27236328757076</v>
      </c>
      <c r="J753" s="17">
        <v>26.57202707687857</v>
      </c>
      <c r="K753" s="17">
        <v>-0.99999999999999833</v>
      </c>
      <c r="L753" s="17">
        <v>-0.99999999999999833</v>
      </c>
      <c r="M753" s="17">
        <v>-0.99999999999999833</v>
      </c>
      <c r="N753" s="17">
        <v>0.4633243825143411</v>
      </c>
      <c r="O753" s="17">
        <v>-0.99999999999999833</v>
      </c>
      <c r="P753" s="17">
        <v>-0.99999999999999833</v>
      </c>
      <c r="Q753" s="17">
        <v>6.0951246608250464</v>
      </c>
      <c r="R753" s="17">
        <v>-0.99999999999999833</v>
      </c>
      <c r="S753" s="17">
        <v>3.8923100805522246</v>
      </c>
      <c r="T753" s="17">
        <v>0.45325618861206984</v>
      </c>
      <c r="U753" s="17">
        <v>1.0323531180333003</v>
      </c>
      <c r="V753" s="17">
        <v>1.1850293956410567</v>
      </c>
      <c r="W753" s="17">
        <v>8.6676478248895918</v>
      </c>
      <c r="X753" s="17">
        <v>7.9101560733774479</v>
      </c>
      <c r="Y753" s="17">
        <v>0.38030290138660272</v>
      </c>
      <c r="Z753" s="17">
        <v>58.640536555786838</v>
      </c>
      <c r="AA753" s="17">
        <v>2.4010039223002271</v>
      </c>
      <c r="AB753" s="17">
        <v>3.7478193812237652</v>
      </c>
      <c r="AC753" s="17">
        <v>48.241510696434318</v>
      </c>
      <c r="AD753" s="17">
        <v>3.0066024652433918</v>
      </c>
      <c r="AE753" s="17">
        <v>2.4677538540045343</v>
      </c>
      <c r="AF753" s="17">
        <v>102.40301097149913</v>
      </c>
      <c r="AG753" s="17">
        <v>84.072497159064127</v>
      </c>
      <c r="AH753" s="17">
        <v>0.79457524751148134</v>
      </c>
      <c r="AI753" s="17">
        <v>0.98181284683421621</v>
      </c>
      <c r="AJ753" s="17">
        <v>0.33333333333333298</v>
      </c>
      <c r="AK753" s="17">
        <v>1.4402264050426421</v>
      </c>
      <c r="AL753" s="17">
        <v>1.4236401520971986</v>
      </c>
      <c r="AM753" s="17">
        <v>0.33333333333333298</v>
      </c>
      <c r="AN753" s="17">
        <v>1.0215035826813434</v>
      </c>
      <c r="AO753" s="17">
        <v>1.1551782083745261</v>
      </c>
      <c r="AP753" s="17">
        <v>0.33333333333333298</v>
      </c>
      <c r="AQ753" s="17">
        <v>15.873147594819027</v>
      </c>
      <c r="AR753" s="17">
        <v>2.2444243630026963</v>
      </c>
      <c r="AS753" s="17">
        <v>15.526623159012866</v>
      </c>
      <c r="AT753" s="17">
        <v>14.361350818046674</v>
      </c>
      <c r="AU753" s="17">
        <v>-0.99999999999999833</v>
      </c>
      <c r="AV753" s="17">
        <v>-0.99999999999999833</v>
      </c>
      <c r="AW753" s="17">
        <v>-0.99999999999999833</v>
      </c>
      <c r="AX753" s="17">
        <v>-0.99999999999999833</v>
      </c>
      <c r="AY753" s="17">
        <v>0.13080630406340146</v>
      </c>
      <c r="AZ753" s="17">
        <v>-0.51911300962232598</v>
      </c>
      <c r="BA753" s="17">
        <v>1.0630960368554436</v>
      </c>
      <c r="BB753" s="17">
        <v>-0.29185525091409886</v>
      </c>
      <c r="BC753" s="17">
        <v>0.58772033449941252</v>
      </c>
      <c r="BD753" s="17">
        <v>-6.6055298348355489</v>
      </c>
      <c r="BE753" s="17">
        <v>16.952579542618597</v>
      </c>
      <c r="BF753" s="17">
        <v>-0.99999999999999833</v>
      </c>
      <c r="BG753" s="22">
        <v>5389.8589777534553</v>
      </c>
    </row>
    <row r="754" spans="1:100" x14ac:dyDescent="0.25">
      <c r="A754">
        <v>2170</v>
      </c>
      <c r="B754" t="s">
        <v>757</v>
      </c>
      <c r="C754" s="48">
        <v>2</v>
      </c>
      <c r="D754" s="22">
        <v>1567.9621679687498</v>
      </c>
      <c r="E754" s="17">
        <v>77.355782832452391</v>
      </c>
      <c r="F754" s="17">
        <v>-13.39951539210039</v>
      </c>
      <c r="G754" s="17">
        <v>0.36282945956286405</v>
      </c>
      <c r="H754" s="17">
        <v>5.846854250123859</v>
      </c>
      <c r="I754" s="17">
        <v>53.816711123996889</v>
      </c>
      <c r="J754" s="17">
        <v>11.640492524693821</v>
      </c>
      <c r="K754" s="17">
        <v>-1.0000000000000002</v>
      </c>
      <c r="L754" s="17">
        <v>-1.0000000000000002</v>
      </c>
      <c r="M754" s="17">
        <v>-1.0000000000000002</v>
      </c>
      <c r="N754" s="17">
        <v>0.2482013844964068</v>
      </c>
      <c r="O754" s="17">
        <v>-1.0000000000000002</v>
      </c>
      <c r="P754" s="17">
        <v>-1.0000000000000002</v>
      </c>
      <c r="Q754" s="17">
        <v>3.7841956588689034</v>
      </c>
      <c r="R754" s="17">
        <v>-1.0000000000000002</v>
      </c>
      <c r="S754" s="17">
        <v>0.87838776888101155</v>
      </c>
      <c r="T754" s="17">
        <v>0.1149626600109865</v>
      </c>
      <c r="U754" s="17">
        <v>1.8642054220730508E-2</v>
      </c>
      <c r="V754" s="17">
        <v>-0.14325986235998925</v>
      </c>
      <c r="W754" s="17">
        <v>1.9368257453662703</v>
      </c>
      <c r="X754" s="17">
        <v>-0.38283351697039514</v>
      </c>
      <c r="Y754" s="17">
        <v>7.5943242297621449E-2</v>
      </c>
      <c r="Z754" s="17">
        <v>30.695681199341202</v>
      </c>
      <c r="AA754" s="17">
        <v>0.34289756321605563</v>
      </c>
      <c r="AB754" s="17">
        <v>0.78124097824319017</v>
      </c>
      <c r="AC754" s="17">
        <v>14.182119100463451</v>
      </c>
      <c r="AD754" s="17">
        <v>0.40695485748960458</v>
      </c>
      <c r="AE754" s="17">
        <v>0.29068589229159214</v>
      </c>
      <c r="AF754" s="17">
        <v>47.241810921772398</v>
      </c>
      <c r="AG754" s="17">
        <v>-10.173204248909249</v>
      </c>
      <c r="AH754" s="17">
        <v>0.14253710725796695</v>
      </c>
      <c r="AI754" s="17">
        <v>0.21037010234465425</v>
      </c>
      <c r="AJ754" s="17">
        <v>0.33333333333333298</v>
      </c>
      <c r="AK754" s="17">
        <v>0.56985328728926332</v>
      </c>
      <c r="AL754" s="17">
        <v>0.66344865917587759</v>
      </c>
      <c r="AM754" s="17">
        <v>0.33333333333333298</v>
      </c>
      <c r="AN754" s="17">
        <v>0.23686692872641063</v>
      </c>
      <c r="AO754" s="17">
        <v>0.29778117028248446</v>
      </c>
      <c r="AP754" s="17">
        <v>0.33333333333333298</v>
      </c>
      <c r="AQ754" s="17">
        <v>6.0911762461493408</v>
      </c>
      <c r="AR754" s="17">
        <v>2.2444243630026963</v>
      </c>
      <c r="AS754" s="17">
        <v>3.074755686477415</v>
      </c>
      <c r="AT754" s="17">
        <v>5.6495286807348908</v>
      </c>
      <c r="AU754" s="17">
        <v>-1.0000000000000002</v>
      </c>
      <c r="AV754" s="17">
        <v>-1.0000000000000002</v>
      </c>
      <c r="AW754" s="17">
        <v>-1.0000000000000002</v>
      </c>
      <c r="AX754" s="17">
        <v>-1.0000000000000002</v>
      </c>
      <c r="AY754" s="17">
        <v>-3.2451494781864619E-4</v>
      </c>
      <c r="AZ754" s="17">
        <v>0.38523815834861891</v>
      </c>
      <c r="BA754" s="17">
        <v>0.19370967533882089</v>
      </c>
      <c r="BB754" s="17">
        <v>0.21178244759756587</v>
      </c>
      <c r="BC754" s="17">
        <v>0.10565034645308868</v>
      </c>
      <c r="BD754" s="17">
        <v>6.8236991172616079</v>
      </c>
      <c r="BE754" s="17">
        <v>3.979010828419022</v>
      </c>
      <c r="BF754" s="17">
        <v>-1.0000000000000002</v>
      </c>
      <c r="BG754" s="22">
        <v>639.82571068596565</v>
      </c>
    </row>
    <row r="755" spans="1:100" x14ac:dyDescent="0.25">
      <c r="A755">
        <v>2171</v>
      </c>
      <c r="B755" t="s">
        <v>731</v>
      </c>
      <c r="C755" s="48">
        <v>2</v>
      </c>
      <c r="D755" s="22">
        <v>1475.1857031249999</v>
      </c>
      <c r="E755" s="17">
        <v>45.508736223346155</v>
      </c>
      <c r="F755" s="17">
        <v>-64.776560178655203</v>
      </c>
      <c r="G755" s="17">
        <v>5.7290826730019839E-3</v>
      </c>
      <c r="H755" s="17">
        <v>2.5894758195850054</v>
      </c>
      <c r="I755" s="17">
        <v>28.80819977205903</v>
      </c>
      <c r="J755" s="17">
        <v>5.4638086583148668</v>
      </c>
      <c r="K755" s="17">
        <v>-1.0000000000000009</v>
      </c>
      <c r="L755" s="17">
        <v>-1.0000000000000009</v>
      </c>
      <c r="M755" s="17">
        <v>-1.0000000000000009</v>
      </c>
      <c r="N755" s="17">
        <v>0.15921208828572175</v>
      </c>
      <c r="O755" s="17">
        <v>-1.0000000000000009</v>
      </c>
      <c r="P755" s="17">
        <v>-1.0000000000000009</v>
      </c>
      <c r="Q755" s="17">
        <v>2.8282404733624542</v>
      </c>
      <c r="R755" s="17">
        <v>-1.0000000000000009</v>
      </c>
      <c r="S755" s="17">
        <v>-0.36837258598789147</v>
      </c>
      <c r="T755" s="17">
        <v>-2.4978226366628553E-2</v>
      </c>
      <c r="U755" s="17">
        <v>-0.40069681219905068</v>
      </c>
      <c r="V755" s="17">
        <v>-0.69272936270542307</v>
      </c>
      <c r="W755" s="17">
        <v>-0.84749357564925809</v>
      </c>
      <c r="X755" s="17">
        <v>-3.8133700654898024</v>
      </c>
      <c r="Y755" s="17">
        <v>-4.9960320347012532E-2</v>
      </c>
      <c r="Z755" s="17">
        <v>19.135815291038032</v>
      </c>
      <c r="AA755" s="17">
        <v>-0.50847322516598004</v>
      </c>
      <c r="AB755" s="17">
        <v>-0.44593476153081024</v>
      </c>
      <c r="AC755" s="17">
        <v>9.2871017202327266E-2</v>
      </c>
      <c r="AD755" s="17">
        <v>-0.66843370227058507</v>
      </c>
      <c r="AE755" s="17">
        <v>-0.6098953914422558</v>
      </c>
      <c r="AF755" s="17">
        <v>24.423439962881453</v>
      </c>
      <c r="AG755" s="17">
        <v>-49.15954562780135</v>
      </c>
      <c r="AH755" s="17">
        <v>-0.12718958741577879</v>
      </c>
      <c r="AI755" s="17">
        <v>-0.10875034284941193</v>
      </c>
      <c r="AJ755" s="17">
        <v>0.33333333333333298</v>
      </c>
      <c r="AK755" s="17">
        <v>0.20980860632439641</v>
      </c>
      <c r="AL755" s="17">
        <v>0.34898248603906329</v>
      </c>
      <c r="AM755" s="17">
        <v>0.33333333333333298</v>
      </c>
      <c r="AN755" s="17">
        <v>-8.7711402088480661E-2</v>
      </c>
      <c r="AO755" s="17">
        <v>-5.6895734074230597E-2</v>
      </c>
      <c r="AP755" s="17">
        <v>0.33333333333333298</v>
      </c>
      <c r="AQ755" s="17">
        <v>2.0446970045452897</v>
      </c>
      <c r="AR755" s="17">
        <v>2.2444243630026963</v>
      </c>
      <c r="AS755" s="17">
        <v>-2.0761716113899782</v>
      </c>
      <c r="AT755" s="17">
        <v>2.0457349076144089</v>
      </c>
      <c r="AU755" s="17">
        <v>-1.0000000000000009</v>
      </c>
      <c r="AV755" s="17">
        <v>-1.0000000000000009</v>
      </c>
      <c r="AW755" s="17">
        <v>-1.0000000000000009</v>
      </c>
      <c r="AX755" s="17">
        <v>-1.0000000000000009</v>
      </c>
      <c r="AY755" s="17">
        <v>-5.4569014154576441E-2</v>
      </c>
      <c r="AZ755" s="17">
        <v>0.7593384391486111</v>
      </c>
      <c r="BA755" s="17">
        <v>-0.1659268170834472</v>
      </c>
      <c r="BB755" s="17">
        <v>0.42012076915622043</v>
      </c>
      <c r="BC755" s="17">
        <v>-9.376612391870906E-2</v>
      </c>
      <c r="BD755" s="17">
        <v>12.378928656223554</v>
      </c>
      <c r="BE755" s="17">
        <v>-1.3877270836350561</v>
      </c>
      <c r="BF755" s="17">
        <v>-1.0000000000000009</v>
      </c>
      <c r="BG755" s="22">
        <v>227.18864458677621</v>
      </c>
    </row>
    <row r="756" spans="1:100" x14ac:dyDescent="0.25">
      <c r="A756">
        <v>2172</v>
      </c>
      <c r="B756" t="s">
        <v>758</v>
      </c>
      <c r="C756" s="48">
        <v>3</v>
      </c>
      <c r="D756" s="22">
        <v>1487.360566293519</v>
      </c>
      <c r="E756" s="17">
        <v>82.861675870112592</v>
      </c>
      <c r="F756" s="17">
        <v>-31.970157008031272</v>
      </c>
      <c r="G756" s="17">
        <v>0.5357281274450747</v>
      </c>
      <c r="H756" s="17">
        <v>6.1817677558055504</v>
      </c>
      <c r="I756" s="17">
        <v>61.945463757148183</v>
      </c>
      <c r="J756" s="17">
        <v>14.136090427796772</v>
      </c>
      <c r="K756" s="17">
        <v>-0.99999999999999889</v>
      </c>
      <c r="L756" s="17">
        <v>-0.99999999999999889</v>
      </c>
      <c r="M756" s="17">
        <v>-0.99999999999999889</v>
      </c>
      <c r="N756" s="17">
        <v>0.35492513604745041</v>
      </c>
      <c r="O756" s="17">
        <v>-0.99999999999999889</v>
      </c>
      <c r="P756" s="17">
        <v>-0.99999999999999889</v>
      </c>
      <c r="Q756" s="17">
        <v>5.1430134136829242</v>
      </c>
      <c r="R756" s="17">
        <v>-0.99999999999999889</v>
      </c>
      <c r="S756" s="17">
        <v>1.3751245272036996</v>
      </c>
      <c r="T756" s="17">
        <v>0.13471035806452916</v>
      </c>
      <c r="U756" s="17">
        <v>-0.85574735614238839</v>
      </c>
      <c r="V756" s="17">
        <v>-1.1888343762556179</v>
      </c>
      <c r="W756" s="17">
        <v>1.0387543421226229</v>
      </c>
      <c r="X756" s="17">
        <v>1.5496705572584646</v>
      </c>
      <c r="Y756" s="17">
        <v>6.769225675809408E-2</v>
      </c>
      <c r="Z756" s="17">
        <v>35.89727146997749</v>
      </c>
      <c r="AA756" s="17">
        <v>-0.35246244223433515</v>
      </c>
      <c r="AB756" s="17">
        <v>1.241793609045073</v>
      </c>
      <c r="AC756" s="17">
        <v>15.53159580156712</v>
      </c>
      <c r="AD756" s="17">
        <v>1.4599268320226855</v>
      </c>
      <c r="AE756" s="17">
        <v>1.4790279100912584</v>
      </c>
      <c r="AF756" s="17">
        <v>54.149688790680955</v>
      </c>
      <c r="AG756" s="17">
        <v>-20.921696203032223</v>
      </c>
      <c r="AH756" s="17">
        <v>0.281141904424419</v>
      </c>
      <c r="AI756" s="17">
        <v>0.41743546160213268</v>
      </c>
      <c r="AJ756" s="17">
        <v>0.33333333333333298</v>
      </c>
      <c r="AK756" s="17">
        <v>0.27743640399421204</v>
      </c>
      <c r="AL756" s="17">
        <v>0.39090669220012042</v>
      </c>
      <c r="AM756" s="17">
        <v>0.33333333333333298</v>
      </c>
      <c r="AN756" s="17">
        <v>0.72083613272371039</v>
      </c>
      <c r="AO756" s="17">
        <v>0.75081283949119271</v>
      </c>
      <c r="AP756" s="17">
        <v>0.33333333333333298</v>
      </c>
      <c r="AQ756" s="17">
        <v>7.7957749664672278</v>
      </c>
      <c r="AR756" s="17">
        <v>3.8634086277743966</v>
      </c>
      <c r="AS756" s="17">
        <v>8.6232200963537995</v>
      </c>
      <c r="AT756" s="17">
        <v>1.6494617036685666</v>
      </c>
      <c r="AU756" s="17">
        <v>-0.99999999999999889</v>
      </c>
      <c r="AV756" s="17">
        <v>-0.99999999999999889</v>
      </c>
      <c r="AW756" s="17">
        <v>-0.99999999999999889</v>
      </c>
      <c r="AX756" s="17">
        <v>-0.99999999999999889</v>
      </c>
      <c r="AY756" s="17">
        <v>0.12687829386425842</v>
      </c>
      <c r="AZ756" s="17">
        <v>-6.9015788551324189E-2</v>
      </c>
      <c r="BA756" s="17">
        <v>-2.7810915000963405E-2</v>
      </c>
      <c r="BB756" s="17">
        <v>0.37855061507037641</v>
      </c>
      <c r="BC756" s="17">
        <v>2.8402771349531689E-2</v>
      </c>
      <c r="BD756" s="17">
        <v>9.1186864340027878</v>
      </c>
      <c r="BE756" s="17">
        <v>0.5710147087334756</v>
      </c>
      <c r="BF756" s="17">
        <v>-0.99999999999999889</v>
      </c>
      <c r="CU756" t="e">
        <v>#N/A</v>
      </c>
      <c r="CV756" t="e">
        <v>#N/A</v>
      </c>
    </row>
    <row r="757" spans="1:100" x14ac:dyDescent="0.25">
      <c r="A757">
        <v>2175</v>
      </c>
      <c r="B757" t="s">
        <v>759</v>
      </c>
      <c r="C757" s="48">
        <v>2</v>
      </c>
      <c r="D757" s="22">
        <v>1550.141884765625</v>
      </c>
      <c r="E757" s="17">
        <v>93.389063573877777</v>
      </c>
      <c r="F757" s="17">
        <v>12.466072486057204</v>
      </c>
      <c r="G757" s="17">
        <v>0.54261035622870557</v>
      </c>
      <c r="H757" s="17">
        <v>7.4867696714477177</v>
      </c>
      <c r="I757" s="17">
        <v>66.407155957147964</v>
      </c>
      <c r="J757" s="17">
        <v>14.750121737607067</v>
      </c>
      <c r="K757" s="17">
        <v>-0.99999999999999978</v>
      </c>
      <c r="L757" s="17">
        <v>-0.99999999999999978</v>
      </c>
      <c r="M757" s="17">
        <v>-0.99999999999999978</v>
      </c>
      <c r="N757" s="17">
        <v>0.29300272468472438</v>
      </c>
      <c r="O757" s="17">
        <v>-0.99999999999999978</v>
      </c>
      <c r="P757" s="17">
        <v>-0.99999999999999978</v>
      </c>
      <c r="Q757" s="17">
        <v>4.265467848832782</v>
      </c>
      <c r="R757" s="17">
        <v>-0.99999999999999978</v>
      </c>
      <c r="S757" s="17">
        <v>1.506064772411269</v>
      </c>
      <c r="T757" s="17">
        <v>0.18541539448384819</v>
      </c>
      <c r="U757" s="17">
        <v>0.22975669394298864</v>
      </c>
      <c r="V757" s="17">
        <v>0.13336857562427337</v>
      </c>
      <c r="W757" s="17">
        <v>3.3385812643490613</v>
      </c>
      <c r="X757" s="17">
        <v>1.3442577342605682</v>
      </c>
      <c r="Y757" s="17">
        <v>0.13932893677045988</v>
      </c>
      <c r="Z757" s="17">
        <v>36.5154539938477</v>
      </c>
      <c r="AA757" s="17">
        <v>0.77151711568892822</v>
      </c>
      <c r="AB757" s="17">
        <v>1.3990581779466291</v>
      </c>
      <c r="AC757" s="17">
        <v>21.275300227341404</v>
      </c>
      <c r="AD757" s="17">
        <v>0.94835534891922735</v>
      </c>
      <c r="AE757" s="17">
        <v>0.74408029114455609</v>
      </c>
      <c r="AF757" s="17">
        <v>58.729637473992639</v>
      </c>
      <c r="AG757" s="17">
        <v>9.4543286925627239</v>
      </c>
      <c r="AH757" s="17">
        <v>0.27833003877345408</v>
      </c>
      <c r="AI757" s="17">
        <v>0.37103013939380736</v>
      </c>
      <c r="AJ757" s="17">
        <v>0.33333333333333298</v>
      </c>
      <c r="AK757" s="17">
        <v>0.75111648322141034</v>
      </c>
      <c r="AL757" s="17">
        <v>0.82176551974600509</v>
      </c>
      <c r="AM757" s="17">
        <v>0.33333333333333298</v>
      </c>
      <c r="AN757" s="17">
        <v>0.40027471860449498</v>
      </c>
      <c r="AO757" s="17">
        <v>0.47634197844310278</v>
      </c>
      <c r="AP757" s="17">
        <v>0.33333333333333298</v>
      </c>
      <c r="AQ757" s="17">
        <v>8.1283616244769092</v>
      </c>
      <c r="AR757" s="17">
        <v>2.2444243630026963</v>
      </c>
      <c r="AS757" s="17">
        <v>5.6679714549300249</v>
      </c>
      <c r="AT757" s="17">
        <v>7.4638456567435769</v>
      </c>
      <c r="AU757" s="17">
        <v>-0.99999999999999978</v>
      </c>
      <c r="AV757" s="17">
        <v>-0.99999999999999978</v>
      </c>
      <c r="AW757" s="17">
        <v>-0.99999999999999978</v>
      </c>
      <c r="AX757" s="17">
        <v>-0.99999999999999978</v>
      </c>
      <c r="AY757" s="17">
        <v>2.6984682515135097E-2</v>
      </c>
      <c r="AZ757" s="17">
        <v>0.19689872137874692</v>
      </c>
      <c r="BA757" s="17">
        <v>0.3747673702215536</v>
      </c>
      <c r="BB757" s="17">
        <v>0.10689527109586364</v>
      </c>
      <c r="BC757" s="17">
        <v>0.20604584915634228</v>
      </c>
      <c r="BD757" s="17">
        <v>4.0269388438688472</v>
      </c>
      <c r="BE757" s="17">
        <v>6.6808756721439728</v>
      </c>
      <c r="BF757" s="17">
        <v>-0.99999999999999978</v>
      </c>
      <c r="BG757" s="22">
        <v>2861.45620656336</v>
      </c>
    </row>
    <row r="758" spans="1:100" x14ac:dyDescent="0.25">
      <c r="A758">
        <v>2177</v>
      </c>
      <c r="B758" t="s">
        <v>760</v>
      </c>
      <c r="C758" s="48">
        <v>2</v>
      </c>
      <c r="D758" s="22">
        <v>1492.2186035156249</v>
      </c>
      <c r="E758" s="17">
        <v>104.0767257726919</v>
      </c>
      <c r="F758" s="17">
        <v>29.707875350597696</v>
      </c>
      <c r="G758" s="17">
        <v>0.66245092562633268</v>
      </c>
      <c r="H758" s="17">
        <v>8.5799247368643048</v>
      </c>
      <c r="I758" s="17">
        <v>74.799850096274028</v>
      </c>
      <c r="J758" s="17">
        <v>16.822976765044604</v>
      </c>
      <c r="K758" s="17">
        <v>-0.99999999999999956</v>
      </c>
      <c r="L758" s="17">
        <v>-0.99999999999999956</v>
      </c>
      <c r="M758" s="17">
        <v>-0.99999999999999956</v>
      </c>
      <c r="N758" s="17">
        <v>0.32286695507581065</v>
      </c>
      <c r="O758" s="17">
        <v>-0.99999999999999956</v>
      </c>
      <c r="P758" s="17">
        <v>-0.99999999999999956</v>
      </c>
      <c r="Q758" s="17">
        <v>4.5862802062642629</v>
      </c>
      <c r="R758" s="17">
        <v>-0.99999999999999956</v>
      </c>
      <c r="S758" s="17">
        <v>1.9244694577582102</v>
      </c>
      <c r="T758" s="17">
        <v>0.23237864792973978</v>
      </c>
      <c r="U758" s="17">
        <v>0.37048409658530357</v>
      </c>
      <c r="V758" s="17">
        <v>0.31776697464454562</v>
      </c>
      <c r="W758" s="17">
        <v>4.2729807621077205</v>
      </c>
      <c r="X758" s="17">
        <v>2.4955235405151885</v>
      </c>
      <c r="Y758" s="17">
        <v>0.18158135545434251</v>
      </c>
      <c r="Z758" s="17">
        <v>40.394869985163048</v>
      </c>
      <c r="AA758" s="17">
        <v>1.0572316280532705</v>
      </c>
      <c r="AB758" s="17">
        <v>1.8108903935447342</v>
      </c>
      <c r="AC758" s="17">
        <v>26.003560464387302</v>
      </c>
      <c r="AD758" s="17">
        <v>1.3092487717931642</v>
      </c>
      <c r="AE758" s="17">
        <v>1.0463095264410427</v>
      </c>
      <c r="AF758" s="17">
        <v>66.387334708188419</v>
      </c>
      <c r="AG758" s="17">
        <v>22.537891891986884</v>
      </c>
      <c r="AH758" s="17">
        <v>0.36884856735347604</v>
      </c>
      <c r="AI758" s="17">
        <v>0.4781248901514531</v>
      </c>
      <c r="AJ758" s="17">
        <v>0.33333333333333298</v>
      </c>
      <c r="AK758" s="17">
        <v>0.87194514196215545</v>
      </c>
      <c r="AL758" s="17">
        <v>0.92729832700101322</v>
      </c>
      <c r="AM758" s="17">
        <v>0.33333333333333298</v>
      </c>
      <c r="AN758" s="17">
        <v>0.50920110036237487</v>
      </c>
      <c r="AO758" s="17">
        <v>0.59536924618358411</v>
      </c>
      <c r="AP758" s="17">
        <v>0.33333333333333298</v>
      </c>
      <c r="AQ758" s="17">
        <v>9.4863338019161727</v>
      </c>
      <c r="AR758" s="17">
        <v>2.2444243630026963</v>
      </c>
      <c r="AS758" s="17">
        <v>7.3965892337138177</v>
      </c>
      <c r="AT758" s="17">
        <v>8.6732554633750141</v>
      </c>
      <c r="AU758" s="17">
        <v>-0.99999999999999956</v>
      </c>
      <c r="AV758" s="17">
        <v>-0.99999999999999956</v>
      </c>
      <c r="AW758" s="17">
        <v>-0.99999999999999956</v>
      </c>
      <c r="AX758" s="17">
        <v>-0.99999999999999956</v>
      </c>
      <c r="AY758" s="17">
        <v>4.518878447728996E-2</v>
      </c>
      <c r="AZ758" s="17">
        <v>7.1353094534699762E-2</v>
      </c>
      <c r="BA758" s="17">
        <v>0.49545904353598058</v>
      </c>
      <c r="BB758" s="17">
        <v>3.6978282207790897E-2</v>
      </c>
      <c r="BC758" s="17">
        <v>0.27296872267655703</v>
      </c>
      <c r="BD758" s="17">
        <v>2.1626398563350233</v>
      </c>
      <c r="BE758" s="17">
        <v>8.4819180927369811</v>
      </c>
      <c r="BF758" s="17">
        <v>-0.99999999999999956</v>
      </c>
      <c r="BG758" s="22">
        <v>2981.3572293113248</v>
      </c>
    </row>
    <row r="759" spans="1:100" x14ac:dyDescent="0.25">
      <c r="A759">
        <v>2180</v>
      </c>
      <c r="B759" t="s">
        <v>761</v>
      </c>
      <c r="C759" s="48">
        <v>2</v>
      </c>
      <c r="D759" s="22">
        <v>1511.996826171875</v>
      </c>
      <c r="E759" s="17">
        <v>91.920653108196575</v>
      </c>
      <c r="F759" s="17">
        <v>10.097168669438402</v>
      </c>
      <c r="G759" s="17">
        <v>0.52614509534721976</v>
      </c>
      <c r="H759" s="17">
        <v>7.3365777670995218</v>
      </c>
      <c r="I759" s="17">
        <v>65.254058143996517</v>
      </c>
      <c r="J759" s="17">
        <v>14.465325871167082</v>
      </c>
      <c r="K759" s="17">
        <v>-0.99999999999999989</v>
      </c>
      <c r="L759" s="17">
        <v>-0.99999999999999989</v>
      </c>
      <c r="M759" s="17">
        <v>-0.99999999999999989</v>
      </c>
      <c r="N759" s="17">
        <v>0.28889958710046842</v>
      </c>
      <c r="O759" s="17">
        <v>-0.99999999999999989</v>
      </c>
      <c r="P759" s="17">
        <v>-0.99999999999999989</v>
      </c>
      <c r="Q759" s="17">
        <v>4.2213904618037912</v>
      </c>
      <c r="R759" s="17">
        <v>-0.99999999999999989</v>
      </c>
      <c r="S759" s="17">
        <v>1.4485788781694331</v>
      </c>
      <c r="T759" s="17">
        <v>0.17896297003596121</v>
      </c>
      <c r="U759" s="17">
        <v>0.21042172741765855</v>
      </c>
      <c r="V759" s="17">
        <v>0.10803351787831754</v>
      </c>
      <c r="W759" s="17">
        <v>3.2102012710341237</v>
      </c>
      <c r="X759" s="17">
        <v>1.186081818214797</v>
      </c>
      <c r="Y759" s="17">
        <v>0.13352374826041874</v>
      </c>
      <c r="Z759" s="17">
        <v>35.982449213530963</v>
      </c>
      <c r="AA759" s="17">
        <v>0.73226192850689409</v>
      </c>
      <c r="AB759" s="17">
        <v>1.3424752953442922</v>
      </c>
      <c r="AC759" s="17">
        <v>20.625670150399714</v>
      </c>
      <c r="AD759" s="17">
        <v>0.89877110221629553</v>
      </c>
      <c r="AE759" s="17">
        <v>0.70255609587260703</v>
      </c>
      <c r="AF759" s="17">
        <v>57.677523124517904</v>
      </c>
      <c r="AG759" s="17">
        <v>7.6567380901419719</v>
      </c>
      <c r="AH759" s="17">
        <v>0.26589342239913466</v>
      </c>
      <c r="AI759" s="17">
        <v>0.35631606536090099</v>
      </c>
      <c r="AJ759" s="17">
        <v>0.33333333333333298</v>
      </c>
      <c r="AK759" s="17">
        <v>0.73451546573520854</v>
      </c>
      <c r="AL759" s="17">
        <v>0.80726604588883499</v>
      </c>
      <c r="AM759" s="17">
        <v>0.33333333333333298</v>
      </c>
      <c r="AN759" s="17">
        <v>0.38530899120904982</v>
      </c>
      <c r="AO759" s="17">
        <v>0.45998845955372825</v>
      </c>
      <c r="AP759" s="17">
        <v>0.33333333333333298</v>
      </c>
      <c r="AQ759" s="17">
        <v>7.9417856904361654</v>
      </c>
      <c r="AR759" s="17">
        <v>2.2444243630026963</v>
      </c>
      <c r="AS759" s="17">
        <v>5.430471392679709</v>
      </c>
      <c r="AT759" s="17">
        <v>7.2976811593708844</v>
      </c>
      <c r="AU759" s="17">
        <v>-0.99999999999999989</v>
      </c>
      <c r="AV759" s="17">
        <v>-0.99999999999999989</v>
      </c>
      <c r="AW759" s="17">
        <v>-0.99999999999999989</v>
      </c>
      <c r="AX759" s="17">
        <v>-0.99999999999999989</v>
      </c>
      <c r="AY759" s="17">
        <v>2.4483565494190909E-2</v>
      </c>
      <c r="AZ759" s="17">
        <v>0.2141478174812379</v>
      </c>
      <c r="BA759" s="17">
        <v>0.35818517358035129</v>
      </c>
      <c r="BB759" s="17">
        <v>0.11650137917659559</v>
      </c>
      <c r="BC759" s="17">
        <v>0.19685111170651473</v>
      </c>
      <c r="BD759" s="17">
        <v>4.2830805606941853</v>
      </c>
      <c r="BE759" s="17">
        <v>6.4334249677394109</v>
      </c>
      <c r="BF759" s="17">
        <v>-0.99999999999999989</v>
      </c>
      <c r="BG759" s="22">
        <v>1726.2042412067544</v>
      </c>
    </row>
    <row r="760" spans="1:100" x14ac:dyDescent="0.25">
      <c r="A760">
        <v>2181</v>
      </c>
      <c r="B760" t="s">
        <v>762</v>
      </c>
      <c r="C760" s="48">
        <v>2</v>
      </c>
      <c r="D760" s="22">
        <v>1575.6647460937502</v>
      </c>
      <c r="E760" s="17">
        <v>137.29811123669964</v>
      </c>
      <c r="F760" s="17">
        <v>83.302063527773484</v>
      </c>
      <c r="G760" s="17">
        <v>1.0349617400705324</v>
      </c>
      <c r="H760" s="17">
        <v>11.977873242774844</v>
      </c>
      <c r="I760" s="17">
        <v>100.88758770350886</v>
      </c>
      <c r="J760" s="17">
        <v>23.266211459078036</v>
      </c>
      <c r="K760" s="17">
        <v>-0.99999999999999867</v>
      </c>
      <c r="L760" s="17">
        <v>-0.99999999999999867</v>
      </c>
      <c r="M760" s="17">
        <v>-0.99999999999999867</v>
      </c>
      <c r="N760" s="17">
        <v>0.41569652724532558</v>
      </c>
      <c r="O760" s="17">
        <v>-0.99999999999999867</v>
      </c>
      <c r="P760" s="17">
        <v>-0.99999999999999867</v>
      </c>
      <c r="Q760" s="17">
        <v>5.583489024206771</v>
      </c>
      <c r="R760" s="17">
        <v>-0.99999999999999867</v>
      </c>
      <c r="S760" s="17">
        <v>3.2250329554892589</v>
      </c>
      <c r="T760" s="17">
        <v>0.37835859343578038</v>
      </c>
      <c r="U760" s="17">
        <v>0.80791926262635849</v>
      </c>
      <c r="V760" s="17">
        <v>0.89094847859197501</v>
      </c>
      <c r="W760" s="17">
        <v>7.1774555962636883</v>
      </c>
      <c r="X760" s="17">
        <v>6.0741026918435441</v>
      </c>
      <c r="Y760" s="17">
        <v>0.31291820553177635</v>
      </c>
      <c r="Z760" s="17">
        <v>52.453594486862116</v>
      </c>
      <c r="AA760" s="17">
        <v>1.9453427763425573</v>
      </c>
      <c r="AB760" s="17">
        <v>3.0910241146871442</v>
      </c>
      <c r="AC760" s="17">
        <v>40.700821005281959</v>
      </c>
      <c r="AD760" s="17">
        <v>2.4310450345951926</v>
      </c>
      <c r="AE760" s="17">
        <v>1.9857548174225395</v>
      </c>
      <c r="AF760" s="17">
        <v>90.190417819489539</v>
      </c>
      <c r="AG760" s="17">
        <v>63.206663809104953</v>
      </c>
      <c r="AH760" s="17">
        <v>0.6502151444076586</v>
      </c>
      <c r="AI760" s="17">
        <v>0.81101677332552558</v>
      </c>
      <c r="AJ760" s="17">
        <v>0.33333333333333298</v>
      </c>
      <c r="AK760" s="17">
        <v>1.2475273200338701</v>
      </c>
      <c r="AL760" s="17">
        <v>1.2553350859946191</v>
      </c>
      <c r="AM760" s="17">
        <v>0.33333333333333298</v>
      </c>
      <c r="AN760" s="17">
        <v>0.84778640070801181</v>
      </c>
      <c r="AO760" s="17">
        <v>0.96535200469301197</v>
      </c>
      <c r="AP760" s="17">
        <v>0.33333333333333298</v>
      </c>
      <c r="AQ760" s="17">
        <v>13.707436257896992</v>
      </c>
      <c r="AR760" s="17">
        <v>2.2444243630026963</v>
      </c>
      <c r="AS760" s="17">
        <v>12.769801492919129</v>
      </c>
      <c r="AT760" s="17">
        <v>12.4325686436243</v>
      </c>
      <c r="AU760" s="17">
        <v>-0.99999999999999867</v>
      </c>
      <c r="AV760" s="17">
        <v>-0.99999999999999867</v>
      </c>
      <c r="AW760" s="17">
        <v>-0.99999999999999867</v>
      </c>
      <c r="AX760" s="17">
        <v>-0.99999999999999867</v>
      </c>
      <c r="AY760" s="17">
        <v>0.10177417022965306</v>
      </c>
      <c r="AZ760" s="17">
        <v>-0.31889124376122319</v>
      </c>
      <c r="BA760" s="17">
        <v>0.87061541795054287</v>
      </c>
      <c r="BB760" s="17">
        <v>-0.18035074589258598</v>
      </c>
      <c r="BC760" s="17">
        <v>0.48099088282873503</v>
      </c>
      <c r="BD760" s="17">
        <v>-3.6323220476716944</v>
      </c>
      <c r="BE760" s="17">
        <v>14.080254134662855</v>
      </c>
      <c r="BF760" s="17">
        <v>-0.99999999999999867</v>
      </c>
      <c r="BG760" s="22">
        <v>715.80368783377821</v>
      </c>
    </row>
    <row r="761" spans="1:100" x14ac:dyDescent="0.25">
      <c r="A761">
        <v>2183</v>
      </c>
      <c r="B761" t="s">
        <v>763</v>
      </c>
      <c r="C761" s="48">
        <v>2</v>
      </c>
      <c r="D761" s="22">
        <v>1497.1758593750001</v>
      </c>
      <c r="E761" s="17">
        <v>92.912493142525136</v>
      </c>
      <c r="F761" s="17">
        <v>11.697248277769361</v>
      </c>
      <c r="G761" s="17">
        <v>0.53726658031317287</v>
      </c>
      <c r="H761" s="17">
        <v>7.4380251124066676</v>
      </c>
      <c r="I761" s="17">
        <v>66.03291977792648</v>
      </c>
      <c r="J761" s="17">
        <v>14.657691662986352</v>
      </c>
      <c r="K761" s="17">
        <v>-0.99999999999999978</v>
      </c>
      <c r="L761" s="17">
        <v>-0.99999999999999978</v>
      </c>
      <c r="M761" s="17">
        <v>-0.99999999999999978</v>
      </c>
      <c r="N761" s="17">
        <v>0.29167105748803157</v>
      </c>
      <c r="O761" s="17">
        <v>-0.99999999999999978</v>
      </c>
      <c r="P761" s="17">
        <v>-0.99999999999999978</v>
      </c>
      <c r="Q761" s="17">
        <v>4.2511625984683628</v>
      </c>
      <c r="R761" s="17">
        <v>-0.99999999999999978</v>
      </c>
      <c r="S761" s="17">
        <v>1.4874078109854223</v>
      </c>
      <c r="T761" s="17">
        <v>0.18332126973176582</v>
      </c>
      <c r="U761" s="17">
        <v>0.22348155933143388</v>
      </c>
      <c r="V761" s="17">
        <v>0.12514612033638289</v>
      </c>
      <c r="W761" s="17">
        <v>3.2969157285734321</v>
      </c>
      <c r="X761" s="17">
        <v>1.2929219761048527</v>
      </c>
      <c r="Y761" s="17">
        <v>0.13744487147879073</v>
      </c>
      <c r="Z761" s="17">
        <v>36.342468085612069</v>
      </c>
      <c r="AA761" s="17">
        <v>0.7587769031084548</v>
      </c>
      <c r="AB761" s="17">
        <v>1.3806942876045225</v>
      </c>
      <c r="AC761" s="17">
        <v>21.064463752647576</v>
      </c>
      <c r="AD761" s="17">
        <v>0.93226285544292298</v>
      </c>
      <c r="AE761" s="17">
        <v>0.73060367536523196</v>
      </c>
      <c r="AF761" s="17">
        <v>58.38817532762414</v>
      </c>
      <c r="AG761" s="17">
        <v>8.8709233377161905</v>
      </c>
      <c r="AH761" s="17">
        <v>0.27429375343730511</v>
      </c>
      <c r="AI761" s="17">
        <v>0.36625470856386988</v>
      </c>
      <c r="AJ761" s="17">
        <v>0.33333333333333298</v>
      </c>
      <c r="AK761" s="17">
        <v>0.74572864770184966</v>
      </c>
      <c r="AL761" s="17">
        <v>0.81705973708373547</v>
      </c>
      <c r="AM761" s="17">
        <v>0.33333333333333298</v>
      </c>
      <c r="AN761" s="17">
        <v>0.39541761405025538</v>
      </c>
      <c r="AO761" s="17">
        <v>0.47103446822481565</v>
      </c>
      <c r="AP761" s="17">
        <v>0.33333333333333298</v>
      </c>
      <c r="AQ761" s="17">
        <v>8.0678086827457491</v>
      </c>
      <c r="AR761" s="17">
        <v>2.2444243630026963</v>
      </c>
      <c r="AS761" s="17">
        <v>5.5908911631735894</v>
      </c>
      <c r="AT761" s="17">
        <v>7.4099172164067921</v>
      </c>
      <c r="AU761" s="17">
        <v>-0.99999999999999978</v>
      </c>
      <c r="AV761" s="17">
        <v>-0.99999999999999978</v>
      </c>
      <c r="AW761" s="17">
        <v>-0.99999999999999978</v>
      </c>
      <c r="AX761" s="17">
        <v>-0.99999999999999978</v>
      </c>
      <c r="AY761" s="17">
        <v>2.6172948708142754E-2</v>
      </c>
      <c r="AZ761" s="17">
        <v>0.20249688984875558</v>
      </c>
      <c r="BA761" s="17">
        <v>0.36938564297922838</v>
      </c>
      <c r="BB761" s="17">
        <v>0.11001291917768299</v>
      </c>
      <c r="BC761" s="17">
        <v>0.20306171080058236</v>
      </c>
      <c r="BD761" s="17">
        <v>4.1100692568751507</v>
      </c>
      <c r="BE761" s="17">
        <v>6.6005659142848927</v>
      </c>
      <c r="BF761" s="17">
        <v>-0.99999999999999978</v>
      </c>
      <c r="BG761" s="22">
        <v>46.219747730523068</v>
      </c>
    </row>
    <row r="762" spans="1:100" x14ac:dyDescent="0.25">
      <c r="A762">
        <v>2186</v>
      </c>
      <c r="B762" t="s">
        <v>764</v>
      </c>
      <c r="C762" s="48">
        <v>3</v>
      </c>
      <c r="D762" s="22">
        <v>1490.295078924906</v>
      </c>
      <c r="E762" s="17">
        <v>75.109188531415825</v>
      </c>
      <c r="F762" s="17">
        <v>-39.279309760249944</v>
      </c>
      <c r="G762" s="17">
        <v>1.4021107098473241E-2</v>
      </c>
      <c r="H762" s="17">
        <v>-0.42461958299866864</v>
      </c>
      <c r="I762" s="17">
        <v>63.768483723590016</v>
      </c>
      <c r="J762" s="17">
        <v>12.146463204694697</v>
      </c>
      <c r="K762" s="17">
        <v>-1.0000000000000024</v>
      </c>
      <c r="L762" s="17">
        <v>-1.0000000000000024</v>
      </c>
      <c r="M762" s="17">
        <v>-1.0000000000000024</v>
      </c>
      <c r="N762" s="17">
        <v>0.20241103891875295</v>
      </c>
      <c r="O762" s="17">
        <v>-1.0000000000000024</v>
      </c>
      <c r="P762" s="17">
        <v>-1.0000000000000024</v>
      </c>
      <c r="Q762" s="17">
        <v>2.1292810321876212</v>
      </c>
      <c r="R762" s="17">
        <v>-1.0000000000000024</v>
      </c>
      <c r="S762" s="17">
        <v>-0.18567828343977757</v>
      </c>
      <c r="T762" s="17">
        <v>-1.1936868038934996E-2</v>
      </c>
      <c r="U762" s="17">
        <v>-1.0912720241533678</v>
      </c>
      <c r="V762" s="17">
        <v>-1.0074378597019564</v>
      </c>
      <c r="W762" s="17">
        <v>-2.5539006151862909</v>
      </c>
      <c r="X762" s="17">
        <v>-7.5428277902671814</v>
      </c>
      <c r="Y762" s="17">
        <v>-0.14940740176781789</v>
      </c>
      <c r="Z762" s="17">
        <v>50.024366626997477</v>
      </c>
      <c r="AA762" s="17">
        <v>-0.50690824921444588</v>
      </c>
      <c r="AB762" s="17">
        <v>2.3323487167099239</v>
      </c>
      <c r="AC762" s="17">
        <v>2.2467045566142323</v>
      </c>
      <c r="AD762" s="17">
        <v>3.0556095064140587</v>
      </c>
      <c r="AE762" s="17">
        <v>0.34415513338658488</v>
      </c>
      <c r="AF762" s="17">
        <v>54.947575033708233</v>
      </c>
      <c r="AG762" s="17">
        <v>-13.659684569967741</v>
      </c>
      <c r="AH762" s="17">
        <v>0.710440963998338</v>
      </c>
      <c r="AI762" s="17">
        <v>0.80864141884953689</v>
      </c>
      <c r="AJ762" s="17">
        <v>0.33333333333333298</v>
      </c>
      <c r="AK762" s="17">
        <v>0.74642233776466771</v>
      </c>
      <c r="AL762" s="17">
        <v>0.56914811228443263</v>
      </c>
      <c r="AM762" s="17">
        <v>0.33333333333333298</v>
      </c>
      <c r="AN762" s="17">
        <v>0.35723157685536588</v>
      </c>
      <c r="AO762" s="17">
        <v>0.38639220684240017</v>
      </c>
      <c r="AP762" s="17">
        <v>0.33333333333333298</v>
      </c>
      <c r="AQ762" s="17">
        <v>8.8209086898818576</v>
      </c>
      <c r="AR762" s="17">
        <v>2.1308710660538255</v>
      </c>
      <c r="AS762" s="17">
        <v>2.5513687609942046</v>
      </c>
      <c r="AT762" s="17">
        <v>7.46422337764667</v>
      </c>
      <c r="AU762" s="17">
        <v>-1.0000000000000024</v>
      </c>
      <c r="AV762" s="17">
        <v>-1.0000000000000024</v>
      </c>
      <c r="AW762" s="17">
        <v>-1.0000000000000024</v>
      </c>
      <c r="AX762" s="17">
        <v>-1.0000000000000024</v>
      </c>
      <c r="AY762" s="17">
        <v>4.3396868609542505E-2</v>
      </c>
      <c r="AZ762" s="17">
        <v>1.0301971298209416</v>
      </c>
      <c r="BA762" s="17">
        <v>-0.44667939128419276</v>
      </c>
      <c r="BB762" s="17">
        <v>0.82430719938761055</v>
      </c>
      <c r="BC762" s="17">
        <v>7.3883423367242532E-2</v>
      </c>
      <c r="BD762" s="17">
        <v>25.758665633794962</v>
      </c>
      <c r="BE762" s="17">
        <v>-0.3863113722399022</v>
      </c>
      <c r="BF762" s="17">
        <v>-1.0000000000000024</v>
      </c>
      <c r="CU762" t="e">
        <v>#N/A</v>
      </c>
      <c r="CV762" t="e">
        <v>#N/A</v>
      </c>
    </row>
    <row r="763" spans="1:100" x14ac:dyDescent="0.25">
      <c r="A763">
        <v>2187</v>
      </c>
      <c r="B763" t="s">
        <v>765</v>
      </c>
      <c r="C763" s="48">
        <v>3</v>
      </c>
      <c r="D763" s="22">
        <v>1457.7497656262897</v>
      </c>
      <c r="E763" s="17">
        <v>40.615772250704275</v>
      </c>
      <c r="F763" s="17">
        <v>-66.499667284340148</v>
      </c>
      <c r="G763" s="17">
        <v>-3.2438927400999178E-2</v>
      </c>
      <c r="H763" s="17">
        <v>5.1889701742032983</v>
      </c>
      <c r="I763" s="17">
        <v>25.657115567691417</v>
      </c>
      <c r="J763" s="17">
        <v>2.264774686351835</v>
      </c>
      <c r="K763" s="17">
        <v>-0.99999999999999567</v>
      </c>
      <c r="L763" s="17">
        <v>-0.99999999999999567</v>
      </c>
      <c r="M763" s="17">
        <v>-0.99999999999999567</v>
      </c>
      <c r="N763" s="17">
        <v>0.20566745949827786</v>
      </c>
      <c r="O763" s="17">
        <v>-0.99999999999999567</v>
      </c>
      <c r="P763" s="17">
        <v>-0.99999999999999567</v>
      </c>
      <c r="Q763" s="17">
        <v>4.0213835361799886</v>
      </c>
      <c r="R763" s="17">
        <v>-0.99999999999999567</v>
      </c>
      <c r="S763" s="17">
        <v>0.51014379327767734</v>
      </c>
      <c r="T763" s="17">
        <v>9.4170825753781717E-2</v>
      </c>
      <c r="U763" s="17">
        <v>7.3649525733973695E-2</v>
      </c>
      <c r="V763" s="17">
        <v>-0.58589861654852882</v>
      </c>
      <c r="W763" s="17">
        <v>1.1675866380233011</v>
      </c>
      <c r="X763" s="17">
        <v>1.5338554877087642</v>
      </c>
      <c r="Y763" s="17">
        <v>0.14675004993820526</v>
      </c>
      <c r="Z763" s="17">
        <v>24.381497327768422</v>
      </c>
      <c r="AA763" s="17">
        <v>-0.23007046434031297</v>
      </c>
      <c r="AB763" s="17">
        <v>4.4171839011488352</v>
      </c>
      <c r="AC763" s="17">
        <v>-8.7562953346474615</v>
      </c>
      <c r="AD763" s="17">
        <v>-0.68860180835142071</v>
      </c>
      <c r="AE763" s="17">
        <v>1.0940939248416548</v>
      </c>
      <c r="AF763" s="17">
        <v>21.136479819111422</v>
      </c>
      <c r="AG763" s="17">
        <v>-48.443587893714593</v>
      </c>
      <c r="AH763" s="17">
        <v>-0.13941478651949557</v>
      </c>
      <c r="AI763" s="17">
        <v>-0.256799812074266</v>
      </c>
      <c r="AJ763" s="17">
        <v>0.33333333333333298</v>
      </c>
      <c r="AK763" s="17">
        <v>0.4691772488177956</v>
      </c>
      <c r="AL763" s="17">
        <v>0.4087920243658692</v>
      </c>
      <c r="AM763" s="17">
        <v>0.33333333333333298</v>
      </c>
      <c r="AN763" s="17">
        <v>0.60920659378520969</v>
      </c>
      <c r="AO763" s="17">
        <v>0.75213493742438475</v>
      </c>
      <c r="AP763" s="17">
        <v>0.33333333333333298</v>
      </c>
      <c r="AQ763" s="17">
        <v>4.5206357485799362</v>
      </c>
      <c r="AR763" s="17">
        <v>4.5877548785261633</v>
      </c>
      <c r="AS763" s="17">
        <v>-6.8753523532993341</v>
      </c>
      <c r="AT763" s="17">
        <v>4.5523721611250068</v>
      </c>
      <c r="AU763" s="17">
        <v>-0.99999999999999567</v>
      </c>
      <c r="AV763" s="17">
        <v>-0.99999999999999567</v>
      </c>
      <c r="AW763" s="17">
        <v>-0.99999999999999567</v>
      </c>
      <c r="AX763" s="17">
        <v>-0.99999999999999567</v>
      </c>
      <c r="AY763" s="17">
        <v>-1.4338064867895991E-2</v>
      </c>
      <c r="AZ763" s="17">
        <v>0.71250311688331125</v>
      </c>
      <c r="BA763" s="17">
        <v>0.10322571242502852</v>
      </c>
      <c r="BB763" s="17">
        <v>0.21989348027280139</v>
      </c>
      <c r="BC763" s="17">
        <v>0.28021607777508645</v>
      </c>
      <c r="BD763" s="17">
        <v>9.0598525912365826</v>
      </c>
      <c r="BE763" s="17">
        <v>7.5215305065023061</v>
      </c>
      <c r="BF763" s="17">
        <v>-0.99999999999999567</v>
      </c>
      <c r="CU763" t="e">
        <v>#N/A</v>
      </c>
      <c r="CV763" t="e">
        <v>#N/A</v>
      </c>
    </row>
    <row r="764" spans="1:100" x14ac:dyDescent="0.25">
      <c r="A764">
        <v>2190</v>
      </c>
      <c r="B764" t="s">
        <v>766</v>
      </c>
      <c r="C764" s="48">
        <v>2</v>
      </c>
      <c r="D764" s="22">
        <v>1523.533671875</v>
      </c>
      <c r="E764" s="17">
        <v>71.641139376652049</v>
      </c>
      <c r="F764" s="17">
        <v>-22.618627492871944</v>
      </c>
      <c r="G764" s="17">
        <v>0.29875126239421423</v>
      </c>
      <c r="H764" s="17">
        <v>5.2623493018433036</v>
      </c>
      <c r="I764" s="17">
        <v>49.329176455843516</v>
      </c>
      <c r="J764" s="17">
        <v>10.532146546217524</v>
      </c>
      <c r="K764" s="17">
        <v>-1.0000000000000004</v>
      </c>
      <c r="L764" s="17">
        <v>-1.0000000000000004</v>
      </c>
      <c r="M764" s="17">
        <v>-1.0000000000000004</v>
      </c>
      <c r="N764" s="17">
        <v>0.23223311888394466</v>
      </c>
      <c r="O764" s="17">
        <v>-1.0000000000000004</v>
      </c>
      <c r="P764" s="17">
        <v>-1.0000000000000004</v>
      </c>
      <c r="Q764" s="17">
        <v>3.6126587778530421</v>
      </c>
      <c r="R764" s="17">
        <v>-1.0000000000000004</v>
      </c>
      <c r="S764" s="17">
        <v>0.65466872232849194</v>
      </c>
      <c r="T764" s="17">
        <v>8.9851626000439611E-2</v>
      </c>
      <c r="U764" s="17">
        <v>-5.6604235903495004E-2</v>
      </c>
      <c r="V764" s="17">
        <v>-0.24185683189540214</v>
      </c>
      <c r="W764" s="17">
        <v>1.4372066635092349</v>
      </c>
      <c r="X764" s="17">
        <v>-0.99841000911754374</v>
      </c>
      <c r="Y764" s="17">
        <v>5.3351069806393404E-2</v>
      </c>
      <c r="Z764" s="17">
        <v>28.621375444284933</v>
      </c>
      <c r="AA764" s="17">
        <v>0.19012733732968334</v>
      </c>
      <c r="AB764" s="17">
        <v>0.56103620081145134</v>
      </c>
      <c r="AC764" s="17">
        <v>11.653940260384331</v>
      </c>
      <c r="AD764" s="17">
        <v>0.2139868164996146</v>
      </c>
      <c r="AE764" s="17">
        <v>0.12908532057533317</v>
      </c>
      <c r="AF764" s="17">
        <v>43.14727569303426</v>
      </c>
      <c r="AG764" s="17">
        <v>-17.168924868188885</v>
      </c>
      <c r="AH764" s="17">
        <v>9.4137269449105887E-2</v>
      </c>
      <c r="AI764" s="17">
        <v>0.15310703534430911</v>
      </c>
      <c r="AJ764" s="17">
        <v>0.33333333333333298</v>
      </c>
      <c r="AK764" s="17">
        <v>0.50524676332721774</v>
      </c>
      <c r="AL764" s="17">
        <v>0.6070207561290365</v>
      </c>
      <c r="AM764" s="17">
        <v>0.33333333333333298</v>
      </c>
      <c r="AN764" s="17">
        <v>0.17862449711720921</v>
      </c>
      <c r="AO764" s="17">
        <v>0.23413784174142979</v>
      </c>
      <c r="AP764" s="17">
        <v>0.33333333333333298</v>
      </c>
      <c r="AQ764" s="17">
        <v>5.3650748151157792</v>
      </c>
      <c r="AR764" s="17">
        <v>2.2444243630026963</v>
      </c>
      <c r="AS764" s="17">
        <v>2.1504717698129245</v>
      </c>
      <c r="AT764" s="17">
        <v>5.0028628609998727</v>
      </c>
      <c r="AU764" s="17">
        <v>-1.0000000000000004</v>
      </c>
      <c r="AV764" s="17">
        <v>-1.0000000000000004</v>
      </c>
      <c r="AW764" s="17">
        <v>-1.0000000000000004</v>
      </c>
      <c r="AX764" s="17">
        <v>-1.0000000000000004</v>
      </c>
      <c r="AY764" s="17">
        <v>-1.0058163917215668E-2</v>
      </c>
      <c r="AZ764" s="17">
        <v>0.45236682329915345</v>
      </c>
      <c r="BA764" s="17">
        <v>0.12917639684949775</v>
      </c>
      <c r="BB764" s="17">
        <v>0.24916673759157631</v>
      </c>
      <c r="BC764" s="17">
        <v>6.9866996072863868E-2</v>
      </c>
      <c r="BD764" s="17">
        <v>7.8205311475579524</v>
      </c>
      <c r="BE764" s="17">
        <v>3.016001791362942</v>
      </c>
      <c r="BF764" s="17">
        <v>-1.0000000000000004</v>
      </c>
      <c r="BG764" s="22">
        <v>98.895486914589583</v>
      </c>
    </row>
    <row r="765" spans="1:100" x14ac:dyDescent="0.25">
      <c r="A765">
        <v>2191</v>
      </c>
      <c r="B765" t="s">
        <v>767</v>
      </c>
      <c r="C765" s="48">
        <v>2</v>
      </c>
      <c r="D765" s="22">
        <v>1475.4669140624999</v>
      </c>
      <c r="E765" s="17">
        <v>80.126627574695206</v>
      </c>
      <c r="F765" s="17">
        <v>-8.9294677871807711</v>
      </c>
      <c r="G765" s="17">
        <v>0.39389889321877092</v>
      </c>
      <c r="H765" s="17">
        <v>6.1302616884504308</v>
      </c>
      <c r="I765" s="17">
        <v>55.992570726972531</v>
      </c>
      <c r="J765" s="17">
        <v>12.177893440568965</v>
      </c>
      <c r="K765" s="17">
        <v>-1.0000000000000002</v>
      </c>
      <c r="L765" s="17">
        <v>-1.0000000000000002</v>
      </c>
      <c r="M765" s="17">
        <v>-1.0000000000000002</v>
      </c>
      <c r="N765" s="17">
        <v>0.25594387712210476</v>
      </c>
      <c r="O765" s="17">
        <v>-1.0000000000000002</v>
      </c>
      <c r="P765" s="17">
        <v>-1.0000000000000002</v>
      </c>
      <c r="Q765" s="17">
        <v>3.8673683132155361</v>
      </c>
      <c r="R765" s="17">
        <v>-1.0000000000000002</v>
      </c>
      <c r="S765" s="17">
        <v>0.98686185806507709</v>
      </c>
      <c r="T765" s="17">
        <v>0.12713818366325949</v>
      </c>
      <c r="U765" s="17">
        <v>5.5126532907211742E-2</v>
      </c>
      <c r="V765" s="17">
        <v>-9.5453398710716619E-2</v>
      </c>
      <c r="W765" s="17">
        <v>2.1790747879872261</v>
      </c>
      <c r="X765" s="17">
        <v>-8.4360497628663378E-2</v>
      </c>
      <c r="Y765" s="17">
        <v>8.6897451925454589E-2</v>
      </c>
      <c r="Z765" s="17">
        <v>31.701444592920531</v>
      </c>
      <c r="AA765" s="17">
        <v>0.41697087687814416</v>
      </c>
      <c r="AB765" s="17">
        <v>0.88801111263262023</v>
      </c>
      <c r="AC765" s="17">
        <v>15.40795079069296</v>
      </c>
      <c r="AD765" s="17">
        <v>0.50051878425660257</v>
      </c>
      <c r="AE765" s="17">
        <v>0.36904075343851855</v>
      </c>
      <c r="AF765" s="17">
        <v>49.227117878930251</v>
      </c>
      <c r="AG765" s="17">
        <v>-6.7812068572861843</v>
      </c>
      <c r="AH765" s="17">
        <v>0.16600461440086101</v>
      </c>
      <c r="AI765" s="17">
        <v>0.23813510104488941</v>
      </c>
      <c r="AJ765" s="17">
        <v>0.33333333333333298</v>
      </c>
      <c r="AK765" s="17">
        <v>0.60117888942339437</v>
      </c>
      <c r="AL765" s="17">
        <v>0.69080871403886801</v>
      </c>
      <c r="AM765" s="17">
        <v>0.33333333333333298</v>
      </c>
      <c r="AN765" s="17">
        <v>0.26510678947152694</v>
      </c>
      <c r="AO765" s="17">
        <v>0.32863975028502557</v>
      </c>
      <c r="AP765" s="17">
        <v>0.33333333333333298</v>
      </c>
      <c r="AQ765" s="17">
        <v>6.4432392135199885</v>
      </c>
      <c r="AR765" s="17">
        <v>2.2444243630026963</v>
      </c>
      <c r="AS765" s="17">
        <v>3.5229108952210044</v>
      </c>
      <c r="AT765" s="17">
        <v>5.9630759038398118</v>
      </c>
      <c r="AU765" s="17">
        <v>-1.0000000000000002</v>
      </c>
      <c r="AV765" s="17">
        <v>-1.0000000000000002</v>
      </c>
      <c r="AW765" s="17">
        <v>-1.0000000000000002</v>
      </c>
      <c r="AX765" s="17">
        <v>-1.0000000000000002</v>
      </c>
      <c r="AY765" s="17">
        <v>4.3950148493231058E-3</v>
      </c>
      <c r="AZ765" s="17">
        <v>0.35268965208211245</v>
      </c>
      <c r="BA765" s="17">
        <v>0.22499976312554687</v>
      </c>
      <c r="BB765" s="17">
        <v>0.19365602130805787</v>
      </c>
      <c r="BC765" s="17">
        <v>0.12300052919462803</v>
      </c>
      <c r="BD765" s="17">
        <v>6.3403676878541679</v>
      </c>
      <c r="BE765" s="17">
        <v>4.4459425885012331</v>
      </c>
      <c r="BF765" s="17">
        <v>-1.0000000000000002</v>
      </c>
      <c r="BG765" s="22">
        <v>872.54754679701853</v>
      </c>
    </row>
    <row r="766" spans="1:100" x14ac:dyDescent="0.25">
      <c r="A766">
        <v>2194</v>
      </c>
      <c r="B766" t="s">
        <v>768</v>
      </c>
      <c r="C766" s="48">
        <v>2</v>
      </c>
      <c r="D766" s="22">
        <v>1600.699501953125</v>
      </c>
      <c r="E766" s="17">
        <v>136.69946742771657</v>
      </c>
      <c r="F766" s="17">
        <v>82.336305221741938</v>
      </c>
      <c r="G766" s="17">
        <v>1.02824915750567</v>
      </c>
      <c r="H766" s="17">
        <v>11.916642779087216</v>
      </c>
      <c r="I766" s="17">
        <v>100.41749103563006</v>
      </c>
      <c r="J766" s="17">
        <v>23.150105447678023</v>
      </c>
      <c r="K766" s="17">
        <v>-0.99999999999999878</v>
      </c>
      <c r="L766" s="17">
        <v>-0.99999999999999878</v>
      </c>
      <c r="M766" s="17">
        <v>-0.99999999999999878</v>
      </c>
      <c r="N766" s="17">
        <v>0.41402375388281676</v>
      </c>
      <c r="O766" s="17">
        <v>-0.99999999999999878</v>
      </c>
      <c r="P766" s="17">
        <v>-0.99999999999999878</v>
      </c>
      <c r="Q766" s="17">
        <v>5.5655194881146839</v>
      </c>
      <c r="R766" s="17">
        <v>-0.99999999999999878</v>
      </c>
      <c r="S766" s="17">
        <v>3.2015970188107716</v>
      </c>
      <c r="T766" s="17">
        <v>0.37572805923642971</v>
      </c>
      <c r="U766" s="17">
        <v>0.80003675410588526</v>
      </c>
      <c r="V766" s="17">
        <v>0.88061984376927926</v>
      </c>
      <c r="W766" s="17">
        <v>7.1251174455956967</v>
      </c>
      <c r="X766" s="17">
        <v>6.0096172941403179</v>
      </c>
      <c r="Y766" s="17">
        <v>0.31055153746263819</v>
      </c>
      <c r="Z766" s="17">
        <v>52.236298288454137</v>
      </c>
      <c r="AA766" s="17">
        <v>1.9293391620084033</v>
      </c>
      <c r="AB766" s="17">
        <v>3.0679563191654111</v>
      </c>
      <c r="AC766" s="17">
        <v>40.435978828806498</v>
      </c>
      <c r="AD766" s="17">
        <v>2.4108304535869931</v>
      </c>
      <c r="AE766" s="17">
        <v>1.9688261704239458</v>
      </c>
      <c r="AF766" s="17">
        <v>89.761490243463896</v>
      </c>
      <c r="AG766" s="17">
        <v>62.473819341991899</v>
      </c>
      <c r="AH766" s="17">
        <v>0.64514496575449143</v>
      </c>
      <c r="AI766" s="17">
        <v>0.80501811727492867</v>
      </c>
      <c r="AJ766" s="17">
        <v>0.33333333333333298</v>
      </c>
      <c r="AK766" s="17">
        <v>1.2407593920101996</v>
      </c>
      <c r="AL766" s="17">
        <v>1.2494239184696174</v>
      </c>
      <c r="AM766" s="17">
        <v>0.33333333333333298</v>
      </c>
      <c r="AN766" s="17">
        <v>0.84168515023234458</v>
      </c>
      <c r="AO766" s="17">
        <v>0.95868497727321578</v>
      </c>
      <c r="AP766" s="17">
        <v>0.33333333333333298</v>
      </c>
      <c r="AQ766" s="17">
        <v>13.631372697721455</v>
      </c>
      <c r="AR766" s="17">
        <v>2.2444243630026963</v>
      </c>
      <c r="AS766" s="17">
        <v>12.67297710680765</v>
      </c>
      <c r="AT766" s="17">
        <v>12.364826448952046</v>
      </c>
      <c r="AU766" s="17">
        <v>-0.99999999999999878</v>
      </c>
      <c r="AV766" s="17">
        <v>-0.99999999999999878</v>
      </c>
      <c r="AW766" s="17">
        <v>-0.99999999999999878</v>
      </c>
      <c r="AX766" s="17">
        <v>-0.99999999999999878</v>
      </c>
      <c r="AY766" s="17">
        <v>0.10075451104366659</v>
      </c>
      <c r="AZ766" s="17">
        <v>-0.31185910606291251</v>
      </c>
      <c r="BA766" s="17">
        <v>0.86385516283754826</v>
      </c>
      <c r="BB766" s="17">
        <v>-0.17643451315974112</v>
      </c>
      <c r="BC766" s="17">
        <v>0.47724235829951844</v>
      </c>
      <c r="BD766" s="17">
        <v>-3.527897803508699</v>
      </c>
      <c r="BE766" s="17">
        <v>13.979373055644139</v>
      </c>
      <c r="BF766" s="17">
        <v>-0.99999999999999878</v>
      </c>
      <c r="BG766" s="22">
        <v>2777.8751837479394</v>
      </c>
    </row>
    <row r="767" spans="1:100" x14ac:dyDescent="0.25">
      <c r="A767">
        <v>2197</v>
      </c>
      <c r="B767" t="s">
        <v>769</v>
      </c>
      <c r="C767" s="48">
        <v>2</v>
      </c>
      <c r="D767" s="22">
        <v>1525.6008984375001</v>
      </c>
      <c r="E767" s="17">
        <v>96.527285919140141</v>
      </c>
      <c r="F767" s="17">
        <v>17.528789665508619</v>
      </c>
      <c r="G767" s="17">
        <v>0.5777991885249143</v>
      </c>
      <c r="H767" s="17">
        <v>7.807753212030403</v>
      </c>
      <c r="I767" s="17">
        <v>68.87150595197474</v>
      </c>
      <c r="J767" s="17">
        <v>15.358774953304296</v>
      </c>
      <c r="K767" s="17">
        <v>-0.99999999999999978</v>
      </c>
      <c r="L767" s="17">
        <v>-0.99999999999999978</v>
      </c>
      <c r="M767" s="17">
        <v>-0.99999999999999978</v>
      </c>
      <c r="N767" s="17">
        <v>0.30177177009371658</v>
      </c>
      <c r="O767" s="17">
        <v>-0.99999999999999978</v>
      </c>
      <c r="P767" s="17">
        <v>-0.99999999999999978</v>
      </c>
      <c r="Q767" s="17">
        <v>4.3596681042300274</v>
      </c>
      <c r="R767" s="17">
        <v>-0.99999999999999978</v>
      </c>
      <c r="S767" s="17">
        <v>1.6289211004363011</v>
      </c>
      <c r="T767" s="17">
        <v>0.1992052325820686</v>
      </c>
      <c r="U767" s="17">
        <v>0.2710785350853715</v>
      </c>
      <c r="V767" s="17">
        <v>0.18751354816094609</v>
      </c>
      <c r="W767" s="17">
        <v>3.6129493467902831</v>
      </c>
      <c r="X767" s="17">
        <v>1.6823043539343856</v>
      </c>
      <c r="Y767" s="17">
        <v>0.15173553065306356</v>
      </c>
      <c r="Z767" s="17">
        <v>37.654568397357274</v>
      </c>
      <c r="AA767" s="17">
        <v>0.85541157739515716</v>
      </c>
      <c r="AB767" s="17">
        <v>1.5199846291617778</v>
      </c>
      <c r="AC767" s="17">
        <v>22.663661091867926</v>
      </c>
      <c r="AD767" s="17">
        <v>1.0543246229150762</v>
      </c>
      <c r="AE767" s="17">
        <v>0.83282397727118473</v>
      </c>
      <c r="AF767" s="17">
        <v>60.978170046089978</v>
      </c>
      <c r="AG767" s="17">
        <v>13.296060366365175</v>
      </c>
      <c r="AH767" s="17">
        <v>0.30490902899281325</v>
      </c>
      <c r="AI767" s="17">
        <v>0.40247641208057316</v>
      </c>
      <c r="AJ767" s="17">
        <v>0.33333333333333298</v>
      </c>
      <c r="AK767" s="17">
        <v>0.7865954485699187</v>
      </c>
      <c r="AL767" s="17">
        <v>0.85275315836380128</v>
      </c>
      <c r="AM767" s="17">
        <v>0.33333333333333298</v>
      </c>
      <c r="AN767" s="17">
        <v>0.43225881380345138</v>
      </c>
      <c r="AO767" s="17">
        <v>0.51129200066219505</v>
      </c>
      <c r="AP767" s="17">
        <v>0.33333333333333298</v>
      </c>
      <c r="AQ767" s="17">
        <v>8.527103515098915</v>
      </c>
      <c r="AR767" s="17">
        <v>2.2444243630026963</v>
      </c>
      <c r="AS767" s="17">
        <v>6.1755461554476963</v>
      </c>
      <c r="AT767" s="17">
        <v>7.8189651215196383</v>
      </c>
      <c r="AU767" s="17">
        <v>-0.99999999999999978</v>
      </c>
      <c r="AV767" s="17">
        <v>-0.99999999999999978</v>
      </c>
      <c r="AW767" s="17">
        <v>-0.99999999999999978</v>
      </c>
      <c r="AX767" s="17">
        <v>-0.99999999999999978</v>
      </c>
      <c r="AY767" s="17">
        <v>3.2329959947220085E-2</v>
      </c>
      <c r="AZ767" s="17">
        <v>0.16003471087926868</v>
      </c>
      <c r="BA767" s="17">
        <v>0.4102061124868609</v>
      </c>
      <c r="BB767" s="17">
        <v>8.6365518867508512E-2</v>
      </c>
      <c r="BC767" s="17">
        <v>0.22569643814236101</v>
      </c>
      <c r="BD767" s="17">
        <v>3.4795240180542892</v>
      </c>
      <c r="BE767" s="17">
        <v>7.2097164479777707</v>
      </c>
      <c r="BF767" s="17">
        <v>-0.99999999999999978</v>
      </c>
      <c r="BG767" s="22">
        <v>1617.8408684081637</v>
      </c>
    </row>
    <row r="768" spans="1:100" x14ac:dyDescent="0.25">
      <c r="A768">
        <v>2199</v>
      </c>
      <c r="B768" t="s">
        <v>770</v>
      </c>
      <c r="C768" s="48">
        <v>2</v>
      </c>
      <c r="D768" s="22">
        <v>1536.64087890625</v>
      </c>
      <c r="E768" s="17">
        <v>111.66633471467684</v>
      </c>
      <c r="F768" s="17">
        <v>41.951763561358845</v>
      </c>
      <c r="G768" s="17">
        <v>0.74755307801413129</v>
      </c>
      <c r="H768" s="17">
        <v>9.3562048348994402</v>
      </c>
      <c r="I768" s="17">
        <v>80.759737796759481</v>
      </c>
      <c r="J768" s="17">
        <v>18.294969307382253</v>
      </c>
      <c r="K768" s="17">
        <v>-0.99999999999999933</v>
      </c>
      <c r="L768" s="17">
        <v>-0.99999999999999933</v>
      </c>
      <c r="M768" s="17">
        <v>-0.99999999999999933</v>
      </c>
      <c r="N768" s="17">
        <v>0.34407438339880125</v>
      </c>
      <c r="O768" s="17">
        <v>-0.99999999999999933</v>
      </c>
      <c r="P768" s="17">
        <v>-0.99999999999999933</v>
      </c>
      <c r="Q768" s="17">
        <v>4.8140980668373077</v>
      </c>
      <c r="R768" s="17">
        <v>-0.99999999999999933</v>
      </c>
      <c r="S768" s="17">
        <v>2.2215903699095962</v>
      </c>
      <c r="T768" s="17">
        <v>0.26572857251261001</v>
      </c>
      <c r="U768" s="17">
        <v>0.47041857557687727</v>
      </c>
      <c r="V768" s="17">
        <v>0.44871345405771884</v>
      </c>
      <c r="W768" s="17">
        <v>4.9365240751029829</v>
      </c>
      <c r="X768" s="17">
        <v>3.3130697068527688</v>
      </c>
      <c r="Y768" s="17">
        <v>0.21158598403432033</v>
      </c>
      <c r="Z768" s="17">
        <v>43.149752180132985</v>
      </c>
      <c r="AA768" s="17">
        <v>1.2601255236084539</v>
      </c>
      <c r="AB768" s="17">
        <v>2.1033440104309098</v>
      </c>
      <c r="AC768" s="17">
        <v>29.361230786255923</v>
      </c>
      <c r="AD768" s="17">
        <v>1.5655293220571398</v>
      </c>
      <c r="AE768" s="17">
        <v>1.2609309903370478</v>
      </c>
      <c r="AF768" s="17">
        <v>71.82528047429939</v>
      </c>
      <c r="AG768" s="17">
        <v>31.828897390120282</v>
      </c>
      <c r="AH768" s="17">
        <v>0.43312831545427966</v>
      </c>
      <c r="AI768" s="17">
        <v>0.5541758789336455</v>
      </c>
      <c r="AJ768" s="17">
        <v>0.33333333333333298</v>
      </c>
      <c r="AK768" s="17">
        <v>0.95774896432927314</v>
      </c>
      <c r="AL768" s="17">
        <v>1.0022401358564852</v>
      </c>
      <c r="AM768" s="17">
        <v>0.33333333333333298</v>
      </c>
      <c r="AN768" s="17">
        <v>0.58655278173376024</v>
      </c>
      <c r="AO768" s="17">
        <v>0.67989385023435855</v>
      </c>
      <c r="AP768" s="17">
        <v>0.33333333333333298</v>
      </c>
      <c r="AQ768" s="17">
        <v>10.450667964910522</v>
      </c>
      <c r="AR768" s="17">
        <v>2.2444243630026963</v>
      </c>
      <c r="AS768" s="17">
        <v>8.6241292426586469</v>
      </c>
      <c r="AT768" s="17">
        <v>9.5320913165471595</v>
      </c>
      <c r="AU768" s="17">
        <v>-0.99999999999999933</v>
      </c>
      <c r="AV768" s="17">
        <v>-0.99999999999999933</v>
      </c>
      <c r="AW768" s="17">
        <v>-0.99999999999999933</v>
      </c>
      <c r="AX768" s="17">
        <v>-0.99999999999999933</v>
      </c>
      <c r="AY768" s="17">
        <v>5.8116028290076824E-2</v>
      </c>
      <c r="AZ768" s="17">
        <v>-1.7800379293132107E-2</v>
      </c>
      <c r="BA768" s="17">
        <v>0.5811655887065359</v>
      </c>
      <c r="BB768" s="17">
        <v>-1.267173424954593E-2</v>
      </c>
      <c r="BC768" s="17">
        <v>0.32049253376301756</v>
      </c>
      <c r="BD768" s="17">
        <v>0.83874881233382581</v>
      </c>
      <c r="BE768" s="17">
        <v>9.7608888728710674</v>
      </c>
      <c r="BF768" s="17">
        <v>-0.99999999999999933</v>
      </c>
      <c r="BG768" s="22">
        <v>2226.4852139608438</v>
      </c>
    </row>
    <row r="769" spans="1:100" x14ac:dyDescent="0.25">
      <c r="A769">
        <v>2200</v>
      </c>
      <c r="B769" t="s">
        <v>771</v>
      </c>
      <c r="C769" s="48">
        <v>3</v>
      </c>
      <c r="D769" s="22">
        <v>1645.3421985741315</v>
      </c>
      <c r="E769" s="17">
        <v>159.68990131598545</v>
      </c>
      <c r="F769" s="17">
        <v>72.42794778848976</v>
      </c>
      <c r="G769" s="17">
        <v>1.2568545148981327</v>
      </c>
      <c r="H769" s="17">
        <v>13.750509735682126</v>
      </c>
      <c r="I769" s="17">
        <v>84.887356501104861</v>
      </c>
      <c r="J769" s="17">
        <v>44.570070560930468</v>
      </c>
      <c r="K769" s="17">
        <v>-1.0000000000000004</v>
      </c>
      <c r="L769" s="17">
        <v>-1.0000000000000004</v>
      </c>
      <c r="M769" s="17">
        <v>-1.0000000000000004</v>
      </c>
      <c r="N769" s="17">
        <v>0.36664622713208006</v>
      </c>
      <c r="O769" s="17">
        <v>-1.0000000000000004</v>
      </c>
      <c r="P769" s="17">
        <v>-1.0000000000000004</v>
      </c>
      <c r="Q769" s="17">
        <v>5.5664335745441669</v>
      </c>
      <c r="R769" s="17">
        <v>-1.0000000000000004</v>
      </c>
      <c r="S769" s="17">
        <v>4.4283013004927003</v>
      </c>
      <c r="T769" s="17">
        <v>0.38885614143236147</v>
      </c>
      <c r="U769" s="17">
        <v>-0.33626321992371955</v>
      </c>
      <c r="V769" s="17">
        <v>0.32529563400858419</v>
      </c>
      <c r="W769" s="17">
        <v>8.1840761611379644</v>
      </c>
      <c r="X769" s="17">
        <v>3.3250025124748128</v>
      </c>
      <c r="Y769" s="17">
        <v>0.41928625426411087</v>
      </c>
      <c r="Z769" s="17">
        <v>39.725722901048215</v>
      </c>
      <c r="AA769" s="17">
        <v>1.6259574081269192</v>
      </c>
      <c r="AB769" s="17">
        <v>1.0897192781538279</v>
      </c>
      <c r="AC769" s="17">
        <v>35.838582359210953</v>
      </c>
      <c r="AD769" s="17">
        <v>-0.1604280466565646</v>
      </c>
      <c r="AE769" s="17">
        <v>1.5720103966899863</v>
      </c>
      <c r="AF769" s="17">
        <v>78.226034935102987</v>
      </c>
      <c r="AG769" s="17">
        <v>19.58776828289777</v>
      </c>
      <c r="AH769" s="17">
        <v>0.11327777992730877</v>
      </c>
      <c r="AI769" s="17">
        <v>-1.8117865895697326E-2</v>
      </c>
      <c r="AJ769" s="17">
        <v>0.33333333333333298</v>
      </c>
      <c r="AK769" s="17">
        <v>0.84571379335602637</v>
      </c>
      <c r="AL769" s="17">
        <v>0.80361960906414476</v>
      </c>
      <c r="AM769" s="17">
        <v>0.33333333333333298</v>
      </c>
      <c r="AN769" s="17">
        <v>0.34846588285905161</v>
      </c>
      <c r="AO769" s="17">
        <v>0.54676257003192252</v>
      </c>
      <c r="AP769" s="17">
        <v>0.33333333333333298</v>
      </c>
      <c r="AQ769" s="17">
        <v>6.6613215660018481</v>
      </c>
      <c r="AR769" s="17">
        <v>-3.2368542074802837</v>
      </c>
      <c r="AS769" s="17">
        <v>39.349786834850462</v>
      </c>
      <c r="AT769" s="17">
        <v>8.457137933560265</v>
      </c>
      <c r="AU769" s="17">
        <v>-1.0000000000000004</v>
      </c>
      <c r="AV769" s="17">
        <v>-1.0000000000000004</v>
      </c>
      <c r="AW769" s="17">
        <v>-1.0000000000000004</v>
      </c>
      <c r="AX769" s="17">
        <v>-1.0000000000000004</v>
      </c>
      <c r="AY769" s="17">
        <v>0.33522208486745253</v>
      </c>
      <c r="AZ769" s="17">
        <v>1.3156731037108137E-2</v>
      </c>
      <c r="BA769" s="17">
        <v>0.26172231464166729</v>
      </c>
      <c r="BB769" s="17">
        <v>8.5104521445398068E-2</v>
      </c>
      <c r="BC769" s="17">
        <v>0.60704995407735252</v>
      </c>
      <c r="BD769" s="17">
        <v>2.1933966913204941</v>
      </c>
      <c r="BE769" s="17">
        <v>16.484860425142148</v>
      </c>
      <c r="BF769" s="17">
        <v>-1.0000000000000004</v>
      </c>
      <c r="CU769" t="e">
        <v>#N/A</v>
      </c>
      <c r="CV769" t="e">
        <v>#N/A</v>
      </c>
    </row>
    <row r="770" spans="1:100" x14ac:dyDescent="0.25">
      <c r="A770">
        <v>2202</v>
      </c>
      <c r="B770" t="s">
        <v>772</v>
      </c>
      <c r="C770" s="48">
        <v>2</v>
      </c>
      <c r="D770" s="22">
        <v>1543.1975</v>
      </c>
      <c r="E770" s="17">
        <v>114.31475838044038</v>
      </c>
      <c r="F770" s="17">
        <v>46.224316145584936</v>
      </c>
      <c r="G770" s="17">
        <v>0.77724980627959539</v>
      </c>
      <c r="H770" s="17">
        <v>9.6270908052587796</v>
      </c>
      <c r="I770" s="17">
        <v>82.839463873809592</v>
      </c>
      <c r="J770" s="17">
        <v>18.808626850841257</v>
      </c>
      <c r="K770" s="17">
        <v>-0.99999999999999933</v>
      </c>
      <c r="L770" s="17">
        <v>-0.99999999999999933</v>
      </c>
      <c r="M770" s="17">
        <v>-0.99999999999999933</v>
      </c>
      <c r="N770" s="17">
        <v>0.35147479829368289</v>
      </c>
      <c r="O770" s="17">
        <v>-0.99999999999999933</v>
      </c>
      <c r="P770" s="17">
        <v>-0.99999999999999933</v>
      </c>
      <c r="Q770" s="17">
        <v>4.8935959985538622</v>
      </c>
      <c r="R770" s="17">
        <v>-0.99999999999999933</v>
      </c>
      <c r="S770" s="17">
        <v>2.3252718719935732</v>
      </c>
      <c r="T770" s="17">
        <v>0.27736615887468191</v>
      </c>
      <c r="U770" s="17">
        <v>0.50529110210758077</v>
      </c>
      <c r="V770" s="17">
        <v>0.49440773918851066</v>
      </c>
      <c r="W770" s="17">
        <v>5.1680701042632409</v>
      </c>
      <c r="X770" s="17">
        <v>3.5983556328251858</v>
      </c>
      <c r="Y770" s="17">
        <v>0.22205621629807593</v>
      </c>
      <c r="Z770" s="17">
        <v>44.111079075539649</v>
      </c>
      <c r="AA770" s="17">
        <v>1.3309261404432351</v>
      </c>
      <c r="AB770" s="17">
        <v>2.2053968416136618</v>
      </c>
      <c r="AC770" s="17">
        <v>30.532902951481219</v>
      </c>
      <c r="AD770" s="17">
        <v>1.6549594204432769</v>
      </c>
      <c r="AE770" s="17">
        <v>1.3358239879220246</v>
      </c>
      <c r="AF770" s="17">
        <v>73.722872875989111</v>
      </c>
      <c r="AG770" s="17">
        <v>35.071030025423141</v>
      </c>
      <c r="AH770" s="17">
        <v>0.45555898446513443</v>
      </c>
      <c r="AI770" s="17">
        <v>0.58071416832840839</v>
      </c>
      <c r="AJ770" s="17">
        <v>0.33333333333333298</v>
      </c>
      <c r="AK770" s="17">
        <v>0.98769054307293547</v>
      </c>
      <c r="AL770" s="17">
        <v>1.0283913725862202</v>
      </c>
      <c r="AM770" s="17">
        <v>0.33333333333333298</v>
      </c>
      <c r="AN770" s="17">
        <v>0.61354495288467603</v>
      </c>
      <c r="AO770" s="17">
        <v>0.70938904075320197</v>
      </c>
      <c r="AP770" s="17">
        <v>0.33333333333333298</v>
      </c>
      <c r="AQ770" s="17">
        <v>10.787176135292036</v>
      </c>
      <c r="AR770" s="17">
        <v>2.2444243630026963</v>
      </c>
      <c r="AS770" s="17">
        <v>9.0524841203884634</v>
      </c>
      <c r="AT770" s="17">
        <v>9.8317854399116307</v>
      </c>
      <c r="AU770" s="17">
        <v>-0.99999999999999933</v>
      </c>
      <c r="AV770" s="17">
        <v>-0.99999999999999933</v>
      </c>
      <c r="AW770" s="17">
        <v>-0.99999999999999933</v>
      </c>
      <c r="AX770" s="17">
        <v>-0.99999999999999933</v>
      </c>
      <c r="AY770" s="17">
        <v>6.2627040479056109E-2</v>
      </c>
      <c r="AZ770" s="17">
        <v>-4.8910831989118997E-2</v>
      </c>
      <c r="BA770" s="17">
        <v>0.61107322219274374</v>
      </c>
      <c r="BB770" s="17">
        <v>-2.9997301297374657E-2</v>
      </c>
      <c r="BC770" s="17">
        <v>0.33707615314719908</v>
      </c>
      <c r="BD770" s="17">
        <v>0.37677186482219494</v>
      </c>
      <c r="BE770" s="17">
        <v>10.207190718963457</v>
      </c>
      <c r="BF770" s="17">
        <v>-0.99999999999999933</v>
      </c>
      <c r="BG770" s="22">
        <v>862.58151265534877</v>
      </c>
    </row>
    <row r="771" spans="1:100" x14ac:dyDescent="0.25">
      <c r="A771">
        <v>2204</v>
      </c>
      <c r="B771" t="s">
        <v>290</v>
      </c>
      <c r="C771" s="48">
        <v>2</v>
      </c>
      <c r="D771" s="22">
        <v>1472.4061816406249</v>
      </c>
      <c r="E771" s="17">
        <v>60.066979368103091</v>
      </c>
      <c r="F771" s="17">
        <v>-41.290567293906427</v>
      </c>
      <c r="G771" s="17">
        <v>0.16897040855345069</v>
      </c>
      <c r="H771" s="17">
        <v>4.0785215005968123</v>
      </c>
      <c r="I771" s="17">
        <v>40.240342708849326</v>
      </c>
      <c r="J771" s="17">
        <v>8.2873566833091292</v>
      </c>
      <c r="K771" s="17">
        <v>-1.0000000000000007</v>
      </c>
      <c r="L771" s="17">
        <v>-1.0000000000000007</v>
      </c>
      <c r="M771" s="17">
        <v>-1.0000000000000007</v>
      </c>
      <c r="N771" s="17">
        <v>0.19989177288622442</v>
      </c>
      <c r="O771" s="17">
        <v>-1.0000000000000007</v>
      </c>
      <c r="P771" s="17">
        <v>-1.0000000000000007</v>
      </c>
      <c r="Q771" s="17">
        <v>3.2652363492096894</v>
      </c>
      <c r="R771" s="17">
        <v>-1.0000000000000007</v>
      </c>
      <c r="S771" s="17">
        <v>0.20155908184327864</v>
      </c>
      <c r="T771" s="17">
        <v>3.8992963011905094E-2</v>
      </c>
      <c r="U771" s="17">
        <v>-0.20900440026781913</v>
      </c>
      <c r="V771" s="17">
        <v>-0.44155032293946767</v>
      </c>
      <c r="W771" s="17">
        <v>0.4253025540991815</v>
      </c>
      <c r="X771" s="17">
        <v>-2.2451685991710906</v>
      </c>
      <c r="Y771" s="17">
        <v>7.5939860308860824E-3</v>
      </c>
      <c r="Z771" s="17">
        <v>24.420177784034269</v>
      </c>
      <c r="AA771" s="17">
        <v>-0.1192860237359723</v>
      </c>
      <c r="AB771" s="17">
        <v>0.11504418952421314</v>
      </c>
      <c r="AC771" s="17">
        <v>6.5334902005292417</v>
      </c>
      <c r="AD771" s="17">
        <v>-0.17684123781888128</v>
      </c>
      <c r="AE771" s="17">
        <v>-0.19821259205621133</v>
      </c>
      <c r="AF771" s="17">
        <v>34.854403834168906</v>
      </c>
      <c r="AG771" s="17">
        <v>-31.337716053308885</v>
      </c>
      <c r="AH771" s="17">
        <v>-3.8894003720858772E-3</v>
      </c>
      <c r="AI771" s="17">
        <v>3.7129213601197197E-2</v>
      </c>
      <c r="AJ771" s="17">
        <v>0.33333333333333298</v>
      </c>
      <c r="AK771" s="17">
        <v>0.37439586217889059</v>
      </c>
      <c r="AL771" s="17">
        <v>0.49273443470540945</v>
      </c>
      <c r="AM771" s="17">
        <v>0.33333333333333298</v>
      </c>
      <c r="AN771" s="17">
        <v>6.0663118083553291E-2</v>
      </c>
      <c r="AO771" s="17">
        <v>0.10523774959952176</v>
      </c>
      <c r="AP771" s="17">
        <v>0.33333333333333298</v>
      </c>
      <c r="AQ771" s="17">
        <v>3.8944644069215899</v>
      </c>
      <c r="AR771" s="17">
        <v>2.2444243630026963</v>
      </c>
      <c r="AS771" s="17">
        <v>0.27847222556403839</v>
      </c>
      <c r="AT771" s="17">
        <v>3.6931374638579548</v>
      </c>
      <c r="AU771" s="17">
        <v>-1.0000000000000007</v>
      </c>
      <c r="AV771" s="17">
        <v>-1.0000000000000007</v>
      </c>
      <c r="AW771" s="17">
        <v>-1.0000000000000007</v>
      </c>
      <c r="AX771" s="17">
        <v>-1.0000000000000007</v>
      </c>
      <c r="AY771" s="17">
        <v>-2.9772221585065491E-2</v>
      </c>
      <c r="AZ771" s="17">
        <v>0.58832594573734298</v>
      </c>
      <c r="BA771" s="17">
        <v>-1.5261564924006765E-3</v>
      </c>
      <c r="BB771" s="17">
        <v>0.32488305437377052</v>
      </c>
      <c r="BC771" s="17">
        <v>-2.6068557336419163E-3</v>
      </c>
      <c r="BD771" s="17">
        <v>9.8394661011614151</v>
      </c>
      <c r="BE771" s="17">
        <v>1.0655702778706138</v>
      </c>
      <c r="BF771" s="17">
        <v>-1.0000000000000007</v>
      </c>
      <c r="BG771" s="22">
        <v>17.040623699866956</v>
      </c>
    </row>
    <row r="772" spans="1:100" x14ac:dyDescent="0.25">
      <c r="A772">
        <v>2207</v>
      </c>
      <c r="B772" t="s">
        <v>773</v>
      </c>
      <c r="C772" s="48">
        <v>2</v>
      </c>
      <c r="D772" s="22">
        <v>1498.659677734375</v>
      </c>
      <c r="E772" s="17">
        <v>62.5493385606283</v>
      </c>
      <c r="F772" s="17">
        <v>-37.285917161789747</v>
      </c>
      <c r="G772" s="17">
        <v>0.19680505878356952</v>
      </c>
      <c r="H772" s="17">
        <v>4.3324220707133954</v>
      </c>
      <c r="I772" s="17">
        <v>42.189663435754753</v>
      </c>
      <c r="J772" s="17">
        <v>8.7688062871993608</v>
      </c>
      <c r="K772" s="17">
        <v>-1.0000000000000007</v>
      </c>
      <c r="L772" s="17">
        <v>-1.0000000000000007</v>
      </c>
      <c r="M772" s="17">
        <v>-1.0000000000000007</v>
      </c>
      <c r="N772" s="17">
        <v>0.20682815854849107</v>
      </c>
      <c r="O772" s="17">
        <v>-1.0000000000000007</v>
      </c>
      <c r="P772" s="17">
        <v>-1.0000000000000007</v>
      </c>
      <c r="Q772" s="17">
        <v>3.3397495111838844</v>
      </c>
      <c r="R772" s="17">
        <v>-1.0000000000000007</v>
      </c>
      <c r="S772" s="17">
        <v>0.29873942844721957</v>
      </c>
      <c r="T772" s="17">
        <v>4.9900836196298551E-2</v>
      </c>
      <c r="U772" s="17">
        <v>-0.17631849056269133</v>
      </c>
      <c r="V772" s="17">
        <v>-0.39872121285160456</v>
      </c>
      <c r="W772" s="17">
        <v>0.64232992075842299</v>
      </c>
      <c r="X772" s="17">
        <v>-1.9777709958380436</v>
      </c>
      <c r="Y772" s="17">
        <v>1.7407701881486007E-2</v>
      </c>
      <c r="Z772" s="17">
        <v>25.321226466948243</v>
      </c>
      <c r="AA772" s="17">
        <v>-5.2924827712750533E-2</v>
      </c>
      <c r="AB772" s="17">
        <v>0.21069798800236983</v>
      </c>
      <c r="AC772" s="17">
        <v>7.6316948448886617</v>
      </c>
      <c r="AD772" s="17">
        <v>-9.3018687187330973E-2</v>
      </c>
      <c r="AE772" s="17">
        <v>-0.12801562039562298</v>
      </c>
      <c r="AF772" s="17">
        <v>36.633011238601085</v>
      </c>
      <c r="AG772" s="17">
        <v>-28.298875306388691</v>
      </c>
      <c r="AH772" s="17">
        <v>1.7134795315854628E-2</v>
      </c>
      <c r="AI772" s="17">
        <v>6.2003468987369054E-2</v>
      </c>
      <c r="AJ772" s="17">
        <v>0.33333333333333298</v>
      </c>
      <c r="AK772" s="17">
        <v>0.4024600099940096</v>
      </c>
      <c r="AL772" s="17">
        <v>0.51724590684302318</v>
      </c>
      <c r="AM772" s="17">
        <v>0.33333333333333298</v>
      </c>
      <c r="AN772" s="17">
        <v>8.5962795415719079E-2</v>
      </c>
      <c r="AO772" s="17">
        <v>0.13288349913205538</v>
      </c>
      <c r="AP772" s="17">
        <v>0.33333333333333298</v>
      </c>
      <c r="AQ772" s="17">
        <v>4.2098724592301533</v>
      </c>
      <c r="AR772" s="17">
        <v>2.2444243630026963</v>
      </c>
      <c r="AS772" s="17">
        <v>0.67996790850231248</v>
      </c>
      <c r="AT772" s="17">
        <v>3.9740398254010429</v>
      </c>
      <c r="AU772" s="17">
        <v>-1.0000000000000007</v>
      </c>
      <c r="AV772" s="17">
        <v>-1.0000000000000007</v>
      </c>
      <c r="AW772" s="17">
        <v>-1.0000000000000007</v>
      </c>
      <c r="AX772" s="17">
        <v>-1.0000000000000007</v>
      </c>
      <c r="AY772" s="17">
        <v>-2.5544064013577561E-2</v>
      </c>
      <c r="AZ772" s="17">
        <v>0.55916621603403716</v>
      </c>
      <c r="BA772" s="17">
        <v>2.6506174539409011E-2</v>
      </c>
      <c r="BB772" s="17">
        <v>0.30864385473858297</v>
      </c>
      <c r="BC772" s="17">
        <v>1.2936918684260224E-2</v>
      </c>
      <c r="BD772" s="17">
        <v>9.4064565577054555</v>
      </c>
      <c r="BE772" s="17">
        <v>1.4838875979467452</v>
      </c>
      <c r="BF772" s="17">
        <v>-1.0000000000000007</v>
      </c>
      <c r="BG772" s="22">
        <v>86.004847138354762</v>
      </c>
    </row>
    <row r="773" spans="1:100" x14ac:dyDescent="0.25">
      <c r="A773">
        <v>2212</v>
      </c>
      <c r="B773" t="s">
        <v>774</v>
      </c>
      <c r="C773" s="48">
        <v>2</v>
      </c>
      <c r="D773" s="22">
        <v>1551.6561035156249</v>
      </c>
      <c r="E773" s="17">
        <v>119.02904304992697</v>
      </c>
      <c r="F773" s="17">
        <v>53.829605815727405</v>
      </c>
      <c r="G773" s="17">
        <v>0.83011099786520359</v>
      </c>
      <c r="H773" s="17">
        <v>10.109277093560149</v>
      </c>
      <c r="I773" s="17">
        <v>86.541447392727505</v>
      </c>
      <c r="J773" s="17">
        <v>19.722954839145494</v>
      </c>
      <c r="K773" s="17">
        <v>-0.99999999999999922</v>
      </c>
      <c r="L773" s="17">
        <v>-0.99999999999999922</v>
      </c>
      <c r="M773" s="17">
        <v>-0.99999999999999922</v>
      </c>
      <c r="N773" s="17">
        <v>0.36464778981228979</v>
      </c>
      <c r="O773" s="17">
        <v>-0.99999999999999922</v>
      </c>
      <c r="P773" s="17">
        <v>-0.99999999999999922</v>
      </c>
      <c r="Q773" s="17">
        <v>5.0351050348881969</v>
      </c>
      <c r="R773" s="17">
        <v>-0.99999999999999922</v>
      </c>
      <c r="S773" s="17">
        <v>2.5098284903709116</v>
      </c>
      <c r="T773" s="17">
        <v>0.29808146046549622</v>
      </c>
      <c r="U773" s="17">
        <v>0.56736539155573951</v>
      </c>
      <c r="V773" s="17">
        <v>0.57574512891959673</v>
      </c>
      <c r="W773" s="17">
        <v>5.580229952274566</v>
      </c>
      <c r="X773" s="17">
        <v>4.106174334424165</v>
      </c>
      <c r="Y773" s="17">
        <v>0.24069358768433272</v>
      </c>
      <c r="Z773" s="17">
        <v>45.822273815250668</v>
      </c>
      <c r="AA773" s="17">
        <v>1.4569536589438208</v>
      </c>
      <c r="AB773" s="17">
        <v>2.3870543701057456</v>
      </c>
      <c r="AC773" s="17">
        <v>32.618519462762961</v>
      </c>
      <c r="AD773" s="17">
        <v>1.8141480530108296</v>
      </c>
      <c r="AE773" s="17">
        <v>1.4691360840684555</v>
      </c>
      <c r="AF773" s="17">
        <v>77.100652225971245</v>
      </c>
      <c r="AG773" s="17">
        <v>40.842136958438672</v>
      </c>
      <c r="AH773" s="17">
        <v>0.49548634216517756</v>
      </c>
      <c r="AI773" s="17">
        <v>0.62795323074331866</v>
      </c>
      <c r="AJ773" s="17">
        <v>0.33333333333333298</v>
      </c>
      <c r="AK773" s="17">
        <v>1.040987576880696</v>
      </c>
      <c r="AL773" s="17">
        <v>1.0749414680248064</v>
      </c>
      <c r="AM773" s="17">
        <v>0.33333333333333298</v>
      </c>
      <c r="AN773" s="17">
        <v>0.66159194034286828</v>
      </c>
      <c r="AO773" s="17">
        <v>0.76189148825964437</v>
      </c>
      <c r="AP773" s="17">
        <v>0.33333333333333298</v>
      </c>
      <c r="AQ773" s="17">
        <v>11.386172183127602</v>
      </c>
      <c r="AR773" s="17">
        <v>2.2444243630026963</v>
      </c>
      <c r="AS773" s="17">
        <v>9.8149704473633772</v>
      </c>
      <c r="AT773" s="17">
        <v>10.365251225456571</v>
      </c>
      <c r="AU773" s="17">
        <v>-0.99999999999999922</v>
      </c>
      <c r="AV773" s="17">
        <v>-0.99999999999999922</v>
      </c>
      <c r="AW773" s="17">
        <v>-0.99999999999999922</v>
      </c>
      <c r="AX773" s="17">
        <v>-0.99999999999999922</v>
      </c>
      <c r="AY773" s="17">
        <v>7.0656796398126956E-2</v>
      </c>
      <c r="AZ773" s="17">
        <v>-0.10428850139353252</v>
      </c>
      <c r="BA773" s="17">
        <v>0.66430983228171336</v>
      </c>
      <c r="BB773" s="17">
        <v>-6.08374029697758E-2</v>
      </c>
      <c r="BC773" s="17">
        <v>0.36659556261256787</v>
      </c>
      <c r="BD773" s="17">
        <v>-0.44556289583718112</v>
      </c>
      <c r="BE773" s="17">
        <v>11.001623263195508</v>
      </c>
      <c r="BF773" s="17">
        <v>-0.99999999999999922</v>
      </c>
      <c r="BG773" s="22">
        <v>1998.5962974474787</v>
      </c>
    </row>
    <row r="774" spans="1:100" x14ac:dyDescent="0.25">
      <c r="A774">
        <v>2220</v>
      </c>
      <c r="B774" t="s">
        <v>775</v>
      </c>
      <c r="C774" s="48">
        <v>3</v>
      </c>
      <c r="D774" s="22">
        <v>1604.4288840093841</v>
      </c>
      <c r="E774" s="17">
        <v>113.45473891958491</v>
      </c>
      <c r="F774" s="17">
        <v>65.127682910911957</v>
      </c>
      <c r="G774" s="17">
        <v>0.5259934138332818</v>
      </c>
      <c r="H774" s="17">
        <v>14.802181242422092</v>
      </c>
      <c r="I774" s="17">
        <v>86.896126892634797</v>
      </c>
      <c r="J774" s="17">
        <v>10.592184840517243</v>
      </c>
      <c r="K774" s="17">
        <v>-0.99999999999999722</v>
      </c>
      <c r="L774" s="17">
        <v>-0.99999999999999722</v>
      </c>
      <c r="M774" s="17">
        <v>-0.99999999999999722</v>
      </c>
      <c r="N774" s="17">
        <v>0.45965275135713607</v>
      </c>
      <c r="O774" s="17">
        <v>-0.99999999999999722</v>
      </c>
      <c r="P774" s="17">
        <v>-0.99999999999999722</v>
      </c>
      <c r="Q774" s="17">
        <v>4.6352391801752777</v>
      </c>
      <c r="R774" s="17">
        <v>-0.99999999999999722</v>
      </c>
      <c r="S774" s="17">
        <v>3.9614493262503934</v>
      </c>
      <c r="T774" s="17">
        <v>0.46344434680548957</v>
      </c>
      <c r="U774" s="17">
        <v>1.1220217048730137</v>
      </c>
      <c r="V774" s="17">
        <v>0.91738744814497331</v>
      </c>
      <c r="W774" s="17">
        <v>10.166942062246813</v>
      </c>
      <c r="X774" s="17">
        <v>10.281625560534225</v>
      </c>
      <c r="Y774" s="17">
        <v>0.17810403051926849</v>
      </c>
      <c r="Z774" s="17">
        <v>45.575034597235714</v>
      </c>
      <c r="AA774" s="17">
        <v>-1.4223259161378718</v>
      </c>
      <c r="AB774" s="17">
        <v>0.21865659138117371</v>
      </c>
      <c r="AC774" s="17">
        <v>31.719048877875199</v>
      </c>
      <c r="AD774" s="17">
        <v>-0.33369723724244399</v>
      </c>
      <c r="AE774" s="17">
        <v>1.180159302384302</v>
      </c>
      <c r="AF774" s="17">
        <v>78.692899368876311</v>
      </c>
      <c r="AG774" s="17">
        <v>55.069422209702225</v>
      </c>
      <c r="AH774" s="17">
        <v>0.22658868248284295</v>
      </c>
      <c r="AI774" s="17">
        <v>0.39391743453907002</v>
      </c>
      <c r="AJ774" s="17">
        <v>0.33333333333333298</v>
      </c>
      <c r="AK774" s="17">
        <v>0.69215741520426655</v>
      </c>
      <c r="AL774" s="17">
        <v>0.68028125363552494</v>
      </c>
      <c r="AM774" s="17">
        <v>0.33333333333333298</v>
      </c>
      <c r="AN774" s="17">
        <v>0.19833578866892107</v>
      </c>
      <c r="AO774" s="17">
        <v>0.56644681657709905</v>
      </c>
      <c r="AP774" s="17">
        <v>0.33333333333333298</v>
      </c>
      <c r="AQ774" s="17">
        <v>8.2032275237584695</v>
      </c>
      <c r="AR774" s="17">
        <v>2.7709075966236538</v>
      </c>
      <c r="AS774" s="17">
        <v>0.2794722698947133</v>
      </c>
      <c r="AT774" s="17">
        <v>7.5418049739988717</v>
      </c>
      <c r="AU774" s="17">
        <v>-0.99999999999999722</v>
      </c>
      <c r="AV774" s="17">
        <v>-0.99999999999999722</v>
      </c>
      <c r="AW774" s="17">
        <v>-0.99999999999999722</v>
      </c>
      <c r="AX774" s="17">
        <v>-0.99999999999999722</v>
      </c>
      <c r="AY774" s="17">
        <v>-3.9241819520640472E-2</v>
      </c>
      <c r="AZ774" s="17">
        <v>0.14987492240494785</v>
      </c>
      <c r="BA774" s="17">
        <v>0.42213462000376994</v>
      </c>
      <c r="BB774" s="17">
        <v>0.17378762034709133</v>
      </c>
      <c r="BC774" s="17">
        <v>-3.901309654143726E-2</v>
      </c>
      <c r="BD774" s="17">
        <v>5.0940651207020302</v>
      </c>
      <c r="BE774" s="17">
        <v>1.1353456864829172</v>
      </c>
      <c r="BF774" s="17">
        <v>-0.99999999999999722</v>
      </c>
      <c r="CU774" t="e">
        <v>#N/A</v>
      </c>
      <c r="CV774" t="e">
        <v>#N/A</v>
      </c>
    </row>
    <row r="775" spans="1:100" x14ac:dyDescent="0.25">
      <c r="A775">
        <v>2221</v>
      </c>
      <c r="B775" t="s">
        <v>776</v>
      </c>
      <c r="C775" s="48">
        <v>2</v>
      </c>
      <c r="D775" s="22">
        <v>1479.1243457031248</v>
      </c>
      <c r="E775" s="17">
        <v>75.931365642204639</v>
      </c>
      <c r="F775" s="17">
        <v>-15.697447337763826</v>
      </c>
      <c r="G775" s="17">
        <v>0.34685749450973952</v>
      </c>
      <c r="H775" s="17">
        <v>5.7011620643286749</v>
      </c>
      <c r="I775" s="17">
        <v>52.698159884083147</v>
      </c>
      <c r="J775" s="17">
        <v>11.364229083817001</v>
      </c>
      <c r="K775" s="17">
        <v>-1.0000000000000002</v>
      </c>
      <c r="L775" s="17">
        <v>-1.0000000000000002</v>
      </c>
      <c r="M775" s="17">
        <v>-1.0000000000000002</v>
      </c>
      <c r="N775" s="17">
        <v>0.2442211760699744</v>
      </c>
      <c r="O775" s="17">
        <v>-1.0000000000000002</v>
      </c>
      <c r="P775" s="17">
        <v>-1.0000000000000002</v>
      </c>
      <c r="Q775" s="17">
        <v>3.7414388212865917</v>
      </c>
      <c r="R775" s="17">
        <v>-1.0000000000000002</v>
      </c>
      <c r="S775" s="17">
        <v>0.82262414020321573</v>
      </c>
      <c r="T775" s="17">
        <v>0.10870354887200301</v>
      </c>
      <c r="U775" s="17">
        <v>-1.1364068557676021E-4</v>
      </c>
      <c r="V775" s="17">
        <v>-0.16783588698844212</v>
      </c>
      <c r="W775" s="17">
        <v>1.8122919902374839</v>
      </c>
      <c r="X775" s="17">
        <v>-0.53627051511536672</v>
      </c>
      <c r="Y775" s="17">
        <v>7.0311976040951601E-2</v>
      </c>
      <c r="Z775" s="17">
        <v>30.178645132579589</v>
      </c>
      <c r="AA775" s="17">
        <v>0.30481845336542979</v>
      </c>
      <c r="AB775" s="17">
        <v>0.72635330716196422</v>
      </c>
      <c r="AC775" s="17">
        <v>13.551951806968678</v>
      </c>
      <c r="AD775" s="17">
        <v>0.3588561446161731</v>
      </c>
      <c r="AE775" s="17">
        <v>0.25040575336658788</v>
      </c>
      <c r="AF775" s="17">
        <v>46.221217701740471</v>
      </c>
      <c r="AG775" s="17">
        <v>-11.916939406727069</v>
      </c>
      <c r="AH775" s="17">
        <v>0.1304730893514483</v>
      </c>
      <c r="AI775" s="17">
        <v>0.19609685894242401</v>
      </c>
      <c r="AJ775" s="17">
        <v>0.33333333333333298</v>
      </c>
      <c r="AK775" s="17">
        <v>0.5537496328713688</v>
      </c>
      <c r="AL775" s="17">
        <v>0.64938358657227158</v>
      </c>
      <c r="AM775" s="17">
        <v>0.33333333333333298</v>
      </c>
      <c r="AN775" s="17">
        <v>0.22234957144460682</v>
      </c>
      <c r="AO775" s="17">
        <v>0.281917599454378</v>
      </c>
      <c r="AP775" s="17">
        <v>0.33333333333333298</v>
      </c>
      <c r="AQ775" s="17">
        <v>5.9101900887053596</v>
      </c>
      <c r="AR775" s="17">
        <v>2.2444243630026963</v>
      </c>
      <c r="AS775" s="17">
        <v>2.8443710772276267</v>
      </c>
      <c r="AT775" s="17">
        <v>5.4883424375159402</v>
      </c>
      <c r="AU775" s="17">
        <v>-1.0000000000000002</v>
      </c>
      <c r="AV775" s="17">
        <v>-1.0000000000000002</v>
      </c>
      <c r="AW775" s="17">
        <v>-1.0000000000000002</v>
      </c>
      <c r="AX775" s="17">
        <v>-1.0000000000000002</v>
      </c>
      <c r="AY775" s="17">
        <v>-2.7506990174081068E-3</v>
      </c>
      <c r="AZ775" s="17">
        <v>0.40197047508079753</v>
      </c>
      <c r="BA775" s="17">
        <v>0.17762427789728208</v>
      </c>
      <c r="BB775" s="17">
        <v>0.2211007586566095</v>
      </c>
      <c r="BC775" s="17">
        <v>9.6731081445485104E-2</v>
      </c>
      <c r="BD775" s="17">
        <v>7.0721668809507818</v>
      </c>
      <c r="BE775" s="17">
        <v>3.7389736962066316</v>
      </c>
      <c r="BF775" s="17">
        <v>-1.0000000000000002</v>
      </c>
      <c r="BG775" s="22">
        <v>294.49957418588792</v>
      </c>
    </row>
    <row r="776" spans="1:100" x14ac:dyDescent="0.25">
      <c r="A776">
        <v>2224</v>
      </c>
      <c r="B776" t="s">
        <v>777</v>
      </c>
      <c r="C776" s="48">
        <v>2</v>
      </c>
      <c r="D776" s="22">
        <v>1444.3666796875</v>
      </c>
      <c r="E776" s="17">
        <v>59.054561186445085</v>
      </c>
      <c r="F776" s="17">
        <v>-42.923844467146502</v>
      </c>
      <c r="G776" s="17">
        <v>0.15761818118123194</v>
      </c>
      <c r="H776" s="17">
        <v>3.9749693819939158</v>
      </c>
      <c r="I776" s="17">
        <v>39.445321685403371</v>
      </c>
      <c r="J776" s="17">
        <v>8.0909997926551753</v>
      </c>
      <c r="K776" s="17">
        <v>-1.0000000000000007</v>
      </c>
      <c r="L776" s="17">
        <v>-1.0000000000000007</v>
      </c>
      <c r="M776" s="17">
        <v>-1.0000000000000007</v>
      </c>
      <c r="N776" s="17">
        <v>0.19706280156707906</v>
      </c>
      <c r="O776" s="17">
        <v>-1.0000000000000007</v>
      </c>
      <c r="P776" s="17">
        <v>-1.0000000000000007</v>
      </c>
      <c r="Q776" s="17">
        <v>3.2348465167540721</v>
      </c>
      <c r="R776" s="17">
        <v>-1.0000000000000007</v>
      </c>
      <c r="S776" s="17">
        <v>0.16192454784919885</v>
      </c>
      <c r="T776" s="17">
        <v>3.4544239729491749E-2</v>
      </c>
      <c r="U776" s="17">
        <v>-0.2223351903360527</v>
      </c>
      <c r="V776" s="17">
        <v>-0.45901796818909635</v>
      </c>
      <c r="W776" s="17">
        <v>0.33678899305419074</v>
      </c>
      <c r="X776" s="17">
        <v>-2.354225417443534</v>
      </c>
      <c r="Y776" s="17">
        <v>3.591509521164854E-3</v>
      </c>
      <c r="Z776" s="17">
        <v>24.052689439926773</v>
      </c>
      <c r="AA776" s="17">
        <v>-0.14635111633529729</v>
      </c>
      <c r="AB776" s="17">
        <v>7.6032250794498824E-2</v>
      </c>
      <c r="AC776" s="17">
        <v>6.08559275181244</v>
      </c>
      <c r="AD776" s="17">
        <v>-0.21102785937947888</v>
      </c>
      <c r="AE776" s="17">
        <v>-0.22684208718347221</v>
      </c>
      <c r="AF776" s="17">
        <v>34.12900741301403</v>
      </c>
      <c r="AG776" s="17">
        <v>-32.577092543467636</v>
      </c>
      <c r="AH776" s="17">
        <v>-1.2464016822960611E-2</v>
      </c>
      <c r="AI776" s="17">
        <v>2.6984368937300274E-2</v>
      </c>
      <c r="AJ776" s="17">
        <v>0.33333333333333298</v>
      </c>
      <c r="AK776" s="17">
        <v>0.36295003532743436</v>
      </c>
      <c r="AL776" s="17">
        <v>0.48273754943350827</v>
      </c>
      <c r="AM776" s="17">
        <v>0.33333333333333298</v>
      </c>
      <c r="AN776" s="17">
        <v>5.0344767138092605E-2</v>
      </c>
      <c r="AO776" s="17">
        <v>9.3962564462503728E-2</v>
      </c>
      <c r="AP776" s="17">
        <v>0.33333333333333298</v>
      </c>
      <c r="AQ776" s="17">
        <v>3.7658267594126924</v>
      </c>
      <c r="AR776" s="17">
        <v>2.2444243630026963</v>
      </c>
      <c r="AS776" s="17">
        <v>0.11472415458064145</v>
      </c>
      <c r="AT776" s="17">
        <v>3.5785727953147242</v>
      </c>
      <c r="AU776" s="17">
        <v>-1.0000000000000007</v>
      </c>
      <c r="AV776" s="17">
        <v>-1.0000000000000007</v>
      </c>
      <c r="AW776" s="17">
        <v>-1.0000000000000007</v>
      </c>
      <c r="AX776" s="17">
        <v>-1.0000000000000007</v>
      </c>
      <c r="AY776" s="17">
        <v>-3.1496655185641549E-2</v>
      </c>
      <c r="AZ776" s="17">
        <v>0.60021860035910557</v>
      </c>
      <c r="BA776" s="17">
        <v>-1.295900702278252E-2</v>
      </c>
      <c r="BB776" s="17">
        <v>0.3315061333446721</v>
      </c>
      <c r="BC776" s="17">
        <v>-8.9463088956423242E-3</v>
      </c>
      <c r="BD776" s="17">
        <v>10.016066947624852</v>
      </c>
      <c r="BE776" s="17">
        <v>0.89496158359994116</v>
      </c>
      <c r="BF776" s="17">
        <v>-1.0000000000000007</v>
      </c>
      <c r="BG776" s="22">
        <v>88.273487864347501</v>
      </c>
    </row>
    <row r="777" spans="1:100" x14ac:dyDescent="0.25">
      <c r="A777">
        <v>2225</v>
      </c>
      <c r="B777" t="s">
        <v>778</v>
      </c>
      <c r="C777" s="48">
        <v>2</v>
      </c>
      <c r="D777" s="22">
        <v>1531.27705078125</v>
      </c>
      <c r="E777" s="17">
        <v>80.538749036912961</v>
      </c>
      <c r="F777" s="17">
        <v>-8.2646154672231837</v>
      </c>
      <c r="G777" s="17">
        <v>0.39852000397006671</v>
      </c>
      <c r="H777" s="17">
        <v>6.172414280440119</v>
      </c>
      <c r="I777" s="17">
        <v>56.316197102527958</v>
      </c>
      <c r="J777" s="17">
        <v>12.25782374047756</v>
      </c>
      <c r="K777" s="17">
        <v>-1.0000000000000002</v>
      </c>
      <c r="L777" s="17">
        <v>-1.0000000000000002</v>
      </c>
      <c r="M777" s="17">
        <v>-1.0000000000000002</v>
      </c>
      <c r="N777" s="17">
        <v>0.25709545639808035</v>
      </c>
      <c r="O777" s="17">
        <v>-1.0000000000000002</v>
      </c>
      <c r="P777" s="17">
        <v>-1.0000000000000002</v>
      </c>
      <c r="Q777" s="17">
        <v>3.8797389940419618</v>
      </c>
      <c r="R777" s="17">
        <v>-1.0000000000000002</v>
      </c>
      <c r="S777" s="17">
        <v>1.0029957466102326</v>
      </c>
      <c r="T777" s="17">
        <v>0.12894910960015624</v>
      </c>
      <c r="U777" s="17">
        <v>6.0553050126056093E-2</v>
      </c>
      <c r="V777" s="17">
        <v>-8.8342906591749898E-2</v>
      </c>
      <c r="W777" s="17">
        <v>2.2151056879303921</v>
      </c>
      <c r="X777" s="17">
        <v>-3.9967127156344984E-2</v>
      </c>
      <c r="Y777" s="17">
        <v>8.8526725778455884E-2</v>
      </c>
      <c r="Z777" s="17">
        <v>31.851036763888395</v>
      </c>
      <c r="AA777" s="17">
        <v>0.42798816769647569</v>
      </c>
      <c r="AB777" s="17">
        <v>0.90389156354165989</v>
      </c>
      <c r="AC777" s="17">
        <v>15.590274809396846</v>
      </c>
      <c r="AD777" s="17">
        <v>0.51443501049699392</v>
      </c>
      <c r="AE777" s="17">
        <v>0.38069486002032654</v>
      </c>
      <c r="AF777" s="17">
        <v>49.522402415685889</v>
      </c>
      <c r="AG777" s="17">
        <v>-6.2766982850220572</v>
      </c>
      <c r="AH777" s="17">
        <v>0.16949505297033007</v>
      </c>
      <c r="AI777" s="17">
        <v>0.2422647268187077</v>
      </c>
      <c r="AJ777" s="17">
        <v>0.33333333333333298</v>
      </c>
      <c r="AK777" s="17">
        <v>0.60583810138123217</v>
      </c>
      <c r="AL777" s="17">
        <v>0.69487811051012849</v>
      </c>
      <c r="AM777" s="17">
        <v>0.33333333333333298</v>
      </c>
      <c r="AN777" s="17">
        <v>0.26930704382922244</v>
      </c>
      <c r="AO777" s="17">
        <v>0.33322949972812016</v>
      </c>
      <c r="AP777" s="17">
        <v>0.33333333333333298</v>
      </c>
      <c r="AQ777" s="17">
        <v>6.4956032823880507</v>
      </c>
      <c r="AR777" s="17">
        <v>2.2444243630026963</v>
      </c>
      <c r="AS777" s="17">
        <v>3.5895672390832774</v>
      </c>
      <c r="AT777" s="17">
        <v>6.0097113352987828</v>
      </c>
      <c r="AU777" s="17">
        <v>-1.0000000000000002</v>
      </c>
      <c r="AV777" s="17">
        <v>-1.0000000000000002</v>
      </c>
      <c r="AW777" s="17">
        <v>-1.0000000000000002</v>
      </c>
      <c r="AX777" s="17">
        <v>-1.0000000000000002</v>
      </c>
      <c r="AY777" s="17">
        <v>5.0969738913890748E-3</v>
      </c>
      <c r="AZ777" s="17">
        <v>0.34784855153575039</v>
      </c>
      <c r="BA777" s="17">
        <v>0.22965369285859621</v>
      </c>
      <c r="BB777" s="17">
        <v>0.19095998814772727</v>
      </c>
      <c r="BC777" s="17">
        <v>0.12558110780741621</v>
      </c>
      <c r="BD777" s="17">
        <v>6.2684794104684221</v>
      </c>
      <c r="BE777" s="17">
        <v>4.5153916618423926</v>
      </c>
      <c r="BF777" s="17">
        <v>-1.0000000000000002</v>
      </c>
      <c r="BG777" s="22">
        <v>123.24448581393949</v>
      </c>
    </row>
    <row r="778" spans="1:100" x14ac:dyDescent="0.25">
      <c r="A778">
        <v>2227</v>
      </c>
      <c r="B778" t="s">
        <v>779</v>
      </c>
      <c r="C778" s="48">
        <v>2</v>
      </c>
      <c r="D778" s="22">
        <v>1493.60353515625</v>
      </c>
      <c r="E778" s="17">
        <v>100.25666439638456</v>
      </c>
      <c r="F778" s="17">
        <v>23.54518570383431</v>
      </c>
      <c r="G778" s="17">
        <v>0.61961664419466933</v>
      </c>
      <c r="H778" s="17">
        <v>8.1892013620016559</v>
      </c>
      <c r="I778" s="17">
        <v>71.800072771014456</v>
      </c>
      <c r="J778" s="17">
        <v>16.082081957396472</v>
      </c>
      <c r="K778" s="17">
        <v>-0.99999999999999967</v>
      </c>
      <c r="L778" s="17">
        <v>-0.99999999999999967</v>
      </c>
      <c r="M778" s="17">
        <v>-0.99999999999999967</v>
      </c>
      <c r="N778" s="17">
        <v>0.31219266626241698</v>
      </c>
      <c r="O778" s="17">
        <v>-0.99999999999999967</v>
      </c>
      <c r="P778" s="17">
        <v>-0.99999999999999967</v>
      </c>
      <c r="Q778" s="17">
        <v>4.4716131375574992</v>
      </c>
      <c r="R778" s="17">
        <v>-0.99999999999999967</v>
      </c>
      <c r="S778" s="17">
        <v>1.7749202346982582</v>
      </c>
      <c r="T778" s="17">
        <v>0.21559270285989202</v>
      </c>
      <c r="U778" s="17">
        <v>0.32018429243528029</v>
      </c>
      <c r="V778" s="17">
        <v>0.25185796771238333</v>
      </c>
      <c r="W778" s="17">
        <v>3.9390009482785673</v>
      </c>
      <c r="X778" s="17">
        <v>2.0840298051663511</v>
      </c>
      <c r="Y778" s="17">
        <v>0.16647919095219579</v>
      </c>
      <c r="Z778" s="17">
        <v>39.008261116415575</v>
      </c>
      <c r="AA778" s="17">
        <v>0.95510948449837674</v>
      </c>
      <c r="AB778" s="17">
        <v>1.6636903500684392</v>
      </c>
      <c r="AC778" s="17">
        <v>24.313551557605713</v>
      </c>
      <c r="AD778" s="17">
        <v>1.1802556393345949</v>
      </c>
      <c r="AE778" s="17">
        <v>0.93828457139754295</v>
      </c>
      <c r="AF778" s="17">
        <v>63.650265282561122</v>
      </c>
      <c r="AG778" s="17">
        <v>17.861470284262246</v>
      </c>
      <c r="AH778" s="17">
        <v>0.33649478142383832</v>
      </c>
      <c r="AI778" s="17">
        <v>0.43984631122893281</v>
      </c>
      <c r="AJ778" s="17">
        <v>0.33333333333333298</v>
      </c>
      <c r="AK778" s="17">
        <v>0.82875769050455284</v>
      </c>
      <c r="AL778" s="17">
        <v>0.88957802920072593</v>
      </c>
      <c r="AM778" s="17">
        <v>0.33333333333333298</v>
      </c>
      <c r="AN778" s="17">
        <v>0.47026784666538268</v>
      </c>
      <c r="AO778" s="17">
        <v>0.55282566090136442</v>
      </c>
      <c r="AP778" s="17">
        <v>0.33333333333333298</v>
      </c>
      <c r="AQ778" s="17">
        <v>9.000957583185075</v>
      </c>
      <c r="AR778" s="17">
        <v>2.2444243630026963</v>
      </c>
      <c r="AS778" s="17">
        <v>6.778734188495152</v>
      </c>
      <c r="AT778" s="17">
        <v>8.2409794796755378</v>
      </c>
      <c r="AU778" s="17">
        <v>-0.99999999999999967</v>
      </c>
      <c r="AV778" s="17">
        <v>-0.99999999999999967</v>
      </c>
      <c r="AW778" s="17">
        <v>-0.99999999999999967</v>
      </c>
      <c r="AX778" s="17">
        <v>-0.99999999999999967</v>
      </c>
      <c r="AY778" s="17">
        <v>3.8682142940312456E-2</v>
      </c>
      <c r="AZ778" s="17">
        <v>0.11622651878312443</v>
      </c>
      <c r="BA778" s="17">
        <v>0.45232055439833729</v>
      </c>
      <c r="BB778" s="17">
        <v>6.1968517100195214E-2</v>
      </c>
      <c r="BC778" s="17">
        <v>0.24904866611316384</v>
      </c>
      <c r="BD778" s="17">
        <v>2.828991058654744</v>
      </c>
      <c r="BE778" s="17">
        <v>7.8381765092163302</v>
      </c>
      <c r="BF778" s="17">
        <v>-0.99999999999999967</v>
      </c>
      <c r="BG778" s="22">
        <v>126.25535163645654</v>
      </c>
    </row>
    <row r="779" spans="1:100" x14ac:dyDescent="0.25">
      <c r="A779">
        <v>2228</v>
      </c>
      <c r="B779" t="s">
        <v>780</v>
      </c>
      <c r="C779" s="48">
        <v>2</v>
      </c>
      <c r="D779" s="22">
        <v>1555.5404394531249</v>
      </c>
      <c r="E779" s="17">
        <v>115.28023593924837</v>
      </c>
      <c r="F779" s="17">
        <v>47.781866658451271</v>
      </c>
      <c r="G779" s="17">
        <v>0.788075689268395</v>
      </c>
      <c r="H779" s="17">
        <v>9.7258417448303991</v>
      </c>
      <c r="I779" s="17">
        <v>83.59762386226474</v>
      </c>
      <c r="J779" s="17">
        <v>18.995879682604155</v>
      </c>
      <c r="K779" s="17">
        <v>-0.99999999999999922</v>
      </c>
      <c r="L779" s="17">
        <v>-0.99999999999999922</v>
      </c>
      <c r="M779" s="17">
        <v>-0.99999999999999922</v>
      </c>
      <c r="N779" s="17">
        <v>0.35417260476597812</v>
      </c>
      <c r="O779" s="17">
        <v>-0.99999999999999922</v>
      </c>
      <c r="P779" s="17">
        <v>-0.99999999999999922</v>
      </c>
      <c r="Q779" s="17">
        <v>4.922576810814447</v>
      </c>
      <c r="R779" s="17">
        <v>-0.99999999999999922</v>
      </c>
      <c r="S779" s="17">
        <v>2.3630687565402617</v>
      </c>
      <c r="T779" s="17">
        <v>0.28160861774427931</v>
      </c>
      <c r="U779" s="17">
        <v>0.51800381201860002</v>
      </c>
      <c r="V779" s="17">
        <v>0.51106549958759462</v>
      </c>
      <c r="W779" s="17">
        <v>5.2524797468273121</v>
      </c>
      <c r="X779" s="17">
        <v>3.7023560474607784</v>
      </c>
      <c r="Y779" s="17">
        <v>0.22587311856218137</v>
      </c>
      <c r="Z779" s="17">
        <v>44.461528875619535</v>
      </c>
      <c r="AA779" s="17">
        <v>1.3567363639310384</v>
      </c>
      <c r="AB779" s="17">
        <v>2.2425999974355459</v>
      </c>
      <c r="AC779" s="17">
        <v>30.96003369964226</v>
      </c>
      <c r="AD779" s="17">
        <v>1.6875609842300561</v>
      </c>
      <c r="AE779" s="17">
        <v>1.3631260806403773</v>
      </c>
      <c r="AF779" s="17">
        <v>74.414636396788097</v>
      </c>
      <c r="AG779" s="17">
        <v>36.252943003519668</v>
      </c>
      <c r="AH779" s="17">
        <v>0.46373604006201014</v>
      </c>
      <c r="AI779" s="17">
        <v>0.59038864873387198</v>
      </c>
      <c r="AJ779" s="17">
        <v>0.33333333333333298</v>
      </c>
      <c r="AK779" s="17">
        <v>0.99860568581462883</v>
      </c>
      <c r="AL779" s="17">
        <v>1.0379247537155398</v>
      </c>
      <c r="AM779" s="17">
        <v>0.33333333333333298</v>
      </c>
      <c r="AN779" s="17">
        <v>0.62338489497800431</v>
      </c>
      <c r="AO779" s="17">
        <v>0.72014145355891501</v>
      </c>
      <c r="AP779" s="17">
        <v>0.33333333333333298</v>
      </c>
      <c r="AQ779" s="17">
        <v>10.909849516843025</v>
      </c>
      <c r="AR779" s="17">
        <v>2.2444243630026963</v>
      </c>
      <c r="AS779" s="17">
        <v>9.2086400356977478</v>
      </c>
      <c r="AT779" s="17">
        <v>9.9410383341352642</v>
      </c>
      <c r="AU779" s="17">
        <v>-0.99999999999999922</v>
      </c>
      <c r="AV779" s="17">
        <v>-0.99999999999999922</v>
      </c>
      <c r="AW779" s="17">
        <v>-0.99999999999999922</v>
      </c>
      <c r="AX779" s="17">
        <v>-0.99999999999999922</v>
      </c>
      <c r="AY779" s="17">
        <v>6.4271520964663431E-2</v>
      </c>
      <c r="AZ779" s="17">
        <v>-6.0252085396048094E-2</v>
      </c>
      <c r="BA779" s="17">
        <v>0.62197599025861627</v>
      </c>
      <c r="BB779" s="17">
        <v>-3.6313302167831768E-2</v>
      </c>
      <c r="BC779" s="17">
        <v>0.34312167847844327</v>
      </c>
      <c r="BD779" s="17">
        <v>0.20835909111270556</v>
      </c>
      <c r="BE779" s="17">
        <v>10.36988916575163</v>
      </c>
      <c r="BF779" s="17">
        <v>-0.99999999999999922</v>
      </c>
      <c r="BG779" s="22">
        <v>1708.5099424292107</v>
      </c>
    </row>
    <row r="780" spans="1:100" x14ac:dyDescent="0.25">
      <c r="A780">
        <v>2230</v>
      </c>
      <c r="B780" t="s">
        <v>781</v>
      </c>
      <c r="C780" s="48">
        <v>2</v>
      </c>
      <c r="D780" s="22">
        <v>1559.1893847656249</v>
      </c>
      <c r="E780" s="17">
        <v>143.7679156638456</v>
      </c>
      <c r="F780" s="17">
        <v>93.739434248318815</v>
      </c>
      <c r="G780" s="17">
        <v>1.1075075440094413</v>
      </c>
      <c r="H780" s="17">
        <v>12.63961753729175</v>
      </c>
      <c r="I780" s="17">
        <v>105.96812717855181</v>
      </c>
      <c r="J780" s="17">
        <v>24.521019702814925</v>
      </c>
      <c r="K780" s="17">
        <v>-0.99999999999999856</v>
      </c>
      <c r="L780" s="17">
        <v>-0.99999999999999856</v>
      </c>
      <c r="M780" s="17">
        <v>-0.99999999999999856</v>
      </c>
      <c r="N780" s="17">
        <v>0.43377491767377629</v>
      </c>
      <c r="O780" s="17">
        <v>-0.99999999999999856</v>
      </c>
      <c r="P780" s="17">
        <v>-0.99999999999999856</v>
      </c>
      <c r="Q780" s="17">
        <v>5.7776936287107965</v>
      </c>
      <c r="R780" s="17">
        <v>-0.99999999999999856</v>
      </c>
      <c r="S780" s="17">
        <v>3.4783153324244696</v>
      </c>
      <c r="T780" s="17">
        <v>0.40678792245135498</v>
      </c>
      <c r="U780" s="17">
        <v>0.89310896601509637</v>
      </c>
      <c r="V780" s="17">
        <v>1.0025745345195618</v>
      </c>
      <c r="W780" s="17">
        <v>7.7430967902745458</v>
      </c>
      <c r="X780" s="17">
        <v>6.7710244761935732</v>
      </c>
      <c r="Y780" s="17">
        <v>0.33849581833178977</v>
      </c>
      <c r="Z780" s="17">
        <v>54.802009162443625</v>
      </c>
      <c r="AA780" s="17">
        <v>2.1183008080063734</v>
      </c>
      <c r="AB780" s="17">
        <v>3.340327829770279</v>
      </c>
      <c r="AC780" s="17">
        <v>43.56308577799642</v>
      </c>
      <c r="AD780" s="17">
        <v>2.6495128175025462</v>
      </c>
      <c r="AE780" s="17">
        <v>2.1687100800571599</v>
      </c>
      <c r="AF780" s="17">
        <v>94.82602498464118</v>
      </c>
      <c r="AG780" s="17">
        <v>71.126833209656425</v>
      </c>
      <c r="AH780" s="17">
        <v>0.70501077380271404</v>
      </c>
      <c r="AI780" s="17">
        <v>0.87584686242141663</v>
      </c>
      <c r="AJ780" s="17">
        <v>0.33333333333333298</v>
      </c>
      <c r="AK780" s="17">
        <v>1.3206712664559155</v>
      </c>
      <c r="AL780" s="17">
        <v>1.3192196484823209</v>
      </c>
      <c r="AM780" s="17">
        <v>0.33333333333333298</v>
      </c>
      <c r="AN780" s="17">
        <v>0.91372527244820545</v>
      </c>
      <c r="AO780" s="17">
        <v>1.0374054743342866</v>
      </c>
      <c r="AP780" s="17">
        <v>0.33333333333333298</v>
      </c>
      <c r="AQ780" s="17">
        <v>14.529488287807931</v>
      </c>
      <c r="AR780" s="17">
        <v>2.2444243630026963</v>
      </c>
      <c r="AS780" s="17">
        <v>13.816224812628795</v>
      </c>
      <c r="AT780" s="17">
        <v>13.164688051556746</v>
      </c>
      <c r="AU780" s="17">
        <v>-0.99999999999999856</v>
      </c>
      <c r="AV780" s="17">
        <v>-0.99999999999999856</v>
      </c>
      <c r="AW780" s="17">
        <v>-0.99999999999999856</v>
      </c>
      <c r="AX780" s="17">
        <v>-0.99999999999999856</v>
      </c>
      <c r="AY780" s="17">
        <v>0.11279407124037492</v>
      </c>
      <c r="AZ780" s="17">
        <v>-0.39489061923311591</v>
      </c>
      <c r="BA780" s="17">
        <v>0.94367643988441086</v>
      </c>
      <c r="BB780" s="17">
        <v>-0.2226751790404598</v>
      </c>
      <c r="BC780" s="17">
        <v>0.52150282036231976</v>
      </c>
      <c r="BD780" s="17">
        <v>-4.7608803440228229</v>
      </c>
      <c r="BE780" s="17">
        <v>15.17051990181287</v>
      </c>
      <c r="BF780" s="17">
        <v>-0.99999999999999856</v>
      </c>
      <c r="BG780" s="22">
        <v>2502.3796027169537</v>
      </c>
    </row>
    <row r="781" spans="1:100" x14ac:dyDescent="0.25">
      <c r="A781">
        <v>2231</v>
      </c>
      <c r="B781" t="s">
        <v>782</v>
      </c>
      <c r="C781" s="48">
        <v>2</v>
      </c>
      <c r="D781" s="22">
        <v>1609.7344335937501</v>
      </c>
      <c r="E781" s="17">
        <v>139.22272446332897</v>
      </c>
      <c r="F781" s="17">
        <v>86.406933538327479</v>
      </c>
      <c r="G781" s="17">
        <v>1.0565423945353649</v>
      </c>
      <c r="H781" s="17">
        <v>12.174726460861306</v>
      </c>
      <c r="I781" s="17">
        <v>102.39892758745546</v>
      </c>
      <c r="J781" s="17">
        <v>23.639487122967751</v>
      </c>
      <c r="K781" s="17">
        <v>-0.99999999999999867</v>
      </c>
      <c r="L781" s="17">
        <v>-0.99999999999999867</v>
      </c>
      <c r="M781" s="17">
        <v>-0.99999999999999867</v>
      </c>
      <c r="N781" s="17">
        <v>0.42107441922437472</v>
      </c>
      <c r="O781" s="17">
        <v>-0.99999999999999867</v>
      </c>
      <c r="P781" s="17">
        <v>-0.99999999999999867</v>
      </c>
      <c r="Q781" s="17">
        <v>5.6412602837107686</v>
      </c>
      <c r="R781" s="17">
        <v>-0.99999999999999867</v>
      </c>
      <c r="S781" s="17">
        <v>3.3003784498099664</v>
      </c>
      <c r="T781" s="17">
        <v>0.38681564391755324</v>
      </c>
      <c r="U781" s="17">
        <v>0.83326117701663938</v>
      </c>
      <c r="V781" s="17">
        <v>0.92415458027462949</v>
      </c>
      <c r="W781" s="17">
        <v>7.3457204233969442</v>
      </c>
      <c r="X781" s="17">
        <v>6.2814203780564881</v>
      </c>
      <c r="Y781" s="17">
        <v>0.32052693813796806</v>
      </c>
      <c r="Z781" s="17">
        <v>53.152192102467069</v>
      </c>
      <c r="AA781" s="17">
        <v>1.9967936848113308</v>
      </c>
      <c r="AB781" s="17">
        <v>3.1651860515586252</v>
      </c>
      <c r="AC781" s="17">
        <v>41.552276826197939</v>
      </c>
      <c r="AD781" s="17">
        <v>2.49603401367649</v>
      </c>
      <c r="AE781" s="17">
        <v>2.0401796647750521</v>
      </c>
      <c r="AF781" s="17">
        <v>91.569400903750108</v>
      </c>
      <c r="AG781" s="17">
        <v>65.562726184265557</v>
      </c>
      <c r="AH781" s="17">
        <v>0.66651554332740215</v>
      </c>
      <c r="AI781" s="17">
        <v>0.83030218579239823</v>
      </c>
      <c r="AJ781" s="17">
        <v>0.33333333333333298</v>
      </c>
      <c r="AK781" s="17">
        <v>1.2692859076877838</v>
      </c>
      <c r="AL781" s="17">
        <v>1.2743392267419609</v>
      </c>
      <c r="AM781" s="17">
        <v>0.33333333333333298</v>
      </c>
      <c r="AN781" s="17">
        <v>0.86740164968952893</v>
      </c>
      <c r="AO781" s="17">
        <v>0.98678620139210826</v>
      </c>
      <c r="AP781" s="17">
        <v>0.33333333333333298</v>
      </c>
      <c r="AQ781" s="17">
        <v>13.9519772216247</v>
      </c>
      <c r="AR781" s="17">
        <v>2.2444243630026963</v>
      </c>
      <c r="AS781" s="17">
        <v>13.081087588881537</v>
      </c>
      <c r="AT781" s="17">
        <v>12.650356787276177</v>
      </c>
      <c r="AU781" s="17">
        <v>-0.99999999999999867</v>
      </c>
      <c r="AV781" s="17">
        <v>-0.99999999999999867</v>
      </c>
      <c r="AW781" s="17">
        <v>-0.99999999999999867</v>
      </c>
      <c r="AX781" s="17">
        <v>-0.99999999999999867</v>
      </c>
      <c r="AY781" s="17">
        <v>0.10505232917250953</v>
      </c>
      <c r="AZ781" s="17">
        <v>-0.341499253770777</v>
      </c>
      <c r="BA781" s="17">
        <v>0.89234933753781631</v>
      </c>
      <c r="BB781" s="17">
        <v>-0.19294125998976708</v>
      </c>
      <c r="BC781" s="17">
        <v>0.49304222250855168</v>
      </c>
      <c r="BD781" s="17">
        <v>-3.9680413493350031</v>
      </c>
      <c r="BE781" s="17">
        <v>14.404582317937432</v>
      </c>
      <c r="BF781" s="17">
        <v>-0.99999999999999867</v>
      </c>
      <c r="BG781" s="22">
        <v>1024.311123560944</v>
      </c>
    </row>
    <row r="782" spans="1:100" x14ac:dyDescent="0.25">
      <c r="A782">
        <v>2232</v>
      </c>
      <c r="B782" t="s">
        <v>783</v>
      </c>
      <c r="C782" s="48">
        <v>2</v>
      </c>
      <c r="D782" s="22">
        <v>1556.4810156250001</v>
      </c>
      <c r="E782" s="17">
        <v>71.30100316020615</v>
      </c>
      <c r="F782" s="17">
        <v>-23.167350074289374</v>
      </c>
      <c r="G782" s="17">
        <v>0.29493732094533931</v>
      </c>
      <c r="H782" s="17">
        <v>5.2275595020701866</v>
      </c>
      <c r="I782" s="17">
        <v>49.06207789142718</v>
      </c>
      <c r="J782" s="17">
        <v>10.466177669847939</v>
      </c>
      <c r="K782" s="17">
        <v>-1.0000000000000004</v>
      </c>
      <c r="L782" s="17">
        <v>-1.0000000000000004</v>
      </c>
      <c r="M782" s="17">
        <v>-1.0000000000000004</v>
      </c>
      <c r="N782" s="17">
        <v>0.23128268593206677</v>
      </c>
      <c r="O782" s="17">
        <v>-1.0000000000000004</v>
      </c>
      <c r="P782" s="17">
        <v>-1.0000000000000004</v>
      </c>
      <c r="Q782" s="17">
        <v>3.6024488835453852</v>
      </c>
      <c r="R782" s="17">
        <v>-1.0000000000000004</v>
      </c>
      <c r="S782" s="17">
        <v>0.6413529397027149</v>
      </c>
      <c r="T782" s="17">
        <v>8.8357014452850879E-2</v>
      </c>
      <c r="U782" s="17">
        <v>-6.1082903491840562E-2</v>
      </c>
      <c r="V782" s="17">
        <v>-0.24772533452906462</v>
      </c>
      <c r="W782" s="17">
        <v>1.4074692799819151</v>
      </c>
      <c r="X782" s="17">
        <v>-1.0350491906502857</v>
      </c>
      <c r="Y782" s="17">
        <v>5.2006381177628715E-2</v>
      </c>
      <c r="Z782" s="17">
        <v>28.497912534177978</v>
      </c>
      <c r="AA782" s="17">
        <v>0.18103443643035722</v>
      </c>
      <c r="AB782" s="17">
        <v>0.54792958787606016</v>
      </c>
      <c r="AC782" s="17">
        <v>11.503462773588501</v>
      </c>
      <c r="AD782" s="17">
        <v>0.20250133715782093</v>
      </c>
      <c r="AE782" s="17">
        <v>0.11946683650643281</v>
      </c>
      <c r="AF782" s="17">
        <v>42.903568499124582</v>
      </c>
      <c r="AG782" s="17">
        <v>-17.585310940418662</v>
      </c>
      <c r="AH782" s="17">
        <v>9.1256505699585946E-2</v>
      </c>
      <c r="AI782" s="17">
        <v>0.14969873120386168</v>
      </c>
      <c r="AJ782" s="17">
        <v>0.33333333333333298</v>
      </c>
      <c r="AK782" s="17">
        <v>0.50140137580861999</v>
      </c>
      <c r="AL782" s="17">
        <v>0.60366216104033554</v>
      </c>
      <c r="AM782" s="17">
        <v>0.33333333333333298</v>
      </c>
      <c r="AN782" s="17">
        <v>0.17515790108591087</v>
      </c>
      <c r="AO782" s="17">
        <v>0.23034978372181614</v>
      </c>
      <c r="AP782" s="17">
        <v>0.33333333333333298</v>
      </c>
      <c r="AQ782" s="17">
        <v>5.3218571768820198</v>
      </c>
      <c r="AR782" s="17">
        <v>2.2444243630026963</v>
      </c>
      <c r="AS782" s="17">
        <v>2.0954582879102253</v>
      </c>
      <c r="AT782" s="17">
        <v>4.9643732392184301</v>
      </c>
      <c r="AU782" s="17">
        <v>-1.0000000000000004</v>
      </c>
      <c r="AV782" s="17">
        <v>-1.0000000000000004</v>
      </c>
      <c r="AW782" s="17">
        <v>-1.0000000000000004</v>
      </c>
      <c r="AX782" s="17">
        <v>-1.0000000000000004</v>
      </c>
      <c r="AY782" s="17">
        <v>-1.0637511790494226E-2</v>
      </c>
      <c r="AZ782" s="17">
        <v>0.45636232893094641</v>
      </c>
      <c r="BA782" s="17">
        <v>0.12533536890961319</v>
      </c>
      <c r="BB782" s="17">
        <v>0.25139185470543096</v>
      </c>
      <c r="BC782" s="17">
        <v>6.7737167063543324E-2</v>
      </c>
      <c r="BD782" s="17">
        <v>7.8798627012829598</v>
      </c>
      <c r="BE782" s="17">
        <v>2.9586833859714403</v>
      </c>
      <c r="BF782" s="17">
        <v>-1.0000000000000004</v>
      </c>
      <c r="BG782" s="22">
        <v>553.32642799727444</v>
      </c>
    </row>
    <row r="783" spans="1:100" x14ac:dyDescent="0.25">
      <c r="A783">
        <v>2234</v>
      </c>
      <c r="B783" t="s">
        <v>784</v>
      </c>
      <c r="C783" s="48">
        <v>2</v>
      </c>
      <c r="D783" s="22">
        <v>1439.3182226562501</v>
      </c>
      <c r="E783" s="17">
        <v>56.787928907379012</v>
      </c>
      <c r="F783" s="17">
        <v>-46.580474532269399</v>
      </c>
      <c r="G783" s="17">
        <v>0.13220247306047395</v>
      </c>
      <c r="H783" s="17">
        <v>3.7431337839739163</v>
      </c>
      <c r="I783" s="17">
        <v>37.665404703541569</v>
      </c>
      <c r="J783" s="17">
        <v>7.6513900793601914</v>
      </c>
      <c r="K783" s="17">
        <v>-1.0000000000000007</v>
      </c>
      <c r="L783" s="17">
        <v>-1.0000000000000007</v>
      </c>
      <c r="M783" s="17">
        <v>-1.0000000000000007</v>
      </c>
      <c r="N783" s="17">
        <v>0.19072921548111416</v>
      </c>
      <c r="O783" s="17">
        <v>-1.0000000000000007</v>
      </c>
      <c r="P783" s="17">
        <v>-1.0000000000000007</v>
      </c>
      <c r="Q783" s="17">
        <v>3.166808845713331</v>
      </c>
      <c r="R783" s="17">
        <v>-1.0000000000000007</v>
      </c>
      <c r="S783" s="17">
        <v>7.3189560919588725E-2</v>
      </c>
      <c r="T783" s="17">
        <v>2.4584304225333503E-2</v>
      </c>
      <c r="U783" s="17">
        <v>-0.25218056413665718</v>
      </c>
      <c r="V783" s="17">
        <v>-0.49812505780817412</v>
      </c>
      <c r="W783" s="17">
        <v>0.1386221700610486</v>
      </c>
      <c r="X783" s="17">
        <v>-2.5983851026674261</v>
      </c>
      <c r="Y783" s="17">
        <v>-5.3693552849972542E-3</v>
      </c>
      <c r="Z783" s="17">
        <v>23.229945480932997</v>
      </c>
      <c r="AA783" s="17">
        <v>-0.20694525977617961</v>
      </c>
      <c r="AB783" s="17">
        <v>-1.130885112931912E-2</v>
      </c>
      <c r="AC783" s="17">
        <v>5.0828264706792332</v>
      </c>
      <c r="AD783" s="17">
        <v>-0.28756589607748284</v>
      </c>
      <c r="AE783" s="17">
        <v>-0.29093866206179131</v>
      </c>
      <c r="AF783" s="17">
        <v>32.504968085099179</v>
      </c>
      <c r="AG783" s="17">
        <v>-35.351845910607757</v>
      </c>
      <c r="AH783" s="17">
        <v>-3.166112606129412E-2</v>
      </c>
      <c r="AI783" s="17">
        <v>4.2717855425191686E-3</v>
      </c>
      <c r="AJ783" s="17">
        <v>0.33333333333333298</v>
      </c>
      <c r="AK783" s="17">
        <v>0.33732477387704723</v>
      </c>
      <c r="AL783" s="17">
        <v>0.4603562219762089</v>
      </c>
      <c r="AM783" s="17">
        <v>0.33333333333333298</v>
      </c>
      <c r="AN783" s="17">
        <v>2.7243732661003828E-2</v>
      </c>
      <c r="AO783" s="17">
        <v>6.871934081537634E-2</v>
      </c>
      <c r="AP783" s="17">
        <v>0.33333333333333298</v>
      </c>
      <c r="AQ783" s="17">
        <v>3.4778289246945446</v>
      </c>
      <c r="AR783" s="17">
        <v>2.2444243630026963</v>
      </c>
      <c r="AS783" s="17">
        <v>-0.25187995234870897</v>
      </c>
      <c r="AT783" s="17">
        <v>3.3220819692261125</v>
      </c>
      <c r="AU783" s="17">
        <v>-1.0000000000000007</v>
      </c>
      <c r="AV783" s="17">
        <v>-1.0000000000000007</v>
      </c>
      <c r="AW783" s="17">
        <v>-1.0000000000000007</v>
      </c>
      <c r="AX783" s="17">
        <v>-1.0000000000000007</v>
      </c>
      <c r="AY783" s="17">
        <v>-3.5357369002308445E-2</v>
      </c>
      <c r="AZ783" s="17">
        <v>0.62684423326242422</v>
      </c>
      <c r="BA783" s="17">
        <v>-3.8555216695215E-2</v>
      </c>
      <c r="BB783" s="17">
        <v>0.34633408176976299</v>
      </c>
      <c r="BC783" s="17">
        <v>-2.3139267328180141E-2</v>
      </c>
      <c r="BD783" s="17">
        <v>10.411446234915877</v>
      </c>
      <c r="BE783" s="17">
        <v>0.51299770688456814</v>
      </c>
      <c r="BF783" s="17">
        <v>-1.0000000000000007</v>
      </c>
      <c r="BG783" s="22">
        <v>-46.925367156988287</v>
      </c>
    </row>
    <row r="784" spans="1:100" x14ac:dyDescent="0.25">
      <c r="A784">
        <v>2239</v>
      </c>
      <c r="B784" t="s">
        <v>785</v>
      </c>
      <c r="C784" s="48">
        <v>2</v>
      </c>
      <c r="D784" s="22">
        <v>1528.3624902343749</v>
      </c>
      <c r="E784" s="17">
        <v>85.917000506560086</v>
      </c>
      <c r="F784" s="17">
        <v>0.41181440776576167</v>
      </c>
      <c r="G784" s="17">
        <v>0.4588262436786581</v>
      </c>
      <c r="H784" s="17">
        <v>6.7225123961703579</v>
      </c>
      <c r="I784" s="17">
        <v>60.539573435760303</v>
      </c>
      <c r="J784" s="17">
        <v>13.300927030074266</v>
      </c>
      <c r="K784" s="17">
        <v>-1</v>
      </c>
      <c r="L784" s="17">
        <v>-1</v>
      </c>
      <c r="M784" s="17">
        <v>-1</v>
      </c>
      <c r="N784" s="17">
        <v>0.27212375145483858</v>
      </c>
      <c r="O784" s="17">
        <v>-1</v>
      </c>
      <c r="P784" s="17">
        <v>-1</v>
      </c>
      <c r="Q784" s="17">
        <v>4.0411783715915508</v>
      </c>
      <c r="R784" s="17">
        <v>-1</v>
      </c>
      <c r="S784" s="17">
        <v>1.2135455910957849</v>
      </c>
      <c r="T784" s="17">
        <v>0.15258198479458396</v>
      </c>
      <c r="U784" s="17">
        <v>0.13136997397724526</v>
      </c>
      <c r="V784" s="17">
        <v>4.4501609737086509E-3</v>
      </c>
      <c r="W784" s="17">
        <v>2.6853147363241239</v>
      </c>
      <c r="X784" s="17">
        <v>0.53937350873411405</v>
      </c>
      <c r="Y784" s="17">
        <v>0.10978901201612833</v>
      </c>
      <c r="Z784" s="17">
        <v>33.803238692480356</v>
      </c>
      <c r="AA784" s="17">
        <v>0.57176558762592833</v>
      </c>
      <c r="AB784" s="17">
        <v>1.1111340060502102</v>
      </c>
      <c r="AC784" s="17">
        <v>17.969632623642489</v>
      </c>
      <c r="AD784" s="17">
        <v>0.6960440046672155</v>
      </c>
      <c r="AE784" s="17">
        <v>0.5327828282463446</v>
      </c>
      <c r="AF784" s="17">
        <v>53.375913187058877</v>
      </c>
      <c r="AG784" s="17">
        <v>0.30721985315897049</v>
      </c>
      <c r="AH784" s="17">
        <v>0.21504583856868253</v>
      </c>
      <c r="AI784" s="17">
        <v>0.2961570083990247</v>
      </c>
      <c r="AJ784" s="17">
        <v>0.33333333333333298</v>
      </c>
      <c r="AK784" s="17">
        <v>0.66664156797283236</v>
      </c>
      <c r="AL784" s="17">
        <v>0.74798438998986461</v>
      </c>
      <c r="AM784" s="17">
        <v>0.33333333333333298</v>
      </c>
      <c r="AN784" s="17">
        <v>0.32412103980653389</v>
      </c>
      <c r="AO784" s="17">
        <v>0.39312646931276479</v>
      </c>
      <c r="AP784" s="17">
        <v>0.33333333333333298</v>
      </c>
      <c r="AQ784" s="17">
        <v>7.1789628163245744</v>
      </c>
      <c r="AR784" s="17">
        <v>2.2444243630026963</v>
      </c>
      <c r="AS784" s="17">
        <v>4.4594432640042045</v>
      </c>
      <c r="AT784" s="17">
        <v>6.6183112282335443</v>
      </c>
      <c r="AU784" s="17">
        <v>-1</v>
      </c>
      <c r="AV784" s="17">
        <v>-1</v>
      </c>
      <c r="AW784" s="17">
        <v>-1</v>
      </c>
      <c r="AX784" s="17">
        <v>-1</v>
      </c>
      <c r="AY784" s="17">
        <v>1.425765246732956E-2</v>
      </c>
      <c r="AZ784" s="17">
        <v>0.28467140956388992</v>
      </c>
      <c r="BA784" s="17">
        <v>0.29038822556580612</v>
      </c>
      <c r="BB784" s="17">
        <v>0.15577632110758613</v>
      </c>
      <c r="BC784" s="17">
        <v>0.15925807440381934</v>
      </c>
      <c r="BD784" s="17">
        <v>5.3303258102659408</v>
      </c>
      <c r="BE784" s="17">
        <v>5.4217132563372061</v>
      </c>
      <c r="BF784" s="17">
        <v>-1</v>
      </c>
      <c r="BG784" s="22">
        <v>188.539964963893</v>
      </c>
    </row>
    <row r="785" spans="1:100" x14ac:dyDescent="0.25">
      <c r="A785">
        <v>2240</v>
      </c>
      <c r="B785" t="s">
        <v>786</v>
      </c>
      <c r="C785" s="48">
        <v>2</v>
      </c>
      <c r="D785" s="22">
        <v>1569.9129589843751</v>
      </c>
      <c r="E785" s="17">
        <v>98.007552108132472</v>
      </c>
      <c r="F785" s="17">
        <v>19.916819652130236</v>
      </c>
      <c r="G785" s="17">
        <v>0.59439738742463066</v>
      </c>
      <c r="H785" s="17">
        <v>7.9591577430270348</v>
      </c>
      <c r="I785" s="17">
        <v>70.033913701920369</v>
      </c>
      <c r="J785" s="17">
        <v>15.645870218360393</v>
      </c>
      <c r="K785" s="17">
        <v>-0.99999999999999967</v>
      </c>
      <c r="L785" s="17">
        <v>-0.99999999999999967</v>
      </c>
      <c r="M785" s="17">
        <v>-0.99999999999999967</v>
      </c>
      <c r="N785" s="17">
        <v>0.30590803578829545</v>
      </c>
      <c r="O785" s="17">
        <v>-0.99999999999999967</v>
      </c>
      <c r="P785" s="17">
        <v>-0.99999999999999967</v>
      </c>
      <c r="Q785" s="17">
        <v>4.404101365394423</v>
      </c>
      <c r="R785" s="17">
        <v>-0.99999999999999967</v>
      </c>
      <c r="S785" s="17">
        <v>1.6868711270664256</v>
      </c>
      <c r="T785" s="17">
        <v>0.20570975292597923</v>
      </c>
      <c r="U785" s="17">
        <v>0.29056960919690578</v>
      </c>
      <c r="V785" s="17">
        <v>0.21305315731928126</v>
      </c>
      <c r="W785" s="17">
        <v>3.7423658606932984</v>
      </c>
      <c r="X785" s="17">
        <v>1.8417573583276945</v>
      </c>
      <c r="Y785" s="17">
        <v>0.15758758937436551</v>
      </c>
      <c r="Z785" s="17">
        <v>38.191876577402248</v>
      </c>
      <c r="AA785" s="17">
        <v>0.894983705002661</v>
      </c>
      <c r="AB785" s="17">
        <v>1.5770243533734316</v>
      </c>
      <c r="AC785" s="17">
        <v>23.318536183488291</v>
      </c>
      <c r="AD785" s="17">
        <v>1.1043092053029138</v>
      </c>
      <c r="AE785" s="17">
        <v>0.87468343259566517</v>
      </c>
      <c r="AF785" s="17">
        <v>62.038779007194485</v>
      </c>
      <c r="AG785" s="17">
        <v>15.108164442577545</v>
      </c>
      <c r="AH785" s="17">
        <v>0.31744605672084253</v>
      </c>
      <c r="AI785" s="17">
        <v>0.41730928531478656</v>
      </c>
      <c r="AJ785" s="17">
        <v>0.33333333333333298</v>
      </c>
      <c r="AK785" s="17">
        <v>0.80333050015258034</v>
      </c>
      <c r="AL785" s="17">
        <v>0.86736969877301884</v>
      </c>
      <c r="AM785" s="17">
        <v>0.33333333333333298</v>
      </c>
      <c r="AN785" s="17">
        <v>0.44734537221127157</v>
      </c>
      <c r="AO785" s="17">
        <v>0.52777755538190929</v>
      </c>
      <c r="AP785" s="17">
        <v>0.33333333333333298</v>
      </c>
      <c r="AQ785" s="17">
        <v>8.7151858349236093</v>
      </c>
      <c r="AR785" s="17">
        <v>2.2444243630026963</v>
      </c>
      <c r="AS785" s="17">
        <v>6.4149637571668627</v>
      </c>
      <c r="AT785" s="17">
        <v>7.9864712058334666</v>
      </c>
      <c r="AU785" s="17">
        <v>-0.99999999999999967</v>
      </c>
      <c r="AV785" s="17">
        <v>-0.99999999999999967</v>
      </c>
      <c r="AW785" s="17">
        <v>-0.99999999999999967</v>
      </c>
      <c r="AX785" s="17">
        <v>-0.99999999999999967</v>
      </c>
      <c r="AY785" s="17">
        <v>3.4851270607519289E-2</v>
      </c>
      <c r="AZ785" s="17">
        <v>0.14264634819189709</v>
      </c>
      <c r="BA785" s="17">
        <v>0.42692219126787612</v>
      </c>
      <c r="BB785" s="17">
        <v>7.6681852527581501E-2</v>
      </c>
      <c r="BC785" s="17">
        <v>0.23496541250732325</v>
      </c>
      <c r="BD785" s="17">
        <v>3.2213142518693925</v>
      </c>
      <c r="BE785" s="17">
        <v>7.459165031826215</v>
      </c>
      <c r="BF785" s="17">
        <v>-0.99999999999999967</v>
      </c>
      <c r="BG785" s="22">
        <v>259.89623643993002</v>
      </c>
    </row>
    <row r="786" spans="1:100" x14ac:dyDescent="0.25">
      <c r="A786">
        <v>2246</v>
      </c>
      <c r="B786" t="s">
        <v>787</v>
      </c>
      <c r="C786" s="48">
        <v>2</v>
      </c>
      <c r="D786" s="22">
        <v>1438.8582812499999</v>
      </c>
      <c r="E786" s="17">
        <v>38.234821218424919</v>
      </c>
      <c r="F786" s="17">
        <v>-76.511157159292438</v>
      </c>
      <c r="G786" s="17">
        <v>-7.5833199117343819E-2</v>
      </c>
      <c r="H786" s="17">
        <v>1.8454855170170923</v>
      </c>
      <c r="I786" s="17">
        <v>23.096216861794773</v>
      </c>
      <c r="J786" s="17">
        <v>4.0530444512671071</v>
      </c>
      <c r="K786" s="17">
        <v>-1.0000000000000011</v>
      </c>
      <c r="L786" s="17">
        <v>-1.0000000000000011</v>
      </c>
      <c r="M786" s="17">
        <v>-1.0000000000000011</v>
      </c>
      <c r="N786" s="17">
        <v>0.13888679454877614</v>
      </c>
      <c r="O786" s="17">
        <v>-1.0000000000000011</v>
      </c>
      <c r="P786" s="17">
        <v>-1.0000000000000011</v>
      </c>
      <c r="Q786" s="17">
        <v>2.6098988213645149</v>
      </c>
      <c r="R786" s="17">
        <v>-1.0000000000000011</v>
      </c>
      <c r="S786" s="17">
        <v>-0.65313459121033945</v>
      </c>
      <c r="T786" s="17">
        <v>-5.694094258700963E-2</v>
      </c>
      <c r="U786" s="17">
        <v>-0.4964744618516666</v>
      </c>
      <c r="V786" s="17">
        <v>-0.81822905165197668</v>
      </c>
      <c r="W786" s="17">
        <v>-1.4834364414419037</v>
      </c>
      <c r="X786" s="17">
        <v>-4.5969099516678504</v>
      </c>
      <c r="Y786" s="17">
        <v>-7.8716889982326232E-2</v>
      </c>
      <c r="Z786" s="17">
        <v>16.495523928471282</v>
      </c>
      <c r="AA786" s="17">
        <v>-0.7029276381096583</v>
      </c>
      <c r="AB786" s="17">
        <v>-0.72622361018860238</v>
      </c>
      <c r="AC786" s="17">
        <v>-3.1251351702721166</v>
      </c>
      <c r="AD786" s="17">
        <v>-0.91405412280664855</v>
      </c>
      <c r="AE786" s="17">
        <v>-0.81558955810415812</v>
      </c>
      <c r="AF786" s="17">
        <v>19.211688526618708</v>
      </c>
      <c r="AG786" s="17">
        <v>-58.064086668094177</v>
      </c>
      <c r="AH786" s="17">
        <v>-0.18879558421970755</v>
      </c>
      <c r="AI786" s="17">
        <v>-0.18163794913722808</v>
      </c>
      <c r="AJ786" s="17">
        <v>0.33333333333333298</v>
      </c>
      <c r="AK786" s="17">
        <v>0.12757384090148349</v>
      </c>
      <c r="AL786" s="17">
        <v>0.27715792273195955</v>
      </c>
      <c r="AM786" s="17">
        <v>0.33333333333333298</v>
      </c>
      <c r="AN786" s="17">
        <v>-0.1618455979454882</v>
      </c>
      <c r="AO786" s="17">
        <v>-0.13790449096667162</v>
      </c>
      <c r="AP786" s="17">
        <v>0.33333333333333298</v>
      </c>
      <c r="AQ786" s="17">
        <v>1.1204748487555012</v>
      </c>
      <c r="AR786" s="17">
        <v>2.2444243630026963</v>
      </c>
      <c r="AS786" s="17">
        <v>-3.2526514219386504</v>
      </c>
      <c r="AT786" s="17">
        <v>1.2226228017198748</v>
      </c>
      <c r="AU786" s="17">
        <v>-1.0000000000000011</v>
      </c>
      <c r="AV786" s="17">
        <v>-1.0000000000000011</v>
      </c>
      <c r="AW786" s="17">
        <v>-1.0000000000000011</v>
      </c>
      <c r="AX786" s="17">
        <v>-1.0000000000000011</v>
      </c>
      <c r="AY786" s="17">
        <v>-6.6958542187033038E-2</v>
      </c>
      <c r="AZ786" s="17">
        <v>0.84478352544676194</v>
      </c>
      <c r="BA786" s="17">
        <v>-0.2480683516080201</v>
      </c>
      <c r="BB786" s="17">
        <v>0.46770556600995083</v>
      </c>
      <c r="BC786" s="17">
        <v>-0.13931315607744896</v>
      </c>
      <c r="BD786" s="17">
        <v>13.647751727801024</v>
      </c>
      <c r="BE786" s="17">
        <v>-2.6134983743018552</v>
      </c>
      <c r="BF786" s="17">
        <v>-1.0000000000000011</v>
      </c>
      <c r="BG786" s="22">
        <v>2069.485776967636</v>
      </c>
    </row>
    <row r="787" spans="1:100" x14ac:dyDescent="0.25">
      <c r="A787">
        <v>2252</v>
      </c>
      <c r="B787" t="s">
        <v>788</v>
      </c>
      <c r="C787" s="48">
        <v>3</v>
      </c>
      <c r="D787" s="22">
        <v>1550.0211085005628</v>
      </c>
      <c r="E787" s="17">
        <v>96.961998511098642</v>
      </c>
      <c r="F787" s="17">
        <v>8.1091884833496657</v>
      </c>
      <c r="G787" s="17">
        <v>0.19580942952212671</v>
      </c>
      <c r="H787" s="17">
        <v>7.6741869166926708</v>
      </c>
      <c r="I787" s="17">
        <v>65.26667078760525</v>
      </c>
      <c r="J787" s="17">
        <v>17.840788846531723</v>
      </c>
      <c r="K787" s="17">
        <v>-0.99999999999999967</v>
      </c>
      <c r="L787" s="17">
        <v>-0.99999999999999967</v>
      </c>
      <c r="M787" s="17">
        <v>-0.99999999999999967</v>
      </c>
      <c r="N787" s="17">
        <v>0.45987532680971999</v>
      </c>
      <c r="O787" s="17">
        <v>-0.99999999999999967</v>
      </c>
      <c r="P787" s="17">
        <v>-0.99999999999999967</v>
      </c>
      <c r="Q787" s="17">
        <v>5.1555633011213171</v>
      </c>
      <c r="R787" s="17">
        <v>-0.99999999999999967</v>
      </c>
      <c r="S787" s="17">
        <v>1.0152964927479839</v>
      </c>
      <c r="T787" s="17">
        <v>0.29073869813922526</v>
      </c>
      <c r="U787" s="17">
        <v>0.24401531503769089</v>
      </c>
      <c r="V787" s="17">
        <v>-0.62961075035025038</v>
      </c>
      <c r="W787" s="17">
        <v>2.5186236155713497</v>
      </c>
      <c r="X787" s="17">
        <v>4.5419325529005334</v>
      </c>
      <c r="Y787" s="17">
        <v>0.14372383763659016</v>
      </c>
      <c r="Z787" s="17">
        <v>30.255124156028572</v>
      </c>
      <c r="AA787" s="17">
        <v>0.70987787106575029</v>
      </c>
      <c r="AB787" s="17">
        <v>0.1616911432540537</v>
      </c>
      <c r="AC787" s="17">
        <v>24.525646973810858</v>
      </c>
      <c r="AD787" s="17">
        <v>-1.0623250735708771</v>
      </c>
      <c r="AE787" s="17">
        <v>0.18875950947300757</v>
      </c>
      <c r="AF787" s="17">
        <v>55.131221782566477</v>
      </c>
      <c r="AG787" s="17">
        <v>10.572282674443617</v>
      </c>
      <c r="AH787" s="17">
        <v>-5.6383113575412924E-2</v>
      </c>
      <c r="AI787" s="17">
        <v>0.12356171081889905</v>
      </c>
      <c r="AJ787" s="17">
        <v>0.33333333333333298</v>
      </c>
      <c r="AK787" s="17">
        <v>1.3041764006341068</v>
      </c>
      <c r="AL787" s="17">
        <v>1.3139581043624742</v>
      </c>
      <c r="AM787" s="17">
        <v>0.33333333333333298</v>
      </c>
      <c r="AN787" s="17">
        <v>0.38961914916727775</v>
      </c>
      <c r="AO787" s="17">
        <v>0.58956998582638231</v>
      </c>
      <c r="AP787" s="17">
        <v>0.33333333333333298</v>
      </c>
      <c r="AQ787" s="17">
        <v>10.135449005038778</v>
      </c>
      <c r="AR787" s="17">
        <v>0.18321585042237176</v>
      </c>
      <c r="AS787" s="17">
        <v>3.4706532422458918</v>
      </c>
      <c r="AT787" s="17">
        <v>14.186919753863462</v>
      </c>
      <c r="AU787" s="17">
        <v>-0.99999999999999967</v>
      </c>
      <c r="AV787" s="17">
        <v>-0.99999999999999967</v>
      </c>
      <c r="AW787" s="17">
        <v>-0.99999999999999967</v>
      </c>
      <c r="AX787" s="17">
        <v>-0.99999999999999967</v>
      </c>
      <c r="AY787" s="17">
        <v>-5.7608776748180636E-2</v>
      </c>
      <c r="AZ787" s="17">
        <v>4.0275239593352288E-2</v>
      </c>
      <c r="BA787" s="17">
        <v>0.50750314103366689</v>
      </c>
      <c r="BB787" s="17">
        <v>0.78859481453288094</v>
      </c>
      <c r="BC787" s="17">
        <v>0.14509495282569623</v>
      </c>
      <c r="BD787" s="17">
        <v>19.916246561288762</v>
      </c>
      <c r="BE787" s="17">
        <v>6.1648895258107359</v>
      </c>
      <c r="BF787" s="17">
        <v>-0.99999999999999967</v>
      </c>
      <c r="CU787" t="e">
        <v>#N/A</v>
      </c>
      <c r="CV787" t="e">
        <v>#N/A</v>
      </c>
    </row>
    <row r="788" spans="1:100" x14ac:dyDescent="0.25">
      <c r="A788">
        <v>2259</v>
      </c>
      <c r="B788" t="s">
        <v>789</v>
      </c>
      <c r="C788" s="48">
        <v>2</v>
      </c>
      <c r="D788" s="22">
        <v>1476.5760351562501</v>
      </c>
      <c r="E788" s="17">
        <v>58.191224278433019</v>
      </c>
      <c r="F788" s="17">
        <v>-44.316617226682041</v>
      </c>
      <c r="G788" s="17">
        <v>0.14793759952422247</v>
      </c>
      <c r="H788" s="17">
        <v>3.8866655886480515</v>
      </c>
      <c r="I788" s="17">
        <v>38.767369625057754</v>
      </c>
      <c r="J788" s="17">
        <v>7.9235569771118683</v>
      </c>
      <c r="K788" s="17">
        <v>-1.0000000000000007</v>
      </c>
      <c r="L788" s="17">
        <v>-1.0000000000000007</v>
      </c>
      <c r="M788" s="17">
        <v>-1.0000000000000007</v>
      </c>
      <c r="N788" s="17">
        <v>0.19465040380914267</v>
      </c>
      <c r="O788" s="17">
        <v>-1.0000000000000007</v>
      </c>
      <c r="P788" s="17">
        <v>-1.0000000000000007</v>
      </c>
      <c r="Q788" s="17">
        <v>3.2089316680654889</v>
      </c>
      <c r="R788" s="17">
        <v>-1.0000000000000007</v>
      </c>
      <c r="S788" s="17">
        <v>0.12812630454531981</v>
      </c>
      <c r="T788" s="17">
        <v>3.0750602798801513E-2</v>
      </c>
      <c r="U788" s="17">
        <v>-0.23370298606253681</v>
      </c>
      <c r="V788" s="17">
        <v>-0.47391345615373298</v>
      </c>
      <c r="W788" s="17">
        <v>0.26130928961329269</v>
      </c>
      <c r="X788" s="17">
        <v>-2.4472233287718108</v>
      </c>
      <c r="Y788" s="17">
        <v>1.7840833738846928E-4</v>
      </c>
      <c r="Z788" s="17">
        <v>23.739314733229328</v>
      </c>
      <c r="AA788" s="17">
        <v>-0.16943080196628368</v>
      </c>
      <c r="AB788" s="17">
        <v>4.2764923944135003E-2</v>
      </c>
      <c r="AC788" s="17">
        <v>5.7036493953148373</v>
      </c>
      <c r="AD788" s="17">
        <v>-0.24018040986525746</v>
      </c>
      <c r="AE788" s="17">
        <v>-0.25125581290364618</v>
      </c>
      <c r="AF788" s="17">
        <v>33.510427546839303</v>
      </c>
      <c r="AG788" s="17">
        <v>-33.633967544590391</v>
      </c>
      <c r="AH788" s="17">
        <v>-1.977599816446951E-2</v>
      </c>
      <c r="AI788" s="17">
        <v>1.8333379669161876E-2</v>
      </c>
      <c r="AJ788" s="17">
        <v>0.33333333333333298</v>
      </c>
      <c r="AK788" s="17">
        <v>0.3531896369637908</v>
      </c>
      <c r="AL788" s="17">
        <v>0.47421273214283061</v>
      </c>
      <c r="AM788" s="17">
        <v>0.33333333333333298</v>
      </c>
      <c r="AN788" s="17">
        <v>4.1545820850454052E-2</v>
      </c>
      <c r="AO788" s="17">
        <v>8.4347680366373357E-2</v>
      </c>
      <c r="AP788" s="17">
        <v>0.33333333333333298</v>
      </c>
      <c r="AQ788" s="17">
        <v>3.6561313481031061</v>
      </c>
      <c r="AR788" s="17">
        <v>2.2444243630026963</v>
      </c>
      <c r="AS788" s="17">
        <v>-2.4911576836419869E-2</v>
      </c>
      <c r="AT788" s="17">
        <v>3.4808780793372196</v>
      </c>
      <c r="AU788" s="17">
        <v>-1.0000000000000007</v>
      </c>
      <c r="AV788" s="17">
        <v>-1.0000000000000007</v>
      </c>
      <c r="AW788" s="17">
        <v>-1.0000000000000007</v>
      </c>
      <c r="AX788" s="17">
        <v>-1.0000000000000007</v>
      </c>
      <c r="AY788" s="17">
        <v>-3.2967161345808835E-2</v>
      </c>
      <c r="AZ788" s="17">
        <v>0.6103600299138312</v>
      </c>
      <c r="BA788" s="17">
        <v>-2.2708339863190041E-2</v>
      </c>
      <c r="BB788" s="17">
        <v>0.33715394629770878</v>
      </c>
      <c r="BC788" s="17">
        <v>-1.4352260695525726E-2</v>
      </c>
      <c r="BD788" s="17">
        <v>10.166662849101423</v>
      </c>
      <c r="BE788" s="17">
        <v>0.74947547394671243</v>
      </c>
      <c r="BF788" s="17">
        <v>-1.0000000000000007</v>
      </c>
      <c r="BG788" s="22">
        <v>85.692640756394894</v>
      </c>
    </row>
    <row r="789" spans="1:100" x14ac:dyDescent="0.25">
      <c r="A789">
        <v>2261</v>
      </c>
      <c r="B789" t="s">
        <v>790</v>
      </c>
      <c r="C789" s="48">
        <v>2</v>
      </c>
      <c r="D789" s="22">
        <v>1473.766650390625</v>
      </c>
      <c r="E789" s="17">
        <v>21.701593423176917</v>
      </c>
      <c r="F789" s="17">
        <v>-103.18328143281572</v>
      </c>
      <c r="G789" s="17">
        <v>-0.26121999335781293</v>
      </c>
      <c r="H789" s="17">
        <v>0.15443452982673911</v>
      </c>
      <c r="I789" s="17">
        <v>10.113178902996808</v>
      </c>
      <c r="J789" s="17">
        <v>0.84645130511092681</v>
      </c>
      <c r="K789" s="17">
        <v>-1.0000000000000016</v>
      </c>
      <c r="L789" s="17">
        <v>-1.0000000000000016</v>
      </c>
      <c r="M789" s="17">
        <v>-1.0000000000000016</v>
      </c>
      <c r="N789" s="17">
        <v>9.2688466532721947E-2</v>
      </c>
      <c r="O789" s="17">
        <v>-1.0000000000000016</v>
      </c>
      <c r="P789" s="17">
        <v>-1.0000000000000016</v>
      </c>
      <c r="Q789" s="17">
        <v>2.1136196832070864</v>
      </c>
      <c r="R789" s="17">
        <v>-1.0000000000000016</v>
      </c>
      <c r="S789" s="17">
        <v>-1.3003837131191138</v>
      </c>
      <c r="T789" s="17">
        <v>-0.12959052233449128</v>
      </c>
      <c r="U789" s="17">
        <v>-0.71417204263571699</v>
      </c>
      <c r="V789" s="17">
        <v>-1.1034832708973672</v>
      </c>
      <c r="W789" s="17">
        <v>-2.9289012644153862</v>
      </c>
      <c r="X789" s="17">
        <v>-6.3778550707790691</v>
      </c>
      <c r="Y789" s="17">
        <v>-0.14407906648134919</v>
      </c>
      <c r="Z789" s="17">
        <v>10.494279961005585</v>
      </c>
      <c r="AA789" s="17">
        <v>-1.1449123331210718</v>
      </c>
      <c r="AB789" s="17">
        <v>-1.3633054815318655</v>
      </c>
      <c r="AC789" s="17">
        <v>-10.439494673790765</v>
      </c>
      <c r="AD789" s="17">
        <v>-1.4723364729770734</v>
      </c>
      <c r="AE789" s="17">
        <v>-1.283121624573742</v>
      </c>
      <c r="AF789" s="17">
        <v>7.3656505058766868</v>
      </c>
      <c r="AG789" s="17">
        <v>-78.303642028817023</v>
      </c>
      <c r="AH789" s="17">
        <v>-0.3288227880052299</v>
      </c>
      <c r="AI789" s="17">
        <v>-0.34730766034384991</v>
      </c>
      <c r="AJ789" s="17">
        <v>0.33333333333333298</v>
      </c>
      <c r="AK789" s="17">
        <v>-5.934147341081597E-2</v>
      </c>
      <c r="AL789" s="17">
        <v>0.11390445253782777</v>
      </c>
      <c r="AM789" s="17">
        <v>0.33333333333333298</v>
      </c>
      <c r="AN789" s="17">
        <v>-0.33034874194595992</v>
      </c>
      <c r="AO789" s="17">
        <v>-0.3220331521080862</v>
      </c>
      <c r="AP789" s="17">
        <v>0.33333333333333298</v>
      </c>
      <c r="AQ789" s="17">
        <v>-0.98023370018268086</v>
      </c>
      <c r="AR789" s="17">
        <v>2.2444243630026963</v>
      </c>
      <c r="AS789" s="17">
        <v>-5.9267284067744175</v>
      </c>
      <c r="AT789" s="17">
        <v>-0.64826789999626033</v>
      </c>
      <c r="AU789" s="17">
        <v>-1.0000000000000016</v>
      </c>
      <c r="AV789" s="17">
        <v>-1.0000000000000016</v>
      </c>
      <c r="AW789" s="17">
        <v>-1.0000000000000016</v>
      </c>
      <c r="AX789" s="17">
        <v>-1.0000000000000016</v>
      </c>
      <c r="AY789" s="17">
        <v>-9.5119290435758799E-2</v>
      </c>
      <c r="AZ789" s="17">
        <v>1.0389957309504263</v>
      </c>
      <c r="BA789" s="17">
        <v>-0.43477175697186876</v>
      </c>
      <c r="BB789" s="17">
        <v>0.57586331674542901</v>
      </c>
      <c r="BC789" s="17">
        <v>-0.24283917440024458</v>
      </c>
      <c r="BD789" s="17">
        <v>16.531720107973719</v>
      </c>
      <c r="BE789" s="17">
        <v>-5.3996123115362318</v>
      </c>
      <c r="BF789" s="17">
        <v>-1.0000000000000016</v>
      </c>
      <c r="BG789" s="22">
        <v>119.64100490997635</v>
      </c>
    </row>
    <row r="790" spans="1:100" x14ac:dyDescent="0.25">
      <c r="A790">
        <v>2262</v>
      </c>
      <c r="B790" t="s">
        <v>791</v>
      </c>
      <c r="C790" s="48">
        <v>3</v>
      </c>
      <c r="D790" s="22">
        <v>1503.2683504982276</v>
      </c>
      <c r="E790" s="17">
        <v>61.575974173407516</v>
      </c>
      <c r="F790" s="17">
        <v>-15.344154988606357</v>
      </c>
      <c r="G790" s="17">
        <v>0.64381298032051548</v>
      </c>
      <c r="H790" s="17">
        <v>4.3240274149294295</v>
      </c>
      <c r="I790" s="17">
        <v>52.223354804101326</v>
      </c>
      <c r="J790" s="17">
        <v>6.9327229678822535</v>
      </c>
      <c r="K790" s="17">
        <v>-0.99999999999999956</v>
      </c>
      <c r="L790" s="17">
        <v>-0.99999999999999956</v>
      </c>
      <c r="M790" s="17">
        <v>-0.99999999999999956</v>
      </c>
      <c r="N790" s="17">
        <v>0.10353710538299263</v>
      </c>
      <c r="O790" s="17">
        <v>-0.99999999999999956</v>
      </c>
      <c r="P790" s="17">
        <v>-0.99999999999999956</v>
      </c>
      <c r="Q790" s="17">
        <v>2.6933655990974468</v>
      </c>
      <c r="R790" s="17">
        <v>-0.99999999999999956</v>
      </c>
      <c r="S790" s="17">
        <v>0.66511817471136114</v>
      </c>
      <c r="T790" s="17">
        <v>0.18106477709704039</v>
      </c>
      <c r="U790" s="17">
        <v>0.15021273320463008</v>
      </c>
      <c r="V790" s="17">
        <v>0.39505483354988163</v>
      </c>
      <c r="W790" s="17">
        <v>1.6306618158319834</v>
      </c>
      <c r="X790" s="17">
        <v>-0.74530461626388034</v>
      </c>
      <c r="Y790" s="17">
        <v>0.11845343676542462</v>
      </c>
      <c r="Z790" s="17">
        <v>43.890032899442751</v>
      </c>
      <c r="AA790" s="17">
        <v>0.62799154886465791</v>
      </c>
      <c r="AB790" s="17">
        <v>5.4339598698985761E-2</v>
      </c>
      <c r="AC790" s="17">
        <v>5.7092955173195348</v>
      </c>
      <c r="AD790" s="17">
        <v>-2.1316673787606919</v>
      </c>
      <c r="AE790" s="17">
        <v>-0.12546225727397053</v>
      </c>
      <c r="AF790" s="17">
        <v>49.528205758187283</v>
      </c>
      <c r="AG790" s="17">
        <v>18.240472788151337</v>
      </c>
      <c r="AH790" s="17">
        <v>-0.40561623220116377</v>
      </c>
      <c r="AI790" s="17">
        <v>-0.26710139282433842</v>
      </c>
      <c r="AJ790" s="17">
        <v>0.33333333333333298</v>
      </c>
      <c r="AK790" s="17">
        <v>0.16126170641062157</v>
      </c>
      <c r="AL790" s="17">
        <v>0.65244279570846453</v>
      </c>
      <c r="AM790" s="17">
        <v>0.33333333333333298</v>
      </c>
      <c r="AN790" s="17">
        <v>9.5893003700696935E-2</v>
      </c>
      <c r="AO790" s="17">
        <v>0.15368840629868633</v>
      </c>
      <c r="AP790" s="17">
        <v>0.33333333333333298</v>
      </c>
      <c r="AQ790" s="17">
        <v>2.695149045914063</v>
      </c>
      <c r="AR790" s="17">
        <v>2.8004444244659155</v>
      </c>
      <c r="AS790" s="17">
        <v>2.5196614793101229</v>
      </c>
      <c r="AT790" s="17">
        <v>1.6126170641062172</v>
      </c>
      <c r="AU790" s="17">
        <v>-0.99999999999999956</v>
      </c>
      <c r="AV790" s="17">
        <v>-0.99999999999999956</v>
      </c>
      <c r="AW790" s="17">
        <v>-0.99999999999999956</v>
      </c>
      <c r="AX790" s="17">
        <v>-0.99999999999999956</v>
      </c>
      <c r="AY790" s="17">
        <v>-2.0647625008720496E-2</v>
      </c>
      <c r="AZ790" s="17">
        <v>4.7286995543084201E-2</v>
      </c>
      <c r="BA790" s="17">
        <v>0.42032903808730981</v>
      </c>
      <c r="BB790" s="17">
        <v>0.40189354602127669</v>
      </c>
      <c r="BC790" s="17">
        <v>-0.1605045641395928</v>
      </c>
      <c r="BD790" s="17">
        <v>10.283773628247339</v>
      </c>
      <c r="BE790" s="17">
        <v>-1.910968913053273</v>
      </c>
      <c r="BF790" s="17">
        <v>-0.99999999999999956</v>
      </c>
      <c r="CU790" t="e">
        <v>#N/A</v>
      </c>
      <c r="CV790" t="e">
        <v>#N/A</v>
      </c>
    </row>
    <row r="791" spans="1:100" x14ac:dyDescent="0.25">
      <c r="A791">
        <v>2264</v>
      </c>
      <c r="B791" t="s">
        <v>792</v>
      </c>
      <c r="C791" s="48">
        <v>2</v>
      </c>
      <c r="D791" s="22">
        <v>1536.6449609374999</v>
      </c>
      <c r="E791" s="17">
        <v>95.243350628647718</v>
      </c>
      <c r="F791" s="17">
        <v>15.457489248476978</v>
      </c>
      <c r="G791" s="17">
        <v>0.56340244455789468</v>
      </c>
      <c r="H791" s="17">
        <v>7.6764297906534953</v>
      </c>
      <c r="I791" s="17">
        <v>67.863270849940122</v>
      </c>
      <c r="J791" s="17">
        <v>15.109757752695447</v>
      </c>
      <c r="K791" s="17">
        <v>-0.99999999999999978</v>
      </c>
      <c r="L791" s="17">
        <v>-0.99999999999999978</v>
      </c>
      <c r="M791" s="17">
        <v>-0.99999999999999978</v>
      </c>
      <c r="N791" s="17">
        <v>0.29818410624270464</v>
      </c>
      <c r="O791" s="17">
        <v>-0.99999999999999978</v>
      </c>
      <c r="P791" s="17">
        <v>-0.99999999999999978</v>
      </c>
      <c r="Q791" s="17">
        <v>4.3211281223640157</v>
      </c>
      <c r="R791" s="17">
        <v>-0.99999999999999978</v>
      </c>
      <c r="S791" s="17">
        <v>1.5786571108723415</v>
      </c>
      <c r="T791" s="17">
        <v>0.19356342080566244</v>
      </c>
      <c r="U791" s="17">
        <v>0.25417260418760657</v>
      </c>
      <c r="V791" s="17">
        <v>0.16536131247008543</v>
      </c>
      <c r="W791" s="17">
        <v>3.5006976243580508</v>
      </c>
      <c r="X791" s="17">
        <v>1.5439999455529585</v>
      </c>
      <c r="Y791" s="17">
        <v>0.1466596431064944</v>
      </c>
      <c r="Z791" s="17">
        <v>37.188524560539236</v>
      </c>
      <c r="AA791" s="17">
        <v>0.82108798645390157</v>
      </c>
      <c r="AB791" s="17">
        <v>1.4705102066424391</v>
      </c>
      <c r="AC791" s="17">
        <v>22.095643496621612</v>
      </c>
      <c r="AD791" s="17">
        <v>1.0109696035371369</v>
      </c>
      <c r="AE791" s="17">
        <v>0.79651643182324228</v>
      </c>
      <c r="AF791" s="17">
        <v>60.058231939889247</v>
      </c>
      <c r="AG791" s="17">
        <v>11.72429956361519</v>
      </c>
      <c r="AH791" s="17">
        <v>0.29403481430251055</v>
      </c>
      <c r="AI791" s="17">
        <v>0.38961085482713664</v>
      </c>
      <c r="AJ791" s="17">
        <v>0.33333333333333298</v>
      </c>
      <c r="AK791" s="17">
        <v>0.77208000298656898</v>
      </c>
      <c r="AL791" s="17">
        <v>0.84007524124601707</v>
      </c>
      <c r="AM791" s="17">
        <v>0.33333333333333298</v>
      </c>
      <c r="AN791" s="17">
        <v>0.41917321818834008</v>
      </c>
      <c r="AO791" s="17">
        <v>0.49699296063454029</v>
      </c>
      <c r="AP791" s="17">
        <v>0.33333333333333298</v>
      </c>
      <c r="AQ791" s="17">
        <v>8.3639669591629904</v>
      </c>
      <c r="AR791" s="17">
        <v>2.2444243630026963</v>
      </c>
      <c r="AS791" s="17">
        <v>5.9678830268170575</v>
      </c>
      <c r="AT791" s="17">
        <v>7.6736757305830476</v>
      </c>
      <c r="AU791" s="17">
        <v>-0.99999999999999978</v>
      </c>
      <c r="AV791" s="17">
        <v>-0.99999999999999978</v>
      </c>
      <c r="AW791" s="17">
        <v>-0.99999999999999978</v>
      </c>
      <c r="AX791" s="17">
        <v>-0.99999999999999978</v>
      </c>
      <c r="AY791" s="17">
        <v>3.0143056159829935E-2</v>
      </c>
      <c r="AZ791" s="17">
        <v>0.17511681750591257</v>
      </c>
      <c r="BA791" s="17">
        <v>0.39570712330153934</v>
      </c>
      <c r="BB791" s="17">
        <v>9.4764819647086329E-2</v>
      </c>
      <c r="BC791" s="17">
        <v>0.21765682784636015</v>
      </c>
      <c r="BD791" s="17">
        <v>3.7034868658311941</v>
      </c>
      <c r="BE791" s="17">
        <v>6.9933527680207206</v>
      </c>
      <c r="BF791" s="17">
        <v>-0.99999999999999978</v>
      </c>
      <c r="BG791" s="22">
        <v>272.90001676577356</v>
      </c>
    </row>
    <row r="792" spans="1:100" x14ac:dyDescent="0.25">
      <c r="A792">
        <v>2265</v>
      </c>
      <c r="B792" t="s">
        <v>793</v>
      </c>
      <c r="C792" s="48">
        <v>2</v>
      </c>
      <c r="D792" s="22">
        <v>1558.2805761718751</v>
      </c>
      <c r="E792" s="17">
        <v>133.75299115621223</v>
      </c>
      <c r="F792" s="17">
        <v>77.582921172612757</v>
      </c>
      <c r="G792" s="17">
        <v>0.99521037058247797</v>
      </c>
      <c r="H792" s="17">
        <v>11.61527140325143</v>
      </c>
      <c r="I792" s="17">
        <v>98.103713366115755</v>
      </c>
      <c r="J792" s="17">
        <v>22.578641076986106</v>
      </c>
      <c r="K792" s="17">
        <v>-0.99999999999999878</v>
      </c>
      <c r="L792" s="17">
        <v>-0.99999999999999878</v>
      </c>
      <c r="M792" s="17">
        <v>-0.99999999999999878</v>
      </c>
      <c r="N792" s="17">
        <v>0.40579049907206516</v>
      </c>
      <c r="O792" s="17">
        <v>-0.99999999999999878</v>
      </c>
      <c r="P792" s="17">
        <v>-0.99999999999999878</v>
      </c>
      <c r="Q792" s="17">
        <v>5.4770748889878416</v>
      </c>
      <c r="R792" s="17">
        <v>-0.99999999999999878</v>
      </c>
      <c r="S792" s="17">
        <v>3.0862472393802634</v>
      </c>
      <c r="T792" s="17">
        <v>0.36278078327122221</v>
      </c>
      <c r="U792" s="17">
        <v>0.76123968652247842</v>
      </c>
      <c r="V792" s="17">
        <v>0.82978314093290939</v>
      </c>
      <c r="W792" s="17">
        <v>6.8675133131824424</v>
      </c>
      <c r="X792" s="17">
        <v>5.6922253970891639</v>
      </c>
      <c r="Y792" s="17">
        <v>0.29890298918801739</v>
      </c>
      <c r="Z792" s="17">
        <v>51.166784024897666</v>
      </c>
      <c r="AA792" s="17">
        <v>1.8505706703171736</v>
      </c>
      <c r="AB792" s="17">
        <v>2.9544185006483268</v>
      </c>
      <c r="AC792" s="17">
        <v>39.132447117680847</v>
      </c>
      <c r="AD792" s="17">
        <v>2.3113359254798063</v>
      </c>
      <c r="AE792" s="17">
        <v>1.8855047429882246</v>
      </c>
      <c r="AF792" s="17">
        <v>87.650343504804283</v>
      </c>
      <c r="AG792" s="17">
        <v>58.866818316257024</v>
      </c>
      <c r="AH792" s="17">
        <v>0.62018995766842799</v>
      </c>
      <c r="AI792" s="17">
        <v>0.77549321874800059</v>
      </c>
      <c r="AJ792" s="17">
        <v>0.33333333333333298</v>
      </c>
      <c r="AK792" s="17">
        <v>1.2074481992278527</v>
      </c>
      <c r="AL792" s="17">
        <v>1.2203296313694296</v>
      </c>
      <c r="AM792" s="17">
        <v>0.33333333333333298</v>
      </c>
      <c r="AN792" s="17">
        <v>0.81165529026670813</v>
      </c>
      <c r="AO792" s="17">
        <v>0.92587040907903817</v>
      </c>
      <c r="AP792" s="17">
        <v>0.33333333333333298</v>
      </c>
      <c r="AQ792" s="17">
        <v>13.256994024092361</v>
      </c>
      <c r="AR792" s="17">
        <v>2.2444243630026963</v>
      </c>
      <c r="AS792" s="17">
        <v>12.196415331843236</v>
      </c>
      <c r="AT792" s="17">
        <v>12.031404861379832</v>
      </c>
      <c r="AU792" s="17">
        <v>-0.99999999999999878</v>
      </c>
      <c r="AV792" s="17">
        <v>-0.99999999999999878</v>
      </c>
      <c r="AW792" s="17">
        <v>-0.99999999999999878</v>
      </c>
      <c r="AX792" s="17">
        <v>-0.99999999999999878</v>
      </c>
      <c r="AY792" s="17">
        <v>9.5735831235327778E-2</v>
      </c>
      <c r="AZ792" s="17">
        <v>-0.27724749469217086</v>
      </c>
      <c r="BA792" s="17">
        <v>0.83058173549919467</v>
      </c>
      <c r="BB792" s="17">
        <v>-0.15715913329635101</v>
      </c>
      <c r="BC792" s="17">
        <v>0.45879242461148728</v>
      </c>
      <c r="BD792" s="17">
        <v>-3.0139301436431527</v>
      </c>
      <c r="BE792" s="17">
        <v>13.48284456723076</v>
      </c>
      <c r="BF792" s="17">
        <v>-0.99999999999999878</v>
      </c>
      <c r="BG792" s="22">
        <v>1202.8228184287473</v>
      </c>
    </row>
    <row r="793" spans="1:100" x14ac:dyDescent="0.25">
      <c r="A793">
        <v>2283</v>
      </c>
      <c r="B793" t="s">
        <v>794</v>
      </c>
      <c r="C793" s="48">
        <v>2</v>
      </c>
      <c r="D793" s="22">
        <v>1524.58916015625</v>
      </c>
      <c r="E793" s="17">
        <v>89.35679350618787</v>
      </c>
      <c r="F793" s="17">
        <v>5.9610385216219628</v>
      </c>
      <c r="G793" s="17">
        <v>0.49739658245032187</v>
      </c>
      <c r="H793" s="17">
        <v>7.0743411751473779</v>
      </c>
      <c r="I793" s="17">
        <v>63.240737639002639</v>
      </c>
      <c r="J793" s="17">
        <v>13.968069392920844</v>
      </c>
      <c r="K793" s="17">
        <v>-0.99999999999999989</v>
      </c>
      <c r="L793" s="17">
        <v>-0.99999999999999989</v>
      </c>
      <c r="M793" s="17">
        <v>-0.99999999999999989</v>
      </c>
      <c r="N793" s="17">
        <v>0.28173546716287512</v>
      </c>
      <c r="O793" s="17">
        <v>-0.99999999999999989</v>
      </c>
      <c r="P793" s="17">
        <v>-0.99999999999999989</v>
      </c>
      <c r="Q793" s="17">
        <v>4.1444308959283829</v>
      </c>
      <c r="R793" s="17">
        <v>-0.99999999999999989</v>
      </c>
      <c r="S793" s="17">
        <v>1.3482079223797552</v>
      </c>
      <c r="T793" s="17">
        <v>0.1676969713499083</v>
      </c>
      <c r="U793" s="17">
        <v>0.17666267929109281</v>
      </c>
      <c r="V793" s="17">
        <v>6.3798249479245769E-2</v>
      </c>
      <c r="W793" s="17">
        <v>2.9860484975018107</v>
      </c>
      <c r="X793" s="17">
        <v>0.90990506066741617</v>
      </c>
      <c r="Y793" s="17">
        <v>0.12338783010211614</v>
      </c>
      <c r="Z793" s="17">
        <v>35.051817448183478</v>
      </c>
      <c r="AA793" s="17">
        <v>0.66372197259026411</v>
      </c>
      <c r="AB793" s="17">
        <v>1.2436810070578532</v>
      </c>
      <c r="AC793" s="17">
        <v>19.49140943144743</v>
      </c>
      <c r="AD793" s="17">
        <v>0.81219650336344307</v>
      </c>
      <c r="AE793" s="17">
        <v>0.63005442876259843</v>
      </c>
      <c r="AF793" s="17">
        <v>55.840520773774934</v>
      </c>
      <c r="AG793" s="17">
        <v>4.5181266227011978</v>
      </c>
      <c r="AH793" s="17">
        <v>0.24417896376988094</v>
      </c>
      <c r="AI793" s="17">
        <v>0.3306251425054626</v>
      </c>
      <c r="AJ793" s="17">
        <v>0.33333333333333298</v>
      </c>
      <c r="AK793" s="17">
        <v>0.70552992042627605</v>
      </c>
      <c r="AL793" s="17">
        <v>0.78194981712201372</v>
      </c>
      <c r="AM793" s="17">
        <v>0.33333333333333298</v>
      </c>
      <c r="AN793" s="17">
        <v>0.35917867902412759</v>
      </c>
      <c r="AO793" s="17">
        <v>0.43143504931110715</v>
      </c>
      <c r="AP793" s="17">
        <v>0.33333333333333298</v>
      </c>
      <c r="AQ793" s="17">
        <v>7.6160222127343129</v>
      </c>
      <c r="AR793" s="17">
        <v>2.2444243630026963</v>
      </c>
      <c r="AS793" s="17">
        <v>5.0157938693921995</v>
      </c>
      <c r="AT793" s="17">
        <v>7.0075562576089681</v>
      </c>
      <c r="AU793" s="17">
        <v>-0.99999999999999989</v>
      </c>
      <c r="AV793" s="17">
        <v>-0.99999999999999989</v>
      </c>
      <c r="AW793" s="17">
        <v>-0.99999999999999989</v>
      </c>
      <c r="AX793" s="17">
        <v>-0.99999999999999989</v>
      </c>
      <c r="AY793" s="17">
        <v>2.0116589747446699E-2</v>
      </c>
      <c r="AZ793" s="17">
        <v>0.24426491464305</v>
      </c>
      <c r="BA793" s="17">
        <v>0.32923248965813445</v>
      </c>
      <c r="BB793" s="17">
        <v>0.13327374154823854</v>
      </c>
      <c r="BC793" s="17">
        <v>0.18079700663872408</v>
      </c>
      <c r="BD793" s="17">
        <v>4.7303066023943101</v>
      </c>
      <c r="BE793" s="17">
        <v>6.0013735220851192</v>
      </c>
      <c r="BF793" s="17">
        <v>-0.99999999999999989</v>
      </c>
      <c r="BG793" s="22">
        <v>2673.7980626156623</v>
      </c>
    </row>
    <row r="794" spans="1:100" x14ac:dyDescent="0.25">
      <c r="A794">
        <v>2333</v>
      </c>
      <c r="B794" t="s">
        <v>795</v>
      </c>
      <c r="C794" s="48">
        <v>3</v>
      </c>
      <c r="D794" s="22">
        <v>1564.0297882446607</v>
      </c>
      <c r="E794" s="17">
        <v>143.30093918486259</v>
      </c>
      <c r="F794" s="17">
        <v>106.41557332327416</v>
      </c>
      <c r="G794" s="17">
        <v>1.3447716283343669</v>
      </c>
      <c r="H794" s="17">
        <v>6.0638108730991798</v>
      </c>
      <c r="I794" s="17">
        <v>125.45187179058313</v>
      </c>
      <c r="J794" s="17">
        <v>12.77472674970533</v>
      </c>
      <c r="K794" s="17">
        <v>-0.99999999999999667</v>
      </c>
      <c r="L794" s="17">
        <v>-0.99999999999999667</v>
      </c>
      <c r="M794" s="17">
        <v>-0.99999999999999667</v>
      </c>
      <c r="N794" s="17">
        <v>0.29034914659847078</v>
      </c>
      <c r="O794" s="17">
        <v>-0.99999999999999667</v>
      </c>
      <c r="P794" s="17">
        <v>-0.99999999999999667</v>
      </c>
      <c r="Q794" s="17">
        <v>3.9796090492876197</v>
      </c>
      <c r="R794" s="17">
        <v>-0.99999999999999667</v>
      </c>
      <c r="S794" s="17">
        <v>1.0932812605803688</v>
      </c>
      <c r="T794" s="17">
        <v>0.38112385035909313</v>
      </c>
      <c r="U794" s="17">
        <v>-5.1180348674588025E-2</v>
      </c>
      <c r="V794" s="17">
        <v>0.11657978152248855</v>
      </c>
      <c r="W794" s="17">
        <v>2.0842018238115618</v>
      </c>
      <c r="X794" s="17">
        <v>-0.23028617687919073</v>
      </c>
      <c r="Y794" s="17">
        <v>0.32592058551503766</v>
      </c>
      <c r="Z794" s="17">
        <v>55.158589424783102</v>
      </c>
      <c r="AA794" s="17">
        <v>-1.695876661618682</v>
      </c>
      <c r="AB794" s="17">
        <v>3.4347614515188729</v>
      </c>
      <c r="AC794" s="17">
        <v>51.943218576724007</v>
      </c>
      <c r="AD794" s="17">
        <v>0.39518533109841009</v>
      </c>
      <c r="AE794" s="17">
        <v>2.767792911817466</v>
      </c>
      <c r="AF794" s="17">
        <v>113.30436236484339</v>
      </c>
      <c r="AG794" s="17">
        <v>81.929621984138294</v>
      </c>
      <c r="AH794" s="17">
        <v>-6.0839961334658174E-2</v>
      </c>
      <c r="AI794" s="17">
        <v>8.469237198498672E-2</v>
      </c>
      <c r="AJ794" s="17">
        <v>0.33333333333333298</v>
      </c>
      <c r="AK794" s="17">
        <v>0.93583584137798692</v>
      </c>
      <c r="AL794" s="17">
        <v>1.1608006260979253</v>
      </c>
      <c r="AM794" s="17">
        <v>0.33333333333333298</v>
      </c>
      <c r="AN794" s="17">
        <v>0.63771126507835074</v>
      </c>
      <c r="AO794" s="17">
        <v>1.1840088870650336</v>
      </c>
      <c r="AP794" s="17">
        <v>0.33333333333333298</v>
      </c>
      <c r="AQ794" s="17">
        <v>12.147509425739736</v>
      </c>
      <c r="AR794" s="17">
        <v>3.2083675663716158</v>
      </c>
      <c r="AS794" s="17">
        <v>0.20800076955383195</v>
      </c>
      <c r="AT794" s="17">
        <v>9.3583584137798788</v>
      </c>
      <c r="AU794" s="17">
        <v>-0.99999999999999667</v>
      </c>
      <c r="AV794" s="17">
        <v>-0.99999999999999667</v>
      </c>
      <c r="AW794" s="17">
        <v>-0.99999999999999667</v>
      </c>
      <c r="AX794" s="17">
        <v>-0.99999999999999667</v>
      </c>
      <c r="AY794" s="17">
        <v>4.2755165889553526E-2</v>
      </c>
      <c r="AZ794" s="17">
        <v>0.13545839209737681</v>
      </c>
      <c r="BA794" s="17">
        <v>-0.45799145783742279</v>
      </c>
      <c r="BB794" s="17">
        <v>-0.26394015134385246</v>
      </c>
      <c r="BC794" s="17">
        <v>5.2019482426477817E-2</v>
      </c>
      <c r="BD794" s="17">
        <v>-5.9212118231094273</v>
      </c>
      <c r="BE794" s="17">
        <v>-0.98947022852516975</v>
      </c>
      <c r="BF794" s="17">
        <v>-0.99999999999999667</v>
      </c>
      <c r="CU794" t="e">
        <v>#N/A</v>
      </c>
      <c r="CV794" t="e">
        <v>#N/A</v>
      </c>
    </row>
    <row r="795" spans="1:100" x14ac:dyDescent="0.25">
      <c r="A795">
        <v>2335</v>
      </c>
      <c r="B795" t="s">
        <v>796</v>
      </c>
      <c r="C795" s="48">
        <v>2</v>
      </c>
      <c r="D795" s="22">
        <v>1487.5862500000001</v>
      </c>
      <c r="E795" s="17">
        <v>16.712153926269451</v>
      </c>
      <c r="F795" s="17">
        <v>-111.23246287305396</v>
      </c>
      <c r="G795" s="17">
        <v>-0.31716649121313861</v>
      </c>
      <c r="H795" s="17">
        <v>-0.35589513424508823</v>
      </c>
      <c r="I795" s="17">
        <v>6.1951247163791194</v>
      </c>
      <c r="J795" s="17">
        <v>-0.12124252286275272</v>
      </c>
      <c r="K795" s="17">
        <v>-1.0000000000000018</v>
      </c>
      <c r="L795" s="17">
        <v>-1.0000000000000018</v>
      </c>
      <c r="M795" s="17">
        <v>-1.0000000000000018</v>
      </c>
      <c r="N795" s="17">
        <v>7.8746617708704753E-2</v>
      </c>
      <c r="O795" s="17">
        <v>-1.0000000000000018</v>
      </c>
      <c r="P795" s="17">
        <v>-1.0000000000000018</v>
      </c>
      <c r="Q795" s="17">
        <v>1.9638513037908445</v>
      </c>
      <c r="R795" s="17">
        <v>-1.0000000000000018</v>
      </c>
      <c r="S795" s="17">
        <v>-1.4957121978641499</v>
      </c>
      <c r="T795" s="17">
        <v>-0.15151489712173025</v>
      </c>
      <c r="U795" s="17">
        <v>-0.77986937175963633</v>
      </c>
      <c r="V795" s="17">
        <v>-1.1895680140454368</v>
      </c>
      <c r="W795" s="17">
        <v>-3.3651173117867978</v>
      </c>
      <c r="X795" s="17">
        <v>-6.9153132144134331</v>
      </c>
      <c r="Y795" s="17">
        <v>-0.16380423019812776</v>
      </c>
      <c r="Z795" s="17">
        <v>8.6832093066438745</v>
      </c>
      <c r="AA795" s="17">
        <v>-1.2782955975162056</v>
      </c>
      <c r="AB795" s="17">
        <v>-1.5555656675650744</v>
      </c>
      <c r="AC795" s="17">
        <v>-12.64684067140205</v>
      </c>
      <c r="AD795" s="17">
        <v>-1.6408163392719812</v>
      </c>
      <c r="AE795" s="17">
        <v>-1.4242146396463689</v>
      </c>
      <c r="AF795" s="17">
        <v>3.790723049814801</v>
      </c>
      <c r="AG795" s="17">
        <v>-84.411586476643507</v>
      </c>
      <c r="AH795" s="17">
        <v>-0.3710805533890591</v>
      </c>
      <c r="AI795" s="17">
        <v>-0.39730388677781653</v>
      </c>
      <c r="AJ795" s="17">
        <v>0.33333333333333298</v>
      </c>
      <c r="AK795" s="17">
        <v>-0.11574925193756602</v>
      </c>
      <c r="AL795" s="17">
        <v>6.463740545656016E-2</v>
      </c>
      <c r="AM795" s="17">
        <v>0.33333333333333298</v>
      </c>
      <c r="AN795" s="17">
        <v>-0.38120004892853737</v>
      </c>
      <c r="AO795" s="17">
        <v>-0.37759996735971652</v>
      </c>
      <c r="AP795" s="17">
        <v>0.33333333333333298</v>
      </c>
      <c r="AQ795" s="17">
        <v>-1.6141908642263454</v>
      </c>
      <c r="AR795" s="17">
        <v>2.2444243630026963</v>
      </c>
      <c r="AS795" s="17">
        <v>-6.7337181543992326</v>
      </c>
      <c r="AT795" s="17">
        <v>-1.2128700501113396</v>
      </c>
      <c r="AU795" s="17">
        <v>-1.0000000000000018</v>
      </c>
      <c r="AV795" s="17">
        <v>-1.0000000000000018</v>
      </c>
      <c r="AW795" s="17">
        <v>-1.0000000000000018</v>
      </c>
      <c r="AX795" s="17">
        <v>-1.0000000000000018</v>
      </c>
      <c r="AY795" s="17">
        <v>-0.10361771260200055</v>
      </c>
      <c r="AZ795" s="17">
        <v>1.0976055838431569</v>
      </c>
      <c r="BA795" s="17">
        <v>-0.49111558507766995</v>
      </c>
      <c r="BB795" s="17">
        <v>0.60850343760382364</v>
      </c>
      <c r="BC795" s="17">
        <v>-0.27408151928136848</v>
      </c>
      <c r="BD795" s="17">
        <v>17.402051414241797</v>
      </c>
      <c r="BE795" s="17">
        <v>-6.2404128553548466</v>
      </c>
      <c r="BF795" s="17">
        <v>-1.0000000000000018</v>
      </c>
      <c r="BG795" s="22">
        <v>466.29123652957497</v>
      </c>
    </row>
    <row r="796" spans="1:100" x14ac:dyDescent="0.25">
      <c r="A796">
        <v>2337</v>
      </c>
      <c r="B796" t="s">
        <v>797</v>
      </c>
      <c r="C796" s="48">
        <v>2</v>
      </c>
      <c r="D796" s="22">
        <v>1581.1063281249999</v>
      </c>
      <c r="E796" s="17">
        <v>176.17597060219387</v>
      </c>
      <c r="F796" s="17">
        <v>146.02152214329351</v>
      </c>
      <c r="G796" s="17">
        <v>1.4708984974877586</v>
      </c>
      <c r="H796" s="17">
        <v>15.954377000786518</v>
      </c>
      <c r="I796" s="17">
        <v>131.41718120757324</v>
      </c>
      <c r="J796" s="17">
        <v>30.806510239359106</v>
      </c>
      <c r="K796" s="17">
        <v>-0.99999999999999778</v>
      </c>
      <c r="L796" s="17">
        <v>-0.99999999999999778</v>
      </c>
      <c r="M796" s="17">
        <v>-0.99999999999999778</v>
      </c>
      <c r="N796" s="17">
        <v>0.52433182349675445</v>
      </c>
      <c r="O796" s="17">
        <v>-0.99999999999999778</v>
      </c>
      <c r="P796" s="17">
        <v>-0.99999999999999778</v>
      </c>
      <c r="Q796" s="17">
        <v>6.7504886432925701</v>
      </c>
      <c r="R796" s="17">
        <v>-0.99999999999999778</v>
      </c>
      <c r="S796" s="17">
        <v>4.7470382558239885</v>
      </c>
      <c r="T796" s="17">
        <v>0.54919396686459476</v>
      </c>
      <c r="U796" s="17">
        <v>1.3198347841897426</v>
      </c>
      <c r="V796" s="17">
        <v>1.5617233300957851</v>
      </c>
      <c r="W796" s="17">
        <v>10.57646387228128</v>
      </c>
      <c r="X796" s="17">
        <v>10.261992360814906</v>
      </c>
      <c r="Y796" s="17">
        <v>0.466617261591598</v>
      </c>
      <c r="Z796" s="17">
        <v>66.565510313256993</v>
      </c>
      <c r="AA796" s="17">
        <v>2.9846690970803289</v>
      </c>
      <c r="AB796" s="17">
        <v>4.5891211411799517</v>
      </c>
      <c r="AC796" s="17">
        <v>57.900525965991264</v>
      </c>
      <c r="AD796" s="17">
        <v>3.7438451099925563</v>
      </c>
      <c r="AE796" s="17">
        <v>3.085155742285361</v>
      </c>
      <c r="AF796" s="17">
        <v>118.04635774315508</v>
      </c>
      <c r="AG796" s="17">
        <v>110.79994666222576</v>
      </c>
      <c r="AH796" s="17">
        <v>0.97948889563980712</v>
      </c>
      <c r="AI796" s="17">
        <v>1.2005888407511209</v>
      </c>
      <c r="AJ796" s="17">
        <v>0.33333333333333298</v>
      </c>
      <c r="AK796" s="17">
        <v>1.6870583900152183</v>
      </c>
      <c r="AL796" s="17">
        <v>1.6392253664491472</v>
      </c>
      <c r="AM796" s="17">
        <v>0.33333333333333298</v>
      </c>
      <c r="AN796" s="17">
        <v>1.2440212809276423</v>
      </c>
      <c r="AO796" s="17">
        <v>1.398330264090742</v>
      </c>
      <c r="AP796" s="17">
        <v>0.33333333333333298</v>
      </c>
      <c r="AQ796" s="17">
        <v>18.647249133213691</v>
      </c>
      <c r="AR796" s="17">
        <v>2.2444243630026963</v>
      </c>
      <c r="AS796" s="17">
        <v>19.057889350683396</v>
      </c>
      <c r="AT796" s="17">
        <v>16.831965209758629</v>
      </c>
      <c r="AU796" s="17">
        <v>-0.99999999999999778</v>
      </c>
      <c r="AV796" s="17">
        <v>-0.99999999999999778</v>
      </c>
      <c r="AW796" s="17">
        <v>-0.99999999999999778</v>
      </c>
      <c r="AX796" s="17">
        <v>-0.99999999999999778</v>
      </c>
      <c r="AY796" s="17">
        <v>0.16799412580032055</v>
      </c>
      <c r="AZ796" s="17">
        <v>-0.77558094199450522</v>
      </c>
      <c r="BA796" s="17">
        <v>1.3096481843702281</v>
      </c>
      <c r="BB796" s="17">
        <v>-0.43468352800006305</v>
      </c>
      <c r="BC796" s="17">
        <v>0.72443215339418709</v>
      </c>
      <c r="BD796" s="17">
        <v>-10.4139691940996</v>
      </c>
      <c r="BE796" s="17">
        <v>20.631796711193157</v>
      </c>
      <c r="BF796" s="17">
        <v>-0.99999999999999778</v>
      </c>
      <c r="BG796" s="22">
        <v>4955.088575487277</v>
      </c>
    </row>
    <row r="797" spans="1:100" x14ac:dyDescent="0.25">
      <c r="A797">
        <v>2338</v>
      </c>
      <c r="B797" t="s">
        <v>798</v>
      </c>
      <c r="C797" s="48">
        <v>2</v>
      </c>
      <c r="D797" s="22">
        <v>1603.29078125</v>
      </c>
      <c r="E797" s="17">
        <v>127.10779597901407</v>
      </c>
      <c r="F797" s="17">
        <v>66.86260244338132</v>
      </c>
      <c r="G797" s="17">
        <v>0.92069791322934835</v>
      </c>
      <c r="H797" s="17">
        <v>10.935587798595392</v>
      </c>
      <c r="I797" s="17">
        <v>92.885444901080632</v>
      </c>
      <c r="J797" s="17">
        <v>21.289816077175828</v>
      </c>
      <c r="K797" s="17">
        <v>-0.999999999999999</v>
      </c>
      <c r="L797" s="17">
        <v>-0.999999999999999</v>
      </c>
      <c r="M797" s="17">
        <v>-0.999999999999999</v>
      </c>
      <c r="N797" s="17">
        <v>0.38722201926105454</v>
      </c>
      <c r="O797" s="17">
        <v>-0.999999999999999</v>
      </c>
      <c r="P797" s="17">
        <v>-0.999999999999999</v>
      </c>
      <c r="Q797" s="17">
        <v>5.2776055671911815</v>
      </c>
      <c r="R797" s="17">
        <v>-0.999999999999999</v>
      </c>
      <c r="S797" s="17">
        <v>2.826098598315137</v>
      </c>
      <c r="T797" s="17">
        <v>0.33358075996408576</v>
      </c>
      <c r="U797" s="17">
        <v>0.67374056464322418</v>
      </c>
      <c r="V797" s="17">
        <v>0.71513100007571251</v>
      </c>
      <c r="W797" s="17">
        <v>6.2865380801917148</v>
      </c>
      <c r="X797" s="17">
        <v>4.976410671559643</v>
      </c>
      <c r="Y797" s="17">
        <v>0.27263198963357338</v>
      </c>
      <c r="Z797" s="17">
        <v>48.754705877564881</v>
      </c>
      <c r="AA797" s="17">
        <v>1.6729238974027265</v>
      </c>
      <c r="AB797" s="17">
        <v>2.6983563794848209</v>
      </c>
      <c r="AC797" s="17">
        <v>36.192588845659344</v>
      </c>
      <c r="AD797" s="17">
        <v>2.0869456716944166</v>
      </c>
      <c r="AE797" s="17">
        <v>1.6975897228986725</v>
      </c>
      <c r="AF797" s="17">
        <v>82.889069076167502</v>
      </c>
      <c r="AG797" s="17">
        <v>50.731940037354477</v>
      </c>
      <c r="AH797" s="17">
        <v>0.56390886659560402</v>
      </c>
      <c r="AI797" s="17">
        <v>0.70890564253166843</v>
      </c>
      <c r="AJ797" s="17">
        <v>0.33333333333333298</v>
      </c>
      <c r="AK797" s="17">
        <v>1.1323213842710316</v>
      </c>
      <c r="AL797" s="17">
        <v>1.1547132141622152</v>
      </c>
      <c r="AM797" s="17">
        <v>0.33333333333333298</v>
      </c>
      <c r="AN797" s="17">
        <v>0.74392887327652435</v>
      </c>
      <c r="AO797" s="17">
        <v>0.85186363277655697</v>
      </c>
      <c r="AP797" s="17">
        <v>0.33333333333333298</v>
      </c>
      <c r="AQ797" s="17">
        <v>12.41265688128016</v>
      </c>
      <c r="AR797" s="17">
        <v>2.2444243630026963</v>
      </c>
      <c r="AS797" s="17">
        <v>11.12162438943605</v>
      </c>
      <c r="AT797" s="17">
        <v>11.279438335419165</v>
      </c>
      <c r="AU797" s="17">
        <v>-0.999999999999999</v>
      </c>
      <c r="AV797" s="17">
        <v>-0.999999999999999</v>
      </c>
      <c r="AW797" s="17">
        <v>-0.999999999999999</v>
      </c>
      <c r="AX797" s="17">
        <v>-0.999999999999999</v>
      </c>
      <c r="AY797" s="17">
        <v>8.4417190328286609E-2</v>
      </c>
      <c r="AZ797" s="17">
        <v>-0.19918784249667471</v>
      </c>
      <c r="BA797" s="17">
        <v>0.75554009304103431</v>
      </c>
      <c r="BB797" s="17">
        <v>-0.11368732171394608</v>
      </c>
      <c r="BC797" s="17">
        <v>0.41718224381721425</v>
      </c>
      <c r="BD797" s="17">
        <v>-1.8547776170794119</v>
      </c>
      <c r="BE797" s="17">
        <v>12.363022646906412</v>
      </c>
      <c r="BF797" s="17">
        <v>-0.999999999999999</v>
      </c>
      <c r="BG797" s="22">
        <v>3316.7411394870305</v>
      </c>
    </row>
    <row r="798" spans="1:100" x14ac:dyDescent="0.25">
      <c r="A798">
        <v>2339</v>
      </c>
      <c r="B798" t="s">
        <v>2939</v>
      </c>
      <c r="C798" s="48">
        <v>1</v>
      </c>
      <c r="D798" s="22">
        <v>1450</v>
      </c>
      <c r="E798" s="47">
        <v>62.798508766834246</v>
      </c>
      <c r="F798" s="47">
        <v>-29.08938549335334</v>
      </c>
      <c r="G798" s="47">
        <v>0.24773049482204326</v>
      </c>
      <c r="H798" s="47">
        <v>5.0316799675559034</v>
      </c>
      <c r="I798" s="47">
        <v>43.150978932390657</v>
      </c>
      <c r="J798" s="47">
        <v>9.4265685797601293</v>
      </c>
      <c r="K798" s="47">
        <v>-1</v>
      </c>
      <c r="L798" s="47">
        <v>-1</v>
      </c>
      <c r="M798" s="47">
        <v>-1</v>
      </c>
      <c r="N798" s="47">
        <v>0.23106494761372834</v>
      </c>
      <c r="O798" s="47">
        <v>-1</v>
      </c>
      <c r="P798" s="47">
        <v>-1</v>
      </c>
      <c r="Q798" s="47">
        <v>3.6908187015592362</v>
      </c>
      <c r="R798" s="47">
        <v>-1</v>
      </c>
      <c r="S798" s="47">
        <v>0.64189072421973781</v>
      </c>
      <c r="T798" s="47">
        <v>9.2362986157557392E-2</v>
      </c>
      <c r="U798" s="47">
        <v>2.8539908778594872E-2</v>
      </c>
      <c r="V798" s="47">
        <v>-3.3016092497362891E-2</v>
      </c>
      <c r="W798" s="47">
        <v>1.340861265996665</v>
      </c>
      <c r="X798" s="47">
        <v>-0.95214589246562853</v>
      </c>
      <c r="Y798" s="47">
        <v>6.2963204570277986E-2</v>
      </c>
      <c r="Z798" s="47">
        <v>26.745601001024557</v>
      </c>
      <c r="AA798" s="47">
        <v>0.83044305783086536</v>
      </c>
      <c r="AB798" s="47">
        <v>0.95436065465510056</v>
      </c>
      <c r="AC798" s="47">
        <v>9.5356991142494465</v>
      </c>
      <c r="AD798" s="47">
        <v>1.0338197723233149</v>
      </c>
      <c r="AE798" s="47">
        <v>-6.1692529453854741E-2</v>
      </c>
      <c r="AF798" s="47">
        <v>37.173968240475233</v>
      </c>
      <c r="AG798" s="47">
        <v>-21.084351504417185</v>
      </c>
      <c r="AH798" s="47">
        <v>0.31588437088007865</v>
      </c>
      <c r="AI798" s="47">
        <v>0.38548558873661259</v>
      </c>
      <c r="AJ798" s="47">
        <v>0.33333333333333298</v>
      </c>
      <c r="AK798" s="47">
        <v>0.47968211832321317</v>
      </c>
      <c r="AL798" s="47">
        <v>0.57122895297980814</v>
      </c>
      <c r="AM798" s="47">
        <v>0.33333333333333298</v>
      </c>
      <c r="AN798" s="47">
        <v>0.18789602731731778</v>
      </c>
      <c r="AO798" s="47">
        <v>0.23868759666666312</v>
      </c>
      <c r="AP798" s="47">
        <v>0.33333333333333298</v>
      </c>
      <c r="AQ798" s="47">
        <v>5.9770106919154165</v>
      </c>
      <c r="AR798" s="47">
        <v>2.6866680235991405</v>
      </c>
      <c r="AS798" s="47">
        <v>1.9901707455278179</v>
      </c>
      <c r="AT798" s="47">
        <v>4.7497298106331778</v>
      </c>
      <c r="AU798" s="47">
        <v>-1</v>
      </c>
      <c r="AV798" s="47">
        <v>-1</v>
      </c>
      <c r="AW798" s="47">
        <v>-1</v>
      </c>
      <c r="AX798" s="47">
        <v>-1</v>
      </c>
      <c r="AY798" s="47">
        <v>5.741340798477359E-3</v>
      </c>
      <c r="AZ798" s="47">
        <v>0.26109216513129191</v>
      </c>
      <c r="BA798" s="47">
        <v>0.31605474538102962</v>
      </c>
      <c r="BB798" s="47">
        <v>0.19654570281331249</v>
      </c>
      <c r="BC798" s="47">
        <v>0.14449960111956645</v>
      </c>
      <c r="BD798" s="47">
        <v>6.219103395989273</v>
      </c>
      <c r="BE798" s="47">
        <v>5.19276375489431</v>
      </c>
      <c r="BF798" s="47">
        <v>-1</v>
      </c>
      <c r="BG798" s="22">
        <v>53.144100000000002</v>
      </c>
    </row>
    <row r="799" spans="1:100" x14ac:dyDescent="0.25">
      <c r="A799">
        <v>2340</v>
      </c>
      <c r="B799" t="s">
        <v>799</v>
      </c>
      <c r="C799" s="48">
        <v>2</v>
      </c>
      <c r="D799" s="22">
        <v>1552.3030566406251</v>
      </c>
      <c r="E799" s="17">
        <v>110.05627678481126</v>
      </c>
      <c r="F799" s="17">
        <v>39.354347876728326</v>
      </c>
      <c r="G799" s="17">
        <v>0.72949952659297346</v>
      </c>
      <c r="H799" s="17">
        <v>9.191524949915614</v>
      </c>
      <c r="I799" s="17">
        <v>79.495408563642854</v>
      </c>
      <c r="J799" s="17">
        <v>17.982701141313356</v>
      </c>
      <c r="K799" s="17">
        <v>-0.99999999999999944</v>
      </c>
      <c r="L799" s="17">
        <v>-0.99999999999999944</v>
      </c>
      <c r="M799" s="17">
        <v>-0.99999999999999944</v>
      </c>
      <c r="N799" s="17">
        <v>0.33957544433560405</v>
      </c>
      <c r="O799" s="17">
        <v>-0.99999999999999944</v>
      </c>
      <c r="P799" s="17">
        <v>-0.99999999999999944</v>
      </c>
      <c r="Q799" s="17">
        <v>4.7657688372571716</v>
      </c>
      <c r="R799" s="17">
        <v>-0.99999999999999944</v>
      </c>
      <c r="S799" s="17">
        <v>2.1585592065920931</v>
      </c>
      <c r="T799" s="17">
        <v>0.25865372703038331</v>
      </c>
      <c r="U799" s="17">
        <v>0.44921849773396172</v>
      </c>
      <c r="V799" s="17">
        <v>0.42093449743706057</v>
      </c>
      <c r="W799" s="17">
        <v>4.7957601462808617</v>
      </c>
      <c r="X799" s="17">
        <v>3.1396356474427498</v>
      </c>
      <c r="Y799" s="17">
        <v>0.20522080889194594</v>
      </c>
      <c r="Z799" s="17">
        <v>42.565332092383798</v>
      </c>
      <c r="AA799" s="17">
        <v>1.2170836583480673</v>
      </c>
      <c r="AB799" s="17">
        <v>2.041302966078721</v>
      </c>
      <c r="AC799" s="17">
        <v>28.648935361165808</v>
      </c>
      <c r="AD799" s="17">
        <v>1.51116202390292</v>
      </c>
      <c r="AE799" s="17">
        <v>1.2154012413728346</v>
      </c>
      <c r="AF799" s="17">
        <v>70.671675885468474</v>
      </c>
      <c r="AG799" s="17">
        <v>29.857905578415416</v>
      </c>
      <c r="AH799" s="17">
        <v>0.41949202418412712</v>
      </c>
      <c r="AI799" s="17">
        <v>0.5380424393191845</v>
      </c>
      <c r="AJ799" s="17">
        <v>0.33333333333333298</v>
      </c>
      <c r="AK799" s="17">
        <v>0.93954656079689491</v>
      </c>
      <c r="AL799" s="17">
        <v>0.98634199742161277</v>
      </c>
      <c r="AM799" s="17">
        <v>0.33333333333333298</v>
      </c>
      <c r="AN799" s="17">
        <v>0.57014341348667064</v>
      </c>
      <c r="AO799" s="17">
        <v>0.66196281978720806</v>
      </c>
      <c r="AP799" s="17">
        <v>0.33333333333333298</v>
      </c>
      <c r="AQ799" s="17">
        <v>10.246094332983279</v>
      </c>
      <c r="AR799" s="17">
        <v>2.2444243630026963</v>
      </c>
      <c r="AS799" s="17">
        <v>8.3637191819115664</v>
      </c>
      <c r="AT799" s="17">
        <v>9.3498980722808689</v>
      </c>
      <c r="AU799" s="17">
        <v>-0.99999999999999944</v>
      </c>
      <c r="AV799" s="17">
        <v>-0.99999999999999944</v>
      </c>
      <c r="AW799" s="17">
        <v>-0.99999999999999944</v>
      </c>
      <c r="AX799" s="17">
        <v>-0.99999999999999944</v>
      </c>
      <c r="AY799" s="17">
        <v>5.5373645702095971E-2</v>
      </c>
      <c r="AZ799" s="17">
        <v>1.1126185449387149E-3</v>
      </c>
      <c r="BA799" s="17">
        <v>0.56298382153670512</v>
      </c>
      <c r="BB799" s="17">
        <v>-2.1389909519466122E-3</v>
      </c>
      <c r="BC799" s="17">
        <v>0.3104108431934402</v>
      </c>
      <c r="BD799" s="17">
        <v>1.1195987599353003</v>
      </c>
      <c r="BE799" s="17">
        <v>9.4895682999190303</v>
      </c>
      <c r="BF799" s="17">
        <v>-0.99999999999999944</v>
      </c>
      <c r="BG799" s="22">
        <v>165.38204241375638</v>
      </c>
    </row>
    <row r="800" spans="1:100" x14ac:dyDescent="0.25">
      <c r="A800">
        <v>2341</v>
      </c>
      <c r="B800" t="s">
        <v>426</v>
      </c>
      <c r="C800" s="48">
        <v>3</v>
      </c>
      <c r="D800" s="22">
        <v>1519.7412795431399</v>
      </c>
      <c r="E800" s="17">
        <v>135.85484565918154</v>
      </c>
      <c r="F800" s="17">
        <v>-6.8981912045020231</v>
      </c>
      <c r="G800" s="17">
        <v>0.57261346537645885</v>
      </c>
      <c r="H800" s="17">
        <v>6.7595886512166157</v>
      </c>
      <c r="I800" s="17">
        <v>97.444029071737717</v>
      </c>
      <c r="J800" s="17">
        <v>16.064822524325109</v>
      </c>
      <c r="K800" s="17">
        <v>-0.99999999999999967</v>
      </c>
      <c r="L800" s="17">
        <v>-0.99999999999999967</v>
      </c>
      <c r="M800" s="17">
        <v>-0.99999999999999967</v>
      </c>
      <c r="N800" s="17">
        <v>0.25515665810427235</v>
      </c>
      <c r="O800" s="17">
        <v>-0.99999999999999967</v>
      </c>
      <c r="P800" s="17">
        <v>-0.99999999999999967</v>
      </c>
      <c r="Q800" s="17">
        <v>4.2945976365471159</v>
      </c>
      <c r="R800" s="17">
        <v>-0.99999999999999967</v>
      </c>
      <c r="S800" s="17">
        <v>1.3678726271097155</v>
      </c>
      <c r="T800" s="17">
        <v>0.22158435896120293</v>
      </c>
      <c r="U800" s="17">
        <v>-0.13537711977496653</v>
      </c>
      <c r="V800" s="17">
        <v>-0.72016849114955506</v>
      </c>
      <c r="W800" s="17">
        <v>2.4649910146694989</v>
      </c>
      <c r="X800" s="17">
        <v>2.060799667627351</v>
      </c>
      <c r="Y800" s="17">
        <v>0.24640530386336967</v>
      </c>
      <c r="Z800" s="17">
        <v>58.878824850841482</v>
      </c>
      <c r="AA800" s="17">
        <v>1.1841224790676361</v>
      </c>
      <c r="AB800" s="17">
        <v>1.2332602257437038</v>
      </c>
      <c r="AC800" s="17">
        <v>26.578703377606359</v>
      </c>
      <c r="AD800" s="17">
        <v>1.4631668534643443</v>
      </c>
      <c r="AE800" s="17">
        <v>0.39395442429137384</v>
      </c>
      <c r="AF800" s="17">
        <v>87.084742878482928</v>
      </c>
      <c r="AG800" s="17">
        <v>-3.7005397105396396</v>
      </c>
      <c r="AH800" s="17">
        <v>0.29791084023301712</v>
      </c>
      <c r="AI800" s="17">
        <v>0.41497857346414418</v>
      </c>
      <c r="AJ800" s="17">
        <v>0.33333333333333298</v>
      </c>
      <c r="AK800" s="17">
        <v>1.3777801513120518</v>
      </c>
      <c r="AL800" s="17">
        <v>1.1340547571849759</v>
      </c>
      <c r="AM800" s="17">
        <v>0.33333333333333298</v>
      </c>
      <c r="AN800" s="17">
        <v>0.356342727374521</v>
      </c>
      <c r="AO800" s="17">
        <v>0.52282390800183354</v>
      </c>
      <c r="AP800" s="17">
        <v>0.33333333333333298</v>
      </c>
      <c r="AQ800" s="17">
        <v>10.359286193254768</v>
      </c>
      <c r="AR800" s="17">
        <v>3.2028769914668516</v>
      </c>
      <c r="AS800" s="17">
        <v>-0.91585598026226789</v>
      </c>
      <c r="AT800" s="17">
        <v>13.777801513120524</v>
      </c>
      <c r="AU800" s="17">
        <v>-0.99999999999999967</v>
      </c>
      <c r="AV800" s="17">
        <v>-0.99999999999999967</v>
      </c>
      <c r="AW800" s="17">
        <v>-0.99999999999999967</v>
      </c>
      <c r="AX800" s="17">
        <v>-0.99999999999999967</v>
      </c>
      <c r="AY800" s="17">
        <v>4.2949076982827031E-3</v>
      </c>
      <c r="AZ800" s="17">
        <v>1.6546343691497902</v>
      </c>
      <c r="BA800" s="17">
        <v>-3.6516672807658836E-2</v>
      </c>
      <c r="BB800" s="17">
        <v>0.29593813895351551</v>
      </c>
      <c r="BC800" s="17">
        <v>0.63075955103761649</v>
      </c>
      <c r="BD800" s="17">
        <v>15.671625319586845</v>
      </c>
      <c r="BE800" s="17">
        <v>15.586405411902117</v>
      </c>
      <c r="BF800" s="17">
        <v>-0.99999999999999967</v>
      </c>
      <c r="CU800" t="e">
        <v>#N/A</v>
      </c>
      <c r="CV800" t="e">
        <v>#N/A</v>
      </c>
    </row>
    <row r="801" spans="1:100" x14ac:dyDescent="0.25">
      <c r="A801">
        <v>2342</v>
      </c>
      <c r="B801" t="s">
        <v>334</v>
      </c>
      <c r="C801" s="48">
        <v>3</v>
      </c>
      <c r="D801" s="22">
        <v>1573.7716093896754</v>
      </c>
      <c r="E801" s="17">
        <v>100.4556725172199</v>
      </c>
      <c r="F801" s="17">
        <v>31.895053639186433</v>
      </c>
      <c r="G801" s="17">
        <v>0.5847831666433273</v>
      </c>
      <c r="H801" s="17">
        <v>6.0512438001552837</v>
      </c>
      <c r="I801" s="17">
        <v>77.880832385910253</v>
      </c>
      <c r="J801" s="17">
        <v>19.474719354599525</v>
      </c>
      <c r="K801" s="17">
        <v>-0.99999999999999833</v>
      </c>
      <c r="L801" s="17">
        <v>-0.99999999999999833</v>
      </c>
      <c r="M801" s="17">
        <v>-0.99999999999999833</v>
      </c>
      <c r="N801" s="17">
        <v>0.33914005330436992</v>
      </c>
      <c r="O801" s="17">
        <v>-0.99999999999999833</v>
      </c>
      <c r="P801" s="17">
        <v>-0.99999999999999833</v>
      </c>
      <c r="Q801" s="17">
        <v>5.2291810772928349</v>
      </c>
      <c r="R801" s="17">
        <v>-0.99999999999999833</v>
      </c>
      <c r="S801" s="17">
        <v>-0.26730518178612384</v>
      </c>
      <c r="T801" s="17">
        <v>9.5623690830582697E-3</v>
      </c>
      <c r="U801" s="17">
        <v>0.67833654321734593</v>
      </c>
      <c r="V801" s="17">
        <v>0.45688858288877104</v>
      </c>
      <c r="W801" s="17">
        <v>0.82206272286244375</v>
      </c>
      <c r="X801" s="17">
        <v>-1.1499923607505225</v>
      </c>
      <c r="Y801" s="17">
        <v>-4.9300094166446901E-4</v>
      </c>
      <c r="Z801" s="17">
        <v>36.11151731843259</v>
      </c>
      <c r="AA801" s="17">
        <v>3.4201881019222653</v>
      </c>
      <c r="AB801" s="17">
        <v>3.6583115564700166</v>
      </c>
      <c r="AC801" s="17">
        <v>16.814321264705715</v>
      </c>
      <c r="AD801" s="17">
        <v>1.8812093172635787</v>
      </c>
      <c r="AE801" s="17">
        <v>2.2797371272528713</v>
      </c>
      <c r="AF801" s="17">
        <v>58.863887266861205</v>
      </c>
      <c r="AG801" s="17">
        <v>26.732137291018976</v>
      </c>
      <c r="AH801" s="17">
        <v>0.68740865251655558</v>
      </c>
      <c r="AI801" s="17">
        <v>1.2105228209918042</v>
      </c>
      <c r="AJ801" s="17">
        <v>0.33333333333333298</v>
      </c>
      <c r="AK801" s="17">
        <v>1.3561444839977055</v>
      </c>
      <c r="AL801" s="17">
        <v>1.2842064909473014</v>
      </c>
      <c r="AM801" s="17">
        <v>0.33333333333333298</v>
      </c>
      <c r="AN801" s="17">
        <v>0.74978928242178178</v>
      </c>
      <c r="AO801" s="17">
        <v>1.3086597118707051</v>
      </c>
      <c r="AP801" s="17">
        <v>0.33333333333333298</v>
      </c>
      <c r="AQ801" s="17">
        <v>19.016945119049051</v>
      </c>
      <c r="AR801" s="17">
        <v>2.5828890883806683</v>
      </c>
      <c r="AS801" s="17">
        <v>3.3303854262417953</v>
      </c>
      <c r="AT801" s="17">
        <v>13.561444839977053</v>
      </c>
      <c r="AU801" s="17">
        <v>-0.99999999999999833</v>
      </c>
      <c r="AV801" s="17">
        <v>-0.99999999999999833</v>
      </c>
      <c r="AW801" s="17">
        <v>-0.99999999999999833</v>
      </c>
      <c r="AX801" s="17">
        <v>-0.99999999999999833</v>
      </c>
      <c r="AY801" s="17">
        <v>8.3806712707751335E-2</v>
      </c>
      <c r="AZ801" s="17">
        <v>9.1410634649075583E-5</v>
      </c>
      <c r="BA801" s="17">
        <v>0.48668907459497246</v>
      </c>
      <c r="BB801" s="17">
        <v>2.4118721876364449E-2</v>
      </c>
      <c r="BC801" s="17">
        <v>-0.21538273585680018</v>
      </c>
      <c r="BD801" s="17">
        <v>0.60342510008235772</v>
      </c>
      <c r="BE801" s="17">
        <v>-2.9511230234451427</v>
      </c>
      <c r="BF801" s="17">
        <v>-0.99999999999999833</v>
      </c>
      <c r="CU801" t="e">
        <v>#N/A</v>
      </c>
      <c r="CV801" t="e">
        <v>#N/A</v>
      </c>
    </row>
    <row r="802" spans="1:100" x14ac:dyDescent="0.25">
      <c r="A802">
        <v>2344</v>
      </c>
      <c r="B802" t="s">
        <v>800</v>
      </c>
      <c r="C802" s="48">
        <v>2</v>
      </c>
      <c r="D802" s="22">
        <v>1530.2488574218748</v>
      </c>
      <c r="E802" s="17">
        <v>114.94602741603828</v>
      </c>
      <c r="F802" s="17">
        <v>47.242706890333132</v>
      </c>
      <c r="G802" s="17">
        <v>0.78432821494014759</v>
      </c>
      <c r="H802" s="17">
        <v>9.6916582411551957</v>
      </c>
      <c r="I802" s="17">
        <v>83.335180133990605</v>
      </c>
      <c r="J802" s="17">
        <v>18.931060472877881</v>
      </c>
      <c r="K802" s="17">
        <v>-0.99999999999999922</v>
      </c>
      <c r="L802" s="17">
        <v>-0.99999999999999922</v>
      </c>
      <c r="M802" s="17">
        <v>-0.99999999999999922</v>
      </c>
      <c r="N802" s="17">
        <v>0.35323873539865114</v>
      </c>
      <c r="O802" s="17">
        <v>-0.99999999999999922</v>
      </c>
      <c r="P802" s="17">
        <v>-0.99999999999999922</v>
      </c>
      <c r="Q802" s="17">
        <v>4.9125448485190235</v>
      </c>
      <c r="R802" s="17">
        <v>-0.99999999999999922</v>
      </c>
      <c r="S802" s="17">
        <v>2.3499850335152672</v>
      </c>
      <c r="T802" s="17">
        <v>0.28014005340463971</v>
      </c>
      <c r="U802" s="17">
        <v>0.51360319600572701</v>
      </c>
      <c r="V802" s="17">
        <v>0.50529926975431005</v>
      </c>
      <c r="W802" s="17">
        <v>5.2232606088694506</v>
      </c>
      <c r="X802" s="17">
        <v>3.6663553919597724</v>
      </c>
      <c r="Y802" s="17">
        <v>0.22455186437321928</v>
      </c>
      <c r="Z802" s="17">
        <v>44.340217604243556</v>
      </c>
      <c r="AA802" s="17">
        <v>1.3478019287420619</v>
      </c>
      <c r="AB802" s="17">
        <v>2.2297217988150231</v>
      </c>
      <c r="AC802" s="17">
        <v>30.812178645676251</v>
      </c>
      <c r="AD802" s="17">
        <v>1.6762756670436358</v>
      </c>
      <c r="AE802" s="17">
        <v>1.3536752218351129</v>
      </c>
      <c r="AF802" s="17">
        <v>74.175176388020745</v>
      </c>
      <c r="AG802" s="17">
        <v>35.843813462010523</v>
      </c>
      <c r="AH802" s="17">
        <v>0.4609054805629238</v>
      </c>
      <c r="AI802" s="17">
        <v>0.58703974250644309</v>
      </c>
      <c r="AJ802" s="17">
        <v>0.33333333333333298</v>
      </c>
      <c r="AK802" s="17">
        <v>0.99482731344020248</v>
      </c>
      <c r="AL802" s="17">
        <v>1.0346246902398413</v>
      </c>
      <c r="AM802" s="17">
        <v>0.33333333333333298</v>
      </c>
      <c r="AN802" s="17">
        <v>0.61997871273639493</v>
      </c>
      <c r="AO802" s="17">
        <v>0.71641941157879963</v>
      </c>
      <c r="AP802" s="17">
        <v>0.33333333333333298</v>
      </c>
      <c r="AQ802" s="17">
        <v>10.867385050101859</v>
      </c>
      <c r="AR802" s="17">
        <v>2.2444243630026963</v>
      </c>
      <c r="AS802" s="17">
        <v>9.154585296289337</v>
      </c>
      <c r="AT802" s="17">
        <v>9.903219486766103</v>
      </c>
      <c r="AU802" s="17">
        <v>-0.99999999999999922</v>
      </c>
      <c r="AV802" s="17">
        <v>-0.99999999999999922</v>
      </c>
      <c r="AW802" s="17">
        <v>-0.99999999999999922</v>
      </c>
      <c r="AX802" s="17">
        <v>-0.99999999999999922</v>
      </c>
      <c r="AY802" s="17">
        <v>6.3702269624196034E-2</v>
      </c>
      <c r="AZ802" s="17">
        <v>-5.6326211078305433E-2</v>
      </c>
      <c r="BA802" s="17">
        <v>0.61820190148673826</v>
      </c>
      <c r="BB802" s="17">
        <v>-3.4126963081799272E-2</v>
      </c>
      <c r="BC802" s="17">
        <v>0.34102896687209705</v>
      </c>
      <c r="BD802" s="17">
        <v>0.26665664953618151</v>
      </c>
      <c r="BE802" s="17">
        <v>10.313569671700641</v>
      </c>
      <c r="BF802" s="17">
        <v>-0.99999999999999922</v>
      </c>
      <c r="BG802" s="22">
        <v>535.8677191734298</v>
      </c>
    </row>
    <row r="803" spans="1:100" x14ac:dyDescent="0.25">
      <c r="A803">
        <v>2345</v>
      </c>
      <c r="B803" t="s">
        <v>801</v>
      </c>
      <c r="C803" s="48">
        <v>2</v>
      </c>
      <c r="D803" s="22">
        <v>1546.20166015625</v>
      </c>
      <c r="E803" s="17">
        <v>92.761866577339745</v>
      </c>
      <c r="F803" s="17">
        <v>11.454250932346389</v>
      </c>
      <c r="G803" s="17">
        <v>0.53557760727094583</v>
      </c>
      <c r="H803" s="17">
        <v>7.422618731698174</v>
      </c>
      <c r="I803" s="17">
        <v>65.914637344657933</v>
      </c>
      <c r="J803" s="17">
        <v>14.628477881047697</v>
      </c>
      <c r="K803" s="17">
        <v>-0.99999999999999978</v>
      </c>
      <c r="L803" s="17">
        <v>-0.99999999999999978</v>
      </c>
      <c r="M803" s="17">
        <v>-0.99999999999999978</v>
      </c>
      <c r="N803" s="17">
        <v>0.29125016596264136</v>
      </c>
      <c r="O803" s="17">
        <v>-0.99999999999999978</v>
      </c>
      <c r="P803" s="17">
        <v>-0.99999999999999978</v>
      </c>
      <c r="Q803" s="17">
        <v>4.2466412295693443</v>
      </c>
      <c r="R803" s="17">
        <v>-0.99999999999999978</v>
      </c>
      <c r="S803" s="17">
        <v>1.4815110246313146</v>
      </c>
      <c r="T803" s="17">
        <v>0.18265939312817422</v>
      </c>
      <c r="U803" s="17">
        <v>0.22149821770880804</v>
      </c>
      <c r="V803" s="17">
        <v>0.1225473015345321</v>
      </c>
      <c r="W803" s="17">
        <v>3.2837467694278151</v>
      </c>
      <c r="X803" s="17">
        <v>1.2766966116813065</v>
      </c>
      <c r="Y803" s="17">
        <v>0.13684938702402996</v>
      </c>
      <c r="Z803" s="17">
        <v>36.287793537069362</v>
      </c>
      <c r="AA803" s="17">
        <v>0.7547501856822777</v>
      </c>
      <c r="AB803" s="17">
        <v>1.3748901303515815</v>
      </c>
      <c r="AC803" s="17">
        <v>20.997826017887594</v>
      </c>
      <c r="AD803" s="17">
        <v>0.92717660405564306</v>
      </c>
      <c r="AE803" s="17">
        <v>0.72634420769452224</v>
      </c>
      <c r="AF803" s="17">
        <v>58.280251573096741</v>
      </c>
      <c r="AG803" s="17">
        <v>8.6865301422301044</v>
      </c>
      <c r="AH803" s="17">
        <v>0.27301803057181667</v>
      </c>
      <c r="AI803" s="17">
        <v>0.36474536871424412</v>
      </c>
      <c r="AJ803" s="17">
        <v>0.33333333333333298</v>
      </c>
      <c r="AK803" s="17">
        <v>0.74402574902265151</v>
      </c>
      <c r="AL803" s="17">
        <v>0.81557241048456985</v>
      </c>
      <c r="AM803" s="17">
        <v>0.33333333333333298</v>
      </c>
      <c r="AN803" s="17">
        <v>0.39388246010947287</v>
      </c>
      <c r="AO803" s="17">
        <v>0.46935695744934042</v>
      </c>
      <c r="AP803" s="17">
        <v>0.33333333333333298</v>
      </c>
      <c r="AQ803" s="17">
        <v>8.0486701021188569</v>
      </c>
      <c r="AR803" s="17">
        <v>2.2444243630026963</v>
      </c>
      <c r="AS803" s="17">
        <v>5.5665288888339788</v>
      </c>
      <c r="AT803" s="17">
        <v>7.3928723995248902</v>
      </c>
      <c r="AU803" s="17">
        <v>-0.99999999999999978</v>
      </c>
      <c r="AV803" s="17">
        <v>-0.99999999999999978</v>
      </c>
      <c r="AW803" s="17">
        <v>-0.99999999999999978</v>
      </c>
      <c r="AX803" s="17">
        <v>-0.99999999999999978</v>
      </c>
      <c r="AY803" s="17">
        <v>2.5916389200568858E-2</v>
      </c>
      <c r="AZ803" s="17">
        <v>0.20426626711702883</v>
      </c>
      <c r="BA803" s="17">
        <v>0.36768467490411033</v>
      </c>
      <c r="BB803" s="17">
        <v>0.1109982942474044</v>
      </c>
      <c r="BC803" s="17">
        <v>0.20211853329523374</v>
      </c>
      <c r="BD803" s="17">
        <v>4.1363437543047166</v>
      </c>
      <c r="BE803" s="17">
        <v>6.5751829232695895</v>
      </c>
      <c r="BF803" s="17">
        <v>-0.99999999999999978</v>
      </c>
      <c r="BG803" s="22">
        <v>173.36888325505589</v>
      </c>
    </row>
    <row r="804" spans="1:100" x14ac:dyDescent="0.25">
      <c r="A804">
        <v>2347</v>
      </c>
      <c r="B804" t="s">
        <v>802</v>
      </c>
      <c r="C804" s="48">
        <v>2</v>
      </c>
      <c r="D804" s="22">
        <v>1460.283203125</v>
      </c>
      <c r="E804" s="17">
        <v>37.183019106330484</v>
      </c>
      <c r="F804" s="17">
        <v>-78.207970207074936</v>
      </c>
      <c r="G804" s="17">
        <v>-8.7627037813051312E-2</v>
      </c>
      <c r="H804" s="17">
        <v>1.737905132713828</v>
      </c>
      <c r="I804" s="17">
        <v>22.270268842715836</v>
      </c>
      <c r="J804" s="17">
        <v>3.8490491101562796</v>
      </c>
      <c r="K804" s="17">
        <v>-1.0000000000000011</v>
      </c>
      <c r="L804" s="17">
        <v>-1.0000000000000011</v>
      </c>
      <c r="M804" s="17">
        <v>-1.0000000000000011</v>
      </c>
      <c r="N804" s="17">
        <v>0.13594777383338483</v>
      </c>
      <c r="O804" s="17">
        <v>-1.0000000000000011</v>
      </c>
      <c r="P804" s="17">
        <v>-1.0000000000000011</v>
      </c>
      <c r="Q804" s="17">
        <v>2.578326798516537</v>
      </c>
      <c r="R804" s="17">
        <v>-1.0000000000000011</v>
      </c>
      <c r="S804" s="17">
        <v>-0.69431094236849544</v>
      </c>
      <c r="T804" s="17">
        <v>-6.1562724998012103E-2</v>
      </c>
      <c r="U804" s="17">
        <v>-0.51032383101915157</v>
      </c>
      <c r="V804" s="17">
        <v>-0.83637620319442307</v>
      </c>
      <c r="W804" s="17">
        <v>-1.5753932554766497</v>
      </c>
      <c r="X804" s="17">
        <v>-4.7102091731510169</v>
      </c>
      <c r="Y804" s="17">
        <v>-8.2875066240716722E-2</v>
      </c>
      <c r="Z804" s="17">
        <v>16.113739974463908</v>
      </c>
      <c r="AA804" s="17">
        <v>-0.73104558588631918</v>
      </c>
      <c r="AB804" s="17">
        <v>-0.76675314659579508</v>
      </c>
      <c r="AC804" s="17">
        <v>-3.590456211613489</v>
      </c>
      <c r="AD804" s="17">
        <v>-0.94957063309286571</v>
      </c>
      <c r="AE804" s="17">
        <v>-0.84533276500087351</v>
      </c>
      <c r="AF804" s="17">
        <v>18.458073566220676</v>
      </c>
      <c r="AG804" s="17">
        <v>-59.3516759603907</v>
      </c>
      <c r="AH804" s="17">
        <v>-0.19770376056108857</v>
      </c>
      <c r="AI804" s="17">
        <v>-0.19217743690786676</v>
      </c>
      <c r="AJ804" s="17">
        <v>0.33333333333333298</v>
      </c>
      <c r="AK804" s="17">
        <v>0.11568276162699487</v>
      </c>
      <c r="AL804" s="17">
        <v>0.26677215009981281</v>
      </c>
      <c r="AM804" s="17">
        <v>0.33333333333333298</v>
      </c>
      <c r="AN804" s="17">
        <v>-0.17256534153997183</v>
      </c>
      <c r="AO804" s="17">
        <v>-0.14961829041854419</v>
      </c>
      <c r="AP804" s="17">
        <v>0.33333333333333298</v>
      </c>
      <c r="AQ804" s="17">
        <v>0.98683308708431206</v>
      </c>
      <c r="AR804" s="17">
        <v>2.2444243630026963</v>
      </c>
      <c r="AS804" s="17">
        <v>-3.4227694324920277</v>
      </c>
      <c r="AT804" s="17">
        <v>1.1036014698944907</v>
      </c>
      <c r="AU804" s="17">
        <v>-1.0000000000000011</v>
      </c>
      <c r="AV804" s="17">
        <v>-1.0000000000000011</v>
      </c>
      <c r="AW804" s="17">
        <v>-1.0000000000000011</v>
      </c>
      <c r="AX804" s="17">
        <v>-1.0000000000000011</v>
      </c>
      <c r="AY804" s="17">
        <v>-6.875005772489326E-2</v>
      </c>
      <c r="AZ804" s="17">
        <v>0.8571388144727794</v>
      </c>
      <c r="BA804" s="17">
        <v>-0.25994594977148111</v>
      </c>
      <c r="BB804" s="17">
        <v>0.47458628839954115</v>
      </c>
      <c r="BC804" s="17">
        <v>-0.14589921937235747</v>
      </c>
      <c r="BD804" s="17">
        <v>13.831222497758665</v>
      </c>
      <c r="BE804" s="17">
        <v>-2.7907438922376295</v>
      </c>
      <c r="BF804" s="17">
        <v>-1.0000000000000011</v>
      </c>
      <c r="BG804" s="22">
        <v>40.830377351418747</v>
      </c>
    </row>
    <row r="805" spans="1:100" x14ac:dyDescent="0.25">
      <c r="A805">
        <v>2352</v>
      </c>
      <c r="B805" t="s">
        <v>803</v>
      </c>
      <c r="C805" s="48">
        <v>2</v>
      </c>
      <c r="D805" s="22">
        <v>1574.6324121093749</v>
      </c>
      <c r="E805" s="17">
        <v>138.17239416103922</v>
      </c>
      <c r="F805" s="17">
        <v>84.712494878323596</v>
      </c>
      <c r="G805" s="17">
        <v>1.0447650592172679</v>
      </c>
      <c r="H805" s="17">
        <v>12.067296616153456</v>
      </c>
      <c r="I805" s="17">
        <v>101.5741353355866</v>
      </c>
      <c r="J805" s="17">
        <v>23.435777237019742</v>
      </c>
      <c r="K805" s="17">
        <v>-0.99999999999999867</v>
      </c>
      <c r="L805" s="17">
        <v>-0.99999999999999867</v>
      </c>
      <c r="M805" s="17">
        <v>-0.99999999999999867</v>
      </c>
      <c r="N805" s="17">
        <v>0.41813951114524395</v>
      </c>
      <c r="O805" s="17">
        <v>-0.99999999999999867</v>
      </c>
      <c r="P805" s="17">
        <v>-0.99999999999999867</v>
      </c>
      <c r="Q805" s="17">
        <v>5.6097324402880346</v>
      </c>
      <c r="R805" s="17">
        <v>-0.99999999999999867</v>
      </c>
      <c r="S805" s="17">
        <v>3.2592597176246763</v>
      </c>
      <c r="T805" s="17">
        <v>0.38220032886822419</v>
      </c>
      <c r="U805" s="17">
        <v>0.81943118757571631</v>
      </c>
      <c r="V805" s="17">
        <v>0.90603282244004935</v>
      </c>
      <c r="W805" s="17">
        <v>7.2538922865524702</v>
      </c>
      <c r="X805" s="17">
        <v>6.1682796986632509</v>
      </c>
      <c r="Y805" s="17">
        <v>0.31637458050697564</v>
      </c>
      <c r="Z805" s="17">
        <v>52.770942387134752</v>
      </c>
      <c r="AA805" s="17">
        <v>1.9687150830967761</v>
      </c>
      <c r="AB805" s="17">
        <v>3.1247132290222051</v>
      </c>
      <c r="AC805" s="17">
        <v>41.087606918813336</v>
      </c>
      <c r="AD805" s="17">
        <v>2.4605672024234533</v>
      </c>
      <c r="AE805" s="17">
        <v>2.0104780782012384</v>
      </c>
      <c r="AF805" s="17">
        <v>90.816840493323923</v>
      </c>
      <c r="AG805" s="17">
        <v>64.276938643955503</v>
      </c>
      <c r="AH805" s="17">
        <v>0.65761983239289812</v>
      </c>
      <c r="AI805" s="17">
        <v>0.81977744615856118</v>
      </c>
      <c r="AJ805" s="17">
        <v>0.33333333333333298</v>
      </c>
      <c r="AK805" s="17">
        <v>1.2574114678617843</v>
      </c>
      <c r="AL805" s="17">
        <v>1.2639679871496452</v>
      </c>
      <c r="AM805" s="17">
        <v>0.33333333333333298</v>
      </c>
      <c r="AN805" s="17">
        <v>0.85669690646778163</v>
      </c>
      <c r="AO805" s="17">
        <v>0.97508879331717369</v>
      </c>
      <c r="AP805" s="17">
        <v>0.33333333333333298</v>
      </c>
      <c r="AQ805" s="17">
        <v>13.818522467806874</v>
      </c>
      <c r="AR805" s="17">
        <v>2.2444243630026963</v>
      </c>
      <c r="AS805" s="17">
        <v>12.911207628198008</v>
      </c>
      <c r="AT805" s="17">
        <v>12.531502004615446</v>
      </c>
      <c r="AU805" s="17">
        <v>-0.99999999999999867</v>
      </c>
      <c r="AV805" s="17">
        <v>-0.99999999999999867</v>
      </c>
      <c r="AW805" s="17">
        <v>-0.99999999999999867</v>
      </c>
      <c r="AX805" s="17">
        <v>-0.99999999999999867</v>
      </c>
      <c r="AY805" s="17">
        <v>0.10326332054170301</v>
      </c>
      <c r="AZ805" s="17">
        <v>-0.32916125377215316</v>
      </c>
      <c r="BA805" s="17">
        <v>0.88048835995842945</v>
      </c>
      <c r="BB805" s="17">
        <v>-0.18607016594619358</v>
      </c>
      <c r="BC805" s="17">
        <v>0.48646537523671474</v>
      </c>
      <c r="BD805" s="17">
        <v>-3.7848273140568178</v>
      </c>
      <c r="BE805" s="17">
        <v>14.227584823549186</v>
      </c>
      <c r="BF805" s="17">
        <v>-0.99999999999999867</v>
      </c>
      <c r="BG805" s="22">
        <v>1110.0759819741497</v>
      </c>
    </row>
    <row r="806" spans="1:100" x14ac:dyDescent="0.25">
      <c r="A806">
        <v>2353</v>
      </c>
      <c r="B806" t="s">
        <v>804</v>
      </c>
      <c r="C806" s="48">
        <v>2</v>
      </c>
      <c r="D806" s="22">
        <v>1442.2844824218751</v>
      </c>
      <c r="E806" s="17">
        <v>54.350068991200331</v>
      </c>
      <c r="F806" s="17">
        <v>-50.513336490685532</v>
      </c>
      <c r="G806" s="17">
        <v>0.10486679243810898</v>
      </c>
      <c r="H806" s="17">
        <v>3.4937846871768188</v>
      </c>
      <c r="I806" s="17">
        <v>35.75102789690996</v>
      </c>
      <c r="J806" s="17">
        <v>7.1785710391027111</v>
      </c>
      <c r="K806" s="17">
        <v>-1.0000000000000007</v>
      </c>
      <c r="L806" s="17">
        <v>-1.0000000000000007</v>
      </c>
      <c r="M806" s="17">
        <v>-1.0000000000000007</v>
      </c>
      <c r="N806" s="17">
        <v>0.18391717288062548</v>
      </c>
      <c r="O806" s="17">
        <v>-1.0000000000000007</v>
      </c>
      <c r="P806" s="17">
        <v>-1.0000000000000007</v>
      </c>
      <c r="Q806" s="17">
        <v>3.0936314218531558</v>
      </c>
      <c r="R806" s="17">
        <v>-1.0000000000000007</v>
      </c>
      <c r="S806" s="17">
        <v>-2.22487110031373E-2</v>
      </c>
      <c r="T806" s="17">
        <v>1.3871967796719287E-2</v>
      </c>
      <c r="U806" s="17">
        <v>-0.28428053956886207</v>
      </c>
      <c r="V806" s="17">
        <v>-0.5401864045476813</v>
      </c>
      <c r="W806" s="17">
        <v>-7.4514719832055487E-2</v>
      </c>
      <c r="X806" s="17">
        <v>-2.8609892821152658</v>
      </c>
      <c r="Y806" s="17">
        <v>-1.5007148466977316E-2</v>
      </c>
      <c r="Z806" s="17">
        <v>22.345049180181682</v>
      </c>
      <c r="AA806" s="17">
        <v>-0.27211685148693321</v>
      </c>
      <c r="AB806" s="17">
        <v>-0.10524794013880157</v>
      </c>
      <c r="AC806" s="17">
        <v>4.0043084663925033</v>
      </c>
      <c r="AD806" s="17">
        <v>-0.36988582659835179</v>
      </c>
      <c r="AE806" s="17">
        <v>-0.3598772685147904</v>
      </c>
      <c r="AF806" s="17">
        <v>30.758244359161271</v>
      </c>
      <c r="AG806" s="17">
        <v>-38.336211779525826</v>
      </c>
      <c r="AH806" s="17">
        <v>-5.2308437736357627E-2</v>
      </c>
      <c r="AI806" s="17">
        <v>-2.0156568876670833E-2</v>
      </c>
      <c r="AJ806" s="17">
        <v>0.33333333333333298</v>
      </c>
      <c r="AK806" s="17">
        <v>0.30976370969012146</v>
      </c>
      <c r="AL806" s="17">
        <v>0.43628414747919286</v>
      </c>
      <c r="AM806" s="17">
        <v>0.33333333333333298</v>
      </c>
      <c r="AN806" s="17">
        <v>2.3975824962486625E-3</v>
      </c>
      <c r="AO806" s="17">
        <v>4.1569174618227567E-2</v>
      </c>
      <c r="AP806" s="17">
        <v>0.33333333333333298</v>
      </c>
      <c r="AQ806" s="17">
        <v>3.1680749413554752</v>
      </c>
      <c r="AR806" s="17">
        <v>2.2444243630026963</v>
      </c>
      <c r="AS806" s="17">
        <v>-0.64617834192154167</v>
      </c>
      <c r="AT806" s="17">
        <v>3.0462151206137622</v>
      </c>
      <c r="AU806" s="17">
        <v>-1.0000000000000007</v>
      </c>
      <c r="AV806" s="17">
        <v>-1.0000000000000007</v>
      </c>
      <c r="AW806" s="17">
        <v>-1.0000000000000007</v>
      </c>
      <c r="AX806" s="17">
        <v>-1.0000000000000007</v>
      </c>
      <c r="AY806" s="17">
        <v>-3.9509731760226756E-2</v>
      </c>
      <c r="AZ806" s="17">
        <v>0.65548123971352545</v>
      </c>
      <c r="BA806" s="17">
        <v>-6.6085034452967595E-2</v>
      </c>
      <c r="BB806" s="17">
        <v>0.36228217420564252</v>
      </c>
      <c r="BC806" s="17">
        <v>-3.8404400880822753E-2</v>
      </c>
      <c r="BD806" s="17">
        <v>10.836693561125859</v>
      </c>
      <c r="BE806" s="17">
        <v>0.10217922826645509</v>
      </c>
      <c r="BF806" s="17">
        <v>-1.0000000000000007</v>
      </c>
      <c r="BG806" s="22">
        <v>-9.0046978177583696</v>
      </c>
    </row>
    <row r="807" spans="1:100" x14ac:dyDescent="0.25">
      <c r="A807">
        <v>2354</v>
      </c>
      <c r="B807" t="s">
        <v>805</v>
      </c>
      <c r="C807" s="48">
        <v>2</v>
      </c>
      <c r="D807" s="22">
        <v>1542.0387597656249</v>
      </c>
      <c r="E807" s="17">
        <v>79.384217844587141</v>
      </c>
      <c r="F807" s="17">
        <v>-10.127155548369586</v>
      </c>
      <c r="G807" s="17">
        <v>0.38557426589359578</v>
      </c>
      <c r="H807" s="17">
        <v>6.0543265641935804</v>
      </c>
      <c r="I807" s="17">
        <v>55.409579079706631</v>
      </c>
      <c r="J807" s="17">
        <v>12.033904258197184</v>
      </c>
      <c r="K807" s="17">
        <v>-1.0000000000000002</v>
      </c>
      <c r="L807" s="17">
        <v>-1.0000000000000002</v>
      </c>
      <c r="M807" s="17">
        <v>-1.0000000000000002</v>
      </c>
      <c r="N807" s="17">
        <v>0.25386938273670107</v>
      </c>
      <c r="O807" s="17">
        <v>-1.0000000000000002</v>
      </c>
      <c r="P807" s="17">
        <v>-1.0000000000000002</v>
      </c>
      <c r="Q807" s="17">
        <v>3.8450833446915063</v>
      </c>
      <c r="R807" s="17">
        <v>-1.0000000000000002</v>
      </c>
      <c r="S807" s="17">
        <v>0.95779771814878745</v>
      </c>
      <c r="T807" s="17">
        <v>0.12387591959959644</v>
      </c>
      <c r="U807" s="17">
        <v>4.5351018760995288E-2</v>
      </c>
      <c r="V807" s="17">
        <v>-0.10826248297090123</v>
      </c>
      <c r="W807" s="17">
        <v>2.1141674896426834</v>
      </c>
      <c r="X807" s="17">
        <v>-0.16433223706097599</v>
      </c>
      <c r="Y807" s="17">
        <v>8.3962422152994626E-2</v>
      </c>
      <c r="Z807" s="17">
        <v>31.431964127921464</v>
      </c>
      <c r="AA807" s="17">
        <v>0.39712395151069524</v>
      </c>
      <c r="AB807" s="17">
        <v>0.85940352396220721</v>
      </c>
      <c r="AC807" s="17">
        <v>15.079506053091182</v>
      </c>
      <c r="AD807" s="17">
        <v>0.47544961724051327</v>
      </c>
      <c r="AE807" s="17">
        <v>0.34804664632385612</v>
      </c>
      <c r="AF807" s="17">
        <v>48.695182191674022</v>
      </c>
      <c r="AG807" s="17">
        <v>-7.6900458945841734</v>
      </c>
      <c r="AH807" s="17">
        <v>0.1597168187049669</v>
      </c>
      <c r="AI807" s="17">
        <v>0.2306958516068976</v>
      </c>
      <c r="AJ807" s="17">
        <v>0.33333333333333298</v>
      </c>
      <c r="AK807" s="17">
        <v>0.5927856252785948</v>
      </c>
      <c r="AL807" s="17">
        <v>0.68347796373124403</v>
      </c>
      <c r="AM807" s="17">
        <v>0.33333333333333298</v>
      </c>
      <c r="AN807" s="17">
        <v>0.25754030728129751</v>
      </c>
      <c r="AO807" s="17">
        <v>0.32037161829555116</v>
      </c>
      <c r="AP807" s="17">
        <v>0.33333333333333298</v>
      </c>
      <c r="AQ807" s="17">
        <v>6.3489087847514956</v>
      </c>
      <c r="AR807" s="17">
        <v>2.2444243630026963</v>
      </c>
      <c r="AS807" s="17">
        <v>3.4028338723198428</v>
      </c>
      <c r="AT807" s="17">
        <v>5.8790652388853264</v>
      </c>
      <c r="AU807" s="17">
        <v>-1.0000000000000002</v>
      </c>
      <c r="AV807" s="17">
        <v>-1.0000000000000002</v>
      </c>
      <c r="AW807" s="17">
        <v>-1.0000000000000002</v>
      </c>
      <c r="AX807" s="17">
        <v>-1.0000000000000002</v>
      </c>
      <c r="AY807" s="17">
        <v>3.13048176686072E-3</v>
      </c>
      <c r="AZ807" s="17">
        <v>0.36141057656566128</v>
      </c>
      <c r="BA807" s="17">
        <v>0.21661601456156282</v>
      </c>
      <c r="BB807" s="17">
        <v>0.19851274786666132</v>
      </c>
      <c r="BC807" s="17">
        <v>0.11835178641590213</v>
      </c>
      <c r="BD807" s="17">
        <v>6.4698696951621182</v>
      </c>
      <c r="BE807" s="17">
        <v>4.3208346469783434</v>
      </c>
      <c r="BF807" s="17">
        <v>-1.0000000000000002</v>
      </c>
      <c r="BG807" s="22">
        <v>264.8298134141657</v>
      </c>
    </row>
    <row r="808" spans="1:100" x14ac:dyDescent="0.25">
      <c r="A808">
        <v>2357</v>
      </c>
      <c r="B808" t="s">
        <v>806</v>
      </c>
      <c r="C808" s="48">
        <v>2</v>
      </c>
      <c r="D808" s="22">
        <v>1488.0979980468751</v>
      </c>
      <c r="E808" s="17">
        <v>41.152663169323148</v>
      </c>
      <c r="F808" s="17">
        <v>-71.803967245219781</v>
      </c>
      <c r="G808" s="17">
        <v>-4.3115488330533414E-2</v>
      </c>
      <c r="H808" s="17">
        <v>2.1439281183432577</v>
      </c>
      <c r="I808" s="17">
        <v>25.387508875394985</v>
      </c>
      <c r="J808" s="17">
        <v>4.6189552411738681</v>
      </c>
      <c r="K808" s="17">
        <v>-1.0000000000000011</v>
      </c>
      <c r="L808" s="17">
        <v>-1.0000000000000011</v>
      </c>
      <c r="M808" s="17">
        <v>-1.0000000000000011</v>
      </c>
      <c r="N808" s="17">
        <v>0.14704003729217702</v>
      </c>
      <c r="O808" s="17">
        <v>-1.0000000000000011</v>
      </c>
      <c r="P808" s="17">
        <v>-1.0000000000000011</v>
      </c>
      <c r="Q808" s="17">
        <v>2.6974839019431283</v>
      </c>
      <c r="R808" s="17">
        <v>-1.0000000000000011</v>
      </c>
      <c r="S808" s="17">
        <v>-0.53890579910900027</v>
      </c>
      <c r="T808" s="17">
        <v>-4.4119490289397434E-2</v>
      </c>
      <c r="U808" s="17">
        <v>-0.45805443028327991</v>
      </c>
      <c r="V808" s="17">
        <v>-0.7678863879027874</v>
      </c>
      <c r="W808" s="17">
        <v>-1.2283357465714233</v>
      </c>
      <c r="X808" s="17">
        <v>-4.2826025190754224</v>
      </c>
      <c r="Y808" s="17">
        <v>-6.718154413499694E-2</v>
      </c>
      <c r="Z808" s="17">
        <v>17.554644483918977</v>
      </c>
      <c r="AA808" s="17">
        <v>-0.62492463103018592</v>
      </c>
      <c r="AB808" s="17">
        <v>-0.61378917007906653</v>
      </c>
      <c r="AC808" s="17">
        <v>-1.8342713856787682</v>
      </c>
      <c r="AD808" s="17">
        <v>-0.81552649819837186</v>
      </c>
      <c r="AE808" s="17">
        <v>-0.73307786142704678</v>
      </c>
      <c r="AF808" s="17">
        <v>21.302318808673565</v>
      </c>
      <c r="AG808" s="17">
        <v>-54.492139046588704</v>
      </c>
      <c r="AH808" s="17">
        <v>-0.16408309283373596</v>
      </c>
      <c r="AI808" s="17">
        <v>-0.15239997822565482</v>
      </c>
      <c r="AJ808" s="17">
        <v>0.33333333333333298</v>
      </c>
      <c r="AK808" s="17">
        <v>0.16056131026439335</v>
      </c>
      <c r="AL808" s="17">
        <v>0.30596946696647759</v>
      </c>
      <c r="AM808" s="17">
        <v>0.33333333333333298</v>
      </c>
      <c r="AN808" s="17">
        <v>-0.13210757289002162</v>
      </c>
      <c r="AO808" s="17">
        <v>-0.10540881991594286</v>
      </c>
      <c r="AP808" s="17">
        <v>0.33333333333333298</v>
      </c>
      <c r="AQ808" s="17">
        <v>1.4912152514531591</v>
      </c>
      <c r="AR808" s="17">
        <v>2.2444243630026963</v>
      </c>
      <c r="AS808" s="17">
        <v>-2.78072094938278</v>
      </c>
      <c r="AT808" s="17">
        <v>1.5528041457754975</v>
      </c>
      <c r="AU808" s="17">
        <v>-1.0000000000000011</v>
      </c>
      <c r="AV808" s="17">
        <v>-1.0000000000000011</v>
      </c>
      <c r="AW808" s="17">
        <v>-1.0000000000000011</v>
      </c>
      <c r="AX808" s="17">
        <v>-1.0000000000000011</v>
      </c>
      <c r="AY808" s="17">
        <v>-6.1988634699734486E-2</v>
      </c>
      <c r="AZ808" s="17">
        <v>0.81050827516817225</v>
      </c>
      <c r="BA808" s="17">
        <v>-0.21511828067856886</v>
      </c>
      <c r="BB808" s="17">
        <v>0.44861750732479333</v>
      </c>
      <c r="BC808" s="17">
        <v>-0.12104252175167426</v>
      </c>
      <c r="BD808" s="17">
        <v>13.138778886626568</v>
      </c>
      <c r="BE808" s="17">
        <v>-2.1217952279639531</v>
      </c>
      <c r="BF808" s="17">
        <v>-1.0000000000000011</v>
      </c>
      <c r="BG808" s="22">
        <v>501.5452457885109</v>
      </c>
    </row>
    <row r="809" spans="1:100" x14ac:dyDescent="0.25">
      <c r="A809">
        <v>2358</v>
      </c>
      <c r="B809" t="s">
        <v>807</v>
      </c>
      <c r="C809" s="48">
        <v>2</v>
      </c>
      <c r="D809" s="22">
        <v>1495.0691796874999</v>
      </c>
      <c r="E809" s="17">
        <v>54.883730538861514</v>
      </c>
      <c r="F809" s="17">
        <v>-49.652410403203014</v>
      </c>
      <c r="G809" s="17">
        <v>0.11085073004276419</v>
      </c>
      <c r="H809" s="17">
        <v>3.5483686376415529</v>
      </c>
      <c r="I809" s="17">
        <v>36.170095983084124</v>
      </c>
      <c r="J809" s="17">
        <v>7.2820738446219888</v>
      </c>
      <c r="K809" s="17">
        <v>-1.0000000000000007</v>
      </c>
      <c r="L809" s="17">
        <v>-1.0000000000000007</v>
      </c>
      <c r="M809" s="17">
        <v>-1.0000000000000007</v>
      </c>
      <c r="N809" s="17">
        <v>0.1854083681592324</v>
      </c>
      <c r="O809" s="17">
        <v>-1.0000000000000007</v>
      </c>
      <c r="P809" s="17">
        <v>-1.0000000000000007</v>
      </c>
      <c r="Q809" s="17">
        <v>3.109650380535693</v>
      </c>
      <c r="R809" s="17">
        <v>-1.0000000000000007</v>
      </c>
      <c r="S809" s="17">
        <v>-1.3567247317416431E-3</v>
      </c>
      <c r="T809" s="17">
        <v>1.6216959811897302E-2</v>
      </c>
      <c r="U809" s="17">
        <v>-0.27725367044674759</v>
      </c>
      <c r="V809" s="17">
        <v>-0.53097893399174234</v>
      </c>
      <c r="W809" s="17">
        <v>-2.7857829594351902E-2</v>
      </c>
      <c r="X809" s="17">
        <v>-2.8035037178724682</v>
      </c>
      <c r="Y809" s="17">
        <v>-1.2897380144605466E-2</v>
      </c>
      <c r="Z809" s="17">
        <v>22.538758066506389</v>
      </c>
      <c r="AA809" s="17">
        <v>-0.25785041547677068</v>
      </c>
      <c r="AB809" s="17">
        <v>-8.4684133623920577E-2</v>
      </c>
      <c r="AC809" s="17">
        <v>4.2404022564943968</v>
      </c>
      <c r="AD809" s="17">
        <v>-0.35186552065969479</v>
      </c>
      <c r="AE809" s="17">
        <v>-0.34478621132599963</v>
      </c>
      <c r="AF809" s="17">
        <v>31.140612222357319</v>
      </c>
      <c r="AG809" s="17">
        <v>-37.682916937675159</v>
      </c>
      <c r="AH809" s="17">
        <v>-4.7788622536791558E-2</v>
      </c>
      <c r="AI809" s="17">
        <v>-1.4809061688236702E-2</v>
      </c>
      <c r="AJ809" s="17">
        <v>0.33333333333333298</v>
      </c>
      <c r="AK809" s="17">
        <v>0.31579698505248899</v>
      </c>
      <c r="AL809" s="17">
        <v>0.44155366294488435</v>
      </c>
      <c r="AM809" s="17">
        <v>0.33333333333333298</v>
      </c>
      <c r="AN809" s="17">
        <v>7.836547574738284E-3</v>
      </c>
      <c r="AO809" s="17">
        <v>4.7512502048927596E-2</v>
      </c>
      <c r="AP809" s="17">
        <v>0.33333333333333298</v>
      </c>
      <c r="AQ809" s="17">
        <v>3.2358818686714867</v>
      </c>
      <c r="AR809" s="17">
        <v>2.2444243630026963</v>
      </c>
      <c r="AS809" s="17">
        <v>-0.55986415814777235</v>
      </c>
      <c r="AT809" s="17">
        <v>3.1066039593660912</v>
      </c>
      <c r="AU809" s="17">
        <v>-1.0000000000000007</v>
      </c>
      <c r="AV809" s="17">
        <v>-1.0000000000000007</v>
      </c>
      <c r="AW809" s="17">
        <v>-1.0000000000000007</v>
      </c>
      <c r="AX809" s="17">
        <v>-1.0000000000000007</v>
      </c>
      <c r="AY809" s="17">
        <v>-3.8600755686115477E-2</v>
      </c>
      <c r="AZ809" s="17">
        <v>0.64921243440537091</v>
      </c>
      <c r="BA809" s="17">
        <v>-6.0058599113540279E-2</v>
      </c>
      <c r="BB809" s="17">
        <v>0.35879104510708631</v>
      </c>
      <c r="BC809" s="17">
        <v>-3.5062775407228131E-2</v>
      </c>
      <c r="BD809" s="17">
        <v>10.743604477238003</v>
      </c>
      <c r="BE809" s="17">
        <v>0.19210975448422385</v>
      </c>
      <c r="BF809" s="17">
        <v>-1.0000000000000007</v>
      </c>
      <c r="BG809" s="22">
        <v>316.2064878793463</v>
      </c>
    </row>
    <row r="810" spans="1:100" x14ac:dyDescent="0.25">
      <c r="A810">
        <v>2359</v>
      </c>
      <c r="B810" t="s">
        <v>808</v>
      </c>
      <c r="C810" s="48">
        <v>2</v>
      </c>
      <c r="D810" s="22">
        <v>1567.60712890625</v>
      </c>
      <c r="E810" s="17">
        <v>130.06142713440926</v>
      </c>
      <c r="F810" s="17">
        <v>71.627529063305673</v>
      </c>
      <c r="G810" s="17">
        <v>0.95381692774052962</v>
      </c>
      <c r="H810" s="17">
        <v>11.237690989997787</v>
      </c>
      <c r="I810" s="17">
        <v>95.204841082013047</v>
      </c>
      <c r="J810" s="17">
        <v>21.862668126180182</v>
      </c>
      <c r="K810" s="17">
        <v>-0.99999999999999889</v>
      </c>
      <c r="L810" s="17">
        <v>-0.99999999999999889</v>
      </c>
      <c r="M810" s="17">
        <v>-0.99999999999999889</v>
      </c>
      <c r="N810" s="17">
        <v>0.39547526676028777</v>
      </c>
      <c r="O810" s="17">
        <v>-0.99999999999999889</v>
      </c>
      <c r="P810" s="17">
        <v>-0.99999999999999889</v>
      </c>
      <c r="Q810" s="17">
        <v>5.366264935004148</v>
      </c>
      <c r="R810" s="17">
        <v>-0.99999999999999889</v>
      </c>
      <c r="S810" s="17">
        <v>2.9417284798753123</v>
      </c>
      <c r="T810" s="17">
        <v>0.3465594756042466</v>
      </c>
      <c r="U810" s="17">
        <v>0.71263184256070011</v>
      </c>
      <c r="V810" s="17">
        <v>0.76609114891085239</v>
      </c>
      <c r="W810" s="17">
        <v>6.54476774883448</v>
      </c>
      <c r="X810" s="17">
        <v>5.2945732865674513</v>
      </c>
      <c r="Y810" s="17">
        <v>0.28430882390228407</v>
      </c>
      <c r="Z810" s="17">
        <v>49.826817226476962</v>
      </c>
      <c r="AA810" s="17">
        <v>1.7518836614343309</v>
      </c>
      <c r="AB810" s="17">
        <v>2.8121699001742146</v>
      </c>
      <c r="AC810" s="17">
        <v>37.499285903179043</v>
      </c>
      <c r="AD810" s="17">
        <v>2.1866818008636129</v>
      </c>
      <c r="AE810" s="17">
        <v>1.7811134784999687</v>
      </c>
      <c r="AF810" s="17">
        <v>85.005342280611956</v>
      </c>
      <c r="AG810" s="17">
        <v>54.347699889278772</v>
      </c>
      <c r="AH810" s="17">
        <v>0.58892447255142732</v>
      </c>
      <c r="AI810" s="17">
        <v>0.73850223592439024</v>
      </c>
      <c r="AJ810" s="17">
        <v>0.33333333333333298</v>
      </c>
      <c r="AK810" s="17">
        <v>1.1657134661204069</v>
      </c>
      <c r="AL810" s="17">
        <v>1.1838781504809635</v>
      </c>
      <c r="AM810" s="17">
        <v>0.33333333333333298</v>
      </c>
      <c r="AN810" s="17">
        <v>0.77403165429820009</v>
      </c>
      <c r="AO810" s="17">
        <v>0.88475788409176581</v>
      </c>
      <c r="AP810" s="17">
        <v>0.33333333333333298</v>
      </c>
      <c r="AQ810" s="17">
        <v>12.787944652995987</v>
      </c>
      <c r="AR810" s="17">
        <v>2.2444243630026963</v>
      </c>
      <c r="AS810" s="17">
        <v>11.599343392171029</v>
      </c>
      <c r="AT810" s="17">
        <v>11.613669565603765</v>
      </c>
      <c r="AU810" s="17">
        <v>-0.99999999999999889</v>
      </c>
      <c r="AV810" s="17">
        <v>-0.99999999999999889</v>
      </c>
      <c r="AW810" s="17">
        <v>-0.99999999999999889</v>
      </c>
      <c r="AX810" s="17">
        <v>-0.99999999999999889</v>
      </c>
      <c r="AY810" s="17">
        <v>8.9448056921111463E-2</v>
      </c>
      <c r="AZ810" s="17">
        <v>-0.23388350072128988</v>
      </c>
      <c r="BA810" s="17">
        <v>0.78889431774115826</v>
      </c>
      <c r="BB810" s="17">
        <v>-0.13300950769154402</v>
      </c>
      <c r="BC810" s="17">
        <v>0.43567697920095505</v>
      </c>
      <c r="BD810" s="17">
        <v>-2.3699933368616639</v>
      </c>
      <c r="BE810" s="17">
        <v>12.860756847959482</v>
      </c>
      <c r="BF810" s="17">
        <v>-0.99999999999999889</v>
      </c>
      <c r="BG810" s="22">
        <v>746.44509360027712</v>
      </c>
    </row>
    <row r="811" spans="1:100" x14ac:dyDescent="0.25">
      <c r="A811">
        <v>2363</v>
      </c>
      <c r="B811" t="s">
        <v>809</v>
      </c>
      <c r="C811" s="48">
        <v>3</v>
      </c>
      <c r="D811" s="22">
        <v>1701.9347128965035</v>
      </c>
      <c r="E811" s="17">
        <v>174.95472327244138</v>
      </c>
      <c r="F811" s="17">
        <v>121.94412139026451</v>
      </c>
      <c r="G811" s="17">
        <v>1.0978515698873372</v>
      </c>
      <c r="H811" s="17">
        <v>17.06274724475097</v>
      </c>
      <c r="I811" s="17">
        <v>122.7624617224977</v>
      </c>
      <c r="J811" s="17">
        <v>12.033292351088678</v>
      </c>
      <c r="K811" s="17">
        <v>-1.0000000000000016</v>
      </c>
      <c r="L811" s="17">
        <v>-1.0000000000000016</v>
      </c>
      <c r="M811" s="17">
        <v>-1.0000000000000016</v>
      </c>
      <c r="N811" s="17">
        <v>0.44104869540480973</v>
      </c>
      <c r="O811" s="17">
        <v>-1.0000000000000016</v>
      </c>
      <c r="P811" s="17">
        <v>-1.0000000000000016</v>
      </c>
      <c r="Q811" s="17">
        <v>5.6398022041257132</v>
      </c>
      <c r="R811" s="17">
        <v>-1.0000000000000016</v>
      </c>
      <c r="S811" s="17">
        <v>2.897440223465277</v>
      </c>
      <c r="T811" s="17">
        <v>0.31509527679506133</v>
      </c>
      <c r="U811" s="17">
        <v>2.8140322968473517</v>
      </c>
      <c r="V811" s="17">
        <v>3.3595745282270602</v>
      </c>
      <c r="W811" s="17">
        <v>11.422945040625262</v>
      </c>
      <c r="X811" s="17">
        <v>8.6299767968112473</v>
      </c>
      <c r="Y811" s="17">
        <v>0.30069640460682961</v>
      </c>
      <c r="Z811" s="17">
        <v>49.577880597134275</v>
      </c>
      <c r="AA811" s="17">
        <v>1.2732902052580521</v>
      </c>
      <c r="AB811" s="17">
        <v>2.4019782284695008</v>
      </c>
      <c r="AC811" s="17">
        <v>58.998987781179189</v>
      </c>
      <c r="AD811" s="17">
        <v>8.5080468287085931E-2</v>
      </c>
      <c r="AE811" s="17">
        <v>1.6253909437482901</v>
      </c>
      <c r="AF811" s="17">
        <v>112.60423755053124</v>
      </c>
      <c r="AG811" s="17">
        <v>100.84351431301438</v>
      </c>
      <c r="AH811" s="17">
        <v>0.21825373756816394</v>
      </c>
      <c r="AI811" s="17">
        <v>0.34717627357038905</v>
      </c>
      <c r="AJ811" s="17">
        <v>0.33333333333333298</v>
      </c>
      <c r="AK811" s="17">
        <v>1.1200254406809422</v>
      </c>
      <c r="AL811" s="17">
        <v>1.0107215682128223</v>
      </c>
      <c r="AM811" s="17">
        <v>0.33333333333333298</v>
      </c>
      <c r="AN811" s="17">
        <v>0.66694513230129082</v>
      </c>
      <c r="AO811" s="17">
        <v>0.67374699261006732</v>
      </c>
      <c r="AP811" s="17">
        <v>0.33333333333333298</v>
      </c>
      <c r="AQ811" s="17">
        <v>10.158224171966395</v>
      </c>
      <c r="AR811" s="17">
        <v>4.867276508414526</v>
      </c>
      <c r="AS811" s="17">
        <v>-4.0342385641352774</v>
      </c>
      <c r="AT811" s="17">
        <v>11.200254406809428</v>
      </c>
      <c r="AU811" s="17">
        <v>-1.0000000000000016</v>
      </c>
      <c r="AV811" s="17">
        <v>-1.0000000000000016</v>
      </c>
      <c r="AW811" s="17">
        <v>-1.0000000000000016</v>
      </c>
      <c r="AX811" s="17">
        <v>-1.0000000000000016</v>
      </c>
      <c r="AY811" s="17">
        <v>-2.0485240491950996E-2</v>
      </c>
      <c r="AZ811" s="17">
        <v>0.53729083456575555</v>
      </c>
      <c r="BA811" s="17">
        <v>0.78831112980746088</v>
      </c>
      <c r="BB811" s="17">
        <v>0.57199044875853511</v>
      </c>
      <c r="BC811" s="17">
        <v>0.76632206956297499</v>
      </c>
      <c r="BD811" s="17">
        <v>16.98621539179215</v>
      </c>
      <c r="BE811" s="17">
        <v>23.099607388111671</v>
      </c>
      <c r="BF811" s="17">
        <v>-1.0000000000000016</v>
      </c>
      <c r="CU811" t="e">
        <v>#N/A</v>
      </c>
      <c r="CV811" t="e">
        <v>#N/A</v>
      </c>
    </row>
    <row r="812" spans="1:100" x14ac:dyDescent="0.25">
      <c r="A812">
        <v>2367</v>
      </c>
      <c r="B812" t="s">
        <v>810</v>
      </c>
      <c r="C812" s="48">
        <v>2</v>
      </c>
      <c r="D812" s="22">
        <v>1496.80765625</v>
      </c>
      <c r="E812" s="17">
        <v>104.08522361883254</v>
      </c>
      <c r="F812" s="17">
        <v>29.72158444667545</v>
      </c>
      <c r="G812" s="17">
        <v>0.66254621182655149</v>
      </c>
      <c r="H812" s="17">
        <v>8.5807939132455342</v>
      </c>
      <c r="I812" s="17">
        <v>74.806523194859381</v>
      </c>
      <c r="J812" s="17">
        <v>16.824624908742202</v>
      </c>
      <c r="K812" s="17">
        <v>-0.99999999999999956</v>
      </c>
      <c r="L812" s="17">
        <v>-0.99999999999999956</v>
      </c>
      <c r="M812" s="17">
        <v>-0.99999999999999956</v>
      </c>
      <c r="N812" s="17">
        <v>0.32289070036549622</v>
      </c>
      <c r="O812" s="17">
        <v>-0.99999999999999956</v>
      </c>
      <c r="P812" s="17">
        <v>-0.99999999999999956</v>
      </c>
      <c r="Q812" s="17">
        <v>4.5865352867489149</v>
      </c>
      <c r="R812" s="17">
        <v>-0.99999999999999956</v>
      </c>
      <c r="S812" s="17">
        <v>1.9248021346874078</v>
      </c>
      <c r="T812" s="17">
        <v>0.23241598879012848</v>
      </c>
      <c r="U812" s="17">
        <v>0.37059599007456068</v>
      </c>
      <c r="V812" s="17">
        <v>0.31791359129412766</v>
      </c>
      <c r="W812" s="17">
        <v>4.2737237106607475</v>
      </c>
      <c r="X812" s="17">
        <v>2.496438921213656</v>
      </c>
      <c r="Y812" s="17">
        <v>0.18161495069213787</v>
      </c>
      <c r="Z812" s="17">
        <v>40.397954540007362</v>
      </c>
      <c r="AA812" s="17">
        <v>1.0574588019591309</v>
      </c>
      <c r="AB812" s="17">
        <v>1.8112178446503933</v>
      </c>
      <c r="AC812" s="17">
        <v>26.00731994211591</v>
      </c>
      <c r="AD812" s="17">
        <v>1.3095357210551919</v>
      </c>
      <c r="AE812" s="17">
        <v>1.0465498313358812</v>
      </c>
      <c r="AF812" s="17">
        <v>66.393423404825455</v>
      </c>
      <c r="AG812" s="17">
        <v>22.548294738275608</v>
      </c>
      <c r="AH812" s="17">
        <v>0.36892053936329827</v>
      </c>
      <c r="AI812" s="17">
        <v>0.4782100420487978</v>
      </c>
      <c r="AJ812" s="17">
        <v>0.33333333333333298</v>
      </c>
      <c r="AK812" s="17">
        <v>0.87204121380015509</v>
      </c>
      <c r="AL812" s="17">
        <v>0.92738223698452138</v>
      </c>
      <c r="AM812" s="17">
        <v>0.33333333333333298</v>
      </c>
      <c r="AN812" s="17">
        <v>0.50928770860425376</v>
      </c>
      <c r="AO812" s="17">
        <v>0.59546388572111664</v>
      </c>
      <c r="AP812" s="17">
        <v>0.33333333333333298</v>
      </c>
      <c r="AQ812" s="17">
        <v>9.487413536512241</v>
      </c>
      <c r="AR812" s="17">
        <v>2.2444243630026963</v>
      </c>
      <c r="AS812" s="17">
        <v>7.3979636716074211</v>
      </c>
      <c r="AT812" s="17">
        <v>8.6742170748356457</v>
      </c>
      <c r="AU812" s="17">
        <v>-0.99999999999999956</v>
      </c>
      <c r="AV812" s="17">
        <v>-0.99999999999999956</v>
      </c>
      <c r="AW812" s="17">
        <v>-0.99999999999999956</v>
      </c>
      <c r="AX812" s="17">
        <v>-0.99999999999999956</v>
      </c>
      <c r="AY812" s="17">
        <v>4.5203258705116892E-2</v>
      </c>
      <c r="AZ812" s="17">
        <v>7.1253272197437878E-2</v>
      </c>
      <c r="BA812" s="17">
        <v>0.49555500645576644</v>
      </c>
      <c r="BB812" s="17">
        <v>3.6922690647809356E-2</v>
      </c>
      <c r="BC812" s="17">
        <v>0.27302193359133753</v>
      </c>
      <c r="BD812" s="17">
        <v>2.1611575372214973</v>
      </c>
      <c r="BE812" s="17">
        <v>8.483350116045564</v>
      </c>
      <c r="BF812" s="17">
        <v>-0.99999999999999956</v>
      </c>
      <c r="BG812" s="22">
        <v>61.555853964048083</v>
      </c>
    </row>
    <row r="813" spans="1:100" x14ac:dyDescent="0.25">
      <c r="A813">
        <v>2370</v>
      </c>
      <c r="B813" t="s">
        <v>811</v>
      </c>
      <c r="C813" s="48">
        <v>3</v>
      </c>
      <c r="D813" s="22">
        <v>1582.7773240578254</v>
      </c>
      <c r="E813" s="17">
        <v>138.9959612474388</v>
      </c>
      <c r="F813" s="17">
        <v>62.874731760553153</v>
      </c>
      <c r="G813" s="17">
        <v>1.4583755613202269</v>
      </c>
      <c r="H813" s="17">
        <v>14.171049229508315</v>
      </c>
      <c r="I813" s="17">
        <v>92.515064591365217</v>
      </c>
      <c r="J813" s="17">
        <v>21.384516656909287</v>
      </c>
      <c r="K813" s="17">
        <v>-0.99999999999999978</v>
      </c>
      <c r="L813" s="17">
        <v>-0.99999999999999978</v>
      </c>
      <c r="M813" s="17">
        <v>-0.99999999999999978</v>
      </c>
      <c r="N813" s="17">
        <v>0.35270506556740672</v>
      </c>
      <c r="O813" s="17">
        <v>-0.99999999999999978</v>
      </c>
      <c r="P813" s="17">
        <v>-0.99999999999999978</v>
      </c>
      <c r="Q813" s="17">
        <v>5.2164646596606561</v>
      </c>
      <c r="R813" s="17">
        <v>-0.99999999999999978</v>
      </c>
      <c r="S813" s="17">
        <v>4.8661266988881184</v>
      </c>
      <c r="T813" s="17">
        <v>0.48515757147284111</v>
      </c>
      <c r="U813" s="17">
        <v>-0.38883441396429197</v>
      </c>
      <c r="V813" s="17">
        <v>-0.24925812106774789</v>
      </c>
      <c r="W813" s="17">
        <v>8.9545845698476523</v>
      </c>
      <c r="X813" s="17">
        <v>3.1922766058917391</v>
      </c>
      <c r="Y813" s="17">
        <v>0.42668496319358717</v>
      </c>
      <c r="Z813" s="17">
        <v>53.60281017611306</v>
      </c>
      <c r="AA813" s="17">
        <v>-1.0948807875458377</v>
      </c>
      <c r="AB813" s="17">
        <v>2.0756292979581659</v>
      </c>
      <c r="AC813" s="17">
        <v>30.795472983681659</v>
      </c>
      <c r="AD813" s="17">
        <v>0.25369434080534403</v>
      </c>
      <c r="AE813" s="17">
        <v>2.0888100132667753</v>
      </c>
      <c r="AF813" s="17">
        <v>88.56272247101964</v>
      </c>
      <c r="AG813" s="17">
        <v>43.972876053812016</v>
      </c>
      <c r="AH813" s="17">
        <v>-1.4977260821963274E-2</v>
      </c>
      <c r="AI813" s="17">
        <v>-0.1578828040303594</v>
      </c>
      <c r="AJ813" s="17">
        <v>0.33333333333333298</v>
      </c>
      <c r="AK813" s="17">
        <v>0.63400714005870928</v>
      </c>
      <c r="AL813" s="17">
        <v>0.43732225803466973</v>
      </c>
      <c r="AM813" s="17">
        <v>0.33333333333333298</v>
      </c>
      <c r="AN813" s="17">
        <v>0.45373592626582271</v>
      </c>
      <c r="AO813" s="17">
        <v>0.5110289700647952</v>
      </c>
      <c r="AP813" s="17">
        <v>0.33333333333333298</v>
      </c>
      <c r="AQ813" s="17">
        <v>3.9523421203455293</v>
      </c>
      <c r="AR813" s="17">
        <v>2.9682910838622263</v>
      </c>
      <c r="AS813" s="17">
        <v>12.076154172459969</v>
      </c>
      <c r="AT813" s="17">
        <v>6.3400714005870942</v>
      </c>
      <c r="AU813" s="17">
        <v>-0.99999999999999978</v>
      </c>
      <c r="AV813" s="17">
        <v>-0.99999999999999978</v>
      </c>
      <c r="AW813" s="17">
        <v>-0.99999999999999978</v>
      </c>
      <c r="AX813" s="17">
        <v>-0.99999999999999978</v>
      </c>
      <c r="AY813" s="17">
        <v>0.15285867966171887</v>
      </c>
      <c r="AZ813" s="17">
        <v>2.1997613886563065E-2</v>
      </c>
      <c r="BA813" s="17">
        <v>0.69334451027836319</v>
      </c>
      <c r="BB813" s="17">
        <v>0.17275964454461279</v>
      </c>
      <c r="BC813" s="17">
        <v>0.29815519116483635</v>
      </c>
      <c r="BD813" s="17">
        <v>4.4289791830481358</v>
      </c>
      <c r="BE813" s="17">
        <v>10.920602330512724</v>
      </c>
      <c r="BF813" s="17">
        <v>-0.99999999999999978</v>
      </c>
      <c r="CU813" t="e">
        <v>#N/A</v>
      </c>
      <c r="CV813" t="e">
        <v>#N/A</v>
      </c>
    </row>
    <row r="814" spans="1:100" x14ac:dyDescent="0.25">
      <c r="A814">
        <v>2373</v>
      </c>
      <c r="B814" t="s">
        <v>812</v>
      </c>
      <c r="C814" s="48">
        <v>2</v>
      </c>
      <c r="D814" s="22">
        <v>1557.1158789062499</v>
      </c>
      <c r="E814" s="17">
        <v>107.23682092538928</v>
      </c>
      <c r="F814" s="17">
        <v>34.805878697114736</v>
      </c>
      <c r="G814" s="17">
        <v>0.6978850173299378</v>
      </c>
      <c r="H814" s="17">
        <v>8.9031454711192506</v>
      </c>
      <c r="I814" s="17">
        <v>77.281376137587969</v>
      </c>
      <c r="J814" s="17">
        <v>17.435872176837893</v>
      </c>
      <c r="K814" s="17">
        <v>-0.99999999999999944</v>
      </c>
      <c r="L814" s="17">
        <v>-0.99999999999999944</v>
      </c>
      <c r="M814" s="17">
        <v>-0.99999999999999944</v>
      </c>
      <c r="N814" s="17">
        <v>0.3316971190482817</v>
      </c>
      <c r="O814" s="17">
        <v>-0.99999999999999944</v>
      </c>
      <c r="P814" s="17">
        <v>-0.99999999999999944</v>
      </c>
      <c r="Q814" s="17">
        <v>4.6811370193619979</v>
      </c>
      <c r="R814" s="17">
        <v>-0.99999999999999944</v>
      </c>
      <c r="S814" s="17">
        <v>2.0481820708100571</v>
      </c>
      <c r="T814" s="17">
        <v>0.24626459855285432</v>
      </c>
      <c r="U814" s="17">
        <v>0.41209394302964708</v>
      </c>
      <c r="V814" s="17">
        <v>0.37228932724788438</v>
      </c>
      <c r="W814" s="17">
        <v>4.5492611374247502</v>
      </c>
      <c r="X814" s="17">
        <v>2.8359262802476568</v>
      </c>
      <c r="Y814" s="17">
        <v>0.19407442091514016</v>
      </c>
      <c r="Z814" s="17">
        <v>41.54192379743759</v>
      </c>
      <c r="AA814" s="17">
        <v>1.141710818055929</v>
      </c>
      <c r="AB814" s="17">
        <v>1.9326596789157293</v>
      </c>
      <c r="AC814" s="17">
        <v>27.401597937674808</v>
      </c>
      <c r="AD814" s="17">
        <v>1.4159566312903358</v>
      </c>
      <c r="AE814" s="17">
        <v>1.1356717390276114</v>
      </c>
      <c r="AF814" s="17">
        <v>68.651539120757818</v>
      </c>
      <c r="AG814" s="17">
        <v>26.406399698221403</v>
      </c>
      <c r="AH814" s="17">
        <v>0.39561280803342236</v>
      </c>
      <c r="AI814" s="17">
        <v>0.50979033732343804</v>
      </c>
      <c r="AJ814" s="17">
        <v>0.33333333333333298</v>
      </c>
      <c r="AK814" s="17">
        <v>0.90767138888975019</v>
      </c>
      <c r="AL814" s="17">
        <v>0.95850194351259244</v>
      </c>
      <c r="AM814" s="17">
        <v>0.33333333333333298</v>
      </c>
      <c r="AN814" s="17">
        <v>0.54140811856623738</v>
      </c>
      <c r="AO814" s="17">
        <v>0.6305628633496696</v>
      </c>
      <c r="AP814" s="17">
        <v>0.33333333333333298</v>
      </c>
      <c r="AQ814" s="17">
        <v>9.8878548469862402</v>
      </c>
      <c r="AR814" s="17">
        <v>2.2444243630026963</v>
      </c>
      <c r="AS814" s="17">
        <v>7.9077016324765035</v>
      </c>
      <c r="AT814" s="17">
        <v>9.0308500426633387</v>
      </c>
      <c r="AU814" s="17">
        <v>-0.99999999999999944</v>
      </c>
      <c r="AV814" s="17">
        <v>-0.99999999999999944</v>
      </c>
      <c r="AW814" s="17">
        <v>-0.99999999999999944</v>
      </c>
      <c r="AX814" s="17">
        <v>-0.99999999999999944</v>
      </c>
      <c r="AY814" s="17">
        <v>5.0571317467170321E-2</v>
      </c>
      <c r="AZ814" s="17">
        <v>3.4232148957261233E-2</v>
      </c>
      <c r="BA814" s="17">
        <v>0.53114478703320445</v>
      </c>
      <c r="BB814" s="17">
        <v>1.6305441546630189E-2</v>
      </c>
      <c r="BC814" s="17">
        <v>0.29275627249631792</v>
      </c>
      <c r="BD814" s="17">
        <v>1.6114096542485514</v>
      </c>
      <c r="BE814" s="17">
        <v>9.0144447872791993</v>
      </c>
      <c r="BF814" s="17">
        <v>-0.99999999999999944</v>
      </c>
      <c r="BG814" s="22">
        <v>150.23550778678532</v>
      </c>
    </row>
    <row r="815" spans="1:100" x14ac:dyDescent="0.25">
      <c r="A815">
        <v>2374</v>
      </c>
      <c r="B815" t="s">
        <v>813</v>
      </c>
      <c r="C815" s="48">
        <v>3</v>
      </c>
      <c r="D815" s="22">
        <v>1520.9109961012502</v>
      </c>
      <c r="E815" s="17">
        <v>62.777724285226832</v>
      </c>
      <c r="F815" s="17">
        <v>-55.20238682850669</v>
      </c>
      <c r="G815" s="17">
        <v>0.21924620335420125</v>
      </c>
      <c r="H815" s="17">
        <v>9.6169144846068946</v>
      </c>
      <c r="I815" s="17">
        <v>47.98049043878175</v>
      </c>
      <c r="J815" s="17">
        <v>9.8176355119251433</v>
      </c>
      <c r="K815" s="17">
        <v>-0.99999999999999944</v>
      </c>
      <c r="L815" s="17">
        <v>-0.99999999999999944</v>
      </c>
      <c r="M815" s="17">
        <v>-0.99999999999999944</v>
      </c>
      <c r="N815" s="17">
        <v>0.39014129244800155</v>
      </c>
      <c r="O815" s="17">
        <v>-0.99999999999999944</v>
      </c>
      <c r="P815" s="17">
        <v>-0.99999999999999944</v>
      </c>
      <c r="Q815" s="17">
        <v>4.3781578540801682</v>
      </c>
      <c r="R815" s="17">
        <v>-0.99999999999999944</v>
      </c>
      <c r="S815" s="17">
        <v>2.8383610046698453</v>
      </c>
      <c r="T815" s="17">
        <v>0.33450691099530505</v>
      </c>
      <c r="U815" s="17">
        <v>-0.21898268940648308</v>
      </c>
      <c r="V815" s="17">
        <v>-0.52316015419207684</v>
      </c>
      <c r="W815" s="17">
        <v>5.2387566305267246</v>
      </c>
      <c r="X815" s="17">
        <v>-0.28574998791524187</v>
      </c>
      <c r="Y815" s="17">
        <v>0.33639166877167803</v>
      </c>
      <c r="Z815" s="17">
        <v>42.422691105240489</v>
      </c>
      <c r="AA815" s="17">
        <v>-0.12367894612517055</v>
      </c>
      <c r="AB815" s="17">
        <v>-1.519287358402122</v>
      </c>
      <c r="AC815" s="17">
        <v>4.5627108932859199</v>
      </c>
      <c r="AD815" s="17">
        <v>2.0548711375137962</v>
      </c>
      <c r="AE815" s="17">
        <v>-0.87341092461860725</v>
      </c>
      <c r="AF815" s="17">
        <v>44.592703715505671</v>
      </c>
      <c r="AG815" s="17">
        <v>-36.369208144682091</v>
      </c>
      <c r="AH815" s="17">
        <v>0.37174799365412359</v>
      </c>
      <c r="AI815" s="17">
        <v>0.38824734132274419</v>
      </c>
      <c r="AJ815" s="17">
        <v>0.33333333333333298</v>
      </c>
      <c r="AK815" s="17">
        <v>0.58311431957633597</v>
      </c>
      <c r="AL815" s="17">
        <v>0.48828658224104154</v>
      </c>
      <c r="AM815" s="17">
        <v>0.33333333333333298</v>
      </c>
      <c r="AN815" s="17">
        <v>-0.36587972568129201</v>
      </c>
      <c r="AO815" s="17">
        <v>-0.19897657890857096</v>
      </c>
      <c r="AP815" s="17">
        <v>0.33333333333333298</v>
      </c>
      <c r="AQ815" s="17">
        <v>3.3877867232760734</v>
      </c>
      <c r="AR815" s="17">
        <v>0.95098434791310926</v>
      </c>
      <c r="AS815" s="17">
        <v>3.0355079682486745</v>
      </c>
      <c r="AT815" s="17">
        <v>5.8311431957633593</v>
      </c>
      <c r="AU815" s="17">
        <v>-0.99999999999999944</v>
      </c>
      <c r="AV815" s="17">
        <v>-0.99999999999999944</v>
      </c>
      <c r="AW815" s="17">
        <v>-0.99999999999999944</v>
      </c>
      <c r="AX815" s="17">
        <v>-0.99999999999999944</v>
      </c>
      <c r="AY815" s="17">
        <v>-2.5053707968681373E-2</v>
      </c>
      <c r="AZ815" s="17">
        <v>0.39980349587055641</v>
      </c>
      <c r="BA815" s="17">
        <v>0.6800189369954962</v>
      </c>
      <c r="BB815" s="17">
        <v>-0.14227475867424166</v>
      </c>
      <c r="BC815" s="17">
        <v>-0.32149643340257722</v>
      </c>
      <c r="BD815" s="17">
        <v>-1.5578514875032619</v>
      </c>
      <c r="BE815" s="17">
        <v>-4.6373161500869511</v>
      </c>
      <c r="BF815" s="17">
        <v>-0.99999999999999944</v>
      </c>
      <c r="CU815" t="e">
        <v>#N/A</v>
      </c>
      <c r="CV815" t="e">
        <v>#N/A</v>
      </c>
    </row>
    <row r="816" spans="1:100" x14ac:dyDescent="0.25">
      <c r="A816">
        <v>2375</v>
      </c>
      <c r="B816" t="s">
        <v>814</v>
      </c>
      <c r="C816" s="48">
        <v>2</v>
      </c>
      <c r="D816" s="22">
        <v>1545.1830566406252</v>
      </c>
      <c r="E816" s="17">
        <v>125.47227987646383</v>
      </c>
      <c r="F816" s="17">
        <v>64.224116524067568</v>
      </c>
      <c r="G816" s="17">
        <v>0.90235889976292749</v>
      </c>
      <c r="H816" s="17">
        <v>10.768304001744893</v>
      </c>
      <c r="I816" s="17">
        <v>91.601124143839371</v>
      </c>
      <c r="J816" s="17">
        <v>20.972610339142449</v>
      </c>
      <c r="K816" s="17">
        <v>-0.999999999999999</v>
      </c>
      <c r="L816" s="17">
        <v>-0.999999999999999</v>
      </c>
      <c r="M816" s="17">
        <v>-0.999999999999999</v>
      </c>
      <c r="N816" s="17">
        <v>0.38265194315027407</v>
      </c>
      <c r="O816" s="17">
        <v>-0.999999999999999</v>
      </c>
      <c r="P816" s="17">
        <v>-0.999999999999999</v>
      </c>
      <c r="Q816" s="17">
        <v>5.2285121577330766</v>
      </c>
      <c r="R816" s="17">
        <v>-0.999999999999999</v>
      </c>
      <c r="S816" s="17">
        <v>2.7620707887214433</v>
      </c>
      <c r="T816" s="17">
        <v>0.32639404730325455</v>
      </c>
      <c r="U816" s="17">
        <v>0.65220527200297607</v>
      </c>
      <c r="V816" s="17">
        <v>0.68691280368514873</v>
      </c>
      <c r="W816" s="17">
        <v>6.1435483976614496</v>
      </c>
      <c r="X816" s="17">
        <v>4.8002342796211099</v>
      </c>
      <c r="Y816" s="17">
        <v>0.26616616859210629</v>
      </c>
      <c r="Z816" s="17">
        <v>48.16104496236575</v>
      </c>
      <c r="AA816" s="17">
        <v>1.6292014558611119</v>
      </c>
      <c r="AB816" s="17">
        <v>2.6353343445785917</v>
      </c>
      <c r="AC816" s="17">
        <v>35.469030633312897</v>
      </c>
      <c r="AD816" s="17">
        <v>2.0317187199593314</v>
      </c>
      <c r="AE816" s="17">
        <v>1.6513400593339222</v>
      </c>
      <c r="AF816" s="17">
        <v>81.717223736934073</v>
      </c>
      <c r="AG816" s="17">
        <v>48.729782980616065</v>
      </c>
      <c r="AH816" s="17">
        <v>0.55005695882402361</v>
      </c>
      <c r="AI816" s="17">
        <v>0.69251710160433921</v>
      </c>
      <c r="AJ816" s="17">
        <v>0.33333333333333298</v>
      </c>
      <c r="AK816" s="17">
        <v>1.1138311650496602</v>
      </c>
      <c r="AL816" s="17">
        <v>1.1385636949874747</v>
      </c>
      <c r="AM816" s="17">
        <v>0.33333333333333298</v>
      </c>
      <c r="AN816" s="17">
        <v>0.72726004074387607</v>
      </c>
      <c r="AO816" s="17">
        <v>0.83364907758096729</v>
      </c>
      <c r="AP816" s="17">
        <v>0.33333333333333298</v>
      </c>
      <c r="AQ816" s="17">
        <v>12.204848539128069</v>
      </c>
      <c r="AR816" s="17">
        <v>2.2444243630026963</v>
      </c>
      <c r="AS816" s="17">
        <v>10.857096735046934</v>
      </c>
      <c r="AT816" s="17">
        <v>11.094364258737798</v>
      </c>
      <c r="AU816" s="17">
        <v>-0.999999999999999</v>
      </c>
      <c r="AV816" s="17">
        <v>-0.999999999999999</v>
      </c>
      <c r="AW816" s="17">
        <v>-0.999999999999999</v>
      </c>
      <c r="AX816" s="17">
        <v>-0.999999999999999</v>
      </c>
      <c r="AY816" s="17">
        <v>8.1631445294646374E-2</v>
      </c>
      <c r="AZ816" s="17">
        <v>-0.17997579308038725</v>
      </c>
      <c r="BA816" s="17">
        <v>0.73707083648356342</v>
      </c>
      <c r="BB816" s="17">
        <v>-0.10298803509343918</v>
      </c>
      <c r="BC816" s="17">
        <v>0.40694114195273079</v>
      </c>
      <c r="BD816" s="17">
        <v>-1.5694868811485909</v>
      </c>
      <c r="BE816" s="17">
        <v>12.087411963722321</v>
      </c>
      <c r="BF816" s="17">
        <v>-0.999999999999999</v>
      </c>
      <c r="BG816" s="22">
        <v>2329.1405650691795</v>
      </c>
    </row>
    <row r="817" spans="1:100" x14ac:dyDescent="0.25">
      <c r="A817">
        <v>2377</v>
      </c>
      <c r="B817" t="s">
        <v>815</v>
      </c>
      <c r="C817" s="48">
        <v>2</v>
      </c>
      <c r="D817" s="22">
        <v>1547.5523925781251</v>
      </c>
      <c r="E817" s="17">
        <v>126.40297463523046</v>
      </c>
      <c r="F817" s="17">
        <v>65.725553906650262</v>
      </c>
      <c r="G817" s="17">
        <v>0.91279476382292346</v>
      </c>
      <c r="H817" s="17">
        <v>10.863497288263183</v>
      </c>
      <c r="I817" s="17">
        <v>92.331970263590691</v>
      </c>
      <c r="J817" s="17">
        <v>21.153117102345842</v>
      </c>
      <c r="K817" s="17">
        <v>-0.999999999999999</v>
      </c>
      <c r="L817" s="17">
        <v>-0.999999999999999</v>
      </c>
      <c r="M817" s="17">
        <v>-0.999999999999999</v>
      </c>
      <c r="N817" s="17">
        <v>0.38525255703407246</v>
      </c>
      <c r="O817" s="17">
        <v>-0.999999999999999</v>
      </c>
      <c r="P817" s="17">
        <v>-0.999999999999999</v>
      </c>
      <c r="Q817" s="17">
        <v>5.256448892077298</v>
      </c>
      <c r="R817" s="17">
        <v>-0.999999999999999</v>
      </c>
      <c r="S817" s="17">
        <v>2.7985059829156431</v>
      </c>
      <c r="T817" s="17">
        <v>0.3304836651283361</v>
      </c>
      <c r="U817" s="17">
        <v>0.66445998717058119</v>
      </c>
      <c r="V817" s="17">
        <v>0.70297044288637356</v>
      </c>
      <c r="W817" s="17">
        <v>6.2249170542470456</v>
      </c>
      <c r="X817" s="17">
        <v>4.9004879208661825</v>
      </c>
      <c r="Y817" s="17">
        <v>0.2698455611367796</v>
      </c>
      <c r="Z817" s="17">
        <v>48.498869274458364</v>
      </c>
      <c r="AA817" s="17">
        <v>1.6540818267237469</v>
      </c>
      <c r="AB817" s="17">
        <v>2.6711972000298934</v>
      </c>
      <c r="AC817" s="17">
        <v>35.880773345502249</v>
      </c>
      <c r="AD817" s="17">
        <v>2.0631457627395005</v>
      </c>
      <c r="AE817" s="17">
        <v>1.6776585525650893</v>
      </c>
      <c r="AF817" s="17">
        <v>82.38406542293707</v>
      </c>
      <c r="AG817" s="17">
        <v>49.869115742934035</v>
      </c>
      <c r="AH817" s="17">
        <v>0.55793942353459824</v>
      </c>
      <c r="AI817" s="17">
        <v>0.70184304411332121</v>
      </c>
      <c r="AJ817" s="17">
        <v>0.33333333333333298</v>
      </c>
      <c r="AK817" s="17">
        <v>1.1243530731439573</v>
      </c>
      <c r="AL817" s="17">
        <v>1.1477536215367126</v>
      </c>
      <c r="AM817" s="17">
        <v>0.33333333333333298</v>
      </c>
      <c r="AN817" s="17">
        <v>0.73674548393132278</v>
      </c>
      <c r="AO817" s="17">
        <v>0.84401411833316009</v>
      </c>
      <c r="AP817" s="17">
        <v>0.33333333333333298</v>
      </c>
      <c r="AQ817" s="17">
        <v>12.323102425205594</v>
      </c>
      <c r="AR817" s="17">
        <v>2.2444243630026963</v>
      </c>
      <c r="AS817" s="17">
        <v>11.00762689559069</v>
      </c>
      <c r="AT817" s="17">
        <v>11.199681150991161</v>
      </c>
      <c r="AU817" s="17">
        <v>-0.999999999999999</v>
      </c>
      <c r="AV817" s="17">
        <v>-0.999999999999999</v>
      </c>
      <c r="AW817" s="17">
        <v>-0.999999999999999</v>
      </c>
      <c r="AX817" s="17">
        <v>-0.999999999999999</v>
      </c>
      <c r="AY817" s="17">
        <v>8.3216680865257034E-2</v>
      </c>
      <c r="AZ817" s="17">
        <v>-0.19090846055398991</v>
      </c>
      <c r="BA817" s="17">
        <v>0.74758081571858992</v>
      </c>
      <c r="BB817" s="17">
        <v>-0.10907649240958589</v>
      </c>
      <c r="BC817" s="17">
        <v>0.41276886802305679</v>
      </c>
      <c r="BD817" s="17">
        <v>-1.7318323280943417</v>
      </c>
      <c r="BE817" s="17">
        <v>12.244248951080349</v>
      </c>
      <c r="BF817" s="17">
        <v>-0.999999999999999</v>
      </c>
      <c r="BG817" s="22">
        <v>2812.1618221781746</v>
      </c>
    </row>
    <row r="818" spans="1:100" x14ac:dyDescent="0.25">
      <c r="A818">
        <v>2383</v>
      </c>
      <c r="B818" t="s">
        <v>816</v>
      </c>
      <c r="C818" s="48">
        <v>3</v>
      </c>
      <c r="D818" s="22">
        <v>1638.4454117636258</v>
      </c>
      <c r="E818" s="17">
        <v>111.62163797767633</v>
      </c>
      <c r="F818" s="17">
        <v>35.800922904173589</v>
      </c>
      <c r="G818" s="17">
        <v>0.91835576452748391</v>
      </c>
      <c r="H818" s="17">
        <v>12.226851222734812</v>
      </c>
      <c r="I818" s="17">
        <v>87.176929717510774</v>
      </c>
      <c r="J818" s="17">
        <v>17.065401484310346</v>
      </c>
      <c r="K818" s="17">
        <v>-0.99999999999999911</v>
      </c>
      <c r="L818" s="17">
        <v>-0.99999999999999911</v>
      </c>
      <c r="M818" s="17">
        <v>-0.99999999999999911</v>
      </c>
      <c r="N818" s="17">
        <v>0.45379456032289323</v>
      </c>
      <c r="O818" s="17">
        <v>-0.99999999999999911</v>
      </c>
      <c r="P818" s="17">
        <v>-0.99999999999999911</v>
      </c>
      <c r="Q818" s="17">
        <v>4.2143921438700822</v>
      </c>
      <c r="R818" s="17">
        <v>-0.99999999999999911</v>
      </c>
      <c r="S818" s="17">
        <v>4.0703497702681686</v>
      </c>
      <c r="T818" s="17">
        <v>0.42473032146928813</v>
      </c>
      <c r="U818" s="17">
        <v>-6.4120230835799458E-2</v>
      </c>
      <c r="V818" s="17">
        <v>-0.36321415557690606</v>
      </c>
      <c r="W818" s="17">
        <v>8.0124590788647314</v>
      </c>
      <c r="X818" s="17">
        <v>10.029456551083307</v>
      </c>
      <c r="Y818" s="17">
        <v>0.21722263639223971</v>
      </c>
      <c r="Z818" s="17">
        <v>40.403258484104605</v>
      </c>
      <c r="AA818" s="17">
        <v>2.1143378638041721</v>
      </c>
      <c r="AB818" s="17">
        <v>1.4415533958914075</v>
      </c>
      <c r="AC818" s="17">
        <v>31.186593491679339</v>
      </c>
      <c r="AD818" s="17">
        <v>-0.38147486640921469</v>
      </c>
      <c r="AE818" s="17">
        <v>1.9000077982443373</v>
      </c>
      <c r="AF818" s="17">
        <v>74.931413169919708</v>
      </c>
      <c r="AG818" s="17">
        <v>51.398384843538828</v>
      </c>
      <c r="AH818" s="17">
        <v>0.18644994998364051</v>
      </c>
      <c r="AI818" s="17">
        <v>0.51415753761631411</v>
      </c>
      <c r="AJ818" s="17">
        <v>0.33333333333333298</v>
      </c>
      <c r="AK818" s="17">
        <v>0.7205101716354686</v>
      </c>
      <c r="AL818" s="17">
        <v>1.3936984521600664</v>
      </c>
      <c r="AM818" s="17">
        <v>0.33333333333333298</v>
      </c>
      <c r="AN818" s="17">
        <v>0.58692049315704486</v>
      </c>
      <c r="AO818" s="17">
        <v>0.54124731974182538</v>
      </c>
      <c r="AP818" s="17">
        <v>0.33333333333333298</v>
      </c>
      <c r="AQ818" s="17">
        <v>12.245516547591029</v>
      </c>
      <c r="AR818" s="17">
        <v>4.0240767278924636</v>
      </c>
      <c r="AS818" s="17">
        <v>5.836142339211678</v>
      </c>
      <c r="AT818" s="17">
        <v>7.2051824172061991</v>
      </c>
      <c r="AU818" s="17">
        <v>-0.99999999999999911</v>
      </c>
      <c r="AV818" s="17">
        <v>-0.99999999999999911</v>
      </c>
      <c r="AW818" s="17">
        <v>-0.99999999999999911</v>
      </c>
      <c r="AX818" s="17">
        <v>-0.99999999999999911</v>
      </c>
      <c r="AY818" s="17">
        <v>-2.6656337188995169E-3</v>
      </c>
      <c r="AZ818" s="17">
        <v>2.1368061626695338</v>
      </c>
      <c r="BA818" s="17">
        <v>-0.43876663189863996</v>
      </c>
      <c r="BB818" s="17">
        <v>7.2526227154790637E-2</v>
      </c>
      <c r="BC818" s="17">
        <v>-0.1065898734780408</v>
      </c>
      <c r="BD818" s="17">
        <v>12.497186492217438</v>
      </c>
      <c r="BE818" s="17">
        <v>-4.8585799964442193</v>
      </c>
      <c r="BF818" s="17">
        <v>-0.99999999999999911</v>
      </c>
      <c r="CU818" t="e">
        <v>#N/A</v>
      </c>
      <c r="CV818" t="e">
        <v>#N/A</v>
      </c>
    </row>
    <row r="819" spans="1:100" x14ac:dyDescent="0.25">
      <c r="A819">
        <v>2386</v>
      </c>
      <c r="B819" t="s">
        <v>817</v>
      </c>
      <c r="C819" s="48">
        <v>3</v>
      </c>
      <c r="D819" s="22">
        <v>1577.7583405704472</v>
      </c>
      <c r="E819" s="17">
        <v>113.69898675898682</v>
      </c>
      <c r="F819" s="17">
        <v>43.543067597575288</v>
      </c>
      <c r="G819" s="17">
        <v>0.57382893567239246</v>
      </c>
      <c r="H819" s="17">
        <v>3.6475543195519506</v>
      </c>
      <c r="I819" s="17">
        <v>86.045211177159786</v>
      </c>
      <c r="J819" s="17">
        <v>11.931565628806013</v>
      </c>
      <c r="K819" s="17">
        <v>-0.99999999999999833</v>
      </c>
      <c r="L819" s="17">
        <v>-0.99999999999999833</v>
      </c>
      <c r="M819" s="17">
        <v>-0.99999999999999833</v>
      </c>
      <c r="N819" s="17">
        <v>0.37485670570745566</v>
      </c>
      <c r="O819" s="17">
        <v>-0.99999999999999833</v>
      </c>
      <c r="P819" s="17">
        <v>-0.99999999999999833</v>
      </c>
      <c r="Q819" s="17">
        <v>3.9688029367967399</v>
      </c>
      <c r="R819" s="17">
        <v>-0.99999999999999833</v>
      </c>
      <c r="S819" s="17">
        <v>0.5786718971982191</v>
      </c>
      <c r="T819" s="17">
        <v>9.5440353706758282E-2</v>
      </c>
      <c r="U819" s="17">
        <v>-0.73929620582061417</v>
      </c>
      <c r="V819" s="17">
        <v>-0.58015929643474995</v>
      </c>
      <c r="W819" s="17">
        <v>-0.32124861724479015</v>
      </c>
      <c r="X819" s="17">
        <v>-7.4015757153130952</v>
      </c>
      <c r="Y819" s="17">
        <v>0.12563577490256359</v>
      </c>
      <c r="Z819" s="17">
        <v>32.288117265727919</v>
      </c>
      <c r="AA819" s="17">
        <v>2.3472737690204415</v>
      </c>
      <c r="AB819" s="17">
        <v>1.5383726434387059</v>
      </c>
      <c r="AC819" s="17">
        <v>45.626640384383862</v>
      </c>
      <c r="AD819" s="17">
        <v>1.4004652823209947</v>
      </c>
      <c r="AE819" s="17">
        <v>0.20954846972718033</v>
      </c>
      <c r="AF819" s="17">
        <v>79.662678763277668</v>
      </c>
      <c r="AG819" s="17">
        <v>43.131969173621123</v>
      </c>
      <c r="AH819" s="17">
        <v>0.53115898477932777</v>
      </c>
      <c r="AI819" s="17">
        <v>0.39695527970374678</v>
      </c>
      <c r="AJ819" s="17">
        <v>0.33333333333333298</v>
      </c>
      <c r="AK819" s="17">
        <v>0.59126464245677113</v>
      </c>
      <c r="AL819" s="17">
        <v>0.69462334446918528</v>
      </c>
      <c r="AM819" s="17">
        <v>0.33333333333333298</v>
      </c>
      <c r="AN819" s="17">
        <v>5.2175123326304779E-2</v>
      </c>
      <c r="AO819" s="17">
        <v>0.1849278586034952</v>
      </c>
      <c r="AP819" s="17">
        <v>0.33333333333333298</v>
      </c>
      <c r="AQ819" s="17">
        <v>6.3825324138821369</v>
      </c>
      <c r="AR819" s="17">
        <v>0.56499693258829886</v>
      </c>
      <c r="AS819" s="17">
        <v>5.4539222716500015</v>
      </c>
      <c r="AT819" s="17">
        <v>5.9126464245677131</v>
      </c>
      <c r="AU819" s="17">
        <v>-0.99999999999999833</v>
      </c>
      <c r="AV819" s="17">
        <v>-0.99999999999999833</v>
      </c>
      <c r="AW819" s="17">
        <v>-0.99999999999999833</v>
      </c>
      <c r="AX819" s="17">
        <v>-0.99999999999999833</v>
      </c>
      <c r="AY819" s="17">
        <v>0.11664415037390678</v>
      </c>
      <c r="AZ819" s="17">
        <v>1.112324597046078</v>
      </c>
      <c r="BA819" s="17">
        <v>0.53528633178885976</v>
      </c>
      <c r="BB819" s="17">
        <v>0.19621309240454668</v>
      </c>
      <c r="BC819" s="17">
        <v>0.37352765161128537</v>
      </c>
      <c r="BD819" s="17">
        <v>10.466950295344054</v>
      </c>
      <c r="BE819" s="17">
        <v>12.014622949226432</v>
      </c>
      <c r="BF819" s="17">
        <v>-0.99999999999999833</v>
      </c>
      <c r="CU819" t="e">
        <v>#N/A</v>
      </c>
      <c r="CV819" t="e">
        <v>#N/A</v>
      </c>
    </row>
    <row r="820" spans="1:100" x14ac:dyDescent="0.25">
      <c r="A820">
        <v>2393</v>
      </c>
      <c r="B820" t="s">
        <v>819</v>
      </c>
      <c r="C820" s="48">
        <v>3</v>
      </c>
      <c r="D820" s="22">
        <v>1530.0970543974322</v>
      </c>
      <c r="E820" s="17">
        <v>91.788985998946316</v>
      </c>
      <c r="F820" s="17">
        <v>-0.36626475001109693</v>
      </c>
      <c r="G820" s="17">
        <v>0.3258643580099983</v>
      </c>
      <c r="H820" s="17">
        <v>7.8448694672284338</v>
      </c>
      <c r="I820" s="17">
        <v>60.17690503690676</v>
      </c>
      <c r="J820" s="17">
        <v>12.731465355010624</v>
      </c>
      <c r="K820" s="17">
        <v>-0.99999999999999944</v>
      </c>
      <c r="L820" s="17">
        <v>-0.99999999999999944</v>
      </c>
      <c r="M820" s="17">
        <v>-0.99999999999999944</v>
      </c>
      <c r="N820" s="17">
        <v>0.34771660908508856</v>
      </c>
      <c r="O820" s="17">
        <v>-0.99999999999999944</v>
      </c>
      <c r="P820" s="17">
        <v>-0.99999999999999944</v>
      </c>
      <c r="Q820" s="17">
        <v>4.8980630641839094</v>
      </c>
      <c r="R820" s="17">
        <v>-0.99999999999999944</v>
      </c>
      <c r="S820" s="17">
        <v>8.0249074938284315E-2</v>
      </c>
      <c r="T820" s="17">
        <v>4.6231041162454613E-2</v>
      </c>
      <c r="U820" s="17">
        <v>1.3931541265839782</v>
      </c>
      <c r="V820" s="17">
        <v>1.9012301089927852</v>
      </c>
      <c r="W820" s="17">
        <v>2.9468064030445236</v>
      </c>
      <c r="X820" s="17">
        <v>2.7993309171660408</v>
      </c>
      <c r="Y820" s="17">
        <v>-9.7251089594987516E-2</v>
      </c>
      <c r="Z820" s="17">
        <v>30.562119858148971</v>
      </c>
      <c r="AA820" s="17">
        <v>2.3688983766989611</v>
      </c>
      <c r="AB820" s="17">
        <v>0.26856465597867474</v>
      </c>
      <c r="AC820" s="17">
        <v>25.620899626766203</v>
      </c>
      <c r="AD820" s="17">
        <v>0.18674890868691307</v>
      </c>
      <c r="AE820" s="17">
        <v>-1.1050771400625043</v>
      </c>
      <c r="AF820" s="17">
        <v>55.346507000831359</v>
      </c>
      <c r="AG820" s="17">
        <v>-12.723155975425234</v>
      </c>
      <c r="AH820" s="17">
        <v>0.44061566829312576</v>
      </c>
      <c r="AI820" s="17">
        <v>0.1467433924754436</v>
      </c>
      <c r="AJ820" s="17">
        <v>0.33333333333333298</v>
      </c>
      <c r="AK820" s="17">
        <v>1.0896489933648628</v>
      </c>
      <c r="AL820" s="17">
        <v>0.79196571511485414</v>
      </c>
      <c r="AM820" s="17">
        <v>0.33333333333333298</v>
      </c>
      <c r="AN820" s="17">
        <v>-2.0723864837167795E-2</v>
      </c>
      <c r="AO820" s="17">
        <v>2.7370499624788314E-2</v>
      </c>
      <c r="AP820" s="17">
        <v>0.33333333333333298</v>
      </c>
      <c r="AQ820" s="17">
        <v>4.8303980360754348</v>
      </c>
      <c r="AR820" s="17">
        <v>4.236819304411811</v>
      </c>
      <c r="AS820" s="17">
        <v>-2.5664065724509211</v>
      </c>
      <c r="AT820" s="17">
        <v>11.061052623049727</v>
      </c>
      <c r="AU820" s="17">
        <v>-0.99999999999999944</v>
      </c>
      <c r="AV820" s="17">
        <v>-0.99999999999999944</v>
      </c>
      <c r="AW820" s="17">
        <v>-0.99999999999999944</v>
      </c>
      <c r="AX820" s="17">
        <v>-0.99999999999999944</v>
      </c>
      <c r="AY820" s="17">
        <v>-2.1504699367834987E-2</v>
      </c>
      <c r="AZ820" s="17">
        <v>0.28447958328718193</v>
      </c>
      <c r="BA820" s="17">
        <v>9.353357217413874E-2</v>
      </c>
      <c r="BB820" s="17">
        <v>-4.8260703581409624E-2</v>
      </c>
      <c r="BC820" s="17">
        <v>0.4219199008585599</v>
      </c>
      <c r="BD820" s="17">
        <v>0.21588032690067058</v>
      </c>
      <c r="BE820" s="17">
        <v>11.015665382334696</v>
      </c>
      <c r="BF820" s="17">
        <v>-0.99999999999999944</v>
      </c>
      <c r="CU820" t="e">
        <v>#N/A</v>
      </c>
      <c r="CV820" t="e">
        <v>#N/A</v>
      </c>
    </row>
    <row r="821" spans="1:100" x14ac:dyDescent="0.25">
      <c r="A821">
        <v>2395</v>
      </c>
      <c r="B821" t="s">
        <v>820</v>
      </c>
      <c r="C821" s="48">
        <v>2</v>
      </c>
      <c r="D821" s="22">
        <v>1516.8324218750001</v>
      </c>
      <c r="E821" s="17">
        <v>117.53776891577698</v>
      </c>
      <c r="F821" s="17">
        <v>51.423817331801011</v>
      </c>
      <c r="G821" s="17">
        <v>0.81338936706887111</v>
      </c>
      <c r="H821" s="17">
        <v>9.9567466483284779</v>
      </c>
      <c r="I821" s="17">
        <v>85.370395440234134</v>
      </c>
      <c r="J821" s="17">
        <v>19.433724600693221</v>
      </c>
      <c r="K821" s="17">
        <v>-0.99999999999999922</v>
      </c>
      <c r="L821" s="17">
        <v>-0.99999999999999922</v>
      </c>
      <c r="M821" s="17">
        <v>-0.99999999999999922</v>
      </c>
      <c r="N821" s="17">
        <v>0.36048076492976078</v>
      </c>
      <c r="O821" s="17">
        <v>-0.99999999999999922</v>
      </c>
      <c r="P821" s="17">
        <v>-0.99999999999999922</v>
      </c>
      <c r="Q821" s="17">
        <v>4.9903413474087843</v>
      </c>
      <c r="R821" s="17">
        <v>-0.99999999999999922</v>
      </c>
      <c r="S821" s="17">
        <v>2.4514475204957322</v>
      </c>
      <c r="T821" s="17">
        <v>0.29152856949490025</v>
      </c>
      <c r="U821" s="17">
        <v>0.54772937278730549</v>
      </c>
      <c r="V821" s="17">
        <v>0.5500155953955943</v>
      </c>
      <c r="W821" s="17">
        <v>5.4498510372182087</v>
      </c>
      <c r="X821" s="17">
        <v>3.9455355636189506</v>
      </c>
      <c r="Y821" s="17">
        <v>0.23479801034324294</v>
      </c>
      <c r="Z821" s="17">
        <v>45.280969962655256</v>
      </c>
      <c r="AA821" s="17">
        <v>1.4170872546624897</v>
      </c>
      <c r="AB821" s="17">
        <v>2.3295904720795448</v>
      </c>
      <c r="AC821" s="17">
        <v>31.958774416571401</v>
      </c>
      <c r="AD821" s="17">
        <v>1.7637917621115462</v>
      </c>
      <c r="AE821" s="17">
        <v>1.4269653424415738</v>
      </c>
      <c r="AF821" s="17">
        <v>76.032156085274067</v>
      </c>
      <c r="AG821" s="17">
        <v>39.016557236805738</v>
      </c>
      <c r="AH821" s="17">
        <v>0.48285608329082041</v>
      </c>
      <c r="AI821" s="17">
        <v>0.61301005339197623</v>
      </c>
      <c r="AJ821" s="17">
        <v>0.33333333333333298</v>
      </c>
      <c r="AK821" s="17">
        <v>1.024128075701467</v>
      </c>
      <c r="AL821" s="17">
        <v>1.060216232249569</v>
      </c>
      <c r="AM821" s="17">
        <v>0.33333333333333298</v>
      </c>
      <c r="AN821" s="17">
        <v>0.64639319129744099</v>
      </c>
      <c r="AO821" s="17">
        <v>0.74528333931762214</v>
      </c>
      <c r="AP821" s="17">
        <v>0.33333333333333298</v>
      </c>
      <c r="AQ821" s="17">
        <v>11.196691196038095</v>
      </c>
      <c r="AR821" s="17">
        <v>2.2444243630026963</v>
      </c>
      <c r="AS821" s="17">
        <v>9.5737724254406658</v>
      </c>
      <c r="AT821" s="17">
        <v>10.196499488297725</v>
      </c>
      <c r="AU821" s="17">
        <v>-0.99999999999999922</v>
      </c>
      <c r="AV821" s="17">
        <v>-0.99999999999999922</v>
      </c>
      <c r="AW821" s="17">
        <v>-0.99999999999999922</v>
      </c>
      <c r="AX821" s="17">
        <v>-0.99999999999999922</v>
      </c>
      <c r="AY821" s="17">
        <v>6.8116736103687361E-2</v>
      </c>
      <c r="AZ821" s="17">
        <v>-8.6770830785553477E-2</v>
      </c>
      <c r="BA821" s="17">
        <v>0.6474694449946734</v>
      </c>
      <c r="BB821" s="17">
        <v>-5.1081724400705325E-2</v>
      </c>
      <c r="BC821" s="17">
        <v>0.35725765986010616</v>
      </c>
      <c r="BD821" s="17">
        <v>-0.1854329622077584</v>
      </c>
      <c r="BE821" s="17">
        <v>10.750319664113263</v>
      </c>
      <c r="BF821" s="17">
        <v>-0.99999999999999922</v>
      </c>
      <c r="BG821" s="22">
        <v>674.97193126332706</v>
      </c>
    </row>
    <row r="822" spans="1:100" x14ac:dyDescent="0.25">
      <c r="A822">
        <v>2398</v>
      </c>
      <c r="B822" t="s">
        <v>821</v>
      </c>
      <c r="C822" s="48">
        <v>2</v>
      </c>
      <c r="D822" s="22">
        <v>1498.67482421875</v>
      </c>
      <c r="E822" s="17">
        <v>82.511683474244009</v>
      </c>
      <c r="F822" s="17">
        <v>-5.0817915717505606</v>
      </c>
      <c r="G822" s="17">
        <v>0.42064248332576476</v>
      </c>
      <c r="H822" s="17">
        <v>6.3742098867928867</v>
      </c>
      <c r="I822" s="17">
        <v>57.865482154866676</v>
      </c>
      <c r="J822" s="17">
        <v>12.640471226068946</v>
      </c>
      <c r="K822" s="17">
        <v>-1</v>
      </c>
      <c r="L822" s="17">
        <v>-1</v>
      </c>
      <c r="M822" s="17">
        <v>-1</v>
      </c>
      <c r="N822" s="17">
        <v>0.2626083709613326</v>
      </c>
      <c r="O822" s="17">
        <v>-1</v>
      </c>
      <c r="P822" s="17">
        <v>-1</v>
      </c>
      <c r="Q822" s="17">
        <v>3.9389607149500345</v>
      </c>
      <c r="R822" s="17">
        <v>-1</v>
      </c>
      <c r="S822" s="17">
        <v>1.0802329381593101</v>
      </c>
      <c r="T822" s="17">
        <v>0.13761849101293952</v>
      </c>
      <c r="U822" s="17">
        <v>8.6531223255440964E-2</v>
      </c>
      <c r="V822" s="17">
        <v>-5.4303100238572474E-2</v>
      </c>
      <c r="W822" s="17">
        <v>2.3875951353941645</v>
      </c>
      <c r="X822" s="17">
        <v>0.17255567843283837</v>
      </c>
      <c r="Y822" s="17">
        <v>9.632649062237203E-2</v>
      </c>
      <c r="Z822" s="17">
        <v>32.56717405038011</v>
      </c>
      <c r="AA822" s="17">
        <v>0.48073085269183463</v>
      </c>
      <c r="AB822" s="17">
        <v>0.9799154820975815</v>
      </c>
      <c r="AC822" s="17">
        <v>16.463108107904912</v>
      </c>
      <c r="AD822" s="17">
        <v>0.58105566606685932</v>
      </c>
      <c r="AE822" s="17">
        <v>0.43648615050018741</v>
      </c>
      <c r="AF822" s="17">
        <v>50.936007589853531</v>
      </c>
      <c r="AG822" s="17">
        <v>-3.8614823173986337</v>
      </c>
      <c r="AH822" s="17">
        <v>0.18620470555196536</v>
      </c>
      <c r="AI822" s="17">
        <v>0.26203433759950023</v>
      </c>
      <c r="AJ822" s="17">
        <v>0.33333333333333298</v>
      </c>
      <c r="AK822" s="17">
        <v>0.62814298128963608</v>
      </c>
      <c r="AL822" s="17">
        <v>0.71435938769015839</v>
      </c>
      <c r="AM822" s="17">
        <v>0.33333333333333298</v>
      </c>
      <c r="AN822" s="17">
        <v>0.28941477232085039</v>
      </c>
      <c r="AO822" s="17">
        <v>0.35520184420703488</v>
      </c>
      <c r="AP822" s="17">
        <v>0.33333333333333298</v>
      </c>
      <c r="AQ822" s="17">
        <v>6.7462839292843038</v>
      </c>
      <c r="AR822" s="17">
        <v>2.2444243630026963</v>
      </c>
      <c r="AS822" s="17">
        <v>3.9086687863911322</v>
      </c>
      <c r="AT822" s="17">
        <v>6.2329674798103305</v>
      </c>
      <c r="AU822" s="17">
        <v>-1</v>
      </c>
      <c r="AV822" s="17">
        <v>-1</v>
      </c>
      <c r="AW822" s="17">
        <v>-1</v>
      </c>
      <c r="AX822" s="17">
        <v>-1</v>
      </c>
      <c r="AY822" s="17">
        <v>8.4574374795633126E-3</v>
      </c>
      <c r="AZ822" s="17">
        <v>0.32467292284827021</v>
      </c>
      <c r="BA822" s="17">
        <v>0.25193328535989762</v>
      </c>
      <c r="BB822" s="17">
        <v>0.17805336436361507</v>
      </c>
      <c r="BC822" s="17">
        <v>0.13793502013707723</v>
      </c>
      <c r="BD822" s="17">
        <v>5.9243312136443294</v>
      </c>
      <c r="BE822" s="17">
        <v>4.8478627437854849</v>
      </c>
      <c r="BF822" s="17">
        <v>-1</v>
      </c>
      <c r="BG822" s="22">
        <v>113.80580438123421</v>
      </c>
    </row>
    <row r="823" spans="1:100" x14ac:dyDescent="0.25">
      <c r="A823">
        <v>2399</v>
      </c>
      <c r="B823" t="s">
        <v>822</v>
      </c>
      <c r="C823" s="48">
        <v>3</v>
      </c>
      <c r="D823" s="22">
        <v>1514.3765882582236</v>
      </c>
      <c r="E823" s="17">
        <v>105.42901696155289</v>
      </c>
      <c r="F823" s="17">
        <v>20.432947376018426</v>
      </c>
      <c r="G823" s="17">
        <v>0.59687550978397608</v>
      </c>
      <c r="H823" s="17">
        <v>7.9726052907644291</v>
      </c>
      <c r="I823" s="17">
        <v>78.711391116406489</v>
      </c>
      <c r="J823" s="17">
        <v>17.508852521330532</v>
      </c>
      <c r="K823" s="17">
        <v>-1.0000000000000016</v>
      </c>
      <c r="L823" s="17">
        <v>-1.0000000000000016</v>
      </c>
      <c r="M823" s="17">
        <v>-1.0000000000000016</v>
      </c>
      <c r="N823" s="17">
        <v>0.28457443551400158</v>
      </c>
      <c r="O823" s="17">
        <v>-1.0000000000000016</v>
      </c>
      <c r="P823" s="17">
        <v>-1.0000000000000016</v>
      </c>
      <c r="Q823" s="17">
        <v>3.8781984296633398</v>
      </c>
      <c r="R823" s="17">
        <v>-1.0000000000000016</v>
      </c>
      <c r="S823" s="17">
        <v>2.3727108808753363</v>
      </c>
      <c r="T823" s="17">
        <v>0.398481236646613</v>
      </c>
      <c r="U823" s="17">
        <v>-0.32550745032479023</v>
      </c>
      <c r="V823" s="17">
        <v>-1.4045776477385277</v>
      </c>
      <c r="W823" s="17">
        <v>4.0944068611010929</v>
      </c>
      <c r="X823" s="17">
        <v>4.062340707843533</v>
      </c>
      <c r="Y823" s="17">
        <v>0.22327019221709712</v>
      </c>
      <c r="Z823" s="17">
        <v>37.245973258026389</v>
      </c>
      <c r="AA823" s="17">
        <v>1.3082052515283868</v>
      </c>
      <c r="AB823" s="17">
        <v>2.4588470591690625</v>
      </c>
      <c r="AC823" s="17">
        <v>22.617327318022614</v>
      </c>
      <c r="AD823" s="17">
        <v>1.1580577954181421</v>
      </c>
      <c r="AE823" s="17">
        <v>1.7196234642989148</v>
      </c>
      <c r="AF823" s="17">
        <v>64.041771099516936</v>
      </c>
      <c r="AG823" s="17">
        <v>13.879306147464698</v>
      </c>
      <c r="AH823" s="17">
        <v>0.63799097026526386</v>
      </c>
      <c r="AI823" s="17">
        <v>1.3104973695320814</v>
      </c>
      <c r="AJ823" s="17">
        <v>0.33333333333333298</v>
      </c>
      <c r="AK823" s="17">
        <v>0.97795544772153442</v>
      </c>
      <c r="AL823" s="17">
        <v>1.0390247225674143</v>
      </c>
      <c r="AM823" s="17">
        <v>0.33333333333333298</v>
      </c>
      <c r="AN823" s="17">
        <v>0.59676433848901178</v>
      </c>
      <c r="AO823" s="17">
        <v>0.58440191127840146</v>
      </c>
      <c r="AP823" s="17">
        <v>0.33333333333333298</v>
      </c>
      <c r="AQ823" s="17">
        <v>14.669620016889485</v>
      </c>
      <c r="AR823" s="17">
        <v>3.2555793453733264</v>
      </c>
      <c r="AS823" s="17">
        <v>4.2458564201042384</v>
      </c>
      <c r="AT823" s="17">
        <v>10.007416755852983</v>
      </c>
      <c r="AU823" s="17">
        <v>-1.0000000000000016</v>
      </c>
      <c r="AV823" s="17">
        <v>-1.0000000000000016</v>
      </c>
      <c r="AW823" s="17">
        <v>-1.0000000000000016</v>
      </c>
      <c r="AX823" s="17">
        <v>-1.0000000000000016</v>
      </c>
      <c r="AY823" s="17">
        <v>1.5689828128832461E-2</v>
      </c>
      <c r="AZ823" s="17">
        <v>-0.2953521179605692</v>
      </c>
      <c r="BA823" s="17">
        <v>0.75913853882407423</v>
      </c>
      <c r="BB823" s="17">
        <v>-0.11688805181186029</v>
      </c>
      <c r="BC823" s="17">
        <v>-0.10296307421673714</v>
      </c>
      <c r="BD823" s="17">
        <v>-4.398961885099351</v>
      </c>
      <c r="BE823" s="17">
        <v>1.2216158387019416</v>
      </c>
      <c r="BF823" s="17">
        <v>-1.0000000000000016</v>
      </c>
      <c r="CU823" t="e">
        <v>#N/A</v>
      </c>
      <c r="CV823" t="e">
        <v>#N/A</v>
      </c>
    </row>
    <row r="824" spans="1:100" x14ac:dyDescent="0.25">
      <c r="A824">
        <v>2403</v>
      </c>
      <c r="B824" t="s">
        <v>823</v>
      </c>
      <c r="C824" s="48">
        <v>2</v>
      </c>
      <c r="D824" s="22">
        <v>1581.5318164062501</v>
      </c>
      <c r="E824" s="17">
        <v>169.24366736601894</v>
      </c>
      <c r="F824" s="17">
        <v>134.83802816940963</v>
      </c>
      <c r="G824" s="17">
        <v>1.3931667024884371</v>
      </c>
      <c r="H824" s="17">
        <v>15.245327420376944</v>
      </c>
      <c r="I824" s="17">
        <v>125.97345556780277</v>
      </c>
      <c r="J824" s="17">
        <v>29.462001089694816</v>
      </c>
      <c r="K824" s="17">
        <v>-0.99999999999999789</v>
      </c>
      <c r="L824" s="17">
        <v>-0.99999999999999789</v>
      </c>
      <c r="M824" s="17">
        <v>-0.99999999999999789</v>
      </c>
      <c r="N824" s="17">
        <v>0.50496108580549648</v>
      </c>
      <c r="O824" s="17">
        <v>-0.99999999999999789</v>
      </c>
      <c r="P824" s="17">
        <v>-0.99999999999999789</v>
      </c>
      <c r="Q824" s="17">
        <v>6.5424011773663047</v>
      </c>
      <c r="R824" s="17">
        <v>-0.99999999999999789</v>
      </c>
      <c r="S824" s="17">
        <v>4.4756497987128361</v>
      </c>
      <c r="T824" s="17">
        <v>0.5187323459985852</v>
      </c>
      <c r="U824" s="17">
        <v>1.2285552311305097</v>
      </c>
      <c r="V824" s="17">
        <v>1.4421176020614963</v>
      </c>
      <c r="W824" s="17">
        <v>9.9703873944046393</v>
      </c>
      <c r="X824" s="17">
        <v>9.5152506013979608</v>
      </c>
      <c r="Y824" s="17">
        <v>0.43921121400796481</v>
      </c>
      <c r="Z824" s="17">
        <v>64.049217457926275</v>
      </c>
      <c r="AA824" s="17">
        <v>2.7993470311466546</v>
      </c>
      <c r="AB824" s="17">
        <v>4.3219957635394977</v>
      </c>
      <c r="AC824" s="17">
        <v>54.833650054963002</v>
      </c>
      <c r="AD824" s="17">
        <v>3.509759994205417</v>
      </c>
      <c r="AE824" s="17">
        <v>2.8891217858467884</v>
      </c>
      <c r="AF824" s="17">
        <v>113.07937073226756</v>
      </c>
      <c r="AG824" s="17">
        <v>102.31359802761688</v>
      </c>
      <c r="AH824" s="17">
        <v>0.9207761596891233</v>
      </c>
      <c r="AI824" s="17">
        <v>1.1311243242418929</v>
      </c>
      <c r="AJ824" s="17">
        <v>0.33333333333333298</v>
      </c>
      <c r="AK824" s="17">
        <v>1.6086856938699299</v>
      </c>
      <c r="AL824" s="17">
        <v>1.5707739682249691</v>
      </c>
      <c r="AM824" s="17">
        <v>0.33333333333333298</v>
      </c>
      <c r="AN824" s="17">
        <v>1.1733687196173903</v>
      </c>
      <c r="AO824" s="17">
        <v>1.3211259982745982</v>
      </c>
      <c r="AP824" s="17">
        <v>0.33333333333333298</v>
      </c>
      <c r="AQ824" s="17">
        <v>17.766432099031768</v>
      </c>
      <c r="AR824" s="17">
        <v>2.2444243630026963</v>
      </c>
      <c r="AS824" s="17">
        <v>17.936661677216879</v>
      </c>
      <c r="AT824" s="17">
        <v>16.047509698308886</v>
      </c>
      <c r="AU824" s="17">
        <v>-0.99999999999999789</v>
      </c>
      <c r="AV824" s="17">
        <v>-0.99999999999999789</v>
      </c>
      <c r="AW824" s="17">
        <v>-0.99999999999999789</v>
      </c>
      <c r="AX824" s="17">
        <v>-0.99999999999999789</v>
      </c>
      <c r="AY824" s="17">
        <v>0.15618645892272154</v>
      </c>
      <c r="AZ824" s="17">
        <v>-0.69414869431781789</v>
      </c>
      <c r="BA824" s="17">
        <v>1.2313643406321837</v>
      </c>
      <c r="BB824" s="17">
        <v>-0.38933350108901676</v>
      </c>
      <c r="BC824" s="17">
        <v>0.68102418970220335</v>
      </c>
      <c r="BD824" s="17">
        <v>-9.2047350637476555</v>
      </c>
      <c r="BE824" s="17">
        <v>19.463592480135912</v>
      </c>
      <c r="BF824" s="17">
        <v>-0.99999999999999789</v>
      </c>
      <c r="BG824" s="22">
        <v>2415.4986507262429</v>
      </c>
    </row>
    <row r="825" spans="1:100" x14ac:dyDescent="0.25">
      <c r="A825">
        <v>2404</v>
      </c>
      <c r="B825" t="s">
        <v>824</v>
      </c>
      <c r="C825" s="48">
        <v>2</v>
      </c>
      <c r="D825" s="22">
        <v>1444.002890625</v>
      </c>
      <c r="E825" s="17">
        <v>47.300881168388827</v>
      </c>
      <c r="F825" s="17">
        <v>-61.885393778342056</v>
      </c>
      <c r="G825" s="17">
        <v>2.5824372612163971E-2</v>
      </c>
      <c r="H825" s="17">
        <v>2.7727799218470968</v>
      </c>
      <c r="I825" s="17">
        <v>30.215516367300307</v>
      </c>
      <c r="J825" s="17">
        <v>5.8113923103918053</v>
      </c>
      <c r="K825" s="17">
        <v>-1.0000000000000009</v>
      </c>
      <c r="L825" s="17">
        <v>-1.0000000000000009</v>
      </c>
      <c r="M825" s="17">
        <v>-1.0000000000000009</v>
      </c>
      <c r="N825" s="17">
        <v>0.16421982791459153</v>
      </c>
      <c r="O825" s="17">
        <v>-1.0000000000000009</v>
      </c>
      <c r="P825" s="17">
        <v>-1.0000000000000009</v>
      </c>
      <c r="Q825" s="17">
        <v>2.8820354225274682</v>
      </c>
      <c r="R825" s="17">
        <v>-1.0000000000000009</v>
      </c>
      <c r="S825" s="17">
        <v>-0.29821301059357497</v>
      </c>
      <c r="T825" s="17">
        <v>-1.7103262160223259E-2</v>
      </c>
      <c r="U825" s="17">
        <v>-0.37709914429162067</v>
      </c>
      <c r="V825" s="17">
        <v>-0.66180878788459752</v>
      </c>
      <c r="W825" s="17">
        <v>-0.69081016767773828</v>
      </c>
      <c r="X825" s="17">
        <v>-3.6203217489637978</v>
      </c>
      <c r="Y825" s="17">
        <v>-4.2875285551606246E-2</v>
      </c>
      <c r="Z825" s="17">
        <v>19.78632946609541</v>
      </c>
      <c r="AA825" s="17">
        <v>-0.46056360662321771</v>
      </c>
      <c r="AB825" s="17">
        <v>-0.37687728107715612</v>
      </c>
      <c r="AC825" s="17">
        <v>0.88572239340022563</v>
      </c>
      <c r="AD825" s="17">
        <v>-0.6079178184906473</v>
      </c>
      <c r="AE825" s="17">
        <v>-0.55921652583020398</v>
      </c>
      <c r="AF825" s="17">
        <v>25.707509681182792</v>
      </c>
      <c r="AG825" s="17">
        <v>-46.965647540940417</v>
      </c>
      <c r="AH825" s="17">
        <v>-0.11201112084285642</v>
      </c>
      <c r="AI825" s="17">
        <v>-9.0792316796510064E-2</v>
      </c>
      <c r="AJ825" s="17">
        <v>0.33333333333333298</v>
      </c>
      <c r="AK825" s="17">
        <v>0.23006958257442595</v>
      </c>
      <c r="AL825" s="17">
        <v>0.36667859988884516</v>
      </c>
      <c r="AM825" s="17">
        <v>0.33333333333333298</v>
      </c>
      <c r="AN825" s="17">
        <v>-6.9446241680357734E-2</v>
      </c>
      <c r="AO825" s="17">
        <v>-3.693682142942295E-2</v>
      </c>
      <c r="AP825" s="17">
        <v>0.33333333333333298</v>
      </c>
      <c r="AQ825" s="17">
        <v>2.2724065754537319</v>
      </c>
      <c r="AR825" s="17">
        <v>2.2444243630026963</v>
      </c>
      <c r="AS825" s="17">
        <v>-1.7863108769721192</v>
      </c>
      <c r="AT825" s="17">
        <v>2.2485330154812582</v>
      </c>
      <c r="AU825" s="17">
        <v>-1.0000000000000009</v>
      </c>
      <c r="AV825" s="17">
        <v>-1.0000000000000009</v>
      </c>
      <c r="AW825" s="17">
        <v>-1.0000000000000009</v>
      </c>
      <c r="AX825" s="17">
        <v>-1.0000000000000009</v>
      </c>
      <c r="AY825" s="17">
        <v>-5.1516486042849911E-2</v>
      </c>
      <c r="AZ825" s="17">
        <v>0.73828650502725235</v>
      </c>
      <c r="BA825" s="17">
        <v>-0.14568881103351888</v>
      </c>
      <c r="BB825" s="17">
        <v>0.40839684152102002</v>
      </c>
      <c r="BC825" s="17">
        <v>-8.2544260123248697E-2</v>
      </c>
      <c r="BD825" s="17">
        <v>12.066316417512677</v>
      </c>
      <c r="BE825" s="17">
        <v>-1.0857219294834488</v>
      </c>
      <c r="BF825" s="17">
        <v>-1.0000000000000009</v>
      </c>
      <c r="BG825" s="22">
        <v>-14.473522977775474</v>
      </c>
    </row>
    <row r="826" spans="1:100" x14ac:dyDescent="0.25">
      <c r="A826">
        <v>2405</v>
      </c>
      <c r="B826" t="s">
        <v>825</v>
      </c>
      <c r="C826" s="48">
        <v>2</v>
      </c>
      <c r="D826" s="22">
        <v>1513.3903027343749</v>
      </c>
      <c r="E826" s="17">
        <v>100.30220015275047</v>
      </c>
      <c r="F826" s="17">
        <v>23.618645972314336</v>
      </c>
      <c r="G826" s="17">
        <v>0.62012723583476137</v>
      </c>
      <c r="H826" s="17">
        <v>8.1938588485317307</v>
      </c>
      <c r="I826" s="17">
        <v>71.835830607336717</v>
      </c>
      <c r="J826" s="17">
        <v>16.090913544674905</v>
      </c>
      <c r="K826" s="17">
        <v>-0.99999999999999967</v>
      </c>
      <c r="L826" s="17">
        <v>-0.99999999999999967</v>
      </c>
      <c r="M826" s="17">
        <v>-0.99999999999999967</v>
      </c>
      <c r="N826" s="17">
        <v>0.31231990553082262</v>
      </c>
      <c r="O826" s="17">
        <v>-0.99999999999999967</v>
      </c>
      <c r="P826" s="17">
        <v>-0.99999999999999967</v>
      </c>
      <c r="Q826" s="17">
        <v>4.4729799877699614</v>
      </c>
      <c r="R826" s="17">
        <v>-0.99999999999999967</v>
      </c>
      <c r="S826" s="17">
        <v>1.7767028858954887</v>
      </c>
      <c r="T826" s="17">
        <v>0.21579279407041882</v>
      </c>
      <c r="U826" s="17">
        <v>0.32078387432714045</v>
      </c>
      <c r="V826" s="17">
        <v>0.25264361385424788</v>
      </c>
      <c r="W826" s="17">
        <v>3.9429820422808728</v>
      </c>
      <c r="X826" s="17">
        <v>2.0889348777903556</v>
      </c>
      <c r="Y826" s="17">
        <v>0.16665921122297803</v>
      </c>
      <c r="Z826" s="17">
        <v>39.024789720907037</v>
      </c>
      <c r="AA826" s="17">
        <v>0.95632679715134117</v>
      </c>
      <c r="AB826" s="17">
        <v>1.6654449986608308</v>
      </c>
      <c r="AC826" s="17">
        <v>24.333696740170765</v>
      </c>
      <c r="AD826" s="17">
        <v>1.181793258569966</v>
      </c>
      <c r="AE826" s="17">
        <v>0.93957224652883986</v>
      </c>
      <c r="AF826" s="17">
        <v>63.682891597754626</v>
      </c>
      <c r="AG826" s="17">
        <v>17.917213994641962</v>
      </c>
      <c r="AH826" s="17">
        <v>0.33688044384349058</v>
      </c>
      <c r="AI826" s="17">
        <v>0.44030259815004347</v>
      </c>
      <c r="AJ826" s="17">
        <v>0.33333333333333298</v>
      </c>
      <c r="AK826" s="17">
        <v>0.82927249198911401</v>
      </c>
      <c r="AL826" s="17">
        <v>0.89002766131955424</v>
      </c>
      <c r="AM826" s="17">
        <v>0.33333333333333298</v>
      </c>
      <c r="AN826" s="17">
        <v>0.47073193741687525</v>
      </c>
      <c r="AO826" s="17">
        <v>0.5533327873958126</v>
      </c>
      <c r="AP826" s="17">
        <v>0.33333333333333298</v>
      </c>
      <c r="AQ826" s="17">
        <v>9.0067433470942682</v>
      </c>
      <c r="AR826" s="17">
        <v>2.2444243630026963</v>
      </c>
      <c r="AS826" s="17">
        <v>6.7860991216826179</v>
      </c>
      <c r="AT826" s="17">
        <v>8.2461322800987613</v>
      </c>
      <c r="AU826" s="17">
        <v>-0.99999999999999967</v>
      </c>
      <c r="AV826" s="17">
        <v>-0.99999999999999967</v>
      </c>
      <c r="AW826" s="17">
        <v>-0.99999999999999967</v>
      </c>
      <c r="AX826" s="17">
        <v>-0.99999999999999967</v>
      </c>
      <c r="AY826" s="17">
        <v>3.8759703171576204E-2</v>
      </c>
      <c r="AZ826" s="17">
        <v>0.11569162022716054</v>
      </c>
      <c r="BA826" s="17">
        <v>0.45283477224403684</v>
      </c>
      <c r="BB826" s="17">
        <v>6.1670629413194927E-2</v>
      </c>
      <c r="BC826" s="17">
        <v>0.24933379709945763</v>
      </c>
      <c r="BD826" s="17">
        <v>2.8210480433432226</v>
      </c>
      <c r="BE826" s="17">
        <v>7.8458500141740259</v>
      </c>
      <c r="BF826" s="17">
        <v>-0.99999999999999967</v>
      </c>
      <c r="BG826" s="22">
        <v>1935.2723757491792</v>
      </c>
    </row>
    <row r="827" spans="1:100" x14ac:dyDescent="0.25">
      <c r="A827">
        <v>2408</v>
      </c>
      <c r="B827" t="s">
        <v>826</v>
      </c>
      <c r="C827" s="48">
        <v>2</v>
      </c>
      <c r="D827" s="22">
        <v>1451.206005859375</v>
      </c>
      <c r="E827" s="17">
        <v>26.217055188063554</v>
      </c>
      <c r="F827" s="17">
        <v>-95.898741545207358</v>
      </c>
      <c r="G827" s="17">
        <v>-0.21058819952573687</v>
      </c>
      <c r="H827" s="17">
        <v>0.61628482123363337</v>
      </c>
      <c r="I827" s="17">
        <v>13.659032877855495</v>
      </c>
      <c r="J827" s="17">
        <v>1.7222179083617135</v>
      </c>
      <c r="K827" s="17">
        <v>-1.0000000000000016</v>
      </c>
      <c r="L827" s="17">
        <v>-1.0000000000000016</v>
      </c>
      <c r="M827" s="17">
        <v>-1.0000000000000016</v>
      </c>
      <c r="N827" s="17">
        <v>0.10530589286602041</v>
      </c>
      <c r="O827" s="17">
        <v>-1.0000000000000016</v>
      </c>
      <c r="P827" s="17">
        <v>-1.0000000000000016</v>
      </c>
      <c r="Q827" s="17">
        <v>2.2491606375091169</v>
      </c>
      <c r="R827" s="17">
        <v>-1.0000000000000016</v>
      </c>
      <c r="S827" s="17">
        <v>-1.123610689815367</v>
      </c>
      <c r="T827" s="17">
        <v>-0.10974887957438104</v>
      </c>
      <c r="U827" s="17">
        <v>-0.6547157093345306</v>
      </c>
      <c r="V827" s="17">
        <v>-1.0255762501856966</v>
      </c>
      <c r="W827" s="17">
        <v>-2.5341240786500405</v>
      </c>
      <c r="X827" s="17">
        <v>-5.8914534019519094</v>
      </c>
      <c r="Y827" s="17">
        <v>-0.12622771812359287</v>
      </c>
      <c r="Z827" s="17">
        <v>12.133305807164714</v>
      </c>
      <c r="AA827" s="17">
        <v>-1.0241999703746545</v>
      </c>
      <c r="AB827" s="17">
        <v>-1.1893092802589496</v>
      </c>
      <c r="AC827" s="17">
        <v>-8.44183813135405</v>
      </c>
      <c r="AD827" s="17">
        <v>-1.3198615517200052</v>
      </c>
      <c r="AE827" s="17">
        <v>-1.1554319080739408</v>
      </c>
      <c r="AF827" s="17">
        <v>10.600973481552877</v>
      </c>
      <c r="AG827" s="17">
        <v>-72.775929019508681</v>
      </c>
      <c r="AH827" s="17">
        <v>-0.29057934924251894</v>
      </c>
      <c r="AI827" s="17">
        <v>-0.30206088483106558</v>
      </c>
      <c r="AJ827" s="17">
        <v>0.33333333333333298</v>
      </c>
      <c r="AK827" s="17">
        <v>-8.2922188126578478E-3</v>
      </c>
      <c r="AL827" s="17">
        <v>0.15849131795672311</v>
      </c>
      <c r="AM827" s="17">
        <v>0.33333333333333298</v>
      </c>
      <c r="AN827" s="17">
        <v>-0.28432811527703988</v>
      </c>
      <c r="AO827" s="17">
        <v>-0.27174497247973822</v>
      </c>
      <c r="AP827" s="17">
        <v>0.33333333333333298</v>
      </c>
      <c r="AQ827" s="17">
        <v>-0.40650005002228973</v>
      </c>
      <c r="AR827" s="17">
        <v>2.2444243630026963</v>
      </c>
      <c r="AS827" s="17">
        <v>-5.1963996088575453</v>
      </c>
      <c r="AT827" s="17">
        <v>-0.1373008018286983</v>
      </c>
      <c r="AU827" s="17">
        <v>-1.0000000000000016</v>
      </c>
      <c r="AV827" s="17">
        <v>-1.0000000000000016</v>
      </c>
      <c r="AW827" s="17">
        <v>-1.0000000000000016</v>
      </c>
      <c r="AX827" s="17">
        <v>-1.0000000000000016</v>
      </c>
      <c r="AY827" s="17">
        <v>-8.7428185978571799E-2</v>
      </c>
      <c r="AZ827" s="17">
        <v>0.9859535906565533</v>
      </c>
      <c r="BA827" s="17">
        <v>-0.38378037774845408</v>
      </c>
      <c r="BB827" s="17">
        <v>0.54632388294154932</v>
      </c>
      <c r="BC827" s="17">
        <v>-0.21456473318424088</v>
      </c>
      <c r="BD827" s="17">
        <v>15.744066958021065</v>
      </c>
      <c r="BE827" s="17">
        <v>-4.6386846141742231</v>
      </c>
      <c r="BF827" s="17">
        <v>-1.0000000000000016</v>
      </c>
      <c r="BG827" s="22">
        <v>685.4528106813658</v>
      </c>
    </row>
    <row r="828" spans="1:100" x14ac:dyDescent="0.25">
      <c r="A828">
        <v>2410</v>
      </c>
      <c r="B828" t="s">
        <v>827</v>
      </c>
      <c r="C828" s="48">
        <v>2</v>
      </c>
      <c r="D828" s="22">
        <v>1620.987109375</v>
      </c>
      <c r="E828" s="17">
        <v>140.0675968599042</v>
      </c>
      <c r="F828" s="17">
        <v>87.769918542574601</v>
      </c>
      <c r="G828" s="17">
        <v>1.066015933948423</v>
      </c>
      <c r="H828" s="17">
        <v>12.261141667738762</v>
      </c>
      <c r="I828" s="17">
        <v>103.06238003188557</v>
      </c>
      <c r="J828" s="17">
        <v>23.803348775984674</v>
      </c>
      <c r="K828" s="17">
        <v>-0.99999999999999867</v>
      </c>
      <c r="L828" s="17">
        <v>-0.99999999999999867</v>
      </c>
      <c r="M828" s="17">
        <v>-0.99999999999999867</v>
      </c>
      <c r="N828" s="17">
        <v>0.42343522212336532</v>
      </c>
      <c r="O828" s="17">
        <v>-0.99999999999999867</v>
      </c>
      <c r="P828" s="17">
        <v>-0.99999999999999867</v>
      </c>
      <c r="Q828" s="17">
        <v>5.6666208817753452</v>
      </c>
      <c r="R828" s="17">
        <v>-0.99999999999999867</v>
      </c>
      <c r="S828" s="17">
        <v>3.3334538373616622</v>
      </c>
      <c r="T828" s="17">
        <v>0.39052814490717136</v>
      </c>
      <c r="U828" s="17">
        <v>0.84438584541675166</v>
      </c>
      <c r="V828" s="17">
        <v>0.93873149283107082</v>
      </c>
      <c r="W828" s="17">
        <v>7.4195858140075943</v>
      </c>
      <c r="X828" s="17">
        <v>6.3724293080480638</v>
      </c>
      <c r="Y828" s="17">
        <v>0.32386704204193628</v>
      </c>
      <c r="Z828" s="17">
        <v>53.458864546349005</v>
      </c>
      <c r="AA828" s="17">
        <v>2.0193797565178615</v>
      </c>
      <c r="AB828" s="17">
        <v>3.1977418775668496</v>
      </c>
      <c r="AC828" s="17">
        <v>41.92605141635552</v>
      </c>
      <c r="AD828" s="17">
        <v>2.5245630675911599</v>
      </c>
      <c r="AE828" s="17">
        <v>2.0640712449532117</v>
      </c>
      <c r="AF828" s="17">
        <v>92.174750969475483</v>
      </c>
      <c r="AG828" s="17">
        <v>66.596997401900765</v>
      </c>
      <c r="AH828" s="17">
        <v>0.67367114057151722</v>
      </c>
      <c r="AI828" s="17">
        <v>0.83876815309657449</v>
      </c>
      <c r="AJ828" s="17">
        <v>0.33333333333333298</v>
      </c>
      <c r="AK828" s="17">
        <v>1.2788375567375259</v>
      </c>
      <c r="AL828" s="17">
        <v>1.2826817205562531</v>
      </c>
      <c r="AM828" s="17">
        <v>0.33333333333333298</v>
      </c>
      <c r="AN828" s="17">
        <v>0.87601240960073401</v>
      </c>
      <c r="AO828" s="17">
        <v>0.9961954483427522</v>
      </c>
      <c r="AP828" s="17">
        <v>0.33333333333333298</v>
      </c>
      <c r="AQ828" s="17">
        <v>14.059326535880061</v>
      </c>
      <c r="AR828" s="17">
        <v>2.2444243630026963</v>
      </c>
      <c r="AS828" s="17">
        <v>13.217736878347825</v>
      </c>
      <c r="AT828" s="17">
        <v>12.745962069587932</v>
      </c>
      <c r="AU828" s="17">
        <v>-0.99999999999999867</v>
      </c>
      <c r="AV828" s="17">
        <v>-0.99999999999999867</v>
      </c>
      <c r="AW828" s="17">
        <v>-0.99999999999999867</v>
      </c>
      <c r="AX828" s="17">
        <v>-0.99999999999999867</v>
      </c>
      <c r="AY828" s="17">
        <v>0.10649138506388797</v>
      </c>
      <c r="AZ828" s="17">
        <v>-0.35142378475408625</v>
      </c>
      <c r="BA828" s="17">
        <v>0.90189015772683312</v>
      </c>
      <c r="BB828" s="17">
        <v>-0.19846828104117586</v>
      </c>
      <c r="BC828" s="17">
        <v>0.49833255518233321</v>
      </c>
      <c r="BD828" s="17">
        <v>-4.1154163995780095</v>
      </c>
      <c r="BE828" s="17">
        <v>14.5469568613983</v>
      </c>
      <c r="BF828" s="17">
        <v>-0.99999999999999867</v>
      </c>
      <c r="BG828" s="22">
        <v>1789.7670874185458</v>
      </c>
    </row>
    <row r="829" spans="1:100" x14ac:dyDescent="0.25">
      <c r="A829">
        <v>2411</v>
      </c>
      <c r="B829" t="s">
        <v>828</v>
      </c>
      <c r="C829" s="48">
        <v>3</v>
      </c>
      <c r="D829" s="22">
        <v>1476.4328024609408</v>
      </c>
      <c r="E829" s="17">
        <v>50.743592151766869</v>
      </c>
      <c r="F829" s="17">
        <v>-4.3865604476808118</v>
      </c>
      <c r="G829" s="17">
        <v>6.6632711623417065E-2</v>
      </c>
      <c r="H829" s="17">
        <v>1.127085657543655</v>
      </c>
      <c r="I829" s="17">
        <v>41.878431004107149</v>
      </c>
      <c r="J829" s="17">
        <v>17.004853127085045</v>
      </c>
      <c r="K829" s="17">
        <v>-0.99999999999999989</v>
      </c>
      <c r="L829" s="17">
        <v>-0.99999999999999989</v>
      </c>
      <c r="M829" s="17">
        <v>-0.99999999999999989</v>
      </c>
      <c r="N829" s="17">
        <v>-4.0630878254584619E-3</v>
      </c>
      <c r="O829" s="17">
        <v>-0.99999999999999989</v>
      </c>
      <c r="P829" s="17">
        <v>-0.99999999999999989</v>
      </c>
      <c r="Q829" s="17">
        <v>0.81169279590326748</v>
      </c>
      <c r="R829" s="17">
        <v>-0.99999999999999989</v>
      </c>
      <c r="S829" s="17">
        <v>0.15434797027788852</v>
      </c>
      <c r="T829" s="17">
        <v>-4.0085192368991641E-2</v>
      </c>
      <c r="U829" s="17">
        <v>3.3484605423050855E-3</v>
      </c>
      <c r="V829" s="17">
        <v>7.4673929948594536E-2</v>
      </c>
      <c r="W829" s="17">
        <v>0.31539286164038743</v>
      </c>
      <c r="X829" s="17">
        <v>-0.24229587023340887</v>
      </c>
      <c r="Y829" s="17">
        <v>-0.23716297004497333</v>
      </c>
      <c r="Z829" s="17">
        <v>22.625108112282629</v>
      </c>
      <c r="AA829" s="17">
        <v>1.3413393170505616</v>
      </c>
      <c r="AB829" s="17">
        <v>0.18069015269468114</v>
      </c>
      <c r="AC829" s="17">
        <v>11.838991243282397</v>
      </c>
      <c r="AD829" s="17">
        <v>-0.39570737171136033</v>
      </c>
      <c r="AE829" s="17">
        <v>1.6067287003027806</v>
      </c>
      <c r="AF829" s="17">
        <v>36.251518208562501</v>
      </c>
      <c r="AG829" s="17">
        <v>-2.5663697439090538</v>
      </c>
      <c r="AH829" s="17">
        <v>2.7925438545942701E-2</v>
      </c>
      <c r="AI829" s="17">
        <v>0.17256817564921512</v>
      </c>
      <c r="AJ829" s="17">
        <v>0.33333333333333298</v>
      </c>
      <c r="AK829" s="17">
        <v>0.930003395994914</v>
      </c>
      <c r="AL829" s="17">
        <v>0.72849423264481095</v>
      </c>
      <c r="AM829" s="17">
        <v>0.33333333333333298</v>
      </c>
      <c r="AN829" s="17">
        <v>0.24779776014054983</v>
      </c>
      <c r="AO829" s="17">
        <v>0.2243201508149073</v>
      </c>
      <c r="AP829" s="17">
        <v>0.33333333333333298</v>
      </c>
      <c r="AQ829" s="17">
        <v>5.6269127955446701</v>
      </c>
      <c r="AR829" s="17">
        <v>1.8675753605887548</v>
      </c>
      <c r="AS829" s="17">
        <v>5.8372438065471517</v>
      </c>
      <c r="AT829" s="17">
        <v>9.3000339599491415</v>
      </c>
      <c r="AU829" s="17">
        <v>-0.99999999999999989</v>
      </c>
      <c r="AV829" s="17">
        <v>-0.99999999999999989</v>
      </c>
      <c r="AW829" s="17">
        <v>-0.99999999999999989</v>
      </c>
      <c r="AX829" s="17">
        <v>-0.99999999999999989</v>
      </c>
      <c r="AY829" s="17">
        <v>5.5245033968821952E-2</v>
      </c>
      <c r="AZ829" s="17">
        <v>1.0034303327409997</v>
      </c>
      <c r="BA829" s="17">
        <v>0.2149024495164486</v>
      </c>
      <c r="BB829" s="17">
        <v>4.9393429645110502E-2</v>
      </c>
      <c r="BC829" s="17">
        <v>-0.41365159538204949</v>
      </c>
      <c r="BD829" s="17">
        <v>6.2519874048327608</v>
      </c>
      <c r="BE829" s="17">
        <v>-9.2667776369689907</v>
      </c>
      <c r="BF829" s="17">
        <v>-0.99999999999999989</v>
      </c>
      <c r="CU829" t="e">
        <v>#N/A</v>
      </c>
      <c r="CV829" t="e">
        <v>#N/A</v>
      </c>
    </row>
    <row r="830" spans="1:100" x14ac:dyDescent="0.25">
      <c r="A830">
        <v>2412</v>
      </c>
      <c r="B830" t="s">
        <v>829</v>
      </c>
      <c r="C830" s="48">
        <v>2</v>
      </c>
      <c r="D830" s="22">
        <v>1539.2186035156251</v>
      </c>
      <c r="E830" s="17">
        <v>116.31673695201158</v>
      </c>
      <c r="F830" s="17">
        <v>49.453995305344968</v>
      </c>
      <c r="G830" s="17">
        <v>0.79969795700478963</v>
      </c>
      <c r="H830" s="17">
        <v>9.8318571026639638</v>
      </c>
      <c r="I830" s="17">
        <v>84.411556396171108</v>
      </c>
      <c r="J830" s="17">
        <v>19.196907399918118</v>
      </c>
      <c r="K830" s="17">
        <v>-0.99999999999999922</v>
      </c>
      <c r="L830" s="17">
        <v>-0.99999999999999922</v>
      </c>
      <c r="M830" s="17">
        <v>-0.99999999999999922</v>
      </c>
      <c r="N830" s="17">
        <v>0.35706887005486321</v>
      </c>
      <c r="O830" s="17">
        <v>-0.99999999999999922</v>
      </c>
      <c r="P830" s="17">
        <v>-0.99999999999999922</v>
      </c>
      <c r="Q830" s="17">
        <v>4.9536895394167395</v>
      </c>
      <c r="R830" s="17">
        <v>-0.99999999999999922</v>
      </c>
      <c r="S830" s="17">
        <v>2.4036460944126263</v>
      </c>
      <c r="T830" s="17">
        <v>0.28616316474004083</v>
      </c>
      <c r="U830" s="17">
        <v>0.53165170738139333</v>
      </c>
      <c r="V830" s="17">
        <v>0.52894865530312951</v>
      </c>
      <c r="W830" s="17">
        <v>5.3430988184012396</v>
      </c>
      <c r="X830" s="17">
        <v>3.8140070476462995</v>
      </c>
      <c r="Y830" s="17">
        <v>0.2299708037194087</v>
      </c>
      <c r="Z830" s="17">
        <v>44.837758824613843</v>
      </c>
      <c r="AA830" s="17">
        <v>1.3844452656457324</v>
      </c>
      <c r="AB830" s="17">
        <v>2.2825399300995217</v>
      </c>
      <c r="AC830" s="17">
        <v>31.418585479548806</v>
      </c>
      <c r="AD830" s="17">
        <v>1.7225608178091831</v>
      </c>
      <c r="AE830" s="17">
        <v>1.3924365980055522</v>
      </c>
      <c r="AF830" s="17">
        <v>75.157288137742157</v>
      </c>
      <c r="AG830" s="17">
        <v>37.521801080663927</v>
      </c>
      <c r="AH830" s="17">
        <v>0.47251462463941563</v>
      </c>
      <c r="AI830" s="17">
        <v>0.60077481322494675</v>
      </c>
      <c r="AJ830" s="17">
        <v>0.33333333333333298</v>
      </c>
      <c r="AK830" s="17">
        <v>1.0103237795217355</v>
      </c>
      <c r="AL830" s="17">
        <v>1.0481594392402844</v>
      </c>
      <c r="AM830" s="17">
        <v>0.33333333333333298</v>
      </c>
      <c r="AN830" s="17">
        <v>0.6339486930199375</v>
      </c>
      <c r="AO830" s="17">
        <v>0.73168484642299125</v>
      </c>
      <c r="AP830" s="17">
        <v>0.33333333333333298</v>
      </c>
      <c r="AQ830" s="17">
        <v>11.041547123956418</v>
      </c>
      <c r="AR830" s="17">
        <v>2.2444243630026963</v>
      </c>
      <c r="AS830" s="17">
        <v>9.3762832531816169</v>
      </c>
      <c r="AT830" s="17">
        <v>10.058328202218702</v>
      </c>
      <c r="AU830" s="17">
        <v>-0.99999999999999922</v>
      </c>
      <c r="AV830" s="17">
        <v>-0.99999999999999922</v>
      </c>
      <c r="AW830" s="17">
        <v>-0.99999999999999922</v>
      </c>
      <c r="AX830" s="17">
        <v>-0.99999999999999922</v>
      </c>
      <c r="AY830" s="17">
        <v>6.6036974416430652E-2</v>
      </c>
      <c r="AZ830" s="17">
        <v>-7.2427635759745757E-2</v>
      </c>
      <c r="BA830" s="17">
        <v>0.63368079897126184</v>
      </c>
      <c r="BB830" s="17">
        <v>-4.309392719543445E-2</v>
      </c>
      <c r="BC830" s="17">
        <v>0.34961193096681481</v>
      </c>
      <c r="BD830" s="17">
        <v>2.7557363594907791E-2</v>
      </c>
      <c r="BE830" s="17">
        <v>10.544556203149325</v>
      </c>
      <c r="BF830" s="17">
        <v>-0.99999999999999922</v>
      </c>
      <c r="BG830" s="22">
        <v>772.76950831176248</v>
      </c>
    </row>
    <row r="831" spans="1:100" x14ac:dyDescent="0.25">
      <c r="A831">
        <v>2415</v>
      </c>
      <c r="B831" t="s">
        <v>830</v>
      </c>
      <c r="C831" s="48">
        <v>3</v>
      </c>
      <c r="D831" s="22">
        <v>1650.7328648689734</v>
      </c>
      <c r="E831" s="17">
        <v>112.33294442879763</v>
      </c>
      <c r="F831" s="17">
        <v>71.310248292123418</v>
      </c>
      <c r="G831" s="17">
        <v>0.91849636557894454</v>
      </c>
      <c r="H831" s="17">
        <v>17.110851253534925</v>
      </c>
      <c r="I831" s="17">
        <v>84.306648357702031</v>
      </c>
      <c r="J831" s="17">
        <v>8.4448297330006064</v>
      </c>
      <c r="K831" s="17">
        <v>-1.0000000000000004</v>
      </c>
      <c r="L831" s="17">
        <v>-1.0000000000000004</v>
      </c>
      <c r="M831" s="17">
        <v>-1.0000000000000004</v>
      </c>
      <c r="N831" s="17">
        <v>0.3963544816036183</v>
      </c>
      <c r="O831" s="17">
        <v>-1.0000000000000004</v>
      </c>
      <c r="P831" s="17">
        <v>-1.0000000000000004</v>
      </c>
      <c r="Q831" s="17">
        <v>5.2844652672787316</v>
      </c>
      <c r="R831" s="17">
        <v>-1.0000000000000004</v>
      </c>
      <c r="S831" s="17">
        <v>5.9166385544262834</v>
      </c>
      <c r="T831" s="17">
        <v>0.78966147569441691</v>
      </c>
      <c r="U831" s="17">
        <v>-3.4455612981824108E-3</v>
      </c>
      <c r="V831" s="17">
        <v>5.6005938426870711E-2</v>
      </c>
      <c r="W831" s="17">
        <v>11.8263859862562</v>
      </c>
      <c r="X831" s="17">
        <v>6.1074625725387977</v>
      </c>
      <c r="Y831" s="17">
        <v>0.53162774880494379</v>
      </c>
      <c r="Z831" s="17">
        <v>64.303459762226879</v>
      </c>
      <c r="AA831" s="17">
        <v>1.6080373170924556</v>
      </c>
      <c r="AB831" s="17">
        <v>5.2847482214179706</v>
      </c>
      <c r="AC831" s="17">
        <v>0.49261546229430403</v>
      </c>
      <c r="AD831" s="17">
        <v>1.9321147488361909</v>
      </c>
      <c r="AE831" s="17">
        <v>7.8225704995115886E-2</v>
      </c>
      <c r="AF831" s="17">
        <v>70.159049150934294</v>
      </c>
      <c r="AG831" s="17">
        <v>39.924880874775944</v>
      </c>
      <c r="AH831" s="17">
        <v>0.86712687880451533</v>
      </c>
      <c r="AI831" s="17">
        <v>0.98158571237285253</v>
      </c>
      <c r="AJ831" s="17">
        <v>0.33333333333333298</v>
      </c>
      <c r="AK831" s="17">
        <v>0.75970669319547113</v>
      </c>
      <c r="AL831" s="17">
        <v>0.61916711752911036</v>
      </c>
      <c r="AM831" s="17">
        <v>0.33333333333333298</v>
      </c>
      <c r="AN831" s="17">
        <v>0.82775496146612282</v>
      </c>
      <c r="AO831" s="17">
        <v>1.2287670114515847</v>
      </c>
      <c r="AP831" s="17">
        <v>0.33333333333333298</v>
      </c>
      <c r="AQ831" s="17">
        <v>14.14759920676774</v>
      </c>
      <c r="AR831" s="17">
        <v>2.3978633144789185</v>
      </c>
      <c r="AS831" s="17">
        <v>-1.5501005134330177</v>
      </c>
      <c r="AT831" s="17">
        <v>7.5970669319547106</v>
      </c>
      <c r="AU831" s="17">
        <v>-1.0000000000000004</v>
      </c>
      <c r="AV831" s="17">
        <v>-1.0000000000000004</v>
      </c>
      <c r="AW831" s="17">
        <v>-1.0000000000000004</v>
      </c>
      <c r="AX831" s="17">
        <v>-1.0000000000000004</v>
      </c>
      <c r="AY831" s="17">
        <v>-7.5949340606923169E-3</v>
      </c>
      <c r="AZ831" s="17">
        <v>0.22261316886630811</v>
      </c>
      <c r="BA831" s="17">
        <v>-6.3424481534175778E-2</v>
      </c>
      <c r="BB831" s="17">
        <v>-5.1731104805713225E-2</v>
      </c>
      <c r="BC831" s="17">
        <v>0.11150949968923762</v>
      </c>
      <c r="BD831" s="17">
        <v>-0.18021177581129069</v>
      </c>
      <c r="BE831" s="17">
        <v>2.4706150845600621</v>
      </c>
      <c r="BF831" s="17">
        <v>-1.0000000000000004</v>
      </c>
      <c r="CU831" t="e">
        <v>#N/A</v>
      </c>
      <c r="CV831" t="e">
        <v>#N/A</v>
      </c>
    </row>
    <row r="832" spans="1:100" x14ac:dyDescent="0.25">
      <c r="A832">
        <v>2421</v>
      </c>
      <c r="B832" t="s">
        <v>831</v>
      </c>
      <c r="C832" s="48">
        <v>2</v>
      </c>
      <c r="D832" s="22">
        <v>1510.2819042968749</v>
      </c>
      <c r="E832" s="17">
        <v>125.0284789850466</v>
      </c>
      <c r="F832" s="17">
        <v>63.508157567040286</v>
      </c>
      <c r="G832" s="17">
        <v>0.89738256812582595</v>
      </c>
      <c r="H832" s="17">
        <v>10.722911175562292</v>
      </c>
      <c r="I832" s="17">
        <v>91.252620881755604</v>
      </c>
      <c r="J832" s="17">
        <v>20.88653586449658</v>
      </c>
      <c r="K832" s="17">
        <v>-0.999999999999999</v>
      </c>
      <c r="L832" s="17">
        <v>-0.999999999999999</v>
      </c>
      <c r="M832" s="17">
        <v>-0.999999999999999</v>
      </c>
      <c r="N832" s="17">
        <v>0.38141184294664643</v>
      </c>
      <c r="O832" s="17">
        <v>-0.999999999999999</v>
      </c>
      <c r="P832" s="17">
        <v>-0.999999999999999</v>
      </c>
      <c r="Q832" s="17">
        <v>5.2151905531054954</v>
      </c>
      <c r="R832" s="17">
        <v>-0.999999999999999</v>
      </c>
      <c r="S832" s="17">
        <v>2.7446967017718471</v>
      </c>
      <c r="T832" s="17">
        <v>0.32444391701700248</v>
      </c>
      <c r="U832" s="17">
        <v>0.64636162298248068</v>
      </c>
      <c r="V832" s="17">
        <v>0.67925573403429629</v>
      </c>
      <c r="W832" s="17">
        <v>6.1047478328296849</v>
      </c>
      <c r="X832" s="17">
        <v>4.7524284282038893</v>
      </c>
      <c r="Y832" s="17">
        <v>0.26441165383222542</v>
      </c>
      <c r="Z832" s="17">
        <v>47.999953767388142</v>
      </c>
      <c r="AA832" s="17">
        <v>1.617337275190039</v>
      </c>
      <c r="AB832" s="17">
        <v>2.6182331768024394</v>
      </c>
      <c r="AC832" s="17">
        <v>35.27269152107128</v>
      </c>
      <c r="AD832" s="17">
        <v>2.0167327651453935</v>
      </c>
      <c r="AE832" s="17">
        <v>1.6387901114087526</v>
      </c>
      <c r="AF832" s="17">
        <v>81.399240926893881</v>
      </c>
      <c r="AG832" s="17">
        <v>48.186493259926536</v>
      </c>
      <c r="AH832" s="17">
        <v>0.54629821318570748</v>
      </c>
      <c r="AI832" s="17">
        <v>0.6880700349803941</v>
      </c>
      <c r="AJ832" s="17">
        <v>0.33333333333333298</v>
      </c>
      <c r="AK832" s="17">
        <v>1.1088138033984061</v>
      </c>
      <c r="AL832" s="17">
        <v>1.134181487441775</v>
      </c>
      <c r="AM832" s="17">
        <v>0.33333333333333298</v>
      </c>
      <c r="AN832" s="17">
        <v>0.72273691637638238</v>
      </c>
      <c r="AO832" s="17">
        <v>0.82870651796937689</v>
      </c>
      <c r="AP832" s="17">
        <v>0.33333333333333298</v>
      </c>
      <c r="AQ832" s="17">
        <v>12.148459288452258</v>
      </c>
      <c r="AR832" s="17">
        <v>2.2444243630026963</v>
      </c>
      <c r="AS832" s="17">
        <v>10.785316574252837</v>
      </c>
      <c r="AT832" s="17">
        <v>11.044144000996932</v>
      </c>
      <c r="AU832" s="17">
        <v>-0.999999999999999</v>
      </c>
      <c r="AV832" s="17">
        <v>-0.999999999999999</v>
      </c>
      <c r="AW832" s="17">
        <v>-0.999999999999999</v>
      </c>
      <c r="AX832" s="17">
        <v>-0.999999999999999</v>
      </c>
      <c r="AY832" s="17">
        <v>8.0875527253079685E-2</v>
      </c>
      <c r="AZ832" s="17">
        <v>-0.1747625612182217</v>
      </c>
      <c r="BA832" s="17">
        <v>0.73205916309726204</v>
      </c>
      <c r="BB832" s="17">
        <v>-0.10008476013802592</v>
      </c>
      <c r="BC832" s="17">
        <v>0.40416219643855011</v>
      </c>
      <c r="BD832" s="17">
        <v>-1.4920726125139128</v>
      </c>
      <c r="BE832" s="17">
        <v>12.012624398689805</v>
      </c>
      <c r="BF832" s="17">
        <v>-0.999999999999999</v>
      </c>
      <c r="BG832" s="22">
        <v>328.94356143052653</v>
      </c>
    </row>
    <row r="833" spans="1:59" x14ac:dyDescent="0.25">
      <c r="A833">
        <v>2423</v>
      </c>
      <c r="B833" t="s">
        <v>832</v>
      </c>
      <c r="C833" s="48">
        <v>2</v>
      </c>
      <c r="D833" s="22">
        <v>1448.2134667968749</v>
      </c>
      <c r="E833" s="17">
        <v>36.562169005710977</v>
      </c>
      <c r="F833" s="17">
        <v>-79.209552671432704</v>
      </c>
      <c r="G833" s="17">
        <v>-9.4588619137830732E-2</v>
      </c>
      <c r="H833" s="17">
        <v>1.6744033659353166</v>
      </c>
      <c r="I833" s="17">
        <v>21.782734253409366</v>
      </c>
      <c r="J833" s="17">
        <v>3.7286362239315434</v>
      </c>
      <c r="K833" s="17">
        <v>-1.0000000000000011</v>
      </c>
      <c r="L833" s="17">
        <v>-1.0000000000000011</v>
      </c>
      <c r="M833" s="17">
        <v>-1.0000000000000011</v>
      </c>
      <c r="N833" s="17">
        <v>0.13421295006198164</v>
      </c>
      <c r="O833" s="17">
        <v>-1.0000000000000011</v>
      </c>
      <c r="P833" s="17">
        <v>-1.0000000000000011</v>
      </c>
      <c r="Q833" s="17">
        <v>2.5596906945036864</v>
      </c>
      <c r="R833" s="17">
        <v>-1.0000000000000011</v>
      </c>
      <c r="S833" s="17">
        <v>-0.71861621944079479</v>
      </c>
      <c r="T833" s="17">
        <v>-6.4290837103813531E-2</v>
      </c>
      <c r="U833" s="17">
        <v>-0.51849873592025308</v>
      </c>
      <c r="V833" s="17">
        <v>-0.84708797181661188</v>
      </c>
      <c r="W833" s="17">
        <v>-1.6296728548324984</v>
      </c>
      <c r="X833" s="17">
        <v>-4.7770866135450714</v>
      </c>
      <c r="Y833" s="17">
        <v>-8.5329524278716512E-2</v>
      </c>
      <c r="Z833" s="17">
        <v>15.88838331893448</v>
      </c>
      <c r="AA833" s="17">
        <v>-0.74764284358871325</v>
      </c>
      <c r="AB833" s="17">
        <v>-0.79067662656139603</v>
      </c>
      <c r="AC833" s="17">
        <v>-3.8651225314613278</v>
      </c>
      <c r="AD833" s="17">
        <v>-0.97053506046118776</v>
      </c>
      <c r="AE833" s="17">
        <v>-0.86288936883560163</v>
      </c>
      <c r="AF833" s="17">
        <v>18.013235208689913</v>
      </c>
      <c r="AG833" s="17">
        <v>-60.111704802781084</v>
      </c>
      <c r="AH833" s="17">
        <v>-0.20296201409974096</v>
      </c>
      <c r="AI833" s="17">
        <v>-0.19839860909190926</v>
      </c>
      <c r="AJ833" s="17">
        <v>0.33333333333333298</v>
      </c>
      <c r="AK833" s="17">
        <v>0.10866378184063563</v>
      </c>
      <c r="AL833" s="17">
        <v>0.26064171176969791</v>
      </c>
      <c r="AM833" s="17">
        <v>0.33333333333333298</v>
      </c>
      <c r="AN833" s="17">
        <v>-0.17889291382065281</v>
      </c>
      <c r="AO833" s="17">
        <v>-0.1565326267606249</v>
      </c>
      <c r="AP833" s="17">
        <v>0.33333333333333298</v>
      </c>
      <c r="AQ833" s="17">
        <v>0.90794800002615172</v>
      </c>
      <c r="AR833" s="17">
        <v>2.2444243630026963</v>
      </c>
      <c r="AS833" s="17">
        <v>-3.5231854544364394</v>
      </c>
      <c r="AT833" s="17">
        <v>1.0333464238264503</v>
      </c>
      <c r="AU833" s="17">
        <v>-1.0000000000000011</v>
      </c>
      <c r="AV833" s="17">
        <v>-1.0000000000000011</v>
      </c>
      <c r="AW833" s="17">
        <v>-1.0000000000000011</v>
      </c>
      <c r="AX833" s="17">
        <v>-1.0000000000000011</v>
      </c>
      <c r="AY833" s="17">
        <v>-6.9807540486291314E-2</v>
      </c>
      <c r="AZ833" s="17">
        <v>0.86443180461491842</v>
      </c>
      <c r="BA833" s="17">
        <v>-0.26695697202567548</v>
      </c>
      <c r="BB833" s="17">
        <v>0.47864779116587941</v>
      </c>
      <c r="BC833" s="17">
        <v>-0.1497867929114409</v>
      </c>
      <c r="BD833" s="17">
        <v>13.939520289405152</v>
      </c>
      <c r="BE833" s="17">
        <v>-2.8953670873989834</v>
      </c>
      <c r="BF833" s="17">
        <v>-1.0000000000000011</v>
      </c>
      <c r="BG833" s="22">
        <v>765.17314276114291</v>
      </c>
    </row>
    <row r="834" spans="1:59" x14ac:dyDescent="0.25">
      <c r="A834">
        <v>2424</v>
      </c>
      <c r="B834" t="s">
        <v>833</v>
      </c>
      <c r="C834" s="48">
        <v>2</v>
      </c>
      <c r="D834" s="22">
        <v>1491.8731738281249</v>
      </c>
      <c r="E834" s="17">
        <v>40.65993918311171</v>
      </c>
      <c r="F834" s="17">
        <v>-72.598851072838386</v>
      </c>
      <c r="G834" s="17">
        <v>-4.8640393774307566E-2</v>
      </c>
      <c r="H834" s="17">
        <v>2.0935313420081068</v>
      </c>
      <c r="I834" s="17">
        <v>25.000587803755728</v>
      </c>
      <c r="J834" s="17">
        <v>4.5233922103671169</v>
      </c>
      <c r="K834" s="17">
        <v>-1.0000000000000011</v>
      </c>
      <c r="L834" s="17">
        <v>-1.0000000000000011</v>
      </c>
      <c r="M834" s="17">
        <v>-1.0000000000000011</v>
      </c>
      <c r="N834" s="17">
        <v>0.14566323267675182</v>
      </c>
      <c r="O834" s="17">
        <v>-1.0000000000000011</v>
      </c>
      <c r="P834" s="17">
        <v>-1.0000000000000011</v>
      </c>
      <c r="Q834" s="17">
        <v>2.6826937691115473</v>
      </c>
      <c r="R834" s="17">
        <v>-1.0000000000000011</v>
      </c>
      <c r="S834" s="17">
        <v>-0.55819514607550169</v>
      </c>
      <c r="T834" s="17">
        <v>-4.6284596279169948E-2</v>
      </c>
      <c r="U834" s="17">
        <v>-0.46454226321710862</v>
      </c>
      <c r="V834" s="17">
        <v>-0.77638754676485888</v>
      </c>
      <c r="W834" s="17">
        <v>-1.2714135531754431</v>
      </c>
      <c r="X834" s="17">
        <v>-4.3356783243071453</v>
      </c>
      <c r="Y834" s="17">
        <v>-6.9129470610752058E-2</v>
      </c>
      <c r="Z834" s="17">
        <v>17.375795145695566</v>
      </c>
      <c r="AA834" s="17">
        <v>-0.63809667846505302</v>
      </c>
      <c r="AB834" s="17">
        <v>-0.63277551219439854</v>
      </c>
      <c r="AC834" s="17">
        <v>-2.0522542512020401</v>
      </c>
      <c r="AD834" s="17">
        <v>-0.83216445349748902</v>
      </c>
      <c r="AE834" s="17">
        <v>-0.74701127275636825</v>
      </c>
      <c r="AF834" s="17">
        <v>20.949282659491011</v>
      </c>
      <c r="AG834" s="17">
        <v>-55.095319170880515</v>
      </c>
      <c r="AH834" s="17">
        <v>-0.16825618975598816</v>
      </c>
      <c r="AI834" s="17">
        <v>-0.15733727428853772</v>
      </c>
      <c r="AJ834" s="17">
        <v>0.33333333333333298</v>
      </c>
      <c r="AK834" s="17">
        <v>0.15499085179781436</v>
      </c>
      <c r="AL834" s="17">
        <v>0.30110417982514742</v>
      </c>
      <c r="AM834" s="17">
        <v>0.33333333333333298</v>
      </c>
      <c r="AN834" s="17">
        <v>-0.13712931104238257</v>
      </c>
      <c r="AO834" s="17">
        <v>-0.11089623042143709</v>
      </c>
      <c r="AP834" s="17">
        <v>0.33333333333333298</v>
      </c>
      <c r="AQ834" s="17">
        <v>1.4286098423388687</v>
      </c>
      <c r="AR834" s="17">
        <v>2.2444243630026963</v>
      </c>
      <c r="AS834" s="17">
        <v>-2.8604139099904629</v>
      </c>
      <c r="AT834" s="17">
        <v>1.497047778311642</v>
      </c>
      <c r="AU834" s="17">
        <v>-1.0000000000000011</v>
      </c>
      <c r="AV834" s="17">
        <v>-1.0000000000000011</v>
      </c>
      <c r="AW834" s="17">
        <v>-1.0000000000000011</v>
      </c>
      <c r="AX834" s="17">
        <v>-1.0000000000000011</v>
      </c>
      <c r="AY834" s="17">
        <v>-6.2827882564921264E-2</v>
      </c>
      <c r="AZ834" s="17">
        <v>0.81629619590886304</v>
      </c>
      <c r="BA834" s="17">
        <v>-0.22068242382529102</v>
      </c>
      <c r="BB834" s="17">
        <v>0.45184082939729053</v>
      </c>
      <c r="BC834" s="17">
        <v>-0.12412780872989318</v>
      </c>
      <c r="BD834" s="17">
        <v>13.224727039884023</v>
      </c>
      <c r="BE834" s="17">
        <v>-2.2048271187837187</v>
      </c>
      <c r="BF834" s="17">
        <v>-1.0000000000000011</v>
      </c>
      <c r="BG834" s="22">
        <v>161.75464838504024</v>
      </c>
    </row>
    <row r="835" spans="1:59" x14ac:dyDescent="0.25">
      <c r="A835">
        <v>2425</v>
      </c>
      <c r="B835" t="s">
        <v>834</v>
      </c>
      <c r="C835" s="48">
        <v>2</v>
      </c>
      <c r="D835" s="22">
        <v>1462.4666992187501</v>
      </c>
      <c r="E835" s="17">
        <v>63.360745869500661</v>
      </c>
      <c r="F835" s="17">
        <v>-35.976919496802083</v>
      </c>
      <c r="G835" s="17">
        <v>0.20590335475323909</v>
      </c>
      <c r="H835" s="17">
        <v>4.4154144027416553</v>
      </c>
      <c r="I835" s="17">
        <v>42.826836770665423</v>
      </c>
      <c r="J835" s="17">
        <v>8.926177439861938</v>
      </c>
      <c r="K835" s="17">
        <v>-1.0000000000000004</v>
      </c>
      <c r="L835" s="17">
        <v>-1.0000000000000004</v>
      </c>
      <c r="M835" s="17">
        <v>-1.0000000000000004</v>
      </c>
      <c r="N835" s="17">
        <v>0.20909545090508</v>
      </c>
      <c r="O835" s="17">
        <v>-1.0000000000000004</v>
      </c>
      <c r="P835" s="17">
        <v>-1.0000000000000004</v>
      </c>
      <c r="Q835" s="17">
        <v>3.3641055852021449</v>
      </c>
      <c r="R835" s="17">
        <v>-1.0000000000000004</v>
      </c>
      <c r="S835" s="17">
        <v>0.3305047119527762</v>
      </c>
      <c r="T835" s="17">
        <v>5.3466286374790339E-2</v>
      </c>
      <c r="U835" s="17">
        <v>-0.16563446622336775</v>
      </c>
      <c r="V835" s="17">
        <v>-0.38472168648876598</v>
      </c>
      <c r="W835" s="17">
        <v>0.71326953016824923</v>
      </c>
      <c r="X835" s="17">
        <v>-1.8903668963939686</v>
      </c>
      <c r="Y835" s="17">
        <v>2.0615505487165245E-2</v>
      </c>
      <c r="Z835" s="17">
        <v>25.615751727099042</v>
      </c>
      <c r="AA835" s="17">
        <v>-3.1233382074708715E-2</v>
      </c>
      <c r="AB835" s="17">
        <v>0.24196428960783045</v>
      </c>
      <c r="AC835" s="17">
        <v>7.9906643597574334</v>
      </c>
      <c r="AD835" s="17">
        <v>-6.5619658700411865E-2</v>
      </c>
      <c r="AE835" s="17">
        <v>-0.1050703770007031</v>
      </c>
      <c r="AF835" s="17">
        <v>37.2143836088513</v>
      </c>
      <c r="AG835" s="17">
        <v>-27.305571194729531</v>
      </c>
      <c r="AH835" s="17">
        <v>2.4006961961087064E-2</v>
      </c>
      <c r="AI835" s="17">
        <v>7.0134102412166083E-2</v>
      </c>
      <c r="AJ835" s="17">
        <v>0.33333333333333298</v>
      </c>
      <c r="AK835" s="17">
        <v>0.41163332170612227</v>
      </c>
      <c r="AL835" s="17">
        <v>0.52525795751786897</v>
      </c>
      <c r="AM835" s="17">
        <v>0.33333333333333298</v>
      </c>
      <c r="AN835" s="17">
        <v>9.423248626515221E-2</v>
      </c>
      <c r="AO835" s="17">
        <v>0.14192004924031484</v>
      </c>
      <c r="AP835" s="17">
        <v>0.33333333333333298</v>
      </c>
      <c r="AQ835" s="17">
        <v>4.3129697062728036</v>
      </c>
      <c r="AR835" s="17">
        <v>2.2444243630026963</v>
      </c>
      <c r="AS835" s="17">
        <v>0.81120456941656816</v>
      </c>
      <c r="AT835" s="17">
        <v>4.0658582173251006</v>
      </c>
      <c r="AU835" s="17">
        <v>-1.0000000000000004</v>
      </c>
      <c r="AV835" s="17">
        <v>-1.0000000000000004</v>
      </c>
      <c r="AW835" s="17">
        <v>-1.0000000000000004</v>
      </c>
      <c r="AX835" s="17">
        <v>-1.0000000000000004</v>
      </c>
      <c r="AY835" s="17">
        <v>-2.4162008601572763E-2</v>
      </c>
      <c r="AZ835" s="17">
        <v>0.54963479210584398</v>
      </c>
      <c r="BA835" s="17">
        <v>3.5669086318023013E-2</v>
      </c>
      <c r="BB835" s="17">
        <v>0.30333575697662107</v>
      </c>
      <c r="BC835" s="17">
        <v>1.8017703208968366E-2</v>
      </c>
      <c r="BD835" s="17">
        <v>9.2649189794896945</v>
      </c>
      <c r="BE835" s="17">
        <v>1.6206227376315017</v>
      </c>
      <c r="BF835" s="17">
        <v>-1.0000000000000004</v>
      </c>
      <c r="BG835" s="22">
        <v>60.501202444966751</v>
      </c>
    </row>
    <row r="836" spans="1:59" x14ac:dyDescent="0.25">
      <c r="A836">
        <v>2429</v>
      </c>
      <c r="B836" t="s">
        <v>835</v>
      </c>
      <c r="C836" s="48">
        <v>2</v>
      </c>
      <c r="D836" s="22">
        <v>1485.517802734375</v>
      </c>
      <c r="E836" s="17">
        <v>77.722289664660124</v>
      </c>
      <c r="F836" s="17">
        <v>-12.808250583026057</v>
      </c>
      <c r="G836" s="17">
        <v>0.36693909426527516</v>
      </c>
      <c r="H836" s="17">
        <v>5.8843412882323536</v>
      </c>
      <c r="I836" s="17">
        <v>54.104517726170442</v>
      </c>
      <c r="J836" s="17">
        <v>11.711575939906577</v>
      </c>
      <c r="K836" s="17">
        <v>-1.0000000000000002</v>
      </c>
      <c r="L836" s="17">
        <v>-1.0000000000000002</v>
      </c>
      <c r="M836" s="17">
        <v>-1.0000000000000002</v>
      </c>
      <c r="N836" s="17">
        <v>0.24922550410959715</v>
      </c>
      <c r="O836" s="17">
        <v>-1.0000000000000002</v>
      </c>
      <c r="P836" s="17">
        <v>-1.0000000000000002</v>
      </c>
      <c r="Q836" s="17">
        <v>3.7951971219267788</v>
      </c>
      <c r="R836" s="17">
        <v>-1.0000000000000002</v>
      </c>
      <c r="S836" s="17">
        <v>0.89273591845336542</v>
      </c>
      <c r="T836" s="17">
        <v>0.11657314815427119</v>
      </c>
      <c r="U836" s="17">
        <v>2.3467950996638981E-2</v>
      </c>
      <c r="V836" s="17">
        <v>-0.13693637722059229</v>
      </c>
      <c r="W836" s="17">
        <v>1.9688686555527481</v>
      </c>
      <c r="X836" s="17">
        <v>-0.34335371532338288</v>
      </c>
      <c r="Y836" s="17">
        <v>7.7392184062141531E-2</v>
      </c>
      <c r="Z836" s="17">
        <v>30.828716136200519</v>
      </c>
      <c r="AA836" s="17">
        <v>0.3526954328431523</v>
      </c>
      <c r="AB836" s="17">
        <v>0.79536374128829257</v>
      </c>
      <c r="AC836" s="17">
        <v>14.344263042618145</v>
      </c>
      <c r="AD836" s="17">
        <v>0.41933080114515964</v>
      </c>
      <c r="AE836" s="17">
        <v>0.30105009332719079</v>
      </c>
      <c r="AF836" s="17">
        <v>47.504412630462475</v>
      </c>
      <c r="AG836" s="17">
        <v>-9.7245359421262574</v>
      </c>
      <c r="AH836" s="17">
        <v>0.14564121539207781</v>
      </c>
      <c r="AI836" s="17">
        <v>0.21404265085115698</v>
      </c>
      <c r="AJ836" s="17">
        <v>0.33333333333333298</v>
      </c>
      <c r="AK836" s="17">
        <v>0.57399680606176828</v>
      </c>
      <c r="AL836" s="17">
        <v>0.66706764470905744</v>
      </c>
      <c r="AM836" s="17">
        <v>0.33333333333333298</v>
      </c>
      <c r="AN836" s="17">
        <v>0.24060228846919512</v>
      </c>
      <c r="AO836" s="17">
        <v>0.30186291482440542</v>
      </c>
      <c r="AP836" s="17">
        <v>0.33333333333333298</v>
      </c>
      <c r="AQ836" s="17">
        <v>6.1377445294390878</v>
      </c>
      <c r="AR836" s="17">
        <v>2.2444243630026963</v>
      </c>
      <c r="AS836" s="17">
        <v>3.1340343401637467</v>
      </c>
      <c r="AT836" s="17">
        <v>5.6910023864737029</v>
      </c>
      <c r="AU836" s="17">
        <v>-1.0000000000000002</v>
      </c>
      <c r="AV836" s="17">
        <v>-1.0000000000000002</v>
      </c>
      <c r="AW836" s="17">
        <v>-1.0000000000000002</v>
      </c>
      <c r="AX836" s="17">
        <v>-1.0000000000000002</v>
      </c>
      <c r="AY836" s="17">
        <v>2.9974951893032079E-4</v>
      </c>
      <c r="AZ836" s="17">
        <v>0.38093288286964183</v>
      </c>
      <c r="BA836" s="17">
        <v>0.19784849653633485</v>
      </c>
      <c r="BB836" s="17">
        <v>0.20938481810309012</v>
      </c>
      <c r="BC836" s="17">
        <v>0.10794530019693488</v>
      </c>
      <c r="BD836" s="17">
        <v>6.7597676134866376</v>
      </c>
      <c r="BE836" s="17">
        <v>4.0407731053289826</v>
      </c>
      <c r="BF836" s="17">
        <v>-1.0000000000000002</v>
      </c>
      <c r="BG836" s="22">
        <v>511.57224014418949</v>
      </c>
    </row>
    <row r="837" spans="1:59" x14ac:dyDescent="0.25">
      <c r="A837">
        <v>2437</v>
      </c>
      <c r="B837" t="s">
        <v>810</v>
      </c>
      <c r="C837" s="48">
        <v>2</v>
      </c>
      <c r="D837" s="22">
        <v>1499.2408105468749</v>
      </c>
      <c r="E837" s="17">
        <v>47.734405602015485</v>
      </c>
      <c r="F837" s="17">
        <v>-61.186013251290802</v>
      </c>
      <c r="G837" s="17">
        <v>3.0685474507709143E-2</v>
      </c>
      <c r="H837" s="17">
        <v>2.8171216517581925</v>
      </c>
      <c r="I837" s="17">
        <v>30.55594984148609</v>
      </c>
      <c r="J837" s="17">
        <v>5.8954736824489924</v>
      </c>
      <c r="K837" s="17">
        <v>-1.0000000000000009</v>
      </c>
      <c r="L837" s="17">
        <v>-1.0000000000000009</v>
      </c>
      <c r="M837" s="17">
        <v>-1.0000000000000009</v>
      </c>
      <c r="N837" s="17">
        <v>0.1654312129046063</v>
      </c>
      <c r="O837" s="17">
        <v>-1.0000000000000009</v>
      </c>
      <c r="P837" s="17">
        <v>-1.0000000000000009</v>
      </c>
      <c r="Q837" s="17">
        <v>2.8950485579511671</v>
      </c>
      <c r="R837" s="17">
        <v>-1.0000000000000009</v>
      </c>
      <c r="S837" s="17">
        <v>-0.28124123034195958</v>
      </c>
      <c r="T837" s="17">
        <v>-1.519828823115818E-2</v>
      </c>
      <c r="U837" s="17">
        <v>-0.37139080823165149</v>
      </c>
      <c r="V837" s="17">
        <v>-0.65432902196293541</v>
      </c>
      <c r="W837" s="17">
        <v>-0.65290805161985954</v>
      </c>
      <c r="X837" s="17">
        <v>-3.5736228687666256</v>
      </c>
      <c r="Y837" s="17">
        <v>-4.1161397562021473E-2</v>
      </c>
      <c r="Z837" s="17">
        <v>19.943690504379703</v>
      </c>
      <c r="AA837" s="17">
        <v>-0.44897414768940047</v>
      </c>
      <c r="AB837" s="17">
        <v>-0.36017210040292125</v>
      </c>
      <c r="AC837" s="17">
        <v>1.0775151637155318</v>
      </c>
      <c r="AD837" s="17">
        <v>-0.59327887183977257</v>
      </c>
      <c r="AE837" s="17">
        <v>-0.54695717896650309</v>
      </c>
      <c r="AF837" s="17">
        <v>26.018129421457473</v>
      </c>
      <c r="AG837" s="17">
        <v>-46.43493799751208</v>
      </c>
      <c r="AH837" s="17">
        <v>-0.1083394110614857</v>
      </c>
      <c r="AI837" s="17">
        <v>-8.6448224486804781E-2</v>
      </c>
      <c r="AJ837" s="17">
        <v>0.33333333333333298</v>
      </c>
      <c r="AK837" s="17">
        <v>0.23497076441120424</v>
      </c>
      <c r="AL837" s="17">
        <v>0.37095933496852751</v>
      </c>
      <c r="AM837" s="17">
        <v>0.33333333333333298</v>
      </c>
      <c r="AN837" s="17">
        <v>-6.502785278668316E-2</v>
      </c>
      <c r="AO837" s="17">
        <v>-3.2108709549254655E-2</v>
      </c>
      <c r="AP837" s="17">
        <v>0.33333333333333298</v>
      </c>
      <c r="AQ837" s="17">
        <v>2.3274901015002829</v>
      </c>
      <c r="AR837" s="17">
        <v>2.2444243630026963</v>
      </c>
      <c r="AS837" s="17">
        <v>-1.7161928259368455</v>
      </c>
      <c r="AT837" s="17">
        <v>2.2975903950736436</v>
      </c>
      <c r="AU837" s="17">
        <v>-1.0000000000000009</v>
      </c>
      <c r="AV837" s="17">
        <v>-1.0000000000000009</v>
      </c>
      <c r="AW837" s="17">
        <v>-1.0000000000000009</v>
      </c>
      <c r="AX837" s="17">
        <v>-1.0000000000000009</v>
      </c>
      <c r="AY837" s="17">
        <v>-5.0778071706204735E-2</v>
      </c>
      <c r="AZ837" s="17">
        <v>0.73319398846381634</v>
      </c>
      <c r="BA837" s="17">
        <v>-0.14079318574673766</v>
      </c>
      <c r="BB837" s="17">
        <v>0.40556079352055585</v>
      </c>
      <c r="BC837" s="17">
        <v>-7.9829662646287047E-2</v>
      </c>
      <c r="BD837" s="17">
        <v>11.990694719554163</v>
      </c>
      <c r="BE837" s="17">
        <v>-1.0126661123364782</v>
      </c>
      <c r="BF837" s="17">
        <v>-1.0000000000000009</v>
      </c>
      <c r="BG837" s="22">
        <v>1407.5845429515171</v>
      </c>
    </row>
    <row r="838" spans="1:59" x14ac:dyDescent="0.25">
      <c r="A838">
        <v>2438</v>
      </c>
      <c r="B838" s="10" t="s">
        <v>836</v>
      </c>
      <c r="C838" s="48">
        <v>2</v>
      </c>
      <c r="D838" s="22">
        <v>1605.6685156249998</v>
      </c>
      <c r="E838" s="17">
        <v>135.4589048962747</v>
      </c>
      <c r="F838" s="17">
        <v>80.334975631569364</v>
      </c>
      <c r="G838" s="17">
        <v>1.0143387515276585</v>
      </c>
      <c r="H838" s="17">
        <v>11.78975560862985</v>
      </c>
      <c r="I838" s="17">
        <v>99.443315234302204</v>
      </c>
      <c r="J838" s="17">
        <v>22.909500324470148</v>
      </c>
      <c r="K838" s="17">
        <v>-0.99999999999999878</v>
      </c>
      <c r="L838" s="17">
        <v>-0.99999999999999878</v>
      </c>
      <c r="M838" s="17">
        <v>-0.99999999999999878</v>
      </c>
      <c r="N838" s="17">
        <v>0.410557285298355</v>
      </c>
      <c r="O838" s="17">
        <v>-0.99999999999999878</v>
      </c>
      <c r="P838" s="17">
        <v>-0.99999999999999878</v>
      </c>
      <c r="Q838" s="17">
        <v>5.5282814296085698</v>
      </c>
      <c r="R838" s="17">
        <v>-0.99999999999999878</v>
      </c>
      <c r="S838" s="17">
        <v>3.1530310025982908</v>
      </c>
      <c r="T838" s="17">
        <v>0.3702768341232292</v>
      </c>
      <c r="U838" s="17">
        <v>0.78370192431639629</v>
      </c>
      <c r="V838" s="17">
        <v>0.85921593518506212</v>
      </c>
      <c r="W838" s="17">
        <v>7.0166577109264923</v>
      </c>
      <c r="X838" s="17">
        <v>5.875984962167089</v>
      </c>
      <c r="Y838" s="17">
        <v>0.3056471190307164</v>
      </c>
      <c r="Z838" s="17">
        <v>51.785997929668838</v>
      </c>
      <c r="AA838" s="17">
        <v>1.8961750600621696</v>
      </c>
      <c r="AB838" s="17">
        <v>3.0201531975465064</v>
      </c>
      <c r="AC838" s="17">
        <v>39.887149498325201</v>
      </c>
      <c r="AD838" s="17">
        <v>2.3689400148799318</v>
      </c>
      <c r="AE838" s="17">
        <v>1.9337451341560947</v>
      </c>
      <c r="AF838" s="17">
        <v>88.872628667456823</v>
      </c>
      <c r="AG838" s="17">
        <v>60.955154363531236</v>
      </c>
      <c r="AH838" s="17">
        <v>0.63463809410485394</v>
      </c>
      <c r="AI838" s="17">
        <v>0.79258717282397295</v>
      </c>
      <c r="AJ838" s="17">
        <v>0.33333333333333298</v>
      </c>
      <c r="AK838" s="17">
        <v>1.2267342942881951</v>
      </c>
      <c r="AL838" s="17">
        <v>1.2371742754622848</v>
      </c>
      <c r="AM838" s="17">
        <v>0.33333333333333298</v>
      </c>
      <c r="AN838" s="17">
        <v>0.82904160055977449</v>
      </c>
      <c r="AO838" s="17">
        <v>0.94486897468706355</v>
      </c>
      <c r="AP838" s="17">
        <v>0.33333333333333298</v>
      </c>
      <c r="AQ838" s="17">
        <v>13.473747075697347</v>
      </c>
      <c r="AR838" s="17">
        <v>2.2444243630026963</v>
      </c>
      <c r="AS838" s="17">
        <v>12.472329069130961</v>
      </c>
      <c r="AT838" s="17">
        <v>12.224445094886445</v>
      </c>
      <c r="AU838" s="17">
        <v>-0.99999999999999878</v>
      </c>
      <c r="AV838" s="17">
        <v>-0.99999999999999878</v>
      </c>
      <c r="AW838" s="17">
        <v>-0.99999999999999878</v>
      </c>
      <c r="AX838" s="17">
        <v>-0.99999999999999878</v>
      </c>
      <c r="AY838" s="17">
        <v>9.8641483293285231E-2</v>
      </c>
      <c r="AZ838" s="17">
        <v>-0.29728648973654831</v>
      </c>
      <c r="BA838" s="17">
        <v>0.84984596559818282</v>
      </c>
      <c r="BB838" s="17">
        <v>-0.16831895008221393</v>
      </c>
      <c r="BC838" s="17">
        <v>0.4694743349618411</v>
      </c>
      <c r="BD838" s="17">
        <v>-3.3115006692882663</v>
      </c>
      <c r="BE838" s="17">
        <v>13.770318380920894</v>
      </c>
      <c r="BF838" s="17">
        <v>-0.99999999999999878</v>
      </c>
      <c r="BG838" s="22">
        <v>860.66427813688063</v>
      </c>
    </row>
    <row r="839" spans="1:59" x14ac:dyDescent="0.25">
      <c r="A839">
        <v>2439</v>
      </c>
      <c r="B839" t="s">
        <v>807</v>
      </c>
      <c r="C839" s="48">
        <v>2</v>
      </c>
      <c r="D839" s="22">
        <v>1523.8815625</v>
      </c>
      <c r="E839" s="17">
        <v>37.889577919917677</v>
      </c>
      <c r="F839" s="17">
        <v>-77.068118708266738</v>
      </c>
      <c r="G839" s="17">
        <v>-7.9704406188092547E-2</v>
      </c>
      <c r="H839" s="17">
        <v>1.8101733548675254</v>
      </c>
      <c r="I839" s="17">
        <v>22.825107862085197</v>
      </c>
      <c r="J839" s="17">
        <v>3.9860850644819141</v>
      </c>
      <c r="K839" s="17">
        <v>-1.0000000000000011</v>
      </c>
      <c r="L839" s="17">
        <v>-1.0000000000000011</v>
      </c>
      <c r="M839" s="17">
        <v>-1.0000000000000011</v>
      </c>
      <c r="N839" s="17">
        <v>0.13792209102280364</v>
      </c>
      <c r="O839" s="17">
        <v>-1.0000000000000011</v>
      </c>
      <c r="P839" s="17">
        <v>-1.0000000000000011</v>
      </c>
      <c r="Q839" s="17">
        <v>2.5995356273917656</v>
      </c>
      <c r="R839" s="17">
        <v>-1.0000000000000011</v>
      </c>
      <c r="S839" s="17">
        <v>-0.66665030783694568</v>
      </c>
      <c r="T839" s="17">
        <v>-5.8457995449149147E-2</v>
      </c>
      <c r="U839" s="17">
        <v>-0.50102037580130299</v>
      </c>
      <c r="V839" s="17">
        <v>-0.82418566876177612</v>
      </c>
      <c r="W839" s="17">
        <v>-1.5136203262549461</v>
      </c>
      <c r="X839" s="17">
        <v>-4.6340992637003771</v>
      </c>
      <c r="Y839" s="17">
        <v>-8.0081768860885055E-2</v>
      </c>
      <c r="Z839" s="17">
        <v>16.370207245719829</v>
      </c>
      <c r="AA839" s="17">
        <v>-0.71215706722569072</v>
      </c>
      <c r="AB839" s="17">
        <v>-0.73952701648080454</v>
      </c>
      <c r="AC839" s="17">
        <v>-3.2778720485596367</v>
      </c>
      <c r="AD839" s="17">
        <v>-0.92571205448570093</v>
      </c>
      <c r="AE839" s="17">
        <v>-0.82535246192335432</v>
      </c>
      <c r="AF839" s="17">
        <v>18.96432211449568</v>
      </c>
      <c r="AG839" s="17">
        <v>-58.486724699795666</v>
      </c>
      <c r="AH839" s="17">
        <v>-0.19171960210141575</v>
      </c>
      <c r="AI839" s="17">
        <v>-0.18509742833076798</v>
      </c>
      <c r="AJ839" s="17">
        <v>0.33333333333333298</v>
      </c>
      <c r="AK839" s="17">
        <v>0.12367071560412046</v>
      </c>
      <c r="AL839" s="17">
        <v>0.27374889896233745</v>
      </c>
      <c r="AM839" s="17">
        <v>0.33333333333333298</v>
      </c>
      <c r="AN839" s="17">
        <v>-0.16536424427178414</v>
      </c>
      <c r="AO839" s="17">
        <v>-0.14174942597328039</v>
      </c>
      <c r="AP839" s="17">
        <v>0.33333333333333298</v>
      </c>
      <c r="AQ839" s="17">
        <v>1.0766083057174711</v>
      </c>
      <c r="AR839" s="17">
        <v>2.2444243630026963</v>
      </c>
      <c r="AS839" s="17">
        <v>-3.3084909210455571</v>
      </c>
      <c r="AT839" s="17">
        <v>1.1835552654222941</v>
      </c>
      <c r="AU839" s="17">
        <v>-1.0000000000000011</v>
      </c>
      <c r="AV839" s="17">
        <v>-1.0000000000000011</v>
      </c>
      <c r="AW839" s="17">
        <v>-1.0000000000000011</v>
      </c>
      <c r="AX839" s="17">
        <v>-1.0000000000000011</v>
      </c>
      <c r="AY839" s="17">
        <v>-6.7546588860932774E-2</v>
      </c>
      <c r="AZ839" s="17">
        <v>0.84883902285288393</v>
      </c>
      <c r="BA839" s="17">
        <v>-0.25196705186840584</v>
      </c>
      <c r="BB839" s="17">
        <v>0.46996409284363866</v>
      </c>
      <c r="BC839" s="17">
        <v>-0.14147496407342644</v>
      </c>
      <c r="BD839" s="17">
        <v>13.707974133775954</v>
      </c>
      <c r="BE839" s="17">
        <v>-2.6716774048952798</v>
      </c>
      <c r="BF839" s="17">
        <v>-1.0000000000000011</v>
      </c>
      <c r="BG839" s="22">
        <v>348.61965585476469</v>
      </c>
    </row>
    <row r="840" spans="1:59" x14ac:dyDescent="0.25">
      <c r="A840">
        <v>2441</v>
      </c>
      <c r="B840" t="s">
        <v>837</v>
      </c>
      <c r="C840" s="48">
        <v>2</v>
      </c>
      <c r="D840" s="22">
        <v>1397.625009765625</v>
      </c>
      <c r="E840" s="17">
        <v>0.44396246478757462</v>
      </c>
      <c r="F840" s="17">
        <v>-137.47701897182307</v>
      </c>
      <c r="G840" s="17">
        <v>-0.49958143767635316</v>
      </c>
      <c r="H840" s="17">
        <v>-2.0198376850546556</v>
      </c>
      <c r="I840" s="17">
        <v>-6.5797883182140637</v>
      </c>
      <c r="J840" s="17">
        <v>-3.2764322950461189</v>
      </c>
      <c r="K840" s="17">
        <v>-1.0000000000000022</v>
      </c>
      <c r="L840" s="17">
        <v>-1.0000000000000022</v>
      </c>
      <c r="M840" s="17">
        <v>-1.0000000000000022</v>
      </c>
      <c r="N840" s="17">
        <v>3.3288873179138256E-2</v>
      </c>
      <c r="O840" s="17">
        <v>-1.0000000000000022</v>
      </c>
      <c r="P840" s="17">
        <v>-1.0000000000000022</v>
      </c>
      <c r="Q840" s="17">
        <v>1.4755277811327479</v>
      </c>
      <c r="R840" s="17">
        <v>-1.0000000000000022</v>
      </c>
      <c r="S840" s="17">
        <v>-2.1325855760628327</v>
      </c>
      <c r="T840" s="17">
        <v>-0.22299986591094165</v>
      </c>
      <c r="U840" s="17">
        <v>-0.99407714587100848</v>
      </c>
      <c r="V840" s="17">
        <v>-1.470249458186268</v>
      </c>
      <c r="W840" s="17">
        <v>-4.7874105737067927</v>
      </c>
      <c r="X840" s="17">
        <v>-8.6677088469480736</v>
      </c>
      <c r="Y840" s="17">
        <v>-0.22811861664424551</v>
      </c>
      <c r="Z840" s="17">
        <v>2.7781684350812235</v>
      </c>
      <c r="AA840" s="17">
        <v>-1.7131950454967737</v>
      </c>
      <c r="AB840" s="17">
        <v>-2.1824347815701599</v>
      </c>
      <c r="AC840" s="17">
        <v>-19.843947146615047</v>
      </c>
      <c r="AD840" s="17">
        <v>-2.1901491298568279</v>
      </c>
      <c r="AE840" s="17">
        <v>-1.8842519212893127</v>
      </c>
      <c r="AF840" s="17">
        <v>-7.8654167534978185</v>
      </c>
      <c r="AG840" s="17">
        <v>-104.32669112415448</v>
      </c>
      <c r="AH840" s="17">
        <v>-0.50886304747975075</v>
      </c>
      <c r="AI840" s="17">
        <v>-0.56031782541431041</v>
      </c>
      <c r="AJ840" s="17">
        <v>0.33333333333333298</v>
      </c>
      <c r="AK840" s="17">
        <v>-0.29966821549225253</v>
      </c>
      <c r="AL840" s="17">
        <v>-9.5999025781192793E-2</v>
      </c>
      <c r="AM840" s="17">
        <v>0.33333333333333298</v>
      </c>
      <c r="AN840" s="17">
        <v>-0.54700199894154178</v>
      </c>
      <c r="AO840" s="17">
        <v>-0.55877694925890742</v>
      </c>
      <c r="AP840" s="17">
        <v>0.33333333333333298</v>
      </c>
      <c r="AQ840" s="17">
        <v>-3.6812239506948332</v>
      </c>
      <c r="AR840" s="17">
        <v>2.2444243630026963</v>
      </c>
      <c r="AS840" s="17">
        <v>-9.3649282792941353</v>
      </c>
      <c r="AT840" s="17">
        <v>-3.0537693902735921</v>
      </c>
      <c r="AU840" s="17">
        <v>-1.0000000000000022</v>
      </c>
      <c r="AV840" s="17">
        <v>-1.0000000000000022</v>
      </c>
      <c r="AW840" s="17">
        <v>-1.0000000000000022</v>
      </c>
      <c r="AX840" s="17">
        <v>-1.0000000000000022</v>
      </c>
      <c r="AY840" s="17">
        <v>-0.13132702925101786</v>
      </c>
      <c r="AZ840" s="17">
        <v>1.2887044655871303</v>
      </c>
      <c r="BA840" s="17">
        <v>-0.67482603669575891</v>
      </c>
      <c r="BB840" s="17">
        <v>0.71492736273196567</v>
      </c>
      <c r="BC840" s="17">
        <v>-0.3759479611024984</v>
      </c>
      <c r="BD840" s="17">
        <v>20.239788265057705</v>
      </c>
      <c r="BE840" s="17">
        <v>-8.981863921398908</v>
      </c>
      <c r="BF840" s="17">
        <v>-1.0000000000000022</v>
      </c>
      <c r="BG840" s="22">
        <v>-114.24905138615054</v>
      </c>
    </row>
    <row r="841" spans="1:59" x14ac:dyDescent="0.25">
      <c r="A841">
        <v>2443</v>
      </c>
      <c r="B841" t="s">
        <v>838</v>
      </c>
      <c r="C841" s="48">
        <v>2</v>
      </c>
      <c r="D841" s="22">
        <v>1561.3345410156251</v>
      </c>
      <c r="E841" s="17">
        <v>74.425910570156319</v>
      </c>
      <c r="F841" s="17">
        <v>-18.126113129293032</v>
      </c>
      <c r="G841" s="17">
        <v>0.32997685310465896</v>
      </c>
      <c r="H841" s="17">
        <v>5.5471811649371023</v>
      </c>
      <c r="I841" s="17">
        <v>51.515972074919468</v>
      </c>
      <c r="J841" s="17">
        <v>11.07224847509015</v>
      </c>
      <c r="K841" s="17">
        <v>-1.0000000000000002</v>
      </c>
      <c r="L841" s="17">
        <v>-1.0000000000000002</v>
      </c>
      <c r="M841" s="17">
        <v>-1.0000000000000002</v>
      </c>
      <c r="N841" s="17">
        <v>0.24001452579615973</v>
      </c>
      <c r="O841" s="17">
        <v>-1.0000000000000002</v>
      </c>
      <c r="P841" s="17">
        <v>-1.0000000000000002</v>
      </c>
      <c r="Q841" s="17">
        <v>3.6962494635311987</v>
      </c>
      <c r="R841" s="17">
        <v>-1.0000000000000002</v>
      </c>
      <c r="S841" s="17">
        <v>0.76368800955022553</v>
      </c>
      <c r="T841" s="17">
        <v>0.10208834465008693</v>
      </c>
      <c r="U841" s="17">
        <v>-1.9936383783460798E-2</v>
      </c>
      <c r="V841" s="17">
        <v>-0.19381008975782427</v>
      </c>
      <c r="W841" s="17">
        <v>1.680673266043875</v>
      </c>
      <c r="X841" s="17">
        <v>-0.69843684438933307</v>
      </c>
      <c r="Y841" s="17">
        <v>6.4360336025512277E-2</v>
      </c>
      <c r="Z841" s="17">
        <v>29.632193872044887</v>
      </c>
      <c r="AA841" s="17">
        <v>0.26457294842755508</v>
      </c>
      <c r="AB841" s="17">
        <v>0.66834296904762358</v>
      </c>
      <c r="AC841" s="17">
        <v>12.885933062793271</v>
      </c>
      <c r="AD841" s="17">
        <v>0.30802100182931264</v>
      </c>
      <c r="AE841" s="17">
        <v>0.20783399850247308</v>
      </c>
      <c r="AF841" s="17">
        <v>45.14256093593162</v>
      </c>
      <c r="AG841" s="17">
        <v>-13.759879070484716</v>
      </c>
      <c r="AH841" s="17">
        <v>0.11772272585471794</v>
      </c>
      <c r="AI841" s="17">
        <v>0.18101158278766891</v>
      </c>
      <c r="AJ841" s="17">
        <v>0.33333333333333298</v>
      </c>
      <c r="AK841" s="17">
        <v>0.5367298100358161</v>
      </c>
      <c r="AL841" s="17">
        <v>0.63451832446030298</v>
      </c>
      <c r="AM841" s="17">
        <v>0.33333333333333298</v>
      </c>
      <c r="AN841" s="17">
        <v>0.20700629329389328</v>
      </c>
      <c r="AO841" s="17">
        <v>0.26515151903392431</v>
      </c>
      <c r="AP841" s="17">
        <v>0.33333333333333298</v>
      </c>
      <c r="AQ841" s="17">
        <v>5.7189072745410723</v>
      </c>
      <c r="AR841" s="17">
        <v>2.2444243630026963</v>
      </c>
      <c r="AS841" s="17">
        <v>2.6008794366524119</v>
      </c>
      <c r="AT841" s="17">
        <v>5.3179859934490334</v>
      </c>
      <c r="AU841" s="17">
        <v>-1.0000000000000002</v>
      </c>
      <c r="AV841" s="17">
        <v>-1.0000000000000002</v>
      </c>
      <c r="AW841" s="17">
        <v>-1.0000000000000002</v>
      </c>
      <c r="AX841" s="17">
        <v>-1.0000000000000002</v>
      </c>
      <c r="AY841" s="17">
        <v>-5.3149134472065766E-3</v>
      </c>
      <c r="AZ841" s="17">
        <v>0.41965472606010223</v>
      </c>
      <c r="BA841" s="17">
        <v>0.16062375071320217</v>
      </c>
      <c r="BB841" s="17">
        <v>0.23094920666945687</v>
      </c>
      <c r="BC841" s="17">
        <v>8.7304381994950983E-2</v>
      </c>
      <c r="BD841" s="17">
        <v>7.3347704620135099</v>
      </c>
      <c r="BE841" s="17">
        <v>3.4852803817457039</v>
      </c>
      <c r="BF841" s="17">
        <v>-1.0000000000000002</v>
      </c>
      <c r="BG841" s="22">
        <v>1709.6686028353636</v>
      </c>
    </row>
    <row r="842" spans="1:59" x14ac:dyDescent="0.25">
      <c r="A842">
        <v>2444</v>
      </c>
      <c r="B842" t="s">
        <v>839</v>
      </c>
      <c r="C842" s="48">
        <v>2</v>
      </c>
      <c r="D842" s="22">
        <v>1527.3970996093751</v>
      </c>
      <c r="E842" s="17">
        <v>107.55585127164176</v>
      </c>
      <c r="F842" s="17">
        <v>35.32055236807917</v>
      </c>
      <c r="G842" s="17">
        <v>0.70146229902529889</v>
      </c>
      <c r="H842" s="17">
        <v>8.9357765210663764</v>
      </c>
      <c r="I842" s="17">
        <v>77.53190090786876</v>
      </c>
      <c r="J842" s="17">
        <v>17.4977476033655</v>
      </c>
      <c r="K842" s="17">
        <v>-0.99999999999999944</v>
      </c>
      <c r="L842" s="17">
        <v>-0.99999999999999944</v>
      </c>
      <c r="M842" s="17">
        <v>-0.99999999999999944</v>
      </c>
      <c r="N842" s="17">
        <v>0.33258857646759366</v>
      </c>
      <c r="O842" s="17">
        <v>-0.99999999999999944</v>
      </c>
      <c r="P842" s="17">
        <v>-0.99999999999999944</v>
      </c>
      <c r="Q842" s="17">
        <v>4.6907133771818401</v>
      </c>
      <c r="R842" s="17">
        <v>-0.99999999999999944</v>
      </c>
      <c r="S842" s="17">
        <v>2.0606715927613317</v>
      </c>
      <c r="T842" s="17">
        <v>0.24766646761732086</v>
      </c>
      <c r="U842" s="17">
        <v>0.41629470379070227</v>
      </c>
      <c r="V842" s="17">
        <v>0.37779368208185071</v>
      </c>
      <c r="W842" s="17">
        <v>4.5771532797625927</v>
      </c>
      <c r="X842" s="17">
        <v>2.8702919555436832</v>
      </c>
      <c r="Y842" s="17">
        <v>0.19533566996212259</v>
      </c>
      <c r="Z842" s="17">
        <v>41.657725682259894</v>
      </c>
      <c r="AA842" s="17">
        <v>1.1502394932810005</v>
      </c>
      <c r="AB842" s="17">
        <v>1.9449530104129367</v>
      </c>
      <c r="AC842" s="17">
        <v>27.542738111506647</v>
      </c>
      <c r="AD842" s="17">
        <v>1.4267294225254941</v>
      </c>
      <c r="AE842" s="17">
        <v>1.144693384340743</v>
      </c>
      <c r="AF842" s="17">
        <v>68.880123983815452</v>
      </c>
      <c r="AG842" s="17">
        <v>26.796948503009762</v>
      </c>
      <c r="AH842" s="17">
        <v>0.39831481685237197</v>
      </c>
      <c r="AI842" s="17">
        <v>0.51298715200381095</v>
      </c>
      <c r="AJ842" s="17">
        <v>0.33333333333333298</v>
      </c>
      <c r="AK842" s="17">
        <v>0.91127816538756656</v>
      </c>
      <c r="AL842" s="17">
        <v>0.96165213364896274</v>
      </c>
      <c r="AM842" s="17">
        <v>0.33333333333333298</v>
      </c>
      <c r="AN842" s="17">
        <v>0.54465960805400426</v>
      </c>
      <c r="AO842" s="17">
        <v>0.63411586771436101</v>
      </c>
      <c r="AP842" s="17">
        <v>0.33333333333333298</v>
      </c>
      <c r="AQ842" s="17">
        <v>9.9283907776613098</v>
      </c>
      <c r="AR842" s="17">
        <v>2.2444243630026963</v>
      </c>
      <c r="AS842" s="17">
        <v>7.9593014602259986</v>
      </c>
      <c r="AT842" s="17">
        <v>9.0669513361167926</v>
      </c>
      <c r="AU842" s="17">
        <v>-0.99999999999999944</v>
      </c>
      <c r="AV842" s="17">
        <v>-0.99999999999999944</v>
      </c>
      <c r="AW842" s="17">
        <v>-0.99999999999999944</v>
      </c>
      <c r="AX842" s="17">
        <v>-0.99999999999999944</v>
      </c>
      <c r="AY842" s="17">
        <v>5.1114716093003221E-2</v>
      </c>
      <c r="AZ842" s="17">
        <v>3.0484569359640112E-2</v>
      </c>
      <c r="BA842" s="17">
        <v>0.53474747446952375</v>
      </c>
      <c r="BB842" s="17">
        <v>1.4218395683937401E-2</v>
      </c>
      <c r="BC842" s="17">
        <v>0.29475394299845398</v>
      </c>
      <c r="BD842" s="17">
        <v>1.5557596963394142</v>
      </c>
      <c r="BE842" s="17">
        <v>9.0682065151827036</v>
      </c>
      <c r="BF842" s="17">
        <v>-0.99999999999999944</v>
      </c>
      <c r="BG842" s="22">
        <v>158.21486417978267</v>
      </c>
    </row>
    <row r="843" spans="1:59" x14ac:dyDescent="0.25">
      <c r="A843">
        <v>2445</v>
      </c>
      <c r="B843" t="s">
        <v>840</v>
      </c>
      <c r="C843" s="48">
        <v>2</v>
      </c>
      <c r="D843" s="22">
        <v>1546.307333984375</v>
      </c>
      <c r="E843" s="17">
        <v>80.537182491174434</v>
      </c>
      <c r="F843" s="17">
        <v>-8.267142687142691</v>
      </c>
      <c r="G843" s="17">
        <v>0.39850243832008647</v>
      </c>
      <c r="H843" s="17">
        <v>6.1722540510674637</v>
      </c>
      <c r="I843" s="17">
        <v>56.314966942087466</v>
      </c>
      <c r="J843" s="17">
        <v>12.257519911431565</v>
      </c>
      <c r="K843" s="17">
        <v>-1.0000000000000002</v>
      </c>
      <c r="L843" s="17">
        <v>-1.0000000000000002</v>
      </c>
      <c r="M843" s="17">
        <v>-1.0000000000000002</v>
      </c>
      <c r="N843" s="17">
        <v>0.25709107904389544</v>
      </c>
      <c r="O843" s="17">
        <v>-1.0000000000000002</v>
      </c>
      <c r="P843" s="17">
        <v>-1.0000000000000002</v>
      </c>
      <c r="Q843" s="17">
        <v>3.8796919709210913</v>
      </c>
      <c r="R843" s="17">
        <v>-1.0000000000000002</v>
      </c>
      <c r="S843" s="17">
        <v>1.0029344188788154</v>
      </c>
      <c r="T843" s="17">
        <v>0.12894222595402446</v>
      </c>
      <c r="U843" s="17">
        <v>6.0532422985265066E-2</v>
      </c>
      <c r="V843" s="17">
        <v>-8.8369934815584153E-2</v>
      </c>
      <c r="W843" s="17">
        <v>2.2149687281796013</v>
      </c>
      <c r="X843" s="17">
        <v>-4.0135874119819115E-2</v>
      </c>
      <c r="Y843" s="17">
        <v>8.8520532623657402E-2</v>
      </c>
      <c r="Z843" s="17">
        <v>31.850468137889923</v>
      </c>
      <c r="AA843" s="17">
        <v>0.42794628904767013</v>
      </c>
      <c r="AB843" s="17">
        <v>0.90383119917101196</v>
      </c>
      <c r="AC843" s="17">
        <v>15.589581763921871</v>
      </c>
      <c r="AD843" s="17">
        <v>0.51438211248776189</v>
      </c>
      <c r="AE843" s="17">
        <v>0.38065056072345493</v>
      </c>
      <c r="AF843" s="17">
        <v>49.521279987530328</v>
      </c>
      <c r="AG843" s="17">
        <v>-6.2786160103200119</v>
      </c>
      <c r="AH843" s="17">
        <v>0.16948178520301427</v>
      </c>
      <c r="AI843" s="17">
        <v>0.24224902938906445</v>
      </c>
      <c r="AJ843" s="17">
        <v>0.33333333333333298</v>
      </c>
      <c r="AK843" s="17">
        <v>0.60582039090190376</v>
      </c>
      <c r="AL843" s="17">
        <v>0.69486264202259551</v>
      </c>
      <c r="AM843" s="17">
        <v>0.33333333333333298</v>
      </c>
      <c r="AN843" s="17">
        <v>0.26929107792798224</v>
      </c>
      <c r="AO843" s="17">
        <v>0.33321205328795606</v>
      </c>
      <c r="AP843" s="17">
        <v>0.33333333333333298</v>
      </c>
      <c r="AQ843" s="17">
        <v>6.4954042374062748</v>
      </c>
      <c r="AR843" s="17">
        <v>2.2444243630026963</v>
      </c>
      <c r="AS843" s="17">
        <v>3.5893138666652034</v>
      </c>
      <c r="AT843" s="17">
        <v>6.0095340658694676</v>
      </c>
      <c r="AU843" s="17">
        <v>-1.0000000000000002</v>
      </c>
      <c r="AV843" s="17">
        <v>-1.0000000000000002</v>
      </c>
      <c r="AW843" s="17">
        <v>-1.0000000000000002</v>
      </c>
      <c r="AX843" s="17">
        <v>-1.0000000000000002</v>
      </c>
      <c r="AY843" s="17">
        <v>5.094305622330618E-3</v>
      </c>
      <c r="AZ843" s="17">
        <v>0.34786695340540752</v>
      </c>
      <c r="BA843" s="17">
        <v>0.22963600245792787</v>
      </c>
      <c r="BB843" s="17">
        <v>0.19097023624117887</v>
      </c>
      <c r="BC843" s="17">
        <v>0.1255712985768874</v>
      </c>
      <c r="BD843" s="17">
        <v>6.2687526703806373</v>
      </c>
      <c r="BE843" s="17">
        <v>4.5151276737712527</v>
      </c>
      <c r="BF843" s="17">
        <v>-1.0000000000000002</v>
      </c>
      <c r="BG843" s="22">
        <v>1281.0104267100764</v>
      </c>
    </row>
    <row r="844" spans="1:59" x14ac:dyDescent="0.25">
      <c r="A844">
        <v>2449</v>
      </c>
      <c r="B844" t="s">
        <v>841</v>
      </c>
      <c r="C844" s="48">
        <v>2</v>
      </c>
      <c r="D844" s="22">
        <v>1509.0183691406251</v>
      </c>
      <c r="E844" s="17">
        <v>77.655333344964319</v>
      </c>
      <c r="F844" s="17">
        <v>-12.916267438654055</v>
      </c>
      <c r="G844" s="17">
        <v>0.36618831422303127</v>
      </c>
      <c r="H844" s="17">
        <v>5.8774928644446671</v>
      </c>
      <c r="I844" s="17">
        <v>54.051938976820495</v>
      </c>
      <c r="J844" s="17">
        <v>11.698589868554551</v>
      </c>
      <c r="K844" s="17">
        <v>-1.0000000000000002</v>
      </c>
      <c r="L844" s="17">
        <v>-1.0000000000000002</v>
      </c>
      <c r="M844" s="17">
        <v>-1.0000000000000002</v>
      </c>
      <c r="N844" s="17">
        <v>0.24903840997054807</v>
      </c>
      <c r="O844" s="17">
        <v>-1.0000000000000002</v>
      </c>
      <c r="P844" s="17">
        <v>-1.0000000000000002</v>
      </c>
      <c r="Q844" s="17">
        <v>3.7931872890590324</v>
      </c>
      <c r="R844" s="17">
        <v>-1.0000000000000002</v>
      </c>
      <c r="S844" s="17">
        <v>0.89011468685442718</v>
      </c>
      <c r="T844" s="17">
        <v>0.11627893164993344</v>
      </c>
      <c r="U844" s="17">
        <v>2.2586318625967328E-2</v>
      </c>
      <c r="V844" s="17">
        <v>-0.13809160068541743</v>
      </c>
      <c r="W844" s="17">
        <v>1.9630148074116209</v>
      </c>
      <c r="X844" s="17">
        <v>-0.35056619265888278</v>
      </c>
      <c r="Y844" s="17">
        <v>7.7127480107180013E-2</v>
      </c>
      <c r="Z844" s="17">
        <v>30.804412278863381</v>
      </c>
      <c r="AA844" s="17">
        <v>0.35090548178783931</v>
      </c>
      <c r="AB844" s="17">
        <v>0.79278368505376107</v>
      </c>
      <c r="AC844" s="17">
        <v>14.314641325712486</v>
      </c>
      <c r="AD844" s="17">
        <v>0.41706986746775176</v>
      </c>
      <c r="AE844" s="17">
        <v>0.29915668044385946</v>
      </c>
      <c r="AF844" s="17">
        <v>47.456438507159504</v>
      </c>
      <c r="AG844" s="17">
        <v>-9.8065021592507122</v>
      </c>
      <c r="AH844" s="17">
        <v>0.14507413276678024</v>
      </c>
      <c r="AI844" s="17">
        <v>0.21337172111590896</v>
      </c>
      <c r="AJ844" s="17">
        <v>0.33333333333333298</v>
      </c>
      <c r="AK844" s="17">
        <v>0.57323983581396631</v>
      </c>
      <c r="AL844" s="17">
        <v>0.66640650027452009</v>
      </c>
      <c r="AM844" s="17">
        <v>0.33333333333333298</v>
      </c>
      <c r="AN844" s="17">
        <v>0.23991988388860347</v>
      </c>
      <c r="AO844" s="17">
        <v>0.30111722997367785</v>
      </c>
      <c r="AP844" s="17">
        <v>0.33333333333333298</v>
      </c>
      <c r="AQ844" s="17">
        <v>6.1292370731255152</v>
      </c>
      <c r="AR844" s="17">
        <v>2.2444243630026963</v>
      </c>
      <c r="AS844" s="17">
        <v>3.123204854493725</v>
      </c>
      <c r="AT844" s="17">
        <v>5.683425647225242</v>
      </c>
      <c r="AU844" s="17">
        <v>-1.0000000000000002</v>
      </c>
      <c r="AV844" s="17">
        <v>-1.0000000000000002</v>
      </c>
      <c r="AW844" s="17">
        <v>-1.0000000000000002</v>
      </c>
      <c r="AX844" s="17">
        <v>-1.0000000000000002</v>
      </c>
      <c r="AY844" s="17">
        <v>1.8570402908613289E-4</v>
      </c>
      <c r="AZ844" s="17">
        <v>0.38171940409112204</v>
      </c>
      <c r="BA844" s="17">
        <v>0.1970923844780815</v>
      </c>
      <c r="BB844" s="17">
        <v>0.20982283571377741</v>
      </c>
      <c r="BC844" s="17">
        <v>0.10752604019123616</v>
      </c>
      <c r="BD844" s="17">
        <v>6.7714471180121194</v>
      </c>
      <c r="BE844" s="17">
        <v>4.0294898920447615</v>
      </c>
      <c r="BF844" s="17">
        <v>-1.0000000000000002</v>
      </c>
      <c r="BG844" s="22">
        <v>732.77361761326165</v>
      </c>
    </row>
    <row r="845" spans="1:59" x14ac:dyDescent="0.25">
      <c r="A845">
        <v>2450</v>
      </c>
      <c r="B845" t="s">
        <v>842</v>
      </c>
      <c r="C845" s="48">
        <v>2</v>
      </c>
      <c r="D845" s="22">
        <v>1457.9837597656249</v>
      </c>
      <c r="E845" s="17">
        <v>64.860117018642597</v>
      </c>
      <c r="F845" s="17">
        <v>-33.558068555091616</v>
      </c>
      <c r="G845" s="17">
        <v>0.22271577723712729</v>
      </c>
      <c r="H845" s="17">
        <v>4.5687730265579907</v>
      </c>
      <c r="I845" s="17">
        <v>44.004247061306401</v>
      </c>
      <c r="J845" s="17">
        <v>9.2169780814501934</v>
      </c>
      <c r="K845" s="17">
        <v>-1.0000000000000004</v>
      </c>
      <c r="L845" s="17">
        <v>-1.0000000000000004</v>
      </c>
      <c r="M845" s="17">
        <v>-1.0000000000000004</v>
      </c>
      <c r="N845" s="17">
        <v>0.21328510104622042</v>
      </c>
      <c r="O845" s="17">
        <v>-1.0000000000000004</v>
      </c>
      <c r="P845" s="17">
        <v>-1.0000000000000004</v>
      </c>
      <c r="Q845" s="17">
        <v>3.4091123213875703</v>
      </c>
      <c r="R845" s="17">
        <v>-1.0000000000000004</v>
      </c>
      <c r="S845" s="17">
        <v>0.38920266686611771</v>
      </c>
      <c r="T845" s="17">
        <v>6.005475689123535E-2</v>
      </c>
      <c r="U845" s="17">
        <v>-0.14589183182021637</v>
      </c>
      <c r="V845" s="17">
        <v>-0.35885245201112337</v>
      </c>
      <c r="W845" s="17">
        <v>0.84435634996570785</v>
      </c>
      <c r="X845" s="17">
        <v>-1.728855922077869</v>
      </c>
      <c r="Y845" s="17">
        <v>2.6543093427127365E-2</v>
      </c>
      <c r="Z845" s="17">
        <v>26.159994640534642</v>
      </c>
      <c r="AA845" s="17">
        <v>8.8494806469243681E-3</v>
      </c>
      <c r="AB845" s="17">
        <v>0.299740193343216</v>
      </c>
      <c r="AC845" s="17">
        <v>8.6539915545342563</v>
      </c>
      <c r="AD845" s="17">
        <v>-1.4989953522014265E-2</v>
      </c>
      <c r="AE845" s="17">
        <v>-6.26706653143565E-2</v>
      </c>
      <c r="AF845" s="17">
        <v>38.288681251144965</v>
      </c>
      <c r="AG845" s="17">
        <v>-25.470079314066563</v>
      </c>
      <c r="AH845" s="17">
        <v>3.6705798029345676E-2</v>
      </c>
      <c r="AI845" s="17">
        <v>8.5158415168643198E-2</v>
      </c>
      <c r="AJ845" s="17">
        <v>0.33333333333333298</v>
      </c>
      <c r="AK845" s="17">
        <v>0.42858436315328668</v>
      </c>
      <c r="AL845" s="17">
        <v>0.54006314536368927</v>
      </c>
      <c r="AM845" s="17">
        <v>0.33333333333333298</v>
      </c>
      <c r="AN845" s="17">
        <v>0.10951375836657659</v>
      </c>
      <c r="AO845" s="17">
        <v>0.15861837370935297</v>
      </c>
      <c r="AP845" s="17">
        <v>0.33333333333333298</v>
      </c>
      <c r="AQ845" s="17">
        <v>4.5034794984344444</v>
      </c>
      <c r="AR845" s="17">
        <v>2.2444243630026963</v>
      </c>
      <c r="AS845" s="17">
        <v>1.0537121989793587</v>
      </c>
      <c r="AT845" s="17">
        <v>4.2355262081186087</v>
      </c>
      <c r="AU845" s="17">
        <v>-1.0000000000000004</v>
      </c>
      <c r="AV845" s="17">
        <v>-1.0000000000000004</v>
      </c>
      <c r="AW845" s="17">
        <v>-1.0000000000000004</v>
      </c>
      <c r="AX845" s="17">
        <v>-1.0000000000000004</v>
      </c>
      <c r="AY845" s="17">
        <v>-2.1608156807761215E-2</v>
      </c>
      <c r="AZ845" s="17">
        <v>0.53202200763630936</v>
      </c>
      <c r="BA845" s="17">
        <v>5.2600910092299447E-2</v>
      </c>
      <c r="BB845" s="17">
        <v>0.29352710902129125</v>
      </c>
      <c r="BC845" s="17">
        <v>2.7406306994089774E-2</v>
      </c>
      <c r="BD845" s="17">
        <v>9.0033766456018487</v>
      </c>
      <c r="BE845" s="17">
        <v>1.8732908135478192</v>
      </c>
      <c r="BF845" s="17">
        <v>-1.0000000000000004</v>
      </c>
      <c r="BG845" s="22">
        <v>52.466973306506034</v>
      </c>
    </row>
    <row r="846" spans="1:59" x14ac:dyDescent="0.25">
      <c r="A846">
        <v>2451</v>
      </c>
      <c r="B846" t="s">
        <v>843</v>
      </c>
      <c r="C846" s="48">
        <v>2</v>
      </c>
      <c r="D846" s="22">
        <v>1618.240439453125</v>
      </c>
      <c r="E846" s="17">
        <v>137.83174563836809</v>
      </c>
      <c r="F846" s="17">
        <v>84.162945822156331</v>
      </c>
      <c r="G846" s="17">
        <v>1.0409453732876452</v>
      </c>
      <c r="H846" s="17">
        <v>12.032454416694161</v>
      </c>
      <c r="I846" s="17">
        <v>101.30663447276542</v>
      </c>
      <c r="J846" s="17">
        <v>23.369708999675339</v>
      </c>
      <c r="K846" s="17">
        <v>-0.99999999999999867</v>
      </c>
      <c r="L846" s="17">
        <v>-0.99999999999999867</v>
      </c>
      <c r="M846" s="17">
        <v>-0.99999999999999867</v>
      </c>
      <c r="N846" s="17">
        <v>0.41718764667065728</v>
      </c>
      <c r="O846" s="17">
        <v>-0.99999999999999867</v>
      </c>
      <c r="P846" s="17">
        <v>-0.99999999999999867</v>
      </c>
      <c r="Q846" s="17">
        <v>5.5995071680460082</v>
      </c>
      <c r="R846" s="17">
        <v>-0.99999999999999867</v>
      </c>
      <c r="S846" s="17">
        <v>3.2459238790389522</v>
      </c>
      <c r="T846" s="17">
        <v>0.38070346616723527</v>
      </c>
      <c r="U846" s="17">
        <v>0.81494577430968218</v>
      </c>
      <c r="V846" s="17">
        <v>0.90015548078752694</v>
      </c>
      <c r="W846" s="17">
        <v>7.2241101131851764</v>
      </c>
      <c r="X846" s="17">
        <v>6.1315853319432811</v>
      </c>
      <c r="Y846" s="17">
        <v>0.3150278665356504</v>
      </c>
      <c r="Z846" s="17">
        <v>52.647293519713116</v>
      </c>
      <c r="AA846" s="17">
        <v>1.959608486655749</v>
      </c>
      <c r="AB846" s="17">
        <v>3.1115868751739852</v>
      </c>
      <c r="AC846" s="17">
        <v>40.936902785898923</v>
      </c>
      <c r="AD846" s="17">
        <v>2.4490644238871533</v>
      </c>
      <c r="AE846" s="17">
        <v>2.0008451069679971</v>
      </c>
      <c r="AF846" s="17">
        <v>90.5727662326141</v>
      </c>
      <c r="AG846" s="17">
        <v>63.859925419524338</v>
      </c>
      <c r="AH846" s="17">
        <v>0.65473472969583002</v>
      </c>
      <c r="AI846" s="17">
        <v>0.81636400849999857</v>
      </c>
      <c r="AJ846" s="17">
        <v>0.33333333333333298</v>
      </c>
      <c r="AK846" s="17">
        <v>1.2535602884990102</v>
      </c>
      <c r="AL846" s="17">
        <v>1.2606043334135881</v>
      </c>
      <c r="AM846" s="17">
        <v>0.33333333333333298</v>
      </c>
      <c r="AN846" s="17">
        <v>0.85322508912031236</v>
      </c>
      <c r="AO846" s="17">
        <v>0.97129502980190496</v>
      </c>
      <c r="AP846" s="17">
        <v>0.33333333333333298</v>
      </c>
      <c r="AQ846" s="17">
        <v>13.775239736048704</v>
      </c>
      <c r="AR846" s="17">
        <v>2.2444243630026963</v>
      </c>
      <c r="AS846" s="17">
        <v>12.856111286111979</v>
      </c>
      <c r="AT846" s="17">
        <v>12.492954410551448</v>
      </c>
      <c r="AU846" s="17">
        <v>-0.99999999999999867</v>
      </c>
      <c r="AV846" s="17">
        <v>-0.99999999999999867</v>
      </c>
      <c r="AW846" s="17">
        <v>-0.99999999999999867</v>
      </c>
      <c r="AX846" s="17">
        <v>-0.99999999999999867</v>
      </c>
      <c r="AY846" s="17">
        <v>0.10268310006648523</v>
      </c>
      <c r="AZ846" s="17">
        <v>-0.32515973019134664</v>
      </c>
      <c r="BA846" s="17">
        <v>0.87664154674067718</v>
      </c>
      <c r="BB846" s="17">
        <v>-0.1838416974063683</v>
      </c>
      <c r="BC846" s="17">
        <v>0.48433233832242129</v>
      </c>
      <c r="BD846" s="17">
        <v>-3.7254063963568562</v>
      </c>
      <c r="BE846" s="17">
        <v>14.170180086345653</v>
      </c>
      <c r="BF846" s="17">
        <v>-0.99999999999999867</v>
      </c>
      <c r="BG846" s="22">
        <v>2551.974735975738</v>
      </c>
    </row>
    <row r="847" spans="1:59" x14ac:dyDescent="0.25">
      <c r="A847">
        <v>2457</v>
      </c>
      <c r="B847" t="s">
        <v>844</v>
      </c>
      <c r="C847" s="48">
        <v>2</v>
      </c>
      <c r="D847" s="22">
        <v>1583.2056640624999</v>
      </c>
      <c r="E847" s="17">
        <v>114.56942642927361</v>
      </c>
      <c r="F847" s="17">
        <v>46.635157750811452</v>
      </c>
      <c r="G847" s="17">
        <v>0.78010539465915163</v>
      </c>
      <c r="H847" s="17">
        <v>9.6531387531077186</v>
      </c>
      <c r="I847" s="17">
        <v>83.039446901070917</v>
      </c>
      <c r="J847" s="17">
        <v>18.858019312497671</v>
      </c>
      <c r="K847" s="17">
        <v>-0.99999999999999933</v>
      </c>
      <c r="L847" s="17">
        <v>-0.99999999999999933</v>
      </c>
      <c r="M847" s="17">
        <v>-0.99999999999999933</v>
      </c>
      <c r="N847" s="17">
        <v>0.35218640997658657</v>
      </c>
      <c r="O847" s="17">
        <v>-0.99999999999999933</v>
      </c>
      <c r="P847" s="17">
        <v>-0.99999999999999933</v>
      </c>
      <c r="Q847" s="17">
        <v>4.9012403884670954</v>
      </c>
      <c r="R847" s="17">
        <v>-0.99999999999999933</v>
      </c>
      <c r="S847" s="17">
        <v>2.3352417141216115</v>
      </c>
      <c r="T847" s="17">
        <v>0.27848520997298964</v>
      </c>
      <c r="U847" s="17">
        <v>0.50864438670636436</v>
      </c>
      <c r="V847" s="17">
        <v>0.4988016262344237</v>
      </c>
      <c r="W847" s="17">
        <v>5.190335188291753</v>
      </c>
      <c r="X847" s="17">
        <v>3.6257882566406918</v>
      </c>
      <c r="Y847" s="17">
        <v>0.22306301655285032</v>
      </c>
      <c r="Z847" s="17">
        <v>44.203518683261372</v>
      </c>
      <c r="AA847" s="17">
        <v>1.3377342109111843</v>
      </c>
      <c r="AB847" s="17">
        <v>2.2152100734357409</v>
      </c>
      <c r="AC847" s="17">
        <v>30.645569013202163</v>
      </c>
      <c r="AD847" s="17">
        <v>1.6635588711117539</v>
      </c>
      <c r="AE847" s="17">
        <v>1.3430255749689892</v>
      </c>
      <c r="AF847" s="17">
        <v>73.905342229614888</v>
      </c>
      <c r="AG847" s="17">
        <v>35.382788148930565</v>
      </c>
      <c r="AH847" s="17">
        <v>0.45771588057841972</v>
      </c>
      <c r="AI847" s="17">
        <v>0.58326604643873603</v>
      </c>
      <c r="AJ847" s="17">
        <v>0.33333333333333298</v>
      </c>
      <c r="AK847" s="17">
        <v>0.99056967587038247</v>
      </c>
      <c r="AL847" s="17">
        <v>1.030906032351057</v>
      </c>
      <c r="AM847" s="17">
        <v>0.33333333333333298</v>
      </c>
      <c r="AN847" s="17">
        <v>0.61614047551560458</v>
      </c>
      <c r="AO847" s="17">
        <v>0.71222524959565414</v>
      </c>
      <c r="AP847" s="17">
        <v>0.33333333333333298</v>
      </c>
      <c r="AQ847" s="17">
        <v>10.819534205594504</v>
      </c>
      <c r="AR847" s="17">
        <v>2.2444243630026963</v>
      </c>
      <c r="AS847" s="17">
        <v>9.0936740184889224</v>
      </c>
      <c r="AT847" s="17">
        <v>9.8606035322095682</v>
      </c>
      <c r="AU847" s="17">
        <v>-0.99999999999999933</v>
      </c>
      <c r="AV847" s="17">
        <v>-0.99999999999999933</v>
      </c>
      <c r="AW847" s="17">
        <v>-0.99999999999999933</v>
      </c>
      <c r="AX847" s="17">
        <v>-0.99999999999999933</v>
      </c>
      <c r="AY847" s="17">
        <v>6.3060811966330232E-2</v>
      </c>
      <c r="AZ847" s="17">
        <v>-5.1902361776752504E-2</v>
      </c>
      <c r="BA847" s="17">
        <v>0.61394909087025606</v>
      </c>
      <c r="BB847" s="17">
        <v>-3.1663299231178665E-2</v>
      </c>
      <c r="BC847" s="17">
        <v>0.33867080661815141</v>
      </c>
      <c r="BD847" s="17">
        <v>0.33234892398021465</v>
      </c>
      <c r="BE847" s="17">
        <v>10.250106367922605</v>
      </c>
      <c r="BF847" s="17">
        <v>-0.99999999999999933</v>
      </c>
      <c r="BG847" s="22">
        <v>232.84042460817867</v>
      </c>
    </row>
    <row r="848" spans="1:59" x14ac:dyDescent="0.25">
      <c r="A848">
        <v>2458</v>
      </c>
      <c r="B848" t="s">
        <v>514</v>
      </c>
      <c r="C848" s="48">
        <v>2</v>
      </c>
      <c r="D848" s="22">
        <v>1505.9195605468751</v>
      </c>
      <c r="E848" s="17">
        <v>111.96964989433957</v>
      </c>
      <c r="F848" s="17">
        <v>42.441084840071021</v>
      </c>
      <c r="G848" s="17">
        <v>0.75095414582124809</v>
      </c>
      <c r="H848" s="17">
        <v>9.387228506765009</v>
      </c>
      <c r="I848" s="17">
        <v>80.997921927517822</v>
      </c>
      <c r="J848" s="17">
        <v>18.353796802428995</v>
      </c>
      <c r="K848" s="17">
        <v>-0.99999999999999933</v>
      </c>
      <c r="L848" s="17">
        <v>-0.99999999999999933</v>
      </c>
      <c r="M848" s="17">
        <v>-0.99999999999999933</v>
      </c>
      <c r="N848" s="17">
        <v>0.34492192837524771</v>
      </c>
      <c r="O848" s="17">
        <v>-0.99999999999999933</v>
      </c>
      <c r="P848" s="17">
        <v>-0.99999999999999933</v>
      </c>
      <c r="Q848" s="17">
        <v>4.8232027013235239</v>
      </c>
      <c r="R848" s="17">
        <v>-0.99999999999999933</v>
      </c>
      <c r="S848" s="17">
        <v>2.2334646685117558</v>
      </c>
      <c r="T848" s="17">
        <v>0.26706138668576634</v>
      </c>
      <c r="U848" s="17">
        <v>0.47441241039518395</v>
      </c>
      <c r="V848" s="17">
        <v>0.45394666900107289</v>
      </c>
      <c r="W848" s="17">
        <v>4.9630422739632429</v>
      </c>
      <c r="X848" s="17">
        <v>3.3457425578811653</v>
      </c>
      <c r="Y848" s="17">
        <v>0.21278510501380909</v>
      </c>
      <c r="Z848" s="17">
        <v>43.259849761484574</v>
      </c>
      <c r="AA848" s="17">
        <v>1.2682340834635415</v>
      </c>
      <c r="AB848" s="17">
        <v>2.1150317827557972</v>
      </c>
      <c r="AC848" s="17">
        <v>29.495418513806936</v>
      </c>
      <c r="AD848" s="17">
        <v>1.5757714546546926</v>
      </c>
      <c r="AE848" s="17">
        <v>1.2695082369881869</v>
      </c>
      <c r="AF848" s="17">
        <v>72.042605439215535</v>
      </c>
      <c r="AG848" s="17">
        <v>32.20020808918995</v>
      </c>
      <c r="AH848" s="17">
        <v>0.43569722559087642</v>
      </c>
      <c r="AI848" s="17">
        <v>0.55721522121100486</v>
      </c>
      <c r="AJ848" s="17">
        <v>0.33333333333333298</v>
      </c>
      <c r="AK848" s="17">
        <v>0.96117807404967781</v>
      </c>
      <c r="AL848" s="17">
        <v>1.005235150275674</v>
      </c>
      <c r="AM848" s="17">
        <v>0.33333333333333298</v>
      </c>
      <c r="AN848" s="17">
        <v>0.58964410558347624</v>
      </c>
      <c r="AO848" s="17">
        <v>0.68327183659169988</v>
      </c>
      <c r="AP848" s="17">
        <v>0.33333333333333298</v>
      </c>
      <c r="AQ848" s="17">
        <v>10.489207129726443</v>
      </c>
      <c r="AR848" s="17">
        <v>2.2444243630026963</v>
      </c>
      <c r="AS848" s="17">
        <v>8.6731873062825322</v>
      </c>
      <c r="AT848" s="17">
        <v>9.5664142906419976</v>
      </c>
      <c r="AU848" s="17">
        <v>-0.99999999999999933</v>
      </c>
      <c r="AV848" s="17">
        <v>-0.99999999999999933</v>
      </c>
      <c r="AW848" s="17">
        <v>-0.99999999999999933</v>
      </c>
      <c r="AX848" s="17">
        <v>-0.99999999999999933</v>
      </c>
      <c r="AY848" s="17">
        <v>5.8632659556534926E-2</v>
      </c>
      <c r="AZ848" s="17">
        <v>-2.1363356271043854E-2</v>
      </c>
      <c r="BA848" s="17">
        <v>0.58459081078917463</v>
      </c>
      <c r="BB848" s="17">
        <v>-1.4655973988000254E-2</v>
      </c>
      <c r="BC848" s="17">
        <v>0.32239180069602213</v>
      </c>
      <c r="BD848" s="17">
        <v>0.78584012455628649</v>
      </c>
      <c r="BE848" s="17">
        <v>9.8120023432652737</v>
      </c>
      <c r="BF848" s="17">
        <v>-0.99999999999999933</v>
      </c>
      <c r="BG848" s="22">
        <v>183.23984671839889</v>
      </c>
    </row>
    <row r="849" spans="1:100" x14ac:dyDescent="0.25">
      <c r="A849">
        <v>2461</v>
      </c>
      <c r="B849" t="s">
        <v>845</v>
      </c>
      <c r="C849" s="48">
        <v>2</v>
      </c>
      <c r="D849" s="22">
        <v>1465.20234375</v>
      </c>
      <c r="E849" s="17">
        <v>12.805541120030142</v>
      </c>
      <c r="F849" s="17">
        <v>-117.53478106203464</v>
      </c>
      <c r="G849" s="17">
        <v>-0.36097127231556964</v>
      </c>
      <c r="H849" s="17">
        <v>-0.75547115922795527</v>
      </c>
      <c r="I849" s="17">
        <v>3.1273812012072639</v>
      </c>
      <c r="J849" s="17">
        <v>-0.87892384222214659</v>
      </c>
      <c r="K849" s="17">
        <v>-1.0000000000000018</v>
      </c>
      <c r="L849" s="17">
        <v>-1.0000000000000018</v>
      </c>
      <c r="M849" s="17">
        <v>-1.0000000000000018</v>
      </c>
      <c r="N849" s="17">
        <v>6.7830480697259554E-2</v>
      </c>
      <c r="O849" s="17">
        <v>-1.0000000000000018</v>
      </c>
      <c r="P849" s="17">
        <v>-1.0000000000000018</v>
      </c>
      <c r="Q849" s="17">
        <v>1.8465862143234109</v>
      </c>
      <c r="R849" s="17">
        <v>-1.0000000000000018</v>
      </c>
      <c r="S849" s="17">
        <v>-1.6486497693892164</v>
      </c>
      <c r="T849" s="17">
        <v>-0.16868116266432373</v>
      </c>
      <c r="U849" s="17">
        <v>-0.83130882251363403</v>
      </c>
      <c r="V849" s="17">
        <v>-1.2569703265121006</v>
      </c>
      <c r="W849" s="17">
        <v>-3.706664132427572</v>
      </c>
      <c r="X849" s="17">
        <v>-7.3361301955675291</v>
      </c>
      <c r="Y849" s="17">
        <v>-0.17924856562476163</v>
      </c>
      <c r="Z849" s="17">
        <v>7.2651839321065239</v>
      </c>
      <c r="AA849" s="17">
        <v>-1.3827315304796188</v>
      </c>
      <c r="AB849" s="17">
        <v>-1.7061008339605821</v>
      </c>
      <c r="AC849" s="17">
        <v>-14.375140242408815</v>
      </c>
      <c r="AD849" s="17">
        <v>-1.7727320792401935</v>
      </c>
      <c r="AE849" s="17">
        <v>-1.5346871245608131</v>
      </c>
      <c r="AF849" s="17">
        <v>0.99163962774220948</v>
      </c>
      <c r="AG849" s="17">
        <v>-89.193962135165265</v>
      </c>
      <c r="AH849" s="17">
        <v>-0.40416738158165388</v>
      </c>
      <c r="AI849" s="17">
        <v>-0.43644974646238327</v>
      </c>
      <c r="AJ849" s="17">
        <v>0.33333333333333298</v>
      </c>
      <c r="AK849" s="17">
        <v>-0.15991520486688748</v>
      </c>
      <c r="AL849" s="17">
        <v>2.6062475913358085E-2</v>
      </c>
      <c r="AM849" s="17">
        <v>0.33333333333333298</v>
      </c>
      <c r="AN849" s="17">
        <v>-0.42101541640523971</v>
      </c>
      <c r="AO849" s="17">
        <v>-0.42110746598726795</v>
      </c>
      <c r="AP849" s="17">
        <v>0.33333333333333298</v>
      </c>
      <c r="AQ849" s="17">
        <v>-2.1105642899779129</v>
      </c>
      <c r="AR849" s="17">
        <v>2.2444243630026963</v>
      </c>
      <c r="AS849" s="17">
        <v>-7.365571989790757</v>
      </c>
      <c r="AT849" s="17">
        <v>-1.6549401446453906</v>
      </c>
      <c r="AU849" s="17">
        <v>-1.0000000000000018</v>
      </c>
      <c r="AV849" s="17">
        <v>-1.0000000000000018</v>
      </c>
      <c r="AW849" s="17">
        <v>-1.0000000000000018</v>
      </c>
      <c r="AX849" s="17">
        <v>-1.0000000000000018</v>
      </c>
      <c r="AY849" s="17">
        <v>-0.110271775626123</v>
      </c>
      <c r="AZ849" s="17">
        <v>1.1434957087809301</v>
      </c>
      <c r="BA849" s="17">
        <v>-0.53523146634391239</v>
      </c>
      <c r="BB849" s="17">
        <v>0.63405987820634779</v>
      </c>
      <c r="BC849" s="17">
        <v>-0.29854353444062498</v>
      </c>
      <c r="BD849" s="17">
        <v>18.083500187965832</v>
      </c>
      <c r="BE849" s="17">
        <v>-6.8987397423750592</v>
      </c>
      <c r="BF849" s="17">
        <v>-1.0000000000000018</v>
      </c>
      <c r="BG849" s="22">
        <v>0.78631402603650713</v>
      </c>
    </row>
    <row r="850" spans="1:100" x14ac:dyDescent="0.25">
      <c r="A850">
        <v>2465</v>
      </c>
      <c r="B850" t="s">
        <v>846</v>
      </c>
      <c r="C850" s="48">
        <v>2</v>
      </c>
      <c r="D850" s="22">
        <v>1511.3612597656249</v>
      </c>
      <c r="E850" s="17">
        <v>86.195735493574986</v>
      </c>
      <c r="F850" s="17">
        <v>0.8614818474884145</v>
      </c>
      <c r="G850" s="17">
        <v>0.46195169421531646</v>
      </c>
      <c r="H850" s="17">
        <v>6.751021957690555</v>
      </c>
      <c r="I850" s="17">
        <v>60.758455493255433</v>
      </c>
      <c r="J850" s="17">
        <v>13.354987235983534</v>
      </c>
      <c r="K850" s="17">
        <v>-1</v>
      </c>
      <c r="L850" s="17">
        <v>-1</v>
      </c>
      <c r="M850" s="17">
        <v>-1</v>
      </c>
      <c r="N850" s="17">
        <v>0.27290261269833799</v>
      </c>
      <c r="O850" s="17">
        <v>-1</v>
      </c>
      <c r="P850" s="17">
        <v>-1</v>
      </c>
      <c r="Q850" s="17">
        <v>4.0495451805923821</v>
      </c>
      <c r="R850" s="17">
        <v>-1</v>
      </c>
      <c r="S850" s="17">
        <v>1.2244576149198627</v>
      </c>
      <c r="T850" s="17">
        <v>0.15380678977025683</v>
      </c>
      <c r="U850" s="17">
        <v>0.13504015460407121</v>
      </c>
      <c r="V850" s="17">
        <v>9.2592842787274747E-3</v>
      </c>
      <c r="W850" s="17">
        <v>2.7096839413971843</v>
      </c>
      <c r="X850" s="17">
        <v>0.56939860249060437</v>
      </c>
      <c r="Y850" s="17">
        <v>0.11089095808760009</v>
      </c>
      <c r="Z850" s="17">
        <v>33.904414136263064</v>
      </c>
      <c r="AA850" s="17">
        <v>0.57921704234187943</v>
      </c>
      <c r="AB850" s="17">
        <v>1.1218746193977949</v>
      </c>
      <c r="AC850" s="17">
        <v>18.092945985466585</v>
      </c>
      <c r="AD850" s="17">
        <v>0.70545613069321345</v>
      </c>
      <c r="AE850" s="17">
        <v>0.5406649881058917</v>
      </c>
      <c r="AF850" s="17">
        <v>53.575626473223039</v>
      </c>
      <c r="AG850" s="17">
        <v>0.64844010794068385</v>
      </c>
      <c r="AH850" s="17">
        <v>0.21740656820431423</v>
      </c>
      <c r="AI850" s="17">
        <v>0.29895004708292972</v>
      </c>
      <c r="AJ850" s="17">
        <v>0.33333333333333298</v>
      </c>
      <c r="AK850" s="17">
        <v>0.6697927879495329</v>
      </c>
      <c r="AL850" s="17">
        <v>0.75073669307660851</v>
      </c>
      <c r="AM850" s="17">
        <v>0.33333333333333298</v>
      </c>
      <c r="AN850" s="17">
        <v>0.32696184755663593</v>
      </c>
      <c r="AO850" s="17">
        <v>0.3962307088846091</v>
      </c>
      <c r="AP850" s="17">
        <v>0.33333333333333298</v>
      </c>
      <c r="AQ850" s="17">
        <v>7.2143788268799174</v>
      </c>
      <c r="AR850" s="17">
        <v>2.2444243630026963</v>
      </c>
      <c r="AS850" s="17">
        <v>4.5045257380906802</v>
      </c>
      <c r="AT850" s="17">
        <v>6.6498527216374548</v>
      </c>
      <c r="AU850" s="17">
        <v>-1</v>
      </c>
      <c r="AV850" s="17">
        <v>-1</v>
      </c>
      <c r="AW850" s="17">
        <v>-1</v>
      </c>
      <c r="AX850" s="17">
        <v>-1</v>
      </c>
      <c r="AY850" s="17">
        <v>1.473241673566528E-2</v>
      </c>
      <c r="AZ850" s="17">
        <v>0.28139717072501297</v>
      </c>
      <c r="BA850" s="17">
        <v>0.29353587295288741</v>
      </c>
      <c r="BB850" s="17">
        <v>0.15395288108606289</v>
      </c>
      <c r="BC850" s="17">
        <v>0.16100342768451409</v>
      </c>
      <c r="BD850" s="17">
        <v>5.2817047606467069</v>
      </c>
      <c r="BE850" s="17">
        <v>5.4686845702109732</v>
      </c>
      <c r="BF850" s="17">
        <v>-1</v>
      </c>
      <c r="BG850" s="22">
        <v>783.91156342910222</v>
      </c>
    </row>
    <row r="851" spans="1:100" x14ac:dyDescent="0.25">
      <c r="A851">
        <v>2468</v>
      </c>
      <c r="B851" t="s">
        <v>847</v>
      </c>
      <c r="C851" s="48">
        <v>3</v>
      </c>
      <c r="D851" s="22">
        <v>1616.2701320555664</v>
      </c>
      <c r="E851" s="17">
        <v>114.06079549685002</v>
      </c>
      <c r="F851" s="17">
        <v>4.6793260967921269</v>
      </c>
      <c r="G851" s="17">
        <v>0.64181963333964664</v>
      </c>
      <c r="H851" s="17">
        <v>11.626286633996981</v>
      </c>
      <c r="I851" s="17">
        <v>87.417618111949167</v>
      </c>
      <c r="J851" s="17">
        <v>22.542603288782264</v>
      </c>
      <c r="K851" s="17">
        <v>-1.0000000000000004</v>
      </c>
      <c r="L851" s="17">
        <v>-1.0000000000000004</v>
      </c>
      <c r="M851" s="17">
        <v>-1.0000000000000004</v>
      </c>
      <c r="N851" s="17">
        <v>0.12245893066801489</v>
      </c>
      <c r="O851" s="17">
        <v>-1.0000000000000004</v>
      </c>
      <c r="P851" s="17">
        <v>-1.0000000000000004</v>
      </c>
      <c r="Q851" s="17">
        <v>4.1265631766250932</v>
      </c>
      <c r="R851" s="17">
        <v>-1.0000000000000004</v>
      </c>
      <c r="S851" s="17">
        <v>3.5277333261836685</v>
      </c>
      <c r="T851" s="17">
        <v>0.47343512726380838</v>
      </c>
      <c r="U851" s="17">
        <v>0.22212840250227714</v>
      </c>
      <c r="V851" s="17">
        <v>0.46119068785702588</v>
      </c>
      <c r="W851" s="17">
        <v>7.4997234573718936</v>
      </c>
      <c r="X851" s="17">
        <v>1.5933216039538318</v>
      </c>
      <c r="Y851" s="17">
        <v>0.28618056991820895</v>
      </c>
      <c r="Z851" s="17">
        <v>56.20590909705821</v>
      </c>
      <c r="AA851" s="17">
        <v>-0.24735308259929523</v>
      </c>
      <c r="AB851" s="17">
        <v>2.8739996901973877</v>
      </c>
      <c r="AC851" s="17">
        <v>11.498007340124367</v>
      </c>
      <c r="AD851" s="17">
        <v>3.3912899863267616</v>
      </c>
      <c r="AE851" s="17">
        <v>1.152179352962962</v>
      </c>
      <c r="AF851" s="17">
        <v>71.730095480342897</v>
      </c>
      <c r="AG851" s="17">
        <v>-5.7851561269201692</v>
      </c>
      <c r="AH851" s="17">
        <v>0.66501547889585255</v>
      </c>
      <c r="AI851" s="17">
        <v>1.0905990025941774</v>
      </c>
      <c r="AJ851" s="17">
        <v>0.33333333333333298</v>
      </c>
      <c r="AK851" s="17">
        <v>1.1887706779173137</v>
      </c>
      <c r="AL851" s="17">
        <v>1.0483608409789165</v>
      </c>
      <c r="AM851" s="17">
        <v>0.33333333333333298</v>
      </c>
      <c r="AN851" s="17">
        <v>0.51596591569684835</v>
      </c>
      <c r="AO851" s="17">
        <v>0.99854468274814634</v>
      </c>
      <c r="AP851" s="17">
        <v>0.33333333333333298</v>
      </c>
      <c r="AQ851" s="17">
        <v>15.6875226316062</v>
      </c>
      <c r="AR851" s="17">
        <v>1.6299115908834807</v>
      </c>
      <c r="AS851" s="17">
        <v>8.6844868633185843</v>
      </c>
      <c r="AT851" s="17">
        <v>12.228204834580204</v>
      </c>
      <c r="AU851" s="17">
        <v>-1.0000000000000004</v>
      </c>
      <c r="AV851" s="17">
        <v>-1.0000000000000004</v>
      </c>
      <c r="AW851" s="17">
        <v>-1.0000000000000004</v>
      </c>
      <c r="AX851" s="17">
        <v>-1.0000000000000004</v>
      </c>
      <c r="AY851" s="17">
        <v>7.6171885661011213E-2</v>
      </c>
      <c r="AZ851" s="17">
        <v>0.61725028813154692</v>
      </c>
      <c r="BA851" s="17">
        <v>-0.82857784306739624</v>
      </c>
      <c r="BB851" s="17">
        <v>-4.0482006161729117E-2</v>
      </c>
      <c r="BC851" s="17">
        <v>-0.13472960638876313</v>
      </c>
      <c r="BD851" s="17">
        <v>2.0742012866145063</v>
      </c>
      <c r="BE851" s="17">
        <v>-7.5111293750560648</v>
      </c>
      <c r="BF851" s="17">
        <v>-1.0000000000000004</v>
      </c>
      <c r="CU851" t="e">
        <v>#N/A</v>
      </c>
      <c r="CV851" t="e">
        <v>#N/A</v>
      </c>
    </row>
    <row r="852" spans="1:100" x14ac:dyDescent="0.25">
      <c r="A852">
        <v>2470</v>
      </c>
      <c r="B852" t="s">
        <v>848</v>
      </c>
      <c r="C852" s="48">
        <v>2</v>
      </c>
      <c r="D852" s="22">
        <v>1475.537138671875</v>
      </c>
      <c r="E852" s="17">
        <v>3.474712546792361</v>
      </c>
      <c r="F852" s="17">
        <v>-132.58768073549533</v>
      </c>
      <c r="G852" s="17">
        <v>-0.46559768998926215</v>
      </c>
      <c r="H852" s="17">
        <v>-1.7098466184841872</v>
      </c>
      <c r="I852" s="17">
        <v>-4.199833003643981</v>
      </c>
      <c r="J852" s="17">
        <v>-2.6886231532969145</v>
      </c>
      <c r="K852" s="17">
        <v>-1.000000000000002</v>
      </c>
      <c r="L852" s="17">
        <v>-1.000000000000002</v>
      </c>
      <c r="M852" s="17">
        <v>-1.000000000000002</v>
      </c>
      <c r="N852" s="17">
        <v>4.175761190076796E-2</v>
      </c>
      <c r="O852" s="17">
        <v>-1.000000000000002</v>
      </c>
      <c r="P852" s="17">
        <v>-1.000000000000002</v>
      </c>
      <c r="Q852" s="17">
        <v>1.5665020335470405</v>
      </c>
      <c r="R852" s="17">
        <v>-1.000000000000002</v>
      </c>
      <c r="S852" s="17">
        <v>-2.0139366132833825</v>
      </c>
      <c r="T852" s="17">
        <v>-0.2096822776877528</v>
      </c>
      <c r="U852" s="17">
        <v>-0.95417042172830113</v>
      </c>
      <c r="V852" s="17">
        <v>-1.4179587464706365</v>
      </c>
      <c r="W852" s="17">
        <v>-4.522438561888201</v>
      </c>
      <c r="X852" s="17">
        <v>-8.3412390473035227</v>
      </c>
      <c r="Y852" s="17">
        <v>-0.21613690174636194</v>
      </c>
      <c r="Z852" s="17">
        <v>3.8782724723433972</v>
      </c>
      <c r="AA852" s="17">
        <v>-1.6321736522612849</v>
      </c>
      <c r="AB852" s="17">
        <v>-2.0656496046083856</v>
      </c>
      <c r="AC852" s="17">
        <v>-18.503132398301158</v>
      </c>
      <c r="AD852" s="17">
        <v>-2.0878089032830935</v>
      </c>
      <c r="AE852" s="17">
        <v>-1.7985473712558449</v>
      </c>
      <c r="AF852" s="17">
        <v>-5.693887930002461</v>
      </c>
      <c r="AG852" s="17">
        <v>-100.61652425118113</v>
      </c>
      <c r="AH852" s="17">
        <v>-0.48319428729501224</v>
      </c>
      <c r="AI852" s="17">
        <v>-0.5299484688044962</v>
      </c>
      <c r="AJ852" s="17">
        <v>0.33333333333333298</v>
      </c>
      <c r="AK852" s="17">
        <v>-0.26540427071416295</v>
      </c>
      <c r="AL852" s="17">
        <v>-6.6072596755600843E-2</v>
      </c>
      <c r="AM852" s="17">
        <v>0.33333333333333298</v>
      </c>
      <c r="AN852" s="17">
        <v>-0.51611323820939492</v>
      </c>
      <c r="AO852" s="17">
        <v>-0.52502383330570157</v>
      </c>
      <c r="AP852" s="17">
        <v>0.33333333333333298</v>
      </c>
      <c r="AQ852" s="17">
        <v>-3.2961374639053345</v>
      </c>
      <c r="AR852" s="17">
        <v>2.2444243630026963</v>
      </c>
      <c r="AS852" s="17">
        <v>-8.8747360953209906</v>
      </c>
      <c r="AT852" s="17">
        <v>-2.7108114259928406</v>
      </c>
      <c r="AU852" s="17">
        <v>-1.000000000000002</v>
      </c>
      <c r="AV852" s="17">
        <v>-1.000000000000002</v>
      </c>
      <c r="AW852" s="17">
        <v>-1.000000000000002</v>
      </c>
      <c r="AX852" s="17">
        <v>-1.000000000000002</v>
      </c>
      <c r="AY852" s="17">
        <v>-0.12616480738356903</v>
      </c>
      <c r="AZ852" s="17">
        <v>1.2531029082236167</v>
      </c>
      <c r="BA852" s="17">
        <v>-0.64060093751218061</v>
      </c>
      <c r="BB852" s="17">
        <v>0.6951006769830872</v>
      </c>
      <c r="BC852" s="17">
        <v>-0.3569703305752262</v>
      </c>
      <c r="BD852" s="17">
        <v>19.711120329615611</v>
      </c>
      <c r="BE852" s="17">
        <v>-8.4711339448740119</v>
      </c>
      <c r="BF852" s="17">
        <v>-1.000000000000002</v>
      </c>
      <c r="BG852" s="22">
        <v>832.82218954485484</v>
      </c>
    </row>
    <row r="853" spans="1:100" x14ac:dyDescent="0.25">
      <c r="A853">
        <v>2471</v>
      </c>
      <c r="B853" t="s">
        <v>849</v>
      </c>
      <c r="C853" s="48">
        <v>2</v>
      </c>
      <c r="D853" s="22">
        <v>1610.7202734375001</v>
      </c>
      <c r="E853" s="17">
        <v>137.88528878463546</v>
      </c>
      <c r="F853" s="17">
        <v>84.249323961314985</v>
      </c>
      <c r="G853" s="17">
        <v>1.0415457516507205</v>
      </c>
      <c r="H853" s="17">
        <v>12.037930914778752</v>
      </c>
      <c r="I853" s="17">
        <v>101.3486802673938</v>
      </c>
      <c r="J853" s="17">
        <v>23.380093607446483</v>
      </c>
      <c r="K853" s="17">
        <v>-0.99999999999999867</v>
      </c>
      <c r="L853" s="17">
        <v>-0.99999999999999867</v>
      </c>
      <c r="M853" s="17">
        <v>-0.99999999999999867</v>
      </c>
      <c r="N853" s="17">
        <v>0.41733726076083411</v>
      </c>
      <c r="O853" s="17">
        <v>-0.99999999999999867</v>
      </c>
      <c r="P853" s="17">
        <v>-0.99999999999999867</v>
      </c>
      <c r="Q853" s="17">
        <v>5.6011143766814246</v>
      </c>
      <c r="R853" s="17">
        <v>-0.99999999999999867</v>
      </c>
      <c r="S853" s="17">
        <v>3.2480200065970433</v>
      </c>
      <c r="T853" s="17">
        <v>0.38093874309699505</v>
      </c>
      <c r="U853" s="17">
        <v>0.8156507917179181</v>
      </c>
      <c r="V853" s="17">
        <v>0.9010792815464348</v>
      </c>
      <c r="W853" s="17">
        <v>7.2287912761981907</v>
      </c>
      <c r="X853" s="17">
        <v>6.1373529537402902</v>
      </c>
      <c r="Y853" s="17">
        <v>0.31523954308302427</v>
      </c>
      <c r="Z853" s="17">
        <v>52.666728652859277</v>
      </c>
      <c r="AA853" s="17">
        <v>1.961039861791084</v>
      </c>
      <c r="AB853" s="17">
        <v>3.1136500759139789</v>
      </c>
      <c r="AC853" s="17">
        <v>40.960590466586524</v>
      </c>
      <c r="AD853" s="17">
        <v>2.4508724310049335</v>
      </c>
      <c r="AE853" s="17">
        <v>2.002359217710902</v>
      </c>
      <c r="AF853" s="17">
        <v>90.611129833133546</v>
      </c>
      <c r="AG853" s="17">
        <v>63.925471572186545</v>
      </c>
      <c r="AH853" s="17">
        <v>0.65518821023493312</v>
      </c>
      <c r="AI853" s="17">
        <v>0.81690053274614516</v>
      </c>
      <c r="AJ853" s="17">
        <v>0.33333333333333298</v>
      </c>
      <c r="AK853" s="17">
        <v>1.254165617000969</v>
      </c>
      <c r="AL853" s="17">
        <v>1.2611330326211183</v>
      </c>
      <c r="AM853" s="17">
        <v>0.33333333333333298</v>
      </c>
      <c r="AN853" s="17">
        <v>0.85377078948792762</v>
      </c>
      <c r="AO853" s="17">
        <v>0.97189133367901892</v>
      </c>
      <c r="AP853" s="17">
        <v>0.33333333333333298</v>
      </c>
      <c r="AQ853" s="17">
        <v>13.782042917284329</v>
      </c>
      <c r="AR853" s="17">
        <v>2.2444243630026963</v>
      </c>
      <c r="AS853" s="17">
        <v>12.864771331016852</v>
      </c>
      <c r="AT853" s="17">
        <v>12.499013322684814</v>
      </c>
      <c r="AU853" s="17">
        <v>-0.99999999999999867</v>
      </c>
      <c r="AV853" s="17">
        <v>-0.99999999999999867</v>
      </c>
      <c r="AW853" s="17">
        <v>-0.99999999999999867</v>
      </c>
      <c r="AX853" s="17">
        <v>-0.99999999999999867</v>
      </c>
      <c r="AY853" s="17">
        <v>0.10277429914032332</v>
      </c>
      <c r="AZ853" s="17">
        <v>-0.32578868980255976</v>
      </c>
      <c r="BA853" s="17">
        <v>0.87724618897181439</v>
      </c>
      <c r="BB853" s="17">
        <v>-0.18419196816651884</v>
      </c>
      <c r="BC853" s="17">
        <v>0.48466760913645635</v>
      </c>
      <c r="BD853" s="17">
        <v>-3.734746178202391</v>
      </c>
      <c r="BE853" s="17">
        <v>14.179202964872847</v>
      </c>
      <c r="BF853" s="17">
        <v>-0.99999999999999867</v>
      </c>
      <c r="BG853" s="22">
        <v>4237.2874159929634</v>
      </c>
    </row>
    <row r="854" spans="1:100" x14ac:dyDescent="0.25">
      <c r="A854">
        <v>2472</v>
      </c>
      <c r="B854" t="s">
        <v>850</v>
      </c>
      <c r="C854" s="48">
        <v>3</v>
      </c>
      <c r="D854" s="22">
        <v>1552.9644818070908</v>
      </c>
      <c r="E854" s="17">
        <v>106.78689162882975</v>
      </c>
      <c r="F854" s="17">
        <v>19.640901201458714</v>
      </c>
      <c r="G854" s="17">
        <v>0.78658773470486143</v>
      </c>
      <c r="H854" s="17">
        <v>9.8092915193011283</v>
      </c>
      <c r="I854" s="17">
        <v>83.783472692366928</v>
      </c>
      <c r="J854" s="17">
        <v>3.2519143253418035</v>
      </c>
      <c r="K854" s="17">
        <v>-0.99999999999999856</v>
      </c>
      <c r="L854" s="17">
        <v>-0.99999999999999856</v>
      </c>
      <c r="M854" s="17">
        <v>-0.99999999999999856</v>
      </c>
      <c r="N854" s="17">
        <v>0.20887651945899399</v>
      </c>
      <c r="O854" s="17">
        <v>-0.99999999999999856</v>
      </c>
      <c r="P854" s="17">
        <v>-0.99999999999999856</v>
      </c>
      <c r="Q854" s="17">
        <v>4.646365333920583</v>
      </c>
      <c r="R854" s="17">
        <v>-0.99999999999999856</v>
      </c>
      <c r="S854" s="17">
        <v>2.1811315597480103</v>
      </c>
      <c r="T854" s="17">
        <v>0.27609524039032596</v>
      </c>
      <c r="U854" s="17">
        <v>0.40033153294225898</v>
      </c>
      <c r="V854" s="17">
        <v>0.48619513803848724</v>
      </c>
      <c r="W854" s="17">
        <v>5.1629261853805399</v>
      </c>
      <c r="X854" s="17">
        <v>0.80140609554739728</v>
      </c>
      <c r="Y854" s="17">
        <v>0.22244246924785885</v>
      </c>
      <c r="Z854" s="17">
        <v>54.478756826247064</v>
      </c>
      <c r="AA854" s="17">
        <v>-0.24405665722387107</v>
      </c>
      <c r="AB854" s="17">
        <v>-6.2934540141611955E-2</v>
      </c>
      <c r="AC854" s="17">
        <v>27.320687452391116</v>
      </c>
      <c r="AD854" s="17">
        <v>-1.1428207689347625</v>
      </c>
      <c r="AE854" s="17">
        <v>1.0506182395833159</v>
      </c>
      <c r="AF854" s="17">
        <v>82.787127978079823</v>
      </c>
      <c r="AG854" s="17">
        <v>28.349478700256139</v>
      </c>
      <c r="AH854" s="17">
        <v>-0.33898639096036631</v>
      </c>
      <c r="AI854" s="17">
        <v>-0.60295570045314661</v>
      </c>
      <c r="AJ854" s="17">
        <v>0.33333333333333298</v>
      </c>
      <c r="AK854" s="17">
        <v>-0.15096065093997116</v>
      </c>
      <c r="AL854" s="17">
        <v>9.04126788467009E-2</v>
      </c>
      <c r="AM854" s="17">
        <v>0.33333333333333298</v>
      </c>
      <c r="AN854" s="17">
        <v>0.26243110776010947</v>
      </c>
      <c r="AO854" s="17">
        <v>0.7118119644638603</v>
      </c>
      <c r="AP854" s="17">
        <v>0.33333333333333298</v>
      </c>
      <c r="AQ854" s="17">
        <v>0.9963447142870725</v>
      </c>
      <c r="AR854" s="17">
        <v>2.4461773340567987</v>
      </c>
      <c r="AS854" s="17">
        <v>1.796476302907916</v>
      </c>
      <c r="AT854" s="17">
        <v>-0.99073931162291162</v>
      </c>
      <c r="AU854" s="17">
        <v>-0.99999999999999856</v>
      </c>
      <c r="AV854" s="17">
        <v>-0.99999999999999856</v>
      </c>
      <c r="AW854" s="17">
        <v>-0.99999999999999856</v>
      </c>
      <c r="AX854" s="17">
        <v>-0.99999999999999856</v>
      </c>
      <c r="AY854" s="17">
        <v>7.006261639927322E-2</v>
      </c>
      <c r="AZ854" s="17">
        <v>0.26190952594019884</v>
      </c>
      <c r="BA854" s="17">
        <v>0.44519866845503653</v>
      </c>
      <c r="BB854" s="17">
        <v>0.14948482988387141</v>
      </c>
      <c r="BC854" s="17">
        <v>0.30879644824327362</v>
      </c>
      <c r="BD854" s="17">
        <v>5.0466683767977809</v>
      </c>
      <c r="BE854" s="17">
        <v>9.9459045483570225</v>
      </c>
      <c r="BF854" s="17">
        <v>-0.99999999999999856</v>
      </c>
      <c r="CU854" t="e">
        <v>#N/A</v>
      </c>
      <c r="CV854" t="e">
        <v>#N/A</v>
      </c>
    </row>
    <row r="855" spans="1:100" x14ac:dyDescent="0.25">
      <c r="A855">
        <v>2473</v>
      </c>
      <c r="B855" t="s">
        <v>851</v>
      </c>
      <c r="C855" s="48">
        <v>2</v>
      </c>
      <c r="D855" s="22">
        <v>1534.56935546875</v>
      </c>
      <c r="E855" s="17">
        <v>170.87456976198081</v>
      </c>
      <c r="F855" s="17">
        <v>137.46907105600093</v>
      </c>
      <c r="G855" s="17">
        <v>1.4114539825435373</v>
      </c>
      <c r="H855" s="17">
        <v>15.412139318262671</v>
      </c>
      <c r="I855" s="17">
        <v>127.25415332241505</v>
      </c>
      <c r="J855" s="17">
        <v>29.778312006698215</v>
      </c>
      <c r="K855" s="17">
        <v>-0.99999999999999789</v>
      </c>
      <c r="L855" s="17">
        <v>-0.99999999999999789</v>
      </c>
      <c r="M855" s="17">
        <v>-0.99999999999999789</v>
      </c>
      <c r="N855" s="17">
        <v>0.50951826996722871</v>
      </c>
      <c r="O855" s="17">
        <v>-0.99999999999999789</v>
      </c>
      <c r="P855" s="17">
        <v>-0.99999999999999789</v>
      </c>
      <c r="Q855" s="17">
        <v>6.5913560968478757</v>
      </c>
      <c r="R855" s="17">
        <v>-0.99999999999999789</v>
      </c>
      <c r="S855" s="17">
        <v>4.5394969891573194</v>
      </c>
      <c r="T855" s="17">
        <v>0.52589878531358958</v>
      </c>
      <c r="U855" s="17">
        <v>1.2500297738207067</v>
      </c>
      <c r="V855" s="17">
        <v>1.4702561963751395</v>
      </c>
      <c r="W855" s="17">
        <v>10.112973710413881</v>
      </c>
      <c r="X855" s="17">
        <v>9.6909300088195334</v>
      </c>
      <c r="Y855" s="17">
        <v>0.44565879530168995</v>
      </c>
      <c r="Z855" s="17">
        <v>64.641203686296308</v>
      </c>
      <c r="AA855" s="17">
        <v>2.8429461339352682</v>
      </c>
      <c r="AB855" s="17">
        <v>4.384840016535045</v>
      </c>
      <c r="AC855" s="17">
        <v>55.555167146903358</v>
      </c>
      <c r="AD855" s="17">
        <v>3.5648311535574861</v>
      </c>
      <c r="AE855" s="17">
        <v>2.9352409814955287</v>
      </c>
      <c r="AF855" s="17">
        <v>114.2479103562263</v>
      </c>
      <c r="AG855" s="17">
        <v>104.31010710254129</v>
      </c>
      <c r="AH855" s="17">
        <v>0.93458899194316658</v>
      </c>
      <c r="AI855" s="17">
        <v>1.1474666339403563</v>
      </c>
      <c r="AJ855" s="17">
        <v>0.33333333333333298</v>
      </c>
      <c r="AK855" s="17">
        <v>1.6271237531363429</v>
      </c>
      <c r="AL855" s="17">
        <v>1.5868779304388825</v>
      </c>
      <c r="AM855" s="17">
        <v>0.33333333333333298</v>
      </c>
      <c r="AN855" s="17">
        <v>1.1899905302330076</v>
      </c>
      <c r="AO855" s="17">
        <v>1.3392891711492316</v>
      </c>
      <c r="AP855" s="17">
        <v>0.33333333333333298</v>
      </c>
      <c r="AQ855" s="17">
        <v>17.973654224566477</v>
      </c>
      <c r="AR855" s="17">
        <v>2.2444243630026963</v>
      </c>
      <c r="AS855" s="17">
        <v>18.200443112733577</v>
      </c>
      <c r="AT855" s="17">
        <v>16.232061690563452</v>
      </c>
      <c r="AU855" s="17">
        <v>-0.99999999999999789</v>
      </c>
      <c r="AV855" s="17">
        <v>-0.99999999999999789</v>
      </c>
      <c r="AW855" s="17">
        <v>-0.99999999999999789</v>
      </c>
      <c r="AX855" s="17">
        <v>-0.99999999999999789</v>
      </c>
      <c r="AY855" s="17">
        <v>0.15896434551327138</v>
      </c>
      <c r="AZ855" s="17">
        <v>-0.71330654753338929</v>
      </c>
      <c r="BA855" s="17">
        <v>1.2497814963692897</v>
      </c>
      <c r="BB855" s="17">
        <v>-0.40000260557368583</v>
      </c>
      <c r="BC855" s="17">
        <v>0.691236401946419</v>
      </c>
      <c r="BD855" s="17">
        <v>-9.4892210092236926</v>
      </c>
      <c r="BE855" s="17">
        <v>19.738425679794862</v>
      </c>
      <c r="BF855" s="17">
        <v>-0.99999999999999789</v>
      </c>
      <c r="BG855" s="22">
        <v>732.05681006558905</v>
      </c>
    </row>
    <row r="856" spans="1:100" x14ac:dyDescent="0.25">
      <c r="A856">
        <v>2474</v>
      </c>
      <c r="B856" t="s">
        <v>852</v>
      </c>
      <c r="C856" s="48">
        <v>2</v>
      </c>
      <c r="D856" s="22">
        <v>1614.1026757812499</v>
      </c>
      <c r="E856" s="17">
        <v>141.97842408352295</v>
      </c>
      <c r="F856" s="17">
        <v>90.85254837171415</v>
      </c>
      <c r="G856" s="17">
        <v>1.0874420062024999</v>
      </c>
      <c r="H856" s="17">
        <v>12.456584826380745</v>
      </c>
      <c r="I856" s="17">
        <v>104.56289418944633</v>
      </c>
      <c r="J856" s="17">
        <v>24.173950666591036</v>
      </c>
      <c r="K856" s="17">
        <v>-0.99999999999999856</v>
      </c>
      <c r="L856" s="17">
        <v>-0.99999999999999856</v>
      </c>
      <c r="M856" s="17">
        <v>-0.99999999999999856</v>
      </c>
      <c r="N856" s="17">
        <v>0.42877459226644876</v>
      </c>
      <c r="O856" s="17">
        <v>-0.99999999999999856</v>
      </c>
      <c r="P856" s="17">
        <v>-0.99999999999999856</v>
      </c>
      <c r="Q856" s="17">
        <v>5.7239783257934951</v>
      </c>
      <c r="R856" s="17">
        <v>-0.99999999999999856</v>
      </c>
      <c r="S856" s="17">
        <v>3.4082596319665184</v>
      </c>
      <c r="T856" s="17">
        <v>0.39892461754307423</v>
      </c>
      <c r="U856" s="17">
        <v>0.86954623569442435</v>
      </c>
      <c r="V856" s="17">
        <v>0.97169973923380104</v>
      </c>
      <c r="W856" s="17">
        <v>7.5866453603180153</v>
      </c>
      <c r="X856" s="17">
        <v>6.5782619778396674</v>
      </c>
      <c r="Y856" s="17">
        <v>0.33142127330252558</v>
      </c>
      <c r="Z856" s="17">
        <v>54.1524581077894</v>
      </c>
      <c r="AA856" s="17">
        <v>2.0704621221702224</v>
      </c>
      <c r="AB856" s="17">
        <v>3.2713725925435448</v>
      </c>
      <c r="AC856" s="17">
        <v>42.77140825990395</v>
      </c>
      <c r="AD856" s="17">
        <v>2.5890865306670223</v>
      </c>
      <c r="AE856" s="17">
        <v>2.1181062471674545</v>
      </c>
      <c r="AF856" s="17">
        <v>93.543856399001015</v>
      </c>
      <c r="AG856" s="17">
        <v>68.93618330414327</v>
      </c>
      <c r="AH856" s="17">
        <v>0.68985477974677201</v>
      </c>
      <c r="AI856" s="17">
        <v>0.85791542416929611</v>
      </c>
      <c r="AJ856" s="17">
        <v>0.33333333333333298</v>
      </c>
      <c r="AK856" s="17">
        <v>1.300440287645392</v>
      </c>
      <c r="AL856" s="17">
        <v>1.3015497346585472</v>
      </c>
      <c r="AM856" s="17">
        <v>0.33333333333333298</v>
      </c>
      <c r="AN856" s="17">
        <v>0.89548715456940831</v>
      </c>
      <c r="AO856" s="17">
        <v>1.0174761119079521</v>
      </c>
      <c r="AP856" s="17">
        <v>0.33333333333333298</v>
      </c>
      <c r="AQ856" s="17">
        <v>14.302115852879215</v>
      </c>
      <c r="AR856" s="17">
        <v>2.2444243630026963</v>
      </c>
      <c r="AS856" s="17">
        <v>13.526793232252606</v>
      </c>
      <c r="AT856" s="17">
        <v>12.962190196940167</v>
      </c>
      <c r="AU856" s="17">
        <v>-0.99999999999999856</v>
      </c>
      <c r="AV856" s="17">
        <v>-0.99999999999999856</v>
      </c>
      <c r="AW856" s="17">
        <v>-0.99999999999999856</v>
      </c>
      <c r="AX856" s="17">
        <v>-0.99999999999999856</v>
      </c>
      <c r="AY856" s="17">
        <v>0.10974606255684584</v>
      </c>
      <c r="AZ856" s="17">
        <v>-0.37386985360593522</v>
      </c>
      <c r="BA856" s="17">
        <v>0.92346839726540098</v>
      </c>
      <c r="BB856" s="17">
        <v>-0.21096860929589956</v>
      </c>
      <c r="BC856" s="17">
        <v>0.51029757112561491</v>
      </c>
      <c r="BD856" s="17">
        <v>-4.4487309441507001</v>
      </c>
      <c r="BE856" s="17">
        <v>14.868961882154213</v>
      </c>
      <c r="BF856" s="17">
        <v>-0.99999999999999856</v>
      </c>
      <c r="BG856" s="22">
        <v>1676.3232282272475</v>
      </c>
    </row>
    <row r="857" spans="1:100" x14ac:dyDescent="0.25">
      <c r="A857">
        <v>2477</v>
      </c>
      <c r="B857" t="s">
        <v>853</v>
      </c>
      <c r="C857" s="48">
        <v>2</v>
      </c>
      <c r="D857" s="22">
        <v>1432.314912109375</v>
      </c>
      <c r="E857" s="17">
        <v>31.8409937196081</v>
      </c>
      <c r="F857" s="17">
        <v>-86.825958584875437</v>
      </c>
      <c r="G857" s="17">
        <v>-0.14752707508709823</v>
      </c>
      <c r="H857" s="17">
        <v>1.1915122918428356</v>
      </c>
      <c r="I857" s="17">
        <v>18.075339744078889</v>
      </c>
      <c r="J857" s="17">
        <v>2.8129718115310407</v>
      </c>
      <c r="K857" s="17">
        <v>-1.0000000000000013</v>
      </c>
      <c r="L857" s="17">
        <v>-1.0000000000000013</v>
      </c>
      <c r="M857" s="17">
        <v>-1.0000000000000013</v>
      </c>
      <c r="N857" s="17">
        <v>0.12102070428941938</v>
      </c>
      <c r="O857" s="17">
        <v>-1.0000000000000013</v>
      </c>
      <c r="P857" s="17">
        <v>-1.0000000000000013</v>
      </c>
      <c r="Q857" s="17">
        <v>2.4179748220138197</v>
      </c>
      <c r="R857" s="17">
        <v>-1.0000000000000013</v>
      </c>
      <c r="S857" s="17">
        <v>-0.90344259431151364</v>
      </c>
      <c r="T857" s="17">
        <v>-8.5036417137988901E-2</v>
      </c>
      <c r="U857" s="17">
        <v>-0.5806637560222232</v>
      </c>
      <c r="V857" s="17">
        <v>-0.92854424804024116</v>
      </c>
      <c r="W857" s="17">
        <v>-2.0424351347494865</v>
      </c>
      <c r="X857" s="17">
        <v>-5.2856475664565226</v>
      </c>
      <c r="Y857" s="17">
        <v>-0.1039941369093956</v>
      </c>
      <c r="Z857" s="17">
        <v>14.174687417810048</v>
      </c>
      <c r="AA857" s="17">
        <v>-0.87385456974199105</v>
      </c>
      <c r="AB857" s="17">
        <v>-0.97259967410293413</v>
      </c>
      <c r="AC857" s="17">
        <v>-5.953787476343372</v>
      </c>
      <c r="AD857" s="17">
        <v>-1.1299563705002116</v>
      </c>
      <c r="AE857" s="17">
        <v>-0.99639632011048973</v>
      </c>
      <c r="AF857" s="17">
        <v>14.630518740110382</v>
      </c>
      <c r="AG857" s="17">
        <v>-65.891247052735437</v>
      </c>
      <c r="AH857" s="17">
        <v>-0.24294773147335086</v>
      </c>
      <c r="AI857" s="17">
        <v>-0.2457067183063309</v>
      </c>
      <c r="AJ857" s="17">
        <v>0.33333333333333298</v>
      </c>
      <c r="AK857" s="17">
        <v>5.5288846622056353E-2</v>
      </c>
      <c r="AL857" s="17">
        <v>0.21402357655761317</v>
      </c>
      <c r="AM857" s="17">
        <v>0.33333333333333298</v>
      </c>
      <c r="AN857" s="17">
        <v>-0.2270101289789847</v>
      </c>
      <c r="AO857" s="17">
        <v>-0.20911181427378028</v>
      </c>
      <c r="AP857" s="17">
        <v>0.33333333333333298</v>
      </c>
      <c r="AQ857" s="17">
        <v>0.30807643184981792</v>
      </c>
      <c r="AR857" s="17">
        <v>2.2444243630026963</v>
      </c>
      <c r="AS857" s="17">
        <v>-4.2867862667092691</v>
      </c>
      <c r="AT857" s="17">
        <v>0.49910090000437979</v>
      </c>
      <c r="AU857" s="17">
        <v>-1.0000000000000013</v>
      </c>
      <c r="AV857" s="17">
        <v>-1.0000000000000013</v>
      </c>
      <c r="AW857" s="17">
        <v>-1.0000000000000013</v>
      </c>
      <c r="AX857" s="17">
        <v>-1.0000000000000013</v>
      </c>
      <c r="AY857" s="17">
        <v>-7.7849033068173118E-2</v>
      </c>
      <c r="AZ857" s="17">
        <v>0.91989041658341564</v>
      </c>
      <c r="BA857" s="17">
        <v>-0.32027139520736048</v>
      </c>
      <c r="BB857" s="17">
        <v>0.50953297015794408</v>
      </c>
      <c r="BC857" s="17">
        <v>-0.17934934931163135</v>
      </c>
      <c r="BD857" s="17">
        <v>14.763057012602477</v>
      </c>
      <c r="BE857" s="17">
        <v>-3.6909608109983383</v>
      </c>
      <c r="BF857" s="17">
        <v>-1.0000000000000013</v>
      </c>
      <c r="BG857" s="22">
        <v>29.668097137894321</v>
      </c>
    </row>
    <row r="858" spans="1:100" x14ac:dyDescent="0.25">
      <c r="A858">
        <v>2478</v>
      </c>
      <c r="B858" t="s">
        <v>854</v>
      </c>
      <c r="C858" s="48">
        <v>2</v>
      </c>
      <c r="D858" s="22">
        <v>1549.6497851562501</v>
      </c>
      <c r="E858" s="17">
        <v>132.61318133556028</v>
      </c>
      <c r="F858" s="17">
        <v>75.744130250410095</v>
      </c>
      <c r="G858" s="17">
        <v>0.9824297029892326</v>
      </c>
      <c r="H858" s="17">
        <v>11.498689417792018</v>
      </c>
      <c r="I858" s="17">
        <v>97.208655586074286</v>
      </c>
      <c r="J858" s="17">
        <v>22.357576781248611</v>
      </c>
      <c r="K858" s="17">
        <v>-0.99999999999999889</v>
      </c>
      <c r="L858" s="17">
        <v>-0.99999999999999889</v>
      </c>
      <c r="M858" s="17">
        <v>-0.99999999999999889</v>
      </c>
      <c r="N858" s="17">
        <v>0.40260556092069383</v>
      </c>
      <c r="O858" s="17">
        <v>-0.99999999999999889</v>
      </c>
      <c r="P858" s="17">
        <v>-0.99999999999999889</v>
      </c>
      <c r="Q858" s="17">
        <v>5.4428611321545199</v>
      </c>
      <c r="R858" s="17">
        <v>-0.99999999999999889</v>
      </c>
      <c r="S858" s="17">
        <v>3.0416255288046665</v>
      </c>
      <c r="T858" s="17">
        <v>0.3577722812722226</v>
      </c>
      <c r="U858" s="17">
        <v>0.74623149552778645</v>
      </c>
      <c r="V858" s="17">
        <v>0.81011755811357933</v>
      </c>
      <c r="W858" s="17">
        <v>6.7678621730036541</v>
      </c>
      <c r="X858" s="17">
        <v>5.5694460607161078</v>
      </c>
      <c r="Y858" s="17">
        <v>0.29439688477843656</v>
      </c>
      <c r="Z858" s="17">
        <v>50.753054963944926</v>
      </c>
      <c r="AA858" s="17">
        <v>1.8201000022667</v>
      </c>
      <c r="AB858" s="17">
        <v>2.9104977259206546</v>
      </c>
      <c r="AC858" s="17">
        <v>38.628191149207126</v>
      </c>
      <c r="AD858" s="17">
        <v>2.2728476330966458</v>
      </c>
      <c r="AE858" s="17">
        <v>1.8532728250934687</v>
      </c>
      <c r="AF858" s="17">
        <v>86.83367112606048</v>
      </c>
      <c r="AG858" s="17">
        <v>57.47149223404994</v>
      </c>
      <c r="AH858" s="17">
        <v>0.61053640519762475</v>
      </c>
      <c r="AI858" s="17">
        <v>0.76407185770728758</v>
      </c>
      <c r="AJ858" s="17">
        <v>0.33333333333333298</v>
      </c>
      <c r="AK858" s="17">
        <v>1.1945621546198764</v>
      </c>
      <c r="AL858" s="17">
        <v>1.209074847313514</v>
      </c>
      <c r="AM858" s="17">
        <v>0.33333333333333298</v>
      </c>
      <c r="AN858" s="17">
        <v>0.80003859081025541</v>
      </c>
      <c r="AO858" s="17">
        <v>0.91317647787385625</v>
      </c>
      <c r="AP858" s="17">
        <v>0.33333333333333298</v>
      </c>
      <c r="AQ858" s="17">
        <v>13.112170020935793</v>
      </c>
      <c r="AR858" s="17">
        <v>2.2444243630026963</v>
      </c>
      <c r="AS858" s="17">
        <v>12.012062993253235</v>
      </c>
      <c r="AT858" s="17">
        <v>11.902424627054664</v>
      </c>
      <c r="AU858" s="17">
        <v>-0.99999999999999889</v>
      </c>
      <c r="AV858" s="17">
        <v>-0.99999999999999889</v>
      </c>
      <c r="AW858" s="17">
        <v>-0.99999999999999889</v>
      </c>
      <c r="AX858" s="17">
        <v>-0.99999999999999889</v>
      </c>
      <c r="AY858" s="17">
        <v>9.3794413757245829E-2</v>
      </c>
      <c r="AZ858" s="17">
        <v>-0.26385839839077135</v>
      </c>
      <c r="BA858" s="17">
        <v>0.81771030001071487</v>
      </c>
      <c r="BB858" s="17">
        <v>-0.14970267845313173</v>
      </c>
      <c r="BC858" s="17">
        <v>0.4516552839491399</v>
      </c>
      <c r="BD858" s="17">
        <v>-2.8151077767780865</v>
      </c>
      <c r="BE858" s="17">
        <v>13.290768339500577</v>
      </c>
      <c r="BF858" s="17">
        <v>-0.99999999999999889</v>
      </c>
      <c r="BG858" s="22">
        <v>980.41562436244931</v>
      </c>
    </row>
    <row r="859" spans="1:100" x14ac:dyDescent="0.25">
      <c r="A859">
        <v>2480</v>
      </c>
      <c r="B859" t="s">
        <v>855</v>
      </c>
      <c r="C859" s="48">
        <v>2</v>
      </c>
      <c r="D859" s="22">
        <v>1487.6796093749999</v>
      </c>
      <c r="E859" s="17">
        <v>-15.345756575516248</v>
      </c>
      <c r="F859" s="17">
        <v>-162.94968248935146</v>
      </c>
      <c r="G859" s="17">
        <v>-0.67663128124537231</v>
      </c>
      <c r="H859" s="17">
        <v>-3.6348411375709624</v>
      </c>
      <c r="I859" s="17">
        <v>-18.978971599166648</v>
      </c>
      <c r="J859" s="17">
        <v>-6.3388231047174397</v>
      </c>
      <c r="K859" s="17">
        <v>-1.0000000000000024</v>
      </c>
      <c r="L859" s="17">
        <v>-1.0000000000000024</v>
      </c>
      <c r="M859" s="17">
        <v>-1.0000000000000024</v>
      </c>
      <c r="N859" s="17">
        <v>-1.0831889477682655E-2</v>
      </c>
      <c r="O859" s="17">
        <v>-1.0000000000000024</v>
      </c>
      <c r="P859" s="17">
        <v>-1.0000000000000024</v>
      </c>
      <c r="Q859" s="17">
        <v>1.0015666010102451</v>
      </c>
      <c r="R859" s="17">
        <v>-1.0000000000000024</v>
      </c>
      <c r="S859" s="17">
        <v>-2.7507275330109069</v>
      </c>
      <c r="T859" s="17">
        <v>-0.29238235230833987</v>
      </c>
      <c r="U859" s="17">
        <v>-1.2019847413450133</v>
      </c>
      <c r="V859" s="17">
        <v>-1.7426756312678795</v>
      </c>
      <c r="W859" s="17">
        <v>-6.1678720129397142</v>
      </c>
      <c r="X859" s="17">
        <v>-10.368563840614165</v>
      </c>
      <c r="Y859" s="17">
        <v>-0.29054141850505055</v>
      </c>
      <c r="Z859" s="17">
        <v>-2.9531961424900715</v>
      </c>
      <c r="AA859" s="17">
        <v>-2.135303434782406</v>
      </c>
      <c r="AB859" s="17">
        <v>-2.7908667150533715</v>
      </c>
      <c r="AC859" s="17">
        <v>-26.829375699987441</v>
      </c>
      <c r="AD859" s="17">
        <v>-2.72332520191731</v>
      </c>
      <c r="AE859" s="17">
        <v>-2.3307588020575789</v>
      </c>
      <c r="AF859" s="17">
        <v>-19.178731636997718</v>
      </c>
      <c r="AG859" s="17">
        <v>-123.65606204943394</v>
      </c>
      <c r="AH859" s="17">
        <v>-0.64259314744294416</v>
      </c>
      <c r="AI859" s="17">
        <v>-0.71853727450414184</v>
      </c>
      <c r="AJ859" s="17">
        <v>0.33333333333333298</v>
      </c>
      <c r="AK859" s="17">
        <v>-0.47817784070709179</v>
      </c>
      <c r="AL859" s="17">
        <v>-0.25191089360538421</v>
      </c>
      <c r="AM859" s="17">
        <v>0.33333333333333298</v>
      </c>
      <c r="AN859" s="17">
        <v>-0.70792745972422222</v>
      </c>
      <c r="AO859" s="17">
        <v>-0.73462523869733642</v>
      </c>
      <c r="AP859" s="17">
        <v>0.33333333333333298</v>
      </c>
      <c r="AQ859" s="17">
        <v>-5.6874624289931761</v>
      </c>
      <c r="AR859" s="17">
        <v>2.2444243630026963</v>
      </c>
      <c r="AS859" s="17">
        <v>-11.918750485435593</v>
      </c>
      <c r="AT859" s="17">
        <v>-4.8405250620066873</v>
      </c>
      <c r="AU859" s="17">
        <v>-1.0000000000000024</v>
      </c>
      <c r="AV859" s="17">
        <v>-1.0000000000000024</v>
      </c>
      <c r="AW859" s="17">
        <v>-1.0000000000000024</v>
      </c>
      <c r="AX859" s="17">
        <v>-1.0000000000000024</v>
      </c>
      <c r="AY859" s="17">
        <v>-0.15822137246813056</v>
      </c>
      <c r="AZ859" s="17">
        <v>1.4741828366032244</v>
      </c>
      <c r="BA859" s="17">
        <v>-0.85313328262933519</v>
      </c>
      <c r="BB859" s="17">
        <v>0.81822119726288911</v>
      </c>
      <c r="BC859" s="17">
        <v>-0.47481835488901114</v>
      </c>
      <c r="BD859" s="17">
        <v>22.994062929871511</v>
      </c>
      <c r="BE859" s="17">
        <v>-11.64268471380641</v>
      </c>
      <c r="BF859" s="17">
        <v>-1.0000000000000024</v>
      </c>
      <c r="BG859" s="22">
        <v>30.619642033464288</v>
      </c>
    </row>
    <row r="860" spans="1:100" x14ac:dyDescent="0.25">
      <c r="A860">
        <v>2481</v>
      </c>
      <c r="B860" t="s">
        <v>856</v>
      </c>
      <c r="C860" s="48">
        <v>2</v>
      </c>
      <c r="D860" s="22">
        <v>1746.9933398437497</v>
      </c>
      <c r="E860" s="17">
        <v>164.55845241115031</v>
      </c>
      <c r="F860" s="17">
        <v>127.27963503093588</v>
      </c>
      <c r="G860" s="17">
        <v>1.3406314691046544</v>
      </c>
      <c r="H860" s="17">
        <v>14.766114439539237</v>
      </c>
      <c r="I860" s="17">
        <v>122.29429960639575</v>
      </c>
      <c r="J860" s="17">
        <v>28.553311126149509</v>
      </c>
      <c r="K860" s="17">
        <v>-0.999999999999998</v>
      </c>
      <c r="L860" s="17">
        <v>-0.999999999999998</v>
      </c>
      <c r="M860" s="17">
        <v>-0.999999999999998</v>
      </c>
      <c r="N860" s="17">
        <v>0.49186932296333963</v>
      </c>
      <c r="O860" s="17">
        <v>-0.999999999999998</v>
      </c>
      <c r="P860" s="17">
        <v>-0.999999999999998</v>
      </c>
      <c r="Q860" s="17">
        <v>6.4017647288348929</v>
      </c>
      <c r="R860" s="17">
        <v>-0.999999999999998</v>
      </c>
      <c r="S860" s="17">
        <v>4.2922312126358824</v>
      </c>
      <c r="T860" s="17">
        <v>0.49814478126451345</v>
      </c>
      <c r="U860" s="17">
        <v>1.1668637106506845</v>
      </c>
      <c r="V860" s="17">
        <v>1.361281763440074</v>
      </c>
      <c r="W860" s="17">
        <v>9.5607690495053799</v>
      </c>
      <c r="X860" s="17">
        <v>9.0105632645272706</v>
      </c>
      <c r="Y860" s="17">
        <v>0.42068876632814733</v>
      </c>
      <c r="Z860" s="17">
        <v>62.34857446598329</v>
      </c>
      <c r="AA860" s="17">
        <v>2.6740966366964121</v>
      </c>
      <c r="AB860" s="17">
        <v>4.1414583906768874</v>
      </c>
      <c r="AC860" s="17">
        <v>52.760894090092009</v>
      </c>
      <c r="AD860" s="17">
        <v>3.3515529672140221</v>
      </c>
      <c r="AE860" s="17">
        <v>2.7566317326743812</v>
      </c>
      <c r="AF860" s="17">
        <v>109.72241979818105</v>
      </c>
      <c r="AG860" s="17">
        <v>96.578077497064129</v>
      </c>
      <c r="AH860" s="17">
        <v>0.88109500623323667</v>
      </c>
      <c r="AI860" s="17">
        <v>1.0841765522685867</v>
      </c>
      <c r="AJ860" s="17">
        <v>0.33333333333333298</v>
      </c>
      <c r="AK860" s="17">
        <v>1.5557173057998361</v>
      </c>
      <c r="AL860" s="17">
        <v>1.5245109148478428</v>
      </c>
      <c r="AM860" s="17">
        <v>0.33333333333333298</v>
      </c>
      <c r="AN860" s="17">
        <v>1.1256180045126059</v>
      </c>
      <c r="AO860" s="17">
        <v>1.2689472968447633</v>
      </c>
      <c r="AP860" s="17">
        <v>0.33333333333333298</v>
      </c>
      <c r="AQ860" s="17">
        <v>17.171129643201912</v>
      </c>
      <c r="AR860" s="17">
        <v>2.2444243630026963</v>
      </c>
      <c r="AS860" s="17">
        <v>17.178877073086312</v>
      </c>
      <c r="AT860" s="17">
        <v>15.517333425220547</v>
      </c>
      <c r="AU860" s="17">
        <v>-0.999999999999998</v>
      </c>
      <c r="AV860" s="17">
        <v>-0.999999999999998</v>
      </c>
      <c r="AW860" s="17">
        <v>-0.999999999999998</v>
      </c>
      <c r="AX860" s="17">
        <v>-0.999999999999998</v>
      </c>
      <c r="AY860" s="17">
        <v>0.14820621692344643</v>
      </c>
      <c r="AZ860" s="17">
        <v>-0.63911250048364598</v>
      </c>
      <c r="BA860" s="17">
        <v>1.1784560036898339</v>
      </c>
      <c r="BB860" s="17">
        <v>-0.35868356887333264</v>
      </c>
      <c r="BC860" s="17">
        <v>0.65168680590329531</v>
      </c>
      <c r="BD860" s="17">
        <v>-8.3874710695966144</v>
      </c>
      <c r="BE860" s="17">
        <v>18.674058648850391</v>
      </c>
      <c r="BF860" s="17">
        <v>-0.999999999999998</v>
      </c>
      <c r="BG860" s="22">
        <v>1880.9000210668962</v>
      </c>
    </row>
    <row r="861" spans="1:100" x14ac:dyDescent="0.25">
      <c r="A861">
        <v>2484</v>
      </c>
      <c r="B861" t="s">
        <v>857</v>
      </c>
      <c r="C861" s="48">
        <v>3</v>
      </c>
      <c r="D861" s="22">
        <v>1458.7031857602014</v>
      </c>
      <c r="E861" s="17">
        <v>76.268311734243852</v>
      </c>
      <c r="F861" s="17">
        <v>25.603972755287185</v>
      </c>
      <c r="G861" s="17">
        <v>0.51394228126147501</v>
      </c>
      <c r="H861" s="17">
        <v>2.0814266583950447</v>
      </c>
      <c r="I861" s="17">
        <v>71.319265556652837</v>
      </c>
      <c r="J861" s="17">
        <v>1.8510330843775424</v>
      </c>
      <c r="K861" s="17">
        <v>-0.99999999999999645</v>
      </c>
      <c r="L861" s="17">
        <v>-0.99999999999999645</v>
      </c>
      <c r="M861" s="17">
        <v>-0.99999999999999645</v>
      </c>
      <c r="N861" s="17">
        <v>0.30009536360818384</v>
      </c>
      <c r="O861" s="17">
        <v>-0.99999999999999645</v>
      </c>
      <c r="P861" s="17">
        <v>-0.99999999999999645</v>
      </c>
      <c r="Q861" s="17">
        <v>2.3727639776412524</v>
      </c>
      <c r="R861" s="17">
        <v>-0.99999999999999645</v>
      </c>
      <c r="S861" s="17">
        <v>0.28914728336062823</v>
      </c>
      <c r="T861" s="17">
        <v>-3.4168767340245028E-3</v>
      </c>
      <c r="U861" s="17">
        <v>-0.43481594298373344</v>
      </c>
      <c r="V861" s="17">
        <v>-0.47381412179550164</v>
      </c>
      <c r="W861" s="17">
        <v>-0.29133731924621054</v>
      </c>
      <c r="X861" s="17">
        <v>2.0567255906925404</v>
      </c>
      <c r="Y861" s="17">
        <v>-8.0826097129505295E-3</v>
      </c>
      <c r="Z861" s="17">
        <v>39.910501541121391</v>
      </c>
      <c r="AA861" s="17">
        <v>3.7860417787848784</v>
      </c>
      <c r="AB861" s="17">
        <v>2.0129618488871612</v>
      </c>
      <c r="AC861" s="17">
        <v>19.133148842044871</v>
      </c>
      <c r="AD861" s="17">
        <v>4.7443538622381984</v>
      </c>
      <c r="AE861" s="17">
        <v>0.60277597363980429</v>
      </c>
      <c r="AF861" s="17">
        <v>61.659388205693261</v>
      </c>
      <c r="AG861" s="17">
        <v>29.999026388990629</v>
      </c>
      <c r="AH861" s="17">
        <v>1.2331875469297213</v>
      </c>
      <c r="AI861" s="17">
        <v>1.5682373136277445</v>
      </c>
      <c r="AJ861" s="17">
        <v>0.33333333333333298</v>
      </c>
      <c r="AK861" s="17">
        <v>-0.26498992468869226</v>
      </c>
      <c r="AL861" s="17">
        <v>0.10370397559613531</v>
      </c>
      <c r="AM861" s="17">
        <v>0.33333333333333298</v>
      </c>
      <c r="AN861" s="17">
        <v>0.15446052955006914</v>
      </c>
      <c r="AO861" s="17">
        <v>0.26003418096804254</v>
      </c>
      <c r="AP861" s="17">
        <v>0.33333333333333298</v>
      </c>
      <c r="AQ861" s="17">
        <v>9.6598773509596185</v>
      </c>
      <c r="AR861" s="17">
        <v>-0.21157166845040201</v>
      </c>
      <c r="AS861" s="17">
        <v>4.3655447608011437</v>
      </c>
      <c r="AT861" s="17">
        <v>-2.3029400079732003</v>
      </c>
      <c r="AU861" s="17">
        <v>-0.99999999999999645</v>
      </c>
      <c r="AV861" s="17">
        <v>-0.99999999999999645</v>
      </c>
      <c r="AW861" s="17">
        <v>-0.99999999999999645</v>
      </c>
      <c r="AX861" s="17">
        <v>-0.99999999999999645</v>
      </c>
      <c r="AY861" s="17">
        <v>8.75897797291042E-2</v>
      </c>
      <c r="AZ861" s="17">
        <v>0.10153107991515205</v>
      </c>
      <c r="BA861" s="17">
        <v>0.16865924180715344</v>
      </c>
      <c r="BB861" s="17">
        <v>0.65103320470449577</v>
      </c>
      <c r="BC861" s="17">
        <v>6.4515281445891911E-3</v>
      </c>
      <c r="BD861" s="17">
        <v>16.783485517188169</v>
      </c>
      <c r="BE861" s="17">
        <v>1.0045844126504959</v>
      </c>
      <c r="BF861" s="17">
        <v>-0.99999999999999645</v>
      </c>
      <c r="CU861" t="e">
        <v>#N/A</v>
      </c>
      <c r="CV861" t="e">
        <v>#N/A</v>
      </c>
    </row>
    <row r="862" spans="1:100" x14ac:dyDescent="0.25">
      <c r="A862">
        <v>2485</v>
      </c>
      <c r="B862" t="s">
        <v>2940</v>
      </c>
      <c r="C862" s="48">
        <v>2</v>
      </c>
      <c r="D862" s="22">
        <v>1541.438447265625</v>
      </c>
      <c r="E862" s="17">
        <v>101.96409955620285</v>
      </c>
      <c r="F862" s="17">
        <v>26.299694583506657</v>
      </c>
      <c r="G862" s="17">
        <v>0.63876208479297492</v>
      </c>
      <c r="H862" s="17">
        <v>8.3638411811786533</v>
      </c>
      <c r="I862" s="17">
        <v>73.140869363587782</v>
      </c>
      <c r="J862" s="17">
        <v>16.413236281814179</v>
      </c>
      <c r="K862" s="17">
        <v>-0.99999999999999956</v>
      </c>
      <c r="L862" s="17">
        <v>-0.99999999999999956</v>
      </c>
      <c r="M862" s="17">
        <v>-0.99999999999999956</v>
      </c>
      <c r="N862" s="17">
        <v>0.31696370374864219</v>
      </c>
      <c r="O862" s="17">
        <v>-0.99999999999999956</v>
      </c>
      <c r="P862" s="17">
        <v>-0.99999999999999956</v>
      </c>
      <c r="Q862" s="17">
        <v>4.522865346749092</v>
      </c>
      <c r="R862" s="17">
        <v>-0.99999999999999956</v>
      </c>
      <c r="S862" s="17">
        <v>1.8417635590384811</v>
      </c>
      <c r="T862" s="17">
        <v>0.22309543906742949</v>
      </c>
      <c r="U862" s="17">
        <v>0.34266656318370026</v>
      </c>
      <c r="V862" s="17">
        <v>0.28131701161221284</v>
      </c>
      <c r="W862" s="17">
        <v>4.0882783605050417</v>
      </c>
      <c r="X862" s="17">
        <v>2.2679532562755931</v>
      </c>
      <c r="Y862" s="17">
        <v>0.1732293355494145</v>
      </c>
      <c r="Z862" s="17">
        <v>39.628027267320689</v>
      </c>
      <c r="AA862" s="17">
        <v>1.0007545465340522</v>
      </c>
      <c r="AB862" s="17">
        <v>1.7294836724786564</v>
      </c>
      <c r="AC862" s="17">
        <v>25.068927019827814</v>
      </c>
      <c r="AD862" s="17">
        <v>1.2379111029616636</v>
      </c>
      <c r="AE862" s="17">
        <v>0.98656798577486793</v>
      </c>
      <c r="AF862" s="17">
        <v>64.873640540656368</v>
      </c>
      <c r="AG862" s="17">
        <v>19.951668814758474</v>
      </c>
      <c r="AH862" s="17">
        <v>0.35095580343571425</v>
      </c>
      <c r="AI862" s="17">
        <v>0.45695551055372707</v>
      </c>
      <c r="AJ862" s="17">
        <v>0.33333333333333298</v>
      </c>
      <c r="AK862" s="17">
        <v>0.84806098587540801</v>
      </c>
      <c r="AL862" s="17">
        <v>0.90643769619520853</v>
      </c>
      <c r="AM862" s="17">
        <v>0.33333333333333298</v>
      </c>
      <c r="AN862" s="17">
        <v>0.4876696629452637</v>
      </c>
      <c r="AO862" s="17">
        <v>0.57184117038666171</v>
      </c>
      <c r="AP862" s="17">
        <v>0.33333333333333298</v>
      </c>
      <c r="AQ862" s="17">
        <v>9.2179039460736831</v>
      </c>
      <c r="AR862" s="17">
        <v>2.2444243630026963</v>
      </c>
      <c r="AS862" s="17">
        <v>7.0548939995443742</v>
      </c>
      <c r="AT862" s="17">
        <v>8.4341918761807975</v>
      </c>
      <c r="AU862" s="17">
        <v>-0.99999999999999956</v>
      </c>
      <c r="AV862" s="17">
        <v>-0.99999999999999956</v>
      </c>
      <c r="AW862" s="17">
        <v>-0.99999999999999956</v>
      </c>
      <c r="AX862" s="17">
        <v>-0.99999999999999956</v>
      </c>
      <c r="AY862" s="17">
        <v>4.1590386405057161E-2</v>
      </c>
      <c r="AZ862" s="17">
        <v>9.6169651954124441E-2</v>
      </c>
      <c r="BA862" s="17">
        <v>0.47160196530756487</v>
      </c>
      <c r="BB862" s="17">
        <v>5.079874742789349E-2</v>
      </c>
      <c r="BC862" s="17">
        <v>0.25974010312893753</v>
      </c>
      <c r="BD862" s="17">
        <v>2.5311551446339888</v>
      </c>
      <c r="BE862" s="17">
        <v>8.1259067065260773</v>
      </c>
      <c r="BF862" s="17">
        <v>-0.99999999999999956</v>
      </c>
      <c r="BG862" s="22">
        <v>4333.3210343146638</v>
      </c>
    </row>
    <row r="863" spans="1:100" x14ac:dyDescent="0.25">
      <c r="A863">
        <v>2486</v>
      </c>
      <c r="B863" t="s">
        <v>858</v>
      </c>
      <c r="C863" s="48">
        <v>2</v>
      </c>
      <c r="D863" s="22">
        <v>1598.41646484375</v>
      </c>
      <c r="E863" s="17">
        <v>165.32873232726595</v>
      </c>
      <c r="F863" s="17">
        <v>128.52228419191462</v>
      </c>
      <c r="G863" s="17">
        <v>1.3492686043383162</v>
      </c>
      <c r="H863" s="17">
        <v>14.844900181119273</v>
      </c>
      <c r="I863" s="17">
        <v>122.89917685805398</v>
      </c>
      <c r="J863" s="17">
        <v>28.702705686620519</v>
      </c>
      <c r="K863" s="17">
        <v>-0.999999999999998</v>
      </c>
      <c r="L863" s="17">
        <v>-0.999999999999998</v>
      </c>
      <c r="M863" s="17">
        <v>-0.999999999999998</v>
      </c>
      <c r="N863" s="17">
        <v>0.49402169421652692</v>
      </c>
      <c r="O863" s="17">
        <v>-0.999999999999998</v>
      </c>
      <c r="P863" s="17">
        <v>-0.999999999999998</v>
      </c>
      <c r="Q863" s="17">
        <v>6.4248862788216252</v>
      </c>
      <c r="R863" s="17">
        <v>-0.999999999999998</v>
      </c>
      <c r="S863" s="17">
        <v>4.3223864252479718</v>
      </c>
      <c r="T863" s="17">
        <v>0.50152951126925049</v>
      </c>
      <c r="U863" s="17">
        <v>1.177006199240427</v>
      </c>
      <c r="V863" s="17">
        <v>1.3745717028755622</v>
      </c>
      <c r="W863" s="17">
        <v>9.6281129787354693</v>
      </c>
      <c r="X863" s="17">
        <v>9.0935371564946852</v>
      </c>
      <c r="Y863" s="17">
        <v>0.42373397761140763</v>
      </c>
      <c r="Z863" s="17">
        <v>62.628171272916397</v>
      </c>
      <c r="AA863" s="17">
        <v>2.694688618976826</v>
      </c>
      <c r="AB863" s="17">
        <v>4.1711399130326212</v>
      </c>
      <c r="AC863" s="17">
        <v>53.101668698328481</v>
      </c>
      <c r="AD863" s="17">
        <v>3.3775632349720044</v>
      </c>
      <c r="AE863" s="17">
        <v>2.7784139620975479</v>
      </c>
      <c r="AF863" s="17">
        <v>110.27432444051244</v>
      </c>
      <c r="AG863" s="17">
        <v>97.521034504524977</v>
      </c>
      <c r="AH863" s="17">
        <v>0.88761884683602699</v>
      </c>
      <c r="AI863" s="17">
        <v>1.0918950723804197</v>
      </c>
      <c r="AJ863" s="17">
        <v>0.33333333333333298</v>
      </c>
      <c r="AK863" s="17">
        <v>1.5644256544908637</v>
      </c>
      <c r="AL863" s="17">
        <v>1.5321168627537241</v>
      </c>
      <c r="AM863" s="17">
        <v>0.33333333333333298</v>
      </c>
      <c r="AN863" s="17">
        <v>1.1334685337155732</v>
      </c>
      <c r="AO863" s="17">
        <v>1.27752581589833</v>
      </c>
      <c r="AP863" s="17">
        <v>0.33333333333333298</v>
      </c>
      <c r="AQ863" s="17">
        <v>17.269001252115725</v>
      </c>
      <c r="AR863" s="17">
        <v>2.2444243630026963</v>
      </c>
      <c r="AS863" s="17">
        <v>17.303461807602464</v>
      </c>
      <c r="AT863" s="17">
        <v>15.604497864652856</v>
      </c>
      <c r="AU863" s="17">
        <v>-0.999999999999998</v>
      </c>
      <c r="AV863" s="17">
        <v>-0.999999999999998</v>
      </c>
      <c r="AW863" s="17">
        <v>-0.999999999999998</v>
      </c>
      <c r="AX863" s="17">
        <v>-0.999999999999998</v>
      </c>
      <c r="AY863" s="17">
        <v>0.14951822079029067</v>
      </c>
      <c r="AZ863" s="17">
        <v>-0.64816080993759284</v>
      </c>
      <c r="BA863" s="17">
        <v>1.1871544795835431</v>
      </c>
      <c r="BB863" s="17">
        <v>-0.36372261776297088</v>
      </c>
      <c r="BC863" s="17">
        <v>0.656510063267014</v>
      </c>
      <c r="BD863" s="17">
        <v>-8.5218346040177693</v>
      </c>
      <c r="BE863" s="17">
        <v>18.803863163518624</v>
      </c>
      <c r="BF863" s="17">
        <v>-0.999999999999998</v>
      </c>
      <c r="BG863" s="22">
        <v>7100.3104541252242</v>
      </c>
    </row>
    <row r="864" spans="1:100" x14ac:dyDescent="0.25">
      <c r="A864">
        <v>2487</v>
      </c>
      <c r="B864" t="s">
        <v>859</v>
      </c>
      <c r="C864" s="48">
        <v>2</v>
      </c>
      <c r="D864" s="22">
        <v>1529.0861328125</v>
      </c>
      <c r="E864" s="17">
        <v>91.371431595525095</v>
      </c>
      <c r="F864" s="17">
        <v>9.2111405676616531</v>
      </c>
      <c r="G864" s="17">
        <v>0.51998668412691762</v>
      </c>
      <c r="H864" s="17">
        <v>7.2804023128753785</v>
      </c>
      <c r="I864" s="17">
        <v>64.82277129335192</v>
      </c>
      <c r="J864" s="17">
        <v>14.358805235265597</v>
      </c>
      <c r="K864" s="17">
        <v>-0.99999999999999989</v>
      </c>
      <c r="L864" s="17">
        <v>-0.99999999999999989</v>
      </c>
      <c r="M864" s="17">
        <v>-0.99999999999999989</v>
      </c>
      <c r="N864" s="17">
        <v>0.28736491305435369</v>
      </c>
      <c r="O864" s="17">
        <v>-0.99999999999999989</v>
      </c>
      <c r="P864" s="17">
        <v>-0.99999999999999989</v>
      </c>
      <c r="Q864" s="17">
        <v>4.204904438485074</v>
      </c>
      <c r="R864" s="17">
        <v>-0.99999999999999989</v>
      </c>
      <c r="S864" s="17">
        <v>1.4270777444396845</v>
      </c>
      <c r="T864" s="17">
        <v>0.17654960510940237</v>
      </c>
      <c r="U864" s="17">
        <v>0.20318997593489585</v>
      </c>
      <c r="V864" s="17">
        <v>9.8557585185071461E-2</v>
      </c>
      <c r="W864" s="17">
        <v>3.1621840062617186</v>
      </c>
      <c r="X864" s="17">
        <v>1.1269201478854081</v>
      </c>
      <c r="Y864" s="17">
        <v>0.13135246544179019</v>
      </c>
      <c r="Z864" s="17">
        <v>35.783092358926353</v>
      </c>
      <c r="AA864" s="17">
        <v>0.71757952614856069</v>
      </c>
      <c r="AB864" s="17">
        <v>1.3213119101053075</v>
      </c>
      <c r="AC864" s="17">
        <v>20.38269257575454</v>
      </c>
      <c r="AD864" s="17">
        <v>0.88022537837726889</v>
      </c>
      <c r="AE864" s="17">
        <v>0.68702502886325689</v>
      </c>
      <c r="AF864" s="17">
        <v>57.284006564927175</v>
      </c>
      <c r="AG864" s="17">
        <v>6.9843951363837622</v>
      </c>
      <c r="AH864" s="17">
        <v>0.2612418229878965</v>
      </c>
      <c r="AI864" s="17">
        <v>0.35081264095281894</v>
      </c>
      <c r="AJ864" s="17">
        <v>0.33333333333333298</v>
      </c>
      <c r="AK864" s="17">
        <v>0.72830627821663019</v>
      </c>
      <c r="AL864" s="17">
        <v>0.80184288720746366</v>
      </c>
      <c r="AM864" s="17">
        <v>0.33333333333333298</v>
      </c>
      <c r="AN864" s="17">
        <v>0.37971144227402343</v>
      </c>
      <c r="AO864" s="17">
        <v>0.45387184257786295</v>
      </c>
      <c r="AP864" s="17">
        <v>0.33333333333333298</v>
      </c>
      <c r="AQ864" s="17">
        <v>7.8720017171420125</v>
      </c>
      <c r="AR864" s="17">
        <v>2.2444243630026963</v>
      </c>
      <c r="AS864" s="17">
        <v>5.341640547015464</v>
      </c>
      <c r="AT864" s="17">
        <v>7.2355315637828479</v>
      </c>
      <c r="AU864" s="17">
        <v>-0.99999999999999989</v>
      </c>
      <c r="AV864" s="17">
        <v>-0.99999999999999989</v>
      </c>
      <c r="AW864" s="17">
        <v>-0.99999999999999989</v>
      </c>
      <c r="AX864" s="17">
        <v>-0.99999999999999989</v>
      </c>
      <c r="AY864" s="17">
        <v>2.3548086412751572E-2</v>
      </c>
      <c r="AZ864" s="17">
        <v>0.22059940229014283</v>
      </c>
      <c r="BA864" s="17">
        <v>0.35198302551920124</v>
      </c>
      <c r="BB864" s="17">
        <v>0.12009429909530364</v>
      </c>
      <c r="BC864" s="17">
        <v>0.19341205448863477</v>
      </c>
      <c r="BD864" s="17">
        <v>4.3788838421750365</v>
      </c>
      <c r="BE864" s="17">
        <v>6.3408723379666112</v>
      </c>
      <c r="BF864" s="17">
        <v>-0.99999999999999989</v>
      </c>
      <c r="BG864" s="22">
        <v>134.89185481471281</v>
      </c>
    </row>
    <row r="865" spans="1:100" x14ac:dyDescent="0.25">
      <c r="A865">
        <v>2489</v>
      </c>
      <c r="B865" t="s">
        <v>860</v>
      </c>
      <c r="C865" s="48">
        <v>2</v>
      </c>
      <c r="D865" s="22">
        <v>1470.0875683593749</v>
      </c>
      <c r="E865" s="17">
        <v>31.600009817512273</v>
      </c>
      <c r="F865" s="17">
        <v>-87.214724327670439</v>
      </c>
      <c r="G865" s="17">
        <v>-0.15022922336850913</v>
      </c>
      <c r="H865" s="17">
        <v>1.1668639853788516</v>
      </c>
      <c r="I865" s="17">
        <v>17.886102458588354</v>
      </c>
      <c r="J865" s="17">
        <v>2.766233368296346</v>
      </c>
      <c r="K865" s="17">
        <v>-1.0000000000000013</v>
      </c>
      <c r="L865" s="17">
        <v>-1.0000000000000013</v>
      </c>
      <c r="M865" s="17">
        <v>-1.0000000000000013</v>
      </c>
      <c r="N865" s="17">
        <v>0.12034732982839541</v>
      </c>
      <c r="O865" s="17">
        <v>-1.0000000000000013</v>
      </c>
      <c r="P865" s="17">
        <v>-1.0000000000000013</v>
      </c>
      <c r="Q865" s="17">
        <v>2.4107411901590465</v>
      </c>
      <c r="R865" s="17">
        <v>-1.0000000000000013</v>
      </c>
      <c r="S865" s="17">
        <v>-0.91287672423201838</v>
      </c>
      <c r="T865" s="17">
        <v>-8.6095337962765917E-2</v>
      </c>
      <c r="U865" s="17">
        <v>-0.58383685767810434</v>
      </c>
      <c r="V865" s="17">
        <v>-0.93270203717218625</v>
      </c>
      <c r="W865" s="17">
        <v>-2.0635038430317563</v>
      </c>
      <c r="X865" s="17">
        <v>-5.3116061457210808</v>
      </c>
      <c r="Y865" s="17">
        <v>-0.10494683849539432</v>
      </c>
      <c r="Z865" s="17">
        <v>14.087214892383123</v>
      </c>
      <c r="AA865" s="17">
        <v>-0.88029682032908418</v>
      </c>
      <c r="AB865" s="17">
        <v>-0.98188560890115584</v>
      </c>
      <c r="AC865" s="17">
        <v>-6.0603996222787373</v>
      </c>
      <c r="AD865" s="17">
        <v>-1.1380937445738919</v>
      </c>
      <c r="AE865" s="17">
        <v>-1.0032109423444586</v>
      </c>
      <c r="AF865" s="17">
        <v>14.457854061321257</v>
      </c>
      <c r="AG865" s="17">
        <v>-66.186253393173899</v>
      </c>
      <c r="AH865" s="17">
        <v>-0.24498873050788311</v>
      </c>
      <c r="AI865" s="17">
        <v>-0.24812147566406445</v>
      </c>
      <c r="AJ865" s="17">
        <v>0.33333333333333298</v>
      </c>
      <c r="AK865" s="17">
        <v>5.2564419041291166E-2</v>
      </c>
      <c r="AL865" s="17">
        <v>0.21164403768200579</v>
      </c>
      <c r="AM865" s="17">
        <v>0.33333333333333298</v>
      </c>
      <c r="AN865" s="17">
        <v>-0.22946618569455962</v>
      </c>
      <c r="AO865" s="17">
        <v>-0.21179562434396465</v>
      </c>
      <c r="AP865" s="17">
        <v>0.33333333333333298</v>
      </c>
      <c r="AQ865" s="17">
        <v>0.27745706643862533</v>
      </c>
      <c r="AR865" s="17">
        <v>2.2444243630026963</v>
      </c>
      <c r="AS865" s="17">
        <v>-4.3257628969408817</v>
      </c>
      <c r="AT865" s="17">
        <v>0.47183129800785117</v>
      </c>
      <c r="AU865" s="17">
        <v>-1.0000000000000013</v>
      </c>
      <c r="AV865" s="17">
        <v>-1.0000000000000013</v>
      </c>
      <c r="AW865" s="17">
        <v>-1.0000000000000013</v>
      </c>
      <c r="AX865" s="17">
        <v>-1.0000000000000013</v>
      </c>
      <c r="AY865" s="17">
        <v>-7.8259496595498787E-2</v>
      </c>
      <c r="AZ865" s="17">
        <v>0.92272120169667482</v>
      </c>
      <c r="BA865" s="17">
        <v>-0.32299273406002482</v>
      </c>
      <c r="BB865" s="17">
        <v>0.51110944857685481</v>
      </c>
      <c r="BC865" s="17">
        <v>-0.18085831683889439</v>
      </c>
      <c r="BD865" s="17">
        <v>14.80509296362075</v>
      </c>
      <c r="BE865" s="17">
        <v>-3.7315704618537682</v>
      </c>
      <c r="BF865" s="17">
        <v>-1.0000000000000013</v>
      </c>
      <c r="BG865" s="22">
        <v>243.93272206023801</v>
      </c>
    </row>
    <row r="866" spans="1:100" x14ac:dyDescent="0.25">
      <c r="A866">
        <v>2491</v>
      </c>
      <c r="B866" t="s">
        <v>2941</v>
      </c>
      <c r="C866" s="48">
        <v>3</v>
      </c>
      <c r="D866" s="22">
        <v>1570.3730582543233</v>
      </c>
      <c r="E866" s="17">
        <v>108.2253460927778</v>
      </c>
      <c r="F866" s="17">
        <v>7.9520228217822737</v>
      </c>
      <c r="G866" s="17">
        <v>1.1131373541773126</v>
      </c>
      <c r="H866" s="17">
        <v>10.829712196759109</v>
      </c>
      <c r="I866" s="17">
        <v>77.643632275684027</v>
      </c>
      <c r="J866" s="17">
        <v>17.266709654560067</v>
      </c>
      <c r="K866" s="17">
        <v>-1.0000000000000004</v>
      </c>
      <c r="L866" s="17">
        <v>-1.0000000000000004</v>
      </c>
      <c r="M866" s="17">
        <v>-1.0000000000000004</v>
      </c>
      <c r="N866" s="17">
        <v>0.13700683834466079</v>
      </c>
      <c r="O866" s="17">
        <v>-1.0000000000000004</v>
      </c>
      <c r="P866" s="17">
        <v>-1.0000000000000004</v>
      </c>
      <c r="Q866" s="17">
        <v>3.6115908072298404</v>
      </c>
      <c r="R866" s="17">
        <v>-1.0000000000000004</v>
      </c>
      <c r="S866" s="17">
        <v>3.8817401425507403</v>
      </c>
      <c r="T866" s="17">
        <v>0.47319877047521058</v>
      </c>
      <c r="U866" s="17">
        <v>-0.27267944778610426</v>
      </c>
      <c r="V866" s="17">
        <v>-7.2659245577878104E-2</v>
      </c>
      <c r="W866" s="17">
        <v>7.2181213895292702</v>
      </c>
      <c r="X866" s="17">
        <v>-2.6083479227401027</v>
      </c>
      <c r="Y866" s="17">
        <v>0.38718983533725781</v>
      </c>
      <c r="Z866" s="17">
        <v>43.603799020437336</v>
      </c>
      <c r="AA866" s="17">
        <v>1.8724014328951362</v>
      </c>
      <c r="AB866" s="17">
        <v>3.0828740989268182</v>
      </c>
      <c r="AC866" s="17">
        <v>17.62350654001672</v>
      </c>
      <c r="AD866" s="17">
        <v>1.0211051141857279</v>
      </c>
      <c r="AE866" s="17">
        <v>0.52916853137071873</v>
      </c>
      <c r="AF866" s="17">
        <v>64.839348190751622</v>
      </c>
      <c r="AG866" s="17">
        <v>0.70826369902248398</v>
      </c>
      <c r="AH866" s="17">
        <v>0.58172484604492369</v>
      </c>
      <c r="AI866" s="17">
        <v>0.99198032667984004</v>
      </c>
      <c r="AJ866" s="17">
        <v>0.33333333333333298</v>
      </c>
      <c r="AK866" s="17">
        <v>1.0318405313062808</v>
      </c>
      <c r="AL866" s="17">
        <v>1.0214682134793736</v>
      </c>
      <c r="AM866" s="17">
        <v>0.33333333333333298</v>
      </c>
      <c r="AN866" s="17">
        <v>0.52611500905266828</v>
      </c>
      <c r="AO866" s="17">
        <v>0.54740827682727888</v>
      </c>
      <c r="AP866" s="17">
        <v>0.33333333333333298</v>
      </c>
      <c r="AQ866" s="17">
        <v>12.804284084932462</v>
      </c>
      <c r="AR866" s="17">
        <v>2.4233908067773853</v>
      </c>
      <c r="AS866" s="17">
        <v>6.5828983401672669</v>
      </c>
      <c r="AT866" s="17">
        <v>8.2604205076154127</v>
      </c>
      <c r="AU866" s="17">
        <v>-1.0000000000000004</v>
      </c>
      <c r="AV866" s="17">
        <v>-1.0000000000000004</v>
      </c>
      <c r="AW866" s="17">
        <v>-1.0000000000000004</v>
      </c>
      <c r="AX866" s="17">
        <v>-1.0000000000000004</v>
      </c>
      <c r="AY866" s="17">
        <v>7.8029188152586706E-2</v>
      </c>
      <c r="AZ866" s="17">
        <v>0.27600456573181292</v>
      </c>
      <c r="BA866" s="17">
        <v>-2.4091301029901341E-2</v>
      </c>
      <c r="BB866" s="17">
        <v>-1.4166209476648716E-2</v>
      </c>
      <c r="BC866" s="17">
        <v>0.10426399901143334</v>
      </c>
      <c r="BD866" s="17">
        <v>1.0258675917428468</v>
      </c>
      <c r="BE866" s="17">
        <v>2.4861434701363243</v>
      </c>
      <c r="BF866" s="17">
        <v>-1.0000000000000004</v>
      </c>
      <c r="CU866" t="e">
        <v>#N/A</v>
      </c>
      <c r="CV866" t="e">
        <v>#N/A</v>
      </c>
    </row>
    <row r="867" spans="1:100" x14ac:dyDescent="0.25">
      <c r="A867">
        <v>2493</v>
      </c>
      <c r="B867" t="s">
        <v>861</v>
      </c>
      <c r="C867" s="48">
        <v>2</v>
      </c>
      <c r="D867" s="22">
        <v>1576.1018652343751</v>
      </c>
      <c r="E867" s="17">
        <v>104.81605453724609</v>
      </c>
      <c r="F867" s="17">
        <v>30.900592763760521</v>
      </c>
      <c r="G867" s="17">
        <v>0.67074100613861243</v>
      </c>
      <c r="H867" s="17">
        <v>8.6555447339175693</v>
      </c>
      <c r="I867" s="17">
        <v>75.380422355551616</v>
      </c>
      <c r="J867" s="17">
        <v>16.966368399064006</v>
      </c>
      <c r="K867" s="17">
        <v>-0.99999999999999956</v>
      </c>
      <c r="L867" s="17">
        <v>-0.99999999999999956</v>
      </c>
      <c r="M867" s="17">
        <v>-0.99999999999999956</v>
      </c>
      <c r="N867" s="17">
        <v>0.32493284040682846</v>
      </c>
      <c r="O867" s="17">
        <v>-0.99999999999999956</v>
      </c>
      <c r="P867" s="17">
        <v>-0.99999999999999956</v>
      </c>
      <c r="Q867" s="17">
        <v>4.6084726932142956</v>
      </c>
      <c r="R867" s="17">
        <v>-0.99999999999999956</v>
      </c>
      <c r="S867" s="17">
        <v>1.9534129828572317</v>
      </c>
      <c r="T867" s="17">
        <v>0.23562737375056986</v>
      </c>
      <c r="U867" s="17">
        <v>0.38021904280637775</v>
      </c>
      <c r="V867" s="17">
        <v>0.33052290180591831</v>
      </c>
      <c r="W867" s="17">
        <v>4.3376186982089031</v>
      </c>
      <c r="X867" s="17">
        <v>2.5751634009802924</v>
      </c>
      <c r="Y867" s="17">
        <v>0.18450420499092757</v>
      </c>
      <c r="Z867" s="17">
        <v>40.663232118873559</v>
      </c>
      <c r="AA867" s="17">
        <v>1.0769961896114539</v>
      </c>
      <c r="AB867" s="17">
        <v>1.8393792620641332</v>
      </c>
      <c r="AC867" s="17">
        <v>26.330642171735214</v>
      </c>
      <c r="AD867" s="17">
        <v>1.3342139029421189</v>
      </c>
      <c r="AE867" s="17">
        <v>1.0672165089960026</v>
      </c>
      <c r="AF867" s="17">
        <v>66.917062887295373</v>
      </c>
      <c r="AG867" s="17">
        <v>23.442959289913279</v>
      </c>
      <c r="AH867" s="17">
        <v>0.37511026899218958</v>
      </c>
      <c r="AI867" s="17">
        <v>0.48553326705324873</v>
      </c>
      <c r="AJ867" s="17">
        <v>0.33333333333333298</v>
      </c>
      <c r="AK867" s="17">
        <v>0.88030357445447804</v>
      </c>
      <c r="AL867" s="17">
        <v>0.9345986550387424</v>
      </c>
      <c r="AM867" s="17">
        <v>0.33333333333333298</v>
      </c>
      <c r="AN867" s="17">
        <v>0.51673618200645488</v>
      </c>
      <c r="AO867" s="17">
        <v>0.60360306581315626</v>
      </c>
      <c r="AP867" s="17">
        <v>0.33333333333333298</v>
      </c>
      <c r="AQ867" s="17">
        <v>9.5802727638302692</v>
      </c>
      <c r="AR867" s="17">
        <v>2.2444243630026963</v>
      </c>
      <c r="AS867" s="17">
        <v>7.5161679426026939</v>
      </c>
      <c r="AT867" s="17">
        <v>8.7569174880108367</v>
      </c>
      <c r="AU867" s="17">
        <v>-0.99999999999999956</v>
      </c>
      <c r="AV867" s="17">
        <v>-0.99999999999999956</v>
      </c>
      <c r="AW867" s="17">
        <v>-0.99999999999999956</v>
      </c>
      <c r="AX867" s="17">
        <v>-0.99999999999999956</v>
      </c>
      <c r="AY867" s="17">
        <v>4.644806980677875E-2</v>
      </c>
      <c r="AZ867" s="17">
        <v>6.2668361478663448E-2</v>
      </c>
      <c r="BA867" s="17">
        <v>0.50380799993670167</v>
      </c>
      <c r="BB867" s="17">
        <v>3.2141710836578963E-2</v>
      </c>
      <c r="BC867" s="17">
        <v>0.27759817339082143</v>
      </c>
      <c r="BD867" s="17">
        <v>2.0336752762825254</v>
      </c>
      <c r="BE867" s="17">
        <v>8.6065068421713029</v>
      </c>
      <c r="BF867" s="17">
        <v>-0.99999999999999956</v>
      </c>
      <c r="BG867" s="22">
        <v>421.25376977804513</v>
      </c>
    </row>
    <row r="868" spans="1:100" x14ac:dyDescent="0.25">
      <c r="A868">
        <v>2495</v>
      </c>
      <c r="B868" t="s">
        <v>862</v>
      </c>
      <c r="C868" s="48">
        <v>2</v>
      </c>
      <c r="D868" s="22">
        <v>1482.24533203125</v>
      </c>
      <c r="E868" s="17">
        <v>71.843819927430189</v>
      </c>
      <c r="F868" s="17">
        <v>-22.291654387249192</v>
      </c>
      <c r="G868" s="17">
        <v>0.30102391586690463</v>
      </c>
      <c r="H868" s="17">
        <v>5.283079866359941</v>
      </c>
      <c r="I868" s="17">
        <v>49.488335291423041</v>
      </c>
      <c r="J868" s="17">
        <v>10.571456115590973</v>
      </c>
      <c r="K868" s="17">
        <v>-1.0000000000000004</v>
      </c>
      <c r="L868" s="17">
        <v>-1.0000000000000004</v>
      </c>
      <c r="M868" s="17">
        <v>-1.0000000000000004</v>
      </c>
      <c r="N868" s="17">
        <v>0.23279946338020896</v>
      </c>
      <c r="O868" s="17">
        <v>-1.0000000000000004</v>
      </c>
      <c r="P868" s="17">
        <v>-1.0000000000000004</v>
      </c>
      <c r="Q868" s="17">
        <v>3.6187426551398696</v>
      </c>
      <c r="R868" s="17">
        <v>-1.0000000000000004</v>
      </c>
      <c r="S868" s="17">
        <v>0.66260333800933569</v>
      </c>
      <c r="T868" s="17">
        <v>9.0742235929690829E-2</v>
      </c>
      <c r="U868" s="17">
        <v>-5.3935485062896166E-2</v>
      </c>
      <c r="V868" s="17">
        <v>-0.23835990540382732</v>
      </c>
      <c r="W868" s="17">
        <v>1.4549265915280636</v>
      </c>
      <c r="X868" s="17">
        <v>-0.97657743400774877</v>
      </c>
      <c r="Y868" s="17">
        <v>5.4152343586501096E-2</v>
      </c>
      <c r="Z868" s="17">
        <v>28.694944589266385</v>
      </c>
      <c r="AA868" s="17">
        <v>0.19554561998627201</v>
      </c>
      <c r="AB868" s="17">
        <v>0.56884617634519041</v>
      </c>
      <c r="AC868" s="17">
        <v>11.74360686578782</v>
      </c>
      <c r="AD868" s="17">
        <v>0.22083079007958178</v>
      </c>
      <c r="AE868" s="17">
        <v>0.13481678801242575</v>
      </c>
      <c r="AF868" s="17">
        <v>43.292496066231614</v>
      </c>
      <c r="AG868" s="17">
        <v>-16.920808512519063</v>
      </c>
      <c r="AH868" s="17">
        <v>9.5853860494644477E-2</v>
      </c>
      <c r="AI868" s="17">
        <v>0.15513797744045954</v>
      </c>
      <c r="AJ868" s="17">
        <v>0.33333333333333298</v>
      </c>
      <c r="AK868" s="17">
        <v>0.50753815490077214</v>
      </c>
      <c r="AL868" s="17">
        <v>0.6090220775688161</v>
      </c>
      <c r="AM868" s="17">
        <v>0.33333333333333298</v>
      </c>
      <c r="AN868" s="17">
        <v>0.18069017421649164</v>
      </c>
      <c r="AO868" s="17">
        <v>0.23639507178243302</v>
      </c>
      <c r="AP868" s="17">
        <v>0.33333333333333298</v>
      </c>
      <c r="AQ868" s="17">
        <v>5.3908273645269427</v>
      </c>
      <c r="AR868" s="17">
        <v>2.2444243630026963</v>
      </c>
      <c r="AS868" s="17">
        <v>2.1832532328654954</v>
      </c>
      <c r="AT868" s="17">
        <v>5.0257980774358613</v>
      </c>
      <c r="AU868" s="17">
        <v>-1.0000000000000004</v>
      </c>
      <c r="AV868" s="17">
        <v>-1.0000000000000004</v>
      </c>
      <c r="AW868" s="17">
        <v>-1.0000000000000004</v>
      </c>
      <c r="AX868" s="17">
        <v>-1.0000000000000004</v>
      </c>
      <c r="AY868" s="17">
        <v>-9.7129417962807125E-3</v>
      </c>
      <c r="AZ868" s="17">
        <v>0.44998597926392925</v>
      </c>
      <c r="BA868" s="17">
        <v>0.13146519063495418</v>
      </c>
      <c r="BB868" s="17">
        <v>0.24784083361435705</v>
      </c>
      <c r="BC868" s="17">
        <v>7.113611972333235E-2</v>
      </c>
      <c r="BD868" s="17">
        <v>7.7851766295558384</v>
      </c>
      <c r="BE868" s="17">
        <v>3.050156713458168</v>
      </c>
      <c r="BF868" s="17">
        <v>-1.0000000000000004</v>
      </c>
      <c r="BG868" s="22">
        <v>78.466688292241344</v>
      </c>
    </row>
    <row r="869" spans="1:100" x14ac:dyDescent="0.25">
      <c r="A869">
        <v>2496</v>
      </c>
      <c r="B869" t="s">
        <v>2942</v>
      </c>
      <c r="C869" s="48">
        <v>2</v>
      </c>
      <c r="D869" s="22">
        <v>1478.0036328125</v>
      </c>
      <c r="E869" s="17">
        <v>64.617339449873725</v>
      </c>
      <c r="F869" s="17">
        <v>-33.949727919204939</v>
      </c>
      <c r="G869" s="17">
        <v>0.21999351660266758</v>
      </c>
      <c r="H869" s="17">
        <v>4.5439412603464167</v>
      </c>
      <c r="I869" s="17">
        <v>43.813601264254167</v>
      </c>
      <c r="J869" s="17">
        <v>9.1698917594267009</v>
      </c>
      <c r="K869" s="17">
        <v>-1.0000000000000004</v>
      </c>
      <c r="L869" s="17">
        <v>-1.0000000000000004</v>
      </c>
      <c r="M869" s="17">
        <v>-1.0000000000000004</v>
      </c>
      <c r="N869" s="17">
        <v>0.21260671459344627</v>
      </c>
      <c r="O869" s="17">
        <v>-1.0000000000000004</v>
      </c>
      <c r="P869" s="17">
        <v>-1.0000000000000004</v>
      </c>
      <c r="Q869" s="17">
        <v>3.4018248489058083</v>
      </c>
      <c r="R869" s="17">
        <v>-1.0000000000000004</v>
      </c>
      <c r="S869" s="17">
        <v>0.37969831779702823</v>
      </c>
      <c r="T869" s="17">
        <v>5.898795441554186E-2</v>
      </c>
      <c r="U869" s="17">
        <v>-0.14908855118101838</v>
      </c>
      <c r="V869" s="17">
        <v>-0.36304118797285539</v>
      </c>
      <c r="W869" s="17">
        <v>0.82313082523403303</v>
      </c>
      <c r="X869" s="17">
        <v>-1.7550077135781899</v>
      </c>
      <c r="Y869" s="17">
        <v>2.5583300790360058E-2</v>
      </c>
      <c r="Z869" s="17">
        <v>26.071871048574636</v>
      </c>
      <c r="AA869" s="17">
        <v>2.3592797607568938E-3</v>
      </c>
      <c r="AB869" s="17">
        <v>0.29038514242715063</v>
      </c>
      <c r="AC869" s="17">
        <v>8.54658588400474</v>
      </c>
      <c r="AD869" s="17">
        <v>-2.3187894864110326E-2</v>
      </c>
      <c r="AE869" s="17">
        <v>-6.95360094458638E-2</v>
      </c>
      <c r="AF869" s="17">
        <v>38.114731412321234</v>
      </c>
      <c r="AG869" s="17">
        <v>-25.767281415452469</v>
      </c>
      <c r="AH869" s="17">
        <v>3.4649607640054314E-2</v>
      </c>
      <c r="AI869" s="17">
        <v>8.272568453651899E-2</v>
      </c>
      <c r="AJ869" s="17">
        <v>0.33333333333333298</v>
      </c>
      <c r="AK869" s="17">
        <v>0.42583965739247598</v>
      </c>
      <c r="AL869" s="17">
        <v>0.53766589534828657</v>
      </c>
      <c r="AM869" s="17">
        <v>0.33333333333333298</v>
      </c>
      <c r="AN869" s="17">
        <v>0.10703942098146502</v>
      </c>
      <c r="AO869" s="17">
        <v>0.15591458777921346</v>
      </c>
      <c r="AP869" s="17">
        <v>0.33333333333333298</v>
      </c>
      <c r="AQ869" s="17">
        <v>4.4726322301018921</v>
      </c>
      <c r="AR869" s="17">
        <v>2.2444243630026963</v>
      </c>
      <c r="AS869" s="17">
        <v>1.0144454618897107</v>
      </c>
      <c r="AT869" s="17">
        <v>4.2080536358163325</v>
      </c>
      <c r="AU869" s="17">
        <v>-1.0000000000000004</v>
      </c>
      <c r="AV869" s="17">
        <v>-1.0000000000000004</v>
      </c>
      <c r="AW869" s="17">
        <v>-1.0000000000000004</v>
      </c>
      <c r="AX869" s="17">
        <v>-1.0000000000000004</v>
      </c>
      <c r="AY869" s="17">
        <v>-2.2021675455130445E-2</v>
      </c>
      <c r="AZ869" s="17">
        <v>0.53487386255909564</v>
      </c>
      <c r="BA869" s="17">
        <v>4.9859316049293834E-2</v>
      </c>
      <c r="BB869" s="17">
        <v>0.29511532132274021</v>
      </c>
      <c r="BC869" s="17">
        <v>2.5886108074435643E-2</v>
      </c>
      <c r="BD869" s="17">
        <v>9.0457254743009798</v>
      </c>
      <c r="BE869" s="17">
        <v>1.832378901102671</v>
      </c>
      <c r="BF869" s="17">
        <v>-1.0000000000000004</v>
      </c>
      <c r="BG869" s="22">
        <v>102.19585058399043</v>
      </c>
    </row>
    <row r="870" spans="1:100" x14ac:dyDescent="0.25">
      <c r="A870">
        <v>2498</v>
      </c>
      <c r="B870" t="s">
        <v>863</v>
      </c>
      <c r="C870" s="48">
        <v>2</v>
      </c>
      <c r="D870" s="22">
        <v>1556.20673828125</v>
      </c>
      <c r="E870" s="17">
        <v>74.871717040100918</v>
      </c>
      <c r="F870" s="17">
        <v>-17.406918685500234</v>
      </c>
      <c r="G870" s="17">
        <v>0.33497567325872729</v>
      </c>
      <c r="H870" s="17">
        <v>5.5927791256276542</v>
      </c>
      <c r="I870" s="17">
        <v>51.866050256460767</v>
      </c>
      <c r="J870" s="17">
        <v>11.15871192849078</v>
      </c>
      <c r="K870" s="17">
        <v>-1.0000000000000002</v>
      </c>
      <c r="L870" s="17">
        <v>-1.0000000000000002</v>
      </c>
      <c r="M870" s="17">
        <v>-1.0000000000000002</v>
      </c>
      <c r="N870" s="17">
        <v>0.24126023013080267</v>
      </c>
      <c r="O870" s="17">
        <v>-1.0000000000000002</v>
      </c>
      <c r="P870" s="17">
        <v>-1.0000000000000002</v>
      </c>
      <c r="Q870" s="17">
        <v>3.7096312697597864</v>
      </c>
      <c r="R870" s="17">
        <v>-1.0000000000000002</v>
      </c>
      <c r="S870" s="17">
        <v>0.78114061165468729</v>
      </c>
      <c r="T870" s="17">
        <v>0.1040472877609713</v>
      </c>
      <c r="U870" s="17">
        <v>-1.4066326756077996E-2</v>
      </c>
      <c r="V870" s="17">
        <v>-0.1861184170794172</v>
      </c>
      <c r="W870" s="17">
        <v>1.7196491743262321</v>
      </c>
      <c r="X870" s="17">
        <v>-0.65041495377313818</v>
      </c>
      <c r="Y870" s="17">
        <v>6.6122779604817494E-2</v>
      </c>
      <c r="Z870" s="17">
        <v>29.794013053486346</v>
      </c>
      <c r="AA870" s="17">
        <v>0.27649074446186672</v>
      </c>
      <c r="AB870" s="17">
        <v>0.68552141863088467</v>
      </c>
      <c r="AC870" s="17">
        <v>13.083159450196376</v>
      </c>
      <c r="AD870" s="17">
        <v>0.32307467960137998</v>
      </c>
      <c r="AE870" s="17">
        <v>0.22044066083846381</v>
      </c>
      <c r="AF870" s="17">
        <v>45.46198074059761</v>
      </c>
      <c r="AG870" s="17">
        <v>-13.214134171765938</v>
      </c>
      <c r="AH870" s="17">
        <v>0.12149845762282305</v>
      </c>
      <c r="AI870" s="17">
        <v>0.18547874612954174</v>
      </c>
      <c r="AJ870" s="17">
        <v>0.33333333333333298</v>
      </c>
      <c r="AK870" s="17">
        <v>0.54176984562258157</v>
      </c>
      <c r="AL870" s="17">
        <v>0.63892033561957406</v>
      </c>
      <c r="AM870" s="17">
        <v>0.33333333333333298</v>
      </c>
      <c r="AN870" s="17">
        <v>0.21154985809150692</v>
      </c>
      <c r="AO870" s="17">
        <v>0.2701164145434794</v>
      </c>
      <c r="AP870" s="17">
        <v>0.33333333333333298</v>
      </c>
      <c r="AQ870" s="17">
        <v>5.7755513536151986</v>
      </c>
      <c r="AR870" s="17">
        <v>2.2444243630026963</v>
      </c>
      <c r="AS870" s="17">
        <v>2.6729839788345719</v>
      </c>
      <c r="AT870" s="17">
        <v>5.3684332013211691</v>
      </c>
      <c r="AU870" s="17">
        <v>-1.0000000000000002</v>
      </c>
      <c r="AV870" s="17">
        <v>-1.0000000000000002</v>
      </c>
      <c r="AW870" s="17">
        <v>-1.0000000000000002</v>
      </c>
      <c r="AX870" s="17">
        <v>-1.0000000000000002</v>
      </c>
      <c r="AY870" s="17">
        <v>-4.5555793399627825E-3</v>
      </c>
      <c r="AZ870" s="17">
        <v>0.41441793510627362</v>
      </c>
      <c r="BA870" s="17">
        <v>0.16565807232920357</v>
      </c>
      <c r="BB870" s="17">
        <v>0.2280328115378063</v>
      </c>
      <c r="BC870" s="17">
        <v>9.0095885828774064E-2</v>
      </c>
      <c r="BD870" s="17">
        <v>7.2570063509204443</v>
      </c>
      <c r="BE870" s="17">
        <v>3.5604059189126747</v>
      </c>
      <c r="BF870" s="17">
        <v>-1.0000000000000002</v>
      </c>
      <c r="BG870" s="22">
        <v>234.9941011902545</v>
      </c>
    </row>
    <row r="871" spans="1:100" x14ac:dyDescent="0.25">
      <c r="A871">
        <v>2499</v>
      </c>
      <c r="B871" t="s">
        <v>864</v>
      </c>
      <c r="C871" s="48">
        <v>2</v>
      </c>
      <c r="D871" s="22">
        <v>1520.1932519531251</v>
      </c>
      <c r="E871" s="17">
        <v>35.104744726010701</v>
      </c>
      <c r="F871" s="17">
        <v>-81.560733093599808</v>
      </c>
      <c r="G871" s="17">
        <v>-0.11093069210796885</v>
      </c>
      <c r="H871" s="17">
        <v>1.5253351502508563</v>
      </c>
      <c r="I871" s="17">
        <v>20.638263555989894</v>
      </c>
      <c r="J871" s="17">
        <v>3.4459711107301274</v>
      </c>
      <c r="K871" s="17">
        <v>-1.0000000000000013</v>
      </c>
      <c r="L871" s="17">
        <v>-1.0000000000000013</v>
      </c>
      <c r="M871" s="17">
        <v>-1.0000000000000013</v>
      </c>
      <c r="N871" s="17">
        <v>0.13014051086462736</v>
      </c>
      <c r="O871" s="17">
        <v>-1.0000000000000013</v>
      </c>
      <c r="P871" s="17">
        <v>-1.0000000000000013</v>
      </c>
      <c r="Q871" s="17">
        <v>2.5159430806428738</v>
      </c>
      <c r="R871" s="17">
        <v>-1.0000000000000013</v>
      </c>
      <c r="S871" s="17">
        <v>-0.77567202227414511</v>
      </c>
      <c r="T871" s="17">
        <v>-7.0694986538229115E-2</v>
      </c>
      <c r="U871" s="17">
        <v>-0.53768904429777886</v>
      </c>
      <c r="V871" s="17">
        <v>-0.87223348061645256</v>
      </c>
      <c r="W871" s="17">
        <v>-1.7570923493524804</v>
      </c>
      <c r="X871" s="17">
        <v>-4.9340791070587953</v>
      </c>
      <c r="Y871" s="17">
        <v>-9.1091280191322427E-2</v>
      </c>
      <c r="Z871" s="17">
        <v>15.359366313005168</v>
      </c>
      <c r="AA871" s="17">
        <v>-0.78660433578751432</v>
      </c>
      <c r="AB871" s="17">
        <v>-0.84683617380476206</v>
      </c>
      <c r="AC871" s="17">
        <v>-4.5098922801699608</v>
      </c>
      <c r="AD871" s="17">
        <v>-1.0197483334011743</v>
      </c>
      <c r="AE871" s="17">
        <v>-0.90410289311832281</v>
      </c>
      <c r="AF871" s="17">
        <v>16.968992448383645</v>
      </c>
      <c r="AG871" s="17">
        <v>-61.895846396809908</v>
      </c>
      <c r="AH871" s="17">
        <v>-0.2153055836158046</v>
      </c>
      <c r="AI871" s="17">
        <v>-0.21300259704354579</v>
      </c>
      <c r="AJ871" s="17">
        <v>0.33333333333333298</v>
      </c>
      <c r="AK871" s="17">
        <v>9.2186967954066557E-2</v>
      </c>
      <c r="AL871" s="17">
        <v>0.24625071842267343</v>
      </c>
      <c r="AM871" s="17">
        <v>0.33333333333333298</v>
      </c>
      <c r="AN871" s="17">
        <v>-0.1937466723433961</v>
      </c>
      <c r="AO871" s="17">
        <v>-0.17276379375714651</v>
      </c>
      <c r="AP871" s="17">
        <v>0.33333333333333298</v>
      </c>
      <c r="AQ871" s="17">
        <v>0.72276796853366765</v>
      </c>
      <c r="AR871" s="17">
        <v>2.2444243630026963</v>
      </c>
      <c r="AS871" s="17">
        <v>-3.7589086158028806</v>
      </c>
      <c r="AT871" s="17">
        <v>0.8684251170426478</v>
      </c>
      <c r="AU871" s="17">
        <v>-1.0000000000000013</v>
      </c>
      <c r="AV871" s="17">
        <v>-1.0000000000000013</v>
      </c>
      <c r="AW871" s="17">
        <v>-1.0000000000000013</v>
      </c>
      <c r="AX871" s="17">
        <v>-1.0000000000000013</v>
      </c>
      <c r="AY871" s="17">
        <v>-7.2289944935107819E-2</v>
      </c>
      <c r="AZ871" s="17">
        <v>0.88155184839708522</v>
      </c>
      <c r="BA871" s="17">
        <v>-0.28341510587889718</v>
      </c>
      <c r="BB871" s="17">
        <v>0.48818202936254684</v>
      </c>
      <c r="BC871" s="17">
        <v>-0.15891273822308202</v>
      </c>
      <c r="BD871" s="17">
        <v>14.193745634341102</v>
      </c>
      <c r="BE871" s="17">
        <v>-3.1409664433398623</v>
      </c>
      <c r="BF871" s="17">
        <v>-1.0000000000000013</v>
      </c>
      <c r="BG871" s="22">
        <v>278.63420309944769</v>
      </c>
    </row>
    <row r="872" spans="1:100" x14ac:dyDescent="0.25">
      <c r="A872">
        <v>2500</v>
      </c>
      <c r="B872" t="s">
        <v>865</v>
      </c>
      <c r="C872" s="48">
        <v>3</v>
      </c>
      <c r="D872" s="22">
        <v>1536.0386250395845</v>
      </c>
      <c r="E872" s="17">
        <v>90.786502547770226</v>
      </c>
      <c r="F872" s="17">
        <v>28.220378085242313</v>
      </c>
      <c r="G872" s="17">
        <v>0.16351671805795506</v>
      </c>
      <c r="H872" s="17">
        <v>3.441229494704432</v>
      </c>
      <c r="I872" s="17">
        <v>76.840624492419707</v>
      </c>
      <c r="J872" s="17">
        <v>10.886291581808067</v>
      </c>
      <c r="K872" s="17">
        <v>-1.0000000000000007</v>
      </c>
      <c r="L872" s="17">
        <v>-1.0000000000000007</v>
      </c>
      <c r="M872" s="17">
        <v>-1.0000000000000007</v>
      </c>
      <c r="N872" s="17">
        <v>0.24221562497040483</v>
      </c>
      <c r="O872" s="17">
        <v>-1.0000000000000007</v>
      </c>
      <c r="P872" s="17">
        <v>-1.0000000000000007</v>
      </c>
      <c r="Q872" s="17">
        <v>3.9284947627618432</v>
      </c>
      <c r="R872" s="17">
        <v>-1.0000000000000007</v>
      </c>
      <c r="S872" s="17">
        <v>6.4596075008600012E-2</v>
      </c>
      <c r="T872" s="17">
        <v>9.5791450457965083E-2</v>
      </c>
      <c r="U872" s="17">
        <v>-0.30822870903730715</v>
      </c>
      <c r="V872" s="17">
        <v>0.1453520013699435</v>
      </c>
      <c r="W872" s="17">
        <v>-0.48726526805741444</v>
      </c>
      <c r="X872" s="17">
        <v>-3.6011750154760538</v>
      </c>
      <c r="Y872" s="17">
        <v>-0.10023298930662605</v>
      </c>
      <c r="Z872" s="17">
        <v>37.926134645653512</v>
      </c>
      <c r="AA872" s="17">
        <v>-0.93935593617833402</v>
      </c>
      <c r="AB872" s="17">
        <v>2.3130746910501059</v>
      </c>
      <c r="AC872" s="17">
        <v>24.869110923011743</v>
      </c>
      <c r="AD872" s="17">
        <v>1.9312311632768491</v>
      </c>
      <c r="AE872" s="17">
        <v>1.1960002476785894</v>
      </c>
      <c r="AF872" s="17">
        <v>66.304320507393939</v>
      </c>
      <c r="AG872" s="17">
        <v>35.60002175263142</v>
      </c>
      <c r="AH872" s="17">
        <v>0.22117026822213814</v>
      </c>
      <c r="AI872" s="17">
        <v>0.31616121116932822</v>
      </c>
      <c r="AJ872" s="17">
        <v>0.33333333333333298</v>
      </c>
      <c r="AK872" s="17">
        <v>1.059316388377294</v>
      </c>
      <c r="AL872" s="17">
        <v>0.99040946776969974</v>
      </c>
      <c r="AM872" s="17">
        <v>0.33333333333333298</v>
      </c>
      <c r="AN872" s="17">
        <v>0.5024951742038144</v>
      </c>
      <c r="AO872" s="17">
        <v>0.80069011806612678</v>
      </c>
      <c r="AP872" s="17">
        <v>0.33333333333333298</v>
      </c>
      <c r="AQ872" s="17">
        <v>10.536303985025771</v>
      </c>
      <c r="AR872" s="17">
        <v>2.1121165563016424</v>
      </c>
      <c r="AS872" s="17">
        <v>-2.2498069029988721</v>
      </c>
      <c r="AT872" s="17">
        <v>11.023981928505295</v>
      </c>
      <c r="AU872" s="17">
        <v>-1.0000000000000007</v>
      </c>
      <c r="AV872" s="17">
        <v>-1.0000000000000007</v>
      </c>
      <c r="AW872" s="17">
        <v>-1.0000000000000007</v>
      </c>
      <c r="AX872" s="17">
        <v>-1.0000000000000007</v>
      </c>
      <c r="AY872" s="17">
        <v>-9.3062071114331818E-2</v>
      </c>
      <c r="AZ872" s="17">
        <v>-0.21275360981272251</v>
      </c>
      <c r="BA872" s="17">
        <v>0.27364457988620211</v>
      </c>
      <c r="BB872" s="17">
        <v>0.34569125290169206</v>
      </c>
      <c r="BC872" s="17">
        <v>-7.0288973424975199E-2</v>
      </c>
      <c r="BD872" s="17">
        <v>7.5785132734786904</v>
      </c>
      <c r="BE872" s="17">
        <v>-0.38900143619336985</v>
      </c>
      <c r="BF872" s="17">
        <v>-1.0000000000000007</v>
      </c>
      <c r="CU872" t="e">
        <v>#N/A</v>
      </c>
      <c r="CV872" t="e">
        <v>#N/A</v>
      </c>
    </row>
    <row r="873" spans="1:100" x14ac:dyDescent="0.25">
      <c r="A873">
        <v>2501</v>
      </c>
      <c r="B873" t="s">
        <v>866</v>
      </c>
      <c r="C873" s="48">
        <v>2</v>
      </c>
      <c r="D873" s="22">
        <v>1557.6973535156249</v>
      </c>
      <c r="E873" s="17">
        <v>112.46195874941753</v>
      </c>
      <c r="F873" s="17">
        <v>43.235298960036729</v>
      </c>
      <c r="G873" s="17">
        <v>0.75647439640687986</v>
      </c>
      <c r="H873" s="17">
        <v>9.4375828226730896</v>
      </c>
      <c r="I873" s="17">
        <v>81.384517009378769</v>
      </c>
      <c r="J873" s="17">
        <v>18.449279319214902</v>
      </c>
      <c r="K873" s="17">
        <v>-0.99999999999999933</v>
      </c>
      <c r="L873" s="17">
        <v>-0.99999999999999933</v>
      </c>
      <c r="M873" s="17">
        <v>-0.99999999999999933</v>
      </c>
      <c r="N873" s="17">
        <v>0.34629757300155817</v>
      </c>
      <c r="O873" s="17">
        <v>-0.99999999999999933</v>
      </c>
      <c r="P873" s="17">
        <v>-0.99999999999999933</v>
      </c>
      <c r="Q873" s="17">
        <v>4.8379803731327504</v>
      </c>
      <c r="R873" s="17">
        <v>-0.99999999999999933</v>
      </c>
      <c r="S873" s="17">
        <v>2.2527377637659516</v>
      </c>
      <c r="T873" s="17">
        <v>0.26922466852463744</v>
      </c>
      <c r="U873" s="17">
        <v>0.48089477718262047</v>
      </c>
      <c r="V873" s="17">
        <v>0.46244066544399498</v>
      </c>
      <c r="W873" s="17">
        <v>5.0060837865381842</v>
      </c>
      <c r="X873" s="17">
        <v>3.3987736455432089</v>
      </c>
      <c r="Y873" s="17">
        <v>0.21473139031732896</v>
      </c>
      <c r="Z873" s="17">
        <v>43.438548415084199</v>
      </c>
      <c r="AA873" s="17">
        <v>1.2813950331496997</v>
      </c>
      <c r="AB873" s="17">
        <v>2.1340021284472823</v>
      </c>
      <c r="AC873" s="17">
        <v>29.713217723822105</v>
      </c>
      <c r="AD873" s="17">
        <v>1.5923953920991181</v>
      </c>
      <c r="AE873" s="17">
        <v>1.2834299091024506</v>
      </c>
      <c r="AF873" s="17">
        <v>72.395344147435452</v>
      </c>
      <c r="AG873" s="17">
        <v>32.80288002054678</v>
      </c>
      <c r="AH873" s="17">
        <v>0.43986680658432487</v>
      </c>
      <c r="AI873" s="17">
        <v>0.56214835748997571</v>
      </c>
      <c r="AJ873" s="17">
        <v>0.33333333333333298</v>
      </c>
      <c r="AK873" s="17">
        <v>0.96674383927865959</v>
      </c>
      <c r="AL873" s="17">
        <v>1.0100963383022417</v>
      </c>
      <c r="AM873" s="17">
        <v>0.33333333333333298</v>
      </c>
      <c r="AN873" s="17">
        <v>0.5946616128075497</v>
      </c>
      <c r="AO873" s="17">
        <v>0.68875462382938757</v>
      </c>
      <c r="AP873" s="17">
        <v>0.33333333333333298</v>
      </c>
      <c r="AQ873" s="17">
        <v>10.551759792363651</v>
      </c>
      <c r="AR873" s="17">
        <v>2.2444243630026963</v>
      </c>
      <c r="AS873" s="17">
        <v>8.7528131237634472</v>
      </c>
      <c r="AT873" s="17">
        <v>9.622123682101698</v>
      </c>
      <c r="AU873" s="17">
        <v>-0.99999999999999933</v>
      </c>
      <c r="AV873" s="17">
        <v>-0.99999999999999933</v>
      </c>
      <c r="AW873" s="17">
        <v>-0.99999999999999933</v>
      </c>
      <c r="AX873" s="17">
        <v>-0.99999999999999933</v>
      </c>
      <c r="AY873" s="17">
        <v>5.9471200336360976E-2</v>
      </c>
      <c r="AZ873" s="17">
        <v>-2.714640055723927E-2</v>
      </c>
      <c r="BA873" s="17">
        <v>0.59015026601909959</v>
      </c>
      <c r="BB873" s="17">
        <v>-1.787658033854575E-2</v>
      </c>
      <c r="BC873" s="17">
        <v>0.32547448824998693</v>
      </c>
      <c r="BD873" s="17">
        <v>0.69996438456727184</v>
      </c>
      <c r="BE873" s="17">
        <v>9.8949642778338429</v>
      </c>
      <c r="BF873" s="17">
        <v>-0.99999999999999933</v>
      </c>
      <c r="BG873" s="22">
        <v>188.21837802001505</v>
      </c>
    </row>
    <row r="874" spans="1:100" x14ac:dyDescent="0.25">
      <c r="A874">
        <v>2502</v>
      </c>
      <c r="B874" t="s">
        <v>867</v>
      </c>
      <c r="C874" s="48">
        <v>2</v>
      </c>
      <c r="D874" s="22">
        <v>1574.0367089843749</v>
      </c>
      <c r="E874" s="17">
        <v>121.71540536631497</v>
      </c>
      <c r="F874" s="17">
        <v>58.163362686058832</v>
      </c>
      <c r="G874" s="17">
        <v>0.8602331315568903</v>
      </c>
      <c r="H874" s="17">
        <v>10.384043503564163</v>
      </c>
      <c r="I874" s="17">
        <v>88.650965531392131</v>
      </c>
      <c r="J874" s="17">
        <v>20.243970523348302</v>
      </c>
      <c r="K874" s="17">
        <v>-0.99999999999999911</v>
      </c>
      <c r="L874" s="17">
        <v>-0.99999999999999911</v>
      </c>
      <c r="M874" s="17">
        <v>-0.99999999999999911</v>
      </c>
      <c r="N874" s="17">
        <v>0.37215421559916062</v>
      </c>
      <c r="O874" s="17">
        <v>-0.99999999999999911</v>
      </c>
      <c r="P874" s="17">
        <v>-0.99999999999999911</v>
      </c>
      <c r="Q874" s="17">
        <v>5.1157417739246487</v>
      </c>
      <c r="R874" s="17">
        <v>-0.99999999999999911</v>
      </c>
      <c r="S874" s="17">
        <v>2.6149952292523961</v>
      </c>
      <c r="T874" s="17">
        <v>0.30988575517140676</v>
      </c>
      <c r="U874" s="17">
        <v>0.60273746678688056</v>
      </c>
      <c r="V874" s="17">
        <v>0.62209398436763852</v>
      </c>
      <c r="W874" s="17">
        <v>5.8150928766949557</v>
      </c>
      <c r="X874" s="17">
        <v>4.395546979305438</v>
      </c>
      <c r="Y874" s="17">
        <v>0.25131380595257335</v>
      </c>
      <c r="Z874" s="17">
        <v>46.797371711759681</v>
      </c>
      <c r="AA874" s="17">
        <v>1.5287684941232023</v>
      </c>
      <c r="AB874" s="17">
        <v>2.4905691073866532</v>
      </c>
      <c r="AC874" s="17">
        <v>33.80697582362037</v>
      </c>
      <c r="AD874" s="17">
        <v>1.904859236935448</v>
      </c>
      <c r="AE874" s="17">
        <v>1.5451019233238663</v>
      </c>
      <c r="AF874" s="17">
        <v>79.025427625640475</v>
      </c>
      <c r="AG874" s="17">
        <v>44.130713121232603</v>
      </c>
      <c r="AH874" s="17">
        <v>0.51823833035388001</v>
      </c>
      <c r="AI874" s="17">
        <v>0.65487168094941006</v>
      </c>
      <c r="AJ874" s="17">
        <v>0.33333333333333298</v>
      </c>
      <c r="AK874" s="17">
        <v>1.0713580685319815</v>
      </c>
      <c r="AL874" s="17">
        <v>1.1014673210391304</v>
      </c>
      <c r="AM874" s="17">
        <v>0.33333333333333298</v>
      </c>
      <c r="AN874" s="17">
        <v>0.68897077415811825</v>
      </c>
      <c r="AO874" s="17">
        <v>0.79180919717788967</v>
      </c>
      <c r="AP874" s="17">
        <v>0.33333333333333298</v>
      </c>
      <c r="AQ874" s="17">
        <v>11.727500830713504</v>
      </c>
      <c r="AR874" s="17">
        <v>2.2444243630026963</v>
      </c>
      <c r="AS874" s="17">
        <v>10.249461505742669</v>
      </c>
      <c r="AT874" s="17">
        <v>10.669238465057507</v>
      </c>
      <c r="AU874" s="17">
        <v>-0.99999999999999911</v>
      </c>
      <c r="AV874" s="17">
        <v>-0.99999999999999911</v>
      </c>
      <c r="AW874" s="17">
        <v>-0.99999999999999911</v>
      </c>
      <c r="AX874" s="17">
        <v>-0.99999999999999911</v>
      </c>
      <c r="AY874" s="17">
        <v>7.5232428805394061E-2</v>
      </c>
      <c r="AZ874" s="17">
        <v>-0.13584461110839408</v>
      </c>
      <c r="BA874" s="17">
        <v>0.69464589240996677</v>
      </c>
      <c r="BB874" s="17">
        <v>-7.8411158645275841E-2</v>
      </c>
      <c r="BC874" s="17">
        <v>0.38341674222929012</v>
      </c>
      <c r="BD874" s="17">
        <v>-0.91415765991447895</v>
      </c>
      <c r="BE874" s="17">
        <v>11.454318380134563</v>
      </c>
      <c r="BF874" s="17">
        <v>-0.99999999999999911</v>
      </c>
      <c r="BG874" s="22">
        <v>3350.4093187429053</v>
      </c>
    </row>
    <row r="875" spans="1:100" x14ac:dyDescent="0.25">
      <c r="A875">
        <v>2503</v>
      </c>
      <c r="B875" t="s">
        <v>868</v>
      </c>
      <c r="C875" s="48">
        <v>2</v>
      </c>
      <c r="D875" s="22">
        <v>1534.8277734374999</v>
      </c>
      <c r="E875" s="17">
        <v>70.87321955155987</v>
      </c>
      <c r="F875" s="17">
        <v>-23.857469252062355</v>
      </c>
      <c r="G875" s="17">
        <v>0.29014059081994015</v>
      </c>
      <c r="H875" s="17">
        <v>5.1838049550050886</v>
      </c>
      <c r="I875" s="17">
        <v>48.72615251145978</v>
      </c>
      <c r="J875" s="17">
        <v>10.383209721634136</v>
      </c>
      <c r="K875" s="17">
        <v>-1.0000000000000004</v>
      </c>
      <c r="L875" s="17">
        <v>-1.0000000000000004</v>
      </c>
      <c r="M875" s="17">
        <v>-1.0000000000000004</v>
      </c>
      <c r="N875" s="17">
        <v>0.23008734236595363</v>
      </c>
      <c r="O875" s="17">
        <v>-1.0000000000000004</v>
      </c>
      <c r="P875" s="17">
        <v>-1.0000000000000004</v>
      </c>
      <c r="Q875" s="17">
        <v>3.5896080708954883</v>
      </c>
      <c r="R875" s="17">
        <v>-1.0000000000000004</v>
      </c>
      <c r="S875" s="17">
        <v>0.62460590346198419</v>
      </c>
      <c r="T875" s="17">
        <v>8.6477266603495889E-2</v>
      </c>
      <c r="U875" s="17">
        <v>-6.6715648522313903E-2</v>
      </c>
      <c r="V875" s="17">
        <v>-0.25510605176114948</v>
      </c>
      <c r="W875" s="17">
        <v>1.3700690720007136</v>
      </c>
      <c r="X875" s="17">
        <v>-1.0811296741039378</v>
      </c>
      <c r="Y875" s="17">
        <v>5.0315188866121109E-2</v>
      </c>
      <c r="Z875" s="17">
        <v>28.342635305039025</v>
      </c>
      <c r="AA875" s="17">
        <v>0.16959844763615739</v>
      </c>
      <c r="AB875" s="17">
        <v>0.53144562084303582</v>
      </c>
      <c r="AC875" s="17">
        <v>11.314209764914008</v>
      </c>
      <c r="AD875" s="17">
        <v>0.18805624262715254</v>
      </c>
      <c r="AE875" s="17">
        <v>0.10736983058423177</v>
      </c>
      <c r="AF875" s="17">
        <v>42.597062053109809</v>
      </c>
      <c r="AG875" s="17">
        <v>-18.108992712473771</v>
      </c>
      <c r="AH875" s="17">
        <v>8.7633417498911903E-2</v>
      </c>
      <c r="AI875" s="17">
        <v>0.14541216431075166</v>
      </c>
      <c r="AJ875" s="17">
        <v>0.33333333333333298</v>
      </c>
      <c r="AK875" s="17">
        <v>0.4965650964892997</v>
      </c>
      <c r="AL875" s="17">
        <v>0.59943811238700806</v>
      </c>
      <c r="AM875" s="17">
        <v>0.33333333333333298</v>
      </c>
      <c r="AN875" s="17">
        <v>0.17079802146037978</v>
      </c>
      <c r="AO875" s="17">
        <v>0.22558560675082426</v>
      </c>
      <c r="AP875" s="17">
        <v>0.33333333333333298</v>
      </c>
      <c r="AQ875" s="17">
        <v>5.26750307888567</v>
      </c>
      <c r="AR875" s="17">
        <v>2.2444243630026963</v>
      </c>
      <c r="AS875" s="17">
        <v>2.0262687553798737</v>
      </c>
      <c r="AT875" s="17">
        <v>4.9159654881322838</v>
      </c>
      <c r="AU875" s="17">
        <v>-1.0000000000000004</v>
      </c>
      <c r="AV875" s="17">
        <v>-1.0000000000000004</v>
      </c>
      <c r="AW875" s="17">
        <v>-1.0000000000000004</v>
      </c>
      <c r="AX875" s="17">
        <v>-1.0000000000000004</v>
      </c>
      <c r="AY875" s="17">
        <v>-1.1366147883652146E-2</v>
      </c>
      <c r="AZ875" s="17">
        <v>0.46138740928079736</v>
      </c>
      <c r="BA875" s="17">
        <v>0.1205045725592446</v>
      </c>
      <c r="BB875" s="17">
        <v>0.25419034714052502</v>
      </c>
      <c r="BC875" s="17">
        <v>6.5058516877665173E-2</v>
      </c>
      <c r="BD875" s="17">
        <v>7.9544830002451894</v>
      </c>
      <c r="BE875" s="17">
        <v>2.8865949898681462</v>
      </c>
      <c r="BF875" s="17">
        <v>-1.0000000000000004</v>
      </c>
      <c r="BG875" s="22">
        <v>566.44725906423469</v>
      </c>
    </row>
    <row r="876" spans="1:100" x14ac:dyDescent="0.25">
      <c r="A876">
        <v>2506</v>
      </c>
      <c r="B876" t="s">
        <v>869</v>
      </c>
      <c r="C876" s="48">
        <v>2</v>
      </c>
      <c r="D876" s="22">
        <v>1488.8819531249999</v>
      </c>
      <c r="E876" s="17">
        <v>55.598415678321324</v>
      </c>
      <c r="F876" s="17">
        <v>-48.499449161019506</v>
      </c>
      <c r="G876" s="17">
        <v>0.11886448201767114</v>
      </c>
      <c r="H876" s="17">
        <v>3.6214680363543161</v>
      </c>
      <c r="I876" s="17">
        <v>36.731316357538915</v>
      </c>
      <c r="J876" s="17">
        <v>7.4206858868821302</v>
      </c>
      <c r="K876" s="17">
        <v>-1.0000000000000007</v>
      </c>
      <c r="L876" s="17">
        <v>-1.0000000000000007</v>
      </c>
      <c r="M876" s="17">
        <v>-1.0000000000000007</v>
      </c>
      <c r="N876" s="17">
        <v>0.18740539250982249</v>
      </c>
      <c r="O876" s="17">
        <v>-1.0000000000000007</v>
      </c>
      <c r="P876" s="17">
        <v>-1.0000000000000007</v>
      </c>
      <c r="Q876" s="17">
        <v>3.1311031379438363</v>
      </c>
      <c r="R876" s="17">
        <v>-1.0000000000000007</v>
      </c>
      <c r="S876" s="17">
        <v>2.6622042311531091E-2</v>
      </c>
      <c r="T876" s="17">
        <v>1.9357397703187257E-2</v>
      </c>
      <c r="U876" s="17">
        <v>-0.26784321364971314</v>
      </c>
      <c r="V876" s="17">
        <v>-0.51864819289341402</v>
      </c>
      <c r="W876" s="17">
        <v>3.4625566956196785E-2</v>
      </c>
      <c r="X876" s="17">
        <v>-2.7265184475680164</v>
      </c>
      <c r="Y876" s="17">
        <v>-1.0071956288773332E-2</v>
      </c>
      <c r="Z876" s="17">
        <v>22.798175037888907</v>
      </c>
      <c r="AA876" s="17">
        <v>-0.23874465480467011</v>
      </c>
      <c r="AB876" s="17">
        <v>-5.7144868351162392E-2</v>
      </c>
      <c r="AC876" s="17">
        <v>4.5565815353726471</v>
      </c>
      <c r="AD876" s="17">
        <v>-0.32773253802431523</v>
      </c>
      <c r="AE876" s="17">
        <v>-0.32457610932626901</v>
      </c>
      <c r="AF876" s="17">
        <v>31.65268327343988</v>
      </c>
      <c r="AG876" s="17">
        <v>-36.80801763641832</v>
      </c>
      <c r="AH876" s="17">
        <v>-4.1735638636431482E-2</v>
      </c>
      <c r="AI876" s="17">
        <v>-7.6476239989791694E-3</v>
      </c>
      <c r="AJ876" s="17">
        <v>0.33333333333333298</v>
      </c>
      <c r="AK876" s="17">
        <v>0.32387681066977425</v>
      </c>
      <c r="AL876" s="17">
        <v>0.44861065330139083</v>
      </c>
      <c r="AM876" s="17">
        <v>0.33333333333333298</v>
      </c>
      <c r="AN876" s="17">
        <v>1.5120466629189644E-2</v>
      </c>
      <c r="AO876" s="17">
        <v>5.5471868453122464E-2</v>
      </c>
      <c r="AP876" s="17">
        <v>0.33333333333333298</v>
      </c>
      <c r="AQ876" s="17">
        <v>3.3266896166112927</v>
      </c>
      <c r="AR876" s="17">
        <v>2.2444243630026963</v>
      </c>
      <c r="AS876" s="17">
        <v>-0.44427129833228651</v>
      </c>
      <c r="AT876" s="17">
        <v>3.1874773253312267</v>
      </c>
      <c r="AU876" s="17">
        <v>-1.0000000000000007</v>
      </c>
      <c r="AV876" s="17">
        <v>-1.0000000000000007</v>
      </c>
      <c r="AW876" s="17">
        <v>-1.0000000000000007</v>
      </c>
      <c r="AX876" s="17">
        <v>-1.0000000000000007</v>
      </c>
      <c r="AY876" s="17">
        <v>-3.7383445398089465E-2</v>
      </c>
      <c r="AZ876" s="17">
        <v>0.64081718461542514</v>
      </c>
      <c r="BA876" s="17">
        <v>-5.1987933726686197E-2</v>
      </c>
      <c r="BB876" s="17">
        <v>0.35411568841779784</v>
      </c>
      <c r="BC876" s="17">
        <v>-3.0587635539862906E-2</v>
      </c>
      <c r="BD876" s="17">
        <v>10.61893860016264</v>
      </c>
      <c r="BE876" s="17">
        <v>0.31254565801393674</v>
      </c>
      <c r="BF876" s="17">
        <v>-1.0000000000000007</v>
      </c>
      <c r="BG876" s="22">
        <v>1520.70830586689</v>
      </c>
    </row>
    <row r="877" spans="1:100" x14ac:dyDescent="0.25">
      <c r="A877">
        <v>2508</v>
      </c>
      <c r="B877" t="s">
        <v>870</v>
      </c>
      <c r="C877" s="48">
        <v>2</v>
      </c>
      <c r="D877" s="22">
        <v>1521.8812597656249</v>
      </c>
      <c r="E877" s="17">
        <v>78.280268495951589</v>
      </c>
      <c r="F877" s="17">
        <v>-11.908094792849448</v>
      </c>
      <c r="G877" s="17">
        <v>0.37319570114617112</v>
      </c>
      <c r="H877" s="17">
        <v>5.9414124581921577</v>
      </c>
      <c r="I877" s="17">
        <v>54.542681431199959</v>
      </c>
      <c r="J877" s="17">
        <v>11.819795043778946</v>
      </c>
      <c r="K877" s="17">
        <v>-1.0000000000000002</v>
      </c>
      <c r="L877" s="17">
        <v>-1.0000000000000002</v>
      </c>
      <c r="M877" s="17">
        <v>-1.0000000000000002</v>
      </c>
      <c r="N877" s="17">
        <v>0.25078464848196386</v>
      </c>
      <c r="O877" s="17">
        <v>-1.0000000000000002</v>
      </c>
      <c r="P877" s="17">
        <v>-1.0000000000000002</v>
      </c>
      <c r="Q877" s="17">
        <v>3.8119460143350121</v>
      </c>
      <c r="R877" s="17">
        <v>-1.0000000000000002</v>
      </c>
      <c r="S877" s="17">
        <v>0.91457988704012194</v>
      </c>
      <c r="T877" s="17">
        <v>0.11902499410373349</v>
      </c>
      <c r="U877" s="17">
        <v>3.0815012514522219E-2</v>
      </c>
      <c r="V877" s="17">
        <v>-0.12730935109800712</v>
      </c>
      <c r="W877" s="17">
        <v>2.0176515540033151</v>
      </c>
      <c r="X877" s="17">
        <v>-0.28324871414257646</v>
      </c>
      <c r="Y877" s="17">
        <v>7.9598087912572599E-2</v>
      </c>
      <c r="Z877" s="17">
        <v>31.031251729173114</v>
      </c>
      <c r="AA877" s="17">
        <v>0.36761194561521171</v>
      </c>
      <c r="AB877" s="17">
        <v>0.816864575995915</v>
      </c>
      <c r="AC877" s="17">
        <v>14.591114886551004</v>
      </c>
      <c r="AD877" s="17">
        <v>0.43817223592949628</v>
      </c>
      <c r="AE877" s="17">
        <v>0.31682880267969632</v>
      </c>
      <c r="AF877" s="17">
        <v>47.904203798412617</v>
      </c>
      <c r="AG877" s="17">
        <v>-9.0414725024946438</v>
      </c>
      <c r="AH877" s="17">
        <v>0.15036698440009422</v>
      </c>
      <c r="AI877" s="17">
        <v>0.21963382717705476</v>
      </c>
      <c r="AJ877" s="17">
        <v>0.33333333333333298</v>
      </c>
      <c r="AK877" s="17">
        <v>0.58030499886731535</v>
      </c>
      <c r="AL877" s="17">
        <v>0.67257727547392121</v>
      </c>
      <c r="AM877" s="17">
        <v>0.33333333333333298</v>
      </c>
      <c r="AN877" s="17">
        <v>0.24628909013446615</v>
      </c>
      <c r="AO877" s="17">
        <v>0.30807706105303712</v>
      </c>
      <c r="AP877" s="17">
        <v>0.33333333333333298</v>
      </c>
      <c r="AQ877" s="17">
        <v>6.2086412058495721</v>
      </c>
      <c r="AR877" s="17">
        <v>2.2444243630026963</v>
      </c>
      <c r="AS877" s="17">
        <v>3.2242815906861719</v>
      </c>
      <c r="AT877" s="17">
        <v>5.7541429552813064</v>
      </c>
      <c r="AU877" s="17">
        <v>-1.0000000000000002</v>
      </c>
      <c r="AV877" s="17">
        <v>-1.0000000000000002</v>
      </c>
      <c r="AW877" s="17">
        <v>-1.0000000000000002</v>
      </c>
      <c r="AX877" s="17">
        <v>-1.0000000000000002</v>
      </c>
      <c r="AY877" s="17">
        <v>1.2501447829835702E-3</v>
      </c>
      <c r="AZ877" s="17">
        <v>0.37437842775709451</v>
      </c>
      <c r="BA877" s="17">
        <v>0.20414953764054078</v>
      </c>
      <c r="BB877" s="17">
        <v>0.20573460919664527</v>
      </c>
      <c r="BC877" s="17">
        <v>0.11143919306694153</v>
      </c>
      <c r="BD877" s="17">
        <v>6.6624367518920966</v>
      </c>
      <c r="BE877" s="17">
        <v>4.1348014836828888</v>
      </c>
      <c r="BF877" s="17">
        <v>-1.0000000000000002</v>
      </c>
      <c r="BG877" s="22">
        <v>344.5478194242985</v>
      </c>
    </row>
    <row r="878" spans="1:100" x14ac:dyDescent="0.25">
      <c r="A878">
        <v>2509</v>
      </c>
      <c r="B878" t="s">
        <v>763</v>
      </c>
      <c r="C878" s="48">
        <v>2</v>
      </c>
      <c r="D878" s="22">
        <v>1545.01193359375</v>
      </c>
      <c r="E878" s="17">
        <v>122.25841839168859</v>
      </c>
      <c r="F878" s="17">
        <v>59.039374985306885</v>
      </c>
      <c r="G878" s="17">
        <v>0.8663219271176561</v>
      </c>
      <c r="H878" s="17">
        <v>10.439583941522635</v>
      </c>
      <c r="I878" s="17">
        <v>89.077377046908396</v>
      </c>
      <c r="J878" s="17">
        <v>20.349287033046245</v>
      </c>
      <c r="K878" s="17">
        <v>-0.99999999999999911</v>
      </c>
      <c r="L878" s="17">
        <v>-0.99999999999999911</v>
      </c>
      <c r="M878" s="17">
        <v>-0.99999999999999911</v>
      </c>
      <c r="N878" s="17">
        <v>0.37367154144586617</v>
      </c>
      <c r="O878" s="17">
        <v>-0.99999999999999911</v>
      </c>
      <c r="P878" s="17">
        <v>-0.99999999999999911</v>
      </c>
      <c r="Q878" s="17">
        <v>5.1320414366147213</v>
      </c>
      <c r="R878" s="17">
        <v>-0.99999999999999911</v>
      </c>
      <c r="S878" s="17">
        <v>2.636253310748081</v>
      </c>
      <c r="T878" s="17">
        <v>0.31227183903714417</v>
      </c>
      <c r="U878" s="17">
        <v>0.60988746940113348</v>
      </c>
      <c r="V878" s="17">
        <v>0.63146279961117802</v>
      </c>
      <c r="W878" s="17">
        <v>5.862567346672293</v>
      </c>
      <c r="X878" s="17">
        <v>4.4540398767075366</v>
      </c>
      <c r="Y878" s="17">
        <v>0.25346054424501618</v>
      </c>
      <c r="Z878" s="17">
        <v>46.994475004784853</v>
      </c>
      <c r="AA878" s="17">
        <v>1.5432849242709781</v>
      </c>
      <c r="AB878" s="17">
        <v>2.5114932583542107</v>
      </c>
      <c r="AC878" s="17">
        <v>34.047206741131674</v>
      </c>
      <c r="AD878" s="17">
        <v>1.9231953169636848</v>
      </c>
      <c r="AE878" s="17">
        <v>1.560457424682518</v>
      </c>
      <c r="AF878" s="17">
        <v>79.414495811477906</v>
      </c>
      <c r="AG878" s="17">
        <v>44.795455803348297</v>
      </c>
      <c r="AH878" s="17">
        <v>0.52283734734583365</v>
      </c>
      <c r="AI878" s="17">
        <v>0.66031289377301472</v>
      </c>
      <c r="AJ878" s="17">
        <v>0.33333333333333298</v>
      </c>
      <c r="AK878" s="17">
        <v>1.0774970664076748</v>
      </c>
      <c r="AL878" s="17">
        <v>1.1068291754725603</v>
      </c>
      <c r="AM878" s="17">
        <v>0.33333333333333298</v>
      </c>
      <c r="AN878" s="17">
        <v>0.69450504751005027</v>
      </c>
      <c r="AO878" s="17">
        <v>0.79785667094300228</v>
      </c>
      <c r="AP878" s="17">
        <v>0.33333333333333298</v>
      </c>
      <c r="AQ878" s="17">
        <v>11.796495954878853</v>
      </c>
      <c r="AR878" s="17">
        <v>2.2444243630026963</v>
      </c>
      <c r="AS878" s="17">
        <v>10.33728819340465</v>
      </c>
      <c r="AT878" s="17">
        <v>10.730685511736089</v>
      </c>
      <c r="AU878" s="17">
        <v>-0.99999999999999911</v>
      </c>
      <c r="AV878" s="17">
        <v>-0.99999999999999911</v>
      </c>
      <c r="AW878" s="17">
        <v>-0.99999999999999911</v>
      </c>
      <c r="AX878" s="17">
        <v>-0.99999999999999911</v>
      </c>
      <c r="AY878" s="17">
        <v>7.6157333082568571E-2</v>
      </c>
      <c r="AZ878" s="17">
        <v>-0.14222326617690639</v>
      </c>
      <c r="BA878" s="17">
        <v>0.70077793040337788</v>
      </c>
      <c r="BB878" s="17">
        <v>-8.196346362599824E-2</v>
      </c>
      <c r="BC878" s="17">
        <v>0.38681692379761667</v>
      </c>
      <c r="BD878" s="17">
        <v>-1.0088779658700737</v>
      </c>
      <c r="BE878" s="17">
        <v>11.545824780265823</v>
      </c>
      <c r="BF878" s="17">
        <v>-0.99999999999999911</v>
      </c>
      <c r="BG878" s="22">
        <v>523.49744980326921</v>
      </c>
    </row>
    <row r="879" spans="1:100" x14ac:dyDescent="0.25">
      <c r="A879">
        <v>2511</v>
      </c>
      <c r="B879" t="s">
        <v>871</v>
      </c>
      <c r="C879" s="48">
        <v>2</v>
      </c>
      <c r="D879" s="22">
        <v>1470.55029296875</v>
      </c>
      <c r="E879" s="17">
        <v>69.586717370037206</v>
      </c>
      <c r="F879" s="17">
        <v>-25.932910689674056</v>
      </c>
      <c r="G879" s="17">
        <v>0.27571506434867199</v>
      </c>
      <c r="H879" s="17">
        <v>5.0522189869758005</v>
      </c>
      <c r="I879" s="17">
        <v>47.715901708432327</v>
      </c>
      <c r="J879" s="17">
        <v>10.133694676606375</v>
      </c>
      <c r="K879" s="17">
        <v>-1.0000000000000004</v>
      </c>
      <c r="L879" s="17">
        <v>-1.0000000000000004</v>
      </c>
      <c r="M879" s="17">
        <v>-1.0000000000000004</v>
      </c>
      <c r="N879" s="17">
        <v>0.22649250592437048</v>
      </c>
      <c r="O879" s="17">
        <v>-1.0000000000000004</v>
      </c>
      <c r="P879" s="17">
        <v>-1.0000000000000004</v>
      </c>
      <c r="Q879" s="17">
        <v>3.5509910384689931</v>
      </c>
      <c r="R879" s="17">
        <v>-1.0000000000000004</v>
      </c>
      <c r="S879" s="17">
        <v>0.57424142426672398</v>
      </c>
      <c r="T879" s="17">
        <v>8.0824175507835591E-2</v>
      </c>
      <c r="U879" s="17">
        <v>-8.3655378383858781E-2</v>
      </c>
      <c r="V879" s="17">
        <v>-0.27730257502282113</v>
      </c>
      <c r="W879" s="17">
        <v>1.2575929317636485</v>
      </c>
      <c r="X879" s="17">
        <v>-1.2197105857857604</v>
      </c>
      <c r="Y879" s="17">
        <v>4.5229153416997792E-2</v>
      </c>
      <c r="Z879" s="17">
        <v>27.875659736105447</v>
      </c>
      <c r="AA879" s="17">
        <v>0.13520623569946327</v>
      </c>
      <c r="AB879" s="17">
        <v>0.48187228722410269</v>
      </c>
      <c r="AC879" s="17">
        <v>10.745056567833981</v>
      </c>
      <c r="AD879" s="17">
        <v>0.1446145462872348</v>
      </c>
      <c r="AE879" s="17">
        <v>7.0989697745452718E-2</v>
      </c>
      <c r="AF879" s="17">
        <v>41.67528477254362</v>
      </c>
      <c r="AG879" s="17">
        <v>-19.68389583768823</v>
      </c>
      <c r="AH879" s="17">
        <v>7.6737462675476265E-2</v>
      </c>
      <c r="AI879" s="17">
        <v>0.13252088575830784</v>
      </c>
      <c r="AJ879" s="17">
        <v>0.33333333333333298</v>
      </c>
      <c r="AK879" s="17">
        <v>0.48202063108902965</v>
      </c>
      <c r="AL879" s="17">
        <v>0.58673484910733187</v>
      </c>
      <c r="AM879" s="17">
        <v>0.33333333333333298</v>
      </c>
      <c r="AN879" s="17">
        <v>0.15768626463741137</v>
      </c>
      <c r="AO879" s="17">
        <v>0.21125797955225861</v>
      </c>
      <c r="AP879" s="17">
        <v>0.33333333333333298</v>
      </c>
      <c r="AQ879" s="17">
        <v>5.1040403742993918</v>
      </c>
      <c r="AR879" s="17">
        <v>2.2444243630026963</v>
      </c>
      <c r="AS879" s="17">
        <v>1.8181904589240823</v>
      </c>
      <c r="AT879" s="17">
        <v>4.7703856292592288</v>
      </c>
      <c r="AU879" s="17">
        <v>-1.0000000000000004</v>
      </c>
      <c r="AV879" s="17">
        <v>-1.0000000000000004</v>
      </c>
      <c r="AW879" s="17">
        <v>-1.0000000000000004</v>
      </c>
      <c r="AX879" s="17">
        <v>-1.0000000000000004</v>
      </c>
      <c r="AY879" s="17">
        <v>-1.355742381016597E-2</v>
      </c>
      <c r="AZ879" s="17">
        <v>0.4764996686141264</v>
      </c>
      <c r="BA879" s="17">
        <v>0.10597659645724358</v>
      </c>
      <c r="BB879" s="17">
        <v>0.26260644011359646</v>
      </c>
      <c r="BC879" s="17">
        <v>5.7002833494719699E-2</v>
      </c>
      <c r="BD879" s="17">
        <v>8.178893602850021</v>
      </c>
      <c r="BE879" s="17">
        <v>2.6697987476211886</v>
      </c>
      <c r="BF879" s="17">
        <v>-1.0000000000000004</v>
      </c>
      <c r="BG879" s="22">
        <v>25.757335668849464</v>
      </c>
    </row>
    <row r="880" spans="1:100" x14ac:dyDescent="0.25">
      <c r="A880">
        <v>2512</v>
      </c>
      <c r="B880" t="s">
        <v>872</v>
      </c>
      <c r="C880" s="48">
        <v>2</v>
      </c>
      <c r="D880" s="22">
        <v>1601.7644921875001</v>
      </c>
      <c r="E880" s="17">
        <v>148.99712987515375</v>
      </c>
      <c r="F880" s="17">
        <v>102.17543071701635</v>
      </c>
      <c r="G880" s="17">
        <v>1.1661426315456906</v>
      </c>
      <c r="H880" s="17">
        <v>13.174471829736934</v>
      </c>
      <c r="I880" s="17">
        <v>110.07446911255774</v>
      </c>
      <c r="J880" s="17">
        <v>25.535217453999522</v>
      </c>
      <c r="K880" s="17">
        <v>-0.99999999999999845</v>
      </c>
      <c r="L880" s="17">
        <v>-0.99999999999999845</v>
      </c>
      <c r="M880" s="17">
        <v>-0.99999999999999845</v>
      </c>
      <c r="N880" s="17">
        <v>0.44838676216004536</v>
      </c>
      <c r="O880" s="17">
        <v>-0.99999999999999845</v>
      </c>
      <c r="P880" s="17">
        <v>-0.99999999999999845</v>
      </c>
      <c r="Q880" s="17">
        <v>5.9346593437041193</v>
      </c>
      <c r="R880" s="17">
        <v>-0.99999999999999845</v>
      </c>
      <c r="S880" s="17">
        <v>3.6830306093478828</v>
      </c>
      <c r="T880" s="17">
        <v>0.4297659047041783</v>
      </c>
      <c r="U880" s="17">
        <v>0.96196347508625002</v>
      </c>
      <c r="V880" s="17">
        <v>1.092796204213264</v>
      </c>
      <c r="W880" s="17">
        <v>8.2002758292285378</v>
      </c>
      <c r="X880" s="17">
        <v>7.3343109464309793</v>
      </c>
      <c r="Y880" s="17">
        <v>0.35916890325286965</v>
      </c>
      <c r="Z880" s="17">
        <v>56.700113430336103</v>
      </c>
      <c r="AA880" s="17">
        <v>2.2580939976337895</v>
      </c>
      <c r="AB880" s="17">
        <v>3.5418273564599492</v>
      </c>
      <c r="AC880" s="17">
        <v>45.876508972553133</v>
      </c>
      <c r="AD880" s="17">
        <v>2.8260892268757218</v>
      </c>
      <c r="AE880" s="17">
        <v>2.3165835235554524</v>
      </c>
      <c r="AF880" s="17">
        <v>98.572750737949008</v>
      </c>
      <c r="AG880" s="17">
        <v>77.528303741216462</v>
      </c>
      <c r="AH880" s="17">
        <v>0.7492992970767629</v>
      </c>
      <c r="AI880" s="17">
        <v>0.92824572965737029</v>
      </c>
      <c r="AJ880" s="17">
        <v>0.33333333333333298</v>
      </c>
      <c r="AK880" s="17">
        <v>1.3797898021718469</v>
      </c>
      <c r="AL880" s="17">
        <v>1.370854294599632</v>
      </c>
      <c r="AM880" s="17">
        <v>0.33333333333333298</v>
      </c>
      <c r="AN880" s="17">
        <v>0.96702031236234864</v>
      </c>
      <c r="AO880" s="17">
        <v>1.095642633071467</v>
      </c>
      <c r="AP880" s="17">
        <v>0.33333333333333298</v>
      </c>
      <c r="AQ880" s="17">
        <v>15.193911178121056</v>
      </c>
      <c r="AR880" s="17">
        <v>2.2444243630026963</v>
      </c>
      <c r="AS880" s="17">
        <v>14.66199561699975</v>
      </c>
      <c r="AT880" s="17">
        <v>13.756422972673008</v>
      </c>
      <c r="AU880" s="17">
        <v>-0.99999999999999845</v>
      </c>
      <c r="AV880" s="17">
        <v>-0.99999999999999845</v>
      </c>
      <c r="AW880" s="17">
        <v>-0.99999999999999845</v>
      </c>
      <c r="AX880" s="17">
        <v>-0.99999999999999845</v>
      </c>
      <c r="AY880" s="17">
        <v>0.12170089734638384</v>
      </c>
      <c r="AZ880" s="17">
        <v>-0.45631705317610877</v>
      </c>
      <c r="BA880" s="17">
        <v>1.0027279519496395</v>
      </c>
      <c r="BB880" s="17">
        <v>-0.25688386800388435</v>
      </c>
      <c r="BC880" s="17">
        <v>0.55424656120700266</v>
      </c>
      <c r="BD880" s="17">
        <v>-5.6730366770346308</v>
      </c>
      <c r="BE880" s="17">
        <v>16.051726328975093</v>
      </c>
      <c r="BF880" s="17">
        <v>-0.99999999999999845</v>
      </c>
      <c r="BG880" s="22">
        <v>3929.8991208572024</v>
      </c>
    </row>
    <row r="881" spans="1:100" x14ac:dyDescent="0.25">
      <c r="A881">
        <v>2513</v>
      </c>
      <c r="B881" t="s">
        <v>873</v>
      </c>
      <c r="C881" s="48">
        <v>2</v>
      </c>
      <c r="D881" s="22">
        <v>1499.7034570312499</v>
      </c>
      <c r="E881" s="17">
        <v>62.025306968150474</v>
      </c>
      <c r="F881" s="17">
        <v>-38.131307785503182</v>
      </c>
      <c r="G881" s="17">
        <v>0.19092910169803812</v>
      </c>
      <c r="H881" s="17">
        <v>4.2788230909646696</v>
      </c>
      <c r="I881" s="17">
        <v>41.778157458760688</v>
      </c>
      <c r="J881" s="17">
        <v>8.6671711961198277</v>
      </c>
      <c r="K881" s="17">
        <v>-1.0000000000000007</v>
      </c>
      <c r="L881" s="17">
        <v>-1.0000000000000007</v>
      </c>
      <c r="M881" s="17">
        <v>-1.0000000000000007</v>
      </c>
      <c r="N881" s="17">
        <v>0.20536387197965639</v>
      </c>
      <c r="O881" s="17">
        <v>-1.0000000000000007</v>
      </c>
      <c r="P881" s="17">
        <v>-1.0000000000000007</v>
      </c>
      <c r="Q881" s="17">
        <v>3.324019615588004</v>
      </c>
      <c r="R881" s="17">
        <v>-1.0000000000000007</v>
      </c>
      <c r="S881" s="17">
        <v>0.27822443934259866</v>
      </c>
      <c r="T881" s="17">
        <v>4.7598159705089738E-2</v>
      </c>
      <c r="U881" s="17">
        <v>-0.18321855940282583</v>
      </c>
      <c r="V881" s="17">
        <v>-0.4077625340396635</v>
      </c>
      <c r="W881" s="17">
        <v>0.59651495695134393</v>
      </c>
      <c r="X881" s="17">
        <v>-2.0342192295671957</v>
      </c>
      <c r="Y881" s="17">
        <v>1.533600445719692E-2</v>
      </c>
      <c r="Z881" s="17">
        <v>25.131013069294404</v>
      </c>
      <c r="AA881" s="17">
        <v>-6.6933825014791504E-2</v>
      </c>
      <c r="AB881" s="17">
        <v>0.19050525663053686</v>
      </c>
      <c r="AC881" s="17">
        <v>7.3998613816319665</v>
      </c>
      <c r="AD881" s="17">
        <v>-0.11071381560600302</v>
      </c>
      <c r="AE881" s="17">
        <v>-0.14283435853681792</v>
      </c>
      <c r="AF881" s="17">
        <v>36.257543226822612</v>
      </c>
      <c r="AG881" s="17">
        <v>-28.940381402964171</v>
      </c>
      <c r="AH881" s="17">
        <v>1.2696540457294292E-2</v>
      </c>
      <c r="AI881" s="17">
        <v>5.6752457892372793E-2</v>
      </c>
      <c r="AJ881" s="17">
        <v>0.33333333333333298</v>
      </c>
      <c r="AK881" s="17">
        <v>0.39653560545361366</v>
      </c>
      <c r="AL881" s="17">
        <v>0.51207148010537484</v>
      </c>
      <c r="AM881" s="17">
        <v>0.33333333333333298</v>
      </c>
      <c r="AN881" s="17">
        <v>8.0621976793872757E-2</v>
      </c>
      <c r="AO881" s="17">
        <v>0.12704741940741271</v>
      </c>
      <c r="AP881" s="17">
        <v>0.33333333333333298</v>
      </c>
      <c r="AQ881" s="17">
        <v>4.1432891120540951</v>
      </c>
      <c r="AR881" s="17">
        <v>2.2444243630026963</v>
      </c>
      <c r="AS881" s="17">
        <v>0.59521126944030467</v>
      </c>
      <c r="AT881" s="17">
        <v>3.9147407069279967</v>
      </c>
      <c r="AU881" s="17">
        <v>-1.0000000000000007</v>
      </c>
      <c r="AV881" s="17">
        <v>-1.0000000000000007</v>
      </c>
      <c r="AW881" s="17">
        <v>-1.0000000000000007</v>
      </c>
      <c r="AX881" s="17">
        <v>-1.0000000000000007</v>
      </c>
      <c r="AY881" s="17">
        <v>-2.6436637558979778E-2</v>
      </c>
      <c r="AZ881" s="17">
        <v>0.56532190036797991</v>
      </c>
      <c r="BA881" s="17">
        <v>2.0588486593321909E-2</v>
      </c>
      <c r="BB881" s="17">
        <v>0.31207198619958076</v>
      </c>
      <c r="BC881" s="17">
        <v>9.6555930461911521E-3</v>
      </c>
      <c r="BD881" s="17">
        <v>9.4978658433956937</v>
      </c>
      <c r="BE881" s="17">
        <v>1.3955798735607519</v>
      </c>
      <c r="BF881" s="17">
        <v>-1.0000000000000007</v>
      </c>
      <c r="BG881" s="22">
        <v>67.707754618503941</v>
      </c>
    </row>
    <row r="882" spans="1:100" x14ac:dyDescent="0.25">
      <c r="A882">
        <v>2515</v>
      </c>
      <c r="B882" t="s">
        <v>874</v>
      </c>
      <c r="C882" s="48">
        <v>2</v>
      </c>
      <c r="D882" s="22">
        <v>1456.876181640625</v>
      </c>
      <c r="E882" s="17">
        <v>43.828034581062646</v>
      </c>
      <c r="F882" s="17">
        <v>-67.487941381700438</v>
      </c>
      <c r="G882" s="17">
        <v>-1.311659546053151E-2</v>
      </c>
      <c r="H882" s="17">
        <v>2.4175703570489553</v>
      </c>
      <c r="I882" s="17">
        <v>27.48839619290235</v>
      </c>
      <c r="J882" s="17">
        <v>5.1378392569600546</v>
      </c>
      <c r="K882" s="17">
        <v>-1.0000000000000011</v>
      </c>
      <c r="L882" s="17">
        <v>-1.0000000000000011</v>
      </c>
      <c r="M882" s="17">
        <v>-1.0000000000000011</v>
      </c>
      <c r="N882" s="17">
        <v>0.15451575150690766</v>
      </c>
      <c r="O882" s="17">
        <v>-1.0000000000000011</v>
      </c>
      <c r="P882" s="17">
        <v>-1.0000000000000011</v>
      </c>
      <c r="Q882" s="17">
        <v>2.7777907261708035</v>
      </c>
      <c r="R882" s="17">
        <v>-1.0000000000000011</v>
      </c>
      <c r="S882" s="17">
        <v>-0.43416933636420363</v>
      </c>
      <c r="T882" s="17">
        <v>-3.2363491331519084E-2</v>
      </c>
      <c r="U882" s="17">
        <v>-0.4228270753319438</v>
      </c>
      <c r="V882" s="17">
        <v>-0.7217271628138705</v>
      </c>
      <c r="W882" s="17">
        <v>-0.99443373348902631</v>
      </c>
      <c r="X882" s="17">
        <v>-3.9944138050170204</v>
      </c>
      <c r="Y882" s="17">
        <v>-5.6604777118890282E-2</v>
      </c>
      <c r="Z882" s="17">
        <v>18.525752893254907</v>
      </c>
      <c r="AA882" s="17">
        <v>-0.55340361697872509</v>
      </c>
      <c r="AB882" s="17">
        <v>-0.51069794998354712</v>
      </c>
      <c r="AC882" s="17">
        <v>-0.65067744060995736</v>
      </c>
      <c r="AD882" s="17">
        <v>-0.72518644737333027</v>
      </c>
      <c r="AE882" s="17">
        <v>-0.65742282659690132</v>
      </c>
      <c r="AF882" s="17">
        <v>23.219219238254617</v>
      </c>
      <c r="AG882" s="17">
        <v>-51.217017668659103</v>
      </c>
      <c r="AH882" s="17">
        <v>-0.14142419146776786</v>
      </c>
      <c r="AI882" s="17">
        <v>-0.12559166138381422</v>
      </c>
      <c r="AJ882" s="17">
        <v>0.33333333333333298</v>
      </c>
      <c r="AK882" s="17">
        <v>0.19080754496946156</v>
      </c>
      <c r="AL882" s="17">
        <v>0.33238679287728257</v>
      </c>
      <c r="AM882" s="17">
        <v>0.33333333333333298</v>
      </c>
      <c r="AN882" s="17">
        <v>-0.10484075603913068</v>
      </c>
      <c r="AO882" s="17">
        <v>-7.5613515441809998E-2</v>
      </c>
      <c r="AP882" s="17">
        <v>0.33333333333333298</v>
      </c>
      <c r="AQ882" s="17">
        <v>1.8311473969378618</v>
      </c>
      <c r="AR882" s="17">
        <v>2.2444243630026963</v>
      </c>
      <c r="AS882" s="17">
        <v>-2.3480075550825816</v>
      </c>
      <c r="AT882" s="17">
        <v>1.855547660825791</v>
      </c>
      <c r="AU882" s="17">
        <v>-1.0000000000000011</v>
      </c>
      <c r="AV882" s="17">
        <v>-1.0000000000000011</v>
      </c>
      <c r="AW882" s="17">
        <v>-1.0000000000000011</v>
      </c>
      <c r="AX882" s="17">
        <v>-1.0000000000000011</v>
      </c>
      <c r="AY882" s="17">
        <v>-5.7431722901816314E-2</v>
      </c>
      <c r="AZ882" s="17">
        <v>0.77908127320278964</v>
      </c>
      <c r="BA882" s="17">
        <v>-0.1849063366244007</v>
      </c>
      <c r="BB882" s="17">
        <v>0.43111565240213184</v>
      </c>
      <c r="BC882" s="17">
        <v>-0.10429016381999232</v>
      </c>
      <c r="BD882" s="17">
        <v>12.672101317537948</v>
      </c>
      <c r="BE882" s="17">
        <v>-1.6709522546597171</v>
      </c>
      <c r="BF882" s="17">
        <v>-1.0000000000000011</v>
      </c>
      <c r="BG882" s="22">
        <v>17.510372969993568</v>
      </c>
    </row>
    <row r="883" spans="1:100" x14ac:dyDescent="0.25">
      <c r="A883">
        <v>2518</v>
      </c>
      <c r="B883" t="s">
        <v>400</v>
      </c>
      <c r="C883" s="48">
        <v>2</v>
      </c>
      <c r="D883" s="22">
        <v>1542.6304199218748</v>
      </c>
      <c r="E883" s="17">
        <v>77.544381390777914</v>
      </c>
      <c r="F883" s="17">
        <v>-13.095259970971338</v>
      </c>
      <c r="G883" s="17">
        <v>0.36494421190035936</v>
      </c>
      <c r="H883" s="17">
        <v>5.8661444808149721</v>
      </c>
      <c r="I883" s="17">
        <v>53.964811801737419</v>
      </c>
      <c r="J883" s="17">
        <v>11.677070914103988</v>
      </c>
      <c r="K883" s="17">
        <v>-1.0000000000000002</v>
      </c>
      <c r="L883" s="17">
        <v>-1.0000000000000002</v>
      </c>
      <c r="M883" s="17">
        <v>-1.0000000000000002</v>
      </c>
      <c r="N883" s="17">
        <v>0.24872838008182913</v>
      </c>
      <c r="O883" s="17">
        <v>-1.0000000000000002</v>
      </c>
      <c r="P883" s="17">
        <v>-1.0000000000000002</v>
      </c>
      <c r="Q883" s="17">
        <v>3.7898568359326119</v>
      </c>
      <c r="R883" s="17">
        <v>-1.0000000000000002</v>
      </c>
      <c r="S883" s="17">
        <v>0.88577109733817727</v>
      </c>
      <c r="T883" s="17">
        <v>0.11579139147062734</v>
      </c>
      <c r="U883" s="17">
        <v>2.1125383573915094E-2</v>
      </c>
      <c r="V883" s="17">
        <v>-0.14000589796947763</v>
      </c>
      <c r="W883" s="17">
        <v>1.9533145148370092</v>
      </c>
      <c r="X883" s="17">
        <v>-0.36251784201079662</v>
      </c>
      <c r="Y883" s="17">
        <v>7.6688844572591452E-2</v>
      </c>
      <c r="Z883" s="17">
        <v>30.764138851678702</v>
      </c>
      <c r="AA883" s="17">
        <v>0.34793939033616939</v>
      </c>
      <c r="AB883" s="17">
        <v>0.78850832639556967</v>
      </c>
      <c r="AC883" s="17">
        <v>14.265555781704528</v>
      </c>
      <c r="AD883" s="17">
        <v>0.41332332030186869</v>
      </c>
      <c r="AE883" s="17">
        <v>0.29601914450338718</v>
      </c>
      <c r="AF883" s="17">
        <v>47.376941564152069</v>
      </c>
      <c r="AG883" s="17">
        <v>-9.9423267088756475</v>
      </c>
      <c r="AH883" s="17">
        <v>0.14413443169378551</v>
      </c>
      <c r="AI883" s="17">
        <v>0.21225993711126623</v>
      </c>
      <c r="AJ883" s="17">
        <v>0.33333333333333298</v>
      </c>
      <c r="AK883" s="17">
        <v>0.57198547582769221</v>
      </c>
      <c r="AL883" s="17">
        <v>0.66531093129246344</v>
      </c>
      <c r="AM883" s="17">
        <v>0.33333333333333298</v>
      </c>
      <c r="AN883" s="17">
        <v>0.23878908515136121</v>
      </c>
      <c r="AO883" s="17">
        <v>0.29988157078913336</v>
      </c>
      <c r="AP883" s="17">
        <v>0.33333333333333298</v>
      </c>
      <c r="AQ883" s="17">
        <v>6.1151395404738604</v>
      </c>
      <c r="AR883" s="17">
        <v>2.2444243630026963</v>
      </c>
      <c r="AS883" s="17">
        <v>3.1052595342703091</v>
      </c>
      <c r="AT883" s="17">
        <v>5.6708703868734656</v>
      </c>
      <c r="AU883" s="17">
        <v>-1.0000000000000002</v>
      </c>
      <c r="AV883" s="17">
        <v>-1.0000000000000002</v>
      </c>
      <c r="AW883" s="17">
        <v>-1.0000000000000002</v>
      </c>
      <c r="AX883" s="17">
        <v>-1.0000000000000002</v>
      </c>
      <c r="AY883" s="17">
        <v>-3.2784302522320674E-6</v>
      </c>
      <c r="AZ883" s="17">
        <v>0.38302273239424239</v>
      </c>
      <c r="BA883" s="17">
        <v>0.19583944658023628</v>
      </c>
      <c r="BB883" s="17">
        <v>0.21054866577873035</v>
      </c>
      <c r="BC883" s="17">
        <v>0.10683129297161865</v>
      </c>
      <c r="BD883" s="17">
        <v>6.7908009871751585</v>
      </c>
      <c r="BE883" s="17">
        <v>4.0107927090294178</v>
      </c>
      <c r="BF883" s="17">
        <v>-1.0000000000000002</v>
      </c>
      <c r="BG883" s="22">
        <v>528.73888192078357</v>
      </c>
    </row>
    <row r="884" spans="1:100" x14ac:dyDescent="0.25">
      <c r="A884">
        <v>2521</v>
      </c>
      <c r="B884" t="s">
        <v>876</v>
      </c>
      <c r="C884" s="48">
        <v>2</v>
      </c>
      <c r="D884" s="22">
        <v>1486.69771484375</v>
      </c>
      <c r="E884" s="17">
        <v>83.131714091624502</v>
      </c>
      <c r="F884" s="17">
        <v>-4.0815311335005457</v>
      </c>
      <c r="G884" s="17">
        <v>0.4275948757993111</v>
      </c>
      <c r="H884" s="17">
        <v>6.4376278352173868</v>
      </c>
      <c r="I884" s="17">
        <v>58.352373229057385</v>
      </c>
      <c r="J884" s="17">
        <v>12.760725174827261</v>
      </c>
      <c r="K884" s="17">
        <v>-1</v>
      </c>
      <c r="L884" s="17">
        <v>-1</v>
      </c>
      <c r="M884" s="17">
        <v>-1</v>
      </c>
      <c r="N884" s="17">
        <v>0.26434090487403739</v>
      </c>
      <c r="O884" s="17">
        <v>-1</v>
      </c>
      <c r="P884" s="17">
        <v>-1</v>
      </c>
      <c r="Q884" s="17">
        <v>3.9575722204730668</v>
      </c>
      <c r="R884" s="17">
        <v>-1</v>
      </c>
      <c r="S884" s="17">
        <v>1.1045061337885043</v>
      </c>
      <c r="T884" s="17">
        <v>0.14034300218166679</v>
      </c>
      <c r="U884" s="17">
        <v>9.4695337794198614E-2</v>
      </c>
      <c r="V884" s="17">
        <v>-4.3605470479914719E-2</v>
      </c>
      <c r="W884" s="17">
        <v>2.4418030890792668</v>
      </c>
      <c r="X884" s="17">
        <v>0.23934484479518059</v>
      </c>
      <c r="Y884" s="17">
        <v>9.8777708929523811E-2</v>
      </c>
      <c r="Z884" s="17">
        <v>32.792233249241946</v>
      </c>
      <c r="AA884" s="17">
        <v>0.49730620305381451</v>
      </c>
      <c r="AB884" s="17">
        <v>1.0038073845683395</v>
      </c>
      <c r="AC884" s="17">
        <v>16.737411885417316</v>
      </c>
      <c r="AD884" s="17">
        <v>0.60199242170439415</v>
      </c>
      <c r="AE884" s="17">
        <v>0.45401958071770587</v>
      </c>
      <c r="AF884" s="17">
        <v>51.380258788619727</v>
      </c>
      <c r="AG884" s="17">
        <v>-3.1024566654673924</v>
      </c>
      <c r="AH884" s="17">
        <v>0.19145601852535565</v>
      </c>
      <c r="AI884" s="17">
        <v>0.2682472982259918</v>
      </c>
      <c r="AJ884" s="17">
        <v>0.33333333333333298</v>
      </c>
      <c r="AK884" s="17">
        <v>0.6351526964623887</v>
      </c>
      <c r="AL884" s="17">
        <v>0.72048173422572537</v>
      </c>
      <c r="AM884" s="17">
        <v>0.33333333333333298</v>
      </c>
      <c r="AN884" s="17">
        <v>0.29573399260251837</v>
      </c>
      <c r="AO884" s="17">
        <v>0.36210705405829996</v>
      </c>
      <c r="AP884" s="17">
        <v>0.33333333333333298</v>
      </c>
      <c r="AQ884" s="17">
        <v>6.8250648929693867</v>
      </c>
      <c r="AR884" s="17">
        <v>2.2444243630026963</v>
      </c>
      <c r="AS884" s="17">
        <v>4.0089522654772463</v>
      </c>
      <c r="AT884" s="17">
        <v>6.3031297936187629</v>
      </c>
      <c r="AU884" s="17">
        <v>-1</v>
      </c>
      <c r="AV884" s="17">
        <v>-1</v>
      </c>
      <c r="AW884" s="17">
        <v>-1</v>
      </c>
      <c r="AX884" s="17">
        <v>-1</v>
      </c>
      <c r="AY884" s="17">
        <v>9.5135244299634544E-3</v>
      </c>
      <c r="AZ884" s="17">
        <v>0.31738955899624149</v>
      </c>
      <c r="BA884" s="17">
        <v>0.25893505350392948</v>
      </c>
      <c r="BB884" s="17">
        <v>0.17399722252649119</v>
      </c>
      <c r="BC884" s="17">
        <v>0.14181746232263023</v>
      </c>
      <c r="BD884" s="17">
        <v>5.8161763682983851</v>
      </c>
      <c r="BE884" s="17">
        <v>4.9523478428834578</v>
      </c>
      <c r="BF884" s="17">
        <v>-1</v>
      </c>
      <c r="BG884" s="22">
        <v>2158.8178591226879</v>
      </c>
    </row>
    <row r="885" spans="1:100" x14ac:dyDescent="0.25">
      <c r="A885">
        <v>2522</v>
      </c>
      <c r="B885" t="s">
        <v>877</v>
      </c>
      <c r="C885" s="48">
        <v>2</v>
      </c>
      <c r="D885" s="22">
        <v>1550.75712890625</v>
      </c>
      <c r="E885" s="17">
        <v>90.808202009528728</v>
      </c>
      <c r="F885" s="17">
        <v>8.3025140309524783</v>
      </c>
      <c r="G885" s="17">
        <v>0.51367120062530736</v>
      </c>
      <c r="H885" s="17">
        <v>7.222794085419169</v>
      </c>
      <c r="I885" s="17">
        <v>64.380484331297808</v>
      </c>
      <c r="J885" s="17">
        <v>14.24956775589769</v>
      </c>
      <c r="K885" s="17">
        <v>-0.99999999999999989</v>
      </c>
      <c r="L885" s="17">
        <v>-0.99999999999999989</v>
      </c>
      <c r="M885" s="17">
        <v>-0.99999999999999989</v>
      </c>
      <c r="N885" s="17">
        <v>0.28579109664751234</v>
      </c>
      <c r="O885" s="17">
        <v>-0.99999999999999989</v>
      </c>
      <c r="P885" s="17">
        <v>-0.99999999999999989</v>
      </c>
      <c r="Q885" s="17">
        <v>4.1879979337792372</v>
      </c>
      <c r="R885" s="17">
        <v>-0.99999999999999989</v>
      </c>
      <c r="S885" s="17">
        <v>1.4050282173005273</v>
      </c>
      <c r="T885" s="17">
        <v>0.1740746865254012</v>
      </c>
      <c r="U885" s="17">
        <v>0.19577377627830783</v>
      </c>
      <c r="V885" s="17">
        <v>8.8839965746266236E-2</v>
      </c>
      <c r="W885" s="17">
        <v>3.1129420455328125</v>
      </c>
      <c r="X885" s="17">
        <v>1.0662495399108685</v>
      </c>
      <c r="Y885" s="17">
        <v>0.12912580334862367</v>
      </c>
      <c r="Z885" s="17">
        <v>35.578650842900643</v>
      </c>
      <c r="AA885" s="17">
        <v>0.70252264434236211</v>
      </c>
      <c r="AB885" s="17">
        <v>1.2996087458420298</v>
      </c>
      <c r="AC885" s="17">
        <v>20.133517779035206</v>
      </c>
      <c r="AD885" s="17">
        <v>0.86120663981939682</v>
      </c>
      <c r="AE885" s="17">
        <v>0.67109783693807368</v>
      </c>
      <c r="AF885" s="17">
        <v>56.880453237485732</v>
      </c>
      <c r="AG885" s="17">
        <v>6.2949038568982854</v>
      </c>
      <c r="AH885" s="17">
        <v>0.25647158302065814</v>
      </c>
      <c r="AI885" s="17">
        <v>0.34516884991512081</v>
      </c>
      <c r="AJ885" s="17">
        <v>0.33333333333333298</v>
      </c>
      <c r="AK885" s="17">
        <v>0.72193872335074039</v>
      </c>
      <c r="AL885" s="17">
        <v>0.79628140909994383</v>
      </c>
      <c r="AM885" s="17">
        <v>0.33333333333333298</v>
      </c>
      <c r="AN885" s="17">
        <v>0.37397112603270549</v>
      </c>
      <c r="AO885" s="17">
        <v>0.44759921929648827</v>
      </c>
      <c r="AP885" s="17">
        <v>0.33333333333333298</v>
      </c>
      <c r="AQ885" s="17">
        <v>7.8004378809104971</v>
      </c>
      <c r="AR885" s="17">
        <v>2.2444243630026963</v>
      </c>
      <c r="AS885" s="17">
        <v>5.2505440417387179</v>
      </c>
      <c r="AT885" s="17">
        <v>7.1717968225440627</v>
      </c>
      <c r="AU885" s="17">
        <v>-0.99999999999999989</v>
      </c>
      <c r="AV885" s="17">
        <v>-0.99999999999999989</v>
      </c>
      <c r="AW885" s="17">
        <v>-0.99999999999999989</v>
      </c>
      <c r="AX885" s="17">
        <v>-0.99999999999999989</v>
      </c>
      <c r="AY885" s="17">
        <v>2.2588747633058692E-2</v>
      </c>
      <c r="AZ885" s="17">
        <v>0.22721553686809315</v>
      </c>
      <c r="BA885" s="17">
        <v>0.34562268965439114</v>
      </c>
      <c r="BB885" s="17">
        <v>0.1237788576052003</v>
      </c>
      <c r="BC885" s="17">
        <v>0.18988528299779744</v>
      </c>
      <c r="BD885" s="17">
        <v>4.4771306175117997</v>
      </c>
      <c r="BE885" s="17">
        <v>6.2459591232670446</v>
      </c>
      <c r="BF885" s="17">
        <v>-0.99999999999999989</v>
      </c>
      <c r="BG885" s="22">
        <v>3517.6542146306542</v>
      </c>
    </row>
    <row r="886" spans="1:100" x14ac:dyDescent="0.25">
      <c r="A886">
        <v>2523</v>
      </c>
      <c r="B886" t="s">
        <v>878</v>
      </c>
      <c r="C886" s="48">
        <v>2</v>
      </c>
      <c r="D886" s="22">
        <v>1502.7085742187498</v>
      </c>
      <c r="E886" s="17">
        <v>129.69785482644278</v>
      </c>
      <c r="F886" s="17">
        <v>71.040998356743899</v>
      </c>
      <c r="G886" s="17">
        <v>0.94974019780713526</v>
      </c>
      <c r="H886" s="17">
        <v>11.200504100788017</v>
      </c>
      <c r="I886" s="17">
        <v>94.919338871945314</v>
      </c>
      <c r="J886" s="17">
        <v>21.792153857260921</v>
      </c>
      <c r="K886" s="17">
        <v>-0.99999999999999889</v>
      </c>
      <c r="L886" s="17">
        <v>-0.99999999999999889</v>
      </c>
      <c r="M886" s="17">
        <v>-0.99999999999999889</v>
      </c>
      <c r="N886" s="17">
        <v>0.3944593470046901</v>
      </c>
      <c r="O886" s="17">
        <v>-0.99999999999999889</v>
      </c>
      <c r="P886" s="17">
        <v>-0.99999999999999889</v>
      </c>
      <c r="Q886" s="17">
        <v>5.3553515577804109</v>
      </c>
      <c r="R886" s="17">
        <v>-0.99999999999999889</v>
      </c>
      <c r="S886" s="17">
        <v>2.92749521217974</v>
      </c>
      <c r="T886" s="17">
        <v>0.34496188221784341</v>
      </c>
      <c r="U886" s="17">
        <v>0.7078445854766886</v>
      </c>
      <c r="V886" s="17">
        <v>0.75981829426125824</v>
      </c>
      <c r="W886" s="17">
        <v>6.5129813978399165</v>
      </c>
      <c r="X886" s="17">
        <v>5.2554095893550405</v>
      </c>
      <c r="Y886" s="17">
        <v>0.28287148343508917</v>
      </c>
      <c r="Z886" s="17">
        <v>49.6948474655239</v>
      </c>
      <c r="AA886" s="17">
        <v>1.7421642407839153</v>
      </c>
      <c r="AB886" s="17">
        <v>2.7981602143949837</v>
      </c>
      <c r="AC886" s="17">
        <v>37.338440205114253</v>
      </c>
      <c r="AD886" s="17">
        <v>2.1744049481484553</v>
      </c>
      <c r="AE886" s="17">
        <v>1.7708322609083536</v>
      </c>
      <c r="AF886" s="17">
        <v>84.744843155045089</v>
      </c>
      <c r="AG886" s="17">
        <v>53.902623952151217</v>
      </c>
      <c r="AH886" s="17">
        <v>0.58584521819838276</v>
      </c>
      <c r="AI886" s="17">
        <v>0.73485909255217796</v>
      </c>
      <c r="AJ886" s="17">
        <v>0.33333333333333298</v>
      </c>
      <c r="AK886" s="17">
        <v>1.1616031234177959</v>
      </c>
      <c r="AL886" s="17">
        <v>1.1802881412173714</v>
      </c>
      <c r="AM886" s="17">
        <v>0.33333333333333298</v>
      </c>
      <c r="AN886" s="17">
        <v>0.77032620260282902</v>
      </c>
      <c r="AO886" s="17">
        <v>0.8807088210096492</v>
      </c>
      <c r="AP886" s="17">
        <v>0.33333333333333298</v>
      </c>
      <c r="AQ886" s="17">
        <v>12.741749229757346</v>
      </c>
      <c r="AR886" s="17">
        <v>2.2444243630026963</v>
      </c>
      <c r="AS886" s="17">
        <v>11.540539367143552</v>
      </c>
      <c r="AT886" s="17">
        <v>11.572527928967542</v>
      </c>
      <c r="AU886" s="17">
        <v>-0.99999999999999889</v>
      </c>
      <c r="AV886" s="17">
        <v>-0.99999999999999889</v>
      </c>
      <c r="AW886" s="17">
        <v>-0.99999999999999889</v>
      </c>
      <c r="AX886" s="17">
        <v>-0.99999999999999889</v>
      </c>
      <c r="AY886" s="17">
        <v>8.882879077649361E-2</v>
      </c>
      <c r="AZ886" s="17">
        <v>-0.22961269645580212</v>
      </c>
      <c r="BA886" s="17">
        <v>0.78478863500128537</v>
      </c>
      <c r="BB886" s="17">
        <v>-0.13063107538864777</v>
      </c>
      <c r="BC886" s="17">
        <v>0.43340040055083706</v>
      </c>
      <c r="BD886" s="17">
        <v>-2.3065737158979269</v>
      </c>
      <c r="BE886" s="17">
        <v>12.799489085429226</v>
      </c>
      <c r="BF886" s="17">
        <v>-0.99999999999999889</v>
      </c>
      <c r="BG886" s="22">
        <v>442.62304447846373</v>
      </c>
    </row>
    <row r="887" spans="1:100" x14ac:dyDescent="0.25">
      <c r="A887">
        <v>2525</v>
      </c>
      <c r="B887" t="s">
        <v>879</v>
      </c>
      <c r="C887" s="48">
        <v>2</v>
      </c>
      <c r="D887" s="22">
        <v>1451.855986328125</v>
      </c>
      <c r="E887" s="17">
        <v>21.692134470194155</v>
      </c>
      <c r="F887" s="17">
        <v>-103.19854102837552</v>
      </c>
      <c r="G887" s="17">
        <v>-0.26132605643225076</v>
      </c>
      <c r="H887" s="17">
        <v>0.15346704955141899</v>
      </c>
      <c r="I887" s="17">
        <v>10.105751076613089</v>
      </c>
      <c r="J887" s="17">
        <v>0.84461675627509436</v>
      </c>
      <c r="K887" s="17">
        <v>-1.0000000000000016</v>
      </c>
      <c r="L887" s="17">
        <v>-1.0000000000000016</v>
      </c>
      <c r="M887" s="17">
        <v>-1.0000000000000016</v>
      </c>
      <c r="N887" s="17">
        <v>9.2662035649533403E-2</v>
      </c>
      <c r="O887" s="17">
        <v>-1.0000000000000016</v>
      </c>
      <c r="P887" s="17">
        <v>-1.0000000000000016</v>
      </c>
      <c r="Q887" s="17">
        <v>2.1133357531063046</v>
      </c>
      <c r="R887" s="17">
        <v>-1.0000000000000016</v>
      </c>
      <c r="S887" s="17">
        <v>-1.3007540158263697</v>
      </c>
      <c r="T887" s="17">
        <v>-0.1296320864481392</v>
      </c>
      <c r="U887" s="17">
        <v>-0.71429659128445011</v>
      </c>
      <c r="V887" s="17">
        <v>-1.1036464698976707</v>
      </c>
      <c r="W887" s="17">
        <v>-2.9297282404885436</v>
      </c>
      <c r="X887" s="17">
        <v>-6.3788739810823172</v>
      </c>
      <c r="Y887" s="17">
        <v>-0.14411646134229292</v>
      </c>
      <c r="Z887" s="17">
        <v>10.490846542847358</v>
      </c>
      <c r="AA887" s="17">
        <v>-1.1451652004075437</v>
      </c>
      <c r="AB887" s="17">
        <v>-1.3636699673746686</v>
      </c>
      <c r="AC887" s="17">
        <v>-10.443679348646736</v>
      </c>
      <c r="AD887" s="17">
        <v>-1.4726558762156157</v>
      </c>
      <c r="AE887" s="17">
        <v>-1.2833891079647308</v>
      </c>
      <c r="AF887" s="17">
        <v>7.3588731773321499</v>
      </c>
      <c r="AG887" s="17">
        <v>-78.315221437564048</v>
      </c>
      <c r="AH887" s="17">
        <v>-0.32890290005312017</v>
      </c>
      <c r="AI887" s="17">
        <v>-0.34740244292522954</v>
      </c>
      <c r="AJ887" s="17">
        <v>0.33333333333333298</v>
      </c>
      <c r="AK887" s="17">
        <v>-5.9448410978708455E-2</v>
      </c>
      <c r="AL887" s="17">
        <v>0.11381105233080457</v>
      </c>
      <c r="AM887" s="17">
        <v>0.33333333333333298</v>
      </c>
      <c r="AN887" s="17">
        <v>-0.33044514558451649</v>
      </c>
      <c r="AO887" s="17">
        <v>-0.32213849538225409</v>
      </c>
      <c r="AP887" s="17">
        <v>0.33333333333333298</v>
      </c>
      <c r="AQ887" s="17">
        <v>-0.9814355528179286</v>
      </c>
      <c r="AR887" s="17">
        <v>2.2444243630026963</v>
      </c>
      <c r="AS887" s="17">
        <v>-5.9282582936655359</v>
      </c>
      <c r="AT887" s="17">
        <v>-0.64933826976328834</v>
      </c>
      <c r="AU887" s="17">
        <v>-1.0000000000000016</v>
      </c>
      <c r="AV887" s="17">
        <v>-1.0000000000000016</v>
      </c>
      <c r="AW887" s="17">
        <v>-1.0000000000000016</v>
      </c>
      <c r="AX887" s="17">
        <v>-1.0000000000000016</v>
      </c>
      <c r="AY887" s="17">
        <v>-9.5135401699508543E-2</v>
      </c>
      <c r="AZ887" s="17">
        <v>1.0391068431992434</v>
      </c>
      <c r="BA887" s="17">
        <v>-0.4348785733028917</v>
      </c>
      <c r="BB887" s="17">
        <v>0.57592519571374634</v>
      </c>
      <c r="BC887" s="17">
        <v>-0.24289840347226452</v>
      </c>
      <c r="BD887" s="17">
        <v>16.533370077456368</v>
      </c>
      <c r="BE887" s="17">
        <v>-5.401206296755773</v>
      </c>
      <c r="BF887" s="17">
        <v>-1.0000000000000016</v>
      </c>
      <c r="BG887" s="22">
        <v>23.074056043335986</v>
      </c>
    </row>
    <row r="888" spans="1:100" x14ac:dyDescent="0.25">
      <c r="A888">
        <v>2526</v>
      </c>
      <c r="B888" t="s">
        <v>880</v>
      </c>
      <c r="C888" s="48">
        <v>2</v>
      </c>
      <c r="D888" s="22">
        <v>1545.7572265625001</v>
      </c>
      <c r="E888" s="17">
        <v>91.067267067488316</v>
      </c>
      <c r="F888" s="17">
        <v>8.7204490831031336</v>
      </c>
      <c r="G888" s="17">
        <v>0.51657609259133064</v>
      </c>
      <c r="H888" s="17">
        <v>7.2492917679911715</v>
      </c>
      <c r="I888" s="17">
        <v>64.583920195300976</v>
      </c>
      <c r="J888" s="17">
        <v>14.29981301045715</v>
      </c>
      <c r="K888" s="17">
        <v>-0.99999999999999989</v>
      </c>
      <c r="L888" s="17">
        <v>-0.99999999999999989</v>
      </c>
      <c r="M888" s="17">
        <v>-0.99999999999999989</v>
      </c>
      <c r="N888" s="17">
        <v>0.28651499476791176</v>
      </c>
      <c r="O888" s="17">
        <v>-0.99999999999999989</v>
      </c>
      <c r="P888" s="17">
        <v>-0.99999999999999989</v>
      </c>
      <c r="Q888" s="17">
        <v>4.1957743090450421</v>
      </c>
      <c r="R888" s="17">
        <v>-0.99999999999999989</v>
      </c>
      <c r="S888" s="17">
        <v>1.4151701952226958</v>
      </c>
      <c r="T888" s="17">
        <v>0.17521305876711377</v>
      </c>
      <c r="U888" s="17">
        <v>0.19918495751175647</v>
      </c>
      <c r="V888" s="17">
        <v>9.3309716103378237E-2</v>
      </c>
      <c r="W888" s="17">
        <v>3.1355915506856902</v>
      </c>
      <c r="X888" s="17">
        <v>1.0941558057785654</v>
      </c>
      <c r="Y888" s="17">
        <v>0.13014998666314567</v>
      </c>
      <c r="Z888" s="17">
        <v>35.672686480437072</v>
      </c>
      <c r="AA888" s="17">
        <v>0.70944826056494226</v>
      </c>
      <c r="AB888" s="17">
        <v>1.3095914094796761</v>
      </c>
      <c r="AC888" s="17">
        <v>20.248129093424822</v>
      </c>
      <c r="AD888" s="17">
        <v>0.86995456558415807</v>
      </c>
      <c r="AE888" s="17">
        <v>0.67842376405877314</v>
      </c>
      <c r="AF888" s="17">
        <v>57.066073042912777</v>
      </c>
      <c r="AG888" s="17">
        <v>6.612044686719126</v>
      </c>
      <c r="AH888" s="17">
        <v>0.2586657193450268</v>
      </c>
      <c r="AI888" s="17">
        <v>0.34776478785702875</v>
      </c>
      <c r="AJ888" s="17">
        <v>0.33333333333333298</v>
      </c>
      <c r="AK888" s="17">
        <v>0.72486756624430815</v>
      </c>
      <c r="AL888" s="17">
        <v>0.79883948609747368</v>
      </c>
      <c r="AM888" s="17">
        <v>0.33333333333333298</v>
      </c>
      <c r="AN888" s="17">
        <v>0.37661146204618506</v>
      </c>
      <c r="AO888" s="17">
        <v>0.45048439712512328</v>
      </c>
      <c r="AP888" s="17">
        <v>0.33333333333333298</v>
      </c>
      <c r="AQ888" s="17">
        <v>7.8333546342950529</v>
      </c>
      <c r="AR888" s="17">
        <v>2.2444243630026963</v>
      </c>
      <c r="AS888" s="17">
        <v>5.2924451101594885</v>
      </c>
      <c r="AT888" s="17">
        <v>7.2011124779066202</v>
      </c>
      <c r="AU888" s="17">
        <v>-0.99999999999999989</v>
      </c>
      <c r="AV888" s="17">
        <v>-0.99999999999999989</v>
      </c>
      <c r="AW888" s="17">
        <v>-0.99999999999999989</v>
      </c>
      <c r="AX888" s="17">
        <v>-0.99999999999999989</v>
      </c>
      <c r="AY888" s="17">
        <v>2.3030008466550525E-2</v>
      </c>
      <c r="AZ888" s="17">
        <v>0.22417235637736482</v>
      </c>
      <c r="BA888" s="17">
        <v>0.34854821207087533</v>
      </c>
      <c r="BB888" s="17">
        <v>0.12208409513594318</v>
      </c>
      <c r="BC888" s="17">
        <v>0.19150746919575384</v>
      </c>
      <c r="BD888" s="17">
        <v>4.4319406857685379</v>
      </c>
      <c r="BE888" s="17">
        <v>6.2896157387549829</v>
      </c>
      <c r="BF888" s="17">
        <v>-0.99999999999999989</v>
      </c>
      <c r="BG888" s="22">
        <v>2793.0210092448579</v>
      </c>
    </row>
    <row r="889" spans="1:100" x14ac:dyDescent="0.25">
      <c r="A889">
        <v>2529</v>
      </c>
      <c r="B889" t="s">
        <v>2943</v>
      </c>
      <c r="C889" s="48">
        <v>2</v>
      </c>
      <c r="D889" s="22">
        <v>1481.6561523437501</v>
      </c>
      <c r="E889" s="17">
        <v>9.5030001100275712</v>
      </c>
      <c r="F889" s="17">
        <v>-122.86258427917251</v>
      </c>
      <c r="G889" s="17">
        <v>-0.39800260692695327</v>
      </c>
      <c r="H889" s="17">
        <v>-1.0932615353338626</v>
      </c>
      <c r="I889" s="17">
        <v>0.53399678623694768</v>
      </c>
      <c r="J889" s="17">
        <v>-1.5194464007160011</v>
      </c>
      <c r="K889" s="17">
        <v>-1.0000000000000018</v>
      </c>
      <c r="L889" s="17">
        <v>-1.0000000000000018</v>
      </c>
      <c r="M889" s="17">
        <v>-1.0000000000000018</v>
      </c>
      <c r="N889" s="17">
        <v>5.8602284318666015E-2</v>
      </c>
      <c r="O889" s="17">
        <v>-1.0000000000000018</v>
      </c>
      <c r="P889" s="17">
        <v>-1.0000000000000018</v>
      </c>
      <c r="Q889" s="17">
        <v>1.747453593248371</v>
      </c>
      <c r="R889" s="17">
        <v>-1.0000000000000018</v>
      </c>
      <c r="S889" s="17">
        <v>-1.7779389073158265</v>
      </c>
      <c r="T889" s="17">
        <v>-0.18319304258558575</v>
      </c>
      <c r="U889" s="17">
        <v>-0.87479429293849065</v>
      </c>
      <c r="V889" s="17">
        <v>-1.3139503529776486</v>
      </c>
      <c r="W889" s="17">
        <v>-3.9953982450585066</v>
      </c>
      <c r="X889" s="17">
        <v>-7.6918770808865133</v>
      </c>
      <c r="Y889" s="17">
        <v>-0.1923047740714324</v>
      </c>
      <c r="Z889" s="17">
        <v>6.0664250110395486</v>
      </c>
      <c r="AA889" s="17">
        <v>-1.47101874209647</v>
      </c>
      <c r="AB889" s="17">
        <v>-1.8333590459018123</v>
      </c>
      <c r="AC889" s="17">
        <v>-15.836196275835949</v>
      </c>
      <c r="AD889" s="17">
        <v>-1.8842499497632366</v>
      </c>
      <c r="AE889" s="17">
        <v>-1.6280774680635401</v>
      </c>
      <c r="AF889" s="17">
        <v>-1.374627071903376</v>
      </c>
      <c r="AG889" s="17">
        <v>-93.236848523158798</v>
      </c>
      <c r="AH889" s="17">
        <v>-0.43213805910117553</v>
      </c>
      <c r="AI889" s="17">
        <v>-0.46954255944185525</v>
      </c>
      <c r="AJ889" s="17">
        <v>0.33333333333333298</v>
      </c>
      <c r="AK889" s="17">
        <v>-0.19725186402132755</v>
      </c>
      <c r="AL889" s="17">
        <v>-6.5476887210587087E-3</v>
      </c>
      <c r="AM889" s="17">
        <v>0.33333333333333298</v>
      </c>
      <c r="AN889" s="17">
        <v>-0.45467421251375711</v>
      </c>
      <c r="AO889" s="17">
        <v>-0.45788748632371828</v>
      </c>
      <c r="AP889" s="17">
        <v>0.33333333333333298</v>
      </c>
      <c r="AQ889" s="17">
        <v>-2.5301844766014439</v>
      </c>
      <c r="AR889" s="17">
        <v>2.2444243630026963</v>
      </c>
      <c r="AS889" s="17">
        <v>-7.8997235188020731</v>
      </c>
      <c r="AT889" s="17">
        <v>-2.0286538165410803</v>
      </c>
      <c r="AU889" s="17">
        <v>-1.0000000000000018</v>
      </c>
      <c r="AV889" s="17">
        <v>-1.0000000000000018</v>
      </c>
      <c r="AW889" s="17">
        <v>-1.0000000000000018</v>
      </c>
      <c r="AX889" s="17">
        <v>-1.0000000000000018</v>
      </c>
      <c r="AY889" s="17">
        <v>-0.11589693407162061</v>
      </c>
      <c r="AZ889" s="17">
        <v>1.18228993464306</v>
      </c>
      <c r="BA889" s="17">
        <v>-0.57252579631730494</v>
      </c>
      <c r="BB889" s="17">
        <v>0.65566457704538617</v>
      </c>
      <c r="BC889" s="17">
        <v>-0.31922303667379326</v>
      </c>
      <c r="BD889" s="17">
        <v>18.659577888280861</v>
      </c>
      <c r="BE889" s="17">
        <v>-7.4552708475051093</v>
      </c>
      <c r="BF889" s="17">
        <v>-1.0000000000000018</v>
      </c>
      <c r="BG889" s="22">
        <v>47.790251093728557</v>
      </c>
    </row>
    <row r="890" spans="1:100" x14ac:dyDescent="0.25">
      <c r="A890">
        <v>2530</v>
      </c>
      <c r="B890" t="s">
        <v>881</v>
      </c>
      <c r="C890" s="48">
        <v>2</v>
      </c>
      <c r="D890" s="22">
        <v>1561.3641406249999</v>
      </c>
      <c r="E890" s="17">
        <v>105.66099726178034</v>
      </c>
      <c r="F890" s="17">
        <v>32.263691224138853</v>
      </c>
      <c r="G890" s="17">
        <v>0.68021533413784518</v>
      </c>
      <c r="H890" s="17">
        <v>8.7419671340766971</v>
      </c>
      <c r="I890" s="17">
        <v>76.043930026376273</v>
      </c>
      <c r="J890" s="17">
        <v>17.130243692076348</v>
      </c>
      <c r="K890" s="17">
        <v>-0.99999999999999956</v>
      </c>
      <c r="L890" s="17">
        <v>-0.99999999999999956</v>
      </c>
      <c r="M890" s="17">
        <v>-0.99999999999999956</v>
      </c>
      <c r="N890" s="17">
        <v>0.32729383982123389</v>
      </c>
      <c r="O890" s="17">
        <v>-0.99999999999999956</v>
      </c>
      <c r="P890" s="17">
        <v>-0.99999999999999956</v>
      </c>
      <c r="Q890" s="17">
        <v>4.6338354023184891</v>
      </c>
      <c r="R890" s="17">
        <v>-0.99999999999999956</v>
      </c>
      <c r="S890" s="17">
        <v>1.9864911236347504</v>
      </c>
      <c r="T890" s="17">
        <v>0.23934018377220084</v>
      </c>
      <c r="U890" s="17">
        <v>0.39134463723416751</v>
      </c>
      <c r="V890" s="17">
        <v>0.34510102775803064</v>
      </c>
      <c r="W890" s="17">
        <v>4.4114902374429219</v>
      </c>
      <c r="X890" s="17">
        <v>2.666179906639297</v>
      </c>
      <c r="Y890" s="17">
        <v>0.18784458692823119</v>
      </c>
      <c r="Z890" s="17">
        <v>40.969930090453111</v>
      </c>
      <c r="AA890" s="17">
        <v>1.0995841414034642</v>
      </c>
      <c r="AB890" s="17">
        <v>1.8719377980493974</v>
      </c>
      <c r="AC890" s="17">
        <v>26.704447875235068</v>
      </c>
      <c r="AD890" s="17">
        <v>1.3627453316415989</v>
      </c>
      <c r="AE890" s="17">
        <v>1.0911100779313729</v>
      </c>
      <c r="AF890" s="17">
        <v>67.522463342919579</v>
      </c>
      <c r="AG890" s="17">
        <v>24.477316601240361</v>
      </c>
      <c r="AH890" s="17">
        <v>0.38226646187483149</v>
      </c>
      <c r="AI890" s="17">
        <v>0.49399993907236645</v>
      </c>
      <c r="AJ890" s="17">
        <v>0.33333333333333298</v>
      </c>
      <c r="AK890" s="17">
        <v>0.88985601859231311</v>
      </c>
      <c r="AL890" s="17">
        <v>0.9429418432899288</v>
      </c>
      <c r="AM890" s="17">
        <v>0.33333333333333298</v>
      </c>
      <c r="AN890" s="17">
        <v>0.52534765868527178</v>
      </c>
      <c r="AO890" s="17">
        <v>0.61301309599821097</v>
      </c>
      <c r="AP890" s="17">
        <v>0.33333333333333298</v>
      </c>
      <c r="AQ890" s="17">
        <v>9.6876310139417434</v>
      </c>
      <c r="AR890" s="17">
        <v>2.2444243630026963</v>
      </c>
      <c r="AS890" s="17">
        <v>7.6528286068821076</v>
      </c>
      <c r="AT890" s="17">
        <v>8.8525307285946369</v>
      </c>
      <c r="AU890" s="17">
        <v>-0.99999999999999956</v>
      </c>
      <c r="AV890" s="17">
        <v>-0.99999999999999956</v>
      </c>
      <c r="AW890" s="17">
        <v>-0.99999999999999956</v>
      </c>
      <c r="AX890" s="17">
        <v>-0.99999999999999956</v>
      </c>
      <c r="AY890" s="17">
        <v>4.7887245486499343E-2</v>
      </c>
      <c r="AZ890" s="17">
        <v>5.2743004368224489E-2</v>
      </c>
      <c r="BA890" s="17">
        <v>0.51334961431240722</v>
      </c>
      <c r="BB890" s="17">
        <v>2.6614229710830661E-2</v>
      </c>
      <c r="BC890" s="17">
        <v>0.28288894643678331</v>
      </c>
      <c r="BD890" s="17">
        <v>1.8862879584041545</v>
      </c>
      <c r="BE890" s="17">
        <v>8.7488932370207273</v>
      </c>
      <c r="BF890" s="17">
        <v>-0.99999999999999956</v>
      </c>
      <c r="BG890" s="22">
        <v>964.52501077710588</v>
      </c>
    </row>
    <row r="891" spans="1:100" x14ac:dyDescent="0.25">
      <c r="A891">
        <v>2531</v>
      </c>
      <c r="B891" t="s">
        <v>230</v>
      </c>
      <c r="C891" s="48">
        <v>3</v>
      </c>
      <c r="D891" s="22">
        <v>1425.9136269049004</v>
      </c>
      <c r="E891" s="17">
        <v>60.876981802463497</v>
      </c>
      <c r="F891" s="17">
        <v>-74.648871226647415</v>
      </c>
      <c r="G891" s="17">
        <v>-7.426628397874542E-2</v>
      </c>
      <c r="H891" s="17">
        <v>4.010937044931624</v>
      </c>
      <c r="I891" s="17">
        <v>34.278116700937893</v>
      </c>
      <c r="J891" s="17">
        <v>20.633405878584433</v>
      </c>
      <c r="K891" s="17">
        <v>-1.0000000000000022</v>
      </c>
      <c r="L891" s="17">
        <v>-1.0000000000000022</v>
      </c>
      <c r="M891" s="17">
        <v>-1.0000000000000022</v>
      </c>
      <c r="N891" s="17">
        <v>0.19853710007836028</v>
      </c>
      <c r="O891" s="17">
        <v>-1.0000000000000022</v>
      </c>
      <c r="P891" s="17">
        <v>-1.0000000000000022</v>
      </c>
      <c r="Q891" s="17">
        <v>4.3715358538611158</v>
      </c>
      <c r="R891" s="17">
        <v>-1.0000000000000022</v>
      </c>
      <c r="S891" s="17">
        <v>7.7857891708830354E-2</v>
      </c>
      <c r="T891" s="17">
        <v>-3.0206304031030966E-2</v>
      </c>
      <c r="U891" s="17">
        <v>-0.25815729617357785</v>
      </c>
      <c r="V891" s="17">
        <v>-1.1106004744107818</v>
      </c>
      <c r="W891" s="17">
        <v>-0.36059880892949508</v>
      </c>
      <c r="X891" s="17">
        <v>-3.5962010795051906</v>
      </c>
      <c r="Y891" s="17">
        <v>-5.8911248883986786E-2</v>
      </c>
      <c r="Z891" s="17">
        <v>26.381932710602129</v>
      </c>
      <c r="AA891" s="17">
        <v>0.57295474519074696</v>
      </c>
      <c r="AB891" s="17">
        <v>1.9989286555601333</v>
      </c>
      <c r="AC891" s="17">
        <v>-2.8526461116577089</v>
      </c>
      <c r="AD891" s="17">
        <v>1.6042812464319556</v>
      </c>
      <c r="AE891" s="17">
        <v>-0.49195693714205946</v>
      </c>
      <c r="AF891" s="17">
        <v>25.036258317362467</v>
      </c>
      <c r="AG891" s="17">
        <v>-66.782646856058435</v>
      </c>
      <c r="AH891" s="17">
        <v>0.48516188600178911</v>
      </c>
      <c r="AI891" s="17">
        <v>0.39434520090438963</v>
      </c>
      <c r="AJ891" s="17">
        <v>0.33333333333333298</v>
      </c>
      <c r="AK891" s="17">
        <v>1.2499125175550985</v>
      </c>
      <c r="AL891" s="17">
        <v>1.2617790245078857</v>
      </c>
      <c r="AM891" s="17">
        <v>0.33333333333333298</v>
      </c>
      <c r="AN891" s="17">
        <v>0.25597185463691635</v>
      </c>
      <c r="AO891" s="17">
        <v>0.19224745130280352</v>
      </c>
      <c r="AP891" s="17">
        <v>0.33333333333333298</v>
      </c>
      <c r="AQ891" s="17">
        <v>9.2418583835753978</v>
      </c>
      <c r="AR891" s="17">
        <v>1.1311440264791013</v>
      </c>
      <c r="AS891" s="17">
        <v>6.1803495857747883</v>
      </c>
      <c r="AT891" s="17">
        <v>13.321912266330552</v>
      </c>
      <c r="AU891" s="17">
        <v>-1.0000000000000022</v>
      </c>
      <c r="AV891" s="17">
        <v>-1.0000000000000022</v>
      </c>
      <c r="AW891" s="17">
        <v>-1.0000000000000022</v>
      </c>
      <c r="AX891" s="17">
        <v>-1.0000000000000022</v>
      </c>
      <c r="AY891" s="17">
        <v>-8.2289529401632609E-3</v>
      </c>
      <c r="AZ891" s="17">
        <v>0.69856913811762222</v>
      </c>
      <c r="BA891" s="17">
        <v>0.17939365386641196</v>
      </c>
      <c r="BB891" s="17">
        <v>0.2248742205418606</v>
      </c>
      <c r="BC891" s="17">
        <v>4.224018812725866E-2</v>
      </c>
      <c r="BD891" s="17">
        <v>9.1147012041346276</v>
      </c>
      <c r="BE891" s="17">
        <v>1.9529729725135283</v>
      </c>
      <c r="BF891" s="17">
        <v>-1.0000000000000022</v>
      </c>
      <c r="CU891" t="e">
        <v>#N/A</v>
      </c>
      <c r="CV891" t="e">
        <v>#N/A</v>
      </c>
    </row>
    <row r="892" spans="1:100" x14ac:dyDescent="0.25">
      <c r="A892">
        <v>2532</v>
      </c>
      <c r="B892" t="s">
        <v>882</v>
      </c>
      <c r="C892" s="48">
        <v>2</v>
      </c>
      <c r="D892" s="22">
        <v>1494.6600976562499</v>
      </c>
      <c r="E892" s="17">
        <v>45.616712368684325</v>
      </c>
      <c r="F892" s="17">
        <v>-64.602368350979333</v>
      </c>
      <c r="G892" s="17">
        <v>6.9398173030805199E-3</v>
      </c>
      <c r="H892" s="17">
        <v>2.6005198316453475</v>
      </c>
      <c r="I892" s="17">
        <v>28.892990135497499</v>
      </c>
      <c r="J892" s="17">
        <v>5.4847504593882928</v>
      </c>
      <c r="K892" s="17">
        <v>-1.0000000000000009</v>
      </c>
      <c r="L892" s="17">
        <v>-1.0000000000000009</v>
      </c>
      <c r="M892" s="17">
        <v>-1.0000000000000009</v>
      </c>
      <c r="N892" s="17">
        <v>0.15951380295644538</v>
      </c>
      <c r="O892" s="17">
        <v>-1.0000000000000009</v>
      </c>
      <c r="P892" s="17">
        <v>-1.0000000000000009</v>
      </c>
      <c r="Q892" s="17">
        <v>2.8314816014115936</v>
      </c>
      <c r="R892" s="17">
        <v>-1.0000000000000009</v>
      </c>
      <c r="S892" s="17">
        <v>-0.36414549457399903</v>
      </c>
      <c r="T892" s="17">
        <v>-2.4503762355201492E-2</v>
      </c>
      <c r="U892" s="17">
        <v>-0.39927506044472821</v>
      </c>
      <c r="V892" s="17">
        <v>-0.69086640821057133</v>
      </c>
      <c r="W892" s="17">
        <v>-0.8380534516916458</v>
      </c>
      <c r="X892" s="17">
        <v>-3.8017389677149498</v>
      </c>
      <c r="Y892" s="17">
        <v>-4.9533449323599571E-2</v>
      </c>
      <c r="Z892" s="17">
        <v>19.175008556797493</v>
      </c>
      <c r="AA892" s="17">
        <v>-0.50558668635717496</v>
      </c>
      <c r="AB892" s="17">
        <v>-0.44177407097574251</v>
      </c>
      <c r="AC892" s="17">
        <v>0.14064005266160251</v>
      </c>
      <c r="AD892" s="17">
        <v>-0.6647876401145274</v>
      </c>
      <c r="AE892" s="17">
        <v>-0.60684200640549468</v>
      </c>
      <c r="AF892" s="17">
        <v>24.500804742393935</v>
      </c>
      <c r="AG892" s="17">
        <v>-49.027363987393699</v>
      </c>
      <c r="AH892" s="17">
        <v>-0.12627508978140956</v>
      </c>
      <c r="AI892" s="17">
        <v>-0.1076683776677238</v>
      </c>
      <c r="AJ892" s="17">
        <v>0.33333333333333298</v>
      </c>
      <c r="AK892" s="17">
        <v>0.21102932350038028</v>
      </c>
      <c r="AL892" s="17">
        <v>0.35004867109638815</v>
      </c>
      <c r="AM892" s="17">
        <v>0.33333333333333298</v>
      </c>
      <c r="AN892" s="17">
        <v>-8.6610932162592247E-2</v>
      </c>
      <c r="AO892" s="17">
        <v>-5.569321613142203E-2</v>
      </c>
      <c r="AP892" s="17">
        <v>0.33333333333333298</v>
      </c>
      <c r="AQ892" s="17">
        <v>2.0584164315321036</v>
      </c>
      <c r="AR892" s="17">
        <v>2.2444243630026963</v>
      </c>
      <c r="AS892" s="17">
        <v>-2.0587075971795743</v>
      </c>
      <c r="AT892" s="17">
        <v>2.057953427120828</v>
      </c>
      <c r="AU892" s="17">
        <v>-1.0000000000000009</v>
      </c>
      <c r="AV892" s="17">
        <v>-1.0000000000000009</v>
      </c>
      <c r="AW892" s="17">
        <v>-1.0000000000000009</v>
      </c>
      <c r="AX892" s="17">
        <v>-1.0000000000000009</v>
      </c>
      <c r="AY892" s="17">
        <v>-5.4385100336694504E-2</v>
      </c>
      <c r="AZ892" s="17">
        <v>0.7580700670202154</v>
      </c>
      <c r="BA892" s="17">
        <v>-0.16470748385448808</v>
      </c>
      <c r="BB892" s="17">
        <v>0.41941440636018978</v>
      </c>
      <c r="BC892" s="17">
        <v>-9.3090010304408249E-2</v>
      </c>
      <c r="BD892" s="17">
        <v>12.36009387133916</v>
      </c>
      <c r="BE892" s="17">
        <v>-1.3695313721175522</v>
      </c>
      <c r="BF892" s="17">
        <v>-1.0000000000000009</v>
      </c>
      <c r="BG892" s="22">
        <v>77.208361341969294</v>
      </c>
    </row>
    <row r="893" spans="1:100" x14ac:dyDescent="0.25">
      <c r="A893">
        <v>2534</v>
      </c>
      <c r="B893" t="s">
        <v>883</v>
      </c>
      <c r="C893" s="48">
        <v>3</v>
      </c>
      <c r="D893" s="22">
        <v>1586.0495065117766</v>
      </c>
      <c r="E893" s="17">
        <v>125.41036352005081</v>
      </c>
      <c r="F893" s="17">
        <v>67.918856585903782</v>
      </c>
      <c r="G893" s="17">
        <v>0.9970579916537049</v>
      </c>
      <c r="H893" s="17">
        <v>8.8197086412633041</v>
      </c>
      <c r="I893" s="17">
        <v>93.762827465301243</v>
      </c>
      <c r="J893" s="17">
        <v>18.135920369911918</v>
      </c>
      <c r="K893" s="17">
        <v>-0.999999999999999</v>
      </c>
      <c r="L893" s="17">
        <v>-0.999999999999999</v>
      </c>
      <c r="M893" s="17">
        <v>-0.999999999999999</v>
      </c>
      <c r="N893" s="17">
        <v>0.50167624488026419</v>
      </c>
      <c r="O893" s="17">
        <v>-0.999999999999999</v>
      </c>
      <c r="P893" s="17">
        <v>-0.999999999999999</v>
      </c>
      <c r="Q893" s="17">
        <v>3.5946540830171849</v>
      </c>
      <c r="R893" s="17">
        <v>-0.999999999999999</v>
      </c>
      <c r="S893" s="17">
        <v>2.0870048589537675</v>
      </c>
      <c r="T893" s="17">
        <v>0.46204909456483373</v>
      </c>
      <c r="U893" s="17">
        <v>0.52552242016929118</v>
      </c>
      <c r="V893" s="17">
        <v>1.1036433208014909</v>
      </c>
      <c r="W893" s="17">
        <v>5.2250545582461161</v>
      </c>
      <c r="X893" s="17">
        <v>2.1449625643187358</v>
      </c>
      <c r="Y893" s="17">
        <v>0.19589509780668912</v>
      </c>
      <c r="Z893" s="17">
        <v>56.829537011086025</v>
      </c>
      <c r="AA893" s="17">
        <v>-1.1445112341757142</v>
      </c>
      <c r="AB893" s="17">
        <v>-0.16873676999296985</v>
      </c>
      <c r="AC893" s="17">
        <v>28.925826140118961</v>
      </c>
      <c r="AD893" s="17">
        <v>-0.87427029515334431</v>
      </c>
      <c r="AE893" s="17">
        <v>2.9708655376865241</v>
      </c>
      <c r="AF893" s="17">
        <v>88.557491918898549</v>
      </c>
      <c r="AG893" s="17">
        <v>49.209706625785678</v>
      </c>
      <c r="AH893" s="17">
        <v>-0.33090377130523785</v>
      </c>
      <c r="AI893" s="17">
        <v>-0.51533028148484605</v>
      </c>
      <c r="AJ893" s="17">
        <v>0.33333333333333298</v>
      </c>
      <c r="AK893" s="17">
        <v>0.80955438586366235</v>
      </c>
      <c r="AL893" s="17">
        <v>0.76539728881931157</v>
      </c>
      <c r="AM893" s="17">
        <v>0.33333333333333298</v>
      </c>
      <c r="AN893" s="17">
        <v>0.65643346079784337</v>
      </c>
      <c r="AO893" s="17">
        <v>0.79100010194606885</v>
      </c>
      <c r="AP893" s="17">
        <v>0.33333333333333298</v>
      </c>
      <c r="AQ893" s="17">
        <v>5.2053355464026723</v>
      </c>
      <c r="AR893" s="17">
        <v>1.2283380558935686</v>
      </c>
      <c r="AS893" s="17">
        <v>8.812038455381721</v>
      </c>
      <c r="AT893" s="17">
        <v>8.0955438586366206</v>
      </c>
      <c r="AU893" s="17">
        <v>-0.999999999999999</v>
      </c>
      <c r="AV893" s="17">
        <v>-0.999999999999999</v>
      </c>
      <c r="AW893" s="17">
        <v>-0.999999999999999</v>
      </c>
      <c r="AX893" s="17">
        <v>-0.999999999999999</v>
      </c>
      <c r="AY893" s="17">
        <v>8.0668233375907991E-2</v>
      </c>
      <c r="AZ893" s="17">
        <v>0.7153532433191313</v>
      </c>
      <c r="BA893" s="17">
        <v>0.62659796433426862</v>
      </c>
      <c r="BB893" s="17">
        <v>-0.16792278211405243</v>
      </c>
      <c r="BC893" s="17">
        <v>6.2131666144934969E-2</v>
      </c>
      <c r="BD893" s="17">
        <v>-0.62130333625565481</v>
      </c>
      <c r="BE893" s="17">
        <v>4.6862814752947184</v>
      </c>
      <c r="BF893" s="17">
        <v>-0.999999999999999</v>
      </c>
      <c r="CU893" t="e">
        <v>#N/A</v>
      </c>
      <c r="CV893" t="e">
        <v>#N/A</v>
      </c>
    </row>
    <row r="894" spans="1:100" x14ac:dyDescent="0.25">
      <c r="A894">
        <v>2537</v>
      </c>
      <c r="B894" t="s">
        <v>884</v>
      </c>
      <c r="C894" s="48">
        <v>2</v>
      </c>
      <c r="D894" s="22">
        <v>1590.612041015625</v>
      </c>
      <c r="E894" s="17">
        <v>122.30554323835122</v>
      </c>
      <c r="F894" s="17">
        <v>59.115398843571114</v>
      </c>
      <c r="G894" s="17">
        <v>0.86685033719946514</v>
      </c>
      <c r="H894" s="17">
        <v>10.444403963327025</v>
      </c>
      <c r="I894" s="17">
        <v>89.114382747222962</v>
      </c>
      <c r="J894" s="17">
        <v>20.358426821851761</v>
      </c>
      <c r="K894" s="17">
        <v>-0.99999999999999911</v>
      </c>
      <c r="L894" s="17">
        <v>-0.99999999999999911</v>
      </c>
      <c r="M894" s="17">
        <v>-0.99999999999999911</v>
      </c>
      <c r="N894" s="17">
        <v>0.37380322106407432</v>
      </c>
      <c r="O894" s="17">
        <v>-0.99999999999999911</v>
      </c>
      <c r="P894" s="17">
        <v>-0.99999999999999911</v>
      </c>
      <c r="Q894" s="17">
        <v>5.1334559866697482</v>
      </c>
      <c r="R894" s="17">
        <v>-0.99999999999999911</v>
      </c>
      <c r="S894" s="17">
        <v>2.6380981722597112</v>
      </c>
      <c r="T894" s="17">
        <v>0.3124789129581052</v>
      </c>
      <c r="U894" s="17">
        <v>0.61050797528421463</v>
      </c>
      <c r="V894" s="17">
        <v>0.63227586294692106</v>
      </c>
      <c r="W894" s="17">
        <v>5.8666873714480001</v>
      </c>
      <c r="X894" s="17">
        <v>4.4591161247754911</v>
      </c>
      <c r="Y894" s="17">
        <v>0.25364684679786287</v>
      </c>
      <c r="Z894" s="17">
        <v>47.011580418516168</v>
      </c>
      <c r="AA894" s="17">
        <v>1.5445447182590355</v>
      </c>
      <c r="AB894" s="17">
        <v>2.513309140036263</v>
      </c>
      <c r="AC894" s="17">
        <v>34.068054942965425</v>
      </c>
      <c r="AD894" s="17">
        <v>1.9247865954769943</v>
      </c>
      <c r="AE894" s="17">
        <v>1.5617900366331359</v>
      </c>
      <c r="AF894" s="17">
        <v>79.448260707976061</v>
      </c>
      <c r="AG894" s="17">
        <v>44.853144837498533</v>
      </c>
      <c r="AH894" s="17">
        <v>0.52323646847261585</v>
      </c>
      <c r="AI894" s="17">
        <v>0.66078510402947166</v>
      </c>
      <c r="AJ894" s="17">
        <v>0.33333333333333298</v>
      </c>
      <c r="AK894" s="17">
        <v>1.0780298332475773</v>
      </c>
      <c r="AL894" s="17">
        <v>1.1072944986898605</v>
      </c>
      <c r="AM894" s="17">
        <v>0.33333333333333298</v>
      </c>
      <c r="AN894" s="17">
        <v>0.69498533393212902</v>
      </c>
      <c r="AO894" s="17">
        <v>0.79838149495377264</v>
      </c>
      <c r="AP894" s="17">
        <v>0.33333333333333298</v>
      </c>
      <c r="AQ894" s="17">
        <v>11.802483628276786</v>
      </c>
      <c r="AR894" s="17">
        <v>2.2444243630026963</v>
      </c>
      <c r="AS894" s="17">
        <v>10.344910145357108</v>
      </c>
      <c r="AT894" s="17">
        <v>10.736018132718076</v>
      </c>
      <c r="AU894" s="17">
        <v>-0.99999999999999911</v>
      </c>
      <c r="AV894" s="17">
        <v>-0.99999999999999911</v>
      </c>
      <c r="AW894" s="17">
        <v>-0.99999999999999911</v>
      </c>
      <c r="AX894" s="17">
        <v>-0.99999999999999911</v>
      </c>
      <c r="AY894" s="17">
        <v>7.6237599982629509E-2</v>
      </c>
      <c r="AZ894" s="17">
        <v>-0.14277683142851449</v>
      </c>
      <c r="BA894" s="17">
        <v>0.70131009323680171</v>
      </c>
      <c r="BB894" s="17">
        <v>-8.2271746889369723E-2</v>
      </c>
      <c r="BC894" s="17">
        <v>0.38711200518157096</v>
      </c>
      <c r="BD894" s="17">
        <v>-1.0170981736467155</v>
      </c>
      <c r="BE894" s="17">
        <v>11.553766072414142</v>
      </c>
      <c r="BF894" s="17">
        <v>-0.99999999999999911</v>
      </c>
      <c r="BG894" s="22">
        <v>3184.8339827091104</v>
      </c>
    </row>
    <row r="895" spans="1:100" x14ac:dyDescent="0.25">
      <c r="A895">
        <v>2538</v>
      </c>
      <c r="B895" t="s">
        <v>885</v>
      </c>
      <c r="C895" s="48">
        <v>3</v>
      </c>
      <c r="D895" s="22">
        <v>1391.2894858913724</v>
      </c>
      <c r="E895" s="17">
        <v>42.511737856796046</v>
      </c>
      <c r="F895" s="17">
        <v>-111.79940524553385</v>
      </c>
      <c r="G895" s="17">
        <v>0.28335578110883247</v>
      </c>
      <c r="H895" s="17">
        <v>5.3996861380011421</v>
      </c>
      <c r="I895" s="17">
        <v>21.708838750302125</v>
      </c>
      <c r="J895" s="17">
        <v>11.546127902744741</v>
      </c>
      <c r="K895" s="17">
        <v>-1.0000000000000027</v>
      </c>
      <c r="L895" s="17">
        <v>-1.0000000000000027</v>
      </c>
      <c r="M895" s="17">
        <v>-1.0000000000000027</v>
      </c>
      <c r="N895" s="17">
        <v>0.28460014236466957</v>
      </c>
      <c r="O895" s="17">
        <v>-1.0000000000000027</v>
      </c>
      <c r="P895" s="17">
        <v>-1.0000000000000027</v>
      </c>
      <c r="Q895" s="17">
        <v>4.0805679034587818</v>
      </c>
      <c r="R895" s="17">
        <v>-1.0000000000000027</v>
      </c>
      <c r="S895" s="17">
        <v>0.94326717005659466</v>
      </c>
      <c r="T895" s="17">
        <v>6.9307853687920695E-2</v>
      </c>
      <c r="U895" s="17">
        <v>-0.28370805278541533</v>
      </c>
      <c r="V895" s="17">
        <v>-0.62493467929125801</v>
      </c>
      <c r="W895" s="17">
        <v>1.31911823454236</v>
      </c>
      <c r="X895" s="17">
        <v>-1.7774183077578958</v>
      </c>
      <c r="Y895" s="17">
        <v>0.21470495523818367</v>
      </c>
      <c r="Z895" s="17">
        <v>9.5730974342383988</v>
      </c>
      <c r="AA895" s="17">
        <v>0.89412076605469626</v>
      </c>
      <c r="AB895" s="17">
        <v>0.65944055376913546</v>
      </c>
      <c r="AC895" s="17">
        <v>8.0405052978530236</v>
      </c>
      <c r="AD895" s="17">
        <v>0.1022542278279398</v>
      </c>
      <c r="AE895" s="17">
        <v>-0.8901222522426202</v>
      </c>
      <c r="AF895" s="17">
        <v>17.38292103361794</v>
      </c>
      <c r="AG895" s="17">
        <v>-61.640344841362079</v>
      </c>
      <c r="AH895" s="17">
        <v>3.2256594979046399E-2</v>
      </c>
      <c r="AI895" s="17">
        <v>0.1141853418415698</v>
      </c>
      <c r="AJ895" s="17">
        <v>0.33333333333333298</v>
      </c>
      <c r="AK895" s="17">
        <v>0.57140347546993719</v>
      </c>
      <c r="AL895" s="17">
        <v>1.0613873417804562</v>
      </c>
      <c r="AM895" s="17">
        <v>0.33333333333333298</v>
      </c>
      <c r="AN895" s="17">
        <v>-0.22165717046617303</v>
      </c>
      <c r="AO895" s="17">
        <v>-0.31038914028518821</v>
      </c>
      <c r="AP895" s="17">
        <v>0.33333333333333298</v>
      </c>
      <c r="AQ895" s="17">
        <v>4.3259177166841898</v>
      </c>
      <c r="AR895" s="17">
        <v>3.6524960902179426</v>
      </c>
      <c r="AS895" s="17">
        <v>1.6449839308949064</v>
      </c>
      <c r="AT895" s="17">
        <v>6.2486478816318902</v>
      </c>
      <c r="AU895" s="17">
        <v>-1.0000000000000027</v>
      </c>
      <c r="AV895" s="17">
        <v>-1.0000000000000027</v>
      </c>
      <c r="AW895" s="17">
        <v>-1.0000000000000027</v>
      </c>
      <c r="AX895" s="17">
        <v>-1.0000000000000027</v>
      </c>
      <c r="AY895" s="17">
        <v>1.3421979753017397E-2</v>
      </c>
      <c r="AZ895" s="17">
        <v>0.19134027113188601</v>
      </c>
      <c r="BA895" s="17">
        <v>8.2299058189448895E-2</v>
      </c>
      <c r="BB895" s="17">
        <v>1.3378978462652338</v>
      </c>
      <c r="BC895" s="17">
        <v>0.1369027527651365</v>
      </c>
      <c r="BD895" s="17">
        <v>34.404147512290272</v>
      </c>
      <c r="BE895" s="17">
        <v>3.8340641100756589</v>
      </c>
      <c r="BF895" s="17">
        <v>-1.0000000000000027</v>
      </c>
      <c r="CU895" t="e">
        <v>#N/A</v>
      </c>
      <c r="CV895" t="e">
        <v>#N/A</v>
      </c>
    </row>
    <row r="896" spans="1:100" x14ac:dyDescent="0.25">
      <c r="A896">
        <v>2539</v>
      </c>
      <c r="B896" t="s">
        <v>886</v>
      </c>
      <c r="C896" s="48">
        <v>2</v>
      </c>
      <c r="D896" s="22">
        <v>1551.118408203125</v>
      </c>
      <c r="E896" s="17">
        <v>123.70514051474962</v>
      </c>
      <c r="F896" s="17">
        <v>61.373290221545872</v>
      </c>
      <c r="G896" s="17">
        <v>0.88254399699248931</v>
      </c>
      <c r="H896" s="17">
        <v>10.587557519621864</v>
      </c>
      <c r="I896" s="17">
        <v>90.21344366814813</v>
      </c>
      <c r="J896" s="17">
        <v>20.629876480046633</v>
      </c>
      <c r="K896" s="17">
        <v>-0.99999999999999911</v>
      </c>
      <c r="L896" s="17">
        <v>-0.99999999999999911</v>
      </c>
      <c r="M896" s="17">
        <v>-0.99999999999999911</v>
      </c>
      <c r="N896" s="17">
        <v>0.37771407591142686</v>
      </c>
      <c r="O896" s="17">
        <v>-0.99999999999999911</v>
      </c>
      <c r="P896" s="17">
        <v>-0.99999999999999911</v>
      </c>
      <c r="Q896" s="17">
        <v>5.1754678030373977</v>
      </c>
      <c r="R896" s="17">
        <v>-0.99999999999999911</v>
      </c>
      <c r="S896" s="17">
        <v>2.6928901414621889</v>
      </c>
      <c r="T896" s="17">
        <v>0.31862896152728348</v>
      </c>
      <c r="U896" s="17">
        <v>0.62893685952371281</v>
      </c>
      <c r="V896" s="17">
        <v>0.65642365993377161</v>
      </c>
      <c r="W896" s="17">
        <v>5.9890511744765211</v>
      </c>
      <c r="X896" s="17">
        <v>4.6098795430863131</v>
      </c>
      <c r="Y896" s="17">
        <v>0.25917999043686835</v>
      </c>
      <c r="Z896" s="17">
        <v>47.519607333519517</v>
      </c>
      <c r="AA896" s="17">
        <v>1.5819603144758585</v>
      </c>
      <c r="AB896" s="17">
        <v>2.5672404148615646</v>
      </c>
      <c r="AC896" s="17">
        <v>34.687241817210626</v>
      </c>
      <c r="AD896" s="17">
        <v>1.9720472070427777</v>
      </c>
      <c r="AE896" s="17">
        <v>1.6013683098513773</v>
      </c>
      <c r="AF896" s="17">
        <v>80.451070489300662</v>
      </c>
      <c r="AG896" s="17">
        <v>46.566496090453768</v>
      </c>
      <c r="AH896" s="17">
        <v>0.53509027557350342</v>
      </c>
      <c r="AI896" s="17">
        <v>0.67480964173366653</v>
      </c>
      <c r="AJ896" s="17">
        <v>0.33333333333333298</v>
      </c>
      <c r="AK896" s="17">
        <v>1.0938528877695648</v>
      </c>
      <c r="AL896" s="17">
        <v>1.1211144928903862</v>
      </c>
      <c r="AM896" s="17">
        <v>0.33333333333333298</v>
      </c>
      <c r="AN896" s="17">
        <v>0.70924973192677909</v>
      </c>
      <c r="AO896" s="17">
        <v>0.81396864924886314</v>
      </c>
      <c r="AP896" s="17">
        <v>0.33333333333333298</v>
      </c>
      <c r="AQ896" s="17">
        <v>11.980316172533257</v>
      </c>
      <c r="AR896" s="17">
        <v>2.2444243630026963</v>
      </c>
      <c r="AS896" s="17">
        <v>10.571280392667891</v>
      </c>
      <c r="AT896" s="17">
        <v>10.894395768530583</v>
      </c>
      <c r="AU896" s="17">
        <v>-0.99999999999999911</v>
      </c>
      <c r="AV896" s="17">
        <v>-0.99999999999999911</v>
      </c>
      <c r="AW896" s="17">
        <v>-0.99999999999999911</v>
      </c>
      <c r="AX896" s="17">
        <v>-0.99999999999999911</v>
      </c>
      <c r="AY896" s="17">
        <v>7.8621508741304344E-2</v>
      </c>
      <c r="AZ896" s="17">
        <v>-0.15921759406921204</v>
      </c>
      <c r="BA896" s="17">
        <v>0.71711520890312408</v>
      </c>
      <c r="BB896" s="17">
        <v>-9.1427690013449942E-2</v>
      </c>
      <c r="BC896" s="17">
        <v>0.39587585547598242</v>
      </c>
      <c r="BD896" s="17">
        <v>-1.2612364834853409</v>
      </c>
      <c r="BE896" s="17">
        <v>11.789620651240526</v>
      </c>
      <c r="BF896" s="17">
        <v>-0.99999999999999911</v>
      </c>
      <c r="BG896" s="22">
        <v>671.23357293386448</v>
      </c>
    </row>
    <row r="897" spans="1:100" x14ac:dyDescent="0.25">
      <c r="A897">
        <v>2543</v>
      </c>
      <c r="B897" t="s">
        <v>887</v>
      </c>
      <c r="C897" s="48">
        <v>2</v>
      </c>
      <c r="D897" s="22">
        <v>1508.8806640625</v>
      </c>
      <c r="E897" s="17">
        <v>86.335916182269401</v>
      </c>
      <c r="F897" s="17">
        <v>1.0876274492976428</v>
      </c>
      <c r="G897" s="17">
        <v>0.46352353782706102</v>
      </c>
      <c r="H897" s="17">
        <v>6.7653599136503608</v>
      </c>
      <c r="I897" s="17">
        <v>60.868535099303877</v>
      </c>
      <c r="J897" s="17">
        <v>13.382175056846933</v>
      </c>
      <c r="K897" s="17">
        <v>-1</v>
      </c>
      <c r="L897" s="17">
        <v>-1</v>
      </c>
      <c r="M897" s="17">
        <v>-1</v>
      </c>
      <c r="N897" s="17">
        <v>0.27329431560826112</v>
      </c>
      <c r="O897" s="17">
        <v>-1</v>
      </c>
      <c r="P897" s="17">
        <v>-1</v>
      </c>
      <c r="Q897" s="17">
        <v>4.0537529948336868</v>
      </c>
      <c r="R897" s="17">
        <v>-1</v>
      </c>
      <c r="S897" s="17">
        <v>1.229945462107942</v>
      </c>
      <c r="T897" s="17">
        <v>0.15442276556448672</v>
      </c>
      <c r="U897" s="17">
        <v>0.13688595248330848</v>
      </c>
      <c r="V897" s="17">
        <v>1.1677876304556732E-2</v>
      </c>
      <c r="W897" s="17">
        <v>2.7219396398534896</v>
      </c>
      <c r="X897" s="17">
        <v>0.58449874605698748</v>
      </c>
      <c r="Y897" s="17">
        <v>0.11144514599510792</v>
      </c>
      <c r="Z897" s="17">
        <v>33.95529703237996</v>
      </c>
      <c r="AA897" s="17">
        <v>0.58296450894104512</v>
      </c>
      <c r="AB897" s="17">
        <v>1.1272762612662564</v>
      </c>
      <c r="AC897" s="17">
        <v>18.154962426857207</v>
      </c>
      <c r="AD897" s="17">
        <v>0.71018965310650273</v>
      </c>
      <c r="AE897" s="17">
        <v>0.54462906383726617</v>
      </c>
      <c r="AF897" s="17">
        <v>53.676065769687888</v>
      </c>
      <c r="AG897" s="17">
        <v>0.82004572811790433</v>
      </c>
      <c r="AH897" s="17">
        <v>0.21859382033110397</v>
      </c>
      <c r="AI897" s="17">
        <v>0.30035471497357741</v>
      </c>
      <c r="AJ897" s="17">
        <v>0.33333333333333298</v>
      </c>
      <c r="AK897" s="17">
        <v>0.67137759146233289</v>
      </c>
      <c r="AL897" s="17">
        <v>0.75212087432463703</v>
      </c>
      <c r="AM897" s="17">
        <v>0.33333333333333298</v>
      </c>
      <c r="AN897" s="17">
        <v>0.32839053934420986</v>
      </c>
      <c r="AO897" s="17">
        <v>0.39779188513203262</v>
      </c>
      <c r="AP897" s="17">
        <v>0.33333333333333298</v>
      </c>
      <c r="AQ897" s="17">
        <v>7.2321901565720559</v>
      </c>
      <c r="AR897" s="17">
        <v>2.2444243630026963</v>
      </c>
      <c r="AS897" s="17">
        <v>4.5271985009654463</v>
      </c>
      <c r="AT897" s="17">
        <v>6.6657154890466064</v>
      </c>
      <c r="AU897" s="17">
        <v>-1</v>
      </c>
      <c r="AV897" s="17">
        <v>-1</v>
      </c>
      <c r="AW897" s="17">
        <v>-1</v>
      </c>
      <c r="AX897" s="17">
        <v>-1</v>
      </c>
      <c r="AY897" s="17">
        <v>1.497118397050559E-2</v>
      </c>
      <c r="AZ897" s="17">
        <v>0.27975049887983405</v>
      </c>
      <c r="BA897" s="17">
        <v>0.2951188797480287</v>
      </c>
      <c r="BB897" s="17">
        <v>0.15303584128152481</v>
      </c>
      <c r="BC897" s="17">
        <v>0.16188119630453218</v>
      </c>
      <c r="BD897" s="17">
        <v>5.257252386390924</v>
      </c>
      <c r="BE897" s="17">
        <v>5.4923072635736609</v>
      </c>
      <c r="BF897" s="17">
        <v>-1</v>
      </c>
      <c r="BG897" s="22">
        <v>499.86481076119952</v>
      </c>
    </row>
    <row r="898" spans="1:100" x14ac:dyDescent="0.25">
      <c r="A898">
        <v>2544</v>
      </c>
      <c r="B898" t="s">
        <v>888</v>
      </c>
      <c r="C898" s="48">
        <v>2</v>
      </c>
      <c r="D898" s="22">
        <v>1489.422080078125</v>
      </c>
      <c r="E898" s="17">
        <v>61.602070272931428</v>
      </c>
      <c r="F898" s="17">
        <v>-38.814091684194892</v>
      </c>
      <c r="G898" s="17">
        <v>0.18618335603341113</v>
      </c>
      <c r="H898" s="17">
        <v>4.2355336111287318</v>
      </c>
      <c r="I898" s="17">
        <v>41.445802630796337</v>
      </c>
      <c r="J898" s="17">
        <v>8.5850851145089955</v>
      </c>
      <c r="K898" s="17">
        <v>-1.0000000000000007</v>
      </c>
      <c r="L898" s="17">
        <v>-1.0000000000000007</v>
      </c>
      <c r="M898" s="17">
        <v>-1.0000000000000007</v>
      </c>
      <c r="N898" s="17">
        <v>0.20418123372436181</v>
      </c>
      <c r="O898" s="17">
        <v>-1.0000000000000007</v>
      </c>
      <c r="P898" s="17">
        <v>-1.0000000000000007</v>
      </c>
      <c r="Q898" s="17">
        <v>3.3113152879793155</v>
      </c>
      <c r="R898" s="17">
        <v>-1.0000000000000007</v>
      </c>
      <c r="S898" s="17">
        <v>0.26165540740687254</v>
      </c>
      <c r="T898" s="17">
        <v>4.5738391702001183E-2</v>
      </c>
      <c r="U898" s="17">
        <v>-0.18879143396726533</v>
      </c>
      <c r="V898" s="17">
        <v>-0.41506480160325493</v>
      </c>
      <c r="W898" s="17">
        <v>0.5595122759076272</v>
      </c>
      <c r="X898" s="17">
        <v>-2.0798099234059246</v>
      </c>
      <c r="Y898" s="17">
        <v>1.3662787834504447E-2</v>
      </c>
      <c r="Z898" s="17">
        <v>24.977386282350633</v>
      </c>
      <c r="AA898" s="17">
        <v>-7.8248260645309653E-2</v>
      </c>
      <c r="AB898" s="17">
        <v>0.17419649773901624</v>
      </c>
      <c r="AC898" s="17">
        <v>7.2126199438285745</v>
      </c>
      <c r="AD898" s="17">
        <v>-0.12500537317791083</v>
      </c>
      <c r="AE898" s="17">
        <v>-0.15480278534204173</v>
      </c>
      <c r="AF898" s="17">
        <v>35.954294638862123</v>
      </c>
      <c r="AG898" s="17">
        <v>-29.458496959687903</v>
      </c>
      <c r="AH898" s="17">
        <v>9.1119620733938478E-3</v>
      </c>
      <c r="AI898" s="17">
        <v>5.2511452933308639E-2</v>
      </c>
      <c r="AJ898" s="17">
        <v>0.33333333333333298</v>
      </c>
      <c r="AK898" s="17">
        <v>0.39175073096358193</v>
      </c>
      <c r="AL898" s="17">
        <v>0.50789232887951052</v>
      </c>
      <c r="AM898" s="17">
        <v>0.33333333333333298</v>
      </c>
      <c r="AN898" s="17">
        <v>7.6308438343669099E-2</v>
      </c>
      <c r="AO898" s="17">
        <v>0.12233388088960445</v>
      </c>
      <c r="AP898" s="17">
        <v>0.33333333333333298</v>
      </c>
      <c r="AQ898" s="17">
        <v>4.0895127439497045</v>
      </c>
      <c r="AR898" s="17">
        <v>2.2444243630026963</v>
      </c>
      <c r="AS898" s="17">
        <v>0.52675715268589229</v>
      </c>
      <c r="AT898" s="17">
        <v>3.8668474819923331</v>
      </c>
      <c r="AU898" s="17">
        <v>-1.0000000000000007</v>
      </c>
      <c r="AV898" s="17">
        <v>-1.0000000000000007</v>
      </c>
      <c r="AW898" s="17">
        <v>-1.0000000000000007</v>
      </c>
      <c r="AX898" s="17">
        <v>-1.0000000000000007</v>
      </c>
      <c r="AY898" s="17">
        <v>-2.7157528976632164E-2</v>
      </c>
      <c r="AZ898" s="17">
        <v>0.57029356912174856</v>
      </c>
      <c r="BA898" s="17">
        <v>1.5809036793746234E-2</v>
      </c>
      <c r="BB898" s="17">
        <v>0.31484073344909036</v>
      </c>
      <c r="BC898" s="17">
        <v>7.005414242224034E-3</v>
      </c>
      <c r="BD898" s="17">
        <v>9.5716930029471587</v>
      </c>
      <c r="BE898" s="17">
        <v>1.324257705264146</v>
      </c>
      <c r="BF898" s="17">
        <v>-1.0000000000000007</v>
      </c>
      <c r="BG898" s="22">
        <v>40.438644452100334</v>
      </c>
    </row>
    <row r="899" spans="1:100" x14ac:dyDescent="0.25">
      <c r="A899">
        <v>2545</v>
      </c>
      <c r="B899" t="s">
        <v>889</v>
      </c>
      <c r="C899" s="48">
        <v>2</v>
      </c>
      <c r="D899" s="22">
        <v>1480.4287109375</v>
      </c>
      <c r="E899" s="17">
        <v>13.002998032808847</v>
      </c>
      <c r="F899" s="17">
        <v>-117.21623495709235</v>
      </c>
      <c r="G899" s="17">
        <v>-0.35875719140444934</v>
      </c>
      <c r="H899" s="17">
        <v>-0.73527487865786956</v>
      </c>
      <c r="I899" s="17">
        <v>3.2824380736813552</v>
      </c>
      <c r="J899" s="17">
        <v>-0.84062738910249024</v>
      </c>
      <c r="K899" s="17">
        <v>-1.0000000000000018</v>
      </c>
      <c r="L899" s="17">
        <v>-1.0000000000000018</v>
      </c>
      <c r="M899" s="17">
        <v>-1.0000000000000018</v>
      </c>
      <c r="N899" s="17">
        <v>6.8382228930487732E-2</v>
      </c>
      <c r="O899" s="17">
        <v>-1.0000000000000018</v>
      </c>
      <c r="P899" s="17">
        <v>-1.0000000000000018</v>
      </c>
      <c r="Q899" s="17">
        <v>1.852513293276814</v>
      </c>
      <c r="R899" s="17">
        <v>-1.0000000000000018</v>
      </c>
      <c r="S899" s="17">
        <v>-1.6409196506856223</v>
      </c>
      <c r="T899" s="17">
        <v>-0.16781350621458133</v>
      </c>
      <c r="U899" s="17">
        <v>-0.82870885275858353</v>
      </c>
      <c r="V899" s="17">
        <v>-1.2535635254816642</v>
      </c>
      <c r="W899" s="17">
        <v>-3.689400895931394</v>
      </c>
      <c r="X899" s="17">
        <v>-7.3148603062632134</v>
      </c>
      <c r="Y899" s="17">
        <v>-0.17846794288467557</v>
      </c>
      <c r="Z899" s="17">
        <v>7.3368569968778274</v>
      </c>
      <c r="AA899" s="17">
        <v>-1.3774528919431392</v>
      </c>
      <c r="AB899" s="17">
        <v>-1.6984921430829987</v>
      </c>
      <c r="AC899" s="17">
        <v>-14.28778459326367</v>
      </c>
      <c r="AD899" s="17">
        <v>-1.7660644937760188</v>
      </c>
      <c r="AE899" s="17">
        <v>-1.5291033728812611</v>
      </c>
      <c r="AF899" s="17">
        <v>1.1331172705354078</v>
      </c>
      <c r="AG899" s="17">
        <v>-88.952240423770803</v>
      </c>
      <c r="AH899" s="17">
        <v>-0.40249503183198976</v>
      </c>
      <c r="AI899" s="17">
        <v>-0.43447114735754305</v>
      </c>
      <c r="AJ899" s="17">
        <v>0.33333333333333298</v>
      </c>
      <c r="AK899" s="17">
        <v>-0.15768286878755433</v>
      </c>
      <c r="AL899" s="17">
        <v>2.8012217768013103E-2</v>
      </c>
      <c r="AM899" s="17">
        <v>0.33333333333333298</v>
      </c>
      <c r="AN899" s="17">
        <v>-0.41900297751430521</v>
      </c>
      <c r="AO899" s="17">
        <v>-0.41890841100337012</v>
      </c>
      <c r="AP899" s="17">
        <v>0.33333333333333298</v>
      </c>
      <c r="AQ899" s="17">
        <v>-2.0854754549447216</v>
      </c>
      <c r="AR899" s="17">
        <v>2.2444243630026963</v>
      </c>
      <c r="AS899" s="17">
        <v>-7.3336353956485052</v>
      </c>
      <c r="AT899" s="17">
        <v>-1.6325960321295394</v>
      </c>
      <c r="AU899" s="17">
        <v>-1.0000000000000018</v>
      </c>
      <c r="AV899" s="17">
        <v>-1.0000000000000018</v>
      </c>
      <c r="AW899" s="17">
        <v>-1.0000000000000018</v>
      </c>
      <c r="AX899" s="17">
        <v>-1.0000000000000018</v>
      </c>
      <c r="AY899" s="17">
        <v>-0.10993545083343313</v>
      </c>
      <c r="AZ899" s="17">
        <v>1.1411762256771094</v>
      </c>
      <c r="BA899" s="17">
        <v>-0.53300166110049763</v>
      </c>
      <c r="BB899" s="17">
        <v>0.63276814643939949</v>
      </c>
      <c r="BC899" s="17">
        <v>-0.29730711961446721</v>
      </c>
      <c r="BD899" s="17">
        <v>18.049056853611972</v>
      </c>
      <c r="BE899" s="17">
        <v>-6.8654650870259006</v>
      </c>
      <c r="BF899" s="17">
        <v>-1.0000000000000018</v>
      </c>
      <c r="BG899" s="22">
        <v>30.542216408763807</v>
      </c>
    </row>
    <row r="900" spans="1:100" x14ac:dyDescent="0.25">
      <c r="A900">
        <v>2549</v>
      </c>
      <c r="B900" t="s">
        <v>890</v>
      </c>
      <c r="C900" s="48">
        <v>2</v>
      </c>
      <c r="D900" s="22">
        <v>1507.9523828125</v>
      </c>
      <c r="E900" s="17">
        <v>31.402750519961877</v>
      </c>
      <c r="F900" s="17">
        <v>-87.532951631106272</v>
      </c>
      <c r="G900" s="17">
        <v>-0.15244108842352916</v>
      </c>
      <c r="H900" s="17">
        <v>1.1466879172821578</v>
      </c>
      <c r="I900" s="17">
        <v>17.731200767307072</v>
      </c>
      <c r="J900" s="17">
        <v>2.7279752423348516</v>
      </c>
      <c r="K900" s="17">
        <v>-1.0000000000000013</v>
      </c>
      <c r="L900" s="17">
        <v>-1.0000000000000013</v>
      </c>
      <c r="M900" s="17">
        <v>-1.0000000000000013</v>
      </c>
      <c r="N900" s="17">
        <v>0.119796133785777</v>
      </c>
      <c r="O900" s="17">
        <v>-1.0000000000000013</v>
      </c>
      <c r="P900" s="17">
        <v>-1.0000000000000013</v>
      </c>
      <c r="Q900" s="17">
        <v>2.4048200430367652</v>
      </c>
      <c r="R900" s="17">
        <v>-1.0000000000000013</v>
      </c>
      <c r="S900" s="17">
        <v>-0.92059910661911259</v>
      </c>
      <c r="T900" s="17">
        <v>-8.6962126060395495E-2</v>
      </c>
      <c r="U900" s="17">
        <v>-0.58643422537881573</v>
      </c>
      <c r="V900" s="17">
        <v>-0.93610542867011304</v>
      </c>
      <c r="W900" s="17">
        <v>-2.0807498024502502</v>
      </c>
      <c r="X900" s="17">
        <v>-5.3328547480824815</v>
      </c>
      <c r="Y900" s="17">
        <v>-0.10572667998685847</v>
      </c>
      <c r="Z900" s="17">
        <v>14.015613558142086</v>
      </c>
      <c r="AA900" s="17">
        <v>-0.88557017599475985</v>
      </c>
      <c r="AB900" s="17">
        <v>-0.9894866849874222</v>
      </c>
      <c r="AC900" s="17">
        <v>-6.1476678457353735</v>
      </c>
      <c r="AD900" s="17">
        <v>-1.144754657106716</v>
      </c>
      <c r="AE900" s="17">
        <v>-1.0087891057954324</v>
      </c>
      <c r="AF900" s="17">
        <v>14.316518009603726</v>
      </c>
      <c r="AG900" s="17">
        <v>-66.427733189051153</v>
      </c>
      <c r="AH900" s="17">
        <v>-0.24665940656695357</v>
      </c>
      <c r="AI900" s="17">
        <v>-0.25009809458341353</v>
      </c>
      <c r="AJ900" s="17">
        <v>0.33333333333333298</v>
      </c>
      <c r="AK900" s="17">
        <v>5.0334317087862956E-2</v>
      </c>
      <c r="AL900" s="17">
        <v>0.20969624713245472</v>
      </c>
      <c r="AM900" s="17">
        <v>0.33333333333333298</v>
      </c>
      <c r="AN900" s="17">
        <v>-0.23147661053308505</v>
      </c>
      <c r="AO900" s="17">
        <v>-0.21399247850973674</v>
      </c>
      <c r="AP900" s="17">
        <v>0.33333333333333298</v>
      </c>
      <c r="AQ900" s="17">
        <v>0.25239334035600436</v>
      </c>
      <c r="AR900" s="17">
        <v>2.2444243630026963</v>
      </c>
      <c r="AS900" s="17">
        <v>-4.3576675288831073</v>
      </c>
      <c r="AT900" s="17">
        <v>0.44950954751941019</v>
      </c>
      <c r="AU900" s="17">
        <v>-1.0000000000000013</v>
      </c>
      <c r="AV900" s="17">
        <v>-1.0000000000000013</v>
      </c>
      <c r="AW900" s="17">
        <v>-1.0000000000000013</v>
      </c>
      <c r="AX900" s="17">
        <v>-1.0000000000000013</v>
      </c>
      <c r="AY900" s="17">
        <v>-7.8595484793740025E-2</v>
      </c>
      <c r="AZ900" s="17">
        <v>0.92503836345769397</v>
      </c>
      <c r="BA900" s="17">
        <v>-0.32522030771039978</v>
      </c>
      <c r="BB900" s="17">
        <v>0.51239988757636135</v>
      </c>
      <c r="BC900" s="17">
        <v>-0.18209349425890267</v>
      </c>
      <c r="BD900" s="17">
        <v>14.83950182702454</v>
      </c>
      <c r="BE900" s="17">
        <v>-3.7648118158688737</v>
      </c>
      <c r="BF900" s="17">
        <v>-1.0000000000000013</v>
      </c>
      <c r="BG900" s="22">
        <v>722.28299988129515</v>
      </c>
    </row>
    <row r="901" spans="1:100" x14ac:dyDescent="0.25">
      <c r="A901">
        <v>2550</v>
      </c>
      <c r="B901" t="s">
        <v>891</v>
      </c>
      <c r="C901" s="48">
        <v>3</v>
      </c>
      <c r="D901" s="22">
        <v>1484.3496674352264</v>
      </c>
      <c r="E901" s="17">
        <v>79.979087717383393</v>
      </c>
      <c r="F901" s="17">
        <v>-41.400078630649816</v>
      </c>
      <c r="G901" s="17">
        <v>0.35789689735182639</v>
      </c>
      <c r="H901" s="17">
        <v>12.733948435375298</v>
      </c>
      <c r="I901" s="17">
        <v>39.497532507297414</v>
      </c>
      <c r="J901" s="17">
        <v>15.512478064305729</v>
      </c>
      <c r="K901" s="17">
        <v>-1.0000000000000004</v>
      </c>
      <c r="L901" s="17">
        <v>-1.0000000000000004</v>
      </c>
      <c r="M901" s="17">
        <v>-1.0000000000000004</v>
      </c>
      <c r="N901" s="17">
        <v>0.3596336304052698</v>
      </c>
      <c r="O901" s="17">
        <v>-1.0000000000000004</v>
      </c>
      <c r="P901" s="17">
        <v>-1.0000000000000004</v>
      </c>
      <c r="Q901" s="17">
        <v>5.1837050920725227</v>
      </c>
      <c r="R901" s="17">
        <v>-1.0000000000000004</v>
      </c>
      <c r="S901" s="17">
        <v>3.8352704901417494</v>
      </c>
      <c r="T901" s="17">
        <v>0.47131572396884125</v>
      </c>
      <c r="U901" s="17">
        <v>-6.0148818490363493E-2</v>
      </c>
      <c r="V901" s="17">
        <v>4.5532662413188429E-2</v>
      </c>
      <c r="W901" s="17">
        <v>7.5502433433027711</v>
      </c>
      <c r="X901" s="17">
        <v>4.4400568454064748</v>
      </c>
      <c r="Y901" s="17">
        <v>0.23198743032383989</v>
      </c>
      <c r="Z901" s="17">
        <v>30.803508753448376</v>
      </c>
      <c r="AA901" s="17">
        <v>1.2258962890168492</v>
      </c>
      <c r="AB901" s="17">
        <v>0.75875680057478412</v>
      </c>
      <c r="AC901" s="17">
        <v>-2.0285219103758592</v>
      </c>
      <c r="AD901" s="17">
        <v>0.40944328492829507</v>
      </c>
      <c r="AE901" s="17">
        <v>0.3574674488321955</v>
      </c>
      <c r="AF901" s="17">
        <v>29.891211092479487</v>
      </c>
      <c r="AG901" s="17">
        <v>-43.935157872576688</v>
      </c>
      <c r="AH901" s="17">
        <v>0.18278609593353229</v>
      </c>
      <c r="AI901" s="17">
        <v>5.3013496771414217E-2</v>
      </c>
      <c r="AJ901" s="17">
        <v>0.33333333333333298</v>
      </c>
      <c r="AK901" s="17">
        <v>1.0023813955910557</v>
      </c>
      <c r="AL901" s="17">
        <v>1.0999078573127534</v>
      </c>
      <c r="AM901" s="17">
        <v>0.33333333333333298</v>
      </c>
      <c r="AN901" s="17">
        <v>0.65892692909698192</v>
      </c>
      <c r="AO901" s="17">
        <v>0.76834292887942401</v>
      </c>
      <c r="AP901" s="17">
        <v>0.33333333333333298</v>
      </c>
      <c r="AQ901" s="17">
        <v>9.6063214148179519</v>
      </c>
      <c r="AR901" s="17">
        <v>4.2469324866221676</v>
      </c>
      <c r="AS901" s="17">
        <v>1.241731621773003</v>
      </c>
      <c r="AT901" s="17">
        <v>10.023813955910558</v>
      </c>
      <c r="AU901" s="17">
        <v>-1.0000000000000004</v>
      </c>
      <c r="AV901" s="17">
        <v>-1.0000000000000004</v>
      </c>
      <c r="AW901" s="17">
        <v>-1.0000000000000004</v>
      </c>
      <c r="AX901" s="17">
        <v>-1.0000000000000004</v>
      </c>
      <c r="AY901" s="17">
        <v>-1.0036514308663334E-2</v>
      </c>
      <c r="AZ901" s="17">
        <v>0.37787302751952789</v>
      </c>
      <c r="BA901" s="17">
        <v>0.56559240516414511</v>
      </c>
      <c r="BB901" s="17">
        <v>0.9467120548563297</v>
      </c>
      <c r="BC901" s="17">
        <v>0.37628666738336863</v>
      </c>
      <c r="BD901" s="17">
        <v>25.557166509005881</v>
      </c>
      <c r="BE901" s="17">
        <v>12.235128710404942</v>
      </c>
      <c r="BF901" s="17">
        <v>-1.0000000000000004</v>
      </c>
      <c r="CU901" t="e">
        <v>#N/A</v>
      </c>
      <c r="CV901" t="e">
        <v>#N/A</v>
      </c>
    </row>
    <row r="902" spans="1:100" x14ac:dyDescent="0.25">
      <c r="A902">
        <v>2551</v>
      </c>
      <c r="B902" t="s">
        <v>892</v>
      </c>
      <c r="C902" s="48">
        <v>2</v>
      </c>
      <c r="D902" s="22">
        <v>1483.15916015625</v>
      </c>
      <c r="E902" s="17">
        <v>85.781696144934671</v>
      </c>
      <c r="F902" s="17">
        <v>0.19353550949401188</v>
      </c>
      <c r="G902" s="17">
        <v>0.45730907823709221</v>
      </c>
      <c r="H902" s="17">
        <v>6.7086732005135019</v>
      </c>
      <c r="I902" s="17">
        <v>60.433323060169485</v>
      </c>
      <c r="J902" s="17">
        <v>13.274684965063962</v>
      </c>
      <c r="K902" s="17">
        <v>-1</v>
      </c>
      <c r="L902" s="17">
        <v>-1</v>
      </c>
      <c r="M902" s="17">
        <v>-1</v>
      </c>
      <c r="N902" s="17">
        <v>0.2717456743269005</v>
      </c>
      <c r="O902" s="17">
        <v>-1</v>
      </c>
      <c r="P902" s="17">
        <v>-1</v>
      </c>
      <c r="Q902" s="17">
        <v>4.0371169304254346</v>
      </c>
      <c r="R902" s="17">
        <v>-1</v>
      </c>
      <c r="S902" s="17">
        <v>1.2082486442238833</v>
      </c>
      <c r="T902" s="17">
        <v>0.15198743634150375</v>
      </c>
      <c r="U902" s="17">
        <v>0.12958838404452519</v>
      </c>
      <c r="V902" s="17">
        <v>2.1157021182488037E-3</v>
      </c>
      <c r="W902" s="17">
        <v>2.6734853647370085</v>
      </c>
      <c r="X902" s="17">
        <v>0.52479863893763734</v>
      </c>
      <c r="Y902" s="17">
        <v>0.10925410209562331</v>
      </c>
      <c r="Z902" s="17">
        <v>33.754125809380199</v>
      </c>
      <c r="AA902" s="17">
        <v>0.56814848044351185</v>
      </c>
      <c r="AB902" s="17">
        <v>1.1059202657586746</v>
      </c>
      <c r="AC902" s="17">
        <v>17.909773486904122</v>
      </c>
      <c r="AD902" s="17">
        <v>0.69147514261970566</v>
      </c>
      <c r="AE902" s="17">
        <v>0.52895664689951427</v>
      </c>
      <c r="AF902" s="17">
        <v>53.27896777313024</v>
      </c>
      <c r="AG902" s="17">
        <v>0.14158370808318546</v>
      </c>
      <c r="AH902" s="17">
        <v>0.21389988620819814</v>
      </c>
      <c r="AI902" s="17">
        <v>0.29480120330197518</v>
      </c>
      <c r="AJ902" s="17">
        <v>0.33333333333333298</v>
      </c>
      <c r="AK902" s="17">
        <v>0.6651118934534801</v>
      </c>
      <c r="AL902" s="17">
        <v>0.74664835888684566</v>
      </c>
      <c r="AM902" s="17">
        <v>0.33333333333333298</v>
      </c>
      <c r="AN902" s="17">
        <v>0.32274204650811633</v>
      </c>
      <c r="AO902" s="17">
        <v>0.39161960016046049</v>
      </c>
      <c r="AP902" s="17">
        <v>0.33333333333333298</v>
      </c>
      <c r="AQ902" s="17">
        <v>7.1617710717544787</v>
      </c>
      <c r="AR902" s="17">
        <v>2.2444243630026963</v>
      </c>
      <c r="AS902" s="17">
        <v>4.4375591961227716</v>
      </c>
      <c r="AT902" s="17">
        <v>6.6030002632361731</v>
      </c>
      <c r="AU902" s="17">
        <v>-1</v>
      </c>
      <c r="AV902" s="17">
        <v>-1</v>
      </c>
      <c r="AW902" s="17">
        <v>-1</v>
      </c>
      <c r="AX902" s="17">
        <v>-1</v>
      </c>
      <c r="AY902" s="17">
        <v>1.4027190992300298E-2</v>
      </c>
      <c r="AZ902" s="17">
        <v>0.28626080026309075</v>
      </c>
      <c r="BA902" s="17">
        <v>0.28886028526347113</v>
      </c>
      <c r="BB902" s="17">
        <v>0.15666146075480672</v>
      </c>
      <c r="BC902" s="17">
        <v>0.15841083985323678</v>
      </c>
      <c r="BD902" s="17">
        <v>5.3539275839461702</v>
      </c>
      <c r="BE902" s="17">
        <v>5.3989123022608645</v>
      </c>
      <c r="BF902" s="17">
        <v>-1</v>
      </c>
      <c r="BG902" s="22">
        <v>25.582871977642299</v>
      </c>
    </row>
    <row r="903" spans="1:100" x14ac:dyDescent="0.25">
      <c r="A903">
        <v>2554</v>
      </c>
      <c r="B903" t="s">
        <v>893</v>
      </c>
      <c r="C903" s="48">
        <v>2</v>
      </c>
      <c r="D903" s="22">
        <v>1507.5869140625</v>
      </c>
      <c r="E903" s="17">
        <v>83.586856111581412</v>
      </c>
      <c r="F903" s="17">
        <v>-3.3472761732028209</v>
      </c>
      <c r="G903" s="17">
        <v>0.43269837531246697</v>
      </c>
      <c r="H903" s="17">
        <v>6.4841806542852494</v>
      </c>
      <c r="I903" s="17">
        <v>58.709782332405183</v>
      </c>
      <c r="J903" s="17">
        <v>12.848999243254539</v>
      </c>
      <c r="K903" s="17">
        <v>-1</v>
      </c>
      <c r="L903" s="17">
        <v>-1</v>
      </c>
      <c r="M903" s="17">
        <v>-1</v>
      </c>
      <c r="N903" s="17">
        <v>0.26561269527045972</v>
      </c>
      <c r="O903" s="17">
        <v>-1</v>
      </c>
      <c r="P903" s="17">
        <v>-1</v>
      </c>
      <c r="Q903" s="17">
        <v>3.9712342526062216</v>
      </c>
      <c r="R903" s="17">
        <v>-1</v>
      </c>
      <c r="S903" s="17">
        <v>1.1223242075735618</v>
      </c>
      <c r="T903" s="17">
        <v>0.14234296715431374</v>
      </c>
      <c r="U903" s="17">
        <v>0.10068831858928955</v>
      </c>
      <c r="V903" s="17">
        <v>-3.5752727920721671E-2</v>
      </c>
      <c r="W903" s="17">
        <v>2.4815951845764266</v>
      </c>
      <c r="X903" s="17">
        <v>0.28837235285247925</v>
      </c>
      <c r="Y903" s="17">
        <v>0.1005770595106061</v>
      </c>
      <c r="Z903" s="17">
        <v>32.957441055934815</v>
      </c>
      <c r="AA903" s="17">
        <v>0.50947356742868577</v>
      </c>
      <c r="AB903" s="17">
        <v>1.0213455648554604</v>
      </c>
      <c r="AC903" s="17">
        <v>16.938768353757958</v>
      </c>
      <c r="AD903" s="17">
        <v>0.61736133573072183</v>
      </c>
      <c r="AE903" s="17">
        <v>0.46689023681480235</v>
      </c>
      <c r="AF903" s="17">
        <v>51.706367503748936</v>
      </c>
      <c r="AG903" s="17">
        <v>-2.5452834247674283</v>
      </c>
      <c r="AH903" s="17">
        <v>0.19531081718712562</v>
      </c>
      <c r="AI903" s="17">
        <v>0.27280800760095919</v>
      </c>
      <c r="AJ903" s="17">
        <v>0.33333333333333298</v>
      </c>
      <c r="AK903" s="17">
        <v>0.64029827449291898</v>
      </c>
      <c r="AL903" s="17">
        <v>0.72497592707840519</v>
      </c>
      <c r="AM903" s="17">
        <v>0.33333333333333298</v>
      </c>
      <c r="AN903" s="17">
        <v>0.3003727033418398</v>
      </c>
      <c r="AO903" s="17">
        <v>0.3671759185172988</v>
      </c>
      <c r="AP903" s="17">
        <v>0.33333333333333298</v>
      </c>
      <c r="AQ903" s="17">
        <v>6.8828951451225251</v>
      </c>
      <c r="AR903" s="17">
        <v>2.2444243630026963</v>
      </c>
      <c r="AS903" s="17">
        <v>4.0825667354084132</v>
      </c>
      <c r="AT903" s="17">
        <v>6.3546334070476194</v>
      </c>
      <c r="AU903" s="17">
        <v>-1</v>
      </c>
      <c r="AV903" s="17">
        <v>-1</v>
      </c>
      <c r="AW903" s="17">
        <v>-1</v>
      </c>
      <c r="AX903" s="17">
        <v>-1</v>
      </c>
      <c r="AY903" s="17">
        <v>1.0288759610906579E-2</v>
      </c>
      <c r="AZ903" s="17">
        <v>0.31204310538125951</v>
      </c>
      <c r="BA903" s="17">
        <v>0.26407479790850119</v>
      </c>
      <c r="BB903" s="17">
        <v>0.17101975570915925</v>
      </c>
      <c r="BC903" s="17">
        <v>0.14466742251679607</v>
      </c>
      <c r="BD903" s="17">
        <v>5.7367838134809332</v>
      </c>
      <c r="BE903" s="17">
        <v>5.0290465698911042</v>
      </c>
      <c r="BF903" s="17">
        <v>-1</v>
      </c>
      <c r="BG903" s="22">
        <v>87.867418643429801</v>
      </c>
    </row>
    <row r="904" spans="1:100" x14ac:dyDescent="0.25">
      <c r="A904">
        <v>2555</v>
      </c>
      <c r="B904" t="s">
        <v>894</v>
      </c>
      <c r="C904" s="48">
        <v>2</v>
      </c>
      <c r="D904" s="22">
        <v>1474.7512792968751</v>
      </c>
      <c r="E904" s="17">
        <v>65.441294350503497</v>
      </c>
      <c r="F904" s="17">
        <v>-32.620487931856999</v>
      </c>
      <c r="G904" s="17">
        <v>0.22923250849936083</v>
      </c>
      <c r="H904" s="17">
        <v>4.6282169846856647</v>
      </c>
      <c r="I904" s="17">
        <v>44.460627839082392</v>
      </c>
      <c r="J904" s="17">
        <v>9.3296964974864203</v>
      </c>
      <c r="K904" s="17">
        <v>-1.0000000000000004</v>
      </c>
      <c r="L904" s="17">
        <v>-1.0000000000000004</v>
      </c>
      <c r="M904" s="17">
        <v>-1.0000000000000004</v>
      </c>
      <c r="N904" s="17">
        <v>0.21490906832867218</v>
      </c>
      <c r="O904" s="17">
        <v>-1.0000000000000004</v>
      </c>
      <c r="P904" s="17">
        <v>-1.0000000000000004</v>
      </c>
      <c r="Q904" s="17">
        <v>3.4265575649264912</v>
      </c>
      <c r="R904" s="17">
        <v>-1.0000000000000004</v>
      </c>
      <c r="S904" s="17">
        <v>0.41195481922128985</v>
      </c>
      <c r="T904" s="17">
        <v>6.2608540667842633E-2</v>
      </c>
      <c r="U904" s="17">
        <v>-0.13823930923240019</v>
      </c>
      <c r="V904" s="17">
        <v>-0.34882517312183425</v>
      </c>
      <c r="W904" s="17">
        <v>0.89516744381369584</v>
      </c>
      <c r="X904" s="17">
        <v>-1.6662519983108934</v>
      </c>
      <c r="Y904" s="17">
        <v>2.884070982803616E-2</v>
      </c>
      <c r="Z904" s="17">
        <v>26.3709508434039</v>
      </c>
      <c r="AA904" s="17">
        <v>2.4386161623636937E-2</v>
      </c>
      <c r="AB904" s="17">
        <v>0.32213494570189594</v>
      </c>
      <c r="AC904" s="17">
        <v>8.9111064986438482</v>
      </c>
      <c r="AD904" s="17">
        <v>4.6348318323817805E-3</v>
      </c>
      <c r="AE904" s="17">
        <v>-4.6235941114385004E-2</v>
      </c>
      <c r="AF904" s="17">
        <v>38.705094117118804</v>
      </c>
      <c r="AG904" s="17">
        <v>-24.758616862313698</v>
      </c>
      <c r="AH904" s="17">
        <v>4.1628045378251294E-2</v>
      </c>
      <c r="AI904" s="17">
        <v>9.0982049967705453E-2</v>
      </c>
      <c r="AJ904" s="17">
        <v>0.33333333333333298</v>
      </c>
      <c r="AK904" s="17">
        <v>0.43515482507404879</v>
      </c>
      <c r="AL904" s="17">
        <v>0.5458018442674647</v>
      </c>
      <c r="AM904" s="17">
        <v>0.33333333333333298</v>
      </c>
      <c r="AN904" s="17">
        <v>0.11543699421943973</v>
      </c>
      <c r="AO904" s="17">
        <v>0.16509087897732266</v>
      </c>
      <c r="AP904" s="17">
        <v>0.33333333333333298</v>
      </c>
      <c r="AQ904" s="17">
        <v>4.5773237715920523</v>
      </c>
      <c r="AR904" s="17">
        <v>2.2444243630026963</v>
      </c>
      <c r="AS904" s="17">
        <v>1.1477115647707232</v>
      </c>
      <c r="AT904" s="17">
        <v>4.301291906123403</v>
      </c>
      <c r="AU904" s="17">
        <v>-1.0000000000000004</v>
      </c>
      <c r="AV904" s="17">
        <v>-1.0000000000000004</v>
      </c>
      <c r="AW904" s="17">
        <v>-1.0000000000000004</v>
      </c>
      <c r="AX904" s="17">
        <v>-1.0000000000000004</v>
      </c>
      <c r="AY904" s="17">
        <v>-2.0618247956743947E-2</v>
      </c>
      <c r="AZ904" s="17">
        <v>0.52519504481892898</v>
      </c>
      <c r="BA904" s="17">
        <v>5.9163922972935629E-2</v>
      </c>
      <c r="BB904" s="17">
        <v>0.28972513920807741</v>
      </c>
      <c r="BC904" s="17">
        <v>3.1045461782988143E-2</v>
      </c>
      <c r="BD904" s="17">
        <v>8.9019991608712683</v>
      </c>
      <c r="BE904" s="17">
        <v>1.9712285111562515</v>
      </c>
      <c r="BF904" s="17">
        <v>-1.0000000000000004</v>
      </c>
      <c r="BG904" s="22">
        <v>45.333639344964467</v>
      </c>
    </row>
    <row r="905" spans="1:100" x14ac:dyDescent="0.25">
      <c r="A905">
        <v>2556</v>
      </c>
      <c r="B905" t="s">
        <v>895</v>
      </c>
      <c r="C905" s="48">
        <v>2</v>
      </c>
      <c r="D905" s="22">
        <v>1550.6370703124999</v>
      </c>
      <c r="E905" s="17">
        <v>124.06934962171006</v>
      </c>
      <c r="F905" s="17">
        <v>61.960848240022443</v>
      </c>
      <c r="G905" s="17">
        <v>0.8866278673418706</v>
      </c>
      <c r="H905" s="17">
        <v>10.624809541882525</v>
      </c>
      <c r="I905" s="17">
        <v>90.49944593698315</v>
      </c>
      <c r="J905" s="17">
        <v>20.700514255114527</v>
      </c>
      <c r="K905" s="17">
        <v>-0.999999999999999</v>
      </c>
      <c r="L905" s="17">
        <v>-0.999999999999999</v>
      </c>
      <c r="M905" s="17">
        <v>-0.999999999999999</v>
      </c>
      <c r="N905" s="17">
        <v>0.37873177505633482</v>
      </c>
      <c r="O905" s="17">
        <v>-0.999999999999999</v>
      </c>
      <c r="P905" s="17">
        <v>-0.999999999999999</v>
      </c>
      <c r="Q905" s="17">
        <v>5.1864002951042742</v>
      </c>
      <c r="R905" s="17">
        <v>-0.999999999999999</v>
      </c>
      <c r="S905" s="17">
        <v>2.7071483388082074</v>
      </c>
      <c r="T905" s="17">
        <v>0.32022935310771561</v>
      </c>
      <c r="U905" s="17">
        <v>0.63373250151611282</v>
      </c>
      <c r="V905" s="17">
        <v>0.66270750152445723</v>
      </c>
      <c r="W905" s="17">
        <v>6.0208931994481478</v>
      </c>
      <c r="X905" s="17">
        <v>4.6491118357402303</v>
      </c>
      <c r="Y905" s="17">
        <v>0.26061984841418007</v>
      </c>
      <c r="Z905" s="17">
        <v>47.651808240269894</v>
      </c>
      <c r="AA905" s="17">
        <v>1.5916967587475908</v>
      </c>
      <c r="AB905" s="17">
        <v>2.5812746386862249</v>
      </c>
      <c r="AC905" s="17">
        <v>34.848369237443094</v>
      </c>
      <c r="AD905" s="17">
        <v>1.9843455627362609</v>
      </c>
      <c r="AE905" s="17">
        <v>1.6116675350548912</v>
      </c>
      <c r="AF905" s="17">
        <v>80.712025880588129</v>
      </c>
      <c r="AG905" s="17">
        <v>47.012351580651753</v>
      </c>
      <c r="AH905" s="17">
        <v>0.53817492325830396</v>
      </c>
      <c r="AI905" s="17">
        <v>0.67845916609250345</v>
      </c>
      <c r="AJ905" s="17">
        <v>0.33333333333333298</v>
      </c>
      <c r="AK905" s="17">
        <v>1.0979704297611217</v>
      </c>
      <c r="AL905" s="17">
        <v>1.1247107900759052</v>
      </c>
      <c r="AM905" s="17">
        <v>0.33333333333333298</v>
      </c>
      <c r="AN905" s="17">
        <v>0.71296167374216224</v>
      </c>
      <c r="AO905" s="17">
        <v>0.81802480428831714</v>
      </c>
      <c r="AP905" s="17">
        <v>0.33333333333333298</v>
      </c>
      <c r="AQ905" s="17">
        <v>12.026592507322089</v>
      </c>
      <c r="AR905" s="17">
        <v>2.2444243630026963</v>
      </c>
      <c r="AS905" s="17">
        <v>10.630187413284302</v>
      </c>
      <c r="AT905" s="17">
        <v>10.935609464980617</v>
      </c>
      <c r="AU905" s="17">
        <v>-0.999999999999999</v>
      </c>
      <c r="AV905" s="17">
        <v>-0.999999999999999</v>
      </c>
      <c r="AW905" s="17">
        <v>-0.999999999999999</v>
      </c>
      <c r="AX905" s="17">
        <v>-0.999999999999999</v>
      </c>
      <c r="AY905" s="17">
        <v>7.9241859534145531E-2</v>
      </c>
      <c r="AZ905" s="17">
        <v>-0.16349587867299858</v>
      </c>
      <c r="BA905" s="17">
        <v>0.72122808276999129</v>
      </c>
      <c r="BB905" s="17">
        <v>-9.3810288154240085E-2</v>
      </c>
      <c r="BC905" s="17">
        <v>0.39815642156673403</v>
      </c>
      <c r="BD905" s="17">
        <v>-1.3247671842809057</v>
      </c>
      <c r="BE905" s="17">
        <v>11.850995724610154</v>
      </c>
      <c r="BF905" s="17">
        <v>-0.999999999999999</v>
      </c>
      <c r="BG905" s="22">
        <v>670.63705935209305</v>
      </c>
    </row>
    <row r="906" spans="1:100" x14ac:dyDescent="0.25">
      <c r="A906">
        <v>2557</v>
      </c>
      <c r="B906" t="s">
        <v>896</v>
      </c>
      <c r="C906" s="48">
        <v>2</v>
      </c>
      <c r="D906" s="22">
        <v>1574.724833984375</v>
      </c>
      <c r="E906" s="17">
        <v>110.11569795066107</v>
      </c>
      <c r="F906" s="17">
        <v>39.450208693481819</v>
      </c>
      <c r="G906" s="17">
        <v>0.73016581508686906</v>
      </c>
      <c r="H906" s="17">
        <v>9.1976026633793584</v>
      </c>
      <c r="I906" s="17">
        <v>79.54207018721317</v>
      </c>
      <c r="J906" s="17">
        <v>17.994225781602012</v>
      </c>
      <c r="K906" s="17">
        <v>-0.99999999999999944</v>
      </c>
      <c r="L906" s="17">
        <v>-0.99999999999999944</v>
      </c>
      <c r="M906" s="17">
        <v>-0.99999999999999944</v>
      </c>
      <c r="N906" s="17">
        <v>0.33974148320865549</v>
      </c>
      <c r="O906" s="17">
        <v>-0.99999999999999944</v>
      </c>
      <c r="P906" s="17">
        <v>-0.99999999999999944</v>
      </c>
      <c r="Q906" s="17">
        <v>4.7675524868470438</v>
      </c>
      <c r="R906" s="17">
        <v>-0.99999999999999944</v>
      </c>
      <c r="S906" s="17">
        <v>2.1608854491077949</v>
      </c>
      <c r="T906" s="17">
        <v>0.25891483289431727</v>
      </c>
      <c r="U906" s="17">
        <v>0.45000091265094427</v>
      </c>
      <c r="V906" s="17">
        <v>0.42195971395745546</v>
      </c>
      <c r="W906" s="17">
        <v>4.800955212001826</v>
      </c>
      <c r="X906" s="17">
        <v>3.1460364444681526</v>
      </c>
      <c r="Y906" s="17">
        <v>0.20545572350016117</v>
      </c>
      <c r="Z906" s="17">
        <v>42.586900833679337</v>
      </c>
      <c r="AA906" s="17">
        <v>1.2186721712622184</v>
      </c>
      <c r="AB906" s="17">
        <v>2.0435926670376516</v>
      </c>
      <c r="AC906" s="17">
        <v>28.675223498880129</v>
      </c>
      <c r="AD906" s="17">
        <v>1.5131685158312558</v>
      </c>
      <c r="AE906" s="17">
        <v>1.2170815726914279</v>
      </c>
      <c r="AF906" s="17">
        <v>70.714251080016766</v>
      </c>
      <c r="AG906" s="17">
        <v>29.930647452579979</v>
      </c>
      <c r="AH906" s="17">
        <v>0.41999528826556776</v>
      </c>
      <c r="AI906" s="17">
        <v>0.53863786372800615</v>
      </c>
      <c r="AJ906" s="17">
        <v>0.33333333333333298</v>
      </c>
      <c r="AK906" s="17">
        <v>0.94021834286081918</v>
      </c>
      <c r="AL906" s="17">
        <v>0.98692873775133538</v>
      </c>
      <c r="AM906" s="17">
        <v>0.33333333333333298</v>
      </c>
      <c r="AN906" s="17">
        <v>0.57074902138065642</v>
      </c>
      <c r="AO906" s="17">
        <v>0.66262458649404143</v>
      </c>
      <c r="AP906" s="17">
        <v>0.33333333333333298</v>
      </c>
      <c r="AQ906" s="17">
        <v>10.253644374187239</v>
      </c>
      <c r="AR906" s="17">
        <v>2.2444243630026963</v>
      </c>
      <c r="AS906" s="17">
        <v>8.3733299351158959</v>
      </c>
      <c r="AT906" s="17">
        <v>9.3566221377840062</v>
      </c>
      <c r="AU906" s="17">
        <v>-0.99999999999999944</v>
      </c>
      <c r="AV906" s="17">
        <v>-0.99999999999999944</v>
      </c>
      <c r="AW906" s="17">
        <v>-0.99999999999999944</v>
      </c>
      <c r="AX906" s="17">
        <v>-0.99999999999999944</v>
      </c>
      <c r="AY906" s="17">
        <v>5.5474856700508723E-2</v>
      </c>
      <c r="AZ906" s="17">
        <v>4.1461112520130294E-4</v>
      </c>
      <c r="BA906" s="17">
        <v>0.56365484199031801</v>
      </c>
      <c r="BB906" s="17">
        <v>-2.5277147827670599E-3</v>
      </c>
      <c r="BC906" s="17">
        <v>0.31078292036921695</v>
      </c>
      <c r="BD906" s="17">
        <v>1.1092336475963096</v>
      </c>
      <c r="BE906" s="17">
        <v>9.499581718979794</v>
      </c>
      <c r="BF906" s="17">
        <v>-0.99999999999999944</v>
      </c>
      <c r="BG906" s="22">
        <v>5290.7034426140726</v>
      </c>
    </row>
    <row r="907" spans="1:100" x14ac:dyDescent="0.25">
      <c r="A907">
        <v>2559</v>
      </c>
      <c r="B907" t="s">
        <v>897</v>
      </c>
      <c r="C907" s="48">
        <v>2</v>
      </c>
      <c r="D907" s="22">
        <v>1506.553271484375</v>
      </c>
      <c r="E907" s="17">
        <v>46.179638500695077</v>
      </c>
      <c r="F907" s="17">
        <v>-63.694231359476682</v>
      </c>
      <c r="G907" s="17">
        <v>1.3251898180455024E-2</v>
      </c>
      <c r="H907" s="17">
        <v>2.6580970212323471</v>
      </c>
      <c r="I907" s="17">
        <v>29.335038804420787</v>
      </c>
      <c r="J907" s="17">
        <v>5.5939290843399618</v>
      </c>
      <c r="K907" s="17">
        <v>-1.0000000000000009</v>
      </c>
      <c r="L907" s="17">
        <v>-1.0000000000000009</v>
      </c>
      <c r="M907" s="17">
        <v>-1.0000000000000009</v>
      </c>
      <c r="N907" s="17">
        <v>0.16108677143044875</v>
      </c>
      <c r="O907" s="17">
        <v>-1.0000000000000009</v>
      </c>
      <c r="P907" s="17">
        <v>-1.0000000000000009</v>
      </c>
      <c r="Q907" s="17">
        <v>2.848378997316396</v>
      </c>
      <c r="R907" s="17">
        <v>-1.0000000000000009</v>
      </c>
      <c r="S907" s="17">
        <v>-0.34210784716747211</v>
      </c>
      <c r="T907" s="17">
        <v>-2.2030177195308448E-2</v>
      </c>
      <c r="U907" s="17">
        <v>-0.39186285645065472</v>
      </c>
      <c r="V907" s="17">
        <v>-0.68115402438158246</v>
      </c>
      <c r="W907" s="17">
        <v>-0.78883802129710734</v>
      </c>
      <c r="X907" s="17">
        <v>-3.7411010475434963</v>
      </c>
      <c r="Y907" s="17">
        <v>-4.730798690016555E-2</v>
      </c>
      <c r="Z907" s="17">
        <v>19.379339924857959</v>
      </c>
      <c r="AA907" s="17">
        <v>-0.4905379168215469</v>
      </c>
      <c r="AB907" s="17">
        <v>-0.42008259983345808</v>
      </c>
      <c r="AC907" s="17">
        <v>0.38968060024513917</v>
      </c>
      <c r="AD907" s="17">
        <v>-0.64577914837635397</v>
      </c>
      <c r="AE907" s="17">
        <v>-0.59092339565216312</v>
      </c>
      <c r="AF907" s="17">
        <v>24.90414064541617</v>
      </c>
      <c r="AG907" s="17">
        <v>-48.338244188529991</v>
      </c>
      <c r="AH907" s="17">
        <v>-0.12150741989991659</v>
      </c>
      <c r="AI907" s="17">
        <v>-0.10202762736319537</v>
      </c>
      <c r="AJ907" s="17">
        <v>0.33333333333333298</v>
      </c>
      <c r="AK907" s="17">
        <v>0.21739344768728824</v>
      </c>
      <c r="AL907" s="17">
        <v>0.35560715281888211</v>
      </c>
      <c r="AM907" s="17">
        <v>0.33333333333333298</v>
      </c>
      <c r="AN907" s="17">
        <v>-8.0873708659804755E-2</v>
      </c>
      <c r="AO907" s="17">
        <v>-4.9423972382270587E-2</v>
      </c>
      <c r="AP907" s="17">
        <v>0.33333333333333298</v>
      </c>
      <c r="AQ907" s="17">
        <v>2.1299417109621483</v>
      </c>
      <c r="AR907" s="17">
        <v>2.2444243630026963</v>
      </c>
      <c r="AS907" s="17">
        <v>-1.9676601724168643</v>
      </c>
      <c r="AT907" s="17">
        <v>2.1216538296783165</v>
      </c>
      <c r="AU907" s="17">
        <v>-1.0000000000000009</v>
      </c>
      <c r="AV907" s="17">
        <v>-1.0000000000000009</v>
      </c>
      <c r="AW907" s="17">
        <v>-1.0000000000000009</v>
      </c>
      <c r="AX907" s="17">
        <v>-1.0000000000000009</v>
      </c>
      <c r="AY907" s="17">
        <v>-5.3426278424693739E-2</v>
      </c>
      <c r="AZ907" s="17">
        <v>0.75145749704976605</v>
      </c>
      <c r="BA907" s="17">
        <v>-0.15835057477924291</v>
      </c>
      <c r="BB907" s="17">
        <v>0.41573183299807803</v>
      </c>
      <c r="BC907" s="17">
        <v>-8.9565138949664308E-2</v>
      </c>
      <c r="BD907" s="17">
        <v>12.261900028902744</v>
      </c>
      <c r="BE907" s="17">
        <v>-1.2746692942794073</v>
      </c>
      <c r="BF907" s="17">
        <v>-1.0000000000000009</v>
      </c>
      <c r="BG907" s="22">
        <v>162.8754724455313</v>
      </c>
    </row>
    <row r="908" spans="1:100" x14ac:dyDescent="0.25">
      <c r="A908">
        <v>2560</v>
      </c>
      <c r="B908" t="s">
        <v>898</v>
      </c>
      <c r="C908" s="48">
        <v>2</v>
      </c>
      <c r="D908" s="22">
        <v>1506.2821386718749</v>
      </c>
      <c r="E908" s="17">
        <v>57.894589951060254</v>
      </c>
      <c r="F908" s="17">
        <v>-44.79516066305527</v>
      </c>
      <c r="G908" s="17">
        <v>0.14461144399704101</v>
      </c>
      <c r="H908" s="17">
        <v>3.8563252474666134</v>
      </c>
      <c r="I908" s="17">
        <v>38.534431763204175</v>
      </c>
      <c r="J908" s="17">
        <v>7.8660252227050513</v>
      </c>
      <c r="K908" s="17">
        <v>-1.0000000000000007</v>
      </c>
      <c r="L908" s="17">
        <v>-1.0000000000000007</v>
      </c>
      <c r="M908" s="17">
        <v>-1.0000000000000007</v>
      </c>
      <c r="N908" s="17">
        <v>0.1938215269481629</v>
      </c>
      <c r="O908" s="17">
        <v>-1.0000000000000007</v>
      </c>
      <c r="P908" s="17">
        <v>-1.0000000000000007</v>
      </c>
      <c r="Q908" s="17">
        <v>3.2000275732232963</v>
      </c>
      <c r="R908" s="17">
        <v>-1.0000000000000007</v>
      </c>
      <c r="S908" s="17">
        <v>0.11651355050250634</v>
      </c>
      <c r="T908" s="17">
        <v>2.944714533186317E-2</v>
      </c>
      <c r="U908" s="17">
        <v>-0.23760885225190342</v>
      </c>
      <c r="V908" s="17">
        <v>-0.47903140375017395</v>
      </c>
      <c r="W908" s="17">
        <v>0.23537518341129715</v>
      </c>
      <c r="X908" s="17">
        <v>-2.4791765241210699</v>
      </c>
      <c r="Y908" s="17">
        <v>-9.9430067633360375E-4</v>
      </c>
      <c r="Z908" s="17">
        <v>23.631642172871771</v>
      </c>
      <c r="AA908" s="17">
        <v>-0.1773607618227282</v>
      </c>
      <c r="AB908" s="17">
        <v>3.1334587731044916E-2</v>
      </c>
      <c r="AC908" s="17">
        <v>5.5724173008709137</v>
      </c>
      <c r="AD908" s="17">
        <v>-0.25019694816484428</v>
      </c>
      <c r="AE908" s="17">
        <v>-0.25964413621110505</v>
      </c>
      <c r="AF908" s="17">
        <v>33.29788940463061</v>
      </c>
      <c r="AG908" s="17">
        <v>-33.997099714854052</v>
      </c>
      <c r="AH908" s="17">
        <v>-2.2288325214166738E-2</v>
      </c>
      <c r="AI908" s="17">
        <v>1.5360982266886813E-2</v>
      </c>
      <c r="AJ908" s="17">
        <v>0.33333333333333298</v>
      </c>
      <c r="AK908" s="17">
        <v>0.34983605717747501</v>
      </c>
      <c r="AL908" s="17">
        <v>0.47128368622862471</v>
      </c>
      <c r="AM908" s="17">
        <v>0.33333333333333298</v>
      </c>
      <c r="AN908" s="17">
        <v>3.8522586827443583E-2</v>
      </c>
      <c r="AO908" s="17">
        <v>8.1044097894508393E-2</v>
      </c>
      <c r="AP908" s="17">
        <v>0.33333333333333298</v>
      </c>
      <c r="AQ908" s="17">
        <v>3.6184410510154676</v>
      </c>
      <c r="AR908" s="17">
        <v>2.2444243630026963</v>
      </c>
      <c r="AS908" s="17">
        <v>-7.2889082352175727E-2</v>
      </c>
      <c r="AT908" s="17">
        <v>3.447311106707045</v>
      </c>
      <c r="AU908" s="17">
        <v>-1.0000000000000007</v>
      </c>
      <c r="AV908" s="17">
        <v>-1.0000000000000007</v>
      </c>
      <c r="AW908" s="17">
        <v>-1.0000000000000007</v>
      </c>
      <c r="AX908" s="17">
        <v>-1.0000000000000007</v>
      </c>
      <c r="AY908" s="17">
        <v>-3.3472413237243828E-2</v>
      </c>
      <c r="AZ908" s="17">
        <v>0.61384452838325398</v>
      </c>
      <c r="BA908" s="17">
        <v>-2.6058117641261203E-2</v>
      </c>
      <c r="BB908" s="17">
        <v>0.33909448096141137</v>
      </c>
      <c r="BC908" s="17">
        <v>-1.6209694173796058E-2</v>
      </c>
      <c r="BD908" s="17">
        <v>10.218406164515169</v>
      </c>
      <c r="BE908" s="17">
        <v>0.69948783426797068</v>
      </c>
      <c r="BF908" s="17">
        <v>-1.0000000000000007</v>
      </c>
      <c r="BG908" s="22">
        <v>83.428996623108333</v>
      </c>
    </row>
    <row r="909" spans="1:100" x14ac:dyDescent="0.25">
      <c r="A909">
        <v>2574</v>
      </c>
      <c r="B909" t="s">
        <v>899</v>
      </c>
      <c r="C909" s="48">
        <v>2</v>
      </c>
      <c r="D909" s="22">
        <v>1558.5695117187499</v>
      </c>
      <c r="E909" s="17">
        <v>161.44659716842034</v>
      </c>
      <c r="F909" s="17">
        <v>122.25945441144646</v>
      </c>
      <c r="G909" s="17">
        <v>1.305738290668202</v>
      </c>
      <c r="H909" s="17">
        <v>14.447827777951932</v>
      </c>
      <c r="I909" s="17">
        <v>119.85065489049462</v>
      </c>
      <c r="J909" s="17">
        <v>27.949771767910217</v>
      </c>
      <c r="K909" s="17">
        <v>-0.99999999999999811</v>
      </c>
      <c r="L909" s="17">
        <v>-0.99999999999999811</v>
      </c>
      <c r="M909" s="17">
        <v>-0.99999999999999811</v>
      </c>
      <c r="N909" s="17">
        <v>0.48317395439874289</v>
      </c>
      <c r="O909" s="17">
        <v>-0.99999999999999811</v>
      </c>
      <c r="P909" s="17">
        <v>-0.99999999999999811</v>
      </c>
      <c r="Q909" s="17">
        <v>6.3083559367309965</v>
      </c>
      <c r="R909" s="17">
        <v>-0.99999999999999811</v>
      </c>
      <c r="S909" s="17">
        <v>4.1704071140201791</v>
      </c>
      <c r="T909" s="17">
        <v>0.48447080432431144</v>
      </c>
      <c r="U909" s="17">
        <v>1.125889052436202</v>
      </c>
      <c r="V909" s="17">
        <v>1.3075917127940206</v>
      </c>
      <c r="W909" s="17">
        <v>9.2887061865691667</v>
      </c>
      <c r="X909" s="17">
        <v>8.6753568865256661</v>
      </c>
      <c r="Y909" s="17">
        <v>0.40838641169215872</v>
      </c>
      <c r="Z909" s="17">
        <v>61.219030813991324</v>
      </c>
      <c r="AA909" s="17">
        <v>2.590907049798385</v>
      </c>
      <c r="AB909" s="17">
        <v>4.021547954194693</v>
      </c>
      <c r="AC909" s="17">
        <v>51.384198126659015</v>
      </c>
      <c r="AD909" s="17">
        <v>3.2464740388996876</v>
      </c>
      <c r="AE909" s="17">
        <v>2.6686336641661916</v>
      </c>
      <c r="AF909" s="17">
        <v>107.49277922363942</v>
      </c>
      <c r="AG909" s="17">
        <v>92.768623757009152</v>
      </c>
      <c r="AH909" s="17">
        <v>0.85473933064337793</v>
      </c>
      <c r="AI909" s="17">
        <v>1.0529944887438794</v>
      </c>
      <c r="AJ909" s="17">
        <v>0.33333333333333298</v>
      </c>
      <c r="AK909" s="17">
        <v>1.5205364319866526</v>
      </c>
      <c r="AL909" s="17">
        <v>1.4937836319839679</v>
      </c>
      <c r="AM909" s="17">
        <v>0.33333333333333298</v>
      </c>
      <c r="AN909" s="17">
        <v>1.0939026372190481</v>
      </c>
      <c r="AO909" s="17">
        <v>1.2342909220215457</v>
      </c>
      <c r="AP909" s="17">
        <v>0.33333333333333298</v>
      </c>
      <c r="AQ909" s="17">
        <v>16.775737951245681</v>
      </c>
      <c r="AR909" s="17">
        <v>2.2444243630026963</v>
      </c>
      <c r="AS909" s="17">
        <v>16.675566976124095</v>
      </c>
      <c r="AT909" s="17">
        <v>15.165197646846805</v>
      </c>
      <c r="AU909" s="17">
        <v>-0.99999999999999811</v>
      </c>
      <c r="AV909" s="17">
        <v>-0.99999999999999811</v>
      </c>
      <c r="AW909" s="17">
        <v>-0.99999999999999811</v>
      </c>
      <c r="AX909" s="17">
        <v>-0.99999999999999811</v>
      </c>
      <c r="AY909" s="17">
        <v>0.14290585010081167</v>
      </c>
      <c r="AZ909" s="17">
        <v>-0.60255821856221581</v>
      </c>
      <c r="BA909" s="17">
        <v>1.1433150150086027</v>
      </c>
      <c r="BB909" s="17">
        <v>-0.33832630604260977</v>
      </c>
      <c r="BC909" s="17">
        <v>0.63220131965303383</v>
      </c>
      <c r="BD909" s="17">
        <v>-7.8446555810029555</v>
      </c>
      <c r="BE909" s="17">
        <v>18.149661152499576</v>
      </c>
      <c r="BF909" s="17">
        <v>-0.99999999999999811</v>
      </c>
      <c r="BG909" s="22">
        <v>213.79692394253655</v>
      </c>
    </row>
    <row r="910" spans="1:100" x14ac:dyDescent="0.25">
      <c r="A910">
        <v>2576</v>
      </c>
      <c r="B910" t="s">
        <v>900</v>
      </c>
      <c r="C910" s="48">
        <v>3</v>
      </c>
      <c r="D910" s="22">
        <v>1463.4902713126612</v>
      </c>
      <c r="E910" s="17">
        <v>1.6389354754885179</v>
      </c>
      <c r="F910" s="17">
        <v>-90.064213462884709</v>
      </c>
      <c r="G910" s="17">
        <v>0.37820695352027223</v>
      </c>
      <c r="H910" s="17">
        <v>4.6704439860189257</v>
      </c>
      <c r="I910" s="17">
        <v>7.8834053545342222</v>
      </c>
      <c r="J910" s="17">
        <v>-4.4438624549001551</v>
      </c>
      <c r="K910" s="17">
        <v>-1.0000000000000007</v>
      </c>
      <c r="L910" s="17">
        <v>-1.0000000000000007</v>
      </c>
      <c r="M910" s="17">
        <v>-1.0000000000000007</v>
      </c>
      <c r="N910" s="17">
        <v>0.25795184249347608</v>
      </c>
      <c r="O910" s="17">
        <v>-1.0000000000000007</v>
      </c>
      <c r="P910" s="17">
        <v>-1.0000000000000007</v>
      </c>
      <c r="Q910" s="17">
        <v>3.1310196690250089</v>
      </c>
      <c r="R910" s="17">
        <v>-1.0000000000000007</v>
      </c>
      <c r="S910" s="17">
        <v>1.0967836378273348</v>
      </c>
      <c r="T910" s="17">
        <v>0.16311393548260741</v>
      </c>
      <c r="U910" s="17">
        <v>-0.32707147933037628</v>
      </c>
      <c r="V910" s="17">
        <v>7.7379728058085684E-2</v>
      </c>
      <c r="W910" s="17">
        <v>1.5394243169939175</v>
      </c>
      <c r="X910" s="17">
        <v>-2.1083255210885503</v>
      </c>
      <c r="Y910" s="17">
        <v>0.15661686378850101</v>
      </c>
      <c r="Z910" s="17">
        <v>-1.8528153227937483</v>
      </c>
      <c r="AA910" s="17">
        <v>-0.83089727375289812</v>
      </c>
      <c r="AB910" s="17">
        <v>0.73916475549251848</v>
      </c>
      <c r="AC910" s="17">
        <v>11.787565569797616</v>
      </c>
      <c r="AD910" s="17">
        <v>-0.14340648592858823</v>
      </c>
      <c r="AE910" s="17">
        <v>0.18931448557267649</v>
      </c>
      <c r="AF910" s="17">
        <v>10.863229488069058</v>
      </c>
      <c r="AG910" s="17">
        <v>-53.292318150809642</v>
      </c>
      <c r="AH910" s="17">
        <v>-0.1349228188963717</v>
      </c>
      <c r="AI910" s="17">
        <v>-0.14524034951818959</v>
      </c>
      <c r="AJ910" s="17">
        <v>0.33333333333333298</v>
      </c>
      <c r="AK910" s="17">
        <v>-0.11113875678918765</v>
      </c>
      <c r="AL910" s="17">
        <v>-0.21626764008900959</v>
      </c>
      <c r="AM910" s="17">
        <v>0.33333333333333298</v>
      </c>
      <c r="AN910" s="17">
        <v>-0.1946002207392464</v>
      </c>
      <c r="AO910" s="17">
        <v>-0.23445683709976661</v>
      </c>
      <c r="AP910" s="17">
        <v>0.33333333333333298</v>
      </c>
      <c r="AQ910" s="17">
        <v>-2.9798241335348301</v>
      </c>
      <c r="AR910" s="17">
        <v>5.3560342815721942</v>
      </c>
      <c r="AS910" s="17">
        <v>-8.3615271326085754</v>
      </c>
      <c r="AT910" s="17">
        <v>-1.4383696038637694</v>
      </c>
      <c r="AU910" s="17">
        <v>-1.0000000000000007</v>
      </c>
      <c r="AV910" s="17">
        <v>-1.0000000000000007</v>
      </c>
      <c r="AW910" s="17">
        <v>-1.0000000000000007</v>
      </c>
      <c r="AX910" s="17">
        <v>-1.0000000000000007</v>
      </c>
      <c r="AY910" s="17">
        <v>1.0809621861960673E-2</v>
      </c>
      <c r="AZ910" s="17">
        <v>1.1511303836011879</v>
      </c>
      <c r="BA910" s="17">
        <v>-2.0353300270431522E-2</v>
      </c>
      <c r="BB910" s="17">
        <v>1.3418993001275484E-3</v>
      </c>
      <c r="BC910" s="17">
        <v>-0.25543515797435112</v>
      </c>
      <c r="BD910" s="17">
        <v>5.7891994005091245</v>
      </c>
      <c r="BE910" s="17">
        <v>-6.4876454507109358</v>
      </c>
      <c r="BF910" s="17">
        <v>-1.0000000000000007</v>
      </c>
      <c r="CU910" t="e">
        <v>#N/A</v>
      </c>
      <c r="CV910" t="e">
        <v>#N/A</v>
      </c>
    </row>
    <row r="911" spans="1:100" x14ac:dyDescent="0.25">
      <c r="A911">
        <v>2577</v>
      </c>
      <c r="B911" t="s">
        <v>901</v>
      </c>
      <c r="C911" s="48">
        <v>2</v>
      </c>
      <c r="D911" s="22">
        <v>1470.1551074218751</v>
      </c>
      <c r="E911" s="17">
        <v>67.171383879025953</v>
      </c>
      <c r="F911" s="17">
        <v>-29.8294320363872</v>
      </c>
      <c r="G911" s="17">
        <v>0.24863197213791108</v>
      </c>
      <c r="H911" s="17">
        <v>4.8051739371554349</v>
      </c>
      <c r="I911" s="17">
        <v>45.81921421429594</v>
      </c>
      <c r="J911" s="17">
        <v>9.6652446005610777</v>
      </c>
      <c r="K911" s="17">
        <v>-1.0000000000000004</v>
      </c>
      <c r="L911" s="17">
        <v>-1.0000000000000004</v>
      </c>
      <c r="M911" s="17">
        <v>-1.0000000000000004</v>
      </c>
      <c r="N911" s="17">
        <v>0.21974340827279329</v>
      </c>
      <c r="O911" s="17">
        <v>-1.0000000000000004</v>
      </c>
      <c r="P911" s="17">
        <v>-1.0000000000000004</v>
      </c>
      <c r="Q911" s="17">
        <v>3.4784897920017812</v>
      </c>
      <c r="R911" s="17">
        <v>-1.0000000000000004</v>
      </c>
      <c r="S911" s="17">
        <v>0.47968502544766123</v>
      </c>
      <c r="T911" s="17">
        <v>7.0210823702302527E-2</v>
      </c>
      <c r="U911" s="17">
        <v>-0.11545874214873555</v>
      </c>
      <c r="V911" s="17">
        <v>-0.31897526457432457</v>
      </c>
      <c r="W911" s="17">
        <v>1.0464254791498302</v>
      </c>
      <c r="X911" s="17">
        <v>-1.4798882380333578</v>
      </c>
      <c r="Y911" s="17">
        <v>3.5680415814237962E-2</v>
      </c>
      <c r="Z911" s="17">
        <v>26.99894009479528</v>
      </c>
      <c r="AA911" s="17">
        <v>7.0636845523741387E-2</v>
      </c>
      <c r="AB911" s="17">
        <v>0.3888012184994718</v>
      </c>
      <c r="AC911" s="17">
        <v>9.676504335146376</v>
      </c>
      <c r="AD911" s="17">
        <v>6.3055272169287635E-2</v>
      </c>
      <c r="AE911" s="17">
        <v>2.6881009701241743E-3</v>
      </c>
      <c r="AF911" s="17">
        <v>39.944701203404477</v>
      </c>
      <c r="AG911" s="17">
        <v>-22.640685432033553</v>
      </c>
      <c r="AH911" s="17">
        <v>5.6280937238075673E-2</v>
      </c>
      <c r="AI911" s="17">
        <v>0.10831825534160688</v>
      </c>
      <c r="AJ911" s="17">
        <v>0.33333333333333298</v>
      </c>
      <c r="AK911" s="17">
        <v>0.45471423791327298</v>
      </c>
      <c r="AL911" s="17">
        <v>0.56288520649870422</v>
      </c>
      <c r="AM911" s="17">
        <v>0.33333333333333298</v>
      </c>
      <c r="AN911" s="17">
        <v>0.13306969901058266</v>
      </c>
      <c r="AO911" s="17">
        <v>0.18435868756780135</v>
      </c>
      <c r="AP911" s="17">
        <v>0.33333333333333298</v>
      </c>
      <c r="AQ911" s="17">
        <v>4.797148593944053</v>
      </c>
      <c r="AR911" s="17">
        <v>2.2444243630026963</v>
      </c>
      <c r="AS911" s="17">
        <v>1.4275354834405531</v>
      </c>
      <c r="AT911" s="17">
        <v>4.497067858171885</v>
      </c>
      <c r="AU911" s="17">
        <v>-1.0000000000000004</v>
      </c>
      <c r="AV911" s="17">
        <v>-1.0000000000000004</v>
      </c>
      <c r="AW911" s="17">
        <v>-1.0000000000000004</v>
      </c>
      <c r="AX911" s="17">
        <v>-1.0000000000000004</v>
      </c>
      <c r="AY911" s="17">
        <v>-1.7671417715012155E-2</v>
      </c>
      <c r="AZ911" s="17">
        <v>0.50487206208293145</v>
      </c>
      <c r="BA911" s="17">
        <v>7.8701160985970076E-2</v>
      </c>
      <c r="BB911" s="17">
        <v>0.27840716825326028</v>
      </c>
      <c r="BC911" s="17">
        <v>4.1878753530251903E-2</v>
      </c>
      <c r="BD911" s="17">
        <v>8.6002115391849134</v>
      </c>
      <c r="BE911" s="17">
        <v>2.2627763327779373</v>
      </c>
      <c r="BF911" s="17">
        <v>-1.0000000000000004</v>
      </c>
      <c r="BG911" s="22">
        <v>79.481905777130436</v>
      </c>
    </row>
    <row r="912" spans="1:100" x14ac:dyDescent="0.25">
      <c r="A912">
        <v>2579</v>
      </c>
      <c r="B912" t="s">
        <v>902</v>
      </c>
      <c r="C912" s="48">
        <v>2</v>
      </c>
      <c r="D912" s="22">
        <v>1552.1358398437499</v>
      </c>
      <c r="E912" s="17">
        <v>92.355692588931305</v>
      </c>
      <c r="F912" s="17">
        <v>10.798993336572114</v>
      </c>
      <c r="G912" s="17">
        <v>0.53102318543950233</v>
      </c>
      <c r="H912" s="17">
        <v>7.3810744590022779</v>
      </c>
      <c r="I912" s="17">
        <v>65.595681338323885</v>
      </c>
      <c r="J912" s="17">
        <v>14.549701084193075</v>
      </c>
      <c r="K912" s="17">
        <v>-0.99999999999999989</v>
      </c>
      <c r="L912" s="17">
        <v>-0.99999999999999989</v>
      </c>
      <c r="M912" s="17">
        <v>-0.99999999999999989</v>
      </c>
      <c r="N912" s="17">
        <v>0.29011520554351039</v>
      </c>
      <c r="O912" s="17">
        <v>-0.99999999999999989</v>
      </c>
      <c r="P912" s="17">
        <v>-0.99999999999999989</v>
      </c>
      <c r="Q912" s="17">
        <v>4.2344490745101098</v>
      </c>
      <c r="R912" s="17">
        <v>-0.99999999999999989</v>
      </c>
      <c r="S912" s="17">
        <v>1.4656099700643948</v>
      </c>
      <c r="T912" s="17">
        <v>0.18087460131814947</v>
      </c>
      <c r="U912" s="17">
        <v>0.21615001252171553</v>
      </c>
      <c r="V912" s="17">
        <v>0.11553942349788286</v>
      </c>
      <c r="W912" s="17">
        <v>3.2482358444274353</v>
      </c>
      <c r="X912" s="17">
        <v>1.2329438979871381</v>
      </c>
      <c r="Y912" s="17">
        <v>0.13524362581100807</v>
      </c>
      <c r="Z912" s="17">
        <v>36.140360184800535</v>
      </c>
      <c r="AA912" s="17">
        <v>0.74389188937066009</v>
      </c>
      <c r="AB912" s="17">
        <v>1.3592388559706294</v>
      </c>
      <c r="AC912" s="17">
        <v>20.81813318301047</v>
      </c>
      <c r="AD912" s="17">
        <v>0.91346120790704965</v>
      </c>
      <c r="AE912" s="17">
        <v>0.7148582857379292</v>
      </c>
      <c r="AF912" s="17">
        <v>57.989228394240776</v>
      </c>
      <c r="AG912" s="17">
        <v>8.1893023155596758</v>
      </c>
      <c r="AH912" s="17">
        <v>0.26957796378318905</v>
      </c>
      <c r="AI912" s="17">
        <v>0.36067533906288896</v>
      </c>
      <c r="AJ912" s="17">
        <v>0.33333333333333298</v>
      </c>
      <c r="AK912" s="17">
        <v>0.7394337758369518</v>
      </c>
      <c r="AL912" s="17">
        <v>0.8115617409449335</v>
      </c>
      <c r="AM912" s="17">
        <v>0.33333333333333298</v>
      </c>
      <c r="AN912" s="17">
        <v>0.38974282114086778</v>
      </c>
      <c r="AO912" s="17">
        <v>0.46483344433972179</v>
      </c>
      <c r="AP912" s="17">
        <v>0.33333333333333298</v>
      </c>
      <c r="AQ912" s="17">
        <v>7.9970617180590198</v>
      </c>
      <c r="AR912" s="17">
        <v>2.2444243630026963</v>
      </c>
      <c r="AS912" s="17">
        <v>5.500834486767241</v>
      </c>
      <c r="AT912" s="17">
        <v>7.3469099808367062</v>
      </c>
      <c r="AU912" s="17">
        <v>-0.99999999999999989</v>
      </c>
      <c r="AV912" s="17">
        <v>-0.99999999999999989</v>
      </c>
      <c r="AW912" s="17">
        <v>-0.99999999999999989</v>
      </c>
      <c r="AX912" s="17">
        <v>-0.99999999999999989</v>
      </c>
      <c r="AY912" s="17">
        <v>2.5224560383207577E-2</v>
      </c>
      <c r="AZ912" s="17">
        <v>0.20903750399127649</v>
      </c>
      <c r="BA912" s="17">
        <v>0.36309790771350342</v>
      </c>
      <c r="BB912" s="17">
        <v>0.11365541997854216</v>
      </c>
      <c r="BC912" s="17">
        <v>0.19957519594532427</v>
      </c>
      <c r="BD912" s="17">
        <v>4.2071945859708277</v>
      </c>
      <c r="BE912" s="17">
        <v>6.5067360946126893</v>
      </c>
      <c r="BF912" s="17">
        <v>-0.99999999999999989</v>
      </c>
      <c r="BG912" s="22">
        <v>364.9770365844762</v>
      </c>
    </row>
    <row r="913" spans="1:100" x14ac:dyDescent="0.25">
      <c r="A913">
        <v>2582</v>
      </c>
      <c r="B913" t="s">
        <v>903</v>
      </c>
      <c r="C913" s="48">
        <v>2</v>
      </c>
      <c r="D913" s="22">
        <v>1546.1422558593749</v>
      </c>
      <c r="E913" s="17">
        <v>110.42154196149889</v>
      </c>
      <c r="F913" s="17">
        <v>39.943609592955518</v>
      </c>
      <c r="G913" s="17">
        <v>0.73359523863374398</v>
      </c>
      <c r="H913" s="17">
        <v>9.2288849890606279</v>
      </c>
      <c r="I913" s="17">
        <v>79.782240131724521</v>
      </c>
      <c r="J913" s="17">
        <v>18.053543739419499</v>
      </c>
      <c r="K913" s="17">
        <v>-0.99999999999999933</v>
      </c>
      <c r="L913" s="17">
        <v>-0.99999999999999933</v>
      </c>
      <c r="M913" s="17">
        <v>-0.99999999999999933</v>
      </c>
      <c r="N913" s="17">
        <v>0.34059609442610284</v>
      </c>
      <c r="O913" s="17">
        <v>-0.99999999999999933</v>
      </c>
      <c r="P913" s="17">
        <v>-0.99999999999999933</v>
      </c>
      <c r="Q913" s="17">
        <v>4.7767330294482182</v>
      </c>
      <c r="R913" s="17">
        <v>-0.99999999999999933</v>
      </c>
      <c r="S913" s="17">
        <v>2.1728587473594967</v>
      </c>
      <c r="T913" s="17">
        <v>0.26025875914579233</v>
      </c>
      <c r="U913" s="17">
        <v>0.45402804528839696</v>
      </c>
      <c r="V913" s="17">
        <v>0.42723655981011444</v>
      </c>
      <c r="W913" s="17">
        <v>4.8276945011750048</v>
      </c>
      <c r="X913" s="17">
        <v>3.1789816990219886</v>
      </c>
      <c r="Y913" s="17">
        <v>0.20666484191703172</v>
      </c>
      <c r="Z913" s="17">
        <v>42.697916332150456</v>
      </c>
      <c r="AA913" s="17">
        <v>1.2268483346542252</v>
      </c>
      <c r="AB913" s="17">
        <v>2.0553778838856096</v>
      </c>
      <c r="AC913" s="17">
        <v>28.810529990447904</v>
      </c>
      <c r="AD913" s="17">
        <v>1.5234960402124997</v>
      </c>
      <c r="AE913" s="17">
        <v>1.2257303304642719</v>
      </c>
      <c r="AF913" s="17">
        <v>70.933387949457483</v>
      </c>
      <c r="AG913" s="17">
        <v>30.305053882211137</v>
      </c>
      <c r="AH913" s="17">
        <v>0.42258561618958501</v>
      </c>
      <c r="AI913" s="17">
        <v>0.54170254592904254</v>
      </c>
      <c r="AJ913" s="17">
        <v>0.33333333333333298</v>
      </c>
      <c r="AK913" s="17">
        <v>0.94367604211496692</v>
      </c>
      <c r="AL913" s="17">
        <v>0.98994872251932575</v>
      </c>
      <c r="AM913" s="17">
        <v>0.33333333333333298</v>
      </c>
      <c r="AN913" s="17">
        <v>0.57386611854027447</v>
      </c>
      <c r="AO913" s="17">
        <v>0.66603073615405362</v>
      </c>
      <c r="AP913" s="17">
        <v>0.33333333333333298</v>
      </c>
      <c r="AQ913" s="17">
        <v>10.292504851776087</v>
      </c>
      <c r="AR913" s="17">
        <v>2.2444243630026963</v>
      </c>
      <c r="AS913" s="17">
        <v>8.4227970107807177</v>
      </c>
      <c r="AT913" s="17">
        <v>9.3912312729836369</v>
      </c>
      <c r="AU913" s="17">
        <v>-0.99999999999999933</v>
      </c>
      <c r="AV913" s="17">
        <v>-0.99999999999999933</v>
      </c>
      <c r="AW913" s="17">
        <v>-0.99999999999999933</v>
      </c>
      <c r="AX913" s="17">
        <v>-0.99999999999999933</v>
      </c>
      <c r="AY913" s="17">
        <v>5.5995795279426733E-2</v>
      </c>
      <c r="AZ913" s="17">
        <v>-3.1780714786137088E-3</v>
      </c>
      <c r="BA913" s="17">
        <v>0.56710862119427774</v>
      </c>
      <c r="BB913" s="17">
        <v>-4.5284977331866427E-3</v>
      </c>
      <c r="BC913" s="17">
        <v>0.31269802206998798</v>
      </c>
      <c r="BD913" s="17">
        <v>1.0558838439496814</v>
      </c>
      <c r="BE913" s="17">
        <v>9.5511213379681585</v>
      </c>
      <c r="BF913" s="17">
        <v>-0.99999999999999933</v>
      </c>
      <c r="BG913" s="22">
        <v>428.37042392890891</v>
      </c>
    </row>
    <row r="914" spans="1:100" x14ac:dyDescent="0.25">
      <c r="A914">
        <v>2583</v>
      </c>
      <c r="B914" t="s">
        <v>88</v>
      </c>
      <c r="C914" s="48">
        <v>2</v>
      </c>
      <c r="D914" s="22">
        <v>1493.3597167968751</v>
      </c>
      <c r="E914" s="17">
        <v>76.171126635983882</v>
      </c>
      <c r="F914" s="17">
        <v>-15.310654444009499</v>
      </c>
      <c r="G914" s="17">
        <v>0.349545930341575</v>
      </c>
      <c r="H914" s="17">
        <v>5.7256852893299452</v>
      </c>
      <c r="I914" s="17">
        <v>52.886436857087155</v>
      </c>
      <c r="J914" s="17">
        <v>11.410730345935285</v>
      </c>
      <c r="K914" s="17">
        <v>-1.0000000000000002</v>
      </c>
      <c r="L914" s="17">
        <v>-1.0000000000000002</v>
      </c>
      <c r="M914" s="17">
        <v>-1.0000000000000002</v>
      </c>
      <c r="N914" s="17">
        <v>0.24489113339308419</v>
      </c>
      <c r="O914" s="17">
        <v>-1.0000000000000002</v>
      </c>
      <c r="P914" s="17">
        <v>-1.0000000000000002</v>
      </c>
      <c r="Q914" s="17">
        <v>3.7486357450107497</v>
      </c>
      <c r="R914" s="17">
        <v>-1.0000000000000002</v>
      </c>
      <c r="S914" s="17">
        <v>0.83201039524146014</v>
      </c>
      <c r="T914" s="17">
        <v>0.10975709604703843</v>
      </c>
      <c r="U914" s="17">
        <v>3.0433585984422362E-3</v>
      </c>
      <c r="V914" s="17">
        <v>-0.1636991971700357</v>
      </c>
      <c r="W914" s="17">
        <v>1.8332537822554147</v>
      </c>
      <c r="X914" s="17">
        <v>-0.51044366648589767</v>
      </c>
      <c r="Y914" s="17">
        <v>7.125984300238572E-2</v>
      </c>
      <c r="Z914" s="17">
        <v>30.265673765788453</v>
      </c>
      <c r="AA914" s="17">
        <v>0.31122801180274901</v>
      </c>
      <c r="AB914" s="17">
        <v>0.73559211911590716</v>
      </c>
      <c r="AC914" s="17">
        <v>13.658022933861776</v>
      </c>
      <c r="AD914" s="17">
        <v>0.36695222438619507</v>
      </c>
      <c r="AE914" s="17">
        <v>0.25718579379599688</v>
      </c>
      <c r="AF914" s="17">
        <v>46.393006168177507</v>
      </c>
      <c r="AG914" s="17">
        <v>-11.623430119427969</v>
      </c>
      <c r="AH914" s="17">
        <v>0.13250373103566893</v>
      </c>
      <c r="AI914" s="17">
        <v>0.19849936225816711</v>
      </c>
      <c r="AJ914" s="17">
        <v>0.33333333333333298</v>
      </c>
      <c r="AK914" s="17">
        <v>0.55646023494297137</v>
      </c>
      <c r="AL914" s="17">
        <v>0.65175105012726497</v>
      </c>
      <c r="AM914" s="17">
        <v>0.33333333333333298</v>
      </c>
      <c r="AN914" s="17">
        <v>0.22479316453851506</v>
      </c>
      <c r="AO914" s="17">
        <v>0.28458779013494162</v>
      </c>
      <c r="AP914" s="17">
        <v>0.33333333333333298</v>
      </c>
      <c r="AQ914" s="17">
        <v>5.9406540716354641</v>
      </c>
      <c r="AR914" s="17">
        <v>2.2444243630026963</v>
      </c>
      <c r="AS914" s="17">
        <v>2.883149914806499</v>
      </c>
      <c r="AT914" s="17">
        <v>5.5154736558993669</v>
      </c>
      <c r="AU914" s="17">
        <v>-1.0000000000000002</v>
      </c>
      <c r="AV914" s="17">
        <v>-1.0000000000000002</v>
      </c>
      <c r="AW914" s="17">
        <v>-1.0000000000000002</v>
      </c>
      <c r="AX914" s="17">
        <v>-1.0000000000000002</v>
      </c>
      <c r="AY914" s="17">
        <v>-2.342318447727568E-3</v>
      </c>
      <c r="AZ914" s="17">
        <v>0.39915405520366987</v>
      </c>
      <c r="BA914" s="17">
        <v>0.18033180691498973</v>
      </c>
      <c r="BB914" s="17">
        <v>0.2195322803097062</v>
      </c>
      <c r="BC914" s="17">
        <v>9.8232391494707055E-2</v>
      </c>
      <c r="BD914" s="17">
        <v>7.0303442475593236</v>
      </c>
      <c r="BE914" s="17">
        <v>3.7793772674055668</v>
      </c>
      <c r="BF914" s="17">
        <v>-1.0000000000000002</v>
      </c>
      <c r="BG914" s="22">
        <v>1221.6317164750276</v>
      </c>
    </row>
    <row r="915" spans="1:100" x14ac:dyDescent="0.25">
      <c r="A915">
        <v>2584</v>
      </c>
      <c r="B915" t="s">
        <v>2944</v>
      </c>
      <c r="C915" s="48">
        <v>1</v>
      </c>
      <c r="D915" s="22">
        <v>1450</v>
      </c>
      <c r="E915" s="47">
        <v>62.798508766834246</v>
      </c>
      <c r="F915" s="47">
        <v>-29.08938549335334</v>
      </c>
      <c r="G915" s="47">
        <v>0.24773049482204326</v>
      </c>
      <c r="H915" s="47">
        <v>5.0316799675559034</v>
      </c>
      <c r="I915" s="47">
        <v>43.150978932390657</v>
      </c>
      <c r="J915" s="47">
        <v>9.4265685797601293</v>
      </c>
      <c r="K915" s="47">
        <v>-1</v>
      </c>
      <c r="L915" s="47">
        <v>-1</v>
      </c>
      <c r="M915" s="47">
        <v>-1</v>
      </c>
      <c r="N915" s="47">
        <v>0.23106494761372834</v>
      </c>
      <c r="O915" s="47">
        <v>-1</v>
      </c>
      <c r="P915" s="47">
        <v>-1</v>
      </c>
      <c r="Q915" s="47">
        <v>3.6908187015592362</v>
      </c>
      <c r="R915" s="47">
        <v>-1</v>
      </c>
      <c r="S915" s="47">
        <v>0.64189072421973781</v>
      </c>
      <c r="T915" s="47">
        <v>9.2362986157557392E-2</v>
      </c>
      <c r="U915" s="47">
        <v>2.8539908778594872E-2</v>
      </c>
      <c r="V915" s="47">
        <v>-3.3016092497362891E-2</v>
      </c>
      <c r="W915" s="47">
        <v>1.340861265996665</v>
      </c>
      <c r="X915" s="47">
        <v>-0.95214589246562853</v>
      </c>
      <c r="Y915" s="47">
        <v>6.2963204570277986E-2</v>
      </c>
      <c r="Z915" s="47">
        <v>26.745601001024557</v>
      </c>
      <c r="AA915" s="47">
        <v>0.83044305783086536</v>
      </c>
      <c r="AB915" s="47">
        <v>0.95436065465510056</v>
      </c>
      <c r="AC915" s="47">
        <v>9.5356991142494465</v>
      </c>
      <c r="AD915" s="47">
        <v>1.0338197723233149</v>
      </c>
      <c r="AE915" s="47">
        <v>-6.1692529453854741E-2</v>
      </c>
      <c r="AF915" s="47">
        <v>37.173968240475233</v>
      </c>
      <c r="AG915" s="47">
        <v>-21.084351504417185</v>
      </c>
      <c r="AH915" s="47">
        <v>0.31588437088007865</v>
      </c>
      <c r="AI915" s="47">
        <v>0.38548558873661259</v>
      </c>
      <c r="AJ915" s="47">
        <v>0.33333333333333298</v>
      </c>
      <c r="AK915" s="47">
        <v>0.47968211832321317</v>
      </c>
      <c r="AL915" s="47">
        <v>0.57122895297980814</v>
      </c>
      <c r="AM915" s="47">
        <v>0.33333333333333298</v>
      </c>
      <c r="AN915" s="47">
        <v>0.18789602731731778</v>
      </c>
      <c r="AO915" s="47">
        <v>0.23868759666666312</v>
      </c>
      <c r="AP915" s="47">
        <v>0.33333333333333298</v>
      </c>
      <c r="AQ915" s="47">
        <v>5.9770106919154165</v>
      </c>
      <c r="AR915" s="47">
        <v>2.6866680235991405</v>
      </c>
      <c r="AS915" s="47">
        <v>1.9901707455278179</v>
      </c>
      <c r="AT915" s="47">
        <v>4.7497298106331778</v>
      </c>
      <c r="AU915" s="47">
        <v>-1</v>
      </c>
      <c r="AV915" s="47">
        <v>-1</v>
      </c>
      <c r="AW915" s="47">
        <v>-1</v>
      </c>
      <c r="AX915" s="47">
        <v>-1</v>
      </c>
      <c r="AY915" s="47">
        <v>5.741340798477359E-3</v>
      </c>
      <c r="AZ915" s="47">
        <v>0.26109216513129191</v>
      </c>
      <c r="BA915" s="47">
        <v>0.31605474538102962</v>
      </c>
      <c r="BB915" s="47">
        <v>0.19654570281331249</v>
      </c>
      <c r="BC915" s="47">
        <v>0.14449960111956645</v>
      </c>
      <c r="BD915" s="47">
        <v>6.219103395989273</v>
      </c>
      <c r="BE915" s="47">
        <v>5.19276375489431</v>
      </c>
      <c r="BF915" s="47">
        <v>-1</v>
      </c>
      <c r="BG915" s="22">
        <v>0</v>
      </c>
    </row>
    <row r="916" spans="1:100" x14ac:dyDescent="0.25">
      <c r="A916">
        <v>2585</v>
      </c>
      <c r="B916" t="s">
        <v>904</v>
      </c>
      <c r="C916" s="48">
        <v>2</v>
      </c>
      <c r="D916" s="22">
        <v>1458.988330078125</v>
      </c>
      <c r="E916" s="17">
        <v>38.372046174242477</v>
      </c>
      <c r="F916" s="17">
        <v>-76.289779874691874</v>
      </c>
      <c r="G916" s="17">
        <v>-7.4294498086676486E-2</v>
      </c>
      <c r="H916" s="17">
        <v>1.8595211548173003</v>
      </c>
      <c r="I916" s="17">
        <v>23.203975421244721</v>
      </c>
      <c r="J916" s="17">
        <v>4.0796590124559771</v>
      </c>
      <c r="K916" s="17">
        <v>-1.0000000000000011</v>
      </c>
      <c r="L916" s="17">
        <v>-1.0000000000000011</v>
      </c>
      <c r="M916" s="17">
        <v>-1.0000000000000011</v>
      </c>
      <c r="N916" s="17">
        <v>0.13927023833841956</v>
      </c>
      <c r="O916" s="17">
        <v>-1.0000000000000011</v>
      </c>
      <c r="P916" s="17">
        <v>-1.0000000000000011</v>
      </c>
      <c r="Q916" s="17">
        <v>2.6140179131504757</v>
      </c>
      <c r="R916" s="17">
        <v>-1.0000000000000011</v>
      </c>
      <c r="S916" s="17">
        <v>-0.64776245618281547</v>
      </c>
      <c r="T916" s="17">
        <v>-5.633795474371156E-2</v>
      </c>
      <c r="U916" s="17">
        <v>-0.4946675829242943</v>
      </c>
      <c r="V916" s="17">
        <v>-0.8158614560368016</v>
      </c>
      <c r="W916" s="17">
        <v>-1.4714391564032629</v>
      </c>
      <c r="X916" s="17">
        <v>-4.5821281971121079</v>
      </c>
      <c r="Y916" s="17">
        <v>-7.8174387217996355E-2</v>
      </c>
      <c r="Z916" s="17">
        <v>16.545333950354763</v>
      </c>
      <c r="AA916" s="17">
        <v>-0.69925918746008775</v>
      </c>
      <c r="AB916" s="17">
        <v>-0.72093586282735367</v>
      </c>
      <c r="AC916" s="17">
        <v>-3.0644263557481572</v>
      </c>
      <c r="AD916" s="17">
        <v>-0.90942040749197295</v>
      </c>
      <c r="AE916" s="17">
        <v>-0.81170906556155731</v>
      </c>
      <c r="AF916" s="17">
        <v>19.31001004399819</v>
      </c>
      <c r="AG916" s="17">
        <v>-57.896099380642632</v>
      </c>
      <c r="AH916" s="17">
        <v>-0.18763336549928039</v>
      </c>
      <c r="AI916" s="17">
        <v>-0.18026289890008262</v>
      </c>
      <c r="AJ916" s="17">
        <v>0.33333333333333298</v>
      </c>
      <c r="AK916" s="17">
        <v>0.12912522857156095</v>
      </c>
      <c r="AL916" s="17">
        <v>0.27851291829071495</v>
      </c>
      <c r="AM916" s="17">
        <v>0.33333333333333298</v>
      </c>
      <c r="AN916" s="17">
        <v>-0.1604470303592343</v>
      </c>
      <c r="AO916" s="17">
        <v>-0.13637623237719404</v>
      </c>
      <c r="AP916" s="17">
        <v>0.33333333333333298</v>
      </c>
      <c r="AQ916" s="17">
        <v>1.1379106236316243</v>
      </c>
      <c r="AR916" s="17">
        <v>2.2444243630026963</v>
      </c>
      <c r="AS916" s="17">
        <v>-3.2304567179981234</v>
      </c>
      <c r="AT916" s="17">
        <v>1.2381511000692305</v>
      </c>
      <c r="AU916" s="17">
        <v>-1.0000000000000011</v>
      </c>
      <c r="AV916" s="17">
        <v>-1.0000000000000011</v>
      </c>
      <c r="AW916" s="17">
        <v>-1.0000000000000011</v>
      </c>
      <c r="AX916" s="17">
        <v>-1.0000000000000011</v>
      </c>
      <c r="AY916" s="17">
        <v>-6.6724809398609738E-2</v>
      </c>
      <c r="AZ916" s="17">
        <v>0.84317157394826925</v>
      </c>
      <c r="BA916" s="17">
        <v>-0.24651872277151399</v>
      </c>
      <c r="BB916" s="17">
        <v>0.46680786214051839</v>
      </c>
      <c r="BC916" s="17">
        <v>-0.13845389535315192</v>
      </c>
      <c r="BD916" s="17">
        <v>13.623814935878144</v>
      </c>
      <c r="BE916" s="17">
        <v>-2.5903737693139792</v>
      </c>
      <c r="BF916" s="17">
        <v>-1.0000000000000011</v>
      </c>
      <c r="BG916" s="22">
        <v>59.252649589489081</v>
      </c>
    </row>
    <row r="917" spans="1:100" x14ac:dyDescent="0.25">
      <c r="A917">
        <v>2586</v>
      </c>
      <c r="B917" t="s">
        <v>905</v>
      </c>
      <c r="C917" s="48">
        <v>2</v>
      </c>
      <c r="D917" s="22">
        <v>1531.543896484375</v>
      </c>
      <c r="E917" s="17">
        <v>91.749834181501924</v>
      </c>
      <c r="F917" s="17">
        <v>9.8215961256197666</v>
      </c>
      <c r="G917" s="17">
        <v>0.52422970570838467</v>
      </c>
      <c r="H917" s="17">
        <v>7.3191060720261127</v>
      </c>
      <c r="I917" s="17">
        <v>65.119919267013572</v>
      </c>
      <c r="J917" s="17">
        <v>14.432195812937904</v>
      </c>
      <c r="K917" s="17">
        <v>-0.99999999999999989</v>
      </c>
      <c r="L917" s="17">
        <v>-0.99999999999999989</v>
      </c>
      <c r="M917" s="17">
        <v>-0.99999999999999989</v>
      </c>
      <c r="N917" s="17">
        <v>0.28842227263383674</v>
      </c>
      <c r="O917" s="17">
        <v>-0.99999999999999989</v>
      </c>
      <c r="P917" s="17">
        <v>-0.99999999999999989</v>
      </c>
      <c r="Q917" s="17">
        <v>4.2162629772756119</v>
      </c>
      <c r="R917" s="17">
        <v>-0.99999999999999989</v>
      </c>
      <c r="S917" s="17">
        <v>1.4418915935279981</v>
      </c>
      <c r="T917" s="17">
        <v>0.17821236504878207</v>
      </c>
      <c r="U917" s="17">
        <v>0.20817250738911453</v>
      </c>
      <c r="V917" s="17">
        <v>0.10508631239793204</v>
      </c>
      <c r="W917" s="17">
        <v>3.1952669368137867</v>
      </c>
      <c r="X917" s="17">
        <v>1.1676813499265606</v>
      </c>
      <c r="Y917" s="17">
        <v>0.13284843567329052</v>
      </c>
      <c r="Z917" s="17">
        <v>35.920445225800876</v>
      </c>
      <c r="AA917" s="17">
        <v>0.72769540633999985</v>
      </c>
      <c r="AB917" s="17">
        <v>1.3358930572703238</v>
      </c>
      <c r="AC917" s="17">
        <v>20.550099242206642</v>
      </c>
      <c r="AD917" s="17">
        <v>0.89300300943793998</v>
      </c>
      <c r="AE917" s="17">
        <v>0.69772562194587517</v>
      </c>
      <c r="AF917" s="17">
        <v>57.555131567022471</v>
      </c>
      <c r="AG917" s="17">
        <v>7.4476259212230103</v>
      </c>
      <c r="AH917" s="17">
        <v>0.26444668151133471</v>
      </c>
      <c r="AI917" s="17">
        <v>0.35460438978220599</v>
      </c>
      <c r="AJ917" s="17">
        <v>0.33333333333333298</v>
      </c>
      <c r="AK917" s="17">
        <v>0.73258428364729244</v>
      </c>
      <c r="AL917" s="17">
        <v>0.8055793345640353</v>
      </c>
      <c r="AM917" s="17">
        <v>0.33333333333333298</v>
      </c>
      <c r="AN917" s="17">
        <v>0.3835680410111032</v>
      </c>
      <c r="AO917" s="17">
        <v>0.45808606876474156</v>
      </c>
      <c r="AP917" s="17">
        <v>0.33333333333333298</v>
      </c>
      <c r="AQ917" s="17">
        <v>7.920081472477527</v>
      </c>
      <c r="AR917" s="17">
        <v>2.2444243630026963</v>
      </c>
      <c r="AS917" s="17">
        <v>5.4028432146792955</v>
      </c>
      <c r="AT917" s="17">
        <v>7.2783513862867686</v>
      </c>
      <c r="AU917" s="17">
        <v>-0.99999999999999989</v>
      </c>
      <c r="AV917" s="17">
        <v>-0.99999999999999989</v>
      </c>
      <c r="AW917" s="17">
        <v>-0.99999999999999989</v>
      </c>
      <c r="AX917" s="17">
        <v>-0.99999999999999989</v>
      </c>
      <c r="AY917" s="17">
        <v>2.4192612702011507E-2</v>
      </c>
      <c r="AZ917" s="17">
        <v>0.21615438999726355</v>
      </c>
      <c r="BA917" s="17">
        <v>0.35625618090514877</v>
      </c>
      <c r="BB917" s="17">
        <v>0.11761884946873369</v>
      </c>
      <c r="BC917" s="17">
        <v>0.1957814958061064</v>
      </c>
      <c r="BD917" s="17">
        <v>4.3128773063401864</v>
      </c>
      <c r="BE917" s="17">
        <v>6.4046392400943741</v>
      </c>
      <c r="BF917" s="17">
        <v>-0.99999999999999989</v>
      </c>
      <c r="BG917" s="22">
        <v>1031.3726897029073</v>
      </c>
    </row>
    <row r="918" spans="1:100" x14ac:dyDescent="0.25">
      <c r="A918">
        <v>2587</v>
      </c>
      <c r="B918" t="s">
        <v>906</v>
      </c>
      <c r="C918" s="48">
        <v>2</v>
      </c>
      <c r="D918" s="22">
        <v>1572.7631249999999</v>
      </c>
      <c r="E918" s="17">
        <v>108.67976018840618</v>
      </c>
      <c r="F918" s="17">
        <v>37.133691258518787</v>
      </c>
      <c r="G918" s="17">
        <v>0.71406467006122687</v>
      </c>
      <c r="H918" s="17">
        <v>9.0507321308688837</v>
      </c>
      <c r="I918" s="17">
        <v>78.414472194570436</v>
      </c>
      <c r="J918" s="17">
        <v>17.715727944169636</v>
      </c>
      <c r="K918" s="17">
        <v>-0.99999999999999944</v>
      </c>
      <c r="L918" s="17">
        <v>-0.99999999999999944</v>
      </c>
      <c r="M918" s="17">
        <v>-0.99999999999999944</v>
      </c>
      <c r="N918" s="17">
        <v>0.33572908317565303</v>
      </c>
      <c r="O918" s="17">
        <v>-0.99999999999999944</v>
      </c>
      <c r="P918" s="17">
        <v>-0.99999999999999944</v>
      </c>
      <c r="Q918" s="17">
        <v>4.7244498353911446</v>
      </c>
      <c r="R918" s="17">
        <v>-0.99999999999999944</v>
      </c>
      <c r="S918" s="17">
        <v>2.1046708086730783</v>
      </c>
      <c r="T918" s="17">
        <v>0.25260509856637547</v>
      </c>
      <c r="U918" s="17">
        <v>0.43109352318830102</v>
      </c>
      <c r="V918" s="17">
        <v>0.39718492041262071</v>
      </c>
      <c r="W918" s="17">
        <v>4.6754142378482317</v>
      </c>
      <c r="X918" s="17">
        <v>2.9913584601866821</v>
      </c>
      <c r="Y918" s="17">
        <v>0.19977891201359274</v>
      </c>
      <c r="Z918" s="17">
        <v>42.065683020672182</v>
      </c>
      <c r="AA918" s="17">
        <v>1.1802850806247798</v>
      </c>
      <c r="AB918" s="17">
        <v>1.9882610688743005</v>
      </c>
      <c r="AC918" s="17">
        <v>28.03995946285027</v>
      </c>
      <c r="AD918" s="17">
        <v>1.4646807844252603</v>
      </c>
      <c r="AE918" s="17">
        <v>1.1764756512329637</v>
      </c>
      <c r="AF918" s="17">
        <v>69.68540338386515</v>
      </c>
      <c r="AG918" s="17">
        <v>28.172809104640223</v>
      </c>
      <c r="AH918" s="17">
        <v>0.40783369754966509</v>
      </c>
      <c r="AI918" s="17">
        <v>0.52424917947774585</v>
      </c>
      <c r="AJ918" s="17">
        <v>0.33333333333333298</v>
      </c>
      <c r="AK918" s="17">
        <v>0.92398444337738517</v>
      </c>
      <c r="AL918" s="17">
        <v>0.97274990796842475</v>
      </c>
      <c r="AM918" s="17">
        <v>0.33333333333333298</v>
      </c>
      <c r="AN918" s="17">
        <v>0.55611424887734062</v>
      </c>
      <c r="AO918" s="17">
        <v>0.64663271237721676</v>
      </c>
      <c r="AP918" s="17">
        <v>0.33333333333333298</v>
      </c>
      <c r="AQ918" s="17">
        <v>10.071194415215585</v>
      </c>
      <c r="AR918" s="17">
        <v>2.2444243630026963</v>
      </c>
      <c r="AS918" s="17">
        <v>8.141081993621615</v>
      </c>
      <c r="AT918" s="17">
        <v>9.1941322331558304</v>
      </c>
      <c r="AU918" s="17">
        <v>-0.99999999999999944</v>
      </c>
      <c r="AV918" s="17">
        <v>-0.99999999999999944</v>
      </c>
      <c r="AW918" s="17">
        <v>-0.99999999999999944</v>
      </c>
      <c r="AX918" s="17">
        <v>-0.99999999999999944</v>
      </c>
      <c r="AY918" s="17">
        <v>5.3029049848726202E-2</v>
      </c>
      <c r="AZ918" s="17">
        <v>1.7282257493303366E-2</v>
      </c>
      <c r="BA918" s="17">
        <v>0.54743934714420028</v>
      </c>
      <c r="BB918" s="17">
        <v>6.8659620288633871E-3</v>
      </c>
      <c r="BC918" s="17">
        <v>0.30179151706149016</v>
      </c>
      <c r="BD918" s="17">
        <v>1.3597109986329494</v>
      </c>
      <c r="BE918" s="17">
        <v>9.2576031856912504</v>
      </c>
      <c r="BF918" s="17">
        <v>-0.99999999999999944</v>
      </c>
      <c r="BG918" s="22">
        <v>965.22051349046728</v>
      </c>
    </row>
    <row r="919" spans="1:100" x14ac:dyDescent="0.25">
      <c r="A919">
        <v>2590</v>
      </c>
      <c r="B919" t="s">
        <v>907</v>
      </c>
      <c r="C919" s="48">
        <v>2</v>
      </c>
      <c r="D919" s="22">
        <v>1677.0857421875</v>
      </c>
      <c r="E919" s="17">
        <v>138.97733015171903</v>
      </c>
      <c r="F919" s="17">
        <v>86.01105273051833</v>
      </c>
      <c r="G919" s="17">
        <v>1.0537907924091736</v>
      </c>
      <c r="H919" s="17">
        <v>12.149627049056303</v>
      </c>
      <c r="I919" s="17">
        <v>102.20622694230858</v>
      </c>
      <c r="J919" s="17">
        <v>23.591893287846197</v>
      </c>
      <c r="K919" s="17">
        <v>-0.99999999999999867</v>
      </c>
      <c r="L919" s="17">
        <v>-0.99999999999999867</v>
      </c>
      <c r="M919" s="17">
        <v>-0.99999999999999867</v>
      </c>
      <c r="N919" s="17">
        <v>0.42038872088153278</v>
      </c>
      <c r="O919" s="17">
        <v>-0.99999999999999867</v>
      </c>
      <c r="P919" s="17">
        <v>-0.99999999999999867</v>
      </c>
      <c r="Q919" s="17">
        <v>5.6338942642629801</v>
      </c>
      <c r="R919" s="17">
        <v>-0.99999999999999867</v>
      </c>
      <c r="S919" s="17">
        <v>3.2907716594918304</v>
      </c>
      <c r="T919" s="17">
        <v>0.38573734306597918</v>
      </c>
      <c r="U919" s="17">
        <v>0.83003000227948354</v>
      </c>
      <c r="V919" s="17">
        <v>0.91992069662937614</v>
      </c>
      <c r="W919" s="17">
        <v>7.3242661224230066</v>
      </c>
      <c r="X919" s="17">
        <v>6.2549867132614647</v>
      </c>
      <c r="Y919" s="17">
        <v>0.31955680051536095</v>
      </c>
      <c r="Z919" s="17">
        <v>53.063118683142214</v>
      </c>
      <c r="AA919" s="17">
        <v>1.9902335302354879</v>
      </c>
      <c r="AB919" s="17">
        <v>3.1557301685820183</v>
      </c>
      <c r="AC919" s="17">
        <v>41.44371349921412</v>
      </c>
      <c r="AD919" s="17">
        <v>2.4877477120117044</v>
      </c>
      <c r="AE919" s="17">
        <v>2.0332403235267664</v>
      </c>
      <c r="AF919" s="17">
        <v>91.393576171797861</v>
      </c>
      <c r="AG919" s="17">
        <v>65.262320733101134</v>
      </c>
      <c r="AH919" s="17">
        <v>0.664437190587988</v>
      </c>
      <c r="AI919" s="17">
        <v>0.82784323432571316</v>
      </c>
      <c r="AJ919" s="17">
        <v>0.33333333333333298</v>
      </c>
      <c r="AK919" s="17">
        <v>1.2665116185137</v>
      </c>
      <c r="AL919" s="17">
        <v>1.2719161383146826</v>
      </c>
      <c r="AM919" s="17">
        <v>0.33333333333333298</v>
      </c>
      <c r="AN919" s="17">
        <v>0.86490064301749903</v>
      </c>
      <c r="AO919" s="17">
        <v>0.98405327309716006</v>
      </c>
      <c r="AP919" s="17">
        <v>0.33333333333333298</v>
      </c>
      <c r="AQ919" s="17">
        <v>13.920797470480888</v>
      </c>
      <c r="AR919" s="17">
        <v>2.2444243630026963</v>
      </c>
      <c r="AS919" s="17">
        <v>13.041397620956804</v>
      </c>
      <c r="AT919" s="17">
        <v>12.622588105834733</v>
      </c>
      <c r="AU919" s="17">
        <v>-0.99999999999999867</v>
      </c>
      <c r="AV919" s="17">
        <v>-0.99999999999999867</v>
      </c>
      <c r="AW919" s="17">
        <v>-0.99999999999999867</v>
      </c>
      <c r="AX919" s="17">
        <v>-0.99999999999999867</v>
      </c>
      <c r="AY919" s="17">
        <v>0.10463435347432781</v>
      </c>
      <c r="AZ919" s="17">
        <v>-0.3386166605430036</v>
      </c>
      <c r="BA919" s="17">
        <v>0.88957819362073698</v>
      </c>
      <c r="BB919" s="17">
        <v>-0.19133592937219462</v>
      </c>
      <c r="BC919" s="17">
        <v>0.49150563834515315</v>
      </c>
      <c r="BD919" s="17">
        <v>-3.9252360699230362</v>
      </c>
      <c r="BE919" s="17">
        <v>14.363229442373054</v>
      </c>
      <c r="BF919" s="17">
        <v>-0.99999999999999867</v>
      </c>
      <c r="BG919" s="22">
        <v>4265.7162689647112</v>
      </c>
    </row>
    <row r="920" spans="1:100" x14ac:dyDescent="0.25">
      <c r="A920">
        <v>2591</v>
      </c>
      <c r="B920" t="s">
        <v>908</v>
      </c>
      <c r="C920" s="48">
        <v>1</v>
      </c>
      <c r="D920" s="22">
        <v>1450</v>
      </c>
      <c r="E920" s="47">
        <v>62.798508766834246</v>
      </c>
      <c r="F920" s="47">
        <v>-29.08938549335334</v>
      </c>
      <c r="G920" s="47">
        <v>0.24773049482204326</v>
      </c>
      <c r="H920" s="47">
        <v>5.0316799675559034</v>
      </c>
      <c r="I920" s="47">
        <v>43.150978932390657</v>
      </c>
      <c r="J920" s="47">
        <v>9.4265685797601293</v>
      </c>
      <c r="K920" s="47">
        <v>-1</v>
      </c>
      <c r="L920" s="47">
        <v>-1</v>
      </c>
      <c r="M920" s="47">
        <v>-1</v>
      </c>
      <c r="N920" s="47">
        <v>0.23106494761372834</v>
      </c>
      <c r="O920" s="47">
        <v>-1</v>
      </c>
      <c r="P920" s="47">
        <v>-1</v>
      </c>
      <c r="Q920" s="47">
        <v>3.6908187015592362</v>
      </c>
      <c r="R920" s="47">
        <v>-1</v>
      </c>
      <c r="S920" s="47">
        <v>0.64189072421973781</v>
      </c>
      <c r="T920" s="47">
        <v>9.2362986157557392E-2</v>
      </c>
      <c r="U920" s="47">
        <v>2.8539908778594872E-2</v>
      </c>
      <c r="V920" s="47">
        <v>-3.3016092497362891E-2</v>
      </c>
      <c r="W920" s="47">
        <v>1.340861265996665</v>
      </c>
      <c r="X920" s="47">
        <v>-0.95214589246562853</v>
      </c>
      <c r="Y920" s="47">
        <v>6.2963204570277986E-2</v>
      </c>
      <c r="Z920" s="47">
        <v>26.745601001024557</v>
      </c>
      <c r="AA920" s="47">
        <v>0.83044305783086536</v>
      </c>
      <c r="AB920" s="47">
        <v>0.95436065465510056</v>
      </c>
      <c r="AC920" s="47">
        <v>9.5356991142494465</v>
      </c>
      <c r="AD920" s="47">
        <v>1.0338197723233149</v>
      </c>
      <c r="AE920" s="47">
        <v>-6.1692529453854741E-2</v>
      </c>
      <c r="AF920" s="47">
        <v>37.173968240475233</v>
      </c>
      <c r="AG920" s="47">
        <v>-21.084351504417185</v>
      </c>
      <c r="AH920" s="47">
        <v>0.31588437088007865</v>
      </c>
      <c r="AI920" s="47">
        <v>0.38548558873661259</v>
      </c>
      <c r="AJ920" s="47">
        <v>0.33333333333333298</v>
      </c>
      <c r="AK920" s="47">
        <v>0.47968211832321317</v>
      </c>
      <c r="AL920" s="47">
        <v>0.57122895297980814</v>
      </c>
      <c r="AM920" s="47">
        <v>0.33333333333333298</v>
      </c>
      <c r="AN920" s="47">
        <v>0.18789602731731778</v>
      </c>
      <c r="AO920" s="47">
        <v>0.23868759666666312</v>
      </c>
      <c r="AP920" s="47">
        <v>0.33333333333333298</v>
      </c>
      <c r="AQ920" s="47">
        <v>5.9770106919154165</v>
      </c>
      <c r="AR920" s="47">
        <v>2.6866680235991405</v>
      </c>
      <c r="AS920" s="47">
        <v>1.9901707455278179</v>
      </c>
      <c r="AT920" s="47">
        <v>4.7497298106331778</v>
      </c>
      <c r="AU920" s="47">
        <v>-1</v>
      </c>
      <c r="AV920" s="47">
        <v>-1</v>
      </c>
      <c r="AW920" s="47">
        <v>-1</v>
      </c>
      <c r="AX920" s="47">
        <v>-1</v>
      </c>
      <c r="AY920" s="47">
        <v>5.741340798477359E-3</v>
      </c>
      <c r="AZ920" s="47">
        <v>0.26109216513129191</v>
      </c>
      <c r="BA920" s="47">
        <v>0.31605474538102962</v>
      </c>
      <c r="BB920" s="47">
        <v>0.19654570281331249</v>
      </c>
      <c r="BC920" s="47">
        <v>0.14449960111956645</v>
      </c>
      <c r="BD920" s="47">
        <v>6.219103395989273</v>
      </c>
      <c r="BE920" s="47">
        <v>5.19276375489431</v>
      </c>
      <c r="BF920" s="47">
        <v>-1</v>
      </c>
      <c r="BG920" s="22">
        <v>93.852953648100012</v>
      </c>
    </row>
    <row r="921" spans="1:100" x14ac:dyDescent="0.25">
      <c r="A921">
        <v>2594</v>
      </c>
      <c r="B921" t="s">
        <v>909</v>
      </c>
      <c r="C921" s="48">
        <v>3</v>
      </c>
      <c r="D921" s="22">
        <v>1544.1467891596822</v>
      </c>
      <c r="E921" s="17">
        <v>86.739840469568477</v>
      </c>
      <c r="F921" s="17">
        <v>56.4809673673074</v>
      </c>
      <c r="G921" s="17">
        <v>0.73529757569905363</v>
      </c>
      <c r="H921" s="17">
        <v>4.9726974602057989</v>
      </c>
      <c r="I921" s="17">
        <v>78.518190237747618</v>
      </c>
      <c r="J921" s="17">
        <v>15.581013387962704</v>
      </c>
      <c r="K921" s="17">
        <v>-1.0000000000000004</v>
      </c>
      <c r="L921" s="17">
        <v>-1.0000000000000004</v>
      </c>
      <c r="M921" s="17">
        <v>-1.0000000000000004</v>
      </c>
      <c r="N921" s="17">
        <v>0.10158335796770729</v>
      </c>
      <c r="O921" s="17">
        <v>-1.0000000000000004</v>
      </c>
      <c r="P921" s="17">
        <v>-1.0000000000000004</v>
      </c>
      <c r="Q921" s="17">
        <v>4.6255425428610106</v>
      </c>
      <c r="R921" s="17">
        <v>-1.0000000000000004</v>
      </c>
      <c r="S921" s="17">
        <v>-4.47947062823301E-2</v>
      </c>
      <c r="T921" s="17">
        <v>-1.1123014879078985E-2</v>
      </c>
      <c r="U921" s="17">
        <v>0.21837216495472395</v>
      </c>
      <c r="V921" s="17">
        <v>-0.60924584284123851</v>
      </c>
      <c r="W921" s="17">
        <v>0.34715491734478759</v>
      </c>
      <c r="X921" s="17">
        <v>3.5196795356263757</v>
      </c>
      <c r="Y921" s="17">
        <v>0.12917405456335265</v>
      </c>
      <c r="Z921" s="17">
        <v>44.115316365198574</v>
      </c>
      <c r="AA921" s="17">
        <v>0.95296690938786976</v>
      </c>
      <c r="AB921" s="17">
        <v>1.2486924253404716</v>
      </c>
      <c r="AC921" s="17">
        <v>24.407433901226788</v>
      </c>
      <c r="AD921" s="17">
        <v>-0.36202973345258183</v>
      </c>
      <c r="AE921" s="17">
        <v>0.5293392983564067</v>
      </c>
      <c r="AF921" s="17">
        <v>70.30078199012226</v>
      </c>
      <c r="AG921" s="17">
        <v>54.137672745167009</v>
      </c>
      <c r="AH921" s="17">
        <v>9.1671288073393947E-2</v>
      </c>
      <c r="AI921" s="17">
        <v>8.4684611119960757E-2</v>
      </c>
      <c r="AJ921" s="17">
        <v>0.33333333333333298</v>
      </c>
      <c r="AK921" s="17">
        <v>1.2706559276121581</v>
      </c>
      <c r="AL921" s="17">
        <v>1.3128790869379572</v>
      </c>
      <c r="AM921" s="17">
        <v>0.33333333333333298</v>
      </c>
      <c r="AN921" s="17">
        <v>0.35933128739711068</v>
      </c>
      <c r="AO921" s="17">
        <v>0.24591795146715659</v>
      </c>
      <c r="AP921" s="17">
        <v>0.33333333333333298</v>
      </c>
      <c r="AQ921" s="17">
        <v>8.2174082476253734</v>
      </c>
      <c r="AR921" s="17">
        <v>3.9571473635507686</v>
      </c>
      <c r="AS921" s="17">
        <v>-1.3434193220209232</v>
      </c>
      <c r="AT921" s="17">
        <v>12.967285346432851</v>
      </c>
      <c r="AU921" s="17">
        <v>-1.0000000000000004</v>
      </c>
      <c r="AV921" s="17">
        <v>-1.0000000000000004</v>
      </c>
      <c r="AW921" s="17">
        <v>-1.0000000000000004</v>
      </c>
      <c r="AX921" s="17">
        <v>-1.0000000000000004</v>
      </c>
      <c r="AY921" s="17">
        <v>-1.1199288364343127E-2</v>
      </c>
      <c r="AZ921" s="17">
        <v>2.1811805622244617E-2</v>
      </c>
      <c r="BA921" s="17">
        <v>-2.2862903518227656E-2</v>
      </c>
      <c r="BB921" s="17">
        <v>-0.10623247017329662</v>
      </c>
      <c r="BC921" s="17">
        <v>-0.48833993595847114</v>
      </c>
      <c r="BD921" s="17">
        <v>-2.5467527262211926</v>
      </c>
      <c r="BE921" s="17">
        <v>-12.322812916552921</v>
      </c>
      <c r="BF921" s="17">
        <v>-1.0000000000000004</v>
      </c>
      <c r="CU921" t="e">
        <v>#N/A</v>
      </c>
      <c r="CV921" t="e">
        <v>#N/A</v>
      </c>
    </row>
    <row r="922" spans="1:100" x14ac:dyDescent="0.25">
      <c r="A922">
        <v>2600</v>
      </c>
      <c r="B922" t="s">
        <v>910</v>
      </c>
      <c r="C922" s="48">
        <v>2</v>
      </c>
      <c r="D922" s="22">
        <v>1563.9180664062501</v>
      </c>
      <c r="E922" s="17">
        <v>124.91584067798581</v>
      </c>
      <c r="F922" s="17">
        <v>63.326444536705779</v>
      </c>
      <c r="G922" s="17">
        <v>0.89611955675785349</v>
      </c>
      <c r="H922" s="17">
        <v>10.711390308450948</v>
      </c>
      <c r="I922" s="17">
        <v>91.16416946535368</v>
      </c>
      <c r="J922" s="17">
        <v>20.864689844597208</v>
      </c>
      <c r="K922" s="17">
        <v>-0.999999999999999</v>
      </c>
      <c r="L922" s="17">
        <v>-0.999999999999999</v>
      </c>
      <c r="M922" s="17">
        <v>-0.999999999999999</v>
      </c>
      <c r="N922" s="17">
        <v>0.38109710093007154</v>
      </c>
      <c r="O922" s="17">
        <v>-0.999999999999999</v>
      </c>
      <c r="P922" s="17">
        <v>-0.999999999999999</v>
      </c>
      <c r="Q922" s="17">
        <v>5.2118094805984247</v>
      </c>
      <c r="R922" s="17">
        <v>-0.999999999999999</v>
      </c>
      <c r="S922" s="17">
        <v>2.7402870942686253</v>
      </c>
      <c r="T922" s="17">
        <v>0.32394896674033669</v>
      </c>
      <c r="U922" s="17">
        <v>0.64487848325595976</v>
      </c>
      <c r="V922" s="17">
        <v>0.67731234144721841</v>
      </c>
      <c r="W922" s="17">
        <v>6.0949001060220684</v>
      </c>
      <c r="X922" s="17">
        <v>4.7402951263665702</v>
      </c>
      <c r="Y922" s="17">
        <v>0.26396635149938175</v>
      </c>
      <c r="Z922" s="17">
        <v>47.959068226517019</v>
      </c>
      <c r="AA922" s="17">
        <v>1.6143261022715127</v>
      </c>
      <c r="AB922" s="17">
        <v>2.6138928371944732</v>
      </c>
      <c r="AC922" s="17">
        <v>35.222859928480062</v>
      </c>
      <c r="AD922" s="17">
        <v>2.0129292744075959</v>
      </c>
      <c r="AE922" s="17">
        <v>1.6356048882257204</v>
      </c>
      <c r="AF922" s="17">
        <v>81.318535714060744</v>
      </c>
      <c r="AG922" s="17">
        <v>48.048604320166653</v>
      </c>
      <c r="AH922" s="17">
        <v>0.54534422964588147</v>
      </c>
      <c r="AI922" s="17">
        <v>0.68694135302955739</v>
      </c>
      <c r="AJ922" s="17">
        <v>0.33333333333333298</v>
      </c>
      <c r="AK922" s="17">
        <v>1.1075403784611455</v>
      </c>
      <c r="AL922" s="17">
        <v>1.1330692669647937</v>
      </c>
      <c r="AM922" s="17">
        <v>0.33333333333333298</v>
      </c>
      <c r="AN922" s="17">
        <v>0.72158893068903263</v>
      </c>
      <c r="AO922" s="17">
        <v>0.8274520780663408</v>
      </c>
      <c r="AP922" s="17">
        <v>0.33333333333333298</v>
      </c>
      <c r="AQ922" s="17">
        <v>12.134147488148596</v>
      </c>
      <c r="AR922" s="17">
        <v>2.2444243630026963</v>
      </c>
      <c r="AS922" s="17">
        <v>10.76709850405793</v>
      </c>
      <c r="AT922" s="17">
        <v>11.031397913908137</v>
      </c>
      <c r="AU922" s="17">
        <v>-0.999999999999999</v>
      </c>
      <c r="AV922" s="17">
        <v>-0.999999999999999</v>
      </c>
      <c r="AW922" s="17">
        <v>-0.999999999999999</v>
      </c>
      <c r="AX922" s="17">
        <v>-0.999999999999999</v>
      </c>
      <c r="AY922" s="17">
        <v>8.0683672459352471E-2</v>
      </c>
      <c r="AZ922" s="17">
        <v>-0.17343942369726123</v>
      </c>
      <c r="BA922" s="17">
        <v>0.73078718186267722</v>
      </c>
      <c r="BB922" s="17">
        <v>-9.9347898220363939E-2</v>
      </c>
      <c r="BC922" s="17">
        <v>0.4034568897927433</v>
      </c>
      <c r="BD922" s="17">
        <v>-1.472424584918663</v>
      </c>
      <c r="BE922" s="17">
        <v>11.993643038180224</v>
      </c>
      <c r="BF922" s="17">
        <v>-0.999999999999999</v>
      </c>
      <c r="BG922" s="22">
        <v>213.52211810383051</v>
      </c>
    </row>
    <row r="923" spans="1:100" x14ac:dyDescent="0.25">
      <c r="A923">
        <v>2601</v>
      </c>
      <c r="B923" t="s">
        <v>911</v>
      </c>
      <c r="C923" s="48">
        <v>2</v>
      </c>
      <c r="D923" s="22">
        <v>1523.6911328125</v>
      </c>
      <c r="E923" s="17">
        <v>131.84496526776749</v>
      </c>
      <c r="F923" s="17">
        <v>74.504810579572663</v>
      </c>
      <c r="G923" s="17">
        <v>0.97381570965073538</v>
      </c>
      <c r="H923" s="17">
        <v>11.420114770668976</v>
      </c>
      <c r="I923" s="17">
        <v>96.605399011361186</v>
      </c>
      <c r="J923" s="17">
        <v>22.208582500866203</v>
      </c>
      <c r="K923" s="17">
        <v>-0.99999999999999889</v>
      </c>
      <c r="L923" s="17">
        <v>-0.99999999999999889</v>
      </c>
      <c r="M923" s="17">
        <v>-0.99999999999999889</v>
      </c>
      <c r="N923" s="17">
        <v>0.40045895662015335</v>
      </c>
      <c r="O923" s="17">
        <v>-0.99999999999999889</v>
      </c>
      <c r="P923" s="17">
        <v>-0.99999999999999889</v>
      </c>
      <c r="Q923" s="17">
        <v>5.4198015328576137</v>
      </c>
      <c r="R923" s="17">
        <v>-0.99999999999999889</v>
      </c>
      <c r="S923" s="17">
        <v>3.0115511125156695</v>
      </c>
      <c r="T923" s="17">
        <v>0.3543966201386809</v>
      </c>
      <c r="U923" s="17">
        <v>0.73611618219943598</v>
      </c>
      <c r="V923" s="17">
        <v>0.79686322705712442</v>
      </c>
      <c r="W923" s="17">
        <v>6.7006986816280216</v>
      </c>
      <c r="X923" s="17">
        <v>5.4866944847200623</v>
      </c>
      <c r="Y923" s="17">
        <v>0.29135983267740095</v>
      </c>
      <c r="Z923" s="17">
        <v>50.474207294291645</v>
      </c>
      <c r="AA923" s="17">
        <v>1.7995631930827209</v>
      </c>
      <c r="AB923" s="17">
        <v>2.8808957307067455</v>
      </c>
      <c r="AC923" s="17">
        <v>38.288329594899437</v>
      </c>
      <c r="AD923" s="17">
        <v>2.2469070559100599</v>
      </c>
      <c r="AE923" s="17">
        <v>1.8315489578536102</v>
      </c>
      <c r="AF923" s="17">
        <v>86.283245228593927</v>
      </c>
      <c r="AG923" s="17">
        <v>56.531061737014262</v>
      </c>
      <c r="AH923" s="17">
        <v>0.60403004423724094</v>
      </c>
      <c r="AI923" s="17">
        <v>0.75637401820058825</v>
      </c>
      <c r="AJ923" s="17">
        <v>0.33333333333333298</v>
      </c>
      <c r="AK923" s="17">
        <v>1.1858771386296822</v>
      </c>
      <c r="AL923" s="17">
        <v>1.2014892783925974</v>
      </c>
      <c r="AM923" s="17">
        <v>0.33333333333333298</v>
      </c>
      <c r="AN923" s="17">
        <v>0.79220909591077959</v>
      </c>
      <c r="AO923" s="17">
        <v>0.90462094366228119</v>
      </c>
      <c r="AP923" s="17">
        <v>0.33333333333333298</v>
      </c>
      <c r="AQ923" s="17">
        <v>13.014560644168611</v>
      </c>
      <c r="AR923" s="17">
        <v>2.2444243630026963</v>
      </c>
      <c r="AS923" s="17">
        <v>11.887812064656208</v>
      </c>
      <c r="AT923" s="17">
        <v>11.815493731530708</v>
      </c>
      <c r="AU923" s="17">
        <v>-0.99999999999999889</v>
      </c>
      <c r="AV923" s="17">
        <v>-0.99999999999999889</v>
      </c>
      <c r="AW923" s="17">
        <v>-0.99999999999999889</v>
      </c>
      <c r="AX923" s="17">
        <v>-0.99999999999999889</v>
      </c>
      <c r="AY923" s="17">
        <v>9.2485925205968697E-2</v>
      </c>
      <c r="AZ923" s="17">
        <v>-0.25483433251101179</v>
      </c>
      <c r="BA923" s="17">
        <v>0.80903513036517449</v>
      </c>
      <c r="BB923" s="17">
        <v>-0.14467713093147944</v>
      </c>
      <c r="BC923" s="17">
        <v>0.44684494977271005</v>
      </c>
      <c r="BD923" s="17">
        <v>-2.6811042490887242</v>
      </c>
      <c r="BE923" s="17">
        <v>13.161311616361489</v>
      </c>
      <c r="BF923" s="17">
        <v>-0.99999999999999889</v>
      </c>
      <c r="BG923" s="22">
        <v>1534.4793515270701</v>
      </c>
    </row>
    <row r="924" spans="1:100" x14ac:dyDescent="0.25">
      <c r="A924">
        <v>2603</v>
      </c>
      <c r="B924" t="s">
        <v>2945</v>
      </c>
      <c r="C924" s="48">
        <v>3</v>
      </c>
      <c r="D924" s="22">
        <v>1410.4663176020463</v>
      </c>
      <c r="E924" s="17">
        <v>51.917522422019502</v>
      </c>
      <c r="F924" s="17">
        <v>-34.143825940815766</v>
      </c>
      <c r="G924" s="17">
        <v>0.27916628357220874</v>
      </c>
      <c r="H924" s="17">
        <v>2.2445722474917176</v>
      </c>
      <c r="I924" s="17">
        <v>38.07749314712084</v>
      </c>
      <c r="J924" s="17">
        <v>14.532802245399306</v>
      </c>
      <c r="K924" s="17">
        <v>-1.0000000000000011</v>
      </c>
      <c r="L924" s="17">
        <v>-1.0000000000000011</v>
      </c>
      <c r="M924" s="17">
        <v>-1.0000000000000011</v>
      </c>
      <c r="N924" s="17">
        <v>0.33752959617309858</v>
      </c>
      <c r="O924" s="17">
        <v>-1.0000000000000011</v>
      </c>
      <c r="P924" s="17">
        <v>-1.0000000000000011</v>
      </c>
      <c r="Q924" s="17">
        <v>4.5903662899528888</v>
      </c>
      <c r="R924" s="17">
        <v>-1.0000000000000011</v>
      </c>
      <c r="S924" s="17">
        <v>-1.0177194694291622</v>
      </c>
      <c r="T924" s="17">
        <v>-0.20006958766314964</v>
      </c>
      <c r="U924" s="17">
        <v>-0.15517755180142212</v>
      </c>
      <c r="V924" s="17">
        <v>-6.9146673133183428E-2</v>
      </c>
      <c r="W924" s="17">
        <v>-2.345794042461169</v>
      </c>
      <c r="X924" s="17">
        <v>-7.3604485343049824</v>
      </c>
      <c r="Y924" s="17">
        <v>-9.7565811459061069E-2</v>
      </c>
      <c r="Z924" s="17">
        <v>30.335039484454889</v>
      </c>
      <c r="AA924" s="17">
        <v>-0.91882126008287623</v>
      </c>
      <c r="AB924" s="17">
        <v>-1.3246838928107927</v>
      </c>
      <c r="AC924" s="17">
        <v>9.1760490350917649</v>
      </c>
      <c r="AD924" s="17">
        <v>0.4535692714358226</v>
      </c>
      <c r="AE924" s="17">
        <v>-0.38471207529342183</v>
      </c>
      <c r="AF924" s="17">
        <v>37.801692551442393</v>
      </c>
      <c r="AG924" s="17">
        <v>-21.913280076092512</v>
      </c>
      <c r="AH924" s="17">
        <v>-6.0320868352424978E-2</v>
      </c>
      <c r="AI924" s="17">
        <v>-0.16001862183476989</v>
      </c>
      <c r="AJ924" s="17">
        <v>0.33333333333333298</v>
      </c>
      <c r="AK924" s="17">
        <v>0.7665809502854023</v>
      </c>
      <c r="AL924" s="17">
        <v>0.83644791217998138</v>
      </c>
      <c r="AM924" s="17">
        <v>0.33333333333333298</v>
      </c>
      <c r="AN924" s="17">
        <v>-0.37803777880030615</v>
      </c>
      <c r="AO924" s="17">
        <v>-0.62126917120952663</v>
      </c>
      <c r="AP924" s="17">
        <v>0.33333333333333298</v>
      </c>
      <c r="AQ924" s="17">
        <v>0.27580059567842408</v>
      </c>
      <c r="AR924" s="17">
        <v>1.8158791062304962</v>
      </c>
      <c r="AS924" s="17">
        <v>5.4010911639442973</v>
      </c>
      <c r="AT924" s="17">
        <v>7.3158319752245058</v>
      </c>
      <c r="AU924" s="17">
        <v>-1.0000000000000011</v>
      </c>
      <c r="AV924" s="17">
        <v>-1.0000000000000011</v>
      </c>
      <c r="AW924" s="17">
        <v>-1.0000000000000011</v>
      </c>
      <c r="AX924" s="17">
        <v>-1.0000000000000011</v>
      </c>
      <c r="AY924" s="17">
        <v>2.2440993274149643E-3</v>
      </c>
      <c r="AZ924" s="17">
        <v>0.77197075380256308</v>
      </c>
      <c r="BA924" s="17">
        <v>0.31187676457273922</v>
      </c>
      <c r="BB924" s="17">
        <v>-0.15877677178549426</v>
      </c>
      <c r="BC924" s="17">
        <v>-0.18109231364025102</v>
      </c>
      <c r="BD924" s="17">
        <v>-0.10956552562454262</v>
      </c>
      <c r="BE924" s="17">
        <v>-2.9679240181425741</v>
      </c>
      <c r="BF924" s="17">
        <v>-1.0000000000000011</v>
      </c>
      <c r="CU924" t="e">
        <v>#N/A</v>
      </c>
      <c r="CV924" t="e">
        <v>#N/A</v>
      </c>
    </row>
    <row r="925" spans="1:100" x14ac:dyDescent="0.25">
      <c r="A925">
        <v>2604</v>
      </c>
      <c r="B925" t="s">
        <v>912</v>
      </c>
      <c r="C925" s="48">
        <v>2</v>
      </c>
      <c r="D925" s="22">
        <v>1501.80787109375</v>
      </c>
      <c r="E925" s="17">
        <v>79.933308187393436</v>
      </c>
      <c r="F925" s="17">
        <v>-9.2413390555411095</v>
      </c>
      <c r="G925" s="17">
        <v>0.39173120630849262</v>
      </c>
      <c r="H925" s="17">
        <v>6.1104886021064768</v>
      </c>
      <c r="I925" s="17">
        <v>55.840762926669193</v>
      </c>
      <c r="J925" s="17">
        <v>12.140399453912643</v>
      </c>
      <c r="K925" s="17">
        <v>-1.0000000000000002</v>
      </c>
      <c r="L925" s="17">
        <v>-1.0000000000000002</v>
      </c>
      <c r="M925" s="17">
        <v>-1.0000000000000002</v>
      </c>
      <c r="N925" s="17">
        <v>0.25540369025859361</v>
      </c>
      <c r="O925" s="17">
        <v>-1.0000000000000002</v>
      </c>
      <c r="P925" s="17">
        <v>-1.0000000000000002</v>
      </c>
      <c r="Q925" s="17">
        <v>3.8615654306745464</v>
      </c>
      <c r="R925" s="17">
        <v>-1.0000000000000002</v>
      </c>
      <c r="S925" s="17">
        <v>0.97929371679051114</v>
      </c>
      <c r="T925" s="17">
        <v>0.12628870814532392</v>
      </c>
      <c r="U925" s="17">
        <v>5.2581043093882743E-2</v>
      </c>
      <c r="V925" s="17">
        <v>-9.8788813402433104E-2</v>
      </c>
      <c r="W925" s="17">
        <v>2.1621732865137013</v>
      </c>
      <c r="X925" s="17">
        <v>-0.10518469623697313</v>
      </c>
      <c r="Y925" s="17">
        <v>8.613318640694928E-2</v>
      </c>
      <c r="Z925" s="17">
        <v>31.631273370385724</v>
      </c>
      <c r="AA925" s="17">
        <v>0.41180284728981853</v>
      </c>
      <c r="AB925" s="17">
        <v>0.88056185477720328</v>
      </c>
      <c r="AC925" s="17">
        <v>15.322425597715725</v>
      </c>
      <c r="AD925" s="17">
        <v>0.49399091182824578</v>
      </c>
      <c r="AE925" s="17">
        <v>0.36357400406851281</v>
      </c>
      <c r="AF925" s="17">
        <v>49.088604768212591</v>
      </c>
      <c r="AG925" s="17">
        <v>-7.0178635156260594</v>
      </c>
      <c r="AH925" s="17">
        <v>0.16436730718071982</v>
      </c>
      <c r="AI925" s="17">
        <v>0.23619796163922951</v>
      </c>
      <c r="AJ925" s="17">
        <v>0.33333333333333298</v>
      </c>
      <c r="AK925" s="17">
        <v>0.59899332986493004</v>
      </c>
      <c r="AL925" s="17">
        <v>0.68889982720662524</v>
      </c>
      <c r="AM925" s="17">
        <v>0.33333333333333298</v>
      </c>
      <c r="AN925" s="17">
        <v>0.26313651936093446</v>
      </c>
      <c r="AO925" s="17">
        <v>0.3264867744476766</v>
      </c>
      <c r="AP925" s="17">
        <v>0.33333333333333298</v>
      </c>
      <c r="AQ925" s="17">
        <v>6.4186760916293517</v>
      </c>
      <c r="AR925" s="17">
        <v>2.2444243630026963</v>
      </c>
      <c r="AS925" s="17">
        <v>3.4916435026278405</v>
      </c>
      <c r="AT925" s="17">
        <v>5.9411999913656421</v>
      </c>
      <c r="AU925" s="17">
        <v>-1.0000000000000002</v>
      </c>
      <c r="AV925" s="17">
        <v>-1.0000000000000002</v>
      </c>
      <c r="AW925" s="17">
        <v>-1.0000000000000002</v>
      </c>
      <c r="AX925" s="17">
        <v>-1.0000000000000002</v>
      </c>
      <c r="AY925" s="17">
        <v>4.0657374290381208E-3</v>
      </c>
      <c r="AZ925" s="17">
        <v>0.35496053258043153</v>
      </c>
      <c r="BA925" s="17">
        <v>0.2228166813716943</v>
      </c>
      <c r="BB925" s="17">
        <v>0.19492068604038137</v>
      </c>
      <c r="BC925" s="17">
        <v>0.12179002228818429</v>
      </c>
      <c r="BD925" s="17">
        <v>6.3740892942553655</v>
      </c>
      <c r="BE925" s="17">
        <v>4.4133651725259995</v>
      </c>
      <c r="BF925" s="17">
        <v>-1.0000000000000002</v>
      </c>
      <c r="BG925" s="22">
        <v>3757.6615715967973</v>
      </c>
    </row>
    <row r="926" spans="1:100" x14ac:dyDescent="0.25">
      <c r="A926">
        <v>2605</v>
      </c>
      <c r="B926" t="s">
        <v>2946</v>
      </c>
      <c r="C926" s="48">
        <v>3</v>
      </c>
      <c r="D926" s="22">
        <v>1568.6748237660493</v>
      </c>
      <c r="E926" s="17">
        <v>108.95138119297673</v>
      </c>
      <c r="F926" s="17">
        <v>21.956944555360337</v>
      </c>
      <c r="G926" s="17">
        <v>1.1671921268077745</v>
      </c>
      <c r="H926" s="17">
        <v>10.591079834927898</v>
      </c>
      <c r="I926" s="17">
        <v>63.25278302567466</v>
      </c>
      <c r="J926" s="17">
        <v>19.958467878034782</v>
      </c>
      <c r="K926" s="17">
        <v>-1.0000000000000033</v>
      </c>
      <c r="L926" s="17">
        <v>-1.0000000000000033</v>
      </c>
      <c r="M926" s="17">
        <v>-1.0000000000000033</v>
      </c>
      <c r="N926" s="17">
        <v>0.26400566795904185</v>
      </c>
      <c r="O926" s="17">
        <v>-1.0000000000000033</v>
      </c>
      <c r="P926" s="17">
        <v>-1.0000000000000033</v>
      </c>
      <c r="Q926" s="17">
        <v>4.9190336497691103</v>
      </c>
      <c r="R926" s="17">
        <v>-1.0000000000000033</v>
      </c>
      <c r="S926" s="17">
        <v>2.2288406993870651</v>
      </c>
      <c r="T926" s="17">
        <v>0.32848558693458374</v>
      </c>
      <c r="U926" s="17">
        <v>0.60718239319232736</v>
      </c>
      <c r="V926" s="17">
        <v>0.66088533943319827</v>
      </c>
      <c r="W926" s="17">
        <v>5.6720461851587816</v>
      </c>
      <c r="X926" s="17">
        <v>3.4948019687586669</v>
      </c>
      <c r="Y926" s="17">
        <v>0.35083339194569002</v>
      </c>
      <c r="Z926" s="17">
        <v>28.183049324963889</v>
      </c>
      <c r="AA926" s="17">
        <v>-0.36611695497025087</v>
      </c>
      <c r="AB926" s="17">
        <v>3.2880259862092154</v>
      </c>
      <c r="AC926" s="17">
        <v>27.004065816661637</v>
      </c>
      <c r="AD926" s="17">
        <v>0.49393961511407708</v>
      </c>
      <c r="AE926" s="17">
        <v>-1.1691242241095939E-2</v>
      </c>
      <c r="AF926" s="17">
        <v>58.463449885593676</v>
      </c>
      <c r="AG926" s="17">
        <v>-0.34529576361084791</v>
      </c>
      <c r="AH926" s="17">
        <v>0.14472167419270063</v>
      </c>
      <c r="AI926" s="17">
        <v>0.10196617262367452</v>
      </c>
      <c r="AJ926" s="17">
        <v>0.33333333333333298</v>
      </c>
      <c r="AK926" s="17">
        <v>0.58867726891973304</v>
      </c>
      <c r="AL926" s="17">
        <v>0.63975475076440358</v>
      </c>
      <c r="AM926" s="17">
        <v>0.33333333333333298</v>
      </c>
      <c r="AN926" s="17">
        <v>0.23713774265702303</v>
      </c>
      <c r="AO926" s="17">
        <v>0.21614570462812732</v>
      </c>
      <c r="AP926" s="17">
        <v>0.33333333333333298</v>
      </c>
      <c r="AQ926" s="17">
        <v>4.7893331400810268</v>
      </c>
      <c r="AR926" s="17">
        <v>1.7856804149067884</v>
      </c>
      <c r="AS926" s="17">
        <v>14.847419075582728</v>
      </c>
      <c r="AT926" s="17">
        <v>3.3253683875452733</v>
      </c>
      <c r="AU926" s="17">
        <v>-1.0000000000000033</v>
      </c>
      <c r="AV926" s="17">
        <v>-1.0000000000000033</v>
      </c>
      <c r="AW926" s="17">
        <v>-1.0000000000000033</v>
      </c>
      <c r="AX926" s="17">
        <v>-1.0000000000000033</v>
      </c>
      <c r="AY926" s="17">
        <v>0.16112523953783398</v>
      </c>
      <c r="AZ926" s="17">
        <v>1.4450317015813816</v>
      </c>
      <c r="BA926" s="17">
        <v>0.49333622096640783</v>
      </c>
      <c r="BB926" s="17">
        <v>-0.2911963742574819</v>
      </c>
      <c r="BC926" s="17">
        <v>0.50701689107525072</v>
      </c>
      <c r="BD926" s="17">
        <v>-5.4750848530136231E-2</v>
      </c>
      <c r="BE926" s="17">
        <v>15.142103381713289</v>
      </c>
      <c r="BF926" s="17">
        <v>-1.0000000000000033</v>
      </c>
      <c r="CU926" t="e">
        <v>#N/A</v>
      </c>
      <c r="CV926" t="e">
        <v>#N/A</v>
      </c>
    </row>
    <row r="927" spans="1:100" x14ac:dyDescent="0.25">
      <c r="A927">
        <v>2606</v>
      </c>
      <c r="B927" t="s">
        <v>913</v>
      </c>
      <c r="C927" s="48">
        <v>2</v>
      </c>
      <c r="D927" s="22">
        <v>1509.284453125</v>
      </c>
      <c r="E927" s="17">
        <v>109.07053666046848</v>
      </c>
      <c r="F927" s="17">
        <v>37.764108909269993</v>
      </c>
      <c r="G927" s="17">
        <v>0.71844643981105472</v>
      </c>
      <c r="H927" s="17">
        <v>9.0907015153735635</v>
      </c>
      <c r="I927" s="17">
        <v>78.721337002399935</v>
      </c>
      <c r="J927" s="17">
        <v>17.791518417301219</v>
      </c>
      <c r="K927" s="17">
        <v>-0.99999999999999944</v>
      </c>
      <c r="L927" s="17">
        <v>-0.99999999999999944</v>
      </c>
      <c r="M927" s="17">
        <v>-0.99999999999999944</v>
      </c>
      <c r="N927" s="17">
        <v>0.33682101875295634</v>
      </c>
      <c r="O927" s="17">
        <v>-0.99999999999999944</v>
      </c>
      <c r="P927" s="17">
        <v>-0.99999999999999944</v>
      </c>
      <c r="Q927" s="17">
        <v>4.7361798020479284</v>
      </c>
      <c r="R927" s="17">
        <v>-0.99999999999999944</v>
      </c>
      <c r="S927" s="17">
        <v>2.1199690753840486</v>
      </c>
      <c r="T927" s="17">
        <v>0.25432223128976844</v>
      </c>
      <c r="U927" s="17">
        <v>0.43623898502121311</v>
      </c>
      <c r="V927" s="17">
        <v>0.4039271391020432</v>
      </c>
      <c r="W927" s="17">
        <v>4.7095789908539389</v>
      </c>
      <c r="X927" s="17">
        <v>3.0334525666250447</v>
      </c>
      <c r="Y927" s="17">
        <v>0.2013238009520941</v>
      </c>
      <c r="Z927" s="17">
        <v>42.207527370404392</v>
      </c>
      <c r="AA927" s="17">
        <v>1.1907317533471953</v>
      </c>
      <c r="AB927" s="17">
        <v>2.0033190242343499</v>
      </c>
      <c r="AC927" s="17">
        <v>28.212840381058019</v>
      </c>
      <c r="AD927" s="17">
        <v>1.4778762481251531</v>
      </c>
      <c r="AE927" s="17">
        <v>1.1875261571458804</v>
      </c>
      <c r="AF927" s="17">
        <v>69.965394260600789</v>
      </c>
      <c r="AG927" s="17">
        <v>28.65118768491033</v>
      </c>
      <c r="AH927" s="17">
        <v>0.41114335597606044</v>
      </c>
      <c r="AI927" s="17">
        <v>0.52816491971157431</v>
      </c>
      <c r="AJ927" s="17">
        <v>0.33333333333333298</v>
      </c>
      <c r="AK927" s="17">
        <v>0.92840234095951191</v>
      </c>
      <c r="AL927" s="17">
        <v>0.9766085383535168</v>
      </c>
      <c r="AM927" s="17">
        <v>0.33333333333333298</v>
      </c>
      <c r="AN927" s="17">
        <v>0.56009695963167005</v>
      </c>
      <c r="AO927" s="17">
        <v>0.65098474511380555</v>
      </c>
      <c r="AP927" s="17">
        <v>0.33333333333333298</v>
      </c>
      <c r="AQ927" s="17">
        <v>10.120846393991389</v>
      </c>
      <c r="AR927" s="17">
        <v>2.2444243630026963</v>
      </c>
      <c r="AS927" s="17">
        <v>8.2042860081732965</v>
      </c>
      <c r="AT927" s="17">
        <v>9.2383522776072198</v>
      </c>
      <c r="AU927" s="17">
        <v>-0.99999999999999944</v>
      </c>
      <c r="AV927" s="17">
        <v>-0.99999999999999944</v>
      </c>
      <c r="AW927" s="17">
        <v>-0.99999999999999944</v>
      </c>
      <c r="AX927" s="17">
        <v>-0.99999999999999944</v>
      </c>
      <c r="AY927" s="17">
        <v>5.3694652354634623E-2</v>
      </c>
      <c r="AZ927" s="17">
        <v>1.2691891870930838E-2</v>
      </c>
      <c r="BA927" s="17">
        <v>0.55185223608359268</v>
      </c>
      <c r="BB927" s="17">
        <v>4.3095644045136883E-3</v>
      </c>
      <c r="BC927" s="17">
        <v>0.30423843987098942</v>
      </c>
      <c r="BD927" s="17">
        <v>1.2915460278782946</v>
      </c>
      <c r="BE927" s="17">
        <v>9.323455285997337</v>
      </c>
      <c r="BF927" s="17">
        <v>-0.99999999999999944</v>
      </c>
      <c r="BG927" s="22">
        <v>87.154329124010474</v>
      </c>
    </row>
    <row r="928" spans="1:100" x14ac:dyDescent="0.25">
      <c r="A928">
        <v>2607</v>
      </c>
      <c r="B928" t="s">
        <v>914</v>
      </c>
      <c r="C928" s="48">
        <v>2</v>
      </c>
      <c r="D928" s="22">
        <v>1584.9828417968749</v>
      </c>
      <c r="E928" s="17">
        <v>147.99932842407424</v>
      </c>
      <c r="F928" s="17">
        <v>100.56573389114044</v>
      </c>
      <c r="G928" s="17">
        <v>1.1549543013179244</v>
      </c>
      <c r="H928" s="17">
        <v>13.072414739024563</v>
      </c>
      <c r="I928" s="17">
        <v>109.2909261604409</v>
      </c>
      <c r="J928" s="17">
        <v>25.341695454914998</v>
      </c>
      <c r="K928" s="17">
        <v>-0.99999999999999845</v>
      </c>
      <c r="L928" s="17">
        <v>-0.99999999999999845</v>
      </c>
      <c r="M928" s="17">
        <v>-0.99999999999999845</v>
      </c>
      <c r="N928" s="17">
        <v>0.44559863395527255</v>
      </c>
      <c r="O928" s="17">
        <v>-0.99999999999999845</v>
      </c>
      <c r="P928" s="17">
        <v>-0.99999999999999845</v>
      </c>
      <c r="Q928" s="17">
        <v>5.9047082627460323</v>
      </c>
      <c r="R928" s="17">
        <v>-0.99999999999999845</v>
      </c>
      <c r="S928" s="17">
        <v>3.6439682967100486</v>
      </c>
      <c r="T928" s="17">
        <v>0.42538140961404303</v>
      </c>
      <c r="U928" s="17">
        <v>0.9488251475501559</v>
      </c>
      <c r="V928" s="17">
        <v>1.0755807471098782</v>
      </c>
      <c r="W928" s="17">
        <v>8.1130401777448125</v>
      </c>
      <c r="X928" s="17">
        <v>7.2268286298410587</v>
      </c>
      <c r="Y928" s="17">
        <v>0.35522421227273426</v>
      </c>
      <c r="Z928" s="17">
        <v>56.33793067853609</v>
      </c>
      <c r="AA928" s="17">
        <v>2.2314196557872403</v>
      </c>
      <c r="AB928" s="17">
        <v>3.5033786504023543</v>
      </c>
      <c r="AC928" s="17">
        <v>45.435078018070925</v>
      </c>
      <c r="AD928" s="17">
        <v>2.7923961727418987</v>
      </c>
      <c r="AE928" s="17">
        <v>2.288367365154512</v>
      </c>
      <c r="AF928" s="17">
        <v>97.85782718684203</v>
      </c>
      <c r="AG928" s="17">
        <v>76.30682067945537</v>
      </c>
      <c r="AH928" s="17">
        <v>0.7408484761688241</v>
      </c>
      <c r="AI928" s="17">
        <v>0.91824735061795493</v>
      </c>
      <c r="AJ928" s="17">
        <v>0.33333333333333298</v>
      </c>
      <c r="AK928" s="17">
        <v>1.3685092238020626</v>
      </c>
      <c r="AL928" s="17">
        <v>1.361001738796809</v>
      </c>
      <c r="AM928" s="17">
        <v>0.33333333333333298</v>
      </c>
      <c r="AN928" s="17">
        <v>0.95685093202855498</v>
      </c>
      <c r="AO928" s="17">
        <v>1.0845302327859623</v>
      </c>
      <c r="AP928" s="17">
        <v>0.33333333333333298</v>
      </c>
      <c r="AQ928" s="17">
        <v>15.067130729415931</v>
      </c>
      <c r="AR928" s="17">
        <v>2.2444243630026963</v>
      </c>
      <c r="AS928" s="17">
        <v>14.500611649585094</v>
      </c>
      <c r="AT928" s="17">
        <v>13.643512325090928</v>
      </c>
      <c r="AU928" s="17">
        <v>-0.99999999999999845</v>
      </c>
      <c r="AV928" s="17">
        <v>-0.99999999999999845</v>
      </c>
      <c r="AW928" s="17">
        <v>-0.99999999999999845</v>
      </c>
      <c r="AX928" s="17">
        <v>-0.99999999999999845</v>
      </c>
      <c r="AY928" s="17">
        <v>0.12000136015896669</v>
      </c>
      <c r="AZ928" s="17">
        <v>-0.4445960980868307</v>
      </c>
      <c r="BA928" s="17">
        <v>0.99146016255602354</v>
      </c>
      <c r="BB928" s="17">
        <v>-0.25035640936326892</v>
      </c>
      <c r="BC928" s="17">
        <v>0.54799863354361811</v>
      </c>
      <c r="BD928" s="17">
        <v>-5.4989854953633319</v>
      </c>
      <c r="BE928" s="17">
        <v>15.883580788136157</v>
      </c>
      <c r="BF928" s="17">
        <v>-0.99999999999999845</v>
      </c>
      <c r="BG928" s="22">
        <v>2081.5006490096857</v>
      </c>
    </row>
    <row r="929" spans="1:100" x14ac:dyDescent="0.25">
      <c r="A929">
        <v>2609</v>
      </c>
      <c r="B929" t="s">
        <v>915</v>
      </c>
      <c r="C929" s="48">
        <v>3</v>
      </c>
      <c r="D929" s="22">
        <v>1633.8894108038428</v>
      </c>
      <c r="E929" s="17">
        <v>135.57746841769932</v>
      </c>
      <c r="F929" s="17">
        <v>109.75721104211809</v>
      </c>
      <c r="G929" s="17">
        <v>1.0695790366721023</v>
      </c>
      <c r="H929" s="17">
        <v>17.054413499767975</v>
      </c>
      <c r="I929" s="17">
        <v>92.3517755920208</v>
      </c>
      <c r="J929" s="17">
        <v>16.974440172640705</v>
      </c>
      <c r="K929" s="17">
        <v>-1.0000000000000004</v>
      </c>
      <c r="L929" s="17">
        <v>-1.0000000000000004</v>
      </c>
      <c r="M929" s="17">
        <v>-1.0000000000000004</v>
      </c>
      <c r="N929" s="17">
        <v>0.30556171622276601</v>
      </c>
      <c r="O929" s="17">
        <v>-1.0000000000000004</v>
      </c>
      <c r="P929" s="17">
        <v>-1.0000000000000004</v>
      </c>
      <c r="Q929" s="17">
        <v>4.8858756837042892</v>
      </c>
      <c r="R929" s="17">
        <v>-1.0000000000000004</v>
      </c>
      <c r="S929" s="17">
        <v>4.8891090820228618</v>
      </c>
      <c r="T929" s="17">
        <v>0.51677910045675435</v>
      </c>
      <c r="U929" s="17">
        <v>1.1951598260089789</v>
      </c>
      <c r="V929" s="17">
        <v>0.19895861338095877</v>
      </c>
      <c r="W929" s="17">
        <v>12.168537816063681</v>
      </c>
      <c r="X929" s="17">
        <v>14.34201204953804</v>
      </c>
      <c r="Y929" s="17">
        <v>0.4174988533936615</v>
      </c>
      <c r="Z929" s="17">
        <v>50.080717302289287</v>
      </c>
      <c r="AA929" s="17">
        <v>2.8418036384592256</v>
      </c>
      <c r="AB929" s="17">
        <v>7.1458957920113653</v>
      </c>
      <c r="AC929" s="17">
        <v>17.904498893237569</v>
      </c>
      <c r="AD929" s="17">
        <v>3.2256647673404748</v>
      </c>
      <c r="AE929" s="17">
        <v>0.43093690401211543</v>
      </c>
      <c r="AF929" s="17">
        <v>75.562048891550319</v>
      </c>
      <c r="AG929" s="17">
        <v>65.480700640254767</v>
      </c>
      <c r="AH929" s="17">
        <v>0.82254960873345739</v>
      </c>
      <c r="AI929" s="17">
        <v>1.0611014219121284</v>
      </c>
      <c r="AJ929" s="17">
        <v>0.33333333333333298</v>
      </c>
      <c r="AK929" s="17">
        <v>1.3059372103212776</v>
      </c>
      <c r="AL929" s="17">
        <v>1.283752544546888</v>
      </c>
      <c r="AM929" s="17">
        <v>0.33333333333333298</v>
      </c>
      <c r="AN929" s="17">
        <v>0.91946577210567626</v>
      </c>
      <c r="AO929" s="17">
        <v>1.0130913736350808</v>
      </c>
      <c r="AP929" s="17">
        <v>0.33333333333333298</v>
      </c>
      <c r="AQ929" s="17">
        <v>16.789726700470485</v>
      </c>
      <c r="AR929" s="17">
        <v>2.9289149216597052</v>
      </c>
      <c r="AS929" s="17">
        <v>0.98615314776822338</v>
      </c>
      <c r="AT929" s="17">
        <v>13.059372103212777</v>
      </c>
      <c r="AU929" s="17">
        <v>-1.0000000000000004</v>
      </c>
      <c r="AV929" s="17">
        <v>-1.0000000000000004</v>
      </c>
      <c r="AW929" s="17">
        <v>-1.0000000000000004</v>
      </c>
      <c r="AX929" s="17">
        <v>-1.0000000000000004</v>
      </c>
      <c r="AY929" s="17">
        <v>-1.4957358319601818E-2</v>
      </c>
      <c r="AZ929" s="17">
        <v>0.11394479382796707</v>
      </c>
      <c r="BA929" s="17">
        <v>0.22482001781909333</v>
      </c>
      <c r="BB929" s="17">
        <v>0.22780850633984481</v>
      </c>
      <c r="BC929" s="17">
        <v>0.32230806664774181</v>
      </c>
      <c r="BD929" s="17">
        <v>6.2649366276359544</v>
      </c>
      <c r="BE929" s="17">
        <v>9.1818017552890101</v>
      </c>
      <c r="BF929" s="17">
        <v>-1.0000000000000004</v>
      </c>
      <c r="CU929" t="e">
        <v>#N/A</v>
      </c>
      <c r="CV929" t="e">
        <v>#N/A</v>
      </c>
    </row>
    <row r="930" spans="1:100" x14ac:dyDescent="0.25">
      <c r="A930">
        <v>2611</v>
      </c>
      <c r="B930" t="s">
        <v>916</v>
      </c>
      <c r="C930" s="48">
        <v>2</v>
      </c>
      <c r="D930" s="22">
        <v>1596.9653125</v>
      </c>
      <c r="E930" s="17">
        <v>150.78442893247785</v>
      </c>
      <c r="F930" s="17">
        <v>105.05877951988002</v>
      </c>
      <c r="G930" s="17">
        <v>1.1861835846305788</v>
      </c>
      <c r="H930" s="17">
        <v>13.357280285092584</v>
      </c>
      <c r="I930" s="17">
        <v>111.47798038043203</v>
      </c>
      <c r="J930" s="17">
        <v>25.881861253886811</v>
      </c>
      <c r="K930" s="17">
        <v>-0.99999999999999833</v>
      </c>
      <c r="L930" s="17">
        <v>-0.99999999999999833</v>
      </c>
      <c r="M930" s="17">
        <v>-0.99999999999999833</v>
      </c>
      <c r="N930" s="17">
        <v>0.45338096106274106</v>
      </c>
      <c r="O930" s="17">
        <v>-0.99999999999999833</v>
      </c>
      <c r="P930" s="17">
        <v>-0.99999999999999833</v>
      </c>
      <c r="Q930" s="17">
        <v>5.9883088334942105</v>
      </c>
      <c r="R930" s="17">
        <v>-0.99999999999999833</v>
      </c>
      <c r="S930" s="17">
        <v>3.7530004760773501</v>
      </c>
      <c r="T930" s="17">
        <v>0.4376195753246841</v>
      </c>
      <c r="U930" s="17">
        <v>0.98549733585050503</v>
      </c>
      <c r="V930" s="17">
        <v>1.1236331710456908</v>
      </c>
      <c r="W930" s="17">
        <v>8.3565355715783198</v>
      </c>
      <c r="X930" s="17">
        <v>7.5268372680878057</v>
      </c>
      <c r="Y930" s="17">
        <v>0.36623478039967428</v>
      </c>
      <c r="Z930" s="17">
        <v>57.348868641276006</v>
      </c>
      <c r="AA930" s="17">
        <v>2.3058740704984872</v>
      </c>
      <c r="AB930" s="17">
        <v>3.6106981082690655</v>
      </c>
      <c r="AC930" s="17">
        <v>46.66721651057702</v>
      </c>
      <c r="AD930" s="17">
        <v>2.8864414781443521</v>
      </c>
      <c r="AE930" s="17">
        <v>2.3671253555569489</v>
      </c>
      <c r="AF930" s="17">
        <v>99.853348383472493</v>
      </c>
      <c r="AG930" s="17">
        <v>79.716269616051662</v>
      </c>
      <c r="AH930" s="17">
        <v>0.76443672168767474</v>
      </c>
      <c r="AI930" s="17">
        <v>0.94615519793142777</v>
      </c>
      <c r="AJ930" s="17">
        <v>0.33333333333333298</v>
      </c>
      <c r="AK930" s="17">
        <v>1.3999959935584942</v>
      </c>
      <c r="AL930" s="17">
        <v>1.388502558870613</v>
      </c>
      <c r="AM930" s="17">
        <v>0.33333333333333298</v>
      </c>
      <c r="AN930" s="17">
        <v>0.98523608451270639</v>
      </c>
      <c r="AO930" s="17">
        <v>1.1155475776207096</v>
      </c>
      <c r="AP930" s="17">
        <v>0.33333333333333298</v>
      </c>
      <c r="AQ930" s="17">
        <v>15.421005031525116</v>
      </c>
      <c r="AR930" s="17">
        <v>2.2444243630026963</v>
      </c>
      <c r="AS930" s="17">
        <v>14.951072579671422</v>
      </c>
      <c r="AT930" s="17">
        <v>13.958672722627753</v>
      </c>
      <c r="AU930" s="17">
        <v>-0.99999999999999833</v>
      </c>
      <c r="AV930" s="17">
        <v>-0.99999999999999833</v>
      </c>
      <c r="AW930" s="17">
        <v>-0.99999999999999833</v>
      </c>
      <c r="AX930" s="17">
        <v>-0.99999999999999833</v>
      </c>
      <c r="AY930" s="17">
        <v>0.12474517154509514</v>
      </c>
      <c r="AZ930" s="17">
        <v>-0.47731206371587215</v>
      </c>
      <c r="BA930" s="17">
        <v>1.0229112352466809</v>
      </c>
      <c r="BB930" s="17">
        <v>-0.26857609461116427</v>
      </c>
      <c r="BC930" s="17">
        <v>0.56543808153493491</v>
      </c>
      <c r="BD930" s="17">
        <v>-5.984803624848464</v>
      </c>
      <c r="BE930" s="17">
        <v>16.352914873358898</v>
      </c>
      <c r="BF930" s="17">
        <v>-0.99999999999999833</v>
      </c>
      <c r="BG930" s="22">
        <v>1060.4664766622318</v>
      </c>
    </row>
    <row r="931" spans="1:100" x14ac:dyDescent="0.25">
      <c r="A931">
        <v>2612</v>
      </c>
      <c r="B931" t="s">
        <v>917</v>
      </c>
      <c r="C931" s="48">
        <v>2</v>
      </c>
      <c r="D931" s="22">
        <v>1569.6507128906251</v>
      </c>
      <c r="E931" s="17">
        <v>129.51306533841978</v>
      </c>
      <c r="F931" s="17">
        <v>70.742887893981958</v>
      </c>
      <c r="G931" s="17">
        <v>0.94766815650835368</v>
      </c>
      <c r="H931" s="17">
        <v>11.181603469283171</v>
      </c>
      <c r="I931" s="17">
        <v>94.774229340576085</v>
      </c>
      <c r="J931" s="17">
        <v>21.756314230957187</v>
      </c>
      <c r="K931" s="17">
        <v>-0.99999999999999889</v>
      </c>
      <c r="L931" s="17">
        <v>-0.99999999999999889</v>
      </c>
      <c r="M931" s="17">
        <v>-0.99999999999999889</v>
      </c>
      <c r="N931" s="17">
        <v>0.39394299499603641</v>
      </c>
      <c r="O931" s="17">
        <v>-0.99999999999999889</v>
      </c>
      <c r="P931" s="17">
        <v>-0.99999999999999889</v>
      </c>
      <c r="Q931" s="17">
        <v>5.3498047178655241</v>
      </c>
      <c r="R931" s="17">
        <v>-0.99999999999999889</v>
      </c>
      <c r="S931" s="17">
        <v>2.9202610026628766</v>
      </c>
      <c r="T931" s="17">
        <v>0.34414988840678123</v>
      </c>
      <c r="U931" s="17">
        <v>0.7054114112051475</v>
      </c>
      <c r="V931" s="17">
        <v>0.7566300492444018</v>
      </c>
      <c r="W931" s="17">
        <v>6.4968256472568839</v>
      </c>
      <c r="X931" s="17">
        <v>5.2355042241817502</v>
      </c>
      <c r="Y931" s="17">
        <v>0.28214093987270061</v>
      </c>
      <c r="Z931" s="17">
        <v>49.627772432506589</v>
      </c>
      <c r="AA931" s="17">
        <v>1.7372242419817074</v>
      </c>
      <c r="AB931" s="17">
        <v>2.791039642762378</v>
      </c>
      <c r="AC931" s="17">
        <v>37.25668867028935</v>
      </c>
      <c r="AD931" s="17">
        <v>2.1681651073298394</v>
      </c>
      <c r="AE931" s="17">
        <v>1.7656067228423944</v>
      </c>
      <c r="AF931" s="17">
        <v>84.612441706999789</v>
      </c>
      <c r="AG931" s="17">
        <v>53.676409378733453</v>
      </c>
      <c r="AH931" s="17">
        <v>0.58428015446023873</v>
      </c>
      <c r="AI931" s="17">
        <v>0.73300742622942971</v>
      </c>
      <c r="AJ931" s="17">
        <v>0.33333333333333298</v>
      </c>
      <c r="AK931" s="17">
        <v>1.1595139980719664</v>
      </c>
      <c r="AL931" s="17">
        <v>1.1784634808698122</v>
      </c>
      <c r="AM931" s="17">
        <v>0.33333333333333298</v>
      </c>
      <c r="AN931" s="17">
        <v>0.76844286741288736</v>
      </c>
      <c r="AO931" s="17">
        <v>0.87865084168195495</v>
      </c>
      <c r="AP931" s="17">
        <v>0.33333333333333298</v>
      </c>
      <c r="AQ931" s="17">
        <v>12.718269915127967</v>
      </c>
      <c r="AR931" s="17">
        <v>2.2444243630026963</v>
      </c>
      <c r="AS931" s="17">
        <v>11.510651596704445</v>
      </c>
      <c r="AT931" s="17">
        <v>11.55161725506898</v>
      </c>
      <c r="AU931" s="17">
        <v>-0.99999999999999889</v>
      </c>
      <c r="AV931" s="17">
        <v>-0.99999999999999889</v>
      </c>
      <c r="AW931" s="17">
        <v>-0.99999999999999889</v>
      </c>
      <c r="AX931" s="17">
        <v>-0.99999999999999889</v>
      </c>
      <c r="AY931" s="17">
        <v>8.8514042179566765E-2</v>
      </c>
      <c r="AZ931" s="17">
        <v>-0.2274420148159379</v>
      </c>
      <c r="BA931" s="17">
        <v>0.78270187813102376</v>
      </c>
      <c r="BB931" s="17">
        <v>-0.12942221190284547</v>
      </c>
      <c r="BC931" s="17">
        <v>0.43224330526612653</v>
      </c>
      <c r="BD931" s="17">
        <v>-2.2743400197893102</v>
      </c>
      <c r="BE931" s="17">
        <v>12.768349094230217</v>
      </c>
      <c r="BF931" s="17">
        <v>-0.99999999999999889</v>
      </c>
      <c r="BG931" s="22">
        <v>1040.544642225881</v>
      </c>
    </row>
    <row r="932" spans="1:100" x14ac:dyDescent="0.25">
      <c r="A932">
        <v>2613</v>
      </c>
      <c r="B932" t="s">
        <v>918</v>
      </c>
      <c r="C932" s="48">
        <v>2</v>
      </c>
      <c r="D932" s="22">
        <v>1516.72291015625</v>
      </c>
      <c r="E932" s="17">
        <v>82.269542644710199</v>
      </c>
      <c r="F932" s="17">
        <v>-5.4724237203547199</v>
      </c>
      <c r="G932" s="17">
        <v>0.41792736243721673</v>
      </c>
      <c r="H932" s="17">
        <v>6.3494432475199485</v>
      </c>
      <c r="I932" s="17">
        <v>57.675336369654914</v>
      </c>
      <c r="J932" s="17">
        <v>12.593508398603952</v>
      </c>
      <c r="K932" s="17">
        <v>-1</v>
      </c>
      <c r="L932" s="17">
        <v>-1</v>
      </c>
      <c r="M932" s="17">
        <v>-1</v>
      </c>
      <c r="N932" s="17">
        <v>0.26193176373088617</v>
      </c>
      <c r="O932" s="17">
        <v>-1</v>
      </c>
      <c r="P932" s="17">
        <v>-1</v>
      </c>
      <c r="Q932" s="17">
        <v>3.9316923555176251</v>
      </c>
      <c r="R932" s="17">
        <v>-1</v>
      </c>
      <c r="S932" s="17">
        <v>1.0707535164012028</v>
      </c>
      <c r="T932" s="17">
        <v>0.13655448646868509</v>
      </c>
      <c r="U932" s="17">
        <v>8.3342888016165795E-2</v>
      </c>
      <c r="V932" s="17">
        <v>-5.8480850290256278E-2</v>
      </c>
      <c r="W932" s="17">
        <v>2.3664252794149627</v>
      </c>
      <c r="X932" s="17">
        <v>0.14647247593684887</v>
      </c>
      <c r="Y932" s="17">
        <v>9.5369215259471785E-2</v>
      </c>
      <c r="Z932" s="17">
        <v>32.479281582526099</v>
      </c>
      <c r="AA932" s="17">
        <v>0.47425767382944273</v>
      </c>
      <c r="AB932" s="17">
        <v>0.97058496692423191</v>
      </c>
      <c r="AC932" s="17">
        <v>16.355984133105537</v>
      </c>
      <c r="AD932" s="17">
        <v>0.57287922568519334</v>
      </c>
      <c r="AE932" s="17">
        <v>0.42963881229069767</v>
      </c>
      <c r="AF932" s="17">
        <v>50.762513973933238</v>
      </c>
      <c r="AG932" s="17">
        <v>-4.1579049388694065</v>
      </c>
      <c r="AH932" s="17">
        <v>0.18415390798830564</v>
      </c>
      <c r="AI932" s="17">
        <v>0.25960798735519242</v>
      </c>
      <c r="AJ932" s="17">
        <v>0.33333333333333298</v>
      </c>
      <c r="AK932" s="17">
        <v>0.6254054741421714</v>
      </c>
      <c r="AL932" s="17">
        <v>0.71196842500660773</v>
      </c>
      <c r="AM932" s="17">
        <v>0.33333333333333298</v>
      </c>
      <c r="AN932" s="17">
        <v>0.28694692444670111</v>
      </c>
      <c r="AO932" s="17">
        <v>0.35250514956870499</v>
      </c>
      <c r="AP932" s="17">
        <v>0.33333333333333298</v>
      </c>
      <c r="AQ932" s="17">
        <v>6.7155175649089909</v>
      </c>
      <c r="AR932" s="17">
        <v>2.2444243630026963</v>
      </c>
      <c r="AS932" s="17">
        <v>3.8695050352250409</v>
      </c>
      <c r="AT932" s="17">
        <v>6.2055669605595858</v>
      </c>
      <c r="AU932" s="17">
        <v>-1</v>
      </c>
      <c r="AV932" s="17">
        <v>-1</v>
      </c>
      <c r="AW932" s="17">
        <v>-1</v>
      </c>
      <c r="AX932" s="17">
        <v>-1</v>
      </c>
      <c r="AY932" s="17">
        <v>8.0450033786311839E-3</v>
      </c>
      <c r="AZ932" s="17">
        <v>0.32751729813473207</v>
      </c>
      <c r="BA932" s="17">
        <v>0.24919888176905236</v>
      </c>
      <c r="BB932" s="17">
        <v>0.17963741121810328</v>
      </c>
      <c r="BC932" s="17">
        <v>0.13641880828386496</v>
      </c>
      <c r="BD932" s="17">
        <v>5.9665689729356526</v>
      </c>
      <c r="BE932" s="17">
        <v>4.8070581321093826</v>
      </c>
      <c r="BF932" s="17">
        <v>-1</v>
      </c>
      <c r="BG932" s="22">
        <v>148.08755098232521</v>
      </c>
    </row>
    <row r="933" spans="1:100" x14ac:dyDescent="0.25">
      <c r="A933">
        <v>2614</v>
      </c>
      <c r="B933" t="s">
        <v>919</v>
      </c>
      <c r="C933" s="48">
        <v>3</v>
      </c>
      <c r="D933" s="22">
        <v>1666.730571586485</v>
      </c>
      <c r="E933" s="17">
        <v>158.31660103662631</v>
      </c>
      <c r="F933" s="17">
        <v>87.191541475852247</v>
      </c>
      <c r="G933" s="17">
        <v>1.1738021749301681</v>
      </c>
      <c r="H933" s="17">
        <v>16.924488824673094</v>
      </c>
      <c r="I933" s="17">
        <v>111.30926379472581</v>
      </c>
      <c r="J933" s="17">
        <v>30.164383661069177</v>
      </c>
      <c r="K933" s="17">
        <v>-1.0000000000000013</v>
      </c>
      <c r="L933" s="17">
        <v>-1.0000000000000013</v>
      </c>
      <c r="M933" s="17">
        <v>-1.0000000000000013</v>
      </c>
      <c r="N933" s="17">
        <v>0.51342447571638472</v>
      </c>
      <c r="O933" s="17">
        <v>-1.0000000000000013</v>
      </c>
      <c r="P933" s="17">
        <v>-1.0000000000000013</v>
      </c>
      <c r="Q933" s="17">
        <v>6.7143084641961348</v>
      </c>
      <c r="R933" s="17">
        <v>-1.0000000000000013</v>
      </c>
      <c r="S933" s="17">
        <v>5.5373628088531177</v>
      </c>
      <c r="T933" s="17">
        <v>0.62841129094770432</v>
      </c>
      <c r="U933" s="17">
        <v>-0.43227262861463678</v>
      </c>
      <c r="V933" s="17">
        <v>0.55564054318315637</v>
      </c>
      <c r="W933" s="17">
        <v>10.210180360476963</v>
      </c>
      <c r="X933" s="17">
        <v>4.199883049621504</v>
      </c>
      <c r="Y933" s="17">
        <v>0.60332619151650668</v>
      </c>
      <c r="Z933" s="17">
        <v>62.692865846231598</v>
      </c>
      <c r="AA933" s="17">
        <v>0.42528318410796095</v>
      </c>
      <c r="AB933" s="17">
        <v>2.6884584867365207</v>
      </c>
      <c r="AC933" s="17">
        <v>32.214866057650994</v>
      </c>
      <c r="AD933" s="17">
        <v>2.0692069730258846</v>
      </c>
      <c r="AE933" s="17">
        <v>1.497021291184025</v>
      </c>
      <c r="AF933" s="17">
        <v>99.093211681803169</v>
      </c>
      <c r="AG933" s="17">
        <v>66.312057157286517</v>
      </c>
      <c r="AH933" s="17">
        <v>0.45874897275309051</v>
      </c>
      <c r="AI933" s="17">
        <v>0.75277526479694368</v>
      </c>
      <c r="AJ933" s="17">
        <v>0.33333333333333298</v>
      </c>
      <c r="AK933" s="17">
        <v>0.57421059321150902</v>
      </c>
      <c r="AL933" s="17">
        <v>0.98466969218686085</v>
      </c>
      <c r="AM933" s="17">
        <v>0.33333333333333298</v>
      </c>
      <c r="AN933" s="17">
        <v>0.5459450723564534</v>
      </c>
      <c r="AO933" s="17">
        <v>0.70576546560071174</v>
      </c>
      <c r="AP933" s="17">
        <v>0.33333333333333298</v>
      </c>
      <c r="AQ933" s="17">
        <v>12.216052112922577</v>
      </c>
      <c r="AR933" s="17">
        <v>-0.68155003250899859</v>
      </c>
      <c r="AS933" s="17">
        <v>24.991254864563135</v>
      </c>
      <c r="AT933" s="17">
        <v>5.8546788290150555</v>
      </c>
      <c r="AU933" s="17">
        <v>-1.0000000000000013</v>
      </c>
      <c r="AV933" s="17">
        <v>-1.0000000000000013</v>
      </c>
      <c r="AW933" s="17">
        <v>-1.0000000000000013</v>
      </c>
      <c r="AX933" s="17">
        <v>-1.0000000000000013</v>
      </c>
      <c r="AY933" s="17">
        <v>-2.7671592088944919E-3</v>
      </c>
      <c r="AZ933" s="17">
        <v>0.58791314282718066</v>
      </c>
      <c r="BA933" s="17">
        <v>0.4694394311592256</v>
      </c>
      <c r="BB933" s="17">
        <v>0.14109218079370286</v>
      </c>
      <c r="BC933" s="17">
        <v>-9.7347377558405918E-2</v>
      </c>
      <c r="BD933" s="17">
        <v>6.4668702339784723</v>
      </c>
      <c r="BE933" s="17">
        <v>-8.6487283164019199E-2</v>
      </c>
      <c r="BF933" s="17">
        <v>-1.0000000000000013</v>
      </c>
      <c r="CU933" t="e">
        <v>#N/A</v>
      </c>
      <c r="CV933" t="e">
        <v>#N/A</v>
      </c>
    </row>
    <row r="934" spans="1:100" x14ac:dyDescent="0.25">
      <c r="A934">
        <v>2619</v>
      </c>
      <c r="B934" t="s">
        <v>920</v>
      </c>
      <c r="C934" s="48">
        <v>2</v>
      </c>
      <c r="D934" s="22">
        <v>1588.9448925781251</v>
      </c>
      <c r="E934" s="17">
        <v>138.84055147773984</v>
      </c>
      <c r="F934" s="17">
        <v>85.790395407246592</v>
      </c>
      <c r="G934" s="17">
        <v>1.0522570955289579</v>
      </c>
      <c r="H934" s="17">
        <v>12.135637057838398</v>
      </c>
      <c r="I934" s="17">
        <v>102.09881883433243</v>
      </c>
      <c r="J934" s="17">
        <v>23.56536528230767</v>
      </c>
      <c r="K934" s="17">
        <v>-0.99999999999999867</v>
      </c>
      <c r="L934" s="17">
        <v>-0.99999999999999867</v>
      </c>
      <c r="M934" s="17">
        <v>-0.99999999999999867</v>
      </c>
      <c r="N934" s="17">
        <v>0.42000652412453243</v>
      </c>
      <c r="O934" s="17">
        <v>-0.99999999999999867</v>
      </c>
      <c r="P934" s="17">
        <v>-0.99999999999999867</v>
      </c>
      <c r="Q934" s="17">
        <v>5.6297885685524172</v>
      </c>
      <c r="R934" s="17">
        <v>-0.99999999999999867</v>
      </c>
      <c r="S934" s="17">
        <v>3.2854169956763153</v>
      </c>
      <c r="T934" s="17">
        <v>0.3851363162546349</v>
      </c>
      <c r="U934" s="17">
        <v>0.82822899966844576</v>
      </c>
      <c r="V934" s="17">
        <v>0.91756080088859571</v>
      </c>
      <c r="W934" s="17">
        <v>7.3123078548530929</v>
      </c>
      <c r="X934" s="17">
        <v>6.2402530318026157</v>
      </c>
      <c r="Y934" s="17">
        <v>0.31901606207392352</v>
      </c>
      <c r="Z934" s="17">
        <v>53.013470652989774</v>
      </c>
      <c r="AA934" s="17">
        <v>1.9865770100900302</v>
      </c>
      <c r="AB934" s="17">
        <v>3.1504596179879254</v>
      </c>
      <c r="AC934" s="17">
        <v>41.383202121382261</v>
      </c>
      <c r="AD934" s="17">
        <v>2.4831290664267049</v>
      </c>
      <c r="AE934" s="17">
        <v>2.0293724510891265</v>
      </c>
      <c r="AF934" s="17">
        <v>91.295574414823932</v>
      </c>
      <c r="AG934" s="17">
        <v>65.094879772482187</v>
      </c>
      <c r="AH934" s="17">
        <v>0.6632787516254337</v>
      </c>
      <c r="AI934" s="17">
        <v>0.82647265601529551</v>
      </c>
      <c r="AJ934" s="17">
        <v>0.33333333333333298</v>
      </c>
      <c r="AK934" s="17">
        <v>1.2649652762534553</v>
      </c>
      <c r="AL934" s="17">
        <v>1.2705655494610002</v>
      </c>
      <c r="AM934" s="17">
        <v>0.33333333333333298</v>
      </c>
      <c r="AN934" s="17">
        <v>0.8635066238408966</v>
      </c>
      <c r="AO934" s="17">
        <v>0.98252998469731567</v>
      </c>
      <c r="AP934" s="17">
        <v>0.33333333333333298</v>
      </c>
      <c r="AQ934" s="17">
        <v>13.903418400084053</v>
      </c>
      <c r="AR934" s="17">
        <v>2.2444243630026963</v>
      </c>
      <c r="AS934" s="17">
        <v>13.019275098444336</v>
      </c>
      <c r="AT934" s="17">
        <v>12.607110308485669</v>
      </c>
      <c r="AU934" s="17">
        <v>-0.99999999999999867</v>
      </c>
      <c r="AV934" s="17">
        <v>-0.99999999999999867</v>
      </c>
      <c r="AW934" s="17">
        <v>-0.99999999999999867</v>
      </c>
      <c r="AX934" s="17">
        <v>-0.99999999999999867</v>
      </c>
      <c r="AY934" s="17">
        <v>0.10440138082969819</v>
      </c>
      <c r="AZ934" s="17">
        <v>-0.33700995141951334</v>
      </c>
      <c r="BA934" s="17">
        <v>0.88803360447400004</v>
      </c>
      <c r="BB934" s="17">
        <v>-0.1904411450076785</v>
      </c>
      <c r="BC934" s="17">
        <v>0.49064917210130155</v>
      </c>
      <c r="BD934" s="17">
        <v>-3.9013771250319866</v>
      </c>
      <c r="BE934" s="17">
        <v>14.340180043029541</v>
      </c>
      <c r="BF934" s="17">
        <v>-0.99999999999999867</v>
      </c>
      <c r="BG934" s="22">
        <v>3483.2552573867633</v>
      </c>
    </row>
    <row r="935" spans="1:100" x14ac:dyDescent="0.25">
      <c r="A935">
        <v>2620</v>
      </c>
      <c r="B935" t="s">
        <v>921</v>
      </c>
      <c r="C935" s="48">
        <v>3</v>
      </c>
      <c r="D935" s="22">
        <v>1451.1975799114905</v>
      </c>
      <c r="E935" s="17">
        <v>51.245698723178037</v>
      </c>
      <c r="F935" s="17">
        <v>-62.744648169050954</v>
      </c>
      <c r="G935" s="17">
        <v>0.1734881306463168</v>
      </c>
      <c r="H935" s="17">
        <v>4.1930749488285475</v>
      </c>
      <c r="I935" s="17">
        <v>36.331828615264989</v>
      </c>
      <c r="J935" s="17">
        <v>7.8116571117636688</v>
      </c>
      <c r="K935" s="17">
        <v>-1.0000000000000002</v>
      </c>
      <c r="L935" s="17">
        <v>-1.0000000000000002</v>
      </c>
      <c r="M935" s="17">
        <v>-1.0000000000000002</v>
      </c>
      <c r="N935" s="17">
        <v>0.24595252794105193</v>
      </c>
      <c r="O935" s="17">
        <v>-1.0000000000000002</v>
      </c>
      <c r="P935" s="17">
        <v>-1.0000000000000002</v>
      </c>
      <c r="Q935" s="17">
        <v>3.0533952627393384</v>
      </c>
      <c r="R935" s="17">
        <v>-1.0000000000000002</v>
      </c>
      <c r="S935" s="17">
        <v>0.67867174005893138</v>
      </c>
      <c r="T935" s="17">
        <v>8.307967997822438E-2</v>
      </c>
      <c r="U935" s="17">
        <v>-0.10883189701432684</v>
      </c>
      <c r="V935" s="17">
        <v>-1.8237881278757116E-2</v>
      </c>
      <c r="W935" s="17">
        <v>1.1396796860892089</v>
      </c>
      <c r="X935" s="17">
        <v>3.2452517244795422</v>
      </c>
      <c r="Y935" s="17">
        <v>3.8977562781729105E-2</v>
      </c>
      <c r="Z935" s="17">
        <v>24.351924687319293</v>
      </c>
      <c r="AA935" s="17">
        <v>0.54310347895349842</v>
      </c>
      <c r="AB935" s="17">
        <v>-2.4220075749809609</v>
      </c>
      <c r="AC935" s="17">
        <v>12.562825308731743</v>
      </c>
      <c r="AD935" s="17">
        <v>-0.50029221261336865</v>
      </c>
      <c r="AE935" s="17">
        <v>-0.59283053421783638</v>
      </c>
      <c r="AF935" s="17">
        <v>33.899911886852244</v>
      </c>
      <c r="AG935" s="17">
        <v>-38.830637039790126</v>
      </c>
      <c r="AH935" s="17">
        <v>2.3860228676098931E-2</v>
      </c>
      <c r="AI935" s="17">
        <v>-0.17026871644373553</v>
      </c>
      <c r="AJ935" s="17">
        <v>0.33333333333333298</v>
      </c>
      <c r="AK935" s="17">
        <v>0.62476130947944375</v>
      </c>
      <c r="AL935" s="17">
        <v>1.1056044647968741</v>
      </c>
      <c r="AM935" s="17">
        <v>0.33333333333333298</v>
      </c>
      <c r="AN935" s="17">
        <v>-0.2771024568870728</v>
      </c>
      <c r="AO935" s="17">
        <v>-0.4489524026705945</v>
      </c>
      <c r="AP935" s="17">
        <v>0.33333333333333298</v>
      </c>
      <c r="AQ935" s="17">
        <v>2.4319167284127228</v>
      </c>
      <c r="AR935" s="17">
        <v>3.4004746059183661</v>
      </c>
      <c r="AS935" s="17">
        <v>-1.7923708470736823</v>
      </c>
      <c r="AT935" s="17">
        <v>6.2035533529189868</v>
      </c>
      <c r="AU935" s="17">
        <v>-1.0000000000000002</v>
      </c>
      <c r="AV935" s="17">
        <v>-1.0000000000000002</v>
      </c>
      <c r="AW935" s="17">
        <v>-1.0000000000000002</v>
      </c>
      <c r="AX935" s="17">
        <v>-1.0000000000000002</v>
      </c>
      <c r="AY935" s="17">
        <v>-4.104618486060567E-2</v>
      </c>
      <c r="AZ935" s="17">
        <v>0.39357008974570784</v>
      </c>
      <c r="BA935" s="17">
        <v>-0.41705773675290914</v>
      </c>
      <c r="BB935" s="17">
        <v>0.317363601495942</v>
      </c>
      <c r="BC935" s="17">
        <v>0.1997770692434146</v>
      </c>
      <c r="BD935" s="17">
        <v>9.9019404861270903</v>
      </c>
      <c r="BE935" s="17">
        <v>2.9091380473208206</v>
      </c>
      <c r="BF935" s="17">
        <v>-1.0000000000000002</v>
      </c>
      <c r="CU935" t="e">
        <v>#N/A</v>
      </c>
      <c r="CV935" t="e">
        <v>#N/A</v>
      </c>
    </row>
    <row r="936" spans="1:100" x14ac:dyDescent="0.25">
      <c r="A936">
        <v>2626</v>
      </c>
      <c r="B936" t="s">
        <v>922</v>
      </c>
      <c r="C936" s="48">
        <v>3</v>
      </c>
      <c r="D936" s="22">
        <v>1519.3105393539804</v>
      </c>
      <c r="E936" s="17">
        <v>70.66618804533762</v>
      </c>
      <c r="F936" s="17">
        <v>55.818259055513515</v>
      </c>
      <c r="G936" s="17">
        <v>0.62328867890296868</v>
      </c>
      <c r="H936" s="17">
        <v>5.7440764757626246</v>
      </c>
      <c r="I936" s="17">
        <v>58.127745623652864</v>
      </c>
      <c r="J936" s="17">
        <v>4.1839014942486923</v>
      </c>
      <c r="K936" s="17">
        <v>-0.99999999999999933</v>
      </c>
      <c r="L936" s="17">
        <v>-0.99999999999999933</v>
      </c>
      <c r="M936" s="17">
        <v>-0.99999999999999933</v>
      </c>
      <c r="N936" s="17">
        <v>0.39782782495519847</v>
      </c>
      <c r="O936" s="17">
        <v>-0.99999999999999933</v>
      </c>
      <c r="P936" s="17">
        <v>-0.99999999999999933</v>
      </c>
      <c r="Q936" s="17">
        <v>6.2405643239462387</v>
      </c>
      <c r="R936" s="17">
        <v>-0.99999999999999933</v>
      </c>
      <c r="S936" s="17">
        <v>-2.8269715164740639E-2</v>
      </c>
      <c r="T936" s="17">
        <v>-1.4946597617529402E-2</v>
      </c>
      <c r="U936" s="17">
        <v>-0.2199742089270664</v>
      </c>
      <c r="V936" s="17">
        <v>-0.79044837236247079</v>
      </c>
      <c r="W936" s="17">
        <v>-0.4964878481836128</v>
      </c>
      <c r="X936" s="17">
        <v>2.7647837798744499</v>
      </c>
      <c r="Y936" s="17">
        <v>9.5353512600910156E-2</v>
      </c>
      <c r="Z936" s="17">
        <v>10.993131750006462</v>
      </c>
      <c r="AA936" s="17">
        <v>-1.2417055889596305</v>
      </c>
      <c r="AB936" s="17">
        <v>2.6718807689374287</v>
      </c>
      <c r="AC936" s="17">
        <v>36.46369492326788</v>
      </c>
      <c r="AD936" s="17">
        <v>0.73481959018858745</v>
      </c>
      <c r="AE936" s="17">
        <v>2.7098876382410753</v>
      </c>
      <c r="AF936" s="17">
        <v>52.838595080452826</v>
      </c>
      <c r="AG936" s="17">
        <v>45.470965516609567</v>
      </c>
      <c r="AH936" s="17">
        <v>5.8539855182909994E-2</v>
      </c>
      <c r="AI936" s="17">
        <v>0.3484286680189761</v>
      </c>
      <c r="AJ936" s="17">
        <v>0.33333333333333298</v>
      </c>
      <c r="AK936" s="17">
        <v>-3.7045505303533753E-2</v>
      </c>
      <c r="AL936" s="17">
        <v>0.16552418372115998</v>
      </c>
      <c r="AM936" s="17">
        <v>0.33333333333333298</v>
      </c>
      <c r="AN936" s="17">
        <v>0.73013902078088899</v>
      </c>
      <c r="AO936" s="17">
        <v>0.54387725689986988</v>
      </c>
      <c r="AP936" s="17">
        <v>0.33333333333333298</v>
      </c>
      <c r="AQ936" s="17">
        <v>5.2891505432000292</v>
      </c>
      <c r="AR936" s="17">
        <v>2.1101656741404451</v>
      </c>
      <c r="AS936" s="17">
        <v>5.5350425242766512</v>
      </c>
      <c r="AT936" s="17">
        <v>-3.4613067041684036</v>
      </c>
      <c r="AU936" s="17">
        <v>-0.99999999999999933</v>
      </c>
      <c r="AV936" s="17">
        <v>-0.99999999999999933</v>
      </c>
      <c r="AW936" s="17">
        <v>-0.99999999999999933</v>
      </c>
      <c r="AX936" s="17">
        <v>-0.99999999999999933</v>
      </c>
      <c r="AY936" s="17">
        <v>9.5178409677769665E-2</v>
      </c>
      <c r="AZ936" s="17">
        <v>-0.95988345462152136</v>
      </c>
      <c r="BA936" s="17">
        <v>-1.0116702681052128</v>
      </c>
      <c r="BB936" s="17">
        <v>-0.10312336686062755</v>
      </c>
      <c r="BC936" s="17">
        <v>0.30675263168797912</v>
      </c>
      <c r="BD936" s="17">
        <v>-7.3775014446232916</v>
      </c>
      <c r="BE936" s="17">
        <v>2.6104644516734159</v>
      </c>
      <c r="BF936" s="17">
        <v>-0.99999999999999933</v>
      </c>
      <c r="CU936" t="e">
        <v>#N/A</v>
      </c>
      <c r="CV936" t="e">
        <v>#N/A</v>
      </c>
    </row>
    <row r="937" spans="1:100" x14ac:dyDescent="0.25">
      <c r="A937">
        <v>2630</v>
      </c>
      <c r="B937" t="s">
        <v>923</v>
      </c>
      <c r="C937" s="48">
        <v>2</v>
      </c>
      <c r="D937" s="22">
        <v>1604.963095703125</v>
      </c>
      <c r="E937" s="17">
        <v>133.53694522362656</v>
      </c>
      <c r="F937" s="17">
        <v>77.23438645004812</v>
      </c>
      <c r="G937" s="17">
        <v>0.99278785131722791</v>
      </c>
      <c r="H937" s="17">
        <v>11.593173801252473</v>
      </c>
      <c r="I937" s="17">
        <v>97.93405910511234</v>
      </c>
      <c r="J937" s="17">
        <v>22.536739313140373</v>
      </c>
      <c r="K937" s="17">
        <v>-0.99999999999999878</v>
      </c>
      <c r="L937" s="17">
        <v>-0.99999999999999878</v>
      </c>
      <c r="M937" s="17">
        <v>-0.99999999999999878</v>
      </c>
      <c r="N937" s="17">
        <v>0.40518680806969498</v>
      </c>
      <c r="O937" s="17">
        <v>-0.99999999999999878</v>
      </c>
      <c r="P937" s="17">
        <v>-0.99999999999999878</v>
      </c>
      <c r="Q937" s="17">
        <v>5.4705898220333502</v>
      </c>
      <c r="R937" s="17">
        <v>-0.99999999999999878</v>
      </c>
      <c r="S937" s="17">
        <v>3.0777893906232139</v>
      </c>
      <c r="T937" s="17">
        <v>0.36183144377122367</v>
      </c>
      <c r="U937" s="17">
        <v>0.75839495000492674</v>
      </c>
      <c r="V937" s="17">
        <v>0.82605561630286783</v>
      </c>
      <c r="W937" s="17">
        <v>6.8486248783549204</v>
      </c>
      <c r="X937" s="17">
        <v>5.6689531145132888</v>
      </c>
      <c r="Y937" s="17">
        <v>0.29804887693888837</v>
      </c>
      <c r="Z937" s="17">
        <v>51.088363503165176</v>
      </c>
      <c r="AA937" s="17">
        <v>1.8447950893595466</v>
      </c>
      <c r="AB937" s="17">
        <v>2.9460935111948241</v>
      </c>
      <c r="AC937" s="17">
        <v>39.03686761924444</v>
      </c>
      <c r="AD937" s="17">
        <v>2.3040406391338837</v>
      </c>
      <c r="AE937" s="17">
        <v>1.8793953248779165</v>
      </c>
      <c r="AF937" s="17">
        <v>87.495546851462791</v>
      </c>
      <c r="AG937" s="17">
        <v>58.602340401407027</v>
      </c>
      <c r="AH937" s="17">
        <v>0.61836016930502657</v>
      </c>
      <c r="AI937" s="17">
        <v>0.7733283500543553</v>
      </c>
      <c r="AJ937" s="17">
        <v>0.33333333333333298</v>
      </c>
      <c r="AK937" s="17">
        <v>1.2050057062134667</v>
      </c>
      <c r="AL937" s="17">
        <v>1.2181963366097652</v>
      </c>
      <c r="AM937" s="17">
        <v>0.33333333333333298</v>
      </c>
      <c r="AN937" s="17">
        <v>0.80945339603649213</v>
      </c>
      <c r="AO937" s="17">
        <v>0.92346433031421982</v>
      </c>
      <c r="AP937" s="17">
        <v>0.33333333333333298</v>
      </c>
      <c r="AQ937" s="17">
        <v>13.229543271996842</v>
      </c>
      <c r="AR937" s="17">
        <v>2.2444243630026963</v>
      </c>
      <c r="AS937" s="17">
        <v>12.161472157821231</v>
      </c>
      <c r="AT937" s="17">
        <v>12.006957225901516</v>
      </c>
      <c r="AU937" s="17">
        <v>-0.99999999999999878</v>
      </c>
      <c r="AV937" s="17">
        <v>-0.99999999999999878</v>
      </c>
      <c r="AW937" s="17">
        <v>-0.99999999999999878</v>
      </c>
      <c r="AX937" s="17">
        <v>-0.99999999999999878</v>
      </c>
      <c r="AY937" s="17">
        <v>9.5367844100991223E-2</v>
      </c>
      <c r="AZ937" s="17">
        <v>-0.27470965044438139</v>
      </c>
      <c r="BA937" s="17">
        <v>0.82814201157908074</v>
      </c>
      <c r="BB937" s="17">
        <v>-0.15574579511378911</v>
      </c>
      <c r="BC937" s="17">
        <v>0.45743961102587516</v>
      </c>
      <c r="BD937" s="17">
        <v>-2.9762442394774133</v>
      </c>
      <c r="BE937" s="17">
        <v>13.446437364032796</v>
      </c>
      <c r="BF937" s="17">
        <v>-0.99999999999999878</v>
      </c>
      <c r="BG937" s="22">
        <v>1714.8630568718611</v>
      </c>
    </row>
    <row r="938" spans="1:100" x14ac:dyDescent="0.25">
      <c r="A938">
        <v>2634</v>
      </c>
      <c r="B938" t="s">
        <v>924</v>
      </c>
      <c r="C938" s="48">
        <v>2</v>
      </c>
      <c r="D938" s="22">
        <v>1502.7708203125001</v>
      </c>
      <c r="E938" s="17">
        <v>125.84607241707521</v>
      </c>
      <c r="F938" s="17">
        <v>64.827134955747823</v>
      </c>
      <c r="G938" s="17">
        <v>0.90655022898630278</v>
      </c>
      <c r="H938" s="17">
        <v>10.806536236407922</v>
      </c>
      <c r="I938" s="17">
        <v>91.894651989918401</v>
      </c>
      <c r="J938" s="17">
        <v>21.045106805873118</v>
      </c>
      <c r="K938" s="17">
        <v>-0.999999999999999</v>
      </c>
      <c r="L938" s="17">
        <v>-0.999999999999999</v>
      </c>
      <c r="M938" s="17">
        <v>-0.999999999999999</v>
      </c>
      <c r="N938" s="17">
        <v>0.38369642101115992</v>
      </c>
      <c r="O938" s="17">
        <v>-0.999999999999999</v>
      </c>
      <c r="P938" s="17">
        <v>-0.999999999999999</v>
      </c>
      <c r="Q938" s="17">
        <v>5.2397323164462835</v>
      </c>
      <c r="R938" s="17">
        <v>-0.999999999999999</v>
      </c>
      <c r="S938" s="17">
        <v>2.7767041619915016</v>
      </c>
      <c r="T938" s="17">
        <v>0.32803654998479176</v>
      </c>
      <c r="U938" s="17">
        <v>0.6571271017154785</v>
      </c>
      <c r="V938" s="17">
        <v>0.69336199198959447</v>
      </c>
      <c r="W938" s="17">
        <v>6.1762282817854031</v>
      </c>
      <c r="X938" s="17">
        <v>4.8404988915290978</v>
      </c>
      <c r="Y938" s="17">
        <v>0.26764391355007999</v>
      </c>
      <c r="Z938" s="17">
        <v>48.29672447136474</v>
      </c>
      <c r="AA938" s="17">
        <v>1.6391940951754478</v>
      </c>
      <c r="AB938" s="17">
        <v>2.6497378509123823</v>
      </c>
      <c r="AC938" s="17">
        <v>35.63439779909713</v>
      </c>
      <c r="AD938" s="17">
        <v>2.0443406822665753</v>
      </c>
      <c r="AE938" s="17">
        <v>1.6619102880338004</v>
      </c>
      <c r="AF938" s="17">
        <v>81.985045647016562</v>
      </c>
      <c r="AG938" s="17">
        <v>49.187370265616991</v>
      </c>
      <c r="AH938" s="17">
        <v>0.55322277283843779</v>
      </c>
      <c r="AI938" s="17">
        <v>0.69626265589181324</v>
      </c>
      <c r="AJ938" s="17">
        <v>0.33333333333333298</v>
      </c>
      <c r="AK938" s="17">
        <v>1.1180570519170783</v>
      </c>
      <c r="AL938" s="17">
        <v>1.1422546215351044</v>
      </c>
      <c r="AM938" s="17">
        <v>0.33333333333333298</v>
      </c>
      <c r="AN938" s="17">
        <v>0.7310696548783312</v>
      </c>
      <c r="AO938" s="17">
        <v>0.83781196222150933</v>
      </c>
      <c r="AP938" s="17">
        <v>0.33333333333333298</v>
      </c>
      <c r="AQ938" s="17">
        <v>12.252342543040442</v>
      </c>
      <c r="AR938" s="17">
        <v>2.2444243630026963</v>
      </c>
      <c r="AS938" s="17">
        <v>10.917553776002933</v>
      </c>
      <c r="AT938" s="17">
        <v>11.136662411116831</v>
      </c>
      <c r="AU938" s="17">
        <v>-0.999999999999999</v>
      </c>
      <c r="AV938" s="17">
        <v>-0.999999999999999</v>
      </c>
      <c r="AW938" s="17">
        <v>-0.999999999999999</v>
      </c>
      <c r="AX938" s="17">
        <v>-0.999999999999999</v>
      </c>
      <c r="AY938" s="17">
        <v>8.2268119376910837E-2</v>
      </c>
      <c r="AZ938" s="17">
        <v>-0.18436665218013426</v>
      </c>
      <c r="BA938" s="17">
        <v>0.74129193239393432</v>
      </c>
      <c r="BB938" s="17">
        <v>-0.1054333265353104</v>
      </c>
      <c r="BC938" s="17">
        <v>0.40928171657539336</v>
      </c>
      <c r="BD938" s="17">
        <v>-1.6346892651729314</v>
      </c>
      <c r="BE938" s="17">
        <v>12.150401999299703</v>
      </c>
      <c r="BF938" s="17">
        <v>-0.999999999999999</v>
      </c>
      <c r="BG938" s="22">
        <v>157.53197458832494</v>
      </c>
    </row>
    <row r="939" spans="1:100" x14ac:dyDescent="0.25">
      <c r="A939">
        <v>2635</v>
      </c>
      <c r="B939" t="s">
        <v>925</v>
      </c>
      <c r="C939" s="48">
        <v>2</v>
      </c>
      <c r="D939" s="22">
        <v>1505.6456933593752</v>
      </c>
      <c r="E939" s="17">
        <v>110.50029806379585</v>
      </c>
      <c r="F939" s="17">
        <v>40.070662372592835</v>
      </c>
      <c r="G939" s="17">
        <v>0.73447832943201541</v>
      </c>
      <c r="H939" s="17">
        <v>9.2369403177711433</v>
      </c>
      <c r="I939" s="17">
        <v>79.844084889340607</v>
      </c>
      <c r="J939" s="17">
        <v>18.068818359776213</v>
      </c>
      <c r="K939" s="17">
        <v>-0.99999999999999933</v>
      </c>
      <c r="L939" s="17">
        <v>-0.99999999999999933</v>
      </c>
      <c r="M939" s="17">
        <v>-0.99999999999999933</v>
      </c>
      <c r="N939" s="17">
        <v>0.34081616036194068</v>
      </c>
      <c r="O939" s="17">
        <v>-0.99999999999999933</v>
      </c>
      <c r="P939" s="17">
        <v>-0.99999999999999933</v>
      </c>
      <c r="Q939" s="17">
        <v>4.7790970572748845</v>
      </c>
      <c r="R939" s="17">
        <v>-0.99999999999999933</v>
      </c>
      <c r="S939" s="17">
        <v>2.1759419213584255</v>
      </c>
      <c r="T939" s="17">
        <v>0.26060482573395544</v>
      </c>
      <c r="U939" s="17">
        <v>0.45506504865848052</v>
      </c>
      <c r="V939" s="17">
        <v>0.42859536952045962</v>
      </c>
      <c r="W939" s="17">
        <v>4.8345799791273194</v>
      </c>
      <c r="X939" s="17">
        <v>3.1874652388197244</v>
      </c>
      <c r="Y939" s="17">
        <v>0.20697619492821984</v>
      </c>
      <c r="Z939" s="17">
        <v>42.72650328381313</v>
      </c>
      <c r="AA939" s="17">
        <v>1.2289537306655243</v>
      </c>
      <c r="AB939" s="17">
        <v>2.0584126261423803</v>
      </c>
      <c r="AC939" s="17">
        <v>28.84537197366074</v>
      </c>
      <c r="AD939" s="17">
        <v>1.5261554206084593</v>
      </c>
      <c r="AE939" s="17">
        <v>1.2279574214902951</v>
      </c>
      <c r="AF939" s="17">
        <v>70.989816602938177</v>
      </c>
      <c r="AG939" s="17">
        <v>30.401465091938288</v>
      </c>
      <c r="AH939" s="17">
        <v>0.42325263638202804</v>
      </c>
      <c r="AI939" s="17">
        <v>0.54249171431678156</v>
      </c>
      <c r="AJ939" s="17">
        <v>0.33333333333333298</v>
      </c>
      <c r="AK939" s="17">
        <v>0.94456641402522878</v>
      </c>
      <c r="AL939" s="17">
        <v>0.99072638113252409</v>
      </c>
      <c r="AM939" s="17">
        <v>0.33333333333333298</v>
      </c>
      <c r="AN939" s="17">
        <v>0.57466878399741383</v>
      </c>
      <c r="AO939" s="17">
        <v>0.66690783382985197</v>
      </c>
      <c r="AP939" s="17">
        <v>0.33333333333333298</v>
      </c>
      <c r="AQ939" s="17">
        <v>10.302511586058419</v>
      </c>
      <c r="AR939" s="17">
        <v>2.2444243630026963</v>
      </c>
      <c r="AS939" s="17">
        <v>8.4355349880937887</v>
      </c>
      <c r="AT939" s="17">
        <v>9.4001432689541495</v>
      </c>
      <c r="AU939" s="17">
        <v>-0.99999999999999933</v>
      </c>
      <c r="AV939" s="17">
        <v>-0.99999999999999933</v>
      </c>
      <c r="AW939" s="17">
        <v>-0.99999999999999933</v>
      </c>
      <c r="AX939" s="17">
        <v>-0.99999999999999933</v>
      </c>
      <c r="AY939" s="17">
        <v>5.612993912582516E-2</v>
      </c>
      <c r="AZ939" s="17">
        <v>-4.1032021617077308E-3</v>
      </c>
      <c r="BA939" s="17">
        <v>0.56799798367534482</v>
      </c>
      <c r="BB939" s="17">
        <v>-5.0437076478278553E-3</v>
      </c>
      <c r="BC939" s="17">
        <v>0.31319116870719643</v>
      </c>
      <c r="BD939" s="17">
        <v>1.0421460480647555</v>
      </c>
      <c r="BE939" s="17">
        <v>9.5643930037898137</v>
      </c>
      <c r="BF939" s="17">
        <v>-0.99999999999999933</v>
      </c>
      <c r="BG939" s="22">
        <v>957.49675942593444</v>
      </c>
    </row>
    <row r="940" spans="1:100" x14ac:dyDescent="0.25">
      <c r="A940">
        <v>2637</v>
      </c>
      <c r="B940" t="s">
        <v>926</v>
      </c>
      <c r="C940" s="48">
        <v>2</v>
      </c>
      <c r="D940" s="22">
        <v>1620.9403320312499</v>
      </c>
      <c r="E940" s="17">
        <v>114.07704484463036</v>
      </c>
      <c r="F940" s="17">
        <v>45.840826300338506</v>
      </c>
      <c r="G940" s="17">
        <v>0.77458432855817583</v>
      </c>
      <c r="H940" s="17">
        <v>9.6027769982769637</v>
      </c>
      <c r="I940" s="17">
        <v>82.652794706907486</v>
      </c>
      <c r="J940" s="17">
        <v>18.762522689928645</v>
      </c>
      <c r="K940" s="17">
        <v>-0.99999999999999933</v>
      </c>
      <c r="L940" s="17">
        <v>-0.99999999999999933</v>
      </c>
      <c r="M940" s="17">
        <v>-0.99999999999999933</v>
      </c>
      <c r="N940" s="17">
        <v>0.35081056212412115</v>
      </c>
      <c r="O940" s="17">
        <v>-0.99999999999999933</v>
      </c>
      <c r="P940" s="17">
        <v>-0.99999999999999933</v>
      </c>
      <c r="Q940" s="17">
        <v>4.8864605335290552</v>
      </c>
      <c r="R940" s="17">
        <v>-0.99999999999999933</v>
      </c>
      <c r="S940" s="17">
        <v>2.3159657716225919</v>
      </c>
      <c r="T940" s="17">
        <v>0.27632160854907339</v>
      </c>
      <c r="U940" s="17">
        <v>0.50216106226863655</v>
      </c>
      <c r="V940" s="17">
        <v>0.49030637495998181</v>
      </c>
      <c r="W940" s="17">
        <v>5.1472873171261284</v>
      </c>
      <c r="X940" s="17">
        <v>3.5727493346122494</v>
      </c>
      <c r="Y940" s="17">
        <v>0.22111644372152633</v>
      </c>
      <c r="Z940" s="17">
        <v>44.024793630227215</v>
      </c>
      <c r="AA940" s="17">
        <v>1.3245713169371274</v>
      </c>
      <c r="AB940" s="17">
        <v>2.1962369252251026</v>
      </c>
      <c r="AC940" s="17">
        <v>30.427737627365453</v>
      </c>
      <c r="AD940" s="17">
        <v>1.6469324777867751</v>
      </c>
      <c r="AE940" s="17">
        <v>1.3291018461841002</v>
      </c>
      <c r="AF940" s="17">
        <v>73.552551410748066</v>
      </c>
      <c r="AG940" s="17">
        <v>34.780027183896763</v>
      </c>
      <c r="AH940" s="17">
        <v>0.45354568360618086</v>
      </c>
      <c r="AI940" s="17">
        <v>0.57833218137974551</v>
      </c>
      <c r="AJ940" s="17">
        <v>0.33333333333333298</v>
      </c>
      <c r="AK940" s="17">
        <v>0.98500308840210649</v>
      </c>
      <c r="AL940" s="17">
        <v>1.0260441261734985</v>
      </c>
      <c r="AM940" s="17">
        <v>0.33333333333333298</v>
      </c>
      <c r="AN940" s="17">
        <v>0.61112222704725849</v>
      </c>
      <c r="AO940" s="17">
        <v>0.70674165237714204</v>
      </c>
      <c r="AP940" s="17">
        <v>0.33333333333333298</v>
      </c>
      <c r="AQ940" s="17">
        <v>10.756972301953578</v>
      </c>
      <c r="AR940" s="17">
        <v>2.2444243630026963</v>
      </c>
      <c r="AS940" s="17">
        <v>9.0140364377601383</v>
      </c>
      <c r="AT940" s="17">
        <v>9.8048859107134145</v>
      </c>
      <c r="AU940" s="17">
        <v>-0.99999999999999933</v>
      </c>
      <c r="AV940" s="17">
        <v>-0.99999999999999933</v>
      </c>
      <c r="AW940" s="17">
        <v>-0.99999999999999933</v>
      </c>
      <c r="AX940" s="17">
        <v>-0.99999999999999933</v>
      </c>
      <c r="AY940" s="17">
        <v>6.2222147307549408E-2</v>
      </c>
      <c r="AZ940" s="17">
        <v>-4.611846315228435E-2</v>
      </c>
      <c r="BA940" s="17">
        <v>0.60838881433322289</v>
      </c>
      <c r="BB940" s="17">
        <v>-2.8442217095366679E-2</v>
      </c>
      <c r="BC940" s="17">
        <v>0.33558766365388193</v>
      </c>
      <c r="BD940" s="17">
        <v>0.41823735052802924</v>
      </c>
      <c r="BE940" s="17">
        <v>10.167132177256317</v>
      </c>
      <c r="BF940" s="17">
        <v>-0.99999999999999933</v>
      </c>
      <c r="BG940" s="22">
        <v>675.50284955328493</v>
      </c>
    </row>
    <row r="941" spans="1:100" x14ac:dyDescent="0.25">
      <c r="A941">
        <v>2638</v>
      </c>
      <c r="B941" t="s">
        <v>927</v>
      </c>
      <c r="C941" s="48">
        <v>2</v>
      </c>
      <c r="D941" s="22">
        <v>1548.9778906249999</v>
      </c>
      <c r="E941" s="17">
        <v>160.8322722399212</v>
      </c>
      <c r="F941" s="17">
        <v>121.26839863938707</v>
      </c>
      <c r="G941" s="17">
        <v>1.2988498759843374</v>
      </c>
      <c r="H941" s="17">
        <v>14.384993418584262</v>
      </c>
      <c r="I941" s="17">
        <v>119.36824431921872</v>
      </c>
      <c r="J941" s="17">
        <v>27.830624428404949</v>
      </c>
      <c r="K941" s="17">
        <v>-0.99999999999999811</v>
      </c>
      <c r="L941" s="17">
        <v>-0.99999999999999811</v>
      </c>
      <c r="M941" s="17">
        <v>-0.99999999999999811</v>
      </c>
      <c r="N941" s="17">
        <v>0.48145736373013792</v>
      </c>
      <c r="O941" s="17">
        <v>-0.99999999999999811</v>
      </c>
      <c r="P941" s="17">
        <v>-0.99999999999999811</v>
      </c>
      <c r="Q941" s="17">
        <v>6.289915699298847</v>
      </c>
      <c r="R941" s="17">
        <v>-0.99999999999999811</v>
      </c>
      <c r="S941" s="17">
        <v>4.1463572868804333</v>
      </c>
      <c r="T941" s="17">
        <v>0.48177136484179894</v>
      </c>
      <c r="U941" s="17">
        <v>1.1178000662802112</v>
      </c>
      <c r="V941" s="17">
        <v>1.2969925255081369</v>
      </c>
      <c r="W941" s="17">
        <v>9.234997069086587</v>
      </c>
      <c r="X941" s="17">
        <v>8.6091823320763883</v>
      </c>
      <c r="Y941" s="17">
        <v>0.40595775015663849</v>
      </c>
      <c r="Z941" s="17">
        <v>60.996042670546096</v>
      </c>
      <c r="AA941" s="17">
        <v>2.5744842302786148</v>
      </c>
      <c r="AB941" s="17">
        <v>3.9978759114509552</v>
      </c>
      <c r="AC941" s="17">
        <v>51.1124185664507</v>
      </c>
      <c r="AD941" s="17">
        <v>3.2257299489314013</v>
      </c>
      <c r="AE941" s="17">
        <v>2.6512615812999805</v>
      </c>
      <c r="AF941" s="17">
        <v>107.05261614416003</v>
      </c>
      <c r="AG941" s="17">
        <v>92.016582863735763</v>
      </c>
      <c r="AH941" s="17">
        <v>0.84953634166755299</v>
      </c>
      <c r="AI941" s="17">
        <v>1.046838701455886</v>
      </c>
      <c r="AJ941" s="17">
        <v>0.33333333333333298</v>
      </c>
      <c r="AK941" s="17">
        <v>1.5135912221025118</v>
      </c>
      <c r="AL941" s="17">
        <v>1.4877176249316078</v>
      </c>
      <c r="AM941" s="17">
        <v>0.33333333333333298</v>
      </c>
      <c r="AN941" s="17">
        <v>1.0876415681058695</v>
      </c>
      <c r="AO941" s="17">
        <v>1.227449255772753</v>
      </c>
      <c r="AP941" s="17">
        <v>0.33333333333333298</v>
      </c>
      <c r="AQ941" s="17">
        <v>16.697681951225228</v>
      </c>
      <c r="AR941" s="17">
        <v>2.2444243630026963</v>
      </c>
      <c r="AS941" s="17">
        <v>16.576206332645715</v>
      </c>
      <c r="AT941" s="17">
        <v>15.095680985563529</v>
      </c>
      <c r="AU941" s="17">
        <v>-0.99999999999999811</v>
      </c>
      <c r="AV941" s="17">
        <v>-0.99999999999999811</v>
      </c>
      <c r="AW941" s="17">
        <v>-0.99999999999999811</v>
      </c>
      <c r="AX941" s="17">
        <v>-0.99999999999999811</v>
      </c>
      <c r="AY941" s="17">
        <v>0.141859481547216</v>
      </c>
      <c r="AZ941" s="17">
        <v>-0.59534187818771289</v>
      </c>
      <c r="BA941" s="17">
        <v>1.1363776790224827</v>
      </c>
      <c r="BB941" s="17">
        <v>-0.33430748991607578</v>
      </c>
      <c r="BC941" s="17">
        <v>0.62835460474705307</v>
      </c>
      <c r="BD941" s="17">
        <v>-7.737496005698933</v>
      </c>
      <c r="BE941" s="17">
        <v>18.046137553449306</v>
      </c>
      <c r="BF941" s="17">
        <v>-0.99999999999999811</v>
      </c>
      <c r="BG941" s="22">
        <v>2709.1968608470547</v>
      </c>
    </row>
    <row r="942" spans="1:100" x14ac:dyDescent="0.25">
      <c r="A942">
        <v>2640</v>
      </c>
      <c r="B942" t="s">
        <v>928</v>
      </c>
      <c r="C942" s="48">
        <v>2</v>
      </c>
      <c r="D942" s="22">
        <v>1545.40353515625</v>
      </c>
      <c r="E942" s="17">
        <v>142.9614935382705</v>
      </c>
      <c r="F942" s="17">
        <v>92.438478898484476</v>
      </c>
      <c r="G942" s="17">
        <v>1.0984651468129349</v>
      </c>
      <c r="H942" s="17">
        <v>12.557135099595108</v>
      </c>
      <c r="I942" s="17">
        <v>105.3348685555644</v>
      </c>
      <c r="J942" s="17">
        <v>24.364615418497195</v>
      </c>
      <c r="K942" s="17">
        <v>-0.99999999999999856</v>
      </c>
      <c r="L942" s="17">
        <v>-0.99999999999999856</v>
      </c>
      <c r="M942" s="17">
        <v>-0.99999999999999856</v>
      </c>
      <c r="N942" s="17">
        <v>0.43152155527303387</v>
      </c>
      <c r="O942" s="17">
        <v>-0.99999999999999856</v>
      </c>
      <c r="P942" s="17">
        <v>-0.99999999999999856</v>
      </c>
      <c r="Q942" s="17">
        <v>5.7534871953132889</v>
      </c>
      <c r="R942" s="17">
        <v>-0.99999999999999856</v>
      </c>
      <c r="S942" s="17">
        <v>3.4467452107803274</v>
      </c>
      <c r="T942" s="17">
        <v>0.40324437794524581</v>
      </c>
      <c r="U942" s="17">
        <v>0.88249058296233951</v>
      </c>
      <c r="V942" s="17">
        <v>0.98866101946600127</v>
      </c>
      <c r="W942" s="17">
        <v>7.672593024801639</v>
      </c>
      <c r="X942" s="17">
        <v>6.6841573764189564</v>
      </c>
      <c r="Y942" s="17">
        <v>0.33530772306344137</v>
      </c>
      <c r="Z942" s="17">
        <v>54.509293428028514</v>
      </c>
      <c r="AA942" s="17">
        <v>2.0967426318512485</v>
      </c>
      <c r="AB942" s="17">
        <v>3.3092536243449078</v>
      </c>
      <c r="AC942" s="17">
        <v>43.206321726167218</v>
      </c>
      <c r="AD942" s="17">
        <v>2.6222821251615809</v>
      </c>
      <c r="AE942" s="17">
        <v>2.1459058093190961</v>
      </c>
      <c r="AF942" s="17">
        <v>94.248224492285061</v>
      </c>
      <c r="AG942" s="17">
        <v>70.139631832114162</v>
      </c>
      <c r="AH942" s="17">
        <v>0.69818082887523225</v>
      </c>
      <c r="AI942" s="17">
        <v>0.86776618257419069</v>
      </c>
      <c r="AJ942" s="17">
        <v>0.33333333333333298</v>
      </c>
      <c r="AK942" s="17">
        <v>1.3115543144041459</v>
      </c>
      <c r="AL942" s="17">
        <v>1.3112568228277139</v>
      </c>
      <c r="AM942" s="17">
        <v>0.33333333333333298</v>
      </c>
      <c r="AN942" s="17">
        <v>0.90550638952747264</v>
      </c>
      <c r="AO942" s="17">
        <v>1.0284244436404715</v>
      </c>
      <c r="AP942" s="17">
        <v>0.33333333333333298</v>
      </c>
      <c r="AQ942" s="17">
        <v>14.427024457137467</v>
      </c>
      <c r="AR942" s="17">
        <v>2.2444243630026963</v>
      </c>
      <c r="AS942" s="17">
        <v>13.685794453066308</v>
      </c>
      <c r="AT942" s="17">
        <v>13.07343378015366</v>
      </c>
      <c r="AU942" s="17">
        <v>-0.99999999999999856</v>
      </c>
      <c r="AV942" s="17">
        <v>-0.99999999999999856</v>
      </c>
      <c r="AW942" s="17">
        <v>-0.99999999999999856</v>
      </c>
      <c r="AX942" s="17">
        <v>-0.99999999999999856</v>
      </c>
      <c r="AY942" s="17">
        <v>0.11142050700102842</v>
      </c>
      <c r="AZ942" s="17">
        <v>-0.38541775516117055</v>
      </c>
      <c r="BA942" s="17">
        <v>0.93456982387027132</v>
      </c>
      <c r="BB942" s="17">
        <v>-0.21739969355597416</v>
      </c>
      <c r="BC942" s="17">
        <v>0.5164532515314717</v>
      </c>
      <c r="BD942" s="17">
        <v>-4.6202123546844867</v>
      </c>
      <c r="BE942" s="17">
        <v>15.03462484543406</v>
      </c>
      <c r="BF942" s="17">
        <v>-0.99999999999999856</v>
      </c>
      <c r="BG942" s="22">
        <v>2463.2063344862404</v>
      </c>
    </row>
    <row r="943" spans="1:100" x14ac:dyDescent="0.25">
      <c r="A943">
        <v>2641</v>
      </c>
      <c r="B943" t="s">
        <v>929</v>
      </c>
      <c r="C943" s="48">
        <v>2</v>
      </c>
      <c r="D943" s="22">
        <v>1533.34599609375</v>
      </c>
      <c r="E943" s="17">
        <v>141.60117835905075</v>
      </c>
      <c r="F943" s="17">
        <v>90.243959113198642</v>
      </c>
      <c r="G943" s="17">
        <v>1.0832119564888603</v>
      </c>
      <c r="H943" s="17">
        <v>12.417999393295172</v>
      </c>
      <c r="I943" s="17">
        <v>104.26665466373045</v>
      </c>
      <c r="J943" s="17">
        <v>24.100784460361361</v>
      </c>
      <c r="K943" s="17">
        <v>-0.99999999999999867</v>
      </c>
      <c r="L943" s="17">
        <v>-0.99999999999999867</v>
      </c>
      <c r="M943" s="17">
        <v>-0.99999999999999867</v>
      </c>
      <c r="N943" s="17">
        <v>0.42772046527215246</v>
      </c>
      <c r="O943" s="17">
        <v>-0.99999999999999867</v>
      </c>
      <c r="P943" s="17">
        <v>-0.99999999999999867</v>
      </c>
      <c r="Q943" s="17">
        <v>5.7126545126014667</v>
      </c>
      <c r="R943" s="17">
        <v>-0.99999999999999867</v>
      </c>
      <c r="S943" s="17">
        <v>3.3934910721346228</v>
      </c>
      <c r="T943" s="17">
        <v>0.39726694103345056</v>
      </c>
      <c r="U943" s="17">
        <v>0.86457893695543708</v>
      </c>
      <c r="V943" s="17">
        <v>0.96519097180310531</v>
      </c>
      <c r="W943" s="17">
        <v>7.5536635716984657</v>
      </c>
      <c r="X943" s="17">
        <v>6.5376253919276621</v>
      </c>
      <c r="Y943" s="17">
        <v>0.32992987658726702</v>
      </c>
      <c r="Z943" s="17">
        <v>54.015525159409421</v>
      </c>
      <c r="AA943" s="17">
        <v>2.0603771684914776</v>
      </c>
      <c r="AB943" s="17">
        <v>3.2568360232130189</v>
      </c>
      <c r="AC943" s="17">
        <v>42.604513393146703</v>
      </c>
      <c r="AD943" s="17">
        <v>2.5763479636879461</v>
      </c>
      <c r="AE943" s="17">
        <v>2.1074383681958722</v>
      </c>
      <c r="AF943" s="17">
        <v>93.273560286795714</v>
      </c>
      <c r="AG943" s="17">
        <v>68.47436871962239</v>
      </c>
      <c r="AH943" s="17">
        <v>0.68665971919404267</v>
      </c>
      <c r="AI943" s="17">
        <v>0.85413526756580427</v>
      </c>
      <c r="AJ943" s="17">
        <v>0.33333333333333298</v>
      </c>
      <c r="AK943" s="17">
        <v>1.296175361036024</v>
      </c>
      <c r="AL943" s="17">
        <v>1.2978247104588752</v>
      </c>
      <c r="AM943" s="17">
        <v>0.33333333333333298</v>
      </c>
      <c r="AN943" s="17">
        <v>0.89164234631892425</v>
      </c>
      <c r="AO943" s="17">
        <v>1.0132747695549269</v>
      </c>
      <c r="AP943" s="17">
        <v>0.33333333333333298</v>
      </c>
      <c r="AQ943" s="17">
        <v>14.254183088130342</v>
      </c>
      <c r="AR943" s="17">
        <v>2.2444243630026963</v>
      </c>
      <c r="AS943" s="17">
        <v>13.465777674859222</v>
      </c>
      <c r="AT943" s="17">
        <v>12.919501284229479</v>
      </c>
      <c r="AU943" s="17">
        <v>-0.99999999999999867</v>
      </c>
      <c r="AV943" s="17">
        <v>-0.99999999999999867</v>
      </c>
      <c r="AW943" s="17">
        <v>-0.99999999999999867</v>
      </c>
      <c r="AX943" s="17">
        <v>-0.99999999999999867</v>
      </c>
      <c r="AY943" s="17">
        <v>0.10910350672888929</v>
      </c>
      <c r="AZ943" s="17">
        <v>-0.36943843071175392</v>
      </c>
      <c r="BA943" s="17">
        <v>0.91920830587307423</v>
      </c>
      <c r="BB943" s="17">
        <v>-0.20850072767358152</v>
      </c>
      <c r="BC943" s="17">
        <v>0.50793537372123809</v>
      </c>
      <c r="BD943" s="17">
        <v>-4.3829262050878359</v>
      </c>
      <c r="BE943" s="17">
        <v>14.805389929736293</v>
      </c>
      <c r="BF943" s="17">
        <v>-0.99999999999999867</v>
      </c>
      <c r="BG943" s="22">
        <v>826.11581247444735</v>
      </c>
    </row>
    <row r="944" spans="1:100" x14ac:dyDescent="0.25">
      <c r="A944">
        <v>2642</v>
      </c>
      <c r="B944" t="s">
        <v>930</v>
      </c>
      <c r="C944" s="48">
        <v>2</v>
      </c>
      <c r="D944" s="22">
        <v>1599.3091015625</v>
      </c>
      <c r="E944" s="17">
        <v>137.46865428523211</v>
      </c>
      <c r="F944" s="17">
        <v>83.577191012906823</v>
      </c>
      <c r="G944" s="17">
        <v>1.0368740362923576</v>
      </c>
      <c r="H944" s="17">
        <v>11.995316720488383</v>
      </c>
      <c r="I944" s="17">
        <v>101.02150994181143</v>
      </c>
      <c r="J944" s="17">
        <v>23.299288011177918</v>
      </c>
      <c r="K944" s="17">
        <v>-0.99999999999999867</v>
      </c>
      <c r="L944" s="17">
        <v>-0.99999999999999867</v>
      </c>
      <c r="M944" s="17">
        <v>-0.99999999999999867</v>
      </c>
      <c r="N944" s="17">
        <v>0.41617307083345806</v>
      </c>
      <c r="O944" s="17">
        <v>-0.99999999999999867</v>
      </c>
      <c r="P944" s="17">
        <v>-0.99999999999999867</v>
      </c>
      <c r="Q944" s="17">
        <v>5.5886082276794742</v>
      </c>
      <c r="R944" s="17">
        <v>-0.99999999999999867</v>
      </c>
      <c r="S944" s="17">
        <v>3.2317094399469397</v>
      </c>
      <c r="T944" s="17">
        <v>0.3791079861713173</v>
      </c>
      <c r="U944" s="17">
        <v>0.81016485009087802</v>
      </c>
      <c r="V944" s="17">
        <v>0.89389092423896699</v>
      </c>
      <c r="W944" s="17">
        <v>7.1923658110450504</v>
      </c>
      <c r="X944" s="17">
        <v>6.0924734427727438</v>
      </c>
      <c r="Y944" s="17">
        <v>0.31359242746695487</v>
      </c>
      <c r="Z944" s="17">
        <v>52.515498336120928</v>
      </c>
      <c r="AA944" s="17">
        <v>1.9499019234265647</v>
      </c>
      <c r="AB944" s="17">
        <v>3.0975957222310062</v>
      </c>
      <c r="AC944" s="17">
        <v>40.776269863982797</v>
      </c>
      <c r="AD944" s="17">
        <v>2.4368038117147637</v>
      </c>
      <c r="AE944" s="17">
        <v>1.9905774899756461</v>
      </c>
      <c r="AF944" s="17">
        <v>90.312611710610383</v>
      </c>
      <c r="AG944" s="17">
        <v>63.415438255021151</v>
      </c>
      <c r="AH944" s="17">
        <v>0.65165954876153331</v>
      </c>
      <c r="AI944" s="17">
        <v>0.81272568449209093</v>
      </c>
      <c r="AJ944" s="17">
        <v>0.33333333333333298</v>
      </c>
      <c r="AK944" s="17">
        <v>1.2494553831994539</v>
      </c>
      <c r="AL944" s="17">
        <v>1.2570190732253768</v>
      </c>
      <c r="AM944" s="17">
        <v>0.33333333333333298</v>
      </c>
      <c r="AN944" s="17">
        <v>0.84952453921435978</v>
      </c>
      <c r="AO944" s="17">
        <v>0.9672513230585571</v>
      </c>
      <c r="AP944" s="17">
        <v>0.33333333333333298</v>
      </c>
      <c r="AQ944" s="17">
        <v>13.729105422832653</v>
      </c>
      <c r="AR944" s="17">
        <v>2.2444243630026963</v>
      </c>
      <c r="AS944" s="17">
        <v>12.797385050507046</v>
      </c>
      <c r="AT944" s="17">
        <v>12.451867198491692</v>
      </c>
      <c r="AU944" s="17">
        <v>-0.99999999999999867</v>
      </c>
      <c r="AV944" s="17">
        <v>-0.99999999999999867</v>
      </c>
      <c r="AW944" s="17">
        <v>-0.99999999999999867</v>
      </c>
      <c r="AX944" s="17">
        <v>-0.99999999999999867</v>
      </c>
      <c r="AY944" s="17">
        <v>0.10206465312354224</v>
      </c>
      <c r="AZ944" s="17">
        <v>-0.32089457559690532</v>
      </c>
      <c r="BA944" s="17">
        <v>0.87254129523938617</v>
      </c>
      <c r="BB944" s="17">
        <v>-0.18146641143359682</v>
      </c>
      <c r="BC944" s="17">
        <v>0.48205877126442631</v>
      </c>
      <c r="BD944" s="17">
        <v>-3.6620706705974122</v>
      </c>
      <c r="BE944" s="17">
        <v>14.108993372414801</v>
      </c>
      <c r="BF944" s="17">
        <v>-0.99999999999999867</v>
      </c>
      <c r="BG944" s="22">
        <v>4655.2393174838535</v>
      </c>
    </row>
    <row r="945" spans="1:100" x14ac:dyDescent="0.25">
      <c r="A945">
        <v>2643</v>
      </c>
      <c r="B945" t="s">
        <v>931</v>
      </c>
      <c r="C945" s="48">
        <v>2</v>
      </c>
      <c r="D945" s="22">
        <v>1462.0777832031251</v>
      </c>
      <c r="E945" s="17">
        <v>72.444216725964338</v>
      </c>
      <c r="F945" s="17">
        <v>-21.323068082006888</v>
      </c>
      <c r="G945" s="17">
        <v>0.30775615467295797</v>
      </c>
      <c r="H945" s="17">
        <v>5.3444896292592912</v>
      </c>
      <c r="I945" s="17">
        <v>49.959808528364121</v>
      </c>
      <c r="J945" s="17">
        <v>10.687902116516884</v>
      </c>
      <c r="K945" s="17">
        <v>-1.0000000000000002</v>
      </c>
      <c r="L945" s="17">
        <v>-1.0000000000000002</v>
      </c>
      <c r="M945" s="17">
        <v>-1.0000000000000002</v>
      </c>
      <c r="N945" s="17">
        <v>0.23447713507154333</v>
      </c>
      <c r="O945" s="17">
        <v>-1.0000000000000002</v>
      </c>
      <c r="P945" s="17">
        <v>-1.0000000000000002</v>
      </c>
      <c r="Q945" s="17">
        <v>3.6367648108507256</v>
      </c>
      <c r="R945" s="17">
        <v>-1.0000000000000002</v>
      </c>
      <c r="S945" s="17">
        <v>0.68610790139288558</v>
      </c>
      <c r="T945" s="17">
        <v>9.3380473038344042E-2</v>
      </c>
      <c r="U945" s="17">
        <v>-4.6029894444411967E-2</v>
      </c>
      <c r="V945" s="17">
        <v>-0.22800102556957505</v>
      </c>
      <c r="W945" s="17">
        <v>1.507418002331492</v>
      </c>
      <c r="X945" s="17">
        <v>-0.91190320577345652</v>
      </c>
      <c r="Y945" s="17">
        <v>5.652594189417804E-2</v>
      </c>
      <c r="Z945" s="17">
        <v>28.912877089193859</v>
      </c>
      <c r="AA945" s="17">
        <v>0.21159609719328304</v>
      </c>
      <c r="AB945" s="17">
        <v>0.59198152055599151</v>
      </c>
      <c r="AC945" s="17">
        <v>12.00922457115221</v>
      </c>
      <c r="AD945" s="17">
        <v>0.24110456479989323</v>
      </c>
      <c r="AE945" s="17">
        <v>0.15179500662749118</v>
      </c>
      <c r="AF945" s="17">
        <v>43.722679657182418</v>
      </c>
      <c r="AG945" s="17">
        <v>-16.185818080352782</v>
      </c>
      <c r="AH945" s="17">
        <v>0.10093888599007024</v>
      </c>
      <c r="AI945" s="17">
        <v>0.16115419916403148</v>
      </c>
      <c r="AJ945" s="17">
        <v>0.33333333333333298</v>
      </c>
      <c r="AK945" s="17">
        <v>0.51432590123197341</v>
      </c>
      <c r="AL945" s="17">
        <v>0.6149505545769367</v>
      </c>
      <c r="AM945" s="17">
        <v>0.33333333333333298</v>
      </c>
      <c r="AN945" s="17">
        <v>0.18680929078911288</v>
      </c>
      <c r="AO945" s="17">
        <v>0.24308162204574343</v>
      </c>
      <c r="AP945" s="17">
        <v>0.33333333333333298</v>
      </c>
      <c r="AQ945" s="17">
        <v>5.4671136591970217</v>
      </c>
      <c r="AR945" s="17">
        <v>2.2444243630026963</v>
      </c>
      <c r="AS945" s="17">
        <v>2.2803611467352076</v>
      </c>
      <c r="AT945" s="17">
        <v>5.0937386394137558</v>
      </c>
      <c r="AU945" s="17">
        <v>-1.0000000000000002</v>
      </c>
      <c r="AV945" s="17">
        <v>-1.0000000000000002</v>
      </c>
      <c r="AW945" s="17">
        <v>-1.0000000000000002</v>
      </c>
      <c r="AX945" s="17">
        <v>-1.0000000000000002</v>
      </c>
      <c r="AY945" s="17">
        <v>-8.6902967748577944E-3</v>
      </c>
      <c r="AZ945" s="17">
        <v>0.44293324958133373</v>
      </c>
      <c r="BA945" s="17">
        <v>0.13824524158714024</v>
      </c>
      <c r="BB945" s="17">
        <v>0.24391313310224644</v>
      </c>
      <c r="BC945" s="17">
        <v>7.4895620937236881E-2</v>
      </c>
      <c r="BD945" s="17">
        <v>7.6804466032129426</v>
      </c>
      <c r="BE945" s="17">
        <v>3.1513331993194291</v>
      </c>
      <c r="BF945" s="17">
        <v>-1.0000000000000002</v>
      </c>
      <c r="BG945" s="22">
        <v>188.20919596741857</v>
      </c>
    </row>
    <row r="946" spans="1:100" x14ac:dyDescent="0.25">
      <c r="A946">
        <v>2647</v>
      </c>
      <c r="B946" t="s">
        <v>932</v>
      </c>
      <c r="C946" s="48">
        <v>2</v>
      </c>
      <c r="D946" s="22">
        <v>1469.3623925781249</v>
      </c>
      <c r="E946" s="17">
        <v>58.197090043496033</v>
      </c>
      <c r="F946" s="17">
        <v>-44.307154318612454</v>
      </c>
      <c r="G946" s="17">
        <v>0.14800337224533094</v>
      </c>
      <c r="H946" s="17">
        <v>3.8872655506109104</v>
      </c>
      <c r="I946" s="17">
        <v>38.77197583090053</v>
      </c>
      <c r="J946" s="17">
        <v>7.9246946328848935</v>
      </c>
      <c r="K946" s="17">
        <v>-1.0000000000000007</v>
      </c>
      <c r="L946" s="17">
        <v>-1.0000000000000007</v>
      </c>
      <c r="M946" s="17">
        <v>-1.0000000000000007</v>
      </c>
      <c r="N946" s="17">
        <v>0.19466679434956238</v>
      </c>
      <c r="O946" s="17">
        <v>-1.0000000000000007</v>
      </c>
      <c r="P946" s="17">
        <v>-1.0000000000000007</v>
      </c>
      <c r="Q946" s="17">
        <v>3.2091077411751172</v>
      </c>
      <c r="R946" s="17">
        <v>-1.0000000000000007</v>
      </c>
      <c r="S946" s="17">
        <v>0.12835593975832094</v>
      </c>
      <c r="T946" s="17">
        <v>3.0776377884707468E-2</v>
      </c>
      <c r="U946" s="17">
        <v>-0.23362574991243479</v>
      </c>
      <c r="V946" s="17">
        <v>-0.4738122518242428</v>
      </c>
      <c r="W946" s="17">
        <v>0.26182212093476265</v>
      </c>
      <c r="X946" s="17">
        <v>-2.4465914735897374</v>
      </c>
      <c r="Y946" s="17">
        <v>2.0159795142503378E-4</v>
      </c>
      <c r="Z946" s="17">
        <v>23.741443893223668</v>
      </c>
      <c r="AA946" s="17">
        <v>-0.16927399178895541</v>
      </c>
      <c r="AB946" s="17">
        <v>4.2990951954483769E-2</v>
      </c>
      <c r="AC946" s="17">
        <v>5.7062444308980496</v>
      </c>
      <c r="AD946" s="17">
        <v>-0.23998233885665121</v>
      </c>
      <c r="AE946" s="17">
        <v>-0.25108993886529773</v>
      </c>
      <c r="AF946" s="17">
        <v>33.51463036051959</v>
      </c>
      <c r="AG946" s="17">
        <v>-33.626786824757822</v>
      </c>
      <c r="AH946" s="17">
        <v>-1.972631841106573E-2</v>
      </c>
      <c r="AI946" s="17">
        <v>1.8392157036535572E-2</v>
      </c>
      <c r="AJ946" s="17">
        <v>0.33333333333333298</v>
      </c>
      <c r="AK946" s="17">
        <v>0.35325595198309695</v>
      </c>
      <c r="AL946" s="17">
        <v>0.47427065226065274</v>
      </c>
      <c r="AM946" s="17">
        <v>0.33333333333333298</v>
      </c>
      <c r="AN946" s="17">
        <v>4.1605603481367159E-2</v>
      </c>
      <c r="AO946" s="17">
        <v>8.4413006718916106E-2</v>
      </c>
      <c r="AP946" s="17">
        <v>0.33333333333333298</v>
      </c>
      <c r="AQ946" s="17">
        <v>3.6568766510147057</v>
      </c>
      <c r="AR946" s="17">
        <v>2.2444243630026963</v>
      </c>
      <c r="AS946" s="17">
        <v>-2.3962850577537331E-2</v>
      </c>
      <c r="AT946" s="17">
        <v>3.481541845992512</v>
      </c>
      <c r="AU946" s="17">
        <v>-1.0000000000000007</v>
      </c>
      <c r="AV946" s="17">
        <v>-1.0000000000000007</v>
      </c>
      <c r="AW946" s="17">
        <v>-1.0000000000000007</v>
      </c>
      <c r="AX946" s="17">
        <v>-1.0000000000000007</v>
      </c>
      <c r="AY946" s="17">
        <v>-3.2957170294135724E-2</v>
      </c>
      <c r="AZ946" s="17">
        <v>0.61029112605646207</v>
      </c>
      <c r="BA946" s="17">
        <v>-2.2642100026305678E-2</v>
      </c>
      <c r="BB946" s="17">
        <v>0.33711557339415876</v>
      </c>
      <c r="BC946" s="17">
        <v>-1.4315531067838339E-2</v>
      </c>
      <c r="BD946" s="17">
        <v>10.165639656221197</v>
      </c>
      <c r="BE946" s="17">
        <v>0.7504639493973011</v>
      </c>
      <c r="BF946" s="17">
        <v>-1.0000000000000007</v>
      </c>
      <c r="BG946" s="22">
        <v>-12.313592945982691</v>
      </c>
    </row>
    <row r="947" spans="1:100" x14ac:dyDescent="0.25">
      <c r="A947">
        <v>2648</v>
      </c>
      <c r="B947" t="s">
        <v>933</v>
      </c>
      <c r="C947" s="48">
        <v>2</v>
      </c>
      <c r="D947" s="22">
        <v>1573.427255859375</v>
      </c>
      <c r="E947" s="17">
        <v>124.45662868199901</v>
      </c>
      <c r="F947" s="17">
        <v>62.585623713540642</v>
      </c>
      <c r="G947" s="17">
        <v>0.89097042067462429</v>
      </c>
      <c r="H947" s="17">
        <v>10.664421204246969</v>
      </c>
      <c r="I947" s="17">
        <v>90.803564334349232</v>
      </c>
      <c r="J947" s="17">
        <v>20.775626410814048</v>
      </c>
      <c r="K947" s="17">
        <v>-0.999999999999999</v>
      </c>
      <c r="L947" s="17">
        <v>-0.999999999999999</v>
      </c>
      <c r="M947" s="17">
        <v>-0.999999999999999</v>
      </c>
      <c r="N947" s="17">
        <v>0.37981393791543006</v>
      </c>
      <c r="O947" s="17">
        <v>-0.999999999999999</v>
      </c>
      <c r="P947" s="17">
        <v>-0.999999999999999</v>
      </c>
      <c r="Q947" s="17">
        <v>5.1980252796896718</v>
      </c>
      <c r="R947" s="17">
        <v>-0.999999999999999</v>
      </c>
      <c r="S947" s="17">
        <v>2.7223096875061144</v>
      </c>
      <c r="T947" s="17">
        <v>0.32193111765868121</v>
      </c>
      <c r="U947" s="17">
        <v>0.63883191196138944</v>
      </c>
      <c r="V947" s="17">
        <v>0.66938937800622733</v>
      </c>
      <c r="W947" s="17">
        <v>6.054752181206255</v>
      </c>
      <c r="X947" s="17">
        <v>4.6908292039817683</v>
      </c>
      <c r="Y947" s="17">
        <v>0.26215091074553304</v>
      </c>
      <c r="Z947" s="17">
        <v>47.79238309673881</v>
      </c>
      <c r="AA947" s="17">
        <v>1.6020499347556854</v>
      </c>
      <c r="AB947" s="17">
        <v>2.5961978267966472</v>
      </c>
      <c r="AC947" s="17">
        <v>35.019702888090094</v>
      </c>
      <c r="AD947" s="17">
        <v>1.9974229283074325</v>
      </c>
      <c r="AE947" s="17">
        <v>1.6226191400046117</v>
      </c>
      <c r="AF947" s="17">
        <v>80.989510865954315</v>
      </c>
      <c r="AG947" s="17">
        <v>47.486448718720574</v>
      </c>
      <c r="AH947" s="17">
        <v>0.54145496056067111</v>
      </c>
      <c r="AI947" s="17">
        <v>0.6823398608285236</v>
      </c>
      <c r="AJ947" s="17">
        <v>0.33333333333333298</v>
      </c>
      <c r="AK947" s="17">
        <v>1.1023487875855562</v>
      </c>
      <c r="AL947" s="17">
        <v>1.1285348860908324</v>
      </c>
      <c r="AM947" s="17">
        <v>0.33333333333333298</v>
      </c>
      <c r="AN947" s="17">
        <v>0.7169087396189775</v>
      </c>
      <c r="AO947" s="17">
        <v>0.82233788675123498</v>
      </c>
      <c r="AP947" s="17">
        <v>0.33333333333333298</v>
      </c>
      <c r="AQ947" s="17">
        <v>12.075800105671854</v>
      </c>
      <c r="AR947" s="17">
        <v>2.2444243630026963</v>
      </c>
      <c r="AS947" s="17">
        <v>10.692825757995502</v>
      </c>
      <c r="AT947" s="17">
        <v>10.979433744294802</v>
      </c>
      <c r="AU947" s="17">
        <v>-0.999999999999999</v>
      </c>
      <c r="AV947" s="17">
        <v>-0.999999999999999</v>
      </c>
      <c r="AW947" s="17">
        <v>-0.999999999999999</v>
      </c>
      <c r="AX947" s="17">
        <v>-0.999999999999999</v>
      </c>
      <c r="AY947" s="17">
        <v>7.9901504961757366E-2</v>
      </c>
      <c r="AZ947" s="17">
        <v>-0.16804516096533623</v>
      </c>
      <c r="BA947" s="17">
        <v>0.72560147677856124</v>
      </c>
      <c r="BB947" s="17">
        <v>-9.6343806266162735E-2</v>
      </c>
      <c r="BC947" s="17">
        <v>0.40058144465285117</v>
      </c>
      <c r="BD947" s="17">
        <v>-1.3923220851150537</v>
      </c>
      <c r="BE947" s="17">
        <v>11.916258454963405</v>
      </c>
      <c r="BF947" s="17">
        <v>-0.999999999999999</v>
      </c>
      <c r="BG947" s="22">
        <v>6240.8728579284179</v>
      </c>
    </row>
    <row r="948" spans="1:100" x14ac:dyDescent="0.25">
      <c r="A948">
        <v>2654</v>
      </c>
      <c r="B948" t="s">
        <v>934</v>
      </c>
      <c r="C948" s="48">
        <v>2</v>
      </c>
      <c r="D948" s="22">
        <v>1476.0412890625</v>
      </c>
      <c r="E948" s="17">
        <v>59.286924944385305</v>
      </c>
      <c r="F948" s="17">
        <v>-42.548985116921756</v>
      </c>
      <c r="G948" s="17">
        <v>0.16022367193692005</v>
      </c>
      <c r="H948" s="17">
        <v>3.9987360031956753</v>
      </c>
      <c r="I948" s="17">
        <v>39.627789835419065</v>
      </c>
      <c r="J948" s="17">
        <v>8.1360663726874378</v>
      </c>
      <c r="K948" s="17">
        <v>-1.0000000000000007</v>
      </c>
      <c r="L948" s="17">
        <v>-1.0000000000000007</v>
      </c>
      <c r="M948" s="17">
        <v>-1.0000000000000007</v>
      </c>
      <c r="N948" s="17">
        <v>0.19771208900455395</v>
      </c>
      <c r="O948" s="17">
        <v>-1.0000000000000007</v>
      </c>
      <c r="P948" s="17">
        <v>-1.0000000000000007</v>
      </c>
      <c r="Q948" s="17">
        <v>3.2418213970955101</v>
      </c>
      <c r="R948" s="17">
        <v>-1.0000000000000007</v>
      </c>
      <c r="S948" s="17">
        <v>0.17102121307106533</v>
      </c>
      <c r="T948" s="17">
        <v>3.5565282297341336E-2</v>
      </c>
      <c r="U948" s="17">
        <v>-0.21927559250119943</v>
      </c>
      <c r="V948" s="17">
        <v>-0.45500890576202374</v>
      </c>
      <c r="W948" s="17">
        <v>0.35710406052897925</v>
      </c>
      <c r="X948" s="17">
        <v>-2.3291953927147326</v>
      </c>
      <c r="Y948" s="17">
        <v>4.5101323785133735E-3</v>
      </c>
      <c r="Z948" s="17">
        <v>24.137033018680171</v>
      </c>
      <c r="AA948" s="17">
        <v>-0.14013930906107397</v>
      </c>
      <c r="AB948" s="17">
        <v>8.498602192583582E-2</v>
      </c>
      <c r="AC948" s="17">
        <v>6.18839131493705</v>
      </c>
      <c r="AD948" s="17">
        <v>-0.2031815642407534</v>
      </c>
      <c r="AE948" s="17">
        <v>-0.22027122822792966</v>
      </c>
      <c r="AF948" s="17">
        <v>34.295495768784065</v>
      </c>
      <c r="AG948" s="17">
        <v>-32.292638763425458</v>
      </c>
      <c r="AH948" s="17">
        <v>-1.0496025594120467E-2</v>
      </c>
      <c r="AI948" s="17">
        <v>2.9312748921510312E-2</v>
      </c>
      <c r="AJ948" s="17">
        <v>0.33333333333333298</v>
      </c>
      <c r="AK948" s="17">
        <v>0.36557700843807317</v>
      </c>
      <c r="AL948" s="17">
        <v>0.48503197072261633</v>
      </c>
      <c r="AM948" s="17">
        <v>0.33333333333333298</v>
      </c>
      <c r="AN948" s="17">
        <v>5.2712969176411162E-2</v>
      </c>
      <c r="AO948" s="17">
        <v>9.6550372976193788E-2</v>
      </c>
      <c r="AP948" s="17">
        <v>0.33333333333333298</v>
      </c>
      <c r="AQ948" s="17">
        <v>3.7953508510669982</v>
      </c>
      <c r="AR948" s="17">
        <v>2.2444243630026963</v>
      </c>
      <c r="AS948" s="17">
        <v>0.15230656649154994</v>
      </c>
      <c r="AT948" s="17">
        <v>3.6048669466764518</v>
      </c>
      <c r="AU948" s="17">
        <v>-1.0000000000000007</v>
      </c>
      <c r="AV948" s="17">
        <v>-1.0000000000000007</v>
      </c>
      <c r="AW948" s="17">
        <v>-1.0000000000000007</v>
      </c>
      <c r="AX948" s="17">
        <v>-1.0000000000000007</v>
      </c>
      <c r="AY948" s="17">
        <v>-3.1100874194142536E-2</v>
      </c>
      <c r="AZ948" s="17">
        <v>0.59748907419110231</v>
      </c>
      <c r="BA948" s="17">
        <v>-1.0335012154517986E-2</v>
      </c>
      <c r="BB948" s="17">
        <v>0.32998604653993574</v>
      </c>
      <c r="BC948" s="17">
        <v>-7.4913180759436648E-3</v>
      </c>
      <c r="BD948" s="17">
        <v>9.9755346487358061</v>
      </c>
      <c r="BE948" s="17">
        <v>0.9341186019706349</v>
      </c>
      <c r="BF948" s="17">
        <v>-1.0000000000000007</v>
      </c>
      <c r="BG948" s="22">
        <v>22.327267345116525</v>
      </c>
    </row>
    <row r="949" spans="1:100" x14ac:dyDescent="0.25">
      <c r="A949">
        <v>2655</v>
      </c>
      <c r="B949" t="s">
        <v>935</v>
      </c>
      <c r="C949" s="48">
        <v>2</v>
      </c>
      <c r="D949" s="22">
        <v>1538.2039257812501</v>
      </c>
      <c r="E949" s="17">
        <v>125.00829416834782</v>
      </c>
      <c r="F949" s="17">
        <v>63.475594540261966</v>
      </c>
      <c r="G949" s="17">
        <v>0.8971562361290456</v>
      </c>
      <c r="H949" s="17">
        <v>10.720846632895398</v>
      </c>
      <c r="I949" s="17">
        <v>91.236770362750036</v>
      </c>
      <c r="J949" s="17">
        <v>20.882621051510007</v>
      </c>
      <c r="K949" s="17">
        <v>-0.999999999999999</v>
      </c>
      <c r="L949" s="17">
        <v>-0.999999999999999</v>
      </c>
      <c r="M949" s="17">
        <v>-0.999999999999999</v>
      </c>
      <c r="N949" s="17">
        <v>0.38135544108765412</v>
      </c>
      <c r="O949" s="17">
        <v>-0.999999999999999</v>
      </c>
      <c r="P949" s="17">
        <v>-0.999999999999999</v>
      </c>
      <c r="Q949" s="17">
        <v>5.2145846639494753</v>
      </c>
      <c r="R949" s="17">
        <v>-0.999999999999999</v>
      </c>
      <c r="S949" s="17">
        <v>2.7439064988516439</v>
      </c>
      <c r="T949" s="17">
        <v>0.32435522178648801</v>
      </c>
      <c r="U949" s="17">
        <v>0.64609584392116748</v>
      </c>
      <c r="V949" s="17">
        <v>0.67890747752931524</v>
      </c>
      <c r="W949" s="17">
        <v>6.1029831173816422</v>
      </c>
      <c r="X949" s="17">
        <v>4.7502541370597111</v>
      </c>
      <c r="Y949" s="17">
        <v>0.26433185552738098</v>
      </c>
      <c r="Z949" s="17">
        <v>47.992627066821974</v>
      </c>
      <c r="AA949" s="17">
        <v>1.6167976721456145</v>
      </c>
      <c r="AB949" s="17">
        <v>2.61745538670879</v>
      </c>
      <c r="AC949" s="17">
        <v>35.263761685489499</v>
      </c>
      <c r="AD949" s="17">
        <v>2.0160511785221447</v>
      </c>
      <c r="AE949" s="17">
        <v>1.6382193185073679</v>
      </c>
      <c r="AF949" s="17">
        <v>81.384778529773556</v>
      </c>
      <c r="AG949" s="17">
        <v>48.161783522657998</v>
      </c>
      <c r="AH949" s="17">
        <v>0.54612725906372606</v>
      </c>
      <c r="AI949" s="17">
        <v>0.68786777485341455</v>
      </c>
      <c r="AJ949" s="17">
        <v>0.33333333333333298</v>
      </c>
      <c r="AK949" s="17">
        <v>1.1085856052870442</v>
      </c>
      <c r="AL949" s="17">
        <v>1.1339821772155978</v>
      </c>
      <c r="AM949" s="17">
        <v>0.33333333333333298</v>
      </c>
      <c r="AN949" s="17">
        <v>0.72253119701432289</v>
      </c>
      <c r="AO949" s="17">
        <v>0.8284817219815539</v>
      </c>
      <c r="AP949" s="17">
        <v>0.33333333333333298</v>
      </c>
      <c r="AQ949" s="17">
        <v>12.145894609762589</v>
      </c>
      <c r="AR949" s="17">
        <v>2.2444243630026963</v>
      </c>
      <c r="AS949" s="17">
        <v>10.782051890886354</v>
      </c>
      <c r="AT949" s="17">
        <v>11.041859898561199</v>
      </c>
      <c r="AU949" s="17">
        <v>-0.999999999999999</v>
      </c>
      <c r="AV949" s="17">
        <v>-0.999999999999999</v>
      </c>
      <c r="AW949" s="17">
        <v>-0.999999999999999</v>
      </c>
      <c r="AX949" s="17">
        <v>-0.999999999999999</v>
      </c>
      <c r="AY949" s="17">
        <v>8.084114681941354E-2</v>
      </c>
      <c r="AZ949" s="17">
        <v>-0.17452545459770513</v>
      </c>
      <c r="BA949" s="17">
        <v>0.7318312236978306</v>
      </c>
      <c r="BB949" s="17">
        <v>-9.9952714272561138E-2</v>
      </c>
      <c r="BC949" s="17">
        <v>0.40403580528678706</v>
      </c>
      <c r="BD949" s="17">
        <v>-1.4885516803741119</v>
      </c>
      <c r="BE949" s="17">
        <v>12.009222933481588</v>
      </c>
      <c r="BF949" s="17">
        <v>-0.999999999999999</v>
      </c>
      <c r="BG949" s="22">
        <v>4714.1276354234851</v>
      </c>
    </row>
    <row r="950" spans="1:100" x14ac:dyDescent="0.25">
      <c r="A950">
        <v>2656</v>
      </c>
      <c r="B950" t="s">
        <v>936</v>
      </c>
      <c r="C950" s="48">
        <v>2</v>
      </c>
      <c r="D950" s="22">
        <v>1512.8339160156252</v>
      </c>
      <c r="E950" s="17">
        <v>51.686534904018671</v>
      </c>
      <c r="F950" s="17">
        <v>-54.810265865873447</v>
      </c>
      <c r="G950" s="17">
        <v>7.5000631281438468E-2</v>
      </c>
      <c r="H950" s="17">
        <v>3.2213531932589583</v>
      </c>
      <c r="I950" s="17">
        <v>33.65943606821871</v>
      </c>
      <c r="J950" s="17">
        <v>6.6619828535237957</v>
      </c>
      <c r="K950" s="17">
        <v>-1.0000000000000009</v>
      </c>
      <c r="L950" s="17">
        <v>-1.0000000000000009</v>
      </c>
      <c r="M950" s="17">
        <v>-1.0000000000000009</v>
      </c>
      <c r="N950" s="17">
        <v>0.17647453536510493</v>
      </c>
      <c r="O950" s="17">
        <v>-1.0000000000000009</v>
      </c>
      <c r="P950" s="17">
        <v>-1.0000000000000009</v>
      </c>
      <c r="Q950" s="17">
        <v>3.0136799194841277</v>
      </c>
      <c r="R950" s="17">
        <v>-1.0000000000000009</v>
      </c>
      <c r="S950" s="17">
        <v>-0.12652176164107276</v>
      </c>
      <c r="T950" s="17">
        <v>2.1679838878749802E-3</v>
      </c>
      <c r="U950" s="17">
        <v>-0.31935202919546479</v>
      </c>
      <c r="V950" s="17">
        <v>-0.58614139566507628</v>
      </c>
      <c r="W950" s="17">
        <v>-0.30738182089011135</v>
      </c>
      <c r="X950" s="17">
        <v>-3.1479028897240564</v>
      </c>
      <c r="Y950" s="17">
        <v>-2.553711800913594E-2</v>
      </c>
      <c r="Z950" s="17">
        <v>21.378237492180112</v>
      </c>
      <c r="AA950" s="17">
        <v>-0.34332141696892915</v>
      </c>
      <c r="AB950" s="17">
        <v>-0.20788302759195965</v>
      </c>
      <c r="AC950" s="17">
        <v>2.8259513963276621</v>
      </c>
      <c r="AD950" s="17">
        <v>-0.45982616301458434</v>
      </c>
      <c r="AE950" s="17">
        <v>-0.4351975635784161</v>
      </c>
      <c r="AF950" s="17">
        <v>28.849825358525162</v>
      </c>
      <c r="AG950" s="17">
        <v>-41.596842206947876</v>
      </c>
      <c r="AH950" s="17">
        <v>-7.4867083575778703E-2</v>
      </c>
      <c r="AI950" s="17">
        <v>-4.6846270880245067E-2</v>
      </c>
      <c r="AJ950" s="17">
        <v>0.33333333333333298</v>
      </c>
      <c r="AK950" s="17">
        <v>0.27965130107562353</v>
      </c>
      <c r="AL950" s="17">
        <v>0.40998370644627219</v>
      </c>
      <c r="AM950" s="17">
        <v>0.33333333333333298</v>
      </c>
      <c r="AN950" s="17">
        <v>-2.4748590858450714E-2</v>
      </c>
      <c r="AO950" s="17">
        <v>1.1905701069629904E-2</v>
      </c>
      <c r="AP950" s="17">
        <v>0.33333333333333298</v>
      </c>
      <c r="AQ950" s="17">
        <v>2.829646843912883</v>
      </c>
      <c r="AR950" s="17">
        <v>2.2444243630026963</v>
      </c>
      <c r="AS950" s="17">
        <v>-1.0769771725591477</v>
      </c>
      <c r="AT950" s="17">
        <v>2.7448111105120918</v>
      </c>
      <c r="AU950" s="17">
        <v>-1.0000000000000009</v>
      </c>
      <c r="AV950" s="17">
        <v>-1.0000000000000009</v>
      </c>
      <c r="AW950" s="17">
        <v>-1.0000000000000009</v>
      </c>
      <c r="AX950" s="17">
        <v>-1.0000000000000009</v>
      </c>
      <c r="AY950" s="17">
        <v>-4.4046481257054043E-2</v>
      </c>
      <c r="AZ950" s="17">
        <v>0.68676919122015256</v>
      </c>
      <c r="BA950" s="17">
        <v>-9.6163304137392935E-2</v>
      </c>
      <c r="BB950" s="17">
        <v>0.37970659123083128</v>
      </c>
      <c r="BC950" s="17">
        <v>-5.5082637104738708E-2</v>
      </c>
      <c r="BD950" s="17">
        <v>11.301306290235653</v>
      </c>
      <c r="BE950" s="17">
        <v>-0.34666896607878872</v>
      </c>
      <c r="BF950" s="17">
        <v>-1.0000000000000009</v>
      </c>
      <c r="BG950" s="22">
        <v>93.208808200688509</v>
      </c>
    </row>
    <row r="951" spans="1:100" x14ac:dyDescent="0.25">
      <c r="A951">
        <v>2657</v>
      </c>
      <c r="B951" t="s">
        <v>937</v>
      </c>
      <c r="C951" s="48">
        <v>2</v>
      </c>
      <c r="D951" s="22">
        <v>1525.1984082031249</v>
      </c>
      <c r="E951" s="17">
        <v>45.836658268099583</v>
      </c>
      <c r="F951" s="17">
        <v>-64.247542031805196</v>
      </c>
      <c r="G951" s="17">
        <v>9.4060668282126558E-3</v>
      </c>
      <c r="H951" s="17">
        <v>2.6230163299057505</v>
      </c>
      <c r="I951" s="17">
        <v>29.065706921133938</v>
      </c>
      <c r="J951" s="17">
        <v>5.5274086155768156</v>
      </c>
      <c r="K951" s="17">
        <v>-1.0000000000000009</v>
      </c>
      <c r="L951" s="17">
        <v>-1.0000000000000009</v>
      </c>
      <c r="M951" s="17">
        <v>-1.0000000000000009</v>
      </c>
      <c r="N951" s="17">
        <v>0.1601283915251635</v>
      </c>
      <c r="O951" s="17">
        <v>-1.0000000000000009</v>
      </c>
      <c r="P951" s="17">
        <v>-1.0000000000000009</v>
      </c>
      <c r="Q951" s="17">
        <v>2.8380837339627725</v>
      </c>
      <c r="R951" s="17">
        <v>-1.0000000000000009</v>
      </c>
      <c r="S951" s="17">
        <v>-0.35553496842466004</v>
      </c>
      <c r="T951" s="17">
        <v>-2.3537285793117674E-2</v>
      </c>
      <c r="U951" s="17">
        <v>-0.39637897198583488</v>
      </c>
      <c r="V951" s="17">
        <v>-0.6870715959336875</v>
      </c>
      <c r="W951" s="17">
        <v>-0.81882405108704059</v>
      </c>
      <c r="X951" s="17">
        <v>-3.7780465840568289</v>
      </c>
      <c r="Y951" s="17">
        <v>-4.8663919013133022E-2</v>
      </c>
      <c r="Z951" s="17">
        <v>19.254844691542701</v>
      </c>
      <c r="AA951" s="17">
        <v>-0.4997068471342494</v>
      </c>
      <c r="AB951" s="17">
        <v>-0.4332988024480795</v>
      </c>
      <c r="AC951" s="17">
        <v>0.23794491046501065</v>
      </c>
      <c r="AD951" s="17">
        <v>-0.65736066244527946</v>
      </c>
      <c r="AE951" s="17">
        <v>-0.60062230374739189</v>
      </c>
      <c r="AF951" s="17">
        <v>24.658395717323124</v>
      </c>
      <c r="AG951" s="17">
        <v>-48.758111832720154</v>
      </c>
      <c r="AH951" s="17">
        <v>-0.12441227087752543</v>
      </c>
      <c r="AI951" s="17">
        <v>-0.10546442970980119</v>
      </c>
      <c r="AJ951" s="17">
        <v>0.33333333333333298</v>
      </c>
      <c r="AK951" s="17">
        <v>0.21351590733204562</v>
      </c>
      <c r="AL951" s="17">
        <v>0.35222047516146188</v>
      </c>
      <c r="AM951" s="17">
        <v>0.33333333333333298</v>
      </c>
      <c r="AN951" s="17">
        <v>-8.4369290299281419E-2</v>
      </c>
      <c r="AO951" s="17">
        <v>-5.324370388345584E-2</v>
      </c>
      <c r="AP951" s="17">
        <v>0.33333333333333298</v>
      </c>
      <c r="AQ951" s="17">
        <v>2.0863627126169337</v>
      </c>
      <c r="AR951" s="17">
        <v>2.2444243630026963</v>
      </c>
      <c r="AS951" s="17">
        <v>-2.02313364423952</v>
      </c>
      <c r="AT951" s="17">
        <v>2.0828423806387182</v>
      </c>
      <c r="AU951" s="17">
        <v>-1.0000000000000009</v>
      </c>
      <c r="AV951" s="17">
        <v>-1.0000000000000009</v>
      </c>
      <c r="AW951" s="17">
        <v>-1.0000000000000009</v>
      </c>
      <c r="AX951" s="17">
        <v>-1.0000000000000009</v>
      </c>
      <c r="AY951" s="17">
        <v>-5.4010470459305827E-2</v>
      </c>
      <c r="AZ951" s="17">
        <v>0.7554864107163205</v>
      </c>
      <c r="BA951" s="17">
        <v>-0.16222371910357558</v>
      </c>
      <c r="BB951" s="17">
        <v>0.41797555521394941</v>
      </c>
      <c r="BC951" s="17">
        <v>-9.1712776318711137E-2</v>
      </c>
      <c r="BD951" s="17">
        <v>12.321727677688543</v>
      </c>
      <c r="BE951" s="17">
        <v>-1.3324669619861851</v>
      </c>
      <c r="BF951" s="17">
        <v>-1.0000000000000009</v>
      </c>
      <c r="BG951" s="22">
        <v>92.913751373850346</v>
      </c>
    </row>
    <row r="952" spans="1:100" x14ac:dyDescent="0.25">
      <c r="A952">
        <v>2658</v>
      </c>
      <c r="B952" t="s">
        <v>938</v>
      </c>
      <c r="C952" s="48">
        <v>2</v>
      </c>
      <c r="D952" s="22">
        <v>1492.4173925781249</v>
      </c>
      <c r="E952" s="17">
        <v>54.135596687712216</v>
      </c>
      <c r="F952" s="17">
        <v>-50.859332566146847</v>
      </c>
      <c r="G952" s="17">
        <v>0.1024619182484206</v>
      </c>
      <c r="H952" s="17">
        <v>3.4718480390503825</v>
      </c>
      <c r="I952" s="17">
        <v>35.582609358692189</v>
      </c>
      <c r="J952" s="17">
        <v>7.1369744781091589</v>
      </c>
      <c r="K952" s="17">
        <v>-1.0000000000000009</v>
      </c>
      <c r="L952" s="17">
        <v>-1.0000000000000009</v>
      </c>
      <c r="M952" s="17">
        <v>-1.0000000000000009</v>
      </c>
      <c r="N952" s="17">
        <v>0.18331787902526889</v>
      </c>
      <c r="O952" s="17">
        <v>-1.0000000000000009</v>
      </c>
      <c r="P952" s="17">
        <v>-1.0000000000000009</v>
      </c>
      <c r="Q952" s="17">
        <v>3.0871935906412542</v>
      </c>
      <c r="R952" s="17">
        <v>-1.0000000000000009</v>
      </c>
      <c r="S952" s="17">
        <v>-3.0644954726721352E-2</v>
      </c>
      <c r="T952" s="17">
        <v>1.2929543068236182E-2</v>
      </c>
      <c r="U952" s="17">
        <v>-0.28710455567707566</v>
      </c>
      <c r="V952" s="17">
        <v>-0.54388677874193569</v>
      </c>
      <c r="W952" s="17">
        <v>-9.3265575625820496E-2</v>
      </c>
      <c r="X952" s="17">
        <v>-2.8840920547143036</v>
      </c>
      <c r="Y952" s="17">
        <v>-1.5855039558078807E-2</v>
      </c>
      <c r="Z952" s="17">
        <v>22.267199855570887</v>
      </c>
      <c r="AA952" s="17">
        <v>-0.27785036443549593</v>
      </c>
      <c r="AB952" s="17">
        <v>-0.11351229227558046</v>
      </c>
      <c r="AC952" s="17">
        <v>3.9094251471346197</v>
      </c>
      <c r="AD952" s="17">
        <v>-0.37712797574918033</v>
      </c>
      <c r="AE952" s="17">
        <v>-0.36594218702266401</v>
      </c>
      <c r="AF952" s="17">
        <v>30.604575209193676</v>
      </c>
      <c r="AG952" s="17">
        <v>-38.598763297810549</v>
      </c>
      <c r="AH952" s="17">
        <v>-5.4124898340348893E-2</v>
      </c>
      <c r="AI952" s="17">
        <v>-2.2305669162515085E-2</v>
      </c>
      <c r="AJ952" s="17">
        <v>0.33333333333333298</v>
      </c>
      <c r="AK952" s="17">
        <v>0.3073390072355115</v>
      </c>
      <c r="AL952" s="17">
        <v>0.43416639115002481</v>
      </c>
      <c r="AM952" s="17">
        <v>0.33333333333333298</v>
      </c>
      <c r="AN952" s="17">
        <v>2.1172635936300699E-4</v>
      </c>
      <c r="AO952" s="17">
        <v>3.9180621180130437E-2</v>
      </c>
      <c r="AP952" s="17">
        <v>0.33333333333333298</v>
      </c>
      <c r="AQ952" s="17">
        <v>3.140824134251889</v>
      </c>
      <c r="AR952" s="17">
        <v>2.2444243630026963</v>
      </c>
      <c r="AS952" s="17">
        <v>-0.68086699786609461</v>
      </c>
      <c r="AT952" s="17">
        <v>3.0219455561136654</v>
      </c>
      <c r="AU952" s="17">
        <v>-1.0000000000000009</v>
      </c>
      <c r="AV952" s="17">
        <v>-1.0000000000000009</v>
      </c>
      <c r="AW952" s="17">
        <v>-1.0000000000000009</v>
      </c>
      <c r="AX952" s="17">
        <v>-1.0000000000000009</v>
      </c>
      <c r="AY952" s="17">
        <v>-3.9875038560547325E-2</v>
      </c>
      <c r="AZ952" s="17">
        <v>0.65800059888499041</v>
      </c>
      <c r="BA952" s="17">
        <v>-6.8506987982753842E-2</v>
      </c>
      <c r="BB952" s="17">
        <v>0.36368521795654263</v>
      </c>
      <c r="BC952" s="17">
        <v>-3.9747360882076976E-2</v>
      </c>
      <c r="BD952" s="17">
        <v>10.874104969795878</v>
      </c>
      <c r="BE952" s="17">
        <v>6.603720679919256E-2</v>
      </c>
      <c r="BF952" s="17">
        <v>-1.0000000000000009</v>
      </c>
      <c r="BG952" s="22">
        <v>56.552433413307654</v>
      </c>
    </row>
    <row r="953" spans="1:100" x14ac:dyDescent="0.25">
      <c r="A953">
        <v>2659</v>
      </c>
      <c r="B953" t="s">
        <v>88</v>
      </c>
      <c r="C953" s="48">
        <v>2</v>
      </c>
      <c r="D953" s="22">
        <v>1495.9870019531249</v>
      </c>
      <c r="E953" s="17">
        <v>84.581965235815403</v>
      </c>
      <c r="F953" s="17">
        <v>-1.7419227264357915</v>
      </c>
      <c r="G953" s="17">
        <v>0.44385651652638064</v>
      </c>
      <c r="H953" s="17">
        <v>6.585962368523874</v>
      </c>
      <c r="I953" s="17">
        <v>59.49121108262112</v>
      </c>
      <c r="J953" s="17">
        <v>13.041999069843955</v>
      </c>
      <c r="K953" s="17">
        <v>-1</v>
      </c>
      <c r="L953" s="17">
        <v>-1</v>
      </c>
      <c r="M953" s="17">
        <v>-1</v>
      </c>
      <c r="N953" s="17">
        <v>0.26839330038293169</v>
      </c>
      <c r="O953" s="17">
        <v>-1</v>
      </c>
      <c r="P953" s="17">
        <v>-1</v>
      </c>
      <c r="Q953" s="17">
        <v>4.0011045177875539</v>
      </c>
      <c r="R953" s="17">
        <v>-1</v>
      </c>
      <c r="S953" s="17">
        <v>1.1612811199708484</v>
      </c>
      <c r="T953" s="17">
        <v>0.14671563174067254</v>
      </c>
      <c r="U953" s="17">
        <v>0.11379119551354863</v>
      </c>
      <c r="V953" s="17">
        <v>-1.8583722581128056E-2</v>
      </c>
      <c r="W953" s="17">
        <v>2.5685954516696801</v>
      </c>
      <c r="X953" s="17">
        <v>0.39556465430355686</v>
      </c>
      <c r="Y953" s="17">
        <v>0.10451110669240712</v>
      </c>
      <c r="Z953" s="17">
        <v>33.318646544828873</v>
      </c>
      <c r="AA953" s="17">
        <v>0.53607593498960737</v>
      </c>
      <c r="AB953" s="17">
        <v>1.0596905263420469</v>
      </c>
      <c r="AC953" s="17">
        <v>17.379008213150147</v>
      </c>
      <c r="AD953" s="17">
        <v>0.6509634772746169</v>
      </c>
      <c r="AE953" s="17">
        <v>0.49503026070956629</v>
      </c>
      <c r="AF953" s="17">
        <v>52.419362005878234</v>
      </c>
      <c r="AG953" s="17">
        <v>-1.3270962407934046</v>
      </c>
      <c r="AH953" s="17">
        <v>0.20373883559064601</v>
      </c>
      <c r="AI953" s="17">
        <v>0.28277940842314486</v>
      </c>
      <c r="AJ953" s="17">
        <v>0.33333333333333298</v>
      </c>
      <c r="AK953" s="17">
        <v>0.65154841493946225</v>
      </c>
      <c r="AL953" s="17">
        <v>0.73480189813287378</v>
      </c>
      <c r="AM953" s="17">
        <v>0.33333333333333298</v>
      </c>
      <c r="AN953" s="17">
        <v>0.31051464405260515</v>
      </c>
      <c r="AO953" s="17">
        <v>0.37825833466760878</v>
      </c>
      <c r="AP953" s="17">
        <v>0.33333333333333298</v>
      </c>
      <c r="AQ953" s="17">
        <v>7.0093335073282139</v>
      </c>
      <c r="AR953" s="17">
        <v>2.2444243630026963</v>
      </c>
      <c r="AS953" s="17">
        <v>4.2435152470643773</v>
      </c>
      <c r="AT953" s="17">
        <v>6.4672393924473583</v>
      </c>
      <c r="AU953" s="17">
        <v>-1</v>
      </c>
      <c r="AV953" s="17">
        <v>-1</v>
      </c>
      <c r="AW953" s="17">
        <v>-1</v>
      </c>
      <c r="AX953" s="17">
        <v>-1</v>
      </c>
      <c r="AY953" s="17">
        <v>1.1983711006641761E-2</v>
      </c>
      <c r="AZ953" s="17">
        <v>0.30035377646571343</v>
      </c>
      <c r="BA953" s="17">
        <v>0.27531218388684731</v>
      </c>
      <c r="BB953" s="17">
        <v>0.16450990984322167</v>
      </c>
      <c r="BC953" s="17">
        <v>0.15089849165250585</v>
      </c>
      <c r="BD953" s="17">
        <v>5.5632022669944678</v>
      </c>
      <c r="BE953" s="17">
        <v>5.1967384104943211</v>
      </c>
      <c r="BF953" s="17">
        <v>-1</v>
      </c>
      <c r="BG953" s="22">
        <v>70.377427445552144</v>
      </c>
    </row>
    <row r="954" spans="1:100" x14ac:dyDescent="0.25">
      <c r="A954">
        <v>2662</v>
      </c>
      <c r="B954" t="s">
        <v>939</v>
      </c>
      <c r="C954" s="48">
        <v>2</v>
      </c>
      <c r="D954" s="22">
        <v>1527.4220019531249</v>
      </c>
      <c r="E954" s="17">
        <v>67.203024574713041</v>
      </c>
      <c r="F954" s="17">
        <v>-29.778387885909257</v>
      </c>
      <c r="G954" s="17">
        <v>0.24898675870551965</v>
      </c>
      <c r="H954" s="17">
        <v>4.8084102096086827</v>
      </c>
      <c r="I954" s="17">
        <v>45.844060684582054</v>
      </c>
      <c r="J954" s="17">
        <v>9.671381262995439</v>
      </c>
      <c r="K954" s="17">
        <v>-1.0000000000000004</v>
      </c>
      <c r="L954" s="17">
        <v>-1.0000000000000004</v>
      </c>
      <c r="M954" s="17">
        <v>-1.0000000000000004</v>
      </c>
      <c r="N954" s="17">
        <v>0.2198318209684938</v>
      </c>
      <c r="O954" s="17">
        <v>-1.0000000000000004</v>
      </c>
      <c r="P954" s="17">
        <v>-1.0000000000000004</v>
      </c>
      <c r="Q954" s="17">
        <v>3.4794395531361921</v>
      </c>
      <c r="R954" s="17">
        <v>-1.0000000000000004</v>
      </c>
      <c r="S954" s="17">
        <v>0.48092370749775259</v>
      </c>
      <c r="T954" s="17">
        <v>7.034985785056759E-2</v>
      </c>
      <c r="U954" s="17">
        <v>-0.11504212036194916</v>
      </c>
      <c r="V954" s="17">
        <v>-0.31842935532681543</v>
      </c>
      <c r="W954" s="17">
        <v>1.0491917576501018</v>
      </c>
      <c r="X954" s="17">
        <v>-1.4764799294291908</v>
      </c>
      <c r="Y954" s="17">
        <v>3.5805503592720361E-2</v>
      </c>
      <c r="Z954" s="17">
        <v>27.010425059284376</v>
      </c>
      <c r="AA954" s="17">
        <v>7.1482699909006853E-2</v>
      </c>
      <c r="AB954" s="17">
        <v>0.39002044283174186</v>
      </c>
      <c r="AC954" s="17">
        <v>9.6905022928387812</v>
      </c>
      <c r="AD954" s="17">
        <v>6.4123692816965838E-2</v>
      </c>
      <c r="AE954" s="17">
        <v>3.5828469944527708E-3</v>
      </c>
      <c r="AF954" s="17">
        <v>39.967371724173546</v>
      </c>
      <c r="AG954" s="17">
        <v>-22.601951700185101</v>
      </c>
      <c r="AH954" s="17">
        <v>5.6548916255709736E-2</v>
      </c>
      <c r="AI954" s="17">
        <v>0.10863530806608229</v>
      </c>
      <c r="AJ954" s="17">
        <v>0.33333333333333298</v>
      </c>
      <c r="AK954" s="17">
        <v>0.45507194970752474</v>
      </c>
      <c r="AL954" s="17">
        <v>0.56319763510818344</v>
      </c>
      <c r="AM954" s="17">
        <v>0.33333333333333298</v>
      </c>
      <c r="AN954" s="17">
        <v>0.13339217425665459</v>
      </c>
      <c r="AO954" s="17">
        <v>0.1847110663656136</v>
      </c>
      <c r="AP954" s="17">
        <v>0.33333333333333298</v>
      </c>
      <c r="AQ954" s="17">
        <v>4.8011688542796245</v>
      </c>
      <c r="AR954" s="17">
        <v>2.2444243630026963</v>
      </c>
      <c r="AS954" s="17">
        <v>1.4326530356311391</v>
      </c>
      <c r="AT954" s="17">
        <v>4.5006483013914362</v>
      </c>
      <c r="AU954" s="17">
        <v>-1.0000000000000004</v>
      </c>
      <c r="AV954" s="17">
        <v>-1.0000000000000004</v>
      </c>
      <c r="AW954" s="17">
        <v>-1.0000000000000004</v>
      </c>
      <c r="AX954" s="17">
        <v>-1.0000000000000004</v>
      </c>
      <c r="AY954" s="17">
        <v>-1.761752468960337E-2</v>
      </c>
      <c r="AZ954" s="17">
        <v>0.5045003857612137</v>
      </c>
      <c r="BA954" s="17">
        <v>7.9058467236511054E-2</v>
      </c>
      <c r="BB954" s="17">
        <v>0.27820017984666467</v>
      </c>
      <c r="BC954" s="17">
        <v>4.2076877894230522E-2</v>
      </c>
      <c r="BD954" s="17">
        <v>8.5946923044040044</v>
      </c>
      <c r="BE954" s="17">
        <v>2.2681082972514996</v>
      </c>
      <c r="BF954" s="17">
        <v>-1.0000000000000004</v>
      </c>
      <c r="BG954" s="22">
        <v>137.59115581432744</v>
      </c>
    </row>
    <row r="955" spans="1:100" x14ac:dyDescent="0.25">
      <c r="A955">
        <v>2667</v>
      </c>
      <c r="B955" t="s">
        <v>940</v>
      </c>
      <c r="C955" s="48">
        <v>2</v>
      </c>
      <c r="D955" s="22">
        <v>1527.61130859375</v>
      </c>
      <c r="E955" s="17">
        <v>58.581408046158238</v>
      </c>
      <c r="F955" s="17">
        <v>-43.687155752421717</v>
      </c>
      <c r="G955" s="17">
        <v>0.15231272329068002</v>
      </c>
      <c r="H955" s="17">
        <v>3.9265743501898864</v>
      </c>
      <c r="I955" s="17">
        <v>39.073769000304935</v>
      </c>
      <c r="J955" s="17">
        <v>7.9992324961831462</v>
      </c>
      <c r="K955" s="17">
        <v>-1.0000000000000007</v>
      </c>
      <c r="L955" s="17">
        <v>-1.0000000000000007</v>
      </c>
      <c r="M955" s="17">
        <v>-1.0000000000000007</v>
      </c>
      <c r="N955" s="17">
        <v>0.1957406832095808</v>
      </c>
      <c r="O955" s="17">
        <v>-1.0000000000000007</v>
      </c>
      <c r="P955" s="17">
        <v>-1.0000000000000007</v>
      </c>
      <c r="Q955" s="17">
        <v>3.2206438434717546</v>
      </c>
      <c r="R955" s="17">
        <v>-1.0000000000000007</v>
      </c>
      <c r="S955" s="17">
        <v>0.14340136784032809</v>
      </c>
      <c r="T955" s="17">
        <v>3.2465131086960322E-2</v>
      </c>
      <c r="U955" s="17">
        <v>-0.22856532853147682</v>
      </c>
      <c r="V955" s="17">
        <v>-0.46718146362311086</v>
      </c>
      <c r="W955" s="17">
        <v>0.29542222374368432</v>
      </c>
      <c r="X955" s="17">
        <v>-2.4051930679363323</v>
      </c>
      <c r="Y955" s="17">
        <v>1.7209540888260544E-3</v>
      </c>
      <c r="Z955" s="17">
        <v>23.880943942677288</v>
      </c>
      <c r="AA955" s="17">
        <v>-0.15899997407761202</v>
      </c>
      <c r="AB955" s="17">
        <v>5.7800040376849493E-2</v>
      </c>
      <c r="AC955" s="17">
        <v>5.8762680989898666</v>
      </c>
      <c r="AD955" s="17">
        <v>-0.22700496018648431</v>
      </c>
      <c r="AE955" s="17">
        <v>-0.24022206767938381</v>
      </c>
      <c r="AF955" s="17">
        <v>33.789993751623456</v>
      </c>
      <c r="AG955" s="17">
        <v>-33.156314537837545</v>
      </c>
      <c r="AH955" s="17">
        <v>-1.6471359612718228E-2</v>
      </c>
      <c r="AI955" s="17">
        <v>2.2243180762879844E-2</v>
      </c>
      <c r="AJ955" s="17">
        <v>0.33333333333333298</v>
      </c>
      <c r="AK955" s="17">
        <v>0.35760083376620094</v>
      </c>
      <c r="AL955" s="17">
        <v>0.47806551000831621</v>
      </c>
      <c r="AM955" s="17">
        <v>0.33333333333333298</v>
      </c>
      <c r="AN955" s="17">
        <v>4.552249088814303E-2</v>
      </c>
      <c r="AO955" s="17">
        <v>8.8693112222759385E-2</v>
      </c>
      <c r="AP955" s="17">
        <v>0.33333333333333298</v>
      </c>
      <c r="AQ955" s="17">
        <v>3.7057080179868218</v>
      </c>
      <c r="AR955" s="17">
        <v>2.2444243630026963</v>
      </c>
      <c r="AS955" s="17">
        <v>3.8196573976720494E-2</v>
      </c>
      <c r="AT955" s="17">
        <v>3.5250310537012148</v>
      </c>
      <c r="AU955" s="17">
        <v>-1.0000000000000007</v>
      </c>
      <c r="AV955" s="17">
        <v>-1.0000000000000007</v>
      </c>
      <c r="AW955" s="17">
        <v>-1.0000000000000007</v>
      </c>
      <c r="AX955" s="17">
        <v>-1.0000000000000007</v>
      </c>
      <c r="AY955" s="17">
        <v>-3.2302568382491209E-2</v>
      </c>
      <c r="AZ955" s="17">
        <v>0.60577662665948151</v>
      </c>
      <c r="BA955" s="17">
        <v>-1.8302144106730811E-2</v>
      </c>
      <c r="BB955" s="17">
        <v>0.33460142605100995</v>
      </c>
      <c r="BC955" s="17">
        <v>-1.1909049219398338E-2</v>
      </c>
      <c r="BD955" s="17">
        <v>10.098601266541021</v>
      </c>
      <c r="BE955" s="17">
        <v>0.81522769407001494</v>
      </c>
      <c r="BF955" s="17">
        <v>-1.0000000000000007</v>
      </c>
      <c r="BG955" s="22">
        <v>166.91034775971553</v>
      </c>
    </row>
    <row r="956" spans="1:100" x14ac:dyDescent="0.25">
      <c r="A956">
        <v>2673</v>
      </c>
      <c r="B956" t="s">
        <v>941</v>
      </c>
      <c r="C956" s="48">
        <v>2</v>
      </c>
      <c r="D956" s="22">
        <v>1449.836396484375</v>
      </c>
      <c r="E956" s="17">
        <v>32.367350458171586</v>
      </c>
      <c r="F956" s="17">
        <v>-85.976816934071678</v>
      </c>
      <c r="G956" s="17">
        <v>-0.14162504617915567</v>
      </c>
      <c r="H956" s="17">
        <v>1.2453490920965589</v>
      </c>
      <c r="I956" s="17">
        <v>18.488671587156922</v>
      </c>
      <c r="J956" s="17">
        <v>2.9150578609832749</v>
      </c>
      <c r="K956" s="17">
        <v>-1.0000000000000013</v>
      </c>
      <c r="L956" s="17">
        <v>-1.0000000000000013</v>
      </c>
      <c r="M956" s="17">
        <v>-1.0000000000000013</v>
      </c>
      <c r="N956" s="17">
        <v>0.12249148794780493</v>
      </c>
      <c r="O956" s="17">
        <v>-1.0000000000000013</v>
      </c>
      <c r="P956" s="17">
        <v>-1.0000000000000013</v>
      </c>
      <c r="Q956" s="17">
        <v>2.4337745116940597</v>
      </c>
      <c r="R956" s="17">
        <v>-1.0000000000000013</v>
      </c>
      <c r="S956" s="17">
        <v>-0.88283657949909444</v>
      </c>
      <c r="T956" s="17">
        <v>-8.2723523592489995E-2</v>
      </c>
      <c r="U956" s="17">
        <v>-0.5737330713408213</v>
      </c>
      <c r="V956" s="17">
        <v>-0.91946281020106568</v>
      </c>
      <c r="W956" s="17">
        <v>-1.9964168883821767</v>
      </c>
      <c r="X956" s="17">
        <v>-5.2289488699850839</v>
      </c>
      <c r="Y956" s="17">
        <v>-0.10191324729283058</v>
      </c>
      <c r="Z956" s="17">
        <v>14.365744798810201</v>
      </c>
      <c r="AA956" s="17">
        <v>-0.85978341404013525</v>
      </c>
      <c r="AB956" s="17">
        <v>-0.9523173468918773</v>
      </c>
      <c r="AC956" s="17">
        <v>-5.7209253600868344</v>
      </c>
      <c r="AD956" s="17">
        <v>-1.1121827281919798</v>
      </c>
      <c r="AE956" s="17">
        <v>-0.98151183072170256</v>
      </c>
      <c r="AF956" s="17">
        <v>15.007652716289485</v>
      </c>
      <c r="AG956" s="17">
        <v>-65.246894571684706</v>
      </c>
      <c r="AH956" s="17">
        <v>-0.23848978392629688</v>
      </c>
      <c r="AI956" s="17">
        <v>-0.24043240829564233</v>
      </c>
      <c r="AJ956" s="17">
        <v>0.33333333333333298</v>
      </c>
      <c r="AK956" s="17">
        <v>6.1239537947876399E-2</v>
      </c>
      <c r="AL956" s="17">
        <v>0.21922096240354305</v>
      </c>
      <c r="AM956" s="17">
        <v>0.33333333333333298</v>
      </c>
      <c r="AN956" s="17">
        <v>-0.22164561296238011</v>
      </c>
      <c r="AO956" s="17">
        <v>-0.20324983966393956</v>
      </c>
      <c r="AP956" s="17">
        <v>0.33333333333333298</v>
      </c>
      <c r="AQ956" s="17">
        <v>0.37495521161291645</v>
      </c>
      <c r="AR956" s="17">
        <v>2.2444243630026963</v>
      </c>
      <c r="AS956" s="17">
        <v>-4.2016535595430167</v>
      </c>
      <c r="AT956" s="17">
        <v>0.55866313069275719</v>
      </c>
      <c r="AU956" s="17">
        <v>-1.0000000000000013</v>
      </c>
      <c r="AV956" s="17">
        <v>-1.0000000000000013</v>
      </c>
      <c r="AW956" s="17">
        <v>-1.0000000000000013</v>
      </c>
      <c r="AX956" s="17">
        <v>-1.0000000000000013</v>
      </c>
      <c r="AY956" s="17">
        <v>-7.6952499143444472E-2</v>
      </c>
      <c r="AZ956" s="17">
        <v>0.91370741926770038</v>
      </c>
      <c r="BA956" s="17">
        <v>-0.31432745027760778</v>
      </c>
      <c r="BB956" s="17">
        <v>0.50608962796049073</v>
      </c>
      <c r="BC956" s="17">
        <v>-0.17605346431956029</v>
      </c>
      <c r="BD956" s="17">
        <v>14.671242140787538</v>
      </c>
      <c r="BE956" s="17">
        <v>-3.6022612622211527</v>
      </c>
      <c r="BF956" s="17">
        <v>-1.0000000000000013</v>
      </c>
      <c r="BG956" s="22">
        <v>423.49913100891894</v>
      </c>
    </row>
    <row r="957" spans="1:100" x14ac:dyDescent="0.25">
      <c r="A957">
        <v>2676</v>
      </c>
      <c r="B957" t="s">
        <v>942</v>
      </c>
      <c r="C957" s="48">
        <v>3</v>
      </c>
      <c r="D957" s="22">
        <v>1445.0873718713781</v>
      </c>
      <c r="E957" s="17">
        <v>23.177725830127102</v>
      </c>
      <c r="F957" s="17">
        <v>-102.39129166016114</v>
      </c>
      <c r="G957" s="17">
        <v>-0.23453345124516542</v>
      </c>
      <c r="H957" s="17">
        <v>5.3035619057701044</v>
      </c>
      <c r="I957" s="17">
        <v>3.5681015300391499</v>
      </c>
      <c r="J957" s="17">
        <v>6.9453793536956399</v>
      </c>
      <c r="K957" s="17">
        <v>-1.0000000000000009</v>
      </c>
      <c r="L957" s="17">
        <v>-1.0000000000000009</v>
      </c>
      <c r="M957" s="17">
        <v>-1.0000000000000009</v>
      </c>
      <c r="N957" s="17">
        <v>0.2151379440635901</v>
      </c>
      <c r="O957" s="17">
        <v>-1.0000000000000009</v>
      </c>
      <c r="P957" s="17">
        <v>-1.0000000000000009</v>
      </c>
      <c r="Q957" s="17">
        <v>3.1966112336709318</v>
      </c>
      <c r="R957" s="17">
        <v>-1.0000000000000009</v>
      </c>
      <c r="S957" s="17">
        <v>1.0657260574542993</v>
      </c>
      <c r="T957" s="17">
        <v>5.7935496574414089E-2</v>
      </c>
      <c r="U957" s="17">
        <v>-1.2250721404711982E-2</v>
      </c>
      <c r="V957" s="17">
        <v>-1.1037154097945199</v>
      </c>
      <c r="W957" s="17">
        <v>2.1069506720991744</v>
      </c>
      <c r="X957" s="17">
        <v>5.7531324165309572</v>
      </c>
      <c r="Y957" s="17">
        <v>1.4074992247598232E-2</v>
      </c>
      <c r="Z957" s="17">
        <v>18.590606078055391</v>
      </c>
      <c r="AA957" s="17">
        <v>2.2062618881864338</v>
      </c>
      <c r="AB957" s="17">
        <v>-1.2669584597849035</v>
      </c>
      <c r="AC957" s="17">
        <v>-16.560040414611809</v>
      </c>
      <c r="AD957" s="17">
        <v>2.433973102552268</v>
      </c>
      <c r="AE957" s="17">
        <v>-1.8301428006051474</v>
      </c>
      <c r="AF957" s="17">
        <v>-1.0665355969464592</v>
      </c>
      <c r="AG957" s="17">
        <v>-98.172389878630824</v>
      </c>
      <c r="AH957" s="17">
        <v>0.78442885251187033</v>
      </c>
      <c r="AI957" s="17">
        <v>0.62406405915769136</v>
      </c>
      <c r="AJ957" s="17">
        <v>0.33333333333333298</v>
      </c>
      <c r="AK957" s="17">
        <v>0.66439861101109754</v>
      </c>
      <c r="AL957" s="17">
        <v>0.49178413273814159</v>
      </c>
      <c r="AM957" s="17">
        <v>0.33333333333333298</v>
      </c>
      <c r="AN957" s="17">
        <v>-0.22166681103105015</v>
      </c>
      <c r="AO957" s="17">
        <v>-0.1889207664987097</v>
      </c>
      <c r="AP957" s="17">
        <v>0.33333333333333298</v>
      </c>
      <c r="AQ957" s="17">
        <v>4.6346371269856146</v>
      </c>
      <c r="AR957" s="17">
        <v>1.1158204798718012E-2</v>
      </c>
      <c r="AS957" s="17">
        <v>-0.16485206331492233</v>
      </c>
      <c r="AT957" s="17">
        <v>7.0990732122118443</v>
      </c>
      <c r="AU957" s="17">
        <v>-1.0000000000000009</v>
      </c>
      <c r="AV957" s="17">
        <v>-1.0000000000000009</v>
      </c>
      <c r="AW957" s="17">
        <v>-1.0000000000000009</v>
      </c>
      <c r="AX957" s="17">
        <v>-1.0000000000000009</v>
      </c>
      <c r="AY957" s="17">
        <v>-2.5146082983806477E-2</v>
      </c>
      <c r="AZ957" s="17">
        <v>0.77053210854458754</v>
      </c>
      <c r="BA957" s="17">
        <v>-0.12434264596217776</v>
      </c>
      <c r="BB957" s="17">
        <v>1.6506171837206811E-2</v>
      </c>
      <c r="BC957" s="17">
        <v>0.31929585081732376</v>
      </c>
      <c r="BD957" s="17">
        <v>4.2653148386531079</v>
      </c>
      <c r="BE957" s="17">
        <v>7.360683040622205</v>
      </c>
      <c r="BF957" s="17">
        <v>-1.0000000000000009</v>
      </c>
      <c r="CU957" t="e">
        <v>#N/A</v>
      </c>
      <c r="CV957" t="e">
        <v>#N/A</v>
      </c>
    </row>
    <row r="958" spans="1:100" x14ac:dyDescent="0.25">
      <c r="A958">
        <v>2679</v>
      </c>
      <c r="B958" t="s">
        <v>943</v>
      </c>
      <c r="C958" s="48">
        <v>2</v>
      </c>
      <c r="D958" s="22">
        <v>1539.1395117187501</v>
      </c>
      <c r="E958" s="17">
        <v>120.96852329138628</v>
      </c>
      <c r="F958" s="17">
        <v>56.958459943117681</v>
      </c>
      <c r="G958" s="17">
        <v>0.85185835590742531</v>
      </c>
      <c r="H958" s="17">
        <v>10.307650939101585</v>
      </c>
      <c r="I958" s="17">
        <v>88.064461888568559</v>
      </c>
      <c r="J958" s="17">
        <v>20.099113936835799</v>
      </c>
      <c r="K958" s="17">
        <v>-0.99999999999999911</v>
      </c>
      <c r="L958" s="17">
        <v>-0.99999999999999911</v>
      </c>
      <c r="M958" s="17">
        <v>-0.99999999999999911</v>
      </c>
      <c r="N958" s="17">
        <v>0.3700672242678742</v>
      </c>
      <c r="O958" s="17">
        <v>-0.99999999999999911</v>
      </c>
      <c r="P958" s="17">
        <v>-0.99999999999999911</v>
      </c>
      <c r="Q958" s="17">
        <v>5.0933225586908648</v>
      </c>
      <c r="R958" s="17">
        <v>-0.99999999999999911</v>
      </c>
      <c r="S958" s="17">
        <v>2.5857560042714187</v>
      </c>
      <c r="T958" s="17">
        <v>0.30660383892755677</v>
      </c>
      <c r="U958" s="17">
        <v>0.59290306404008697</v>
      </c>
      <c r="V958" s="17">
        <v>0.60920773700017661</v>
      </c>
      <c r="W958" s="17">
        <v>5.7497945707870688</v>
      </c>
      <c r="X958" s="17">
        <v>4.3150934827245573</v>
      </c>
      <c r="Y958" s="17">
        <v>0.24836109528953648</v>
      </c>
      <c r="Z958" s="17">
        <v>46.526267871536632</v>
      </c>
      <c r="AA958" s="17">
        <v>1.5088020090432752</v>
      </c>
      <c r="AB958" s="17">
        <v>2.4617891839584476</v>
      </c>
      <c r="AC958" s="17">
        <v>33.476552504567536</v>
      </c>
      <c r="AD958" s="17">
        <v>1.8796390509405994</v>
      </c>
      <c r="AE958" s="17">
        <v>1.523981345767869</v>
      </c>
      <c r="AF958" s="17">
        <v>78.490287508647768</v>
      </c>
      <c r="AG958" s="17">
        <v>43.216399153587652</v>
      </c>
      <c r="AH958" s="17">
        <v>0.51191265639565542</v>
      </c>
      <c r="AI958" s="17">
        <v>0.64738761678533896</v>
      </c>
      <c r="AJ958" s="17">
        <v>0.33333333333333298</v>
      </c>
      <c r="AK958" s="17">
        <v>1.0629142425883478</v>
      </c>
      <c r="AL958" s="17">
        <v>1.0940924096142151</v>
      </c>
      <c r="AM958" s="17">
        <v>0.33333333333333298</v>
      </c>
      <c r="AN958" s="17">
        <v>0.68135871077995236</v>
      </c>
      <c r="AO958" s="17">
        <v>0.78349125719724833</v>
      </c>
      <c r="AP958" s="17">
        <v>0.33333333333333298</v>
      </c>
      <c r="AQ958" s="17">
        <v>11.632602146724988</v>
      </c>
      <c r="AR958" s="17">
        <v>2.2444243630026963</v>
      </c>
      <c r="AS958" s="17">
        <v>10.128661127759173</v>
      </c>
      <c r="AT958" s="17">
        <v>10.584721712093867</v>
      </c>
      <c r="AU958" s="17">
        <v>-0.99999999999999911</v>
      </c>
      <c r="AV958" s="17">
        <v>-0.99999999999999911</v>
      </c>
      <c r="AW958" s="17">
        <v>-0.99999999999999911</v>
      </c>
      <c r="AX958" s="17">
        <v>-0.99999999999999911</v>
      </c>
      <c r="AY958" s="17">
        <v>7.3960278058786771E-2</v>
      </c>
      <c r="AZ958" s="17">
        <v>-0.12707115096985128</v>
      </c>
      <c r="BA958" s="17">
        <v>0.68621163936988694</v>
      </c>
      <c r="BB958" s="17">
        <v>-7.3525174717070735E-2</v>
      </c>
      <c r="BC958" s="17">
        <v>0.37873999499447253</v>
      </c>
      <c r="BD958" s="17">
        <v>-0.78387552054716014</v>
      </c>
      <c r="BE958" s="17">
        <v>11.328456776810651</v>
      </c>
      <c r="BF958" s="17">
        <v>-0.99999999999999911</v>
      </c>
      <c r="BG958" s="22">
        <v>932.39635631584895</v>
      </c>
    </row>
    <row r="959" spans="1:100" x14ac:dyDescent="0.25">
      <c r="A959">
        <v>2682</v>
      </c>
      <c r="B959" t="s">
        <v>944</v>
      </c>
      <c r="C959" s="48">
        <v>2</v>
      </c>
      <c r="D959" s="22">
        <v>1578.06611328125</v>
      </c>
      <c r="E959" s="17">
        <v>138.67744401196251</v>
      </c>
      <c r="F959" s="17">
        <v>85.52726332856065</v>
      </c>
      <c r="G959" s="17">
        <v>1.05042817436658</v>
      </c>
      <c r="H959" s="17">
        <v>12.118954106122212</v>
      </c>
      <c r="I959" s="17">
        <v>101.9707355316782</v>
      </c>
      <c r="J959" s="17">
        <v>23.533730849616994</v>
      </c>
      <c r="K959" s="17">
        <v>-0.99999999999999867</v>
      </c>
      <c r="L959" s="17">
        <v>-0.99999999999999867</v>
      </c>
      <c r="M959" s="17">
        <v>-0.99999999999999867</v>
      </c>
      <c r="N959" s="17">
        <v>0.41955075757373145</v>
      </c>
      <c r="O959" s="17">
        <v>-0.99999999999999867</v>
      </c>
      <c r="P959" s="17">
        <v>-0.99999999999999867</v>
      </c>
      <c r="Q959" s="17">
        <v>5.6248925595246897</v>
      </c>
      <c r="R959" s="17">
        <v>-0.99999999999999867</v>
      </c>
      <c r="S959" s="17">
        <v>3.2790316022547428</v>
      </c>
      <c r="T959" s="17">
        <v>0.38441959662860981</v>
      </c>
      <c r="U959" s="17">
        <v>0.8260813185775373</v>
      </c>
      <c r="V959" s="17">
        <v>0.91474664424721841</v>
      </c>
      <c r="W959" s="17">
        <v>7.2980477172039153</v>
      </c>
      <c r="X959" s="17">
        <v>6.2226832354710009</v>
      </c>
      <c r="Y959" s="17">
        <v>0.31837123584286486</v>
      </c>
      <c r="Z959" s="17">
        <v>52.954265777380058</v>
      </c>
      <c r="AA959" s="17">
        <v>1.9822166393016722</v>
      </c>
      <c r="AB959" s="17">
        <v>3.1441745289046352</v>
      </c>
      <c r="AC959" s="17">
        <v>41.311042791263674</v>
      </c>
      <c r="AD959" s="17">
        <v>2.4776213688099897</v>
      </c>
      <c r="AE959" s="17">
        <v>2.0247600443966229</v>
      </c>
      <c r="AF959" s="17">
        <v>91.178708109889811</v>
      </c>
      <c r="AG959" s="17">
        <v>64.895207777138594</v>
      </c>
      <c r="AH959" s="17">
        <v>0.66189732250389799</v>
      </c>
      <c r="AI959" s="17">
        <v>0.82483825243206188</v>
      </c>
      <c r="AJ959" s="17">
        <v>0.33333333333333298</v>
      </c>
      <c r="AK959" s="17">
        <v>1.2631212755773618</v>
      </c>
      <c r="AL959" s="17">
        <v>1.2689549831437339</v>
      </c>
      <c r="AM959" s="17">
        <v>0.33333333333333298</v>
      </c>
      <c r="AN959" s="17">
        <v>0.86184426721375806</v>
      </c>
      <c r="AO959" s="17">
        <v>0.98071347556384936</v>
      </c>
      <c r="AP959" s="17">
        <v>0.33333333333333298</v>
      </c>
      <c r="AQ959" s="17">
        <v>13.882693998775524</v>
      </c>
      <c r="AR959" s="17">
        <v>2.2444243630026963</v>
      </c>
      <c r="AS959" s="17">
        <v>12.992894168737713</v>
      </c>
      <c r="AT959" s="17">
        <v>12.588653159955305</v>
      </c>
      <c r="AU959" s="17">
        <v>-0.99999999999999867</v>
      </c>
      <c r="AV959" s="17">
        <v>-0.99999999999999867</v>
      </c>
      <c r="AW959" s="17">
        <v>-0.99999999999999867</v>
      </c>
      <c r="AX959" s="17">
        <v>-0.99999999999999867</v>
      </c>
      <c r="AY959" s="17">
        <v>0.10412356282960006</v>
      </c>
      <c r="AZ959" s="17">
        <v>-0.33509396374577977</v>
      </c>
      <c r="BA959" s="17">
        <v>0.88619169437162759</v>
      </c>
      <c r="BB959" s="17">
        <v>-0.18937412186827024</v>
      </c>
      <c r="BC959" s="17">
        <v>0.48962784301179962</v>
      </c>
      <c r="BD959" s="17">
        <v>-3.8729255256409072</v>
      </c>
      <c r="BE959" s="17">
        <v>14.312693820175966</v>
      </c>
      <c r="BF959" s="17">
        <v>-0.99999999999999867</v>
      </c>
      <c r="BG959" s="22">
        <v>1600.415243899289</v>
      </c>
    </row>
    <row r="960" spans="1:100" x14ac:dyDescent="0.25">
      <c r="A960">
        <v>2702</v>
      </c>
      <c r="B960" t="s">
        <v>927</v>
      </c>
      <c r="C960" s="48">
        <v>2</v>
      </c>
      <c r="D960" s="22">
        <v>1559.2108398437499</v>
      </c>
      <c r="E960" s="17">
        <v>118.15416224938323</v>
      </c>
      <c r="F960" s="17">
        <v>52.418209945204815</v>
      </c>
      <c r="G960" s="17">
        <v>0.82030097474304242</v>
      </c>
      <c r="H960" s="17">
        <v>10.019792568229974</v>
      </c>
      <c r="I960" s="17">
        <v>85.854430266758456</v>
      </c>
      <c r="J960" s="17">
        <v>19.553273104068118</v>
      </c>
      <c r="K960" s="17">
        <v>-0.99999999999999922</v>
      </c>
      <c r="L960" s="17">
        <v>-0.99999999999999922</v>
      </c>
      <c r="M960" s="17">
        <v>-0.99999999999999922</v>
      </c>
      <c r="N960" s="17">
        <v>0.36220313528390513</v>
      </c>
      <c r="O960" s="17">
        <v>-0.99999999999999922</v>
      </c>
      <c r="P960" s="17">
        <v>-0.99999999999999922</v>
      </c>
      <c r="Q960" s="17">
        <v>5.0088436723120928</v>
      </c>
      <c r="R960" s="17">
        <v>-0.99999999999999922</v>
      </c>
      <c r="S960" s="17">
        <v>2.4755783223493024</v>
      </c>
      <c r="T960" s="17">
        <v>0.29423709787182822</v>
      </c>
      <c r="U960" s="17">
        <v>0.55584559420512603</v>
      </c>
      <c r="V960" s="17">
        <v>0.56065046968048438</v>
      </c>
      <c r="W960" s="17">
        <v>5.5037409909451682</v>
      </c>
      <c r="X960" s="17">
        <v>4.011932924892486</v>
      </c>
      <c r="Y960" s="17">
        <v>0.23723484907569981</v>
      </c>
      <c r="Z960" s="17">
        <v>45.504708897405422</v>
      </c>
      <c r="AA960" s="17">
        <v>1.4335653690957362</v>
      </c>
      <c r="AB960" s="17">
        <v>2.3533422175536045</v>
      </c>
      <c r="AC960" s="17">
        <v>32.231469046646254</v>
      </c>
      <c r="AD960" s="17">
        <v>1.7846056965214978</v>
      </c>
      <c r="AE960" s="17">
        <v>1.4443959163493398</v>
      </c>
      <c r="AF960" s="17">
        <v>76.473801174548782</v>
      </c>
      <c r="AG960" s="17">
        <v>39.771130218803236</v>
      </c>
      <c r="AH960" s="17">
        <v>0.48807659050246893</v>
      </c>
      <c r="AI960" s="17">
        <v>0.61918656694594687</v>
      </c>
      <c r="AJ960" s="17">
        <v>0.33333333333333298</v>
      </c>
      <c r="AK960" s="17">
        <v>1.0310966698028639</v>
      </c>
      <c r="AL960" s="17">
        <v>1.0663026632817885</v>
      </c>
      <c r="AM960" s="17">
        <v>0.33333333333333298</v>
      </c>
      <c r="AN960" s="17">
        <v>0.65267534115588788</v>
      </c>
      <c r="AO960" s="17">
        <v>0.75214804115678957</v>
      </c>
      <c r="AP960" s="17">
        <v>0.33333333333333298</v>
      </c>
      <c r="AQ960" s="17">
        <v>11.275010007189255</v>
      </c>
      <c r="AR960" s="17">
        <v>2.2444243630026963</v>
      </c>
      <c r="AS960" s="17">
        <v>9.6734676118504499</v>
      </c>
      <c r="AT960" s="17">
        <v>10.26625020913248</v>
      </c>
      <c r="AU960" s="17">
        <v>-0.99999999999999922</v>
      </c>
      <c r="AV960" s="17">
        <v>-0.99999999999999922</v>
      </c>
      <c r="AW960" s="17">
        <v>-0.99999999999999922</v>
      </c>
      <c r="AX960" s="17">
        <v>-0.99999999999999922</v>
      </c>
      <c r="AY960" s="17">
        <v>6.9166627734338418E-2</v>
      </c>
      <c r="AZ960" s="17">
        <v>-9.4011468261789799E-2</v>
      </c>
      <c r="BA960" s="17">
        <v>0.65443013868698063</v>
      </c>
      <c r="BB960" s="17">
        <v>-5.5114071704984086E-2</v>
      </c>
      <c r="BC960" s="17">
        <v>0.36111732648656558</v>
      </c>
      <c r="BD960" s="17">
        <v>-0.29295333910479737</v>
      </c>
      <c r="BE960" s="17">
        <v>10.854191822583875</v>
      </c>
      <c r="BF960" s="17">
        <v>-0.99999999999999922</v>
      </c>
      <c r="BG960" s="22">
        <v>932.82759841837151</v>
      </c>
    </row>
    <row r="961" spans="1:100" x14ac:dyDescent="0.25">
      <c r="A961">
        <v>2704</v>
      </c>
      <c r="B961" t="s">
        <v>945</v>
      </c>
      <c r="C961" s="48">
        <v>2</v>
      </c>
      <c r="D961" s="22">
        <v>1470.45896484375</v>
      </c>
      <c r="E961" s="17">
        <v>84.038996419013998</v>
      </c>
      <c r="F961" s="17">
        <v>-2.6178637064867325</v>
      </c>
      <c r="G961" s="17">
        <v>0.43776821667556232</v>
      </c>
      <c r="H961" s="17">
        <v>6.5304264523049307</v>
      </c>
      <c r="I961" s="17">
        <v>59.064834282744066</v>
      </c>
      <c r="J961" s="17">
        <v>12.93669113432804</v>
      </c>
      <c r="K961" s="17">
        <v>-1</v>
      </c>
      <c r="L961" s="17">
        <v>-1</v>
      </c>
      <c r="M961" s="17">
        <v>-1</v>
      </c>
      <c r="N961" s="17">
        <v>0.26687609806698159</v>
      </c>
      <c r="O961" s="17">
        <v>-1</v>
      </c>
      <c r="P961" s="17">
        <v>-1</v>
      </c>
      <c r="Q961" s="17">
        <v>3.9848061821095078</v>
      </c>
      <c r="R961" s="17">
        <v>-1</v>
      </c>
      <c r="S961" s="17">
        <v>1.1400247691692482</v>
      </c>
      <c r="T961" s="17">
        <v>0.14432974213429167</v>
      </c>
      <c r="U961" s="17">
        <v>0.10664177500578678</v>
      </c>
      <c r="V961" s="17">
        <v>-2.7951775076950763E-2</v>
      </c>
      <c r="W961" s="17">
        <v>2.5211248467534673</v>
      </c>
      <c r="X961" s="17">
        <v>0.33707651901094376</v>
      </c>
      <c r="Y961" s="17">
        <v>0.10236454317336824</v>
      </c>
      <c r="Z961" s="17">
        <v>33.121559298665844</v>
      </c>
      <c r="AA961" s="17">
        <v>0.52156068667471678</v>
      </c>
      <c r="AB961" s="17">
        <v>1.0387680788821323</v>
      </c>
      <c r="AC961" s="17">
        <v>17.138796853670353</v>
      </c>
      <c r="AD961" s="17">
        <v>0.63262889005019907</v>
      </c>
      <c r="AE961" s="17">
        <v>0.47967600949549488</v>
      </c>
      <c r="AF961" s="17">
        <v>52.030325495430141</v>
      </c>
      <c r="AG961" s="17">
        <v>-1.9917848039036783</v>
      </c>
      <c r="AH961" s="17">
        <v>0.19914019302060371</v>
      </c>
      <c r="AI961" s="17">
        <v>0.27733863858753272</v>
      </c>
      <c r="AJ961" s="17">
        <v>0.33333333333333298</v>
      </c>
      <c r="AK961" s="17">
        <v>0.64540991686086069</v>
      </c>
      <c r="AL961" s="17">
        <v>0.7294404802265948</v>
      </c>
      <c r="AM961" s="17">
        <v>0.33333333333333298</v>
      </c>
      <c r="AN961" s="17">
        <v>0.30498082126504578</v>
      </c>
      <c r="AO961" s="17">
        <v>0.37221135324829291</v>
      </c>
      <c r="AP961" s="17">
        <v>0.33333333333333298</v>
      </c>
      <c r="AQ961" s="17">
        <v>6.9403440002950259</v>
      </c>
      <c r="AR961" s="17">
        <v>2.2444243630026963</v>
      </c>
      <c r="AS961" s="17">
        <v>4.1556957096774028</v>
      </c>
      <c r="AT961" s="17">
        <v>6.4057973483857911</v>
      </c>
      <c r="AU961" s="17">
        <v>-1</v>
      </c>
      <c r="AV961" s="17">
        <v>-1</v>
      </c>
      <c r="AW961" s="17">
        <v>-1</v>
      </c>
      <c r="AX961" s="17">
        <v>-1</v>
      </c>
      <c r="AY961" s="17">
        <v>1.1058882029129719E-2</v>
      </c>
      <c r="AZ961" s="17">
        <v>0.30673191222581137</v>
      </c>
      <c r="BA961" s="17">
        <v>0.26918064512389994</v>
      </c>
      <c r="BB961" s="17">
        <v>0.16806192561848504</v>
      </c>
      <c r="BC961" s="17">
        <v>0.14749858690474416</v>
      </c>
      <c r="BD961" s="17">
        <v>5.6579148614417001</v>
      </c>
      <c r="BE961" s="17">
        <v>5.1052394602162119</v>
      </c>
      <c r="BF961" s="17">
        <v>-1</v>
      </c>
      <c r="BG961" s="22">
        <v>1661.0717386549602</v>
      </c>
    </row>
    <row r="962" spans="1:100" x14ac:dyDescent="0.25">
      <c r="A962">
        <v>2706</v>
      </c>
      <c r="B962" t="s">
        <v>946</v>
      </c>
      <c r="C962" s="48">
        <v>2</v>
      </c>
      <c r="D962" s="22">
        <v>1558.341064453125</v>
      </c>
      <c r="E962" s="17">
        <v>133.01964933111387</v>
      </c>
      <c r="F962" s="17">
        <v>76.399862151335739</v>
      </c>
      <c r="G962" s="17">
        <v>0.98698742151765484</v>
      </c>
      <c r="H962" s="17">
        <v>11.540263762115739</v>
      </c>
      <c r="I962" s="17">
        <v>97.527842467224332</v>
      </c>
      <c r="J962" s="17">
        <v>22.436410600319839</v>
      </c>
      <c r="K962" s="17">
        <v>-0.99999999999999878</v>
      </c>
      <c r="L962" s="17">
        <v>-0.99999999999999878</v>
      </c>
      <c r="M962" s="17">
        <v>-0.99999999999999878</v>
      </c>
      <c r="N962" s="17">
        <v>0.40374134287562519</v>
      </c>
      <c r="O962" s="17">
        <v>-0.99999999999999878</v>
      </c>
      <c r="P962" s="17">
        <v>-0.99999999999999878</v>
      </c>
      <c r="Q962" s="17">
        <v>5.455062112448271</v>
      </c>
      <c r="R962" s="17">
        <v>-0.99999999999999878</v>
      </c>
      <c r="S962" s="17">
        <v>3.0575380932756939</v>
      </c>
      <c r="T962" s="17">
        <v>0.35955836499546601</v>
      </c>
      <c r="U962" s="17">
        <v>0.75158357198823333</v>
      </c>
      <c r="V962" s="17">
        <v>0.81713050877002646</v>
      </c>
      <c r="W962" s="17">
        <v>6.8033988024212988</v>
      </c>
      <c r="X962" s="17">
        <v>5.6132304446078081</v>
      </c>
      <c r="Y962" s="17">
        <v>0.29600380831421536</v>
      </c>
      <c r="Z962" s="17">
        <v>50.900595035157451</v>
      </c>
      <c r="AA962" s="17">
        <v>1.8309661583054067</v>
      </c>
      <c r="AB962" s="17">
        <v>2.9261603294034932</v>
      </c>
      <c r="AC962" s="17">
        <v>38.808014053903804</v>
      </c>
      <c r="AD962" s="17">
        <v>2.2865729570707058</v>
      </c>
      <c r="AE962" s="17">
        <v>1.8647670610810434</v>
      </c>
      <c r="AF962" s="17">
        <v>87.124904960685711</v>
      </c>
      <c r="AG962" s="17">
        <v>57.969079976761201</v>
      </c>
      <c r="AH962" s="17">
        <v>0.6139789620625361</v>
      </c>
      <c r="AI962" s="17">
        <v>0.76814483343060336</v>
      </c>
      <c r="AJ962" s="17">
        <v>0.33333333333333298</v>
      </c>
      <c r="AK962" s="17">
        <v>1.1991574516839272</v>
      </c>
      <c r="AL962" s="17">
        <v>1.2130884199575711</v>
      </c>
      <c r="AM962" s="17">
        <v>0.33333333333333298</v>
      </c>
      <c r="AN962" s="17">
        <v>0.80418122623720056</v>
      </c>
      <c r="AO962" s="17">
        <v>0.9177032653073196</v>
      </c>
      <c r="AP962" s="17">
        <v>0.33333333333333298</v>
      </c>
      <c r="AQ962" s="17">
        <v>13.163815761483479</v>
      </c>
      <c r="AR962" s="17">
        <v>2.2444243630026963</v>
      </c>
      <c r="AS962" s="17">
        <v>12.077804947906188</v>
      </c>
      <c r="AT962" s="17">
        <v>11.948420315425022</v>
      </c>
      <c r="AU962" s="17">
        <v>-0.99999999999999878</v>
      </c>
      <c r="AV962" s="17">
        <v>-0.99999999999999878</v>
      </c>
      <c r="AW962" s="17">
        <v>-0.99999999999999878</v>
      </c>
      <c r="AX962" s="17">
        <v>-0.99999999999999878</v>
      </c>
      <c r="AY962" s="17">
        <v>9.4486743351666486E-2</v>
      </c>
      <c r="AZ962" s="17">
        <v>-0.26863308890255405</v>
      </c>
      <c r="BA962" s="17">
        <v>0.82230038731133759</v>
      </c>
      <c r="BB962" s="17">
        <v>-0.15236172753232419</v>
      </c>
      <c r="BC962" s="17">
        <v>0.45420046228191568</v>
      </c>
      <c r="BD962" s="17">
        <v>-2.8860098934879037</v>
      </c>
      <c r="BE962" s="17">
        <v>13.359264713074831</v>
      </c>
      <c r="BF962" s="17">
        <v>-0.99999999999999878</v>
      </c>
      <c r="BG962" s="22">
        <v>1287.0753200891486</v>
      </c>
    </row>
    <row r="963" spans="1:100" x14ac:dyDescent="0.25">
      <c r="A963">
        <v>2707</v>
      </c>
      <c r="B963" t="s">
        <v>947</v>
      </c>
      <c r="C963" s="48">
        <v>2</v>
      </c>
      <c r="D963" s="22">
        <v>1441.393798828125</v>
      </c>
      <c r="E963" s="17">
        <v>39.755234222417748</v>
      </c>
      <c r="F963" s="17">
        <v>-74.058360579471938</v>
      </c>
      <c r="G963" s="17">
        <v>-5.8784834682858389E-2</v>
      </c>
      <c r="H963" s="17">
        <v>2.0009963430445499</v>
      </c>
      <c r="I963" s="17">
        <v>24.290150677281339</v>
      </c>
      <c r="J963" s="17">
        <v>4.3479261270238165</v>
      </c>
      <c r="K963" s="17">
        <v>-1.0000000000000011</v>
      </c>
      <c r="L963" s="17">
        <v>-1.0000000000000011</v>
      </c>
      <c r="M963" s="17">
        <v>-1.0000000000000011</v>
      </c>
      <c r="N963" s="17">
        <v>0.14313524134623232</v>
      </c>
      <c r="O963" s="17">
        <v>-1.0000000000000011</v>
      </c>
      <c r="P963" s="17">
        <v>-1.0000000000000011</v>
      </c>
      <c r="Q963" s="17">
        <v>2.6555371724844203</v>
      </c>
      <c r="R963" s="17">
        <v>-1.0000000000000011</v>
      </c>
      <c r="S963" s="17">
        <v>-0.59361288171959559</v>
      </c>
      <c r="T963" s="17">
        <v>-5.0260010880834705E-2</v>
      </c>
      <c r="U963" s="17">
        <v>-0.47645476352893606</v>
      </c>
      <c r="V963" s="17">
        <v>-0.79199677385627787</v>
      </c>
      <c r="W963" s="17">
        <v>-1.3505099771797502</v>
      </c>
      <c r="X963" s="17">
        <v>-4.4331323667928304</v>
      </c>
      <c r="Y963" s="17">
        <v>-7.2706115537728544E-2</v>
      </c>
      <c r="Z963" s="17">
        <v>17.047404630852391</v>
      </c>
      <c r="AA963" s="17">
        <v>-0.66228226104334187</v>
      </c>
      <c r="AB963" s="17">
        <v>-0.66763689174534768</v>
      </c>
      <c r="AC963" s="17">
        <v>-2.4524989831493222</v>
      </c>
      <c r="AD963" s="17">
        <v>-0.86271389114645447</v>
      </c>
      <c r="AE963" s="17">
        <v>-0.77259481790900364</v>
      </c>
      <c r="AF963" s="17">
        <v>20.301062632847767</v>
      </c>
      <c r="AG963" s="17">
        <v>-56.202835885937752</v>
      </c>
      <c r="AH963" s="17">
        <v>-0.17591853539507007</v>
      </c>
      <c r="AI963" s="17">
        <v>-0.16640278838061634</v>
      </c>
      <c r="AJ963" s="17">
        <v>0.33333333333333298</v>
      </c>
      <c r="AK963" s="17">
        <v>0.14476276964820456</v>
      </c>
      <c r="AL963" s="17">
        <v>0.29217088342566355</v>
      </c>
      <c r="AM963" s="17">
        <v>0.33333333333333298</v>
      </c>
      <c r="AN963" s="17">
        <v>-0.14634987173129849</v>
      </c>
      <c r="AO963" s="17">
        <v>-0.12097182577423654</v>
      </c>
      <c r="AP963" s="17">
        <v>0.33333333333333298</v>
      </c>
      <c r="AQ963" s="17">
        <v>1.3136582146994771</v>
      </c>
      <c r="AR963" s="17">
        <v>2.2444243630026963</v>
      </c>
      <c r="AS963" s="17">
        <v>-3.0067404920359735</v>
      </c>
      <c r="AT963" s="17">
        <v>1.3946718769014348</v>
      </c>
      <c r="AU963" s="17">
        <v>-1.0000000000000011</v>
      </c>
      <c r="AV963" s="17">
        <v>-1.0000000000000011</v>
      </c>
      <c r="AW963" s="17">
        <v>-1.0000000000000011</v>
      </c>
      <c r="AX963" s="17">
        <v>-1.0000000000000011</v>
      </c>
      <c r="AY963" s="17">
        <v>-6.4368850181952389E-2</v>
      </c>
      <c r="AZ963" s="17">
        <v>0.82692356691726232</v>
      </c>
      <c r="BA963" s="17">
        <v>-0.23089891023090858</v>
      </c>
      <c r="BB963" s="17">
        <v>0.45775926558166419</v>
      </c>
      <c r="BC963" s="17">
        <v>-0.12979279462964879</v>
      </c>
      <c r="BD963" s="17">
        <v>13.382538964593408</v>
      </c>
      <c r="BE963" s="17">
        <v>-2.3572844085090212</v>
      </c>
      <c r="BF963" s="17">
        <v>-1.0000000000000011</v>
      </c>
      <c r="BG963" s="22">
        <v>-28.129065573422622</v>
      </c>
    </row>
    <row r="964" spans="1:100" x14ac:dyDescent="0.25">
      <c r="A964">
        <v>2708</v>
      </c>
      <c r="B964" t="s">
        <v>948</v>
      </c>
      <c r="C964" s="48">
        <v>3</v>
      </c>
      <c r="D964" s="22">
        <v>1602.0276724387081</v>
      </c>
      <c r="E964" s="17">
        <v>141.48174298788072</v>
      </c>
      <c r="F964" s="17">
        <v>97.297583417557533</v>
      </c>
      <c r="G964" s="17">
        <v>0.852737178980848</v>
      </c>
      <c r="H964" s="17">
        <v>9.1728271777118451</v>
      </c>
      <c r="I964" s="17">
        <v>99.801517663725207</v>
      </c>
      <c r="J964" s="17">
        <v>5.3738993400242769</v>
      </c>
      <c r="K964" s="17">
        <v>-0.99999999999999811</v>
      </c>
      <c r="L964" s="17">
        <v>-0.99999999999999811</v>
      </c>
      <c r="M964" s="17">
        <v>-0.99999999999999811</v>
      </c>
      <c r="N964" s="17">
        <v>0.3744811916833628</v>
      </c>
      <c r="O964" s="17">
        <v>-0.99999999999999811</v>
      </c>
      <c r="P964" s="17">
        <v>-0.99999999999999811</v>
      </c>
      <c r="Q964" s="17">
        <v>5.7049063031913105</v>
      </c>
      <c r="R964" s="17">
        <v>-0.99999999999999811</v>
      </c>
      <c r="S964" s="17">
        <v>0.49722229667529927</v>
      </c>
      <c r="T964" s="17">
        <v>8.0934242031664175E-2</v>
      </c>
      <c r="U964" s="17">
        <v>1.2367381405849676</v>
      </c>
      <c r="V964" s="17">
        <v>1.3606749062368397</v>
      </c>
      <c r="W964" s="17">
        <v>3.4679208745205323</v>
      </c>
      <c r="X964" s="17">
        <v>2.831394497379693</v>
      </c>
      <c r="Y964" s="17">
        <v>0.11640518784108123</v>
      </c>
      <c r="Z964" s="17">
        <v>34.333991652567519</v>
      </c>
      <c r="AA964" s="17">
        <v>-0.62772282103130617</v>
      </c>
      <c r="AB964" s="17">
        <v>0.1349930067895686</v>
      </c>
      <c r="AC964" s="17">
        <v>56.247626811727372</v>
      </c>
      <c r="AD964" s="17">
        <v>-0.58921245731005334</v>
      </c>
      <c r="AE964" s="17">
        <v>3.3395887123214529</v>
      </c>
      <c r="AF964" s="17">
        <v>94.056200183405878</v>
      </c>
      <c r="AG964" s="17">
        <v>79.239085495789666</v>
      </c>
      <c r="AH964" s="17">
        <v>-0.1664050331193733</v>
      </c>
      <c r="AI964" s="17">
        <v>3.4573161438631615E-2</v>
      </c>
      <c r="AJ964" s="17">
        <v>0.33333333333333298</v>
      </c>
      <c r="AK964" s="17">
        <v>0.36413968012763898</v>
      </c>
      <c r="AL964" s="17">
        <v>0.57301639868264487</v>
      </c>
      <c r="AM964" s="17">
        <v>0.33333333333333298</v>
      </c>
      <c r="AN964" s="17">
        <v>0.71233342287591683</v>
      </c>
      <c r="AO964" s="17">
        <v>0.54147393594257565</v>
      </c>
      <c r="AP964" s="17">
        <v>0.33333333333333298</v>
      </c>
      <c r="AQ964" s="17">
        <v>5.7453174803192573</v>
      </c>
      <c r="AR964" s="17">
        <v>2.9607472063903262</v>
      </c>
      <c r="AS964" s="17">
        <v>-1.2282446676424348</v>
      </c>
      <c r="AT964" s="17">
        <v>3.6413968012763878</v>
      </c>
      <c r="AU964" s="17">
        <v>-0.99999999999999811</v>
      </c>
      <c r="AV964" s="17">
        <v>-0.99999999999999811</v>
      </c>
      <c r="AW964" s="17">
        <v>-0.99999999999999811</v>
      </c>
      <c r="AX964" s="17">
        <v>-0.99999999999999811</v>
      </c>
      <c r="AY964" s="17">
        <v>-3.8091162461641639E-2</v>
      </c>
      <c r="AZ964" s="17">
        <v>1.5444755782026738</v>
      </c>
      <c r="BA964" s="17">
        <v>-0.25982334528034451</v>
      </c>
      <c r="BB964" s="17">
        <v>-0.10894877564733806</v>
      </c>
      <c r="BC964" s="17">
        <v>1.1373835691569152</v>
      </c>
      <c r="BD964" s="17">
        <v>4.9986584998299186</v>
      </c>
      <c r="BE964" s="17">
        <v>27.13547250252115</v>
      </c>
      <c r="BF964" s="17">
        <v>-0.99999999999999811</v>
      </c>
      <c r="CU964" t="e">
        <v>#N/A</v>
      </c>
      <c r="CV964" t="e">
        <v>#N/A</v>
      </c>
    </row>
    <row r="965" spans="1:100" x14ac:dyDescent="0.25">
      <c r="A965">
        <v>2709</v>
      </c>
      <c r="B965" t="s">
        <v>949</v>
      </c>
      <c r="C965" s="48">
        <v>2</v>
      </c>
      <c r="D965" s="22">
        <v>1467.9981738281249</v>
      </c>
      <c r="E965" s="17">
        <v>36.58835108999466</v>
      </c>
      <c r="F965" s="17">
        <v>-79.167314590980268</v>
      </c>
      <c r="G965" s="17">
        <v>-9.4295039884463139E-2</v>
      </c>
      <c r="H965" s="17">
        <v>1.6770813209010944</v>
      </c>
      <c r="I965" s="17">
        <v>21.803294243164856</v>
      </c>
      <c r="J965" s="17">
        <v>3.7337141973953969</v>
      </c>
      <c r="K965" s="17">
        <v>-1.0000000000000011</v>
      </c>
      <c r="L965" s="17">
        <v>-1.0000000000000011</v>
      </c>
      <c r="M965" s="17">
        <v>-1.0000000000000011</v>
      </c>
      <c r="N965" s="17">
        <v>0.13428610991514892</v>
      </c>
      <c r="O965" s="17">
        <v>-1.0000000000000011</v>
      </c>
      <c r="P965" s="17">
        <v>-1.0000000000000011</v>
      </c>
      <c r="Q965" s="17">
        <v>2.5604766040903915</v>
      </c>
      <c r="R965" s="17">
        <v>-1.0000000000000011</v>
      </c>
      <c r="S965" s="17">
        <v>-0.71759123319659501</v>
      </c>
      <c r="T965" s="17">
        <v>-6.4175788944816431E-2</v>
      </c>
      <c r="U965" s="17">
        <v>-0.51815398917878008</v>
      </c>
      <c r="V965" s="17">
        <v>-0.84663624211790744</v>
      </c>
      <c r="W965" s="17">
        <v>-1.6273838110781345</v>
      </c>
      <c r="X965" s="17">
        <v>-4.7742663018799414</v>
      </c>
      <c r="Y965" s="17">
        <v>-8.5226016480042466E-2</v>
      </c>
      <c r="Z965" s="17">
        <v>15.897886912383321</v>
      </c>
      <c r="AA965" s="17">
        <v>-0.7469429148948008</v>
      </c>
      <c r="AB965" s="17">
        <v>-0.78966774121500793</v>
      </c>
      <c r="AC965" s="17">
        <v>-3.8535394831071947</v>
      </c>
      <c r="AD965" s="17">
        <v>-0.9696509623451226</v>
      </c>
      <c r="AE965" s="17">
        <v>-0.86214898322419975</v>
      </c>
      <c r="AF965" s="17">
        <v>18.031994640890801</v>
      </c>
      <c r="AG965" s="17">
        <v>-60.07965336365006</v>
      </c>
      <c r="AH965" s="17">
        <v>-0.20274026647145416</v>
      </c>
      <c r="AI965" s="17">
        <v>-0.1981362538884498</v>
      </c>
      <c r="AJ965" s="17">
        <v>0.33333333333333298</v>
      </c>
      <c r="AK965" s="17">
        <v>0.10895978166437503</v>
      </c>
      <c r="AL965" s="17">
        <v>0.26090024060442762</v>
      </c>
      <c r="AM965" s="17">
        <v>0.33333333333333298</v>
      </c>
      <c r="AN965" s="17">
        <v>-0.17862607158192462</v>
      </c>
      <c r="AO965" s="17">
        <v>-0.15624103989176003</v>
      </c>
      <c r="AP965" s="17">
        <v>0.33333333333333298</v>
      </c>
      <c r="AQ965" s="17">
        <v>0.91127469031100805</v>
      </c>
      <c r="AR965" s="17">
        <v>2.2444243630026963</v>
      </c>
      <c r="AS965" s="17">
        <v>-3.5189507756510823</v>
      </c>
      <c r="AT965" s="17">
        <v>1.0363091736684362</v>
      </c>
      <c r="AU965" s="17">
        <v>-1.0000000000000011</v>
      </c>
      <c r="AV965" s="17">
        <v>-1.0000000000000011</v>
      </c>
      <c r="AW965" s="17">
        <v>-1.0000000000000011</v>
      </c>
      <c r="AX965" s="17">
        <v>-1.0000000000000011</v>
      </c>
      <c r="AY965" s="17">
        <v>-6.9762945015082026E-2</v>
      </c>
      <c r="AZ965" s="17">
        <v>0.86412424940571264</v>
      </c>
      <c r="BA965" s="17">
        <v>-0.26666130778177677</v>
      </c>
      <c r="BB965" s="17">
        <v>0.47847651212824927</v>
      </c>
      <c r="BC965" s="17">
        <v>-0.14962284870339818</v>
      </c>
      <c r="BD965" s="17">
        <v>13.934953225784167</v>
      </c>
      <c r="BE965" s="17">
        <v>-2.890954986457051</v>
      </c>
      <c r="BF965" s="17">
        <v>-1.0000000000000011</v>
      </c>
      <c r="BG965" s="22">
        <v>89.583207051986022</v>
      </c>
    </row>
    <row r="966" spans="1:100" x14ac:dyDescent="0.25">
      <c r="A966">
        <v>2710</v>
      </c>
      <c r="B966" t="s">
        <v>2947</v>
      </c>
      <c r="C966" s="48">
        <v>1</v>
      </c>
      <c r="D966" s="22">
        <v>1450</v>
      </c>
      <c r="E966" s="47">
        <v>62.798508766834246</v>
      </c>
      <c r="F966" s="47">
        <v>-29.08938549335334</v>
      </c>
      <c r="G966" s="47">
        <v>0.24773049482204326</v>
      </c>
      <c r="H966" s="47">
        <v>5.0316799675559034</v>
      </c>
      <c r="I966" s="47">
        <v>43.150978932390657</v>
      </c>
      <c r="J966" s="47">
        <v>9.4265685797601293</v>
      </c>
      <c r="K966" s="47">
        <v>-1</v>
      </c>
      <c r="L966" s="47">
        <v>-1</v>
      </c>
      <c r="M966" s="47">
        <v>-1</v>
      </c>
      <c r="N966" s="47">
        <v>0.23106494761372834</v>
      </c>
      <c r="O966" s="47">
        <v>-1</v>
      </c>
      <c r="P966" s="47">
        <v>-1</v>
      </c>
      <c r="Q966" s="47">
        <v>3.6908187015592362</v>
      </c>
      <c r="R966" s="47">
        <v>-1</v>
      </c>
      <c r="S966" s="47">
        <v>0.64189072421973781</v>
      </c>
      <c r="T966" s="47">
        <v>9.2362986157557392E-2</v>
      </c>
      <c r="U966" s="47">
        <v>2.8539908778594872E-2</v>
      </c>
      <c r="V966" s="47">
        <v>-3.3016092497362891E-2</v>
      </c>
      <c r="W966" s="47">
        <v>1.340861265996665</v>
      </c>
      <c r="X966" s="47">
        <v>-0.95214589246562853</v>
      </c>
      <c r="Y966" s="47">
        <v>6.2963204570277986E-2</v>
      </c>
      <c r="Z966" s="47">
        <v>26.745601001024557</v>
      </c>
      <c r="AA966" s="47">
        <v>0.83044305783086536</v>
      </c>
      <c r="AB966" s="47">
        <v>0.95436065465510056</v>
      </c>
      <c r="AC966" s="47">
        <v>9.5356991142494465</v>
      </c>
      <c r="AD966" s="47">
        <v>1.0338197723233149</v>
      </c>
      <c r="AE966" s="47">
        <v>-6.1692529453854741E-2</v>
      </c>
      <c r="AF966" s="47">
        <v>37.173968240475233</v>
      </c>
      <c r="AG966" s="47">
        <v>-21.084351504417185</v>
      </c>
      <c r="AH966" s="47">
        <v>0.31588437088007865</v>
      </c>
      <c r="AI966" s="47">
        <v>0.38548558873661259</v>
      </c>
      <c r="AJ966" s="47">
        <v>0.33333333333333298</v>
      </c>
      <c r="AK966" s="47">
        <v>0.47968211832321317</v>
      </c>
      <c r="AL966" s="47">
        <v>0.57122895297980814</v>
      </c>
      <c r="AM966" s="47">
        <v>0.33333333333333298</v>
      </c>
      <c r="AN966" s="47">
        <v>0.18789602731731778</v>
      </c>
      <c r="AO966" s="47">
        <v>0.23868759666666312</v>
      </c>
      <c r="AP966" s="47">
        <v>0.33333333333333298</v>
      </c>
      <c r="AQ966" s="47">
        <v>5.9770106919154165</v>
      </c>
      <c r="AR966" s="47">
        <v>2.6866680235991405</v>
      </c>
      <c r="AS966" s="47">
        <v>1.9901707455278179</v>
      </c>
      <c r="AT966" s="47">
        <v>4.7497298106331778</v>
      </c>
      <c r="AU966" s="47">
        <v>-1</v>
      </c>
      <c r="AV966" s="47">
        <v>-1</v>
      </c>
      <c r="AW966" s="47">
        <v>-1</v>
      </c>
      <c r="AX966" s="47">
        <v>-1</v>
      </c>
      <c r="AY966" s="47">
        <v>5.741340798477359E-3</v>
      </c>
      <c r="AZ966" s="47">
        <v>0.26109216513129191</v>
      </c>
      <c r="BA966" s="47">
        <v>0.31605474538102962</v>
      </c>
      <c r="BB966" s="47">
        <v>0.19654570281331249</v>
      </c>
      <c r="BC966" s="47">
        <v>0.14449960111956645</v>
      </c>
      <c r="BD966" s="47">
        <v>6.219103395989273</v>
      </c>
      <c r="BE966" s="47">
        <v>5.19276375489431</v>
      </c>
      <c r="BF966" s="47">
        <v>-1</v>
      </c>
      <c r="BG966" s="22">
        <v>0</v>
      </c>
    </row>
    <row r="967" spans="1:100" x14ac:dyDescent="0.25">
      <c r="A967">
        <v>2713</v>
      </c>
      <c r="B967" t="s">
        <v>950</v>
      </c>
      <c r="C967" s="48">
        <v>2</v>
      </c>
      <c r="D967" s="22">
        <v>1489.8733203125</v>
      </c>
      <c r="E967" s="17">
        <v>88.843992969549745</v>
      </c>
      <c r="F967" s="17">
        <v>5.1337663270978648</v>
      </c>
      <c r="G967" s="17">
        <v>0.49164655899758392</v>
      </c>
      <c r="H967" s="17">
        <v>7.0218909298321295</v>
      </c>
      <c r="I967" s="17">
        <v>62.838051066548928</v>
      </c>
      <c r="J967" s="17">
        <v>13.868612547198218</v>
      </c>
      <c r="K967" s="17">
        <v>-0.99999999999999989</v>
      </c>
      <c r="L967" s="17">
        <v>-0.99999999999999989</v>
      </c>
      <c r="M967" s="17">
        <v>-0.99999999999999989</v>
      </c>
      <c r="N967" s="17">
        <v>0.28030256321382135</v>
      </c>
      <c r="O967" s="17">
        <v>-0.99999999999999989</v>
      </c>
      <c r="P967" s="17">
        <v>-0.99999999999999989</v>
      </c>
      <c r="Q967" s="17">
        <v>4.1290381237775877</v>
      </c>
      <c r="R967" s="17">
        <v>-0.99999999999999989</v>
      </c>
      <c r="S967" s="17">
        <v>1.3281326109424583</v>
      </c>
      <c r="T967" s="17">
        <v>0.16544364586849497</v>
      </c>
      <c r="U967" s="17">
        <v>0.16991049286788451</v>
      </c>
      <c r="V967" s="17">
        <v>5.4950702072358255E-2</v>
      </c>
      <c r="W967" s="17">
        <v>2.9412154409388696</v>
      </c>
      <c r="X967" s="17">
        <v>0.85466662664149751</v>
      </c>
      <c r="Y967" s="17">
        <v>0.12136053333952215</v>
      </c>
      <c r="Z967" s="17">
        <v>34.865680707970093</v>
      </c>
      <c r="AA967" s="17">
        <v>0.65001321640577381</v>
      </c>
      <c r="AB967" s="17">
        <v>1.2239210467190047</v>
      </c>
      <c r="AC967" s="17">
        <v>19.264544627730963</v>
      </c>
      <c r="AD967" s="17">
        <v>0.79488061730002868</v>
      </c>
      <c r="AE967" s="17">
        <v>0.6155532861212295</v>
      </c>
      <c r="AF967" s="17">
        <v>55.473099800127059</v>
      </c>
      <c r="AG967" s="17">
        <v>3.8903692979470499</v>
      </c>
      <c r="AH967" s="17">
        <v>0.2398358296804933</v>
      </c>
      <c r="AI967" s="17">
        <v>0.32548667118797081</v>
      </c>
      <c r="AJ967" s="17">
        <v>0.33333333333333298</v>
      </c>
      <c r="AK967" s="17">
        <v>0.69973248784552</v>
      </c>
      <c r="AL967" s="17">
        <v>0.77688628880435218</v>
      </c>
      <c r="AM967" s="17">
        <v>0.33333333333333298</v>
      </c>
      <c r="AN967" s="17">
        <v>0.35395232493654344</v>
      </c>
      <c r="AO967" s="17">
        <v>0.42572404856684132</v>
      </c>
      <c r="AP967" s="17">
        <v>0.33333333333333298</v>
      </c>
      <c r="AQ967" s="17">
        <v>7.5508658812207878</v>
      </c>
      <c r="AR967" s="17">
        <v>2.2444243630026963</v>
      </c>
      <c r="AS967" s="17">
        <v>4.932853736357222</v>
      </c>
      <c r="AT967" s="17">
        <v>6.9495280390594676</v>
      </c>
      <c r="AU967" s="17">
        <v>-0.99999999999999989</v>
      </c>
      <c r="AV967" s="17">
        <v>-0.99999999999999989</v>
      </c>
      <c r="AW967" s="17">
        <v>-0.99999999999999989</v>
      </c>
      <c r="AX967" s="17">
        <v>-0.99999999999999989</v>
      </c>
      <c r="AY967" s="17">
        <v>1.9243145856579335E-2</v>
      </c>
      <c r="AZ967" s="17">
        <v>0.25028867022407325</v>
      </c>
      <c r="BA967" s="17">
        <v>0.32344162972150026</v>
      </c>
      <c r="BB967" s="17">
        <v>0.13662840122544129</v>
      </c>
      <c r="BC967" s="17">
        <v>0.17758600643904154</v>
      </c>
      <c r="BD967" s="17">
        <v>4.819756802398512</v>
      </c>
      <c r="BE967" s="17">
        <v>5.9149584106596649</v>
      </c>
      <c r="BF967" s="17">
        <v>-0.99999999999999989</v>
      </c>
      <c r="BG967" s="22">
        <v>279.06775829798698</v>
      </c>
    </row>
    <row r="968" spans="1:100" x14ac:dyDescent="0.25">
      <c r="A968">
        <v>2721</v>
      </c>
      <c r="B968" t="s">
        <v>2948</v>
      </c>
      <c r="C968" s="48">
        <v>2</v>
      </c>
      <c r="D968" s="22">
        <v>1438.4352050781251</v>
      </c>
      <c r="E968" s="17">
        <v>29.47315952444896</v>
      </c>
      <c r="F968" s="17">
        <v>-90.645851995558061</v>
      </c>
      <c r="G968" s="17">
        <v>-0.17407755852383416</v>
      </c>
      <c r="H968" s="17">
        <v>0.94932556322485784</v>
      </c>
      <c r="I968" s="17">
        <v>16.215951993749414</v>
      </c>
      <c r="J968" s="17">
        <v>2.353734148113988</v>
      </c>
      <c r="K968" s="17">
        <v>-1.0000000000000013</v>
      </c>
      <c r="L968" s="17">
        <v>-1.0000000000000013</v>
      </c>
      <c r="M968" s="17">
        <v>-1.0000000000000013</v>
      </c>
      <c r="N968" s="17">
        <v>0.11440433256876648</v>
      </c>
      <c r="O968" s="17">
        <v>-1.0000000000000013</v>
      </c>
      <c r="P968" s="17">
        <v>-1.0000000000000013</v>
      </c>
      <c r="Q968" s="17">
        <v>2.3468993654710255</v>
      </c>
      <c r="R968" s="17">
        <v>-1.0000000000000013</v>
      </c>
      <c r="S968" s="17">
        <v>-0.9961394725389352</v>
      </c>
      <c r="T968" s="17">
        <v>-9.5441049634461927E-2</v>
      </c>
      <c r="U968" s="17">
        <v>-0.61184168342802892</v>
      </c>
      <c r="V968" s="17">
        <v>-0.96939741373827837</v>
      </c>
      <c r="W968" s="17">
        <v>-2.2494498252940636</v>
      </c>
      <c r="X968" s="17">
        <v>-5.5407086352906054</v>
      </c>
      <c r="Y968" s="17">
        <v>-0.11335509161836643</v>
      </c>
      <c r="Z968" s="17">
        <v>13.315209108091118</v>
      </c>
      <c r="AA968" s="17">
        <v>-0.93715415573607053</v>
      </c>
      <c r="AB968" s="17">
        <v>-1.0638404323362498</v>
      </c>
      <c r="AC968" s="17">
        <v>-7.0013258495276212</v>
      </c>
      <c r="AD968" s="17">
        <v>-1.2099117219692874</v>
      </c>
      <c r="AE968" s="17">
        <v>-1.0633547161375672</v>
      </c>
      <c r="AF968" s="17">
        <v>12.93396835986762</v>
      </c>
      <c r="AG968" s="17">
        <v>-68.789889221792734</v>
      </c>
      <c r="AH968" s="17">
        <v>-0.2630019644085056</v>
      </c>
      <c r="AI968" s="17">
        <v>-0.26943338633239705</v>
      </c>
      <c r="AJ968" s="17">
        <v>0.33333333333333298</v>
      </c>
      <c r="AK968" s="17">
        <v>2.8519453596769995E-2</v>
      </c>
      <c r="AL968" s="17">
        <v>0.19064295457675817</v>
      </c>
      <c r="AM968" s="17">
        <v>0.33333333333333298</v>
      </c>
      <c r="AN968" s="17">
        <v>-0.25114259187717441</v>
      </c>
      <c r="AO968" s="17">
        <v>-0.23548211204980335</v>
      </c>
      <c r="AP968" s="17">
        <v>0.33333333333333298</v>
      </c>
      <c r="AQ968" s="17">
        <v>7.2199023299965859E-3</v>
      </c>
      <c r="AR968" s="17">
        <v>2.2444243630026963</v>
      </c>
      <c r="AS968" s="17">
        <v>-4.6697587269932832</v>
      </c>
      <c r="AT968" s="17">
        <v>0.23115812235741551</v>
      </c>
      <c r="AU968" s="17">
        <v>-1.0000000000000013</v>
      </c>
      <c r="AV968" s="17">
        <v>-1.0000000000000013</v>
      </c>
      <c r="AW968" s="17">
        <v>-1.0000000000000013</v>
      </c>
      <c r="AX968" s="17">
        <v>-1.0000000000000013</v>
      </c>
      <c r="AY968" s="17">
        <v>-8.188212228041794E-2</v>
      </c>
      <c r="AZ968" s="17">
        <v>0.94770484622800244</v>
      </c>
      <c r="BA968" s="17">
        <v>-0.34701043933401576</v>
      </c>
      <c r="BB968" s="17">
        <v>0.52502296544710192</v>
      </c>
      <c r="BC968" s="17">
        <v>-0.19417600320578768</v>
      </c>
      <c r="BD968" s="17">
        <v>15.176089424234364</v>
      </c>
      <c r="BE968" s="17">
        <v>-4.0899788330018323</v>
      </c>
      <c r="BF968" s="17">
        <v>-1.0000000000000013</v>
      </c>
      <c r="BG968" s="22">
        <v>-57.166400380603818</v>
      </c>
    </row>
    <row r="969" spans="1:100" x14ac:dyDescent="0.25">
      <c r="A969">
        <v>2723</v>
      </c>
      <c r="B969" t="s">
        <v>951</v>
      </c>
      <c r="C969" s="48">
        <v>3</v>
      </c>
      <c r="D969" s="22">
        <v>1562.96507261438</v>
      </c>
      <c r="E969" s="17">
        <v>130.63577592981423</v>
      </c>
      <c r="F969" s="17">
        <v>69.049468676964793</v>
      </c>
      <c r="G969" s="17">
        <v>0.75645609179115492</v>
      </c>
      <c r="H969" s="17">
        <v>7.0662925389904263</v>
      </c>
      <c r="I969" s="17">
        <v>107.90491318616468</v>
      </c>
      <c r="J969" s="17">
        <v>14.482228183958194</v>
      </c>
      <c r="K969" s="17">
        <v>-0.99999999999999933</v>
      </c>
      <c r="L969" s="17">
        <v>-0.99999999999999933</v>
      </c>
      <c r="M969" s="17">
        <v>-0.99999999999999933</v>
      </c>
      <c r="N969" s="17">
        <v>8.0994726616513801E-2</v>
      </c>
      <c r="O969" s="17">
        <v>-0.99999999999999933</v>
      </c>
      <c r="P969" s="17">
        <v>-0.99999999999999933</v>
      </c>
      <c r="Q969" s="17">
        <v>4.121744254609359</v>
      </c>
      <c r="R969" s="17">
        <v>-0.99999999999999933</v>
      </c>
      <c r="S969" s="17">
        <v>1.612012631615823</v>
      </c>
      <c r="T969" s="17">
        <v>0.13528050838001493</v>
      </c>
      <c r="U969" s="17">
        <v>-0.13973848942528966</v>
      </c>
      <c r="V969" s="17">
        <v>-0.94581601275915861</v>
      </c>
      <c r="W969" s="17">
        <v>2.9445482843810669</v>
      </c>
      <c r="X969" s="17">
        <v>4.7917623949950698</v>
      </c>
      <c r="Y969" s="17">
        <v>6.7896819261903635E-2</v>
      </c>
      <c r="Z969" s="17">
        <v>75.564692792034393</v>
      </c>
      <c r="AA969" s="17">
        <v>1.9044747903769512</v>
      </c>
      <c r="AB969" s="17">
        <v>5.6150972109701272</v>
      </c>
      <c r="AC969" s="17">
        <v>7.4822407619193818</v>
      </c>
      <c r="AD969" s="17">
        <v>3.4221733870992863</v>
      </c>
      <c r="AE969" s="17">
        <v>0.47172284901368794</v>
      </c>
      <c r="AF969" s="17">
        <v>89.133753613937586</v>
      </c>
      <c r="AG969" s="17">
        <v>44.946555393896624</v>
      </c>
      <c r="AH969" s="17">
        <v>0.93423506635870623</v>
      </c>
      <c r="AI969" s="17">
        <v>1.005746928172585</v>
      </c>
      <c r="AJ969" s="17">
        <v>0.33333333333333298</v>
      </c>
      <c r="AK969" s="17">
        <v>1.0559896000354845</v>
      </c>
      <c r="AL969" s="17">
        <v>1.3457235867870763</v>
      </c>
      <c r="AM969" s="17">
        <v>0.33333333333333298</v>
      </c>
      <c r="AN969" s="17">
        <v>1.5289836099113625</v>
      </c>
      <c r="AO969" s="17">
        <v>1.4027613994857575</v>
      </c>
      <c r="AP969" s="17">
        <v>0.33333333333333298</v>
      </c>
      <c r="AQ969" s="17">
        <v>18.771159572227099</v>
      </c>
      <c r="AR969" s="17">
        <v>3.9409801467745558</v>
      </c>
      <c r="AS969" s="17">
        <v>-1.8647963171201543E-2</v>
      </c>
      <c r="AT969" s="17">
        <v>10.559896000354849</v>
      </c>
      <c r="AU969" s="17">
        <v>-0.99999999999999933</v>
      </c>
      <c r="AV969" s="17">
        <v>-0.99999999999999933</v>
      </c>
      <c r="AW969" s="17">
        <v>-0.99999999999999933</v>
      </c>
      <c r="AX969" s="17">
        <v>-0.99999999999999933</v>
      </c>
      <c r="AY969" s="17">
        <v>-8.3808394563631067E-2</v>
      </c>
      <c r="AZ969" s="17">
        <v>-0.12862206748331831</v>
      </c>
      <c r="BA969" s="17">
        <v>-4.4451936948338239E-2</v>
      </c>
      <c r="BB969" s="17">
        <v>-4.2587424373046572E-2</v>
      </c>
      <c r="BC969" s="17">
        <v>5.6184068217707411E-2</v>
      </c>
      <c r="BD969" s="17">
        <v>-1.7077959467427564</v>
      </c>
      <c r="BE969" s="17">
        <v>1.1823420207009863</v>
      </c>
      <c r="BF969" s="17">
        <v>-0.99999999999999933</v>
      </c>
      <c r="CU969" t="e">
        <v>#N/A</v>
      </c>
      <c r="CV969" t="e">
        <v>#N/A</v>
      </c>
    </row>
    <row r="970" spans="1:100" x14ac:dyDescent="0.25">
      <c r="A970">
        <v>2725</v>
      </c>
      <c r="B970" t="s">
        <v>952</v>
      </c>
      <c r="C970" s="48">
        <v>2</v>
      </c>
      <c r="D970" s="22">
        <v>1409.80564453125</v>
      </c>
      <c r="E970" s="17">
        <v>22.209709033289876</v>
      </c>
      <c r="F970" s="17">
        <v>-102.36356716612272</v>
      </c>
      <c r="G970" s="17">
        <v>-0.25552250190430154</v>
      </c>
      <c r="H970" s="17">
        <v>0.20640559166230599</v>
      </c>
      <c r="I970" s="17">
        <v>10.512186545984129</v>
      </c>
      <c r="J970" s="17">
        <v>0.94499951681049055</v>
      </c>
      <c r="K970" s="17">
        <v>-1.0000000000000016</v>
      </c>
      <c r="L970" s="17">
        <v>-1.0000000000000016</v>
      </c>
      <c r="M970" s="17">
        <v>-1.0000000000000016</v>
      </c>
      <c r="N970" s="17">
        <v>9.4108279524884514E-2</v>
      </c>
      <c r="O970" s="17">
        <v>-1.0000000000000016</v>
      </c>
      <c r="P970" s="17">
        <v>-1.0000000000000016</v>
      </c>
      <c r="Q970" s="17">
        <v>2.1288718275671661</v>
      </c>
      <c r="R970" s="17">
        <v>-1.0000000000000016</v>
      </c>
      <c r="S970" s="17">
        <v>-1.2804918089763369</v>
      </c>
      <c r="T970" s="17">
        <v>-0.12735778315040694</v>
      </c>
      <c r="U970" s="17">
        <v>-0.70748154393515472</v>
      </c>
      <c r="V970" s="17">
        <v>-1.0947165543527111</v>
      </c>
      <c r="W970" s="17">
        <v>-2.8844778009805507</v>
      </c>
      <c r="X970" s="17">
        <v>-6.3231212930206198</v>
      </c>
      <c r="Y970" s="17">
        <v>-0.142070291026162</v>
      </c>
      <c r="Z970" s="17">
        <v>10.678716162921461</v>
      </c>
      <c r="AA970" s="17">
        <v>-1.1313288196204068</v>
      </c>
      <c r="AB970" s="17">
        <v>-1.3437260474516961</v>
      </c>
      <c r="AC970" s="17">
        <v>-10.214702498436832</v>
      </c>
      <c r="AD970" s="17">
        <v>-1.4551787842011601</v>
      </c>
      <c r="AE970" s="17">
        <v>-1.268752963829235</v>
      </c>
      <c r="AF970" s="17">
        <v>7.7297147352500204</v>
      </c>
      <c r="AG970" s="17">
        <v>-77.681619871505148</v>
      </c>
      <c r="AH970" s="17">
        <v>-0.3245193326264596</v>
      </c>
      <c r="AI970" s="17">
        <v>-0.3422161339081477</v>
      </c>
      <c r="AJ970" s="17">
        <v>0.33333333333333298</v>
      </c>
      <c r="AK970" s="17">
        <v>-5.3597005957306987E-2</v>
      </c>
      <c r="AL970" s="17">
        <v>0.1189217206501435</v>
      </c>
      <c r="AM970" s="17">
        <v>0.33333333333333298</v>
      </c>
      <c r="AN970" s="17">
        <v>-0.32517013563386638</v>
      </c>
      <c r="AO970" s="17">
        <v>-0.31637432685304173</v>
      </c>
      <c r="AP970" s="17">
        <v>0.33333333333333298</v>
      </c>
      <c r="AQ970" s="17">
        <v>-0.91567263447716574</v>
      </c>
      <c r="AR970" s="17">
        <v>2.2444243630026963</v>
      </c>
      <c r="AS970" s="17">
        <v>-5.8445460116930761</v>
      </c>
      <c r="AT970" s="17">
        <v>-0.59076982508130715</v>
      </c>
      <c r="AU970" s="17">
        <v>-1.0000000000000016</v>
      </c>
      <c r="AV970" s="17">
        <v>-1.0000000000000016</v>
      </c>
      <c r="AW970" s="17">
        <v>-1.0000000000000016</v>
      </c>
      <c r="AX970" s="17">
        <v>-1.0000000000000016</v>
      </c>
      <c r="AY970" s="17">
        <v>-9.4253826295613602E-2</v>
      </c>
      <c r="AZ970" s="17">
        <v>1.0330270081751165</v>
      </c>
      <c r="BA970" s="17">
        <v>-0.42903380211505082</v>
      </c>
      <c r="BB970" s="17">
        <v>0.57253930511358053</v>
      </c>
      <c r="BC970" s="17">
        <v>-0.23965750977830227</v>
      </c>
      <c r="BD970" s="17">
        <v>16.443087121651523</v>
      </c>
      <c r="BE970" s="17">
        <v>-5.3139866853370359</v>
      </c>
      <c r="BF970" s="17">
        <v>-1.0000000000000016</v>
      </c>
      <c r="BG970" s="22">
        <v>-67.982135023127967</v>
      </c>
    </row>
    <row r="971" spans="1:100" x14ac:dyDescent="0.25">
      <c r="A971">
        <v>2729</v>
      </c>
      <c r="B971" t="s">
        <v>953</v>
      </c>
      <c r="C971" s="48">
        <v>2</v>
      </c>
      <c r="D971" s="22">
        <v>1491.7171093750001</v>
      </c>
      <c r="E971" s="17">
        <v>121.54616127680941</v>
      </c>
      <c r="F971" s="17">
        <v>57.890330738289428</v>
      </c>
      <c r="G971" s="17">
        <v>0.85833540053992574</v>
      </c>
      <c r="H971" s="17">
        <v>10.366732885929245</v>
      </c>
      <c r="I971" s="17">
        <v>88.518063325872134</v>
      </c>
      <c r="J971" s="17">
        <v>20.211145902278727</v>
      </c>
      <c r="K971" s="17">
        <v>-0.99999999999999911</v>
      </c>
      <c r="L971" s="17">
        <v>-0.99999999999999911</v>
      </c>
      <c r="M971" s="17">
        <v>-0.99999999999999911</v>
      </c>
      <c r="N971" s="17">
        <v>0.37168130165527824</v>
      </c>
      <c r="O971" s="17">
        <v>-0.99999999999999911</v>
      </c>
      <c r="P971" s="17">
        <v>-0.99999999999999911</v>
      </c>
      <c r="Q971" s="17">
        <v>5.1106615614024333</v>
      </c>
      <c r="R971" s="17">
        <v>-0.99999999999999911</v>
      </c>
      <c r="S971" s="17">
        <v>2.6083695969392542</v>
      </c>
      <c r="T971" s="17">
        <v>0.30914207026428542</v>
      </c>
      <c r="U971" s="17">
        <v>0.60050898307494904</v>
      </c>
      <c r="V971" s="17">
        <v>0.6191739501667135</v>
      </c>
      <c r="W971" s="17">
        <v>5.8002962271292375</v>
      </c>
      <c r="X971" s="17">
        <v>4.3773161511286203</v>
      </c>
      <c r="Y971" s="17">
        <v>0.2506447192995207</v>
      </c>
      <c r="Z971" s="17">
        <v>46.735939359665281</v>
      </c>
      <c r="AA971" s="17">
        <v>1.5242440722614226</v>
      </c>
      <c r="AB971" s="17">
        <v>2.48404755318131</v>
      </c>
      <c r="AC971" s="17">
        <v>33.732101629069852</v>
      </c>
      <c r="AD971" s="17">
        <v>1.8991443221461666</v>
      </c>
      <c r="AE971" s="17">
        <v>1.5403159831623787</v>
      </c>
      <c r="AF971" s="17">
        <v>78.904164437115057</v>
      </c>
      <c r="AG971" s="17">
        <v>43.923528827793689</v>
      </c>
      <c r="AH971" s="17">
        <v>0.51680492745735052</v>
      </c>
      <c r="AI971" s="17">
        <v>0.65317578588408753</v>
      </c>
      <c r="AJ971" s="17">
        <v>0.33333333333333298</v>
      </c>
      <c r="AK971" s="17">
        <v>1.0694446906618402</v>
      </c>
      <c r="AL971" s="17">
        <v>1.0997961600738426</v>
      </c>
      <c r="AM971" s="17">
        <v>0.33333333333333298</v>
      </c>
      <c r="AN971" s="17">
        <v>0.68724587436611384</v>
      </c>
      <c r="AO971" s="17">
        <v>0.78992434517000065</v>
      </c>
      <c r="AP971" s="17">
        <v>0.33333333333333298</v>
      </c>
      <c r="AQ971" s="17">
        <v>11.705996711246657</v>
      </c>
      <c r="AR971" s="17">
        <v>2.2444243630026963</v>
      </c>
      <c r="AS971" s="17">
        <v>10.222088041215894</v>
      </c>
      <c r="AT971" s="17">
        <v>10.650086899658561</v>
      </c>
      <c r="AU971" s="17">
        <v>-0.99999999999999911</v>
      </c>
      <c r="AV971" s="17">
        <v>-0.99999999999999911</v>
      </c>
      <c r="AW971" s="17">
        <v>-0.99999999999999911</v>
      </c>
      <c r="AX971" s="17">
        <v>-0.99999999999999911</v>
      </c>
      <c r="AY971" s="17">
        <v>7.4944158404951083E-2</v>
      </c>
      <c r="AZ971" s="17">
        <v>-0.13385653785987917</v>
      </c>
      <c r="BA971" s="17">
        <v>0.69273468376760627</v>
      </c>
      <c r="BB971" s="17">
        <v>-7.7303990687942192E-2</v>
      </c>
      <c r="BC971" s="17">
        <v>0.38235698747793939</v>
      </c>
      <c r="BD971" s="17">
        <v>-0.88463562049726008</v>
      </c>
      <c r="BE971" s="17">
        <v>11.425798037803011</v>
      </c>
      <c r="BF971" s="17">
        <v>-0.99999999999999911</v>
      </c>
      <c r="BG971" s="22">
        <v>3012.2036317406037</v>
      </c>
    </row>
    <row r="972" spans="1:100" x14ac:dyDescent="0.25">
      <c r="A972">
        <v>2733</v>
      </c>
      <c r="B972" t="s">
        <v>954</v>
      </c>
      <c r="C972" s="48">
        <v>3</v>
      </c>
      <c r="D972" s="22">
        <v>1596.1850142211849</v>
      </c>
      <c r="E972" s="17">
        <v>161.84704133951388</v>
      </c>
      <c r="F972" s="17">
        <v>124.26626667150271</v>
      </c>
      <c r="G972" s="17">
        <v>1.2963028798717122</v>
      </c>
      <c r="H972" s="17">
        <v>16.705034603948963</v>
      </c>
      <c r="I972" s="17">
        <v>120.77011822110536</v>
      </c>
      <c r="J972" s="17">
        <v>11.085930408329929</v>
      </c>
      <c r="K972" s="17">
        <v>-0.99999999999999978</v>
      </c>
      <c r="L972" s="17">
        <v>-0.99999999999999978</v>
      </c>
      <c r="M972" s="17">
        <v>-0.99999999999999978</v>
      </c>
      <c r="N972" s="17">
        <v>0.39230630348111667</v>
      </c>
      <c r="O972" s="17">
        <v>-0.99999999999999978</v>
      </c>
      <c r="P972" s="17">
        <v>-0.99999999999999978</v>
      </c>
      <c r="Q972" s="17">
        <v>5.6278499971285472</v>
      </c>
      <c r="R972" s="17">
        <v>-0.99999999999999978</v>
      </c>
      <c r="S972" s="17">
        <v>5.222113329193057</v>
      </c>
      <c r="T972" s="17">
        <v>0.54472628374693544</v>
      </c>
      <c r="U972" s="17">
        <v>0.31647897421715337</v>
      </c>
      <c r="V972" s="17">
        <v>0.28402924440420874</v>
      </c>
      <c r="W972" s="17">
        <v>11.07718460682042</v>
      </c>
      <c r="X972" s="17">
        <v>9.5650003161044488</v>
      </c>
      <c r="Y972" s="17">
        <v>0.33558086457545194</v>
      </c>
      <c r="Z972" s="17">
        <v>61.105814260043672</v>
      </c>
      <c r="AA972" s="17">
        <v>-1.0799876424901794E-2</v>
      </c>
      <c r="AB972" s="17">
        <v>2.8478692876908474</v>
      </c>
      <c r="AC972" s="17">
        <v>50.615263090475246</v>
      </c>
      <c r="AD972" s="17">
        <v>-0.95809234313472103</v>
      </c>
      <c r="AE972" s="17">
        <v>0.81474895732304142</v>
      </c>
      <c r="AF972" s="17">
        <v>115.3836955955328</v>
      </c>
      <c r="AG972" s="17">
        <v>86.126806849431176</v>
      </c>
      <c r="AH972" s="17">
        <v>-0.17950836999077027</v>
      </c>
      <c r="AI972" s="17">
        <v>-0.13509217485671074</v>
      </c>
      <c r="AJ972" s="17">
        <v>0.33333333333333298</v>
      </c>
      <c r="AK972" s="17">
        <v>0.70155351291488088</v>
      </c>
      <c r="AL972" s="17">
        <v>0.59164635993023107</v>
      </c>
      <c r="AM972" s="17">
        <v>0.33333333333333298</v>
      </c>
      <c r="AN972" s="17">
        <v>0.60520491784862318</v>
      </c>
      <c r="AO972" s="17">
        <v>0.62073034004098404</v>
      </c>
      <c r="AP972" s="17">
        <v>0.33333333333333298</v>
      </c>
      <c r="AQ972" s="17">
        <v>5.3864226255725196</v>
      </c>
      <c r="AR972" s="17">
        <v>4.6716392181863116</v>
      </c>
      <c r="AS972" s="17">
        <v>-0.60124393900518736</v>
      </c>
      <c r="AT972" s="17">
        <v>7.0155351291488088</v>
      </c>
      <c r="AU972" s="17">
        <v>-0.99999999999999978</v>
      </c>
      <c r="AV972" s="17">
        <v>-0.99999999999999978</v>
      </c>
      <c r="AW972" s="17">
        <v>-0.99999999999999978</v>
      </c>
      <c r="AX972" s="17">
        <v>-0.99999999999999978</v>
      </c>
      <c r="AY972" s="17">
        <v>-7.7650128537553199E-3</v>
      </c>
      <c r="AZ972" s="17">
        <v>-0.27663658857555018</v>
      </c>
      <c r="BA972" s="17">
        <v>1.1324865645692286</v>
      </c>
      <c r="BB972" s="17">
        <v>-0.16474521471152465</v>
      </c>
      <c r="BC972" s="17">
        <v>0.30494101133133805</v>
      </c>
      <c r="BD972" s="17">
        <v>-5.5018133106658702</v>
      </c>
      <c r="BE972" s="17">
        <v>13.285958106129593</v>
      </c>
      <c r="BF972" s="17">
        <v>-0.99999999999999978</v>
      </c>
      <c r="CU972" t="e">
        <v>#N/A</v>
      </c>
      <c r="CV972" t="e">
        <v>#N/A</v>
      </c>
    </row>
    <row r="973" spans="1:100" x14ac:dyDescent="0.25">
      <c r="A973">
        <v>2765</v>
      </c>
      <c r="B973" t="s">
        <v>955</v>
      </c>
      <c r="C973" s="48">
        <v>2</v>
      </c>
      <c r="D973" s="22">
        <v>1513.3343261718751</v>
      </c>
      <c r="E973" s="17">
        <v>122.15150983487578</v>
      </c>
      <c r="F973" s="17">
        <v>58.866905438009304</v>
      </c>
      <c r="G973" s="17">
        <v>0.86512316333904904</v>
      </c>
      <c r="H973" s="17">
        <v>10.428649124511928</v>
      </c>
      <c r="I973" s="17">
        <v>88.993425028076359</v>
      </c>
      <c r="J973" s="17">
        <v>20.328552289063591</v>
      </c>
      <c r="K973" s="17">
        <v>-0.99999999999999911</v>
      </c>
      <c r="L973" s="17">
        <v>-0.99999999999999911</v>
      </c>
      <c r="M973" s="17">
        <v>-0.99999999999999911</v>
      </c>
      <c r="N973" s="17">
        <v>0.37337280990738342</v>
      </c>
      <c r="O973" s="17">
        <v>-0.99999999999999911</v>
      </c>
      <c r="P973" s="17">
        <v>-0.99999999999999911</v>
      </c>
      <c r="Q973" s="17">
        <v>5.1288323544503811</v>
      </c>
      <c r="R973" s="17">
        <v>-0.99999999999999911</v>
      </c>
      <c r="S973" s="17">
        <v>2.6320680136978876</v>
      </c>
      <c r="T973" s="17">
        <v>0.31180206617608841</v>
      </c>
      <c r="U973" s="17">
        <v>0.60847977488004601</v>
      </c>
      <c r="V973" s="17">
        <v>0.62961826463700588</v>
      </c>
      <c r="W973" s="17">
        <v>5.8532205597011373</v>
      </c>
      <c r="X973" s="17">
        <v>4.442523778653066</v>
      </c>
      <c r="Y973" s="17">
        <v>0.25303789380759445</v>
      </c>
      <c r="Z973" s="17">
        <v>46.955669253144045</v>
      </c>
      <c r="AA973" s="17">
        <v>1.5404269254299652</v>
      </c>
      <c r="AB973" s="17">
        <v>2.5073737056401009</v>
      </c>
      <c r="AC973" s="17">
        <v>33.999910010679812</v>
      </c>
      <c r="AD973" s="17">
        <v>1.9195853043823583</v>
      </c>
      <c r="AE973" s="17">
        <v>1.5574342292660526</v>
      </c>
      <c r="AF973" s="17">
        <v>79.337895957872107</v>
      </c>
      <c r="AG973" s="17">
        <v>44.664581077557024</v>
      </c>
      <c r="AH973" s="17">
        <v>0.5219318915899076</v>
      </c>
      <c r="AI973" s="17">
        <v>0.65924162626542104</v>
      </c>
      <c r="AJ973" s="17">
        <v>0.33333333333333298</v>
      </c>
      <c r="AK973" s="17">
        <v>1.0762884187832173</v>
      </c>
      <c r="AL973" s="17">
        <v>1.1057735320670934</v>
      </c>
      <c r="AM973" s="17">
        <v>0.33333333333333298</v>
      </c>
      <c r="AN973" s="17">
        <v>0.69341545821952533</v>
      </c>
      <c r="AO973" s="17">
        <v>0.79666604261111895</v>
      </c>
      <c r="AP973" s="17">
        <v>0.33333333333333298</v>
      </c>
      <c r="AQ973" s="17">
        <v>11.782912175472157</v>
      </c>
      <c r="AR973" s="17">
        <v>2.2444243630026963</v>
      </c>
      <c r="AS973" s="17">
        <v>10.319996850492331</v>
      </c>
      <c r="AT973" s="17">
        <v>10.718587799943087</v>
      </c>
      <c r="AU973" s="17">
        <v>-0.99999999999999911</v>
      </c>
      <c r="AV973" s="17">
        <v>-0.99999999999999911</v>
      </c>
      <c r="AW973" s="17">
        <v>-0.99999999999999911</v>
      </c>
      <c r="AX973" s="17">
        <v>-0.99999999999999911</v>
      </c>
      <c r="AY973" s="17">
        <v>7.5975237668937046E-2</v>
      </c>
      <c r="AZ973" s="17">
        <v>-0.14096743477707552</v>
      </c>
      <c r="BA973" s="17">
        <v>0.69957065304249721</v>
      </c>
      <c r="BB973" s="17">
        <v>-8.1264084824565846E-2</v>
      </c>
      <c r="BC973" s="17">
        <v>0.3861474950963048</v>
      </c>
      <c r="BD973" s="17">
        <v>-0.99022940545365934</v>
      </c>
      <c r="BE973" s="17">
        <v>11.527808974529972</v>
      </c>
      <c r="BF973" s="17">
        <v>-0.99999999999999911</v>
      </c>
      <c r="BG973" s="22">
        <v>118.62377921785196</v>
      </c>
    </row>
    <row r="974" spans="1:100" x14ac:dyDescent="0.25">
      <c r="A974">
        <v>2767</v>
      </c>
      <c r="B974" t="s">
        <v>956</v>
      </c>
      <c r="C974" s="48">
        <v>2</v>
      </c>
      <c r="D974" s="22">
        <v>1667.62259765625</v>
      </c>
      <c r="E974" s="17">
        <v>148.5501802460949</v>
      </c>
      <c r="F974" s="17">
        <v>101.45439207907486</v>
      </c>
      <c r="G974" s="17">
        <v>1.1611309931684588</v>
      </c>
      <c r="H974" s="17">
        <v>13.128756944488604</v>
      </c>
      <c r="I974" s="17">
        <v>109.72349324313862</v>
      </c>
      <c r="J974" s="17">
        <v>25.448532286713011</v>
      </c>
      <c r="K974" s="17">
        <v>-0.99999999999999845</v>
      </c>
      <c r="L974" s="17">
        <v>-0.99999999999999845</v>
      </c>
      <c r="M974" s="17">
        <v>-0.99999999999999845</v>
      </c>
      <c r="N974" s="17">
        <v>0.44713786352841534</v>
      </c>
      <c r="O974" s="17">
        <v>-0.99999999999999845</v>
      </c>
      <c r="P974" s="17">
        <v>-0.99999999999999845</v>
      </c>
      <c r="Q974" s="17">
        <v>5.9212432231827021</v>
      </c>
      <c r="R974" s="17">
        <v>-0.99999999999999845</v>
      </c>
      <c r="S974" s="17">
        <v>3.66553325441342</v>
      </c>
      <c r="T974" s="17">
        <v>0.42780193837397695</v>
      </c>
      <c r="U974" s="17">
        <v>0.95607836576679817</v>
      </c>
      <c r="V974" s="17">
        <v>1.0850848081653708</v>
      </c>
      <c r="W974" s="17">
        <v>8.1611999769844132</v>
      </c>
      <c r="X974" s="17">
        <v>7.2861659156953804</v>
      </c>
      <c r="Y974" s="17">
        <v>0.35740194032811567</v>
      </c>
      <c r="Z974" s="17">
        <v>56.537879304104493</v>
      </c>
      <c r="AA974" s="17">
        <v>2.2461456413943743</v>
      </c>
      <c r="AB974" s="17">
        <v>3.5246048570422119</v>
      </c>
      <c r="AC974" s="17">
        <v>45.678776847442016</v>
      </c>
      <c r="AD974" s="17">
        <v>2.8109969477146937</v>
      </c>
      <c r="AE974" s="17">
        <v>2.3039445345891387</v>
      </c>
      <c r="AF974" s="17">
        <v>98.252511861139425</v>
      </c>
      <c r="AG974" s="17">
        <v>76.981159416295796</v>
      </c>
      <c r="AH974" s="17">
        <v>0.74551388338954139</v>
      </c>
      <c r="AI974" s="17">
        <v>0.92376711139316403</v>
      </c>
      <c r="AJ974" s="17">
        <v>0.33333333333333298</v>
      </c>
      <c r="AK974" s="17">
        <v>1.3747368426752564</v>
      </c>
      <c r="AL974" s="17">
        <v>1.3664409955844932</v>
      </c>
      <c r="AM974" s="17">
        <v>0.33333333333333298</v>
      </c>
      <c r="AN974" s="17">
        <v>0.96246509672999037</v>
      </c>
      <c r="AO974" s="17">
        <v>1.0906650063300085</v>
      </c>
      <c r="AP974" s="17">
        <v>0.33333333333333298</v>
      </c>
      <c r="AQ974" s="17">
        <v>15.137121849483218</v>
      </c>
      <c r="AR974" s="17">
        <v>2.2444243630026963</v>
      </c>
      <c r="AS974" s="17">
        <v>14.589706180765733</v>
      </c>
      <c r="AT974" s="17">
        <v>13.705846405562383</v>
      </c>
      <c r="AU974" s="17">
        <v>-0.99999999999999845</v>
      </c>
      <c r="AV974" s="17">
        <v>-0.99999999999999845</v>
      </c>
      <c r="AW974" s="17">
        <v>-0.99999999999999845</v>
      </c>
      <c r="AX974" s="17">
        <v>-0.99999999999999845</v>
      </c>
      <c r="AY974" s="17">
        <v>0.12093961611687074</v>
      </c>
      <c r="AZ974" s="17">
        <v>-0.45106683378256079</v>
      </c>
      <c r="BA974" s="17">
        <v>0.99768072107586092</v>
      </c>
      <c r="BB974" s="17">
        <v>-0.25395999450684387</v>
      </c>
      <c r="BC974" s="17">
        <v>0.55144789926026472</v>
      </c>
      <c r="BD974" s="17">
        <v>-5.595073159341732</v>
      </c>
      <c r="BE974" s="17">
        <v>15.97640815117073</v>
      </c>
      <c r="BF974" s="17">
        <v>-0.99999999999999845</v>
      </c>
      <c r="BG974" s="22">
        <v>3377.5736122019362</v>
      </c>
    </row>
    <row r="975" spans="1:100" x14ac:dyDescent="0.25">
      <c r="A975">
        <v>2771</v>
      </c>
      <c r="B975" t="s">
        <v>957</v>
      </c>
      <c r="C975" s="48">
        <v>2</v>
      </c>
      <c r="D975" s="22">
        <v>1591.3317578125</v>
      </c>
      <c r="E975" s="17">
        <v>133.75503405698521</v>
      </c>
      <c r="F975" s="17">
        <v>77.586216869252866</v>
      </c>
      <c r="G975" s="17">
        <v>0.99523327759313185</v>
      </c>
      <c r="H975" s="17">
        <v>11.615480355151906</v>
      </c>
      <c r="I975" s="17">
        <v>98.105317593590868</v>
      </c>
      <c r="J975" s="17">
        <v>22.579037294330831</v>
      </c>
      <c r="K975" s="17">
        <v>-0.99999999999999878</v>
      </c>
      <c r="L975" s="17">
        <v>-0.99999999999999878</v>
      </c>
      <c r="M975" s="17">
        <v>-0.99999999999999878</v>
      </c>
      <c r="N975" s="17">
        <v>0.40579620749156931</v>
      </c>
      <c r="O975" s="17">
        <v>-0.99999999999999878</v>
      </c>
      <c r="P975" s="17">
        <v>-0.99999999999999878</v>
      </c>
      <c r="Q975" s="17">
        <v>5.4771362108934909</v>
      </c>
      <c r="R975" s="17">
        <v>-0.99999999999999878</v>
      </c>
      <c r="S975" s="17">
        <v>3.0863272156406651</v>
      </c>
      <c r="T975" s="17">
        <v>0.36278976009561847</v>
      </c>
      <c r="U975" s="17">
        <v>0.76126658596169028</v>
      </c>
      <c r="V975" s="17">
        <v>0.82981838789570461</v>
      </c>
      <c r="W975" s="17">
        <v>6.8676919196373163</v>
      </c>
      <c r="X975" s="17">
        <v>5.6924454566084233</v>
      </c>
      <c r="Y975" s="17">
        <v>0.29891106555656116</v>
      </c>
      <c r="Z975" s="17">
        <v>51.167525558619431</v>
      </c>
      <c r="AA975" s="17">
        <v>1.8506252834203287</v>
      </c>
      <c r="AB975" s="17">
        <v>2.9544972206093361</v>
      </c>
      <c r="AC975" s="17">
        <v>39.133350904338144</v>
      </c>
      <c r="AD975" s="17">
        <v>2.3114049087091439</v>
      </c>
      <c r="AE975" s="17">
        <v>1.8855625128098106</v>
      </c>
      <c r="AF975" s="17">
        <v>87.651807240774559</v>
      </c>
      <c r="AG975" s="17">
        <v>58.869319183226423</v>
      </c>
      <c r="AH975" s="17">
        <v>0.62020725989678849</v>
      </c>
      <c r="AI975" s="17">
        <v>0.77551368945010846</v>
      </c>
      <c r="AJ975" s="17">
        <v>0.33333333333333298</v>
      </c>
      <c r="AK975" s="17">
        <v>1.2074712951075453</v>
      </c>
      <c r="AL975" s="17">
        <v>1.2203498035127387</v>
      </c>
      <c r="AM975" s="17">
        <v>0.33333333333333298</v>
      </c>
      <c r="AN975" s="17">
        <v>0.81167611107722304</v>
      </c>
      <c r="AO975" s="17">
        <v>0.92589316063056981</v>
      </c>
      <c r="AP975" s="17">
        <v>0.33333333333333298</v>
      </c>
      <c r="AQ975" s="17">
        <v>13.25725359464758</v>
      </c>
      <c r="AR975" s="17">
        <v>2.2444243630026963</v>
      </c>
      <c r="AS975" s="17">
        <v>12.196745749714864</v>
      </c>
      <c r="AT975" s="17">
        <v>12.031636034875291</v>
      </c>
      <c r="AU975" s="17">
        <v>-0.99999999999999878</v>
      </c>
      <c r="AV975" s="17">
        <v>-0.99999999999999878</v>
      </c>
      <c r="AW975" s="17">
        <v>-0.99999999999999878</v>
      </c>
      <c r="AX975" s="17">
        <v>-0.99999999999999878</v>
      </c>
      <c r="AY975" s="17">
        <v>9.5739310871311559E-2</v>
      </c>
      <c r="AZ975" s="17">
        <v>-0.27727149220007757</v>
      </c>
      <c r="BA975" s="17">
        <v>0.83060480519471058</v>
      </c>
      <c r="BB975" s="17">
        <v>-0.15717249762879199</v>
      </c>
      <c r="BC975" s="17">
        <v>0.45880521663162221</v>
      </c>
      <c r="BD975" s="17">
        <v>-3.0142864963956839</v>
      </c>
      <c r="BE975" s="17">
        <v>13.483188828761925</v>
      </c>
      <c r="BF975" s="17">
        <v>-0.99999999999999878</v>
      </c>
      <c r="BG975" s="22">
        <v>5779.8670102745291</v>
      </c>
    </row>
    <row r="976" spans="1:100" x14ac:dyDescent="0.25">
      <c r="A976">
        <v>2773</v>
      </c>
      <c r="B976" t="s">
        <v>2949</v>
      </c>
      <c r="C976" s="48">
        <v>2</v>
      </c>
      <c r="D976" s="22">
        <v>1514.458447265625</v>
      </c>
      <c r="E976" s="17">
        <v>64.369701008617028</v>
      </c>
      <c r="F976" s="17">
        <v>-34.349229054851214</v>
      </c>
      <c r="G976" s="17">
        <v>0.21721675108997804</v>
      </c>
      <c r="H976" s="17">
        <v>4.5186123145567887</v>
      </c>
      <c r="I976" s="17">
        <v>43.619138372754094</v>
      </c>
      <c r="J976" s="17">
        <v>9.1218626789414792</v>
      </c>
      <c r="K976" s="17">
        <v>-1.0000000000000004</v>
      </c>
      <c r="L976" s="17">
        <v>-1.0000000000000004</v>
      </c>
      <c r="M976" s="17">
        <v>-1.0000000000000004</v>
      </c>
      <c r="N976" s="17">
        <v>0.21191474554298359</v>
      </c>
      <c r="O976" s="17">
        <v>-1.0000000000000004</v>
      </c>
      <c r="P976" s="17">
        <v>-1.0000000000000004</v>
      </c>
      <c r="Q976" s="17">
        <v>3.3943914672501796</v>
      </c>
      <c r="R976" s="17">
        <v>-1.0000000000000004</v>
      </c>
      <c r="S976" s="17">
        <v>0.37000367343361351</v>
      </c>
      <c r="T976" s="17">
        <v>5.7899792508537162E-2</v>
      </c>
      <c r="U976" s="17">
        <v>-0.15234927499359485</v>
      </c>
      <c r="V976" s="17">
        <v>-0.36731379046104751</v>
      </c>
      <c r="W976" s="17">
        <v>0.80148032479422038</v>
      </c>
      <c r="X976" s="17">
        <v>-1.7816831140941845</v>
      </c>
      <c r="Y976" s="17">
        <v>2.4604291264463646E-2</v>
      </c>
      <c r="Z976" s="17">
        <v>25.981983053313876</v>
      </c>
      <c r="AA976" s="17">
        <v>-4.2608673930495389E-3</v>
      </c>
      <c r="AB976" s="17">
        <v>0.28084278545208441</v>
      </c>
      <c r="AC976" s="17">
        <v>8.4370297459853347</v>
      </c>
      <c r="AD976" s="17">
        <v>-3.1549974712611784E-2</v>
      </c>
      <c r="AE976" s="17">
        <v>-7.6538810932172741E-2</v>
      </c>
      <c r="AF976" s="17">
        <v>37.937298764150299</v>
      </c>
      <c r="AG976" s="17">
        <v>-26.070434072836079</v>
      </c>
      <c r="AH976" s="17">
        <v>3.2552248376127191E-2</v>
      </c>
      <c r="AI976" s="17">
        <v>8.0244245972027284E-2</v>
      </c>
      <c r="AJ976" s="17">
        <v>0.33333333333333298</v>
      </c>
      <c r="AK976" s="17">
        <v>0.42303999735896414</v>
      </c>
      <c r="AL976" s="17">
        <v>0.53522064779050238</v>
      </c>
      <c r="AM976" s="17">
        <v>0.33333333333333298</v>
      </c>
      <c r="AN976" s="17">
        <v>0.10451554261700416</v>
      </c>
      <c r="AO976" s="17">
        <v>0.15315666686985252</v>
      </c>
      <c r="AP976" s="17">
        <v>0.33333333333333298</v>
      </c>
      <c r="AQ976" s="17">
        <v>4.4411673403032292</v>
      </c>
      <c r="AR976" s="17">
        <v>2.2444243630026963</v>
      </c>
      <c r="AS976" s="17">
        <v>0.97439252942388777</v>
      </c>
      <c r="AT976" s="17">
        <v>4.1800310099339377</v>
      </c>
      <c r="AU976" s="17">
        <v>-1.0000000000000004</v>
      </c>
      <c r="AV976" s="17">
        <v>-1.0000000000000004</v>
      </c>
      <c r="AW976" s="17">
        <v>-1.0000000000000004</v>
      </c>
      <c r="AX976" s="17">
        <v>-1.0000000000000004</v>
      </c>
      <c r="AY976" s="17">
        <v>-2.2443473538801752E-2</v>
      </c>
      <c r="AZ976" s="17">
        <v>0.53778281708627973</v>
      </c>
      <c r="BA976" s="17">
        <v>4.7062830036144615E-2</v>
      </c>
      <c r="BB976" s="17">
        <v>0.29673533268009067</v>
      </c>
      <c r="BC976" s="17">
        <v>2.4335471857209051E-2</v>
      </c>
      <c r="BD976" s="17">
        <v>9.088922207760664</v>
      </c>
      <c r="BE976" s="17">
        <v>1.7906478537158699</v>
      </c>
      <c r="BF976" s="17">
        <v>-1.0000000000000004</v>
      </c>
      <c r="BG976" s="22">
        <v>101.73241362107819</v>
      </c>
    </row>
    <row r="977" spans="1:100" x14ac:dyDescent="0.25">
      <c r="A977">
        <v>2783</v>
      </c>
      <c r="B977" t="s">
        <v>958</v>
      </c>
      <c r="C977" s="48">
        <v>2</v>
      </c>
      <c r="D977" s="22">
        <v>1573.5765234375001</v>
      </c>
      <c r="E977" s="17">
        <v>101.44678522112781</v>
      </c>
      <c r="F977" s="17">
        <v>25.465140532448203</v>
      </c>
      <c r="G977" s="17">
        <v>0.6329614481972724</v>
      </c>
      <c r="H977" s="17">
        <v>8.3109292557004473</v>
      </c>
      <c r="I977" s="17">
        <v>72.734638243319793</v>
      </c>
      <c r="J977" s="17">
        <v>16.312903992088106</v>
      </c>
      <c r="K977" s="17">
        <v>-0.99999999999999956</v>
      </c>
      <c r="L977" s="17">
        <v>-0.99999999999999956</v>
      </c>
      <c r="M977" s="17">
        <v>-0.99999999999999956</v>
      </c>
      <c r="N977" s="17">
        <v>0.31551818702104512</v>
      </c>
      <c r="O977" s="17">
        <v>-0.99999999999999956</v>
      </c>
      <c r="P977" s="17">
        <v>-0.99999999999999956</v>
      </c>
      <c r="Q977" s="17">
        <v>4.5073370835722359</v>
      </c>
      <c r="R977" s="17">
        <v>-0.99999999999999956</v>
      </c>
      <c r="S977" s="17">
        <v>1.8215115396944801</v>
      </c>
      <c r="T977" s="17">
        <v>0.22082227925217845</v>
      </c>
      <c r="U977" s="17">
        <v>0.33585494232869006</v>
      </c>
      <c r="V977" s="17">
        <v>0.27239158588265922</v>
      </c>
      <c r="W977" s="17">
        <v>4.0430506721775501</v>
      </c>
      <c r="X977" s="17">
        <v>2.2122285997531108</v>
      </c>
      <c r="Y977" s="17">
        <v>0.17118419401423482</v>
      </c>
      <c r="Z977" s="17">
        <v>39.440252105017237</v>
      </c>
      <c r="AA977" s="17">
        <v>0.9869251224527551</v>
      </c>
      <c r="AB977" s="17">
        <v>1.7095497800322565</v>
      </c>
      <c r="AC977" s="17">
        <v>24.840065295431195</v>
      </c>
      <c r="AD977" s="17">
        <v>1.2204427981430759</v>
      </c>
      <c r="AE977" s="17">
        <v>0.9719392004531362</v>
      </c>
      <c r="AF977" s="17">
        <v>64.502985435805329</v>
      </c>
      <c r="AG977" s="17">
        <v>19.318385813198667</v>
      </c>
      <c r="AH977" s="17">
        <v>0.3465744399950228</v>
      </c>
      <c r="AI977" s="17">
        <v>0.45177180912794984</v>
      </c>
      <c r="AJ977" s="17">
        <v>0.33333333333333298</v>
      </c>
      <c r="AK977" s="17">
        <v>0.84221252284469839</v>
      </c>
      <c r="AL977" s="17">
        <v>0.90132959743626917</v>
      </c>
      <c r="AM977" s="17">
        <v>0.33333333333333298</v>
      </c>
      <c r="AN977" s="17">
        <v>0.48239730518329593</v>
      </c>
      <c r="AO977" s="17">
        <v>0.56607989998706032</v>
      </c>
      <c r="AP977" s="17">
        <v>0.33333333333333298</v>
      </c>
      <c r="AQ977" s="17">
        <v>9.1521740922521104</v>
      </c>
      <c r="AR977" s="17">
        <v>2.2444243630026963</v>
      </c>
      <c r="AS977" s="17">
        <v>6.9712238067374148</v>
      </c>
      <c r="AT977" s="17">
        <v>8.3756528787543836</v>
      </c>
      <c r="AU977" s="17">
        <v>-0.99999999999999956</v>
      </c>
      <c r="AV977" s="17">
        <v>-0.99999999999999956</v>
      </c>
      <c r="AW977" s="17">
        <v>-0.99999999999999956</v>
      </c>
      <c r="AX977" s="17">
        <v>-0.99999999999999956</v>
      </c>
      <c r="AY977" s="17">
        <v>4.0709254242849116E-2</v>
      </c>
      <c r="AZ977" s="17">
        <v>0.10224643013669213</v>
      </c>
      <c r="BA977" s="17">
        <v>0.46576013277503275</v>
      </c>
      <c r="BB977" s="17">
        <v>5.4182935657672612E-2</v>
      </c>
      <c r="BC977" s="17">
        <v>0.25650083890329028</v>
      </c>
      <c r="BD977" s="17">
        <v>2.6213927076460513</v>
      </c>
      <c r="BE977" s="17">
        <v>8.0387309477006923</v>
      </c>
      <c r="BF977" s="17">
        <v>-0.99999999999999956</v>
      </c>
      <c r="BG977" s="22">
        <v>3113.8049211812986</v>
      </c>
    </row>
    <row r="978" spans="1:100" x14ac:dyDescent="0.25">
      <c r="A978">
        <v>2785</v>
      </c>
      <c r="B978" t="s">
        <v>959</v>
      </c>
      <c r="C978" s="48">
        <v>3</v>
      </c>
      <c r="D978" s="22">
        <v>1371.0990399803391</v>
      </c>
      <c r="E978" s="17">
        <v>14.581271142968619</v>
      </c>
      <c r="F978" s="17">
        <v>-130.87880028491165</v>
      </c>
      <c r="G978" s="17">
        <v>-0.28231469971447792</v>
      </c>
      <c r="H978" s="17">
        <v>6.6345079838055394</v>
      </c>
      <c r="I978" s="17">
        <v>-2.21726118082971</v>
      </c>
      <c r="J978" s="17">
        <v>8.0186193360136748</v>
      </c>
      <c r="K978" s="17">
        <v>-0.99999999999999911</v>
      </c>
      <c r="L978" s="17">
        <v>-0.99999999999999911</v>
      </c>
      <c r="M978" s="17">
        <v>-0.99999999999999911</v>
      </c>
      <c r="N978" s="17">
        <v>0.23186246555496096</v>
      </c>
      <c r="O978" s="17">
        <v>-0.99999999999999911</v>
      </c>
      <c r="P978" s="17">
        <v>-0.99999999999999911</v>
      </c>
      <c r="Q978" s="17">
        <v>4.9049998728055826</v>
      </c>
      <c r="R978" s="17">
        <v>-0.99999999999999911</v>
      </c>
      <c r="S978" s="17">
        <v>0.40791747514961202</v>
      </c>
      <c r="T978" s="17">
        <v>1.5331888497026228E-2</v>
      </c>
      <c r="U978" s="17">
        <v>0.45683658035036584</v>
      </c>
      <c r="V978" s="17">
        <v>0.25133175301081079</v>
      </c>
      <c r="W978" s="17">
        <v>1.7295081109999559</v>
      </c>
      <c r="X978" s="17">
        <v>-2.4418391683751115</v>
      </c>
      <c r="Y978" s="17">
        <v>5.9462839252519883E-2</v>
      </c>
      <c r="Z978" s="17">
        <v>12.410816605406508</v>
      </c>
      <c r="AA978" s="17">
        <v>-0.3821594277547779</v>
      </c>
      <c r="AB978" s="17">
        <v>-0.16992489317132597</v>
      </c>
      <c r="AC978" s="17">
        <v>-12.972491405282291</v>
      </c>
      <c r="AD978" s="17">
        <v>0.33219164487417324</v>
      </c>
      <c r="AE978" s="17">
        <v>0.29477356043194936</v>
      </c>
      <c r="AF978" s="17">
        <v>-0.43682613261515274</v>
      </c>
      <c r="AG978" s="17">
        <v>-102.33975824611572</v>
      </c>
      <c r="AH978" s="17">
        <v>0.13017834422720512</v>
      </c>
      <c r="AI978" s="17">
        <v>1.888153734095227E-2</v>
      </c>
      <c r="AJ978" s="17">
        <v>0.33333333333333298</v>
      </c>
      <c r="AK978" s="17">
        <v>-8.9562516650920729E-2</v>
      </c>
      <c r="AL978" s="17">
        <v>-0.17163917841586229</v>
      </c>
      <c r="AM978" s="17">
        <v>0.33333333333333298</v>
      </c>
      <c r="AN978" s="17">
        <v>-9.5834726155975533E-2</v>
      </c>
      <c r="AO978" s="17">
        <v>-0.20332936856800221</v>
      </c>
      <c r="AP978" s="17">
        <v>0.33333333333333298</v>
      </c>
      <c r="AQ978" s="17">
        <v>-1.7804350482145599</v>
      </c>
      <c r="AR978" s="17">
        <v>1.4015055228110689</v>
      </c>
      <c r="AS978" s="17">
        <v>7.512738979711818</v>
      </c>
      <c r="AT978" s="17">
        <v>-0.89562516650920787</v>
      </c>
      <c r="AU978" s="17">
        <v>-0.99999999999999911</v>
      </c>
      <c r="AV978" s="17">
        <v>-0.99999999999999911</v>
      </c>
      <c r="AW978" s="17">
        <v>-0.99999999999999911</v>
      </c>
      <c r="AX978" s="17">
        <v>-0.99999999999999911</v>
      </c>
      <c r="AY978" s="17">
        <v>-4.2760285196250358E-2</v>
      </c>
      <c r="AZ978" s="17">
        <v>0.20740746090072909</v>
      </c>
      <c r="BA978" s="17">
        <v>0.18889637091816697</v>
      </c>
      <c r="BB978" s="17">
        <v>2.6199670831658101E-2</v>
      </c>
      <c r="BC978" s="17">
        <v>4.7835232686438939E-2</v>
      </c>
      <c r="BD978" s="17">
        <v>1.6920290752950986</v>
      </c>
      <c r="BE978" s="17">
        <v>2.1403626717518085</v>
      </c>
      <c r="BF978" s="17">
        <v>-0.99999999999999911</v>
      </c>
      <c r="CU978" t="e">
        <v>#N/A</v>
      </c>
      <c r="CV978" t="e">
        <v>#N/A</v>
      </c>
    </row>
    <row r="979" spans="1:100" x14ac:dyDescent="0.25">
      <c r="A979">
        <v>2789</v>
      </c>
      <c r="B979" t="s">
        <v>960</v>
      </c>
      <c r="C979" s="48">
        <v>3</v>
      </c>
      <c r="D979" s="22">
        <v>1469.873747317569</v>
      </c>
      <c r="E979" s="17">
        <v>58.080447961856891</v>
      </c>
      <c r="F979" s="17">
        <v>-18.291878081129525</v>
      </c>
      <c r="G979" s="17">
        <v>0.30054590321113739</v>
      </c>
      <c r="H979" s="17">
        <v>3.3259202677522275</v>
      </c>
      <c r="I979" s="17">
        <v>24.020499996481764</v>
      </c>
      <c r="J979" s="17">
        <v>16.397359825877352</v>
      </c>
      <c r="K979" s="17">
        <v>-0.99999999999999978</v>
      </c>
      <c r="L979" s="17">
        <v>-0.99999999999999978</v>
      </c>
      <c r="M979" s="17">
        <v>-0.99999999999999978</v>
      </c>
      <c r="N979" s="17">
        <v>0.17053499003791667</v>
      </c>
      <c r="O979" s="17">
        <v>-0.99999999999999978</v>
      </c>
      <c r="P979" s="17">
        <v>-0.99999999999999978</v>
      </c>
      <c r="Q979" s="17">
        <v>3.6039604351310892</v>
      </c>
      <c r="R979" s="17">
        <v>-0.99999999999999978</v>
      </c>
      <c r="S979" s="17">
        <v>-0.34945547316830267</v>
      </c>
      <c r="T979" s="17">
        <v>3.2225943351677687E-2</v>
      </c>
      <c r="U979" s="17">
        <v>0.21043538947887269</v>
      </c>
      <c r="V979" s="17">
        <v>-0.36672213483807209</v>
      </c>
      <c r="W979" s="17">
        <v>-0.27804016737885939</v>
      </c>
      <c r="X979" s="17">
        <v>0.23241115750906002</v>
      </c>
      <c r="Y979" s="17">
        <v>8.1019106444273833E-2</v>
      </c>
      <c r="Z979" s="17">
        <v>-1.064929716164662</v>
      </c>
      <c r="AA979" s="17">
        <v>0.44618450548019617</v>
      </c>
      <c r="AB979" s="17">
        <v>1.2758356406657054</v>
      </c>
      <c r="AC979" s="17">
        <v>2.7063675404582526</v>
      </c>
      <c r="AD979" s="17">
        <v>4.4185806330126196</v>
      </c>
      <c r="AE979" s="17">
        <v>-0.6602484772888555</v>
      </c>
      <c r="AF979" s="17">
        <v>2.2570249876704351</v>
      </c>
      <c r="AG979" s="17">
        <v>-38.565808947596494</v>
      </c>
      <c r="AH979" s="17">
        <v>1.1347736474558325</v>
      </c>
      <c r="AI979" s="17">
        <v>1.4026455425250595</v>
      </c>
      <c r="AJ979" s="17">
        <v>0.33333333333333298</v>
      </c>
      <c r="AK979" s="17">
        <v>1.6208198613820575</v>
      </c>
      <c r="AL979" s="17">
        <v>1.7891090489019918</v>
      </c>
      <c r="AM979" s="17">
        <v>0.33333333333333298</v>
      </c>
      <c r="AN979" s="17">
        <v>0.30806799028171494</v>
      </c>
      <c r="AO979" s="17">
        <v>1.1609404103352146</v>
      </c>
      <c r="AP979" s="17">
        <v>0.33333333333333298</v>
      </c>
      <c r="AQ979" s="17">
        <v>21.763475008811326</v>
      </c>
      <c r="AR979" s="17">
        <v>3.2197675376469346</v>
      </c>
      <c r="AS979" s="17">
        <v>-3.0306063255901652</v>
      </c>
      <c r="AT979" s="17">
        <v>16.208198613820574</v>
      </c>
      <c r="AU979" s="17">
        <v>-0.99999999999999978</v>
      </c>
      <c r="AV979" s="17">
        <v>-0.99999999999999978</v>
      </c>
      <c r="AW979" s="17">
        <v>-0.99999999999999978</v>
      </c>
      <c r="AX979" s="17">
        <v>-0.99999999999999978</v>
      </c>
      <c r="AY979" s="17">
        <v>-2.3006384571279237E-2</v>
      </c>
      <c r="AZ979" s="17">
        <v>0.863991937435441</v>
      </c>
      <c r="BA979" s="17">
        <v>-0.42806664392931665</v>
      </c>
      <c r="BB979" s="17">
        <v>-0.20616813956236721</v>
      </c>
      <c r="BC979" s="17">
        <v>0.6590800436556854</v>
      </c>
      <c r="BD979" s="17">
        <v>-0.83424380188197533</v>
      </c>
      <c r="BE979" s="17">
        <v>14.336667871745556</v>
      </c>
      <c r="BF979" s="17">
        <v>-0.99999999999999978</v>
      </c>
      <c r="CU979" t="e">
        <v>#N/A</v>
      </c>
      <c r="CV979" t="e">
        <v>#N/A</v>
      </c>
    </row>
    <row r="980" spans="1:100" x14ac:dyDescent="0.25">
      <c r="A980">
        <v>2791</v>
      </c>
      <c r="B980" t="s">
        <v>961</v>
      </c>
      <c r="C980" s="48">
        <v>3</v>
      </c>
      <c r="D980" s="22">
        <v>1721.0301124839418</v>
      </c>
      <c r="E980" s="17">
        <v>160.4037518590801</v>
      </c>
      <c r="F980" s="17">
        <v>108.15011715887479</v>
      </c>
      <c r="G980" s="17">
        <v>1.8167874427830109</v>
      </c>
      <c r="H980" s="17">
        <v>15.076984764623854</v>
      </c>
      <c r="I980" s="17">
        <v>117.51064087809296</v>
      </c>
      <c r="J980" s="17">
        <v>23.716103209489024</v>
      </c>
      <c r="K980" s="17">
        <v>-1</v>
      </c>
      <c r="L980" s="17">
        <v>-1</v>
      </c>
      <c r="M980" s="17">
        <v>-1</v>
      </c>
      <c r="N980" s="17">
        <v>0.40522036210309414</v>
      </c>
      <c r="O980" s="17">
        <v>-1</v>
      </c>
      <c r="P980" s="17">
        <v>-1</v>
      </c>
      <c r="Q980" s="17">
        <v>5.8201936464752171</v>
      </c>
      <c r="R980" s="17">
        <v>-1</v>
      </c>
      <c r="S980" s="17">
        <v>4.26489440888672</v>
      </c>
      <c r="T980" s="17">
        <v>0.61843985577612504</v>
      </c>
      <c r="U980" s="17">
        <v>0.36350115018759549</v>
      </c>
      <c r="V980" s="17">
        <v>-1.5111885619718792</v>
      </c>
      <c r="W980" s="17">
        <v>9.2567911181486267</v>
      </c>
      <c r="X980" s="17">
        <v>9.183753450551734</v>
      </c>
      <c r="Y980" s="17">
        <v>0.58883333193927734</v>
      </c>
      <c r="Z980" s="17">
        <v>59.6851699061936</v>
      </c>
      <c r="AA980" s="17">
        <v>-0.782511160818119</v>
      </c>
      <c r="AB980" s="17">
        <v>1.7211362564571959</v>
      </c>
      <c r="AC980" s="17">
        <v>53.108552725690792</v>
      </c>
      <c r="AD980" s="17">
        <v>-2.2581090703523023</v>
      </c>
      <c r="AE980" s="17">
        <v>0.63205090575804257</v>
      </c>
      <c r="AF980" s="17">
        <v>115.14690979409966</v>
      </c>
      <c r="AG980" s="17">
        <v>105.86804421501107</v>
      </c>
      <c r="AH980" s="17">
        <v>-0.52877441919384771</v>
      </c>
      <c r="AI980" s="17">
        <v>-0.45221535796416557</v>
      </c>
      <c r="AJ980" s="17">
        <v>0.33333333333333298</v>
      </c>
      <c r="AK980" s="17">
        <v>0.94147783234317894</v>
      </c>
      <c r="AL980" s="17">
        <v>1.0144570687146011</v>
      </c>
      <c r="AM980" s="17">
        <v>0.33333333333333298</v>
      </c>
      <c r="AN980" s="17">
        <v>0.10034696742268365</v>
      </c>
      <c r="AO980" s="17">
        <v>-8.9495493951762053E-2</v>
      </c>
      <c r="AP980" s="17">
        <v>0.33333333333333298</v>
      </c>
      <c r="AQ980" s="17">
        <v>2.3637310839933701</v>
      </c>
      <c r="AR980" s="17">
        <v>1.4434787938189417</v>
      </c>
      <c r="AS980" s="17">
        <v>12.857846092238297</v>
      </c>
      <c r="AT980" s="17">
        <v>9.4147783234317899</v>
      </c>
      <c r="AU980" s="17">
        <v>-1</v>
      </c>
      <c r="AV980" s="17">
        <v>-1</v>
      </c>
      <c r="AW980" s="17">
        <v>-1</v>
      </c>
      <c r="AX980" s="17">
        <v>-1</v>
      </c>
      <c r="AY980" s="17">
        <v>0.14830645217680405</v>
      </c>
      <c r="AZ980" s="17">
        <v>0.55738947307852316</v>
      </c>
      <c r="BA980" s="17">
        <v>8.4657243512166594E-2</v>
      </c>
      <c r="BB980" s="17">
        <v>0.29992252659023982</v>
      </c>
      <c r="BC980" s="17">
        <v>0.14706947157253436</v>
      </c>
      <c r="BD980" s="17">
        <v>10.285010530148616</v>
      </c>
      <c r="BE980" s="17">
        <v>4.100023006874193</v>
      </c>
      <c r="BF980" s="17">
        <v>-1</v>
      </c>
      <c r="CU980" t="e">
        <v>#N/A</v>
      </c>
      <c r="CV980" t="e">
        <v>#N/A</v>
      </c>
    </row>
    <row r="981" spans="1:100" x14ac:dyDescent="0.25">
      <c r="A981">
        <v>2795</v>
      </c>
      <c r="B981" t="s">
        <v>962</v>
      </c>
      <c r="C981" s="48">
        <v>2</v>
      </c>
      <c r="D981" s="22">
        <v>1489.000244140625</v>
      </c>
      <c r="E981" s="17">
        <v>66.860506446204226</v>
      </c>
      <c r="F981" s="17">
        <v>-30.330953071767741</v>
      </c>
      <c r="G981" s="17">
        <v>0.24514610891832292</v>
      </c>
      <c r="H981" s="17">
        <v>4.7733767831950038</v>
      </c>
      <c r="I981" s="17">
        <v>45.575091677496545</v>
      </c>
      <c r="J981" s="17">
        <v>9.604950418582451</v>
      </c>
      <c r="K981" s="17">
        <v>-1.0000000000000004</v>
      </c>
      <c r="L981" s="17">
        <v>-1.0000000000000004</v>
      </c>
      <c r="M981" s="17">
        <v>-1.0000000000000004</v>
      </c>
      <c r="N981" s="17">
        <v>0.21887473230750992</v>
      </c>
      <c r="O981" s="17">
        <v>-1.0000000000000004</v>
      </c>
      <c r="P981" s="17">
        <v>-1.0000000000000004</v>
      </c>
      <c r="Q981" s="17">
        <v>3.4691581607955806</v>
      </c>
      <c r="R981" s="17">
        <v>-1.0000000000000004</v>
      </c>
      <c r="S981" s="17">
        <v>0.46751467686799941</v>
      </c>
      <c r="T981" s="17">
        <v>6.8844779810137299E-2</v>
      </c>
      <c r="U981" s="17">
        <v>-0.119552151244877</v>
      </c>
      <c r="V981" s="17">
        <v>-0.32433895401711216</v>
      </c>
      <c r="W981" s="17">
        <v>1.0192461286343022</v>
      </c>
      <c r="X981" s="17">
        <v>-1.5133756884866094</v>
      </c>
      <c r="Y981" s="17">
        <v>3.4451398354048035E-2</v>
      </c>
      <c r="Z981" s="17">
        <v>26.886097560872241</v>
      </c>
      <c r="AA981" s="17">
        <v>6.2326123078416007E-2</v>
      </c>
      <c r="AB981" s="17">
        <v>0.37682204666967445</v>
      </c>
      <c r="AC981" s="17">
        <v>9.5389710395703808</v>
      </c>
      <c r="AD981" s="17">
        <v>5.255778275221501E-2</v>
      </c>
      <c r="AE981" s="17">
        <v>-6.102993569060744E-3</v>
      </c>
      <c r="AF981" s="17">
        <v>39.72195789310814</v>
      </c>
      <c r="AG981" s="17">
        <v>-23.021253648350228</v>
      </c>
      <c r="AH981" s="17">
        <v>5.3647979041578781E-2</v>
      </c>
      <c r="AI981" s="17">
        <v>0.10520313619161034</v>
      </c>
      <c r="AJ981" s="17">
        <v>0.33333333333333298</v>
      </c>
      <c r="AK981" s="17">
        <v>0.45119963363949794</v>
      </c>
      <c r="AL981" s="17">
        <v>0.5598155203889067</v>
      </c>
      <c r="AM981" s="17">
        <v>0.33333333333333298</v>
      </c>
      <c r="AN981" s="17">
        <v>0.12990130228382168</v>
      </c>
      <c r="AO981" s="17">
        <v>0.18089648126462576</v>
      </c>
      <c r="AP981" s="17">
        <v>0.33333333333333298</v>
      </c>
      <c r="AQ981" s="17">
        <v>4.7576485707853404</v>
      </c>
      <c r="AR981" s="17">
        <v>2.2444243630026963</v>
      </c>
      <c r="AS981" s="17">
        <v>1.3772543043200214</v>
      </c>
      <c r="AT981" s="17">
        <v>4.4618891437887971</v>
      </c>
      <c r="AU981" s="17">
        <v>-1.0000000000000004</v>
      </c>
      <c r="AV981" s="17">
        <v>-1.0000000000000004</v>
      </c>
      <c r="AW981" s="17">
        <v>-1.0000000000000004</v>
      </c>
      <c r="AX981" s="17">
        <v>-1.0000000000000004</v>
      </c>
      <c r="AY981" s="17">
        <v>-1.8200929630672033E-2</v>
      </c>
      <c r="AZ981" s="17">
        <v>0.50852387119228026</v>
      </c>
      <c r="BA981" s="17">
        <v>7.5190541276534323E-2</v>
      </c>
      <c r="BB981" s="17">
        <v>0.2804408790509838</v>
      </c>
      <c r="BC981" s="17">
        <v>3.9932134079711426E-2</v>
      </c>
      <c r="BD981" s="17">
        <v>8.6544393462090703</v>
      </c>
      <c r="BE981" s="17">
        <v>2.2103885014915852</v>
      </c>
      <c r="BF981" s="17">
        <v>-1.0000000000000004</v>
      </c>
      <c r="BG981" s="22">
        <v>62.317431352254289</v>
      </c>
    </row>
    <row r="982" spans="1:100" x14ac:dyDescent="0.25">
      <c r="A982">
        <v>2797</v>
      </c>
      <c r="B982" t="s">
        <v>963</v>
      </c>
      <c r="C982" s="48">
        <v>2</v>
      </c>
      <c r="D982" s="22">
        <v>1519.1084570312498</v>
      </c>
      <c r="E982" s="17">
        <v>95.172513582778748</v>
      </c>
      <c r="F982" s="17">
        <v>15.343211836105668</v>
      </c>
      <c r="G982" s="17">
        <v>0.56260815000091247</v>
      </c>
      <c r="H982" s="17">
        <v>7.6691844385764618</v>
      </c>
      <c r="I982" s="17">
        <v>67.807644685055962</v>
      </c>
      <c r="J982" s="17">
        <v>15.096019020695234</v>
      </c>
      <c r="K982" s="17">
        <v>-0.99999999999999978</v>
      </c>
      <c r="L982" s="17">
        <v>-0.99999999999999978</v>
      </c>
      <c r="M982" s="17">
        <v>-0.99999999999999978</v>
      </c>
      <c r="N982" s="17">
        <v>0.29798616830092639</v>
      </c>
      <c r="O982" s="17">
        <v>-0.99999999999999978</v>
      </c>
      <c r="P982" s="17">
        <v>-0.99999999999999978</v>
      </c>
      <c r="Q982" s="17">
        <v>4.3190018014478078</v>
      </c>
      <c r="R982" s="17">
        <v>-0.99999999999999978</v>
      </c>
      <c r="S982" s="17">
        <v>1.5758839551216852</v>
      </c>
      <c r="T982" s="17">
        <v>0.19325215178568239</v>
      </c>
      <c r="U982" s="17">
        <v>0.25323987322263464</v>
      </c>
      <c r="V982" s="17">
        <v>0.16413913332495747</v>
      </c>
      <c r="W982" s="17">
        <v>3.4945044926093685</v>
      </c>
      <c r="X982" s="17">
        <v>1.5363694397222183</v>
      </c>
      <c r="Y982" s="17">
        <v>0.1463795971558732</v>
      </c>
      <c r="Z982" s="17">
        <v>37.1628120741779</v>
      </c>
      <c r="AA982" s="17">
        <v>0.81919429149598766</v>
      </c>
      <c r="AB982" s="17">
        <v>1.4677806127421118</v>
      </c>
      <c r="AC982" s="17">
        <v>22.064304932484621</v>
      </c>
      <c r="AD982" s="17">
        <v>1.0085776282412893</v>
      </c>
      <c r="AE982" s="17">
        <v>0.79451327848574105</v>
      </c>
      <c r="AF982" s="17">
        <v>60.00747728090596</v>
      </c>
      <c r="AG982" s="17">
        <v>11.637582660587514</v>
      </c>
      <c r="AH982" s="17">
        <v>0.29343486409434194</v>
      </c>
      <c r="AI982" s="17">
        <v>0.38890103862686543</v>
      </c>
      <c r="AJ982" s="17">
        <v>0.33333333333333298</v>
      </c>
      <c r="AK982" s="17">
        <v>0.77127915944545733</v>
      </c>
      <c r="AL982" s="17">
        <v>0.83937577749340775</v>
      </c>
      <c r="AM982" s="17">
        <v>0.33333333333333298</v>
      </c>
      <c r="AN982" s="17">
        <v>0.41845126207133443</v>
      </c>
      <c r="AO982" s="17">
        <v>0.49620405658164779</v>
      </c>
      <c r="AP982" s="17">
        <v>0.33333333333333298</v>
      </c>
      <c r="AQ982" s="17">
        <v>8.3549664185739818</v>
      </c>
      <c r="AR982" s="17">
        <v>2.2444243630026963</v>
      </c>
      <c r="AS982" s="17">
        <v>5.9564258742042799</v>
      </c>
      <c r="AT982" s="17">
        <v>7.6656598505568025</v>
      </c>
      <c r="AU982" s="17">
        <v>-0.99999999999999978</v>
      </c>
      <c r="AV982" s="17">
        <v>-0.99999999999999978</v>
      </c>
      <c r="AW982" s="17">
        <v>-0.99999999999999978</v>
      </c>
      <c r="AX982" s="17">
        <v>-0.99999999999999978</v>
      </c>
      <c r="AY982" s="17">
        <v>3.0022400699196129E-2</v>
      </c>
      <c r="AZ982" s="17">
        <v>0.17594892476772206</v>
      </c>
      <c r="BA982" s="17">
        <v>0.39490718768984634</v>
      </c>
      <c r="BB982" s="17">
        <v>9.5228224352133406E-2</v>
      </c>
      <c r="BC982" s="17">
        <v>0.21721326791968501</v>
      </c>
      <c r="BD982" s="17">
        <v>3.7158433036037177</v>
      </c>
      <c r="BE982" s="17">
        <v>6.9814155901621566</v>
      </c>
      <c r="BF982" s="17">
        <v>-0.99999999999999978</v>
      </c>
      <c r="BG982" s="22">
        <v>494.91564600407145</v>
      </c>
    </row>
    <row r="983" spans="1:100" x14ac:dyDescent="0.25">
      <c r="A983">
        <v>2805</v>
      </c>
      <c r="B983" t="s">
        <v>964</v>
      </c>
      <c r="C983" s="48">
        <v>3</v>
      </c>
      <c r="D983" s="22">
        <v>1512.4906834029848</v>
      </c>
      <c r="E983" s="17">
        <v>94.035436543645048</v>
      </c>
      <c r="F983" s="17">
        <v>37.989119829558874</v>
      </c>
      <c r="G983" s="17">
        <v>0.44109896652278741</v>
      </c>
      <c r="H983" s="17">
        <v>6.3622035100704473</v>
      </c>
      <c r="I983" s="17">
        <v>54.052887670183075</v>
      </c>
      <c r="J983" s="17">
        <v>13.505049223046939</v>
      </c>
      <c r="K983" s="17">
        <v>-1.0000000000000002</v>
      </c>
      <c r="L983" s="17">
        <v>-1.0000000000000002</v>
      </c>
      <c r="M983" s="17">
        <v>-1.0000000000000002</v>
      </c>
      <c r="N983" s="17">
        <v>0.20220840673194571</v>
      </c>
      <c r="O983" s="17">
        <v>-1.0000000000000002</v>
      </c>
      <c r="P983" s="17">
        <v>-1.0000000000000002</v>
      </c>
      <c r="Q983" s="17">
        <v>5.4807202691077954</v>
      </c>
      <c r="R983" s="17">
        <v>-1.0000000000000002</v>
      </c>
      <c r="S983" s="17">
        <v>0.29794955695779046</v>
      </c>
      <c r="T983" s="17">
        <v>4.529176750661329E-2</v>
      </c>
      <c r="U983" s="17">
        <v>0.14279206352353663</v>
      </c>
      <c r="V983" s="17">
        <v>0.42108624128513966</v>
      </c>
      <c r="W983" s="17">
        <v>0.88148324096265518</v>
      </c>
      <c r="X983" s="17">
        <v>-3.0544570172032999</v>
      </c>
      <c r="Y983" s="17">
        <v>9.1127654012437359E-2</v>
      </c>
      <c r="Z983" s="17">
        <v>18.807303819808254</v>
      </c>
      <c r="AA983" s="17">
        <v>-1.1558217099513559</v>
      </c>
      <c r="AB983" s="17">
        <v>0.19444477146193612</v>
      </c>
      <c r="AC983" s="17">
        <v>20.815334091307776</v>
      </c>
      <c r="AD983" s="17">
        <v>-4.852163738589417E-2</v>
      </c>
      <c r="AE983" s="17">
        <v>2.478924281098311</v>
      </c>
      <c r="AF983" s="17">
        <v>42.296006963676277</v>
      </c>
      <c r="AG983" s="17">
        <v>1.8067774416135007</v>
      </c>
      <c r="AH983" s="17">
        <v>-0.14022326923450459</v>
      </c>
      <c r="AI983" s="17">
        <v>0.17573649739375896</v>
      </c>
      <c r="AJ983" s="17">
        <v>0.33333333333333298</v>
      </c>
      <c r="AK983" s="17">
        <v>1.473735936393612</v>
      </c>
      <c r="AL983" s="17">
        <v>1.3857677145838661</v>
      </c>
      <c r="AM983" s="17">
        <v>0.33333333333333298</v>
      </c>
      <c r="AN983" s="17">
        <v>0.61184542929708563</v>
      </c>
      <c r="AO983" s="17">
        <v>0.7898719293237344</v>
      </c>
      <c r="AP983" s="17">
        <v>0.33333333333333298</v>
      </c>
      <c r="AQ983" s="17">
        <v>11.756880706506802</v>
      </c>
      <c r="AR983" s="17">
        <v>3.8013042381032114</v>
      </c>
      <c r="AS983" s="17">
        <v>-5.0336143789924019</v>
      </c>
      <c r="AT983" s="17">
        <v>14.737359363936125</v>
      </c>
      <c r="AU983" s="17">
        <v>-1.0000000000000002</v>
      </c>
      <c r="AV983" s="17">
        <v>-1.0000000000000002</v>
      </c>
      <c r="AW983" s="17">
        <v>-1.0000000000000002</v>
      </c>
      <c r="AX983" s="17">
        <v>-1.0000000000000002</v>
      </c>
      <c r="AY983" s="17">
        <v>1.6871798691677244E-3</v>
      </c>
      <c r="AZ983" s="17">
        <v>0.34850253838333373</v>
      </c>
      <c r="BA983" s="17">
        <v>-0.40301654654883301</v>
      </c>
      <c r="BB983" s="17">
        <v>-6.0684079428149004E-2</v>
      </c>
      <c r="BC983" s="17">
        <v>0.88521515492354641</v>
      </c>
      <c r="BD983" s="17">
        <v>0.22541070621294135</v>
      </c>
      <c r="BE983" s="17">
        <v>20.115296140344501</v>
      </c>
      <c r="BF983" s="17">
        <v>-1.0000000000000002</v>
      </c>
      <c r="CU983" t="e">
        <v>#N/A</v>
      </c>
      <c r="CV983" t="e">
        <v>#N/A</v>
      </c>
    </row>
    <row r="984" spans="1:100" x14ac:dyDescent="0.25">
      <c r="A984">
        <v>2811</v>
      </c>
      <c r="B984" t="s">
        <v>965</v>
      </c>
      <c r="C984" s="48">
        <v>3</v>
      </c>
      <c r="D984" s="22">
        <v>1717.9526928436883</v>
      </c>
      <c r="E984" s="17">
        <v>175.46796188235922</v>
      </c>
      <c r="F984" s="17">
        <v>136.0150007934572</v>
      </c>
      <c r="G984" s="17">
        <v>1.3410465330350272</v>
      </c>
      <c r="H984" s="17">
        <v>15.928730302768781</v>
      </c>
      <c r="I984" s="17">
        <v>133.619432587734</v>
      </c>
      <c r="J984" s="17">
        <v>23.595175967472695</v>
      </c>
      <c r="K984" s="17">
        <v>-1.0000000000000007</v>
      </c>
      <c r="L984" s="17">
        <v>-1.0000000000000007</v>
      </c>
      <c r="M984" s="17">
        <v>-1.0000000000000007</v>
      </c>
      <c r="N984" s="17">
        <v>0.25117683554722597</v>
      </c>
      <c r="O984" s="17">
        <v>-1.0000000000000007</v>
      </c>
      <c r="P984" s="17">
        <v>-1.0000000000000007</v>
      </c>
      <c r="Q984" s="17">
        <v>5.5983203440367673</v>
      </c>
      <c r="R984" s="17">
        <v>-1.0000000000000007</v>
      </c>
      <c r="S984" s="17">
        <v>4.7463376545690554</v>
      </c>
      <c r="T984" s="17">
        <v>0.62933476716274694</v>
      </c>
      <c r="U984" s="17">
        <v>0.41886732479695094</v>
      </c>
      <c r="V984" s="17">
        <v>0.41303899570194946</v>
      </c>
      <c r="W984" s="17">
        <v>10.330409958732014</v>
      </c>
      <c r="X984" s="17">
        <v>6.1114947835896469</v>
      </c>
      <c r="Y984" s="17">
        <v>0.40958898660131993</v>
      </c>
      <c r="Z984" s="17">
        <v>53.951926603854432</v>
      </c>
      <c r="AA984" s="17">
        <v>-6.7942200780648832E-2</v>
      </c>
      <c r="AB984" s="17">
        <v>3.6715874598611955</v>
      </c>
      <c r="AC984" s="17">
        <v>59.705626370671531</v>
      </c>
      <c r="AD984" s="17">
        <v>-0.7162883900699869</v>
      </c>
      <c r="AE984" s="17">
        <v>2.1297349681473805</v>
      </c>
      <c r="AF984" s="17">
        <v>119.45887540253452</v>
      </c>
      <c r="AG984" s="17">
        <v>101.4085596046573</v>
      </c>
      <c r="AH984" s="17">
        <v>-3.1228374905067899E-2</v>
      </c>
      <c r="AI984" s="17">
        <v>0.1982830286875803</v>
      </c>
      <c r="AJ984" s="17">
        <v>0.33333333333333298</v>
      </c>
      <c r="AK984" s="17">
        <v>1.5177405518597289</v>
      </c>
      <c r="AL984" s="17">
        <v>1.4640378750347174</v>
      </c>
      <c r="AM984" s="17">
        <v>0.33333333333333298</v>
      </c>
      <c r="AN984" s="17">
        <v>0.94374854541912689</v>
      </c>
      <c r="AO984" s="17">
        <v>1.169790533317594</v>
      </c>
      <c r="AP984" s="17">
        <v>0.33333333333333298</v>
      </c>
      <c r="AQ984" s="17">
        <v>14.160557185199471</v>
      </c>
      <c r="AR984" s="17">
        <v>2.6403868759774056</v>
      </c>
      <c r="AS984" s="17">
        <v>5.7773835728979988</v>
      </c>
      <c r="AT984" s="17">
        <v>15.177405518597295</v>
      </c>
      <c r="AU984" s="17">
        <v>-1.0000000000000007</v>
      </c>
      <c r="AV984" s="17">
        <v>-1.0000000000000007</v>
      </c>
      <c r="AW984" s="17">
        <v>-1.0000000000000007</v>
      </c>
      <c r="AX984" s="17">
        <v>-1.0000000000000007</v>
      </c>
      <c r="AY984" s="17">
        <v>5.6095160368761617E-2</v>
      </c>
      <c r="AZ984" s="17">
        <v>0.14754064474911116</v>
      </c>
      <c r="BA984" s="17">
        <v>2.1816115986443632E-2</v>
      </c>
      <c r="BB984" s="17">
        <v>0.3155628806634434</v>
      </c>
      <c r="BC984" s="17">
        <v>8.862169777806328E-2</v>
      </c>
      <c r="BD984" s="17">
        <v>8.6267752403316393</v>
      </c>
      <c r="BE984" s="17">
        <v>2.3246230243838006</v>
      </c>
      <c r="BF984" s="17">
        <v>-1.0000000000000007</v>
      </c>
      <c r="CU984" t="e">
        <v>#N/A</v>
      </c>
      <c r="CV984" t="e">
        <v>#N/A</v>
      </c>
    </row>
    <row r="985" spans="1:100" x14ac:dyDescent="0.25">
      <c r="A985">
        <v>2813</v>
      </c>
      <c r="B985" t="s">
        <v>966</v>
      </c>
      <c r="C985" s="48">
        <v>2</v>
      </c>
      <c r="D985" s="22">
        <v>1467.1348925781249</v>
      </c>
      <c r="E985" s="17">
        <v>64.887779644274104</v>
      </c>
      <c r="F985" s="17">
        <v>-33.513442000754338</v>
      </c>
      <c r="G985" s="17">
        <v>0.22302595777474574</v>
      </c>
      <c r="H985" s="17">
        <v>4.5716024141985496</v>
      </c>
      <c r="I985" s="17">
        <v>44.025969674885644</v>
      </c>
      <c r="J985" s="17">
        <v>9.2223432035457193</v>
      </c>
      <c r="K985" s="17">
        <v>-1.0000000000000004</v>
      </c>
      <c r="L985" s="17">
        <v>-1.0000000000000004</v>
      </c>
      <c r="M985" s="17">
        <v>-1.0000000000000004</v>
      </c>
      <c r="N985" s="17">
        <v>0.21336239793395076</v>
      </c>
      <c r="O985" s="17">
        <v>-1.0000000000000004</v>
      </c>
      <c r="P985" s="17">
        <v>-1.0000000000000004</v>
      </c>
      <c r="Q985" s="17">
        <v>3.4099426724949033</v>
      </c>
      <c r="R985" s="17">
        <v>-1.0000000000000004</v>
      </c>
      <c r="S985" s="17">
        <v>0.39028561390897065</v>
      </c>
      <c r="T985" s="17">
        <v>6.0176310779667092E-2</v>
      </c>
      <c r="U985" s="17">
        <v>-0.14552759038153962</v>
      </c>
      <c r="V985" s="17">
        <v>-0.35837517795583829</v>
      </c>
      <c r="W985" s="17">
        <v>0.84677483429052325</v>
      </c>
      <c r="X985" s="17">
        <v>-1.7258761277684735</v>
      </c>
      <c r="Y985" s="17">
        <v>2.6652454372330811E-2</v>
      </c>
      <c r="Z985" s="17">
        <v>26.170035642040894</v>
      </c>
      <c r="AA985" s="17">
        <v>9.588988824297151E-3</v>
      </c>
      <c r="AB985" s="17">
        <v>0.30080612901662673</v>
      </c>
      <c r="AC985" s="17">
        <v>8.6662295997112651</v>
      </c>
      <c r="AD985" s="17">
        <v>-1.4055861532192626E-2</v>
      </c>
      <c r="AE985" s="17">
        <v>-6.1888412466598264E-2</v>
      </c>
      <c r="AF985" s="17">
        <v>38.308501489457925</v>
      </c>
      <c r="AG985" s="17">
        <v>-25.436215434016923</v>
      </c>
      <c r="AH985" s="17">
        <v>3.694008501580201E-2</v>
      </c>
      <c r="AI985" s="17">
        <v>8.5435606002540992E-2</v>
      </c>
      <c r="AJ985" s="17">
        <v>0.33333333333333298</v>
      </c>
      <c r="AK985" s="17">
        <v>0.42889710113939855</v>
      </c>
      <c r="AL985" s="17">
        <v>0.54033629345581935</v>
      </c>
      <c r="AM985" s="17">
        <v>0.33333333333333298</v>
      </c>
      <c r="AN985" s="17">
        <v>0.10979568996807276</v>
      </c>
      <c r="AO985" s="17">
        <v>0.1589264491973498</v>
      </c>
      <c r="AP985" s="17">
        <v>0.33333333333333298</v>
      </c>
      <c r="AQ985" s="17">
        <v>4.5069943060007471</v>
      </c>
      <c r="AR985" s="17">
        <v>2.2444243630026963</v>
      </c>
      <c r="AS985" s="17">
        <v>1.058186339870502</v>
      </c>
      <c r="AT985" s="17">
        <v>4.2386564951817256</v>
      </c>
      <c r="AU985" s="17">
        <v>-1.0000000000000004</v>
      </c>
      <c r="AV985" s="17">
        <v>-1.0000000000000004</v>
      </c>
      <c r="AW985" s="17">
        <v>-1.0000000000000004</v>
      </c>
      <c r="AX985" s="17">
        <v>-1.0000000000000004</v>
      </c>
      <c r="AY985" s="17">
        <v>-2.1561039557218574E-2</v>
      </c>
      <c r="AZ985" s="17">
        <v>0.53169706083218571</v>
      </c>
      <c r="BA985" s="17">
        <v>5.2913293522242277E-2</v>
      </c>
      <c r="BB985" s="17">
        <v>0.29334614451727586</v>
      </c>
      <c r="BC985" s="17">
        <v>2.7579521899457865E-2</v>
      </c>
      <c r="BD985" s="17">
        <v>8.9985513242174342</v>
      </c>
      <c r="BE985" s="17">
        <v>1.8779524094422735</v>
      </c>
      <c r="BF985" s="17">
        <v>-1.0000000000000004</v>
      </c>
      <c r="BG985" s="22">
        <v>37.399202037972373</v>
      </c>
    </row>
    <row r="986" spans="1:100" x14ac:dyDescent="0.25">
      <c r="A986">
        <v>2815</v>
      </c>
      <c r="B986" t="s">
        <v>967</v>
      </c>
      <c r="C986" s="48">
        <v>3</v>
      </c>
      <c r="D986" s="22">
        <v>1472.1950333003786</v>
      </c>
      <c r="E986" s="17">
        <v>64.502403908802222</v>
      </c>
      <c r="F986" s="17">
        <v>-107.0241779132315</v>
      </c>
      <c r="G986" s="17">
        <v>-0.20074490915886534</v>
      </c>
      <c r="H986" s="17">
        <v>2.0954386884155118</v>
      </c>
      <c r="I986" s="17">
        <v>54.681328902229765</v>
      </c>
      <c r="J986" s="17">
        <v>8.160657996678399</v>
      </c>
      <c r="K986" s="17">
        <v>-0.99999999999999911</v>
      </c>
      <c r="L986" s="17">
        <v>-0.99999999999999911</v>
      </c>
      <c r="M986" s="17">
        <v>-0.99999999999999911</v>
      </c>
      <c r="N986" s="17">
        <v>0.32709836589413271</v>
      </c>
      <c r="O986" s="17">
        <v>-0.99999999999999911</v>
      </c>
      <c r="P986" s="17">
        <v>-0.99999999999999911</v>
      </c>
      <c r="Q986" s="17">
        <v>4.5588045418793088</v>
      </c>
      <c r="R986" s="17">
        <v>-0.99999999999999911</v>
      </c>
      <c r="S986" s="17">
        <v>-0.79372544902782693</v>
      </c>
      <c r="T986" s="17">
        <v>-4.0073537826554109E-2</v>
      </c>
      <c r="U986" s="17">
        <v>-0.43795747770407162</v>
      </c>
      <c r="V986" s="17">
        <v>-2.6475912864584616</v>
      </c>
      <c r="W986" s="17">
        <v>-2.4633658534637961</v>
      </c>
      <c r="X986" s="17">
        <v>-8.9801915753219053</v>
      </c>
      <c r="Y986" s="17">
        <v>5.3660571277375058E-2</v>
      </c>
      <c r="Z986" s="17">
        <v>41.670688485869924</v>
      </c>
      <c r="AA986" s="17">
        <v>2.0342197829606437</v>
      </c>
      <c r="AB986" s="17">
        <v>2.2091895909079362</v>
      </c>
      <c r="AC986" s="17">
        <v>7.2612717816602466</v>
      </c>
      <c r="AD986" s="17">
        <v>0.51387574823836346</v>
      </c>
      <c r="AE986" s="17">
        <v>-6.4126145619951017E-2</v>
      </c>
      <c r="AF986" s="17">
        <v>51.077023712818182</v>
      </c>
      <c r="AG986" s="17">
        <v>-61.724528498578451</v>
      </c>
      <c r="AH986" s="17">
        <v>0.35184157465399402</v>
      </c>
      <c r="AI986" s="17">
        <v>0.44772333372538159</v>
      </c>
      <c r="AJ986" s="17">
        <v>0.33333333333333298</v>
      </c>
      <c r="AK986" s="17">
        <v>0.32579811745932374</v>
      </c>
      <c r="AL986" s="17">
        <v>9.4312519979138212E-2</v>
      </c>
      <c r="AM986" s="17">
        <v>0.33333333333333298</v>
      </c>
      <c r="AN986" s="17">
        <v>8.0141976546865154E-2</v>
      </c>
      <c r="AO986" s="17">
        <v>0.17882518417779425</v>
      </c>
      <c r="AP986" s="17">
        <v>0.33333333333333298</v>
      </c>
      <c r="AQ986" s="17">
        <v>3.6043051894115723</v>
      </c>
      <c r="AR986" s="17">
        <v>3.8687031855725964</v>
      </c>
      <c r="AS986" s="17">
        <v>0.75932873973567683</v>
      </c>
      <c r="AT986" s="17">
        <v>3.5326260713701214</v>
      </c>
      <c r="AU986" s="17">
        <v>-0.99999999999999911</v>
      </c>
      <c r="AV986" s="17">
        <v>-0.99999999999999911</v>
      </c>
      <c r="AW986" s="17">
        <v>-0.99999999999999911</v>
      </c>
      <c r="AX986" s="17">
        <v>-0.99999999999999911</v>
      </c>
      <c r="AY986" s="17">
        <v>-1.7211722688460281E-2</v>
      </c>
      <c r="AZ986" s="17">
        <v>0.30638370750326804</v>
      </c>
      <c r="BA986" s="17">
        <v>0.75246201091177189</v>
      </c>
      <c r="BB986" s="17">
        <v>-7.9854959209989571E-2</v>
      </c>
      <c r="BC986" s="17">
        <v>-0.16819725596668539</v>
      </c>
      <c r="BD986" s="17">
        <v>-0.46445544273339778</v>
      </c>
      <c r="BE986" s="17">
        <v>-0.4426213446082734</v>
      </c>
      <c r="BF986" s="17">
        <v>-0.99999999999999911</v>
      </c>
      <c r="CU986" t="e">
        <v>#N/A</v>
      </c>
      <c r="CV986" t="e">
        <v>#N/A</v>
      </c>
    </row>
    <row r="987" spans="1:100" x14ac:dyDescent="0.25">
      <c r="A987">
        <v>2819</v>
      </c>
      <c r="B987" t="s">
        <v>968</v>
      </c>
      <c r="C987" s="48">
        <v>2</v>
      </c>
      <c r="D987" s="22">
        <v>1425.027080078125</v>
      </c>
      <c r="E987" s="17">
        <v>34.580120490874691</v>
      </c>
      <c r="F987" s="17">
        <v>-82.407079794301026</v>
      </c>
      <c r="G987" s="17">
        <v>-0.11681329448526617</v>
      </c>
      <c r="H987" s="17">
        <v>1.4716755538479243</v>
      </c>
      <c r="I987" s="17">
        <v>20.226292194848064</v>
      </c>
      <c r="J987" s="17">
        <v>3.3442210775528149</v>
      </c>
      <c r="K987" s="17">
        <v>-1.0000000000000013</v>
      </c>
      <c r="L987" s="17">
        <v>-1.0000000000000013</v>
      </c>
      <c r="M987" s="17">
        <v>-1.0000000000000013</v>
      </c>
      <c r="N987" s="17">
        <v>0.1286745682912751</v>
      </c>
      <c r="O987" s="17">
        <v>-1.0000000000000013</v>
      </c>
      <c r="P987" s="17">
        <v>-1.0000000000000013</v>
      </c>
      <c r="Q987" s="17">
        <v>2.5001953956478946</v>
      </c>
      <c r="R987" s="17">
        <v>-1.0000000000000013</v>
      </c>
      <c r="S987" s="17">
        <v>-0.79621021238009915</v>
      </c>
      <c r="T987" s="17">
        <v>-7.3000267193645357E-2</v>
      </c>
      <c r="U987" s="17">
        <v>-0.54459691662762211</v>
      </c>
      <c r="V987" s="17">
        <v>-0.8812850268991419</v>
      </c>
      <c r="W987" s="17">
        <v>-1.8029591266424205</v>
      </c>
      <c r="X987" s="17">
        <v>-4.9905911797468319</v>
      </c>
      <c r="Y987" s="17">
        <v>-9.3165320558835002E-2</v>
      </c>
      <c r="Z987" s="17">
        <v>15.168937797455339</v>
      </c>
      <c r="AA987" s="17">
        <v>-0.80062917627442953</v>
      </c>
      <c r="AB987" s="17">
        <v>-0.8670517417272301</v>
      </c>
      <c r="AC987" s="17">
        <v>-4.7419879306724084</v>
      </c>
      <c r="AD987" s="17">
        <v>-1.037463473758236</v>
      </c>
      <c r="AE987" s="17">
        <v>-0.91893839020399559</v>
      </c>
      <c r="AF987" s="17">
        <v>16.593099808846546</v>
      </c>
      <c r="AG987" s="17">
        <v>-62.538077991396904</v>
      </c>
      <c r="AH987" s="17">
        <v>-0.21974885782662312</v>
      </c>
      <c r="AI987" s="17">
        <v>-0.21825954666060471</v>
      </c>
      <c r="AJ987" s="17">
        <v>0.33333333333333298</v>
      </c>
      <c r="AK987" s="17">
        <v>8.6255863331260674E-2</v>
      </c>
      <c r="AL987" s="17">
        <v>0.24107043977445253</v>
      </c>
      <c r="AM987" s="17">
        <v>0.33333333333333298</v>
      </c>
      <c r="AN987" s="17">
        <v>-0.19909353105326438</v>
      </c>
      <c r="AO987" s="17">
        <v>-0.17860647367508103</v>
      </c>
      <c r="AP987" s="17">
        <v>0.33333333333333298</v>
      </c>
      <c r="AQ987" s="17">
        <v>0.65610932030242886</v>
      </c>
      <c r="AR987" s="17">
        <v>2.2444243630026963</v>
      </c>
      <c r="AS987" s="17">
        <v>-3.8437611086275112</v>
      </c>
      <c r="AT987" s="17">
        <v>0.809058935461759</v>
      </c>
      <c r="AU987" s="17">
        <v>-1.0000000000000013</v>
      </c>
      <c r="AV987" s="17">
        <v>-1.0000000000000013</v>
      </c>
      <c r="AW987" s="17">
        <v>-1.0000000000000013</v>
      </c>
      <c r="AX987" s="17">
        <v>-1.0000000000000013</v>
      </c>
      <c r="AY987" s="17">
        <v>-7.3183527918044264E-2</v>
      </c>
      <c r="AZ987" s="17">
        <v>0.88771449437452232</v>
      </c>
      <c r="BA987" s="17">
        <v>-0.28933948631140105</v>
      </c>
      <c r="BB987" s="17">
        <v>0.49161403779770185</v>
      </c>
      <c r="BC987" s="17">
        <v>-0.16219777480830852</v>
      </c>
      <c r="BD987" s="17">
        <v>14.285258297466656</v>
      </c>
      <c r="BE987" s="17">
        <v>-3.2293740375147548</v>
      </c>
      <c r="BF987" s="17">
        <v>-1.0000000000000013</v>
      </c>
      <c r="BG987" s="22">
        <v>-43.141451531051189</v>
      </c>
    </row>
    <row r="988" spans="1:100" x14ac:dyDescent="0.25">
      <c r="A988">
        <v>2823</v>
      </c>
      <c r="B988" t="s">
        <v>969</v>
      </c>
      <c r="C988" s="48">
        <v>3</v>
      </c>
      <c r="D988" s="22">
        <v>1529.8040130512959</v>
      </c>
      <c r="E988" s="17">
        <v>81.653273805480509</v>
      </c>
      <c r="F988" s="17">
        <v>6.4010363388028502</v>
      </c>
      <c r="G988" s="17">
        <v>0.65358761456475889</v>
      </c>
      <c r="H988" s="17">
        <v>14.016015272429669</v>
      </c>
      <c r="I988" s="17">
        <v>59.260818476635656</v>
      </c>
      <c r="J988" s="17">
        <v>6.4240603780323866</v>
      </c>
      <c r="K988" s="17">
        <v>-0.99999999999999922</v>
      </c>
      <c r="L988" s="17">
        <v>-0.99999999999999922</v>
      </c>
      <c r="M988" s="17">
        <v>-0.99999999999999922</v>
      </c>
      <c r="N988" s="17">
        <v>0.39684887744680064</v>
      </c>
      <c r="O988" s="17">
        <v>-0.99999999999999922</v>
      </c>
      <c r="P988" s="17">
        <v>-0.99999999999999922</v>
      </c>
      <c r="Q988" s="17">
        <v>4.5040534733397051</v>
      </c>
      <c r="R988" s="17">
        <v>-0.99999999999999922</v>
      </c>
      <c r="S988" s="17">
        <v>4.3287264168118602</v>
      </c>
      <c r="T988" s="17">
        <v>0.34862888853720464</v>
      </c>
      <c r="U988" s="17">
        <v>0.42725448273312733</v>
      </c>
      <c r="V988" s="17">
        <v>0.69724834886364251</v>
      </c>
      <c r="W988" s="17">
        <v>9.5119617990899776</v>
      </c>
      <c r="X988" s="17">
        <v>5.0591046162949356</v>
      </c>
      <c r="Y988" s="17">
        <v>0.16215134227046984</v>
      </c>
      <c r="Z988" s="17">
        <v>41.214873254073659</v>
      </c>
      <c r="AA988" s="17">
        <v>-0.38108694893674872</v>
      </c>
      <c r="AB988" s="17">
        <v>0.86268815385961073</v>
      </c>
      <c r="AC988" s="17">
        <v>18.300920168167952</v>
      </c>
      <c r="AD988" s="17">
        <v>-0.71307516991507969</v>
      </c>
      <c r="AE988" s="17">
        <v>-1.1448498564694078</v>
      </c>
      <c r="AF988" s="17">
        <v>59.233631719631774</v>
      </c>
      <c r="AG988" s="17">
        <v>9.3537215226090069</v>
      </c>
      <c r="AH988" s="17">
        <v>-0.16237502322235431</v>
      </c>
      <c r="AI988" s="17">
        <v>-0.29532187697328072</v>
      </c>
      <c r="AJ988" s="17">
        <v>0.33333333333333298</v>
      </c>
      <c r="AK988" s="17">
        <v>0.54733711574747512</v>
      </c>
      <c r="AL988" s="17">
        <v>0.49818029956809057</v>
      </c>
      <c r="AM988" s="17">
        <v>0.33333333333333298</v>
      </c>
      <c r="AN988" s="17">
        <v>-7.8681423572012216E-2</v>
      </c>
      <c r="AO988" s="17">
        <v>-0.19742107119404007</v>
      </c>
      <c r="AP988" s="17">
        <v>0.33333333333333298</v>
      </c>
      <c r="AQ988" s="17">
        <v>2.7186757003847872E-2</v>
      </c>
      <c r="AR988" s="17">
        <v>1.2742211402835253</v>
      </c>
      <c r="AS988" s="17">
        <v>-1.4118608583441543</v>
      </c>
      <c r="AT988" s="17">
        <v>6.5617000960930199</v>
      </c>
      <c r="AU988" s="17">
        <v>-0.99999999999999922</v>
      </c>
      <c r="AV988" s="17">
        <v>-0.99999999999999922</v>
      </c>
      <c r="AW988" s="17">
        <v>-0.99999999999999922</v>
      </c>
      <c r="AX988" s="17">
        <v>-0.99999999999999922</v>
      </c>
      <c r="AY988" s="17">
        <v>-2.8893959150647696E-2</v>
      </c>
      <c r="AZ988" s="17">
        <v>0.41583778448908898</v>
      </c>
      <c r="BA988" s="17">
        <v>-0.29682100568961128</v>
      </c>
      <c r="BB988" s="17">
        <v>2.7086686504554022E-4</v>
      </c>
      <c r="BC988" s="17">
        <v>0.13792801203023833</v>
      </c>
      <c r="BD988" s="17">
        <v>2.0859605940715791</v>
      </c>
      <c r="BE988" s="17">
        <v>1.9640952723078988</v>
      </c>
      <c r="BF988" s="17">
        <v>-0.99999999999999922</v>
      </c>
      <c r="CU988" t="e">
        <v>#N/A</v>
      </c>
      <c r="CV988" t="e">
        <v>#N/A</v>
      </c>
    </row>
    <row r="989" spans="1:100" x14ac:dyDescent="0.25">
      <c r="A989">
        <v>2825</v>
      </c>
      <c r="B989" t="s">
        <v>970</v>
      </c>
      <c r="C989" s="48">
        <v>2</v>
      </c>
      <c r="D989" s="22">
        <v>1480.701181640625</v>
      </c>
      <c r="E989" s="17">
        <v>30.5287601662463</v>
      </c>
      <c r="F989" s="17">
        <v>-88.942910993963565</v>
      </c>
      <c r="G989" s="17">
        <v>-0.16224112698097254</v>
      </c>
      <c r="H989" s="17">
        <v>1.0572944686011709</v>
      </c>
      <c r="I989" s="17">
        <v>17.044882881989246</v>
      </c>
      <c r="J989" s="17">
        <v>2.5584662079987677</v>
      </c>
      <c r="K989" s="17">
        <v>-1.0000000000000013</v>
      </c>
      <c r="L989" s="17">
        <v>-1.0000000000000013</v>
      </c>
      <c r="M989" s="17">
        <v>-1.0000000000000013</v>
      </c>
      <c r="N989" s="17">
        <v>0.11735396740762882</v>
      </c>
      <c r="O989" s="17">
        <v>-1.0000000000000013</v>
      </c>
      <c r="P989" s="17">
        <v>-1.0000000000000013</v>
      </c>
      <c r="Q989" s="17">
        <v>2.3785854090698555</v>
      </c>
      <c r="R989" s="17">
        <v>-1.0000000000000013</v>
      </c>
      <c r="S989" s="17">
        <v>-0.9548144150879001</v>
      </c>
      <c r="T989" s="17">
        <v>-9.0802575891918369E-2</v>
      </c>
      <c r="U989" s="17">
        <v>-0.59794229796988985</v>
      </c>
      <c r="V989" s="17">
        <v>-0.95118472468324811</v>
      </c>
      <c r="W989" s="17">
        <v>-2.1571609139137431</v>
      </c>
      <c r="X989" s="17">
        <v>-5.4270002394454826</v>
      </c>
      <c r="Y989" s="17">
        <v>-0.10918189831841862</v>
      </c>
      <c r="Z989" s="17">
        <v>13.698371855383574</v>
      </c>
      <c r="AA989" s="17">
        <v>-0.90893466142457569</v>
      </c>
      <c r="AB989" s="17">
        <v>-1.023164525574674</v>
      </c>
      <c r="AC989" s="17">
        <v>-6.5343243249693046</v>
      </c>
      <c r="AD989" s="17">
        <v>-1.1742669456169401</v>
      </c>
      <c r="AE989" s="17">
        <v>-1.0335040931655677</v>
      </c>
      <c r="AF989" s="17">
        <v>13.690304962272933</v>
      </c>
      <c r="AG989" s="17">
        <v>-67.497649866413354</v>
      </c>
      <c r="AH989" s="17">
        <v>-0.25406161664244081</v>
      </c>
      <c r="AI989" s="17">
        <v>-0.25885583573901833</v>
      </c>
      <c r="AJ989" s="17">
        <v>0.33333333333333298</v>
      </c>
      <c r="AK989" s="17">
        <v>4.0453476897805318E-2</v>
      </c>
      <c r="AL989" s="17">
        <v>0.20106623489725928</v>
      </c>
      <c r="AM989" s="17">
        <v>0.33333333333333298</v>
      </c>
      <c r="AN989" s="17">
        <v>-0.24038413447523316</v>
      </c>
      <c r="AO989" s="17">
        <v>-0.22372600880842491</v>
      </c>
      <c r="AP989" s="17">
        <v>0.33333333333333298</v>
      </c>
      <c r="AQ989" s="17">
        <v>0.14134430440988943</v>
      </c>
      <c r="AR989" s="17">
        <v>2.2444243630026963</v>
      </c>
      <c r="AS989" s="17">
        <v>-4.4990263439180644</v>
      </c>
      <c r="AT989" s="17">
        <v>0.35060929365452065</v>
      </c>
      <c r="AU989" s="17">
        <v>-1.0000000000000013</v>
      </c>
      <c r="AV989" s="17">
        <v>-1.0000000000000013</v>
      </c>
      <c r="AW989" s="17">
        <v>-1.0000000000000013</v>
      </c>
      <c r="AX989" s="17">
        <v>-1.0000000000000013</v>
      </c>
      <c r="AY989" s="17">
        <v>-8.0084136775531084E-2</v>
      </c>
      <c r="AZ989" s="17">
        <v>0.9353049367055879</v>
      </c>
      <c r="BA989" s="17">
        <v>-0.33508994583035312</v>
      </c>
      <c r="BB989" s="17">
        <v>0.51811739367940735</v>
      </c>
      <c r="BC989" s="17">
        <v>-0.18756615467907248</v>
      </c>
      <c r="BD989" s="17">
        <v>14.991956058945068</v>
      </c>
      <c r="BE989" s="17">
        <v>-3.9120932019146926</v>
      </c>
      <c r="BF989" s="17">
        <v>-1.0000000000000013</v>
      </c>
      <c r="BG989" s="22">
        <v>67.335751201154835</v>
      </c>
    </row>
    <row r="990" spans="1:100" x14ac:dyDescent="0.25">
      <c r="A990">
        <v>2826</v>
      </c>
      <c r="B990" t="s">
        <v>971</v>
      </c>
      <c r="C990" s="48">
        <v>2</v>
      </c>
      <c r="D990" s="22">
        <v>1604.5524609375</v>
      </c>
      <c r="E990" s="17">
        <v>85.815537573748188</v>
      </c>
      <c r="F990" s="17">
        <v>0.24812997864944419</v>
      </c>
      <c r="G990" s="17">
        <v>0.45768854158677497</v>
      </c>
      <c r="H990" s="17">
        <v>6.7121345682701028</v>
      </c>
      <c r="I990" s="17">
        <v>60.459897698849055</v>
      </c>
      <c r="J990" s="17">
        <v>13.281248456176128</v>
      </c>
      <c r="K990" s="17">
        <v>-1</v>
      </c>
      <c r="L990" s="17">
        <v>-1</v>
      </c>
      <c r="M990" s="17">
        <v>-1</v>
      </c>
      <c r="N990" s="17">
        <v>0.27184023646855976</v>
      </c>
      <c r="O990" s="17">
        <v>-1</v>
      </c>
      <c r="P990" s="17">
        <v>-1</v>
      </c>
      <c r="Q990" s="17">
        <v>4.0381327511310809</v>
      </c>
      <c r="R990" s="17">
        <v>-1</v>
      </c>
      <c r="S990" s="17">
        <v>1.2095734814156855</v>
      </c>
      <c r="T990" s="17">
        <v>0.15213614085412544</v>
      </c>
      <c r="U990" s="17">
        <v>0.1300339834927523</v>
      </c>
      <c r="V990" s="17">
        <v>2.6995814716270642E-3</v>
      </c>
      <c r="W990" s="17">
        <v>2.6764440486379915</v>
      </c>
      <c r="X990" s="17">
        <v>0.52844400862682084</v>
      </c>
      <c r="Y990" s="17">
        <v>0.10938789021434282</v>
      </c>
      <c r="Z990" s="17">
        <v>33.766409597702271</v>
      </c>
      <c r="AA990" s="17">
        <v>0.56905316728253219</v>
      </c>
      <c r="AB990" s="17">
        <v>1.1072242918728998</v>
      </c>
      <c r="AC990" s="17">
        <v>17.924745056855262</v>
      </c>
      <c r="AD990" s="17">
        <v>0.69261787606807446</v>
      </c>
      <c r="AE990" s="17">
        <v>0.52991362598075631</v>
      </c>
      <c r="AF990" s="17">
        <v>53.303215116562853</v>
      </c>
      <c r="AG990" s="17">
        <v>0.18301152123856732</v>
      </c>
      <c r="AH990" s="17">
        <v>0.21418650420605961</v>
      </c>
      <c r="AI990" s="17">
        <v>0.2951403082733568</v>
      </c>
      <c r="AJ990" s="17">
        <v>0.33333333333333298</v>
      </c>
      <c r="AK990" s="17">
        <v>0.6654944854906667</v>
      </c>
      <c r="AL990" s="17">
        <v>0.74698251811809513</v>
      </c>
      <c r="AM990" s="17">
        <v>0.33333333333333298</v>
      </c>
      <c r="AN990" s="17">
        <v>0.32308695115850672</v>
      </c>
      <c r="AO990" s="17">
        <v>0.39199648827061728</v>
      </c>
      <c r="AP990" s="17">
        <v>0.33333333333333298</v>
      </c>
      <c r="AQ990" s="17">
        <v>7.1660709567918843</v>
      </c>
      <c r="AR990" s="17">
        <v>2.2444243630026963</v>
      </c>
      <c r="AS990" s="17">
        <v>4.4430326939203502</v>
      </c>
      <c r="AT990" s="17">
        <v>6.6068297401709897</v>
      </c>
      <c r="AU990" s="17">
        <v>-1</v>
      </c>
      <c r="AV990" s="17">
        <v>-1</v>
      </c>
      <c r="AW990" s="17">
        <v>-1</v>
      </c>
      <c r="AX990" s="17">
        <v>-1</v>
      </c>
      <c r="AY990" s="17">
        <v>1.4084832486689446E-2</v>
      </c>
      <c r="AZ990" s="17">
        <v>0.28586327241138143</v>
      </c>
      <c r="BA990" s="17">
        <v>0.2892424435498086</v>
      </c>
      <c r="BB990" s="17">
        <v>0.15644007550157774</v>
      </c>
      <c r="BC990" s="17">
        <v>0.15862274453529912</v>
      </c>
      <c r="BD990" s="17">
        <v>5.3480244649758948</v>
      </c>
      <c r="BE990" s="17">
        <v>5.4046151255474539</v>
      </c>
      <c r="BF990" s="17">
        <v>-1</v>
      </c>
      <c r="BG990" s="22">
        <v>3472.904606087357</v>
      </c>
    </row>
    <row r="991" spans="1:100" x14ac:dyDescent="0.25">
      <c r="A991">
        <v>2827</v>
      </c>
      <c r="B991" t="s">
        <v>972</v>
      </c>
      <c r="C991" s="48">
        <v>2</v>
      </c>
      <c r="D991" s="22">
        <v>1480.2722949218751</v>
      </c>
      <c r="E991" s="17">
        <v>34.038359928510189</v>
      </c>
      <c r="F991" s="17">
        <v>-83.281071565589201</v>
      </c>
      <c r="G991" s="17">
        <v>-0.12288804620020571</v>
      </c>
      <c r="H991" s="17">
        <v>1.4162632202641205</v>
      </c>
      <c r="I991" s="17">
        <v>19.80086420021415</v>
      </c>
      <c r="J991" s="17">
        <v>3.2391474810567313</v>
      </c>
      <c r="K991" s="17">
        <v>-1.0000000000000013</v>
      </c>
      <c r="L991" s="17">
        <v>-1.0000000000000013</v>
      </c>
      <c r="M991" s="17">
        <v>-1.0000000000000013</v>
      </c>
      <c r="N991" s="17">
        <v>0.1271607421663202</v>
      </c>
      <c r="O991" s="17">
        <v>-1.0000000000000013</v>
      </c>
      <c r="P991" s="17">
        <v>-1.0000000000000013</v>
      </c>
      <c r="Q991" s="17">
        <v>2.4839333282338583</v>
      </c>
      <c r="R991" s="17">
        <v>-1.0000000000000013</v>
      </c>
      <c r="S991" s="17">
        <v>-0.81741926197512238</v>
      </c>
      <c r="T991" s="17">
        <v>-7.5380847541715867E-2</v>
      </c>
      <c r="U991" s="17">
        <v>-0.55173042771520664</v>
      </c>
      <c r="V991" s="17">
        <v>-0.89063223291052018</v>
      </c>
      <c r="W991" s="17">
        <v>-1.8503240964517209</v>
      </c>
      <c r="X991" s="17">
        <v>-5.048949162907709</v>
      </c>
      <c r="Y991" s="17">
        <v>-9.5307107385703499E-2</v>
      </c>
      <c r="Z991" s="17">
        <v>14.972289124433651</v>
      </c>
      <c r="AA991" s="17">
        <v>-0.81511212418341028</v>
      </c>
      <c r="AB991" s="17">
        <v>-0.88792763100702121</v>
      </c>
      <c r="AC991" s="17">
        <v>-4.9816647540390662</v>
      </c>
      <c r="AD991" s="17">
        <v>-1.0557572615008473</v>
      </c>
      <c r="AE991" s="17">
        <v>-0.93425847400074824</v>
      </c>
      <c r="AF991" s="17">
        <v>16.204929011263204</v>
      </c>
      <c r="AG991" s="17">
        <v>-63.201287440273205</v>
      </c>
      <c r="AH991" s="17">
        <v>-0.22433726715652891</v>
      </c>
      <c r="AI991" s="17">
        <v>-0.22368820929210026</v>
      </c>
      <c r="AJ991" s="17">
        <v>0.33333333333333298</v>
      </c>
      <c r="AK991" s="17">
        <v>8.0131025093353236E-2</v>
      </c>
      <c r="AL991" s="17">
        <v>0.23572095249249836</v>
      </c>
      <c r="AM991" s="17">
        <v>0.33333333333333298</v>
      </c>
      <c r="AN991" s="17">
        <v>-0.2046150395683845</v>
      </c>
      <c r="AO991" s="17">
        <v>-0.18463999890335298</v>
      </c>
      <c r="AP991" s="17">
        <v>0.33333333333333298</v>
      </c>
      <c r="AQ991" s="17">
        <v>0.58727333383136759</v>
      </c>
      <c r="AR991" s="17">
        <v>2.2444243630026963</v>
      </c>
      <c r="AS991" s="17">
        <v>-3.9313852234737965</v>
      </c>
      <c r="AT991" s="17">
        <v>0.74775361678856012</v>
      </c>
      <c r="AU991" s="17">
        <v>-1.0000000000000013</v>
      </c>
      <c r="AV991" s="17">
        <v>-1.0000000000000013</v>
      </c>
      <c r="AW991" s="17">
        <v>-1.0000000000000013</v>
      </c>
      <c r="AX991" s="17">
        <v>-1.0000000000000013</v>
      </c>
      <c r="AY991" s="17">
        <v>-7.4106298897599732E-2</v>
      </c>
      <c r="AZ991" s="17">
        <v>0.89407843703440371</v>
      </c>
      <c r="BA991" s="17">
        <v>-0.29545738072003902</v>
      </c>
      <c r="BB991" s="17">
        <v>0.49515814936431163</v>
      </c>
      <c r="BC991" s="17">
        <v>-0.16559011383614405</v>
      </c>
      <c r="BD991" s="17">
        <v>14.379760130431958</v>
      </c>
      <c r="BE991" s="17">
        <v>-3.3206693775500211</v>
      </c>
      <c r="BF991" s="17">
        <v>-1.0000000000000013</v>
      </c>
      <c r="BG991" s="22">
        <v>39.292957969474628</v>
      </c>
    </row>
    <row r="992" spans="1:100" x14ac:dyDescent="0.25">
      <c r="A992">
        <v>2830</v>
      </c>
      <c r="B992" t="s">
        <v>973</v>
      </c>
      <c r="C992" s="48">
        <v>2</v>
      </c>
      <c r="D992" s="22">
        <v>1556.6639062499999</v>
      </c>
      <c r="E992" s="17">
        <v>146.67702417484796</v>
      </c>
      <c r="F992" s="17">
        <v>98.432534996190981</v>
      </c>
      <c r="G992" s="17">
        <v>1.1401273268873742</v>
      </c>
      <c r="H992" s="17">
        <v>12.937166865245022</v>
      </c>
      <c r="I992" s="17">
        <v>108.2525610889986</v>
      </c>
      <c r="J992" s="17">
        <v>25.085236655991242</v>
      </c>
      <c r="K992" s="17">
        <v>-0.99999999999999845</v>
      </c>
      <c r="L992" s="17">
        <v>-0.99999999999999845</v>
      </c>
      <c r="M992" s="17">
        <v>-0.99999999999999845</v>
      </c>
      <c r="N992" s="17">
        <v>0.44190375681456467</v>
      </c>
      <c r="O992" s="17">
        <v>-0.99999999999999845</v>
      </c>
      <c r="P992" s="17">
        <v>-0.99999999999999845</v>
      </c>
      <c r="Q992" s="17">
        <v>5.865016556969346</v>
      </c>
      <c r="R992" s="17">
        <v>-0.99999999999999845</v>
      </c>
      <c r="S992" s="17">
        <v>3.5922022244822207</v>
      </c>
      <c r="T992" s="17">
        <v>0.41957099865289915</v>
      </c>
      <c r="U992" s="17">
        <v>0.93141400196612389</v>
      </c>
      <c r="V992" s="17">
        <v>1.0527665168283409</v>
      </c>
      <c r="W992" s="17">
        <v>7.9974339391327556</v>
      </c>
      <c r="X992" s="17">
        <v>7.0843911501302665</v>
      </c>
      <c r="Y992" s="17">
        <v>0.34999663754905108</v>
      </c>
      <c r="Z992" s="17">
        <v>55.857959647041305</v>
      </c>
      <c r="AA992" s="17">
        <v>2.1960703430248198</v>
      </c>
      <c r="AB992" s="17">
        <v>3.4524257405401704</v>
      </c>
      <c r="AC992" s="17">
        <v>44.850085857335614</v>
      </c>
      <c r="AD992" s="17">
        <v>2.7477455374853905</v>
      </c>
      <c r="AE992" s="17">
        <v>2.2509748096415496</v>
      </c>
      <c r="AF992" s="17">
        <v>96.910397767414011</v>
      </c>
      <c r="AG992" s="17">
        <v>74.688089577012917</v>
      </c>
      <c r="AH992" s="17">
        <v>0.7296492978313619</v>
      </c>
      <c r="AI992" s="17">
        <v>0.90499732068976591</v>
      </c>
      <c r="AJ992" s="17">
        <v>0.33333333333333298</v>
      </c>
      <c r="AK992" s="17">
        <v>1.3535600004911945</v>
      </c>
      <c r="AL992" s="17">
        <v>1.3479449564181931</v>
      </c>
      <c r="AM992" s="17">
        <v>0.33333333333333298</v>
      </c>
      <c r="AN992" s="17">
        <v>0.94337428814030888</v>
      </c>
      <c r="AO992" s="17">
        <v>1.0698038820668598</v>
      </c>
      <c r="AP992" s="17">
        <v>0.33333333333333298</v>
      </c>
      <c r="AQ992" s="17">
        <v>14.899119021415071</v>
      </c>
      <c r="AR992" s="17">
        <v>2.2444243630026963</v>
      </c>
      <c r="AS992" s="17">
        <v>14.286742742460811</v>
      </c>
      <c r="AT992" s="17">
        <v>13.493881124495712</v>
      </c>
      <c r="AU992" s="17">
        <v>-0.99999999999999845</v>
      </c>
      <c r="AV992" s="17">
        <v>-0.99999999999999845</v>
      </c>
      <c r="AW992" s="17">
        <v>-0.99999999999999845</v>
      </c>
      <c r="AX992" s="17">
        <v>-0.99999999999999845</v>
      </c>
      <c r="AY992" s="17">
        <v>0.11774910321725904</v>
      </c>
      <c r="AZ992" s="17">
        <v>-0.429063279706205</v>
      </c>
      <c r="BA992" s="17">
        <v>0.97652788742408658</v>
      </c>
      <c r="BB992" s="17">
        <v>-0.24170610494870176</v>
      </c>
      <c r="BC992" s="17">
        <v>0.53971876855723877</v>
      </c>
      <c r="BD992" s="17">
        <v>-5.2683297703613086</v>
      </c>
      <c r="BE992" s="17">
        <v>15.660751323517495</v>
      </c>
      <c r="BF992" s="17">
        <v>-0.99999999999999845</v>
      </c>
      <c r="BG992" s="22">
        <v>257.54954500438021</v>
      </c>
    </row>
    <row r="993" spans="1:100" x14ac:dyDescent="0.25">
      <c r="A993">
        <v>2832</v>
      </c>
      <c r="B993" t="s">
        <v>974</v>
      </c>
      <c r="C993" s="48">
        <v>2</v>
      </c>
      <c r="D993" s="22">
        <v>1604.6607617187501</v>
      </c>
      <c r="E993" s="17">
        <v>148.4922272887602</v>
      </c>
      <c r="F993" s="17">
        <v>101.36089984034255</v>
      </c>
      <c r="G993" s="17">
        <v>1.1604811676709765</v>
      </c>
      <c r="H993" s="17">
        <v>13.122829402273307</v>
      </c>
      <c r="I993" s="17">
        <v>109.67798455879586</v>
      </c>
      <c r="J993" s="17">
        <v>25.437292403122804</v>
      </c>
      <c r="K993" s="17">
        <v>-0.99999999999999845</v>
      </c>
      <c r="L993" s="17">
        <v>-0.99999999999999845</v>
      </c>
      <c r="M993" s="17">
        <v>-0.99999999999999845</v>
      </c>
      <c r="N993" s="17">
        <v>0.44697592722864343</v>
      </c>
      <c r="O993" s="17">
        <v>-0.99999999999999845</v>
      </c>
      <c r="P993" s="17">
        <v>-0.99999999999999845</v>
      </c>
      <c r="Q993" s="17">
        <v>5.9195036449178939</v>
      </c>
      <c r="R993" s="17">
        <v>-0.99999999999999845</v>
      </c>
      <c r="S993" s="17">
        <v>3.6632644898859228</v>
      </c>
      <c r="T993" s="17">
        <v>0.42754728404708864</v>
      </c>
      <c r="U993" s="17">
        <v>0.95531528315720204</v>
      </c>
      <c r="V993" s="17">
        <v>1.0840849232183905</v>
      </c>
      <c r="W993" s="17">
        <v>8.1561332736006591</v>
      </c>
      <c r="X993" s="17">
        <v>7.2799232728320833</v>
      </c>
      <c r="Y993" s="17">
        <v>0.35717283011002271</v>
      </c>
      <c r="Z993" s="17">
        <v>56.516843494285091</v>
      </c>
      <c r="AA993" s="17">
        <v>2.2445963782686373</v>
      </c>
      <c r="AB993" s="17">
        <v>3.522371731184037</v>
      </c>
      <c r="AC993" s="17">
        <v>45.653138250460984</v>
      </c>
      <c r="AD993" s="17">
        <v>2.8090400332137375</v>
      </c>
      <c r="AE993" s="17">
        <v>2.3023057217549932</v>
      </c>
      <c r="AF993" s="17">
        <v>98.210988636243286</v>
      </c>
      <c r="AG993" s="17">
        <v>76.910214885510925</v>
      </c>
      <c r="AH993" s="17">
        <v>0.74502305421406656</v>
      </c>
      <c r="AI993" s="17">
        <v>0.92318639903474797</v>
      </c>
      <c r="AJ993" s="17">
        <v>0.33333333333333298</v>
      </c>
      <c r="AK993" s="17">
        <v>1.3740816593456797</v>
      </c>
      <c r="AL993" s="17">
        <v>1.3658687527345146</v>
      </c>
      <c r="AM993" s="17">
        <v>0.33333333333333298</v>
      </c>
      <c r="AN993" s="17">
        <v>0.96187445250516279</v>
      </c>
      <c r="AO993" s="17">
        <v>1.0900195908929642</v>
      </c>
      <c r="AP993" s="17">
        <v>0.33333333333333298</v>
      </c>
      <c r="AQ993" s="17">
        <v>15.129758358553502</v>
      </c>
      <c r="AR993" s="17">
        <v>2.2444243630026963</v>
      </c>
      <c r="AS993" s="17">
        <v>14.580332894960259</v>
      </c>
      <c r="AT993" s="17">
        <v>13.699288481704006</v>
      </c>
      <c r="AU993" s="17">
        <v>-0.99999999999999845</v>
      </c>
      <c r="AV993" s="17">
        <v>-0.99999999999999845</v>
      </c>
      <c r="AW993" s="17">
        <v>-0.99999999999999845</v>
      </c>
      <c r="AX993" s="17">
        <v>-0.99999999999999845</v>
      </c>
      <c r="AY993" s="17">
        <v>0.12084090589150019</v>
      </c>
      <c r="AZ993" s="17">
        <v>-0.45038607308665685</v>
      </c>
      <c r="BA993" s="17">
        <v>0.99702628053833897</v>
      </c>
      <c r="BB993" s="17">
        <v>-0.2535808754629757</v>
      </c>
      <c r="BC993" s="17">
        <v>0.55108501555738509</v>
      </c>
      <c r="BD993" s="17">
        <v>-5.5849641534923844</v>
      </c>
      <c r="BE993" s="17">
        <v>15.966642148782466</v>
      </c>
      <c r="BF993" s="17">
        <v>-0.99999999999999845</v>
      </c>
      <c r="BG993" s="22">
        <v>2836.2919676796141</v>
      </c>
    </row>
    <row r="994" spans="1:100" x14ac:dyDescent="0.25">
      <c r="A994">
        <v>2834</v>
      </c>
      <c r="B994" t="s">
        <v>975</v>
      </c>
      <c r="C994" s="48">
        <v>3</v>
      </c>
      <c r="D994" s="22">
        <v>1663.658515289439</v>
      </c>
      <c r="E994" s="17">
        <v>141.66155256632629</v>
      </c>
      <c r="F994" s="17">
        <v>93.684884169783203</v>
      </c>
      <c r="G994" s="17">
        <v>1.0297091625488091</v>
      </c>
      <c r="H994" s="17">
        <v>3.8829644264347736</v>
      </c>
      <c r="I994" s="17">
        <v>115.65365415952095</v>
      </c>
      <c r="J994" s="17">
        <v>10.671609741168844</v>
      </c>
      <c r="K994" s="17">
        <v>-0.99999999999999933</v>
      </c>
      <c r="L994" s="17">
        <v>-0.99999999999999933</v>
      </c>
      <c r="M994" s="17">
        <v>-0.99999999999999933</v>
      </c>
      <c r="N994" s="17">
        <v>0.21838086063473997</v>
      </c>
      <c r="O994" s="17">
        <v>-0.99999999999999933</v>
      </c>
      <c r="P994" s="17">
        <v>-0.99999999999999933</v>
      </c>
      <c r="Q994" s="17">
        <v>4.1048368978598315</v>
      </c>
      <c r="R994" s="17">
        <v>-0.99999999999999933</v>
      </c>
      <c r="S994" s="17">
        <v>-1.2645371940335395</v>
      </c>
      <c r="T994" s="17">
        <v>0.27644972812146507</v>
      </c>
      <c r="U994" s="17">
        <v>1.1536009583210105</v>
      </c>
      <c r="V994" s="17">
        <v>1.2866157311774351</v>
      </c>
      <c r="W994" s="17">
        <v>-0.22187247142505731</v>
      </c>
      <c r="X994" s="17">
        <v>-1.0584687536862432</v>
      </c>
      <c r="Y994" s="17">
        <v>0.21408824571367049</v>
      </c>
      <c r="Z994" s="17">
        <v>46.951748148575803</v>
      </c>
      <c r="AA994" s="17">
        <v>0.34870857157329072</v>
      </c>
      <c r="AB994" s="17">
        <v>0.33940762999054996</v>
      </c>
      <c r="AC994" s="17">
        <v>57.740532335662316</v>
      </c>
      <c r="AD994" s="17">
        <v>-6.2250017024043404E-2</v>
      </c>
      <c r="AE994" s="17">
        <v>2.0640394210109325</v>
      </c>
      <c r="AF994" s="17">
        <v>107.0957275352396</v>
      </c>
      <c r="AG994" s="17">
        <v>96.644305600834855</v>
      </c>
      <c r="AH994" s="17">
        <v>9.3740295045926375E-2</v>
      </c>
      <c r="AI994" s="17">
        <v>0.38518132145281558</v>
      </c>
      <c r="AJ994" s="17">
        <v>0.33333333333333298</v>
      </c>
      <c r="AK994" s="17">
        <v>0.44766033971508534</v>
      </c>
      <c r="AL994" s="17">
        <v>0.82069557447558428</v>
      </c>
      <c r="AM994" s="17">
        <v>0.33333333333333298</v>
      </c>
      <c r="AN994" s="17">
        <v>0.49393388181374448</v>
      </c>
      <c r="AO994" s="17">
        <v>0.50570842892787016</v>
      </c>
      <c r="AP994" s="17">
        <v>0.33333333333333298</v>
      </c>
      <c r="AQ994" s="17">
        <v>8.5579266242813503</v>
      </c>
      <c r="AR994" s="17">
        <v>3.9389808654219811</v>
      </c>
      <c r="AS994" s="17">
        <v>2.2888660333857045</v>
      </c>
      <c r="AT994" s="17">
        <v>4.443762842361159</v>
      </c>
      <c r="AU994" s="17">
        <v>-0.99999999999999933</v>
      </c>
      <c r="AV994" s="17">
        <v>-0.99999999999999933</v>
      </c>
      <c r="AW994" s="17">
        <v>-0.99999999999999933</v>
      </c>
      <c r="AX994" s="17">
        <v>-0.99999999999999933</v>
      </c>
      <c r="AY994" s="17">
        <v>-4.1311897918049428E-2</v>
      </c>
      <c r="AZ994" s="17">
        <v>-0.24849094982608377</v>
      </c>
      <c r="BA994" s="17">
        <v>0.73040034302913037</v>
      </c>
      <c r="BB994" s="17">
        <v>0.36945969049365507</v>
      </c>
      <c r="BC994" s="17">
        <v>0.31205290096224259</v>
      </c>
      <c r="BD994" s="17">
        <v>7.9940375132109587</v>
      </c>
      <c r="BE994" s="17">
        <v>11.453324239201722</v>
      </c>
      <c r="BF994" s="17">
        <v>-0.99999999999999933</v>
      </c>
      <c r="CU994" t="e">
        <v>#N/A</v>
      </c>
      <c r="CV994" t="e">
        <v>#N/A</v>
      </c>
    </row>
    <row r="995" spans="1:100" x14ac:dyDescent="0.25">
      <c r="A995">
        <v>2836</v>
      </c>
      <c r="B995" t="s">
        <v>976</v>
      </c>
      <c r="C995" s="48">
        <v>2</v>
      </c>
      <c r="D995" s="22">
        <v>1578.3656542968752</v>
      </c>
      <c r="E995" s="17">
        <v>101.9764873755605</v>
      </c>
      <c r="F995" s="17">
        <v>26.319679154062197</v>
      </c>
      <c r="G995" s="17">
        <v>0.63890098919487293</v>
      </c>
      <c r="H995" s="17">
        <v>8.3651082316550216</v>
      </c>
      <c r="I995" s="17">
        <v>73.150597139127967</v>
      </c>
      <c r="J995" s="17">
        <v>16.415638879609357</v>
      </c>
      <c r="K995" s="17">
        <v>-0.99999999999999956</v>
      </c>
      <c r="L995" s="17">
        <v>-0.99999999999999956</v>
      </c>
      <c r="M995" s="17">
        <v>-0.99999999999999956</v>
      </c>
      <c r="N995" s="17">
        <v>0.31699831867980838</v>
      </c>
      <c r="O995" s="17">
        <v>-0.99999999999999956</v>
      </c>
      <c r="P995" s="17">
        <v>-0.99999999999999956</v>
      </c>
      <c r="Q995" s="17">
        <v>4.5232371928514139</v>
      </c>
      <c r="R995" s="17">
        <v>-0.99999999999999956</v>
      </c>
      <c r="S995" s="17">
        <v>1.8422485221262033</v>
      </c>
      <c r="T995" s="17">
        <v>0.22314987307641221</v>
      </c>
      <c r="U995" s="17">
        <v>0.34282967702564004</v>
      </c>
      <c r="V995" s="17">
        <v>0.28153074348494683</v>
      </c>
      <c r="W995" s="17">
        <v>4.0893614011149317</v>
      </c>
      <c r="X995" s="17">
        <v>2.2692876615529314</v>
      </c>
      <c r="Y995" s="17">
        <v>0.17327830933997251</v>
      </c>
      <c r="Z995" s="17">
        <v>39.632523807688415</v>
      </c>
      <c r="AA995" s="17">
        <v>1.001085711544808</v>
      </c>
      <c r="AB995" s="17">
        <v>1.729961017570369</v>
      </c>
      <c r="AC995" s="17">
        <v>25.074407435713237</v>
      </c>
      <c r="AD995" s="17">
        <v>1.2383294060897714</v>
      </c>
      <c r="AE995" s="17">
        <v>0.98691829261483011</v>
      </c>
      <c r="AF995" s="17">
        <v>64.882516398469619</v>
      </c>
      <c r="AG995" s="17">
        <v>19.966833666945394</v>
      </c>
      <c r="AH995" s="17">
        <v>0.35106072134570332</v>
      </c>
      <c r="AI995" s="17">
        <v>0.45707964157525999</v>
      </c>
      <c r="AJ995" s="17">
        <v>0.33333333333333298</v>
      </c>
      <c r="AK995" s="17">
        <v>0.8482010355485603</v>
      </c>
      <c r="AL995" s="17">
        <v>0.90656001680454867</v>
      </c>
      <c r="AM995" s="17">
        <v>0.33333333333333298</v>
      </c>
      <c r="AN995" s="17">
        <v>0.48779591696746205</v>
      </c>
      <c r="AO995" s="17">
        <v>0.57197913210962537</v>
      </c>
      <c r="AP995" s="17">
        <v>0.33333333333333298</v>
      </c>
      <c r="AQ995" s="17">
        <v>9.2194779398726894</v>
      </c>
      <c r="AR995" s="17">
        <v>2.2444243630026963</v>
      </c>
      <c r="AS995" s="17">
        <v>7.0568975999935306</v>
      </c>
      <c r="AT995" s="17">
        <v>8.4355936748094607</v>
      </c>
      <c r="AU995" s="17">
        <v>-0.99999999999999956</v>
      </c>
      <c r="AV995" s="17">
        <v>-0.99999999999999956</v>
      </c>
      <c r="AW995" s="17">
        <v>-0.99999999999999956</v>
      </c>
      <c r="AX995" s="17">
        <v>-0.99999999999999956</v>
      </c>
      <c r="AY995" s="17">
        <v>4.1611486353996439E-2</v>
      </c>
      <c r="AZ995" s="17">
        <v>9.6024134953534901E-2</v>
      </c>
      <c r="BA995" s="17">
        <v>0.47174185620411252</v>
      </c>
      <c r="BB995" s="17">
        <v>5.0717708280859863E-2</v>
      </c>
      <c r="BC995" s="17">
        <v>0.25981767186685611</v>
      </c>
      <c r="BD995" s="17">
        <v>2.528994279268244</v>
      </c>
      <c r="BE995" s="17">
        <v>8.127994252684136</v>
      </c>
      <c r="BF995" s="17">
        <v>-0.99999999999999956</v>
      </c>
      <c r="BG995" s="22">
        <v>1404.9165644038599</v>
      </c>
    </row>
    <row r="996" spans="1:100" x14ac:dyDescent="0.25">
      <c r="A996">
        <v>2839</v>
      </c>
      <c r="B996" t="s">
        <v>977</v>
      </c>
      <c r="C996" s="48">
        <v>2</v>
      </c>
      <c r="D996" s="22">
        <v>1517.5962988281251</v>
      </c>
      <c r="E996" s="17">
        <v>74.243214958287894</v>
      </c>
      <c r="F996" s="17">
        <v>-18.420845659705666</v>
      </c>
      <c r="G996" s="17">
        <v>0.32792829040259402</v>
      </c>
      <c r="H996" s="17">
        <v>5.528494699194809</v>
      </c>
      <c r="I996" s="17">
        <v>51.372506800432944</v>
      </c>
      <c r="J996" s="17">
        <v>11.036814952725058</v>
      </c>
      <c r="K996" s="17">
        <v>-1.0000000000000002</v>
      </c>
      <c r="L996" s="17">
        <v>-1.0000000000000002</v>
      </c>
      <c r="M996" s="17">
        <v>-1.0000000000000002</v>
      </c>
      <c r="N996" s="17">
        <v>0.23950402464606868</v>
      </c>
      <c r="O996" s="17">
        <v>-1.0000000000000002</v>
      </c>
      <c r="P996" s="17">
        <v>-1.0000000000000002</v>
      </c>
      <c r="Q996" s="17">
        <v>3.6907654756538122</v>
      </c>
      <c r="R996" s="17">
        <v>-1.0000000000000002</v>
      </c>
      <c r="S996" s="17">
        <v>0.75653577189749022</v>
      </c>
      <c r="T996" s="17">
        <v>0.10128555165719266</v>
      </c>
      <c r="U996" s="17">
        <v>-2.2341987408848962E-2</v>
      </c>
      <c r="V996" s="17">
        <v>-0.1969622083137704</v>
      </c>
      <c r="W996" s="17">
        <v>1.6647005785845441</v>
      </c>
      <c r="X996" s="17">
        <v>-0.7181166590189737</v>
      </c>
      <c r="Y996" s="17">
        <v>6.3638070356858464E-2</v>
      </c>
      <c r="Z996" s="17">
        <v>29.565878875833263</v>
      </c>
      <c r="AA996" s="17">
        <v>0.25968892545928773</v>
      </c>
      <c r="AB996" s="17">
        <v>0.66130308163200402</v>
      </c>
      <c r="AC996" s="17">
        <v>12.805107866318023</v>
      </c>
      <c r="AD996" s="17">
        <v>0.30185186554069016</v>
      </c>
      <c r="AE996" s="17">
        <v>0.20266767175674721</v>
      </c>
      <c r="AF996" s="17">
        <v>45.011659747656807</v>
      </c>
      <c r="AG996" s="17">
        <v>-13.983530374172364</v>
      </c>
      <c r="AH996" s="17">
        <v>0.11617539607794118</v>
      </c>
      <c r="AI996" s="17">
        <v>0.17918089796122152</v>
      </c>
      <c r="AJ996" s="17">
        <v>0.33333333333333298</v>
      </c>
      <c r="AK996" s="17">
        <v>0.53466435686848723</v>
      </c>
      <c r="AL996" s="17">
        <v>0.6327143396004723</v>
      </c>
      <c r="AM996" s="17">
        <v>0.33333333333333298</v>
      </c>
      <c r="AN996" s="17">
        <v>0.20514429844472248</v>
      </c>
      <c r="AO996" s="17">
        <v>0.26311685896473846</v>
      </c>
      <c r="AP996" s="17">
        <v>0.33333333333333298</v>
      </c>
      <c r="AQ996" s="17">
        <v>5.6956940073884965</v>
      </c>
      <c r="AR996" s="17">
        <v>2.2444243630026963</v>
      </c>
      <c r="AS996" s="17">
        <v>2.5713303288207121</v>
      </c>
      <c r="AT996" s="17">
        <v>5.2973122613912675</v>
      </c>
      <c r="AU996" s="17">
        <v>-1.0000000000000002</v>
      </c>
      <c r="AV996" s="17">
        <v>-1.0000000000000002</v>
      </c>
      <c r="AW996" s="17">
        <v>-1.0000000000000002</v>
      </c>
      <c r="AX996" s="17">
        <v>-1.0000000000000002</v>
      </c>
      <c r="AY996" s="17">
        <v>-5.6260955827029651E-3</v>
      </c>
      <c r="AZ996" s="17">
        <v>0.42180081139541747</v>
      </c>
      <c r="BA996" s="17">
        <v>0.15856063918390537</v>
      </c>
      <c r="BB996" s="17">
        <v>0.23214437234996663</v>
      </c>
      <c r="BC996" s="17">
        <v>8.616039792263204E-2</v>
      </c>
      <c r="BD996" s="17">
        <v>7.3666389134949721</v>
      </c>
      <c r="BE996" s="17">
        <v>3.454493242246877</v>
      </c>
      <c r="BF996" s="17">
        <v>-1.0000000000000002</v>
      </c>
      <c r="BG996" s="22">
        <v>1140.6347553700584</v>
      </c>
    </row>
    <row r="997" spans="1:100" x14ac:dyDescent="0.25">
      <c r="A997">
        <v>2840</v>
      </c>
      <c r="B997" t="s">
        <v>978</v>
      </c>
      <c r="C997" s="48">
        <v>2</v>
      </c>
      <c r="D997" s="22">
        <v>1457.9325292968749</v>
      </c>
      <c r="E997" s="17">
        <v>37.456773395685417</v>
      </c>
      <c r="F997" s="17">
        <v>-77.766337846079864</v>
      </c>
      <c r="G997" s="17">
        <v>-8.4557435752183607E-2</v>
      </c>
      <c r="H997" s="17">
        <v>1.7659052587021913</v>
      </c>
      <c r="I997" s="17">
        <v>22.485239710721444</v>
      </c>
      <c r="J997" s="17">
        <v>3.9021433177028975</v>
      </c>
      <c r="K997" s="17">
        <v>-1.0000000000000011</v>
      </c>
      <c r="L997" s="17">
        <v>-1.0000000000000011</v>
      </c>
      <c r="M997" s="17">
        <v>-1.0000000000000011</v>
      </c>
      <c r="N997" s="17">
        <v>0.13671271765512638</v>
      </c>
      <c r="O997" s="17">
        <v>-1.0000000000000011</v>
      </c>
      <c r="P997" s="17">
        <v>-1.0000000000000011</v>
      </c>
      <c r="Q997" s="17">
        <v>2.5865441015423274</v>
      </c>
      <c r="R997" s="17">
        <v>-1.0000000000000011</v>
      </c>
      <c r="S997" s="17">
        <v>-0.68359390480038851</v>
      </c>
      <c r="T997" s="17">
        <v>-6.0359805984132514E-2</v>
      </c>
      <c r="U997" s="17">
        <v>-0.50671923261526608</v>
      </c>
      <c r="V997" s="17">
        <v>-0.83165301380623458</v>
      </c>
      <c r="W997" s="17">
        <v>-1.5514595021708137</v>
      </c>
      <c r="X997" s="17">
        <v>-4.680720595874984</v>
      </c>
      <c r="Y997" s="17">
        <v>-8.1792810773134966E-2</v>
      </c>
      <c r="Z997" s="17">
        <v>16.21310752071107</v>
      </c>
      <c r="AA997" s="17">
        <v>-0.72372728073822312</v>
      </c>
      <c r="AB997" s="17">
        <v>-0.7562044565813375</v>
      </c>
      <c r="AC997" s="17">
        <v>-3.4693463283668713</v>
      </c>
      <c r="AD997" s="17">
        <v>-0.94032669174499195</v>
      </c>
      <c r="AE997" s="17">
        <v>-0.83759145095185206</v>
      </c>
      <c r="AF997" s="17">
        <v>18.654218188444531</v>
      </c>
      <c r="AG997" s="17">
        <v>-59.016552948523234</v>
      </c>
      <c r="AH997" s="17">
        <v>-0.19538521465236514</v>
      </c>
      <c r="AI997" s="17">
        <v>-0.18943430685361079</v>
      </c>
      <c r="AJ997" s="17">
        <v>0.33333333333333298</v>
      </c>
      <c r="AK997" s="17">
        <v>0.11877767265542838</v>
      </c>
      <c r="AL997" s="17">
        <v>0.26947527245868858</v>
      </c>
      <c r="AM997" s="17">
        <v>0.33333333333333298</v>
      </c>
      <c r="AN997" s="17">
        <v>-0.16977529600190822</v>
      </c>
      <c r="AO997" s="17">
        <v>-0.14656952030511655</v>
      </c>
      <c r="AP997" s="17">
        <v>0.33333333333333298</v>
      </c>
      <c r="AQ997" s="17">
        <v>1.0216162512116274</v>
      </c>
      <c r="AR997" s="17">
        <v>2.2444243630026963</v>
      </c>
      <c r="AS997" s="17">
        <v>-3.3784925342523202</v>
      </c>
      <c r="AT997" s="17">
        <v>1.1345793503696067</v>
      </c>
      <c r="AU997" s="17">
        <v>-1.0000000000000011</v>
      </c>
      <c r="AV997" s="17">
        <v>-1.0000000000000011</v>
      </c>
      <c r="AW997" s="17">
        <v>-1.0000000000000011</v>
      </c>
      <c r="AX997" s="17">
        <v>-1.0000000000000011</v>
      </c>
      <c r="AY997" s="17">
        <v>-6.828377698891086E-2</v>
      </c>
      <c r="AZ997" s="17">
        <v>0.8539230827983515</v>
      </c>
      <c r="BA997" s="17">
        <v>-0.25685454749429126</v>
      </c>
      <c r="BB997" s="17">
        <v>0.47279543131116736</v>
      </c>
      <c r="BC997" s="17">
        <v>-0.14418505369783333</v>
      </c>
      <c r="BD997" s="17">
        <v>13.783470254566129</v>
      </c>
      <c r="BE997" s="17">
        <v>-2.7446119057680134</v>
      </c>
      <c r="BF997" s="17">
        <v>-1.0000000000000011</v>
      </c>
      <c r="BG997" s="22">
        <v>119.1759749618775</v>
      </c>
    </row>
    <row r="998" spans="1:100" x14ac:dyDescent="0.25">
      <c r="A998">
        <v>2844</v>
      </c>
      <c r="B998" t="s">
        <v>979</v>
      </c>
      <c r="C998" s="48">
        <v>2</v>
      </c>
      <c r="D998" s="22">
        <v>1458.9351367187501</v>
      </c>
      <c r="E998" s="17">
        <v>28.455094423828015</v>
      </c>
      <c r="F998" s="17">
        <v>-92.288239024792816</v>
      </c>
      <c r="G998" s="17">
        <v>-0.18549310469966701</v>
      </c>
      <c r="H998" s="17">
        <v>0.84519586666772728</v>
      </c>
      <c r="I998" s="17">
        <v>15.41649661760755</v>
      </c>
      <c r="J998" s="17">
        <v>2.1562820465388679</v>
      </c>
      <c r="K998" s="17">
        <v>-1.0000000000000013</v>
      </c>
      <c r="L998" s="17">
        <v>-1.0000000000000013</v>
      </c>
      <c r="M998" s="17">
        <v>-1.0000000000000013</v>
      </c>
      <c r="N998" s="17">
        <v>0.11155958222463211</v>
      </c>
      <c r="O998" s="17">
        <v>-1.0000000000000013</v>
      </c>
      <c r="P998" s="17">
        <v>-1.0000000000000013</v>
      </c>
      <c r="Q998" s="17">
        <v>2.3163400290255716</v>
      </c>
      <c r="R998" s="17">
        <v>-1.0000000000000013</v>
      </c>
      <c r="S998" s="17">
        <v>-1.0359950742752317</v>
      </c>
      <c r="T998" s="17">
        <v>-9.9914586358908847E-2</v>
      </c>
      <c r="U998" s="17">
        <v>-0.62524682803926757</v>
      </c>
      <c r="V998" s="17">
        <v>-0.98696248748038673</v>
      </c>
      <c r="W998" s="17">
        <v>-2.3384570844130286</v>
      </c>
      <c r="X998" s="17">
        <v>-5.6503737348309055</v>
      </c>
      <c r="Y998" s="17">
        <v>-0.11737989255974143</v>
      </c>
      <c r="Z998" s="17">
        <v>12.945671040918</v>
      </c>
      <c r="AA998" s="17">
        <v>-0.96437020807456442</v>
      </c>
      <c r="AB998" s="17">
        <v>-1.1030699661868191</v>
      </c>
      <c r="AC998" s="17">
        <v>-7.4517215155250192</v>
      </c>
      <c r="AD998" s="17">
        <v>-1.2442890246980691</v>
      </c>
      <c r="AE998" s="17">
        <v>-1.0921438967010066</v>
      </c>
      <c r="AF998" s="17">
        <v>12.204525928002461</v>
      </c>
      <c r="AG998" s="17">
        <v>-70.036178525975657</v>
      </c>
      <c r="AH998" s="17">
        <v>-0.27162440710856622</v>
      </c>
      <c r="AI998" s="17">
        <v>-0.27963481543614949</v>
      </c>
      <c r="AJ998" s="17">
        <v>0.33333333333333298</v>
      </c>
      <c r="AK998" s="17">
        <v>1.7009785876130445E-2</v>
      </c>
      <c r="AL998" s="17">
        <v>0.18059031013139004</v>
      </c>
      <c r="AM998" s="17">
        <v>0.33333333333333298</v>
      </c>
      <c r="AN998" s="17">
        <v>-0.26151849502060603</v>
      </c>
      <c r="AO998" s="17">
        <v>-0.24682018627545538</v>
      </c>
      <c r="AP998" s="17">
        <v>0.33333333333333298</v>
      </c>
      <c r="AQ998" s="17">
        <v>-0.12213524154969413</v>
      </c>
      <c r="AR998" s="17">
        <v>2.2444243630026963</v>
      </c>
      <c r="AS998" s="17">
        <v>-4.8344201281636856</v>
      </c>
      <c r="AT998" s="17">
        <v>0.11595445165973928</v>
      </c>
      <c r="AU998" s="17">
        <v>-1.0000000000000013</v>
      </c>
      <c r="AV998" s="17">
        <v>-1.0000000000000013</v>
      </c>
      <c r="AW998" s="17">
        <v>-1.0000000000000013</v>
      </c>
      <c r="AX998" s="17">
        <v>-1.0000000000000013</v>
      </c>
      <c r="AY998" s="17">
        <v>-8.3616174176058072E-2</v>
      </c>
      <c r="AZ998" s="17">
        <v>0.95966383396993216</v>
      </c>
      <c r="BA998" s="17">
        <v>-0.35850705835614349</v>
      </c>
      <c r="BB998" s="17">
        <v>0.53168298566511996</v>
      </c>
      <c r="BC998" s="17">
        <v>-0.20055081564809704</v>
      </c>
      <c r="BD998" s="17">
        <v>15.353675289227528</v>
      </c>
      <c r="BE998" s="17">
        <v>-4.2615391236467817</v>
      </c>
      <c r="BF998" s="17">
        <v>-1.0000000000000013</v>
      </c>
      <c r="BG998" s="22">
        <v>63.637146949681323</v>
      </c>
    </row>
    <row r="999" spans="1:100" x14ac:dyDescent="0.25">
      <c r="A999">
        <v>2846</v>
      </c>
      <c r="B999" t="s">
        <v>980</v>
      </c>
      <c r="C999" s="48">
        <v>2</v>
      </c>
      <c r="D999" s="22">
        <v>1526.175810546875</v>
      </c>
      <c r="E999" s="17">
        <v>90.404672974621349</v>
      </c>
      <c r="F999" s="17">
        <v>7.651523389541369</v>
      </c>
      <c r="G999" s="17">
        <v>0.50914643661123316</v>
      </c>
      <c r="H999" s="17">
        <v>7.1815203437583772</v>
      </c>
      <c r="I999" s="17">
        <v>64.063605326026646</v>
      </c>
      <c r="J999" s="17">
        <v>14.171303943553623</v>
      </c>
      <c r="K999" s="17">
        <v>-0.99999999999999989</v>
      </c>
      <c r="L999" s="17">
        <v>-0.99999999999999989</v>
      </c>
      <c r="M999" s="17">
        <v>-0.99999999999999989</v>
      </c>
      <c r="N999" s="17">
        <v>0.28466352694669378</v>
      </c>
      <c r="O999" s="17">
        <v>-0.99999999999999989</v>
      </c>
      <c r="P999" s="17">
        <v>-0.99999999999999989</v>
      </c>
      <c r="Q999" s="17">
        <v>4.1758851724875257</v>
      </c>
      <c r="R999" s="17">
        <v>-0.99999999999999989</v>
      </c>
      <c r="S999" s="17">
        <v>1.3892307083843576</v>
      </c>
      <c r="T999" s="17">
        <v>0.17230151705329402</v>
      </c>
      <c r="U999" s="17">
        <v>0.19046039792512817</v>
      </c>
      <c r="V999" s="17">
        <v>8.1877722122644561E-2</v>
      </c>
      <c r="W999" s="17">
        <v>3.0776623631724993</v>
      </c>
      <c r="X999" s="17">
        <v>1.022781738339507</v>
      </c>
      <c r="Y999" s="17">
        <v>0.1275304986489765</v>
      </c>
      <c r="Z999" s="17">
        <v>35.43217755792412</v>
      </c>
      <c r="AA999" s="17">
        <v>0.6917350558792642</v>
      </c>
      <c r="AB999" s="17">
        <v>1.284059390574934</v>
      </c>
      <c r="AC999" s="17">
        <v>19.954995081109949</v>
      </c>
      <c r="AD999" s="17">
        <v>0.84758055659112086</v>
      </c>
      <c r="AE999" s="17">
        <v>0.65968670984860434</v>
      </c>
      <c r="AF999" s="17">
        <v>56.591325164662585</v>
      </c>
      <c r="AG999" s="17">
        <v>5.8009139147761326</v>
      </c>
      <c r="AH999" s="17">
        <v>0.25305391751068484</v>
      </c>
      <c r="AI999" s="17">
        <v>0.34112532378068944</v>
      </c>
      <c r="AJ999" s="17">
        <v>0.33333333333333298</v>
      </c>
      <c r="AK999" s="17">
        <v>0.71737665251206661</v>
      </c>
      <c r="AL999" s="17">
        <v>0.79229685653171189</v>
      </c>
      <c r="AM999" s="17">
        <v>0.33333333333333298</v>
      </c>
      <c r="AN999" s="17">
        <v>0.36985844386807021</v>
      </c>
      <c r="AO999" s="17">
        <v>0.44310516273056239</v>
      </c>
      <c r="AP999" s="17">
        <v>0.33333333333333298</v>
      </c>
      <c r="AQ999" s="17">
        <v>7.7491655641026229</v>
      </c>
      <c r="AR999" s="17">
        <v>2.2444243630026963</v>
      </c>
      <c r="AS999" s="17">
        <v>5.1852774332868004</v>
      </c>
      <c r="AT999" s="17">
        <v>7.1261337052973692</v>
      </c>
      <c r="AU999" s="17">
        <v>-0.99999999999999989</v>
      </c>
      <c r="AV999" s="17">
        <v>-0.99999999999999989</v>
      </c>
      <c r="AW999" s="17">
        <v>-0.99999999999999989</v>
      </c>
      <c r="AX999" s="17">
        <v>-0.99999999999999989</v>
      </c>
      <c r="AY999" s="17">
        <v>2.1901423917217548E-2</v>
      </c>
      <c r="AZ999" s="17">
        <v>0.23195570405290941</v>
      </c>
      <c r="BA999" s="17">
        <v>0.34106579091003042</v>
      </c>
      <c r="BB999" s="17">
        <v>0.12641868047055663</v>
      </c>
      <c r="BC999" s="17">
        <v>0.18735850753816163</v>
      </c>
      <c r="BD999" s="17">
        <v>4.5475200775474844</v>
      </c>
      <c r="BE999" s="17">
        <v>6.1779580116778527</v>
      </c>
      <c r="BF999" s="17">
        <v>-0.99999999999999989</v>
      </c>
      <c r="BG999" s="22">
        <v>1654.2610670554739</v>
      </c>
    </row>
    <row r="1000" spans="1:100" x14ac:dyDescent="0.25">
      <c r="A1000">
        <v>2847</v>
      </c>
      <c r="B1000" t="s">
        <v>981</v>
      </c>
      <c r="C1000" s="48">
        <v>2</v>
      </c>
      <c r="D1000" s="22">
        <v>1461.7565136718749</v>
      </c>
      <c r="E1000" s="17">
        <v>19.195770576448979</v>
      </c>
      <c r="F1000" s="17">
        <v>-107.22578415539787</v>
      </c>
      <c r="G1000" s="17">
        <v>-0.28931774113232417</v>
      </c>
      <c r="H1000" s="17">
        <v>-0.10186594889172085</v>
      </c>
      <c r="I1000" s="17">
        <v>8.1454328863089742</v>
      </c>
      <c r="J1000" s="17">
        <v>0.36045096293280743</v>
      </c>
      <c r="K1000" s="17">
        <v>-1.0000000000000016</v>
      </c>
      <c r="L1000" s="17">
        <v>-1.0000000000000016</v>
      </c>
      <c r="M1000" s="17">
        <v>-1.0000000000000016</v>
      </c>
      <c r="N1000" s="17">
        <v>8.5686517049117034E-2</v>
      </c>
      <c r="O1000" s="17">
        <v>-1.0000000000000016</v>
      </c>
      <c r="P1000" s="17">
        <v>-1.0000000000000016</v>
      </c>
      <c r="Q1000" s="17">
        <v>2.0384022109657156</v>
      </c>
      <c r="R1000" s="17">
        <v>-1.0000000000000016</v>
      </c>
      <c r="S1000" s="17">
        <v>-1.398482623827267</v>
      </c>
      <c r="T1000" s="17">
        <v>-0.14060149847242034</v>
      </c>
      <c r="U1000" s="17">
        <v>-0.74716690476196557</v>
      </c>
      <c r="V1000" s="17">
        <v>-1.1467172085508532</v>
      </c>
      <c r="W1000" s="17">
        <v>-3.1479800082883491</v>
      </c>
      <c r="X1000" s="17">
        <v>-6.6477801588202654</v>
      </c>
      <c r="Y1000" s="17">
        <v>-0.15398554313620963</v>
      </c>
      <c r="Z1000" s="17">
        <v>9.5847144225215644</v>
      </c>
      <c r="AA1000" s="17">
        <v>-1.2119007857317592</v>
      </c>
      <c r="AB1000" s="17">
        <v>-1.4598634149383702</v>
      </c>
      <c r="AC1000" s="17">
        <v>-11.548079723248954</v>
      </c>
      <c r="AD1000" s="17">
        <v>-1.556951327699156</v>
      </c>
      <c r="AE1000" s="17">
        <v>-1.3539821091836575</v>
      </c>
      <c r="AF1000" s="17">
        <v>5.570231421158411</v>
      </c>
      <c r="AG1000" s="17">
        <v>-81.371206382166775</v>
      </c>
      <c r="AH1000" s="17">
        <v>-0.35004570773721599</v>
      </c>
      <c r="AI1000" s="17">
        <v>-0.37241703115114561</v>
      </c>
      <c r="AJ1000" s="17">
        <v>0.33333333333333298</v>
      </c>
      <c r="AK1000" s="17">
        <v>-8.767088801802958E-2</v>
      </c>
      <c r="AL1000" s="17">
        <v>8.9161294064099339E-2</v>
      </c>
      <c r="AM1000" s="17">
        <v>0.33333333333333298</v>
      </c>
      <c r="AN1000" s="17">
        <v>-0.3558875558551971</v>
      </c>
      <c r="AO1000" s="17">
        <v>-0.34994021366555145</v>
      </c>
      <c r="AP1000" s="17">
        <v>0.33333333333333298</v>
      </c>
      <c r="AQ1000" s="17">
        <v>-1.2986230396048937</v>
      </c>
      <c r="AR1000" s="17">
        <v>2.2444243630026963</v>
      </c>
      <c r="AS1000" s="17">
        <v>-6.3320190908135459</v>
      </c>
      <c r="AT1000" s="17">
        <v>-0.93182539537164111</v>
      </c>
      <c r="AU1000" s="17">
        <v>-1.0000000000000016</v>
      </c>
      <c r="AV1000" s="17">
        <v>-1.0000000000000016</v>
      </c>
      <c r="AW1000" s="17">
        <v>-1.0000000000000016</v>
      </c>
      <c r="AX1000" s="17">
        <v>-1.0000000000000016</v>
      </c>
      <c r="AY1000" s="17">
        <v>-9.938741322560464E-2</v>
      </c>
      <c r="AZ1000" s="17">
        <v>1.0684310830602168</v>
      </c>
      <c r="BA1000" s="17">
        <v>-0.4630690540584731</v>
      </c>
      <c r="BB1000" s="17">
        <v>0.59225601188034771</v>
      </c>
      <c r="BC1000" s="17">
        <v>-0.25852987104803393</v>
      </c>
      <c r="BD1000" s="17">
        <v>16.968822526556181</v>
      </c>
      <c r="BE1000" s="17">
        <v>-5.8218836335049309</v>
      </c>
      <c r="BF1000" s="17">
        <v>-1.0000000000000016</v>
      </c>
      <c r="BG1000" s="22">
        <v>164.77876771113037</v>
      </c>
    </row>
    <row r="1001" spans="1:100" x14ac:dyDescent="0.25">
      <c r="A1001">
        <v>2848</v>
      </c>
      <c r="B1001" t="s">
        <v>982</v>
      </c>
      <c r="C1001" s="48">
        <v>3</v>
      </c>
      <c r="D1001" s="22">
        <v>1736.8584223960338</v>
      </c>
      <c r="E1001" s="17">
        <v>192.85639889367704</v>
      </c>
      <c r="F1001" s="17">
        <v>144.25884845865389</v>
      </c>
      <c r="G1001" s="17">
        <v>1.7748904287237564</v>
      </c>
      <c r="H1001" s="17">
        <v>15.195396626114265</v>
      </c>
      <c r="I1001" s="17">
        <v>142.15930920204491</v>
      </c>
      <c r="J1001" s="17">
        <v>30.759589644196712</v>
      </c>
      <c r="K1001" s="17">
        <v>-0.99999999999999889</v>
      </c>
      <c r="L1001" s="17">
        <v>-0.99999999999999889</v>
      </c>
      <c r="M1001" s="17">
        <v>-0.99999999999999889</v>
      </c>
      <c r="N1001" s="17">
        <v>0.35460902652613846</v>
      </c>
      <c r="O1001" s="17">
        <v>-0.99999999999999889</v>
      </c>
      <c r="P1001" s="17">
        <v>-0.99999999999999889</v>
      </c>
      <c r="Q1001" s="17">
        <v>5.6446760575529318</v>
      </c>
      <c r="R1001" s="17">
        <v>-0.99999999999999889</v>
      </c>
      <c r="S1001" s="17">
        <v>5.0287881681226025</v>
      </c>
      <c r="T1001" s="17">
        <v>0.77128504920322194</v>
      </c>
      <c r="U1001" s="17">
        <v>-0.2534278838419376</v>
      </c>
      <c r="V1001" s="17">
        <v>-1.0549401237970002</v>
      </c>
      <c r="W1001" s="17">
        <v>9.5507205685613297</v>
      </c>
      <c r="X1001" s="17">
        <v>7.1755561084562123</v>
      </c>
      <c r="Y1001" s="17">
        <v>0.73400515210423567</v>
      </c>
      <c r="Z1001" s="17">
        <v>61.291046929109513</v>
      </c>
      <c r="AA1001" s="17">
        <v>-0.37504414410281983</v>
      </c>
      <c r="AB1001" s="17">
        <v>1.3641455106509033</v>
      </c>
      <c r="AC1001" s="17">
        <v>62.918522145969057</v>
      </c>
      <c r="AD1001" s="17">
        <v>1.2624026713185812</v>
      </c>
      <c r="AE1001" s="17">
        <v>3.9211416502930989</v>
      </c>
      <c r="AF1001" s="17">
        <v>129.49485623602254</v>
      </c>
      <c r="AG1001" s="17">
        <v>138.32896266690167</v>
      </c>
      <c r="AH1001" s="17">
        <v>0.217225324266478</v>
      </c>
      <c r="AI1001" s="17">
        <v>0.36355142103893029</v>
      </c>
      <c r="AJ1001" s="17">
        <v>0.33333333333333298</v>
      </c>
      <c r="AK1001" s="17">
        <v>1.1407249321299153</v>
      </c>
      <c r="AL1001" s="17">
        <v>1.3591475528160974</v>
      </c>
      <c r="AM1001" s="17">
        <v>0.33333333333333298</v>
      </c>
      <c r="AN1001" s="17">
        <v>0.75692718001972625</v>
      </c>
      <c r="AO1001" s="17">
        <v>0.81019161934943706</v>
      </c>
      <c r="AP1001" s="17">
        <v>0.33333333333333298</v>
      </c>
      <c r="AQ1001" s="17">
        <v>12.664452966022324</v>
      </c>
      <c r="AR1001" s="17">
        <v>-0.30293591272353881</v>
      </c>
      <c r="AS1001" s="17">
        <v>19.655276235621088</v>
      </c>
      <c r="AT1001" s="17">
        <v>11.407249321299147</v>
      </c>
      <c r="AU1001" s="17">
        <v>-0.99999999999999889</v>
      </c>
      <c r="AV1001" s="17">
        <v>-0.99999999999999889</v>
      </c>
      <c r="AW1001" s="17">
        <v>-0.99999999999999889</v>
      </c>
      <c r="AX1001" s="17">
        <v>-0.99999999999999889</v>
      </c>
      <c r="AY1001" s="17">
        <v>6.7426181246332512E-2</v>
      </c>
      <c r="AZ1001" s="17">
        <v>-4.5908278860369731E-2</v>
      </c>
      <c r="BA1001" s="17">
        <v>9.8789796568285237E-2</v>
      </c>
      <c r="BB1001" s="17">
        <v>0.71434389354027095</v>
      </c>
      <c r="BC1001" s="17">
        <v>0.16992617753919217</v>
      </c>
      <c r="BD1001" s="17">
        <v>17.629055944204936</v>
      </c>
      <c r="BE1001" s="17">
        <v>4.7421034213212314</v>
      </c>
      <c r="BF1001" s="17">
        <v>-0.99999999999999889</v>
      </c>
      <c r="CU1001" t="e">
        <v>#N/A</v>
      </c>
      <c r="CV1001" t="e">
        <v>#N/A</v>
      </c>
    </row>
    <row r="1002" spans="1:100" x14ac:dyDescent="0.25">
      <c r="A1002">
        <v>2849</v>
      </c>
      <c r="B1002" t="s">
        <v>983</v>
      </c>
      <c r="C1002" s="48">
        <v>2</v>
      </c>
      <c r="D1002" s="22">
        <v>1537.1801562500002</v>
      </c>
      <c r="E1002" s="17">
        <v>119.85239204927355</v>
      </c>
      <c r="F1002" s="17">
        <v>55.157868336695309</v>
      </c>
      <c r="G1002" s="17">
        <v>0.83934319580140038</v>
      </c>
      <c r="H1002" s="17">
        <v>10.193490845127002</v>
      </c>
      <c r="I1002" s="17">
        <v>87.18799817181538</v>
      </c>
      <c r="J1002" s="17">
        <v>19.88264206361827</v>
      </c>
      <c r="K1002" s="17">
        <v>-0.99999999999999911</v>
      </c>
      <c r="L1002" s="17">
        <v>-0.99999999999999911</v>
      </c>
      <c r="M1002" s="17">
        <v>-0.99999999999999911</v>
      </c>
      <c r="N1002" s="17">
        <v>0.36694845049479941</v>
      </c>
      <c r="O1002" s="17">
        <v>-0.99999999999999911</v>
      </c>
      <c r="P1002" s="17">
        <v>-0.99999999999999911</v>
      </c>
      <c r="Q1002" s="17">
        <v>5.0598195635246404</v>
      </c>
      <c r="R1002" s="17">
        <v>-0.99999999999999911</v>
      </c>
      <c r="S1002" s="17">
        <v>2.5420612717401196</v>
      </c>
      <c r="T1002" s="17">
        <v>0.30169938429312471</v>
      </c>
      <c r="U1002" s="17">
        <v>0.57820665543466787</v>
      </c>
      <c r="V1002" s="17">
        <v>0.5899506899197654</v>
      </c>
      <c r="W1002" s="17">
        <v>5.6522135981980774</v>
      </c>
      <c r="X1002" s="17">
        <v>4.1948647825248582</v>
      </c>
      <c r="Y1002" s="17">
        <v>0.24394860136236673</v>
      </c>
      <c r="Z1002" s="17">
        <v>46.12113367955785</v>
      </c>
      <c r="AA1002" s="17">
        <v>1.4789643431774671</v>
      </c>
      <c r="AB1002" s="17">
        <v>2.4187808259296402</v>
      </c>
      <c r="AC1002" s="17">
        <v>32.982772024492874</v>
      </c>
      <c r="AD1002" s="17">
        <v>1.8419503200610534</v>
      </c>
      <c r="AE1002" s="17">
        <v>1.4924190185236867</v>
      </c>
      <c r="AF1002" s="17">
        <v>77.690580803221167</v>
      </c>
      <c r="AG1002" s="17">
        <v>41.850059782695681</v>
      </c>
      <c r="AH1002" s="17">
        <v>0.50245964825796885</v>
      </c>
      <c r="AI1002" s="17">
        <v>0.6362035247955915</v>
      </c>
      <c r="AJ1002" s="17">
        <v>0.33333333333333298</v>
      </c>
      <c r="AK1002" s="17">
        <v>1.05029589458535</v>
      </c>
      <c r="AL1002" s="17">
        <v>1.0830714341142369</v>
      </c>
      <c r="AM1002" s="17">
        <v>0.33333333333333298</v>
      </c>
      <c r="AN1002" s="17">
        <v>0.66998333836373236</v>
      </c>
      <c r="AO1002" s="17">
        <v>0.77106103160467598</v>
      </c>
      <c r="AP1002" s="17">
        <v>0.33333333333333298</v>
      </c>
      <c r="AQ1002" s="17">
        <v>11.490786738924394</v>
      </c>
      <c r="AR1002" s="17">
        <v>2.2444243630026963</v>
      </c>
      <c r="AS1002" s="17">
        <v>9.9481385520375909</v>
      </c>
      <c r="AT1002" s="17">
        <v>10.45842093231729</v>
      </c>
      <c r="AU1002" s="17">
        <v>-0.99999999999999911</v>
      </c>
      <c r="AV1002" s="17">
        <v>-0.99999999999999911</v>
      </c>
      <c r="AW1002" s="17">
        <v>-0.99999999999999911</v>
      </c>
      <c r="AX1002" s="17">
        <v>-0.99999999999999911</v>
      </c>
      <c r="AY1002" s="17">
        <v>7.2059191875802717E-2</v>
      </c>
      <c r="AZ1002" s="17">
        <v>-0.1139602017440407</v>
      </c>
      <c r="BA1002" s="17">
        <v>0.67360759699436701</v>
      </c>
      <c r="BB1002" s="17">
        <v>-6.6223621374461833E-2</v>
      </c>
      <c r="BC1002" s="17">
        <v>0.37175112235250612</v>
      </c>
      <c r="BD1002" s="17">
        <v>-0.58918351906750033</v>
      </c>
      <c r="BE1002" s="17">
        <v>11.140370769169314</v>
      </c>
      <c r="BF1002" s="17">
        <v>-0.99999999999999911</v>
      </c>
      <c r="BG1002" s="22">
        <v>125.12791104660096</v>
      </c>
    </row>
    <row r="1003" spans="1:100" x14ac:dyDescent="0.25">
      <c r="A1003">
        <v>2851</v>
      </c>
      <c r="B1003" t="s">
        <v>984</v>
      </c>
      <c r="C1003" s="48">
        <v>2</v>
      </c>
      <c r="D1003" s="22">
        <v>1563.5001855468752</v>
      </c>
      <c r="E1003" s="17">
        <v>114.6142521865095</v>
      </c>
      <c r="F1003" s="17">
        <v>46.707472617724143</v>
      </c>
      <c r="G1003" s="17">
        <v>0.78060802509141058</v>
      </c>
      <c r="H1003" s="17">
        <v>9.6577236195333231</v>
      </c>
      <c r="I1003" s="17">
        <v>83.074647196798566</v>
      </c>
      <c r="J1003" s="17">
        <v>18.866713196577898</v>
      </c>
      <c r="K1003" s="17">
        <v>-0.99999999999999933</v>
      </c>
      <c r="L1003" s="17">
        <v>-0.99999999999999933</v>
      </c>
      <c r="M1003" s="17">
        <v>-0.99999999999999933</v>
      </c>
      <c r="N1003" s="17">
        <v>0.35231166531462449</v>
      </c>
      <c r="O1003" s="17">
        <v>-0.99999999999999933</v>
      </c>
      <c r="P1003" s="17">
        <v>-0.99999999999999933</v>
      </c>
      <c r="Q1003" s="17">
        <v>4.9025859265824465</v>
      </c>
      <c r="R1003" s="17">
        <v>-0.99999999999999933</v>
      </c>
      <c r="S1003" s="17">
        <v>2.3369965700014879</v>
      </c>
      <c r="T1003" s="17">
        <v>0.27868218133668105</v>
      </c>
      <c r="U1003" s="17">
        <v>0.50923461984340923</v>
      </c>
      <c r="V1003" s="17">
        <v>0.49957502248473623</v>
      </c>
      <c r="W1003" s="17">
        <v>5.1942542085853125</v>
      </c>
      <c r="X1003" s="17">
        <v>3.6306168487673105</v>
      </c>
      <c r="Y1003" s="17">
        <v>0.2232402299253653</v>
      </c>
      <c r="Z1003" s="17">
        <v>44.219789571712823</v>
      </c>
      <c r="AA1003" s="17">
        <v>1.3389325430751104</v>
      </c>
      <c r="AB1003" s="17">
        <v>2.2169373633308469</v>
      </c>
      <c r="AC1003" s="17">
        <v>30.665400089595785</v>
      </c>
      <c r="AD1003" s="17">
        <v>1.6650725155983446</v>
      </c>
      <c r="AE1003" s="17">
        <v>1.3442931725108065</v>
      </c>
      <c r="AF1003" s="17">
        <v>73.937459831277494</v>
      </c>
      <c r="AG1003" s="17">
        <v>35.437662696502152</v>
      </c>
      <c r="AH1003" s="17">
        <v>0.45809552970205392</v>
      </c>
      <c r="AI1003" s="17">
        <v>0.58371521887789046</v>
      </c>
      <c r="AJ1003" s="17">
        <v>0.33333333333333298</v>
      </c>
      <c r="AK1003" s="17">
        <v>0.99107645050669646</v>
      </c>
      <c r="AL1003" s="17">
        <v>1.0313486537504271</v>
      </c>
      <c r="AM1003" s="17">
        <v>0.33333333333333298</v>
      </c>
      <c r="AN1003" s="17">
        <v>0.61659733010685513</v>
      </c>
      <c r="AO1003" s="17">
        <v>0.71272446891124763</v>
      </c>
      <c r="AP1003" s="17">
        <v>0.33333333333333298</v>
      </c>
      <c r="AQ1003" s="17">
        <v>10.82522975715916</v>
      </c>
      <c r="AR1003" s="17">
        <v>2.2444243630026963</v>
      </c>
      <c r="AS1003" s="17">
        <v>9.1009241167296793</v>
      </c>
      <c r="AT1003" s="17">
        <v>9.8656759895330026</v>
      </c>
      <c r="AU1003" s="17">
        <v>-0.99999999999999933</v>
      </c>
      <c r="AV1003" s="17">
        <v>-0.99999999999999933</v>
      </c>
      <c r="AW1003" s="17">
        <v>-0.99999999999999933</v>
      </c>
      <c r="AX1003" s="17">
        <v>-0.99999999999999933</v>
      </c>
      <c r="AY1003" s="17">
        <v>6.3137162868901184E-2</v>
      </c>
      <c r="AZ1003" s="17">
        <v>-5.242892012845296E-2</v>
      </c>
      <c r="BA1003" s="17">
        <v>0.61445529096787754</v>
      </c>
      <c r="BB1003" s="17">
        <v>-3.195654221661931E-2</v>
      </c>
      <c r="BC1003" s="17">
        <v>0.33895149180693651</v>
      </c>
      <c r="BD1003" s="17">
        <v>0.32452975714318821</v>
      </c>
      <c r="BE1003" s="17">
        <v>10.257660226644488</v>
      </c>
      <c r="BF1003" s="17">
        <v>-0.99999999999999933</v>
      </c>
      <c r="BG1003" s="22">
        <v>674.06420476837195</v>
      </c>
    </row>
    <row r="1004" spans="1:100" x14ac:dyDescent="0.25">
      <c r="A1004">
        <v>2852</v>
      </c>
      <c r="B1004" t="s">
        <v>985</v>
      </c>
      <c r="C1004" s="48">
        <v>3</v>
      </c>
      <c r="D1004" s="22">
        <v>1524.8110902081883</v>
      </c>
      <c r="E1004" s="17">
        <v>73.884951702039558</v>
      </c>
      <c r="F1004" s="17">
        <v>-17.212561582722746</v>
      </c>
      <c r="G1004" s="17">
        <v>0.35343395605322209</v>
      </c>
      <c r="H1004" s="17">
        <v>4.9627450657608803</v>
      </c>
      <c r="I1004" s="17">
        <v>63.609488059694236</v>
      </c>
      <c r="J1004" s="17">
        <v>9.5973184199490049</v>
      </c>
      <c r="K1004" s="17">
        <v>-1.0000000000000002</v>
      </c>
      <c r="L1004" s="17">
        <v>-1.0000000000000002</v>
      </c>
      <c r="M1004" s="17">
        <v>-1.0000000000000002</v>
      </c>
      <c r="N1004" s="17">
        <v>6.7215758542977441E-2</v>
      </c>
      <c r="O1004" s="17">
        <v>-1.0000000000000002</v>
      </c>
      <c r="P1004" s="17">
        <v>-1.0000000000000002</v>
      </c>
      <c r="Q1004" s="17">
        <v>3.2288578517338093</v>
      </c>
      <c r="R1004" s="17">
        <v>-1.0000000000000002</v>
      </c>
      <c r="S1004" s="17">
        <v>0.73070403747010004</v>
      </c>
      <c r="T1004" s="17">
        <v>0.15402189461889607</v>
      </c>
      <c r="U1004" s="17">
        <v>0.13623956954343647</v>
      </c>
      <c r="V1004" s="17">
        <v>-0.18144300244239026</v>
      </c>
      <c r="W1004" s="17">
        <v>1.7338872140270729</v>
      </c>
      <c r="X1004" s="17">
        <v>1.6063848626999919</v>
      </c>
      <c r="Y1004" s="17">
        <v>5.0565759488307646E-2</v>
      </c>
      <c r="Z1004" s="17">
        <v>18.47965400161344</v>
      </c>
      <c r="AA1004" s="17">
        <v>1.4055673159553568</v>
      </c>
      <c r="AB1004" s="17">
        <v>0.26780394522299672</v>
      </c>
      <c r="AC1004" s="17">
        <v>37.103179354450461</v>
      </c>
      <c r="AD1004" s="17">
        <v>-5.7236779850955141E-2</v>
      </c>
      <c r="AE1004" s="17">
        <v>0.41525732831110967</v>
      </c>
      <c r="AF1004" s="17">
        <v>56.265894629598002</v>
      </c>
      <c r="AG1004" s="17">
        <v>6.5361258108839424</v>
      </c>
      <c r="AH1004" s="17">
        <v>9.0634491055306105E-2</v>
      </c>
      <c r="AI1004" s="17">
        <v>0.20693599675039231</v>
      </c>
      <c r="AJ1004" s="17">
        <v>0.33333333333333298</v>
      </c>
      <c r="AK1004" s="17">
        <v>0.75833826618381872</v>
      </c>
      <c r="AL1004" s="17">
        <v>0.76692945565999315</v>
      </c>
      <c r="AM1004" s="17">
        <v>0.33333333333333298</v>
      </c>
      <c r="AN1004" s="17">
        <v>0.50364252573154433</v>
      </c>
      <c r="AO1004" s="17">
        <v>0.49485323360886174</v>
      </c>
      <c r="AP1004" s="17">
        <v>0.33333333333333298</v>
      </c>
      <c r="AQ1004" s="17">
        <v>7.343593430096238</v>
      </c>
      <c r="AR1004" s="17">
        <v>3.0684808845534537</v>
      </c>
      <c r="AS1004" s="17">
        <v>-1.0545451264426344</v>
      </c>
      <c r="AT1004" s="17">
        <v>7.5833826618381881</v>
      </c>
      <c r="AU1004" s="17">
        <v>-1.0000000000000002</v>
      </c>
      <c r="AV1004" s="17">
        <v>-1.0000000000000002</v>
      </c>
      <c r="AW1004" s="17">
        <v>-1.0000000000000002</v>
      </c>
      <c r="AX1004" s="17">
        <v>-1.0000000000000002</v>
      </c>
      <c r="AY1004" s="17">
        <v>-3.3564945135561221E-2</v>
      </c>
      <c r="AZ1004" s="17">
        <v>0.32014364528996708</v>
      </c>
      <c r="BA1004" s="17">
        <v>-0.35141024334587034</v>
      </c>
      <c r="BB1004" s="17">
        <v>0.28383935732191862</v>
      </c>
      <c r="BC1004" s="17">
        <v>-0.10221822799333891</v>
      </c>
      <c r="BD1004" s="17">
        <v>8.6967021594978</v>
      </c>
      <c r="BE1004" s="17">
        <v>-4.3125069165628247</v>
      </c>
      <c r="BF1004" s="17">
        <v>-1.0000000000000002</v>
      </c>
      <c r="CU1004" t="e">
        <v>#N/A</v>
      </c>
      <c r="CV1004" t="e">
        <v>#N/A</v>
      </c>
    </row>
    <row r="1005" spans="1:100" x14ac:dyDescent="0.25">
      <c r="A1005">
        <v>2853</v>
      </c>
      <c r="B1005" t="s">
        <v>986</v>
      </c>
      <c r="C1005" s="48">
        <v>2</v>
      </c>
      <c r="D1005" s="22">
        <v>1526.8687597656251</v>
      </c>
      <c r="E1005" s="17">
        <v>90.088947397729569</v>
      </c>
      <c r="F1005" s="17">
        <v>7.1421811166666345</v>
      </c>
      <c r="G1005" s="17">
        <v>0.50560621123694105</v>
      </c>
      <c r="H1005" s="17">
        <v>7.149227312107441</v>
      </c>
      <c r="I1005" s="17">
        <v>63.815675690016462</v>
      </c>
      <c r="J1005" s="17">
        <v>14.110069471769572</v>
      </c>
      <c r="K1005" s="17">
        <v>-0.99999999999999989</v>
      </c>
      <c r="L1005" s="17">
        <v>-0.99999999999999989</v>
      </c>
      <c r="M1005" s="17">
        <v>-0.99999999999999989</v>
      </c>
      <c r="N1005" s="17">
        <v>0.28378130395037743</v>
      </c>
      <c r="O1005" s="17">
        <v>-0.99999999999999989</v>
      </c>
      <c r="P1005" s="17">
        <v>-0.99999999999999989</v>
      </c>
      <c r="Q1005" s="17">
        <v>4.1664080141773283</v>
      </c>
      <c r="R1005" s="17">
        <v>-0.99999999999999989</v>
      </c>
      <c r="S1005" s="17">
        <v>1.3768705628073348</v>
      </c>
      <c r="T1005" s="17">
        <v>0.17091416966046902</v>
      </c>
      <c r="U1005" s="17">
        <v>0.1863031519758076</v>
      </c>
      <c r="V1005" s="17">
        <v>7.6430385761746503E-2</v>
      </c>
      <c r="W1005" s="17">
        <v>3.0500591497672351</v>
      </c>
      <c r="X1005" s="17">
        <v>0.9887720499648267</v>
      </c>
      <c r="Y1005" s="17">
        <v>0.12628231461996386</v>
      </c>
      <c r="Z1005" s="17">
        <v>35.317575240871363</v>
      </c>
      <c r="AA1005" s="17">
        <v>0.6832947274365675</v>
      </c>
      <c r="AB1005" s="17">
        <v>1.2718934031556499</v>
      </c>
      <c r="AC1005" s="17">
        <v>19.815316949141913</v>
      </c>
      <c r="AD1005" s="17">
        <v>0.83691935847185728</v>
      </c>
      <c r="AE1005" s="17">
        <v>0.65075851789301153</v>
      </c>
      <c r="AF1005" s="17">
        <v>56.36510816491522</v>
      </c>
      <c r="AG1005" s="17">
        <v>5.4144107242658093</v>
      </c>
      <c r="AH1005" s="17">
        <v>0.25037989824214046</v>
      </c>
      <c r="AI1005" s="17">
        <v>0.33796162424228238</v>
      </c>
      <c r="AJ1005" s="17">
        <v>0.33333333333333298</v>
      </c>
      <c r="AK1005" s="17">
        <v>0.7138072378658763</v>
      </c>
      <c r="AL1005" s="17">
        <v>0.78917929856330105</v>
      </c>
      <c r="AM1005" s="17">
        <v>0.33333333333333298</v>
      </c>
      <c r="AN1005" s="17">
        <v>0.36664063588728868</v>
      </c>
      <c r="AO1005" s="17">
        <v>0.43958896320309365</v>
      </c>
      <c r="AP1005" s="17">
        <v>0.33333333333333298</v>
      </c>
      <c r="AQ1005" s="17">
        <v>7.7090495367479628</v>
      </c>
      <c r="AR1005" s="17">
        <v>2.2444243630026963</v>
      </c>
      <c r="AS1005" s="17">
        <v>5.1342121174787785</v>
      </c>
      <c r="AT1005" s="17">
        <v>7.0904063776747162</v>
      </c>
      <c r="AU1005" s="17">
        <v>-0.99999999999999989</v>
      </c>
      <c r="AV1005" s="17">
        <v>-0.99999999999999989</v>
      </c>
      <c r="AW1005" s="17">
        <v>-0.99999999999999989</v>
      </c>
      <c r="AX1005" s="17">
        <v>-0.99999999999999989</v>
      </c>
      <c r="AY1005" s="17">
        <v>2.1363654245339647E-2</v>
      </c>
      <c r="AZ1005" s="17">
        <v>0.2356644632487207</v>
      </c>
      <c r="BA1005" s="17">
        <v>0.33750042296759497</v>
      </c>
      <c r="BB1005" s="17">
        <v>0.12848410705689392</v>
      </c>
      <c r="BC1005" s="17">
        <v>0.18538153049150968</v>
      </c>
      <c r="BD1005" s="17">
        <v>4.6025935690546529</v>
      </c>
      <c r="BE1005" s="17">
        <v>6.1247531903922976</v>
      </c>
      <c r="BF1005" s="17">
        <v>-0.99999999999999989</v>
      </c>
      <c r="BG1005" s="22">
        <v>107.28013182001541</v>
      </c>
    </row>
    <row r="1006" spans="1:100" x14ac:dyDescent="0.25">
      <c r="A1006">
        <v>2854</v>
      </c>
      <c r="B1006" t="s">
        <v>987</v>
      </c>
      <c r="C1006" s="48">
        <v>2</v>
      </c>
      <c r="D1006" s="22">
        <v>1494.0391406250001</v>
      </c>
      <c r="E1006" s="17">
        <v>22.178593574897612</v>
      </c>
      <c r="F1006" s="17">
        <v>-102.41376398088532</v>
      </c>
      <c r="G1006" s="17">
        <v>-0.25587139899530525</v>
      </c>
      <c r="H1006" s="17">
        <v>0.20322304151040971</v>
      </c>
      <c r="I1006" s="17">
        <v>10.487752528476179</v>
      </c>
      <c r="J1006" s="17">
        <v>0.93896472331125658</v>
      </c>
      <c r="K1006" s="17">
        <v>-1.0000000000000016</v>
      </c>
      <c r="L1006" s="17">
        <v>-1.0000000000000016</v>
      </c>
      <c r="M1006" s="17">
        <v>-1.0000000000000016</v>
      </c>
      <c r="N1006" s="17">
        <v>9.4021334484812646E-2</v>
      </c>
      <c r="O1006" s="17">
        <v>-1.0000000000000016</v>
      </c>
      <c r="P1006" s="17">
        <v>-1.0000000000000016</v>
      </c>
      <c r="Q1006" s="17">
        <v>2.1279378325200087</v>
      </c>
      <c r="R1006" s="17">
        <v>-1.0000000000000016</v>
      </c>
      <c r="S1006" s="17">
        <v>-1.2817099288360276</v>
      </c>
      <c r="T1006" s="17">
        <v>-0.12749450932413678</v>
      </c>
      <c r="U1006" s="17">
        <v>-0.7078912497772849</v>
      </c>
      <c r="V1006" s="17">
        <v>-1.0952534014765798</v>
      </c>
      <c r="W1006" s="17">
        <v>-2.887198159105032</v>
      </c>
      <c r="X1006" s="17">
        <v>-6.3264730235138353</v>
      </c>
      <c r="Y1006" s="17">
        <v>-0.14219330234061731</v>
      </c>
      <c r="Z1006" s="17">
        <v>10.667421849476803</v>
      </c>
      <c r="AA1006" s="17">
        <v>-1.1321606327761897</v>
      </c>
      <c r="AB1006" s="17">
        <v>-1.3449250325927546</v>
      </c>
      <c r="AC1006" s="17">
        <v>-10.228468089258918</v>
      </c>
      <c r="AD1006" s="17">
        <v>-1.4562294690071149</v>
      </c>
      <c r="AE1006" s="17">
        <v>-1.269632857020174</v>
      </c>
      <c r="AF1006" s="17">
        <v>7.7074205463770227</v>
      </c>
      <c r="AG1006" s="17">
        <v>-77.719710621266998</v>
      </c>
      <c r="AH1006" s="17">
        <v>-0.32478286317760974</v>
      </c>
      <c r="AI1006" s="17">
        <v>-0.34252792353989697</v>
      </c>
      <c r="AJ1006" s="17">
        <v>0.33333333333333298</v>
      </c>
      <c r="AK1006" s="17">
        <v>-5.3948779716030182E-2</v>
      </c>
      <c r="AL1006" s="17">
        <v>0.11861447837282613</v>
      </c>
      <c r="AM1006" s="17">
        <v>0.33333333333333298</v>
      </c>
      <c r="AN1006" s="17">
        <v>-0.32548725777305426</v>
      </c>
      <c r="AO1006" s="17">
        <v>-0.3167208561433606</v>
      </c>
      <c r="AP1006" s="17">
        <v>0.33333333333333298</v>
      </c>
      <c r="AQ1006" s="17">
        <v>-0.91962615826926797</v>
      </c>
      <c r="AR1006" s="17">
        <v>2.2444243630026963</v>
      </c>
      <c r="AS1006" s="17">
        <v>-5.8495786122348346</v>
      </c>
      <c r="AT1006" s="17">
        <v>-0.59429083274578964</v>
      </c>
      <c r="AU1006" s="17">
        <v>-1.0000000000000016</v>
      </c>
      <c r="AV1006" s="17">
        <v>-1.0000000000000016</v>
      </c>
      <c r="AW1006" s="17">
        <v>-1.0000000000000016</v>
      </c>
      <c r="AX1006" s="17">
        <v>-1.0000000000000016</v>
      </c>
      <c r="AY1006" s="17">
        <v>-9.4306824693825966E-2</v>
      </c>
      <c r="AZ1006" s="17">
        <v>1.033392514649379</v>
      </c>
      <c r="BA1006" s="17">
        <v>-0.4293851770621111</v>
      </c>
      <c r="BB1006" s="17">
        <v>0.57274285750120191</v>
      </c>
      <c r="BC1006" s="17">
        <v>-0.23985234526690333</v>
      </c>
      <c r="BD1006" s="17">
        <v>16.448514736830433</v>
      </c>
      <c r="BE1006" s="17">
        <v>-5.319230138906037</v>
      </c>
      <c r="BF1006" s="17">
        <v>-1.0000000000000016</v>
      </c>
      <c r="BG1006" s="22">
        <v>113.01847569963002</v>
      </c>
    </row>
    <row r="1007" spans="1:100" x14ac:dyDescent="0.25">
      <c r="A1007">
        <v>2855</v>
      </c>
      <c r="B1007" t="s">
        <v>988</v>
      </c>
      <c r="C1007" s="48">
        <v>2</v>
      </c>
      <c r="D1007" s="22">
        <v>1484.45576171875</v>
      </c>
      <c r="E1007" s="17">
        <v>89.405402000296931</v>
      </c>
      <c r="F1007" s="17">
        <v>6.0394558646648102</v>
      </c>
      <c r="G1007" s="17">
        <v>0.49794162864501135</v>
      </c>
      <c r="H1007" s="17">
        <v>7.0793129473244107</v>
      </c>
      <c r="I1007" s="17">
        <v>63.278908402265166</v>
      </c>
      <c r="J1007" s="17">
        <v>13.9774969327809</v>
      </c>
      <c r="K1007" s="17">
        <v>-0.99999999999999989</v>
      </c>
      <c r="L1007" s="17">
        <v>-0.99999999999999989</v>
      </c>
      <c r="M1007" s="17">
        <v>-0.99999999999999989</v>
      </c>
      <c r="N1007" s="17">
        <v>0.28187129249492932</v>
      </c>
      <c r="O1007" s="17">
        <v>-0.99999999999999989</v>
      </c>
      <c r="P1007" s="17">
        <v>-0.99999999999999989</v>
      </c>
      <c r="Q1007" s="17">
        <v>4.1458899807400309</v>
      </c>
      <c r="R1007" s="17">
        <v>-0.99999999999999989</v>
      </c>
      <c r="S1007" s="17">
        <v>1.3501108662887744</v>
      </c>
      <c r="T1007" s="17">
        <v>0.16791056464898541</v>
      </c>
      <c r="U1007" s="17">
        <v>0.1773027207702369</v>
      </c>
      <c r="V1007" s="17">
        <v>6.4636910762298883E-2</v>
      </c>
      <c r="W1007" s="17">
        <v>2.9902982344075433</v>
      </c>
      <c r="X1007" s="17">
        <v>0.91514112596591446</v>
      </c>
      <c r="Y1007" s="17">
        <v>0.12357999808108881</v>
      </c>
      <c r="Z1007" s="17">
        <v>35.069461397426309</v>
      </c>
      <c r="AA1007" s="17">
        <v>0.66502142909747619</v>
      </c>
      <c r="AB1007" s="17">
        <v>1.2455540587555425</v>
      </c>
      <c r="AC1007" s="17">
        <v>19.512914004253261</v>
      </c>
      <c r="AD1007" s="17">
        <v>0.81383788063505169</v>
      </c>
      <c r="AE1007" s="17">
        <v>0.63142899578485356</v>
      </c>
      <c r="AF1007" s="17">
        <v>55.875348701901125</v>
      </c>
      <c r="AG1007" s="17">
        <v>4.5776319001766783</v>
      </c>
      <c r="AH1007" s="17">
        <v>0.244590650561753</v>
      </c>
      <c r="AI1007" s="17">
        <v>0.33111221951673747</v>
      </c>
      <c r="AJ1007" s="17">
        <v>0.33333333333333298</v>
      </c>
      <c r="AK1007" s="17">
        <v>0.70607946054434378</v>
      </c>
      <c r="AL1007" s="17">
        <v>0.78242979026715453</v>
      </c>
      <c r="AM1007" s="17">
        <v>0.33333333333333298</v>
      </c>
      <c r="AN1007" s="17">
        <v>0.35967408646567134</v>
      </c>
      <c r="AO1007" s="17">
        <v>0.43197639653327347</v>
      </c>
      <c r="AP1007" s="17">
        <v>0.33333333333333298</v>
      </c>
      <c r="AQ1007" s="17">
        <v>7.6221983980739507</v>
      </c>
      <c r="AR1007" s="17">
        <v>2.2444243630026963</v>
      </c>
      <c r="AS1007" s="17">
        <v>5.023655785829467</v>
      </c>
      <c r="AT1007" s="17">
        <v>7.0130567672964466</v>
      </c>
      <c r="AU1007" s="17">
        <v>-0.99999999999999989</v>
      </c>
      <c r="AV1007" s="17">
        <v>-0.99999999999999989</v>
      </c>
      <c r="AW1007" s="17">
        <v>-0.99999999999999989</v>
      </c>
      <c r="AX1007" s="17">
        <v>-0.99999999999999989</v>
      </c>
      <c r="AY1007" s="17">
        <v>2.0199383717402652E-2</v>
      </c>
      <c r="AZ1007" s="17">
        <v>0.24369392130986406</v>
      </c>
      <c r="BA1007" s="17">
        <v>0.32978140675358369</v>
      </c>
      <c r="BB1007" s="17">
        <v>0.13295575249887789</v>
      </c>
      <c r="BC1007" s="17">
        <v>0.1811013781694438</v>
      </c>
      <c r="BD1007" s="17">
        <v>4.7218275950429076</v>
      </c>
      <c r="BE1007" s="17">
        <v>6.0095648326133713</v>
      </c>
      <c r="BF1007" s="17">
        <v>-0.99999999999999989</v>
      </c>
      <c r="BG1007" s="22">
        <v>321.41337973080903</v>
      </c>
    </row>
    <row r="1008" spans="1:100" x14ac:dyDescent="0.25">
      <c r="A1008">
        <v>2856</v>
      </c>
      <c r="B1008" t="s">
        <v>989</v>
      </c>
      <c r="C1008" s="48">
        <v>2</v>
      </c>
      <c r="D1008" s="22">
        <v>1537.8069628906251</v>
      </c>
      <c r="E1008" s="17">
        <v>67.83711754113817</v>
      </c>
      <c r="F1008" s="17">
        <v>-28.755441452768178</v>
      </c>
      <c r="G1008" s="17">
        <v>0.25609683205307071</v>
      </c>
      <c r="H1008" s="17">
        <v>4.8732664826923857</v>
      </c>
      <c r="I1008" s="17">
        <v>46.341994491244435</v>
      </c>
      <c r="J1008" s="17">
        <v>9.7943625819094038</v>
      </c>
      <c r="K1008" s="17">
        <v>-1.0000000000000004</v>
      </c>
      <c r="L1008" s="17">
        <v>-1.0000000000000004</v>
      </c>
      <c r="M1008" s="17">
        <v>-1.0000000000000004</v>
      </c>
      <c r="N1008" s="17">
        <v>0.22160364890302453</v>
      </c>
      <c r="O1008" s="17">
        <v>-1.0000000000000004</v>
      </c>
      <c r="P1008" s="17">
        <v>-1.0000000000000004</v>
      </c>
      <c r="Q1008" s="17">
        <v>3.4984731692446931</v>
      </c>
      <c r="R1008" s="17">
        <v>-1.0000000000000004</v>
      </c>
      <c r="S1008" s="17">
        <v>0.50574742134297979</v>
      </c>
      <c r="T1008" s="17">
        <v>7.3136161172708949E-2</v>
      </c>
      <c r="U1008" s="17">
        <v>-0.10669284298596043</v>
      </c>
      <c r="V1008" s="17">
        <v>-0.30748910238246419</v>
      </c>
      <c r="W1008" s="17">
        <v>1.1046291525020533</v>
      </c>
      <c r="X1008" s="17">
        <v>-1.4081759788877144</v>
      </c>
      <c r="Y1008" s="17">
        <v>3.8312315747100797E-2</v>
      </c>
      <c r="Z1008" s="17">
        <v>27.240588620610552</v>
      </c>
      <c r="AA1008" s="17">
        <v>8.843398067795899E-2</v>
      </c>
      <c r="AB1008" s="17">
        <v>0.41445421575609664</v>
      </c>
      <c r="AC1008" s="17">
        <v>9.9710273041991773</v>
      </c>
      <c r="AD1008" s="17">
        <v>8.5535295917487097E-2</v>
      </c>
      <c r="AE1008" s="17">
        <v>2.1513936954501323E-2</v>
      </c>
      <c r="AF1008" s="17">
        <v>40.421698579279003</v>
      </c>
      <c r="AG1008" s="17">
        <v>-21.825711279576183</v>
      </c>
      <c r="AH1008" s="17">
        <v>6.1919329470127404E-2</v>
      </c>
      <c r="AI1008" s="17">
        <v>0.1149891791871222</v>
      </c>
      <c r="AJ1008" s="17">
        <v>0.33333333333333298</v>
      </c>
      <c r="AK1008" s="17">
        <v>0.46224064583815183</v>
      </c>
      <c r="AL1008" s="17">
        <v>0.56945883700273103</v>
      </c>
      <c r="AM1008" s="17">
        <v>0.33333333333333298</v>
      </c>
      <c r="AN1008" s="17">
        <v>0.13985471501121488</v>
      </c>
      <c r="AO1008" s="17">
        <v>0.19177288698485195</v>
      </c>
      <c r="AP1008" s="17">
        <v>0.33333333333333298</v>
      </c>
      <c r="AQ1008" s="17">
        <v>4.8817365771639416</v>
      </c>
      <c r="AR1008" s="17">
        <v>2.2444243630026963</v>
      </c>
      <c r="AS1008" s="17">
        <v>1.5352109528607691</v>
      </c>
      <c r="AT1008" s="17">
        <v>4.5724019026603511</v>
      </c>
      <c r="AU1008" s="17">
        <v>-1.0000000000000004</v>
      </c>
      <c r="AV1008" s="17">
        <v>-1.0000000000000004</v>
      </c>
      <c r="AW1008" s="17">
        <v>-1.0000000000000004</v>
      </c>
      <c r="AX1008" s="17">
        <v>-1.0000000000000004</v>
      </c>
      <c r="AY1008" s="17">
        <v>-1.6537485594096679E-2</v>
      </c>
      <c r="AZ1008" s="17">
        <v>0.49705183457514823</v>
      </c>
      <c r="BA1008" s="17">
        <v>8.6219036099105584E-2</v>
      </c>
      <c r="BB1008" s="17">
        <v>0.27405204435521269</v>
      </c>
      <c r="BC1008" s="17">
        <v>4.6047374210706066E-2</v>
      </c>
      <c r="BD1008" s="17">
        <v>8.484084497634079</v>
      </c>
      <c r="BE1008" s="17">
        <v>2.3749631276051408</v>
      </c>
      <c r="BF1008" s="17">
        <v>-1.0000000000000004</v>
      </c>
      <c r="BG1008" s="22">
        <v>847.43539376435513</v>
      </c>
    </row>
    <row r="1009" spans="1:100" x14ac:dyDescent="0.25">
      <c r="A1009">
        <v>2861</v>
      </c>
      <c r="B1009" t="s">
        <v>990</v>
      </c>
      <c r="C1009" s="48">
        <v>2</v>
      </c>
      <c r="D1009" s="22">
        <v>1513.1959374999999</v>
      </c>
      <c r="E1009" s="17">
        <v>29.424681048153452</v>
      </c>
      <c r="F1009" s="17">
        <v>-90.724059588192603</v>
      </c>
      <c r="G1009" s="17">
        <v>-0.17462114683105329</v>
      </c>
      <c r="H1009" s="17">
        <v>0.94436708952496851</v>
      </c>
      <c r="I1009" s="17">
        <v>16.177883329498009</v>
      </c>
      <c r="J1009" s="17">
        <v>2.3443318250013814</v>
      </c>
      <c r="K1009" s="17">
        <v>-1.0000000000000013</v>
      </c>
      <c r="L1009" s="17">
        <v>-1.0000000000000013</v>
      </c>
      <c r="M1009" s="17">
        <v>-1.0000000000000013</v>
      </c>
      <c r="N1009" s="17">
        <v>0.11426887054178939</v>
      </c>
      <c r="O1009" s="17">
        <v>-1.0000000000000013</v>
      </c>
      <c r="P1009" s="17">
        <v>-1.0000000000000013</v>
      </c>
      <c r="Q1009" s="17">
        <v>2.3454441834138331</v>
      </c>
      <c r="R1009" s="17">
        <v>-1.0000000000000013</v>
      </c>
      <c r="S1009" s="17">
        <v>-0.99803732646088705</v>
      </c>
      <c r="T1009" s="17">
        <v>-9.565407161500214E-2</v>
      </c>
      <c r="U1009" s="17">
        <v>-0.61248001292668031</v>
      </c>
      <c r="V1009" s="17">
        <v>-0.97023383177334921</v>
      </c>
      <c r="W1009" s="17">
        <v>-2.2536881950198246</v>
      </c>
      <c r="X1009" s="17">
        <v>-5.545930695181732</v>
      </c>
      <c r="Y1009" s="17">
        <v>-0.11354674558716624</v>
      </c>
      <c r="Z1009" s="17">
        <v>13.297612352816024</v>
      </c>
      <c r="AA1009" s="17">
        <v>-0.93845013646200282</v>
      </c>
      <c r="AB1009" s="17">
        <v>-1.0657084740024447</v>
      </c>
      <c r="AC1009" s="17">
        <v>-7.0227729019846166</v>
      </c>
      <c r="AD1009" s="17">
        <v>-1.2115487088912671</v>
      </c>
      <c r="AE1009" s="17">
        <v>-1.0647256064732249</v>
      </c>
      <c r="AF1009" s="17">
        <v>12.899233589349954</v>
      </c>
      <c r="AG1009" s="17">
        <v>-68.849235334780332</v>
      </c>
      <c r="AH1009" s="17">
        <v>-0.26341255002212627</v>
      </c>
      <c r="AI1009" s="17">
        <v>-0.26991916051195092</v>
      </c>
      <c r="AJ1009" s="17">
        <v>0.33333333333333298</v>
      </c>
      <c r="AK1009" s="17">
        <v>2.7971383386501736E-2</v>
      </c>
      <c r="AL1009" s="17">
        <v>0.19016426526194452</v>
      </c>
      <c r="AM1009" s="17">
        <v>0.33333333333333298</v>
      </c>
      <c r="AN1009" s="17">
        <v>-0.25163667420479424</v>
      </c>
      <c r="AO1009" s="17">
        <v>-0.23602201127849681</v>
      </c>
      <c r="AP1009" s="17">
        <v>0.33333333333333298</v>
      </c>
      <c r="AQ1009" s="17">
        <v>1.0602370272092543E-3</v>
      </c>
      <c r="AR1009" s="17">
        <v>2.2444243630026963</v>
      </c>
      <c r="AS1009" s="17">
        <v>-4.6775996144066276</v>
      </c>
      <c r="AT1009" s="17">
        <v>0.22567232541214555</v>
      </c>
      <c r="AU1009" s="17">
        <v>-1.0000000000000013</v>
      </c>
      <c r="AV1009" s="17">
        <v>-1.0000000000000013</v>
      </c>
      <c r="AW1009" s="17">
        <v>-1.0000000000000013</v>
      </c>
      <c r="AX1009" s="17">
        <v>-1.0000000000000013</v>
      </c>
      <c r="AY1009" s="17">
        <v>-8.1964694793380699E-2</v>
      </c>
      <c r="AZ1009" s="17">
        <v>0.94827431227041137</v>
      </c>
      <c r="BA1009" s="17">
        <v>-0.34755788818812405</v>
      </c>
      <c r="BB1009" s="17">
        <v>0.5253401039405734</v>
      </c>
      <c r="BC1009" s="17">
        <v>-0.19447956060470475</v>
      </c>
      <c r="BD1009" s="17">
        <v>15.184545751969434</v>
      </c>
      <c r="BE1009" s="17">
        <v>-4.0981482334441113</v>
      </c>
      <c r="BF1009" s="17">
        <v>-1.0000000000000013</v>
      </c>
      <c r="BG1009" s="22">
        <v>104.28319155872714</v>
      </c>
    </row>
    <row r="1010" spans="1:100" x14ac:dyDescent="0.25">
      <c r="A1010">
        <v>2867</v>
      </c>
      <c r="B1010" t="s">
        <v>991</v>
      </c>
      <c r="C1010" s="48">
        <v>2</v>
      </c>
      <c r="D1010" s="22">
        <v>1453.6869433593749</v>
      </c>
      <c r="E1010" s="17">
        <v>104.31609613815397</v>
      </c>
      <c r="F1010" s="17">
        <v>30.094038065711192</v>
      </c>
      <c r="G1010" s="17">
        <v>0.66513498134967641</v>
      </c>
      <c r="H1010" s="17">
        <v>8.6044080076346425</v>
      </c>
      <c r="I1010" s="17">
        <v>74.987820320811693</v>
      </c>
      <c r="J1010" s="17">
        <v>16.86940226542416</v>
      </c>
      <c r="K1010" s="17">
        <v>-0.99999999999999956</v>
      </c>
      <c r="L1010" s="17">
        <v>-0.99999999999999956</v>
      </c>
      <c r="M1010" s="17">
        <v>-0.99999999999999956</v>
      </c>
      <c r="N1010" s="17">
        <v>0.32353582087732813</v>
      </c>
      <c r="O1010" s="17">
        <v>-0.99999999999999956</v>
      </c>
      <c r="P1010" s="17">
        <v>-0.99999999999999956</v>
      </c>
      <c r="Q1010" s="17">
        <v>4.5934654044689402</v>
      </c>
      <c r="R1010" s="17">
        <v>-0.99999999999999956</v>
      </c>
      <c r="S1010" s="17">
        <v>1.9338404203297679</v>
      </c>
      <c r="T1010" s="17">
        <v>0.23343047862306748</v>
      </c>
      <c r="U1010" s="17">
        <v>0.37363595235828595</v>
      </c>
      <c r="V1010" s="17">
        <v>0.32189692480043658</v>
      </c>
      <c r="W1010" s="17">
        <v>4.2939084023255107</v>
      </c>
      <c r="X1010" s="17">
        <v>2.5213083109973367</v>
      </c>
      <c r="Y1010" s="17">
        <v>0.18252767811255111</v>
      </c>
      <c r="Z1010" s="17">
        <v>40.481756827799558</v>
      </c>
      <c r="AA1010" s="17">
        <v>1.0636307437785089</v>
      </c>
      <c r="AB1010" s="17">
        <v>1.8201141532522322</v>
      </c>
      <c r="AC1010" s="17">
        <v>26.109458775906447</v>
      </c>
      <c r="AD1010" s="17">
        <v>1.3173316611022754</v>
      </c>
      <c r="AE1010" s="17">
        <v>1.0530785205541116</v>
      </c>
      <c r="AF1010" s="17">
        <v>66.558843289901517</v>
      </c>
      <c r="AG1010" s="17">
        <v>22.83092298207314</v>
      </c>
      <c r="AH1010" s="17">
        <v>0.37087590063405934</v>
      </c>
      <c r="AI1010" s="17">
        <v>0.48052347921153493</v>
      </c>
      <c r="AJ1010" s="17">
        <v>0.33333333333333298</v>
      </c>
      <c r="AK1010" s="17">
        <v>0.8746513278111312</v>
      </c>
      <c r="AL1010" s="17">
        <v>0.92966193338854219</v>
      </c>
      <c r="AM1010" s="17">
        <v>0.33333333333333298</v>
      </c>
      <c r="AN1010" s="17">
        <v>0.5116407122554919</v>
      </c>
      <c r="AO1010" s="17">
        <v>0.59803508648139514</v>
      </c>
      <c r="AP1010" s="17">
        <v>0.33333333333333298</v>
      </c>
      <c r="AQ1010" s="17">
        <v>9.5167481516920311</v>
      </c>
      <c r="AR1010" s="17">
        <v>2.2444243630026963</v>
      </c>
      <c r="AS1010" s="17">
        <v>7.4353048912406443</v>
      </c>
      <c r="AT1010" s="17">
        <v>8.7003424784791115</v>
      </c>
      <c r="AU1010" s="17">
        <v>-0.99999999999999956</v>
      </c>
      <c r="AV1010" s="17">
        <v>-0.99999999999999956</v>
      </c>
      <c r="AW1010" s="17">
        <v>-0.99999999999999956</v>
      </c>
      <c r="AX1010" s="17">
        <v>-0.99999999999999956</v>
      </c>
      <c r="AY1010" s="17">
        <v>4.5596499696814133E-2</v>
      </c>
      <c r="AZ1010" s="17">
        <v>6.8541263282851428E-2</v>
      </c>
      <c r="BA1010" s="17">
        <v>0.49816216133780522</v>
      </c>
      <c r="BB1010" s="17">
        <v>3.541235928930625E-2</v>
      </c>
      <c r="BC1010" s="17">
        <v>0.27446758673067007</v>
      </c>
      <c r="BD1010" s="17">
        <v>2.1208853620709696</v>
      </c>
      <c r="BE1010" s="17">
        <v>8.5222558368020831</v>
      </c>
      <c r="BF1010" s="17">
        <v>-0.99999999999999956</v>
      </c>
      <c r="BG1010" s="22">
        <v>19.561739730250565</v>
      </c>
    </row>
    <row r="1011" spans="1:100" x14ac:dyDescent="0.25">
      <c r="A1011">
        <v>2869</v>
      </c>
      <c r="B1011" t="s">
        <v>992</v>
      </c>
      <c r="C1011" s="48">
        <v>2</v>
      </c>
      <c r="D1011" s="22">
        <v>1501.365009765625</v>
      </c>
      <c r="E1011" s="17">
        <v>85.547335058874268</v>
      </c>
      <c r="F1011" s="17">
        <v>-0.1845460175794803</v>
      </c>
      <c r="G1011" s="17">
        <v>0.4546811914761088</v>
      </c>
      <c r="H1011" s="17">
        <v>6.6847022886716303</v>
      </c>
      <c r="I1011" s="17">
        <v>60.249286469488624</v>
      </c>
      <c r="J1011" s="17">
        <v>13.229231006430243</v>
      </c>
      <c r="K1011" s="17">
        <v>-1</v>
      </c>
      <c r="L1011" s="17">
        <v>-1</v>
      </c>
      <c r="M1011" s="17">
        <v>-1</v>
      </c>
      <c r="N1011" s="17">
        <v>0.27109080581228839</v>
      </c>
      <c r="O1011" s="17">
        <v>-1</v>
      </c>
      <c r="P1011" s="17">
        <v>-1</v>
      </c>
      <c r="Q1011" s="17">
        <v>4.0300820961360806</v>
      </c>
      <c r="R1011" s="17">
        <v>-1</v>
      </c>
      <c r="S1011" s="17">
        <v>1.1990737868372461</v>
      </c>
      <c r="T1011" s="17">
        <v>0.15095761720259696</v>
      </c>
      <c r="U1011" s="17">
        <v>0.12650248683817694</v>
      </c>
      <c r="V1011" s="17">
        <v>-1.9278209888894309E-3</v>
      </c>
      <c r="W1011" s="17">
        <v>2.6529956751271215</v>
      </c>
      <c r="X1011" s="17">
        <v>0.49955346373664816</v>
      </c>
      <c r="Y1011" s="17">
        <v>0.10832758303586738</v>
      </c>
      <c r="Z1011" s="17">
        <v>33.669057238902205</v>
      </c>
      <c r="AA1011" s="17">
        <v>0.56188327836514163</v>
      </c>
      <c r="AB1011" s="17">
        <v>1.0968895307366651</v>
      </c>
      <c r="AC1011" s="17">
        <v>17.806091298627877</v>
      </c>
      <c r="AD1011" s="17">
        <v>0.68356140311676927</v>
      </c>
      <c r="AE1011" s="17">
        <v>0.52232930684088552</v>
      </c>
      <c r="AF1011" s="17">
        <v>53.111048334141316</v>
      </c>
      <c r="AG1011" s="17">
        <v>-0.14531515005038728</v>
      </c>
      <c r="AH1011" s="17">
        <v>0.211914978725909</v>
      </c>
      <c r="AI1011" s="17">
        <v>0.29245280927229522</v>
      </c>
      <c r="AJ1011" s="17">
        <v>0.33333333333333298</v>
      </c>
      <c r="AK1011" s="17">
        <v>0.66246233968176316</v>
      </c>
      <c r="AL1011" s="17">
        <v>0.74433421545087208</v>
      </c>
      <c r="AM1011" s="17">
        <v>0.33333333333333298</v>
      </c>
      <c r="AN1011" s="17">
        <v>0.32035348812607461</v>
      </c>
      <c r="AO1011" s="17">
        <v>0.389009547632644</v>
      </c>
      <c r="AP1011" s="17">
        <v>0.33333333333333298</v>
      </c>
      <c r="AQ1011" s="17">
        <v>7.1319931999969102</v>
      </c>
      <c r="AR1011" s="17">
        <v>2.2444243630026963</v>
      </c>
      <c r="AS1011" s="17">
        <v>4.3996537372410289</v>
      </c>
      <c r="AT1011" s="17">
        <v>6.5764800953545839</v>
      </c>
      <c r="AU1011" s="17">
        <v>-1</v>
      </c>
      <c r="AV1011" s="17">
        <v>-1</v>
      </c>
      <c r="AW1011" s="17">
        <v>-1</v>
      </c>
      <c r="AX1011" s="17">
        <v>-1</v>
      </c>
      <c r="AY1011" s="17">
        <v>1.3628007987893728E-2</v>
      </c>
      <c r="AZ1011" s="17">
        <v>0.28901378860703103</v>
      </c>
      <c r="BA1011" s="17">
        <v>0.2862137353341932</v>
      </c>
      <c r="BB1011" s="17">
        <v>0.15819461376292676</v>
      </c>
      <c r="BC1011" s="17">
        <v>0.15694334237542337</v>
      </c>
      <c r="BD1011" s="17">
        <v>5.394808286136425</v>
      </c>
      <c r="BE1011" s="17">
        <v>5.3594187020815953</v>
      </c>
      <c r="BF1011" s="17">
        <v>-1</v>
      </c>
      <c r="BG1011" s="22">
        <v>1554.8188164781457</v>
      </c>
    </row>
    <row r="1012" spans="1:100" x14ac:dyDescent="0.25">
      <c r="A1012">
        <v>2872</v>
      </c>
      <c r="B1012" t="s">
        <v>993</v>
      </c>
      <c r="C1012" s="48">
        <v>2</v>
      </c>
      <c r="D1012" s="22">
        <v>1455.6725488281249</v>
      </c>
      <c r="E1012" s="17">
        <v>78.927803985565731</v>
      </c>
      <c r="F1012" s="17">
        <v>-10.863462294924927</v>
      </c>
      <c r="G1012" s="17">
        <v>0.38045650527124347</v>
      </c>
      <c r="H1012" s="17">
        <v>6.0076436589300748</v>
      </c>
      <c r="I1012" s="17">
        <v>55.051171240052987</v>
      </c>
      <c r="J1012" s="17">
        <v>11.945383518613024</v>
      </c>
      <c r="K1012" s="17">
        <v>-1.0000000000000002</v>
      </c>
      <c r="L1012" s="17">
        <v>-1.0000000000000002</v>
      </c>
      <c r="M1012" s="17">
        <v>-1.0000000000000002</v>
      </c>
      <c r="N1012" s="17">
        <v>0.25259403847656786</v>
      </c>
      <c r="O1012" s="17">
        <v>-1.0000000000000002</v>
      </c>
      <c r="P1012" s="17">
        <v>-1.0000000000000002</v>
      </c>
      <c r="Q1012" s="17">
        <v>3.8313831356698076</v>
      </c>
      <c r="R1012" s="17">
        <v>-1.0000000000000002</v>
      </c>
      <c r="S1012" s="17">
        <v>0.93992985392184503</v>
      </c>
      <c r="T1012" s="17">
        <v>0.12187036596787534</v>
      </c>
      <c r="U1012" s="17">
        <v>3.9341291309358067E-2</v>
      </c>
      <c r="V1012" s="17">
        <v>-0.11613716906488636</v>
      </c>
      <c r="W1012" s="17">
        <v>2.0742641999703153</v>
      </c>
      <c r="X1012" s="17">
        <v>-0.21349674653156614</v>
      </c>
      <c r="Y1012" s="17">
        <v>8.2158043505376172E-2</v>
      </c>
      <c r="Z1012" s="17">
        <v>31.266294668089355</v>
      </c>
      <c r="AA1012" s="17">
        <v>0.38492258691469416</v>
      </c>
      <c r="AB1012" s="17">
        <v>0.84181633536156775</v>
      </c>
      <c r="AC1012" s="17">
        <v>14.877586918569223</v>
      </c>
      <c r="AD1012" s="17">
        <v>0.46003775665161706</v>
      </c>
      <c r="AE1012" s="17">
        <v>0.33514002474237831</v>
      </c>
      <c r="AF1012" s="17">
        <v>48.368162205370126</v>
      </c>
      <c r="AG1012" s="17">
        <v>-8.2487760881958554</v>
      </c>
      <c r="AH1012" s="17">
        <v>0.15585124827678368</v>
      </c>
      <c r="AI1012" s="17">
        <v>0.22612239788381336</v>
      </c>
      <c r="AJ1012" s="17">
        <v>0.33333333333333298</v>
      </c>
      <c r="AK1012" s="17">
        <v>0.58762566855556486</v>
      </c>
      <c r="AL1012" s="17">
        <v>0.67897121240278557</v>
      </c>
      <c r="AM1012" s="17">
        <v>0.33333333333333298</v>
      </c>
      <c r="AN1012" s="17">
        <v>0.25288863422852548</v>
      </c>
      <c r="AO1012" s="17">
        <v>0.31528858951080574</v>
      </c>
      <c r="AP1012" s="17">
        <v>0.33333333333333298</v>
      </c>
      <c r="AQ1012" s="17">
        <v>6.290916932986427</v>
      </c>
      <c r="AR1012" s="17">
        <v>2.2444243630026963</v>
      </c>
      <c r="AS1012" s="17">
        <v>3.3290136956983112</v>
      </c>
      <c r="AT1012" s="17">
        <v>5.8274177048676217</v>
      </c>
      <c r="AU1012" s="17">
        <v>-1.0000000000000002</v>
      </c>
      <c r="AV1012" s="17">
        <v>-1.0000000000000002</v>
      </c>
      <c r="AW1012" s="17">
        <v>-1.0000000000000002</v>
      </c>
      <c r="AX1012" s="17">
        <v>-1.0000000000000002</v>
      </c>
      <c r="AY1012" s="17">
        <v>2.3530802854134295E-3</v>
      </c>
      <c r="AZ1012" s="17">
        <v>0.36677197019555269</v>
      </c>
      <c r="BA1012" s="17">
        <v>0.21146190776585017</v>
      </c>
      <c r="BB1012" s="17">
        <v>0.20149853485318331</v>
      </c>
      <c r="BC1012" s="17">
        <v>0.1154938623543097</v>
      </c>
      <c r="BD1012" s="17">
        <v>6.5494841028259794</v>
      </c>
      <c r="BE1012" s="17">
        <v>4.2439215946987421</v>
      </c>
      <c r="BF1012" s="17">
        <v>-1.0000000000000002</v>
      </c>
      <c r="BG1012" s="22">
        <v>14.152172805583632</v>
      </c>
    </row>
    <row r="1013" spans="1:100" x14ac:dyDescent="0.25">
      <c r="A1013">
        <v>2874</v>
      </c>
      <c r="B1013" t="s">
        <v>994</v>
      </c>
      <c r="C1013" s="48">
        <v>2</v>
      </c>
      <c r="D1013" s="22">
        <v>1495.8683300781249</v>
      </c>
      <c r="E1013" s="17">
        <v>66.011454885043293</v>
      </c>
      <c r="F1013" s="17">
        <v>-31.700680086623361</v>
      </c>
      <c r="G1013" s="17">
        <v>0.23562570860582438</v>
      </c>
      <c r="H1013" s="17">
        <v>4.6865341231616515</v>
      </c>
      <c r="I1013" s="17">
        <v>44.908357462977513</v>
      </c>
      <c r="J1013" s="17">
        <v>9.4402782232634976</v>
      </c>
      <c r="K1013" s="17">
        <v>-1.0000000000000004</v>
      </c>
      <c r="L1013" s="17">
        <v>-1.0000000000000004</v>
      </c>
      <c r="M1013" s="17">
        <v>-1.0000000000000004</v>
      </c>
      <c r="N1013" s="17">
        <v>0.21650225168782539</v>
      </c>
      <c r="O1013" s="17">
        <v>-1.0000000000000004</v>
      </c>
      <c r="P1013" s="17">
        <v>-1.0000000000000004</v>
      </c>
      <c r="Q1013" s="17">
        <v>3.4436721164343416</v>
      </c>
      <c r="R1013" s="17">
        <v>-1.0000000000000004</v>
      </c>
      <c r="S1013" s="17">
        <v>0.43427568178352893</v>
      </c>
      <c r="T1013" s="17">
        <v>6.5113914919978755E-2</v>
      </c>
      <c r="U1013" s="17">
        <v>-0.13073184786036668</v>
      </c>
      <c r="V1013" s="17">
        <v>-0.33898797132803621</v>
      </c>
      <c r="W1013" s="17">
        <v>0.94501536258258323</v>
      </c>
      <c r="X1013" s="17">
        <v>-1.6048347945032768</v>
      </c>
      <c r="Y1013" s="17">
        <v>3.1094772613167496E-2</v>
      </c>
      <c r="Z1013" s="17">
        <v>26.577908160557509</v>
      </c>
      <c r="AA1013" s="17">
        <v>3.9628329280611219E-2</v>
      </c>
      <c r="AB1013" s="17">
        <v>0.34410518314186467</v>
      </c>
      <c r="AC1013" s="17">
        <v>9.1633475719532651</v>
      </c>
      <c r="AD1013" s="17">
        <v>2.3887609761734097E-2</v>
      </c>
      <c r="AE1013" s="17">
        <v>-3.0112753541211235E-2</v>
      </c>
      <c r="AF1013" s="17">
        <v>39.113613460935404</v>
      </c>
      <c r="AG1013" s="17">
        <v>-24.060640892573876</v>
      </c>
      <c r="AH1013" s="17">
        <v>4.6456986607949585E-2</v>
      </c>
      <c r="AI1013" s="17">
        <v>9.6695291947336975E-2</v>
      </c>
      <c r="AJ1013" s="17">
        <v>0.33333333333333298</v>
      </c>
      <c r="AK1013" s="17">
        <v>0.44160073732069471</v>
      </c>
      <c r="AL1013" s="17">
        <v>0.55143176039661379</v>
      </c>
      <c r="AM1013" s="17">
        <v>0.33333333333333298</v>
      </c>
      <c r="AN1013" s="17">
        <v>0.12124794921532742</v>
      </c>
      <c r="AO1013" s="17">
        <v>0.17144069143745588</v>
      </c>
      <c r="AP1013" s="17">
        <v>0.33333333333333298</v>
      </c>
      <c r="AQ1013" s="17">
        <v>4.6497682527307678</v>
      </c>
      <c r="AR1013" s="17">
        <v>2.2444243630026963</v>
      </c>
      <c r="AS1013" s="17">
        <v>1.2399290786135286</v>
      </c>
      <c r="AT1013" s="17">
        <v>4.3658109495773729</v>
      </c>
      <c r="AU1013" s="17">
        <v>-1.0000000000000004</v>
      </c>
      <c r="AV1013" s="17">
        <v>-1.0000000000000004</v>
      </c>
      <c r="AW1013" s="17">
        <v>-1.0000000000000004</v>
      </c>
      <c r="AX1013" s="17">
        <v>-1.0000000000000004</v>
      </c>
      <c r="AY1013" s="17">
        <v>-1.9647103817597135E-2</v>
      </c>
      <c r="AZ1013" s="17">
        <v>0.51849749390658084</v>
      </c>
      <c r="BA1013" s="17">
        <v>6.560252738345787E-2</v>
      </c>
      <c r="BB1013" s="17">
        <v>0.28599523953345451</v>
      </c>
      <c r="BC1013" s="17">
        <v>3.4615632754845652E-2</v>
      </c>
      <c r="BD1013" s="17">
        <v>8.8025433877095534</v>
      </c>
      <c r="BE1013" s="17">
        <v>2.0673097017994309</v>
      </c>
      <c r="BF1013" s="17">
        <v>-1.0000000000000004</v>
      </c>
      <c r="BG1013" s="22">
        <v>67.383605438577206</v>
      </c>
    </row>
    <row r="1014" spans="1:100" x14ac:dyDescent="0.25">
      <c r="A1014">
        <v>2875</v>
      </c>
      <c r="B1014" t="s">
        <v>995</v>
      </c>
      <c r="C1014" s="48">
        <v>2</v>
      </c>
      <c r="D1014" s="22">
        <v>1636.6148242187501</v>
      </c>
      <c r="E1014" s="17">
        <v>160.00403563339154</v>
      </c>
      <c r="F1014" s="17">
        <v>119.93225121730963</v>
      </c>
      <c r="G1014" s="17">
        <v>1.2895628733942401</v>
      </c>
      <c r="H1014" s="17">
        <v>14.300279752962251</v>
      </c>
      <c r="I1014" s="17">
        <v>118.71785545174474</v>
      </c>
      <c r="J1014" s="17">
        <v>27.66998926031896</v>
      </c>
      <c r="K1014" s="17">
        <v>-0.99999999999999811</v>
      </c>
      <c r="L1014" s="17">
        <v>-0.99999999999999811</v>
      </c>
      <c r="M1014" s="17">
        <v>-0.99999999999999811</v>
      </c>
      <c r="N1014" s="17">
        <v>0.47914304574594135</v>
      </c>
      <c r="O1014" s="17">
        <v>-0.99999999999999811</v>
      </c>
      <c r="P1014" s="17">
        <v>-0.99999999999999811</v>
      </c>
      <c r="Q1014" s="17">
        <v>6.2650544589911856</v>
      </c>
      <c r="R1014" s="17">
        <v>-0.99999999999999811</v>
      </c>
      <c r="S1014" s="17">
        <v>4.1139331635968297</v>
      </c>
      <c r="T1014" s="17">
        <v>0.47813196410644143</v>
      </c>
      <c r="U1014" s="17">
        <v>1.1068944459263852</v>
      </c>
      <c r="V1014" s="17">
        <v>1.282702636717397</v>
      </c>
      <c r="W1014" s="17">
        <v>9.1625861100975836</v>
      </c>
      <c r="X1014" s="17">
        <v>8.5199653951215755</v>
      </c>
      <c r="Y1014" s="17">
        <v>0.40268341389699402</v>
      </c>
      <c r="Z1014" s="17">
        <v>60.695408698757539</v>
      </c>
      <c r="AA1014" s="17">
        <v>2.5523428850756225</v>
      </c>
      <c r="AB1014" s="17">
        <v>3.9659611193887203</v>
      </c>
      <c r="AC1014" s="17">
        <v>50.746003709705462</v>
      </c>
      <c r="AD1014" s="17">
        <v>3.197762640616479</v>
      </c>
      <c r="AE1014" s="17">
        <v>2.6278404334774206</v>
      </c>
      <c r="AF1014" s="17">
        <v>106.45918560218561</v>
      </c>
      <c r="AG1014" s="17">
        <v>91.002676755549658</v>
      </c>
      <c r="AH1014" s="17">
        <v>0.84252164027219134</v>
      </c>
      <c r="AI1014" s="17">
        <v>1.0385394315786538</v>
      </c>
      <c r="AJ1014" s="17">
        <v>0.33333333333333298</v>
      </c>
      <c r="AK1014" s="17">
        <v>1.5042276478778263</v>
      </c>
      <c r="AL1014" s="17">
        <v>1.4795393973143338</v>
      </c>
      <c r="AM1014" s="17">
        <v>0.33333333333333298</v>
      </c>
      <c r="AN1014" s="17">
        <v>1.0792003566313237</v>
      </c>
      <c r="AO1014" s="17">
        <v>1.2182252797072661</v>
      </c>
      <c r="AP1014" s="17">
        <v>0.33333333333333298</v>
      </c>
      <c r="AQ1014" s="17">
        <v>16.592446377057403</v>
      </c>
      <c r="AR1014" s="17">
        <v>2.2444243630026963</v>
      </c>
      <c r="AS1014" s="17">
        <v>16.442247708537479</v>
      </c>
      <c r="AT1014" s="17">
        <v>15.0019581998397</v>
      </c>
      <c r="AU1014" s="17">
        <v>-0.99999999999999811</v>
      </c>
      <c r="AV1014" s="17">
        <v>-0.99999999999999811</v>
      </c>
      <c r="AW1014" s="17">
        <v>-0.99999999999999811</v>
      </c>
      <c r="AX1014" s="17">
        <v>-0.99999999999999811</v>
      </c>
      <c r="AY1014" s="17">
        <v>0.14044876109651466</v>
      </c>
      <c r="AZ1014" s="17">
        <v>-0.58561276418619723</v>
      </c>
      <c r="BA1014" s="17">
        <v>1.1270247204350172</v>
      </c>
      <c r="BB1014" s="17">
        <v>-0.32888929756135732</v>
      </c>
      <c r="BC1014" s="17">
        <v>0.62316844030505325</v>
      </c>
      <c r="BD1014" s="17">
        <v>-7.5930228142499185</v>
      </c>
      <c r="BE1014" s="17">
        <v>17.906566407309096</v>
      </c>
      <c r="BF1014" s="17">
        <v>-0.99999999999999811</v>
      </c>
      <c r="BG1014" s="22">
        <v>396.7637187165372</v>
      </c>
    </row>
    <row r="1015" spans="1:100" x14ac:dyDescent="0.25">
      <c r="A1015">
        <v>2876</v>
      </c>
      <c r="B1015" t="s">
        <v>996</v>
      </c>
      <c r="C1015" s="48">
        <v>3</v>
      </c>
      <c r="D1015" s="22">
        <v>1516.3821940615796</v>
      </c>
      <c r="E1015" s="17">
        <v>119.91482212101147</v>
      </c>
      <c r="F1015" s="17">
        <v>6.6366154350272106</v>
      </c>
      <c r="G1015" s="17">
        <v>0.62226445025082811</v>
      </c>
      <c r="H1015" s="17">
        <v>10.145087476239651</v>
      </c>
      <c r="I1015" s="17">
        <v>83.521802624094036</v>
      </c>
      <c r="J1015" s="17">
        <v>16.928276052118115</v>
      </c>
      <c r="K1015" s="17">
        <v>-0.99999999999999944</v>
      </c>
      <c r="L1015" s="17">
        <v>-0.99999999999999944</v>
      </c>
      <c r="M1015" s="17">
        <v>-0.99999999999999944</v>
      </c>
      <c r="N1015" s="17">
        <v>0.38898939321000475</v>
      </c>
      <c r="O1015" s="17">
        <v>-0.99999999999999944</v>
      </c>
      <c r="P1015" s="17">
        <v>-0.99999999999999944</v>
      </c>
      <c r="Q1015" s="17">
        <v>5.5425567437184906</v>
      </c>
      <c r="R1015" s="17">
        <v>-0.99999999999999944</v>
      </c>
      <c r="S1015" s="17">
        <v>2.4380641278002226</v>
      </c>
      <c r="T1015" s="17">
        <v>0.43433643983655179</v>
      </c>
      <c r="U1015" s="17">
        <v>-0.13679876153964277</v>
      </c>
      <c r="V1015" s="17">
        <v>-0.13040999980700022</v>
      </c>
      <c r="W1015" s="17">
        <v>4.60253073252116</v>
      </c>
      <c r="X1015" s="17">
        <v>1.1329070173948048</v>
      </c>
      <c r="Y1015" s="17">
        <v>0.25317698778707987</v>
      </c>
      <c r="Z1015" s="17">
        <v>52.020197165120635</v>
      </c>
      <c r="AA1015" s="17">
        <v>3.0583156043744202</v>
      </c>
      <c r="AB1015" s="17">
        <v>1.8692047593138605</v>
      </c>
      <c r="AC1015" s="17">
        <v>18.044148853529478</v>
      </c>
      <c r="AD1015" s="17">
        <v>1.8203958703348306</v>
      </c>
      <c r="AE1015" s="17">
        <v>-0.95451202295065507</v>
      </c>
      <c r="AF1015" s="17">
        <v>70.97903875501332</v>
      </c>
      <c r="AG1015" s="17">
        <v>5.5408078362794271</v>
      </c>
      <c r="AH1015" s="17">
        <v>0.69222465961792912</v>
      </c>
      <c r="AI1015" s="17">
        <v>0.66323724925141603</v>
      </c>
      <c r="AJ1015" s="17">
        <v>0.33333333333333298</v>
      </c>
      <c r="AK1015" s="17">
        <v>1.3769319640252686</v>
      </c>
      <c r="AL1015" s="17">
        <v>1.3595485492111161</v>
      </c>
      <c r="AM1015" s="17">
        <v>0.33333333333333298</v>
      </c>
      <c r="AN1015" s="17">
        <v>0.33538368600076146</v>
      </c>
      <c r="AO1015" s="17">
        <v>0.48576697535360597</v>
      </c>
      <c r="AP1015" s="17">
        <v>0.33333333333333298</v>
      </c>
      <c r="AQ1015" s="17">
        <v>12.542763869080684</v>
      </c>
      <c r="AR1015" s="17">
        <v>2.8874876934085374</v>
      </c>
      <c r="AS1015" s="17">
        <v>0.27146871845690429</v>
      </c>
      <c r="AT1015" s="17">
        <v>13.769319640252679</v>
      </c>
      <c r="AU1015" s="17">
        <v>-0.99999999999999944</v>
      </c>
      <c r="AV1015" s="17">
        <v>-0.99999999999999944</v>
      </c>
      <c r="AW1015" s="17">
        <v>-0.99999999999999944</v>
      </c>
      <c r="AX1015" s="17">
        <v>-0.99999999999999944</v>
      </c>
      <c r="AY1015" s="17">
        <v>-1.3327173779223518E-2</v>
      </c>
      <c r="AZ1015" s="17">
        <v>0.41169528521902166</v>
      </c>
      <c r="BA1015" s="17">
        <v>0.39688730712380033</v>
      </c>
      <c r="BB1015" s="17">
        <v>0.73916907850374569</v>
      </c>
      <c r="BC1015" s="17">
        <v>0.29340877731762527</v>
      </c>
      <c r="BD1015" s="17">
        <v>20.537703388688751</v>
      </c>
      <c r="BE1015" s="17">
        <v>9.3196559685596352</v>
      </c>
      <c r="BF1015" s="17">
        <v>-0.99999999999999944</v>
      </c>
      <c r="CU1015" t="e">
        <v>#N/A</v>
      </c>
      <c r="CV1015" t="e">
        <v>#N/A</v>
      </c>
    </row>
    <row r="1016" spans="1:100" x14ac:dyDescent="0.25">
      <c r="A1016">
        <v>2877</v>
      </c>
      <c r="B1016" t="s">
        <v>997</v>
      </c>
      <c r="C1016" s="48">
        <v>2</v>
      </c>
      <c r="D1016" s="22">
        <v>1548.969521484375</v>
      </c>
      <c r="E1016" s="17">
        <v>110.22399229522614</v>
      </c>
      <c r="F1016" s="17">
        <v>39.624913854030652</v>
      </c>
      <c r="G1016" s="17">
        <v>0.73138011767931632</v>
      </c>
      <c r="H1016" s="17">
        <v>9.2086792214811304</v>
      </c>
      <c r="I1016" s="17">
        <v>79.62711042276932</v>
      </c>
      <c r="J1016" s="17">
        <v>18.015229296907695</v>
      </c>
      <c r="K1016" s="17">
        <v>-0.99999999999999944</v>
      </c>
      <c r="L1016" s="17">
        <v>-0.99999999999999944</v>
      </c>
      <c r="M1016" s="17">
        <v>-0.99999999999999944</v>
      </c>
      <c r="N1016" s="17">
        <v>0.34004408701442523</v>
      </c>
      <c r="O1016" s="17">
        <v>-0.99999999999999944</v>
      </c>
      <c r="P1016" s="17">
        <v>-0.99999999999999944</v>
      </c>
      <c r="Q1016" s="17">
        <v>4.7708031663062309</v>
      </c>
      <c r="R1016" s="17">
        <v>-0.99999999999999944</v>
      </c>
      <c r="S1016" s="17">
        <v>2.1651249975066604</v>
      </c>
      <c r="T1016" s="17">
        <v>0.25939069512274082</v>
      </c>
      <c r="U1016" s="17">
        <v>0.45142685422244944</v>
      </c>
      <c r="V1016" s="17">
        <v>0.42382815846751526</v>
      </c>
      <c r="W1016" s="17">
        <v>4.8104231554387855</v>
      </c>
      <c r="X1016" s="17">
        <v>3.1577018183908381</v>
      </c>
      <c r="Y1016" s="17">
        <v>0.20588385248688829</v>
      </c>
      <c r="Z1016" s="17">
        <v>42.626209599643275</v>
      </c>
      <c r="AA1016" s="17">
        <v>1.2215672165278384</v>
      </c>
      <c r="AB1016" s="17">
        <v>2.0477656188983424</v>
      </c>
      <c r="AC1016" s="17">
        <v>28.723133306823051</v>
      </c>
      <c r="AD1016" s="17">
        <v>1.5168253227138977</v>
      </c>
      <c r="AE1016" s="17">
        <v>1.2201439558708351</v>
      </c>
      <c r="AF1016" s="17">
        <v>70.791843848896278</v>
      </c>
      <c r="AG1016" s="17">
        <v>30.063218624357329</v>
      </c>
      <c r="AH1016" s="17">
        <v>0.42091248086963939</v>
      </c>
      <c r="AI1016" s="17">
        <v>0.53972301739621864</v>
      </c>
      <c r="AJ1016" s="17">
        <v>0.33333333333333298</v>
      </c>
      <c r="AK1016" s="17">
        <v>0.94144265741713595</v>
      </c>
      <c r="AL1016" s="17">
        <v>0.98799806479210395</v>
      </c>
      <c r="AM1016" s="17">
        <v>0.33333333333333298</v>
      </c>
      <c r="AN1016" s="17">
        <v>0.57185273432544081</v>
      </c>
      <c r="AO1016" s="17">
        <v>0.66383064818513382</v>
      </c>
      <c r="AP1016" s="17">
        <v>0.33333333333333298</v>
      </c>
      <c r="AQ1016" s="17">
        <v>10.267404231502873</v>
      </c>
      <c r="AR1016" s="17">
        <v>2.2444243630026963</v>
      </c>
      <c r="AS1016" s="17">
        <v>8.3908454147291724</v>
      </c>
      <c r="AT1016" s="17">
        <v>9.3688766645348842</v>
      </c>
      <c r="AU1016" s="17">
        <v>-0.99999999999999944</v>
      </c>
      <c r="AV1016" s="17">
        <v>-0.99999999999999944</v>
      </c>
      <c r="AW1016" s="17">
        <v>-0.99999999999999944</v>
      </c>
      <c r="AX1016" s="17">
        <v>-0.99999999999999944</v>
      </c>
      <c r="AY1016" s="17">
        <v>5.5659312501385921E-2</v>
      </c>
      <c r="AZ1016" s="17">
        <v>-8.5749881981500575E-4</v>
      </c>
      <c r="BA1016" s="17">
        <v>0.5648777685212012</v>
      </c>
      <c r="BB1016" s="17">
        <v>-3.236159187609583E-3</v>
      </c>
      <c r="BC1016" s="17">
        <v>0.31146102644980461</v>
      </c>
      <c r="BD1016" s="17">
        <v>1.0903433577300481</v>
      </c>
      <c r="BE1016" s="17">
        <v>9.5178310521682654</v>
      </c>
      <c r="BF1016" s="17">
        <v>-0.99999999999999944</v>
      </c>
      <c r="BG1016" s="22">
        <v>3413.6237926465287</v>
      </c>
    </row>
    <row r="1017" spans="1:100" x14ac:dyDescent="0.25">
      <c r="A1017">
        <v>2879</v>
      </c>
      <c r="B1017" t="s">
        <v>998</v>
      </c>
      <c r="C1017" s="48">
        <v>2</v>
      </c>
      <c r="D1017" s="22">
        <v>1483.5245898437502</v>
      </c>
      <c r="E1017" s="17">
        <v>104.13559054748907</v>
      </c>
      <c r="F1017" s="17">
        <v>29.80283857303478</v>
      </c>
      <c r="G1017" s="17">
        <v>0.66311097531708152</v>
      </c>
      <c r="H1017" s="17">
        <v>8.5859455415592052</v>
      </c>
      <c r="I1017" s="17">
        <v>74.846074802973305</v>
      </c>
      <c r="J1017" s="17">
        <v>16.834393494176524</v>
      </c>
      <c r="K1017" s="17">
        <v>-0.99999999999999956</v>
      </c>
      <c r="L1017" s="17">
        <v>-0.99999999999999956</v>
      </c>
      <c r="M1017" s="17">
        <v>-0.99999999999999956</v>
      </c>
      <c r="N1017" s="17">
        <v>0.32303143924117445</v>
      </c>
      <c r="O1017" s="17">
        <v>-0.99999999999999956</v>
      </c>
      <c r="P1017" s="17">
        <v>-0.99999999999999956</v>
      </c>
      <c r="Q1017" s="17">
        <v>4.5880471546221973</v>
      </c>
      <c r="R1017" s="17">
        <v>-0.99999999999999956</v>
      </c>
      <c r="S1017" s="17">
        <v>1.9267739184642907</v>
      </c>
      <c r="T1017" s="17">
        <v>0.2326373089246711</v>
      </c>
      <c r="U1017" s="17">
        <v>0.37125918534748859</v>
      </c>
      <c r="V1017" s="17">
        <v>0.3187825915333814</v>
      </c>
      <c r="W1017" s="17">
        <v>4.2781271837463333</v>
      </c>
      <c r="X1017" s="17">
        <v>2.5018644035735647</v>
      </c>
      <c r="Y1017" s="17">
        <v>0.18181407043580389</v>
      </c>
      <c r="Z1017" s="17">
        <v>40.416236767198754</v>
      </c>
      <c r="AA1017" s="17">
        <v>1.05880526690092</v>
      </c>
      <c r="AB1017" s="17">
        <v>1.8131586548515046</v>
      </c>
      <c r="AC1017" s="17">
        <v>26.029602452696682</v>
      </c>
      <c r="AD1017" s="17">
        <v>1.3112364759017026</v>
      </c>
      <c r="AE1017" s="17">
        <v>1.047974123950012</v>
      </c>
      <c r="AF1017" s="17">
        <v>66.42951124921025</v>
      </c>
      <c r="AG1017" s="17">
        <v>22.6099526464299</v>
      </c>
      <c r="AH1017" s="17">
        <v>0.36934711911350693</v>
      </c>
      <c r="AI1017" s="17">
        <v>0.47871473929414088</v>
      </c>
      <c r="AJ1017" s="17">
        <v>0.33333333333333298</v>
      </c>
      <c r="AK1017" s="17">
        <v>0.87261063378380066</v>
      </c>
      <c r="AL1017" s="17">
        <v>0.92787957337811788</v>
      </c>
      <c r="AM1017" s="17">
        <v>0.33333333333333298</v>
      </c>
      <c r="AN1017" s="17">
        <v>0.50980103763699791</v>
      </c>
      <c r="AO1017" s="17">
        <v>0.59602481642709759</v>
      </c>
      <c r="AP1017" s="17">
        <v>0.33333333333333298</v>
      </c>
      <c r="AQ1017" s="17">
        <v>9.4938131481865522</v>
      </c>
      <c r="AR1017" s="17">
        <v>2.2444243630026963</v>
      </c>
      <c r="AS1017" s="17">
        <v>7.4061099964742452</v>
      </c>
      <c r="AT1017" s="17">
        <v>8.6799165679814774</v>
      </c>
      <c r="AU1017" s="17">
        <v>-0.99999999999999956</v>
      </c>
      <c r="AV1017" s="17">
        <v>-0.99999999999999956</v>
      </c>
      <c r="AW1017" s="17">
        <v>-0.99999999999999956</v>
      </c>
      <c r="AX1017" s="17">
        <v>-0.99999999999999956</v>
      </c>
      <c r="AY1017" s="17">
        <v>4.5289047784873339E-2</v>
      </c>
      <c r="AZ1017" s="17">
        <v>7.0661622918786943E-2</v>
      </c>
      <c r="BA1017" s="17">
        <v>0.49612378087866493</v>
      </c>
      <c r="BB1017" s="17">
        <v>3.6593198198881113E-2</v>
      </c>
      <c r="BC1017" s="17">
        <v>0.27333731590164828</v>
      </c>
      <c r="BD1017" s="17">
        <v>2.1523717978939594</v>
      </c>
      <c r="BE1017" s="17">
        <v>8.4918377509855478</v>
      </c>
      <c r="BF1017" s="17">
        <v>-0.99999999999999956</v>
      </c>
      <c r="BG1017" s="22">
        <v>95.518297265150636</v>
      </c>
    </row>
    <row r="1018" spans="1:100" x14ac:dyDescent="0.25">
      <c r="A1018">
        <v>2881</v>
      </c>
      <c r="B1018" t="s">
        <v>999</v>
      </c>
      <c r="C1018" s="48">
        <v>2</v>
      </c>
      <c r="D1018" s="22">
        <v>1531.7203027343751</v>
      </c>
      <c r="E1018" s="17">
        <v>102.0231927392996</v>
      </c>
      <c r="F1018" s="17">
        <v>26.395026284175991</v>
      </c>
      <c r="G1018" s="17">
        <v>0.639424695621994</v>
      </c>
      <c r="H1018" s="17">
        <v>8.3698853479227111</v>
      </c>
      <c r="I1018" s="17">
        <v>73.187273432336639</v>
      </c>
      <c r="J1018" s="17">
        <v>16.42469731037129</v>
      </c>
      <c r="K1018" s="17">
        <v>-0.99999999999999956</v>
      </c>
      <c r="L1018" s="17">
        <v>-0.99999999999999956</v>
      </c>
      <c r="M1018" s="17">
        <v>-0.99999999999999956</v>
      </c>
      <c r="N1018" s="17">
        <v>0.31712882614881865</v>
      </c>
      <c r="O1018" s="17">
        <v>-0.99999999999999956</v>
      </c>
      <c r="P1018" s="17">
        <v>-0.99999999999999956</v>
      </c>
      <c r="Q1018" s="17">
        <v>4.5246391512560775</v>
      </c>
      <c r="R1018" s="17">
        <v>-0.99999999999999956</v>
      </c>
      <c r="S1018" s="17">
        <v>1.8440769615599875</v>
      </c>
      <c r="T1018" s="17">
        <v>0.22335510372402809</v>
      </c>
      <c r="U1018" s="17">
        <v>0.34344465946110642</v>
      </c>
      <c r="V1018" s="17">
        <v>0.28233656931841172</v>
      </c>
      <c r="W1018" s="17">
        <v>4.0934447513938448</v>
      </c>
      <c r="X1018" s="17">
        <v>2.274318723280115</v>
      </c>
      <c r="Y1018" s="17">
        <v>0.17346295351629265</v>
      </c>
      <c r="Z1018" s="17">
        <v>39.649476957179772</v>
      </c>
      <c r="AA1018" s="17">
        <v>1.0023342914472491</v>
      </c>
      <c r="AB1018" s="17">
        <v>1.731760735139205</v>
      </c>
      <c r="AC1018" s="17">
        <v>25.095070056791297</v>
      </c>
      <c r="AD1018" s="17">
        <v>1.2399065198002186</v>
      </c>
      <c r="AE1018" s="17">
        <v>0.9882390422890367</v>
      </c>
      <c r="AF1018" s="17">
        <v>64.915980735952772</v>
      </c>
      <c r="AG1018" s="17">
        <v>20.024009180810388</v>
      </c>
      <c r="AH1018" s="17">
        <v>0.35145628968645115</v>
      </c>
      <c r="AI1018" s="17">
        <v>0.45754764844108697</v>
      </c>
      <c r="AJ1018" s="17">
        <v>0.33333333333333298</v>
      </c>
      <c r="AK1018" s="17">
        <v>0.84872905995199077</v>
      </c>
      <c r="AL1018" s="17">
        <v>0.90702119793635883</v>
      </c>
      <c r="AM1018" s="17">
        <v>0.33333333333333298</v>
      </c>
      <c r="AN1018" s="17">
        <v>0.48827192810873404</v>
      </c>
      <c r="AO1018" s="17">
        <v>0.57249928438720277</v>
      </c>
      <c r="AP1018" s="17">
        <v>0.33333333333333298</v>
      </c>
      <c r="AQ1018" s="17">
        <v>9.2254123138559851</v>
      </c>
      <c r="AR1018" s="17">
        <v>2.2444243630026963</v>
      </c>
      <c r="AS1018" s="17">
        <v>7.0644517049626181</v>
      </c>
      <c r="AT1018" s="17">
        <v>8.4408788273411925</v>
      </c>
      <c r="AU1018" s="17">
        <v>-0.99999999999999956</v>
      </c>
      <c r="AV1018" s="17">
        <v>-0.99999999999999956</v>
      </c>
      <c r="AW1018" s="17">
        <v>-0.99999999999999956</v>
      </c>
      <c r="AX1018" s="17">
        <v>-0.99999999999999956</v>
      </c>
      <c r="AY1018" s="17">
        <v>4.1691038756371264E-2</v>
      </c>
      <c r="AZ1018" s="17">
        <v>9.5475497275946619E-2</v>
      </c>
      <c r="BA1018" s="17">
        <v>0.47226928197764206</v>
      </c>
      <c r="BB1018" s="17">
        <v>5.0412169208159482E-2</v>
      </c>
      <c r="BC1018" s="17">
        <v>0.26011012657697741</v>
      </c>
      <c r="BD1018" s="17">
        <v>2.5208472438631695</v>
      </c>
      <c r="BE1018" s="17">
        <v>8.1358648552348676</v>
      </c>
      <c r="BF1018" s="17">
        <v>-0.99999999999999956</v>
      </c>
      <c r="BG1018" s="22">
        <v>3348.6214525752821</v>
      </c>
    </row>
    <row r="1019" spans="1:100" x14ac:dyDescent="0.25">
      <c r="A1019">
        <v>2882</v>
      </c>
      <c r="B1019" t="s">
        <v>1000</v>
      </c>
      <c r="C1019" s="48">
        <v>2</v>
      </c>
      <c r="D1019" s="22">
        <v>1549.9833984375</v>
      </c>
      <c r="E1019" s="17">
        <v>95.434656211715776</v>
      </c>
      <c r="F1019" s="17">
        <v>15.766111760003534</v>
      </c>
      <c r="G1019" s="17">
        <v>0.56554755071650487</v>
      </c>
      <c r="H1019" s="17">
        <v>7.6959969011481109</v>
      </c>
      <c r="I1019" s="17">
        <v>68.013497271390406</v>
      </c>
      <c r="J1019" s="17">
        <v>15.146861165234393</v>
      </c>
      <c r="K1019" s="17">
        <v>-0.99999999999999978</v>
      </c>
      <c r="L1019" s="17">
        <v>-0.99999999999999978</v>
      </c>
      <c r="M1019" s="17">
        <v>-0.99999999999999978</v>
      </c>
      <c r="N1019" s="17">
        <v>0.29871866599034336</v>
      </c>
      <c r="O1019" s="17">
        <v>-0.99999999999999978</v>
      </c>
      <c r="P1019" s="17">
        <v>-0.99999999999999978</v>
      </c>
      <c r="Q1019" s="17">
        <v>4.3268705563923557</v>
      </c>
      <c r="R1019" s="17">
        <v>-0.99999999999999978</v>
      </c>
      <c r="S1019" s="17">
        <v>1.5861464149689462</v>
      </c>
      <c r="T1019" s="17">
        <v>0.19440404735393005</v>
      </c>
      <c r="U1019" s="17">
        <v>0.25669157768389927</v>
      </c>
      <c r="V1019" s="17">
        <v>0.16866198221293191</v>
      </c>
      <c r="W1019" s="17">
        <v>3.5174230632250327</v>
      </c>
      <c r="X1019" s="17">
        <v>1.5646072188962625</v>
      </c>
      <c r="Y1019" s="17">
        <v>0.14741594728621041</v>
      </c>
      <c r="Z1019" s="17">
        <v>37.257964810836867</v>
      </c>
      <c r="AA1019" s="17">
        <v>0.82620218078022789</v>
      </c>
      <c r="AB1019" s="17">
        <v>1.4778818657261206</v>
      </c>
      <c r="AC1019" s="17">
        <v>22.180277775355268</v>
      </c>
      <c r="AD1019" s="17">
        <v>1.0174294752475272</v>
      </c>
      <c r="AE1019" s="17">
        <v>0.80192623417319142</v>
      </c>
      <c r="AF1019" s="17">
        <v>60.195302162272306</v>
      </c>
      <c r="AG1019" s="17">
        <v>11.958490974226146</v>
      </c>
      <c r="AH1019" s="17">
        <v>0.29565506572572497</v>
      </c>
      <c r="AI1019" s="17">
        <v>0.3915278150899239</v>
      </c>
      <c r="AJ1019" s="17">
        <v>0.33333333333333298</v>
      </c>
      <c r="AK1019" s="17">
        <v>0.77424279561434262</v>
      </c>
      <c r="AL1019" s="17">
        <v>0.84196424324188568</v>
      </c>
      <c r="AM1019" s="17">
        <v>0.33333333333333298</v>
      </c>
      <c r="AN1019" s="17">
        <v>0.42112296403416194</v>
      </c>
      <c r="AO1019" s="17">
        <v>0.49912350896517688</v>
      </c>
      <c r="AP1019" s="17">
        <v>0.33333333333333298</v>
      </c>
      <c r="AQ1019" s="17">
        <v>8.3882742074987444</v>
      </c>
      <c r="AR1019" s="17">
        <v>2.2444243630026963</v>
      </c>
      <c r="AS1019" s="17">
        <v>5.9988247076000389</v>
      </c>
      <c r="AT1019" s="17">
        <v>7.6953237621096733</v>
      </c>
      <c r="AU1019" s="17">
        <v>-0.99999999999999978</v>
      </c>
      <c r="AV1019" s="17">
        <v>-0.99999999999999978</v>
      </c>
      <c r="AW1019" s="17">
        <v>-0.99999999999999978</v>
      </c>
      <c r="AX1019" s="17">
        <v>-0.99999999999999978</v>
      </c>
      <c r="AY1019" s="17">
        <v>3.0468903503740832E-2</v>
      </c>
      <c r="AZ1019" s="17">
        <v>0.17286959272482713</v>
      </c>
      <c r="BA1019" s="17">
        <v>0.3978674639359428</v>
      </c>
      <c r="BB1019" s="17">
        <v>9.35133289022647E-2</v>
      </c>
      <c r="BC1019" s="17">
        <v>0.21885472492630295</v>
      </c>
      <c r="BD1019" s="17">
        <v>3.6701165367368738</v>
      </c>
      <c r="BE1019" s="17">
        <v>7.0255908256981137</v>
      </c>
      <c r="BF1019" s="17">
        <v>-0.99999999999999978</v>
      </c>
      <c r="BG1019" s="22">
        <v>146.27680260350166</v>
      </c>
    </row>
    <row r="1020" spans="1:100" x14ac:dyDescent="0.25">
      <c r="A1020">
        <v>2883</v>
      </c>
      <c r="B1020" t="s">
        <v>1001</v>
      </c>
      <c r="C1020" s="48">
        <v>3</v>
      </c>
      <c r="D1020" s="22">
        <v>1649.9643974462588</v>
      </c>
      <c r="E1020" s="17">
        <v>110.83029067577812</v>
      </c>
      <c r="F1020" s="17">
        <v>93.193678725016724</v>
      </c>
      <c r="G1020" s="17">
        <v>0.801510773429148</v>
      </c>
      <c r="H1020" s="17">
        <v>2.8649022604445511</v>
      </c>
      <c r="I1020" s="17">
        <v>87.758092217947947</v>
      </c>
      <c r="J1020" s="17">
        <v>18.067213065907485</v>
      </c>
      <c r="K1020" s="17">
        <v>-1.0000000000000004</v>
      </c>
      <c r="L1020" s="17">
        <v>-1.0000000000000004</v>
      </c>
      <c r="M1020" s="17">
        <v>-1.0000000000000004</v>
      </c>
      <c r="N1020" s="17">
        <v>0.31539206396429026</v>
      </c>
      <c r="O1020" s="17">
        <v>-1.0000000000000004</v>
      </c>
      <c r="P1020" s="17">
        <v>-1.0000000000000004</v>
      </c>
      <c r="Q1020" s="17">
        <v>4.0457799145991595</v>
      </c>
      <c r="R1020" s="17">
        <v>-1.0000000000000004</v>
      </c>
      <c r="S1020" s="17">
        <v>-1.1081732790003926</v>
      </c>
      <c r="T1020" s="17">
        <v>-0.15090216113098884</v>
      </c>
      <c r="U1020" s="17">
        <v>0.51773445192308931</v>
      </c>
      <c r="V1020" s="17">
        <v>0.33006329440671861</v>
      </c>
      <c r="W1020" s="17">
        <v>-1.1808776541546067</v>
      </c>
      <c r="X1020" s="17">
        <v>-2.4078465633133721</v>
      </c>
      <c r="Y1020" s="17">
        <v>-3.4070931715848032E-2</v>
      </c>
      <c r="Z1020" s="17">
        <v>26.928886849717852</v>
      </c>
      <c r="AA1020" s="17">
        <v>-0.18678672761033335</v>
      </c>
      <c r="AB1020" s="17">
        <v>0.30163794355709744</v>
      </c>
      <c r="AC1020" s="17">
        <v>47.182585556903938</v>
      </c>
      <c r="AD1020" s="17">
        <v>1.0147265705697939</v>
      </c>
      <c r="AE1020" s="17">
        <v>4.5779874948467594</v>
      </c>
      <c r="AF1020" s="17">
        <v>78.991097845025706</v>
      </c>
      <c r="AG1020" s="17">
        <v>93.002271059495257</v>
      </c>
      <c r="AH1020" s="17">
        <v>0.18815073870293622</v>
      </c>
      <c r="AI1020" s="17">
        <v>0.58266166787610529</v>
      </c>
      <c r="AJ1020" s="17">
        <v>0.33333333333333298</v>
      </c>
      <c r="AK1020" s="17">
        <v>0.52116090562263229</v>
      </c>
      <c r="AL1020" s="17">
        <v>0.3900292651216119</v>
      </c>
      <c r="AM1020" s="17">
        <v>0.33333333333333298</v>
      </c>
      <c r="AN1020" s="17">
        <v>0.86051689622028793</v>
      </c>
      <c r="AO1020" s="17">
        <v>0.78070794158674905</v>
      </c>
      <c r="AP1020" s="17">
        <v>0.33333333333333298</v>
      </c>
      <c r="AQ1020" s="17">
        <v>8.7669943729223263</v>
      </c>
      <c r="AR1020" s="17">
        <v>1.2538714171614544</v>
      </c>
      <c r="AS1020" s="17">
        <v>11.881430640675315</v>
      </c>
      <c r="AT1020" s="17">
        <v>4.9319110080707143</v>
      </c>
      <c r="AU1020" s="17">
        <v>-1.0000000000000004</v>
      </c>
      <c r="AV1020" s="17">
        <v>-1.0000000000000004</v>
      </c>
      <c r="AW1020" s="17">
        <v>-1.0000000000000004</v>
      </c>
      <c r="AX1020" s="17">
        <v>-1.0000000000000004</v>
      </c>
      <c r="AY1020" s="17">
        <v>0.13016942715768945</v>
      </c>
      <c r="AZ1020" s="17">
        <v>0.23335387306581856</v>
      </c>
      <c r="BA1020" s="17">
        <v>0.44760998267162755</v>
      </c>
      <c r="BB1020" s="17">
        <v>0.59154333221966215</v>
      </c>
      <c r="BC1020" s="17">
        <v>-4.3432032445896622E-3</v>
      </c>
      <c r="BD1020" s="17">
        <v>15.955352670820645</v>
      </c>
      <c r="BE1020" s="17">
        <v>2.1294698322433963</v>
      </c>
      <c r="BF1020" s="17">
        <v>-1.0000000000000004</v>
      </c>
      <c r="CU1020" t="e">
        <v>#N/A</v>
      </c>
      <c r="CV1020" t="e">
        <v>#N/A</v>
      </c>
    </row>
    <row r="1021" spans="1:100" x14ac:dyDescent="0.25">
      <c r="A1021">
        <v>2890</v>
      </c>
      <c r="B1021" t="s">
        <v>1002</v>
      </c>
      <c r="C1021" s="48">
        <v>2</v>
      </c>
      <c r="D1021" s="22">
        <v>1500.9752050781251</v>
      </c>
      <c r="E1021" s="17">
        <v>101.92150699573031</v>
      </c>
      <c r="F1021" s="17">
        <v>26.230982407026666</v>
      </c>
      <c r="G1021" s="17">
        <v>0.63828449515698349</v>
      </c>
      <c r="H1021" s="17">
        <v>8.3594847305009008</v>
      </c>
      <c r="I1021" s="17">
        <v>73.107422728954447</v>
      </c>
      <c r="J1021" s="17">
        <v>16.404975522682335</v>
      </c>
      <c r="K1021" s="17">
        <v>-0.99999999999999956</v>
      </c>
      <c r="L1021" s="17">
        <v>-0.99999999999999956</v>
      </c>
      <c r="M1021" s="17">
        <v>-0.99999999999999956</v>
      </c>
      <c r="N1021" s="17">
        <v>0.31684468856878001</v>
      </c>
      <c r="O1021" s="17">
        <v>-0.99999999999999956</v>
      </c>
      <c r="P1021" s="17">
        <v>-0.99999999999999956</v>
      </c>
      <c r="Q1021" s="17">
        <v>4.5215868426684001</v>
      </c>
      <c r="R1021" s="17">
        <v>-0.99999999999999956</v>
      </c>
      <c r="S1021" s="17">
        <v>1.840096129199184</v>
      </c>
      <c r="T1021" s="17">
        <v>0.2229082807183751</v>
      </c>
      <c r="U1021" s="17">
        <v>0.3421057351657778</v>
      </c>
      <c r="V1021" s="17">
        <v>0.2805821455755429</v>
      </c>
      <c r="W1021" s="17">
        <v>4.0845545838386901</v>
      </c>
      <c r="X1021" s="17">
        <v>2.2633652221891207</v>
      </c>
      <c r="Y1021" s="17">
        <v>0.1730609508583168</v>
      </c>
      <c r="Z1021" s="17">
        <v>39.61256698637856</v>
      </c>
      <c r="AA1021" s="17">
        <v>0.99961591467805011</v>
      </c>
      <c r="AB1021" s="17">
        <v>1.7278424353005812</v>
      </c>
      <c r="AC1021" s="17">
        <v>25.050083917722787</v>
      </c>
      <c r="AD1021" s="17">
        <v>1.2364728674849097</v>
      </c>
      <c r="AE1021" s="17">
        <v>0.98536353930739229</v>
      </c>
      <c r="AF1021" s="17">
        <v>64.843123021814506</v>
      </c>
      <c r="AG1021" s="17">
        <v>19.899528089649337</v>
      </c>
      <c r="AH1021" s="17">
        <v>0.35059506824117781</v>
      </c>
      <c r="AI1021" s="17">
        <v>0.45652871566041153</v>
      </c>
      <c r="AJ1021" s="17">
        <v>0.33333333333333298</v>
      </c>
      <c r="AK1021" s="17">
        <v>0.84757945849753102</v>
      </c>
      <c r="AL1021" s="17">
        <v>0.90601712597215789</v>
      </c>
      <c r="AM1021" s="17">
        <v>0.33333333333333298</v>
      </c>
      <c r="AN1021" s="17">
        <v>0.48723556862081996</v>
      </c>
      <c r="AO1021" s="17">
        <v>0.57136682192721278</v>
      </c>
      <c r="AP1021" s="17">
        <v>0.33333333333333298</v>
      </c>
      <c r="AQ1021" s="17">
        <v>9.2124921440339413</v>
      </c>
      <c r="AR1021" s="17">
        <v>2.2444243630026963</v>
      </c>
      <c r="AS1021" s="17">
        <v>7.0480050975649569</v>
      </c>
      <c r="AT1021" s="17">
        <v>8.4293721261394143</v>
      </c>
      <c r="AU1021" s="17">
        <v>-0.99999999999999956</v>
      </c>
      <c r="AV1021" s="17">
        <v>-0.99999999999999956</v>
      </c>
      <c r="AW1021" s="17">
        <v>-0.99999999999999956</v>
      </c>
      <c r="AX1021" s="17">
        <v>-0.99999999999999956</v>
      </c>
      <c r="AY1021" s="17">
        <v>4.1517839266192944E-2</v>
      </c>
      <c r="AZ1021" s="17">
        <v>9.6669977432600973E-2</v>
      </c>
      <c r="BA1021" s="17">
        <v>0.47112098384515055</v>
      </c>
      <c r="BB1021" s="17">
        <v>5.1077381194743185E-2</v>
      </c>
      <c r="BC1021" s="17">
        <v>0.25947340153560672</v>
      </c>
      <c r="BD1021" s="17">
        <v>2.53858476449737</v>
      </c>
      <c r="BE1021" s="17">
        <v>8.1187291772604908</v>
      </c>
      <c r="BF1021" s="17">
        <v>-0.99999999999999956</v>
      </c>
      <c r="BG1021" s="22">
        <v>538.04285561111931</v>
      </c>
    </row>
    <row r="1022" spans="1:100" x14ac:dyDescent="0.25">
      <c r="A1022">
        <v>2895</v>
      </c>
      <c r="B1022" t="s">
        <v>1003</v>
      </c>
      <c r="C1022" s="48">
        <v>2</v>
      </c>
      <c r="D1022" s="22">
        <v>1479.1129785156252</v>
      </c>
      <c r="E1022" s="17">
        <v>20.788343407281545</v>
      </c>
      <c r="F1022" s="17">
        <v>-104.65657619524316</v>
      </c>
      <c r="G1022" s="17">
        <v>-0.27146024982095579</v>
      </c>
      <c r="H1022" s="17">
        <v>6.1025525846562623E-2</v>
      </c>
      <c r="I1022" s="17">
        <v>9.3960316061059714</v>
      </c>
      <c r="J1022" s="17">
        <v>0.6693279219480317</v>
      </c>
      <c r="K1022" s="17">
        <v>-1.0000000000000016</v>
      </c>
      <c r="L1022" s="17">
        <v>-1.0000000000000016</v>
      </c>
      <c r="M1022" s="17">
        <v>-1.0000000000000016</v>
      </c>
      <c r="N1022" s="17">
        <v>9.0136597997581586E-2</v>
      </c>
      <c r="O1022" s="17">
        <v>-1.0000000000000016</v>
      </c>
      <c r="P1022" s="17">
        <v>-1.0000000000000016</v>
      </c>
      <c r="Q1022" s="17">
        <v>2.086206589017392</v>
      </c>
      <c r="R1022" s="17">
        <v>-1.0000000000000016</v>
      </c>
      <c r="S1022" s="17">
        <v>-1.336135973850763</v>
      </c>
      <c r="T1022" s="17">
        <v>-0.13360348524051555</v>
      </c>
      <c r="U1022" s="17">
        <v>-0.72619705805155488</v>
      </c>
      <c r="V1022" s="17">
        <v>-1.1192399291546828</v>
      </c>
      <c r="W1022" s="17">
        <v>-3.0087447643601548</v>
      </c>
      <c r="X1022" s="17">
        <v>-6.4762295792827613</v>
      </c>
      <c r="Y1022" s="17">
        <v>-0.14768949328160444</v>
      </c>
      <c r="Z1022" s="17">
        <v>10.162787755336264</v>
      </c>
      <c r="AA1022" s="17">
        <v>-1.1693263516505146</v>
      </c>
      <c r="AB1022" s="17">
        <v>-1.398496131315214</v>
      </c>
      <c r="AC1022" s="17">
        <v>-10.843519768925113</v>
      </c>
      <c r="AD1022" s="17">
        <v>-1.5031744540102618</v>
      </c>
      <c r="AE1022" s="17">
        <v>-1.3089468096146002</v>
      </c>
      <c r="AF1022" s="17">
        <v>6.7113079573605816</v>
      </c>
      <c r="AG1022" s="17">
        <v>-79.42161938228989</v>
      </c>
      <c r="AH1022" s="17">
        <v>-0.33655750548850738</v>
      </c>
      <c r="AI1022" s="17">
        <v>-0.3564587993873895</v>
      </c>
      <c r="AJ1022" s="17">
        <v>0.33333333333333298</v>
      </c>
      <c r="AK1022" s="17">
        <v>-6.9666161117342251E-2</v>
      </c>
      <c r="AL1022" s="17">
        <v>0.10488678000006602</v>
      </c>
      <c r="AM1022" s="17">
        <v>0.33333333333333298</v>
      </c>
      <c r="AN1022" s="17">
        <v>-0.33965639202146919</v>
      </c>
      <c r="AO1022" s="17">
        <v>-0.33220391276031186</v>
      </c>
      <c r="AP1022" s="17">
        <v>0.33333333333333298</v>
      </c>
      <c r="AQ1022" s="17">
        <v>-1.0962710607917652</v>
      </c>
      <c r="AR1022" s="17">
        <v>2.2444243630026963</v>
      </c>
      <c r="AS1022" s="17">
        <v>-6.0744370622862363</v>
      </c>
      <c r="AT1022" s="17">
        <v>-0.75161075501770114</v>
      </c>
      <c r="AU1022" s="17">
        <v>-1.0000000000000016</v>
      </c>
      <c r="AV1022" s="17">
        <v>-1.0000000000000016</v>
      </c>
      <c r="AW1022" s="17">
        <v>-1.0000000000000016</v>
      </c>
      <c r="AX1022" s="17">
        <v>-1.0000000000000016</v>
      </c>
      <c r="AY1022" s="17">
        <v>-9.667481269095729E-2</v>
      </c>
      <c r="AZ1022" s="17">
        <v>1.0497234788505838</v>
      </c>
      <c r="BA1022" s="17">
        <v>-0.44508473941110316</v>
      </c>
      <c r="BB1022" s="17">
        <v>0.58183765332396287</v>
      </c>
      <c r="BC1022" s="17">
        <v>-0.24855766682348771</v>
      </c>
      <c r="BD1022" s="17">
        <v>16.691022586694267</v>
      </c>
      <c r="BE1022" s="17">
        <v>-5.5535095800536931</v>
      </c>
      <c r="BF1022" s="17">
        <v>-1.0000000000000016</v>
      </c>
      <c r="BG1022" s="22">
        <v>46.909451084031616</v>
      </c>
    </row>
    <row r="1023" spans="1:100" x14ac:dyDescent="0.25">
      <c r="A1023">
        <v>2896</v>
      </c>
      <c r="B1023" t="s">
        <v>1004</v>
      </c>
      <c r="C1023" s="48">
        <v>2</v>
      </c>
      <c r="D1023" s="22">
        <v>1498.2864550781251</v>
      </c>
      <c r="E1023" s="17">
        <v>78.063449324453856</v>
      </c>
      <c r="F1023" s="17">
        <v>-12.257876938156379</v>
      </c>
      <c r="G1023" s="17">
        <v>0.37076451156651791</v>
      </c>
      <c r="H1023" s="17">
        <v>5.9192357677997096</v>
      </c>
      <c r="I1023" s="17">
        <v>54.372419969335908</v>
      </c>
      <c r="J1023" s="17">
        <v>11.777743311480203</v>
      </c>
      <c r="K1023" s="17">
        <v>-1.0000000000000002</v>
      </c>
      <c r="L1023" s="17">
        <v>-1.0000000000000002</v>
      </c>
      <c r="M1023" s="17">
        <v>-1.0000000000000002</v>
      </c>
      <c r="N1023" s="17">
        <v>0.25017879684010236</v>
      </c>
      <c r="O1023" s="17">
        <v>-1.0000000000000002</v>
      </c>
      <c r="P1023" s="17">
        <v>-1.0000000000000002</v>
      </c>
      <c r="Q1023" s="17">
        <v>3.8054377370101311</v>
      </c>
      <c r="R1023" s="17">
        <v>-1.0000000000000002</v>
      </c>
      <c r="S1023" s="17">
        <v>0.90609176723055673</v>
      </c>
      <c r="T1023" s="17">
        <v>0.11807225687144088</v>
      </c>
      <c r="U1023" s="17">
        <v>2.7960094546463615E-2</v>
      </c>
      <c r="V1023" s="17">
        <v>-0.13105021672019351</v>
      </c>
      <c r="W1023" s="17">
        <v>1.9986955165478633</v>
      </c>
      <c r="X1023" s="17">
        <v>-0.30660428935092254</v>
      </c>
      <c r="Y1023" s="17">
        <v>7.8740918754117026E-2</v>
      </c>
      <c r="Z1023" s="17">
        <v>30.952550536575036</v>
      </c>
      <c r="AA1023" s="17">
        <v>0.36181569357212318</v>
      </c>
      <c r="AB1023" s="17">
        <v>0.80850979099981291</v>
      </c>
      <c r="AC1023" s="17">
        <v>14.495193304435906</v>
      </c>
      <c r="AD1023" s="17">
        <v>0.43085083939853264</v>
      </c>
      <c r="AE1023" s="17">
        <v>0.31069751866450263</v>
      </c>
      <c r="AF1023" s="17">
        <v>47.748853120311743</v>
      </c>
      <c r="AG1023" s="17">
        <v>-9.3068969966793684</v>
      </c>
      <c r="AH1023" s="17">
        <v>0.14853064713504738</v>
      </c>
      <c r="AI1023" s="17">
        <v>0.21746121031294713</v>
      </c>
      <c r="AJ1023" s="17">
        <v>0.33333333333333298</v>
      </c>
      <c r="AK1023" s="17">
        <v>0.57785376405150524</v>
      </c>
      <c r="AL1023" s="17">
        <v>0.67043634554844123</v>
      </c>
      <c r="AM1023" s="17">
        <v>0.33333333333333298</v>
      </c>
      <c r="AN1023" s="17">
        <v>0.24407931521758952</v>
      </c>
      <c r="AO1023" s="17">
        <v>0.30566237081516695</v>
      </c>
      <c r="AP1023" s="17">
        <v>0.33333333333333298</v>
      </c>
      <c r="AQ1023" s="17">
        <v>6.1810922061757205</v>
      </c>
      <c r="AR1023" s="17">
        <v>2.2444243630026963</v>
      </c>
      <c r="AS1023" s="17">
        <v>3.1892133533429536</v>
      </c>
      <c r="AT1023" s="17">
        <v>5.7296078205252545</v>
      </c>
      <c r="AU1023" s="17">
        <v>-1.0000000000000002</v>
      </c>
      <c r="AV1023" s="17">
        <v>-1.0000000000000002</v>
      </c>
      <c r="AW1023" s="17">
        <v>-1.0000000000000002</v>
      </c>
      <c r="AX1023" s="17">
        <v>-1.0000000000000002</v>
      </c>
      <c r="AY1023" s="17">
        <v>8.8084060477585172E-4</v>
      </c>
      <c r="AZ1023" s="17">
        <v>0.37692535507301494</v>
      </c>
      <c r="BA1023" s="17">
        <v>0.20170108182972618</v>
      </c>
      <c r="BB1023" s="17">
        <v>0.20715300578537824</v>
      </c>
      <c r="BC1023" s="17">
        <v>0.11008153769563771</v>
      </c>
      <c r="BD1023" s="17">
        <v>6.7002575357437788</v>
      </c>
      <c r="BE1023" s="17">
        <v>4.0982639773320066</v>
      </c>
      <c r="BF1023" s="17">
        <v>-1.0000000000000002</v>
      </c>
      <c r="BG1023" s="22">
        <v>158.24330652830554</v>
      </c>
    </row>
    <row r="1024" spans="1:100" x14ac:dyDescent="0.25">
      <c r="A1024">
        <v>2897</v>
      </c>
      <c r="B1024" t="s">
        <v>2950</v>
      </c>
      <c r="C1024" s="48">
        <v>2</v>
      </c>
      <c r="D1024" s="22">
        <v>1414.049072265625</v>
      </c>
      <c r="E1024" s="17">
        <v>24.600823761527472</v>
      </c>
      <c r="F1024" s="17">
        <v>-98.506116583960193</v>
      </c>
      <c r="G1024" s="17">
        <v>-0.22871097425713843</v>
      </c>
      <c r="H1024" s="17">
        <v>0.45097349889417604</v>
      </c>
      <c r="I1024" s="17">
        <v>12.389855786679668</v>
      </c>
      <c r="J1024" s="17">
        <v>1.4087524024656144</v>
      </c>
      <c r="K1024" s="17">
        <v>-1.0000000000000016</v>
      </c>
      <c r="L1024" s="17">
        <v>-1.0000000000000016</v>
      </c>
      <c r="M1024" s="17">
        <v>-1.0000000000000016</v>
      </c>
      <c r="N1024" s="17">
        <v>0.10078970337672843</v>
      </c>
      <c r="O1024" s="17">
        <v>-1.0000000000000016</v>
      </c>
      <c r="P1024" s="17">
        <v>-1.0000000000000016</v>
      </c>
      <c r="Q1024" s="17">
        <v>2.2006460976166209</v>
      </c>
      <c r="R1024" s="17">
        <v>-1.0000000000000016</v>
      </c>
      <c r="S1024" s="17">
        <v>-1.1868835355404783</v>
      </c>
      <c r="T1024" s="17">
        <v>-0.11685085236315898</v>
      </c>
      <c r="U1024" s="17">
        <v>-0.67599707531469266</v>
      </c>
      <c r="V1024" s="17">
        <v>-1.0534617205491381</v>
      </c>
      <c r="W1024" s="17">
        <v>-2.675427743111352</v>
      </c>
      <c r="X1024" s="17">
        <v>-6.0655524651288486</v>
      </c>
      <c r="Y1024" s="17">
        <v>-0.13261729946081263</v>
      </c>
      <c r="Z1024" s="17">
        <v>11.546644858761404</v>
      </c>
      <c r="AA1024" s="17">
        <v>-1.067406872437102</v>
      </c>
      <c r="AB1024" s="17">
        <v>-1.2515882105738974</v>
      </c>
      <c r="AC1024" s="17">
        <v>-9.1568647335985034</v>
      </c>
      <c r="AD1024" s="17">
        <v>-1.3744373121462425</v>
      </c>
      <c r="AE1024" s="17">
        <v>-1.2011362332123561</v>
      </c>
      <c r="AF1024" s="17">
        <v>9.4429455897114849</v>
      </c>
      <c r="AG1024" s="17">
        <v>-74.754478268223409</v>
      </c>
      <c r="AH1024" s="17">
        <v>-0.30426792658088864</v>
      </c>
      <c r="AI1024" s="17">
        <v>-0.31825618540959261</v>
      </c>
      <c r="AJ1024" s="17">
        <v>0.33333333333333298</v>
      </c>
      <c r="AK1024" s="17">
        <v>-2.6564416403695557E-2</v>
      </c>
      <c r="AL1024" s="17">
        <v>0.1425322207806311</v>
      </c>
      <c r="AM1024" s="17">
        <v>0.33333333333333298</v>
      </c>
      <c r="AN1024" s="17">
        <v>-0.30080040249018619</v>
      </c>
      <c r="AO1024" s="17">
        <v>-0.28974475645103898</v>
      </c>
      <c r="AP1024" s="17">
        <v>0.33333333333333298</v>
      </c>
      <c r="AQ1024" s="17">
        <v>-0.61185808517636708</v>
      </c>
      <c r="AR1024" s="17">
        <v>2.2444243630026963</v>
      </c>
      <c r="AS1024" s="17">
        <v>-5.4578081682382287</v>
      </c>
      <c r="AT1024" s="17">
        <v>-0.32019263548485011</v>
      </c>
      <c r="AU1024" s="17">
        <v>-1.0000000000000016</v>
      </c>
      <c r="AV1024" s="17">
        <v>-1.0000000000000016</v>
      </c>
      <c r="AW1024" s="17">
        <v>-1.0000000000000016</v>
      </c>
      <c r="AX1024" s="17">
        <v>-1.0000000000000016</v>
      </c>
      <c r="AY1024" s="17">
        <v>-9.0181083771913986E-2</v>
      </c>
      <c r="AZ1024" s="17">
        <v>1.0049391072077816</v>
      </c>
      <c r="BA1024" s="17">
        <v>-0.40203185985027867</v>
      </c>
      <c r="BB1024" s="17">
        <v>0.55689701227400668</v>
      </c>
      <c r="BC1024" s="17">
        <v>-0.22468508030275972</v>
      </c>
      <c r="BD1024" s="17">
        <v>16.02599377756874</v>
      </c>
      <c r="BE1024" s="17">
        <v>-4.9110455202861365</v>
      </c>
      <c r="BF1024" s="17">
        <v>-1.0000000000000016</v>
      </c>
      <c r="BG1024" s="22">
        <v>-84.872351638486407</v>
      </c>
    </row>
    <row r="1025" spans="1:100" x14ac:dyDescent="0.25">
      <c r="A1025">
        <v>2898</v>
      </c>
      <c r="B1025" t="s">
        <v>1005</v>
      </c>
      <c r="C1025" s="48">
        <v>3</v>
      </c>
      <c r="D1025" s="22">
        <v>1372.5316315728824</v>
      </c>
      <c r="E1025" s="17">
        <v>31.514450283254675</v>
      </c>
      <c r="F1025" s="17">
        <v>-114.13091136003828</v>
      </c>
      <c r="G1025" s="17">
        <v>-0.29882065500205235</v>
      </c>
      <c r="H1025" s="17">
        <v>1.6286728886799706</v>
      </c>
      <c r="I1025" s="17">
        <v>2.6176822684870582</v>
      </c>
      <c r="J1025" s="17">
        <v>7.732302654186622</v>
      </c>
      <c r="K1025" s="17">
        <v>-0.99999999999999944</v>
      </c>
      <c r="L1025" s="17">
        <v>-0.99999999999999944</v>
      </c>
      <c r="M1025" s="17">
        <v>-0.99999999999999944</v>
      </c>
      <c r="N1025" s="17">
        <v>0.30722385080543618</v>
      </c>
      <c r="O1025" s="17">
        <v>-0.99999999999999944</v>
      </c>
      <c r="P1025" s="17">
        <v>-0.99999999999999944</v>
      </c>
      <c r="Q1025" s="17">
        <v>3.175673418967575</v>
      </c>
      <c r="R1025" s="17">
        <v>-0.99999999999999944</v>
      </c>
      <c r="S1025" s="17">
        <v>-0.80389857129843179</v>
      </c>
      <c r="T1025" s="17">
        <v>-0.1018963955484829</v>
      </c>
      <c r="U1025" s="17">
        <v>3.0398306154629157E-2</v>
      </c>
      <c r="V1025" s="17">
        <v>0.12178424992015824</v>
      </c>
      <c r="W1025" s="17">
        <v>-1.5470005302876053</v>
      </c>
      <c r="X1025" s="17">
        <v>-4.6957987929382927</v>
      </c>
      <c r="Y1025" s="17">
        <v>-3.1514131136497335E-2</v>
      </c>
      <c r="Z1025" s="17">
        <v>-3.99415589275169</v>
      </c>
      <c r="AA1025" s="17">
        <v>1.1252627393649122</v>
      </c>
      <c r="AB1025" s="17">
        <v>1.8333334861311694</v>
      </c>
      <c r="AC1025" s="17">
        <v>1.1539845933784341</v>
      </c>
      <c r="AD1025" s="17">
        <v>0.8914510043677184</v>
      </c>
      <c r="AE1025" s="17">
        <v>-0.482041978395502</v>
      </c>
      <c r="AF1025" s="17">
        <v>-1.488879791637586</v>
      </c>
      <c r="AG1025" s="17">
        <v>-85.597801665715522</v>
      </c>
      <c r="AH1025" s="17">
        <v>0.27632716841461719</v>
      </c>
      <c r="AI1025" s="17">
        <v>0.21953679621224506</v>
      </c>
      <c r="AJ1025" s="17">
        <v>0.33333333333333298</v>
      </c>
      <c r="AK1025" s="17">
        <v>0.59433935137307969</v>
      </c>
      <c r="AL1025" s="17">
        <v>0.53079850447533938</v>
      </c>
      <c r="AM1025" s="17">
        <v>0.33333333333333298</v>
      </c>
      <c r="AN1025" s="17">
        <v>-2.5285996909898308E-2</v>
      </c>
      <c r="AO1025" s="17">
        <v>7.0977111337345522E-2</v>
      </c>
      <c r="AP1025" s="17">
        <v>0.33333333333333298</v>
      </c>
      <c r="AQ1025" s="17">
        <v>4.1065620601246513</v>
      </c>
      <c r="AR1025" s="17">
        <v>0.24275566623882591</v>
      </c>
      <c r="AS1025" s="17">
        <v>1.5461534742169969</v>
      </c>
      <c r="AT1025" s="17">
        <v>5.9433935137307996</v>
      </c>
      <c r="AU1025" s="17">
        <v>-0.99999999999999944</v>
      </c>
      <c r="AV1025" s="17">
        <v>-0.99999999999999944</v>
      </c>
      <c r="AW1025" s="17">
        <v>-0.99999999999999944</v>
      </c>
      <c r="AX1025" s="17">
        <v>-0.99999999999999944</v>
      </c>
      <c r="AY1025" s="17">
        <v>-2.5020142794181584E-2</v>
      </c>
      <c r="AZ1025" s="17">
        <v>0.97027826518705751</v>
      </c>
      <c r="BA1025" s="17">
        <v>1.0495000061215987</v>
      </c>
      <c r="BB1025" s="17">
        <v>1.1446219417733692</v>
      </c>
      <c r="BC1025" s="17">
        <v>0.57153169765172129</v>
      </c>
      <c r="BD1025" s="17">
        <v>33.466939870269492</v>
      </c>
      <c r="BE1025" s="17">
        <v>19.535792471901029</v>
      </c>
      <c r="BF1025" s="17">
        <v>-0.99999999999999944</v>
      </c>
      <c r="CU1025" t="e">
        <v>#N/A</v>
      </c>
      <c r="CV1025" t="e">
        <v>#N/A</v>
      </c>
    </row>
    <row r="1026" spans="1:100" x14ac:dyDescent="0.25">
      <c r="A1026">
        <v>2900</v>
      </c>
      <c r="B1026" t="s">
        <v>1006</v>
      </c>
      <c r="C1026" s="48">
        <v>2</v>
      </c>
      <c r="D1026" s="22">
        <v>1467.569091796875</v>
      </c>
      <c r="E1026" s="17">
        <v>22.050141460543294</v>
      </c>
      <c r="F1026" s="17">
        <v>-102.62098853495817</v>
      </c>
      <c r="G1026" s="17">
        <v>-0.25731173030800886</v>
      </c>
      <c r="H1026" s="17">
        <v>0.19008470715273518</v>
      </c>
      <c r="I1026" s="17">
        <v>10.386883013025034</v>
      </c>
      <c r="J1026" s="17">
        <v>0.91405164072394385</v>
      </c>
      <c r="K1026" s="17">
        <v>-1.0000000000000016</v>
      </c>
      <c r="L1026" s="17">
        <v>-1.0000000000000016</v>
      </c>
      <c r="M1026" s="17">
        <v>-1.0000000000000016</v>
      </c>
      <c r="N1026" s="17">
        <v>9.3662404396460369E-2</v>
      </c>
      <c r="O1026" s="17">
        <v>-1.0000000000000016</v>
      </c>
      <c r="P1026" s="17">
        <v>-1.0000000000000016</v>
      </c>
      <c r="Q1026" s="17">
        <v>2.1240820757739129</v>
      </c>
      <c r="R1026" s="17">
        <v>-1.0000000000000016</v>
      </c>
      <c r="S1026" s="17">
        <v>-1.2867386213123424</v>
      </c>
      <c r="T1026" s="17">
        <v>-0.12805894793473885</v>
      </c>
      <c r="U1026" s="17">
        <v>-0.70958261427596847</v>
      </c>
      <c r="V1026" s="17">
        <v>-1.0974696358407547</v>
      </c>
      <c r="W1026" s="17">
        <v>-2.8984284533364528</v>
      </c>
      <c r="X1026" s="17">
        <v>-6.3403097751107982</v>
      </c>
      <c r="Y1026" s="17">
        <v>-0.14270112270540494</v>
      </c>
      <c r="Z1026" s="17">
        <v>10.620796200455104</v>
      </c>
      <c r="AA1026" s="17">
        <v>-1.1355945580380666</v>
      </c>
      <c r="AB1026" s="17">
        <v>-1.3498747323370703</v>
      </c>
      <c r="AC1026" s="17">
        <v>-10.285295767133452</v>
      </c>
      <c r="AD1026" s="17">
        <v>-1.4605669492120814</v>
      </c>
      <c r="AE1026" s="17">
        <v>-1.2732652682595405</v>
      </c>
      <c r="AF1026" s="17">
        <v>7.6153847594556581</v>
      </c>
      <c r="AG1026" s="17">
        <v>-77.876958420176749</v>
      </c>
      <c r="AH1026" s="17">
        <v>-0.32587078083144772</v>
      </c>
      <c r="AI1026" s="17">
        <v>-0.34381506631398223</v>
      </c>
      <c r="AJ1026" s="17">
        <v>0.33333333333333298</v>
      </c>
      <c r="AK1026" s="17">
        <v>-5.5400986606660263E-2</v>
      </c>
      <c r="AL1026" s="17">
        <v>0.11734610817422864</v>
      </c>
      <c r="AM1026" s="17">
        <v>0.33333333333333298</v>
      </c>
      <c r="AN1026" s="17">
        <v>-0.32679641442354407</v>
      </c>
      <c r="AO1026" s="17">
        <v>-0.31815141260394736</v>
      </c>
      <c r="AP1026" s="17">
        <v>0.33333333333333298</v>
      </c>
      <c r="AQ1026" s="17">
        <v>-0.93594725769976517</v>
      </c>
      <c r="AR1026" s="17">
        <v>2.2444243630026963</v>
      </c>
      <c r="AS1026" s="17">
        <v>-5.87035440065935</v>
      </c>
      <c r="AT1026" s="17">
        <v>-0.60882640131942001</v>
      </c>
      <c r="AU1026" s="17">
        <v>-1.0000000000000016</v>
      </c>
      <c r="AV1026" s="17">
        <v>-1.0000000000000016</v>
      </c>
      <c r="AW1026" s="17">
        <v>-1.0000000000000016</v>
      </c>
      <c r="AX1026" s="17">
        <v>-1.0000000000000016</v>
      </c>
      <c r="AY1026" s="17">
        <v>-9.4525614859856832E-2</v>
      </c>
      <c r="AZ1026" s="17">
        <v>1.0349014135007897</v>
      </c>
      <c r="BA1026" s="17">
        <v>-0.43083573756204152</v>
      </c>
      <c r="BB1026" s="17">
        <v>0.57358317083492194</v>
      </c>
      <c r="BC1026" s="17">
        <v>-0.24065667313977454</v>
      </c>
      <c r="BD1026" s="17">
        <v>16.470921240917356</v>
      </c>
      <c r="BE1026" s="17">
        <v>-5.3408763794648619</v>
      </c>
      <c r="BF1026" s="17">
        <v>-1.0000000000000016</v>
      </c>
      <c r="BG1026" s="22">
        <v>-1.7726406138483526</v>
      </c>
    </row>
    <row r="1027" spans="1:100" x14ac:dyDescent="0.25">
      <c r="A1027">
        <v>2903</v>
      </c>
      <c r="B1027" t="s">
        <v>1007</v>
      </c>
      <c r="C1027" s="48">
        <v>3</v>
      </c>
      <c r="D1027" s="22">
        <v>1527.7377440244156</v>
      </c>
      <c r="E1027" s="17">
        <v>50.313604276135628</v>
      </c>
      <c r="F1027" s="17">
        <v>-20.183794480932612</v>
      </c>
      <c r="G1027" s="17">
        <v>-0.1242772735998933</v>
      </c>
      <c r="H1027" s="17">
        <v>0.55241854230047083</v>
      </c>
      <c r="I1027" s="17">
        <v>38.920899603052334</v>
      </c>
      <c r="J1027" s="17">
        <v>1.5539772690740405</v>
      </c>
      <c r="K1027" s="17">
        <v>-0.99999999999999956</v>
      </c>
      <c r="L1027" s="17">
        <v>-0.99999999999999956</v>
      </c>
      <c r="M1027" s="17">
        <v>-0.99999999999999956</v>
      </c>
      <c r="N1027" s="17">
        <v>6.2806871978273171E-2</v>
      </c>
      <c r="O1027" s="17">
        <v>-0.99999999999999956</v>
      </c>
      <c r="P1027" s="17">
        <v>-0.99999999999999956</v>
      </c>
      <c r="Q1027" s="17">
        <v>1.204723230813759</v>
      </c>
      <c r="R1027" s="17">
        <v>-0.99999999999999956</v>
      </c>
      <c r="S1027" s="17">
        <v>-3.5310934307856985E-2</v>
      </c>
      <c r="T1027" s="17">
        <v>5.7493819219704062E-2</v>
      </c>
      <c r="U1027" s="17">
        <v>-0.2908414099487866</v>
      </c>
      <c r="V1027" s="17">
        <v>-3.9120626518958784E-3</v>
      </c>
      <c r="W1027" s="17">
        <v>-0.65230468851328738</v>
      </c>
      <c r="X1027" s="17">
        <v>-2.6096993105564574</v>
      </c>
      <c r="Y1027" s="17">
        <v>-0.23585209229465276</v>
      </c>
      <c r="Z1027" s="17">
        <v>43.907713950309478</v>
      </c>
      <c r="AA1027" s="17">
        <v>0.93964941743825647</v>
      </c>
      <c r="AB1027" s="17">
        <v>-2.5290236149637879</v>
      </c>
      <c r="AC1027" s="17">
        <v>2.5816784840263161</v>
      </c>
      <c r="AD1027" s="17">
        <v>-1.0108960396483064</v>
      </c>
      <c r="AE1027" s="17">
        <v>-1.3091120095768167</v>
      </c>
      <c r="AF1027" s="17">
        <v>42.651256809795221</v>
      </c>
      <c r="AG1027" s="17">
        <v>-12.250015525110761</v>
      </c>
      <c r="AH1027" s="17">
        <v>-0.12052236202709199</v>
      </c>
      <c r="AI1027" s="17">
        <v>-0.27172778595915087</v>
      </c>
      <c r="AJ1027" s="17">
        <v>0.33333333333333298</v>
      </c>
      <c r="AK1027" s="17">
        <v>5.0450464382937751E-2</v>
      </c>
      <c r="AL1027" s="17">
        <v>0.35123984212115505</v>
      </c>
      <c r="AM1027" s="17">
        <v>0.33333333333333298</v>
      </c>
      <c r="AN1027" s="17">
        <v>-0.73154486746081726</v>
      </c>
      <c r="AO1027" s="17">
        <v>-0.82558349751058624</v>
      </c>
      <c r="AP1027" s="17">
        <v>0.33333333333333298</v>
      </c>
      <c r="AQ1027" s="17">
        <v>-3.7303572067429105</v>
      </c>
      <c r="AR1027" s="17">
        <v>0.490396306592283</v>
      </c>
      <c r="AS1027" s="17">
        <v>0.11915160962304741</v>
      </c>
      <c r="AT1027" s="17">
        <v>0.94442935285871155</v>
      </c>
      <c r="AU1027" s="17">
        <v>-0.99999999999999956</v>
      </c>
      <c r="AV1027" s="17">
        <v>-0.99999999999999956</v>
      </c>
      <c r="AW1027" s="17">
        <v>-0.99999999999999956</v>
      </c>
      <c r="AX1027" s="17">
        <v>-0.99999999999999956</v>
      </c>
      <c r="AY1027" s="17">
        <v>-3.3868384832329082E-2</v>
      </c>
      <c r="AZ1027" s="17">
        <v>0.26791462431792418</v>
      </c>
      <c r="BA1027" s="17">
        <v>1.3740719009296671</v>
      </c>
      <c r="BB1027" s="17">
        <v>0.32243910846301127</v>
      </c>
      <c r="BC1027" s="17">
        <v>9.6395812606498113E-2</v>
      </c>
      <c r="BD1027" s="17">
        <v>9.4005508331649086</v>
      </c>
      <c r="BE1027" s="17">
        <v>9.2802548198107875</v>
      </c>
      <c r="BF1027" s="17">
        <v>-0.99999999999999956</v>
      </c>
      <c r="CU1027" t="e">
        <v>#N/A</v>
      </c>
      <c r="CV1027" t="e">
        <v>#N/A</v>
      </c>
    </row>
    <row r="1028" spans="1:100" x14ac:dyDescent="0.25">
      <c r="A1028">
        <v>2905</v>
      </c>
      <c r="B1028" t="s">
        <v>1008</v>
      </c>
      <c r="C1028" s="48">
        <v>2</v>
      </c>
      <c r="D1028" s="22">
        <v>1438.5432910156248</v>
      </c>
      <c r="E1028" s="17">
        <v>115.35574627779532</v>
      </c>
      <c r="F1028" s="17">
        <v>47.903683230423937</v>
      </c>
      <c r="G1028" s="17">
        <v>0.7889223853744789</v>
      </c>
      <c r="H1028" s="17">
        <v>9.7335650904543929</v>
      </c>
      <c r="I1028" s="17">
        <v>83.656919820911043</v>
      </c>
      <c r="J1028" s="17">
        <v>19.010524792261339</v>
      </c>
      <c r="K1028" s="17">
        <v>-0.99999999999999922</v>
      </c>
      <c r="L1028" s="17">
        <v>-0.99999999999999922</v>
      </c>
      <c r="M1028" s="17">
        <v>-0.99999999999999922</v>
      </c>
      <c r="N1028" s="17">
        <v>0.35438360115651946</v>
      </c>
      <c r="O1028" s="17">
        <v>-0.99999999999999922</v>
      </c>
      <c r="P1028" s="17">
        <v>-0.99999999999999922</v>
      </c>
      <c r="Q1028" s="17">
        <v>4.9248434103073073</v>
      </c>
      <c r="R1028" s="17">
        <v>-0.99999999999999922</v>
      </c>
      <c r="S1028" s="17">
        <v>2.3660248641391419</v>
      </c>
      <c r="T1028" s="17">
        <v>0.28194042194065072</v>
      </c>
      <c r="U1028" s="17">
        <v>0.51899807752013638</v>
      </c>
      <c r="V1028" s="17">
        <v>0.51236830887165707</v>
      </c>
      <c r="W1028" s="17">
        <v>5.2590814545816702</v>
      </c>
      <c r="X1028" s="17">
        <v>3.7104899563709486</v>
      </c>
      <c r="Y1028" s="17">
        <v>0.22617163982715938</v>
      </c>
      <c r="Z1028" s="17">
        <v>44.488937677415421</v>
      </c>
      <c r="AA1028" s="17">
        <v>1.358754990563793</v>
      </c>
      <c r="AB1028" s="17">
        <v>2.2455096693025896</v>
      </c>
      <c r="AC1028" s="17">
        <v>30.993439745285905</v>
      </c>
      <c r="AD1028" s="17">
        <v>1.6901107639698765</v>
      </c>
      <c r="AE1028" s="17">
        <v>1.3652613868889747</v>
      </c>
      <c r="AF1028" s="17">
        <v>74.468739464408301</v>
      </c>
      <c r="AG1028" s="17">
        <v>36.345380832130928</v>
      </c>
      <c r="AH1028" s="17">
        <v>0.46437557044860939</v>
      </c>
      <c r="AI1028" s="17">
        <v>0.5911452932400213</v>
      </c>
      <c r="AJ1028" s="17">
        <v>0.33333333333333298</v>
      </c>
      <c r="AK1028" s="17">
        <v>0.9994593629572972</v>
      </c>
      <c r="AL1028" s="17">
        <v>1.0386703627978067</v>
      </c>
      <c r="AM1028" s="17">
        <v>0.33333333333333298</v>
      </c>
      <c r="AN1028" s="17">
        <v>0.62415448030080256</v>
      </c>
      <c r="AO1028" s="17">
        <v>0.72098240353620757</v>
      </c>
      <c r="AP1028" s="17">
        <v>0.33333333333333298</v>
      </c>
      <c r="AQ1028" s="17">
        <v>10.919443845045798</v>
      </c>
      <c r="AR1028" s="17">
        <v>2.2444243630026963</v>
      </c>
      <c r="AS1028" s="17">
        <v>9.220853044610843</v>
      </c>
      <c r="AT1028" s="17">
        <v>9.9495830413164921</v>
      </c>
      <c r="AU1028" s="17">
        <v>-0.99999999999999922</v>
      </c>
      <c r="AV1028" s="17">
        <v>-0.99999999999999922</v>
      </c>
      <c r="AW1028" s="17">
        <v>-0.99999999999999922</v>
      </c>
      <c r="AX1028" s="17">
        <v>-0.99999999999999922</v>
      </c>
      <c r="AY1028" s="17">
        <v>6.4400136360297677E-2</v>
      </c>
      <c r="AZ1028" s="17">
        <v>-6.1139088803316755E-2</v>
      </c>
      <c r="BA1028" s="17">
        <v>0.62282869957354792</v>
      </c>
      <c r="BB1028" s="17">
        <v>-3.6807278811452487E-2</v>
      </c>
      <c r="BC1028" s="17">
        <v>0.34359450113526413</v>
      </c>
      <c r="BD1028" s="17">
        <v>0.19518746900464023</v>
      </c>
      <c r="BE1028" s="17">
        <v>10.382613868346695</v>
      </c>
      <c r="BF1028" s="17">
        <v>-0.99999999999999922</v>
      </c>
      <c r="BG1028" s="22">
        <v>1469.4353690462128</v>
      </c>
    </row>
    <row r="1029" spans="1:100" x14ac:dyDescent="0.25">
      <c r="A1029">
        <v>2906</v>
      </c>
      <c r="B1029" t="s">
        <v>1009</v>
      </c>
      <c r="C1029" s="48">
        <v>2</v>
      </c>
      <c r="D1029" s="22">
        <v>1519.9833300781252</v>
      </c>
      <c r="E1029" s="17">
        <v>73.61437466718985</v>
      </c>
      <c r="F1029" s="17">
        <v>-19.435318247882702</v>
      </c>
      <c r="G1029" s="17">
        <v>0.32087711521166018</v>
      </c>
      <c r="H1029" s="17">
        <v>5.4641756800525165</v>
      </c>
      <c r="I1029" s="17">
        <v>50.878697759000985</v>
      </c>
      <c r="J1029" s="17">
        <v>10.914852381808238</v>
      </c>
      <c r="K1029" s="17">
        <v>-1.0000000000000002</v>
      </c>
      <c r="L1029" s="17">
        <v>-1.0000000000000002</v>
      </c>
      <c r="M1029" s="17">
        <v>-1.0000000000000002</v>
      </c>
      <c r="N1029" s="17">
        <v>0.23774687411275247</v>
      </c>
      <c r="O1029" s="17">
        <v>-1.0000000000000002</v>
      </c>
      <c r="P1029" s="17">
        <v>-1.0000000000000002</v>
      </c>
      <c r="Q1029" s="17">
        <v>3.6718895294943756</v>
      </c>
      <c r="R1029" s="17">
        <v>-1.0000000000000002</v>
      </c>
      <c r="S1029" s="17">
        <v>0.73191769179391497</v>
      </c>
      <c r="T1029" s="17">
        <v>9.8522329409103382E-2</v>
      </c>
      <c r="U1029" s="17">
        <v>-3.0622101356769682E-2</v>
      </c>
      <c r="V1029" s="17">
        <v>-0.20781183480465898</v>
      </c>
      <c r="W1029" s="17">
        <v>1.6097224139268302</v>
      </c>
      <c r="X1029" s="17">
        <v>-0.78585479587894247</v>
      </c>
      <c r="Y1029" s="17">
        <v>6.1152024038167968E-2</v>
      </c>
      <c r="Z1029" s="17">
        <v>29.337621934709144</v>
      </c>
      <c r="AA1029" s="17">
        <v>0.24287806506869025</v>
      </c>
      <c r="AB1029" s="17">
        <v>0.63707171227145265</v>
      </c>
      <c r="AC1029" s="17">
        <v>12.526906657434271</v>
      </c>
      <c r="AD1029" s="17">
        <v>0.2806176310679166</v>
      </c>
      <c r="AE1029" s="17">
        <v>0.18488511868136359</v>
      </c>
      <c r="AF1029" s="17">
        <v>44.561096428166159</v>
      </c>
      <c r="AG1029" s="17">
        <v>-14.753340603750777</v>
      </c>
      <c r="AH1029" s="17">
        <v>0.11084947008934248</v>
      </c>
      <c r="AI1029" s="17">
        <v>0.17287966079740252</v>
      </c>
      <c r="AJ1029" s="17">
        <v>0.33333333333333298</v>
      </c>
      <c r="AK1029" s="17">
        <v>0.52755504451167012</v>
      </c>
      <c r="AL1029" s="17">
        <v>0.62650500401331299</v>
      </c>
      <c r="AM1029" s="17">
        <v>0.33333333333333298</v>
      </c>
      <c r="AN1029" s="17">
        <v>0.1987352918407822</v>
      </c>
      <c r="AO1029" s="17">
        <v>0.25611353678799198</v>
      </c>
      <c r="AP1029" s="17">
        <v>0.33333333333333298</v>
      </c>
      <c r="AQ1029" s="17">
        <v>5.6157936883590729</v>
      </c>
      <c r="AR1029" s="17">
        <v>2.2444243630026963</v>
      </c>
      <c r="AS1029" s="17">
        <v>2.4696219769859882</v>
      </c>
      <c r="AT1029" s="17">
        <v>5.226153049890053</v>
      </c>
      <c r="AU1029" s="17">
        <v>-1.0000000000000002</v>
      </c>
      <c r="AV1029" s="17">
        <v>-1.0000000000000002</v>
      </c>
      <c r="AW1029" s="17">
        <v>-1.0000000000000002</v>
      </c>
      <c r="AX1029" s="17">
        <v>-1.0000000000000002</v>
      </c>
      <c r="AY1029" s="17">
        <v>-6.6971878912089593E-3</v>
      </c>
      <c r="AZ1029" s="17">
        <v>0.42918766055495183</v>
      </c>
      <c r="BA1029" s="17">
        <v>0.15145938677076526</v>
      </c>
      <c r="BB1029" s="17">
        <v>0.23625814567356146</v>
      </c>
      <c r="BC1029" s="17">
        <v>8.222279225333616E-2</v>
      </c>
      <c r="BD1029" s="17">
        <v>7.4763304714995513</v>
      </c>
      <c r="BE1029" s="17">
        <v>3.3485235718945234</v>
      </c>
      <c r="BF1029" s="17">
        <v>-1.0000000000000002</v>
      </c>
      <c r="BG1029" s="22">
        <v>118.79833714465235</v>
      </c>
    </row>
    <row r="1030" spans="1:100" x14ac:dyDescent="0.25">
      <c r="A1030">
        <v>2907</v>
      </c>
      <c r="B1030" t="s">
        <v>1010</v>
      </c>
      <c r="C1030" s="48">
        <v>3</v>
      </c>
      <c r="D1030" s="22">
        <v>1434.2466341335116</v>
      </c>
      <c r="E1030" s="17">
        <v>30.617092495923934</v>
      </c>
      <c r="F1030" s="17">
        <v>-86.027052347423108</v>
      </c>
      <c r="G1030" s="17">
        <v>-7.7148483069859053E-2</v>
      </c>
      <c r="H1030" s="17">
        <v>3.8178171781098964</v>
      </c>
      <c r="I1030" s="17">
        <v>23.791455365642104</v>
      </c>
      <c r="J1030" s="17">
        <v>2.6116894623998017</v>
      </c>
      <c r="K1030" s="17">
        <v>-0.99999999999999911</v>
      </c>
      <c r="L1030" s="17">
        <v>-0.99999999999999911</v>
      </c>
      <c r="M1030" s="17">
        <v>-0.99999999999999911</v>
      </c>
      <c r="N1030" s="17">
        <v>0.33507930789059742</v>
      </c>
      <c r="O1030" s="17">
        <v>-0.99999999999999911</v>
      </c>
      <c r="P1030" s="17">
        <v>-0.99999999999999911</v>
      </c>
      <c r="Q1030" s="17">
        <v>5.3112997907273662</v>
      </c>
      <c r="R1030" s="17">
        <v>-0.99999999999999911</v>
      </c>
      <c r="S1030" s="17">
        <v>-0.53793109351020862</v>
      </c>
      <c r="T1030" s="17">
        <v>-8.4818912104172001E-2</v>
      </c>
      <c r="U1030" s="17">
        <v>-0.20881021279852716</v>
      </c>
      <c r="V1030" s="17">
        <v>6.2446621355849413E-2</v>
      </c>
      <c r="W1030" s="17">
        <v>-1.4934826126174698</v>
      </c>
      <c r="X1030" s="17">
        <v>-4.1950764321503984</v>
      </c>
      <c r="Y1030" s="17">
        <v>-1.6305683389771307E-2</v>
      </c>
      <c r="Z1030" s="17">
        <v>28.581692769104045</v>
      </c>
      <c r="AA1030" s="17">
        <v>-0.82189797252071695</v>
      </c>
      <c r="AB1030" s="17">
        <v>-0.39720691073778092</v>
      </c>
      <c r="AC1030" s="17">
        <v>-3.4829094202993334</v>
      </c>
      <c r="AD1030" s="17">
        <v>0.10028919884987439</v>
      </c>
      <c r="AE1030" s="17">
        <v>-0.45563928747740495</v>
      </c>
      <c r="AF1030" s="17">
        <v>24.245937150589526</v>
      </c>
      <c r="AG1030" s="17">
        <v>-42.208716901551</v>
      </c>
      <c r="AH1030" s="17">
        <v>-6.1207128436826179E-2</v>
      </c>
      <c r="AI1030" s="17">
        <v>-0.15826455384166702</v>
      </c>
      <c r="AJ1030" s="17">
        <v>0.33333333333333298</v>
      </c>
      <c r="AK1030" s="17">
        <v>0.21157853430664464</v>
      </c>
      <c r="AL1030" s="17">
        <v>0.12577636218925675</v>
      </c>
      <c r="AM1030" s="17">
        <v>0.33333333333333298</v>
      </c>
      <c r="AN1030" s="17">
        <v>3.0948161045778549E-2</v>
      </c>
      <c r="AO1030" s="17">
        <v>-5.8408165337076955E-2</v>
      </c>
      <c r="AP1030" s="17">
        <v>0.33333333333333298</v>
      </c>
      <c r="AQ1030" s="17">
        <v>-0.45448178494743563</v>
      </c>
      <c r="AR1030" s="17">
        <v>4.1791300313179081</v>
      </c>
      <c r="AS1030" s="17">
        <v>-3.9316892710702405</v>
      </c>
      <c r="AT1030" s="17">
        <v>2.3642487021521315</v>
      </c>
      <c r="AU1030" s="17">
        <v>-0.99999999999999911</v>
      </c>
      <c r="AV1030" s="17">
        <v>-0.99999999999999911</v>
      </c>
      <c r="AW1030" s="17">
        <v>-0.99999999999999911</v>
      </c>
      <c r="AX1030" s="17">
        <v>-0.99999999999999911</v>
      </c>
      <c r="AY1030" s="17">
        <v>-8.4353028262543692E-3</v>
      </c>
      <c r="AZ1030" s="17">
        <v>0.81870432524281056</v>
      </c>
      <c r="BA1030" s="17">
        <v>-0.23982145624085252</v>
      </c>
      <c r="BB1030" s="17">
        <v>0.9411200975300763</v>
      </c>
      <c r="BC1030" s="17">
        <v>6.3275991386219671E-2</v>
      </c>
      <c r="BD1030" s="17">
        <v>27.621524064465952</v>
      </c>
      <c r="BE1030" s="17">
        <v>0.38279250345122967</v>
      </c>
      <c r="BF1030" s="17">
        <v>-0.99999999999999911</v>
      </c>
      <c r="CU1030" t="e">
        <v>#N/A</v>
      </c>
      <c r="CV1030" t="e">
        <v>#N/A</v>
      </c>
    </row>
    <row r="1031" spans="1:100" x14ac:dyDescent="0.25">
      <c r="A1031">
        <v>2910</v>
      </c>
      <c r="B1031" t="s">
        <v>1011</v>
      </c>
      <c r="C1031" s="48">
        <v>3</v>
      </c>
      <c r="D1031" s="22">
        <v>1737.167458746577</v>
      </c>
      <c r="E1031" s="17">
        <v>169.64044192130996</v>
      </c>
      <c r="F1031" s="17">
        <v>160.84326864528114</v>
      </c>
      <c r="G1031" s="17">
        <v>1.1951537038437028</v>
      </c>
      <c r="H1031" s="17">
        <v>9.9273529195179684</v>
      </c>
      <c r="I1031" s="17">
        <v>119.57828328179743</v>
      </c>
      <c r="J1031" s="17">
        <v>29.326804070565899</v>
      </c>
      <c r="K1031" s="17">
        <v>-0.99999999999999978</v>
      </c>
      <c r="L1031" s="17">
        <v>-0.99999999999999978</v>
      </c>
      <c r="M1031" s="17">
        <v>-0.99999999999999978</v>
      </c>
      <c r="N1031" s="17">
        <v>0.40648187448458578</v>
      </c>
      <c r="O1031" s="17">
        <v>-0.99999999999999978</v>
      </c>
      <c r="P1031" s="17">
        <v>-0.99999999999999978</v>
      </c>
      <c r="Q1031" s="17">
        <v>5.0125781071580704</v>
      </c>
      <c r="R1031" s="17">
        <v>-0.99999999999999978</v>
      </c>
      <c r="S1031" s="17">
        <v>0.96920311456249175</v>
      </c>
      <c r="T1031" s="17">
        <v>0.15658985381155457</v>
      </c>
      <c r="U1031" s="17">
        <v>1.4881842916174519</v>
      </c>
      <c r="V1031" s="17">
        <v>1.5859810136933421</v>
      </c>
      <c r="W1031" s="17">
        <v>4.91477481235989</v>
      </c>
      <c r="X1031" s="17">
        <v>5.6825553916259643</v>
      </c>
      <c r="Y1031" s="17">
        <v>0.22250072109647531</v>
      </c>
      <c r="Z1031" s="17">
        <v>44.403239288803228</v>
      </c>
      <c r="AA1031" s="17">
        <v>0.64894504097698302</v>
      </c>
      <c r="AB1031" s="17">
        <v>0.97563034084280109</v>
      </c>
      <c r="AC1031" s="17">
        <v>57.438106775490553</v>
      </c>
      <c r="AD1031" s="17">
        <v>2.7564293041034498</v>
      </c>
      <c r="AE1031" s="17">
        <v>2.8416316851205767</v>
      </c>
      <c r="AF1031" s="17">
        <v>105.65860809025708</v>
      </c>
      <c r="AG1031" s="17">
        <v>102.91544122808814</v>
      </c>
      <c r="AH1031" s="17">
        <v>0.59344536670936499</v>
      </c>
      <c r="AI1031" s="17">
        <v>0.64045202489341857</v>
      </c>
      <c r="AJ1031" s="17">
        <v>0.33333333333333298</v>
      </c>
      <c r="AK1031" s="17">
        <v>1.1381244880610613</v>
      </c>
      <c r="AL1031" s="17">
        <v>1.2441223315216834</v>
      </c>
      <c r="AM1031" s="17">
        <v>0.33333333333333298</v>
      </c>
      <c r="AN1031" s="17">
        <v>0.90763852965050784</v>
      </c>
      <c r="AO1031" s="17">
        <v>0.89936068189296681</v>
      </c>
      <c r="AP1031" s="17">
        <v>0.33333333333333298</v>
      </c>
      <c r="AQ1031" s="17">
        <v>13.919675191540346</v>
      </c>
      <c r="AR1031" s="17">
        <v>2.1933368577729673</v>
      </c>
      <c r="AS1031" s="17">
        <v>18.234071969506918</v>
      </c>
      <c r="AT1031" s="17">
        <v>8.8993952432860279</v>
      </c>
      <c r="AU1031" s="17">
        <v>-0.99999999999999978</v>
      </c>
      <c r="AV1031" s="17">
        <v>-0.99999999999999978</v>
      </c>
      <c r="AW1031" s="17">
        <v>-0.99999999999999978</v>
      </c>
      <c r="AX1031" s="17">
        <v>-0.99999999999999978</v>
      </c>
      <c r="AY1031" s="17">
        <v>9.4214089540379048E-2</v>
      </c>
      <c r="AZ1031" s="17">
        <v>1.7120473238292009</v>
      </c>
      <c r="BA1031" s="17">
        <v>0.85137720252315563</v>
      </c>
      <c r="BB1031" s="17">
        <v>0.11522180855790021</v>
      </c>
      <c r="BC1031" s="17">
        <v>0.26191173915141946</v>
      </c>
      <c r="BD1031" s="17">
        <v>11.440781833093515</v>
      </c>
      <c r="BE1031" s="17">
        <v>10.804679491401265</v>
      </c>
      <c r="BF1031" s="17">
        <v>-0.99999999999999978</v>
      </c>
      <c r="CU1031" t="e">
        <v>#N/A</v>
      </c>
      <c r="CV1031" t="e">
        <v>#N/A</v>
      </c>
    </row>
    <row r="1032" spans="1:100" x14ac:dyDescent="0.25">
      <c r="A1032">
        <v>2912</v>
      </c>
      <c r="B1032" t="s">
        <v>435</v>
      </c>
      <c r="C1032" s="48">
        <v>2</v>
      </c>
      <c r="D1032" s="22">
        <v>1522.9369042968749</v>
      </c>
      <c r="E1032" s="17">
        <v>70.901563146569089</v>
      </c>
      <c r="F1032" s="17">
        <v>-23.811744128220436</v>
      </c>
      <c r="G1032" s="17">
        <v>0.29045840705528647</v>
      </c>
      <c r="H1032" s="17">
        <v>5.1867039935300792</v>
      </c>
      <c r="I1032" s="17">
        <v>48.748409869457312</v>
      </c>
      <c r="J1032" s="17">
        <v>10.388706916653739</v>
      </c>
      <c r="K1032" s="17">
        <v>-1.0000000000000004</v>
      </c>
      <c r="L1032" s="17">
        <v>-1.0000000000000004</v>
      </c>
      <c r="M1032" s="17">
        <v>-1.0000000000000004</v>
      </c>
      <c r="N1032" s="17">
        <v>0.23016654206704085</v>
      </c>
      <c r="O1032" s="17">
        <v>-1.0000000000000004</v>
      </c>
      <c r="P1032" s="17">
        <v>-1.0000000000000004</v>
      </c>
      <c r="Q1032" s="17">
        <v>3.5904588627116816</v>
      </c>
      <c r="R1032" s="17">
        <v>-1.0000000000000004</v>
      </c>
      <c r="S1032" s="17">
        <v>0.6257155093543515</v>
      </c>
      <c r="T1032" s="17">
        <v>8.6601812777507017E-2</v>
      </c>
      <c r="U1032" s="17">
        <v>-6.6342440571595163E-2</v>
      </c>
      <c r="V1032" s="17">
        <v>-0.25461702867593639</v>
      </c>
      <c r="W1032" s="17">
        <v>1.3725470920249832</v>
      </c>
      <c r="X1032" s="17">
        <v>-1.0780765263571777</v>
      </c>
      <c r="Y1032" s="17">
        <v>5.0427241943871721E-2</v>
      </c>
      <c r="Z1032" s="17">
        <v>28.352923485343069</v>
      </c>
      <c r="AA1032" s="17">
        <v>0.17035616024683575</v>
      </c>
      <c r="AB1032" s="17">
        <v>0.53253779659798806</v>
      </c>
      <c r="AC1032" s="17">
        <v>11.326749073395511</v>
      </c>
      <c r="AD1032" s="17">
        <v>0.18901332910959817</v>
      </c>
      <c r="AE1032" s="17">
        <v>0.10817134010856361</v>
      </c>
      <c r="AF1032" s="17">
        <v>42.617370205170729</v>
      </c>
      <c r="AG1032" s="17">
        <v>-18.074295207097599</v>
      </c>
      <c r="AH1032" s="17">
        <v>8.7873471915600659E-2</v>
      </c>
      <c r="AI1032" s="17">
        <v>0.1456961787366029</v>
      </c>
      <c r="AJ1032" s="17">
        <v>0.33333333333333298</v>
      </c>
      <c r="AK1032" s="17">
        <v>0.49688553312971251</v>
      </c>
      <c r="AL1032" s="17">
        <v>0.59971798455113334</v>
      </c>
      <c r="AM1032" s="17">
        <v>0.33333333333333298</v>
      </c>
      <c r="AN1032" s="17">
        <v>0.17108689335705216</v>
      </c>
      <c r="AO1032" s="17">
        <v>0.22590126611665495</v>
      </c>
      <c r="AP1032" s="17">
        <v>0.33333333333333298</v>
      </c>
      <c r="AQ1032" s="17">
        <v>5.2711044102821099</v>
      </c>
      <c r="AR1032" s="17">
        <v>2.2444243630026963</v>
      </c>
      <c r="AS1032" s="17">
        <v>2.0308530359583736</v>
      </c>
      <c r="AT1032" s="17">
        <v>4.919172833304847</v>
      </c>
      <c r="AU1032" s="17">
        <v>-1.0000000000000004</v>
      </c>
      <c r="AV1032" s="17">
        <v>-1.0000000000000004</v>
      </c>
      <c r="AW1032" s="17">
        <v>-1.0000000000000004</v>
      </c>
      <c r="AX1032" s="17">
        <v>-1.0000000000000004</v>
      </c>
      <c r="AY1032" s="17">
        <v>-1.1317870750269398E-2</v>
      </c>
      <c r="AZ1032" s="17">
        <v>0.46105446327855182</v>
      </c>
      <c r="BA1032" s="17">
        <v>0.1208246459153981</v>
      </c>
      <c r="BB1032" s="17">
        <v>0.25400492784297946</v>
      </c>
      <c r="BC1032" s="17">
        <v>6.5235995805107402E-2</v>
      </c>
      <c r="BD1032" s="17">
        <v>7.9495388941819733</v>
      </c>
      <c r="BE1032" s="17">
        <v>2.8913713400197611</v>
      </c>
      <c r="BF1032" s="17">
        <v>-1.0000000000000004</v>
      </c>
      <c r="BG1032" s="22">
        <v>405.14621279551022</v>
      </c>
    </row>
    <row r="1033" spans="1:100" x14ac:dyDescent="0.25">
      <c r="A1033">
        <v>2914</v>
      </c>
      <c r="B1033" t="s">
        <v>1013</v>
      </c>
      <c r="C1033" s="48">
        <v>2</v>
      </c>
      <c r="D1033" s="22">
        <v>1508.4728417968749</v>
      </c>
      <c r="E1033" s="17">
        <v>80.523928529502854</v>
      </c>
      <c r="F1033" s="17">
        <v>-8.2885245562609988</v>
      </c>
      <c r="G1033" s="17">
        <v>0.39835382187956364</v>
      </c>
      <c r="H1033" s="17">
        <v>6.1708984098553241</v>
      </c>
      <c r="I1033" s="17">
        <v>56.304559011487477</v>
      </c>
      <c r="J1033" s="17">
        <v>12.25494932671684</v>
      </c>
      <c r="K1033" s="17">
        <v>-1.0000000000000002</v>
      </c>
      <c r="L1033" s="17">
        <v>-1.0000000000000002</v>
      </c>
      <c r="M1033" s="17">
        <v>-1.0000000000000002</v>
      </c>
      <c r="N1033" s="17">
        <v>0.2570540438759053</v>
      </c>
      <c r="O1033" s="17">
        <v>-1.0000000000000002</v>
      </c>
      <c r="P1033" s="17">
        <v>-1.0000000000000002</v>
      </c>
      <c r="Q1033" s="17">
        <v>3.8792941257600009</v>
      </c>
      <c r="R1033" s="17">
        <v>-1.0000000000000002</v>
      </c>
      <c r="S1033" s="17">
        <v>1.0024155477206853</v>
      </c>
      <c r="T1033" s="17">
        <v>0.12888398598072009</v>
      </c>
      <c r="U1033" s="17">
        <v>6.0357904408043297E-2</v>
      </c>
      <c r="V1033" s="17">
        <v>-8.8598610579044251E-2</v>
      </c>
      <c r="W1033" s="17">
        <v>2.213809962595616</v>
      </c>
      <c r="X1033" s="17">
        <v>-4.1563579504407921E-2</v>
      </c>
      <c r="Y1033" s="17">
        <v>8.8468134641072366E-2</v>
      </c>
      <c r="Z1033" s="17">
        <v>31.845657204507059</v>
      </c>
      <c r="AA1033" s="17">
        <v>0.42759196935404109</v>
      </c>
      <c r="AB1033" s="17">
        <v>0.90332047865055332</v>
      </c>
      <c r="AC1033" s="17">
        <v>15.58371816355826</v>
      </c>
      <c r="AD1033" s="17">
        <v>0.51393456207820354</v>
      </c>
      <c r="AE1033" s="17">
        <v>0.38027576082557846</v>
      </c>
      <c r="AF1033" s="17">
        <v>49.511783539780886</v>
      </c>
      <c r="AG1033" s="17">
        <v>-6.2948411718143804</v>
      </c>
      <c r="AH1033" s="17">
        <v>0.16936953155146253</v>
      </c>
      <c r="AI1033" s="17">
        <v>0.24211621926694737</v>
      </c>
      <c r="AJ1033" s="17">
        <v>0.33333333333333298</v>
      </c>
      <c r="AK1033" s="17">
        <v>0.60567054911405638</v>
      </c>
      <c r="AL1033" s="17">
        <v>0.6947317688946435</v>
      </c>
      <c r="AM1033" s="17">
        <v>0.33333333333333298</v>
      </c>
      <c r="AN1033" s="17">
        <v>0.26915599636739507</v>
      </c>
      <c r="AO1033" s="17">
        <v>0.33306444543741209</v>
      </c>
      <c r="AP1033" s="17">
        <v>0.33333333333333298</v>
      </c>
      <c r="AQ1033" s="17">
        <v>6.4937201917416516</v>
      </c>
      <c r="AR1033" s="17">
        <v>2.2444243630026963</v>
      </c>
      <c r="AS1033" s="17">
        <v>3.5871701767395079</v>
      </c>
      <c r="AT1033" s="17">
        <v>6.0080342550666792</v>
      </c>
      <c r="AU1033" s="17">
        <v>-1.0000000000000002</v>
      </c>
      <c r="AV1033" s="17">
        <v>-1.0000000000000002</v>
      </c>
      <c r="AW1033" s="17">
        <v>-1.0000000000000002</v>
      </c>
      <c r="AX1033" s="17">
        <v>-1.0000000000000002</v>
      </c>
      <c r="AY1033" s="17">
        <v>5.071730388833913E-3</v>
      </c>
      <c r="AZ1033" s="17">
        <v>0.34802264479004086</v>
      </c>
      <c r="BA1033" s="17">
        <v>0.22948633054816567</v>
      </c>
      <c r="BB1033" s="17">
        <v>0.19105694155368569</v>
      </c>
      <c r="BC1033" s="17">
        <v>0.12548830632057448</v>
      </c>
      <c r="BD1033" s="17">
        <v>6.2710646210079606</v>
      </c>
      <c r="BE1033" s="17">
        <v>4.5128941687476658</v>
      </c>
      <c r="BF1033" s="17">
        <v>-1.0000000000000002</v>
      </c>
      <c r="BG1033" s="22">
        <v>345.97049306130157</v>
      </c>
    </row>
    <row r="1034" spans="1:100" x14ac:dyDescent="0.25">
      <c r="A1034">
        <v>2915</v>
      </c>
      <c r="B1034" t="s">
        <v>1014</v>
      </c>
      <c r="C1034" s="48">
        <v>2</v>
      </c>
      <c r="D1034" s="22">
        <v>1490.9024121093751</v>
      </c>
      <c r="E1034" s="17">
        <v>95.993168046203536</v>
      </c>
      <c r="F1034" s="17">
        <v>16.667127414186474</v>
      </c>
      <c r="G1034" s="17">
        <v>0.57181013415292303</v>
      </c>
      <c r="H1034" s="17">
        <v>7.7531225877209096</v>
      </c>
      <c r="I1034" s="17">
        <v>68.452079527522912</v>
      </c>
      <c r="J1034" s="17">
        <v>15.255183644226083</v>
      </c>
      <c r="K1034" s="17">
        <v>-0.99999999999999978</v>
      </c>
      <c r="L1034" s="17">
        <v>-0.99999999999999978</v>
      </c>
      <c r="M1034" s="17">
        <v>-0.99999999999999978</v>
      </c>
      <c r="N1034" s="17">
        <v>0.30027929971837614</v>
      </c>
      <c r="O1034" s="17">
        <v>-0.99999999999999978</v>
      </c>
      <c r="P1034" s="17">
        <v>-0.99999999999999978</v>
      </c>
      <c r="Q1034" s="17">
        <v>4.3436354479974888</v>
      </c>
      <c r="R1034" s="17">
        <v>-0.99999999999999978</v>
      </c>
      <c r="S1034" s="17">
        <v>1.6080112497685828</v>
      </c>
      <c r="T1034" s="17">
        <v>0.19685823540250899</v>
      </c>
      <c r="U1034" s="17">
        <v>0.26404565740221009</v>
      </c>
      <c r="V1034" s="17">
        <v>0.17829820444728034</v>
      </c>
      <c r="W1034" s="17">
        <v>3.5662525610075821</v>
      </c>
      <c r="X1034" s="17">
        <v>1.6247696347242666</v>
      </c>
      <c r="Y1034" s="17">
        <v>0.14962395830224892</v>
      </c>
      <c r="Z1034" s="17">
        <v>37.460693873726882</v>
      </c>
      <c r="AA1034" s="17">
        <v>0.84113294238851388</v>
      </c>
      <c r="AB1034" s="17">
        <v>1.4994032388717253</v>
      </c>
      <c r="AC1034" s="17">
        <v>22.427365421821214</v>
      </c>
      <c r="AD1034" s="17">
        <v>1.0362889081070588</v>
      </c>
      <c r="AE1034" s="17">
        <v>0.81772001596580868</v>
      </c>
      <c r="AF1034" s="17">
        <v>60.595475226377673</v>
      </c>
      <c r="AG1034" s="17">
        <v>12.64220690276267</v>
      </c>
      <c r="AH1034" s="17">
        <v>0.30038534897307256</v>
      </c>
      <c r="AI1034" s="17">
        <v>0.39712433232605987</v>
      </c>
      <c r="AJ1034" s="17">
        <v>0.33333333333333298</v>
      </c>
      <c r="AK1034" s="17">
        <v>0.78055701425230406</v>
      </c>
      <c r="AL1034" s="17">
        <v>0.84747913702147926</v>
      </c>
      <c r="AM1034" s="17">
        <v>0.33333333333333298</v>
      </c>
      <c r="AN1034" s="17">
        <v>0.42681519795473416</v>
      </c>
      <c r="AO1034" s="17">
        <v>0.50534359118925554</v>
      </c>
      <c r="AP1034" s="17">
        <v>0.33333333333333298</v>
      </c>
      <c r="AQ1034" s="17">
        <v>8.4592386071865526</v>
      </c>
      <c r="AR1034" s="17">
        <v>2.2444243630026963</v>
      </c>
      <c r="AS1034" s="17">
        <v>6.0891581658247773</v>
      </c>
      <c r="AT1034" s="17">
        <v>7.7585246452573617</v>
      </c>
      <c r="AU1034" s="17">
        <v>-0.99999999999999978</v>
      </c>
      <c r="AV1034" s="17">
        <v>-0.99999999999999978</v>
      </c>
      <c r="AW1034" s="17">
        <v>-0.99999999999999978</v>
      </c>
      <c r="AX1034" s="17">
        <v>-0.99999999999999978</v>
      </c>
      <c r="AY1034" s="17">
        <v>3.1420206622510195E-2</v>
      </c>
      <c r="AZ1034" s="17">
        <v>0.16630887654048099</v>
      </c>
      <c r="BA1034" s="17">
        <v>0.40417452404097842</v>
      </c>
      <c r="BB1034" s="17">
        <v>8.9859633173551404E-2</v>
      </c>
      <c r="BC1034" s="17">
        <v>0.22235195529938817</v>
      </c>
      <c r="BD1034" s="17">
        <v>3.5726927008977585</v>
      </c>
      <c r="BE1034" s="17">
        <v>7.1197090236354779</v>
      </c>
      <c r="BF1034" s="17">
        <v>-0.99999999999999978</v>
      </c>
      <c r="BG1034" s="22">
        <v>145.05872628161549</v>
      </c>
    </row>
    <row r="1035" spans="1:100" x14ac:dyDescent="0.25">
      <c r="A1035">
        <v>2916</v>
      </c>
      <c r="B1035" t="s">
        <v>1015</v>
      </c>
      <c r="C1035" s="48">
        <v>2</v>
      </c>
      <c r="D1035" s="22">
        <v>1505.0855859375001</v>
      </c>
      <c r="E1035" s="17">
        <v>29.214454875060682</v>
      </c>
      <c r="F1035" s="17">
        <v>-91.06320562088014</v>
      </c>
      <c r="G1035" s="17">
        <v>-0.17697840923484803</v>
      </c>
      <c r="H1035" s="17">
        <v>0.92286474394887019</v>
      </c>
      <c r="I1035" s="17">
        <v>16.012799147570703</v>
      </c>
      <c r="J1035" s="17">
        <v>2.3035587942217717</v>
      </c>
      <c r="K1035" s="17">
        <v>-1.0000000000000013</v>
      </c>
      <c r="L1035" s="17">
        <v>-1.0000000000000013</v>
      </c>
      <c r="M1035" s="17">
        <v>-1.0000000000000013</v>
      </c>
      <c r="N1035" s="17">
        <v>0.11368144152778334</v>
      </c>
      <c r="O1035" s="17">
        <v>-1.0000000000000013</v>
      </c>
      <c r="P1035" s="17">
        <v>-1.0000000000000013</v>
      </c>
      <c r="Q1035" s="17">
        <v>2.3391338086163236</v>
      </c>
      <c r="R1035" s="17">
        <v>-1.0000000000000013</v>
      </c>
      <c r="S1035" s="17">
        <v>-1.0062673410485801</v>
      </c>
      <c r="T1035" s="17">
        <v>-9.6577838184740028E-2</v>
      </c>
      <c r="U1035" s="17">
        <v>-0.61524811906218879</v>
      </c>
      <c r="V1035" s="17">
        <v>-0.97386094582592175</v>
      </c>
      <c r="W1035" s="17">
        <v>-2.2720678206946907</v>
      </c>
      <c r="X1035" s="17">
        <v>-5.5685760782560898</v>
      </c>
      <c r="Y1035" s="17">
        <v>-0.11437785009988297</v>
      </c>
      <c r="Z1035" s="17">
        <v>13.221304291940033</v>
      </c>
      <c r="AA1035" s="17">
        <v>-0.94407013711453902</v>
      </c>
      <c r="AB1035" s="17">
        <v>-1.073809208197722</v>
      </c>
      <c r="AC1035" s="17">
        <v>-7.1157777178676653</v>
      </c>
      <c r="AD1035" s="17">
        <v>-1.2186474777121565</v>
      </c>
      <c r="AE1035" s="17">
        <v>-1.0706704515058632</v>
      </c>
      <c r="AF1035" s="17">
        <v>12.748606786752589</v>
      </c>
      <c r="AG1035" s="17">
        <v>-69.106588848642104</v>
      </c>
      <c r="AH1035" s="17">
        <v>-0.2651930482736034</v>
      </c>
      <c r="AI1035" s="17">
        <v>-0.2720257128328693</v>
      </c>
      <c r="AJ1035" s="17">
        <v>0.33333333333333298</v>
      </c>
      <c r="AK1035" s="17">
        <v>2.5594685278489071E-2</v>
      </c>
      <c r="AL1035" s="17">
        <v>0.18808843634891814</v>
      </c>
      <c r="AM1035" s="17">
        <v>0.33333333333333298</v>
      </c>
      <c r="AN1035" s="17">
        <v>-0.25377925468309032</v>
      </c>
      <c r="AO1035" s="17">
        <v>-0.23836327604952851</v>
      </c>
      <c r="AP1035" s="17">
        <v>0.33333333333333298</v>
      </c>
      <c r="AQ1035" s="17">
        <v>-2.5651057615054818E-2</v>
      </c>
      <c r="AR1035" s="17">
        <v>2.2444243630026963</v>
      </c>
      <c r="AS1035" s="17">
        <v>-4.7116015030904013</v>
      </c>
      <c r="AT1035" s="17">
        <v>0.20188325062484491</v>
      </c>
      <c r="AU1035" s="17">
        <v>-1.0000000000000013</v>
      </c>
      <c r="AV1035" s="17">
        <v>-1.0000000000000013</v>
      </c>
      <c r="AW1035" s="17">
        <v>-1.0000000000000013</v>
      </c>
      <c r="AX1035" s="17">
        <v>-1.0000000000000013</v>
      </c>
      <c r="AY1035" s="17">
        <v>-8.2322769236500656E-2</v>
      </c>
      <c r="AZ1035" s="17">
        <v>0.95074379307818679</v>
      </c>
      <c r="BA1035" s="17">
        <v>-0.34993189179462569</v>
      </c>
      <c r="BB1035" s="17">
        <v>0.52671537018071901</v>
      </c>
      <c r="BC1035" s="17">
        <v>-0.19579593263544579</v>
      </c>
      <c r="BD1035" s="17">
        <v>15.221216488222069</v>
      </c>
      <c r="BE1035" s="17">
        <v>-4.1335747138675876</v>
      </c>
      <c r="BF1035" s="17">
        <v>-1.0000000000000013</v>
      </c>
      <c r="BG1035" s="22">
        <v>84.153364554741074</v>
      </c>
    </row>
    <row r="1036" spans="1:100" x14ac:dyDescent="0.25">
      <c r="A1036">
        <v>2926</v>
      </c>
      <c r="B1036" t="s">
        <v>1016</v>
      </c>
      <c r="C1036" s="48">
        <v>2</v>
      </c>
      <c r="D1036" s="22">
        <v>1472.9242285156249</v>
      </c>
      <c r="E1036" s="17">
        <v>58.529842449241173</v>
      </c>
      <c r="F1036" s="17">
        <v>-43.77034362270593</v>
      </c>
      <c r="G1036" s="17">
        <v>0.15173451915389929</v>
      </c>
      <c r="H1036" s="17">
        <v>3.921300119734008</v>
      </c>
      <c r="I1036" s="17">
        <v>39.033276114678884</v>
      </c>
      <c r="J1036" s="17">
        <v>7.9892314309526018</v>
      </c>
      <c r="K1036" s="17">
        <v>-1.0000000000000007</v>
      </c>
      <c r="L1036" s="17">
        <v>-1.0000000000000007</v>
      </c>
      <c r="M1036" s="17">
        <v>-1.0000000000000007</v>
      </c>
      <c r="N1036" s="17">
        <v>0.19559659492928727</v>
      </c>
      <c r="O1036" s="17">
        <v>-1.0000000000000007</v>
      </c>
      <c r="P1036" s="17">
        <v>-1.0000000000000007</v>
      </c>
      <c r="Q1036" s="17">
        <v>3.2190959950834359</v>
      </c>
      <c r="R1036" s="17">
        <v>-1.0000000000000007</v>
      </c>
      <c r="S1036" s="17">
        <v>0.14138265814016493</v>
      </c>
      <c r="T1036" s="17">
        <v>3.2238543817260351E-2</v>
      </c>
      <c r="U1036" s="17">
        <v>-0.22924430700074816</v>
      </c>
      <c r="V1036" s="17">
        <v>-0.46807114495277408</v>
      </c>
      <c r="W1036" s="17">
        <v>0.29091395365012884</v>
      </c>
      <c r="X1036" s="17">
        <v>-2.410747669813281</v>
      </c>
      <c r="Y1036" s="17">
        <v>1.5170955508133077E-3</v>
      </c>
      <c r="Z1036" s="17">
        <v>23.862226621942355</v>
      </c>
      <c r="AA1036" s="17">
        <v>-0.16037848315694758</v>
      </c>
      <c r="AB1036" s="17">
        <v>5.5813041383809603E-2</v>
      </c>
      <c r="AC1036" s="17">
        <v>5.853455293254898</v>
      </c>
      <c r="AD1036" s="17">
        <v>-0.2287461908155739</v>
      </c>
      <c r="AE1036" s="17">
        <v>-0.24168025662977766</v>
      </c>
      <c r="AF1036" s="17">
        <v>33.753047062857846</v>
      </c>
      <c r="AG1036" s="17">
        <v>-33.219439825073451</v>
      </c>
      <c r="AH1036" s="17">
        <v>-1.6908091413504495E-2</v>
      </c>
      <c r="AI1036" s="17">
        <v>2.1726472370831751E-2</v>
      </c>
      <c r="AJ1036" s="17">
        <v>0.33333333333333298</v>
      </c>
      <c r="AK1036" s="17">
        <v>0.35701786231774452</v>
      </c>
      <c r="AL1036" s="17">
        <v>0.47755633764683925</v>
      </c>
      <c r="AM1036" s="17">
        <v>0.33333333333333298</v>
      </c>
      <c r="AN1036" s="17">
        <v>4.4996945283231893E-2</v>
      </c>
      <c r="AO1036" s="17">
        <v>8.8118832085880894E-2</v>
      </c>
      <c r="AP1036" s="17">
        <v>0.33333333333333298</v>
      </c>
      <c r="AQ1036" s="17">
        <v>3.699156103767995</v>
      </c>
      <c r="AR1036" s="17">
        <v>2.2444243630026963</v>
      </c>
      <c r="AS1036" s="17">
        <v>2.9856377033151027E-2</v>
      </c>
      <c r="AT1036" s="17">
        <v>3.5191959199333058</v>
      </c>
      <c r="AU1036" s="17">
        <v>-1.0000000000000007</v>
      </c>
      <c r="AV1036" s="17">
        <v>-1.0000000000000007</v>
      </c>
      <c r="AW1036" s="17">
        <v>-1.0000000000000007</v>
      </c>
      <c r="AX1036" s="17">
        <v>-1.0000000000000007</v>
      </c>
      <c r="AY1036" s="17">
        <v>-3.2390399132243189E-2</v>
      </c>
      <c r="AZ1036" s="17">
        <v>0.60638235643163496</v>
      </c>
      <c r="BA1036" s="17">
        <v>-1.8884454630922753E-2</v>
      </c>
      <c r="BB1036" s="17">
        <v>0.33493875999734835</v>
      </c>
      <c r="BC1036" s="17">
        <v>-1.2231937223929235E-2</v>
      </c>
      <c r="BD1036" s="17">
        <v>10.107596095188837</v>
      </c>
      <c r="BE1036" s="17">
        <v>0.80653806431158692</v>
      </c>
      <c r="BF1036" s="17">
        <v>-1.0000000000000007</v>
      </c>
      <c r="BG1036" s="22">
        <v>124.71118484178402</v>
      </c>
    </row>
    <row r="1037" spans="1:100" x14ac:dyDescent="0.25">
      <c r="A1037">
        <v>2927</v>
      </c>
      <c r="B1037" t="s">
        <v>2951</v>
      </c>
      <c r="C1037" s="48">
        <v>1</v>
      </c>
      <c r="D1037" s="22">
        <v>1450</v>
      </c>
      <c r="E1037" s="47">
        <v>62.798508766834246</v>
      </c>
      <c r="F1037" s="47">
        <v>-29.08938549335334</v>
      </c>
      <c r="G1037" s="47">
        <v>0.24773049482204326</v>
      </c>
      <c r="H1037" s="47">
        <v>5.0316799675559034</v>
      </c>
      <c r="I1037" s="47">
        <v>43.150978932390657</v>
      </c>
      <c r="J1037" s="47">
        <v>9.4265685797601293</v>
      </c>
      <c r="K1037" s="47">
        <v>-1</v>
      </c>
      <c r="L1037" s="47">
        <v>-1</v>
      </c>
      <c r="M1037" s="47">
        <v>-1</v>
      </c>
      <c r="N1037" s="47">
        <v>0.23106494761372834</v>
      </c>
      <c r="O1037" s="47">
        <v>-1</v>
      </c>
      <c r="P1037" s="47">
        <v>-1</v>
      </c>
      <c r="Q1037" s="47">
        <v>3.6908187015592362</v>
      </c>
      <c r="R1037" s="47">
        <v>-1</v>
      </c>
      <c r="S1037" s="47">
        <v>0.64189072421973781</v>
      </c>
      <c r="T1037" s="47">
        <v>9.2362986157557392E-2</v>
      </c>
      <c r="U1037" s="47">
        <v>2.8539908778594872E-2</v>
      </c>
      <c r="V1037" s="47">
        <v>-3.3016092497362891E-2</v>
      </c>
      <c r="W1037" s="47">
        <v>1.340861265996665</v>
      </c>
      <c r="X1037" s="47">
        <v>-0.95214589246562853</v>
      </c>
      <c r="Y1037" s="47">
        <v>6.2963204570277986E-2</v>
      </c>
      <c r="Z1037" s="47">
        <v>26.745601001024557</v>
      </c>
      <c r="AA1037" s="47">
        <v>0.83044305783086536</v>
      </c>
      <c r="AB1037" s="47">
        <v>0.95436065465510056</v>
      </c>
      <c r="AC1037" s="47">
        <v>9.5356991142494465</v>
      </c>
      <c r="AD1037" s="47">
        <v>1.0338197723233149</v>
      </c>
      <c r="AE1037" s="47">
        <v>-6.1692529453854741E-2</v>
      </c>
      <c r="AF1037" s="47">
        <v>37.173968240475233</v>
      </c>
      <c r="AG1037" s="47">
        <v>-21.084351504417185</v>
      </c>
      <c r="AH1037" s="47">
        <v>0.31588437088007865</v>
      </c>
      <c r="AI1037" s="47">
        <v>0.38548558873661259</v>
      </c>
      <c r="AJ1037" s="47">
        <v>0.33333333333333298</v>
      </c>
      <c r="AK1037" s="47">
        <v>0.47968211832321317</v>
      </c>
      <c r="AL1037" s="47">
        <v>0.57122895297980814</v>
      </c>
      <c r="AM1037" s="47">
        <v>0.33333333333333298</v>
      </c>
      <c r="AN1037" s="47">
        <v>0.18789602731731778</v>
      </c>
      <c r="AO1037" s="47">
        <v>0.23868759666666312</v>
      </c>
      <c r="AP1037" s="47">
        <v>0.33333333333333298</v>
      </c>
      <c r="AQ1037" s="47">
        <v>5.9770106919154165</v>
      </c>
      <c r="AR1037" s="47">
        <v>2.6866680235991405</v>
      </c>
      <c r="AS1037" s="47">
        <v>1.9901707455278179</v>
      </c>
      <c r="AT1037" s="47">
        <v>4.7497298106331778</v>
      </c>
      <c r="AU1037" s="47">
        <v>-1</v>
      </c>
      <c r="AV1037" s="47">
        <v>-1</v>
      </c>
      <c r="AW1037" s="47">
        <v>-1</v>
      </c>
      <c r="AX1037" s="47">
        <v>-1</v>
      </c>
      <c r="AY1037" s="47">
        <v>5.741340798477359E-3</v>
      </c>
      <c r="AZ1037" s="47">
        <v>0.26109216513129191</v>
      </c>
      <c r="BA1037" s="47">
        <v>0.31605474538102962</v>
      </c>
      <c r="BB1037" s="47">
        <v>0.19654570281331249</v>
      </c>
      <c r="BC1037" s="47">
        <v>0.14449960111956645</v>
      </c>
      <c r="BD1037" s="47">
        <v>6.219103395989273</v>
      </c>
      <c r="BE1037" s="47">
        <v>5.19276375489431</v>
      </c>
      <c r="BF1037" s="47">
        <v>-1</v>
      </c>
      <c r="BG1037" s="22">
        <v>209.20706406000011</v>
      </c>
    </row>
    <row r="1038" spans="1:100" x14ac:dyDescent="0.25">
      <c r="A1038">
        <v>2928</v>
      </c>
      <c r="B1038" t="s">
        <v>294</v>
      </c>
      <c r="C1038" s="48">
        <v>2</v>
      </c>
      <c r="D1038" s="22">
        <v>1574.1110546875</v>
      </c>
      <c r="E1038" s="17">
        <v>118.68658443618874</v>
      </c>
      <c r="F1038" s="17">
        <v>53.277136641692906</v>
      </c>
      <c r="G1038" s="17">
        <v>0.82627101541608883</v>
      </c>
      <c r="H1038" s="17">
        <v>10.074249754434007</v>
      </c>
      <c r="I1038" s="17">
        <v>86.272525120770496</v>
      </c>
      <c r="J1038" s="17">
        <v>19.656535537527283</v>
      </c>
      <c r="K1038" s="17">
        <v>-0.99999999999999922</v>
      </c>
      <c r="L1038" s="17">
        <v>-0.99999999999999922</v>
      </c>
      <c r="M1038" s="17">
        <v>-0.99999999999999922</v>
      </c>
      <c r="N1038" s="17">
        <v>0.36369086745173596</v>
      </c>
      <c r="O1038" s="17">
        <v>-0.99999999999999922</v>
      </c>
      <c r="P1038" s="17">
        <v>-0.99999999999999922</v>
      </c>
      <c r="Q1038" s="17">
        <v>5.0248254290069152</v>
      </c>
      <c r="R1038" s="17">
        <v>-0.99999999999999922</v>
      </c>
      <c r="S1038" s="17">
        <v>2.4964217896481475</v>
      </c>
      <c r="T1038" s="17">
        <v>0.29657664394224359</v>
      </c>
      <c r="U1038" s="17">
        <v>0.56285614432024789</v>
      </c>
      <c r="V1038" s="17">
        <v>0.56983655706081926</v>
      </c>
      <c r="W1038" s="17">
        <v>5.5502895265081493</v>
      </c>
      <c r="X1038" s="17">
        <v>4.0692849862467924</v>
      </c>
      <c r="Y1038" s="17">
        <v>0.23933971773032389</v>
      </c>
      <c r="Z1038" s="17">
        <v>45.697967919556547</v>
      </c>
      <c r="AA1038" s="17">
        <v>1.44779867312849</v>
      </c>
      <c r="AB1038" s="17">
        <v>2.3738582672515474</v>
      </c>
      <c r="AC1038" s="17">
        <v>32.467014539043348</v>
      </c>
      <c r="AD1038" s="17">
        <v>1.8025841525987851</v>
      </c>
      <c r="AE1038" s="17">
        <v>1.459451926483246</v>
      </c>
      <c r="AF1038" s="17">
        <v>76.855281037168069</v>
      </c>
      <c r="AG1038" s="17">
        <v>40.422907866736224</v>
      </c>
      <c r="AH1038" s="17">
        <v>0.49258590900790772</v>
      </c>
      <c r="AI1038" s="17">
        <v>0.62452165523121317</v>
      </c>
      <c r="AJ1038" s="17">
        <v>0.33333333333333298</v>
      </c>
      <c r="AK1038" s="17">
        <v>1.0371159336529752</v>
      </c>
      <c r="AL1038" s="17">
        <v>1.0715599409701371</v>
      </c>
      <c r="AM1038" s="17">
        <v>0.33333333333333298</v>
      </c>
      <c r="AN1038" s="17">
        <v>0.65810167493192884</v>
      </c>
      <c r="AO1038" s="17">
        <v>0.75807756596782849</v>
      </c>
      <c r="AP1038" s="17">
        <v>0.33333333333333298</v>
      </c>
      <c r="AQ1038" s="17">
        <v>11.342659461567919</v>
      </c>
      <c r="AR1038" s="17">
        <v>2.2444243630026963</v>
      </c>
      <c r="AS1038" s="17">
        <v>9.7595813419450508</v>
      </c>
      <c r="AT1038" s="17">
        <v>10.326498802511692</v>
      </c>
      <c r="AU1038" s="17">
        <v>-0.99999999999999922</v>
      </c>
      <c r="AV1038" s="17">
        <v>-0.99999999999999922</v>
      </c>
      <c r="AW1038" s="17">
        <v>-0.99999999999999922</v>
      </c>
      <c r="AX1038" s="17">
        <v>-0.99999999999999922</v>
      </c>
      <c r="AY1038" s="17">
        <v>7.0073492827491937E-2</v>
      </c>
      <c r="AZ1038" s="17">
        <v>-0.10026571506943988</v>
      </c>
      <c r="BA1038" s="17">
        <v>0.66044257839923248</v>
      </c>
      <c r="BB1038" s="17">
        <v>-5.8597093101634717E-2</v>
      </c>
      <c r="BC1038" s="17">
        <v>0.36445119146134874</v>
      </c>
      <c r="BD1038" s="17">
        <v>-0.38582623547236583</v>
      </c>
      <c r="BE1038" s="17">
        <v>10.943913496628552</v>
      </c>
      <c r="BF1038" s="17">
        <v>-0.99999999999999922</v>
      </c>
      <c r="BG1038" s="22">
        <v>999.28504541447546</v>
      </c>
    </row>
    <row r="1039" spans="1:100" x14ac:dyDescent="0.25">
      <c r="A1039">
        <v>2929</v>
      </c>
      <c r="B1039" t="s">
        <v>1017</v>
      </c>
      <c r="C1039" s="48">
        <v>2</v>
      </c>
      <c r="D1039" s="22">
        <v>1547.1766503906249</v>
      </c>
      <c r="E1039" s="17">
        <v>94.130271445127974</v>
      </c>
      <c r="F1039" s="17">
        <v>13.661821356110357</v>
      </c>
      <c r="G1039" s="17">
        <v>0.550921507131518</v>
      </c>
      <c r="H1039" s="17">
        <v>7.5625818672218053</v>
      </c>
      <c r="I1039" s="17">
        <v>66.989203821423274</v>
      </c>
      <c r="J1039" s="17">
        <v>14.893877821371369</v>
      </c>
      <c r="K1039" s="17">
        <v>-0.99999999999999978</v>
      </c>
      <c r="L1039" s="17">
        <v>-0.99999999999999978</v>
      </c>
      <c r="M1039" s="17">
        <v>-0.99999999999999978</v>
      </c>
      <c r="N1039" s="17">
        <v>0.29507386075011749</v>
      </c>
      <c r="O1039" s="17">
        <v>-0.99999999999999978</v>
      </c>
      <c r="P1039" s="17">
        <v>-0.99999999999999978</v>
      </c>
      <c r="Q1039" s="17">
        <v>4.2877167410693771</v>
      </c>
      <c r="R1039" s="17">
        <v>-0.99999999999999978</v>
      </c>
      <c r="S1039" s="17">
        <v>1.535081861497555</v>
      </c>
      <c r="T1039" s="17">
        <v>0.18867237739237197</v>
      </c>
      <c r="U1039" s="17">
        <v>0.23951638288138483</v>
      </c>
      <c r="V1039" s="17">
        <v>0.1461569237454301</v>
      </c>
      <c r="W1039" s="17">
        <v>3.4033834867385195</v>
      </c>
      <c r="X1039" s="17">
        <v>1.4241000104874333</v>
      </c>
      <c r="Y1039" s="17">
        <v>0.14225921513492093</v>
      </c>
      <c r="Z1039" s="17">
        <v>36.784498207177712</v>
      </c>
      <c r="AA1039" s="17">
        <v>0.79133191162422301</v>
      </c>
      <c r="AB1039" s="17">
        <v>1.427619454880475</v>
      </c>
      <c r="AC1039" s="17">
        <v>21.603213258257245</v>
      </c>
      <c r="AD1039" s="17">
        <v>0.97338393241490273</v>
      </c>
      <c r="AE1039" s="17">
        <v>0.76504041169819248</v>
      </c>
      <c r="AF1039" s="17">
        <v>59.260712030808875</v>
      </c>
      <c r="AG1039" s="17">
        <v>10.361696444931317</v>
      </c>
      <c r="AH1039" s="17">
        <v>0.28460765539619348</v>
      </c>
      <c r="AI1039" s="17">
        <v>0.3784573457140028</v>
      </c>
      <c r="AJ1039" s="17">
        <v>0.33333333333333298</v>
      </c>
      <c r="AK1039" s="17">
        <v>0.75949615983031205</v>
      </c>
      <c r="AL1039" s="17">
        <v>0.82908440258094562</v>
      </c>
      <c r="AM1039" s="17">
        <v>0.33333333333333298</v>
      </c>
      <c r="AN1039" s="17">
        <v>0.40782895170466765</v>
      </c>
      <c r="AO1039" s="17">
        <v>0.48459672546836335</v>
      </c>
      <c r="AP1039" s="17">
        <v>0.33333333333333298</v>
      </c>
      <c r="AQ1039" s="17">
        <v>8.2225393453042432</v>
      </c>
      <c r="AR1039" s="17">
        <v>2.2444243630026963</v>
      </c>
      <c r="AS1039" s="17">
        <v>5.7878540897086364</v>
      </c>
      <c r="AT1039" s="17">
        <v>7.5477203200297982</v>
      </c>
      <c r="AU1039" s="17">
        <v>-0.99999999999999978</v>
      </c>
      <c r="AV1039" s="17">
        <v>-0.99999999999999978</v>
      </c>
      <c r="AW1039" s="17">
        <v>-0.99999999999999978</v>
      </c>
      <c r="AX1039" s="17">
        <v>-0.99999999999999978</v>
      </c>
      <c r="AY1039" s="17">
        <v>2.824716849311517E-2</v>
      </c>
      <c r="AZ1039" s="17">
        <v>0.18819191486794845</v>
      </c>
      <c r="BA1039" s="17">
        <v>0.38313754665405148</v>
      </c>
      <c r="BB1039" s="17">
        <v>0.10204640690705133</v>
      </c>
      <c r="BC1039" s="17">
        <v>0.21068706626230294</v>
      </c>
      <c r="BD1039" s="17">
        <v>3.8976464824320129</v>
      </c>
      <c r="BE1039" s="17">
        <v>6.8057810811816193</v>
      </c>
      <c r="BF1039" s="17">
        <v>-0.99999999999999978</v>
      </c>
      <c r="BG1039" s="22">
        <v>317.94014235126735</v>
      </c>
    </row>
    <row r="1040" spans="1:100" x14ac:dyDescent="0.25">
      <c r="A1040">
        <v>2930</v>
      </c>
      <c r="B1040" t="s">
        <v>1018</v>
      </c>
      <c r="C1040" s="48">
        <v>3</v>
      </c>
      <c r="D1040" s="22">
        <v>1604.4774455782374</v>
      </c>
      <c r="E1040" s="17">
        <v>128.02360945527863</v>
      </c>
      <c r="F1040" s="17">
        <v>7.1811471982898798</v>
      </c>
      <c r="G1040" s="17">
        <v>0.27542476578968156</v>
      </c>
      <c r="H1040" s="17">
        <v>17.48887518466892</v>
      </c>
      <c r="I1040" s="17">
        <v>86.558159354282367</v>
      </c>
      <c r="J1040" s="17">
        <v>15.030061667969035</v>
      </c>
      <c r="K1040" s="17">
        <v>-0.99999999999999922</v>
      </c>
      <c r="L1040" s="17">
        <v>-0.99999999999999922</v>
      </c>
      <c r="M1040" s="17">
        <v>-0.99999999999999922</v>
      </c>
      <c r="N1040" s="17">
        <v>0.34097487230013412</v>
      </c>
      <c r="O1040" s="17">
        <v>-0.99999999999999922</v>
      </c>
      <c r="P1040" s="17">
        <v>-0.99999999999999922</v>
      </c>
      <c r="Q1040" s="17">
        <v>4.3080731071365443</v>
      </c>
      <c r="R1040" s="17">
        <v>-0.99999999999999922</v>
      </c>
      <c r="S1040" s="17">
        <v>5.9057668311420795</v>
      </c>
      <c r="T1040" s="17">
        <v>0.56009623211233928</v>
      </c>
      <c r="U1040" s="17">
        <v>0.68463420762411065</v>
      </c>
      <c r="V1040" s="17">
        <v>0.7023051513381765</v>
      </c>
      <c r="W1040" s="17">
        <v>13.180802077532384</v>
      </c>
      <c r="X1040" s="17">
        <v>7.9147074359716747</v>
      </c>
      <c r="Y1040" s="17">
        <v>0.18920305856950925</v>
      </c>
      <c r="Z1040" s="17">
        <v>50.062435967593601</v>
      </c>
      <c r="AA1040" s="17">
        <v>0.60691899892303502</v>
      </c>
      <c r="AB1040" s="17">
        <v>1.8338870043882542</v>
      </c>
      <c r="AC1040" s="17">
        <v>21.199301134921729</v>
      </c>
      <c r="AD1040" s="17">
        <v>2.7582853227775512</v>
      </c>
      <c r="AE1040" s="17">
        <v>0.72232984268714095</v>
      </c>
      <c r="AF1040" s="17">
        <v>73.817953949590716</v>
      </c>
      <c r="AG1040" s="17">
        <v>-6.3437477025137152</v>
      </c>
      <c r="AH1040" s="17">
        <v>0.59764306566403902</v>
      </c>
      <c r="AI1040" s="17">
        <v>0.7265783309897792</v>
      </c>
      <c r="AJ1040" s="17">
        <v>0.33333333333333298</v>
      </c>
      <c r="AK1040" s="17">
        <v>0.67780249081216903</v>
      </c>
      <c r="AL1040" s="17">
        <v>1.1014184223816654</v>
      </c>
      <c r="AM1040" s="17">
        <v>0.33333333333333298</v>
      </c>
      <c r="AN1040" s="17">
        <v>0.71715288934259813</v>
      </c>
      <c r="AO1040" s="17">
        <v>0.72004432756687542</v>
      </c>
      <c r="AP1040" s="17">
        <v>0.33333333333333298</v>
      </c>
      <c r="AQ1040" s="17">
        <v>12.740205404691602</v>
      </c>
      <c r="AR1040" s="17">
        <v>-0.57513528736193253</v>
      </c>
      <c r="AS1040" s="17">
        <v>11.396251548249401</v>
      </c>
      <c r="AT1040" s="17">
        <v>4.2089454070815657</v>
      </c>
      <c r="AU1040" s="17">
        <v>-0.99999999999999922</v>
      </c>
      <c r="AV1040" s="17">
        <v>-0.99999999999999922</v>
      </c>
      <c r="AW1040" s="17">
        <v>-0.99999999999999922</v>
      </c>
      <c r="AX1040" s="17">
        <v>-0.99999999999999922</v>
      </c>
      <c r="AY1040" s="17">
        <v>5.6354624108300749E-2</v>
      </c>
      <c r="AZ1040" s="17">
        <v>0.10348151352416907</v>
      </c>
      <c r="BA1040" s="17">
        <v>1.3143466910675106</v>
      </c>
      <c r="BB1040" s="17">
        <v>5.602817250217576E-2</v>
      </c>
      <c r="BC1040" s="17">
        <v>9.5373988474056773E-2</v>
      </c>
      <c r="BD1040" s="17">
        <v>1.9181118801752362</v>
      </c>
      <c r="BE1040" s="17">
        <v>8.9560831671889698</v>
      </c>
      <c r="BF1040" s="17">
        <v>-0.99999999999999922</v>
      </c>
      <c r="CU1040" t="e">
        <v>#N/A</v>
      </c>
      <c r="CV1040" t="e">
        <v>#N/A</v>
      </c>
    </row>
    <row r="1041" spans="1:100" x14ac:dyDescent="0.25">
      <c r="A1041">
        <v>2935</v>
      </c>
      <c r="B1041" t="s">
        <v>1019</v>
      </c>
      <c r="C1041" s="48">
        <v>2</v>
      </c>
      <c r="D1041" s="22">
        <v>1547.4046875000001</v>
      </c>
      <c r="E1041" s="17">
        <v>103.1351530928691</v>
      </c>
      <c r="F1041" s="17">
        <v>28.188889231262539</v>
      </c>
      <c r="G1041" s="17">
        <v>0.65189308762769782</v>
      </c>
      <c r="H1041" s="17">
        <v>8.4836188352312654</v>
      </c>
      <c r="I1041" s="17">
        <v>74.060461877923828</v>
      </c>
      <c r="J1041" s="17">
        <v>16.640360246412023</v>
      </c>
      <c r="K1041" s="17">
        <v>-0.99999999999999956</v>
      </c>
      <c r="L1041" s="17">
        <v>-0.99999999999999956</v>
      </c>
      <c r="M1041" s="17">
        <v>-0.99999999999999956</v>
      </c>
      <c r="N1041" s="17">
        <v>0.32023594532670946</v>
      </c>
      <c r="O1041" s="17">
        <v>-0.99999999999999956</v>
      </c>
      <c r="P1041" s="17">
        <v>-0.99999999999999956</v>
      </c>
      <c r="Q1041" s="17">
        <v>4.558016948548226</v>
      </c>
      <c r="R1041" s="17">
        <v>-0.99999999999999956</v>
      </c>
      <c r="S1041" s="17">
        <v>1.8876084105521858</v>
      </c>
      <c r="T1041" s="17">
        <v>0.22824123082414008</v>
      </c>
      <c r="U1041" s="17">
        <v>0.35808614882408707</v>
      </c>
      <c r="V1041" s="17">
        <v>0.30152165443412438</v>
      </c>
      <c r="W1041" s="17">
        <v>4.1906610720984956</v>
      </c>
      <c r="X1041" s="17">
        <v>2.3940981389429168</v>
      </c>
      <c r="Y1041" s="17">
        <v>0.177858958324913</v>
      </c>
      <c r="Z1041" s="17">
        <v>40.053097196770139</v>
      </c>
      <c r="AA1041" s="17">
        <v>1.0320604564661853</v>
      </c>
      <c r="AB1041" s="17">
        <v>1.7746083745526771</v>
      </c>
      <c r="AC1041" s="17">
        <v>25.587005320757402</v>
      </c>
      <c r="AD1041" s="17">
        <v>1.2774544110635055</v>
      </c>
      <c r="AE1041" s="17">
        <v>1.0196834237718846</v>
      </c>
      <c r="AF1041" s="17">
        <v>65.712699004706565</v>
      </c>
      <c r="AG1041" s="17">
        <v>21.385242656433803</v>
      </c>
      <c r="AH1041" s="17">
        <v>0.36087397272808036</v>
      </c>
      <c r="AI1041" s="17">
        <v>0.468689946420071</v>
      </c>
      <c r="AJ1041" s="17">
        <v>0.33333333333333298</v>
      </c>
      <c r="AK1041" s="17">
        <v>0.86130025425017853</v>
      </c>
      <c r="AL1041" s="17">
        <v>0.91800098897817173</v>
      </c>
      <c r="AM1041" s="17">
        <v>0.33333333333333298</v>
      </c>
      <c r="AN1041" s="17">
        <v>0.49960479171533068</v>
      </c>
      <c r="AO1041" s="17">
        <v>0.58488305927258455</v>
      </c>
      <c r="AP1041" s="17">
        <v>0.33333333333333298</v>
      </c>
      <c r="AQ1041" s="17">
        <v>9.3666977694096296</v>
      </c>
      <c r="AR1041" s="17">
        <v>2.2444243630026963</v>
      </c>
      <c r="AS1041" s="17">
        <v>7.2442996830074549</v>
      </c>
      <c r="AT1041" s="17">
        <v>8.5667076317303827</v>
      </c>
      <c r="AU1041" s="17">
        <v>-0.99999999999999956</v>
      </c>
      <c r="AV1041" s="17">
        <v>-0.99999999999999956</v>
      </c>
      <c r="AW1041" s="17">
        <v>-0.99999999999999956</v>
      </c>
      <c r="AX1041" s="17">
        <v>-0.99999999999999956</v>
      </c>
      <c r="AY1041" s="17">
        <v>4.3585020740242272E-2</v>
      </c>
      <c r="AZ1041" s="17">
        <v>8.241354256426961E-2</v>
      </c>
      <c r="BA1041" s="17">
        <v>0.48482622410727794</v>
      </c>
      <c r="BB1041" s="17">
        <v>4.3137901156057007E-2</v>
      </c>
      <c r="BC1041" s="17">
        <v>0.2670728823899074</v>
      </c>
      <c r="BD1041" s="17">
        <v>2.3268827900121294</v>
      </c>
      <c r="BE1041" s="17">
        <v>8.3232480012907484</v>
      </c>
      <c r="BF1041" s="17">
        <v>-0.99999999999999956</v>
      </c>
      <c r="BG1041" s="22">
        <v>717.91818713270902</v>
      </c>
    </row>
    <row r="1042" spans="1:100" x14ac:dyDescent="0.25">
      <c r="A1042">
        <v>2942</v>
      </c>
      <c r="B1042" t="s">
        <v>2952</v>
      </c>
      <c r="C1042" s="48">
        <v>2</v>
      </c>
      <c r="D1042" s="22">
        <v>1467.3805273437499</v>
      </c>
      <c r="E1042" s="17">
        <v>26.842426327408809</v>
      </c>
      <c r="F1042" s="17">
        <v>-94.889865543965428</v>
      </c>
      <c r="G1042" s="17">
        <v>-0.20357592387276074</v>
      </c>
      <c r="H1042" s="17">
        <v>0.68024900872605443</v>
      </c>
      <c r="I1042" s="17">
        <v>14.150117700553565</v>
      </c>
      <c r="J1042" s="17">
        <v>1.8435076428323605</v>
      </c>
      <c r="K1042" s="17">
        <v>-1.0000000000000016</v>
      </c>
      <c r="L1042" s="17">
        <v>-1.0000000000000016</v>
      </c>
      <c r="M1042" s="17">
        <v>-1.0000000000000016</v>
      </c>
      <c r="N1042" s="17">
        <v>0.10705334964729998</v>
      </c>
      <c r="O1042" s="17">
        <v>-1.0000000000000016</v>
      </c>
      <c r="P1042" s="17">
        <v>-1.0000000000000016</v>
      </c>
      <c r="Q1042" s="17">
        <v>2.2679324498803219</v>
      </c>
      <c r="R1042" s="17">
        <v>-1.0000000000000016</v>
      </c>
      <c r="S1042" s="17">
        <v>-1.0991284213907677</v>
      </c>
      <c r="T1042" s="17">
        <v>-0.10700090131978421</v>
      </c>
      <c r="U1042" s="17">
        <v>-0.64648127466674277</v>
      </c>
      <c r="V1042" s="17">
        <v>-1.0147864783213179</v>
      </c>
      <c r="W1042" s="17">
        <v>-2.4794492145266398</v>
      </c>
      <c r="X1042" s="17">
        <v>-5.8240889591435874</v>
      </c>
      <c r="Y1042" s="17">
        <v>-0.1237553866893748</v>
      </c>
      <c r="Z1042" s="17">
        <v>12.360303512869923</v>
      </c>
      <c r="AA1042" s="17">
        <v>-1.0074818512199728</v>
      </c>
      <c r="AB1042" s="17">
        <v>-1.1652115891926802</v>
      </c>
      <c r="AC1042" s="17">
        <v>-8.1651716876962084</v>
      </c>
      <c r="AD1042" s="17">
        <v>-1.2987444611115531</v>
      </c>
      <c r="AE1042" s="17">
        <v>-1.1377474568155748</v>
      </c>
      <c r="AF1042" s="17">
        <v>11.049051157945144</v>
      </c>
      <c r="AG1042" s="17">
        <v>-72.010365636935887</v>
      </c>
      <c r="AH1042" s="17">
        <v>-0.28528280503136066</v>
      </c>
      <c r="AI1042" s="17">
        <v>-0.2957944099880791</v>
      </c>
      <c r="AJ1042" s="17">
        <v>0.33333333333333298</v>
      </c>
      <c r="AK1042" s="17">
        <v>-1.2221267217380483E-3</v>
      </c>
      <c r="AL1042" s="17">
        <v>0.16466639822064566</v>
      </c>
      <c r="AM1042" s="17">
        <v>0.33333333333333298</v>
      </c>
      <c r="AN1042" s="17">
        <v>-0.27795446553049014</v>
      </c>
      <c r="AO1042" s="17">
        <v>-0.26478028584805585</v>
      </c>
      <c r="AP1042" s="17">
        <v>0.33333333333333298</v>
      </c>
      <c r="AQ1042" s="17">
        <v>-0.32704052070646039</v>
      </c>
      <c r="AR1042" s="17">
        <v>2.2444243630026963</v>
      </c>
      <c r="AS1042" s="17">
        <v>-5.0952523561000227</v>
      </c>
      <c r="AT1042" s="17">
        <v>-6.6534157576755071E-2</v>
      </c>
      <c r="AU1042" s="17">
        <v>-1.0000000000000016</v>
      </c>
      <c r="AV1042" s="17">
        <v>-1.0000000000000016</v>
      </c>
      <c r="AW1042" s="17">
        <v>-1.0000000000000016</v>
      </c>
      <c r="AX1042" s="17">
        <v>-1.0000000000000016</v>
      </c>
      <c r="AY1042" s="17">
        <v>-8.6363002613579876E-2</v>
      </c>
      <c r="AZ1042" s="17">
        <v>0.97860749286278259</v>
      </c>
      <c r="BA1042" s="17">
        <v>-0.37671830113655447</v>
      </c>
      <c r="BB1042" s="17">
        <v>0.54223280425781484</v>
      </c>
      <c r="BC1042" s="17">
        <v>-0.21064885028271743</v>
      </c>
      <c r="BD1042" s="17">
        <v>15.634980540409213</v>
      </c>
      <c r="BE1042" s="17">
        <v>-4.5332995515081942</v>
      </c>
      <c r="BF1042" s="17">
        <v>-1.0000000000000016</v>
      </c>
      <c r="BG1042" s="22">
        <v>108.61488969644572</v>
      </c>
    </row>
    <row r="1043" spans="1:100" x14ac:dyDescent="0.25">
      <c r="A1043">
        <v>2944</v>
      </c>
      <c r="B1043" t="s">
        <v>1020</v>
      </c>
      <c r="C1043" s="48">
        <v>2</v>
      </c>
      <c r="D1043" s="22">
        <v>1477.7671875000001</v>
      </c>
      <c r="E1043" s="17">
        <v>54.508281969209925</v>
      </c>
      <c r="F1043" s="17">
        <v>-50.258100413168407</v>
      </c>
      <c r="G1043" s="17">
        <v>0.10664083179471107</v>
      </c>
      <c r="H1043" s="17">
        <v>3.5099670210781486</v>
      </c>
      <c r="I1043" s="17">
        <v>35.875267708065493</v>
      </c>
      <c r="J1043" s="17">
        <v>7.2092561937017621</v>
      </c>
      <c r="K1043" s="17">
        <v>-1.0000000000000007</v>
      </c>
      <c r="L1043" s="17">
        <v>-1.0000000000000007</v>
      </c>
      <c r="M1043" s="17">
        <v>-1.0000000000000007</v>
      </c>
      <c r="N1043" s="17">
        <v>0.18435926290351773</v>
      </c>
      <c r="O1043" s="17">
        <v>-1.0000000000000007</v>
      </c>
      <c r="P1043" s="17">
        <v>-1.0000000000000007</v>
      </c>
      <c r="Q1043" s="17">
        <v>3.0983805126746402</v>
      </c>
      <c r="R1043" s="17">
        <v>-1.0000000000000007</v>
      </c>
      <c r="S1043" s="17">
        <v>-1.6054928859718487E-2</v>
      </c>
      <c r="T1043" s="17">
        <v>1.4567180280654096E-2</v>
      </c>
      <c r="U1043" s="17">
        <v>-0.28219730555141093</v>
      </c>
      <c r="V1043" s="17">
        <v>-0.53745669441028232</v>
      </c>
      <c r="W1043" s="17">
        <v>-6.0682496803199815E-2</v>
      </c>
      <c r="X1043" s="17">
        <v>-2.8439467158084475</v>
      </c>
      <c r="Y1043" s="17">
        <v>-1.4381672019113251E-2</v>
      </c>
      <c r="Z1043" s="17">
        <v>22.402477450790023</v>
      </c>
      <c r="AA1043" s="17">
        <v>-0.26788732560738804</v>
      </c>
      <c r="AB1043" s="17">
        <v>-9.9151452426334608E-2</v>
      </c>
      <c r="AC1043" s="17">
        <v>4.074302457500341</v>
      </c>
      <c r="AD1043" s="17">
        <v>-0.36454340258505358</v>
      </c>
      <c r="AE1043" s="17">
        <v>-0.35540326976105674</v>
      </c>
      <c r="AF1043" s="17">
        <v>30.871603769440199</v>
      </c>
      <c r="AG1043" s="17">
        <v>-38.142531491147388</v>
      </c>
      <c r="AH1043" s="17">
        <v>-5.0968462192100605E-2</v>
      </c>
      <c r="AI1043" s="17">
        <v>-1.8571210064671495E-2</v>
      </c>
      <c r="AJ1043" s="17">
        <v>0.33333333333333298</v>
      </c>
      <c r="AK1043" s="17">
        <v>0.31155237605818836</v>
      </c>
      <c r="AL1043" s="17">
        <v>0.43784638432790052</v>
      </c>
      <c r="AM1043" s="17">
        <v>0.33333333333333298</v>
      </c>
      <c r="AN1043" s="17">
        <v>4.0100555442494357E-3</v>
      </c>
      <c r="AO1043" s="17">
        <v>4.3331174402956585E-2</v>
      </c>
      <c r="AP1043" s="17">
        <v>0.33333333333333298</v>
      </c>
      <c r="AQ1043" s="17">
        <v>3.1881774500472901</v>
      </c>
      <c r="AR1043" s="17">
        <v>2.2444243630026963</v>
      </c>
      <c r="AS1043" s="17">
        <v>-0.62058904451166796</v>
      </c>
      <c r="AT1043" s="17">
        <v>3.0641184116779576</v>
      </c>
      <c r="AU1043" s="17">
        <v>-1.0000000000000007</v>
      </c>
      <c r="AV1043" s="17">
        <v>-1.0000000000000007</v>
      </c>
      <c r="AW1043" s="17">
        <v>-1.0000000000000007</v>
      </c>
      <c r="AX1043" s="17">
        <v>-1.0000000000000007</v>
      </c>
      <c r="AY1043" s="17">
        <v>-3.9240250452729747E-2</v>
      </c>
      <c r="AZ1043" s="17">
        <v>0.65362274651551977</v>
      </c>
      <c r="BA1043" s="17">
        <v>-6.4298395925212193E-2</v>
      </c>
      <c r="BB1043" s="17">
        <v>0.3612471700279587</v>
      </c>
      <c r="BC1043" s="17">
        <v>-3.7413719577500171E-2</v>
      </c>
      <c r="BD1043" s="17">
        <v>10.809095730166089</v>
      </c>
      <c r="BE1043" s="17">
        <v>0.12884065146480861</v>
      </c>
      <c r="BF1043" s="17">
        <v>-1.0000000000000007</v>
      </c>
      <c r="BG1043" s="22">
        <v>1840.8713892761609</v>
      </c>
    </row>
    <row r="1044" spans="1:100" x14ac:dyDescent="0.25">
      <c r="A1044">
        <v>2945</v>
      </c>
      <c r="B1044" t="s">
        <v>1021</v>
      </c>
      <c r="C1044" s="48">
        <v>2</v>
      </c>
      <c r="D1044" s="22">
        <v>1482.29982421875</v>
      </c>
      <c r="E1044" s="17">
        <v>46.823976830762135</v>
      </c>
      <c r="F1044" s="17">
        <v>-62.654756658796479</v>
      </c>
      <c r="G1044" s="17">
        <v>2.0476852611417518E-2</v>
      </c>
      <c r="H1044" s="17">
        <v>2.7240012102170086</v>
      </c>
      <c r="I1044" s="17">
        <v>29.841017981697565</v>
      </c>
      <c r="J1044" s="17">
        <v>5.7188974751821062</v>
      </c>
      <c r="K1044" s="17">
        <v>-1.0000000000000009</v>
      </c>
      <c r="L1044" s="17">
        <v>-1.0000000000000009</v>
      </c>
      <c r="M1044" s="17">
        <v>-1.0000000000000009</v>
      </c>
      <c r="N1044" s="17">
        <v>0.16288722769309763</v>
      </c>
      <c r="O1044" s="17">
        <v>-1.0000000000000009</v>
      </c>
      <c r="P1044" s="17">
        <v>-1.0000000000000009</v>
      </c>
      <c r="Q1044" s="17">
        <v>2.8677201492733895</v>
      </c>
      <c r="R1044" s="17">
        <v>-1.0000000000000009</v>
      </c>
      <c r="S1044" s="17">
        <v>-0.31688304390988109</v>
      </c>
      <c r="T1044" s="17">
        <v>-1.9198854148515326E-2</v>
      </c>
      <c r="U1044" s="17">
        <v>-0.38337867553939015</v>
      </c>
      <c r="V1044" s="17">
        <v>-0.67003700418749879</v>
      </c>
      <c r="W1044" s="17">
        <v>-0.73250489616632608</v>
      </c>
      <c r="X1044" s="17">
        <v>-3.6716934752169945</v>
      </c>
      <c r="Y1044" s="17">
        <v>-4.4760670902557753E-2</v>
      </c>
      <c r="Z1044" s="17">
        <v>19.61322235629904</v>
      </c>
      <c r="AA1044" s="17">
        <v>-0.47331274555881842</v>
      </c>
      <c r="AB1044" s="17">
        <v>-0.39525403797118819</v>
      </c>
      <c r="AC1044" s="17">
        <v>0.67473819736854423</v>
      </c>
      <c r="AD1044" s="17">
        <v>-0.62402158707800193</v>
      </c>
      <c r="AE1044" s="17">
        <v>-0.57270258392123163</v>
      </c>
      <c r="AF1044" s="17">
        <v>25.365808291366687</v>
      </c>
      <c r="AG1044" s="17">
        <v>-47.549461655322759</v>
      </c>
      <c r="AH1044" s="17">
        <v>-0.11605023417862292</v>
      </c>
      <c r="AI1044" s="17">
        <v>-9.5571093504014659E-2</v>
      </c>
      <c r="AJ1044" s="17">
        <v>0.33333333333333298</v>
      </c>
      <c r="AK1044" s="17">
        <v>0.22467797209954871</v>
      </c>
      <c r="AL1044" s="17">
        <v>0.3619695201475881</v>
      </c>
      <c r="AM1044" s="17">
        <v>0.33333333333333298</v>
      </c>
      <c r="AN1044" s="17">
        <v>-7.4306749336379763E-2</v>
      </c>
      <c r="AO1044" s="17">
        <v>-4.2248050323575981E-2</v>
      </c>
      <c r="AP1044" s="17">
        <v>0.33333333333333298</v>
      </c>
      <c r="AQ1044" s="17">
        <v>2.2118112076595491</v>
      </c>
      <c r="AR1044" s="17">
        <v>2.2444243630026963</v>
      </c>
      <c r="AS1044" s="17">
        <v>-1.863445174582318</v>
      </c>
      <c r="AT1044" s="17">
        <v>2.1945667904994481</v>
      </c>
      <c r="AU1044" s="17">
        <v>-1.0000000000000009</v>
      </c>
      <c r="AV1044" s="17">
        <v>-1.0000000000000009</v>
      </c>
      <c r="AW1044" s="17">
        <v>-1.0000000000000009</v>
      </c>
      <c r="AX1044" s="17">
        <v>-1.0000000000000009</v>
      </c>
      <c r="AY1044" s="17">
        <v>-5.2328788586367185E-2</v>
      </c>
      <c r="AZ1044" s="17">
        <v>0.7438885958211241</v>
      </c>
      <c r="BA1044" s="17">
        <v>-0.15107430895143203</v>
      </c>
      <c r="BB1044" s="17">
        <v>0.41151667396465941</v>
      </c>
      <c r="BC1044" s="17">
        <v>-8.5530489298023149E-2</v>
      </c>
      <c r="BD1044" s="17">
        <v>12.149505075354668</v>
      </c>
      <c r="BE1044" s="17">
        <v>-1.1660879559027517</v>
      </c>
      <c r="BF1044" s="17">
        <v>-1.0000000000000009</v>
      </c>
      <c r="BG1044" s="22">
        <v>52.326038765012072</v>
      </c>
    </row>
    <row r="1045" spans="1:100" x14ac:dyDescent="0.25">
      <c r="A1045">
        <v>2950</v>
      </c>
      <c r="B1045" t="s">
        <v>1022</v>
      </c>
      <c r="C1045" s="48">
        <v>2</v>
      </c>
      <c r="D1045" s="22">
        <v>1507.61421875</v>
      </c>
      <c r="E1045" s="17">
        <v>116.06926636886901</v>
      </c>
      <c r="F1045" s="17">
        <v>49.054764965730513</v>
      </c>
      <c r="G1045" s="17">
        <v>0.79692307368219928</v>
      </c>
      <c r="H1045" s="17">
        <v>9.8065453257316886</v>
      </c>
      <c r="I1045" s="17">
        <v>84.217225318512504</v>
      </c>
      <c r="J1045" s="17">
        <v>19.148910875246251</v>
      </c>
      <c r="K1045" s="17">
        <v>-0.99999999999999922</v>
      </c>
      <c r="L1045" s="17">
        <v>-0.99999999999999922</v>
      </c>
      <c r="M1045" s="17">
        <v>-0.99999999999999922</v>
      </c>
      <c r="N1045" s="17">
        <v>0.35637737004555281</v>
      </c>
      <c r="O1045" s="17">
        <v>-0.99999999999999922</v>
      </c>
      <c r="P1045" s="17">
        <v>-0.99999999999999922</v>
      </c>
      <c r="Q1045" s="17">
        <v>4.9462611963707062</v>
      </c>
      <c r="R1045" s="17">
        <v>-0.99999999999999922</v>
      </c>
      <c r="S1045" s="17">
        <v>2.3939580214228307</v>
      </c>
      <c r="T1045" s="17">
        <v>0.28507574042775141</v>
      </c>
      <c r="U1045" s="17">
        <v>0.52839319380300787</v>
      </c>
      <c r="V1045" s="17">
        <v>0.52467894893636513</v>
      </c>
      <c r="W1045" s="17">
        <v>5.3214629934381232</v>
      </c>
      <c r="X1045" s="17">
        <v>3.7873497286624009</v>
      </c>
      <c r="Y1045" s="17">
        <v>0.22899245780087424</v>
      </c>
      <c r="Z1045" s="17">
        <v>44.747931758622741</v>
      </c>
      <c r="AA1045" s="17">
        <v>1.3778296058623472</v>
      </c>
      <c r="AB1045" s="17">
        <v>2.2730040412722845</v>
      </c>
      <c r="AC1045" s="17">
        <v>31.30910360256345</v>
      </c>
      <c r="AD1045" s="17">
        <v>1.7142044060748336</v>
      </c>
      <c r="AE1045" s="17">
        <v>1.3854385432663356</v>
      </c>
      <c r="AF1045" s="17">
        <v>74.97997575971003</v>
      </c>
      <c r="AG1045" s="17">
        <v>37.218853910898076</v>
      </c>
      <c r="AH1045" s="17">
        <v>0.47041868703994777</v>
      </c>
      <c r="AI1045" s="17">
        <v>0.59829505666747962</v>
      </c>
      <c r="AJ1045" s="17">
        <v>0.33333333333333298</v>
      </c>
      <c r="AK1045" s="17">
        <v>1.0075260171970406</v>
      </c>
      <c r="AL1045" s="17">
        <v>1.0457158491579774</v>
      </c>
      <c r="AM1045" s="17">
        <v>0.33333333333333298</v>
      </c>
      <c r="AN1045" s="17">
        <v>0.63142652542970201</v>
      </c>
      <c r="AO1045" s="17">
        <v>0.72892879493018936</v>
      </c>
      <c r="AP1045" s="17">
        <v>0.33333333333333298</v>
      </c>
      <c r="AQ1045" s="17">
        <v>11.010103562175471</v>
      </c>
      <c r="AR1045" s="17">
        <v>2.2444243630026963</v>
      </c>
      <c r="AS1045" s="17">
        <v>9.3362574700132726</v>
      </c>
      <c r="AT1045" s="17">
        <v>10.030324571065517</v>
      </c>
      <c r="AU1045" s="17">
        <v>-0.99999999999999922</v>
      </c>
      <c r="AV1045" s="17">
        <v>-0.99999999999999922</v>
      </c>
      <c r="AW1045" s="17">
        <v>-0.99999999999999922</v>
      </c>
      <c r="AX1045" s="17">
        <v>-0.99999999999999922</v>
      </c>
      <c r="AY1045" s="17">
        <v>6.561546224245296E-2</v>
      </c>
      <c r="AZ1045" s="17">
        <v>-6.9520653025060886E-2</v>
      </c>
      <c r="BA1045" s="17">
        <v>0.63088620851546606</v>
      </c>
      <c r="BB1045" s="17">
        <v>-4.1475013939210464E-2</v>
      </c>
      <c r="BC1045" s="17">
        <v>0.34806234582578538</v>
      </c>
      <c r="BD1045" s="17">
        <v>7.0724816777353539E-2</v>
      </c>
      <c r="BE1045" s="17">
        <v>10.502853442545783</v>
      </c>
      <c r="BF1045" s="17">
        <v>-0.99999999999999922</v>
      </c>
      <c r="BG1045" s="22">
        <v>645.51810177911148</v>
      </c>
    </row>
    <row r="1046" spans="1:100" x14ac:dyDescent="0.25">
      <c r="A1046">
        <v>2957</v>
      </c>
      <c r="B1046" t="s">
        <v>308</v>
      </c>
      <c r="C1046" s="48">
        <v>2</v>
      </c>
      <c r="D1046" s="22">
        <v>1464.9122851562499</v>
      </c>
      <c r="E1046" s="17">
        <v>102.71033142601436</v>
      </c>
      <c r="F1046" s="17">
        <v>27.503548387190239</v>
      </c>
      <c r="G1046" s="17">
        <v>0.64712956970382762</v>
      </c>
      <c r="H1046" s="17">
        <v>8.4401672413857458</v>
      </c>
      <c r="I1046" s="17">
        <v>73.726862420225658</v>
      </c>
      <c r="J1046" s="17">
        <v>16.55796676208184</v>
      </c>
      <c r="K1046" s="17">
        <v>-0.99999999999999956</v>
      </c>
      <c r="L1046" s="17">
        <v>-0.99999999999999956</v>
      </c>
      <c r="M1046" s="17">
        <v>-0.99999999999999956</v>
      </c>
      <c r="N1046" s="17">
        <v>0.31904887823026967</v>
      </c>
      <c r="O1046" s="17">
        <v>-0.99999999999999956</v>
      </c>
      <c r="P1046" s="17">
        <v>-0.99999999999999956</v>
      </c>
      <c r="Q1046" s="17">
        <v>4.5452650447271301</v>
      </c>
      <c r="R1046" s="17">
        <v>-0.99999999999999956</v>
      </c>
      <c r="S1046" s="17">
        <v>1.8709773295409762</v>
      </c>
      <c r="T1046" s="17">
        <v>0.22637449820865574</v>
      </c>
      <c r="U1046" s="17">
        <v>0.35249240449997477</v>
      </c>
      <c r="V1046" s="17">
        <v>0.29419204073751731</v>
      </c>
      <c r="W1046" s="17">
        <v>4.1535198203671193</v>
      </c>
      <c r="X1046" s="17">
        <v>2.3483367133188717</v>
      </c>
      <c r="Y1046" s="17">
        <v>0.17617947570279918</v>
      </c>
      <c r="Z1046" s="17">
        <v>39.89889509558131</v>
      </c>
      <c r="AA1046" s="17">
        <v>1.0207036496052164</v>
      </c>
      <c r="AB1046" s="17">
        <v>1.7582385412776058</v>
      </c>
      <c r="AC1046" s="17">
        <v>25.399062685795784</v>
      </c>
      <c r="AD1046" s="17">
        <v>1.2631093332896937</v>
      </c>
      <c r="AE1046" s="17">
        <v>1.0076701766161937</v>
      </c>
      <c r="AF1046" s="17">
        <v>65.40831478645714</v>
      </c>
      <c r="AG1046" s="17">
        <v>20.865186817899215</v>
      </c>
      <c r="AH1046" s="17">
        <v>0.35727597051980792</v>
      </c>
      <c r="AI1046" s="17">
        <v>0.46443305939633028</v>
      </c>
      <c r="AJ1046" s="17">
        <v>0.33333333333333298</v>
      </c>
      <c r="AK1046" s="17">
        <v>0.85649746096805535</v>
      </c>
      <c r="AL1046" s="17">
        <v>0.91380618732258545</v>
      </c>
      <c r="AM1046" s="17">
        <v>0.33333333333333298</v>
      </c>
      <c r="AN1046" s="17">
        <v>0.4952750995710587</v>
      </c>
      <c r="AO1046" s="17">
        <v>0.58015186910750915</v>
      </c>
      <c r="AP1046" s="17">
        <v>0.33333333333333298</v>
      </c>
      <c r="AQ1046" s="17">
        <v>9.3127200151327294</v>
      </c>
      <c r="AR1046" s="17">
        <v>2.2444243630026963</v>
      </c>
      <c r="AS1046" s="17">
        <v>7.1755892136384709</v>
      </c>
      <c r="AT1046" s="17">
        <v>8.5186350523013061</v>
      </c>
      <c r="AU1046" s="17">
        <v>-0.99999999999999956</v>
      </c>
      <c r="AV1046" s="17">
        <v>-0.99999999999999956</v>
      </c>
      <c r="AW1046" s="17">
        <v>-0.99999999999999956</v>
      </c>
      <c r="AX1046" s="17">
        <v>-0.99999999999999956</v>
      </c>
      <c r="AY1046" s="17">
        <v>4.2861429669033599E-2</v>
      </c>
      <c r="AZ1046" s="17">
        <v>8.7403829632673513E-2</v>
      </c>
      <c r="BA1046" s="17">
        <v>0.48002887583043852</v>
      </c>
      <c r="BB1046" s="17">
        <v>4.5917017038311511E-2</v>
      </c>
      <c r="BC1046" s="17">
        <v>0.26441277897807602</v>
      </c>
      <c r="BD1046" s="17">
        <v>2.4009864235913794</v>
      </c>
      <c r="BE1046" s="17">
        <v>8.2516587398639309</v>
      </c>
      <c r="BF1046" s="17">
        <v>-0.99999999999999956</v>
      </c>
      <c r="BG1046" s="22">
        <v>230.33301442799404</v>
      </c>
    </row>
    <row r="1047" spans="1:100" x14ac:dyDescent="0.25">
      <c r="A1047">
        <v>2959</v>
      </c>
      <c r="B1047" t="s">
        <v>1023</v>
      </c>
      <c r="C1047" s="48">
        <v>2</v>
      </c>
      <c r="D1047" s="22">
        <v>1534.168408203125</v>
      </c>
      <c r="E1047" s="17">
        <v>119.67414265678171</v>
      </c>
      <c r="F1047" s="17">
        <v>54.870308641329061</v>
      </c>
      <c r="G1047" s="17">
        <v>0.83734448847947784</v>
      </c>
      <c r="H1047" s="17">
        <v>10.175259147428742</v>
      </c>
      <c r="I1047" s="17">
        <v>87.048024377374617</v>
      </c>
      <c r="J1047" s="17">
        <v>19.848070878405718</v>
      </c>
      <c r="K1047" s="17">
        <v>-0.99999999999999911</v>
      </c>
      <c r="L1047" s="17">
        <v>-0.99999999999999911</v>
      </c>
      <c r="M1047" s="17">
        <v>-0.99999999999999911</v>
      </c>
      <c r="N1047" s="17">
        <v>0.3664503732890062</v>
      </c>
      <c r="O1047" s="17">
        <v>-0.99999999999999911</v>
      </c>
      <c r="P1047" s="17">
        <v>-0.99999999999999911</v>
      </c>
      <c r="Q1047" s="17">
        <v>5.0544690381475954</v>
      </c>
      <c r="R1047" s="17">
        <v>-0.99999999999999911</v>
      </c>
      <c r="S1047" s="17">
        <v>2.5350830963832012</v>
      </c>
      <c r="T1047" s="17">
        <v>0.30091612868114448</v>
      </c>
      <c r="U1047" s="17">
        <v>0.57585959640891282</v>
      </c>
      <c r="V1047" s="17">
        <v>0.58687528371863396</v>
      </c>
      <c r="W1047" s="17">
        <v>5.6366296342102711</v>
      </c>
      <c r="X1047" s="17">
        <v>4.1756639108333591</v>
      </c>
      <c r="Y1047" s="17">
        <v>0.24324391330041165</v>
      </c>
      <c r="Z1047" s="17">
        <v>46.056432575536071</v>
      </c>
      <c r="AA1047" s="17">
        <v>1.4741991815071538</v>
      </c>
      <c r="AB1047" s="17">
        <v>2.4119122665690087</v>
      </c>
      <c r="AC1047" s="17">
        <v>32.903913851478165</v>
      </c>
      <c r="AD1047" s="17">
        <v>1.8359313205656618</v>
      </c>
      <c r="AE1047" s="17">
        <v>1.4873784234353757</v>
      </c>
      <c r="AF1047" s="17">
        <v>77.562865325833286</v>
      </c>
      <c r="AG1047" s="17">
        <v>41.631851427253387</v>
      </c>
      <c r="AH1047" s="17">
        <v>0.50094997547560538</v>
      </c>
      <c r="AI1047" s="17">
        <v>0.63441739290757826</v>
      </c>
      <c r="AJ1047" s="17">
        <v>0.33333333333333298</v>
      </c>
      <c r="AK1047" s="17">
        <v>1.0482807078573737</v>
      </c>
      <c r="AL1047" s="17">
        <v>1.0813113524021434</v>
      </c>
      <c r="AM1047" s="17">
        <v>0.33333333333333298</v>
      </c>
      <c r="AN1047" s="17">
        <v>0.66816665843752454</v>
      </c>
      <c r="AO1047" s="17">
        <v>0.76907588857058395</v>
      </c>
      <c r="AP1047" s="17">
        <v>0.33333333333333298</v>
      </c>
      <c r="AQ1047" s="17">
        <v>11.468138407498255</v>
      </c>
      <c r="AR1047" s="17">
        <v>2.2444243630026963</v>
      </c>
      <c r="AS1047" s="17">
        <v>9.9193085737704081</v>
      </c>
      <c r="AT1047" s="17">
        <v>10.438250331928213</v>
      </c>
      <c r="AU1047" s="17">
        <v>-0.99999999999999911</v>
      </c>
      <c r="AV1047" s="17">
        <v>-0.99999999999999911</v>
      </c>
      <c r="AW1047" s="17">
        <v>-0.99999999999999911</v>
      </c>
      <c r="AX1047" s="17">
        <v>-0.99999999999999911</v>
      </c>
      <c r="AY1047" s="17">
        <v>7.1755582905454307E-2</v>
      </c>
      <c r="AZ1047" s="17">
        <v>-0.11186634517385069</v>
      </c>
      <c r="BA1047" s="17">
        <v>0.67159469491653867</v>
      </c>
      <c r="BB1047" s="17">
        <v>-6.5057542155047471E-2</v>
      </c>
      <c r="BC1047" s="17">
        <v>0.37063497914673471</v>
      </c>
      <c r="BD1047" s="17">
        <v>-0.5580906424618064</v>
      </c>
      <c r="BE1047" s="17">
        <v>11.110332888915355</v>
      </c>
      <c r="BF1047" s="17">
        <v>-0.99999999999999911</v>
      </c>
      <c r="BG1047" s="22">
        <v>2380.7842306534503</v>
      </c>
    </row>
    <row r="1048" spans="1:100" x14ac:dyDescent="0.25">
      <c r="A1048">
        <v>2960</v>
      </c>
      <c r="B1048" t="s">
        <v>2953</v>
      </c>
      <c r="C1048" s="48">
        <v>2</v>
      </c>
      <c r="D1048" s="22">
        <v>1624.6576171875001</v>
      </c>
      <c r="E1048" s="17">
        <v>146.41501810925004</v>
      </c>
      <c r="F1048" s="17">
        <v>98.009855382228764</v>
      </c>
      <c r="G1048" s="17">
        <v>1.1371894574541157</v>
      </c>
      <c r="H1048" s="17">
        <v>12.910368370639716</v>
      </c>
      <c r="I1048" s="17">
        <v>108.04681574167623</v>
      </c>
      <c r="J1048" s="17">
        <v>25.034420997693765</v>
      </c>
      <c r="K1048" s="17">
        <v>-0.99999999999999845</v>
      </c>
      <c r="L1048" s="17">
        <v>-0.99999999999999845</v>
      </c>
      <c r="M1048" s="17">
        <v>-0.99999999999999845</v>
      </c>
      <c r="N1048" s="17">
        <v>0.4411716407202006</v>
      </c>
      <c r="O1048" s="17">
        <v>-0.99999999999999845</v>
      </c>
      <c r="P1048" s="17">
        <v>-0.99999999999999845</v>
      </c>
      <c r="Q1048" s="17">
        <v>5.8571519012567856</v>
      </c>
      <c r="R1048" s="17">
        <v>-0.99999999999999845</v>
      </c>
      <c r="S1048" s="17">
        <v>3.5819451108687632</v>
      </c>
      <c r="T1048" s="17">
        <v>0.41841970316524779</v>
      </c>
      <c r="U1048" s="17">
        <v>0.92796409567209648</v>
      </c>
      <c r="V1048" s="17">
        <v>1.0482460241208507</v>
      </c>
      <c r="W1048" s="17">
        <v>7.9745273079583914</v>
      </c>
      <c r="X1048" s="17">
        <v>7.0561680814419923</v>
      </c>
      <c r="Y1048" s="17">
        <v>0.34896082730585409</v>
      </c>
      <c r="Z1048" s="17">
        <v>55.762856480250065</v>
      </c>
      <c r="AA1048" s="17">
        <v>2.1890661045041524</v>
      </c>
      <c r="AB1048" s="17">
        <v>3.4423297498091658</v>
      </c>
      <c r="AC1048" s="17">
        <v>44.734173430577876</v>
      </c>
      <c r="AD1048" s="17">
        <v>2.7388983018534621</v>
      </c>
      <c r="AE1048" s="17">
        <v>2.2435657157372262</v>
      </c>
      <c r="AF1048" s="17">
        <v>96.722670733517447</v>
      </c>
      <c r="AG1048" s="17">
        <v>74.36734844072744</v>
      </c>
      <c r="AH1048" s="17">
        <v>0.72743025281517515</v>
      </c>
      <c r="AI1048" s="17">
        <v>0.90237191264727401</v>
      </c>
      <c r="AJ1048" s="17">
        <v>0.33333333333333298</v>
      </c>
      <c r="AK1048" s="17">
        <v>1.3505979082301152</v>
      </c>
      <c r="AL1048" s="17">
        <v>1.3453578391322951</v>
      </c>
      <c r="AM1048" s="17">
        <v>0.33333333333333298</v>
      </c>
      <c r="AN1048" s="17">
        <v>0.94070397800201055</v>
      </c>
      <c r="AO1048" s="17">
        <v>1.0668859505735708</v>
      </c>
      <c r="AP1048" s="17">
        <v>0.33333333333333298</v>
      </c>
      <c r="AQ1048" s="17">
        <v>14.865828584200301</v>
      </c>
      <c r="AR1048" s="17">
        <v>2.2444243630026963</v>
      </c>
      <c r="AS1048" s="17">
        <v>14.244365996759397</v>
      </c>
      <c r="AT1048" s="17">
        <v>13.464232666373016</v>
      </c>
      <c r="AU1048" s="17">
        <v>-0.99999999999999845</v>
      </c>
      <c r="AV1048" s="17">
        <v>-0.99999999999999845</v>
      </c>
      <c r="AW1048" s="17">
        <v>-0.99999999999999845</v>
      </c>
      <c r="AX1048" s="17">
        <v>-0.99999999999999845</v>
      </c>
      <c r="AY1048" s="17">
        <v>0.11730283301858295</v>
      </c>
      <c r="AZ1048" s="17">
        <v>-0.42598555184294179</v>
      </c>
      <c r="BA1048" s="17">
        <v>0.97356915333544247</v>
      </c>
      <c r="BB1048" s="17">
        <v>-0.23999210287451095</v>
      </c>
      <c r="BC1048" s="17">
        <v>0.53807816666850339</v>
      </c>
      <c r="BD1048" s="17">
        <v>-5.2226268248774819</v>
      </c>
      <c r="BE1048" s="17">
        <v>15.616599101093502</v>
      </c>
      <c r="BF1048" s="17">
        <v>-0.99999999999999845</v>
      </c>
      <c r="BG1048" s="22">
        <v>1558.9801579554919</v>
      </c>
    </row>
    <row r="1049" spans="1:100" x14ac:dyDescent="0.25">
      <c r="A1049">
        <v>2961</v>
      </c>
      <c r="B1049" t="s">
        <v>2954</v>
      </c>
      <c r="C1049" s="48">
        <v>2</v>
      </c>
      <c r="D1049" s="22">
        <v>1458.8523046875</v>
      </c>
      <c r="E1049" s="17">
        <v>54.881491859841063</v>
      </c>
      <c r="F1049" s="17">
        <v>-49.656021937852003</v>
      </c>
      <c r="G1049" s="17">
        <v>0.11082562777404353</v>
      </c>
      <c r="H1049" s="17">
        <v>3.548139661157685</v>
      </c>
      <c r="I1049" s="17">
        <v>36.168338016941021</v>
      </c>
      <c r="J1049" s="17">
        <v>7.2816396563985908</v>
      </c>
      <c r="K1049" s="17">
        <v>-1.0000000000000007</v>
      </c>
      <c r="L1049" s="17">
        <v>-1.0000000000000007</v>
      </c>
      <c r="M1049" s="17">
        <v>-1.0000000000000007</v>
      </c>
      <c r="N1049" s="17">
        <v>0.18540211268214163</v>
      </c>
      <c r="O1049" s="17">
        <v>-1.0000000000000007</v>
      </c>
      <c r="P1049" s="17">
        <v>-1.0000000000000007</v>
      </c>
      <c r="Q1049" s="17">
        <v>3.1095831819397115</v>
      </c>
      <c r="R1049" s="17">
        <v>-1.0000000000000007</v>
      </c>
      <c r="S1049" s="17">
        <v>-1.4443653938172041E-3</v>
      </c>
      <c r="T1049" s="17">
        <v>1.6207122707368182E-2</v>
      </c>
      <c r="U1049" s="17">
        <v>-0.27728314775226481</v>
      </c>
      <c r="V1049" s="17">
        <v>-0.53101755879290213</v>
      </c>
      <c r="W1049" s="17">
        <v>-2.8053552523599201E-2</v>
      </c>
      <c r="X1049" s="17">
        <v>-2.8037448664566482</v>
      </c>
      <c r="Y1049" s="17">
        <v>-1.2906230499483029E-2</v>
      </c>
      <c r="Z1049" s="17">
        <v>22.537945469043084</v>
      </c>
      <c r="AA1049" s="17">
        <v>-0.25791026234250902</v>
      </c>
      <c r="AB1049" s="17">
        <v>-8.4770397591087177E-2</v>
      </c>
      <c r="AC1049" s="17">
        <v>4.239411856835515</v>
      </c>
      <c r="AD1049" s="17">
        <v>-0.35194111479051404</v>
      </c>
      <c r="AE1049" s="17">
        <v>-0.34484951742941505</v>
      </c>
      <c r="AF1049" s="17">
        <v>31.139008211505896</v>
      </c>
      <c r="AG1049" s="17">
        <v>-37.685657471376778</v>
      </c>
      <c r="AH1049" s="17">
        <v>-4.7807582897544498E-2</v>
      </c>
      <c r="AI1049" s="17">
        <v>-1.4831494168536186E-2</v>
      </c>
      <c r="AJ1049" s="17">
        <v>0.33333333333333298</v>
      </c>
      <c r="AK1049" s="17">
        <v>0.31577167581475657</v>
      </c>
      <c r="AL1049" s="17">
        <v>0.44153155763530622</v>
      </c>
      <c r="AM1049" s="17">
        <v>0.33333333333333298</v>
      </c>
      <c r="AN1049" s="17">
        <v>7.8137314339322139E-3</v>
      </c>
      <c r="AO1049" s="17">
        <v>4.748757013751459E-2</v>
      </c>
      <c r="AP1049" s="17">
        <v>0.33333333333333298</v>
      </c>
      <c r="AQ1049" s="17">
        <v>3.2355974225721011</v>
      </c>
      <c r="AR1049" s="17">
        <v>2.2444243630026963</v>
      </c>
      <c r="AS1049" s="17">
        <v>-0.56022624110696118</v>
      </c>
      <c r="AT1049" s="17">
        <v>3.1063506317149288</v>
      </c>
      <c r="AU1049" s="17">
        <v>-1.0000000000000007</v>
      </c>
      <c r="AV1049" s="17">
        <v>-1.0000000000000007</v>
      </c>
      <c r="AW1049" s="17">
        <v>-1.0000000000000007</v>
      </c>
      <c r="AX1049" s="17">
        <v>-1.0000000000000007</v>
      </c>
      <c r="AY1049" s="17">
        <v>-3.86045687876517E-2</v>
      </c>
      <c r="AZ1049" s="17">
        <v>0.64923873167746815</v>
      </c>
      <c r="BA1049" s="17">
        <v>-6.0083879657775896E-2</v>
      </c>
      <c r="BB1049" s="17">
        <v>0.35880569018973263</v>
      </c>
      <c r="BC1049" s="17">
        <v>-3.5076793330900441E-2</v>
      </c>
      <c r="BD1049" s="17">
        <v>10.743994980507438</v>
      </c>
      <c r="BE1049" s="17">
        <v>0.19173250117971907</v>
      </c>
      <c r="BF1049" s="17">
        <v>-1.0000000000000007</v>
      </c>
      <c r="BG1049" s="22">
        <v>1.776681509761147</v>
      </c>
    </row>
    <row r="1050" spans="1:100" x14ac:dyDescent="0.25">
      <c r="A1050">
        <v>2964</v>
      </c>
      <c r="B1050" t="s">
        <v>1024</v>
      </c>
      <c r="C1050" s="48">
        <v>2</v>
      </c>
      <c r="D1050" s="22">
        <v>1522.2066699218749</v>
      </c>
      <c r="E1050" s="17">
        <v>129.65659453971986</v>
      </c>
      <c r="F1050" s="17">
        <v>70.974435462391796</v>
      </c>
      <c r="G1050" s="17">
        <v>0.94927754693340827</v>
      </c>
      <c r="H1050" s="17">
        <v>11.196283917684113</v>
      </c>
      <c r="I1050" s="17">
        <v>94.886938431127078</v>
      </c>
      <c r="J1050" s="17">
        <v>21.784151490496697</v>
      </c>
      <c r="K1050" s="17">
        <v>-0.99999999999999889</v>
      </c>
      <c r="L1050" s="17">
        <v>-0.99999999999999889</v>
      </c>
      <c r="M1050" s="17">
        <v>-0.99999999999999889</v>
      </c>
      <c r="N1050" s="17">
        <v>0.39434405455945998</v>
      </c>
      <c r="O1050" s="17">
        <v>-0.99999999999999889</v>
      </c>
      <c r="P1050" s="17">
        <v>-0.99999999999999889</v>
      </c>
      <c r="Q1050" s="17">
        <v>5.3541130446607372</v>
      </c>
      <c r="R1050" s="17">
        <v>-0.99999999999999889</v>
      </c>
      <c r="S1050" s="17">
        <v>2.9258799387024839</v>
      </c>
      <c r="T1050" s="17">
        <v>0.34478057808728874</v>
      </c>
      <c r="U1050" s="17">
        <v>0.70730129987551815</v>
      </c>
      <c r="V1050" s="17">
        <v>0.75910641446254379</v>
      </c>
      <c r="W1050" s="17">
        <v>6.5093740990243223</v>
      </c>
      <c r="X1050" s="17">
        <v>5.2509650666543131</v>
      </c>
      <c r="Y1050" s="17">
        <v>0.28270836573196545</v>
      </c>
      <c r="Z1050" s="17">
        <v>49.679870774350334</v>
      </c>
      <c r="AA1050" s="17">
        <v>1.7410612247564856</v>
      </c>
      <c r="AB1050" s="17">
        <v>2.7965703142857539</v>
      </c>
      <c r="AC1050" s="17">
        <v>37.32018650571284</v>
      </c>
      <c r="AD1050" s="17">
        <v>2.1730116999500009</v>
      </c>
      <c r="AE1050" s="17">
        <v>1.7696654889172103</v>
      </c>
      <c r="AF1050" s="17">
        <v>84.715280208757818</v>
      </c>
      <c r="AG1050" s="17">
        <v>53.85211416255239</v>
      </c>
      <c r="AH1050" s="17">
        <v>0.58549576661828318</v>
      </c>
      <c r="AI1050" s="17">
        <v>0.73444564758726627</v>
      </c>
      <c r="AJ1050" s="17">
        <v>0.33333333333333298</v>
      </c>
      <c r="AK1050" s="17">
        <v>1.161136657972758</v>
      </c>
      <c r="AL1050" s="17">
        <v>1.1798807262181867</v>
      </c>
      <c r="AM1050" s="17">
        <v>0.33333333333333298</v>
      </c>
      <c r="AN1050" s="17">
        <v>0.76990568652930302</v>
      </c>
      <c r="AO1050" s="17">
        <v>0.88024930993010186</v>
      </c>
      <c r="AP1050" s="17">
        <v>0.33333333333333298</v>
      </c>
      <c r="AQ1050" s="17">
        <v>12.736506706148292</v>
      </c>
      <c r="AR1050" s="17">
        <v>2.2444243630026963</v>
      </c>
      <c r="AS1050" s="17">
        <v>11.533865946533865</v>
      </c>
      <c r="AT1050" s="17">
        <v>11.567858938269779</v>
      </c>
      <c r="AU1050" s="17">
        <v>-0.99999999999999889</v>
      </c>
      <c r="AV1050" s="17">
        <v>-0.99999999999999889</v>
      </c>
      <c r="AW1050" s="17">
        <v>-0.99999999999999889</v>
      </c>
      <c r="AX1050" s="17">
        <v>-0.99999999999999889</v>
      </c>
      <c r="AY1050" s="17">
        <v>8.8758512875441051E-2</v>
      </c>
      <c r="AZ1050" s="17">
        <v>-0.22912802090524381</v>
      </c>
      <c r="BA1050" s="17">
        <v>0.78432269839575053</v>
      </c>
      <c r="BB1050" s="17">
        <v>-0.1303611571451011</v>
      </c>
      <c r="BC1050" s="17">
        <v>0.43314204124845657</v>
      </c>
      <c r="BD1050" s="17">
        <v>-2.2993764907862104</v>
      </c>
      <c r="BE1050" s="17">
        <v>12.792536065648903</v>
      </c>
      <c r="BF1050" s="17">
        <v>-0.99999999999999889</v>
      </c>
      <c r="BG1050" s="22">
        <v>136.3166665037761</v>
      </c>
    </row>
    <row r="1051" spans="1:100" x14ac:dyDescent="0.25">
      <c r="A1051">
        <v>2966</v>
      </c>
      <c r="B1051" t="s">
        <v>2955</v>
      </c>
      <c r="C1051" s="48">
        <v>1</v>
      </c>
      <c r="D1051" s="22">
        <v>1450</v>
      </c>
      <c r="E1051" s="47">
        <v>62.798508766834246</v>
      </c>
      <c r="F1051" s="47">
        <v>-29.08938549335334</v>
      </c>
      <c r="G1051" s="47">
        <v>0.24773049482204326</v>
      </c>
      <c r="H1051" s="47">
        <v>5.0316799675559034</v>
      </c>
      <c r="I1051" s="47">
        <v>43.150978932390657</v>
      </c>
      <c r="J1051" s="47">
        <v>9.4265685797601293</v>
      </c>
      <c r="K1051" s="47">
        <v>-1</v>
      </c>
      <c r="L1051" s="47">
        <v>-1</v>
      </c>
      <c r="M1051" s="47">
        <v>-1</v>
      </c>
      <c r="N1051" s="47">
        <v>0.23106494761372834</v>
      </c>
      <c r="O1051" s="47">
        <v>-1</v>
      </c>
      <c r="P1051" s="47">
        <v>-1</v>
      </c>
      <c r="Q1051" s="47">
        <v>3.6908187015592362</v>
      </c>
      <c r="R1051" s="47">
        <v>-1</v>
      </c>
      <c r="S1051" s="47">
        <v>0.64189072421973781</v>
      </c>
      <c r="T1051" s="47">
        <v>9.2362986157557392E-2</v>
      </c>
      <c r="U1051" s="47">
        <v>2.8539908778594872E-2</v>
      </c>
      <c r="V1051" s="47">
        <v>-3.3016092497362891E-2</v>
      </c>
      <c r="W1051" s="47">
        <v>1.340861265996665</v>
      </c>
      <c r="X1051" s="47">
        <v>-0.95214589246562853</v>
      </c>
      <c r="Y1051" s="47">
        <v>6.2963204570277986E-2</v>
      </c>
      <c r="Z1051" s="47">
        <v>26.745601001024557</v>
      </c>
      <c r="AA1051" s="47">
        <v>0.83044305783086536</v>
      </c>
      <c r="AB1051" s="47">
        <v>0.95436065465510056</v>
      </c>
      <c r="AC1051" s="47">
        <v>9.5356991142494465</v>
      </c>
      <c r="AD1051" s="47">
        <v>1.0338197723233149</v>
      </c>
      <c r="AE1051" s="47">
        <v>-6.1692529453854741E-2</v>
      </c>
      <c r="AF1051" s="47">
        <v>37.173968240475233</v>
      </c>
      <c r="AG1051" s="47">
        <v>-21.084351504417185</v>
      </c>
      <c r="AH1051" s="47">
        <v>0.31588437088007865</v>
      </c>
      <c r="AI1051" s="47">
        <v>0.38548558873661259</v>
      </c>
      <c r="AJ1051" s="47">
        <v>0.33333333333333298</v>
      </c>
      <c r="AK1051" s="47">
        <v>0.47968211832321317</v>
      </c>
      <c r="AL1051" s="47">
        <v>0.57122895297980814</v>
      </c>
      <c r="AM1051" s="47">
        <v>0.33333333333333298</v>
      </c>
      <c r="AN1051" s="47">
        <v>0.18789602731731778</v>
      </c>
      <c r="AO1051" s="47">
        <v>0.23868759666666312</v>
      </c>
      <c r="AP1051" s="47">
        <v>0.33333333333333298</v>
      </c>
      <c r="AQ1051" s="47">
        <v>5.9770106919154165</v>
      </c>
      <c r="AR1051" s="47">
        <v>2.6866680235991405</v>
      </c>
      <c r="AS1051" s="47">
        <v>1.9901707455278179</v>
      </c>
      <c r="AT1051" s="47">
        <v>4.7497298106331778</v>
      </c>
      <c r="AU1051" s="47">
        <v>-1</v>
      </c>
      <c r="AV1051" s="47">
        <v>-1</v>
      </c>
      <c r="AW1051" s="47">
        <v>-1</v>
      </c>
      <c r="AX1051" s="47">
        <v>-1</v>
      </c>
      <c r="AY1051" s="47">
        <v>5.741340798477359E-3</v>
      </c>
      <c r="AZ1051" s="47">
        <v>0.26109216513129191</v>
      </c>
      <c r="BA1051" s="47">
        <v>0.31605474538102962</v>
      </c>
      <c r="BB1051" s="47">
        <v>0.19654570281331249</v>
      </c>
      <c r="BC1051" s="47">
        <v>0.14449960111956645</v>
      </c>
      <c r="BD1051" s="47">
        <v>6.219103395989273</v>
      </c>
      <c r="BE1051" s="47">
        <v>5.19276375489431</v>
      </c>
      <c r="BF1051" s="47">
        <v>-1</v>
      </c>
      <c r="BG1051" s="22">
        <v>159.43230000000003</v>
      </c>
    </row>
    <row r="1052" spans="1:100" x14ac:dyDescent="0.25">
      <c r="A1052">
        <v>2969</v>
      </c>
      <c r="B1052" t="s">
        <v>2956</v>
      </c>
      <c r="C1052" s="48">
        <v>2</v>
      </c>
      <c r="D1052" s="22">
        <v>1452.5090917968751</v>
      </c>
      <c r="E1052" s="17">
        <v>-4.6771107593078796</v>
      </c>
      <c r="F1052" s="17">
        <v>-145.73855768274228</v>
      </c>
      <c r="G1052" s="17">
        <v>-0.55700394221346672</v>
      </c>
      <c r="H1052" s="17">
        <v>-2.5436311050890534</v>
      </c>
      <c r="I1052" s="17">
        <v>-10.601210443500769</v>
      </c>
      <c r="J1052" s="17">
        <v>-4.2696562743387947</v>
      </c>
      <c r="K1052" s="17">
        <v>-1.0000000000000022</v>
      </c>
      <c r="L1052" s="17">
        <v>-1.0000000000000022</v>
      </c>
      <c r="M1052" s="17">
        <v>-1.0000000000000022</v>
      </c>
      <c r="N1052" s="17">
        <v>1.8979203976552561E-2</v>
      </c>
      <c r="O1052" s="17">
        <v>-1.0000000000000022</v>
      </c>
      <c r="P1052" s="17">
        <v>-1.0000000000000022</v>
      </c>
      <c r="Q1052" s="17">
        <v>1.321808142259469</v>
      </c>
      <c r="R1052" s="17">
        <v>-1.0000000000000022</v>
      </c>
      <c r="S1052" s="17">
        <v>-2.3330673082796363</v>
      </c>
      <c r="T1052" s="17">
        <v>-0.24550265981144967</v>
      </c>
      <c r="U1052" s="17">
        <v>-1.0615077326693101</v>
      </c>
      <c r="V1052" s="17">
        <v>-1.5586053293040478</v>
      </c>
      <c r="W1052" s="17">
        <v>-5.235135076929871</v>
      </c>
      <c r="X1052" s="17">
        <v>-9.2193464627852766</v>
      </c>
      <c r="Y1052" s="17">
        <v>-0.24836417885890003</v>
      </c>
      <c r="Z1052" s="17">
        <v>0.91931726738084762</v>
      </c>
      <c r="AA1052" s="17">
        <v>-1.8500972895784469</v>
      </c>
      <c r="AB1052" s="17">
        <v>-2.3797672657829727</v>
      </c>
      <c r="AC1052" s="17">
        <v>-22.109528379073698</v>
      </c>
      <c r="AD1052" s="17">
        <v>-2.363073910810042</v>
      </c>
      <c r="AE1052" s="17">
        <v>-2.0290673182979702</v>
      </c>
      <c r="AF1052" s="17">
        <v>-11.534659618286462</v>
      </c>
      <c r="AG1052" s="17">
        <v>-110.59577822009267</v>
      </c>
      <c r="AH1052" s="17">
        <v>-0.55223567700083576</v>
      </c>
      <c r="AI1052" s="17">
        <v>-0.61163307568550729</v>
      </c>
      <c r="AJ1052" s="17">
        <v>0.33333333333333298</v>
      </c>
      <c r="AK1052" s="17">
        <v>-0.35756417042328104</v>
      </c>
      <c r="AL1052" s="17">
        <v>-0.14656585914885056</v>
      </c>
      <c r="AM1052" s="17">
        <v>0.33333333333333298</v>
      </c>
      <c r="AN1052" s="17">
        <v>-0.59919488889644446</v>
      </c>
      <c r="AO1052" s="17">
        <v>-0.61580975422823525</v>
      </c>
      <c r="AP1052" s="17">
        <v>0.33333333333333298</v>
      </c>
      <c r="AQ1052" s="17">
        <v>-4.3319064692462197</v>
      </c>
      <c r="AR1052" s="17">
        <v>2.2444243630026963</v>
      </c>
      <c r="AS1052" s="17">
        <v>-10.193208408002478</v>
      </c>
      <c r="AT1052" s="17">
        <v>-3.6332671384701936</v>
      </c>
      <c r="AU1052" s="17">
        <v>-1.0000000000000022</v>
      </c>
      <c r="AV1052" s="17">
        <v>-1.0000000000000022</v>
      </c>
      <c r="AW1052" s="17">
        <v>-1.0000000000000022</v>
      </c>
      <c r="AX1052" s="17">
        <v>-1.0000000000000022</v>
      </c>
      <c r="AY1052" s="17">
        <v>-0.14004966076695771</v>
      </c>
      <c r="AZ1052" s="17">
        <v>1.3488605910403346</v>
      </c>
      <c r="BA1052" s="17">
        <v>-0.732656354035913</v>
      </c>
      <c r="BB1052" s="17">
        <v>0.74842861052999365</v>
      </c>
      <c r="BC1052" s="17">
        <v>-0.40801455614345372</v>
      </c>
      <c r="BD1052" s="17">
        <v>21.133081059044692</v>
      </c>
      <c r="BE1052" s="17">
        <v>-9.8448468585451003</v>
      </c>
      <c r="BF1052" s="17">
        <v>-1.0000000000000022</v>
      </c>
      <c r="BG1052" s="22">
        <v>173.69814252272624</v>
      </c>
    </row>
    <row r="1053" spans="1:100" x14ac:dyDescent="0.25">
      <c r="A1053">
        <v>2972</v>
      </c>
      <c r="B1053" t="s">
        <v>1025</v>
      </c>
      <c r="C1053" s="48">
        <v>3</v>
      </c>
      <c r="D1053" s="22">
        <v>1535.1665015502338</v>
      </c>
      <c r="E1053" s="17">
        <v>65.302017850653058</v>
      </c>
      <c r="F1053" s="17">
        <v>-21.974821690260715</v>
      </c>
      <c r="G1053" s="17">
        <v>0.72818867862165737</v>
      </c>
      <c r="H1053" s="17">
        <v>8.2847193933469594</v>
      </c>
      <c r="I1053" s="17">
        <v>56.579370896929355</v>
      </c>
      <c r="J1053" s="17">
        <v>-5.0049770197194734</v>
      </c>
      <c r="K1053" s="17">
        <v>-0.99999999999999911</v>
      </c>
      <c r="L1053" s="17">
        <v>-0.99999999999999911</v>
      </c>
      <c r="M1053" s="17">
        <v>-0.99999999999999911</v>
      </c>
      <c r="N1053" s="17">
        <v>0.52910628470021515</v>
      </c>
      <c r="O1053" s="17">
        <v>-0.99999999999999911</v>
      </c>
      <c r="P1053" s="17">
        <v>-0.99999999999999911</v>
      </c>
      <c r="Q1053" s="17">
        <v>5.7344973843638298</v>
      </c>
      <c r="R1053" s="17">
        <v>-0.99999999999999911</v>
      </c>
      <c r="S1053" s="17">
        <v>0.55651002204597233</v>
      </c>
      <c r="T1053" s="17">
        <v>0.21363560075299792</v>
      </c>
      <c r="U1053" s="17">
        <v>0.71860098244559467</v>
      </c>
      <c r="V1053" s="17">
        <v>1.0127684361387859</v>
      </c>
      <c r="W1053" s="17">
        <v>2.5502220089831349</v>
      </c>
      <c r="X1053" s="17">
        <v>-3.236587507080591</v>
      </c>
      <c r="Y1053" s="17">
        <v>0.38678845232970738</v>
      </c>
      <c r="Z1053" s="17">
        <v>28.116488706474996</v>
      </c>
      <c r="AA1053" s="17">
        <v>-2.1427143907634734</v>
      </c>
      <c r="AB1053" s="17">
        <v>-2.7229821607089448</v>
      </c>
      <c r="AC1053" s="17">
        <v>37.160622519343967</v>
      </c>
      <c r="AD1053" s="17">
        <v>-3.0711848424614896</v>
      </c>
      <c r="AE1053" s="17">
        <v>0.95766948014012732</v>
      </c>
      <c r="AF1053" s="17">
        <v>63.511798545250123</v>
      </c>
      <c r="AG1053" s="17">
        <v>14.399820046865536</v>
      </c>
      <c r="AH1053" s="17">
        <v>-1.0103378355972163</v>
      </c>
      <c r="AI1053" s="17">
        <v>-0.63353408130012889</v>
      </c>
      <c r="AJ1053" s="17">
        <v>0.33333333333333298</v>
      </c>
      <c r="AK1053" s="17">
        <v>-0.44322186962890625</v>
      </c>
      <c r="AL1053" s="17">
        <v>-0.15833128856594647</v>
      </c>
      <c r="AM1053" s="17">
        <v>0.33333333333333298</v>
      </c>
      <c r="AN1053" s="17">
        <v>-0.414966473034942</v>
      </c>
      <c r="AO1053" s="17">
        <v>-0.59462015979808824</v>
      </c>
      <c r="AP1053" s="17">
        <v>0.33333333333333298</v>
      </c>
      <c r="AQ1053" s="17">
        <v>-6.9324276483208171</v>
      </c>
      <c r="AR1053" s="17">
        <v>-1.2060511803533827</v>
      </c>
      <c r="AS1053" s="17">
        <v>0.64468397810092226</v>
      </c>
      <c r="AT1053" s="17">
        <v>-4.4436098174670153</v>
      </c>
      <c r="AU1053" s="17">
        <v>-0.99999999999999911</v>
      </c>
      <c r="AV1053" s="17">
        <v>-0.99999999999999911</v>
      </c>
      <c r="AW1053" s="17">
        <v>-0.99999999999999911</v>
      </c>
      <c r="AX1053" s="17">
        <v>-0.99999999999999911</v>
      </c>
      <c r="AY1053" s="17">
        <v>-8.8083313699256621E-3</v>
      </c>
      <c r="AZ1053" s="17">
        <v>1.0368408726525837</v>
      </c>
      <c r="BA1053" s="17">
        <v>1.4058868040972459</v>
      </c>
      <c r="BB1053" s="17">
        <v>9.967927690990061E-2</v>
      </c>
      <c r="BC1053" s="17">
        <v>-6.395874539254412E-2</v>
      </c>
      <c r="BD1053" s="17">
        <v>7.6761862860104353</v>
      </c>
      <c r="BE1053" s="17">
        <v>5.430465385672627</v>
      </c>
      <c r="BF1053" s="17">
        <v>-0.99999999999999911</v>
      </c>
      <c r="CU1053" t="e">
        <v>#N/A</v>
      </c>
      <c r="CV1053" t="e">
        <v>#N/A</v>
      </c>
    </row>
    <row r="1054" spans="1:100" x14ac:dyDescent="0.25">
      <c r="A1054">
        <v>2973</v>
      </c>
      <c r="B1054" t="s">
        <v>1026</v>
      </c>
      <c r="C1054" s="48">
        <v>2</v>
      </c>
      <c r="D1054" s="22">
        <v>1486.59541015625</v>
      </c>
      <c r="E1054" s="17">
        <v>20.479373032519248</v>
      </c>
      <c r="F1054" s="17">
        <v>-105.15502068137461</v>
      </c>
      <c r="G1054" s="17">
        <v>-0.2749247292318619</v>
      </c>
      <c r="H1054" s="17">
        <v>2.9423429527263956E-2</v>
      </c>
      <c r="I1054" s="17">
        <v>9.1534066236548313</v>
      </c>
      <c r="J1054" s="17">
        <v>0.60940361083663319</v>
      </c>
      <c r="K1054" s="17">
        <v>-1.0000000000000016</v>
      </c>
      <c r="L1054" s="17">
        <v>-1.0000000000000016</v>
      </c>
      <c r="M1054" s="17">
        <v>-1.0000000000000016</v>
      </c>
      <c r="N1054" s="17">
        <v>8.9273250870373078E-2</v>
      </c>
      <c r="O1054" s="17">
        <v>-1.0000000000000016</v>
      </c>
      <c r="P1054" s="17">
        <v>-1.0000000000000016</v>
      </c>
      <c r="Q1054" s="17">
        <v>2.0769322021159251</v>
      </c>
      <c r="R1054" s="17">
        <v>-1.0000000000000016</v>
      </c>
      <c r="S1054" s="17">
        <v>-1.3482316641924996</v>
      </c>
      <c r="T1054" s="17">
        <v>-0.13496114922233973</v>
      </c>
      <c r="U1054" s="17">
        <v>-0.73026535638704537</v>
      </c>
      <c r="V1054" s="17">
        <v>-1.1245707153819253</v>
      </c>
      <c r="W1054" s="17">
        <v>-3.0357573848593535</v>
      </c>
      <c r="X1054" s="17">
        <v>-6.5095116030773532</v>
      </c>
      <c r="Y1054" s="17">
        <v>-0.14891097141148216</v>
      </c>
      <c r="Z1054" s="17">
        <v>10.050637446840501</v>
      </c>
      <c r="AA1054" s="17">
        <v>-1.1775860924916903</v>
      </c>
      <c r="AB1054" s="17">
        <v>-1.4104018176688347</v>
      </c>
      <c r="AC1054" s="17">
        <v>-10.980209375149357</v>
      </c>
      <c r="AD1054" s="17">
        <v>-1.5136075472387307</v>
      </c>
      <c r="AE1054" s="17">
        <v>-1.3176839757372381</v>
      </c>
      <c r="AF1054" s="17">
        <v>6.4899310518921354</v>
      </c>
      <c r="AG1054" s="17">
        <v>-79.79985302681888</v>
      </c>
      <c r="AH1054" s="17">
        <v>-0.33917431196854408</v>
      </c>
      <c r="AI1054" s="17">
        <v>-0.35955480903488152</v>
      </c>
      <c r="AJ1054" s="17">
        <v>0.33333333333333298</v>
      </c>
      <c r="AK1054" s="17">
        <v>-7.3159205272245842E-2</v>
      </c>
      <c r="AL1054" s="17">
        <v>0.10183592468664548</v>
      </c>
      <c r="AM1054" s="17">
        <v>0.33333333333333298</v>
      </c>
      <c r="AN1054" s="17">
        <v>-0.34280535241778171</v>
      </c>
      <c r="AO1054" s="17">
        <v>-0.33564488037667123</v>
      </c>
      <c r="AP1054" s="17">
        <v>0.33333333333333298</v>
      </c>
      <c r="AQ1054" s="17">
        <v>-1.1355287735427089</v>
      </c>
      <c r="AR1054" s="17">
        <v>2.2444243630026963</v>
      </c>
      <c r="AS1054" s="17">
        <v>-6.1244097946758167</v>
      </c>
      <c r="AT1054" s="17">
        <v>-0.78657366778992177</v>
      </c>
      <c r="AU1054" s="17">
        <v>-1.0000000000000016</v>
      </c>
      <c r="AV1054" s="17">
        <v>-1.0000000000000016</v>
      </c>
      <c r="AW1054" s="17">
        <v>-1.0000000000000016</v>
      </c>
      <c r="AX1054" s="17">
        <v>-1.0000000000000016</v>
      </c>
      <c r="AY1054" s="17">
        <v>-9.7201076349073462E-2</v>
      </c>
      <c r="AZ1054" s="17">
        <v>1.0533528861666266</v>
      </c>
      <c r="BA1054" s="17">
        <v>-0.44857382344472685</v>
      </c>
      <c r="BB1054" s="17">
        <v>0.5838588884507051</v>
      </c>
      <c r="BC1054" s="17">
        <v>-0.25049234485943872</v>
      </c>
      <c r="BD1054" s="17">
        <v>16.744917736646819</v>
      </c>
      <c r="BE1054" s="17">
        <v>-5.6055760414838778</v>
      </c>
      <c r="BF1054" s="17">
        <v>-1.0000000000000016</v>
      </c>
      <c r="BG1054" s="22">
        <v>652.54098011142548</v>
      </c>
    </row>
    <row r="1055" spans="1:100" x14ac:dyDescent="0.25">
      <c r="A1055">
        <v>2974</v>
      </c>
      <c r="B1055" t="s">
        <v>1027</v>
      </c>
      <c r="C1055" s="48">
        <v>2</v>
      </c>
      <c r="D1055" s="22">
        <v>1629.2085644531251</v>
      </c>
      <c r="E1055" s="17">
        <v>166.38173747573032</v>
      </c>
      <c r="F1055" s="17">
        <v>130.22103803044664</v>
      </c>
      <c r="G1055" s="17">
        <v>1.361075932659809</v>
      </c>
      <c r="H1055" s="17">
        <v>14.952603614343547</v>
      </c>
      <c r="I1055" s="17">
        <v>123.72606958478771</v>
      </c>
      <c r="J1055" s="17">
        <v>28.906934354715418</v>
      </c>
      <c r="K1055" s="17">
        <v>-0.999999999999998</v>
      </c>
      <c r="L1055" s="17">
        <v>-0.999999999999998</v>
      </c>
      <c r="M1055" s="17">
        <v>-0.999999999999998</v>
      </c>
      <c r="N1055" s="17">
        <v>0.4969640765422173</v>
      </c>
      <c r="O1055" s="17">
        <v>-0.999999999999998</v>
      </c>
      <c r="P1055" s="17">
        <v>-0.999999999999998</v>
      </c>
      <c r="Q1055" s="17">
        <v>6.4564944133025062</v>
      </c>
      <c r="R1055" s="17">
        <v>-0.999999999999998</v>
      </c>
      <c r="S1055" s="17">
        <v>4.3636098733338251</v>
      </c>
      <c r="T1055" s="17">
        <v>0.50615658000956376</v>
      </c>
      <c r="U1055" s="17">
        <v>1.1908714091203594</v>
      </c>
      <c r="V1055" s="17">
        <v>1.3927396108731109</v>
      </c>
      <c r="W1055" s="17">
        <v>9.7201749716726678</v>
      </c>
      <c r="X1055" s="17">
        <v>9.2069659680238889</v>
      </c>
      <c r="Y1055" s="17">
        <v>0.42789690993295293</v>
      </c>
      <c r="Z1055" s="17">
        <v>63.010391906007072</v>
      </c>
      <c r="AA1055" s="17">
        <v>2.7228387276642079</v>
      </c>
      <c r="AB1055" s="17">
        <v>4.2117158065499529</v>
      </c>
      <c r="AC1055" s="17">
        <v>53.56752196729137</v>
      </c>
      <c r="AD1055" s="17">
        <v>3.4131203685400315</v>
      </c>
      <c r="AE1055" s="17">
        <v>2.8081911888533635</v>
      </c>
      <c r="AF1055" s="17">
        <v>111.02880137503647</v>
      </c>
      <c r="AG1055" s="17">
        <v>98.81009652323111</v>
      </c>
      <c r="AH1055" s="17">
        <v>0.89653721222343208</v>
      </c>
      <c r="AI1055" s="17">
        <v>1.1024466150680079</v>
      </c>
      <c r="AJ1055" s="17">
        <v>0.33333333333333298</v>
      </c>
      <c r="AK1055" s="17">
        <v>1.5763303346135351</v>
      </c>
      <c r="AL1055" s="17">
        <v>1.5425145144856203</v>
      </c>
      <c r="AM1055" s="17">
        <v>0.33333333333333298</v>
      </c>
      <c r="AN1055" s="17">
        <v>1.1442005384010665</v>
      </c>
      <c r="AO1055" s="17">
        <v>1.2892530134282334</v>
      </c>
      <c r="AP1055" s="17">
        <v>0.33333333333333298</v>
      </c>
      <c r="AQ1055" s="17">
        <v>17.402795871342519</v>
      </c>
      <c r="AR1055" s="17">
        <v>2.2444243630026963</v>
      </c>
      <c r="AS1055" s="17">
        <v>17.473774396728675</v>
      </c>
      <c r="AT1055" s="17">
        <v>15.723655331393104</v>
      </c>
      <c r="AU1055" s="17">
        <v>-0.999999999999998</v>
      </c>
      <c r="AV1055" s="17">
        <v>-0.999999999999998</v>
      </c>
      <c r="AW1055" s="17">
        <v>-0.999999999999998</v>
      </c>
      <c r="AX1055" s="17">
        <v>-0.999999999999998</v>
      </c>
      <c r="AY1055" s="17">
        <v>0.15131178543826829</v>
      </c>
      <c r="AZ1055" s="17">
        <v>-0.66053023076833695</v>
      </c>
      <c r="BA1055" s="17">
        <v>1.1990456631756832</v>
      </c>
      <c r="BB1055" s="17">
        <v>-0.37061121022544941</v>
      </c>
      <c r="BC1055" s="17">
        <v>0.6631036596079084</v>
      </c>
      <c r="BD1055" s="17">
        <v>-8.7055152252454722</v>
      </c>
      <c r="BE1055" s="17">
        <v>18.981311412369305</v>
      </c>
      <c r="BF1055" s="17">
        <v>-0.999999999999998</v>
      </c>
      <c r="BG1055" s="22">
        <v>8092.1078730704421</v>
      </c>
    </row>
    <row r="1056" spans="1:100" x14ac:dyDescent="0.25">
      <c r="A1056">
        <v>2976</v>
      </c>
      <c r="B1056" t="s">
        <v>1028</v>
      </c>
      <c r="C1056" s="48">
        <v>3</v>
      </c>
      <c r="D1056" s="22">
        <v>1548.6289011771375</v>
      </c>
      <c r="E1056" s="17">
        <v>91.047049458724189</v>
      </c>
      <c r="F1056" s="17">
        <v>17.133470073051804</v>
      </c>
      <c r="G1056" s="17">
        <v>0.46046757013001122</v>
      </c>
      <c r="H1056" s="17">
        <v>6.0893509082213511</v>
      </c>
      <c r="I1056" s="17">
        <v>69.7701382888783</v>
      </c>
      <c r="J1056" s="17">
        <v>14.657085483931183</v>
      </c>
      <c r="K1056" s="17">
        <v>-1</v>
      </c>
      <c r="L1056" s="17">
        <v>-1</v>
      </c>
      <c r="M1056" s="17">
        <v>-1</v>
      </c>
      <c r="N1056" s="17">
        <v>0.12672320127890779</v>
      </c>
      <c r="O1056" s="17">
        <v>-1</v>
      </c>
      <c r="P1056" s="17">
        <v>-1</v>
      </c>
      <c r="Q1056" s="17">
        <v>2.8523796406745321</v>
      </c>
      <c r="R1056" s="17">
        <v>-1</v>
      </c>
      <c r="S1056" s="17">
        <v>1.8915500612037959</v>
      </c>
      <c r="T1056" s="17">
        <v>0.21685403208817355</v>
      </c>
      <c r="U1056" s="17">
        <v>-0.27306442743038617</v>
      </c>
      <c r="V1056" s="17">
        <v>-0.11609687601408303</v>
      </c>
      <c r="W1056" s="17">
        <v>3.2369712675468199</v>
      </c>
      <c r="X1056" s="17">
        <v>4.3275121433620232</v>
      </c>
      <c r="Y1056" s="17">
        <v>1.2723885714772121E-2</v>
      </c>
      <c r="Z1056" s="17">
        <v>43.800351104061988</v>
      </c>
      <c r="AA1056" s="17">
        <v>2.4794855176253932</v>
      </c>
      <c r="AB1056" s="17">
        <v>1.3905775923399677</v>
      </c>
      <c r="AC1056" s="17">
        <v>9.3224872353292643</v>
      </c>
      <c r="AD1056" s="17">
        <v>3.6143804644453326</v>
      </c>
      <c r="AE1056" s="17">
        <v>-0.25498035538774094</v>
      </c>
      <c r="AF1056" s="17">
        <v>54.258435576343437</v>
      </c>
      <c r="AG1056" s="17">
        <v>12.88853271752135</v>
      </c>
      <c r="AH1056" s="17">
        <v>1.0052922586855009</v>
      </c>
      <c r="AI1056" s="17">
        <v>1.1667182853111693</v>
      </c>
      <c r="AJ1056" s="17">
        <v>0.33333333333333298</v>
      </c>
      <c r="AK1056" s="17">
        <v>0.93101635475322908</v>
      </c>
      <c r="AL1056" s="17">
        <v>1.1243273776826468</v>
      </c>
      <c r="AM1056" s="17">
        <v>0.33333333333333298</v>
      </c>
      <c r="AN1056" s="17">
        <v>0.74214735789682995</v>
      </c>
      <c r="AO1056" s="17">
        <v>0.81129487951314372</v>
      </c>
      <c r="AP1056" s="17">
        <v>0.33333333333333298</v>
      </c>
      <c r="AQ1056" s="17">
        <v>15.511702712534795</v>
      </c>
      <c r="AR1056" s="17">
        <v>-0.27215474266204925</v>
      </c>
      <c r="AS1056" s="17">
        <v>5.4190552715196674</v>
      </c>
      <c r="AT1056" s="17">
        <v>9.5101849550735658</v>
      </c>
      <c r="AU1056" s="17">
        <v>-1</v>
      </c>
      <c r="AV1056" s="17">
        <v>-1</v>
      </c>
      <c r="AW1056" s="17">
        <v>-1</v>
      </c>
      <c r="AX1056" s="17">
        <v>-1</v>
      </c>
      <c r="AY1056" s="17">
        <v>0.14427640599455682</v>
      </c>
      <c r="AZ1056" s="17">
        <v>0.14063688660681944</v>
      </c>
      <c r="BA1056" s="17">
        <v>0.29601472491561542</v>
      </c>
      <c r="BB1056" s="17">
        <v>0.32460806014991955</v>
      </c>
      <c r="BC1056" s="17">
        <v>-3.8182542103354658E-2</v>
      </c>
      <c r="BD1056" s="17">
        <v>8.8183859367820876</v>
      </c>
      <c r="BE1056" s="17">
        <v>0.52551007199421029</v>
      </c>
      <c r="BF1056" s="17">
        <v>-1</v>
      </c>
      <c r="CU1056" t="e">
        <v>#N/A</v>
      </c>
      <c r="CV1056" t="e">
        <v>#N/A</v>
      </c>
    </row>
    <row r="1057" spans="1:100" x14ac:dyDescent="0.25">
      <c r="A1057">
        <v>2977</v>
      </c>
      <c r="B1057" t="s">
        <v>1029</v>
      </c>
      <c r="C1057" s="48">
        <v>2</v>
      </c>
      <c r="D1057" s="22">
        <v>1569.4667773437502</v>
      </c>
      <c r="E1057" s="17">
        <v>135.64686736711258</v>
      </c>
      <c r="F1057" s="17">
        <v>80.638204888616599</v>
      </c>
      <c r="G1057" s="17">
        <v>1.0164463714272745</v>
      </c>
      <c r="H1057" s="17">
        <v>11.80898077904433</v>
      </c>
      <c r="I1057" s="17">
        <v>99.590916411999558</v>
      </c>
      <c r="J1057" s="17">
        <v>22.945955345727185</v>
      </c>
      <c r="K1057" s="17">
        <v>-0.99999999999999878</v>
      </c>
      <c r="L1057" s="17">
        <v>-0.99999999999999878</v>
      </c>
      <c r="M1057" s="17">
        <v>-0.99999999999999878</v>
      </c>
      <c r="N1057" s="17">
        <v>0.41108250348260889</v>
      </c>
      <c r="O1057" s="17">
        <v>-0.99999999999999878</v>
      </c>
      <c r="P1057" s="17">
        <v>-0.99999999999999878</v>
      </c>
      <c r="Q1057" s="17">
        <v>5.5339235131864761</v>
      </c>
      <c r="R1057" s="17">
        <v>-0.99999999999999878</v>
      </c>
      <c r="S1057" s="17">
        <v>3.1603894292593306</v>
      </c>
      <c r="T1057" s="17">
        <v>0.37110277051531065</v>
      </c>
      <c r="U1057" s="17">
        <v>0.7861768781297922</v>
      </c>
      <c r="V1057" s="17">
        <v>0.86245892491037734</v>
      </c>
      <c r="W1057" s="17">
        <v>7.033090868625643</v>
      </c>
      <c r="X1057" s="17">
        <v>5.8962321183280277</v>
      </c>
      <c r="Y1057" s="17">
        <v>0.30639020660842631</v>
      </c>
      <c r="Z1057" s="17">
        <v>51.854224694472123</v>
      </c>
      <c r="AA1057" s="17">
        <v>1.9011998825817469</v>
      </c>
      <c r="AB1057" s="17">
        <v>3.0273960350702294</v>
      </c>
      <c r="AC1057" s="17">
        <v>39.970304772171538</v>
      </c>
      <c r="AD1057" s="17">
        <v>2.3752869987395115</v>
      </c>
      <c r="AE1057" s="17">
        <v>1.9390603988762003</v>
      </c>
      <c r="AF1057" s="17">
        <v>89.007303553909281</v>
      </c>
      <c r="AG1057" s="17">
        <v>61.185253221502244</v>
      </c>
      <c r="AH1057" s="17">
        <v>0.63623003123497723</v>
      </c>
      <c r="AI1057" s="17">
        <v>0.79447063373354432</v>
      </c>
      <c r="AJ1057" s="17">
        <v>0.33333333333333298</v>
      </c>
      <c r="AK1057" s="17">
        <v>1.2288592915815655</v>
      </c>
      <c r="AL1057" s="17">
        <v>1.239030266682545</v>
      </c>
      <c r="AM1057" s="17">
        <v>0.33333333333333298</v>
      </c>
      <c r="AN1057" s="17">
        <v>0.83095727411623388</v>
      </c>
      <c r="AO1057" s="17">
        <v>0.94696229116033881</v>
      </c>
      <c r="AP1057" s="17">
        <v>0.33333333333333298</v>
      </c>
      <c r="AQ1057" s="17">
        <v>13.497629548875519</v>
      </c>
      <c r="AR1057" s="17">
        <v>2.2444243630026963</v>
      </c>
      <c r="AS1057" s="17">
        <v>12.502730036413636</v>
      </c>
      <c r="AT1057" s="17">
        <v>12.245714821724853</v>
      </c>
      <c r="AU1057" s="17">
        <v>-0.99999999999999878</v>
      </c>
      <c r="AV1057" s="17">
        <v>-0.99999999999999878</v>
      </c>
      <c r="AW1057" s="17">
        <v>-0.99999999999999878</v>
      </c>
      <c r="AX1057" s="17">
        <v>-0.99999999999999878</v>
      </c>
      <c r="AY1057" s="17">
        <v>9.8961636374524126E-2</v>
      </c>
      <c r="AZ1057" s="17">
        <v>-0.29949444371053463</v>
      </c>
      <c r="BA1057" s="17">
        <v>0.85196855374737157</v>
      </c>
      <c r="BB1057" s="17">
        <v>-0.16954857071771673</v>
      </c>
      <c r="BC1057" s="17">
        <v>0.47065129849497234</v>
      </c>
      <c r="BD1057" s="17">
        <v>-3.3442878436542607</v>
      </c>
      <c r="BE1057" s="17">
        <v>13.801993070592133</v>
      </c>
      <c r="BF1057" s="17">
        <v>-0.99999999999999878</v>
      </c>
      <c r="BG1057" s="22">
        <v>957.49223055932873</v>
      </c>
    </row>
    <row r="1058" spans="1:100" x14ac:dyDescent="0.25">
      <c r="A1058">
        <v>2978</v>
      </c>
      <c r="B1058" t="s">
        <v>1030</v>
      </c>
      <c r="C1058" s="48">
        <v>2</v>
      </c>
      <c r="D1058" s="22">
        <v>1496.99876953125</v>
      </c>
      <c r="E1058" s="17">
        <v>51.983078158733072</v>
      </c>
      <c r="F1058" s="17">
        <v>-54.331869351885366</v>
      </c>
      <c r="G1058" s="17">
        <v>7.8325765612493825E-2</v>
      </c>
      <c r="H1058" s="17">
        <v>3.2516842193501589</v>
      </c>
      <c r="I1058" s="17">
        <v>33.892302413500005</v>
      </c>
      <c r="J1058" s="17">
        <v>6.7194969445338604</v>
      </c>
      <c r="K1058" s="17">
        <v>-1.0000000000000009</v>
      </c>
      <c r="L1058" s="17">
        <v>-1.0000000000000009</v>
      </c>
      <c r="M1058" s="17">
        <v>-1.0000000000000009</v>
      </c>
      <c r="N1058" s="17">
        <v>0.17730315774434668</v>
      </c>
      <c r="O1058" s="17">
        <v>-1.0000000000000009</v>
      </c>
      <c r="P1058" s="17">
        <v>-1.0000000000000009</v>
      </c>
      <c r="Q1058" s="17">
        <v>3.0225812805915071</v>
      </c>
      <c r="R1058" s="17">
        <v>-1.0000000000000009</v>
      </c>
      <c r="S1058" s="17">
        <v>-0.11491257294550339</v>
      </c>
      <c r="T1058" s="17">
        <v>3.4710411673581909E-3</v>
      </c>
      <c r="U1058" s="17">
        <v>-0.31544736218496683</v>
      </c>
      <c r="V1058" s="17">
        <v>-0.58102501938068507</v>
      </c>
      <c r="W1058" s="17">
        <v>-0.28145567697628149</v>
      </c>
      <c r="X1058" s="17">
        <v>-3.1159595046434512</v>
      </c>
      <c r="Y1058" s="17">
        <v>-2.4364769040484541E-2</v>
      </c>
      <c r="Z1058" s="17">
        <v>21.485876994912843</v>
      </c>
      <c r="AA1058" s="17">
        <v>-0.33539389176841683</v>
      </c>
      <c r="AB1058" s="17">
        <v>-0.19645620072019954</v>
      </c>
      <c r="AC1058" s="17">
        <v>2.9571431998996207</v>
      </c>
      <c r="AD1058" s="17">
        <v>-0.44981269999215345</v>
      </c>
      <c r="AE1058" s="17">
        <v>-0.42681181565361648</v>
      </c>
      <c r="AF1058" s="17">
        <v>29.062298247282616</v>
      </c>
      <c r="AG1058" s="17">
        <v>-41.23382152550743</v>
      </c>
      <c r="AH1058" s="17">
        <v>-7.2355527860623603E-2</v>
      </c>
      <c r="AI1058" s="17">
        <v>-4.3874786063291926E-2</v>
      </c>
      <c r="AJ1058" s="17">
        <v>0.33333333333333298</v>
      </c>
      <c r="AK1058" s="17">
        <v>0.28300385124601829</v>
      </c>
      <c r="AL1058" s="17">
        <v>0.41291185308492812</v>
      </c>
      <c r="AM1058" s="17">
        <v>0.33333333333333298</v>
      </c>
      <c r="AN1058" s="17">
        <v>-2.1726285028619285E-2</v>
      </c>
      <c r="AO1058" s="17">
        <v>1.5208269275747144E-2</v>
      </c>
      <c r="AP1058" s="17">
        <v>0.33333333333333298</v>
      </c>
      <c r="AQ1058" s="17">
        <v>2.8673255693271384</v>
      </c>
      <c r="AR1058" s="17">
        <v>2.2444243630026963</v>
      </c>
      <c r="AS1058" s="17">
        <v>-1.0290143970950618</v>
      </c>
      <c r="AT1058" s="17">
        <v>2.778367777411781</v>
      </c>
      <c r="AU1058" s="17">
        <v>-1.0000000000000009</v>
      </c>
      <c r="AV1058" s="17">
        <v>-1.0000000000000009</v>
      </c>
      <c r="AW1058" s="17">
        <v>-1.0000000000000009</v>
      </c>
      <c r="AX1058" s="17">
        <v>-1.0000000000000009</v>
      </c>
      <c r="AY1058" s="17">
        <v>-4.3541384488032922E-2</v>
      </c>
      <c r="AZ1058" s="17">
        <v>0.68328576256129914</v>
      </c>
      <c r="BA1058" s="17">
        <v>-9.2814554807950367E-2</v>
      </c>
      <c r="BB1058" s="17">
        <v>0.37776665234999718</v>
      </c>
      <c r="BC1058" s="17">
        <v>-5.3225773895614559E-2</v>
      </c>
      <c r="BD1058" s="17">
        <v>11.249578861052367</v>
      </c>
      <c r="BE1058" s="17">
        <v>-0.29669667360302121</v>
      </c>
      <c r="BF1058" s="17">
        <v>-1.0000000000000009</v>
      </c>
      <c r="BG1058" s="22">
        <v>911.57739471459865</v>
      </c>
    </row>
    <row r="1059" spans="1:100" x14ac:dyDescent="0.25">
      <c r="A1059">
        <v>2980</v>
      </c>
      <c r="B1059" t="s">
        <v>1031</v>
      </c>
      <c r="C1059" s="48">
        <v>3</v>
      </c>
      <c r="D1059" s="22">
        <v>1558.4376989739401</v>
      </c>
      <c r="E1059" s="17">
        <v>114.29401757775838</v>
      </c>
      <c r="F1059" s="17">
        <v>9.5211817343827789</v>
      </c>
      <c r="G1059" s="17">
        <v>0.49225063008935793</v>
      </c>
      <c r="H1059" s="17">
        <v>5.6357486165869677</v>
      </c>
      <c r="I1059" s="17">
        <v>79.705669449118119</v>
      </c>
      <c r="J1059" s="17">
        <v>16.935679664636684</v>
      </c>
      <c r="K1059" s="17">
        <v>-0.999999999999999</v>
      </c>
      <c r="L1059" s="17">
        <v>-0.999999999999999</v>
      </c>
      <c r="M1059" s="17">
        <v>-0.999999999999999</v>
      </c>
      <c r="N1059" s="17">
        <v>0.31351701030005558</v>
      </c>
      <c r="O1059" s="17">
        <v>-0.999999999999999</v>
      </c>
      <c r="P1059" s="17">
        <v>-0.999999999999999</v>
      </c>
      <c r="Q1059" s="17">
        <v>3.9982399043206951</v>
      </c>
      <c r="R1059" s="17">
        <v>-0.999999999999999</v>
      </c>
      <c r="S1059" s="17">
        <v>0.8620458162346194</v>
      </c>
      <c r="T1059" s="17">
        <v>0.10272010126310045</v>
      </c>
      <c r="U1059" s="17">
        <v>-4.3291460101485442E-2</v>
      </c>
      <c r="V1059" s="17">
        <v>-1.037834275823909</v>
      </c>
      <c r="W1059" s="17">
        <v>1.6375087122662682</v>
      </c>
      <c r="X1059" s="17">
        <v>0.37765096453181335</v>
      </c>
      <c r="Y1059" s="17">
        <v>9.3112687826678087E-2</v>
      </c>
      <c r="Z1059" s="17">
        <v>53.065618483852049</v>
      </c>
      <c r="AA1059" s="17">
        <v>0.14600360520571176</v>
      </c>
      <c r="AB1059" s="17">
        <v>2.1733723579717523</v>
      </c>
      <c r="AC1059" s="17">
        <v>15.216016906560247</v>
      </c>
      <c r="AD1059" s="17">
        <v>-0.98540016414525988</v>
      </c>
      <c r="AE1059" s="17">
        <v>2.5187820376149044</v>
      </c>
      <c r="AF1059" s="17">
        <v>72.973789785998974</v>
      </c>
      <c r="AG1059" s="17">
        <v>6.67594651762517</v>
      </c>
      <c r="AH1059" s="17">
        <v>-0.20098961453288333</v>
      </c>
      <c r="AI1059" s="17">
        <v>-4.2456198179035017E-2</v>
      </c>
      <c r="AJ1059" s="17">
        <v>0.33333333333333298</v>
      </c>
      <c r="AK1059" s="17">
        <v>0.57334187357392585</v>
      </c>
      <c r="AL1059" s="17">
        <v>0.68001208131237045</v>
      </c>
      <c r="AM1059" s="17">
        <v>0.33333333333333298</v>
      </c>
      <c r="AN1059" s="17">
        <v>0.60641256798099075</v>
      </c>
      <c r="AO1059" s="17">
        <v>0.70882004949049737</v>
      </c>
      <c r="AP1059" s="17">
        <v>0.33333333333333298</v>
      </c>
      <c r="AQ1059" s="17">
        <v>6.7318796631191642</v>
      </c>
      <c r="AR1059" s="17">
        <v>2.4574293116756158</v>
      </c>
      <c r="AS1059" s="17">
        <v>8.7716682900970255</v>
      </c>
      <c r="AT1059" s="17">
        <v>5.7065820628640509</v>
      </c>
      <c r="AU1059" s="17">
        <v>-0.999999999999999</v>
      </c>
      <c r="AV1059" s="17">
        <v>-0.999999999999999</v>
      </c>
      <c r="AW1059" s="17">
        <v>-0.999999999999999</v>
      </c>
      <c r="AX1059" s="17">
        <v>-0.999999999999999</v>
      </c>
      <c r="AY1059" s="17">
        <v>5.1881916708261727E-2</v>
      </c>
      <c r="AZ1059" s="17">
        <v>1.0372699179108318</v>
      </c>
      <c r="BA1059" s="17">
        <v>0.28075992159002677</v>
      </c>
      <c r="BB1059" s="17">
        <v>5.4366025756432595E-2</v>
      </c>
      <c r="BC1059" s="17">
        <v>0.42785276990189902</v>
      </c>
      <c r="BD1059" s="17">
        <v>6.5455002334649777</v>
      </c>
      <c r="BE1059" s="17">
        <v>12.100118855497609</v>
      </c>
      <c r="BF1059" s="17">
        <v>-0.999999999999999</v>
      </c>
      <c r="CU1059" t="e">
        <v>#N/A</v>
      </c>
      <c r="CV1059" t="e">
        <v>#N/A</v>
      </c>
    </row>
    <row r="1060" spans="1:100" x14ac:dyDescent="0.25">
      <c r="A1060">
        <v>2984</v>
      </c>
      <c r="B1060" t="s">
        <v>1032</v>
      </c>
      <c r="C1060" s="48">
        <v>2</v>
      </c>
      <c r="D1060" s="22">
        <v>1437.2467578125002</v>
      </c>
      <c r="E1060" s="17">
        <v>13.789300647539591</v>
      </c>
      <c r="F1060" s="17">
        <v>-115.94773727978323</v>
      </c>
      <c r="G1060" s="17">
        <v>-0.34994039393131887</v>
      </c>
      <c r="H1060" s="17">
        <v>-0.6548503040171596</v>
      </c>
      <c r="I1060" s="17">
        <v>3.8998974603527046</v>
      </c>
      <c r="J1060" s="17">
        <v>-0.68812525180507755</v>
      </c>
      <c r="K1060" s="17">
        <v>-1.0000000000000018</v>
      </c>
      <c r="L1060" s="17">
        <v>-1.0000000000000018</v>
      </c>
      <c r="M1060" s="17">
        <v>-1.0000000000000018</v>
      </c>
      <c r="N1060" s="17">
        <v>7.0579371954528902E-2</v>
      </c>
      <c r="O1060" s="17">
        <v>-1.0000000000000018</v>
      </c>
      <c r="P1060" s="17">
        <v>-1.0000000000000018</v>
      </c>
      <c r="Q1060" s="17">
        <v>1.8761157978090308</v>
      </c>
      <c r="R1060" s="17">
        <v>-1.0000000000000018</v>
      </c>
      <c r="S1060" s="17">
        <v>-1.6101371753431291</v>
      </c>
      <c r="T1060" s="17">
        <v>-0.16435836997488387</v>
      </c>
      <c r="U1060" s="17">
        <v>-0.81835538886690107</v>
      </c>
      <c r="V1060" s="17">
        <v>-1.2399971401857393</v>
      </c>
      <c r="W1060" s="17">
        <v>-3.6206561363550431</v>
      </c>
      <c r="X1060" s="17">
        <v>-7.2301604629421403</v>
      </c>
      <c r="Y1060" s="17">
        <v>-0.1753593877421373</v>
      </c>
      <c r="Z1060" s="17">
        <v>7.6222697354969462</v>
      </c>
      <c r="AA1060" s="17">
        <v>-1.3564325730034625</v>
      </c>
      <c r="AB1060" s="17">
        <v>-1.6681932112931186</v>
      </c>
      <c r="AC1060" s="17">
        <v>-13.939921485471107</v>
      </c>
      <c r="AD1060" s="17">
        <v>-1.7395131828563684</v>
      </c>
      <c r="AE1060" s="17">
        <v>-1.5068680483040984</v>
      </c>
      <c r="AF1060" s="17">
        <v>1.6965021573381307</v>
      </c>
      <c r="AG1060" s="17">
        <v>-87.989668837737355</v>
      </c>
      <c r="AH1060" s="17">
        <v>-0.39583548792238255</v>
      </c>
      <c r="AI1060" s="17">
        <v>-0.42659207324589871</v>
      </c>
      <c r="AJ1060" s="17">
        <v>0.33333333333333298</v>
      </c>
      <c r="AK1060" s="17">
        <v>-0.14879337653612457</v>
      </c>
      <c r="AL1060" s="17">
        <v>3.5776378043746559E-2</v>
      </c>
      <c r="AM1060" s="17">
        <v>0.33333333333333298</v>
      </c>
      <c r="AN1060" s="17">
        <v>-0.41098914837224226</v>
      </c>
      <c r="AO1060" s="17">
        <v>-0.41015144899356953</v>
      </c>
      <c r="AP1060" s="17">
        <v>0.33333333333333298</v>
      </c>
      <c r="AQ1060" s="17">
        <v>-1.9855680052153906</v>
      </c>
      <c r="AR1060" s="17">
        <v>2.2444243630026963</v>
      </c>
      <c r="AS1060" s="17">
        <v>-7.2064591569123486</v>
      </c>
      <c r="AT1060" s="17">
        <v>-1.5436184731886478</v>
      </c>
      <c r="AU1060" s="17">
        <v>-1.0000000000000018</v>
      </c>
      <c r="AV1060" s="17">
        <v>-1.0000000000000018</v>
      </c>
      <c r="AW1060" s="17">
        <v>-1.0000000000000018</v>
      </c>
      <c r="AX1060" s="17">
        <v>-1.0000000000000018</v>
      </c>
      <c r="AY1060" s="17">
        <v>-0.10859615579347051</v>
      </c>
      <c r="AZ1060" s="17">
        <v>1.1319397010921128</v>
      </c>
      <c r="BA1060" s="17">
        <v>-0.52412224701180266</v>
      </c>
      <c r="BB1060" s="17">
        <v>0.62762427959984946</v>
      </c>
      <c r="BC1060" s="17">
        <v>-0.29238353301008524</v>
      </c>
      <c r="BD1060" s="17">
        <v>17.911898404807289</v>
      </c>
      <c r="BE1060" s="17">
        <v>-6.7329604907718723</v>
      </c>
      <c r="BF1060" s="17">
        <v>-1.0000000000000018</v>
      </c>
      <c r="BG1060" s="22">
        <v>-8.0557944967933466</v>
      </c>
    </row>
    <row r="1061" spans="1:100" x14ac:dyDescent="0.25">
      <c r="A1061">
        <v>2986</v>
      </c>
      <c r="B1061" t="s">
        <v>2957</v>
      </c>
      <c r="C1061" s="48">
        <v>2</v>
      </c>
      <c r="D1061" s="22">
        <v>1491.143115234375</v>
      </c>
      <c r="E1061" s="17">
        <v>67.901845140250529</v>
      </c>
      <c r="F1061" s="17">
        <v>-28.651020066404161</v>
      </c>
      <c r="G1061" s="17">
        <v>0.25682262149037427</v>
      </c>
      <c r="H1061" s="17">
        <v>4.8798869485646881</v>
      </c>
      <c r="I1061" s="17">
        <v>46.392823094507214</v>
      </c>
      <c r="J1061" s="17">
        <v>9.806916396461002</v>
      </c>
      <c r="K1061" s="17">
        <v>-1.0000000000000004</v>
      </c>
      <c r="L1061" s="17">
        <v>-1.0000000000000004</v>
      </c>
      <c r="M1061" s="17">
        <v>-1.0000000000000004</v>
      </c>
      <c r="N1061" s="17">
        <v>0.22178451539156008</v>
      </c>
      <c r="O1061" s="17">
        <v>-1.0000000000000004</v>
      </c>
      <c r="P1061" s="17">
        <v>-1.0000000000000004</v>
      </c>
      <c r="Q1061" s="17">
        <v>3.5004161024396083</v>
      </c>
      <c r="R1061" s="17">
        <v>-1.0000000000000004</v>
      </c>
      <c r="S1061" s="17">
        <v>0.50828140213654172</v>
      </c>
      <c r="T1061" s="17">
        <v>7.3420584331441968E-2</v>
      </c>
      <c r="U1061" s="17">
        <v>-0.10584055679531276</v>
      </c>
      <c r="V1061" s="17">
        <v>-0.30637233190200575</v>
      </c>
      <c r="W1061" s="17">
        <v>1.1102881483588303</v>
      </c>
      <c r="X1061" s="17">
        <v>-1.4012035774220983</v>
      </c>
      <c r="Y1061" s="17">
        <v>3.856820871669725E-2</v>
      </c>
      <c r="Z1061" s="17">
        <v>27.264083495205654</v>
      </c>
      <c r="AA1061" s="17">
        <v>9.0164351087584804E-2</v>
      </c>
      <c r="AB1061" s="17">
        <v>0.4169483917561343</v>
      </c>
      <c r="AC1061" s="17">
        <v>9.9996630270943498</v>
      </c>
      <c r="AD1061" s="17">
        <v>8.7720971733538433E-2</v>
      </c>
      <c r="AE1061" s="17">
        <v>2.3344325342382732E-2</v>
      </c>
      <c r="AF1061" s="17">
        <v>40.468075826938822</v>
      </c>
      <c r="AG1061" s="17">
        <v>-21.746473405288988</v>
      </c>
      <c r="AH1061" s="17">
        <v>6.2467536077070812E-2</v>
      </c>
      <c r="AI1061" s="17">
        <v>0.11563777622968677</v>
      </c>
      <c r="AJ1061" s="17">
        <v>0.33333333333333298</v>
      </c>
      <c r="AK1061" s="17">
        <v>0.46297241943267314</v>
      </c>
      <c r="AL1061" s="17">
        <v>0.57009797445993493</v>
      </c>
      <c r="AM1061" s="17">
        <v>0.33333333333333298</v>
      </c>
      <c r="AN1061" s="17">
        <v>0.14051440494527426</v>
      </c>
      <c r="AO1061" s="17">
        <v>0.19249375083013712</v>
      </c>
      <c r="AP1061" s="17">
        <v>0.33333333333333298</v>
      </c>
      <c r="AQ1061" s="17">
        <v>4.8899608526951042</v>
      </c>
      <c r="AR1061" s="17">
        <v>2.2444243630026963</v>
      </c>
      <c r="AS1061" s="17">
        <v>1.5456799662448231</v>
      </c>
      <c r="AT1061" s="17">
        <v>4.5797264411487486</v>
      </c>
      <c r="AU1061" s="17">
        <v>-1.0000000000000004</v>
      </c>
      <c r="AV1061" s="17">
        <v>-1.0000000000000004</v>
      </c>
      <c r="AW1061" s="17">
        <v>-1.0000000000000004</v>
      </c>
      <c r="AX1061" s="17">
        <v>-1.0000000000000004</v>
      </c>
      <c r="AY1061" s="17">
        <v>-1.6427236243762813E-2</v>
      </c>
      <c r="AZ1061" s="17">
        <v>0.49629149364618685</v>
      </c>
      <c r="BA1061" s="17">
        <v>8.694998006993615E-2</v>
      </c>
      <c r="BB1061" s="17">
        <v>0.27362860668065808</v>
      </c>
      <c r="BC1061" s="17">
        <v>4.6452678649420903E-2</v>
      </c>
      <c r="BD1061" s="17">
        <v>8.4727937592812061</v>
      </c>
      <c r="BE1061" s="17">
        <v>2.3858707657411449</v>
      </c>
      <c r="BF1061" s="17">
        <v>-1.0000000000000004</v>
      </c>
      <c r="BG1061" s="22">
        <v>64.652015401425842</v>
      </c>
    </row>
    <row r="1062" spans="1:100" x14ac:dyDescent="0.25">
      <c r="A1062">
        <v>2987</v>
      </c>
      <c r="B1062" t="s">
        <v>1033</v>
      </c>
      <c r="C1062" s="48">
        <v>2</v>
      </c>
      <c r="D1062" s="22">
        <v>1602.3828808593751</v>
      </c>
      <c r="E1062" s="17">
        <v>127.34132805678604</v>
      </c>
      <c r="F1062" s="17">
        <v>67.23934657812184</v>
      </c>
      <c r="G1062" s="17">
        <v>0.92331650433488588</v>
      </c>
      <c r="H1062" s="17">
        <v>10.959473917842502</v>
      </c>
      <c r="I1062" s="17">
        <v>93.068830496915837</v>
      </c>
      <c r="J1062" s="17">
        <v>21.335109250974988</v>
      </c>
      <c r="K1062" s="17">
        <v>-0.999999999999999</v>
      </c>
      <c r="L1062" s="17">
        <v>-0.999999999999999</v>
      </c>
      <c r="M1062" s="17">
        <v>-0.999999999999999</v>
      </c>
      <c r="N1062" s="17">
        <v>0.38787457130139369</v>
      </c>
      <c r="O1062" s="17">
        <v>-0.999999999999999</v>
      </c>
      <c r="P1062" s="17">
        <v>-0.999999999999999</v>
      </c>
      <c r="Q1062" s="17">
        <v>5.2846155170765936</v>
      </c>
      <c r="R1062" s="17">
        <v>-0.999999999999999</v>
      </c>
      <c r="S1062" s="17">
        <v>2.8352410013683929</v>
      </c>
      <c r="T1062" s="17">
        <v>0.33460693631136662</v>
      </c>
      <c r="U1062" s="17">
        <v>0.67681554606826966</v>
      </c>
      <c r="V1062" s="17">
        <v>0.7191602199799314</v>
      </c>
      <c r="W1062" s="17">
        <v>6.3069552913761111</v>
      </c>
      <c r="X1062" s="17">
        <v>5.0015665466987649</v>
      </c>
      <c r="Y1062" s="17">
        <v>0.27355523130631576</v>
      </c>
      <c r="Z1062" s="17">
        <v>48.839473533965382</v>
      </c>
      <c r="AA1062" s="17">
        <v>1.679166937506432</v>
      </c>
      <c r="AB1062" s="17">
        <v>2.7073551699792224</v>
      </c>
      <c r="AC1062" s="17">
        <v>36.295904277683988</v>
      </c>
      <c r="AD1062" s="17">
        <v>2.0948314178314291</v>
      </c>
      <c r="AE1062" s="17">
        <v>1.7041936199876033</v>
      </c>
      <c r="AF1062" s="17">
        <v>83.05639453170528</v>
      </c>
      <c r="AG1062" s="17">
        <v>51.017824044706586</v>
      </c>
      <c r="AH1062" s="17">
        <v>0.56588675284078316</v>
      </c>
      <c r="AI1062" s="17">
        <v>0.71124572955890253</v>
      </c>
      <c r="AJ1062" s="17">
        <v>0.33333333333333298</v>
      </c>
      <c r="AK1062" s="17">
        <v>1.1349615657443251</v>
      </c>
      <c r="AL1062" s="17">
        <v>1.1570191717507798</v>
      </c>
      <c r="AM1062" s="17">
        <v>0.33333333333333298</v>
      </c>
      <c r="AN1062" s="17">
        <v>0.74630898258227363</v>
      </c>
      <c r="AO1062" s="17">
        <v>0.85446445273417493</v>
      </c>
      <c r="AP1062" s="17">
        <v>0.33333333333333298</v>
      </c>
      <c r="AQ1062" s="17">
        <v>12.442329419413815</v>
      </c>
      <c r="AR1062" s="17">
        <v>2.2444243630026963</v>
      </c>
      <c r="AS1062" s="17">
        <v>11.159395764882195</v>
      </c>
      <c r="AT1062" s="17">
        <v>11.305864693191943</v>
      </c>
      <c r="AU1062" s="17">
        <v>-0.999999999999999</v>
      </c>
      <c r="AV1062" s="17">
        <v>-0.999999999999999</v>
      </c>
      <c r="AW1062" s="17">
        <v>-0.999999999999999</v>
      </c>
      <c r="AX1062" s="17">
        <v>-0.999999999999999</v>
      </c>
      <c r="AY1062" s="17">
        <v>8.4814961297850627E-2</v>
      </c>
      <c r="AZ1062" s="17">
        <v>-0.20193109266183518</v>
      </c>
      <c r="BA1062" s="17">
        <v>0.75817728129741657</v>
      </c>
      <c r="BB1062" s="17">
        <v>-0.11521505148149092</v>
      </c>
      <c r="BC1062" s="17">
        <v>0.41864455029854941</v>
      </c>
      <c r="BD1062" s="17">
        <v>-1.8955137114701275</v>
      </c>
      <c r="BE1062" s="17">
        <v>12.402376545898768</v>
      </c>
      <c r="BF1062" s="17">
        <v>-0.999999999999999</v>
      </c>
      <c r="BG1062" s="22">
        <v>566.70490720169119</v>
      </c>
    </row>
    <row r="1063" spans="1:100" x14ac:dyDescent="0.25">
      <c r="A1063">
        <v>2988</v>
      </c>
      <c r="B1063" t="s">
        <v>1034</v>
      </c>
      <c r="C1063" s="48">
        <v>3</v>
      </c>
      <c r="D1063" s="22">
        <v>1468.7910197866172</v>
      </c>
      <c r="E1063" s="17">
        <v>68.331028398560591</v>
      </c>
      <c r="F1063" s="17">
        <v>-40.615727798173921</v>
      </c>
      <c r="G1063" s="17">
        <v>0.26432570760902196</v>
      </c>
      <c r="H1063" s="17">
        <v>2.9919429491429672</v>
      </c>
      <c r="I1063" s="17">
        <v>64.679152370862909</v>
      </c>
      <c r="J1063" s="17">
        <v>1.5770515916230101</v>
      </c>
      <c r="K1063" s="17">
        <v>-1.0000000000000004</v>
      </c>
      <c r="L1063" s="17">
        <v>-1.0000000000000004</v>
      </c>
      <c r="M1063" s="17">
        <v>-1.0000000000000004</v>
      </c>
      <c r="N1063" s="17">
        <v>3.4749822814036622E-3</v>
      </c>
      <c r="O1063" s="17">
        <v>-1.0000000000000004</v>
      </c>
      <c r="P1063" s="17">
        <v>-1.0000000000000004</v>
      </c>
      <c r="Q1063" s="17">
        <v>2.0105892551670683</v>
      </c>
      <c r="R1063" s="17">
        <v>-1.0000000000000004</v>
      </c>
      <c r="S1063" s="17">
        <v>1.3785931993229112</v>
      </c>
      <c r="T1063" s="17">
        <v>0.17983073853724668</v>
      </c>
      <c r="U1063" s="17">
        <v>-0.88791635233496125</v>
      </c>
      <c r="V1063" s="17">
        <v>-1.3280019058616666</v>
      </c>
      <c r="W1063" s="17">
        <v>0.98135369397589933</v>
      </c>
      <c r="X1063" s="17">
        <v>3.1242540002096453</v>
      </c>
      <c r="Y1063" s="17">
        <v>9.0743071758692465E-2</v>
      </c>
      <c r="Z1063" s="17">
        <v>46.588331156803591</v>
      </c>
      <c r="AA1063" s="17">
        <v>0.43997521100617981</v>
      </c>
      <c r="AB1063" s="17">
        <v>5.2699961856815252</v>
      </c>
      <c r="AC1063" s="17">
        <v>5.0713952988068058</v>
      </c>
      <c r="AD1063" s="17">
        <v>-0.60936920051909305</v>
      </c>
      <c r="AE1063" s="17">
        <v>-1.1562829347747332</v>
      </c>
      <c r="AF1063" s="17">
        <v>55.773439706517159</v>
      </c>
      <c r="AG1063" s="17">
        <v>-22.336987749312886</v>
      </c>
      <c r="AH1063" s="17">
        <v>-2.2885021952344245E-3</v>
      </c>
      <c r="AI1063" s="17">
        <v>0.16852164173698908</v>
      </c>
      <c r="AJ1063" s="17">
        <v>0.33333333333333298</v>
      </c>
      <c r="AK1063" s="17">
        <v>9.1531568335993838E-2</v>
      </c>
      <c r="AL1063" s="17">
        <v>0.78650291252117954</v>
      </c>
      <c r="AM1063" s="17">
        <v>0.33333333333333298</v>
      </c>
      <c r="AN1063" s="17">
        <v>0.58797838843529548</v>
      </c>
      <c r="AO1063" s="17">
        <v>0.82611797861097047</v>
      </c>
      <c r="AP1063" s="17">
        <v>0.33333333333333298</v>
      </c>
      <c r="AQ1063" s="17">
        <v>8.9057126643457014</v>
      </c>
      <c r="AR1063" s="17">
        <v>0.83811913898873702</v>
      </c>
      <c r="AS1063" s="17">
        <v>-0.17638323072566447</v>
      </c>
      <c r="AT1063" s="17">
        <v>0.91531568335993607</v>
      </c>
      <c r="AU1063" s="17">
        <v>-1.0000000000000004</v>
      </c>
      <c r="AV1063" s="17">
        <v>-1.0000000000000004</v>
      </c>
      <c r="AW1063" s="17">
        <v>-1.0000000000000004</v>
      </c>
      <c r="AX1063" s="17">
        <v>-1.0000000000000004</v>
      </c>
      <c r="AY1063" s="17">
        <v>-4.5434409676474059E-2</v>
      </c>
      <c r="AZ1063" s="17">
        <v>0.24927911404543793</v>
      </c>
      <c r="BA1063" s="17">
        <v>5.544384944018789E-2</v>
      </c>
      <c r="BB1063" s="17">
        <v>0.16653329491944782</v>
      </c>
      <c r="BC1063" s="17">
        <v>-4.8240113110206068E-2</v>
      </c>
      <c r="BD1063" s="17">
        <v>5.4097279432133911</v>
      </c>
      <c r="BE1063" s="17">
        <v>-0.92878358055420951</v>
      </c>
      <c r="BF1063" s="17">
        <v>-1.0000000000000004</v>
      </c>
      <c r="CU1063" t="e">
        <v>#N/A</v>
      </c>
      <c r="CV1063" t="e">
        <v>#N/A</v>
      </c>
    </row>
    <row r="1064" spans="1:100" x14ac:dyDescent="0.25">
      <c r="A1064">
        <v>2989</v>
      </c>
      <c r="B1064" t="s">
        <v>1035</v>
      </c>
      <c r="C1064" s="48">
        <v>2</v>
      </c>
      <c r="D1064" s="22">
        <v>1488.0027832031251</v>
      </c>
      <c r="E1064" s="17">
        <v>31.560682843744708</v>
      </c>
      <c r="F1064" s="17">
        <v>-87.278168317230154</v>
      </c>
      <c r="G1064" s="17">
        <v>-0.15067019603786552</v>
      </c>
      <c r="H1064" s="17">
        <v>1.1628415453183587</v>
      </c>
      <c r="I1064" s="17">
        <v>17.85522018928485</v>
      </c>
      <c r="J1064" s="17">
        <v>2.7586059644945067</v>
      </c>
      <c r="K1064" s="17">
        <v>-1.0000000000000013</v>
      </c>
      <c r="L1064" s="17">
        <v>-1.0000000000000013</v>
      </c>
      <c r="M1064" s="17">
        <v>-1.0000000000000013</v>
      </c>
      <c r="N1064" s="17">
        <v>0.12023743958454872</v>
      </c>
      <c r="O1064" s="17">
        <v>-1.0000000000000013</v>
      </c>
      <c r="P1064" s="17">
        <v>-1.0000000000000013</v>
      </c>
      <c r="Q1064" s="17">
        <v>2.409560709439285</v>
      </c>
      <c r="R1064" s="17">
        <v>-1.0000000000000013</v>
      </c>
      <c r="S1064" s="17">
        <v>-0.91441631163464909</v>
      </c>
      <c r="T1064" s="17">
        <v>-8.6268146814874935E-2</v>
      </c>
      <c r="U1064" s="17">
        <v>-0.58435468681315172</v>
      </c>
      <c r="V1064" s="17">
        <v>-0.93338056076941001</v>
      </c>
      <c r="W1064" s="17">
        <v>-2.0669421164215036</v>
      </c>
      <c r="X1064" s="17">
        <v>-5.31584241360828</v>
      </c>
      <c r="Y1064" s="17">
        <v>-0.10510231307255508</v>
      </c>
      <c r="Z1064" s="17">
        <v>14.072939956659496</v>
      </c>
      <c r="AA1064" s="17">
        <v>-0.88134815287718937</v>
      </c>
      <c r="AB1064" s="17">
        <v>-0.98340101184318174</v>
      </c>
      <c r="AC1064" s="17">
        <v>-6.0777980170679342</v>
      </c>
      <c r="AD1064" s="17">
        <v>-1.1394217100269752</v>
      </c>
      <c r="AE1064" s="17">
        <v>-1.0043230434744528</v>
      </c>
      <c r="AF1064" s="17">
        <v>14.429676331463497</v>
      </c>
      <c r="AG1064" s="17">
        <v>-66.234396470411809</v>
      </c>
      <c r="AH1064" s="17">
        <v>-0.24532180800722064</v>
      </c>
      <c r="AI1064" s="17">
        <v>-0.24851554804166615</v>
      </c>
      <c r="AJ1064" s="17">
        <v>0.33333333333333298</v>
      </c>
      <c r="AK1064" s="17">
        <v>5.2119810538114986E-2</v>
      </c>
      <c r="AL1064" s="17">
        <v>0.21125571272699406</v>
      </c>
      <c r="AM1064" s="17">
        <v>0.33333333333333298</v>
      </c>
      <c r="AN1064" s="17">
        <v>-0.22986699785331816</v>
      </c>
      <c r="AO1064" s="17">
        <v>-0.21223360433893251</v>
      </c>
      <c r="AP1064" s="17">
        <v>0.33333333333333298</v>
      </c>
      <c r="AQ1064" s="17">
        <v>0.27246018917905346</v>
      </c>
      <c r="AR1064" s="17">
        <v>2.2444243630026963</v>
      </c>
      <c r="AS1064" s="17">
        <v>-4.3321236243643124</v>
      </c>
      <c r="AT1064" s="17">
        <v>0.46738107991011724</v>
      </c>
      <c r="AU1064" s="17">
        <v>-1.0000000000000013</v>
      </c>
      <c r="AV1064" s="17">
        <v>-1.0000000000000013</v>
      </c>
      <c r="AW1064" s="17">
        <v>-1.0000000000000013</v>
      </c>
      <c r="AX1064" s="17">
        <v>-1.0000000000000013</v>
      </c>
      <c r="AY1064" s="17">
        <v>-7.8326481519517738E-2</v>
      </c>
      <c r="AZ1064" s="17">
        <v>0.92318316704341608</v>
      </c>
      <c r="BA1064" s="17">
        <v>-0.32343683850327032</v>
      </c>
      <c r="BB1064" s="17">
        <v>0.51136671939406064</v>
      </c>
      <c r="BC1064" s="17">
        <v>-0.18110457032655339</v>
      </c>
      <c r="BD1064" s="17">
        <v>14.81195295189637</v>
      </c>
      <c r="BE1064" s="17">
        <v>-3.7381976874070615</v>
      </c>
      <c r="BF1064" s="17">
        <v>-1.0000000000000013</v>
      </c>
      <c r="BG1064" s="22">
        <v>65.313374598560586</v>
      </c>
    </row>
    <row r="1065" spans="1:100" x14ac:dyDescent="0.25">
      <c r="A1065">
        <v>2990</v>
      </c>
      <c r="B1065" t="s">
        <v>1036</v>
      </c>
      <c r="C1065" s="48">
        <v>2</v>
      </c>
      <c r="D1065" s="22">
        <v>1578.2611035156251</v>
      </c>
      <c r="E1065" s="17">
        <v>138.47327530435837</v>
      </c>
      <c r="F1065" s="17">
        <v>85.197889463431451</v>
      </c>
      <c r="G1065" s="17">
        <v>1.0481388342174149</v>
      </c>
      <c r="H1065" s="17">
        <v>12.098071330004739</v>
      </c>
      <c r="I1065" s="17">
        <v>101.81040809207289</v>
      </c>
      <c r="J1065" s="17">
        <v>23.494132654602033</v>
      </c>
      <c r="K1065" s="17">
        <v>-0.99999999999999867</v>
      </c>
      <c r="L1065" s="17">
        <v>-0.99999999999999867</v>
      </c>
      <c r="M1065" s="17">
        <v>-0.99999999999999867</v>
      </c>
      <c r="N1065" s="17">
        <v>0.41898025476319001</v>
      </c>
      <c r="O1065" s="17">
        <v>-0.99999999999999867</v>
      </c>
      <c r="P1065" s="17">
        <v>-0.99999999999999867</v>
      </c>
      <c r="Q1065" s="17">
        <v>5.6187640121228553</v>
      </c>
      <c r="R1065" s="17">
        <v>-0.99999999999999867</v>
      </c>
      <c r="S1065" s="17">
        <v>3.2710387276415949</v>
      </c>
      <c r="T1065" s="17">
        <v>0.3835224475063258</v>
      </c>
      <c r="U1065" s="17">
        <v>0.82339297276462808</v>
      </c>
      <c r="V1065" s="17">
        <v>0.91122404200625118</v>
      </c>
      <c r="W1065" s="17">
        <v>7.2801976828096286</v>
      </c>
      <c r="X1065" s="17">
        <v>6.2006903573841603</v>
      </c>
      <c r="Y1065" s="17">
        <v>0.31756407880932813</v>
      </c>
      <c r="Z1065" s="17">
        <v>52.880156460068967</v>
      </c>
      <c r="AA1065" s="17">
        <v>1.9767585735761621</v>
      </c>
      <c r="AB1065" s="17">
        <v>3.1363072095934252</v>
      </c>
      <c r="AC1065" s="17">
        <v>41.220717819922342</v>
      </c>
      <c r="AD1065" s="17">
        <v>2.4707271442021819</v>
      </c>
      <c r="AE1065" s="17">
        <v>2.018986494370171</v>
      </c>
      <c r="AF1065" s="17">
        <v>91.032421474099323</v>
      </c>
      <c r="AG1065" s="17">
        <v>64.645269657876199</v>
      </c>
      <c r="AH1065" s="17">
        <v>0.6601681276013438</v>
      </c>
      <c r="AI1065" s="17">
        <v>0.82279239839526408</v>
      </c>
      <c r="AJ1065" s="17">
        <v>0.33333333333333298</v>
      </c>
      <c r="AK1065" s="17">
        <v>1.2608130597451495</v>
      </c>
      <c r="AL1065" s="17">
        <v>1.2669389672493052</v>
      </c>
      <c r="AM1065" s="17">
        <v>0.33333333333333298</v>
      </c>
      <c r="AN1065" s="17">
        <v>0.85976342313637222</v>
      </c>
      <c r="AO1065" s="17">
        <v>0.97843967209100713</v>
      </c>
      <c r="AP1065" s="17">
        <v>0.33333333333333298</v>
      </c>
      <c r="AQ1065" s="17">
        <v>13.856752364461808</v>
      </c>
      <c r="AR1065" s="17">
        <v>2.2444243630026963</v>
      </c>
      <c r="AS1065" s="17">
        <v>12.959872011855266</v>
      </c>
      <c r="AT1065" s="17">
        <v>12.565549544534981</v>
      </c>
      <c r="AU1065" s="17">
        <v>-0.99999999999999867</v>
      </c>
      <c r="AV1065" s="17">
        <v>-0.99999999999999867</v>
      </c>
      <c r="AW1065" s="17">
        <v>-0.99999999999999867</v>
      </c>
      <c r="AX1065" s="17">
        <v>-0.99999999999999867</v>
      </c>
      <c r="AY1065" s="17">
        <v>0.10377580595802531</v>
      </c>
      <c r="AZ1065" s="17">
        <v>-0.3326956386582835</v>
      </c>
      <c r="BA1065" s="17">
        <v>0.88388609540145036</v>
      </c>
      <c r="BB1065" s="17">
        <v>-0.18803848260541672</v>
      </c>
      <c r="BC1065" s="17">
        <v>0.48834940097820945</v>
      </c>
      <c r="BD1065" s="17">
        <v>-3.8373114214718278</v>
      </c>
      <c r="BE1065" s="17">
        <v>14.278288119798056</v>
      </c>
      <c r="BF1065" s="17">
        <v>-0.99999999999999867</v>
      </c>
      <c r="BG1065" s="22">
        <v>1121.7376179104001</v>
      </c>
    </row>
    <row r="1066" spans="1:100" x14ac:dyDescent="0.25">
      <c r="A1066">
        <v>2992</v>
      </c>
      <c r="B1066" t="s">
        <v>1037</v>
      </c>
      <c r="C1066" s="48">
        <v>2</v>
      </c>
      <c r="D1066" s="22">
        <v>1614.0837499999998</v>
      </c>
      <c r="E1066" s="17">
        <v>156.10181055006382</v>
      </c>
      <c r="F1066" s="17">
        <v>113.63701149432633</v>
      </c>
      <c r="G1066" s="17">
        <v>1.2458072917521121</v>
      </c>
      <c r="H1066" s="17">
        <v>13.901152512890175</v>
      </c>
      <c r="I1066" s="17">
        <v>115.65355748113438</v>
      </c>
      <c r="J1066" s="17">
        <v>26.913158932816074</v>
      </c>
      <c r="K1066" s="17">
        <v>-0.99999999999999822</v>
      </c>
      <c r="L1066" s="17">
        <v>-0.99999999999999822</v>
      </c>
      <c r="M1066" s="17">
        <v>-0.99999999999999822</v>
      </c>
      <c r="N1066" s="17">
        <v>0.46823916922378622</v>
      </c>
      <c r="O1066" s="17">
        <v>-0.99999999999999822</v>
      </c>
      <c r="P1066" s="17">
        <v>-0.99999999999999822</v>
      </c>
      <c r="Q1066" s="17">
        <v>6.1479210761313183</v>
      </c>
      <c r="R1066" s="17">
        <v>-0.99999999999999822</v>
      </c>
      <c r="S1066" s="17">
        <v>3.9611673643256076</v>
      </c>
      <c r="T1066" s="17">
        <v>0.4609849789021776</v>
      </c>
      <c r="U1066" s="17">
        <v>1.0555127695328956</v>
      </c>
      <c r="V1066" s="17">
        <v>1.2153760273432517</v>
      </c>
      <c r="W1066" s="17">
        <v>8.8214228987072367</v>
      </c>
      <c r="X1066" s="17">
        <v>8.0996210557165771</v>
      </c>
      <c r="Y1066" s="17">
        <v>0.38725642481814704</v>
      </c>
      <c r="Z1066" s="17">
        <v>59.27897598331738</v>
      </c>
      <c r="AA1066" s="17">
        <v>2.4480242496173839</v>
      </c>
      <c r="AB1066" s="17">
        <v>3.8155950269791314</v>
      </c>
      <c r="AC1066" s="17">
        <v>49.019645283112538</v>
      </c>
      <c r="AD1066" s="17">
        <v>3.0659950621742138</v>
      </c>
      <c r="AE1066" s="17">
        <v>2.517492026038068</v>
      </c>
      <c r="AF1066" s="17">
        <v>103.66324597835246</v>
      </c>
      <c r="AG1066" s="17">
        <v>86.225672435394287</v>
      </c>
      <c r="AH1066" s="17">
        <v>0.80947197364162826</v>
      </c>
      <c r="AI1066" s="17">
        <v>0.99943753867399354</v>
      </c>
      <c r="AJ1066" s="17">
        <v>0.33333333333333298</v>
      </c>
      <c r="AK1066" s="17">
        <v>1.4601113000599382</v>
      </c>
      <c r="AL1066" s="17">
        <v>1.4410077933092809</v>
      </c>
      <c r="AM1066" s="17">
        <v>0.33333333333333298</v>
      </c>
      <c r="AN1066" s="17">
        <v>1.0394297078940449</v>
      </c>
      <c r="AO1066" s="17">
        <v>1.1747666466463889</v>
      </c>
      <c r="AP1066" s="17">
        <v>0.33333333333333298</v>
      </c>
      <c r="AQ1066" s="17">
        <v>16.096630454483368</v>
      </c>
      <c r="AR1066" s="17">
        <v>2.2444243630026963</v>
      </c>
      <c r="AS1066" s="17">
        <v>15.81110354151798</v>
      </c>
      <c r="AT1066" s="17">
        <v>14.560384617547459</v>
      </c>
      <c r="AU1066" s="17">
        <v>-0.99999999999999822</v>
      </c>
      <c r="AV1066" s="17">
        <v>-0.99999999999999822</v>
      </c>
      <c r="AW1066" s="17">
        <v>-0.99999999999999822</v>
      </c>
      <c r="AX1066" s="17">
        <v>-0.99999999999999822</v>
      </c>
      <c r="AY1066" s="17">
        <v>0.13380217160156804</v>
      </c>
      <c r="AZ1066" s="17">
        <v>-0.53977418086838802</v>
      </c>
      <c r="BA1066" s="17">
        <v>1.0829583880420821</v>
      </c>
      <c r="BB1066" s="17">
        <v>-0.30336156074534387</v>
      </c>
      <c r="BC1066" s="17">
        <v>0.59873389972536251</v>
      </c>
      <c r="BD1066" s="17">
        <v>-6.9123394115892154</v>
      </c>
      <c r="BE1066" s="17">
        <v>17.24897892194161</v>
      </c>
      <c r="BF1066" s="17">
        <v>-0.99999999999999822</v>
      </c>
      <c r="BG1066" s="22">
        <v>1295.4458767525866</v>
      </c>
    </row>
    <row r="1067" spans="1:100" x14ac:dyDescent="0.25">
      <c r="A1067">
        <v>2993</v>
      </c>
      <c r="B1067" t="s">
        <v>1038</v>
      </c>
      <c r="C1067" s="48">
        <v>3</v>
      </c>
      <c r="D1067" s="22">
        <v>1501.3415838535836</v>
      </c>
      <c r="E1067" s="17">
        <v>35.04303821654819</v>
      </c>
      <c r="F1067" s="17">
        <v>-132.46717598403325</v>
      </c>
      <c r="G1067" s="17">
        <v>-0.35768860247729672</v>
      </c>
      <c r="H1067" s="17">
        <v>5.6227060081681328</v>
      </c>
      <c r="I1067" s="17">
        <v>24.966269440171772</v>
      </c>
      <c r="J1067" s="17">
        <v>-3.6229940500843449</v>
      </c>
      <c r="K1067" s="17">
        <v>-1.0000000000000009</v>
      </c>
      <c r="L1067" s="17">
        <v>-1.0000000000000009</v>
      </c>
      <c r="M1067" s="17">
        <v>-1.0000000000000009</v>
      </c>
      <c r="N1067" s="17">
        <v>0.28986796054340963</v>
      </c>
      <c r="O1067" s="17">
        <v>-1.0000000000000009</v>
      </c>
      <c r="P1067" s="17">
        <v>-1.0000000000000009</v>
      </c>
      <c r="Q1067" s="17">
        <v>3.3084908144392893</v>
      </c>
      <c r="R1067" s="17">
        <v>-1.0000000000000009</v>
      </c>
      <c r="S1067" s="17">
        <v>1.1914112361266915</v>
      </c>
      <c r="T1067" s="17">
        <v>0.1403591607885904</v>
      </c>
      <c r="U1067" s="17">
        <v>-3.430363926226801E-2</v>
      </c>
      <c r="V1067" s="17">
        <v>-0.3366789515100132</v>
      </c>
      <c r="W1067" s="17">
        <v>2.3142151937288462</v>
      </c>
      <c r="X1067" s="17">
        <v>-9.3643557669157893</v>
      </c>
      <c r="Y1067" s="17">
        <v>6.8197552260081729E-2</v>
      </c>
      <c r="Z1067" s="17">
        <v>38.516415054742282</v>
      </c>
      <c r="AA1067" s="17">
        <v>-6.7824095626606712E-2</v>
      </c>
      <c r="AB1067" s="17">
        <v>0.3324175582731142</v>
      </c>
      <c r="AC1067" s="17">
        <v>-10.10883365529298</v>
      </c>
      <c r="AD1067" s="17">
        <v>1.8262494771724775</v>
      </c>
      <c r="AE1067" s="17">
        <v>-1.2221174969840423</v>
      </c>
      <c r="AF1067" s="17">
        <v>27.517881460738401</v>
      </c>
      <c r="AG1067" s="17">
        <v>-85.790267555108272</v>
      </c>
      <c r="AH1067" s="17">
        <v>0.34753645718325482</v>
      </c>
      <c r="AI1067" s="17">
        <v>5.4024133598435969E-2</v>
      </c>
      <c r="AJ1067" s="17">
        <v>0.33333333333333298</v>
      </c>
      <c r="AK1067" s="17">
        <v>2.4142678367363467E-2</v>
      </c>
      <c r="AL1067" s="17">
        <v>7.5471434275659999E-2</v>
      </c>
      <c r="AM1067" s="17">
        <v>0.33333333333333298</v>
      </c>
      <c r="AN1067" s="17">
        <v>-0.40818969183557202</v>
      </c>
      <c r="AO1067" s="17">
        <v>-0.63981797198742374</v>
      </c>
      <c r="AP1067" s="17">
        <v>0.33333333333333298</v>
      </c>
      <c r="AQ1067" s="17">
        <v>-2.5516120205666404</v>
      </c>
      <c r="AR1067" s="17">
        <v>2.8018518290138097</v>
      </c>
      <c r="AS1067" s="17">
        <v>-6.608939367766725</v>
      </c>
      <c r="AT1067" s="17">
        <v>0.18409348866857128</v>
      </c>
      <c r="AU1067" s="17">
        <v>-1.0000000000000009</v>
      </c>
      <c r="AV1067" s="17">
        <v>-1.0000000000000009</v>
      </c>
      <c r="AW1067" s="17">
        <v>-1.0000000000000009</v>
      </c>
      <c r="AX1067" s="17">
        <v>-1.0000000000000009</v>
      </c>
      <c r="AY1067" s="17">
        <v>-3.1871991439807512E-2</v>
      </c>
      <c r="AZ1067" s="17">
        <v>0.51656204462288957</v>
      </c>
      <c r="BA1067" s="17">
        <v>-0.52101752912897803</v>
      </c>
      <c r="BB1067" s="17">
        <v>-6.7018273345823332E-2</v>
      </c>
      <c r="BC1067" s="17">
        <v>0.42698585408390033</v>
      </c>
      <c r="BD1067" s="17">
        <v>0.90735338946886546</v>
      </c>
      <c r="BE1067" s="17">
        <v>8.069558706452618</v>
      </c>
      <c r="BF1067" s="17">
        <v>-1.0000000000000009</v>
      </c>
      <c r="CU1067" t="e">
        <v>#N/A</v>
      </c>
      <c r="CV1067" t="e">
        <v>#N/A</v>
      </c>
    </row>
    <row r="1068" spans="1:100" x14ac:dyDescent="0.25">
      <c r="A1068">
        <v>2994</v>
      </c>
      <c r="B1068" t="s">
        <v>1039</v>
      </c>
      <c r="C1068" s="48">
        <v>3</v>
      </c>
      <c r="D1068" s="22">
        <v>1462.4835915570573</v>
      </c>
      <c r="E1068" s="17">
        <v>77.802408984343202</v>
      </c>
      <c r="F1068" s="17">
        <v>-37.185945320446208</v>
      </c>
      <c r="G1068" s="17">
        <v>0.53545445323842311</v>
      </c>
      <c r="H1068" s="17">
        <v>2.7663980050772619</v>
      </c>
      <c r="I1068" s="17">
        <v>56.894214486814846</v>
      </c>
      <c r="J1068" s="17">
        <v>13.280481567881925</v>
      </c>
      <c r="K1068" s="17">
        <v>-0.99999999999999711</v>
      </c>
      <c r="L1068" s="17">
        <v>-0.99999999999999711</v>
      </c>
      <c r="M1068" s="17">
        <v>-0.99999999999999711</v>
      </c>
      <c r="N1068" s="17">
        <v>0.26785536496952045</v>
      </c>
      <c r="O1068" s="17">
        <v>-0.99999999999999711</v>
      </c>
      <c r="P1068" s="17">
        <v>-0.99999999999999711</v>
      </c>
      <c r="Q1068" s="17">
        <v>2.8916179974786549</v>
      </c>
      <c r="R1068" s="17">
        <v>-0.99999999999999711</v>
      </c>
      <c r="S1068" s="17">
        <v>0.33584253123667057</v>
      </c>
      <c r="T1068" s="17">
        <v>3.4746017751491103E-2</v>
      </c>
      <c r="U1068" s="17">
        <v>-0.39845252743736742</v>
      </c>
      <c r="V1068" s="17">
        <v>-0.97210767363008066</v>
      </c>
      <c r="W1068" s="17">
        <v>-0.12521999240139287</v>
      </c>
      <c r="X1068" s="17">
        <v>-4.4141792709086438</v>
      </c>
      <c r="Y1068" s="17">
        <v>0.12740859716705968</v>
      </c>
      <c r="Z1068" s="17">
        <v>24.861061540189041</v>
      </c>
      <c r="AA1068" s="17">
        <v>0.67776921993910166</v>
      </c>
      <c r="AB1068" s="17">
        <v>1.7373296560994946</v>
      </c>
      <c r="AC1068" s="17">
        <v>18.348865626379354</v>
      </c>
      <c r="AD1068" s="17">
        <v>0.78953127805075751</v>
      </c>
      <c r="AE1068" s="17">
        <v>0.97015189887252373</v>
      </c>
      <c r="AF1068" s="17">
        <v>45.917408721540419</v>
      </c>
      <c r="AG1068" s="17">
        <v>-20.374888205810613</v>
      </c>
      <c r="AH1068" s="17">
        <v>0.1743086857074212</v>
      </c>
      <c r="AI1068" s="17">
        <v>0.27971057017263096</v>
      </c>
      <c r="AJ1068" s="17">
        <v>0.33333333333333298</v>
      </c>
      <c r="AK1068" s="17">
        <v>0.80814966537809163</v>
      </c>
      <c r="AL1068" s="17">
        <v>1.1970520493874943</v>
      </c>
      <c r="AM1068" s="17">
        <v>0.33333333333333298</v>
      </c>
      <c r="AN1068" s="17">
        <v>0.47566048185618992</v>
      </c>
      <c r="AO1068" s="17">
        <v>0.71859853349476599</v>
      </c>
      <c r="AP1068" s="17">
        <v>0.33333333333333298</v>
      </c>
      <c r="AQ1068" s="17">
        <v>10.976805765274465</v>
      </c>
      <c r="AR1068" s="17">
        <v>2.3847136085642928</v>
      </c>
      <c r="AS1068" s="17">
        <v>2.8142713055367099</v>
      </c>
      <c r="AT1068" s="17">
        <v>8.081496653780917</v>
      </c>
      <c r="AU1068" s="17">
        <v>-0.99999999999999711</v>
      </c>
      <c r="AV1068" s="17">
        <v>-0.99999999999999711</v>
      </c>
      <c r="AW1068" s="17">
        <v>-0.99999999999999711</v>
      </c>
      <c r="AX1068" s="17">
        <v>-0.99999999999999711</v>
      </c>
      <c r="AY1068" s="17">
        <v>6.9273977467278272E-2</v>
      </c>
      <c r="AZ1068" s="17">
        <v>-0.19012414654674345</v>
      </c>
      <c r="BA1068" s="17">
        <v>-2.8573175406533528E-2</v>
      </c>
      <c r="BB1068" s="17">
        <v>0.66771504071389665</v>
      </c>
      <c r="BC1068" s="17">
        <v>0.19985563329655373</v>
      </c>
      <c r="BD1068" s="17">
        <v>15.742255285113693</v>
      </c>
      <c r="BE1068" s="17">
        <v>4.8535249553811726</v>
      </c>
      <c r="BF1068" s="17">
        <v>-0.99999999999999711</v>
      </c>
      <c r="CU1068" t="e">
        <v>#N/A</v>
      </c>
      <c r="CV1068" t="e">
        <v>#N/A</v>
      </c>
    </row>
    <row r="1069" spans="1:100" x14ac:dyDescent="0.25">
      <c r="A1069">
        <v>2996</v>
      </c>
      <c r="B1069" t="s">
        <v>1040</v>
      </c>
      <c r="C1069" s="48">
        <v>3</v>
      </c>
      <c r="D1069" s="22">
        <v>1628.3169771777887</v>
      </c>
      <c r="E1069" s="17">
        <v>146.44201228464641</v>
      </c>
      <c r="F1069" s="17">
        <v>101.82067059133352</v>
      </c>
      <c r="G1069" s="17">
        <v>0.96545792904173722</v>
      </c>
      <c r="H1069" s="17">
        <v>5.5064066211607061</v>
      </c>
      <c r="I1069" s="17">
        <v>108.69986000338069</v>
      </c>
      <c r="J1069" s="17">
        <v>24.322053259007046</v>
      </c>
      <c r="K1069" s="17">
        <v>-0.99999999999999956</v>
      </c>
      <c r="L1069" s="17">
        <v>-0.99999999999999956</v>
      </c>
      <c r="M1069" s="17">
        <v>-0.99999999999999956</v>
      </c>
      <c r="N1069" s="17">
        <v>0.43367051261943707</v>
      </c>
      <c r="O1069" s="17">
        <v>-0.99999999999999956</v>
      </c>
      <c r="P1069" s="17">
        <v>-0.99999999999999956</v>
      </c>
      <c r="Q1069" s="17">
        <v>6.0370953366959652</v>
      </c>
      <c r="R1069" s="17">
        <v>-0.99999999999999956</v>
      </c>
      <c r="S1069" s="17">
        <v>-0.30056753550409426</v>
      </c>
      <c r="T1069" s="17">
        <v>-2.7189580755331181E-2</v>
      </c>
      <c r="U1069" s="17">
        <v>3.5223177736465973E-2</v>
      </c>
      <c r="V1069" s="17">
        <v>0.5226405122733957</v>
      </c>
      <c r="W1069" s="17">
        <v>-0.5306887155352572</v>
      </c>
      <c r="X1069" s="17">
        <v>-1.5042082538151649</v>
      </c>
      <c r="Y1069" s="17">
        <v>-3.2709319081575775E-2</v>
      </c>
      <c r="Z1069" s="17">
        <v>40.499284190684122</v>
      </c>
      <c r="AA1069" s="17">
        <v>4.1967989063770066</v>
      </c>
      <c r="AB1069" s="17">
        <v>2.5997269646261283</v>
      </c>
      <c r="AC1069" s="17">
        <v>48.691125824821221</v>
      </c>
      <c r="AD1069" s="17">
        <v>2.7834018442002511</v>
      </c>
      <c r="AE1069" s="17">
        <v>-0.81291178004046227</v>
      </c>
      <c r="AF1069" s="17">
        <v>90.977225200091041</v>
      </c>
      <c r="AG1069" s="17">
        <v>65.057696842168227</v>
      </c>
      <c r="AH1069" s="17">
        <v>1.0163057016550843</v>
      </c>
      <c r="AI1069" s="17">
        <v>1.233108452780123</v>
      </c>
      <c r="AJ1069" s="17">
        <v>0.33333333333333298</v>
      </c>
      <c r="AK1069" s="17">
        <v>1.2631229245066999</v>
      </c>
      <c r="AL1069" s="17">
        <v>1.2262952994125149</v>
      </c>
      <c r="AM1069" s="17">
        <v>0.33333333333333298</v>
      </c>
      <c r="AN1069" s="17">
        <v>0.85870756301253537</v>
      </c>
      <c r="AO1069" s="17">
        <v>1.085123208465306</v>
      </c>
      <c r="AP1069" s="17">
        <v>0.33333333333333298</v>
      </c>
      <c r="AQ1069" s="17">
        <v>17.722634803289711</v>
      </c>
      <c r="AR1069" s="17">
        <v>3.400409442980024</v>
      </c>
      <c r="AS1069" s="17">
        <v>8.4023022045251032</v>
      </c>
      <c r="AT1069" s="17">
        <v>12.519341611501906</v>
      </c>
      <c r="AU1069" s="17">
        <v>-0.99999999999999956</v>
      </c>
      <c r="AV1069" s="17">
        <v>-0.99999999999999956</v>
      </c>
      <c r="AW1069" s="17">
        <v>-0.99999999999999956</v>
      </c>
      <c r="AX1069" s="17">
        <v>-0.99999999999999956</v>
      </c>
      <c r="AY1069" s="17">
        <v>5.8773089478351519E-2</v>
      </c>
      <c r="AZ1069" s="17">
        <v>-0.55851637615390226</v>
      </c>
      <c r="BA1069" s="17">
        <v>0.16014417912592255</v>
      </c>
      <c r="BB1069" s="17">
        <v>3.177650557175167E-2</v>
      </c>
      <c r="BC1069" s="17">
        <v>0.28481863861304407</v>
      </c>
      <c r="BD1069" s="17">
        <v>-1.9981692414757186</v>
      </c>
      <c r="BE1069" s="17">
        <v>7.9211868609557108</v>
      </c>
      <c r="BF1069" s="17">
        <v>-0.99999999999999956</v>
      </c>
      <c r="CU1069" t="e">
        <v>#N/A</v>
      </c>
      <c r="CV1069" t="e">
        <v>#N/A</v>
      </c>
    </row>
    <row r="1070" spans="1:100" x14ac:dyDescent="0.25">
      <c r="A1070">
        <v>2998</v>
      </c>
      <c r="B1070" t="s">
        <v>1041</v>
      </c>
      <c r="C1070" s="48">
        <v>2</v>
      </c>
      <c r="D1070" s="22">
        <v>1456.6544140624999</v>
      </c>
      <c r="E1070" s="17">
        <v>53.171050313904658</v>
      </c>
      <c r="F1070" s="17">
        <v>-52.415380850751376</v>
      </c>
      <c r="G1070" s="17">
        <v>9.1646476620751982E-2</v>
      </c>
      <c r="H1070" s="17">
        <v>3.3731923429081592</v>
      </c>
      <c r="I1070" s="17">
        <v>34.825180601328569</v>
      </c>
      <c r="J1070" s="17">
        <v>6.9499022481910488</v>
      </c>
      <c r="K1070" s="17">
        <v>-1.0000000000000009</v>
      </c>
      <c r="L1070" s="17">
        <v>-1.0000000000000009</v>
      </c>
      <c r="M1070" s="17">
        <v>-1.0000000000000009</v>
      </c>
      <c r="N1070" s="17">
        <v>0.18062267453672581</v>
      </c>
      <c r="O1070" s="17">
        <v>-1.0000000000000009</v>
      </c>
      <c r="P1070" s="17">
        <v>-1.0000000000000009</v>
      </c>
      <c r="Q1070" s="17">
        <v>3.0582407298306342</v>
      </c>
      <c r="R1070" s="17">
        <v>-1.0000000000000009</v>
      </c>
      <c r="S1070" s="17">
        <v>-6.840538488704806E-2</v>
      </c>
      <c r="T1070" s="17">
        <v>8.6911759706620739E-3</v>
      </c>
      <c r="U1070" s="17">
        <v>-0.29980500441777991</v>
      </c>
      <c r="V1070" s="17">
        <v>-0.56052847304348818</v>
      </c>
      <c r="W1070" s="17">
        <v>-0.17759380667252467</v>
      </c>
      <c r="X1070" s="17">
        <v>-2.9879921629002397</v>
      </c>
      <c r="Y1070" s="17">
        <v>-1.9668260491526701E-2</v>
      </c>
      <c r="Z1070" s="17">
        <v>21.917088057751393</v>
      </c>
      <c r="AA1070" s="17">
        <v>-0.30363569444674943</v>
      </c>
      <c r="AB1070" s="17">
        <v>-0.15067956635132362</v>
      </c>
      <c r="AC1070" s="17">
        <v>3.482706358570443</v>
      </c>
      <c r="AD1070" s="17">
        <v>-0.40969809593904527</v>
      </c>
      <c r="AE1070" s="17">
        <v>-0.39321794738457039</v>
      </c>
      <c r="AF1070" s="17">
        <v>29.91347888133825</v>
      </c>
      <c r="AG1070" s="17">
        <v>-39.779536343003429</v>
      </c>
      <c r="AH1070" s="17">
        <v>-6.2294067320441071E-2</v>
      </c>
      <c r="AI1070" s="17">
        <v>-3.1970818713047577E-2</v>
      </c>
      <c r="AJ1070" s="17">
        <v>0.33333333333333298</v>
      </c>
      <c r="AK1070" s="17">
        <v>0.29643439194430699</v>
      </c>
      <c r="AL1070" s="17">
        <v>0.42464220478803022</v>
      </c>
      <c r="AM1070" s="17">
        <v>0.33333333333333298</v>
      </c>
      <c r="AN1070" s="17">
        <v>-9.6187252943389923E-3</v>
      </c>
      <c r="AO1070" s="17">
        <v>2.8438578874934728E-2</v>
      </c>
      <c r="AP1070" s="17">
        <v>0.33333333333333298</v>
      </c>
      <c r="AQ1070" s="17">
        <v>3.0182690688769815</v>
      </c>
      <c r="AR1070" s="17">
        <v>2.2444243630026963</v>
      </c>
      <c r="AS1070" s="17">
        <v>-0.83687230372336607</v>
      </c>
      <c r="AT1070" s="17">
        <v>2.9127980342577549</v>
      </c>
      <c r="AU1070" s="17">
        <v>-1.0000000000000009</v>
      </c>
      <c r="AV1070" s="17">
        <v>-1.0000000000000009</v>
      </c>
      <c r="AW1070" s="17">
        <v>-1.0000000000000009</v>
      </c>
      <c r="AX1070" s="17">
        <v>-1.0000000000000009</v>
      </c>
      <c r="AY1070" s="17">
        <v>-4.1517932975564283E-2</v>
      </c>
      <c r="AZ1070" s="17">
        <v>0.66933091386568455</v>
      </c>
      <c r="BA1070" s="17">
        <v>-7.939924053328018E-2</v>
      </c>
      <c r="BB1070" s="17">
        <v>0.36999512716260052</v>
      </c>
      <c r="BC1070" s="17">
        <v>-4.5787055417507522E-2</v>
      </c>
      <c r="BD1070" s="17">
        <v>11.042355312543272</v>
      </c>
      <c r="BE1070" s="17">
        <v>-9.6504320388047127E-2</v>
      </c>
      <c r="BF1070" s="17">
        <v>-1.0000000000000009</v>
      </c>
      <c r="BG1070" s="22">
        <v>-0.2510818868622664</v>
      </c>
    </row>
    <row r="1071" spans="1:100" x14ac:dyDescent="0.25">
      <c r="A1071">
        <v>3000</v>
      </c>
      <c r="B1071" t="s">
        <v>1042</v>
      </c>
      <c r="C1071" s="48">
        <v>2</v>
      </c>
      <c r="D1071" s="22">
        <v>1498.4801171875001</v>
      </c>
      <c r="E1071" s="17">
        <v>122.12543927025936</v>
      </c>
      <c r="F1071" s="17">
        <v>58.824847265948677</v>
      </c>
      <c r="G1071" s="17">
        <v>0.86483083455376097</v>
      </c>
      <c r="H1071" s="17">
        <v>10.425982575996587</v>
      </c>
      <c r="I1071" s="17">
        <v>88.972952611303668</v>
      </c>
      <c r="J1071" s="17">
        <v>20.323495944661232</v>
      </c>
      <c r="K1071" s="17">
        <v>-0.99999999999999911</v>
      </c>
      <c r="L1071" s="17">
        <v>-0.99999999999999911</v>
      </c>
      <c r="M1071" s="17">
        <v>-0.99999999999999911</v>
      </c>
      <c r="N1071" s="17">
        <v>0.37329996167044932</v>
      </c>
      <c r="O1071" s="17">
        <v>-0.99999999999999911</v>
      </c>
      <c r="P1071" s="17">
        <v>-0.99999999999999911</v>
      </c>
      <c r="Q1071" s="17">
        <v>5.1280497923578876</v>
      </c>
      <c r="R1071" s="17">
        <v>-0.99999999999999911</v>
      </c>
      <c r="S1071" s="17">
        <v>2.6310473932682523</v>
      </c>
      <c r="T1071" s="17">
        <v>0.31168750805189038</v>
      </c>
      <c r="U1071" s="17">
        <v>0.60813649654886015</v>
      </c>
      <c r="V1071" s="17">
        <v>0.62916845903056029</v>
      </c>
      <c r="W1071" s="17">
        <v>5.8509412658732902</v>
      </c>
      <c r="X1071" s="17">
        <v>4.4397154797908529</v>
      </c>
      <c r="Y1071" s="17">
        <v>0.25293482688884206</v>
      </c>
      <c r="Z1071" s="17">
        <v>46.946206139191325</v>
      </c>
      <c r="AA1071" s="17">
        <v>1.5397299780042437</v>
      </c>
      <c r="AB1071" s="17">
        <v>2.5063691175282998</v>
      </c>
      <c r="AC1071" s="17">
        <v>33.988376299027991</v>
      </c>
      <c r="AD1071" s="17">
        <v>1.9187049719835929</v>
      </c>
      <c r="AE1071" s="17">
        <v>1.5566969972445688</v>
      </c>
      <c r="AF1071" s="17">
        <v>79.319216429379964</v>
      </c>
      <c r="AG1071" s="17">
        <v>44.632666157955484</v>
      </c>
      <c r="AH1071" s="17">
        <v>0.52171108847090641</v>
      </c>
      <c r="AI1071" s="17">
        <v>0.65898038853468366</v>
      </c>
      <c r="AJ1071" s="17">
        <v>0.33333333333333298</v>
      </c>
      <c r="AK1071" s="17">
        <v>1.075993679737707</v>
      </c>
      <c r="AL1071" s="17">
        <v>1.1055161044070951</v>
      </c>
      <c r="AM1071" s="17">
        <v>0.33333333333333298</v>
      </c>
      <c r="AN1071" s="17">
        <v>0.69314975256554545</v>
      </c>
      <c r="AO1071" s="17">
        <v>0.79637569772399397</v>
      </c>
      <c r="AP1071" s="17">
        <v>0.33333333333333298</v>
      </c>
      <c r="AQ1071" s="17">
        <v>11.779599654853461</v>
      </c>
      <c r="AR1071" s="17">
        <v>2.2444243630026963</v>
      </c>
      <c r="AS1071" s="17">
        <v>10.315780208848858</v>
      </c>
      <c r="AT1071" s="17">
        <v>10.715637669603543</v>
      </c>
      <c r="AU1071" s="17">
        <v>-0.99999999999999911</v>
      </c>
      <c r="AV1071" s="17">
        <v>-0.99999999999999911</v>
      </c>
      <c r="AW1071" s="17">
        <v>-0.99999999999999911</v>
      </c>
      <c r="AX1071" s="17">
        <v>-0.99999999999999911</v>
      </c>
      <c r="AY1071" s="17">
        <v>7.5930832147162508E-2</v>
      </c>
      <c r="AZ1071" s="17">
        <v>-0.14066118956497392</v>
      </c>
      <c r="BA1071" s="17">
        <v>0.69927624814746259</v>
      </c>
      <c r="BB1071" s="17">
        <v>-8.1093535330889477E-2</v>
      </c>
      <c r="BC1071" s="17">
        <v>0.38598424919032748</v>
      </c>
      <c r="BD1071" s="17">
        <v>-0.98568179473068707</v>
      </c>
      <c r="BE1071" s="17">
        <v>11.523415666439808</v>
      </c>
      <c r="BF1071" s="17">
        <v>-0.99999999999999911</v>
      </c>
      <c r="BG1071" s="22">
        <v>104.65708158054554</v>
      </c>
    </row>
    <row r="1072" spans="1:100" x14ac:dyDescent="0.25">
      <c r="A1072">
        <v>3003</v>
      </c>
      <c r="B1072" t="s">
        <v>1043</v>
      </c>
      <c r="C1072" s="48">
        <v>3</v>
      </c>
      <c r="D1072" s="22">
        <v>1556.8569265557094</v>
      </c>
      <c r="E1072" s="17">
        <v>106.3406887805039</v>
      </c>
      <c r="F1072" s="17">
        <v>33.392786617547237</v>
      </c>
      <c r="G1072" s="17">
        <v>1.0926067156680237</v>
      </c>
      <c r="H1072" s="17">
        <v>5.7166362146527341</v>
      </c>
      <c r="I1072" s="17">
        <v>75.009564150951206</v>
      </c>
      <c r="J1072" s="17">
        <v>17.429645419112092</v>
      </c>
      <c r="K1072" s="17">
        <v>-0.99999999999999889</v>
      </c>
      <c r="L1072" s="17">
        <v>-0.99999999999999889</v>
      </c>
      <c r="M1072" s="17">
        <v>-0.99999999999999889</v>
      </c>
      <c r="N1072" s="17">
        <v>0.36223916128551303</v>
      </c>
      <c r="O1072" s="17">
        <v>-0.99999999999999889</v>
      </c>
      <c r="P1072" s="17">
        <v>-0.99999999999999889</v>
      </c>
      <c r="Q1072" s="17">
        <v>4.0527229728379011</v>
      </c>
      <c r="R1072" s="17">
        <v>-0.99999999999999889</v>
      </c>
      <c r="S1072" s="17">
        <v>1.5068241275832908</v>
      </c>
      <c r="T1072" s="17">
        <v>0.31856638107089374</v>
      </c>
      <c r="U1072" s="17">
        <v>-0.67486750667587136</v>
      </c>
      <c r="V1072" s="17">
        <v>-1.4763946006213937</v>
      </c>
      <c r="W1072" s="17">
        <v>1.663913241814837</v>
      </c>
      <c r="X1072" s="17">
        <v>1.2300402147906717</v>
      </c>
      <c r="Y1072" s="17">
        <v>0.21166260554826427</v>
      </c>
      <c r="Z1072" s="17">
        <v>42.082688248522132</v>
      </c>
      <c r="AA1072" s="17">
        <v>2.3661082942346847</v>
      </c>
      <c r="AB1072" s="17">
        <v>-0.33699250852571772</v>
      </c>
      <c r="AC1072" s="17">
        <v>25.882455020300036</v>
      </c>
      <c r="AD1072" s="17">
        <v>-3.9615171301851528E-2</v>
      </c>
      <c r="AE1072" s="17">
        <v>-1.0152201128247412E-2</v>
      </c>
      <c r="AF1072" s="17">
        <v>67.617998559168129</v>
      </c>
      <c r="AG1072" s="17">
        <v>34.168529789799322</v>
      </c>
      <c r="AH1072" s="17">
        <v>0.24814028165247737</v>
      </c>
      <c r="AI1072" s="17">
        <v>0.34093354055987374</v>
      </c>
      <c r="AJ1072" s="17">
        <v>0.33333333333333298</v>
      </c>
      <c r="AK1072" s="17">
        <v>0.60091417861219754</v>
      </c>
      <c r="AL1072" s="17">
        <v>0.72973389196890592</v>
      </c>
      <c r="AM1072" s="17">
        <v>0.33333333333333298</v>
      </c>
      <c r="AN1072" s="17">
        <v>-3.259907476683202E-2</v>
      </c>
      <c r="AO1072" s="17">
        <v>0.40764568582782751</v>
      </c>
      <c r="AP1072" s="17">
        <v>0.33333333333333298</v>
      </c>
      <c r="AQ1072" s="17">
        <v>7.3915655917830403</v>
      </c>
      <c r="AR1072" s="17">
        <v>2.1383938565335239</v>
      </c>
      <c r="AS1072" s="17">
        <v>9.2821097764565899</v>
      </c>
      <c r="AT1072" s="17">
        <v>6.0091417861219725</v>
      </c>
      <c r="AU1072" s="17">
        <v>-0.99999999999999889</v>
      </c>
      <c r="AV1072" s="17">
        <v>-0.99999999999999889</v>
      </c>
      <c r="AW1072" s="17">
        <v>-0.99999999999999889</v>
      </c>
      <c r="AX1072" s="17">
        <v>-0.99999999999999889</v>
      </c>
      <c r="AY1072" s="17">
        <v>-2.529776467665585E-2</v>
      </c>
      <c r="AZ1072" s="17">
        <v>8.2610386229477126E-2</v>
      </c>
      <c r="BA1072" s="17">
        <v>5.0694386761340145E-2</v>
      </c>
      <c r="BB1072" s="17">
        <v>0.36113179358180392</v>
      </c>
      <c r="BC1072" s="17">
        <v>0.31725484247924635</v>
      </c>
      <c r="BD1072" s="17">
        <v>9.4413467706924834</v>
      </c>
      <c r="BE1072" s="17">
        <v>8.1848429957878608</v>
      </c>
      <c r="BF1072" s="17">
        <v>-0.99999999999999889</v>
      </c>
      <c r="CU1072" t="e">
        <v>#N/A</v>
      </c>
      <c r="CV1072" t="e">
        <v>#N/A</v>
      </c>
    </row>
    <row r="1073" spans="1:100" x14ac:dyDescent="0.25">
      <c r="A1073">
        <v>3004</v>
      </c>
      <c r="B1073" t="s">
        <v>1044</v>
      </c>
      <c r="C1073" s="48">
        <v>2</v>
      </c>
      <c r="D1073" s="22">
        <v>1502.5167382812499</v>
      </c>
      <c r="E1073" s="17">
        <v>30.621059062189687</v>
      </c>
      <c r="F1073" s="17">
        <v>-88.794010388867036</v>
      </c>
      <c r="G1073" s="17">
        <v>-0.16120618107429369</v>
      </c>
      <c r="H1073" s="17">
        <v>1.0667349808250757</v>
      </c>
      <c r="I1073" s="17">
        <v>17.117362381118419</v>
      </c>
      <c r="J1073" s="17">
        <v>2.5763674315707874</v>
      </c>
      <c r="K1073" s="17">
        <v>-1.0000000000000013</v>
      </c>
      <c r="L1073" s="17">
        <v>-1.0000000000000013</v>
      </c>
      <c r="M1073" s="17">
        <v>-1.0000000000000013</v>
      </c>
      <c r="N1073" s="17">
        <v>0.11761187558642608</v>
      </c>
      <c r="O1073" s="17">
        <v>-1.0000000000000013</v>
      </c>
      <c r="P1073" s="17">
        <v>-1.0000000000000013</v>
      </c>
      <c r="Q1073" s="17">
        <v>2.3813559519486529</v>
      </c>
      <c r="R1073" s="17">
        <v>-1.0000000000000013</v>
      </c>
      <c r="S1073" s="17">
        <v>-0.95120106262627879</v>
      </c>
      <c r="T1073" s="17">
        <v>-9.0397000157737134E-2</v>
      </c>
      <c r="U1073" s="17">
        <v>-0.59672697289212806</v>
      </c>
      <c r="V1073" s="17">
        <v>-0.94959225587887408</v>
      </c>
      <c r="W1073" s="17">
        <v>-2.1490914184142742</v>
      </c>
      <c r="X1073" s="17">
        <v>-5.4170578815305337</v>
      </c>
      <c r="Y1073" s="17">
        <v>-0.1088170054613172</v>
      </c>
      <c r="Z1073" s="17">
        <v>13.731874580885439</v>
      </c>
      <c r="AA1073" s="17">
        <v>-0.90646722434098614</v>
      </c>
      <c r="AB1073" s="17">
        <v>-1.0196079331125882</v>
      </c>
      <c r="AC1073" s="17">
        <v>-6.4934909610872786</v>
      </c>
      <c r="AD1073" s="17">
        <v>-1.1711502617374485</v>
      </c>
      <c r="AE1073" s="17">
        <v>-1.0308940345558584</v>
      </c>
      <c r="AF1073" s="17">
        <v>13.756437011268957</v>
      </c>
      <c r="AG1073" s="17">
        <v>-67.384659914462375</v>
      </c>
      <c r="AH1073" s="17">
        <v>-0.25327989655296396</v>
      </c>
      <c r="AI1073" s="17">
        <v>-0.25793096301452684</v>
      </c>
      <c r="AJ1073" s="17">
        <v>0.33333333333333298</v>
      </c>
      <c r="AK1073" s="17">
        <v>4.1496955966719873E-2</v>
      </c>
      <c r="AL1073" s="17">
        <v>0.20197761864182817</v>
      </c>
      <c r="AM1073" s="17">
        <v>0.33333333333333298</v>
      </c>
      <c r="AN1073" s="17">
        <v>-0.2394434437434026</v>
      </c>
      <c r="AO1073" s="17">
        <v>-0.22269808659351603</v>
      </c>
      <c r="AP1073" s="17">
        <v>0.33333333333333298</v>
      </c>
      <c r="AQ1073" s="17">
        <v>0.15307178328860882</v>
      </c>
      <c r="AR1073" s="17">
        <v>2.2444243630026963</v>
      </c>
      <c r="AS1073" s="17">
        <v>-4.4840979611228491</v>
      </c>
      <c r="AT1073" s="17">
        <v>0.36105378449065206</v>
      </c>
      <c r="AU1073" s="17">
        <v>-1.0000000000000013</v>
      </c>
      <c r="AV1073" s="17">
        <v>-1.0000000000000013</v>
      </c>
      <c r="AW1073" s="17">
        <v>-1.0000000000000013</v>
      </c>
      <c r="AX1073" s="17">
        <v>-1.0000000000000013</v>
      </c>
      <c r="AY1073" s="17">
        <v>-7.9926925733350682E-2</v>
      </c>
      <c r="AZ1073" s="17">
        <v>0.9342207217919174</v>
      </c>
      <c r="BA1073" s="17">
        <v>-0.33404764977072299</v>
      </c>
      <c r="BB1073" s="17">
        <v>0.51751358895934696</v>
      </c>
      <c r="BC1073" s="17">
        <v>-0.18698820720801937</v>
      </c>
      <c r="BD1073" s="17">
        <v>14.975855930118314</v>
      </c>
      <c r="BE1073" s="17">
        <v>-3.8965393582512595</v>
      </c>
      <c r="BF1073" s="17">
        <v>-1.0000000000000013</v>
      </c>
      <c r="BG1073" s="22">
        <v>102.52966045374504</v>
      </c>
    </row>
    <row r="1074" spans="1:100" x14ac:dyDescent="0.25">
      <c r="A1074">
        <v>3005</v>
      </c>
      <c r="B1074" t="s">
        <v>1045</v>
      </c>
      <c r="C1074" s="48">
        <v>3</v>
      </c>
      <c r="D1074" s="22">
        <v>1783.2315155365559</v>
      </c>
      <c r="E1074" s="17">
        <v>216.25214114387185</v>
      </c>
      <c r="F1074" s="17">
        <v>245.45261089839667</v>
      </c>
      <c r="G1074" s="17">
        <v>1.9695297189939656</v>
      </c>
      <c r="H1074" s="17">
        <v>16.824103639752121</v>
      </c>
      <c r="I1074" s="17">
        <v>154.43500096051466</v>
      </c>
      <c r="J1074" s="17">
        <v>37.502486769844502</v>
      </c>
      <c r="K1074" s="17">
        <v>-1.000000000000002</v>
      </c>
      <c r="L1074" s="17">
        <v>-1.000000000000002</v>
      </c>
      <c r="M1074" s="17">
        <v>-1.000000000000002</v>
      </c>
      <c r="N1074" s="17">
        <v>0.40545132494879704</v>
      </c>
      <c r="O1074" s="17">
        <v>-1.000000000000002</v>
      </c>
      <c r="P1074" s="17">
        <v>-1.000000000000002</v>
      </c>
      <c r="Q1074" s="17">
        <v>5.8204638457783755</v>
      </c>
      <c r="R1074" s="17">
        <v>-1.000000000000002</v>
      </c>
      <c r="S1074" s="17">
        <v>5.428386494057273</v>
      </c>
      <c r="T1074" s="17">
        <v>0.63962705609699066</v>
      </c>
      <c r="U1074" s="17">
        <v>7.3433402929604596E-2</v>
      </c>
      <c r="V1074" s="17">
        <v>5.7561489209749739E-2</v>
      </c>
      <c r="W1074" s="17">
        <v>11.00363979397375</v>
      </c>
      <c r="X1074" s="17">
        <v>11.425328242241223</v>
      </c>
      <c r="Y1074" s="17">
        <v>0.60853413704208592</v>
      </c>
      <c r="Z1074" s="17">
        <v>71.29962631259167</v>
      </c>
      <c r="AA1074" s="17">
        <v>0.60426928109576483</v>
      </c>
      <c r="AB1074" s="17">
        <v>5.5461973767644208</v>
      </c>
      <c r="AC1074" s="17">
        <v>57.416356432788362</v>
      </c>
      <c r="AD1074" s="17">
        <v>2.889970886410659</v>
      </c>
      <c r="AE1074" s="17">
        <v>3.1400882246525805</v>
      </c>
      <c r="AF1074" s="17">
        <v>137.40226834679709</v>
      </c>
      <c r="AG1074" s="17">
        <v>162.95716673479103</v>
      </c>
      <c r="AH1074" s="17">
        <v>0.88282061832057601</v>
      </c>
      <c r="AI1074" s="17">
        <v>0.64101621418770727</v>
      </c>
      <c r="AJ1074" s="17">
        <v>0.33333333333333298</v>
      </c>
      <c r="AK1074" s="17">
        <v>1.6672545005280626</v>
      </c>
      <c r="AL1074" s="17">
        <v>1.5110950133042544</v>
      </c>
      <c r="AM1074" s="17">
        <v>0.33333333333333298</v>
      </c>
      <c r="AN1074" s="17">
        <v>1.4015244112506571</v>
      </c>
      <c r="AO1074" s="17">
        <v>1.254435295251519</v>
      </c>
      <c r="AP1074" s="17">
        <v>0.33333333333333298</v>
      </c>
      <c r="AQ1074" s="17">
        <v>17.0327326137174</v>
      </c>
      <c r="AR1074" s="17">
        <v>-0.95530232047069596</v>
      </c>
      <c r="AS1074" s="17">
        <v>21.785244085034567</v>
      </c>
      <c r="AT1074" s="17">
        <v>16.672545005280636</v>
      </c>
      <c r="AU1074" s="17">
        <v>-1.000000000000002</v>
      </c>
      <c r="AV1074" s="17">
        <v>-1.000000000000002</v>
      </c>
      <c r="AW1074" s="17">
        <v>-1.000000000000002</v>
      </c>
      <c r="AX1074" s="17">
        <v>-1.000000000000002</v>
      </c>
      <c r="AY1074" s="17">
        <v>-2.2749176221164649E-2</v>
      </c>
      <c r="AZ1074" s="17">
        <v>-7.7096767670051414E-2</v>
      </c>
      <c r="BA1074" s="17">
        <v>0.72840772366335182</v>
      </c>
      <c r="BB1074" s="17">
        <v>-0.25874796222942403</v>
      </c>
      <c r="BC1074" s="17">
        <v>0.15394044621775804</v>
      </c>
      <c r="BD1074" s="17">
        <v>-6.8541828940858602</v>
      </c>
      <c r="BE1074" s="17">
        <v>7.4905497737607138</v>
      </c>
      <c r="BF1074" s="17">
        <v>-1.000000000000002</v>
      </c>
      <c r="CU1074" t="e">
        <v>#N/A</v>
      </c>
      <c r="CV1074" t="e">
        <v>#N/A</v>
      </c>
    </row>
    <row r="1075" spans="1:100" x14ac:dyDescent="0.25">
      <c r="A1075">
        <v>3006</v>
      </c>
      <c r="B1075" t="s">
        <v>1046</v>
      </c>
      <c r="C1075" s="48">
        <v>3</v>
      </c>
      <c r="D1075" s="22">
        <v>1474.1276807340937</v>
      </c>
      <c r="E1075" s="17">
        <v>12.959791337061592</v>
      </c>
      <c r="F1075" s="17">
        <v>-129.09370757397156</v>
      </c>
      <c r="G1075" s="17">
        <v>-0.21802477608090581</v>
      </c>
      <c r="H1075" s="17">
        <v>7.1391975532409759</v>
      </c>
      <c r="I1075" s="17">
        <v>14.578287811302934</v>
      </c>
      <c r="J1075" s="17">
        <v>-9.7193008141476511</v>
      </c>
      <c r="K1075" s="17">
        <v>-1.0000000000000018</v>
      </c>
      <c r="L1075" s="17">
        <v>-1.0000000000000018</v>
      </c>
      <c r="M1075" s="17">
        <v>-1.0000000000000018</v>
      </c>
      <c r="N1075" s="17">
        <v>0.46403532237662359</v>
      </c>
      <c r="O1075" s="17">
        <v>-1.0000000000000018</v>
      </c>
      <c r="P1075" s="17">
        <v>-1.0000000000000018</v>
      </c>
      <c r="Q1075" s="17">
        <v>5.8880959540728286</v>
      </c>
      <c r="R1075" s="17">
        <v>-1.0000000000000018</v>
      </c>
      <c r="S1075" s="17">
        <v>1.0344641205303049</v>
      </c>
      <c r="T1075" s="17">
        <v>0.10492521865198787</v>
      </c>
      <c r="U1075" s="17">
        <v>-0.40891332094623245</v>
      </c>
      <c r="V1075" s="17">
        <v>-0.19669891415888491</v>
      </c>
      <c r="W1075" s="17">
        <v>1.2511015991681456</v>
      </c>
      <c r="X1075" s="17">
        <v>-4.3132068322904011</v>
      </c>
      <c r="Y1075" s="17">
        <v>1.1949362735894597E-2</v>
      </c>
      <c r="Z1075" s="17">
        <v>26.140737721103104</v>
      </c>
      <c r="AA1075" s="17">
        <v>-1.4032242623424716</v>
      </c>
      <c r="AB1075" s="17">
        <v>0.57964330163383271</v>
      </c>
      <c r="AC1075" s="17">
        <v>-7.9701568946465935</v>
      </c>
      <c r="AD1075" s="17">
        <v>-1.2545674813310685</v>
      </c>
      <c r="AE1075" s="17">
        <v>-0.19111622073718371</v>
      </c>
      <c r="AF1075" s="17">
        <v>18.55910790735317</v>
      </c>
      <c r="AG1075" s="17">
        <v>-81.613893491094984</v>
      </c>
      <c r="AH1075" s="17">
        <v>-0.34278333010294393</v>
      </c>
      <c r="AI1075" s="17">
        <v>-0.18815701522205269</v>
      </c>
      <c r="AJ1075" s="17">
        <v>0.33333333333333298</v>
      </c>
      <c r="AK1075" s="17">
        <v>-0.29094926006279431</v>
      </c>
      <c r="AL1075" s="17">
        <v>-0.51704997821889742</v>
      </c>
      <c r="AM1075" s="17">
        <v>0.33333333333333298</v>
      </c>
      <c r="AN1075" s="17">
        <v>0.2600722785826432</v>
      </c>
      <c r="AO1075" s="17">
        <v>-9.0957025769097324E-2</v>
      </c>
      <c r="AP1075" s="17">
        <v>0.33333333333333298</v>
      </c>
      <c r="AQ1075" s="17">
        <v>-3.9808200960502371</v>
      </c>
      <c r="AR1075" s="17">
        <v>6.1860870701008679</v>
      </c>
      <c r="AS1075" s="17">
        <v>-12.990853524583553</v>
      </c>
      <c r="AT1075" s="17">
        <v>-2.9145343596649651</v>
      </c>
      <c r="AU1075" s="17">
        <v>-1.0000000000000018</v>
      </c>
      <c r="AV1075" s="17">
        <v>-1.0000000000000018</v>
      </c>
      <c r="AW1075" s="17">
        <v>-1.0000000000000018</v>
      </c>
      <c r="AX1075" s="17">
        <v>-1.0000000000000018</v>
      </c>
      <c r="AY1075" s="17">
        <v>-3.1308331453158228E-2</v>
      </c>
      <c r="AZ1075" s="17">
        <v>0.20805940775365175</v>
      </c>
      <c r="BA1075" s="17">
        <v>6.5683272120536318E-2</v>
      </c>
      <c r="BB1075" s="17">
        <v>-0.25345998797265923</v>
      </c>
      <c r="BC1075" s="17">
        <v>2.95384110954649E-2</v>
      </c>
      <c r="BD1075" s="17">
        <v>-5.2962026605482224</v>
      </c>
      <c r="BE1075" s="17">
        <v>1.0668766379893024</v>
      </c>
      <c r="BF1075" s="17">
        <v>-1.0000000000000018</v>
      </c>
      <c r="CU1075" t="e">
        <v>#N/A</v>
      </c>
      <c r="CV1075" t="e">
        <v>#N/A</v>
      </c>
    </row>
    <row r="1076" spans="1:100" x14ac:dyDescent="0.25">
      <c r="A1076">
        <v>3007</v>
      </c>
      <c r="B1076" t="s">
        <v>1047</v>
      </c>
      <c r="C1076" s="48">
        <v>3</v>
      </c>
      <c r="D1076" s="22">
        <v>1505.2049303570031</v>
      </c>
      <c r="E1076" s="17">
        <v>63.552580412354779</v>
      </c>
      <c r="F1076" s="17">
        <v>-60.624697780047093</v>
      </c>
      <c r="G1076" s="17">
        <v>0.10946701471913298</v>
      </c>
      <c r="H1076" s="17">
        <v>8.0496322705136443</v>
      </c>
      <c r="I1076" s="17">
        <v>52.142775080062492</v>
      </c>
      <c r="J1076" s="17">
        <v>2.8789211599822879</v>
      </c>
      <c r="K1076" s="17">
        <v>-1.0000000000000004</v>
      </c>
      <c r="L1076" s="17">
        <v>-1.0000000000000004</v>
      </c>
      <c r="M1076" s="17">
        <v>-1.0000000000000004</v>
      </c>
      <c r="N1076" s="17">
        <v>0.33146106364875461</v>
      </c>
      <c r="O1076" s="17">
        <v>-1.0000000000000004</v>
      </c>
      <c r="P1076" s="17">
        <v>-1.0000000000000004</v>
      </c>
      <c r="Q1076" s="17">
        <v>4.6388031637042273</v>
      </c>
      <c r="R1076" s="17">
        <v>-1.0000000000000004</v>
      </c>
      <c r="S1076" s="17">
        <v>1.4781172896530883</v>
      </c>
      <c r="T1076" s="17">
        <v>0.16489322966268452</v>
      </c>
      <c r="U1076" s="17">
        <v>0.22729726375161735</v>
      </c>
      <c r="V1076" s="17">
        <v>0.55961251806814405</v>
      </c>
      <c r="W1076" s="17">
        <v>3.4108291068094116</v>
      </c>
      <c r="X1076" s="17">
        <v>-0.98739959251229581</v>
      </c>
      <c r="Y1076" s="17">
        <v>0.16255186345440584</v>
      </c>
      <c r="Z1076" s="17">
        <v>27.521739669435043</v>
      </c>
      <c r="AA1076" s="17">
        <v>-0.17502794948656875</v>
      </c>
      <c r="AB1076" s="17">
        <v>3.2969989943828031</v>
      </c>
      <c r="AC1076" s="17">
        <v>15.432124632961727</v>
      </c>
      <c r="AD1076" s="17">
        <v>0.50349602578930786</v>
      </c>
      <c r="AE1076" s="17">
        <v>3.7071491506463217E-2</v>
      </c>
      <c r="AF1076" s="17">
        <v>46.287934788286037</v>
      </c>
      <c r="AG1076" s="17">
        <v>-29.294666409442954</v>
      </c>
      <c r="AH1076" s="17">
        <v>5.025113974711809E-2</v>
      </c>
      <c r="AI1076" s="17">
        <v>0.14529704936572907</v>
      </c>
      <c r="AJ1076" s="17">
        <v>0.33333333333333298</v>
      </c>
      <c r="AK1076" s="17">
        <v>0.50590508461416539</v>
      </c>
      <c r="AL1076" s="17">
        <v>0.5135991521527532</v>
      </c>
      <c r="AM1076" s="17">
        <v>0.33333333333333298</v>
      </c>
      <c r="AN1076" s="17">
        <v>0.5801458558652578</v>
      </c>
      <c r="AO1076" s="17">
        <v>0.51207185683680734</v>
      </c>
      <c r="AP1076" s="17">
        <v>0.33333333333333298</v>
      </c>
      <c r="AQ1076" s="17">
        <v>5.8548402917764468</v>
      </c>
      <c r="AR1076" s="17">
        <v>1.7758299288305284</v>
      </c>
      <c r="AS1076" s="17">
        <v>-4.4022071987501725</v>
      </c>
      <c r="AT1076" s="17">
        <v>5.5052984299019263</v>
      </c>
      <c r="AU1076" s="17">
        <v>-1.0000000000000004</v>
      </c>
      <c r="AV1076" s="17">
        <v>-1.0000000000000004</v>
      </c>
      <c r="AW1076" s="17">
        <v>-1.0000000000000004</v>
      </c>
      <c r="AX1076" s="17">
        <v>-1.0000000000000004</v>
      </c>
      <c r="AY1076" s="17">
        <v>4.2280835329465929E-2</v>
      </c>
      <c r="AZ1076" s="17">
        <v>0.28591495484081919</v>
      </c>
      <c r="BA1076" s="17">
        <v>0.47339269139381213</v>
      </c>
      <c r="BB1076" s="17">
        <v>0.23348302475349966</v>
      </c>
      <c r="BC1076" s="17">
        <v>-7.5763046487027447E-2</v>
      </c>
      <c r="BD1076" s="17">
        <v>7.266650393041588</v>
      </c>
      <c r="BE1076" s="17">
        <v>0.47288729479337449</v>
      </c>
      <c r="BF1076" s="17">
        <v>-1.0000000000000004</v>
      </c>
      <c r="CU1076" t="e">
        <v>#N/A</v>
      </c>
      <c r="CV1076" t="e">
        <v>#N/A</v>
      </c>
    </row>
    <row r="1077" spans="1:100" x14ac:dyDescent="0.25">
      <c r="A1077">
        <v>3008</v>
      </c>
      <c r="B1077" t="s">
        <v>1048</v>
      </c>
      <c r="C1077" s="48">
        <v>2</v>
      </c>
      <c r="D1077" s="22">
        <v>1563.395986328125</v>
      </c>
      <c r="E1077" s="17">
        <v>152.88001149868319</v>
      </c>
      <c r="F1077" s="17">
        <v>108.43946472687401</v>
      </c>
      <c r="G1077" s="17">
        <v>1.2096813153112558</v>
      </c>
      <c r="H1077" s="17">
        <v>13.571620582777161</v>
      </c>
      <c r="I1077" s="17">
        <v>113.12357725599549</v>
      </c>
      <c r="J1077" s="17">
        <v>26.288296148344003</v>
      </c>
      <c r="K1077" s="17">
        <v>-0.99999999999999833</v>
      </c>
      <c r="L1077" s="17">
        <v>-0.99999999999999833</v>
      </c>
      <c r="M1077" s="17">
        <v>-0.99999999999999833</v>
      </c>
      <c r="N1077" s="17">
        <v>0.4592365878028567</v>
      </c>
      <c r="O1077" s="17">
        <v>-0.99999999999999833</v>
      </c>
      <c r="P1077" s="17">
        <v>-0.99999999999999833</v>
      </c>
      <c r="Q1077" s="17">
        <v>6.0512120924811228</v>
      </c>
      <c r="R1077" s="17">
        <v>-0.99999999999999833</v>
      </c>
      <c r="S1077" s="17">
        <v>3.8350391434604711</v>
      </c>
      <c r="T1077" s="17">
        <v>0.44682789173127968</v>
      </c>
      <c r="U1077" s="17">
        <v>1.0130904507973184</v>
      </c>
      <c r="V1077" s="17">
        <v>1.1597890733407623</v>
      </c>
      <c r="W1077" s="17">
        <v>8.539747883209138</v>
      </c>
      <c r="X1077" s="17">
        <v>7.7525716249355714</v>
      </c>
      <c r="Y1077" s="17">
        <v>0.37451942023267504</v>
      </c>
      <c r="Z1077" s="17">
        <v>58.109524841596468</v>
      </c>
      <c r="AA1077" s="17">
        <v>2.3618955221391467</v>
      </c>
      <c r="AB1077" s="17">
        <v>3.6914480791377984</v>
      </c>
      <c r="AC1077" s="17">
        <v>47.594309782886342</v>
      </c>
      <c r="AD1077" s="17">
        <v>2.9572036290398676</v>
      </c>
      <c r="AE1077" s="17">
        <v>2.4263849302612419</v>
      </c>
      <c r="AF1077" s="17">
        <v>101.35483079587883</v>
      </c>
      <c r="AG1077" s="17">
        <v>82.281628291740432</v>
      </c>
      <c r="AH1077" s="17">
        <v>0.78218513540830104</v>
      </c>
      <c r="AI1077" s="17">
        <v>0.96715379317564554</v>
      </c>
      <c r="AJ1077" s="17">
        <v>0.33333333333333298</v>
      </c>
      <c r="AK1077" s="17">
        <v>1.4236874637832149</v>
      </c>
      <c r="AL1077" s="17">
        <v>1.4091948961593832</v>
      </c>
      <c r="AM1077" s="17">
        <v>0.33333333333333298</v>
      </c>
      <c r="AN1077" s="17">
        <v>1.0065938166682908</v>
      </c>
      <c r="AO1077" s="17">
        <v>1.1388858402397959</v>
      </c>
      <c r="AP1077" s="17">
        <v>0.33333333333333298</v>
      </c>
      <c r="AQ1077" s="17">
        <v>15.687269324641466</v>
      </c>
      <c r="AR1077" s="17">
        <v>2.2444243630026963</v>
      </c>
      <c r="AS1077" s="17">
        <v>15.290011181347456</v>
      </c>
      <c r="AT1077" s="17">
        <v>14.195807660000284</v>
      </c>
      <c r="AU1077" s="17">
        <v>-0.99999999999999833</v>
      </c>
      <c r="AV1077" s="17">
        <v>-0.99999999999999833</v>
      </c>
      <c r="AW1077" s="17">
        <v>-0.99999999999999833</v>
      </c>
      <c r="AX1077" s="17">
        <v>-0.99999999999999833</v>
      </c>
      <c r="AY1077" s="17">
        <v>0.12831453947567481</v>
      </c>
      <c r="AZ1077" s="17">
        <v>-0.5019284131086228</v>
      </c>
      <c r="BA1077" s="17">
        <v>1.0465758460641827</v>
      </c>
      <c r="BB1077" s="17">
        <v>-0.28228506297766753</v>
      </c>
      <c r="BC1077" s="17">
        <v>0.57855997895464251</v>
      </c>
      <c r="BD1077" s="17">
        <v>-6.3503459093813319</v>
      </c>
      <c r="BE1077" s="17">
        <v>16.70605413126038</v>
      </c>
      <c r="BF1077" s="17">
        <v>-0.99999999999999833</v>
      </c>
      <c r="BG1077" s="22">
        <v>4324.9537500347806</v>
      </c>
    </row>
    <row r="1078" spans="1:100" x14ac:dyDescent="0.25">
      <c r="A1078">
        <v>3009</v>
      </c>
      <c r="B1078" t="s">
        <v>1049</v>
      </c>
      <c r="C1078" s="48">
        <v>2</v>
      </c>
      <c r="D1078" s="22">
        <v>1535.5943652343749</v>
      </c>
      <c r="E1078" s="17">
        <v>71.517822588165146</v>
      </c>
      <c r="F1078" s="17">
        <v>-22.817567515247962</v>
      </c>
      <c r="G1078" s="17">
        <v>0.29736851340068815</v>
      </c>
      <c r="H1078" s="17">
        <v>5.2497362186939949</v>
      </c>
      <c r="I1078" s="17">
        <v>49.232339554682412</v>
      </c>
      <c r="J1078" s="17">
        <v>10.508229451886933</v>
      </c>
      <c r="K1078" s="17">
        <v>-1.0000000000000004</v>
      </c>
      <c r="L1078" s="17">
        <v>-1.0000000000000004</v>
      </c>
      <c r="M1078" s="17">
        <v>-1.0000000000000004</v>
      </c>
      <c r="N1078" s="17">
        <v>0.23188853829055067</v>
      </c>
      <c r="O1078" s="17">
        <v>-1.0000000000000004</v>
      </c>
      <c r="P1078" s="17">
        <v>-1.0000000000000004</v>
      </c>
      <c r="Q1078" s="17">
        <v>3.6089571685684829</v>
      </c>
      <c r="R1078" s="17">
        <v>-1.0000000000000004</v>
      </c>
      <c r="S1078" s="17">
        <v>0.64984106955232324</v>
      </c>
      <c r="T1078" s="17">
        <v>8.9309752812074206E-2</v>
      </c>
      <c r="U1078" s="17">
        <v>-5.822798214688571E-2</v>
      </c>
      <c r="V1078" s="17">
        <v>-0.24398446448205235</v>
      </c>
      <c r="W1078" s="17">
        <v>1.4264253398592268</v>
      </c>
      <c r="X1078" s="17">
        <v>-1.0116935878161537</v>
      </c>
      <c r="Y1078" s="17">
        <v>5.2863551349973767E-2</v>
      </c>
      <c r="Z1078" s="17">
        <v>28.576613819866562</v>
      </c>
      <c r="AA1078" s="17">
        <v>0.18683069532945423</v>
      </c>
      <c r="AB1078" s="17">
        <v>0.55628438275449232</v>
      </c>
      <c r="AC1078" s="17">
        <v>11.599384469162981</v>
      </c>
      <c r="AD1078" s="17">
        <v>0.20982274234878701</v>
      </c>
      <c r="AE1078" s="17">
        <v>0.12559812777392237</v>
      </c>
      <c r="AF1078" s="17">
        <v>43.058919360979637</v>
      </c>
      <c r="AG1078" s="17">
        <v>-17.319886132280615</v>
      </c>
      <c r="AH1078" s="17">
        <v>9.309284513671634E-2</v>
      </c>
      <c r="AI1078" s="17">
        <v>0.15187135063781609</v>
      </c>
      <c r="AJ1078" s="17">
        <v>0.33333333333333298</v>
      </c>
      <c r="AK1078" s="17">
        <v>0.50385261352383592</v>
      </c>
      <c r="AL1078" s="17">
        <v>0.60580309349818173</v>
      </c>
      <c r="AM1078" s="17">
        <v>0.33333333333333298</v>
      </c>
      <c r="AN1078" s="17">
        <v>0.17736767861658609</v>
      </c>
      <c r="AO1078" s="17">
        <v>0.23276447681586585</v>
      </c>
      <c r="AP1078" s="17">
        <v>0.33333333333333298</v>
      </c>
      <c r="AQ1078" s="17">
        <v>5.3494062091417849</v>
      </c>
      <c r="AR1078" s="17">
        <v>2.2444243630026963</v>
      </c>
      <c r="AS1078" s="17">
        <v>2.1305265667333741</v>
      </c>
      <c r="AT1078" s="17">
        <v>4.9889084029954915</v>
      </c>
      <c r="AU1078" s="17">
        <v>-1.0000000000000004</v>
      </c>
      <c r="AV1078" s="17">
        <v>-1.0000000000000004</v>
      </c>
      <c r="AW1078" s="17">
        <v>-1.0000000000000004</v>
      </c>
      <c r="AX1078" s="17">
        <v>-1.0000000000000004</v>
      </c>
      <c r="AY1078" s="17">
        <v>-1.0268207175460684E-2</v>
      </c>
      <c r="AZ1078" s="17">
        <v>0.4538153986024317</v>
      </c>
      <c r="BA1078" s="17">
        <v>0.12778382761654641</v>
      </c>
      <c r="BB1078" s="17">
        <v>0.24997345643896918</v>
      </c>
      <c r="BC1078" s="17">
        <v>6.9094824040729128E-2</v>
      </c>
      <c r="BD1078" s="17">
        <v>7.8420418726955381</v>
      </c>
      <c r="BE1078" s="17">
        <v>2.9952209355401553</v>
      </c>
      <c r="BF1078" s="17">
        <v>-1.0000000000000004</v>
      </c>
      <c r="BG1078" s="22">
        <v>1195.1171972391262</v>
      </c>
    </row>
    <row r="1079" spans="1:100" x14ac:dyDescent="0.25">
      <c r="A1079">
        <v>3010</v>
      </c>
      <c r="B1079" t="s">
        <v>1050</v>
      </c>
      <c r="C1079" s="48">
        <v>3</v>
      </c>
      <c r="D1079" s="22">
        <v>1636.88374609485</v>
      </c>
      <c r="E1079" s="17">
        <v>132.26147774893028</v>
      </c>
      <c r="F1079" s="17">
        <v>49.845631983346024</v>
      </c>
      <c r="G1079" s="17">
        <v>1.4667388016687559</v>
      </c>
      <c r="H1079" s="17">
        <v>11.506285565560907</v>
      </c>
      <c r="I1079" s="17">
        <v>98.852293944708364</v>
      </c>
      <c r="J1079" s="17">
        <v>20.887416122566947</v>
      </c>
      <c r="K1079" s="17">
        <v>-0.99999999999999967</v>
      </c>
      <c r="L1079" s="17">
        <v>-0.99999999999999967</v>
      </c>
      <c r="M1079" s="17">
        <v>-0.99999999999999967</v>
      </c>
      <c r="N1079" s="17">
        <v>0.36997744849966874</v>
      </c>
      <c r="O1079" s="17">
        <v>-0.99999999999999967</v>
      </c>
      <c r="P1079" s="17">
        <v>-0.99999999999999967</v>
      </c>
      <c r="Q1079" s="17">
        <v>4.5513442117494023</v>
      </c>
      <c r="R1079" s="17">
        <v>-0.99999999999999967</v>
      </c>
      <c r="S1079" s="17">
        <v>3.7582919410017115</v>
      </c>
      <c r="T1079" s="17">
        <v>0.35849480712385307</v>
      </c>
      <c r="U1079" s="17">
        <v>-0.28082126409595981</v>
      </c>
      <c r="V1079" s="17">
        <v>-1.5064686441549018</v>
      </c>
      <c r="W1079" s="17">
        <v>6.9549413538115061</v>
      </c>
      <c r="X1079" s="17">
        <v>5.1223524880369835</v>
      </c>
      <c r="Y1079" s="17">
        <v>0.22513734316820846</v>
      </c>
      <c r="Z1079" s="17">
        <v>58.470236781265122</v>
      </c>
      <c r="AA1079" s="17">
        <v>1.5812314858821943</v>
      </c>
      <c r="AB1079" s="17">
        <v>3.2692107685854421</v>
      </c>
      <c r="AC1079" s="17">
        <v>23.238440875763651</v>
      </c>
      <c r="AD1079" s="17">
        <v>6.7844371182533392E-2</v>
      </c>
      <c r="AE1079" s="17">
        <v>0.73453162121973836</v>
      </c>
      <c r="AF1079" s="17">
        <v>85.712420046833941</v>
      </c>
      <c r="AG1079" s="17">
        <v>37.607597091499713</v>
      </c>
      <c r="AH1079" s="17">
        <v>0.23926629072758429</v>
      </c>
      <c r="AI1079" s="17">
        <v>0.23147280243803858</v>
      </c>
      <c r="AJ1079" s="17">
        <v>0.33333333333333298</v>
      </c>
      <c r="AK1079" s="17">
        <v>1.0782657302004306</v>
      </c>
      <c r="AL1079" s="17">
        <v>0.91419748686368085</v>
      </c>
      <c r="AM1079" s="17">
        <v>0.33333333333333298</v>
      </c>
      <c r="AN1079" s="17">
        <v>1.3502500950419496</v>
      </c>
      <c r="AO1079" s="17">
        <v>1.4823044902731668</v>
      </c>
      <c r="AP1079" s="17">
        <v>0.33333333333333298</v>
      </c>
      <c r="AQ1079" s="17">
        <v>13.139873897874423</v>
      </c>
      <c r="AR1079" s="17">
        <v>0.83063738084940675</v>
      </c>
      <c r="AS1079" s="17">
        <v>10.123829805351408</v>
      </c>
      <c r="AT1079" s="17">
        <v>9.9329489363661381</v>
      </c>
      <c r="AU1079" s="17">
        <v>-0.99999999999999967</v>
      </c>
      <c r="AV1079" s="17">
        <v>-0.99999999999999967</v>
      </c>
      <c r="AW1079" s="17">
        <v>-0.99999999999999967</v>
      </c>
      <c r="AX1079" s="17">
        <v>-0.99999999999999967</v>
      </c>
      <c r="AY1079" s="17">
        <v>7.4900251416693334E-2</v>
      </c>
      <c r="AZ1079" s="17">
        <v>0.49242797231639451</v>
      </c>
      <c r="BA1079" s="17">
        <v>-7.1282837364924093E-2</v>
      </c>
      <c r="BB1079" s="17">
        <v>-4.4442207842321814E-2</v>
      </c>
      <c r="BC1079" s="17">
        <v>5.3976557301308549E-2</v>
      </c>
      <c r="BD1079" s="17">
        <v>1.3510846655239266</v>
      </c>
      <c r="BE1079" s="17">
        <v>0.99299974570809268</v>
      </c>
      <c r="BF1079" s="17">
        <v>-0.99999999999999967</v>
      </c>
      <c r="CU1079" t="e">
        <v>#N/A</v>
      </c>
      <c r="CV1079" t="e">
        <v>#N/A</v>
      </c>
    </row>
    <row r="1080" spans="1:100" x14ac:dyDescent="0.25">
      <c r="A1080">
        <v>3011</v>
      </c>
      <c r="B1080" t="s">
        <v>88</v>
      </c>
      <c r="C1080" s="48">
        <v>2</v>
      </c>
      <c r="D1080" s="22">
        <v>1578.3800195312499</v>
      </c>
      <c r="E1080" s="17">
        <v>130.73469103092904</v>
      </c>
      <c r="F1080" s="17">
        <v>72.713667749546602</v>
      </c>
      <c r="G1080" s="17">
        <v>0.96136622404246097</v>
      </c>
      <c r="H1080" s="17">
        <v>11.306553742688866</v>
      </c>
      <c r="I1080" s="17">
        <v>95.73353462165673</v>
      </c>
      <c r="J1080" s="17">
        <v>21.993246584474655</v>
      </c>
      <c r="K1080" s="17">
        <v>-0.99999999999999889</v>
      </c>
      <c r="L1080" s="17">
        <v>-0.99999999999999889</v>
      </c>
      <c r="M1080" s="17">
        <v>-0.99999999999999889</v>
      </c>
      <c r="N1080" s="17">
        <v>0.39735654891026995</v>
      </c>
      <c r="O1080" s="17">
        <v>-0.99999999999999889</v>
      </c>
      <c r="P1080" s="17">
        <v>-0.99999999999999889</v>
      </c>
      <c r="Q1080" s="17">
        <v>5.3864743478577823</v>
      </c>
      <c r="R1080" s="17">
        <v>-0.99999999999999889</v>
      </c>
      <c r="S1080" s="17">
        <v>2.9680856722658131</v>
      </c>
      <c r="T1080" s="17">
        <v>0.34951790209827788</v>
      </c>
      <c r="U1080" s="17">
        <v>0.72149689440155917</v>
      </c>
      <c r="V1080" s="17">
        <v>0.77770723317015633</v>
      </c>
      <c r="W1080" s="17">
        <v>6.6036297745108676</v>
      </c>
      <c r="X1080" s="17">
        <v>5.3670966961055067</v>
      </c>
      <c r="Y1080" s="17">
        <v>0.28697049373347072</v>
      </c>
      <c r="Z1080" s="17">
        <v>50.07119908267223</v>
      </c>
      <c r="AA1080" s="17">
        <v>1.7698821032177938</v>
      </c>
      <c r="AB1080" s="17">
        <v>2.8381130631436364</v>
      </c>
      <c r="AC1080" s="17">
        <v>37.797140275045919</v>
      </c>
      <c r="AD1080" s="17">
        <v>2.2094161002447663</v>
      </c>
      <c r="AE1080" s="17">
        <v>1.800152256935583</v>
      </c>
      <c r="AF1080" s="17">
        <v>85.487735060469419</v>
      </c>
      <c r="AG1080" s="17">
        <v>55.171892362445142</v>
      </c>
      <c r="AH1080" s="17">
        <v>0.59462664166244084</v>
      </c>
      <c r="AI1080" s="17">
        <v>0.74524861580154522</v>
      </c>
      <c r="AJ1080" s="17">
        <v>0.33333333333333298</v>
      </c>
      <c r="AK1080" s="17">
        <v>1.1733250066127781</v>
      </c>
      <c r="AL1080" s="17">
        <v>1.1905261365139672</v>
      </c>
      <c r="AM1080" s="17">
        <v>0.33333333333333298</v>
      </c>
      <c r="AN1080" s="17">
        <v>0.78089341684756763</v>
      </c>
      <c r="AO1080" s="17">
        <v>0.89225594686548937</v>
      </c>
      <c r="AP1080" s="17">
        <v>0.33333333333333298</v>
      </c>
      <c r="AQ1080" s="17">
        <v>12.873489426262651</v>
      </c>
      <c r="AR1080" s="17">
        <v>2.2444243630026963</v>
      </c>
      <c r="AS1080" s="17">
        <v>11.708236798389137</v>
      </c>
      <c r="AT1080" s="17">
        <v>11.689855727156688</v>
      </c>
      <c r="AU1080" s="17">
        <v>-0.99999999999999889</v>
      </c>
      <c r="AV1080" s="17">
        <v>-0.99999999999999889</v>
      </c>
      <c r="AW1080" s="17">
        <v>-0.99999999999999889</v>
      </c>
      <c r="AX1080" s="17">
        <v>-0.99999999999999889</v>
      </c>
      <c r="AY1080" s="17">
        <v>9.059481515426783E-2</v>
      </c>
      <c r="AZ1080" s="17">
        <v>-0.24179218424325061</v>
      </c>
      <c r="BA1080" s="17">
        <v>0.79649722890560193</v>
      </c>
      <c r="BB1080" s="17">
        <v>-0.13741389318727376</v>
      </c>
      <c r="BC1080" s="17">
        <v>0.43989275190731192</v>
      </c>
      <c r="BD1080" s="17">
        <v>-2.4874339124783047</v>
      </c>
      <c r="BE1080" s="17">
        <v>12.974212608005907</v>
      </c>
      <c r="BF1080" s="17">
        <v>-0.99999999999999889</v>
      </c>
      <c r="BG1080" s="22">
        <v>1176.1257328264887</v>
      </c>
    </row>
    <row r="1081" spans="1:100" x14ac:dyDescent="0.25">
      <c r="A1081">
        <v>3013</v>
      </c>
      <c r="B1081" t="s">
        <v>1051</v>
      </c>
      <c r="C1081" s="48">
        <v>2</v>
      </c>
      <c r="D1081" s="22">
        <v>1434.5198828125001</v>
      </c>
      <c r="E1081" s="17">
        <v>9.3385643902408333E-2</v>
      </c>
      <c r="F1081" s="17">
        <v>-138.04258479175047</v>
      </c>
      <c r="G1081" s="17">
        <v>-0.50351244944028672</v>
      </c>
      <c r="H1081" s="17">
        <v>-2.0556953703406649</v>
      </c>
      <c r="I1081" s="17">
        <v>-6.8550855698696083</v>
      </c>
      <c r="J1081" s="17">
        <v>-3.3444261099849459</v>
      </c>
      <c r="K1081" s="17">
        <v>-1.0000000000000022</v>
      </c>
      <c r="L1081" s="17">
        <v>-1.0000000000000022</v>
      </c>
      <c r="M1081" s="17">
        <v>-1.0000000000000022</v>
      </c>
      <c r="N1081" s="17">
        <v>3.2309266343337389E-2</v>
      </c>
      <c r="O1081" s="17">
        <v>-1.0000000000000022</v>
      </c>
      <c r="P1081" s="17">
        <v>-1.0000000000000022</v>
      </c>
      <c r="Q1081" s="17">
        <v>1.465004490418949</v>
      </c>
      <c r="R1081" s="17">
        <v>-1.0000000000000022</v>
      </c>
      <c r="S1081" s="17">
        <v>-2.1463100914623423</v>
      </c>
      <c r="T1081" s="17">
        <v>-0.22454035510167522</v>
      </c>
      <c r="U1081" s="17">
        <v>-0.99869328778418032</v>
      </c>
      <c r="V1081" s="17">
        <v>-1.4762980966351902</v>
      </c>
      <c r="W1081" s="17">
        <v>-4.8180607569991949</v>
      </c>
      <c r="X1081" s="17">
        <v>-8.705472681437092</v>
      </c>
      <c r="Y1081" s="17">
        <v>-0.2295045809778252</v>
      </c>
      <c r="Z1081" s="17">
        <v>2.6509157862019137</v>
      </c>
      <c r="AA1081" s="17">
        <v>-1.7225670562847415</v>
      </c>
      <c r="AB1081" s="17">
        <v>-2.1959437067398282</v>
      </c>
      <c r="AC1081" s="17">
        <v>-19.999043594405581</v>
      </c>
      <c r="AD1081" s="17">
        <v>-2.2019871601496965</v>
      </c>
      <c r="AE1081" s="17">
        <v>-1.894165648212732</v>
      </c>
      <c r="AF1081" s="17">
        <v>-8.1166046280512916</v>
      </c>
      <c r="AG1081" s="17">
        <v>-104.75585831778203</v>
      </c>
      <c r="AH1081" s="17">
        <v>-0.51183223731663641</v>
      </c>
      <c r="AI1081" s="17">
        <v>-0.56383074868561933</v>
      </c>
      <c r="AJ1081" s="17">
        <v>0.33333333333333298</v>
      </c>
      <c r="AK1081" s="17">
        <v>-0.30363163857441622</v>
      </c>
      <c r="AL1081" s="17">
        <v>-9.9460714163395858E-2</v>
      </c>
      <c r="AM1081" s="17">
        <v>0.33333333333333298</v>
      </c>
      <c r="AN1081" s="17">
        <v>-0.55057500339441812</v>
      </c>
      <c r="AO1081" s="17">
        <v>-0.562681283092338</v>
      </c>
      <c r="AP1081" s="17">
        <v>0.33333333333333298</v>
      </c>
      <c r="AQ1081" s="17">
        <v>-3.7257681699975338</v>
      </c>
      <c r="AR1081" s="17">
        <v>2.2444243630026963</v>
      </c>
      <c r="AS1081" s="17">
        <v>-9.4216304199623568</v>
      </c>
      <c r="AT1081" s="17">
        <v>-3.0934404649453953</v>
      </c>
      <c r="AU1081" s="17">
        <v>-1.0000000000000022</v>
      </c>
      <c r="AV1081" s="17">
        <v>-1.0000000000000022</v>
      </c>
      <c r="AW1081" s="17">
        <v>-1.0000000000000022</v>
      </c>
      <c r="AX1081" s="17">
        <v>-1.0000000000000022</v>
      </c>
      <c r="AY1081" s="17">
        <v>-0.13192416041723956</v>
      </c>
      <c r="AZ1081" s="17">
        <v>1.2928226147123809</v>
      </c>
      <c r="BA1081" s="17">
        <v>-0.67878496638036079</v>
      </c>
      <c r="BB1081" s="17">
        <v>0.7172207806220785</v>
      </c>
      <c r="BC1081" s="17">
        <v>-0.37814316598517328</v>
      </c>
      <c r="BD1081" s="17">
        <v>20.300941022327819</v>
      </c>
      <c r="BE1081" s="17">
        <v>-9.0409417360177926</v>
      </c>
      <c r="BF1081" s="17">
        <v>-1.0000000000000022</v>
      </c>
      <c r="BG1081" s="22">
        <v>150.5219334616767</v>
      </c>
    </row>
    <row r="1082" spans="1:100" x14ac:dyDescent="0.25">
      <c r="A1082">
        <v>3015</v>
      </c>
      <c r="B1082" t="s">
        <v>1052</v>
      </c>
      <c r="C1082" s="48">
        <v>2</v>
      </c>
      <c r="D1082" s="22">
        <v>1639.9117187500001</v>
      </c>
      <c r="E1082" s="17">
        <v>150.27879515857103</v>
      </c>
      <c r="F1082" s="17">
        <v>104.24306905961467</v>
      </c>
      <c r="G1082" s="17">
        <v>1.1805139219630603</v>
      </c>
      <c r="H1082" s="17">
        <v>13.305563070335058</v>
      </c>
      <c r="I1082" s="17">
        <v>111.08092164748641</v>
      </c>
      <c r="J1082" s="17">
        <v>25.783794390358764</v>
      </c>
      <c r="K1082" s="17">
        <v>-0.99999999999999845</v>
      </c>
      <c r="L1082" s="17">
        <v>-0.99999999999999845</v>
      </c>
      <c r="M1082" s="17">
        <v>-0.99999999999999845</v>
      </c>
      <c r="N1082" s="17">
        <v>0.45196808299487479</v>
      </c>
      <c r="O1082" s="17">
        <v>-0.99999999999999845</v>
      </c>
      <c r="P1082" s="17">
        <v>-0.99999999999999845</v>
      </c>
      <c r="Q1082" s="17">
        <v>5.9731311865975831</v>
      </c>
      <c r="R1082" s="17">
        <v>-0.99999999999999845</v>
      </c>
      <c r="S1082" s="17">
        <v>3.7332057318071064</v>
      </c>
      <c r="T1082" s="17">
        <v>0.43539774171570045</v>
      </c>
      <c r="U1082" s="17">
        <v>0.97883951617334164</v>
      </c>
      <c r="V1082" s="17">
        <v>1.1149092745878346</v>
      </c>
      <c r="W1082" s="17">
        <v>8.3123290897865587</v>
      </c>
      <c r="X1082" s="17">
        <v>7.4723708315970452</v>
      </c>
      <c r="Y1082" s="17">
        <v>0.36423581659277238</v>
      </c>
      <c r="Z1082" s="17">
        <v>57.165333298209035</v>
      </c>
      <c r="AA1082" s="17">
        <v>2.2923569042127898</v>
      </c>
      <c r="AB1082" s="17">
        <v>3.5912143078349175</v>
      </c>
      <c r="AC1082" s="17">
        <v>46.443522308496384</v>
      </c>
      <c r="AD1082" s="17">
        <v>2.8693675942592352</v>
      </c>
      <c r="AE1082" s="17">
        <v>2.3528268769949205</v>
      </c>
      <c r="AF1082" s="17">
        <v>99.491062386784478</v>
      </c>
      <c r="AG1082" s="17">
        <v>79.097285659260123</v>
      </c>
      <c r="AH1082" s="17">
        <v>0.76015428607518987</v>
      </c>
      <c r="AI1082" s="17">
        <v>0.941088540510574</v>
      </c>
      <c r="AJ1082" s="17">
        <v>0.33333333333333298</v>
      </c>
      <c r="AK1082" s="17">
        <v>1.3942795843402125</v>
      </c>
      <c r="AL1082" s="17">
        <v>1.3835097970663286</v>
      </c>
      <c r="AM1082" s="17">
        <v>0.33333333333333298</v>
      </c>
      <c r="AN1082" s="17">
        <v>0.98008277254777876</v>
      </c>
      <c r="AO1082" s="17">
        <v>1.109916392290758</v>
      </c>
      <c r="AP1082" s="17">
        <v>0.33333333333333298</v>
      </c>
      <c r="AQ1082" s="17">
        <v>15.356759307421367</v>
      </c>
      <c r="AR1082" s="17">
        <v>2.2444243630026963</v>
      </c>
      <c r="AS1082" s="17">
        <v>14.86929159568543</v>
      </c>
      <c r="AT1082" s="17">
        <v>13.901455490893499</v>
      </c>
      <c r="AU1082" s="17">
        <v>-0.99999999999999845</v>
      </c>
      <c r="AV1082" s="17">
        <v>-0.99999999999999845</v>
      </c>
      <c r="AW1082" s="17">
        <v>-0.99999999999999845</v>
      </c>
      <c r="AX1082" s="17">
        <v>-0.99999999999999845</v>
      </c>
      <c r="AY1082" s="17">
        <v>0.12388393467172817</v>
      </c>
      <c r="AZ1082" s="17">
        <v>-0.47137249452685931</v>
      </c>
      <c r="BA1082" s="17">
        <v>1.0172013068150101</v>
      </c>
      <c r="BB1082" s="17">
        <v>-0.26526831875765716</v>
      </c>
      <c r="BC1082" s="17">
        <v>0.5622719574126297</v>
      </c>
      <c r="BD1082" s="17">
        <v>-5.8966035568427575</v>
      </c>
      <c r="BE1082" s="17">
        <v>16.267707476348189</v>
      </c>
      <c r="BF1082" s="17">
        <v>-0.99999999999999845</v>
      </c>
      <c r="BG1082" s="22">
        <v>3388.8120137493697</v>
      </c>
    </row>
    <row r="1083" spans="1:100" x14ac:dyDescent="0.25">
      <c r="A1083">
        <v>3017</v>
      </c>
      <c r="B1083" t="s">
        <v>1053</v>
      </c>
      <c r="C1083" s="48">
        <v>2</v>
      </c>
      <c r="D1083" s="22">
        <v>1456.307666015625</v>
      </c>
      <c r="E1083" s="17">
        <v>31.516969757790164</v>
      </c>
      <c r="F1083" s="17">
        <v>-87.348688174296058</v>
      </c>
      <c r="G1083" s="17">
        <v>-0.15116035010649814</v>
      </c>
      <c r="H1083" s="17">
        <v>1.1583704850951513</v>
      </c>
      <c r="I1083" s="17">
        <v>17.820893640272622</v>
      </c>
      <c r="J1083" s="17">
        <v>2.7501278812336309</v>
      </c>
      <c r="K1083" s="17">
        <v>-1.0000000000000013</v>
      </c>
      <c r="L1083" s="17">
        <v>-1.0000000000000013</v>
      </c>
      <c r="M1083" s="17">
        <v>-1.0000000000000013</v>
      </c>
      <c r="N1083" s="17">
        <v>0.12011529335221396</v>
      </c>
      <c r="O1083" s="17">
        <v>-1.0000000000000013</v>
      </c>
      <c r="P1083" s="17">
        <v>-1.0000000000000013</v>
      </c>
      <c r="Q1083" s="17">
        <v>2.4082485704611991</v>
      </c>
      <c r="R1083" s="17">
        <v>-1.0000000000000013</v>
      </c>
      <c r="S1083" s="17">
        <v>-0.91612760823386075</v>
      </c>
      <c r="T1083" s="17">
        <v>-8.6460228927538713E-2</v>
      </c>
      <c r="U1083" s="17">
        <v>-0.58493026909985102</v>
      </c>
      <c r="V1083" s="17">
        <v>-0.93413475966869286</v>
      </c>
      <c r="W1083" s="17">
        <v>-2.0707638582394594</v>
      </c>
      <c r="X1083" s="17">
        <v>-5.320551149738705</v>
      </c>
      <c r="Y1083" s="17">
        <v>-0.10527512762969185</v>
      </c>
      <c r="Z1083" s="17">
        <v>14.057072946500753</v>
      </c>
      <c r="AA1083" s="17">
        <v>-0.88251673987078161</v>
      </c>
      <c r="AB1083" s="17">
        <v>-0.98508542670439292</v>
      </c>
      <c r="AC1083" s="17">
        <v>-6.097136843680584</v>
      </c>
      <c r="AD1083" s="17">
        <v>-1.1408977826161955</v>
      </c>
      <c r="AE1083" s="17">
        <v>-1.0055591765309368</v>
      </c>
      <c r="AF1083" s="17">
        <v>14.398355957448551</v>
      </c>
      <c r="AG1083" s="17">
        <v>-66.287908914208117</v>
      </c>
      <c r="AH1083" s="17">
        <v>-0.24569203342665208</v>
      </c>
      <c r="AI1083" s="17">
        <v>-0.24895357105905419</v>
      </c>
      <c r="AJ1083" s="17">
        <v>0.33333333333333298</v>
      </c>
      <c r="AK1083" s="17">
        <v>5.1625615133446212E-2</v>
      </c>
      <c r="AL1083" s="17">
        <v>0.21082407813855486</v>
      </c>
      <c r="AM1083" s="17">
        <v>0.33333333333333298</v>
      </c>
      <c r="AN1083" s="17">
        <v>-0.23031251233533706</v>
      </c>
      <c r="AO1083" s="17">
        <v>-0.21272043196211948</v>
      </c>
      <c r="AP1083" s="17">
        <v>0.33333333333333298</v>
      </c>
      <c r="AQ1083" s="17">
        <v>0.26690601340028852</v>
      </c>
      <c r="AR1083" s="17">
        <v>2.2444243630026963</v>
      </c>
      <c r="AS1083" s="17">
        <v>-4.3391937596418781</v>
      </c>
      <c r="AT1083" s="17">
        <v>0.46243453183925798</v>
      </c>
      <c r="AU1083" s="17">
        <v>-1.0000000000000013</v>
      </c>
      <c r="AV1083" s="17">
        <v>-1.0000000000000013</v>
      </c>
      <c r="AW1083" s="17">
        <v>-1.0000000000000013</v>
      </c>
      <c r="AX1083" s="17">
        <v>-1.0000000000000013</v>
      </c>
      <c r="AY1083" s="17">
        <v>-7.8400937229194376E-2</v>
      </c>
      <c r="AZ1083" s="17">
        <v>0.923696655089292</v>
      </c>
      <c r="BA1083" s="17">
        <v>-0.32393047363052729</v>
      </c>
      <c r="BB1083" s="17">
        <v>0.5116526834606725</v>
      </c>
      <c r="BC1083" s="17">
        <v>-0.18137828830791311</v>
      </c>
      <c r="BD1083" s="17">
        <v>14.819578030269081</v>
      </c>
      <c r="BE1083" s="17">
        <v>-3.7455640431801589</v>
      </c>
      <c r="BF1083" s="17">
        <v>-1.0000000000000013</v>
      </c>
      <c r="BG1083" s="22">
        <v>147.36029643805875</v>
      </c>
    </row>
    <row r="1084" spans="1:100" x14ac:dyDescent="0.25">
      <c r="A1084">
        <v>3018</v>
      </c>
      <c r="B1084" t="s">
        <v>1054</v>
      </c>
      <c r="C1084" s="48">
        <v>2</v>
      </c>
      <c r="D1084" s="22">
        <v>1531.8468164062499</v>
      </c>
      <c r="E1084" s="17">
        <v>99.378470927734739</v>
      </c>
      <c r="F1084" s="17">
        <v>22.128445692621426</v>
      </c>
      <c r="G1084" s="17">
        <v>0.60976947618294552</v>
      </c>
      <c r="H1084" s="17">
        <v>8.0993780104761139</v>
      </c>
      <c r="I1084" s="17">
        <v>71.110454308131722</v>
      </c>
      <c r="J1084" s="17">
        <v>15.911757735626477</v>
      </c>
      <c r="K1084" s="17">
        <v>-0.99999999999999967</v>
      </c>
      <c r="L1084" s="17">
        <v>-0.99999999999999967</v>
      </c>
      <c r="M1084" s="17">
        <v>-0.99999999999999967</v>
      </c>
      <c r="N1084" s="17">
        <v>0.30973875523979727</v>
      </c>
      <c r="O1084" s="17">
        <v>-0.99999999999999967</v>
      </c>
      <c r="P1084" s="17">
        <v>-0.99999999999999967</v>
      </c>
      <c r="Q1084" s="17">
        <v>4.4452523383745177</v>
      </c>
      <c r="R1084" s="17">
        <v>-0.99999999999999967</v>
      </c>
      <c r="S1084" s="17">
        <v>1.7405403810792937</v>
      </c>
      <c r="T1084" s="17">
        <v>0.21173378388626415</v>
      </c>
      <c r="U1084" s="17">
        <v>0.3086208762679683</v>
      </c>
      <c r="V1084" s="17">
        <v>0.23670615372007198</v>
      </c>
      <c r="W1084" s="17">
        <v>3.8622223674461389</v>
      </c>
      <c r="X1084" s="17">
        <v>1.9894315578672486</v>
      </c>
      <c r="Y1084" s="17">
        <v>0.16300735609882991</v>
      </c>
      <c r="Z1084" s="17">
        <v>38.689493763707993</v>
      </c>
      <c r="AA1084" s="17">
        <v>0.93163263670984198</v>
      </c>
      <c r="AB1084" s="17">
        <v>1.6298505490726729</v>
      </c>
      <c r="AC1084" s="17">
        <v>23.925035605191802</v>
      </c>
      <c r="AD1084" s="17">
        <v>1.1506014230101176</v>
      </c>
      <c r="AE1084" s="17">
        <v>0.91345072695756246</v>
      </c>
      <c r="AF1084" s="17">
        <v>63.021040708386721</v>
      </c>
      <c r="AG1084" s="17">
        <v>16.786408260906335</v>
      </c>
      <c r="AH1084" s="17">
        <v>0.3290569733127634</v>
      </c>
      <c r="AI1084" s="17">
        <v>0.43104645314093282</v>
      </c>
      <c r="AJ1084" s="17">
        <v>0.33333333333333298</v>
      </c>
      <c r="AK1084" s="17">
        <v>0.81882933227635069</v>
      </c>
      <c r="AL1084" s="17">
        <v>0.88090651429544442</v>
      </c>
      <c r="AM1084" s="17">
        <v>0.33333333333333298</v>
      </c>
      <c r="AN1084" s="17">
        <v>0.46131748546908263</v>
      </c>
      <c r="AO1084" s="17">
        <v>0.54304532099386593</v>
      </c>
      <c r="AP1084" s="17">
        <v>0.33333333333333298</v>
      </c>
      <c r="AQ1084" s="17">
        <v>8.8893745003133429</v>
      </c>
      <c r="AR1084" s="17">
        <v>2.2444243630026963</v>
      </c>
      <c r="AS1084" s="17">
        <v>6.6366955635011511</v>
      </c>
      <c r="AT1084" s="17">
        <v>8.1416036037030892</v>
      </c>
      <c r="AU1084" s="17">
        <v>-0.99999999999999967</v>
      </c>
      <c r="AV1084" s="17">
        <v>-0.99999999999999967</v>
      </c>
      <c r="AW1084" s="17">
        <v>-0.99999999999999967</v>
      </c>
      <c r="AX1084" s="17">
        <v>-0.99999999999999967</v>
      </c>
      <c r="AY1084" s="17">
        <v>3.7186331868778608E-2</v>
      </c>
      <c r="AZ1084" s="17">
        <v>0.12654246510150868</v>
      </c>
      <c r="BA1084" s="17">
        <v>0.44240345211221621</v>
      </c>
      <c r="BB1084" s="17">
        <v>6.7713519313680332E-2</v>
      </c>
      <c r="BC1084" s="17">
        <v>0.24354968707214841</v>
      </c>
      <c r="BD1084" s="17">
        <v>2.9821784596042575</v>
      </c>
      <c r="BE1084" s="17">
        <v>7.6901868309215233</v>
      </c>
      <c r="BF1084" s="17">
        <v>-0.99999999999999967</v>
      </c>
      <c r="BG1084" s="22">
        <v>1257.7283962472286</v>
      </c>
    </row>
    <row r="1085" spans="1:100" x14ac:dyDescent="0.25">
      <c r="A1085">
        <v>3019</v>
      </c>
      <c r="B1085" t="s">
        <v>252</v>
      </c>
      <c r="C1085" s="48">
        <v>2</v>
      </c>
      <c r="D1085" s="22">
        <v>1534.1824511718748</v>
      </c>
      <c r="E1085" s="17">
        <v>91.231588283183711</v>
      </c>
      <c r="F1085" s="17">
        <v>8.9855392361017934</v>
      </c>
      <c r="G1085" s="17">
        <v>0.51841862351032164</v>
      </c>
      <c r="H1085" s="17">
        <v>7.2660988644310986</v>
      </c>
      <c r="I1085" s="17">
        <v>64.712956618631594</v>
      </c>
      <c r="J1085" s="17">
        <v>14.331682848007464</v>
      </c>
      <c r="K1085" s="17">
        <v>-0.99999999999999989</v>
      </c>
      <c r="L1085" s="17">
        <v>-0.99999999999999989</v>
      </c>
      <c r="M1085" s="17">
        <v>-0.99999999999999989</v>
      </c>
      <c r="N1085" s="17">
        <v>0.28697415286557459</v>
      </c>
      <c r="O1085" s="17">
        <v>-0.99999999999999989</v>
      </c>
      <c r="P1085" s="17">
        <v>-0.99999999999999989</v>
      </c>
      <c r="Q1085" s="17">
        <v>4.2007067512950504</v>
      </c>
      <c r="R1085" s="17">
        <v>-0.99999999999999989</v>
      </c>
      <c r="S1085" s="17">
        <v>1.4216031049900431</v>
      </c>
      <c r="T1085" s="17">
        <v>0.17593511179945009</v>
      </c>
      <c r="U1085" s="17">
        <v>0.20134862038336243</v>
      </c>
      <c r="V1085" s="17">
        <v>9.6144814044877333E-2</v>
      </c>
      <c r="W1085" s="17">
        <v>3.1499578038999716</v>
      </c>
      <c r="X1085" s="17">
        <v>1.1118563462104374</v>
      </c>
      <c r="Y1085" s="17">
        <v>0.1307996113121149</v>
      </c>
      <c r="Z1085" s="17">
        <v>35.732331923942183</v>
      </c>
      <c r="AA1085" s="17">
        <v>0.7138410786705458</v>
      </c>
      <c r="AB1085" s="17">
        <v>1.3159232685027951</v>
      </c>
      <c r="AC1085" s="17">
        <v>20.320825390877204</v>
      </c>
      <c r="AD1085" s="17">
        <v>0.8755032482502042</v>
      </c>
      <c r="AE1085" s="17">
        <v>0.68307049357162375</v>
      </c>
      <c r="AF1085" s="17">
        <v>57.183808998217387</v>
      </c>
      <c r="AG1085" s="17">
        <v>6.8132025237244402</v>
      </c>
      <c r="AH1085" s="17">
        <v>0.26005742825035483</v>
      </c>
      <c r="AI1085" s="17">
        <v>0.3494113537113504</v>
      </c>
      <c r="AJ1085" s="17">
        <v>0.33333333333333298</v>
      </c>
      <c r="AK1085" s="17">
        <v>0.7267252888898954</v>
      </c>
      <c r="AL1085" s="17">
        <v>0.80046203730290144</v>
      </c>
      <c r="AM1085" s="17">
        <v>0.33333333333333298</v>
      </c>
      <c r="AN1085" s="17">
        <v>0.37828618895453942</v>
      </c>
      <c r="AO1085" s="17">
        <v>0.45231442365217683</v>
      </c>
      <c r="AP1085" s="17">
        <v>0.33333333333333298</v>
      </c>
      <c r="AQ1085" s="17">
        <v>7.854233254420425</v>
      </c>
      <c r="AR1085" s="17">
        <v>2.2444243630026963</v>
      </c>
      <c r="AS1085" s="17">
        <v>5.3190223512435058</v>
      </c>
      <c r="AT1085" s="17">
        <v>7.2197069736908954</v>
      </c>
      <c r="AU1085" s="17">
        <v>-0.99999999999999989</v>
      </c>
      <c r="AV1085" s="17">
        <v>-0.99999999999999989</v>
      </c>
      <c r="AW1085" s="17">
        <v>-0.99999999999999989</v>
      </c>
      <c r="AX1085" s="17">
        <v>-0.99999999999999989</v>
      </c>
      <c r="AY1085" s="17">
        <v>2.3309893824959037E-2</v>
      </c>
      <c r="AZ1085" s="17">
        <v>0.22224211104920097</v>
      </c>
      <c r="BA1085" s="17">
        <v>0.35040382858592001</v>
      </c>
      <c r="BB1085" s="17">
        <v>0.12100913183731607</v>
      </c>
      <c r="BC1085" s="17">
        <v>0.19253639841620496</v>
      </c>
      <c r="BD1085" s="17">
        <v>4.4032773662929987</v>
      </c>
      <c r="BE1085" s="17">
        <v>6.317306497928084</v>
      </c>
      <c r="BF1085" s="17">
        <v>-0.99999999999999989</v>
      </c>
      <c r="BG1085" s="22">
        <v>1830.8441337272325</v>
      </c>
    </row>
    <row r="1086" spans="1:100" x14ac:dyDescent="0.25">
      <c r="A1086">
        <v>3021</v>
      </c>
      <c r="B1086" t="s">
        <v>1055</v>
      </c>
      <c r="C1086" s="48">
        <v>2</v>
      </c>
      <c r="D1086" s="22">
        <v>1561.0150781249999</v>
      </c>
      <c r="E1086" s="17">
        <v>80.536213176938674</v>
      </c>
      <c r="F1086" s="17">
        <v>-8.2687064271501782</v>
      </c>
      <c r="G1086" s="17">
        <v>0.39849156941650604</v>
      </c>
      <c r="H1086" s="17">
        <v>6.1721549077050426</v>
      </c>
      <c r="I1086" s="17">
        <v>56.314205769273975</v>
      </c>
      <c r="J1086" s="17">
        <v>12.25733191448243</v>
      </c>
      <c r="K1086" s="17">
        <v>-1.0000000000000002</v>
      </c>
      <c r="L1086" s="17">
        <v>-1.0000000000000002</v>
      </c>
      <c r="M1086" s="17">
        <v>-1.0000000000000002</v>
      </c>
      <c r="N1086" s="17">
        <v>0.25708837051670586</v>
      </c>
      <c r="O1086" s="17">
        <v>-1.0000000000000002</v>
      </c>
      <c r="P1086" s="17">
        <v>-1.0000000000000002</v>
      </c>
      <c r="Q1086" s="17">
        <v>3.8796628749430111</v>
      </c>
      <c r="R1086" s="17">
        <v>-1.0000000000000002</v>
      </c>
      <c r="S1086" s="17">
        <v>1.0028964717945728</v>
      </c>
      <c r="T1086" s="17">
        <v>0.12893796663619836</v>
      </c>
      <c r="U1086" s="17">
        <v>6.0519659756767985E-2</v>
      </c>
      <c r="V1086" s="17">
        <v>-8.8386658771665211E-2</v>
      </c>
      <c r="W1086" s="17">
        <v>2.214883983104559</v>
      </c>
      <c r="X1086" s="17">
        <v>-4.0240287818005926E-2</v>
      </c>
      <c r="Y1086" s="17">
        <v>8.851670055354105E-2</v>
      </c>
      <c r="Z1086" s="17">
        <v>31.85011629544984</v>
      </c>
      <c r="AA1086" s="17">
        <v>0.42792037625785262</v>
      </c>
      <c r="AB1086" s="17">
        <v>0.9037938481748915</v>
      </c>
      <c r="AC1086" s="17">
        <v>15.589152935814012</v>
      </c>
      <c r="AD1086" s="17">
        <v>0.51434938136977948</v>
      </c>
      <c r="AE1086" s="17">
        <v>0.38062315013592074</v>
      </c>
      <c r="AF1086" s="17">
        <v>49.520585475035055</v>
      </c>
      <c r="AG1086" s="17">
        <v>-6.2798026200600825</v>
      </c>
      <c r="AH1086" s="17">
        <v>0.16947357565290683</v>
      </c>
      <c r="AI1086" s="17">
        <v>0.24223931646358515</v>
      </c>
      <c r="AJ1086" s="17">
        <v>0.33333333333333298</v>
      </c>
      <c r="AK1086" s="17">
        <v>0.60580943238386431</v>
      </c>
      <c r="AL1086" s="17">
        <v>0.69485307075710168</v>
      </c>
      <c r="AM1086" s="17">
        <v>0.33333333333333298</v>
      </c>
      <c r="AN1086" s="17">
        <v>0.26928119888329277</v>
      </c>
      <c r="AO1086" s="17">
        <v>0.33320125814651924</v>
      </c>
      <c r="AP1086" s="17">
        <v>0.33333333333333298</v>
      </c>
      <c r="AQ1086" s="17">
        <v>6.4952810765373332</v>
      </c>
      <c r="AR1086" s="17">
        <v>2.2444243630026963</v>
      </c>
      <c r="AS1086" s="17">
        <v>3.5891570902074523</v>
      </c>
      <c r="AT1086" s="17">
        <v>6.0094243788190509</v>
      </c>
      <c r="AU1086" s="17">
        <v>-1.0000000000000002</v>
      </c>
      <c r="AV1086" s="17">
        <v>-1.0000000000000002</v>
      </c>
      <c r="AW1086" s="17">
        <v>-1.0000000000000002</v>
      </c>
      <c r="AX1086" s="17">
        <v>-1.0000000000000002</v>
      </c>
      <c r="AY1086" s="17">
        <v>5.0926546069024591E-3</v>
      </c>
      <c r="AZ1086" s="17">
        <v>0.34787833972741822</v>
      </c>
      <c r="BA1086" s="17">
        <v>0.22962505636373948</v>
      </c>
      <c r="BB1086" s="17">
        <v>0.1909765773409807</v>
      </c>
      <c r="BC1086" s="17">
        <v>0.12556522902745793</v>
      </c>
      <c r="BD1086" s="17">
        <v>6.2689217524038829</v>
      </c>
      <c r="BE1086" s="17">
        <v>4.5149643287828898</v>
      </c>
      <c r="BF1086" s="17">
        <v>-1.0000000000000002</v>
      </c>
      <c r="BG1086" s="22">
        <v>511.05196750394686</v>
      </c>
    </row>
    <row r="1087" spans="1:100" x14ac:dyDescent="0.25">
      <c r="A1087">
        <v>3023</v>
      </c>
      <c r="B1087" t="s">
        <v>1056</v>
      </c>
      <c r="C1087" s="48">
        <v>2</v>
      </c>
      <c r="D1087" s="22">
        <v>1497.332978515625</v>
      </c>
      <c r="E1087" s="17">
        <v>96.074841780248875</v>
      </c>
      <c r="F1087" s="17">
        <v>16.798887044629975</v>
      </c>
      <c r="G1087" s="17">
        <v>0.57272594030498414</v>
      </c>
      <c r="H1087" s="17">
        <v>7.7614763375328248</v>
      </c>
      <c r="I1087" s="17">
        <v>68.516215412086979</v>
      </c>
      <c r="J1087" s="17">
        <v>15.271024134604255</v>
      </c>
      <c r="K1087" s="17">
        <v>-0.99999999999999978</v>
      </c>
      <c r="L1087" s="17">
        <v>-0.99999999999999978</v>
      </c>
      <c r="M1087" s="17">
        <v>-0.99999999999999978</v>
      </c>
      <c r="N1087" s="17">
        <v>0.30050751830959443</v>
      </c>
      <c r="O1087" s="17">
        <v>-0.99999999999999978</v>
      </c>
      <c r="P1087" s="17">
        <v>-0.99999999999999978</v>
      </c>
      <c r="Q1087" s="17">
        <v>4.3460870545950687</v>
      </c>
      <c r="R1087" s="17">
        <v>-0.99999999999999978</v>
      </c>
      <c r="S1087" s="17">
        <v>1.6112086443305238</v>
      </c>
      <c r="T1087" s="17">
        <v>0.19721712251930701</v>
      </c>
      <c r="U1087" s="17">
        <v>0.26512107803606733</v>
      </c>
      <c r="V1087" s="17">
        <v>0.17970735319466866</v>
      </c>
      <c r="W1087" s="17">
        <v>3.5733931212772085</v>
      </c>
      <c r="X1087" s="17">
        <v>1.6335674593117586</v>
      </c>
      <c r="Y1087" s="17">
        <v>0.14994684582827336</v>
      </c>
      <c r="Z1087" s="17">
        <v>37.490339869645531</v>
      </c>
      <c r="AA1087" s="17">
        <v>0.84331633578752396</v>
      </c>
      <c r="AB1087" s="17">
        <v>1.5025504074687825</v>
      </c>
      <c r="AC1087" s="17">
        <v>22.463498175824281</v>
      </c>
      <c r="AD1087" s="17">
        <v>1.0390468090296561</v>
      </c>
      <c r="AE1087" s="17">
        <v>0.8200296127443325</v>
      </c>
      <c r="AF1087" s="17">
        <v>60.653994359530557</v>
      </c>
      <c r="AG1087" s="17">
        <v>12.742189802786751</v>
      </c>
      <c r="AH1087" s="17">
        <v>0.30107707987660365</v>
      </c>
      <c r="AI1087" s="17">
        <v>0.39794273657839513</v>
      </c>
      <c r="AJ1087" s="17">
        <v>0.33333333333333298</v>
      </c>
      <c r="AK1087" s="17">
        <v>0.78148037125549807</v>
      </c>
      <c r="AL1087" s="17">
        <v>0.84828560510331663</v>
      </c>
      <c r="AM1087" s="17">
        <v>0.33333333333333298</v>
      </c>
      <c r="AN1087" s="17">
        <v>0.42764759929458956</v>
      </c>
      <c r="AO1087" s="17">
        <v>0.50625318219510329</v>
      </c>
      <c r="AP1087" s="17">
        <v>0.33333333333333298</v>
      </c>
      <c r="AQ1087" s="17">
        <v>8.4696160551632911</v>
      </c>
      <c r="AR1087" s="17">
        <v>2.2444243630026963</v>
      </c>
      <c r="AS1087" s="17">
        <v>6.1023680396123403</v>
      </c>
      <c r="AT1087" s="17">
        <v>7.7677667987855301</v>
      </c>
      <c r="AU1087" s="17">
        <v>-0.99999999999999978</v>
      </c>
      <c r="AV1087" s="17">
        <v>-0.99999999999999978</v>
      </c>
      <c r="AW1087" s="17">
        <v>-0.99999999999999978</v>
      </c>
      <c r="AX1087" s="17">
        <v>-0.99999999999999978</v>
      </c>
      <c r="AY1087" s="17">
        <v>3.1559320018361751E-2</v>
      </c>
      <c r="AZ1087" s="17">
        <v>0.16534947307631143</v>
      </c>
      <c r="BA1087" s="17">
        <v>0.40509683421923831</v>
      </c>
      <c r="BB1087" s="17">
        <v>8.9325336575336575E-2</v>
      </c>
      <c r="BC1087" s="17">
        <v>0.22286337125469843</v>
      </c>
      <c r="BD1087" s="17">
        <v>3.558445968838269</v>
      </c>
      <c r="BE1087" s="17">
        <v>7.1334723571809757</v>
      </c>
      <c r="BF1087" s="17">
        <v>-0.99999999999999978</v>
      </c>
      <c r="BG1087" s="22">
        <v>116.73390568004152</v>
      </c>
    </row>
    <row r="1088" spans="1:100" x14ac:dyDescent="0.25">
      <c r="A1088">
        <v>3024</v>
      </c>
      <c r="B1088" t="s">
        <v>1057</v>
      </c>
      <c r="C1088" s="48">
        <v>2</v>
      </c>
      <c r="D1088" s="22">
        <v>1596.5133105468751</v>
      </c>
      <c r="E1088" s="17">
        <v>132.43512308909467</v>
      </c>
      <c r="F1088" s="17">
        <v>75.456878920151283</v>
      </c>
      <c r="G1088" s="17">
        <v>0.98043313898436057</v>
      </c>
      <c r="H1088" s="17">
        <v>11.480477270884466</v>
      </c>
      <c r="I1088" s="17">
        <v>97.06883189275986</v>
      </c>
      <c r="J1088" s="17">
        <v>22.323042668502801</v>
      </c>
      <c r="K1088" s="17">
        <v>-0.99999999999999889</v>
      </c>
      <c r="L1088" s="17">
        <v>-0.99999999999999889</v>
      </c>
      <c r="M1088" s="17">
        <v>-0.99999999999999889</v>
      </c>
      <c r="N1088" s="17">
        <v>0.40210801782880301</v>
      </c>
      <c r="O1088" s="17">
        <v>-0.99999999999999889</v>
      </c>
      <c r="P1088" s="17">
        <v>-0.99999999999999889</v>
      </c>
      <c r="Q1088" s="17">
        <v>5.4375163444220735</v>
      </c>
      <c r="R1088" s="17">
        <v>-0.99999999999999889</v>
      </c>
      <c r="S1088" s="17">
        <v>3.0346548365054522</v>
      </c>
      <c r="T1088" s="17">
        <v>0.35698986558567292</v>
      </c>
      <c r="U1088" s="17">
        <v>0.74388695337459865</v>
      </c>
      <c r="V1088" s="17">
        <v>0.80704544982929416</v>
      </c>
      <c r="W1088" s="17">
        <v>6.7522949205049994</v>
      </c>
      <c r="X1088" s="17">
        <v>5.5502657791106236</v>
      </c>
      <c r="Y1088" s="17">
        <v>0.29369295238987192</v>
      </c>
      <c r="Z1088" s="17">
        <v>50.688423242257372</v>
      </c>
      <c r="AA1088" s="17">
        <v>1.815339950525261</v>
      </c>
      <c r="AB1088" s="17">
        <v>2.9036365320708351</v>
      </c>
      <c r="AC1088" s="17">
        <v>38.549417539882626</v>
      </c>
      <c r="AD1088" s="17">
        <v>2.2668350880851618</v>
      </c>
      <c r="AE1088" s="17">
        <v>1.8482376352955061</v>
      </c>
      <c r="AF1088" s="17">
        <v>86.706092604572703</v>
      </c>
      <c r="AG1088" s="17">
        <v>57.253517874692832</v>
      </c>
      <c r="AH1088" s="17">
        <v>0.60902835131532718</v>
      </c>
      <c r="AI1088" s="17">
        <v>0.76228764118071202</v>
      </c>
      <c r="AJ1088" s="17">
        <v>0.33333333333333298</v>
      </c>
      <c r="AK1088" s="17">
        <v>1.1925491288806684</v>
      </c>
      <c r="AL1088" s="17">
        <v>1.2073166530279098</v>
      </c>
      <c r="AM1088" s="17">
        <v>0.33333333333333298</v>
      </c>
      <c r="AN1088" s="17">
        <v>0.79822385900372383</v>
      </c>
      <c r="AO1088" s="17">
        <v>0.91119346361112852</v>
      </c>
      <c r="AP1088" s="17">
        <v>0.33333333333333298</v>
      </c>
      <c r="AQ1088" s="17">
        <v>13.089545976484729</v>
      </c>
      <c r="AR1088" s="17">
        <v>2.2444243630026963</v>
      </c>
      <c r="AS1088" s="17">
        <v>11.983263930860179</v>
      </c>
      <c r="AT1088" s="17">
        <v>11.882275656641749</v>
      </c>
      <c r="AU1088" s="17">
        <v>-0.99999999999999889</v>
      </c>
      <c r="AV1088" s="17">
        <v>-0.99999999999999889</v>
      </c>
      <c r="AW1088" s="17">
        <v>-0.99999999999999889</v>
      </c>
      <c r="AX1088" s="17">
        <v>-0.99999999999999889</v>
      </c>
      <c r="AY1088" s="17">
        <v>9.3491130362471017E-2</v>
      </c>
      <c r="AZ1088" s="17">
        <v>-0.26176678717108298</v>
      </c>
      <c r="BA1088" s="17">
        <v>0.81569955647170655</v>
      </c>
      <c r="BB1088" s="17">
        <v>-0.14853784968066663</v>
      </c>
      <c r="BC1088" s="17">
        <v>0.45054033764135226</v>
      </c>
      <c r="BD1088" s="17">
        <v>-2.7840482426692397</v>
      </c>
      <c r="BE1088" s="17">
        <v>13.260762670416408</v>
      </c>
      <c r="BF1088" s="17">
        <v>-0.99999999999999889</v>
      </c>
      <c r="BG1088" s="22">
        <v>2487.8422589423026</v>
      </c>
    </row>
    <row r="1089" spans="1:100" x14ac:dyDescent="0.25">
      <c r="A1089">
        <v>3026</v>
      </c>
      <c r="B1089" t="s">
        <v>2958</v>
      </c>
      <c r="C1089" s="48">
        <v>2</v>
      </c>
      <c r="D1089" s="22">
        <v>1534.6792675781251</v>
      </c>
      <c r="E1089" s="17">
        <v>77.905465922559088</v>
      </c>
      <c r="F1089" s="17">
        <v>-12.512742653470729</v>
      </c>
      <c r="G1089" s="17">
        <v>0.36899304644287811</v>
      </c>
      <c r="H1089" s="17">
        <v>5.9030769153939735</v>
      </c>
      <c r="I1089" s="17">
        <v>54.248360437279551</v>
      </c>
      <c r="J1089" s="17">
        <v>11.74710268280225</v>
      </c>
      <c r="K1089" s="17">
        <v>-1.0000000000000002</v>
      </c>
      <c r="L1089" s="17">
        <v>-1.0000000000000002</v>
      </c>
      <c r="M1089" s="17">
        <v>-1.0000000000000002</v>
      </c>
      <c r="N1089" s="17">
        <v>0.24973734831521574</v>
      </c>
      <c r="O1089" s="17">
        <v>-1.0000000000000002</v>
      </c>
      <c r="P1089" s="17">
        <v>-1.0000000000000002</v>
      </c>
      <c r="Q1089" s="17">
        <v>3.8006955373920959</v>
      </c>
      <c r="R1089" s="17">
        <v>-1.0000000000000002</v>
      </c>
      <c r="S1089" s="17">
        <v>0.8999069726206419</v>
      </c>
      <c r="T1089" s="17">
        <v>0.11737805318073563</v>
      </c>
      <c r="U1089" s="17">
        <v>2.5879883421179986E-2</v>
      </c>
      <c r="V1089" s="17">
        <v>-0.13377596589145777</v>
      </c>
      <c r="W1089" s="17">
        <v>1.9848833648687947</v>
      </c>
      <c r="X1089" s="17">
        <v>-0.3236221259155363</v>
      </c>
      <c r="Y1089" s="17">
        <v>7.8116349908490312E-2</v>
      </c>
      <c r="Z1089" s="17">
        <v>30.895205597684569</v>
      </c>
      <c r="AA1089" s="17">
        <v>0.35759230497746586</v>
      </c>
      <c r="AB1089" s="17">
        <v>0.80242214964104464</v>
      </c>
      <c r="AC1089" s="17">
        <v>14.425300878627844</v>
      </c>
      <c r="AD1089" s="17">
        <v>0.4255161675492114</v>
      </c>
      <c r="AE1089" s="17">
        <v>0.30623001193983379</v>
      </c>
      <c r="AF1089" s="17">
        <v>47.635658201045622</v>
      </c>
      <c r="AG1089" s="17">
        <v>-9.50029624383928</v>
      </c>
      <c r="AH1089" s="17">
        <v>0.14719261597223926</v>
      </c>
      <c r="AI1089" s="17">
        <v>0.21587815194760679</v>
      </c>
      <c r="AJ1089" s="17">
        <v>0.33333333333333298</v>
      </c>
      <c r="AK1089" s="17">
        <v>0.57606769314103412</v>
      </c>
      <c r="AL1089" s="17">
        <v>0.66887637559509638</v>
      </c>
      <c r="AM1089" s="17">
        <v>0.33333333333333298</v>
      </c>
      <c r="AN1089" s="17">
        <v>0.242469181960561</v>
      </c>
      <c r="AO1089" s="17">
        <v>0.3039029277932902</v>
      </c>
      <c r="AP1089" s="17">
        <v>0.33333333333333298</v>
      </c>
      <c r="AQ1089" s="17">
        <v>6.1610188673781963</v>
      </c>
      <c r="AR1089" s="17">
        <v>2.2444243630026963</v>
      </c>
      <c r="AS1089" s="17">
        <v>3.1636611874728224</v>
      </c>
      <c r="AT1089" s="17">
        <v>5.7117305081643046</v>
      </c>
      <c r="AU1089" s="17">
        <v>-1.0000000000000002</v>
      </c>
      <c r="AV1089" s="17">
        <v>-1.0000000000000002</v>
      </c>
      <c r="AW1089" s="17">
        <v>-1.0000000000000002</v>
      </c>
      <c r="AX1089" s="17">
        <v>-1.0000000000000002</v>
      </c>
      <c r="AY1089" s="17">
        <v>6.1175033012819333E-4</v>
      </c>
      <c r="AZ1089" s="17">
        <v>0.37878115149068559</v>
      </c>
      <c r="BA1089" s="17">
        <v>0.19991703581705378</v>
      </c>
      <c r="BB1089" s="17">
        <v>0.2081865081125758</v>
      </c>
      <c r="BC1089" s="17">
        <v>0.10909229392776587</v>
      </c>
      <c r="BD1089" s="17">
        <v>6.7278153206663074</v>
      </c>
      <c r="BE1089" s="17">
        <v>4.0716412413894707</v>
      </c>
      <c r="BF1089" s="17">
        <v>-1.0000000000000002</v>
      </c>
      <c r="BG1089" s="22">
        <v>759.4536299595909</v>
      </c>
    </row>
    <row r="1090" spans="1:100" x14ac:dyDescent="0.25">
      <c r="A1090">
        <v>3028</v>
      </c>
      <c r="B1090" t="s">
        <v>1059</v>
      </c>
      <c r="C1090" s="48">
        <v>2</v>
      </c>
      <c r="D1090" s="22">
        <v>1445.9918164062499</v>
      </c>
      <c r="E1090" s="17">
        <v>33.023753211927762</v>
      </c>
      <c r="F1090" s="17">
        <v>-84.917879378835195</v>
      </c>
      <c r="G1090" s="17">
        <v>-0.13426481357627279</v>
      </c>
      <c r="H1090" s="17">
        <v>1.3124872540139121</v>
      </c>
      <c r="I1090" s="17">
        <v>19.004124587249585</v>
      </c>
      <c r="J1090" s="17">
        <v>3.0423661275467833</v>
      </c>
      <c r="K1090" s="17">
        <v>-1.0000000000000013</v>
      </c>
      <c r="L1090" s="17">
        <v>-1.0000000000000013</v>
      </c>
      <c r="M1090" s="17">
        <v>-1.0000000000000013</v>
      </c>
      <c r="N1090" s="17">
        <v>0.12432565548630489</v>
      </c>
      <c r="O1090" s="17">
        <v>-1.0000000000000013</v>
      </c>
      <c r="P1090" s="17">
        <v>-1.0000000000000013</v>
      </c>
      <c r="Q1090" s="17">
        <v>2.4534778023613493</v>
      </c>
      <c r="R1090" s="17">
        <v>-1.0000000000000013</v>
      </c>
      <c r="S1090" s="17">
        <v>-0.85713947357103737</v>
      </c>
      <c r="T1090" s="17">
        <v>-7.9839187587685073E-2</v>
      </c>
      <c r="U1090" s="17">
        <v>-0.56509003482778297</v>
      </c>
      <c r="V1090" s="17">
        <v>-0.90813763780568735</v>
      </c>
      <c r="W1090" s="17">
        <v>-1.9390289964346543</v>
      </c>
      <c r="X1090" s="17">
        <v>-5.1582417282853097</v>
      </c>
      <c r="Y1090" s="17">
        <v>-9.9318236011501249E-2</v>
      </c>
      <c r="Z1090" s="17">
        <v>14.604006384206087</v>
      </c>
      <c r="AA1090" s="17">
        <v>-0.84223572314054218</v>
      </c>
      <c r="AB1090" s="17">
        <v>-0.92702390148020442</v>
      </c>
      <c r="AC1090" s="17">
        <v>-5.4305304184861249</v>
      </c>
      <c r="AD1090" s="17">
        <v>-1.0900177839618719</v>
      </c>
      <c r="AE1090" s="17">
        <v>-0.96294985724014448</v>
      </c>
      <c r="AF1090" s="17">
        <v>15.477964507441989</v>
      </c>
      <c r="AG1090" s="17">
        <v>-64.443343079011413</v>
      </c>
      <c r="AH1090" s="17">
        <v>-0.23293041927567415</v>
      </c>
      <c r="AI1090" s="17">
        <v>-0.23385498397192533</v>
      </c>
      <c r="AJ1090" s="17">
        <v>0.33333333333333298</v>
      </c>
      <c r="AK1090" s="17">
        <v>6.8660455904928863E-2</v>
      </c>
      <c r="AL1090" s="17">
        <v>0.22570245704710434</v>
      </c>
      <c r="AM1090" s="17">
        <v>0.33333333333333298</v>
      </c>
      <c r="AN1090" s="17">
        <v>-0.21495569559668121</v>
      </c>
      <c r="AO1090" s="17">
        <v>-0.19593955750273934</v>
      </c>
      <c r="AP1090" s="17">
        <v>0.33333333333333298</v>
      </c>
      <c r="AQ1090" s="17">
        <v>0.4583576115216923</v>
      </c>
      <c r="AR1090" s="17">
        <v>2.2444243630026963</v>
      </c>
      <c r="AS1090" s="17">
        <v>-4.0954872671323646</v>
      </c>
      <c r="AT1090" s="17">
        <v>0.63294129487170014</v>
      </c>
      <c r="AU1090" s="17">
        <v>-1.0000000000000013</v>
      </c>
      <c r="AV1090" s="17">
        <v>-1.0000000000000013</v>
      </c>
      <c r="AW1090" s="17">
        <v>-1.0000000000000013</v>
      </c>
      <c r="AX1090" s="17">
        <v>-1.0000000000000013</v>
      </c>
      <c r="AY1090" s="17">
        <v>-7.5834460190179032E-2</v>
      </c>
      <c r="AZ1090" s="17">
        <v>0.90599679989655102</v>
      </c>
      <c r="BA1090" s="17">
        <v>-0.30691494553659715</v>
      </c>
      <c r="BB1090" s="17">
        <v>0.50179554538314619</v>
      </c>
      <c r="BC1090" s="17">
        <v>-0.17194327093481623</v>
      </c>
      <c r="BD1090" s="17">
        <v>14.556742733295238</v>
      </c>
      <c r="BE1090" s="17">
        <v>-3.491646875041126</v>
      </c>
      <c r="BF1090" s="17">
        <v>-1.0000000000000013</v>
      </c>
      <c r="BG1090" s="22">
        <v>-25.752584430383649</v>
      </c>
    </row>
    <row r="1091" spans="1:100" x14ac:dyDescent="0.25">
      <c r="A1091">
        <v>3029</v>
      </c>
      <c r="B1091" t="s">
        <v>1060</v>
      </c>
      <c r="C1091" s="48">
        <v>2</v>
      </c>
      <c r="D1091" s="22">
        <v>1466.6412500000001</v>
      </c>
      <c r="E1091" s="17">
        <v>23.390125857040488</v>
      </c>
      <c r="F1091" s="17">
        <v>-100.45926725520738</v>
      </c>
      <c r="G1091" s="17">
        <v>-0.24228650869518725</v>
      </c>
      <c r="H1091" s="17">
        <v>0.3271409410943944</v>
      </c>
      <c r="I1091" s="17">
        <v>11.439131763200749</v>
      </c>
      <c r="J1091" s="17">
        <v>1.173939475995839</v>
      </c>
      <c r="K1091" s="17">
        <v>-1.0000000000000016</v>
      </c>
      <c r="L1091" s="17">
        <v>-1.0000000000000016</v>
      </c>
      <c r="M1091" s="17">
        <v>-1.0000000000000016</v>
      </c>
      <c r="N1091" s="17">
        <v>9.7406684669642363E-2</v>
      </c>
      <c r="O1091" s="17">
        <v>-1.0000000000000016</v>
      </c>
      <c r="P1091" s="17">
        <v>-1.0000000000000016</v>
      </c>
      <c r="Q1091" s="17">
        <v>2.1643044878566382</v>
      </c>
      <c r="R1091" s="17">
        <v>-1.0000000000000016</v>
      </c>
      <c r="S1091" s="17">
        <v>-1.2342803999205374</v>
      </c>
      <c r="T1091" s="17">
        <v>-0.12217084765091621</v>
      </c>
      <c r="U1091" s="17">
        <v>-0.69193866930536463</v>
      </c>
      <c r="V1091" s="17">
        <v>-1.0743503630915052</v>
      </c>
      <c r="W1091" s="17">
        <v>-2.7812764771792784</v>
      </c>
      <c r="X1091" s="17">
        <v>-6.1959678050985794</v>
      </c>
      <c r="Y1091" s="17">
        <v>-0.13740365159362608</v>
      </c>
      <c r="Z1091" s="17">
        <v>11.107184785646446</v>
      </c>
      <c r="AA1091" s="17">
        <v>-1.0997725998493522</v>
      </c>
      <c r="AB1091" s="17">
        <v>-1.2982405458694664</v>
      </c>
      <c r="AC1091" s="17">
        <v>-9.6924818455891675</v>
      </c>
      <c r="AD1091" s="17">
        <v>-1.4153193032392144</v>
      </c>
      <c r="AE1091" s="17">
        <v>-1.2353727477130445</v>
      </c>
      <c r="AF1091" s="17">
        <v>8.5754819833425202</v>
      </c>
      <c r="AG1091" s="17">
        <v>-76.236583732833196</v>
      </c>
      <c r="AH1091" s="17">
        <v>-0.31452186152292272</v>
      </c>
      <c r="AI1091" s="17">
        <v>-0.3303878740718918</v>
      </c>
      <c r="AJ1091" s="17">
        <v>0.33333333333333298</v>
      </c>
      <c r="AK1091" s="17">
        <v>-4.0251881559136726E-2</v>
      </c>
      <c r="AL1091" s="17">
        <v>0.13057746900971123</v>
      </c>
      <c r="AM1091" s="17">
        <v>0.33333333333333298</v>
      </c>
      <c r="AN1091" s="17">
        <v>-0.31313957823174804</v>
      </c>
      <c r="AO1091" s="17">
        <v>-0.30322816011308601</v>
      </c>
      <c r="AP1091" s="17">
        <v>0.33333333333333298</v>
      </c>
      <c r="AQ1091" s="17">
        <v>-0.76568911379549487</v>
      </c>
      <c r="AR1091" s="17">
        <v>2.2444243630026963</v>
      </c>
      <c r="AS1091" s="17">
        <v>-5.6536259142991661</v>
      </c>
      <c r="AT1091" s="17">
        <v>-0.45719452526362314</v>
      </c>
      <c r="AU1091" s="17">
        <v>-1.0000000000000016</v>
      </c>
      <c r="AV1091" s="17">
        <v>-1.0000000000000016</v>
      </c>
      <c r="AW1091" s="17">
        <v>-1.0000000000000016</v>
      </c>
      <c r="AX1091" s="17">
        <v>-1.0000000000000016</v>
      </c>
      <c r="AY1091" s="17">
        <v>-9.2243243642675402E-2</v>
      </c>
      <c r="AZ1091" s="17">
        <v>1.0191609103027985</v>
      </c>
      <c r="BA1091" s="17">
        <v>-0.41570380730264267</v>
      </c>
      <c r="BB1091" s="17">
        <v>0.56481720570454197</v>
      </c>
      <c r="BC1091" s="17">
        <v>-0.23226610047592364</v>
      </c>
      <c r="BD1091" s="17">
        <v>16.237181484997855</v>
      </c>
      <c r="BE1091" s="17">
        <v>-5.1150675265903827</v>
      </c>
      <c r="BF1091" s="17">
        <v>-1.0000000000000016</v>
      </c>
      <c r="BG1091" s="22">
        <v>14.148949984957198</v>
      </c>
    </row>
    <row r="1092" spans="1:100" x14ac:dyDescent="0.25">
      <c r="A1092">
        <v>3034</v>
      </c>
      <c r="B1092" t="s">
        <v>1061</v>
      </c>
      <c r="C1092" s="48">
        <v>2</v>
      </c>
      <c r="D1092" s="22">
        <v>1507.3871289062499</v>
      </c>
      <c r="E1092" s="17">
        <v>118.87545136522573</v>
      </c>
      <c r="F1092" s="17">
        <v>53.581825010160273</v>
      </c>
      <c r="G1092" s="17">
        <v>0.82838877698968028</v>
      </c>
      <c r="H1092" s="17">
        <v>10.093567434608197</v>
      </c>
      <c r="I1092" s="17">
        <v>86.420836541820023</v>
      </c>
      <c r="J1092" s="17">
        <v>19.693165977008654</v>
      </c>
      <c r="K1092" s="17">
        <v>-0.99999999999999922</v>
      </c>
      <c r="L1092" s="17">
        <v>-0.99999999999999922</v>
      </c>
      <c r="M1092" s="17">
        <v>-0.99999999999999922</v>
      </c>
      <c r="N1092" s="17">
        <v>0.36421861293780156</v>
      </c>
      <c r="O1092" s="17">
        <v>-0.99999999999999922</v>
      </c>
      <c r="P1092" s="17">
        <v>-0.99999999999999922</v>
      </c>
      <c r="Q1092" s="17">
        <v>5.0304946617743882</v>
      </c>
      <c r="R1092" s="17">
        <v>-0.99999999999999922</v>
      </c>
      <c r="S1092" s="17">
        <v>2.503815624384516</v>
      </c>
      <c r="T1092" s="17">
        <v>0.29740655466461802</v>
      </c>
      <c r="U1092" s="17">
        <v>0.56534300738477805</v>
      </c>
      <c r="V1092" s="17">
        <v>0.57309515175575265</v>
      </c>
      <c r="W1092" s="17">
        <v>5.5668017590574683</v>
      </c>
      <c r="X1092" s="17">
        <v>4.089629569869274</v>
      </c>
      <c r="Y1092" s="17">
        <v>0.24008638097741786</v>
      </c>
      <c r="Z1092" s="17">
        <v>45.766522985304974</v>
      </c>
      <c r="AA1092" s="17">
        <v>1.45284767463394</v>
      </c>
      <c r="AB1092" s="17">
        <v>2.3811359566462542</v>
      </c>
      <c r="AC1092" s="17">
        <v>32.550569948453429</v>
      </c>
      <c r="AD1092" s="17">
        <v>1.8089616775635442</v>
      </c>
      <c r="AE1092" s="17">
        <v>1.4647927677704997</v>
      </c>
      <c r="AF1092" s="17">
        <v>76.990603966842812</v>
      </c>
      <c r="AG1092" s="17">
        <v>40.654113939343091</v>
      </c>
      <c r="AH1092" s="17">
        <v>0.49418550639373765</v>
      </c>
      <c r="AI1092" s="17">
        <v>0.62641417918222486</v>
      </c>
      <c r="AJ1092" s="17">
        <v>0.33333333333333298</v>
      </c>
      <c r="AK1092" s="17">
        <v>1.0392511562387485</v>
      </c>
      <c r="AL1092" s="17">
        <v>1.0734248630502079</v>
      </c>
      <c r="AM1092" s="17">
        <v>0.33333333333333298</v>
      </c>
      <c r="AN1092" s="17">
        <v>0.66002656653413572</v>
      </c>
      <c r="AO1092" s="17">
        <v>0.76018095528830143</v>
      </c>
      <c r="AP1092" s="17">
        <v>0.33333333333333298</v>
      </c>
      <c r="AQ1092" s="17">
        <v>11.366656855020258</v>
      </c>
      <c r="AR1092" s="17">
        <v>2.2444243630026963</v>
      </c>
      <c r="AS1092" s="17">
        <v>9.7901285958986666</v>
      </c>
      <c r="AT1092" s="17">
        <v>10.347870877328113</v>
      </c>
      <c r="AU1092" s="17">
        <v>-0.99999999999999922</v>
      </c>
      <c r="AV1092" s="17">
        <v>-0.99999999999999922</v>
      </c>
      <c r="AW1092" s="17">
        <v>-0.99999999999999922</v>
      </c>
      <c r="AX1092" s="17">
        <v>-0.99999999999999922</v>
      </c>
      <c r="AY1092" s="17">
        <v>7.0395186456043368E-2</v>
      </c>
      <c r="AZ1092" s="17">
        <v>-0.10248429351578053</v>
      </c>
      <c r="BA1092" s="17">
        <v>0.66257538024824314</v>
      </c>
      <c r="BB1092" s="17">
        <v>-5.9832630559046973E-2</v>
      </c>
      <c r="BC1092" s="17">
        <v>0.36563381843523424</v>
      </c>
      <c r="BD1092" s="17">
        <v>-0.41877117871929492</v>
      </c>
      <c r="BE1092" s="17">
        <v>10.975740602006237</v>
      </c>
      <c r="BF1092" s="17">
        <v>-0.99999999999999922</v>
      </c>
      <c r="BG1092" s="22">
        <v>74.505587677746007</v>
      </c>
    </row>
    <row r="1093" spans="1:100" x14ac:dyDescent="0.25">
      <c r="A1093">
        <v>3035</v>
      </c>
      <c r="B1093" t="s">
        <v>1062</v>
      </c>
      <c r="C1093" s="48">
        <v>2</v>
      </c>
      <c r="D1093" s="22">
        <v>1511.4107910156249</v>
      </c>
      <c r="E1093" s="17">
        <v>92.295187501798949</v>
      </c>
      <c r="F1093" s="17">
        <v>10.70138389072401</v>
      </c>
      <c r="G1093" s="17">
        <v>0.53034474295521428</v>
      </c>
      <c r="H1093" s="17">
        <v>7.3748858799424397</v>
      </c>
      <c r="I1093" s="17">
        <v>65.548168544532615</v>
      </c>
      <c r="J1093" s="17">
        <v>14.537966219101458</v>
      </c>
      <c r="K1093" s="17">
        <v>-0.99999999999999989</v>
      </c>
      <c r="L1093" s="17">
        <v>-0.99999999999999989</v>
      </c>
      <c r="M1093" s="17">
        <v>-0.99999999999999989</v>
      </c>
      <c r="N1093" s="17">
        <v>0.28994613790005941</v>
      </c>
      <c r="O1093" s="17">
        <v>-0.99999999999999989</v>
      </c>
      <c r="P1093" s="17">
        <v>-0.99999999999999989</v>
      </c>
      <c r="Q1093" s="17">
        <v>4.2326328887738427</v>
      </c>
      <c r="R1093" s="17">
        <v>-0.99999999999999989</v>
      </c>
      <c r="S1093" s="17">
        <v>1.4632412937839718</v>
      </c>
      <c r="T1093" s="17">
        <v>0.18060873253516363</v>
      </c>
      <c r="U1093" s="17">
        <v>0.21535332531356927</v>
      </c>
      <c r="V1093" s="17">
        <v>0.1144955056613866</v>
      </c>
      <c r="W1093" s="17">
        <v>3.2429460137819088</v>
      </c>
      <c r="X1093" s="17">
        <v>1.2264263418907571</v>
      </c>
      <c r="Y1093" s="17">
        <v>0.13500442604716215</v>
      </c>
      <c r="Z1093" s="17">
        <v>36.118398000909352</v>
      </c>
      <c r="AA1093" s="17">
        <v>0.74227439986322585</v>
      </c>
      <c r="AB1093" s="17">
        <v>1.3569073878136886</v>
      </c>
      <c r="AC1093" s="17">
        <v>20.791365514618157</v>
      </c>
      <c r="AD1093" s="17">
        <v>0.91141811489098246</v>
      </c>
      <c r="AE1093" s="17">
        <v>0.71314730293594764</v>
      </c>
      <c r="AF1093" s="17">
        <v>57.94587657138473</v>
      </c>
      <c r="AG1093" s="17">
        <v>8.1152335326343774</v>
      </c>
      <c r="AH1093" s="17">
        <v>0.26906551949397539</v>
      </c>
      <c r="AI1093" s="17">
        <v>0.36006905331905914</v>
      </c>
      <c r="AJ1093" s="17">
        <v>0.33333333333333298</v>
      </c>
      <c r="AK1093" s="17">
        <v>0.73874973957259404</v>
      </c>
      <c r="AL1093" s="17">
        <v>0.81096429768938272</v>
      </c>
      <c r="AM1093" s="17">
        <v>0.33333333333333298</v>
      </c>
      <c r="AN1093" s="17">
        <v>0.38912616615152834</v>
      </c>
      <c r="AO1093" s="17">
        <v>0.46415960612592011</v>
      </c>
      <c r="AP1093" s="17">
        <v>0.33333333333333298</v>
      </c>
      <c r="AQ1093" s="17">
        <v>7.9893739540381477</v>
      </c>
      <c r="AR1093" s="17">
        <v>2.2444243630026963</v>
      </c>
      <c r="AS1093" s="17">
        <v>5.4910484206118699</v>
      </c>
      <c r="AT1093" s="17">
        <v>7.34006325941459</v>
      </c>
      <c r="AU1093" s="17">
        <v>-0.99999999999999989</v>
      </c>
      <c r="AV1093" s="17">
        <v>-0.99999999999999989</v>
      </c>
      <c r="AW1093" s="17">
        <v>-0.99999999999999989</v>
      </c>
      <c r="AX1093" s="17">
        <v>-0.99999999999999989</v>
      </c>
      <c r="AY1093" s="17">
        <v>2.5121503161254145E-2</v>
      </c>
      <c r="AZ1093" s="17">
        <v>0.20974824399689984</v>
      </c>
      <c r="BA1093" s="17">
        <v>0.36241464695224457</v>
      </c>
      <c r="BB1093" s="17">
        <v>0.1140512346502647</v>
      </c>
      <c r="BC1093" s="17">
        <v>0.19919633158582595</v>
      </c>
      <c r="BD1093" s="17">
        <v>4.2177487717771509</v>
      </c>
      <c r="BE1093" s="17">
        <v>6.4965400174388481</v>
      </c>
      <c r="BF1093" s="17">
        <v>-0.99999999999999989</v>
      </c>
      <c r="BG1093" s="22">
        <v>581.44937757963453</v>
      </c>
    </row>
    <row r="1094" spans="1:100" x14ac:dyDescent="0.25">
      <c r="A1094">
        <v>3036</v>
      </c>
      <c r="B1094" t="s">
        <v>1063</v>
      </c>
      <c r="C1094" s="48">
        <v>2</v>
      </c>
      <c r="D1094" s="22">
        <v>1523.2509765625</v>
      </c>
      <c r="E1094" s="17">
        <v>83.517724844017366</v>
      </c>
      <c r="F1094" s="17">
        <v>-3.4588017496050538</v>
      </c>
      <c r="G1094" s="17">
        <v>0.43192320761779801</v>
      </c>
      <c r="H1094" s="17">
        <v>6.4771097725610227</v>
      </c>
      <c r="I1094" s="17">
        <v>58.655495663036127</v>
      </c>
      <c r="J1094" s="17">
        <v>12.835591344234381</v>
      </c>
      <c r="K1094" s="17">
        <v>-1</v>
      </c>
      <c r="L1094" s="17">
        <v>-1</v>
      </c>
      <c r="M1094" s="17">
        <v>-1</v>
      </c>
      <c r="N1094" s="17">
        <v>0.26541952373646516</v>
      </c>
      <c r="O1094" s="17">
        <v>-1</v>
      </c>
      <c r="P1094" s="17">
        <v>-1</v>
      </c>
      <c r="Q1094" s="17">
        <v>3.9691591341652672</v>
      </c>
      <c r="R1094" s="17">
        <v>-1</v>
      </c>
      <c r="S1094" s="17">
        <v>1.1196178302840569</v>
      </c>
      <c r="T1094" s="17">
        <v>0.14203919359006259</v>
      </c>
      <c r="U1094" s="17">
        <v>9.9778048078799544E-2</v>
      </c>
      <c r="V1094" s="17">
        <v>-3.6945476608312745E-2</v>
      </c>
      <c r="W1094" s="17">
        <v>2.4755511853846826</v>
      </c>
      <c r="X1094" s="17">
        <v>0.28092559199785971</v>
      </c>
      <c r="Y1094" s="17">
        <v>0.10030375715440065</v>
      </c>
      <c r="Z1094" s="17">
        <v>32.932347734317894</v>
      </c>
      <c r="AA1094" s="17">
        <v>0.50762547323991347</v>
      </c>
      <c r="AB1094" s="17">
        <v>1.0186817004332516</v>
      </c>
      <c r="AC1094" s="17">
        <v>16.908184432084617</v>
      </c>
      <c r="AD1094" s="17">
        <v>0.61502695995099599</v>
      </c>
      <c r="AE1094" s="17">
        <v>0.46493532003858939</v>
      </c>
      <c r="AF1094" s="17">
        <v>51.656835032889184</v>
      </c>
      <c r="AG1094" s="17">
        <v>-2.6299121575440751</v>
      </c>
      <c r="AH1094" s="17">
        <v>0.19472531396833342</v>
      </c>
      <c r="AI1094" s="17">
        <v>0.27211528399764834</v>
      </c>
      <c r="AJ1094" s="17">
        <v>0.33333333333333298</v>
      </c>
      <c r="AK1094" s="17">
        <v>0.63951671551571454</v>
      </c>
      <c r="AL1094" s="17">
        <v>0.7242933066325663</v>
      </c>
      <c r="AM1094" s="17">
        <v>0.33333333333333298</v>
      </c>
      <c r="AN1094" s="17">
        <v>0.29966813215480104</v>
      </c>
      <c r="AO1094" s="17">
        <v>0.36640601152168872</v>
      </c>
      <c r="AP1094" s="17">
        <v>0.33333333333333298</v>
      </c>
      <c r="AQ1094" s="17">
        <v>6.8741113403767589</v>
      </c>
      <c r="AR1094" s="17">
        <v>2.2444243630026963</v>
      </c>
      <c r="AS1094" s="17">
        <v>4.0713854746277036</v>
      </c>
      <c r="AT1094" s="17">
        <v>6.3468105519291171</v>
      </c>
      <c r="AU1094" s="17">
        <v>-1</v>
      </c>
      <c r="AV1094" s="17">
        <v>-1</v>
      </c>
      <c r="AW1094" s="17">
        <v>-1</v>
      </c>
      <c r="AX1094" s="17">
        <v>-1</v>
      </c>
      <c r="AY1094" s="17">
        <v>1.0171009571646492E-2</v>
      </c>
      <c r="AZ1094" s="17">
        <v>0.31285517523895157</v>
      </c>
      <c r="BA1094" s="17">
        <v>0.26329412499749</v>
      </c>
      <c r="BB1094" s="17">
        <v>0.17147200148341568</v>
      </c>
      <c r="BC1094" s="17">
        <v>0.14423454365241783</v>
      </c>
      <c r="BD1094" s="17">
        <v>5.7488427043523984</v>
      </c>
      <c r="BE1094" s="17">
        <v>5.0173968430232367</v>
      </c>
      <c r="BF1094" s="17">
        <v>-1</v>
      </c>
      <c r="BG1094" s="22">
        <v>152.95954385498067</v>
      </c>
    </row>
    <row r="1095" spans="1:100" x14ac:dyDescent="0.25">
      <c r="A1095">
        <v>3037</v>
      </c>
      <c r="B1095" t="s">
        <v>1064</v>
      </c>
      <c r="C1095" s="48">
        <v>3</v>
      </c>
      <c r="D1095" s="22">
        <v>1455.6656249280388</v>
      </c>
      <c r="E1095" s="17">
        <v>27.227884838208379</v>
      </c>
      <c r="F1095" s="17">
        <v>-12.498167791295925</v>
      </c>
      <c r="G1095" s="17">
        <v>8.8066727499018768E-2</v>
      </c>
      <c r="H1095" s="17">
        <v>3.7494174234928428</v>
      </c>
      <c r="I1095" s="17">
        <v>-4.5832874530492198</v>
      </c>
      <c r="J1095" s="17">
        <v>8.700235097390749</v>
      </c>
      <c r="K1095" s="17">
        <v>-0.99999999999999833</v>
      </c>
      <c r="L1095" s="17">
        <v>-0.99999999999999833</v>
      </c>
      <c r="M1095" s="17">
        <v>-0.99999999999999833</v>
      </c>
      <c r="N1095" s="17">
        <v>0.33715239300384059</v>
      </c>
      <c r="O1095" s="17">
        <v>-0.99999999999999833</v>
      </c>
      <c r="P1095" s="17">
        <v>-0.99999999999999833</v>
      </c>
      <c r="Q1095" s="17">
        <v>3.0297787362715431</v>
      </c>
      <c r="R1095" s="17">
        <v>-0.99999999999999833</v>
      </c>
      <c r="S1095" s="17">
        <v>-1.2202813529998036</v>
      </c>
      <c r="T1095" s="17">
        <v>-0.20730204011954972</v>
      </c>
      <c r="U1095" s="17">
        <v>1.580100696610452</v>
      </c>
      <c r="V1095" s="17">
        <v>2.1915495380323113</v>
      </c>
      <c r="W1095" s="17">
        <v>0.71963868722129609</v>
      </c>
      <c r="X1095" s="17">
        <v>-4.6211132735852045</v>
      </c>
      <c r="Y1095" s="17">
        <v>-6.7994249807279541E-2</v>
      </c>
      <c r="Z1095" s="17">
        <v>10.453999565408481</v>
      </c>
      <c r="AA1095" s="17">
        <v>1.9395371866665845</v>
      </c>
      <c r="AB1095" s="17">
        <v>-0.47695355963376107</v>
      </c>
      <c r="AC1095" s="17">
        <v>-15.144028918424562</v>
      </c>
      <c r="AD1095" s="17">
        <v>0.6582366363258948</v>
      </c>
      <c r="AE1095" s="17">
        <v>-1.8878190490940061</v>
      </c>
      <c r="AF1095" s="17">
        <v>-7.054801961743868</v>
      </c>
      <c r="AG1095" s="17">
        <v>-21.183544622302506</v>
      </c>
      <c r="AH1095" s="17">
        <v>0.33303344423021403</v>
      </c>
      <c r="AI1095" s="17">
        <v>0.30685146496558535</v>
      </c>
      <c r="AJ1095" s="17">
        <v>0.33333333333333298</v>
      </c>
      <c r="AK1095" s="17">
        <v>0.44783170939702605</v>
      </c>
      <c r="AL1095" s="17">
        <v>0.37020892601282551</v>
      </c>
      <c r="AM1095" s="17">
        <v>0.33333333333333298</v>
      </c>
      <c r="AN1095" s="17">
        <v>-0.46010948852156336</v>
      </c>
      <c r="AO1095" s="17">
        <v>-0.18275748923948359</v>
      </c>
      <c r="AP1095" s="17">
        <v>0.33333333333333298</v>
      </c>
      <c r="AQ1095" s="17">
        <v>2.4715145086946362</v>
      </c>
      <c r="AR1095" s="17">
        <v>2.4648368352490664</v>
      </c>
      <c r="AS1095" s="17">
        <v>1.7570811681714198</v>
      </c>
      <c r="AT1095" s="17">
        <v>4.4783170939702615</v>
      </c>
      <c r="AU1095" s="17">
        <v>-0.99999999999999833</v>
      </c>
      <c r="AV1095" s="17">
        <v>-0.99999999999999833</v>
      </c>
      <c r="AW1095" s="17">
        <v>-0.99999999999999833</v>
      </c>
      <c r="AX1095" s="17">
        <v>-0.99999999999999833</v>
      </c>
      <c r="AY1095" s="17">
        <v>6.5366372399317502E-2</v>
      </c>
      <c r="AZ1095" s="17">
        <v>-0.43637037516395888</v>
      </c>
      <c r="BA1095" s="17">
        <v>-0.23975265170256599</v>
      </c>
      <c r="BB1095" s="17">
        <v>0.23872200754871328</v>
      </c>
      <c r="BC1095" s="17">
        <v>0.82241132115547422</v>
      </c>
      <c r="BD1095" s="17">
        <v>3.7861983128980348</v>
      </c>
      <c r="BE1095" s="17">
        <v>19.361519770374013</v>
      </c>
      <c r="BF1095" s="17">
        <v>-0.99999999999999833</v>
      </c>
      <c r="CU1095" t="e">
        <v>#N/A</v>
      </c>
      <c r="CV1095" t="e">
        <v>#N/A</v>
      </c>
    </row>
    <row r="1096" spans="1:100" x14ac:dyDescent="0.25">
      <c r="A1096">
        <v>3038</v>
      </c>
      <c r="B1096" t="s">
        <v>1065</v>
      </c>
      <c r="C1096" s="48">
        <v>2</v>
      </c>
      <c r="D1096" s="22">
        <v>1536.0900292968752</v>
      </c>
      <c r="E1096" s="17">
        <v>63.318409502435784</v>
      </c>
      <c r="F1096" s="17">
        <v>-36.045218370901459</v>
      </c>
      <c r="G1096" s="17">
        <v>0.20542863780944898</v>
      </c>
      <c r="H1096" s="17">
        <v>4.4110841560284459</v>
      </c>
      <c r="I1096" s="17">
        <v>42.79359131687697</v>
      </c>
      <c r="J1096" s="17">
        <v>8.9179663690326585</v>
      </c>
      <c r="K1096" s="17">
        <v>-1.0000000000000004</v>
      </c>
      <c r="L1096" s="17">
        <v>-1.0000000000000004</v>
      </c>
      <c r="M1096" s="17">
        <v>-1.0000000000000004</v>
      </c>
      <c r="N1096" s="17">
        <v>0.20897715159916747</v>
      </c>
      <c r="O1096" s="17">
        <v>-1.0000000000000004</v>
      </c>
      <c r="P1096" s="17">
        <v>-1.0000000000000004</v>
      </c>
      <c r="Q1096" s="17">
        <v>3.3628347712981763</v>
      </c>
      <c r="R1096" s="17">
        <v>-1.0000000000000004</v>
      </c>
      <c r="S1096" s="17">
        <v>0.32884731167093717</v>
      </c>
      <c r="T1096" s="17">
        <v>5.3280253779498646E-2</v>
      </c>
      <c r="U1096" s="17">
        <v>-0.16619192087187018</v>
      </c>
      <c r="V1096" s="17">
        <v>-0.38545213232078007</v>
      </c>
      <c r="W1096" s="17">
        <v>0.70956815194479295</v>
      </c>
      <c r="X1096" s="17">
        <v>-1.8949273335462813</v>
      </c>
      <c r="Y1096" s="17">
        <v>2.0448133626649448E-2</v>
      </c>
      <c r="Z1096" s="17">
        <v>25.600384439440575</v>
      </c>
      <c r="AA1096" s="17">
        <v>-3.2365165082648639E-2</v>
      </c>
      <c r="AB1096" s="17">
        <v>0.24033292443887522</v>
      </c>
      <c r="AC1096" s="17">
        <v>7.9719345985383665</v>
      </c>
      <c r="AD1096" s="17">
        <v>-6.704924321925898E-2</v>
      </c>
      <c r="AE1096" s="17">
        <v>-0.10626757874653203</v>
      </c>
      <c r="AF1096" s="17">
        <v>37.184049652280834</v>
      </c>
      <c r="AG1096" s="17">
        <v>-27.357398294409833</v>
      </c>
      <c r="AH1096" s="17">
        <v>2.3648396581600978E-2</v>
      </c>
      <c r="AI1096" s="17">
        <v>6.9709874681680689E-2</v>
      </c>
      <c r="AJ1096" s="17">
        <v>0.33333333333333298</v>
      </c>
      <c r="AK1096" s="17">
        <v>0.41115469070588606</v>
      </c>
      <c r="AL1096" s="17">
        <v>0.52483991701638011</v>
      </c>
      <c r="AM1096" s="17">
        <v>0.33333333333333298</v>
      </c>
      <c r="AN1096" s="17">
        <v>9.3801003009472361E-2</v>
      </c>
      <c r="AO1096" s="17">
        <v>0.14144855397745468</v>
      </c>
      <c r="AP1096" s="17">
        <v>0.33333333333333298</v>
      </c>
      <c r="AQ1096" s="17">
        <v>4.3075904561151468</v>
      </c>
      <c r="AR1096" s="17">
        <v>2.2444243630026963</v>
      </c>
      <c r="AS1096" s="17">
        <v>0.8043571040461166</v>
      </c>
      <c r="AT1096" s="17">
        <v>4.0610674579847572</v>
      </c>
      <c r="AU1096" s="17">
        <v>-1.0000000000000004</v>
      </c>
      <c r="AV1096" s="17">
        <v>-1.0000000000000004</v>
      </c>
      <c r="AW1096" s="17">
        <v>-1.0000000000000004</v>
      </c>
      <c r="AX1096" s="17">
        <v>-1.0000000000000004</v>
      </c>
      <c r="AY1096" s="17">
        <v>-2.4234119370833584E-2</v>
      </c>
      <c r="AZ1096" s="17">
        <v>0.55013210813647695</v>
      </c>
      <c r="BA1096" s="17">
        <v>3.5190997949578806E-2</v>
      </c>
      <c r="BB1096" s="17">
        <v>0.30361271476688179</v>
      </c>
      <c r="BC1096" s="17">
        <v>1.775260582043911E-2</v>
      </c>
      <c r="BD1096" s="17">
        <v>9.2723039103367491</v>
      </c>
      <c r="BE1096" s="17">
        <v>1.6134883810622878</v>
      </c>
      <c r="BF1096" s="17">
        <v>-1.0000000000000004</v>
      </c>
      <c r="BG1096" s="22">
        <v>138.45047823707961</v>
      </c>
    </row>
    <row r="1097" spans="1:100" x14ac:dyDescent="0.25">
      <c r="A1097">
        <v>3039</v>
      </c>
      <c r="B1097" t="s">
        <v>1066</v>
      </c>
      <c r="C1097" s="48">
        <v>2</v>
      </c>
      <c r="D1097" s="22">
        <v>1601.7271289062501</v>
      </c>
      <c r="E1097" s="17">
        <v>129.22771417661346</v>
      </c>
      <c r="F1097" s="17">
        <v>70.282546952482292</v>
      </c>
      <c r="G1097" s="17">
        <v>0.94446851891942041</v>
      </c>
      <c r="H1097" s="17">
        <v>11.15241719242033</v>
      </c>
      <c r="I1097" s="17">
        <v>94.550151803436989</v>
      </c>
      <c r="J1097" s="17">
        <v>21.700970828505618</v>
      </c>
      <c r="K1097" s="17">
        <v>-0.99999999999999889</v>
      </c>
      <c r="L1097" s="17">
        <v>-0.99999999999999889</v>
      </c>
      <c r="M1097" s="17">
        <v>-0.99999999999999889</v>
      </c>
      <c r="N1097" s="17">
        <v>0.39314564636356431</v>
      </c>
      <c r="O1097" s="17">
        <v>-0.99999999999999889</v>
      </c>
      <c r="P1097" s="17">
        <v>-0.99999999999999889</v>
      </c>
      <c r="Q1097" s="17">
        <v>5.3412393106499909</v>
      </c>
      <c r="R1097" s="17">
        <v>-0.99999999999999889</v>
      </c>
      <c r="S1097" s="17">
        <v>2.9090899662988896</v>
      </c>
      <c r="T1097" s="17">
        <v>0.34289601092789929</v>
      </c>
      <c r="U1097" s="17">
        <v>0.70165411357588403</v>
      </c>
      <c r="V1097" s="17">
        <v>0.75170677449854562</v>
      </c>
      <c r="W1097" s="17">
        <v>6.471878004141228</v>
      </c>
      <c r="X1097" s="17">
        <v>5.2047664417507979</v>
      </c>
      <c r="Y1097" s="17">
        <v>0.28101283753036499</v>
      </c>
      <c r="Z1097" s="17">
        <v>49.524195444418886</v>
      </c>
      <c r="AA1097" s="17">
        <v>1.7295959162981782</v>
      </c>
      <c r="AB1097" s="17">
        <v>2.7800440855484503</v>
      </c>
      <c r="AC1097" s="17">
        <v>37.130448288916384</v>
      </c>
      <c r="AD1097" s="17">
        <v>2.1585295709899306</v>
      </c>
      <c r="AE1097" s="17">
        <v>1.7575374686107941</v>
      </c>
      <c r="AF1097" s="17">
        <v>84.407987939478815</v>
      </c>
      <c r="AG1097" s="17">
        <v>53.327089771688172</v>
      </c>
      <c r="AH1097" s="17">
        <v>0.58186338951999061</v>
      </c>
      <c r="AI1097" s="17">
        <v>0.73014809076545462</v>
      </c>
      <c r="AJ1097" s="17">
        <v>0.33333333333333298</v>
      </c>
      <c r="AK1097" s="17">
        <v>1.1562879793683627</v>
      </c>
      <c r="AL1097" s="17">
        <v>1.1756458479208365</v>
      </c>
      <c r="AM1097" s="17">
        <v>0.33333333333333298</v>
      </c>
      <c r="AN1097" s="17">
        <v>0.76553462901539948</v>
      </c>
      <c r="AO1097" s="17">
        <v>0.87547291853051501</v>
      </c>
      <c r="AP1097" s="17">
        <v>0.33333333333333298</v>
      </c>
      <c r="AQ1097" s="17">
        <v>12.682013254754104</v>
      </c>
      <c r="AR1097" s="17">
        <v>2.2444243630026963</v>
      </c>
      <c r="AS1097" s="17">
        <v>11.464499025419979</v>
      </c>
      <c r="AT1097" s="17">
        <v>11.519327079069541</v>
      </c>
      <c r="AU1097" s="17">
        <v>-0.99999999999999889</v>
      </c>
      <c r="AV1097" s="17">
        <v>-0.99999999999999889</v>
      </c>
      <c r="AW1097" s="17">
        <v>-0.99999999999999889</v>
      </c>
      <c r="AX1097" s="17">
        <v>-0.99999999999999889</v>
      </c>
      <c r="AY1097" s="17">
        <v>8.8028008700222857E-2</v>
      </c>
      <c r="AZ1097" s="17">
        <v>-0.22409005722098047</v>
      </c>
      <c r="BA1097" s="17">
        <v>0.77947951681757921</v>
      </c>
      <c r="BB1097" s="17">
        <v>-0.12755548991649507</v>
      </c>
      <c r="BC1097" s="17">
        <v>0.43045652352142172</v>
      </c>
      <c r="BD1097" s="17">
        <v>-2.2245648798053574</v>
      </c>
      <c r="BE1097" s="17">
        <v>12.720262848836368</v>
      </c>
      <c r="BF1097" s="17">
        <v>-0.99999999999999889</v>
      </c>
      <c r="BG1097" s="22">
        <v>312.85059298597497</v>
      </c>
    </row>
    <row r="1098" spans="1:100" x14ac:dyDescent="0.25">
      <c r="A1098">
        <v>3042</v>
      </c>
      <c r="B1098" t="s">
        <v>1067</v>
      </c>
      <c r="C1098" s="48">
        <v>2</v>
      </c>
      <c r="D1098" s="22">
        <v>1625.8790234375001</v>
      </c>
      <c r="E1098" s="17">
        <v>126.50870915345195</v>
      </c>
      <c r="F1098" s="17">
        <v>65.896129443679712</v>
      </c>
      <c r="G1098" s="17">
        <v>0.91398036312733</v>
      </c>
      <c r="H1098" s="17">
        <v>10.87431202230259</v>
      </c>
      <c r="I1098" s="17">
        <v>92.41500034583629</v>
      </c>
      <c r="J1098" s="17">
        <v>21.173624143417314</v>
      </c>
      <c r="K1098" s="17">
        <v>-0.999999999999999</v>
      </c>
      <c r="L1098" s="17">
        <v>-0.999999999999999</v>
      </c>
      <c r="M1098" s="17">
        <v>-0.999999999999999</v>
      </c>
      <c r="N1098" s="17">
        <v>0.38554800798992395</v>
      </c>
      <c r="O1098" s="17">
        <v>-0.999999999999999</v>
      </c>
      <c r="P1098" s="17">
        <v>-0.999999999999999</v>
      </c>
      <c r="Q1098" s="17">
        <v>5.2596227330372303</v>
      </c>
      <c r="R1098" s="17">
        <v>-0.999999999999999</v>
      </c>
      <c r="S1098" s="17">
        <v>2.8026453182542621</v>
      </c>
      <c r="T1098" s="17">
        <v>0.33094827908083979</v>
      </c>
      <c r="U1098" s="17">
        <v>0.66585222280098844</v>
      </c>
      <c r="V1098" s="17">
        <v>0.70479472171541313</v>
      </c>
      <c r="W1098" s="17">
        <v>6.2341611975296498</v>
      </c>
      <c r="X1098" s="17">
        <v>4.9118775524904592</v>
      </c>
      <c r="Y1098" s="17">
        <v>0.2702635701503624</v>
      </c>
      <c r="Z1098" s="17">
        <v>48.537248872652256</v>
      </c>
      <c r="AA1098" s="17">
        <v>1.6569084398550156</v>
      </c>
      <c r="AB1098" s="17">
        <v>2.6752715130175533</v>
      </c>
      <c r="AC1098" s="17">
        <v>35.927550677054271</v>
      </c>
      <c r="AD1098" s="17">
        <v>2.0667161312155091</v>
      </c>
      <c r="AE1098" s="17">
        <v>1.6806485481311981</v>
      </c>
      <c r="AF1098" s="17">
        <v>82.459824079290712</v>
      </c>
      <c r="AG1098" s="17">
        <v>49.998553240655937</v>
      </c>
      <c r="AH1098" s="17">
        <v>0.5588349358394864</v>
      </c>
      <c r="AI1098" s="17">
        <v>0.70290254727357881</v>
      </c>
      <c r="AJ1098" s="17">
        <v>0.33333333333333298</v>
      </c>
      <c r="AK1098" s="17">
        <v>1.1255484477527018</v>
      </c>
      <c r="AL1098" s="17">
        <v>1.1487976721741762</v>
      </c>
      <c r="AM1098" s="17">
        <v>0.33333333333333298</v>
      </c>
      <c r="AN1098" s="17">
        <v>0.73782310767003501</v>
      </c>
      <c r="AO1098" s="17">
        <v>0.8451916715319463</v>
      </c>
      <c r="AP1098" s="17">
        <v>0.33333333333333298</v>
      </c>
      <c r="AQ1098" s="17">
        <v>12.33653703150852</v>
      </c>
      <c r="AR1098" s="17">
        <v>2.2444243630026963</v>
      </c>
      <c r="AS1098" s="17">
        <v>11.024728350018121</v>
      </c>
      <c r="AT1098" s="17">
        <v>11.21164600924152</v>
      </c>
      <c r="AU1098" s="17">
        <v>-0.999999999999999</v>
      </c>
      <c r="AV1098" s="17">
        <v>-0.999999999999999</v>
      </c>
      <c r="AW1098" s="17">
        <v>-0.999999999999999</v>
      </c>
      <c r="AX1098" s="17">
        <v>-0.999999999999999</v>
      </c>
      <c r="AY1098" s="17">
        <v>8.3396776560163713E-2</v>
      </c>
      <c r="AZ1098" s="17">
        <v>-0.19215050077964779</v>
      </c>
      <c r="BA1098" s="17">
        <v>0.7487748351115926</v>
      </c>
      <c r="BB1098" s="17">
        <v>-0.10976819083699296</v>
      </c>
      <c r="BC1098" s="17">
        <v>0.41343094525360802</v>
      </c>
      <c r="BD1098" s="17">
        <v>-1.7502760954590677</v>
      </c>
      <c r="BE1098" s="17">
        <v>12.262066912491871</v>
      </c>
      <c r="BF1098" s="17">
        <v>-0.999999999999999</v>
      </c>
      <c r="BG1098" s="22">
        <v>1198.06869819445</v>
      </c>
    </row>
    <row r="1099" spans="1:100" x14ac:dyDescent="0.25">
      <c r="A1099">
        <v>3043</v>
      </c>
      <c r="B1099" t="s">
        <v>460</v>
      </c>
      <c r="C1099" s="48">
        <v>2</v>
      </c>
      <c r="D1099" s="22">
        <v>1484.91017578125</v>
      </c>
      <c r="E1099" s="17">
        <v>20.882574170584476</v>
      </c>
      <c r="F1099" s="17">
        <v>-104.50455901745242</v>
      </c>
      <c r="G1099" s="17">
        <v>-0.27040364191934657</v>
      </c>
      <c r="H1099" s="17">
        <v>7.0663633255505509E-2</v>
      </c>
      <c r="I1099" s="17">
        <v>9.4700281415677452</v>
      </c>
      <c r="J1099" s="17">
        <v>0.6876038281114436</v>
      </c>
      <c r="K1099" s="17">
        <v>-1.0000000000000016</v>
      </c>
      <c r="L1099" s="17">
        <v>-1.0000000000000016</v>
      </c>
      <c r="M1099" s="17">
        <v>-1.0000000000000016</v>
      </c>
      <c r="N1099" s="17">
        <v>9.0399904338375109E-2</v>
      </c>
      <c r="O1099" s="17">
        <v>-1.0000000000000016</v>
      </c>
      <c r="P1099" s="17">
        <v>-1.0000000000000016</v>
      </c>
      <c r="Q1099" s="17">
        <v>2.0890351209035449</v>
      </c>
      <c r="R1099" s="17">
        <v>-1.0000000000000016</v>
      </c>
      <c r="S1099" s="17">
        <v>-1.3324469919072521</v>
      </c>
      <c r="T1099" s="17">
        <v>-0.13318942058006192</v>
      </c>
      <c r="U1099" s="17">
        <v>-0.72495629554222929</v>
      </c>
      <c r="V1099" s="17">
        <v>-1.1176141290902453</v>
      </c>
      <c r="W1099" s="17">
        <v>-3.0005063698201928</v>
      </c>
      <c r="X1099" s="17">
        <v>-6.4660791222726228</v>
      </c>
      <c r="Y1099" s="17">
        <v>-0.14731696301353334</v>
      </c>
      <c r="Z1099" s="17">
        <v>10.196991711564579</v>
      </c>
      <c r="AA1099" s="17">
        <v>-1.16680726973288</v>
      </c>
      <c r="AB1099" s="17">
        <v>-1.3948650973896792</v>
      </c>
      <c r="AC1099" s="17">
        <v>-10.80183173996765</v>
      </c>
      <c r="AD1099" s="17">
        <v>-1.4999925361992563</v>
      </c>
      <c r="AE1099" s="17">
        <v>-1.306282121022776</v>
      </c>
      <c r="AF1099" s="17">
        <v>6.778824187018472</v>
      </c>
      <c r="AG1099" s="17">
        <v>-79.306264487639424</v>
      </c>
      <c r="AH1099" s="17">
        <v>-0.335759423561657</v>
      </c>
      <c r="AI1099" s="17">
        <v>-0.3555145685610494</v>
      </c>
      <c r="AJ1099" s="17">
        <v>0.33333333333333298</v>
      </c>
      <c r="AK1099" s="17">
        <v>-6.8600841449653394E-2</v>
      </c>
      <c r="AL1099" s="17">
        <v>0.10581723951461219</v>
      </c>
      <c r="AM1099" s="17">
        <v>0.33333333333333298</v>
      </c>
      <c r="AN1099" s="17">
        <v>-0.33869601210807604</v>
      </c>
      <c r="AO1099" s="17">
        <v>-0.33115447556025762</v>
      </c>
      <c r="AP1099" s="17">
        <v>0.33333333333333298</v>
      </c>
      <c r="AQ1099" s="17">
        <v>-1.0842981192406702</v>
      </c>
      <c r="AR1099" s="17">
        <v>2.2444243630026963</v>
      </c>
      <c r="AS1099" s="17">
        <v>-6.0591962201147922</v>
      </c>
      <c r="AT1099" s="17">
        <v>-0.7409476551643408</v>
      </c>
      <c r="AU1099" s="17">
        <v>-1.0000000000000016</v>
      </c>
      <c r="AV1099" s="17">
        <v>-1.0000000000000016</v>
      </c>
      <c r="AW1099" s="17">
        <v>-1.0000000000000016</v>
      </c>
      <c r="AX1099" s="17">
        <v>-1.0000000000000016</v>
      </c>
      <c r="AY1099" s="17">
        <v>-9.6514311134000455E-2</v>
      </c>
      <c r="AZ1099" s="17">
        <v>1.0486165707141932</v>
      </c>
      <c r="BA1099" s="17">
        <v>-0.44402062751374283</v>
      </c>
      <c r="BB1099" s="17">
        <v>0.58122121063441967</v>
      </c>
      <c r="BC1099" s="17">
        <v>-0.24796762258959196</v>
      </c>
      <c r="BD1099" s="17">
        <v>16.67458547319346</v>
      </c>
      <c r="BE1099" s="17">
        <v>-5.5376301857692942</v>
      </c>
      <c r="BF1099" s="17">
        <v>-1.0000000000000016</v>
      </c>
      <c r="BG1099" s="22">
        <v>67.188951396882658</v>
      </c>
    </row>
    <row r="1100" spans="1:100" x14ac:dyDescent="0.25">
      <c r="A1100">
        <v>3044</v>
      </c>
      <c r="B1100" t="s">
        <v>1068</v>
      </c>
      <c r="C1100" s="48">
        <v>3</v>
      </c>
      <c r="D1100" s="22">
        <v>1577.9221092168859</v>
      </c>
      <c r="E1100" s="17">
        <v>104.04518200588308</v>
      </c>
      <c r="F1100" s="17">
        <v>18.881937707917398</v>
      </c>
      <c r="G1100" s="17">
        <v>0.79349485616295135</v>
      </c>
      <c r="H1100" s="17">
        <v>9.9465774057174894</v>
      </c>
      <c r="I1100" s="17">
        <v>68.825031083586666</v>
      </c>
      <c r="J1100" s="17">
        <v>12.51209327476467</v>
      </c>
      <c r="K1100" s="17">
        <v>-1</v>
      </c>
      <c r="L1100" s="17">
        <v>-1</v>
      </c>
      <c r="M1100" s="17">
        <v>-1</v>
      </c>
      <c r="N1100" s="17">
        <v>0.2879077984938041</v>
      </c>
      <c r="O1100" s="17">
        <v>-1</v>
      </c>
      <c r="P1100" s="17">
        <v>-1</v>
      </c>
      <c r="Q1100" s="17">
        <v>4.7629336597412539</v>
      </c>
      <c r="R1100" s="17">
        <v>-1</v>
      </c>
      <c r="S1100" s="17">
        <v>2.3986461701024715</v>
      </c>
      <c r="T1100" s="17">
        <v>0.3628023464886489</v>
      </c>
      <c r="U1100" s="17">
        <v>0.1931757028856467</v>
      </c>
      <c r="V1100" s="17">
        <v>0.40558127287669288</v>
      </c>
      <c r="W1100" s="17">
        <v>5.1836437459762355</v>
      </c>
      <c r="X1100" s="17">
        <v>3.8839023181553234</v>
      </c>
      <c r="Y1100" s="17">
        <v>0.39053194943696928</v>
      </c>
      <c r="Z1100" s="17">
        <v>35.025503016460441</v>
      </c>
      <c r="AA1100" s="17">
        <v>4.0557805196674401</v>
      </c>
      <c r="AB1100" s="17">
        <v>1.421142999822369</v>
      </c>
      <c r="AC1100" s="17">
        <v>13.515877101841513</v>
      </c>
      <c r="AD1100" s="17">
        <v>2.6395817792188705</v>
      </c>
      <c r="AE1100" s="17">
        <v>0.58051098453940386</v>
      </c>
      <c r="AF1100" s="17">
        <v>50.543034102663739</v>
      </c>
      <c r="AG1100" s="17">
        <v>-7.7455122590690539</v>
      </c>
      <c r="AH1100" s="17">
        <v>0.87738709454186514</v>
      </c>
      <c r="AI1100" s="17">
        <v>1.1779730559483212</v>
      </c>
      <c r="AJ1100" s="17">
        <v>0.33333333333333298</v>
      </c>
      <c r="AK1100" s="17">
        <v>0.76912511714442822</v>
      </c>
      <c r="AL1100" s="17">
        <v>0.96217287174460686</v>
      </c>
      <c r="AM1100" s="17">
        <v>0.33333333333333298</v>
      </c>
      <c r="AN1100" s="17">
        <v>0.91257326863059085</v>
      </c>
      <c r="AO1100" s="17">
        <v>1.5162534684916567</v>
      </c>
      <c r="AP1100" s="17">
        <v>0.33333333333333298</v>
      </c>
      <c r="AQ1100" s="17">
        <v>18.281996980922926</v>
      </c>
      <c r="AR1100" s="17">
        <v>3.6997955598950103</v>
      </c>
      <c r="AS1100" s="17">
        <v>1.1210465434253842</v>
      </c>
      <c r="AT1100" s="17">
        <v>7.6912511714442786</v>
      </c>
      <c r="AU1100" s="17">
        <v>-1</v>
      </c>
      <c r="AV1100" s="17">
        <v>-1</v>
      </c>
      <c r="AW1100" s="17">
        <v>-1</v>
      </c>
      <c r="AX1100" s="17">
        <v>-1</v>
      </c>
      <c r="AY1100" s="17">
        <v>-2.4142452439221675E-2</v>
      </c>
      <c r="AZ1100" s="17">
        <v>-2.4207896521065204E-2</v>
      </c>
      <c r="BA1100" s="17">
        <v>0.13777448744085247</v>
      </c>
      <c r="BB1100" s="17">
        <v>0.37959748949539657</v>
      </c>
      <c r="BC1100" s="17">
        <v>0.48290431218440033</v>
      </c>
      <c r="BD1100" s="17">
        <v>9.3688977547795886</v>
      </c>
      <c r="BE1100" s="17">
        <v>12.761480241814272</v>
      </c>
      <c r="BF1100" s="17">
        <v>-1</v>
      </c>
      <c r="CU1100" t="e">
        <v>#N/A</v>
      </c>
      <c r="CV1100" t="e">
        <v>#N/A</v>
      </c>
    </row>
    <row r="1101" spans="1:100" x14ac:dyDescent="0.25">
      <c r="A1101">
        <v>3045</v>
      </c>
      <c r="B1101" t="s">
        <v>1069</v>
      </c>
      <c r="C1101" s="48">
        <v>2</v>
      </c>
      <c r="D1101" s="22">
        <v>1501.613486328125</v>
      </c>
      <c r="E1101" s="17">
        <v>68.495771783391049</v>
      </c>
      <c r="F1101" s="17">
        <v>-27.692871698076853</v>
      </c>
      <c r="G1101" s="17">
        <v>0.26348231055710758</v>
      </c>
      <c r="H1101" s="17">
        <v>4.9406349312719788</v>
      </c>
      <c r="I1101" s="17">
        <v>46.85921551637</v>
      </c>
      <c r="J1101" s="17">
        <v>9.9221075210737855</v>
      </c>
      <c r="K1101" s="17">
        <v>-1.0000000000000004</v>
      </c>
      <c r="L1101" s="17">
        <v>-1.0000000000000004</v>
      </c>
      <c r="M1101" s="17">
        <v>-1.0000000000000004</v>
      </c>
      <c r="N1101" s="17">
        <v>0.22344410771177031</v>
      </c>
      <c r="O1101" s="17">
        <v>-1.0000000000000004</v>
      </c>
      <c r="P1101" s="17">
        <v>-1.0000000000000004</v>
      </c>
      <c r="Q1101" s="17">
        <v>3.5182440430109732</v>
      </c>
      <c r="R1101" s="17">
        <v>-1.0000000000000004</v>
      </c>
      <c r="S1101" s="17">
        <v>0.53153266940338606</v>
      </c>
      <c r="T1101" s="17">
        <v>7.6030390568878142E-2</v>
      </c>
      <c r="U1101" s="17">
        <v>-9.8020160501490039E-2</v>
      </c>
      <c r="V1101" s="17">
        <v>-0.29612508417904271</v>
      </c>
      <c r="W1101" s="17">
        <v>1.1622138872839967</v>
      </c>
      <c r="X1101" s="17">
        <v>-1.3372263087779652</v>
      </c>
      <c r="Y1101" s="17">
        <v>4.0916228024069329E-2</v>
      </c>
      <c r="Z1101" s="17">
        <v>27.47966745306346</v>
      </c>
      <c r="AA1101" s="17">
        <v>0.10604186088050416</v>
      </c>
      <c r="AB1101" s="17">
        <v>0.43983441872791185</v>
      </c>
      <c r="AC1101" s="17">
        <v>10.262418312417186</v>
      </c>
      <c r="AD1101" s="17">
        <v>0.10777626681975416</v>
      </c>
      <c r="AE1101" s="17">
        <v>4.0139578770067463E-2</v>
      </c>
      <c r="AF1101" s="17">
        <v>40.893623559257406</v>
      </c>
      <c r="AG1101" s="17">
        <v>-21.019403572167477</v>
      </c>
      <c r="AH1101" s="17">
        <v>6.7497762970611386E-2</v>
      </c>
      <c r="AI1101" s="17">
        <v>0.12158916434733491</v>
      </c>
      <c r="AJ1101" s="17">
        <v>0.33333333333333298</v>
      </c>
      <c r="AK1101" s="17">
        <v>0.46968701784962397</v>
      </c>
      <c r="AL1101" s="17">
        <v>0.57596256344003183</v>
      </c>
      <c r="AM1101" s="17">
        <v>0.33333333333333298</v>
      </c>
      <c r="AN1101" s="17">
        <v>0.14656757906917942</v>
      </c>
      <c r="AO1101" s="17">
        <v>0.19910824371513272</v>
      </c>
      <c r="AP1101" s="17">
        <v>0.33333333333333298</v>
      </c>
      <c r="AQ1101" s="17">
        <v>4.9654250507415414</v>
      </c>
      <c r="AR1101" s="17">
        <v>2.2444243630026963</v>
      </c>
      <c r="AS1101" s="17">
        <v>1.6417414000296597</v>
      </c>
      <c r="AT1101" s="17">
        <v>4.6469348440035416</v>
      </c>
      <c r="AU1101" s="17">
        <v>-1.0000000000000004</v>
      </c>
      <c r="AV1101" s="17">
        <v>-1.0000000000000004</v>
      </c>
      <c r="AW1101" s="17">
        <v>-1.0000000000000004</v>
      </c>
      <c r="AX1101" s="17">
        <v>-1.0000000000000004</v>
      </c>
      <c r="AY1101" s="17">
        <v>-1.5415611721145505E-2</v>
      </c>
      <c r="AZ1101" s="17">
        <v>0.4893147674617897</v>
      </c>
      <c r="BA1101" s="17">
        <v>9.3656966036858275E-2</v>
      </c>
      <c r="BB1101" s="17">
        <v>0.26974323289766239</v>
      </c>
      <c r="BC1101" s="17">
        <v>5.0171665728146991E-2</v>
      </c>
      <c r="BD1101" s="17">
        <v>8.3691923524553911</v>
      </c>
      <c r="BE1101" s="17">
        <v>2.485956926691776</v>
      </c>
      <c r="BF1101" s="17">
        <v>-1.0000000000000004</v>
      </c>
      <c r="BG1101" s="22">
        <v>51.680173444368393</v>
      </c>
    </row>
    <row r="1102" spans="1:100" x14ac:dyDescent="0.25">
      <c r="A1102">
        <v>3049</v>
      </c>
      <c r="B1102" t="s">
        <v>1070</v>
      </c>
      <c r="C1102" s="48">
        <v>3</v>
      </c>
      <c r="D1102" s="22">
        <v>1322.7130470709067</v>
      </c>
      <c r="E1102" s="17">
        <v>9.0585291935530652</v>
      </c>
      <c r="F1102" s="17">
        <v>-168.60765144378527</v>
      </c>
      <c r="G1102" s="17">
        <v>-7.2649491852561185E-2</v>
      </c>
      <c r="H1102" s="17">
        <v>4.8249283287700138</v>
      </c>
      <c r="I1102" s="17">
        <v>-3.9991443098151729</v>
      </c>
      <c r="J1102" s="17">
        <v>1.4513457639865179</v>
      </c>
      <c r="K1102" s="17">
        <v>-1.0000000000000013</v>
      </c>
      <c r="L1102" s="17">
        <v>-1.0000000000000013</v>
      </c>
      <c r="M1102" s="17">
        <v>-1.0000000000000013</v>
      </c>
      <c r="N1102" s="17">
        <v>0.35744010337265036</v>
      </c>
      <c r="O1102" s="17">
        <v>-1.0000000000000013</v>
      </c>
      <c r="P1102" s="17">
        <v>-1.0000000000000013</v>
      </c>
      <c r="Q1102" s="17">
        <v>5.0839797444323596</v>
      </c>
      <c r="R1102" s="17">
        <v>-1.0000000000000013</v>
      </c>
      <c r="S1102" s="17">
        <v>-0.26178770461488576</v>
      </c>
      <c r="T1102" s="17">
        <v>2.504733168845006E-2</v>
      </c>
      <c r="U1102" s="17">
        <v>0.13226199678371275</v>
      </c>
      <c r="V1102" s="17">
        <v>4.4258036668676226E-3</v>
      </c>
      <c r="W1102" s="17">
        <v>-0.25905141566234618</v>
      </c>
      <c r="X1102" s="17">
        <v>-7.1858844213987201</v>
      </c>
      <c r="Y1102" s="17">
        <v>7.8729106663798884E-2</v>
      </c>
      <c r="Z1102" s="17">
        <v>3.1611655888187897</v>
      </c>
      <c r="AA1102" s="17">
        <v>-0.8543503729400288</v>
      </c>
      <c r="AB1102" s="17">
        <v>4.3825649374359371E-2</v>
      </c>
      <c r="AC1102" s="17">
        <v>-4.1004004741098523</v>
      </c>
      <c r="AD1102" s="17">
        <v>-0.44434965317271297</v>
      </c>
      <c r="AE1102" s="17">
        <v>-0.95980959885957562</v>
      </c>
      <c r="AF1102" s="17">
        <v>-1.8552188347762901</v>
      </c>
      <c r="AG1102" s="17">
        <v>-114.35980153537567</v>
      </c>
      <c r="AH1102" s="17">
        <v>-0.1761172789316878</v>
      </c>
      <c r="AI1102" s="17">
        <v>-0.15636809621571424</v>
      </c>
      <c r="AJ1102" s="17">
        <v>0.33333333333333298</v>
      </c>
      <c r="AK1102" s="17">
        <v>-8.0110532785324429E-2</v>
      </c>
      <c r="AL1102" s="17">
        <v>0.22430864853150825</v>
      </c>
      <c r="AM1102" s="17">
        <v>0.33333333333333298</v>
      </c>
      <c r="AN1102" s="17">
        <v>-0.41547428134640946</v>
      </c>
      <c r="AO1102" s="17">
        <v>-0.49672564732357372</v>
      </c>
      <c r="AP1102" s="17">
        <v>0.33333333333333298</v>
      </c>
      <c r="AQ1102" s="17">
        <v>-2.1439254750388965</v>
      </c>
      <c r="AR1102" s="17">
        <v>1.2756193140766097</v>
      </c>
      <c r="AS1102" s="17">
        <v>1.1043695477648872</v>
      </c>
      <c r="AT1102" s="17">
        <v>-0.92864309785498156</v>
      </c>
      <c r="AU1102" s="17">
        <v>-1.0000000000000013</v>
      </c>
      <c r="AV1102" s="17">
        <v>-1.0000000000000013</v>
      </c>
      <c r="AW1102" s="17">
        <v>-1.0000000000000013</v>
      </c>
      <c r="AX1102" s="17">
        <v>-1.0000000000000013</v>
      </c>
      <c r="AY1102" s="17">
        <v>-1.8610472993995469E-2</v>
      </c>
      <c r="AZ1102" s="17">
        <v>1.5780324395484411</v>
      </c>
      <c r="BA1102" s="17">
        <v>0.401634956917442</v>
      </c>
      <c r="BB1102" s="17">
        <v>-5.9798920555149668E-2</v>
      </c>
      <c r="BC1102" s="17">
        <v>0.19033343093826707</v>
      </c>
      <c r="BD1102" s="17">
        <v>6.3951891838634642</v>
      </c>
      <c r="BE1102" s="17">
        <v>6.7665105580438851</v>
      </c>
      <c r="BF1102" s="17">
        <v>-1.0000000000000013</v>
      </c>
      <c r="CU1102" t="e">
        <v>#N/A</v>
      </c>
      <c r="CV1102" t="e">
        <v>#N/A</v>
      </c>
    </row>
    <row r="1103" spans="1:100" x14ac:dyDescent="0.25">
      <c r="A1103">
        <v>3054</v>
      </c>
      <c r="B1103" t="s">
        <v>1071</v>
      </c>
      <c r="C1103" s="48">
        <v>2</v>
      </c>
      <c r="D1103" s="22">
        <v>1512.3702929687502</v>
      </c>
      <c r="E1103" s="17">
        <v>48.14505603297917</v>
      </c>
      <c r="F1103" s="17">
        <v>-60.523534063119961</v>
      </c>
      <c r="G1103" s="17">
        <v>3.5290090611269254E-2</v>
      </c>
      <c r="H1103" s="17">
        <v>2.859123783784153</v>
      </c>
      <c r="I1103" s="17">
        <v>30.878421061203433</v>
      </c>
      <c r="J1103" s="17">
        <v>5.9751186781934242</v>
      </c>
      <c r="K1103" s="17">
        <v>-1.0000000000000009</v>
      </c>
      <c r="L1103" s="17">
        <v>-1.0000000000000009</v>
      </c>
      <c r="M1103" s="17">
        <v>-1.0000000000000009</v>
      </c>
      <c r="N1103" s="17">
        <v>0.16657868171980325</v>
      </c>
      <c r="O1103" s="17">
        <v>-1.0000000000000009</v>
      </c>
      <c r="P1103" s="17">
        <v>-1.0000000000000009</v>
      </c>
      <c r="Q1103" s="17">
        <v>2.9073750827221625</v>
      </c>
      <c r="R1103" s="17">
        <v>-1.0000000000000009</v>
      </c>
      <c r="S1103" s="17">
        <v>-0.2651649302906709</v>
      </c>
      <c r="T1103" s="17">
        <v>-1.3393826234861878E-2</v>
      </c>
      <c r="U1103" s="17">
        <v>-0.36598366048797754</v>
      </c>
      <c r="V1103" s="17">
        <v>-0.64724391011919735</v>
      </c>
      <c r="W1103" s="17">
        <v>-0.61700576079994329</v>
      </c>
      <c r="X1103" s="17">
        <v>-3.5293879565194293</v>
      </c>
      <c r="Y1103" s="17">
        <v>-3.9537939258509625E-2</v>
      </c>
      <c r="Z1103" s="17">
        <v>20.092748719271434</v>
      </c>
      <c r="AA1103" s="17">
        <v>-0.43799618212009039</v>
      </c>
      <c r="AB1103" s="17">
        <v>-0.34434833336443282</v>
      </c>
      <c r="AC1103" s="17">
        <v>1.2591883928962631</v>
      </c>
      <c r="AD1103" s="17">
        <v>-0.57941231834301377</v>
      </c>
      <c r="AE1103" s="17">
        <v>-0.53534467069148461</v>
      </c>
      <c r="AF1103" s="17">
        <v>26.312359966071888</v>
      </c>
      <c r="AG1103" s="17">
        <v>-45.93223022415259</v>
      </c>
      <c r="AH1103" s="17">
        <v>-0.10486143130500447</v>
      </c>
      <c r="AI1103" s="17">
        <v>-8.2333339048391907E-2</v>
      </c>
      <c r="AJ1103" s="17">
        <v>0.33333333333333298</v>
      </c>
      <c r="AK1103" s="17">
        <v>0.239613345722406</v>
      </c>
      <c r="AL1103" s="17">
        <v>0.37501420608757219</v>
      </c>
      <c r="AM1103" s="17">
        <v>0.33333333333333298</v>
      </c>
      <c r="AN1103" s="17">
        <v>-6.0842590866901247E-2</v>
      </c>
      <c r="AO1103" s="17">
        <v>-2.7535342812468888E-2</v>
      </c>
      <c r="AP1103" s="17">
        <v>0.33333333333333298</v>
      </c>
      <c r="AQ1103" s="17">
        <v>2.3796672614374694</v>
      </c>
      <c r="AR1103" s="17">
        <v>2.2444243630026963</v>
      </c>
      <c r="AS1103" s="17">
        <v>-1.6497744060219812</v>
      </c>
      <c r="AT1103" s="17">
        <v>2.3440593654683122</v>
      </c>
      <c r="AU1103" s="17">
        <v>-1.0000000000000009</v>
      </c>
      <c r="AV1103" s="17">
        <v>-1.0000000000000009</v>
      </c>
      <c r="AW1103" s="17">
        <v>-1.0000000000000009</v>
      </c>
      <c r="AX1103" s="17">
        <v>-1.0000000000000009</v>
      </c>
      <c r="AY1103" s="17">
        <v>-5.0078618245101202E-2</v>
      </c>
      <c r="AZ1103" s="17">
        <v>0.72837016779938379</v>
      </c>
      <c r="BA1103" s="17">
        <v>-0.13615586780588823</v>
      </c>
      <c r="BB1103" s="17">
        <v>0.40287438361308742</v>
      </c>
      <c r="BC1103" s="17">
        <v>-7.7258295181524328E-2</v>
      </c>
      <c r="BD1103" s="17">
        <v>11.919063041041637</v>
      </c>
      <c r="BE1103" s="17">
        <v>-0.94346493134457887</v>
      </c>
      <c r="BF1103" s="17">
        <v>-1.0000000000000009</v>
      </c>
      <c r="BG1103" s="22">
        <v>142.90495057260375</v>
      </c>
    </row>
    <row r="1104" spans="1:100" x14ac:dyDescent="0.25">
      <c r="A1104">
        <v>3055</v>
      </c>
      <c r="B1104" t="s">
        <v>1072</v>
      </c>
      <c r="C1104" s="48">
        <v>2</v>
      </c>
      <c r="D1104" s="22">
        <v>1528.21193359375</v>
      </c>
      <c r="E1104" s="17">
        <v>112.53627348400437</v>
      </c>
      <c r="F1104" s="17">
        <v>43.355186731547612</v>
      </c>
      <c r="G1104" s="17">
        <v>0.75730768622665989</v>
      </c>
      <c r="H1104" s="17">
        <v>9.4451838795775362</v>
      </c>
      <c r="I1104" s="17">
        <v>81.442874096814307</v>
      </c>
      <c r="J1104" s="17">
        <v>18.463692543392039</v>
      </c>
      <c r="K1104" s="17">
        <v>-0.99999999999999933</v>
      </c>
      <c r="L1104" s="17">
        <v>-0.99999999999999933</v>
      </c>
      <c r="M1104" s="17">
        <v>-0.99999999999999933</v>
      </c>
      <c r="N1104" s="17">
        <v>0.34650522854997179</v>
      </c>
      <c r="O1104" s="17">
        <v>-0.99999999999999933</v>
      </c>
      <c r="P1104" s="17">
        <v>-0.99999999999999933</v>
      </c>
      <c r="Q1104" s="17">
        <v>4.8402110840919113</v>
      </c>
      <c r="R1104" s="17">
        <v>-0.99999999999999933</v>
      </c>
      <c r="S1104" s="17">
        <v>2.2556470654039558</v>
      </c>
      <c r="T1104" s="17">
        <v>0.26955121905086504</v>
      </c>
      <c r="U1104" s="17">
        <v>0.48187329983630417</v>
      </c>
      <c r="V1104" s="17">
        <v>0.46372284650721657</v>
      </c>
      <c r="W1104" s="17">
        <v>5.0125809651898185</v>
      </c>
      <c r="X1104" s="17">
        <v>3.4067787650201522</v>
      </c>
      <c r="Y1104" s="17">
        <v>0.21502518490231251</v>
      </c>
      <c r="Z1104" s="17">
        <v>43.465523235618711</v>
      </c>
      <c r="AA1104" s="17">
        <v>1.2833816975632064</v>
      </c>
      <c r="AB1104" s="17">
        <v>2.1368657296003839</v>
      </c>
      <c r="AC1104" s="17">
        <v>29.746094829969095</v>
      </c>
      <c r="AD1104" s="17">
        <v>1.5949047995294903</v>
      </c>
      <c r="AE1104" s="17">
        <v>1.2855314056680827</v>
      </c>
      <c r="AF1104" s="17">
        <v>72.448590566242444</v>
      </c>
      <c r="AG1104" s="17">
        <v>32.893854221314761</v>
      </c>
      <c r="AH1104" s="17">
        <v>0.44049621087325919</v>
      </c>
      <c r="AI1104" s="17">
        <v>0.56289302155496479</v>
      </c>
      <c r="AJ1104" s="17">
        <v>0.33333333333333298</v>
      </c>
      <c r="AK1104" s="17">
        <v>0.96758399959976327</v>
      </c>
      <c r="AL1104" s="17">
        <v>1.0108301416743422</v>
      </c>
      <c r="AM1104" s="17">
        <v>0.33333333333333298</v>
      </c>
      <c r="AN1104" s="17">
        <v>0.59541901278887965</v>
      </c>
      <c r="AO1104" s="17">
        <v>0.68958225850254484</v>
      </c>
      <c r="AP1104" s="17">
        <v>0.33333333333333298</v>
      </c>
      <c r="AQ1104" s="17">
        <v>10.561202207371295</v>
      </c>
      <c r="AR1104" s="17">
        <v>2.2444243630026963</v>
      </c>
      <c r="AS1104" s="17">
        <v>8.7648327562183965</v>
      </c>
      <c r="AT1104" s="17">
        <v>9.6305330954153519</v>
      </c>
      <c r="AU1104" s="17">
        <v>-0.99999999999999933</v>
      </c>
      <c r="AV1104" s="17">
        <v>-0.99999999999999933</v>
      </c>
      <c r="AW1104" s="17">
        <v>-0.99999999999999933</v>
      </c>
      <c r="AX1104" s="17">
        <v>-0.99999999999999933</v>
      </c>
      <c r="AY1104" s="17">
        <v>5.9597779281367246E-2</v>
      </c>
      <c r="AZ1104" s="17">
        <v>-2.8019359466671168E-2</v>
      </c>
      <c r="BA1104" s="17">
        <v>0.59098947383670808</v>
      </c>
      <c r="BB1104" s="17">
        <v>-1.8362735530923047E-2</v>
      </c>
      <c r="BC1104" s="17">
        <v>0.32593982440030006</v>
      </c>
      <c r="BD1104" s="17">
        <v>0.68700131725920599</v>
      </c>
      <c r="BE1104" s="17">
        <v>9.9074875019942077</v>
      </c>
      <c r="BF1104" s="17">
        <v>-0.99999999999999933</v>
      </c>
      <c r="BG1104" s="22">
        <v>334.05891352771016</v>
      </c>
    </row>
    <row r="1105" spans="1:100" x14ac:dyDescent="0.25">
      <c r="A1105">
        <v>3058</v>
      </c>
      <c r="B1105" t="s">
        <v>1073</v>
      </c>
      <c r="C1105" s="48">
        <v>2</v>
      </c>
      <c r="D1105" s="22">
        <v>1529.26681640625</v>
      </c>
      <c r="E1105" s="17">
        <v>82.509475955313633</v>
      </c>
      <c r="F1105" s="17">
        <v>-5.085352837583005</v>
      </c>
      <c r="G1105" s="17">
        <v>0.42061773045458939</v>
      </c>
      <c r="H1105" s="17">
        <v>6.373984097424187</v>
      </c>
      <c r="I1105" s="17">
        <v>57.863748657788982</v>
      </c>
      <c r="J1105" s="17">
        <v>12.640043081295293</v>
      </c>
      <c r="K1105" s="17">
        <v>-1</v>
      </c>
      <c r="L1105" s="17">
        <v>-1</v>
      </c>
      <c r="M1105" s="17">
        <v>-1</v>
      </c>
      <c r="N1105" s="17">
        <v>0.26260220255399491</v>
      </c>
      <c r="O1105" s="17">
        <v>-1</v>
      </c>
      <c r="P1105" s="17">
        <v>-1</v>
      </c>
      <c r="Q1105" s="17">
        <v>3.9388944516888125</v>
      </c>
      <c r="R1105" s="17">
        <v>-1</v>
      </c>
      <c r="S1105" s="17">
        <v>1.0801465173643523</v>
      </c>
      <c r="T1105" s="17">
        <v>0.13760879083070271</v>
      </c>
      <c r="U1105" s="17">
        <v>8.6502156243443679E-2</v>
      </c>
      <c r="V1105" s="17">
        <v>-5.4341187422560576E-2</v>
      </c>
      <c r="W1105" s="17">
        <v>2.3874021367250946</v>
      </c>
      <c r="X1105" s="17">
        <v>0.17231788638683904</v>
      </c>
      <c r="Y1105" s="17">
        <v>9.6317763455255043E-2</v>
      </c>
      <c r="Z1105" s="17">
        <v>32.566372763430699</v>
      </c>
      <c r="AA1105" s="17">
        <v>0.480671838832396</v>
      </c>
      <c r="AB1105" s="17">
        <v>0.97983041883536748</v>
      </c>
      <c r="AC1105" s="17">
        <v>16.462131493582074</v>
      </c>
      <c r="AD1105" s="17">
        <v>0.58098112412793734</v>
      </c>
      <c r="AE1105" s="17">
        <v>0.43642372555207243</v>
      </c>
      <c r="AF1105" s="17">
        <v>50.934425905169533</v>
      </c>
      <c r="AG1105" s="17">
        <v>-3.8641847057135212</v>
      </c>
      <c r="AH1105" s="17">
        <v>0.18618600909976904</v>
      </c>
      <c r="AI1105" s="17">
        <v>0.26201221735606028</v>
      </c>
      <c r="AJ1105" s="17">
        <v>0.33333333333333298</v>
      </c>
      <c r="AK1105" s="17">
        <v>0.628118024330243</v>
      </c>
      <c r="AL1105" s="17">
        <v>0.71433759006356257</v>
      </c>
      <c r="AM1105" s="17">
        <v>0.33333333333333298</v>
      </c>
      <c r="AN1105" s="17">
        <v>0.28939227375706017</v>
      </c>
      <c r="AO1105" s="17">
        <v>0.35517725932197014</v>
      </c>
      <c r="AP1105" s="17">
        <v>0.33333333333333298</v>
      </c>
      <c r="AQ1105" s="17">
        <v>6.7460034423796031</v>
      </c>
      <c r="AR1105" s="17">
        <v>2.2444243630026963</v>
      </c>
      <c r="AS1105" s="17">
        <v>3.9083117432511947</v>
      </c>
      <c r="AT1105" s="17">
        <v>6.2327176782173286</v>
      </c>
      <c r="AU1105" s="17">
        <v>-1</v>
      </c>
      <c r="AV1105" s="17">
        <v>-1</v>
      </c>
      <c r="AW1105" s="17">
        <v>-1</v>
      </c>
      <c r="AX1105" s="17">
        <v>-1</v>
      </c>
      <c r="AY1105" s="17">
        <v>8.4536774524456432E-3</v>
      </c>
      <c r="AZ1105" s="17">
        <v>0.32469885408961457</v>
      </c>
      <c r="BA1105" s="17">
        <v>0.25190835669461759</v>
      </c>
      <c r="BB1105" s="17">
        <v>0.17806780560190036</v>
      </c>
      <c r="BC1105" s="17">
        <v>0.1379211973283635</v>
      </c>
      <c r="BD1105" s="17">
        <v>5.9247162815132715</v>
      </c>
      <c r="BE1105" s="17">
        <v>4.8474907414557036</v>
      </c>
      <c r="BF1105" s="17">
        <v>-1</v>
      </c>
      <c r="BG1105" s="22">
        <v>202.8863976501699</v>
      </c>
    </row>
    <row r="1106" spans="1:100" x14ac:dyDescent="0.25">
      <c r="A1106">
        <v>3061</v>
      </c>
      <c r="B1106" t="s">
        <v>1074</v>
      </c>
      <c r="C1106" s="48">
        <v>2</v>
      </c>
      <c r="D1106" s="22">
        <v>1542.6481445312502</v>
      </c>
      <c r="E1106" s="17">
        <v>102.10084884759299</v>
      </c>
      <c r="F1106" s="17">
        <v>26.520304505504004</v>
      </c>
      <c r="G1106" s="17">
        <v>0.64029545220673301</v>
      </c>
      <c r="H1106" s="17">
        <v>8.3778281670876815</v>
      </c>
      <c r="I1106" s="17">
        <v>73.24825439831568</v>
      </c>
      <c r="J1106" s="17">
        <v>16.439758588646445</v>
      </c>
      <c r="K1106" s="17">
        <v>-0.99999999999999956</v>
      </c>
      <c r="L1106" s="17">
        <v>-0.99999999999999956</v>
      </c>
      <c r="M1106" s="17">
        <v>-0.99999999999999956</v>
      </c>
      <c r="N1106" s="17">
        <v>0.31734581840270992</v>
      </c>
      <c r="O1106" s="17">
        <v>-0.99999999999999956</v>
      </c>
      <c r="P1106" s="17">
        <v>-0.99999999999999956</v>
      </c>
      <c r="Q1106" s="17">
        <v>4.5269701604802766</v>
      </c>
      <c r="R1106" s="17">
        <v>-0.99999999999999956</v>
      </c>
      <c r="S1106" s="17">
        <v>1.8471170725731674</v>
      </c>
      <c r="T1106" s="17">
        <v>0.22369633676709794</v>
      </c>
      <c r="U1106" s="17">
        <v>0.34446717890606526</v>
      </c>
      <c r="V1106" s="17">
        <v>0.28367640040373882</v>
      </c>
      <c r="W1106" s="17">
        <v>4.1002340592178967</v>
      </c>
      <c r="X1106" s="17">
        <v>2.2826837726671463</v>
      </c>
      <c r="Y1106" s="17">
        <v>0.17376995783023302</v>
      </c>
      <c r="Z1106" s="17">
        <v>39.677664632157949</v>
      </c>
      <c r="AA1106" s="17">
        <v>1.0044102811913505</v>
      </c>
      <c r="AB1106" s="17">
        <v>1.7347530908609965</v>
      </c>
      <c r="AC1106" s="17">
        <v>25.12942539869648</v>
      </c>
      <c r="AD1106" s="17">
        <v>1.2425287563761631</v>
      </c>
      <c r="AE1106" s="17">
        <v>0.9904350273219672</v>
      </c>
      <c r="AF1106" s="17">
        <v>64.971621245040225</v>
      </c>
      <c r="AG1106" s="17">
        <v>20.119073805962056</v>
      </c>
      <c r="AH1106" s="17">
        <v>0.35211399354415251</v>
      </c>
      <c r="AI1106" s="17">
        <v>0.45832579443857302</v>
      </c>
      <c r="AJ1106" s="17">
        <v>0.33333333333333298</v>
      </c>
      <c r="AK1106" s="17">
        <v>0.84960699595273359</v>
      </c>
      <c r="AL1106" s="17">
        <v>0.90778799491742457</v>
      </c>
      <c r="AM1106" s="17">
        <v>0.33333333333333298</v>
      </c>
      <c r="AN1106" s="17">
        <v>0.48906338266076277</v>
      </c>
      <c r="AO1106" s="17">
        <v>0.57336413155598276</v>
      </c>
      <c r="AP1106" s="17">
        <v>0.33333333333333298</v>
      </c>
      <c r="AQ1106" s="17">
        <v>9.2352792831247488</v>
      </c>
      <c r="AR1106" s="17">
        <v>2.2444243630026963</v>
      </c>
      <c r="AS1106" s="17">
        <v>7.0770117697298227</v>
      </c>
      <c r="AT1106" s="17">
        <v>8.449666348612709</v>
      </c>
      <c r="AU1106" s="17">
        <v>-0.99999999999999956</v>
      </c>
      <c r="AV1106" s="17">
        <v>-0.99999999999999956</v>
      </c>
      <c r="AW1106" s="17">
        <v>-0.99999999999999956</v>
      </c>
      <c r="AX1106" s="17">
        <v>-0.99999999999999956</v>
      </c>
      <c r="AY1106" s="17">
        <v>4.1823309002853595E-2</v>
      </c>
      <c r="AZ1106" s="17">
        <v>9.4563287981472011E-2</v>
      </c>
      <c r="BA1106" s="17">
        <v>0.47314622264798389</v>
      </c>
      <c r="BB1106" s="17">
        <v>4.9904155279608994E-2</v>
      </c>
      <c r="BC1106" s="17">
        <v>0.26059638538799851</v>
      </c>
      <c r="BD1106" s="17">
        <v>2.5073013250856047</v>
      </c>
      <c r="BE1106" s="17">
        <v>8.1489511544322824</v>
      </c>
      <c r="BF1106" s="17">
        <v>-0.99999999999999956</v>
      </c>
      <c r="BG1106" s="22">
        <v>1243.0898549319909</v>
      </c>
    </row>
    <row r="1107" spans="1:100" x14ac:dyDescent="0.25">
      <c r="A1107">
        <v>3062</v>
      </c>
      <c r="B1107" t="s">
        <v>400</v>
      </c>
      <c r="C1107" s="48">
        <v>2</v>
      </c>
      <c r="D1107" s="22">
        <v>1464.6331738281249</v>
      </c>
      <c r="E1107" s="17">
        <v>10.605100562483685</v>
      </c>
      <c r="F1107" s="17">
        <v>-121.08462775465983</v>
      </c>
      <c r="G1107" s="17">
        <v>-0.38564477382006707</v>
      </c>
      <c r="H1107" s="17">
        <v>-0.98053653806233854</v>
      </c>
      <c r="I1107" s="17">
        <v>1.3994425531402825</v>
      </c>
      <c r="J1107" s="17">
        <v>-1.3056957767611852</v>
      </c>
      <c r="K1107" s="17">
        <v>-1.0000000000000018</v>
      </c>
      <c r="L1107" s="17">
        <v>-1.0000000000000018</v>
      </c>
      <c r="M1107" s="17">
        <v>-1.0000000000000018</v>
      </c>
      <c r="N1107" s="17">
        <v>6.1681852255414754E-2</v>
      </c>
      <c r="O1107" s="17">
        <v>-1.0000000000000018</v>
      </c>
      <c r="P1107" s="17">
        <v>-1.0000000000000018</v>
      </c>
      <c r="Q1107" s="17">
        <v>1.7805354251496426</v>
      </c>
      <c r="R1107" s="17">
        <v>-1.0000000000000018</v>
      </c>
      <c r="S1107" s="17">
        <v>-1.734793457501574</v>
      </c>
      <c r="T1107" s="17">
        <v>-0.1783502414276982</v>
      </c>
      <c r="U1107" s="17">
        <v>-0.86028263161911656</v>
      </c>
      <c r="V1107" s="17">
        <v>-1.2949353845765168</v>
      </c>
      <c r="W1107" s="17">
        <v>-3.8990439544664222</v>
      </c>
      <c r="X1107" s="17">
        <v>-7.5731597653157383</v>
      </c>
      <c r="Y1107" s="17">
        <v>-0.18794774922515325</v>
      </c>
      <c r="Z1107" s="17">
        <v>6.4664662960053612</v>
      </c>
      <c r="AA1107" s="17">
        <v>-1.4415561629568567</v>
      </c>
      <c r="AB1107" s="17">
        <v>-1.7908913422353328</v>
      </c>
      <c r="AC1107" s="17">
        <v>-15.348623067622395</v>
      </c>
      <c r="AD1107" s="17">
        <v>-1.8470350006715699</v>
      </c>
      <c r="AE1107" s="17">
        <v>-1.5969119081151093</v>
      </c>
      <c r="AF1107" s="17">
        <v>-0.58497341055211649</v>
      </c>
      <c r="AG1107" s="17">
        <v>-91.887685286747455</v>
      </c>
      <c r="AH1107" s="17">
        <v>-0.42280388391412926</v>
      </c>
      <c r="AI1107" s="17">
        <v>-0.458499061708668</v>
      </c>
      <c r="AJ1107" s="17">
        <v>0.33333333333333298</v>
      </c>
      <c r="AK1107" s="17">
        <v>-0.18479214018362844</v>
      </c>
      <c r="AL1107" s="17">
        <v>4.3347430456949221E-3</v>
      </c>
      <c r="AM1107" s="17">
        <v>0.33333333333333298</v>
      </c>
      <c r="AN1107" s="17">
        <v>-0.44344183892385397</v>
      </c>
      <c r="AO1107" s="17">
        <v>-0.44561352002583571</v>
      </c>
      <c r="AP1107" s="17">
        <v>0.33333333333333298</v>
      </c>
      <c r="AQ1107" s="17">
        <v>-2.3901518180706889</v>
      </c>
      <c r="AR1107" s="17">
        <v>2.2444243630026963</v>
      </c>
      <c r="AS1107" s="17">
        <v>-7.7214702768224868</v>
      </c>
      <c r="AT1107" s="17">
        <v>-1.9039407529824999</v>
      </c>
      <c r="AU1107" s="17">
        <v>-1.0000000000000018</v>
      </c>
      <c r="AV1107" s="17">
        <v>-1.0000000000000018</v>
      </c>
      <c r="AW1107" s="17">
        <v>-1.0000000000000018</v>
      </c>
      <c r="AX1107" s="17">
        <v>-1.0000000000000018</v>
      </c>
      <c r="AY1107" s="17">
        <v>-0.11401974627920758</v>
      </c>
      <c r="AZ1107" s="17">
        <v>1.1693438020300679</v>
      </c>
      <c r="BA1107" s="17">
        <v>-0.56008019827227373</v>
      </c>
      <c r="BB1107" s="17">
        <v>0.64845481090060075</v>
      </c>
      <c r="BC1107" s="17">
        <v>-0.31232202054750924</v>
      </c>
      <c r="BD1107" s="17">
        <v>18.46733334317328</v>
      </c>
      <c r="BE1107" s="17">
        <v>-7.2695492528566144</v>
      </c>
      <c r="BF1107" s="17">
        <v>-1.0000000000000018</v>
      </c>
      <c r="BG1107" s="22">
        <v>5.6564311934287161</v>
      </c>
    </row>
    <row r="1108" spans="1:100" x14ac:dyDescent="0.25">
      <c r="A1108">
        <v>3065</v>
      </c>
      <c r="B1108" t="s">
        <v>1075</v>
      </c>
      <c r="C1108" s="48">
        <v>2</v>
      </c>
      <c r="D1108" s="22">
        <v>1529.5372851562499</v>
      </c>
      <c r="E1108" s="17">
        <v>106.88143177658438</v>
      </c>
      <c r="F1108" s="17">
        <v>34.23254941986918</v>
      </c>
      <c r="G1108" s="17">
        <v>0.69390004501716751</v>
      </c>
      <c r="H1108" s="17">
        <v>8.8667955714888844</v>
      </c>
      <c r="I1108" s="17">
        <v>77.002299912048699</v>
      </c>
      <c r="J1108" s="17">
        <v>17.366945018578839</v>
      </c>
      <c r="K1108" s="17">
        <v>-0.99999999999999944</v>
      </c>
      <c r="L1108" s="17">
        <v>-0.99999999999999944</v>
      </c>
      <c r="M1108" s="17">
        <v>-0.99999999999999944</v>
      </c>
      <c r="N1108" s="17">
        <v>0.33070406526149765</v>
      </c>
      <c r="O1108" s="17">
        <v>-0.99999999999999944</v>
      </c>
      <c r="P1108" s="17">
        <v>-0.99999999999999944</v>
      </c>
      <c r="Q1108" s="17">
        <v>4.6704692766402722</v>
      </c>
      <c r="R1108" s="17">
        <v>-0.99999999999999944</v>
      </c>
      <c r="S1108" s="17">
        <v>2.0342691605575296</v>
      </c>
      <c r="T1108" s="17">
        <v>0.24470296324320767</v>
      </c>
      <c r="U1108" s="17">
        <v>0.40741443586444825</v>
      </c>
      <c r="V1108" s="17">
        <v>0.36615765983084436</v>
      </c>
      <c r="W1108" s="17">
        <v>4.5181902225722013</v>
      </c>
      <c r="X1108" s="17">
        <v>2.7976440659222073</v>
      </c>
      <c r="Y1108" s="17">
        <v>0.19266943160768629</v>
      </c>
      <c r="Z1108" s="17">
        <v>41.412924366002848</v>
      </c>
      <c r="AA1108" s="17">
        <v>1.1322101587478874</v>
      </c>
      <c r="AB1108" s="17">
        <v>1.9189653182754687</v>
      </c>
      <c r="AC1108" s="17">
        <v>27.244372498686083</v>
      </c>
      <c r="AD1108" s="17">
        <v>1.4039561017097242</v>
      </c>
      <c r="AE1108" s="17">
        <v>1.1256219275086912</v>
      </c>
      <c r="AF1108" s="17">
        <v>68.396903218982374</v>
      </c>
      <c r="AG1108" s="17">
        <v>25.971341375617019</v>
      </c>
      <c r="AH1108" s="17">
        <v>0.39260286046727511</v>
      </c>
      <c r="AI1108" s="17">
        <v>0.5062291925562078</v>
      </c>
      <c r="AJ1108" s="17">
        <v>0.33333333333333298</v>
      </c>
      <c r="AK1108" s="17">
        <v>0.90365356035229194</v>
      </c>
      <c r="AL1108" s="17">
        <v>0.95499273692993025</v>
      </c>
      <c r="AM1108" s="17">
        <v>0.33333333333333298</v>
      </c>
      <c r="AN1108" s="17">
        <v>0.53778606788993288</v>
      </c>
      <c r="AO1108" s="17">
        <v>0.62660493517230309</v>
      </c>
      <c r="AP1108" s="17">
        <v>0.33333333333333298</v>
      </c>
      <c r="AQ1108" s="17">
        <v>9.8426991742803409</v>
      </c>
      <c r="AR1108" s="17">
        <v>2.2444243630026963</v>
      </c>
      <c r="AS1108" s="17">
        <v>7.8502211480091768</v>
      </c>
      <c r="AT1108" s="17">
        <v>8.9906344076872706</v>
      </c>
      <c r="AU1108" s="17">
        <v>-0.99999999999999944</v>
      </c>
      <c r="AV1108" s="17">
        <v>-0.99999999999999944</v>
      </c>
      <c r="AW1108" s="17">
        <v>-0.99999999999999944</v>
      </c>
      <c r="AX1108" s="17">
        <v>-0.99999999999999944</v>
      </c>
      <c r="AY1108" s="17">
        <v>4.9965989549732449E-2</v>
      </c>
      <c r="AZ1108" s="17">
        <v>3.8406827444501634E-2</v>
      </c>
      <c r="BA1108" s="17">
        <v>0.52713151357366228</v>
      </c>
      <c r="BB1108" s="17">
        <v>1.8630340921789168E-2</v>
      </c>
      <c r="BC1108" s="17">
        <v>0.29053093428731602</v>
      </c>
      <c r="BD1108" s="17">
        <v>1.6734018484227811</v>
      </c>
      <c r="BE1108" s="17">
        <v>8.9545560182566284</v>
      </c>
      <c r="BF1108" s="17">
        <v>-0.99999999999999944</v>
      </c>
      <c r="BG1108" s="22">
        <v>324.55967669800657</v>
      </c>
    </row>
    <row r="1109" spans="1:100" x14ac:dyDescent="0.25">
      <c r="A1109">
        <v>3067</v>
      </c>
      <c r="B1109" t="s">
        <v>1076</v>
      </c>
      <c r="C1109" s="48">
        <v>2</v>
      </c>
      <c r="D1109" s="22">
        <v>1475.5263671875</v>
      </c>
      <c r="E1109" s="17">
        <v>23.615992959912141</v>
      </c>
      <c r="F1109" s="17">
        <v>-100.09488859232916</v>
      </c>
      <c r="G1109" s="17">
        <v>-0.23975386481921074</v>
      </c>
      <c r="H1109" s="17">
        <v>0.35024307166533575</v>
      </c>
      <c r="I1109" s="17">
        <v>11.616498288754165</v>
      </c>
      <c r="J1109" s="17">
        <v>1.2177460401453146</v>
      </c>
      <c r="K1109" s="17">
        <v>-1.0000000000000016</v>
      </c>
      <c r="L1109" s="17">
        <v>-1.0000000000000016</v>
      </c>
      <c r="M1109" s="17">
        <v>-1.0000000000000016</v>
      </c>
      <c r="N1109" s="17">
        <v>9.803781868870548E-2</v>
      </c>
      <c r="O1109" s="17">
        <v>-1.0000000000000016</v>
      </c>
      <c r="P1109" s="17">
        <v>-1.0000000000000016</v>
      </c>
      <c r="Q1109" s="17">
        <v>2.1710843576158561</v>
      </c>
      <c r="R1109" s="17">
        <v>-1.0000000000000016</v>
      </c>
      <c r="S1109" s="17">
        <v>-1.2254380682347803</v>
      </c>
      <c r="T1109" s="17">
        <v>-0.12117835239798544</v>
      </c>
      <c r="U1109" s="17">
        <v>-0.68896461472371828</v>
      </c>
      <c r="V1109" s="17">
        <v>-1.0704533899849356</v>
      </c>
      <c r="W1109" s="17">
        <v>-2.7615293983927787</v>
      </c>
      <c r="X1109" s="17">
        <v>-6.1716375944821928</v>
      </c>
      <c r="Y1109" s="17">
        <v>-0.1365107124999384</v>
      </c>
      <c r="Z1109" s="17">
        <v>11.189170203457426</v>
      </c>
      <c r="AA1109" s="17">
        <v>-1.0937344684081018</v>
      </c>
      <c r="AB1109" s="17">
        <v>-1.2895371131003541</v>
      </c>
      <c r="AC1109" s="17">
        <v>-9.5925574260577058</v>
      </c>
      <c r="AD1109" s="17">
        <v>-1.4076923825568768</v>
      </c>
      <c r="AE1109" s="17">
        <v>-1.2289856033114273</v>
      </c>
      <c r="AF1109" s="17">
        <v>8.7373154934948118</v>
      </c>
      <c r="AG1109" s="17">
        <v>-75.960082992061274</v>
      </c>
      <c r="AH1109" s="17">
        <v>-0.31260889333341135</v>
      </c>
      <c r="AI1109" s="17">
        <v>-0.3281245932311973</v>
      </c>
      <c r="AJ1109" s="17">
        <v>0.33333333333333298</v>
      </c>
      <c r="AK1109" s="17">
        <v>-3.7698355953072138E-2</v>
      </c>
      <c r="AL1109" s="17">
        <v>0.13280774060598666</v>
      </c>
      <c r="AM1109" s="17">
        <v>0.33333333333333298</v>
      </c>
      <c r="AN1109" s="17">
        <v>-0.31083758872120065</v>
      </c>
      <c r="AO1109" s="17">
        <v>-0.3007127041015501</v>
      </c>
      <c r="AP1109" s="17">
        <v>0.33333333333333298</v>
      </c>
      <c r="AQ1109" s="17">
        <v>-0.73699048580811688</v>
      </c>
      <c r="AR1109" s="17">
        <v>2.2444243630026963</v>
      </c>
      <c r="AS1109" s="17">
        <v>-5.6170942685188887</v>
      </c>
      <c r="AT1109" s="17">
        <v>-0.43163553171321656</v>
      </c>
      <c r="AU1109" s="17">
        <v>-1.0000000000000016</v>
      </c>
      <c r="AV1109" s="17">
        <v>-1.0000000000000016</v>
      </c>
      <c r="AW1109" s="17">
        <v>-1.0000000000000016</v>
      </c>
      <c r="AX1109" s="17">
        <v>-1.0000000000000016</v>
      </c>
      <c r="AY1109" s="17">
        <v>-9.1858528286399607E-2</v>
      </c>
      <c r="AZ1109" s="17">
        <v>1.0165076989188706</v>
      </c>
      <c r="BA1109" s="17">
        <v>-0.41315317667031537</v>
      </c>
      <c r="BB1109" s="17">
        <v>0.56333961898558571</v>
      </c>
      <c r="BC1109" s="17">
        <v>-0.23085178972426698</v>
      </c>
      <c r="BD1109" s="17">
        <v>16.197782428088338</v>
      </c>
      <c r="BE1109" s="17">
        <v>-5.0770052987503744</v>
      </c>
      <c r="BF1109" s="17">
        <v>-1.0000000000000016</v>
      </c>
      <c r="BG1109" s="22">
        <v>3.3988626969805864</v>
      </c>
    </row>
    <row r="1110" spans="1:100" x14ac:dyDescent="0.25">
      <c r="A1110">
        <v>3070</v>
      </c>
      <c r="B1110" t="s">
        <v>1077</v>
      </c>
      <c r="C1110" s="48">
        <v>3</v>
      </c>
      <c r="D1110" s="22">
        <v>1531.2777931438461</v>
      </c>
      <c r="E1110" s="17">
        <v>89.866162160733978</v>
      </c>
      <c r="F1110" s="17">
        <v>2.2834569538160268</v>
      </c>
      <c r="G1110" s="17">
        <v>0.42319444727967953</v>
      </c>
      <c r="H1110" s="17">
        <v>11.565293183089702</v>
      </c>
      <c r="I1110" s="17">
        <v>62.997457627515189</v>
      </c>
      <c r="J1110" s="17">
        <v>12.246007852162455</v>
      </c>
      <c r="K1110" s="17">
        <v>-0.99999999999999967</v>
      </c>
      <c r="L1110" s="17">
        <v>-0.99999999999999967</v>
      </c>
      <c r="M1110" s="17">
        <v>-0.99999999999999967</v>
      </c>
      <c r="N1110" s="17">
        <v>0.27302356428902452</v>
      </c>
      <c r="O1110" s="17">
        <v>-0.99999999999999967</v>
      </c>
      <c r="P1110" s="17">
        <v>-0.99999999999999967</v>
      </c>
      <c r="Q1110" s="17">
        <v>4.622993191305393</v>
      </c>
      <c r="R1110" s="17">
        <v>-0.99999999999999967</v>
      </c>
      <c r="S1110" s="17">
        <v>2.9332821938789166</v>
      </c>
      <c r="T1110" s="17">
        <v>0.31397481472279304</v>
      </c>
      <c r="U1110" s="17">
        <v>0.53786780201324103</v>
      </c>
      <c r="V1110" s="17">
        <v>0.29836944009318989</v>
      </c>
      <c r="W1110" s="17">
        <v>6.9422999917843153</v>
      </c>
      <c r="X1110" s="17">
        <v>3.5796914213242363</v>
      </c>
      <c r="Y1110" s="17">
        <v>0.32119896150405752</v>
      </c>
      <c r="Z1110" s="17">
        <v>33.080184938435139</v>
      </c>
      <c r="AA1110" s="17">
        <v>1.1010853520446453</v>
      </c>
      <c r="AB1110" s="17">
        <v>3.1380411124437941</v>
      </c>
      <c r="AC1110" s="17">
        <v>19.703828275501628</v>
      </c>
      <c r="AD1110" s="17">
        <v>1.5142293712532149</v>
      </c>
      <c r="AE1110" s="17">
        <v>-0.73304493470427079</v>
      </c>
      <c r="AF1110" s="17">
        <v>55.189009391676294</v>
      </c>
      <c r="AG1110" s="17">
        <v>-0.99109003246795913</v>
      </c>
      <c r="AH1110" s="17">
        <v>0.39499174017455685</v>
      </c>
      <c r="AI1110" s="17">
        <v>0.2625671389329558</v>
      </c>
      <c r="AJ1110" s="17">
        <v>0.33333333333333298</v>
      </c>
      <c r="AK1110" s="17">
        <v>0.76163556831985768</v>
      </c>
      <c r="AL1110" s="17">
        <v>0.66633529419120208</v>
      </c>
      <c r="AM1110" s="17">
        <v>0.33333333333333298</v>
      </c>
      <c r="AN1110" s="17">
        <v>0.52511886677158592</v>
      </c>
      <c r="AO1110" s="17">
        <v>0.63278721404362337</v>
      </c>
      <c r="AP1110" s="17">
        <v>0.33333333333333298</v>
      </c>
      <c r="AQ1110" s="17">
        <v>7.8084482358389078</v>
      </c>
      <c r="AR1110" s="17">
        <v>3.169183000307882</v>
      </c>
      <c r="AS1110" s="17">
        <v>0.97768767071230966</v>
      </c>
      <c r="AT1110" s="17">
        <v>8.0991371811422646</v>
      </c>
      <c r="AU1110" s="17">
        <v>-0.99999999999999967</v>
      </c>
      <c r="AV1110" s="17">
        <v>-0.99999999999999967</v>
      </c>
      <c r="AW1110" s="17">
        <v>-0.99999999999999967</v>
      </c>
      <c r="AX1110" s="17">
        <v>-0.99999999999999967</v>
      </c>
      <c r="AY1110" s="17">
        <v>-7.0127032452637655E-2</v>
      </c>
      <c r="AZ1110" s="17">
        <v>7.3453643882898434E-2</v>
      </c>
      <c r="BA1110" s="17">
        <v>-0.35144509699844434</v>
      </c>
      <c r="BB1110" s="17">
        <v>0.30209244529552809</v>
      </c>
      <c r="BC1110" s="17">
        <v>0.19202849477007763</v>
      </c>
      <c r="BD1110" s="17">
        <v>7.9195793518026951</v>
      </c>
      <c r="BE1110" s="17">
        <v>3.0434868842597185</v>
      </c>
      <c r="BF1110" s="17">
        <v>-0.99999999999999967</v>
      </c>
      <c r="CU1110" t="e">
        <v>#N/A</v>
      </c>
      <c r="CV1110" t="e">
        <v>#N/A</v>
      </c>
    </row>
    <row r="1111" spans="1:100" x14ac:dyDescent="0.25">
      <c r="A1111">
        <v>3072</v>
      </c>
      <c r="B1111" t="s">
        <v>1078</v>
      </c>
      <c r="C1111" s="48">
        <v>2</v>
      </c>
      <c r="D1111" s="22">
        <v>1510.950947265625</v>
      </c>
      <c r="E1111" s="17">
        <v>71.219508445394126</v>
      </c>
      <c r="F1111" s="17">
        <v>-23.298820903096701</v>
      </c>
      <c r="G1111" s="17">
        <v>0.29402352213281202</v>
      </c>
      <c r="H1111" s="17">
        <v>5.2192240626968003</v>
      </c>
      <c r="I1111" s="17">
        <v>48.998082585190005</v>
      </c>
      <c r="J1111" s="17">
        <v>10.450371899964377</v>
      </c>
      <c r="K1111" s="17">
        <v>-1.0000000000000004</v>
      </c>
      <c r="L1111" s="17">
        <v>-1.0000000000000004</v>
      </c>
      <c r="M1111" s="17">
        <v>-1.0000000000000004</v>
      </c>
      <c r="N1111" s="17">
        <v>0.23105496756919858</v>
      </c>
      <c r="O1111" s="17">
        <v>-1.0000000000000004</v>
      </c>
      <c r="P1111" s="17">
        <v>-1.0000000000000004</v>
      </c>
      <c r="Q1111" s="17">
        <v>3.6000026505815526</v>
      </c>
      <c r="R1111" s="17">
        <v>-1.0000000000000004</v>
      </c>
      <c r="S1111" s="17">
        <v>0.63816255345415385</v>
      </c>
      <c r="T1111" s="17">
        <v>8.7998913974465423E-2</v>
      </c>
      <c r="U1111" s="17">
        <v>-6.2155966929964973E-2</v>
      </c>
      <c r="V1111" s="17">
        <v>-0.24913139458788811</v>
      </c>
      <c r="W1111" s="17">
        <v>1.4003443709818173</v>
      </c>
      <c r="X1111" s="17">
        <v>-1.0438277314394924</v>
      </c>
      <c r="Y1111" s="17">
        <v>5.1684201383141656E-2</v>
      </c>
      <c r="Z1111" s="17">
        <v>28.468331518800778</v>
      </c>
      <c r="AA1111" s="17">
        <v>0.17885582877326167</v>
      </c>
      <c r="AB1111" s="17">
        <v>0.54478931750296644</v>
      </c>
      <c r="AC1111" s="17">
        <v>11.467409218338801</v>
      </c>
      <c r="AD1111" s="17">
        <v>0.19974948123015995</v>
      </c>
      <c r="AE1111" s="17">
        <v>0.11716230209281003</v>
      </c>
      <c r="AF1111" s="17">
        <v>42.845177633039121</v>
      </c>
      <c r="AG1111" s="17">
        <v>-17.685074689667811</v>
      </c>
      <c r="AH1111" s="17">
        <v>9.0566290988959047E-2</v>
      </c>
      <c r="AI1111" s="17">
        <v>0.14888212079753474</v>
      </c>
      <c r="AJ1111" s="17">
        <v>0.33333333333333298</v>
      </c>
      <c r="AK1111" s="17">
        <v>0.50048004269553859</v>
      </c>
      <c r="AL1111" s="17">
        <v>0.60285746064182244</v>
      </c>
      <c r="AM1111" s="17">
        <v>0.33333333333333298</v>
      </c>
      <c r="AN1111" s="17">
        <v>0.17432732427203584</v>
      </c>
      <c r="AO1111" s="17">
        <v>0.22944218643263151</v>
      </c>
      <c r="AP1111" s="17">
        <v>0.33333333333333298</v>
      </c>
      <c r="AQ1111" s="17">
        <v>5.3115024750525262</v>
      </c>
      <c r="AR1111" s="17">
        <v>2.2444243630026963</v>
      </c>
      <c r="AS1111" s="17">
        <v>2.0822773686146467</v>
      </c>
      <c r="AT1111" s="17">
        <v>4.9551513434054026</v>
      </c>
      <c r="AU1111" s="17">
        <v>-1.0000000000000004</v>
      </c>
      <c r="AV1111" s="17">
        <v>-1.0000000000000004</v>
      </c>
      <c r="AW1111" s="17">
        <v>-1.0000000000000004</v>
      </c>
      <c r="AX1111" s="17">
        <v>-1.0000000000000004</v>
      </c>
      <c r="AY1111" s="17">
        <v>-1.0776320266119454E-2</v>
      </c>
      <c r="AZ1111" s="17">
        <v>0.45731962949539418</v>
      </c>
      <c r="BA1111" s="17">
        <v>0.12441508032694862</v>
      </c>
      <c r="BB1111" s="17">
        <v>0.25192498018824994</v>
      </c>
      <c r="BC1111" s="17">
        <v>6.7226872071946761E-2</v>
      </c>
      <c r="BD1111" s="17">
        <v>7.8940782061789001</v>
      </c>
      <c r="BE1111" s="17">
        <v>2.9449502200367177</v>
      </c>
      <c r="BF1111" s="17">
        <v>-1.0000000000000004</v>
      </c>
      <c r="BG1111" s="22">
        <v>372.35189048968516</v>
      </c>
    </row>
    <row r="1112" spans="1:100" x14ac:dyDescent="0.25">
      <c r="A1112">
        <v>3075</v>
      </c>
      <c r="B1112" t="s">
        <v>1079</v>
      </c>
      <c r="C1112" s="48">
        <v>2</v>
      </c>
      <c r="D1112" s="22">
        <v>1496.5199414062499</v>
      </c>
      <c r="E1112" s="17">
        <v>107.00524997494986</v>
      </c>
      <c r="F1112" s="17">
        <v>34.432298338533265</v>
      </c>
      <c r="G1112" s="17">
        <v>0.69528841631089655</v>
      </c>
      <c r="H1112" s="17">
        <v>8.8794599398246454</v>
      </c>
      <c r="I1112" s="17">
        <v>77.099530555046982</v>
      </c>
      <c r="J1112" s="17">
        <v>17.3909593605552</v>
      </c>
      <c r="K1112" s="17">
        <v>-0.99999999999999944</v>
      </c>
      <c r="L1112" s="17">
        <v>-0.99999999999999944</v>
      </c>
      <c r="M1112" s="17">
        <v>-0.99999999999999944</v>
      </c>
      <c r="N1112" s="17">
        <v>0.33105004693024892</v>
      </c>
      <c r="O1112" s="17">
        <v>-0.99999999999999944</v>
      </c>
      <c r="P1112" s="17">
        <v>-0.99999999999999944</v>
      </c>
      <c r="Q1112" s="17">
        <v>4.6741859367827452</v>
      </c>
      <c r="R1112" s="17">
        <v>-0.99999999999999944</v>
      </c>
      <c r="S1112" s="17">
        <v>2.0391164427192994</v>
      </c>
      <c r="T1112" s="17">
        <v>0.24524703970472767</v>
      </c>
      <c r="U1112" s="17">
        <v>0.40904478431031871</v>
      </c>
      <c r="V1112" s="17">
        <v>0.36829394343744093</v>
      </c>
      <c r="W1112" s="17">
        <v>4.5290153834178462</v>
      </c>
      <c r="X1112" s="17">
        <v>2.8109816560629253</v>
      </c>
      <c r="Y1112" s="17">
        <v>0.19315893232923814</v>
      </c>
      <c r="Z1112" s="17">
        <v>41.457867992571451</v>
      </c>
      <c r="AA1112" s="17">
        <v>1.135520204996519</v>
      </c>
      <c r="AB1112" s="17">
        <v>1.9237364573717133</v>
      </c>
      <c r="AC1112" s="17">
        <v>27.299150115443013</v>
      </c>
      <c r="AD1112" s="17">
        <v>1.4081371071149249</v>
      </c>
      <c r="AE1112" s="17">
        <v>1.1291232993439593</v>
      </c>
      <c r="AF1112" s="17">
        <v>68.485618810617709</v>
      </c>
      <c r="AG1112" s="17">
        <v>26.12291645288072</v>
      </c>
      <c r="AH1112" s="17">
        <v>0.39365153144124315</v>
      </c>
      <c r="AI1112" s="17">
        <v>0.50746990159496119</v>
      </c>
      <c r="AJ1112" s="17">
        <v>0.33333333333333298</v>
      </c>
      <c r="AK1112" s="17">
        <v>0.90505337881192249</v>
      </c>
      <c r="AL1112" s="17">
        <v>0.95621535061472818</v>
      </c>
      <c r="AM1112" s="17">
        <v>0.33333333333333298</v>
      </c>
      <c r="AN1112" s="17">
        <v>0.53904799665347736</v>
      </c>
      <c r="AO1112" s="17">
        <v>0.62798388424215923</v>
      </c>
      <c r="AP1112" s="17">
        <v>0.33333333333333298</v>
      </c>
      <c r="AQ1112" s="17">
        <v>9.85843148929116</v>
      </c>
      <c r="AR1112" s="17">
        <v>2.2444243630026963</v>
      </c>
      <c r="AS1112" s="17">
        <v>7.8702474489017415</v>
      </c>
      <c r="AT1112" s="17">
        <v>9.0046456049497792</v>
      </c>
      <c r="AU1112" s="17">
        <v>-0.99999999999999944</v>
      </c>
      <c r="AV1112" s="17">
        <v>-0.99999999999999944</v>
      </c>
      <c r="AW1112" s="17">
        <v>-0.99999999999999944</v>
      </c>
      <c r="AX1112" s="17">
        <v>-0.99999999999999944</v>
      </c>
      <c r="AY1112" s="17">
        <v>5.0176886850366212E-2</v>
      </c>
      <c r="AZ1112" s="17">
        <v>3.6952362189207666E-2</v>
      </c>
      <c r="BA1112" s="17">
        <v>0.52852974503621408</v>
      </c>
      <c r="BB1112" s="17">
        <v>1.7820341930595285E-2</v>
      </c>
      <c r="BC1112" s="17">
        <v>0.29130624599483174</v>
      </c>
      <c r="BD1112" s="17">
        <v>1.6518036600110411</v>
      </c>
      <c r="BE1112" s="17">
        <v>8.9754213696823477</v>
      </c>
      <c r="BF1112" s="17">
        <v>-0.99999999999999944</v>
      </c>
      <c r="BG1112" s="22">
        <v>1448.7303795573991</v>
      </c>
    </row>
    <row r="1113" spans="1:100" x14ac:dyDescent="0.25">
      <c r="A1113">
        <v>3081</v>
      </c>
      <c r="B1113" t="s">
        <v>1080</v>
      </c>
      <c r="C1113" s="48">
        <v>2</v>
      </c>
      <c r="D1113" s="22">
        <v>1535.9132617187499</v>
      </c>
      <c r="E1113" s="17">
        <v>95.214393105942733</v>
      </c>
      <c r="F1113" s="17">
        <v>15.410773709696178</v>
      </c>
      <c r="G1113" s="17">
        <v>0.56307774436202818</v>
      </c>
      <c r="H1113" s="17">
        <v>7.6734679583988807</v>
      </c>
      <c r="I1113" s="17">
        <v>67.840531393306037</v>
      </c>
      <c r="J1113" s="17">
        <v>15.104141487378994</v>
      </c>
      <c r="K1113" s="17">
        <v>-0.99999999999999978</v>
      </c>
      <c r="L1113" s="17">
        <v>-0.99999999999999978</v>
      </c>
      <c r="M1113" s="17">
        <v>-0.99999999999999978</v>
      </c>
      <c r="N1113" s="17">
        <v>0.29810319106092498</v>
      </c>
      <c r="O1113" s="17">
        <v>-0.99999999999999978</v>
      </c>
      <c r="P1113" s="17">
        <v>-0.99999999999999978</v>
      </c>
      <c r="Q1113" s="17">
        <v>4.3202589022341549</v>
      </c>
      <c r="R1113" s="17">
        <v>-0.99999999999999978</v>
      </c>
      <c r="S1113" s="17">
        <v>1.5775234707038535</v>
      </c>
      <c r="T1113" s="17">
        <v>0.19343617693767134</v>
      </c>
      <c r="U1113" s="17">
        <v>0.25379131248120512</v>
      </c>
      <c r="V1113" s="17">
        <v>0.16486169705119758</v>
      </c>
      <c r="W1113" s="17">
        <v>3.4981659299455088</v>
      </c>
      <c r="X1113" s="17">
        <v>1.5408806660413186</v>
      </c>
      <c r="Y1113" s="17">
        <v>0.14654516293762129</v>
      </c>
      <c r="Z1113" s="17">
        <v>37.178013536279593</v>
      </c>
      <c r="AA1113" s="17">
        <v>0.82031386164297226</v>
      </c>
      <c r="AB1113" s="17">
        <v>1.4693943741514806</v>
      </c>
      <c r="AC1113" s="17">
        <v>22.082832584317096</v>
      </c>
      <c r="AD1113" s="17">
        <v>1.0099917863781973</v>
      </c>
      <c r="AE1113" s="17">
        <v>0.79569756144912263</v>
      </c>
      <c r="AF1113" s="17">
        <v>60.037483909365626</v>
      </c>
      <c r="AG1113" s="17">
        <v>11.688850503627924</v>
      </c>
      <c r="AH1113" s="17">
        <v>0.29378956026118536</v>
      </c>
      <c r="AI1113" s="17">
        <v>0.38932068859443208</v>
      </c>
      <c r="AJ1113" s="17">
        <v>0.33333333333333298</v>
      </c>
      <c r="AK1113" s="17">
        <v>0.77175262562716052</v>
      </c>
      <c r="AL1113" s="17">
        <v>0.83978930699722076</v>
      </c>
      <c r="AM1113" s="17">
        <v>0.33333333333333298</v>
      </c>
      <c r="AN1113" s="17">
        <v>0.41887808927106612</v>
      </c>
      <c r="AO1113" s="17">
        <v>0.49667046402639625</v>
      </c>
      <c r="AP1113" s="17">
        <v>0.33333333333333298</v>
      </c>
      <c r="AQ1113" s="17">
        <v>8.3602876222388414</v>
      </c>
      <c r="AR1113" s="17">
        <v>2.2444243630026963</v>
      </c>
      <c r="AS1113" s="17">
        <v>5.9631994498433274</v>
      </c>
      <c r="AT1113" s="17">
        <v>7.6703989136998336</v>
      </c>
      <c r="AU1113" s="17">
        <v>-0.99999999999999978</v>
      </c>
      <c r="AV1113" s="17">
        <v>-0.99999999999999978</v>
      </c>
      <c r="AW1113" s="17">
        <v>-0.99999999999999978</v>
      </c>
      <c r="AX1113" s="17">
        <v>-0.99999999999999978</v>
      </c>
      <c r="AY1113" s="17">
        <v>3.0093733334492945E-2</v>
      </c>
      <c r="AZ1113" s="17">
        <v>0.17545697518232672</v>
      </c>
      <c r="BA1113" s="17">
        <v>0.39538011709519677</v>
      </c>
      <c r="BB1113" s="17">
        <v>9.4954255162124884E-2</v>
      </c>
      <c r="BC1113" s="17">
        <v>0.2174755046913619</v>
      </c>
      <c r="BD1113" s="17">
        <v>3.7085380621785466</v>
      </c>
      <c r="BE1113" s="17">
        <v>6.9884729612101406</v>
      </c>
      <c r="BF1113" s="17">
        <v>-0.99999999999999978</v>
      </c>
      <c r="BG1113" s="22">
        <v>712.56757835964959</v>
      </c>
    </row>
    <row r="1114" spans="1:100" x14ac:dyDescent="0.25">
      <c r="A1114">
        <v>3082</v>
      </c>
      <c r="B1114" t="s">
        <v>1081</v>
      </c>
      <c r="C1114" s="48">
        <v>2</v>
      </c>
      <c r="D1114" s="22">
        <v>1579.6163964843749</v>
      </c>
      <c r="E1114" s="17">
        <v>96.542383834634663</v>
      </c>
      <c r="F1114" s="17">
        <v>17.553146281368996</v>
      </c>
      <c r="G1114" s="17">
        <v>0.57796848118741828</v>
      </c>
      <c r="H1114" s="17">
        <v>7.8092974564585154</v>
      </c>
      <c r="I1114" s="17">
        <v>68.883361883096697</v>
      </c>
      <c r="J1114" s="17">
        <v>15.361703169920284</v>
      </c>
      <c r="K1114" s="17">
        <v>-0.99999999999999978</v>
      </c>
      <c r="L1114" s="17">
        <v>-0.99999999999999978</v>
      </c>
      <c r="M1114" s="17">
        <v>-0.99999999999999978</v>
      </c>
      <c r="N1114" s="17">
        <v>0.301813957769409</v>
      </c>
      <c r="O1114" s="17">
        <v>-0.99999999999999978</v>
      </c>
      <c r="P1114" s="17">
        <v>-0.99999999999999978</v>
      </c>
      <c r="Q1114" s="17">
        <v>4.3601212994912544</v>
      </c>
      <c r="R1114" s="17">
        <v>-0.99999999999999978</v>
      </c>
      <c r="S1114" s="17">
        <v>1.629512159403582</v>
      </c>
      <c r="T1114" s="17">
        <v>0.19927157517586355</v>
      </c>
      <c r="U1114" s="17">
        <v>0.2712773335123177</v>
      </c>
      <c r="V1114" s="17">
        <v>0.18777403837797793</v>
      </c>
      <c r="W1114" s="17">
        <v>3.6142693253218692</v>
      </c>
      <c r="X1114" s="17">
        <v>1.6839306884433944</v>
      </c>
      <c r="Y1114" s="17">
        <v>0.15179521849076477</v>
      </c>
      <c r="Z1114" s="17">
        <v>37.660048650542251</v>
      </c>
      <c r="AA1114" s="17">
        <v>0.85581519172006648</v>
      </c>
      <c r="AB1114" s="17">
        <v>1.5205664035361317</v>
      </c>
      <c r="AC1114" s="17">
        <v>22.670340464041846</v>
      </c>
      <c r="AD1114" s="17">
        <v>1.0548344386539834</v>
      </c>
      <c r="AE1114" s="17">
        <v>0.83325092110320298</v>
      </c>
      <c r="AF1114" s="17">
        <v>60.98898768455701</v>
      </c>
      <c r="AG1114" s="17">
        <v>13.314542849051985</v>
      </c>
      <c r="AH1114" s="17">
        <v>0.3050368999031926</v>
      </c>
      <c r="AI1114" s="17">
        <v>0.40262769937491005</v>
      </c>
      <c r="AJ1114" s="17">
        <v>0.33333333333333298</v>
      </c>
      <c r="AK1114" s="17">
        <v>0.7867661370558614</v>
      </c>
      <c r="AL1114" s="17">
        <v>0.85290223918018526</v>
      </c>
      <c r="AM1114" s="17">
        <v>0.33333333333333298</v>
      </c>
      <c r="AN1114" s="17">
        <v>0.43241268854951947</v>
      </c>
      <c r="AO1114" s="17">
        <v>0.51146014441491283</v>
      </c>
      <c r="AP1114" s="17">
        <v>0.33333333333333298</v>
      </c>
      <c r="AQ1114" s="17">
        <v>8.5290218531598967</v>
      </c>
      <c r="AR1114" s="17">
        <v>2.2444243630026963</v>
      </c>
      <c r="AS1114" s="17">
        <v>6.1779880856529088</v>
      </c>
      <c r="AT1114" s="17">
        <v>7.8206735930935984</v>
      </c>
      <c r="AU1114" s="17">
        <v>-0.99999999999999978</v>
      </c>
      <c r="AV1114" s="17">
        <v>-0.99999999999999978</v>
      </c>
      <c r="AW1114" s="17">
        <v>-0.99999999999999978</v>
      </c>
      <c r="AX1114" s="17">
        <v>-0.99999999999999978</v>
      </c>
      <c r="AY1114" s="17">
        <v>3.2355675953954346E-2</v>
      </c>
      <c r="AZ1114" s="17">
        <v>0.1598573589729736</v>
      </c>
      <c r="BA1114" s="17">
        <v>0.41037660746047594</v>
      </c>
      <c r="BB1114" s="17">
        <v>8.626675070191471E-2</v>
      </c>
      <c r="BC1114" s="17">
        <v>0.22579097667382492</v>
      </c>
      <c r="BD1114" s="17">
        <v>3.47689041792297</v>
      </c>
      <c r="BE1114" s="17">
        <v>7.2122606887820107</v>
      </c>
      <c r="BF1114" s="17">
        <v>-0.99999999999999978</v>
      </c>
      <c r="BG1114" s="22">
        <v>690.27289408880188</v>
      </c>
    </row>
    <row r="1115" spans="1:100" x14ac:dyDescent="0.25">
      <c r="A1115">
        <v>3083</v>
      </c>
      <c r="B1115" t="s">
        <v>1082</v>
      </c>
      <c r="C1115" s="48">
        <v>2</v>
      </c>
      <c r="D1115" s="22">
        <v>1499.4126464843748</v>
      </c>
      <c r="E1115" s="17">
        <v>89.782332899084395</v>
      </c>
      <c r="F1115" s="17">
        <v>6.6475372326527156</v>
      </c>
      <c r="G1115" s="17">
        <v>0.50216814822375155</v>
      </c>
      <c r="H1115" s="17">
        <v>7.1178661794210676</v>
      </c>
      <c r="I1115" s="17">
        <v>63.574900705002804</v>
      </c>
      <c r="J1115" s="17">
        <v>14.050602079071435</v>
      </c>
      <c r="K1115" s="17">
        <v>-0.99999999999999989</v>
      </c>
      <c r="L1115" s="17">
        <v>-0.99999999999999989</v>
      </c>
      <c r="M1115" s="17">
        <v>-0.99999999999999989</v>
      </c>
      <c r="N1115" s="17">
        <v>0.28292453978077231</v>
      </c>
      <c r="O1115" s="17">
        <v>-0.99999999999999989</v>
      </c>
      <c r="P1115" s="17">
        <v>-0.99999999999999989</v>
      </c>
      <c r="Q1115" s="17">
        <v>4.1572043437858799</v>
      </c>
      <c r="R1115" s="17">
        <v>-0.99999999999999989</v>
      </c>
      <c r="S1115" s="17">
        <v>1.3648671012044145</v>
      </c>
      <c r="T1115" s="17">
        <v>0.16956685776548264</v>
      </c>
      <c r="U1115" s="17">
        <v>0.18226587411240358</v>
      </c>
      <c r="V1115" s="17">
        <v>7.1140246382823347E-2</v>
      </c>
      <c r="W1115" s="17">
        <v>3.0232524984893372</v>
      </c>
      <c r="X1115" s="17">
        <v>0.95574379912515572</v>
      </c>
      <c r="Y1115" s="17">
        <v>0.12507015016993639</v>
      </c>
      <c r="Z1115" s="17">
        <v>35.206280070132792</v>
      </c>
      <c r="AA1115" s="17">
        <v>0.67509796650469911</v>
      </c>
      <c r="AB1115" s="17">
        <v>1.2600784967745744</v>
      </c>
      <c r="AC1115" s="17">
        <v>19.67966959099406</v>
      </c>
      <c r="AD1115" s="17">
        <v>0.8265658168029304</v>
      </c>
      <c r="AE1115" s="17">
        <v>0.64208797201192713</v>
      </c>
      <c r="AF1115" s="17">
        <v>56.145419241878329</v>
      </c>
      <c r="AG1115" s="17">
        <v>5.0390610831320242</v>
      </c>
      <c r="AH1115" s="17">
        <v>0.24778304471679771</v>
      </c>
      <c r="AI1115" s="17">
        <v>0.33488922143797872</v>
      </c>
      <c r="AJ1115" s="17">
        <v>0.33333333333333298</v>
      </c>
      <c r="AK1115" s="17">
        <v>0.71034082791273667</v>
      </c>
      <c r="AL1115" s="17">
        <v>0.78615170579463145</v>
      </c>
      <c r="AM1115" s="17">
        <v>0.33333333333333298</v>
      </c>
      <c r="AN1115" s="17">
        <v>0.36351568607968421</v>
      </c>
      <c r="AO1115" s="17">
        <v>0.43617423270876693</v>
      </c>
      <c r="AP1115" s="17">
        <v>0.33333333333333298</v>
      </c>
      <c r="AQ1115" s="17">
        <v>7.6700911611355815</v>
      </c>
      <c r="AR1115" s="17">
        <v>2.2444243630026963</v>
      </c>
      <c r="AS1115" s="17">
        <v>5.0846204234552017</v>
      </c>
      <c r="AT1115" s="17">
        <v>7.0557100545107954</v>
      </c>
      <c r="AU1115" s="17">
        <v>-0.99999999999999989</v>
      </c>
      <c r="AV1115" s="17">
        <v>-0.99999999999999989</v>
      </c>
      <c r="AW1115" s="17">
        <v>-0.99999999999999989</v>
      </c>
      <c r="AX1115" s="17">
        <v>-0.99999999999999989</v>
      </c>
      <c r="AY1115" s="17">
        <v>2.0841403308457379E-2</v>
      </c>
      <c r="AZ1115" s="17">
        <v>0.23926619660404269</v>
      </c>
      <c r="BA1115" s="17">
        <v>0.33403794294010519</v>
      </c>
      <c r="BB1115" s="17">
        <v>0.13048993041619469</v>
      </c>
      <c r="BC1115" s="17">
        <v>0.18346160423162355</v>
      </c>
      <c r="BD1115" s="17">
        <v>4.6560777724991471</v>
      </c>
      <c r="BE1115" s="17">
        <v>6.0730837318562569</v>
      </c>
      <c r="BF1115" s="17">
        <v>-0.99999999999999989</v>
      </c>
      <c r="BG1115" s="22">
        <v>1050.6140038466447</v>
      </c>
    </row>
    <row r="1116" spans="1:100" x14ac:dyDescent="0.25">
      <c r="A1116">
        <v>3090</v>
      </c>
      <c r="B1116" t="s">
        <v>1083</v>
      </c>
      <c r="C1116" s="48">
        <v>2</v>
      </c>
      <c r="D1116" s="22">
        <v>1501.735634765625</v>
      </c>
      <c r="E1116" s="17">
        <v>71.229256651953179</v>
      </c>
      <c r="F1116" s="17">
        <v>-23.283094671050129</v>
      </c>
      <c r="G1116" s="17">
        <v>0.29413282860254414</v>
      </c>
      <c r="H1116" s="17">
        <v>5.2202211283955959</v>
      </c>
      <c r="I1116" s="17">
        <v>49.005737553557573</v>
      </c>
      <c r="J1116" s="17">
        <v>10.452262549069724</v>
      </c>
      <c r="K1116" s="17">
        <v>-1.0000000000000004</v>
      </c>
      <c r="L1116" s="17">
        <v>-1.0000000000000004</v>
      </c>
      <c r="M1116" s="17">
        <v>-1.0000000000000004</v>
      </c>
      <c r="N1116" s="17">
        <v>0.23108220670542537</v>
      </c>
      <c r="O1116" s="17">
        <v>-1.0000000000000004</v>
      </c>
      <c r="P1116" s="17">
        <v>-1.0000000000000004</v>
      </c>
      <c r="Q1116" s="17">
        <v>3.600295263228618</v>
      </c>
      <c r="R1116" s="17">
        <v>-1.0000000000000004</v>
      </c>
      <c r="S1116" s="17">
        <v>0.63854417997098822</v>
      </c>
      <c r="T1116" s="17">
        <v>8.8041749113409687E-2</v>
      </c>
      <c r="U1116" s="17">
        <v>-6.2027609599432182E-2</v>
      </c>
      <c r="V1116" s="17">
        <v>-0.24896320498296154</v>
      </c>
      <c r="W1116" s="17">
        <v>1.4011966358778609</v>
      </c>
      <c r="X1116" s="17">
        <v>-1.0427776629890708</v>
      </c>
      <c r="Y1116" s="17">
        <v>5.1722739774165617E-2</v>
      </c>
      <c r="Z1116" s="17">
        <v>28.471869930448555</v>
      </c>
      <c r="AA1116" s="17">
        <v>0.17911642870911615</v>
      </c>
      <c r="AB1116" s="17">
        <v>0.54516494927637393</v>
      </c>
      <c r="AC1116" s="17">
        <v>11.471721860018361</v>
      </c>
      <c r="AD1116" s="17">
        <v>0.20007865177901651</v>
      </c>
      <c r="AE1116" s="17">
        <v>0.11743796509179411</v>
      </c>
      <c r="AF1116" s="17">
        <v>42.852162211426517</v>
      </c>
      <c r="AG1116" s="17">
        <v>-17.673141184077551</v>
      </c>
      <c r="AH1116" s="17">
        <v>9.064885285306036E-2</v>
      </c>
      <c r="AI1116" s="17">
        <v>0.14897980181816911</v>
      </c>
      <c r="AJ1116" s="17">
        <v>0.33333333333333298</v>
      </c>
      <c r="AK1116" s="17">
        <v>0.50059025040062388</v>
      </c>
      <c r="AL1116" s="17">
        <v>0.6029537170152689</v>
      </c>
      <c r="AM1116" s="17">
        <v>0.33333333333333298</v>
      </c>
      <c r="AN1116" s="17">
        <v>0.17442667592156902</v>
      </c>
      <c r="AO1116" s="17">
        <v>0.22955075109069323</v>
      </c>
      <c r="AP1116" s="17">
        <v>0.33333333333333298</v>
      </c>
      <c r="AQ1116" s="17">
        <v>5.3127410801881361</v>
      </c>
      <c r="AR1116" s="17">
        <v>2.2444243630026963</v>
      </c>
      <c r="AS1116" s="17">
        <v>2.0838540392518512</v>
      </c>
      <c r="AT1116" s="17">
        <v>4.9562544449434451</v>
      </c>
      <c r="AU1116" s="17">
        <v>-1.0000000000000004</v>
      </c>
      <c r="AV1116" s="17">
        <v>-1.0000000000000004</v>
      </c>
      <c r="AW1116" s="17">
        <v>-1.0000000000000004</v>
      </c>
      <c r="AX1116" s="17">
        <v>-1.0000000000000004</v>
      </c>
      <c r="AY1116" s="17">
        <v>-1.0759716321978261E-2</v>
      </c>
      <c r="AZ1116" s="17">
        <v>0.45720511944817382</v>
      </c>
      <c r="BA1116" s="17">
        <v>0.12452516308775635</v>
      </c>
      <c r="BB1116" s="17">
        <v>0.25186120896897024</v>
      </c>
      <c r="BC1116" s="17">
        <v>6.7287912361437996E-2</v>
      </c>
      <c r="BD1116" s="17">
        <v>7.8923777808398281</v>
      </c>
      <c r="BE1116" s="17">
        <v>2.9465929491210536</v>
      </c>
      <c r="BF1116" s="17">
        <v>-1.0000000000000004</v>
      </c>
      <c r="BG1116" s="22">
        <v>42.745926272995803</v>
      </c>
    </row>
    <row r="1117" spans="1:100" x14ac:dyDescent="0.25">
      <c r="A1117">
        <v>3091</v>
      </c>
      <c r="B1117" t="s">
        <v>1084</v>
      </c>
      <c r="C1117" s="48">
        <v>2</v>
      </c>
      <c r="D1117" s="22">
        <v>1493.687958984375</v>
      </c>
      <c r="E1117" s="17">
        <v>85.942693020705065</v>
      </c>
      <c r="F1117" s="17">
        <v>0.45326269231495697</v>
      </c>
      <c r="G1117" s="17">
        <v>0.45911433339061891</v>
      </c>
      <c r="H1117" s="17">
        <v>6.7251402769415138</v>
      </c>
      <c r="I1117" s="17">
        <v>60.559748981064111</v>
      </c>
      <c r="J1117" s="17">
        <v>13.305910052191006</v>
      </c>
      <c r="K1117" s="17">
        <v>-1</v>
      </c>
      <c r="L1117" s="17">
        <v>-1</v>
      </c>
      <c r="M1117" s="17">
        <v>-1</v>
      </c>
      <c r="N1117" s="17">
        <v>0.2721955433160968</v>
      </c>
      <c r="O1117" s="17">
        <v>-1</v>
      </c>
      <c r="P1117" s="17">
        <v>-1</v>
      </c>
      <c r="Q1117" s="17">
        <v>4.0419495857147014</v>
      </c>
      <c r="R1117" s="17">
        <v>-1</v>
      </c>
      <c r="S1117" s="17">
        <v>1.2145514114610463</v>
      </c>
      <c r="T1117" s="17">
        <v>0.15269488170608875</v>
      </c>
      <c r="U1117" s="17">
        <v>0.13170827441336636</v>
      </c>
      <c r="V1117" s="17">
        <v>4.8934439281105319E-3</v>
      </c>
      <c r="W1117" s="17">
        <v>2.6875609780060405</v>
      </c>
      <c r="X1117" s="17">
        <v>0.54214108432376062</v>
      </c>
      <c r="Y1117" s="17">
        <v>0.10989058435669272</v>
      </c>
      <c r="Z1117" s="17">
        <v>33.812564581377011</v>
      </c>
      <c r="AA1117" s="17">
        <v>0.57245242858457701</v>
      </c>
      <c r="AB1117" s="17">
        <v>1.1121240265830248</v>
      </c>
      <c r="AC1117" s="17">
        <v>17.980999084404591</v>
      </c>
      <c r="AD1117" s="17">
        <v>0.69691157132487491</v>
      </c>
      <c r="AE1117" s="17">
        <v>0.53350936963195672</v>
      </c>
      <c r="AF1117" s="17">
        <v>53.394321842838565</v>
      </c>
      <c r="AG1117" s="17">
        <v>0.33867197302529778</v>
      </c>
      <c r="AH1117" s="17">
        <v>0.21526343981137366</v>
      </c>
      <c r="AI1117" s="17">
        <v>0.29641445790926457</v>
      </c>
      <c r="AJ1117" s="17">
        <v>0.33333333333333298</v>
      </c>
      <c r="AK1117" s="17">
        <v>0.66693203299371973</v>
      </c>
      <c r="AL1117" s="17">
        <v>0.74823808467937858</v>
      </c>
      <c r="AM1117" s="17">
        <v>0.33333333333333298</v>
      </c>
      <c r="AN1117" s="17">
        <v>0.32438289245045321</v>
      </c>
      <c r="AO1117" s="17">
        <v>0.39341260389516203</v>
      </c>
      <c r="AP1117" s="17">
        <v>0.33333333333333298</v>
      </c>
      <c r="AQ1117" s="17">
        <v>7.1822273019275364</v>
      </c>
      <c r="AR1117" s="17">
        <v>2.2444243630026963</v>
      </c>
      <c r="AS1117" s="17">
        <v>4.4635987599308624</v>
      </c>
      <c r="AT1117" s="17">
        <v>6.6212185785956654</v>
      </c>
      <c r="AU1117" s="17">
        <v>-1</v>
      </c>
      <c r="AV1117" s="17">
        <v>-1</v>
      </c>
      <c r="AW1117" s="17">
        <v>-1</v>
      </c>
      <c r="AX1117" s="17">
        <v>-1</v>
      </c>
      <c r="AY1117" s="17">
        <v>1.4301414062565156E-2</v>
      </c>
      <c r="AZ1117" s="17">
        <v>0.28436960522786886</v>
      </c>
      <c r="BA1117" s="17">
        <v>0.29067836128174934</v>
      </c>
      <c r="BB1117" s="17">
        <v>0.15560824476005894</v>
      </c>
      <c r="BC1117" s="17">
        <v>0.1594189530733128</v>
      </c>
      <c r="BD1117" s="17">
        <v>5.3258441446578155</v>
      </c>
      <c r="BE1117" s="17">
        <v>5.4260428568621863</v>
      </c>
      <c r="BF1117" s="17">
        <v>-1</v>
      </c>
      <c r="BG1117" s="22">
        <v>990.96784829763794</v>
      </c>
    </row>
    <row r="1118" spans="1:100" x14ac:dyDescent="0.25">
      <c r="A1118">
        <v>3096</v>
      </c>
      <c r="B1118" t="s">
        <v>1085</v>
      </c>
      <c r="C1118" s="48">
        <v>2</v>
      </c>
      <c r="D1118" s="22">
        <v>1443.169443359375</v>
      </c>
      <c r="E1118" s="17">
        <v>57.152253584884306</v>
      </c>
      <c r="F1118" s="17">
        <v>-45.992730070348578</v>
      </c>
      <c r="G1118" s="17">
        <v>0.13628763930035426</v>
      </c>
      <c r="H1118" s="17">
        <v>3.7803976270167254</v>
      </c>
      <c r="I1118" s="17">
        <v>37.951497726389633</v>
      </c>
      <c r="J1118" s="17">
        <v>7.7220502691508264</v>
      </c>
      <c r="K1118" s="17">
        <v>-1.0000000000000007</v>
      </c>
      <c r="L1118" s="17">
        <v>-1.0000000000000007</v>
      </c>
      <c r="M1118" s="17">
        <v>-1.0000000000000007</v>
      </c>
      <c r="N1118" s="17">
        <v>0.19174723756150736</v>
      </c>
      <c r="O1118" s="17">
        <v>-1.0000000000000007</v>
      </c>
      <c r="P1118" s="17">
        <v>-1.0000000000000007</v>
      </c>
      <c r="Q1118" s="17">
        <v>3.1777448068699163</v>
      </c>
      <c r="R1118" s="17">
        <v>-1.0000000000000007</v>
      </c>
      <c r="S1118" s="17">
        <v>8.7452282665476444E-2</v>
      </c>
      <c r="T1118" s="17">
        <v>2.6185203640752164E-2</v>
      </c>
      <c r="U1118" s="17">
        <v>-0.24738340039494505</v>
      </c>
      <c r="V1118" s="17">
        <v>-0.49183922223386045</v>
      </c>
      <c r="W1118" s="17">
        <v>0.17047429911877643</v>
      </c>
      <c r="X1118" s="17">
        <v>-2.5591403608535312</v>
      </c>
      <c r="Y1118" s="17">
        <v>-3.9290404130945672E-3</v>
      </c>
      <c r="Z1118" s="17">
        <v>23.36218833757022</v>
      </c>
      <c r="AA1118" s="17">
        <v>-0.19720572594367602</v>
      </c>
      <c r="AB1118" s="17">
        <v>2.7298260241108707E-3</v>
      </c>
      <c r="AC1118" s="17">
        <v>5.2440050197368517</v>
      </c>
      <c r="AD1118" s="17">
        <v>-0.27526363787952857</v>
      </c>
      <c r="AE1118" s="17">
        <v>-0.28063616871630737</v>
      </c>
      <c r="AF1118" s="17">
        <v>32.766006282544367</v>
      </c>
      <c r="AG1118" s="17">
        <v>-34.905848941899372</v>
      </c>
      <c r="AH1118" s="17">
        <v>-2.8575499558537609E-2</v>
      </c>
      <c r="AI1118" s="17">
        <v>7.9224679655300889E-3</v>
      </c>
      <c r="AJ1118" s="17">
        <v>0.33333333333333298</v>
      </c>
      <c r="AK1118" s="17">
        <v>0.34144362244376214</v>
      </c>
      <c r="AL1118" s="17">
        <v>0.46395366033589758</v>
      </c>
      <c r="AM1118" s="17">
        <v>0.33333333333333298</v>
      </c>
      <c r="AN1118" s="17">
        <v>3.0956852346818831E-2</v>
      </c>
      <c r="AO1118" s="17">
        <v>7.2776782950729257E-2</v>
      </c>
      <c r="AP1118" s="17">
        <v>0.33333333333333298</v>
      </c>
      <c r="AQ1118" s="17">
        <v>3.5241199438532167</v>
      </c>
      <c r="AR1118" s="17">
        <v>2.2444243630026963</v>
      </c>
      <c r="AS1118" s="17">
        <v>-0.19295423940325396</v>
      </c>
      <c r="AT1118" s="17">
        <v>3.3633087435736044</v>
      </c>
      <c r="AU1118" s="17">
        <v>-1.0000000000000007</v>
      </c>
      <c r="AV1118" s="17">
        <v>-1.0000000000000007</v>
      </c>
      <c r="AW1118" s="17">
        <v>-1.0000000000000007</v>
      </c>
      <c r="AX1118" s="17">
        <v>-1.0000000000000007</v>
      </c>
      <c r="AY1118" s="17">
        <v>-3.4736821360245862E-2</v>
      </c>
      <c r="AZ1118" s="17">
        <v>0.62256459107676165</v>
      </c>
      <c r="BA1118" s="17">
        <v>-3.4441037734475488E-2</v>
      </c>
      <c r="BB1118" s="17">
        <v>0.34395072758482115</v>
      </c>
      <c r="BC1118" s="17">
        <v>-2.0857977570006014E-2</v>
      </c>
      <c r="BD1118" s="17">
        <v>10.34789537460874</v>
      </c>
      <c r="BE1118" s="17">
        <v>0.57439225574378394</v>
      </c>
      <c r="BF1118" s="17">
        <v>-1.0000000000000007</v>
      </c>
      <c r="BG1118" s="22">
        <v>123.6038603590537</v>
      </c>
    </row>
    <row r="1119" spans="1:100" x14ac:dyDescent="0.25">
      <c r="A1119">
        <v>3098</v>
      </c>
      <c r="B1119" t="s">
        <v>1086</v>
      </c>
      <c r="C1119" s="48">
        <v>2</v>
      </c>
      <c r="D1119" s="22">
        <v>1562.4078808593749</v>
      </c>
      <c r="E1119" s="17">
        <v>115.25077231048868</v>
      </c>
      <c r="F1119" s="17">
        <v>47.734334647306227</v>
      </c>
      <c r="G1119" s="17">
        <v>0.78774531411418469</v>
      </c>
      <c r="H1119" s="17">
        <v>9.7228281470552211</v>
      </c>
      <c r="I1119" s="17">
        <v>83.574486976030045</v>
      </c>
      <c r="J1119" s="17">
        <v>18.990165258826067</v>
      </c>
      <c r="K1119" s="17">
        <v>-0.99999999999999922</v>
      </c>
      <c r="L1119" s="17">
        <v>-0.99999999999999922</v>
      </c>
      <c r="M1119" s="17">
        <v>-0.99999999999999922</v>
      </c>
      <c r="N1119" s="17">
        <v>0.35409027538644977</v>
      </c>
      <c r="O1119" s="17">
        <v>-0.99999999999999922</v>
      </c>
      <c r="P1119" s="17">
        <v>-0.99999999999999922</v>
      </c>
      <c r="Q1119" s="17">
        <v>4.921692398861202</v>
      </c>
      <c r="R1119" s="17">
        <v>-0.99999999999999922</v>
      </c>
      <c r="S1119" s="17">
        <v>2.3619153031384745</v>
      </c>
      <c r="T1119" s="17">
        <v>0.28147914996740386</v>
      </c>
      <c r="U1119" s="17">
        <v>0.51761585627386963</v>
      </c>
      <c r="V1119" s="17">
        <v>0.51055715212380448</v>
      </c>
      <c r="W1119" s="17">
        <v>5.2499038046424769</v>
      </c>
      <c r="X1119" s="17">
        <v>3.6991822506389656</v>
      </c>
      <c r="Y1119" s="17">
        <v>0.22575663756239461</v>
      </c>
      <c r="Z1119" s="17">
        <v>44.450834144587972</v>
      </c>
      <c r="AA1119" s="17">
        <v>1.355948709328286</v>
      </c>
      <c r="AB1119" s="17">
        <v>2.2414646629455572</v>
      </c>
      <c r="AC1119" s="17">
        <v>30.946998884196937</v>
      </c>
      <c r="AD1119" s="17">
        <v>1.6865660772395872</v>
      </c>
      <c r="AE1119" s="17">
        <v>1.3622928984323837</v>
      </c>
      <c r="AF1119" s="17">
        <v>74.393525741879174</v>
      </c>
      <c r="AG1119" s="17">
        <v>36.216874381421512</v>
      </c>
      <c r="AH1119" s="17">
        <v>0.46348649958511795</v>
      </c>
      <c r="AI1119" s="17">
        <v>0.59009341111129965</v>
      </c>
      <c r="AJ1119" s="17">
        <v>0.33333333333333298</v>
      </c>
      <c r="AK1119" s="17">
        <v>0.99827258670666286</v>
      </c>
      <c r="AL1119" s="17">
        <v>1.0376338220415136</v>
      </c>
      <c r="AM1119" s="17">
        <v>0.33333333333333298</v>
      </c>
      <c r="AN1119" s="17">
        <v>0.62308460793538001</v>
      </c>
      <c r="AO1119" s="17">
        <v>0.71981332050570401</v>
      </c>
      <c r="AP1119" s="17">
        <v>0.33333333333333298</v>
      </c>
      <c r="AQ1119" s="17">
        <v>10.906105874186871</v>
      </c>
      <c r="AR1119" s="17">
        <v>2.2444243630026963</v>
      </c>
      <c r="AS1119" s="17">
        <v>9.2038746013535437</v>
      </c>
      <c r="AT1119" s="17">
        <v>9.9377042465772885</v>
      </c>
      <c r="AU1119" s="17">
        <v>-0.99999999999999922</v>
      </c>
      <c r="AV1119" s="17">
        <v>-0.99999999999999922</v>
      </c>
      <c r="AW1119" s="17">
        <v>-0.99999999999999922</v>
      </c>
      <c r="AX1119" s="17">
        <v>-0.99999999999999922</v>
      </c>
      <c r="AY1119" s="17">
        <v>6.4221336098025716E-2</v>
      </c>
      <c r="AZ1119" s="17">
        <v>-5.9905982602665941E-2</v>
      </c>
      <c r="BA1119" s="17">
        <v>0.62164326879055598</v>
      </c>
      <c r="BB1119" s="17">
        <v>-3.6120555787353736E-2</v>
      </c>
      <c r="BC1119" s="17">
        <v>0.34293718624204478</v>
      </c>
      <c r="BD1119" s="17">
        <v>0.21349856991021543</v>
      </c>
      <c r="BE1119" s="17">
        <v>10.364924071957155</v>
      </c>
      <c r="BF1119" s="17">
        <v>-0.99999999999999922</v>
      </c>
      <c r="BG1119" s="22">
        <v>1315.0937459094007</v>
      </c>
    </row>
    <row r="1120" spans="1:100" x14ac:dyDescent="0.25">
      <c r="A1120">
        <v>3100</v>
      </c>
      <c r="B1120" t="s">
        <v>1087</v>
      </c>
      <c r="C1120" s="48">
        <v>2</v>
      </c>
      <c r="D1120" s="22">
        <v>1480.0869531249998</v>
      </c>
      <c r="E1120" s="17">
        <v>108.62396470255621</v>
      </c>
      <c r="F1120" s="17">
        <v>37.043679546896463</v>
      </c>
      <c r="G1120" s="17">
        <v>0.7134390362537868</v>
      </c>
      <c r="H1120" s="17">
        <v>9.0450252590713234</v>
      </c>
      <c r="I1120" s="17">
        <v>78.370657706577475</v>
      </c>
      <c r="J1120" s="17">
        <v>17.704906498730871</v>
      </c>
      <c r="K1120" s="17">
        <v>-0.99999999999999944</v>
      </c>
      <c r="L1120" s="17">
        <v>-0.99999999999999944</v>
      </c>
      <c r="M1120" s="17">
        <v>-0.99999999999999944</v>
      </c>
      <c r="N1120" s="17">
        <v>0.33557317543706533</v>
      </c>
      <c r="O1120" s="17">
        <v>-0.99999999999999944</v>
      </c>
      <c r="P1120" s="17">
        <v>-0.99999999999999944</v>
      </c>
      <c r="Q1120" s="17">
        <v>4.7227750181096297</v>
      </c>
      <c r="R1120" s="17">
        <v>-0.99999999999999944</v>
      </c>
      <c r="S1120" s="17">
        <v>2.1024865056640039</v>
      </c>
      <c r="T1120" s="17">
        <v>0.25235992450544759</v>
      </c>
      <c r="U1120" s="17">
        <v>0.43035884860215029</v>
      </c>
      <c r="V1120" s="17">
        <v>0.39622225916155362</v>
      </c>
      <c r="W1120" s="17">
        <v>4.6705361575921778</v>
      </c>
      <c r="X1120" s="17">
        <v>2.9853482183014588</v>
      </c>
      <c r="Y1120" s="17">
        <v>0.19955833110591162</v>
      </c>
      <c r="Z1120" s="17">
        <v>42.045430331541198</v>
      </c>
      <c r="AA1120" s="17">
        <v>1.1787934934343161</v>
      </c>
      <c r="AB1120" s="17">
        <v>1.9861110777789126</v>
      </c>
      <c r="AC1120" s="17">
        <v>28.015275339021919</v>
      </c>
      <c r="AD1120" s="17">
        <v>1.4627967218964555</v>
      </c>
      <c r="AE1120" s="17">
        <v>1.1748978480887642</v>
      </c>
      <c r="AF1120" s="17">
        <v>69.645425984717804</v>
      </c>
      <c r="AG1120" s="17">
        <v>28.104505695365024</v>
      </c>
      <c r="AH1120" s="17">
        <v>0.40736114095247888</v>
      </c>
      <c r="AI1120" s="17">
        <v>0.52369008586687482</v>
      </c>
      <c r="AJ1120" s="17">
        <v>0.33333333333333298</v>
      </c>
      <c r="AK1120" s="17">
        <v>0.92335365119911184</v>
      </c>
      <c r="AL1120" s="17">
        <v>0.9721989685633079</v>
      </c>
      <c r="AM1120" s="17">
        <v>0.33333333333333298</v>
      </c>
      <c r="AN1120" s="17">
        <v>0.55554559314337348</v>
      </c>
      <c r="AO1120" s="17">
        <v>0.64601132445257681</v>
      </c>
      <c r="AP1120" s="17">
        <v>0.33333333333333298</v>
      </c>
      <c r="AQ1120" s="17">
        <v>10.064105052172339</v>
      </c>
      <c r="AR1120" s="17">
        <v>2.2444243630026963</v>
      </c>
      <c r="AS1120" s="17">
        <v>8.1320576563042515</v>
      </c>
      <c r="AT1120" s="17">
        <v>9.1878184475498248</v>
      </c>
      <c r="AU1120" s="17">
        <v>-0.99999999999999944</v>
      </c>
      <c r="AV1120" s="17">
        <v>-0.99999999999999944</v>
      </c>
      <c r="AW1120" s="17">
        <v>-0.99999999999999944</v>
      </c>
      <c r="AX1120" s="17">
        <v>-0.99999999999999944</v>
      </c>
      <c r="AY1120" s="17">
        <v>5.2934014405563203E-2</v>
      </c>
      <c r="AZ1120" s="17">
        <v>1.7937674844244744E-2</v>
      </c>
      <c r="BA1120" s="17">
        <v>0.54680927010533475</v>
      </c>
      <c r="BB1120" s="17">
        <v>7.2309672368881805E-3</v>
      </c>
      <c r="BC1120" s="17">
        <v>0.30144214278551884</v>
      </c>
      <c r="BD1120" s="17">
        <v>1.3694436666237655</v>
      </c>
      <c r="BE1120" s="17">
        <v>9.2482007518358316</v>
      </c>
      <c r="BF1120" s="17">
        <v>-0.99999999999999944</v>
      </c>
      <c r="BG1120" s="22">
        <v>43.585542987096915</v>
      </c>
    </row>
    <row r="1121" spans="1:100" x14ac:dyDescent="0.25">
      <c r="A1121">
        <v>3102</v>
      </c>
      <c r="B1121" t="s">
        <v>1088</v>
      </c>
      <c r="C1121" s="48">
        <v>3</v>
      </c>
      <c r="D1121" s="22">
        <v>1414.7474106325096</v>
      </c>
      <c r="E1121" s="17">
        <v>75.668184558490793</v>
      </c>
      <c r="F1121" s="17">
        <v>-41.065335803364519</v>
      </c>
      <c r="G1121" s="17">
        <v>0.19621311345757278</v>
      </c>
      <c r="H1121" s="17">
        <v>6.9393462216474902</v>
      </c>
      <c r="I1121" s="17">
        <v>44.654586682102718</v>
      </c>
      <c r="J1121" s="17">
        <v>15.971568938707687</v>
      </c>
      <c r="K1121" s="17">
        <v>-0.99999999999999822</v>
      </c>
      <c r="L1121" s="17">
        <v>-0.99999999999999822</v>
      </c>
      <c r="M1121" s="17">
        <v>-0.99999999999999822</v>
      </c>
      <c r="N1121" s="17">
        <v>0.41324671279867603</v>
      </c>
      <c r="O1121" s="17">
        <v>-0.99999999999999822</v>
      </c>
      <c r="P1121" s="17">
        <v>-0.99999999999999822</v>
      </c>
      <c r="Q1121" s="17">
        <v>4.1716614985204128</v>
      </c>
      <c r="R1121" s="17">
        <v>-0.99999999999999822</v>
      </c>
      <c r="S1121" s="17">
        <v>1.9106639335139106</v>
      </c>
      <c r="T1121" s="17">
        <v>0.17955963186242818</v>
      </c>
      <c r="U1121" s="17">
        <v>-0.52682157195036994</v>
      </c>
      <c r="V1121" s="17">
        <v>-0.72721235980013654</v>
      </c>
      <c r="W1121" s="17">
        <v>2.7676847231270814</v>
      </c>
      <c r="X1121" s="17">
        <v>-2.1809412526725906</v>
      </c>
      <c r="Y1121" s="17">
        <v>0.1356504300853007</v>
      </c>
      <c r="Z1121" s="17">
        <v>42.296333642821232</v>
      </c>
      <c r="AA1121" s="17">
        <v>-1.5275098164346754</v>
      </c>
      <c r="AB1121" s="17">
        <v>-0.98582788611700511</v>
      </c>
      <c r="AC1121" s="17">
        <v>-0.22300025742195315</v>
      </c>
      <c r="AD1121" s="17">
        <v>-0.93318532398607157</v>
      </c>
      <c r="AE1121" s="17">
        <v>0.85725532231060897</v>
      </c>
      <c r="AF1121" s="17">
        <v>41.944760821592908</v>
      </c>
      <c r="AG1121" s="17">
        <v>-31.133755683635272</v>
      </c>
      <c r="AH1121" s="17">
        <v>-0.22708900072060045</v>
      </c>
      <c r="AI1121" s="17">
        <v>-0.26606007049059754</v>
      </c>
      <c r="AJ1121" s="17">
        <v>0.33333333333333298</v>
      </c>
      <c r="AK1121" s="17">
        <v>1.1722672788293751</v>
      </c>
      <c r="AL1121" s="17">
        <v>1.0741282937325032</v>
      </c>
      <c r="AM1121" s="17">
        <v>0.33333333333333298</v>
      </c>
      <c r="AN1121" s="17">
        <v>-0.17373906499887162</v>
      </c>
      <c r="AO1121" s="17">
        <v>-0.26610305113994864</v>
      </c>
      <c r="AP1121" s="17">
        <v>0.33333333333333298</v>
      </c>
      <c r="AQ1121" s="17">
        <v>2.7098258605097856</v>
      </c>
      <c r="AR1121" s="17">
        <v>1.4367650152483236</v>
      </c>
      <c r="AS1121" s="17">
        <v>3.2422501906397976</v>
      </c>
      <c r="AT1121" s="17">
        <v>11.292553732819577</v>
      </c>
      <c r="AU1121" s="17">
        <v>-0.99999999999999822</v>
      </c>
      <c r="AV1121" s="17">
        <v>-0.99999999999999822</v>
      </c>
      <c r="AW1121" s="17">
        <v>-0.99999999999999822</v>
      </c>
      <c r="AX1121" s="17">
        <v>-0.99999999999999822</v>
      </c>
      <c r="AY1121" s="17">
        <v>8.0313876754984276E-2</v>
      </c>
      <c r="AZ1121" s="17">
        <v>-2.607921188575069E-2</v>
      </c>
      <c r="BA1121" s="17">
        <v>8.2454895208790846E-2</v>
      </c>
      <c r="BB1121" s="17">
        <v>0.16480646452004311</v>
      </c>
      <c r="BC1121" s="17">
        <v>0.30705946602745066</v>
      </c>
      <c r="BD1121" s="17">
        <v>3.9897655535723202</v>
      </c>
      <c r="BE1121" s="17">
        <v>8.0887611267302173</v>
      </c>
      <c r="BF1121" s="17">
        <v>-0.99999999999999822</v>
      </c>
      <c r="CU1121" t="e">
        <v>#N/A</v>
      </c>
      <c r="CV1121" t="e">
        <v>#N/A</v>
      </c>
    </row>
    <row r="1122" spans="1:100" x14ac:dyDescent="0.25">
      <c r="A1122">
        <v>3103</v>
      </c>
      <c r="B1122" t="s">
        <v>1089</v>
      </c>
      <c r="C1122" s="48">
        <v>2</v>
      </c>
      <c r="D1122" s="22">
        <v>1569.68509765625</v>
      </c>
      <c r="E1122" s="17">
        <v>132.90985371465561</v>
      </c>
      <c r="F1122" s="17">
        <v>76.222735073482013</v>
      </c>
      <c r="G1122" s="17">
        <v>0.98575628518971392</v>
      </c>
      <c r="H1122" s="17">
        <v>11.52903365097832</v>
      </c>
      <c r="I1122" s="17">
        <v>97.44162332878139</v>
      </c>
      <c r="J1122" s="17">
        <v>22.415115915726297</v>
      </c>
      <c r="K1122" s="17">
        <v>-0.99999999999999878</v>
      </c>
      <c r="L1122" s="17">
        <v>-0.99999999999999878</v>
      </c>
      <c r="M1122" s="17">
        <v>-0.99999999999999878</v>
      </c>
      <c r="N1122" s="17">
        <v>0.40343454410851931</v>
      </c>
      <c r="O1122" s="17">
        <v>-0.99999999999999878</v>
      </c>
      <c r="P1122" s="17">
        <v>-0.99999999999999878</v>
      </c>
      <c r="Q1122" s="17">
        <v>5.451766369198122</v>
      </c>
      <c r="R1122" s="17">
        <v>-0.99999999999999878</v>
      </c>
      <c r="S1122" s="17">
        <v>3.0532397725108602</v>
      </c>
      <c r="T1122" s="17">
        <v>0.35907590594436045</v>
      </c>
      <c r="U1122" s="17">
        <v>0.75013786275470284</v>
      </c>
      <c r="V1122" s="17">
        <v>0.81523616223121165</v>
      </c>
      <c r="W1122" s="17">
        <v>6.7937996059865471</v>
      </c>
      <c r="X1122" s="17">
        <v>5.6014033549642885</v>
      </c>
      <c r="Y1122" s="17">
        <v>0.29556974422517979</v>
      </c>
      <c r="Z1122" s="17">
        <v>50.860741336346521</v>
      </c>
      <c r="AA1122" s="17">
        <v>1.8280309793642542</v>
      </c>
      <c r="AB1122" s="17">
        <v>2.921929528396892</v>
      </c>
      <c r="AC1122" s="17">
        <v>38.75944007787011</v>
      </c>
      <c r="AD1122" s="17">
        <v>2.2828654562999047</v>
      </c>
      <c r="AE1122" s="17">
        <v>1.8616622244400833</v>
      </c>
      <c r="AF1122" s="17">
        <v>87.046236532283061</v>
      </c>
      <c r="AG1122" s="17">
        <v>57.834670986260868</v>
      </c>
      <c r="AH1122" s="17">
        <v>0.61304905452415603</v>
      </c>
      <c r="AI1122" s="17">
        <v>0.76704463640340093</v>
      </c>
      <c r="AJ1122" s="17">
        <v>0.33333333333333298</v>
      </c>
      <c r="AK1122" s="17">
        <v>1.197916164597427</v>
      </c>
      <c r="AL1122" s="17">
        <v>1.2120042689605066</v>
      </c>
      <c r="AM1122" s="17">
        <v>0.33333333333333298</v>
      </c>
      <c r="AN1122" s="17">
        <v>0.80306221264833533</v>
      </c>
      <c r="AO1122" s="17">
        <v>0.91648048412338978</v>
      </c>
      <c r="AP1122" s="17">
        <v>0.33333333333333298</v>
      </c>
      <c r="AQ1122" s="17">
        <v>13.149865152867534</v>
      </c>
      <c r="AR1122" s="17">
        <v>2.2444243630026963</v>
      </c>
      <c r="AS1122" s="17">
        <v>12.060046653237846</v>
      </c>
      <c r="AT1122" s="17">
        <v>11.935995905596231</v>
      </c>
      <c r="AU1122" s="17">
        <v>-0.99999999999999878</v>
      </c>
      <c r="AV1122" s="17">
        <v>-0.99999999999999878</v>
      </c>
      <c r="AW1122" s="17">
        <v>-0.99999999999999878</v>
      </c>
      <c r="AX1122" s="17">
        <v>-0.99999999999999878</v>
      </c>
      <c r="AY1122" s="17">
        <v>9.4299730461492495E-2</v>
      </c>
      <c r="AZ1122" s="17">
        <v>-0.26734334384544439</v>
      </c>
      <c r="BA1122" s="17">
        <v>0.82106050749230608</v>
      </c>
      <c r="BB1122" s="17">
        <v>-0.15164346204516072</v>
      </c>
      <c r="BC1122" s="17">
        <v>0.45351295569566474</v>
      </c>
      <c r="BD1122" s="17">
        <v>-2.8668577297320681</v>
      </c>
      <c r="BE1122" s="17">
        <v>13.340762391504599</v>
      </c>
      <c r="BF1122" s="17">
        <v>-0.99999999999999878</v>
      </c>
      <c r="BG1122" s="22">
        <v>2542.6309688969141</v>
      </c>
    </row>
    <row r="1123" spans="1:100" x14ac:dyDescent="0.25">
      <c r="A1123">
        <v>3104</v>
      </c>
      <c r="B1123" t="s">
        <v>1090</v>
      </c>
      <c r="C1123" s="48">
        <v>2</v>
      </c>
      <c r="D1123" s="22">
        <v>1475.37626953125</v>
      </c>
      <c r="E1123" s="17">
        <v>29.38295840862498</v>
      </c>
      <c r="F1123" s="17">
        <v>-90.791368370258908</v>
      </c>
      <c r="G1123" s="17">
        <v>-0.17508898205870665</v>
      </c>
      <c r="H1123" s="17">
        <v>0.94009961606869119</v>
      </c>
      <c r="I1123" s="17">
        <v>16.145119817167092</v>
      </c>
      <c r="J1123" s="17">
        <v>2.3362397856483632</v>
      </c>
      <c r="K1123" s="17">
        <v>-1.0000000000000013</v>
      </c>
      <c r="L1123" s="17">
        <v>-1.0000000000000013</v>
      </c>
      <c r="M1123" s="17">
        <v>-1.0000000000000013</v>
      </c>
      <c r="N1123" s="17">
        <v>0.11415228615726974</v>
      </c>
      <c r="O1123" s="17">
        <v>-1.0000000000000013</v>
      </c>
      <c r="P1123" s="17">
        <v>-1.0000000000000013</v>
      </c>
      <c r="Q1123" s="17">
        <v>2.3441917918153337</v>
      </c>
      <c r="R1123" s="17">
        <v>-1.0000000000000013</v>
      </c>
      <c r="S1123" s="17">
        <v>-0.9996707003025207</v>
      </c>
      <c r="T1123" s="17">
        <v>-9.5837407395845287E-2</v>
      </c>
      <c r="U1123" s="17">
        <v>-0.61302938645505356</v>
      </c>
      <c r="V1123" s="17">
        <v>-0.970953688725116</v>
      </c>
      <c r="W1123" s="17">
        <v>-2.2573359163545161</v>
      </c>
      <c r="X1123" s="17">
        <v>-5.5504250221301596</v>
      </c>
      <c r="Y1123" s="17">
        <v>-0.11371169114786608</v>
      </c>
      <c r="Z1123" s="17">
        <v>13.282467836459155</v>
      </c>
      <c r="AA1123" s="17">
        <v>-0.93956551262057508</v>
      </c>
      <c r="AB1123" s="17">
        <v>-1.0673161901482184</v>
      </c>
      <c r="AC1123" s="17">
        <v>-7.0412311479318923</v>
      </c>
      <c r="AD1123" s="17">
        <v>-1.2129575694924601</v>
      </c>
      <c r="AE1123" s="17">
        <v>-1.0659054530294383</v>
      </c>
      <c r="AF1123" s="17">
        <v>12.869339367828239</v>
      </c>
      <c r="AG1123" s="17">
        <v>-68.900311124879522</v>
      </c>
      <c r="AH1123" s="17">
        <v>-0.26376591747221384</v>
      </c>
      <c r="AI1123" s="17">
        <v>-0.27033723844126162</v>
      </c>
      <c r="AJ1123" s="17">
        <v>0.33333333333333298</v>
      </c>
      <c r="AK1123" s="17">
        <v>2.7499690842372693E-2</v>
      </c>
      <c r="AL1123" s="17">
        <v>0.18975228486870033</v>
      </c>
      <c r="AM1123" s="17">
        <v>0.33333333333333298</v>
      </c>
      <c r="AN1123" s="17">
        <v>-0.25206190247985422</v>
      </c>
      <c r="AO1123" s="17">
        <v>-0.23648667152819552</v>
      </c>
      <c r="AP1123" s="17">
        <v>0.33333333333333298</v>
      </c>
      <c r="AQ1123" s="17">
        <v>-4.2410330349458292E-3</v>
      </c>
      <c r="AR1123" s="17">
        <v>2.2444243630026963</v>
      </c>
      <c r="AS1123" s="17">
        <v>-4.6843478157555367</v>
      </c>
      <c r="AT1123" s="17">
        <v>0.2209510151325329</v>
      </c>
      <c r="AU1123" s="17">
        <v>-1.0000000000000013</v>
      </c>
      <c r="AV1123" s="17">
        <v>-1.0000000000000013</v>
      </c>
      <c r="AW1123" s="17">
        <v>-1.0000000000000013</v>
      </c>
      <c r="AX1123" s="17">
        <v>-1.0000000000000013</v>
      </c>
      <c r="AY1123" s="17">
        <v>-8.20357602116151E-2</v>
      </c>
      <c r="AZ1123" s="17">
        <v>0.94876441897810415</v>
      </c>
      <c r="BA1123" s="17">
        <v>-0.34802904596670226</v>
      </c>
      <c r="BB1123" s="17">
        <v>0.52561304682275178</v>
      </c>
      <c r="BC1123" s="17">
        <v>-0.19474081501901477</v>
      </c>
      <c r="BD1123" s="17">
        <v>15.191823627447087</v>
      </c>
      <c r="BE1123" s="17">
        <v>-4.1051791670844198</v>
      </c>
      <c r="BF1123" s="17">
        <v>-1.0000000000000013</v>
      </c>
      <c r="BG1123" s="22">
        <v>319.05923115365255</v>
      </c>
    </row>
    <row r="1124" spans="1:100" x14ac:dyDescent="0.25">
      <c r="A1124">
        <v>3110</v>
      </c>
      <c r="B1124" t="s">
        <v>1091</v>
      </c>
      <c r="C1124" s="48">
        <v>2</v>
      </c>
      <c r="D1124" s="22">
        <v>1392.7664355468748</v>
      </c>
      <c r="E1124" s="17">
        <v>37.359275221836981</v>
      </c>
      <c r="F1124" s="17">
        <v>-77.92362615308997</v>
      </c>
      <c r="G1124" s="17">
        <v>-8.5650681071119783E-2</v>
      </c>
      <c r="H1124" s="17">
        <v>1.7559329541299986</v>
      </c>
      <c r="I1124" s="17">
        <v>22.408677377723677</v>
      </c>
      <c r="J1124" s="17">
        <v>3.8832337024785186</v>
      </c>
      <c r="K1124" s="17">
        <v>-1.0000000000000011</v>
      </c>
      <c r="L1124" s="17">
        <v>-1.0000000000000011</v>
      </c>
      <c r="M1124" s="17">
        <v>-1.0000000000000011</v>
      </c>
      <c r="N1124" s="17">
        <v>0.13644028128201172</v>
      </c>
      <c r="O1124" s="17">
        <v>-1.0000000000000011</v>
      </c>
      <c r="P1124" s="17">
        <v>-1.0000000000000011</v>
      </c>
      <c r="Q1124" s="17">
        <v>2.5836174915488854</v>
      </c>
      <c r="R1124" s="17">
        <v>-1.0000000000000011</v>
      </c>
      <c r="S1124" s="17">
        <v>-0.68741080058097204</v>
      </c>
      <c r="T1124" s="17">
        <v>-6.078822815577109E-2</v>
      </c>
      <c r="U1124" s="17">
        <v>-0.50800301802247905</v>
      </c>
      <c r="V1124" s="17">
        <v>-0.83333518777754945</v>
      </c>
      <c r="W1124" s="17">
        <v>-1.559983559441867</v>
      </c>
      <c r="X1124" s="17">
        <v>-4.6912230155469326</v>
      </c>
      <c r="Y1124" s="17">
        <v>-8.217825836548262E-2</v>
      </c>
      <c r="Z1124" s="17">
        <v>16.177717557245192</v>
      </c>
      <c r="AA1124" s="17">
        <v>-0.72633371072069486</v>
      </c>
      <c r="AB1124" s="17">
        <v>-0.75996139502174076</v>
      </c>
      <c r="AC1124" s="17">
        <v>-3.5124798715137793</v>
      </c>
      <c r="AD1124" s="17">
        <v>-0.94361894116582623</v>
      </c>
      <c r="AE1124" s="17">
        <v>-0.84034853645632124</v>
      </c>
      <c r="AF1124" s="17">
        <v>18.584360863022965</v>
      </c>
      <c r="AG1124" s="17">
        <v>-59.135907723743948</v>
      </c>
      <c r="AH1124" s="17">
        <v>-0.19621096972132479</v>
      </c>
      <c r="AI1124" s="17">
        <v>-0.19041127847129363</v>
      </c>
      <c r="AJ1124" s="17">
        <v>0.33333333333333298</v>
      </c>
      <c r="AK1124" s="17">
        <v>0.11767541349373023</v>
      </c>
      <c r="AL1124" s="17">
        <v>0.26851254966701921</v>
      </c>
      <c r="AM1124" s="17">
        <v>0.33333333333333298</v>
      </c>
      <c r="AN1124" s="17">
        <v>-0.17076897666918156</v>
      </c>
      <c r="AO1124" s="17">
        <v>-0.14765534628155447</v>
      </c>
      <c r="AP1124" s="17">
        <v>0.33333333333333298</v>
      </c>
      <c r="AQ1124" s="17">
        <v>1.0092281531435576</v>
      </c>
      <c r="AR1124" s="17">
        <v>2.2444243630026963</v>
      </c>
      <c r="AS1124" s="17">
        <v>-3.3942618459669127</v>
      </c>
      <c r="AT1124" s="17">
        <v>1.1235465121878354</v>
      </c>
      <c r="AU1124" s="17">
        <v>-1.0000000000000011</v>
      </c>
      <c r="AV1124" s="17">
        <v>-1.0000000000000011</v>
      </c>
      <c r="AW1124" s="17">
        <v>-1.0000000000000011</v>
      </c>
      <c r="AX1124" s="17">
        <v>-1.0000000000000011</v>
      </c>
      <c r="AY1124" s="17">
        <v>-6.8449843867227592E-2</v>
      </c>
      <c r="AZ1124" s="17">
        <v>0.85506837249073242</v>
      </c>
      <c r="BA1124" s="17">
        <v>-0.25795555700675266</v>
      </c>
      <c r="BB1124" s="17">
        <v>0.47343324888162946</v>
      </c>
      <c r="BC1124" s="17">
        <v>-0.14479555745773273</v>
      </c>
      <c r="BD1124" s="17">
        <v>13.800477317795748</v>
      </c>
      <c r="BE1124" s="17">
        <v>-2.761041911111076</v>
      </c>
      <c r="BF1124" s="17">
        <v>-1.0000000000000011</v>
      </c>
      <c r="BG1124" s="22">
        <v>-81.678750874714979</v>
      </c>
    </row>
    <row r="1125" spans="1:100" x14ac:dyDescent="0.25">
      <c r="A1125">
        <v>3117</v>
      </c>
      <c r="B1125" t="s">
        <v>1092</v>
      </c>
      <c r="C1125" s="48">
        <v>3</v>
      </c>
      <c r="D1125" s="22">
        <v>1495.0129150464732</v>
      </c>
      <c r="E1125" s="17">
        <v>44.981346384138092</v>
      </c>
      <c r="F1125" s="17">
        <v>-82.851855495725815</v>
      </c>
      <c r="G1125" s="17">
        <v>-6.518962561101603E-2</v>
      </c>
      <c r="H1125" s="17">
        <v>5.8664788685692155</v>
      </c>
      <c r="I1125" s="17">
        <v>21.713306921322754</v>
      </c>
      <c r="J1125" s="17">
        <v>6.0587224152562094</v>
      </c>
      <c r="K1125" s="17">
        <v>-1.0000000000000009</v>
      </c>
      <c r="L1125" s="17">
        <v>-1.0000000000000009</v>
      </c>
      <c r="M1125" s="17">
        <v>-1.0000000000000009</v>
      </c>
      <c r="N1125" s="17">
        <v>0.22499635767173334</v>
      </c>
      <c r="O1125" s="17">
        <v>-1.0000000000000009</v>
      </c>
      <c r="P1125" s="17">
        <v>-1.0000000000000009</v>
      </c>
      <c r="Q1125" s="17">
        <v>3.5556123924729235</v>
      </c>
      <c r="R1125" s="17">
        <v>-1.0000000000000009</v>
      </c>
      <c r="S1125" s="17">
        <v>1.6994551092393102</v>
      </c>
      <c r="T1125" s="17">
        <v>0.16039265614060338</v>
      </c>
      <c r="U1125" s="17">
        <v>-0.54402187119116485</v>
      </c>
      <c r="V1125" s="17">
        <v>0.21143515672300087</v>
      </c>
      <c r="W1125" s="17">
        <v>2.3108664760962903</v>
      </c>
      <c r="X1125" s="17">
        <v>-1.5967393791240831</v>
      </c>
      <c r="Y1125" s="17">
        <v>-4.2892475715906639E-2</v>
      </c>
      <c r="Z1125" s="17">
        <v>15.826797813448655</v>
      </c>
      <c r="AA1125" s="17">
        <v>0.77384595775591714</v>
      </c>
      <c r="AB1125" s="17">
        <v>-1.4287110199160162</v>
      </c>
      <c r="AC1125" s="17">
        <v>0.45159244040846341</v>
      </c>
      <c r="AD1125" s="17">
        <v>-0.1279462456512564</v>
      </c>
      <c r="AE1125" s="17">
        <v>2.448264714375886</v>
      </c>
      <c r="AF1125" s="17">
        <v>17.297943948317009</v>
      </c>
      <c r="AG1125" s="17">
        <v>-64.578670884892333</v>
      </c>
      <c r="AH1125" s="17">
        <v>3.7507332575031964E-2</v>
      </c>
      <c r="AI1125" s="17">
        <v>0.1721026485448782</v>
      </c>
      <c r="AJ1125" s="17">
        <v>0.33333333333333298</v>
      </c>
      <c r="AK1125" s="17">
        <v>-0.20908794626662441</v>
      </c>
      <c r="AL1125" s="17">
        <v>-0.36991191234302701</v>
      </c>
      <c r="AM1125" s="17">
        <v>0.33333333333333298</v>
      </c>
      <c r="AN1125" s="17">
        <v>0.58769901784079048</v>
      </c>
      <c r="AO1125" s="17">
        <v>1.0808818583992996</v>
      </c>
      <c r="AP1125" s="17">
        <v>0.33333333333333298</v>
      </c>
      <c r="AQ1125" s="17">
        <v>4.4153629730057506</v>
      </c>
      <c r="AR1125" s="17">
        <v>3.9020072474687217</v>
      </c>
      <c r="AS1125" s="17">
        <v>7.3451932864369285</v>
      </c>
      <c r="AT1125" s="17">
        <v>-5.1884781186494404</v>
      </c>
      <c r="AU1125" s="17">
        <v>-1.0000000000000009</v>
      </c>
      <c r="AV1125" s="17">
        <v>-1.0000000000000009</v>
      </c>
      <c r="AW1125" s="17">
        <v>-1.0000000000000009</v>
      </c>
      <c r="AX1125" s="17">
        <v>-1.0000000000000009</v>
      </c>
      <c r="AY1125" s="17">
        <v>6.4320404893975239E-2</v>
      </c>
      <c r="AZ1125" s="17">
        <v>1.8446038070091579</v>
      </c>
      <c r="BA1125" s="17">
        <v>0.6381814839790807</v>
      </c>
      <c r="BB1125" s="17">
        <v>-4.9556258375840691E-2</v>
      </c>
      <c r="BC1125" s="17">
        <v>0.3260772303637805</v>
      </c>
      <c r="BD1125" s="17">
        <v>7.9841125756497728</v>
      </c>
      <c r="BE1125" s="17">
        <v>11.342838178989922</v>
      </c>
      <c r="BF1125" s="17">
        <v>-1.0000000000000009</v>
      </c>
      <c r="CU1125" t="e">
        <v>#N/A</v>
      </c>
      <c r="CV1125" t="e">
        <v>#N/A</v>
      </c>
    </row>
    <row r="1126" spans="1:100" x14ac:dyDescent="0.25">
      <c r="A1126">
        <v>3120</v>
      </c>
      <c r="B1126" t="s">
        <v>1093</v>
      </c>
      <c r="C1126" s="48">
        <v>2</v>
      </c>
      <c r="D1126" s="22">
        <v>1445.565390625</v>
      </c>
      <c r="E1126" s="17">
        <v>-25.080194952049013</v>
      </c>
      <c r="F1126" s="17">
        <v>-178.65370310330934</v>
      </c>
      <c r="G1126" s="17">
        <v>-0.78578336858765763</v>
      </c>
      <c r="H1126" s="17">
        <v>-4.6304985996371872</v>
      </c>
      <c r="I1126" s="17">
        <v>-26.623128234232759</v>
      </c>
      <c r="J1126" s="17">
        <v>-8.2268018930361588</v>
      </c>
      <c r="K1126" s="17">
        <v>-1.0000000000000027</v>
      </c>
      <c r="L1126" s="17">
        <v>-1.0000000000000027</v>
      </c>
      <c r="M1126" s="17">
        <v>-1.0000000000000027</v>
      </c>
      <c r="N1126" s="17">
        <v>-3.8032553663800317E-2</v>
      </c>
      <c r="O1126" s="17">
        <v>-1.0000000000000027</v>
      </c>
      <c r="P1126" s="17">
        <v>-1.0000000000000027</v>
      </c>
      <c r="Q1126" s="17">
        <v>0.70936723451141726</v>
      </c>
      <c r="R1126" s="17">
        <v>-1.0000000000000027</v>
      </c>
      <c r="S1126" s="17">
        <v>-3.1318150477729567</v>
      </c>
      <c r="T1126" s="17">
        <v>-0.3351569917127597</v>
      </c>
      <c r="U1126" s="17">
        <v>-1.3301607824125474</v>
      </c>
      <c r="V1126" s="17">
        <v>-1.9106276883784894</v>
      </c>
      <c r="W1126" s="17">
        <v>-7.0189331861684199</v>
      </c>
      <c r="X1126" s="17">
        <v>-11.417149194222963</v>
      </c>
      <c r="Y1126" s="17">
        <v>-0.32902537863464321</v>
      </c>
      <c r="Z1126" s="17">
        <v>-6.486610204602286</v>
      </c>
      <c r="AA1126" s="17">
        <v>-2.3955353042178378</v>
      </c>
      <c r="AB1126" s="17">
        <v>-3.1659679532507696</v>
      </c>
      <c r="AC1126" s="17">
        <v>-31.135926286030529</v>
      </c>
      <c r="AD1126" s="17">
        <v>-3.0520308365183104</v>
      </c>
      <c r="AE1126" s="17">
        <v>-2.6060324598371736</v>
      </c>
      <c r="AF1126" s="17">
        <v>-26.153445138019045</v>
      </c>
      <c r="AG1126" s="17">
        <v>-135.57271298217</v>
      </c>
      <c r="AH1126" s="17">
        <v>-0.72503840272940079</v>
      </c>
      <c r="AI1126" s="17">
        <v>-0.81608033231299681</v>
      </c>
      <c r="AJ1126" s="17">
        <v>0.33333333333333298</v>
      </c>
      <c r="AK1126" s="17">
        <v>-0.58822989051471009</v>
      </c>
      <c r="AL1126" s="17">
        <v>-0.34803131637102636</v>
      </c>
      <c r="AM1126" s="17">
        <v>0.33333333333333298</v>
      </c>
      <c r="AN1126" s="17">
        <v>-0.80713878686725415</v>
      </c>
      <c r="AO1126" s="17">
        <v>-0.84303656208996225</v>
      </c>
      <c r="AP1126" s="17">
        <v>0.33333333333333298</v>
      </c>
      <c r="AQ1126" s="17">
        <v>-6.924318182143316</v>
      </c>
      <c r="AR1126" s="17">
        <v>2.2444243630026963</v>
      </c>
      <c r="AS1126" s="17">
        <v>-13.4931942628612</v>
      </c>
      <c r="AT1126" s="17">
        <v>-5.9420686003058698</v>
      </c>
      <c r="AU1126" s="17">
        <v>-1.0000000000000027</v>
      </c>
      <c r="AV1126" s="17">
        <v>-1.0000000000000027</v>
      </c>
      <c r="AW1126" s="17">
        <v>-1.0000000000000027</v>
      </c>
      <c r="AX1126" s="17">
        <v>-1.0000000000000027</v>
      </c>
      <c r="AY1126" s="17">
        <v>-0.17480186551275337</v>
      </c>
      <c r="AZ1126" s="17">
        <v>1.5885311519992851</v>
      </c>
      <c r="BA1126" s="17">
        <v>-0.96306056462841183</v>
      </c>
      <c r="BB1126" s="17">
        <v>0.88190234727895045</v>
      </c>
      <c r="BC1126" s="17">
        <v>-0.53577243223020088</v>
      </c>
      <c r="BD1126" s="17">
        <v>24.692086620365217</v>
      </c>
      <c r="BE1126" s="17">
        <v>-13.283093638662717</v>
      </c>
      <c r="BF1126" s="17">
        <v>-1.0000000000000027</v>
      </c>
      <c r="BG1126" s="22">
        <v>-10.167748986263177</v>
      </c>
    </row>
    <row r="1127" spans="1:100" x14ac:dyDescent="0.25">
      <c r="A1127">
        <v>3122</v>
      </c>
      <c r="B1127" t="s">
        <v>1094</v>
      </c>
      <c r="C1127" s="48">
        <v>2</v>
      </c>
      <c r="D1127" s="22">
        <v>1500.2779589843749</v>
      </c>
      <c r="E1127" s="17">
        <v>30.281428445956884</v>
      </c>
      <c r="F1127" s="17">
        <v>-89.341917313965979</v>
      </c>
      <c r="G1127" s="17">
        <v>-0.16501445323681802</v>
      </c>
      <c r="H1127" s="17">
        <v>1.031996894834049</v>
      </c>
      <c r="I1127" s="17">
        <v>16.850660849080747</v>
      </c>
      <c r="J1127" s="17">
        <v>2.5104966155556614</v>
      </c>
      <c r="K1127" s="17">
        <v>-1.0000000000000013</v>
      </c>
      <c r="L1127" s="17">
        <v>-1.0000000000000013</v>
      </c>
      <c r="M1127" s="17">
        <v>-1.0000000000000013</v>
      </c>
      <c r="N1127" s="17">
        <v>0.116662855418838</v>
      </c>
      <c r="O1127" s="17">
        <v>-1.0000000000000013</v>
      </c>
      <c r="P1127" s="17">
        <v>-1.0000000000000013</v>
      </c>
      <c r="Q1127" s="17">
        <v>2.3711612342804953</v>
      </c>
      <c r="R1127" s="17">
        <v>-1.0000000000000013</v>
      </c>
      <c r="S1127" s="17">
        <v>-0.96449705182163759</v>
      </c>
      <c r="T1127" s="17">
        <v>-9.1889390019188333E-2</v>
      </c>
      <c r="U1127" s="17">
        <v>-0.60119898310270092</v>
      </c>
      <c r="V1127" s="17">
        <v>-0.95545203519511668</v>
      </c>
      <c r="W1127" s="17">
        <v>-2.1787845983939524</v>
      </c>
      <c r="X1127" s="17">
        <v>-5.4536426002419285</v>
      </c>
      <c r="Y1127" s="17">
        <v>-0.11015969525895378</v>
      </c>
      <c r="Z1127" s="17">
        <v>13.608595193939617</v>
      </c>
      <c r="AA1127" s="17">
        <v>-0.91554660897121187</v>
      </c>
      <c r="AB1127" s="17">
        <v>-1.0326950635407588</v>
      </c>
      <c r="AC1127" s="17">
        <v>-6.6437447685284567</v>
      </c>
      <c r="AD1127" s="17">
        <v>-1.1826186683286148</v>
      </c>
      <c r="AE1127" s="17">
        <v>-1.0404982210952407</v>
      </c>
      <c r="AF1127" s="17">
        <v>13.513092079309679</v>
      </c>
      <c r="AG1127" s="17">
        <v>-67.800427043819653</v>
      </c>
      <c r="AH1127" s="17">
        <v>-0.25615637815111275</v>
      </c>
      <c r="AI1127" s="17">
        <v>-0.26133420083384656</v>
      </c>
      <c r="AJ1127" s="17">
        <v>0.33333333333333298</v>
      </c>
      <c r="AK1127" s="17">
        <v>3.7657284477920716E-2</v>
      </c>
      <c r="AL1127" s="17">
        <v>0.19862401598354307</v>
      </c>
      <c r="AM1127" s="17">
        <v>0.33333333333333298</v>
      </c>
      <c r="AN1127" s="17">
        <v>-0.24290488680478067</v>
      </c>
      <c r="AO1127" s="17">
        <v>-0.2264805138015627</v>
      </c>
      <c r="AP1127" s="17">
        <v>0.33333333333333298</v>
      </c>
      <c r="AQ1127" s="17">
        <v>0.10991838651472108</v>
      </c>
      <c r="AR1127" s="17">
        <v>2.2444243630026963</v>
      </c>
      <c r="AS1127" s="17">
        <v>-4.5390296674696771</v>
      </c>
      <c r="AT1127" s="17">
        <v>0.3226213761432204</v>
      </c>
      <c r="AU1127" s="17">
        <v>-1.0000000000000013</v>
      </c>
      <c r="AV1127" s="17">
        <v>-1.0000000000000013</v>
      </c>
      <c r="AW1127" s="17">
        <v>-1.0000000000000013</v>
      </c>
      <c r="AX1127" s="17">
        <v>-1.0000000000000013</v>
      </c>
      <c r="AY1127" s="17">
        <v>-8.0505412426919415E-2</v>
      </c>
      <c r="AZ1127" s="17">
        <v>0.93821028824875286</v>
      </c>
      <c r="BA1127" s="17">
        <v>-0.33788296816116536</v>
      </c>
      <c r="BB1127" s="17">
        <v>0.51973539851689765</v>
      </c>
      <c r="BC1127" s="17">
        <v>-0.18911487030336518</v>
      </c>
      <c r="BD1127" s="17">
        <v>15.035099289629485</v>
      </c>
      <c r="BE1127" s="17">
        <v>-3.9537725619012862</v>
      </c>
      <c r="BF1127" s="17">
        <v>-1.0000000000000013</v>
      </c>
      <c r="BG1127" s="22">
        <v>86.936787876690914</v>
      </c>
    </row>
    <row r="1128" spans="1:100" x14ac:dyDescent="0.25">
      <c r="A1128">
        <v>3128</v>
      </c>
      <c r="B1128" t="s">
        <v>1095</v>
      </c>
      <c r="C1128" s="48">
        <v>2</v>
      </c>
      <c r="D1128" s="22">
        <v>1567.7925781249999</v>
      </c>
      <c r="E1128" s="17">
        <v>118.47694820069549</v>
      </c>
      <c r="F1128" s="17">
        <v>52.938942322074546</v>
      </c>
      <c r="G1128" s="17">
        <v>0.82392036797228474</v>
      </c>
      <c r="H1128" s="17">
        <v>10.052807748833406</v>
      </c>
      <c r="I1128" s="17">
        <v>86.107904198791147</v>
      </c>
      <c r="J1128" s="17">
        <v>19.615876924203647</v>
      </c>
      <c r="K1128" s="17">
        <v>-0.99999999999999922</v>
      </c>
      <c r="L1128" s="17">
        <v>-0.99999999999999922</v>
      </c>
      <c r="M1128" s="17">
        <v>-0.99999999999999922</v>
      </c>
      <c r="N1128" s="17">
        <v>0.36310508688357912</v>
      </c>
      <c r="O1128" s="17">
        <v>-0.99999999999999922</v>
      </c>
      <c r="P1128" s="17">
        <v>-0.99999999999999922</v>
      </c>
      <c r="Q1128" s="17">
        <v>5.0185327624105565</v>
      </c>
      <c r="R1128" s="17">
        <v>-0.99999999999999922</v>
      </c>
      <c r="S1128" s="17">
        <v>2.4882148701631177</v>
      </c>
      <c r="T1128" s="17">
        <v>0.29565546965026385</v>
      </c>
      <c r="U1128" s="17">
        <v>0.56009580605619325</v>
      </c>
      <c r="V1128" s="17">
        <v>0.56621962143144655</v>
      </c>
      <c r="W1128" s="17">
        <v>5.5319614778186388</v>
      </c>
      <c r="X1128" s="17">
        <v>4.0467031507447224</v>
      </c>
      <c r="Y1128" s="17">
        <v>0.23851094546669863</v>
      </c>
      <c r="Z1128" s="17">
        <v>45.621873994692237</v>
      </c>
      <c r="AA1128" s="17">
        <v>1.4421944433461813</v>
      </c>
      <c r="AB1128" s="17">
        <v>2.3657802653717344</v>
      </c>
      <c r="AC1128" s="17">
        <v>32.374270713678371</v>
      </c>
      <c r="AD1128" s="17">
        <v>1.795505304373777</v>
      </c>
      <c r="AE1128" s="17">
        <v>1.4535237639005452</v>
      </c>
      <c r="AF1128" s="17">
        <v>76.705076924158021</v>
      </c>
      <c r="AG1128" s="17">
        <v>40.166276539422235</v>
      </c>
      <c r="AH1128" s="17">
        <v>0.49081040719835312</v>
      </c>
      <c r="AI1128" s="17">
        <v>0.62242101432656227</v>
      </c>
      <c r="AJ1128" s="17">
        <v>0.33333333333333298</v>
      </c>
      <c r="AK1128" s="17">
        <v>1.0347459050455106</v>
      </c>
      <c r="AL1128" s="17">
        <v>1.0694899372572177</v>
      </c>
      <c r="AM1128" s="17">
        <v>0.33333333333333298</v>
      </c>
      <c r="AN1128" s="17">
        <v>0.65596510697227195</v>
      </c>
      <c r="AO1128" s="17">
        <v>0.75574287126416073</v>
      </c>
      <c r="AP1128" s="17">
        <v>0.33333333333333298</v>
      </c>
      <c r="AQ1128" s="17">
        <v>11.316023124276635</v>
      </c>
      <c r="AR1128" s="17">
        <v>2.2444243630026963</v>
      </c>
      <c r="AS1128" s="17">
        <v>9.7256748695089055</v>
      </c>
      <c r="AT1128" s="17">
        <v>10.302776484729328</v>
      </c>
      <c r="AU1128" s="17">
        <v>-0.99999999999999922</v>
      </c>
      <c r="AV1128" s="17">
        <v>-0.99999999999999922</v>
      </c>
      <c r="AW1128" s="17">
        <v>-0.99999999999999922</v>
      </c>
      <c r="AX1128" s="17">
        <v>-0.99999999999999922</v>
      </c>
      <c r="AY1128" s="17">
        <v>6.9716423214428683E-2</v>
      </c>
      <c r="AZ1128" s="17">
        <v>-9.7803164129427411E-2</v>
      </c>
      <c r="BA1128" s="17">
        <v>0.65807523673195711</v>
      </c>
      <c r="BB1128" s="17">
        <v>-5.7225686139582288E-2</v>
      </c>
      <c r="BC1128" s="17">
        <v>0.36313851343951487</v>
      </c>
      <c r="BD1128" s="17">
        <v>-0.34925840479899239</v>
      </c>
      <c r="BE1128" s="17">
        <v>10.908586430148226</v>
      </c>
      <c r="BF1128" s="17">
        <v>-0.99999999999999922</v>
      </c>
      <c r="BG1128" s="22">
        <v>1412.7531412072135</v>
      </c>
    </row>
    <row r="1129" spans="1:100" x14ac:dyDescent="0.25">
      <c r="A1129">
        <v>3130</v>
      </c>
      <c r="B1129" t="s">
        <v>2959</v>
      </c>
      <c r="C1129" s="48">
        <v>3</v>
      </c>
      <c r="D1129" s="22">
        <v>1690.3028501375454</v>
      </c>
      <c r="E1129" s="17">
        <v>119.72128928225993</v>
      </c>
      <c r="F1129" s="17">
        <v>69.233503280089352</v>
      </c>
      <c r="G1129" s="17">
        <v>1.0379786496192052</v>
      </c>
      <c r="H1129" s="17">
        <v>11.611074055908571</v>
      </c>
      <c r="I1129" s="17">
        <v>81.242449874328429</v>
      </c>
      <c r="J1129" s="17">
        <v>16.372243109527339</v>
      </c>
      <c r="K1129" s="17">
        <v>-0.99999999999999856</v>
      </c>
      <c r="L1129" s="17">
        <v>-0.99999999999999856</v>
      </c>
      <c r="M1129" s="17">
        <v>-0.99999999999999856</v>
      </c>
      <c r="N1129" s="17">
        <v>0.30652481067546644</v>
      </c>
      <c r="O1129" s="17">
        <v>-0.99999999999999856</v>
      </c>
      <c r="P1129" s="17">
        <v>-0.99999999999999856</v>
      </c>
      <c r="Q1129" s="17">
        <v>5.1581150486144072</v>
      </c>
      <c r="R1129" s="17">
        <v>-0.99999999999999856</v>
      </c>
      <c r="S1129" s="17">
        <v>3.2327084825531309</v>
      </c>
      <c r="T1129" s="17">
        <v>0.36752564074138389</v>
      </c>
      <c r="U1129" s="17">
        <v>-6.2289789060498979E-3</v>
      </c>
      <c r="V1129" s="17">
        <v>0.46676322665407433</v>
      </c>
      <c r="W1129" s="17">
        <v>6.4529590072941607</v>
      </c>
      <c r="X1129" s="17">
        <v>1.4619634636726506</v>
      </c>
      <c r="Y1129" s="17">
        <v>0.27629132919167881</v>
      </c>
      <c r="Z1129" s="17">
        <v>39.682150579541059</v>
      </c>
      <c r="AA1129" s="17">
        <v>2.4227785992468571</v>
      </c>
      <c r="AB1129" s="17">
        <v>1.5415738270895494</v>
      </c>
      <c r="AC1129" s="17">
        <v>27.88089811140318</v>
      </c>
      <c r="AD1129" s="17">
        <v>0.51057178786667223</v>
      </c>
      <c r="AE1129" s="17">
        <v>0.33097722051203438</v>
      </c>
      <c r="AF1129" s="17">
        <v>69.435599738545818</v>
      </c>
      <c r="AG1129" s="17">
        <v>44.392928753723453</v>
      </c>
      <c r="AH1129" s="17">
        <v>0.24856640269724942</v>
      </c>
      <c r="AI1129" s="17">
        <v>0.65793479785381559</v>
      </c>
      <c r="AJ1129" s="17">
        <v>0.33333333333333298</v>
      </c>
      <c r="AK1129" s="17">
        <v>1.2537705538351145</v>
      </c>
      <c r="AL1129" s="17">
        <v>1.3115585660485216</v>
      </c>
      <c r="AM1129" s="17">
        <v>0.33333333333333298</v>
      </c>
      <c r="AN1129" s="17">
        <v>0.25018848969368462</v>
      </c>
      <c r="AO1129" s="17">
        <v>0.39187666325419113</v>
      </c>
      <c r="AP1129" s="17">
        <v>0.33333333333333298</v>
      </c>
      <c r="AQ1129" s="17">
        <v>11.806850135782634</v>
      </c>
      <c r="AR1129" s="17">
        <v>1.6816014897672238</v>
      </c>
      <c r="AS1129" s="17">
        <v>4.7319120381008686</v>
      </c>
      <c r="AT1129" s="17">
        <v>9.9587295816592558</v>
      </c>
      <c r="AU1129" s="17">
        <v>-0.99999999999999856</v>
      </c>
      <c r="AV1129" s="17">
        <v>-0.99999999999999856</v>
      </c>
      <c r="AW1129" s="17">
        <v>-0.99999999999999856</v>
      </c>
      <c r="AX1129" s="17">
        <v>-0.99999999999999856</v>
      </c>
      <c r="AY1129" s="17">
        <v>-3.0501461874396896E-2</v>
      </c>
      <c r="AZ1129" s="17">
        <v>4.2525984880878484E-2</v>
      </c>
      <c r="BA1129" s="17">
        <v>0.17904967884217626</v>
      </c>
      <c r="BB1129" s="17">
        <v>0.21278613225657197</v>
      </c>
      <c r="BC1129" s="17">
        <v>0.38385641083003341</v>
      </c>
      <c r="BD1129" s="17">
        <v>5.5322832308186882</v>
      </c>
      <c r="BE1129" s="17">
        <v>10.491658664961719</v>
      </c>
      <c r="BF1129" s="17">
        <v>-0.99999999999999856</v>
      </c>
      <c r="CU1129" t="e">
        <v>#N/A</v>
      </c>
      <c r="CV1129" t="e">
        <v>#N/A</v>
      </c>
    </row>
    <row r="1130" spans="1:100" x14ac:dyDescent="0.25">
      <c r="A1130">
        <v>3131</v>
      </c>
      <c r="B1130" t="s">
        <v>1097</v>
      </c>
      <c r="C1130" s="48">
        <v>3</v>
      </c>
      <c r="D1130" s="22">
        <v>1424.4037566113163</v>
      </c>
      <c r="E1130" s="17">
        <v>73.619645038688844</v>
      </c>
      <c r="F1130" s="17">
        <v>-70.363845640536496</v>
      </c>
      <c r="G1130" s="17">
        <v>8.6282681775049594E-2</v>
      </c>
      <c r="H1130" s="17">
        <v>2.309918519059647</v>
      </c>
      <c r="I1130" s="17">
        <v>37.912353578778564</v>
      </c>
      <c r="J1130" s="17">
        <v>8.2476467563307718</v>
      </c>
      <c r="K1130" s="17">
        <v>-1.0000000000000004</v>
      </c>
      <c r="L1130" s="17">
        <v>-1.0000000000000004</v>
      </c>
      <c r="M1130" s="17">
        <v>-1.0000000000000004</v>
      </c>
      <c r="N1130" s="17">
        <v>2.3199807113820452E-2</v>
      </c>
      <c r="O1130" s="17">
        <v>-1.0000000000000004</v>
      </c>
      <c r="P1130" s="17">
        <v>-1.0000000000000004</v>
      </c>
      <c r="Q1130" s="17">
        <v>1.3770718027538098</v>
      </c>
      <c r="R1130" s="17">
        <v>-1.0000000000000004</v>
      </c>
      <c r="S1130" s="17">
        <v>0.54370247118679027</v>
      </c>
      <c r="T1130" s="17">
        <v>4.3574488299006398E-2</v>
      </c>
      <c r="U1130" s="17">
        <v>-7.7279113033870014E-2</v>
      </c>
      <c r="V1130" s="17">
        <v>-0.3018906666192408</v>
      </c>
      <c r="W1130" s="17">
        <v>0.93284671630584126</v>
      </c>
      <c r="X1130" s="17">
        <v>-5.7967856372594246</v>
      </c>
      <c r="Y1130" s="17">
        <v>3.2227154233445673E-2</v>
      </c>
      <c r="Z1130" s="17">
        <v>26.711555623562148</v>
      </c>
      <c r="AA1130" s="17">
        <v>0.3664579567697096</v>
      </c>
      <c r="AB1130" s="17">
        <v>0.37128924329303192</v>
      </c>
      <c r="AC1130" s="17">
        <v>10.299822019126767</v>
      </c>
      <c r="AD1130" s="17">
        <v>-0.88755476516336873</v>
      </c>
      <c r="AE1130" s="17">
        <v>-1.0340766319625616</v>
      </c>
      <c r="AF1130" s="17">
        <v>36.348590254019406</v>
      </c>
      <c r="AG1130" s="17">
        <v>-59.227003448727572</v>
      </c>
      <c r="AH1130" s="17">
        <v>-0.15743344079469115</v>
      </c>
      <c r="AI1130" s="17">
        <v>-7.4110200750248489E-2</v>
      </c>
      <c r="AJ1130" s="17">
        <v>0.33333333333333298</v>
      </c>
      <c r="AK1130" s="17">
        <v>0.18520447309118981</v>
      </c>
      <c r="AL1130" s="17">
        <v>0.63152014272464752</v>
      </c>
      <c r="AM1130" s="17">
        <v>0.33333333333333298</v>
      </c>
      <c r="AN1130" s="17">
        <v>-0.36241957373878075</v>
      </c>
      <c r="AO1130" s="17">
        <v>-0.24465727702257045</v>
      </c>
      <c r="AP1130" s="17">
        <v>0.33333333333333298</v>
      </c>
      <c r="AQ1130" s="17">
        <v>1.5637633247591429</v>
      </c>
      <c r="AR1130" s="17">
        <v>0.34807511528020046</v>
      </c>
      <c r="AS1130" s="17">
        <v>6.0475269101386653</v>
      </c>
      <c r="AT1130" s="17">
        <v>1.8520447309118993</v>
      </c>
      <c r="AU1130" s="17">
        <v>-1.0000000000000004</v>
      </c>
      <c r="AV1130" s="17">
        <v>-1.0000000000000004</v>
      </c>
      <c r="AW1130" s="17">
        <v>-1.0000000000000004</v>
      </c>
      <c r="AX1130" s="17">
        <v>-1.0000000000000004</v>
      </c>
      <c r="AY1130" s="17">
        <v>-2.4775791738770887E-2</v>
      </c>
      <c r="AZ1130" s="17">
        <v>0.61359153794807375</v>
      </c>
      <c r="BA1130" s="17">
        <v>0.57670344016049602</v>
      </c>
      <c r="BB1130" s="17">
        <v>0.7781600107334018</v>
      </c>
      <c r="BC1130" s="17">
        <v>0.89064835934869657</v>
      </c>
      <c r="BD1130" s="17">
        <v>22.521957958075408</v>
      </c>
      <c r="BE1130" s="17">
        <v>25.149726184519896</v>
      </c>
      <c r="BF1130" s="17">
        <v>-1.0000000000000004</v>
      </c>
      <c r="CU1130" t="e">
        <v>#N/A</v>
      </c>
      <c r="CV1130" t="e">
        <v>#N/A</v>
      </c>
    </row>
    <row r="1131" spans="1:100" x14ac:dyDescent="0.25">
      <c r="A1131">
        <v>3132</v>
      </c>
      <c r="B1131" t="s">
        <v>1098</v>
      </c>
      <c r="C1131" s="48">
        <v>2</v>
      </c>
      <c r="D1131" s="22">
        <v>1618.02802734375</v>
      </c>
      <c r="E1131" s="17">
        <v>140.29992335828584</v>
      </c>
      <c r="F1131" s="17">
        <v>88.144717784054123</v>
      </c>
      <c r="G1131" s="17">
        <v>1.068621006913332</v>
      </c>
      <c r="H1131" s="17">
        <v>12.284904477959742</v>
      </c>
      <c r="I1131" s="17">
        <v>103.24481892310983</v>
      </c>
      <c r="J1131" s="17">
        <v>23.84840812958501</v>
      </c>
      <c r="K1131" s="17">
        <v>-0.99999999999999867</v>
      </c>
      <c r="L1131" s="17">
        <v>-0.99999999999999867</v>
      </c>
      <c r="M1131" s="17">
        <v>-0.99999999999999867</v>
      </c>
      <c r="N1131" s="17">
        <v>0.42408440544751574</v>
      </c>
      <c r="O1131" s="17">
        <v>-0.99999999999999867</v>
      </c>
      <c r="P1131" s="17">
        <v>-0.99999999999999867</v>
      </c>
      <c r="Q1131" s="17">
        <v>5.6735946436938196</v>
      </c>
      <c r="R1131" s="17">
        <v>-0.99999999999999867</v>
      </c>
      <c r="S1131" s="17">
        <v>3.3425490439320855</v>
      </c>
      <c r="T1131" s="17">
        <v>0.39154902375071332</v>
      </c>
      <c r="U1131" s="17">
        <v>0.84744495264469699</v>
      </c>
      <c r="V1131" s="17">
        <v>0.94273991240446553</v>
      </c>
      <c r="W1131" s="17">
        <v>7.4398976239586885</v>
      </c>
      <c r="X1131" s="17">
        <v>6.3974553192091683</v>
      </c>
      <c r="Y1131" s="17">
        <v>0.32478551759799101</v>
      </c>
      <c r="Z1131" s="17">
        <v>53.543194600598667</v>
      </c>
      <c r="AA1131" s="17">
        <v>2.0255905677279857</v>
      </c>
      <c r="AB1131" s="17">
        <v>3.2066942129598286</v>
      </c>
      <c r="AC1131" s="17">
        <v>42.028833495717258</v>
      </c>
      <c r="AD1131" s="17">
        <v>2.5324081045754463</v>
      </c>
      <c r="AE1131" s="17">
        <v>2.0706410502706714</v>
      </c>
      <c r="AF1131" s="17">
        <v>92.341212628816166</v>
      </c>
      <c r="AG1131" s="17">
        <v>66.881405569742583</v>
      </c>
      <c r="AH1131" s="17">
        <v>0.67563881623270983</v>
      </c>
      <c r="AI1131" s="17">
        <v>0.84109615972475349</v>
      </c>
      <c r="AJ1131" s="17">
        <v>0.33333333333333298</v>
      </c>
      <c r="AK1131" s="17">
        <v>1.281464108612687</v>
      </c>
      <c r="AL1131" s="17">
        <v>1.2849757739346113</v>
      </c>
      <c r="AM1131" s="17">
        <v>0.33333333333333298</v>
      </c>
      <c r="AN1131" s="17">
        <v>0.87838023189754999</v>
      </c>
      <c r="AO1131" s="17">
        <v>0.99878284190101296</v>
      </c>
      <c r="AP1131" s="17">
        <v>0.33333333333333298</v>
      </c>
      <c r="AQ1131" s="17">
        <v>14.088845893342455</v>
      </c>
      <c r="AR1131" s="17">
        <v>2.2444243630026963</v>
      </c>
      <c r="AS1131" s="17">
        <v>13.255313263914129</v>
      </c>
      <c r="AT1131" s="17">
        <v>12.772252004679093</v>
      </c>
      <c r="AU1131" s="17">
        <v>-0.99999999999999867</v>
      </c>
      <c r="AV1131" s="17">
        <v>-0.99999999999999867</v>
      </c>
      <c r="AW1131" s="17">
        <v>-0.99999999999999867</v>
      </c>
      <c r="AX1131" s="17">
        <v>-0.99999999999999867</v>
      </c>
      <c r="AY1131" s="17">
        <v>0.10688710259185388</v>
      </c>
      <c r="AZ1131" s="17">
        <v>-0.35415287324221595</v>
      </c>
      <c r="BA1131" s="17">
        <v>0.90451373183718164</v>
      </c>
      <c r="BB1131" s="17">
        <v>-0.19998812409979677</v>
      </c>
      <c r="BC1131" s="17">
        <v>0.49978731269406607</v>
      </c>
      <c r="BD1131" s="17">
        <v>-4.1559421991076952</v>
      </c>
      <c r="BE1131" s="17">
        <v>14.586107600936039</v>
      </c>
      <c r="BF1131" s="17">
        <v>-0.99999999999999867</v>
      </c>
      <c r="BG1131" s="22">
        <v>6748.3149651380027</v>
      </c>
    </row>
    <row r="1132" spans="1:100" x14ac:dyDescent="0.25">
      <c r="A1132">
        <v>3133</v>
      </c>
      <c r="B1132" t="s">
        <v>1099</v>
      </c>
      <c r="C1132" s="48">
        <v>2</v>
      </c>
      <c r="D1132" s="22">
        <v>1475.2929003906249</v>
      </c>
      <c r="E1132" s="17">
        <v>12.322514729910068</v>
      </c>
      <c r="F1132" s="17">
        <v>-118.31402030462081</v>
      </c>
      <c r="G1132" s="17">
        <v>-0.36638743878390106</v>
      </c>
      <c r="H1132" s="17">
        <v>-0.80487604640227417</v>
      </c>
      <c r="I1132" s="17">
        <v>2.7480753550837065</v>
      </c>
      <c r="J1132" s="17">
        <v>-0.97260603974299364</v>
      </c>
      <c r="K1132" s="17">
        <v>-1.0000000000000018</v>
      </c>
      <c r="L1132" s="17">
        <v>-1.0000000000000018</v>
      </c>
      <c r="M1132" s="17">
        <v>-1.0000000000000018</v>
      </c>
      <c r="N1132" s="17">
        <v>6.6480773798671261E-2</v>
      </c>
      <c r="O1132" s="17">
        <v>-1.0000000000000018</v>
      </c>
      <c r="P1132" s="17">
        <v>-1.0000000000000018</v>
      </c>
      <c r="Q1132" s="17">
        <v>1.8320871749606926</v>
      </c>
      <c r="R1132" s="17">
        <v>-1.0000000000000018</v>
      </c>
      <c r="S1132" s="17">
        <v>-1.6675594711568194</v>
      </c>
      <c r="T1132" s="17">
        <v>-0.17080365590543498</v>
      </c>
      <c r="U1132" s="17">
        <v>-0.83766896451894879</v>
      </c>
      <c r="V1132" s="17">
        <v>-1.2653041689713584</v>
      </c>
      <c r="W1132" s="17">
        <v>-3.748894098900732</v>
      </c>
      <c r="X1132" s="17">
        <v>-7.3881613840650058</v>
      </c>
      <c r="Y1132" s="17">
        <v>-0.18115815379203945</v>
      </c>
      <c r="Z1132" s="17">
        <v>7.0898546349037161</v>
      </c>
      <c r="AA1132" s="17">
        <v>-1.3956443309541302</v>
      </c>
      <c r="AB1132" s="17">
        <v>-1.7247134944971001</v>
      </c>
      <c r="AC1132" s="17">
        <v>-14.58883285650565</v>
      </c>
      <c r="AD1132" s="17">
        <v>-1.7890425729689547</v>
      </c>
      <c r="AE1132" s="17">
        <v>-1.5483463040706416</v>
      </c>
      <c r="AF1132" s="17">
        <v>0.64555179460724332</v>
      </c>
      <c r="AG1132" s="17">
        <v>-89.785270709909227</v>
      </c>
      <c r="AH1132" s="17">
        <v>-0.4082583452821944</v>
      </c>
      <c r="AI1132" s="17">
        <v>-0.4412898686422379</v>
      </c>
      <c r="AJ1132" s="17">
        <v>0.33333333333333298</v>
      </c>
      <c r="AK1132" s="17">
        <v>-0.16537602780167937</v>
      </c>
      <c r="AL1132" s="17">
        <v>2.1292945404311814E-2</v>
      </c>
      <c r="AM1132" s="17">
        <v>0.33333333333333298</v>
      </c>
      <c r="AN1132" s="17">
        <v>-0.42593831871919835</v>
      </c>
      <c r="AO1132" s="17">
        <v>-0.42648687547767267</v>
      </c>
      <c r="AP1132" s="17">
        <v>0.33333333333333298</v>
      </c>
      <c r="AQ1132" s="17">
        <v>-2.1719375245122849</v>
      </c>
      <c r="AR1132" s="17">
        <v>2.2444243630026963</v>
      </c>
      <c r="AS1132" s="17">
        <v>-7.4436964654759947</v>
      </c>
      <c r="AT1132" s="17">
        <v>-1.7095991376230906</v>
      </c>
      <c r="AU1132" s="17">
        <v>-1.0000000000000018</v>
      </c>
      <c r="AV1132" s="17">
        <v>-1.0000000000000018</v>
      </c>
      <c r="AW1132" s="17">
        <v>-1.0000000000000018</v>
      </c>
      <c r="AX1132" s="17">
        <v>-1.0000000000000018</v>
      </c>
      <c r="AY1132" s="17">
        <v>-0.111094505751064</v>
      </c>
      <c r="AZ1132" s="17">
        <v>1.1491697139844785</v>
      </c>
      <c r="BA1132" s="17">
        <v>-0.54068609825444258</v>
      </c>
      <c r="BB1132" s="17">
        <v>0.63721976014520798</v>
      </c>
      <c r="BC1132" s="17">
        <v>-0.30156809803662987</v>
      </c>
      <c r="BD1132" s="17">
        <v>18.167756744105198</v>
      </c>
      <c r="BE1132" s="17">
        <v>-6.9801374327856598</v>
      </c>
      <c r="BF1132" s="17">
        <v>-1.0000000000000018</v>
      </c>
      <c r="BG1132" s="22">
        <v>9.7959438584362033</v>
      </c>
    </row>
    <row r="1133" spans="1:100" x14ac:dyDescent="0.25">
      <c r="A1133">
        <v>3134</v>
      </c>
      <c r="B1133" t="s">
        <v>1100</v>
      </c>
      <c r="C1133" s="48">
        <v>3</v>
      </c>
      <c r="D1133" s="22">
        <v>1466.9710773961142</v>
      </c>
      <c r="E1133" s="17">
        <v>21.033884846432933</v>
      </c>
      <c r="F1133" s="17">
        <v>-90.04851350956281</v>
      </c>
      <c r="G1133" s="17">
        <v>0.31938786863632634</v>
      </c>
      <c r="H1133" s="17">
        <v>5.5371042106338386</v>
      </c>
      <c r="I1133" s="17">
        <v>15.608978103289607</v>
      </c>
      <c r="J1133" s="17">
        <v>5.184801019941891</v>
      </c>
      <c r="K1133" s="17">
        <v>-1.0000000000000004</v>
      </c>
      <c r="L1133" s="17">
        <v>-1.0000000000000004</v>
      </c>
      <c r="M1133" s="17">
        <v>-1.0000000000000004</v>
      </c>
      <c r="N1133" s="17">
        <v>0.42031719433977321</v>
      </c>
      <c r="O1133" s="17">
        <v>-1.0000000000000004</v>
      </c>
      <c r="P1133" s="17">
        <v>-1.0000000000000004</v>
      </c>
      <c r="Q1133" s="17">
        <v>4.74592012784644</v>
      </c>
      <c r="R1133" s="17">
        <v>-1.0000000000000004</v>
      </c>
      <c r="S1133" s="17">
        <v>-0.29724123956779808</v>
      </c>
      <c r="T1133" s="17">
        <v>7.7124587006702688E-2</v>
      </c>
      <c r="U1133" s="17">
        <v>0.69283328096149788</v>
      </c>
      <c r="V1133" s="17">
        <v>1.0220579506492289</v>
      </c>
      <c r="W1133" s="17">
        <v>0.79118408278739916</v>
      </c>
      <c r="X1133" s="17">
        <v>-4.8414957166979011</v>
      </c>
      <c r="Y1133" s="17">
        <v>0.12146500850370218</v>
      </c>
      <c r="Z1133" s="17">
        <v>14.416401460310297</v>
      </c>
      <c r="AA1133" s="17">
        <v>-0.39590411100745992</v>
      </c>
      <c r="AB1133" s="17">
        <v>-2.0116722302049856</v>
      </c>
      <c r="AC1133" s="17">
        <v>4.8785901638362477</v>
      </c>
      <c r="AD1133" s="17">
        <v>-0.23807803831372176</v>
      </c>
      <c r="AE1133" s="17">
        <v>-0.38344109468599735</v>
      </c>
      <c r="AF1133" s="17">
        <v>16.899878299255569</v>
      </c>
      <c r="AG1133" s="17">
        <v>-34.721033259183976</v>
      </c>
      <c r="AH1133" s="17">
        <v>-0.16316160926354906</v>
      </c>
      <c r="AI1133" s="17">
        <v>0.12064673106336717</v>
      </c>
      <c r="AJ1133" s="17">
        <v>0.33333333333333298</v>
      </c>
      <c r="AK1133" s="17">
        <v>-0.21218927361614492</v>
      </c>
      <c r="AL1133" s="17">
        <v>-0.19089506393335548</v>
      </c>
      <c r="AM1133" s="17">
        <v>0.33333333333333298</v>
      </c>
      <c r="AN1133" s="17">
        <v>-0.26073861594758385</v>
      </c>
      <c r="AO1133" s="17">
        <v>-0.187931706323204</v>
      </c>
      <c r="AP1133" s="17">
        <v>0.33333333333333298</v>
      </c>
      <c r="AQ1133" s="17">
        <v>-1.2909001959659614</v>
      </c>
      <c r="AR1133" s="17">
        <v>4.5114210205335539</v>
      </c>
      <c r="AS1133" s="17">
        <v>2.4752062408376307</v>
      </c>
      <c r="AT1133" s="17">
        <v>-1.8018262414292878</v>
      </c>
      <c r="AU1133" s="17">
        <v>-1.0000000000000004</v>
      </c>
      <c r="AV1133" s="17">
        <v>-1.0000000000000004</v>
      </c>
      <c r="AW1133" s="17">
        <v>-1.0000000000000004</v>
      </c>
      <c r="AX1133" s="17">
        <v>-1.0000000000000004</v>
      </c>
      <c r="AY1133" s="17">
        <v>-3.5570770414062342E-2</v>
      </c>
      <c r="AZ1133" s="17">
        <v>0.15402871110403743</v>
      </c>
      <c r="BA1133" s="17">
        <v>-1.9864707560676076E-3</v>
      </c>
      <c r="BB1133" s="17">
        <v>0.52338013116455517</v>
      </c>
      <c r="BC1133" s="17">
        <v>-0.20823390215701465</v>
      </c>
      <c r="BD1133" s="17">
        <v>13.854646834634067</v>
      </c>
      <c r="BE1133" s="17">
        <v>-5.2157799077057048</v>
      </c>
      <c r="BF1133" s="17">
        <v>-1.0000000000000004</v>
      </c>
      <c r="CU1133" t="e">
        <v>#N/A</v>
      </c>
      <c r="CV1133" t="e">
        <v>#N/A</v>
      </c>
    </row>
    <row r="1134" spans="1:100" x14ac:dyDescent="0.25">
      <c r="A1134">
        <v>3136</v>
      </c>
      <c r="B1134" t="s">
        <v>2960</v>
      </c>
      <c r="C1134" s="48">
        <v>2</v>
      </c>
      <c r="D1134" s="22">
        <v>1518.6368457031251</v>
      </c>
      <c r="E1134" s="17">
        <v>74.535716192790517</v>
      </c>
      <c r="F1134" s="17">
        <v>-17.948969909039782</v>
      </c>
      <c r="G1134" s="17">
        <v>0.33120810163167569</v>
      </c>
      <c r="H1134" s="17">
        <v>5.5584122995258349</v>
      </c>
      <c r="I1134" s="17">
        <v>51.602199070906238</v>
      </c>
      <c r="J1134" s="17">
        <v>11.093545100365549</v>
      </c>
      <c r="K1134" s="17">
        <v>-1.0000000000000002</v>
      </c>
      <c r="L1134" s="17">
        <v>-1.0000000000000002</v>
      </c>
      <c r="M1134" s="17">
        <v>-1.0000000000000002</v>
      </c>
      <c r="N1134" s="17">
        <v>0.24032135252323836</v>
      </c>
      <c r="O1134" s="17">
        <v>-1.0000000000000002</v>
      </c>
      <c r="P1134" s="17">
        <v>-1.0000000000000002</v>
      </c>
      <c r="Q1134" s="17">
        <v>3.699545507137481</v>
      </c>
      <c r="R1134" s="17">
        <v>-1.0000000000000002</v>
      </c>
      <c r="S1134" s="17">
        <v>0.76798672204065987</v>
      </c>
      <c r="T1134" s="17">
        <v>0.10257084766988912</v>
      </c>
      <c r="U1134" s="17">
        <v>-1.8490542795845472E-2</v>
      </c>
      <c r="V1134" s="17">
        <v>-0.19191557057855824</v>
      </c>
      <c r="W1134" s="17">
        <v>1.6902733372972361</v>
      </c>
      <c r="X1134" s="17">
        <v>-0.68660867688912186</v>
      </c>
      <c r="Y1134" s="17">
        <v>6.4794439672790666E-2</v>
      </c>
      <c r="Z1134" s="17">
        <v>29.672051202905394</v>
      </c>
      <c r="AA1134" s="17">
        <v>0.26750839486496897</v>
      </c>
      <c r="AB1134" s="17">
        <v>0.67257415562644218</v>
      </c>
      <c r="AC1134" s="17">
        <v>12.934511465595236</v>
      </c>
      <c r="AD1134" s="17">
        <v>0.31172884048159111</v>
      </c>
      <c r="AE1134" s="17">
        <v>0.21093911810137561</v>
      </c>
      <c r="AF1134" s="17">
        <v>45.221236533747415</v>
      </c>
      <c r="AG1134" s="17">
        <v>-13.625457830679251</v>
      </c>
      <c r="AH1134" s="17">
        <v>0.11865271813981873</v>
      </c>
      <c r="AI1134" s="17">
        <v>0.18211188008085075</v>
      </c>
      <c r="AJ1134" s="17">
        <v>0.33333333333333298</v>
      </c>
      <c r="AK1134" s="17">
        <v>0.53797121024647709</v>
      </c>
      <c r="AL1134" s="17">
        <v>0.63560257426099909</v>
      </c>
      <c r="AM1134" s="17">
        <v>0.33333333333333298</v>
      </c>
      <c r="AN1134" s="17">
        <v>0.20812540886357711</v>
      </c>
      <c r="AO1134" s="17">
        <v>0.26637441165548753</v>
      </c>
      <c r="AP1134" s="17">
        <v>0.33333333333333298</v>
      </c>
      <c r="AQ1134" s="17">
        <v>5.7328591545396916</v>
      </c>
      <c r="AR1134" s="17">
        <v>2.2444243630026963</v>
      </c>
      <c r="AS1134" s="17">
        <v>2.6186393497152469</v>
      </c>
      <c r="AT1134" s="17">
        <v>5.3304115355710326</v>
      </c>
      <c r="AU1134" s="17">
        <v>-1.0000000000000002</v>
      </c>
      <c r="AV1134" s="17">
        <v>-1.0000000000000002</v>
      </c>
      <c r="AW1134" s="17">
        <v>-1.0000000000000002</v>
      </c>
      <c r="AX1134" s="17">
        <v>-1.0000000000000002</v>
      </c>
      <c r="AY1134" s="17">
        <v>-5.1278835136938424E-3</v>
      </c>
      <c r="AZ1134" s="17">
        <v>0.41836486346263535</v>
      </c>
      <c r="BA1134" s="17">
        <v>0.16186374352814384</v>
      </c>
      <c r="BB1134" s="17">
        <v>0.23023087572347928</v>
      </c>
      <c r="BC1134" s="17">
        <v>8.7991951236816815E-2</v>
      </c>
      <c r="BD1134" s="17">
        <v>7.3156165528335242</v>
      </c>
      <c r="BE1134" s="17">
        <v>3.5037843895169969</v>
      </c>
      <c r="BF1134" s="17">
        <v>-1.0000000000000002</v>
      </c>
      <c r="BG1134" s="22">
        <v>381.03160297484993</v>
      </c>
    </row>
    <row r="1135" spans="1:100" x14ac:dyDescent="0.25">
      <c r="A1135">
        <v>3137</v>
      </c>
      <c r="B1135" t="s">
        <v>1101</v>
      </c>
      <c r="C1135" s="48">
        <v>2</v>
      </c>
      <c r="D1135" s="22">
        <v>1526.705087890625</v>
      </c>
      <c r="E1135" s="17">
        <v>94.863888060633755</v>
      </c>
      <c r="F1135" s="17">
        <v>14.845323681259202</v>
      </c>
      <c r="G1135" s="17">
        <v>0.55914753741637546</v>
      </c>
      <c r="H1135" s="17">
        <v>7.6376176144596712</v>
      </c>
      <c r="I1135" s="17">
        <v>67.565290504814513</v>
      </c>
      <c r="J1135" s="17">
        <v>15.036161593198624</v>
      </c>
      <c r="K1135" s="17">
        <v>-0.99999999999999978</v>
      </c>
      <c r="L1135" s="17">
        <v>-0.99999999999999978</v>
      </c>
      <c r="M1135" s="17">
        <v>-0.99999999999999978</v>
      </c>
      <c r="N1135" s="17">
        <v>0.29712378478557444</v>
      </c>
      <c r="O1135" s="17">
        <v>-0.99999999999999978</v>
      </c>
      <c r="P1135" s="17">
        <v>-0.99999999999999978</v>
      </c>
      <c r="Q1135" s="17">
        <v>4.3097377660132068</v>
      </c>
      <c r="R1135" s="17">
        <v>-0.99999999999999978</v>
      </c>
      <c r="S1135" s="17">
        <v>1.5638017652020375</v>
      </c>
      <c r="T1135" s="17">
        <v>0.19189600314000624</v>
      </c>
      <c r="U1135" s="17">
        <v>0.2491761156568863</v>
      </c>
      <c r="V1135" s="17">
        <v>0.15881429697424951</v>
      </c>
      <c r="W1135" s="17">
        <v>3.4675220218385587</v>
      </c>
      <c r="X1135" s="17">
        <v>1.5031245631558132</v>
      </c>
      <c r="Y1135" s="17">
        <v>0.14515948236036169</v>
      </c>
      <c r="Z1135" s="17">
        <v>37.050786940555113</v>
      </c>
      <c r="AA1135" s="17">
        <v>0.81094376963980175</v>
      </c>
      <c r="AB1135" s="17">
        <v>1.4558882147404986</v>
      </c>
      <c r="AC1135" s="17">
        <v>21.927767890299883</v>
      </c>
      <c r="AD1135" s="17">
        <v>0.99815617975225279</v>
      </c>
      <c r="AE1135" s="17">
        <v>0.78578586421911023</v>
      </c>
      <c r="AF1135" s="17">
        <v>59.786347461927008</v>
      </c>
      <c r="AG1135" s="17">
        <v>11.259771175828259</v>
      </c>
      <c r="AH1135" s="17">
        <v>0.29082097832333526</v>
      </c>
      <c r="AI1135" s="17">
        <v>0.3858084845437813</v>
      </c>
      <c r="AJ1135" s="17">
        <v>0.33333333333333298</v>
      </c>
      <c r="AK1135" s="17">
        <v>0.76779001399903035</v>
      </c>
      <c r="AL1135" s="17">
        <v>0.83632832734606699</v>
      </c>
      <c r="AM1135" s="17">
        <v>0.33333333333333298</v>
      </c>
      <c r="AN1135" s="17">
        <v>0.41530581633960828</v>
      </c>
      <c r="AO1135" s="17">
        <v>0.49276692954932322</v>
      </c>
      <c r="AP1135" s="17">
        <v>0.33333333333333298</v>
      </c>
      <c r="AQ1135" s="17">
        <v>8.3157525227261999</v>
      </c>
      <c r="AR1135" s="17">
        <v>2.2444243630026963</v>
      </c>
      <c r="AS1135" s="17">
        <v>5.9065089181251986</v>
      </c>
      <c r="AT1135" s="17">
        <v>7.6307359611116139</v>
      </c>
      <c r="AU1135" s="17">
        <v>-0.99999999999999978</v>
      </c>
      <c r="AV1135" s="17">
        <v>-0.99999999999999978</v>
      </c>
      <c r="AW1135" s="17">
        <v>-0.99999999999999978</v>
      </c>
      <c r="AX1135" s="17">
        <v>-0.99999999999999978</v>
      </c>
      <c r="AY1135" s="17">
        <v>2.9496724422313596E-2</v>
      </c>
      <c r="AZ1135" s="17">
        <v>0.17957428117560553</v>
      </c>
      <c r="BA1135" s="17">
        <v>0.39142199794466975</v>
      </c>
      <c r="BB1135" s="17">
        <v>9.724720350781646E-2</v>
      </c>
      <c r="BC1135" s="17">
        <v>0.21528074924540361</v>
      </c>
      <c r="BD1135" s="17">
        <v>3.7696782992986466</v>
      </c>
      <c r="BE1135" s="17">
        <v>6.9294072419265174</v>
      </c>
      <c r="BF1135" s="17">
        <v>-0.99999999999999978</v>
      </c>
      <c r="BG1135" s="22">
        <v>417.66362994409775</v>
      </c>
    </row>
    <row r="1136" spans="1:100" x14ac:dyDescent="0.25">
      <c r="A1136">
        <v>3138</v>
      </c>
      <c r="B1136" t="s">
        <v>1102</v>
      </c>
      <c r="C1136" s="48">
        <v>3</v>
      </c>
      <c r="D1136" s="22">
        <v>1482.0445728859465</v>
      </c>
      <c r="E1136" s="17">
        <v>44.543555620992159</v>
      </c>
      <c r="F1136" s="17">
        <v>-91.635085146256927</v>
      </c>
      <c r="G1136" s="17">
        <v>7.5637748256882451E-2</v>
      </c>
      <c r="H1136" s="17">
        <v>8.5141309448838403</v>
      </c>
      <c r="I1136" s="17">
        <v>14.452013848756456</v>
      </c>
      <c r="J1136" s="17">
        <v>17.009426333469005</v>
      </c>
      <c r="K1136" s="17">
        <v>-1.0000000000000009</v>
      </c>
      <c r="L1136" s="17">
        <v>-1.0000000000000009</v>
      </c>
      <c r="M1136" s="17">
        <v>-1.0000000000000009</v>
      </c>
      <c r="N1136" s="17">
        <v>0.28221917799899843</v>
      </c>
      <c r="O1136" s="17">
        <v>-1.0000000000000009</v>
      </c>
      <c r="P1136" s="17">
        <v>-1.0000000000000009</v>
      </c>
      <c r="Q1136" s="17">
        <v>4.7316975097655218</v>
      </c>
      <c r="R1136" s="17">
        <v>-1.0000000000000009</v>
      </c>
      <c r="S1136" s="17">
        <v>1.6266161386199973</v>
      </c>
      <c r="T1136" s="17">
        <v>0.18759574280651287</v>
      </c>
      <c r="U1136" s="17">
        <v>0.26460057893916361</v>
      </c>
      <c r="V1136" s="17">
        <v>-0.52754270860021835</v>
      </c>
      <c r="W1136" s="17">
        <v>3.7824334351183206</v>
      </c>
      <c r="X1136" s="17">
        <v>0.75509166754272883</v>
      </c>
      <c r="Y1136" s="17">
        <v>7.119441556047186E-2</v>
      </c>
      <c r="Z1136" s="17">
        <v>4.040860780115973</v>
      </c>
      <c r="AA1136" s="17">
        <v>-0.30408985569186781</v>
      </c>
      <c r="AB1136" s="17">
        <v>0.3468477720486014</v>
      </c>
      <c r="AC1136" s="17">
        <v>7.0297530823039818</v>
      </c>
      <c r="AD1136" s="17">
        <v>-1.4389829786618213</v>
      </c>
      <c r="AE1136" s="17">
        <v>1.1538705073571842</v>
      </c>
      <c r="AF1136" s="17">
        <v>12.571332141825746</v>
      </c>
      <c r="AG1136" s="17">
        <v>-72.366972227650152</v>
      </c>
      <c r="AH1136" s="17">
        <v>-0.37192262542210847</v>
      </c>
      <c r="AI1136" s="17">
        <v>-0.4108761297638226</v>
      </c>
      <c r="AJ1136" s="17">
        <v>0.33333333333333298</v>
      </c>
      <c r="AK1136" s="17">
        <v>0.74270277886575131</v>
      </c>
      <c r="AL1136" s="17">
        <v>0.70115233860754311</v>
      </c>
      <c r="AM1136" s="17">
        <v>0.33333333333333298</v>
      </c>
      <c r="AN1136" s="17">
        <v>9.5204196189489249E-2</v>
      </c>
      <c r="AO1136" s="17">
        <v>8.5860132542425194E-2</v>
      </c>
      <c r="AP1136" s="17">
        <v>0.33333333333333298</v>
      </c>
      <c r="AQ1136" s="17">
        <v>1.8806817069307238</v>
      </c>
      <c r="AR1136" s="17">
        <v>3.5045754164002543</v>
      </c>
      <c r="AS1136" s="17">
        <v>5.7897916257371369</v>
      </c>
      <c r="AT1136" s="17">
        <v>7.7150592913316087</v>
      </c>
      <c r="AU1136" s="17">
        <v>-1.0000000000000009</v>
      </c>
      <c r="AV1136" s="17">
        <v>-1.0000000000000009</v>
      </c>
      <c r="AW1136" s="17">
        <v>-1.0000000000000009</v>
      </c>
      <c r="AX1136" s="17">
        <v>-1.0000000000000009</v>
      </c>
      <c r="AY1136" s="17">
        <v>-5.6831414870156999E-2</v>
      </c>
      <c r="AZ1136" s="17">
        <v>-4.2307266295718182E-2</v>
      </c>
      <c r="BA1136" s="17">
        <v>-0.19399141250266391</v>
      </c>
      <c r="BB1136" s="17">
        <v>4.8189835539217338E-2</v>
      </c>
      <c r="BC1136" s="17">
        <v>0.22157336449925596</v>
      </c>
      <c r="BD1136" s="17">
        <v>0.99320955700184332</v>
      </c>
      <c r="BE1136" s="17">
        <v>4.569377049968069</v>
      </c>
      <c r="BF1136" s="17">
        <v>-1.0000000000000009</v>
      </c>
      <c r="CU1136" t="e">
        <v>#N/A</v>
      </c>
      <c r="CV1136" t="e">
        <v>#N/A</v>
      </c>
    </row>
    <row r="1137" spans="1:100" x14ac:dyDescent="0.25">
      <c r="A1137">
        <v>3139</v>
      </c>
      <c r="B1137" t="s">
        <v>1103</v>
      </c>
      <c r="C1137" s="48">
        <v>2</v>
      </c>
      <c r="D1137" s="22">
        <v>1466.802939453125</v>
      </c>
      <c r="E1137" s="17">
        <v>50.891847982376397</v>
      </c>
      <c r="F1137" s="17">
        <v>-56.092289472823232</v>
      </c>
      <c r="G1137" s="17">
        <v>6.6089820721480452E-2</v>
      </c>
      <c r="H1137" s="17">
        <v>3.1400710552522058</v>
      </c>
      <c r="I1137" s="17">
        <v>33.03539274184493</v>
      </c>
      <c r="J1137" s="17">
        <v>6.5078545932810812</v>
      </c>
      <c r="K1137" s="17">
        <v>-1.0000000000000009</v>
      </c>
      <c r="L1137" s="17">
        <v>-1.0000000000000009</v>
      </c>
      <c r="M1137" s="17">
        <v>-1.0000000000000009</v>
      </c>
      <c r="N1137" s="17">
        <v>0.17425396431081569</v>
      </c>
      <c r="O1137" s="17">
        <v>-1.0000000000000009</v>
      </c>
      <c r="P1137" s="17">
        <v>-1.0000000000000009</v>
      </c>
      <c r="Q1137" s="17">
        <v>2.9898257425828114</v>
      </c>
      <c r="R1137" s="17">
        <v>-1.0000000000000009</v>
      </c>
      <c r="S1137" s="17">
        <v>-0.15763246903561945</v>
      </c>
      <c r="T1137" s="17">
        <v>-1.3239943031425339E-3</v>
      </c>
      <c r="U1137" s="17">
        <v>-0.32981589157398783</v>
      </c>
      <c r="V1137" s="17">
        <v>-0.59985243867403693</v>
      </c>
      <c r="W1137" s="17">
        <v>-0.37685960252698791</v>
      </c>
      <c r="X1137" s="17">
        <v>-3.2335058833952077</v>
      </c>
      <c r="Y1137" s="17">
        <v>-2.8678819525447014E-2</v>
      </c>
      <c r="Z1137" s="17">
        <v>21.089781411274949</v>
      </c>
      <c r="AA1137" s="17">
        <v>-0.36456587455709422</v>
      </c>
      <c r="AB1137" s="17">
        <v>-0.2385050354322793</v>
      </c>
      <c r="AC1137" s="17">
        <v>2.4743790409702395</v>
      </c>
      <c r="AD1137" s="17">
        <v>-0.48666058928382538</v>
      </c>
      <c r="AE1137" s="17">
        <v>-0.45766998235066281</v>
      </c>
      <c r="AF1137" s="17">
        <v>28.280433125807814</v>
      </c>
      <c r="AG1137" s="17">
        <v>-42.5696776474445</v>
      </c>
      <c r="AH1137" s="17">
        <v>-8.1597637881361762E-2</v>
      </c>
      <c r="AI1137" s="17">
        <v>-5.4809359179675277E-2</v>
      </c>
      <c r="AJ1137" s="17">
        <v>0.33333333333333298</v>
      </c>
      <c r="AK1137" s="17">
        <v>0.27066702059644621</v>
      </c>
      <c r="AL1137" s="17">
        <v>0.40213675730345078</v>
      </c>
      <c r="AM1137" s="17">
        <v>0.33333333333333298</v>
      </c>
      <c r="AN1137" s="17">
        <v>-3.2847871074699053E-2</v>
      </c>
      <c r="AO1137" s="17">
        <v>3.0553639956654166E-3</v>
      </c>
      <c r="AP1137" s="17">
        <v>0.33333333333333298</v>
      </c>
      <c r="AQ1137" s="17">
        <v>2.7286740858587599</v>
      </c>
      <c r="AR1137" s="17">
        <v>2.2444243630026963</v>
      </c>
      <c r="AS1137" s="17">
        <v>-1.2055094854039732</v>
      </c>
      <c r="AT1137" s="17">
        <v>2.6548847881454893</v>
      </c>
      <c r="AU1137" s="17">
        <v>-1.0000000000000009</v>
      </c>
      <c r="AV1137" s="17">
        <v>-1.0000000000000009</v>
      </c>
      <c r="AW1137" s="17">
        <v>-1.0000000000000009</v>
      </c>
      <c r="AX1137" s="17">
        <v>-1.0000000000000009</v>
      </c>
      <c r="AY1137" s="17">
        <v>-4.5400057135525577E-2</v>
      </c>
      <c r="AZ1137" s="17">
        <v>0.69610420442195586</v>
      </c>
      <c r="BA1137" s="17">
        <v>-0.1051373989908716</v>
      </c>
      <c r="BB1137" s="17">
        <v>0.3849053068747561</v>
      </c>
      <c r="BC1137" s="17">
        <v>-6.0058723675956799E-2</v>
      </c>
      <c r="BD1137" s="17">
        <v>11.439927252974204</v>
      </c>
      <c r="BE1137" s="17">
        <v>-0.48058645246107812</v>
      </c>
      <c r="BF1137" s="17">
        <v>-1.0000000000000009</v>
      </c>
      <c r="BG1137" s="22">
        <v>21.063621077290918</v>
      </c>
    </row>
    <row r="1138" spans="1:100" x14ac:dyDescent="0.25">
      <c r="A1138">
        <v>3140</v>
      </c>
      <c r="B1138" t="s">
        <v>1104</v>
      </c>
      <c r="C1138" s="48">
        <v>3</v>
      </c>
      <c r="D1138" s="22">
        <v>1576.6326391597522</v>
      </c>
      <c r="E1138" s="17">
        <v>136.94681977974341</v>
      </c>
      <c r="F1138" s="17">
        <v>62.423902707075456</v>
      </c>
      <c r="G1138" s="17">
        <v>0.61315749147274412</v>
      </c>
      <c r="H1138" s="17">
        <v>5.412363472787983</v>
      </c>
      <c r="I1138" s="17">
        <v>104.83540947832883</v>
      </c>
      <c r="J1138" s="17">
        <v>8.2484414151559218</v>
      </c>
      <c r="K1138" s="17">
        <v>-1.000000000000002</v>
      </c>
      <c r="L1138" s="17">
        <v>-1.000000000000002</v>
      </c>
      <c r="M1138" s="17">
        <v>-1.000000000000002</v>
      </c>
      <c r="N1138" s="17">
        <v>0.16636366427318613</v>
      </c>
      <c r="O1138" s="17">
        <v>-1.000000000000002</v>
      </c>
      <c r="P1138" s="17">
        <v>-1.000000000000002</v>
      </c>
      <c r="Q1138" s="17">
        <v>3.5220500000998727</v>
      </c>
      <c r="R1138" s="17">
        <v>-1.000000000000002</v>
      </c>
      <c r="S1138" s="17">
        <v>1.0465146668673397</v>
      </c>
      <c r="T1138" s="17">
        <v>0.21708231996362434</v>
      </c>
      <c r="U1138" s="17">
        <v>-0.10135793052328225</v>
      </c>
      <c r="V1138" s="17">
        <v>-1.1521400978708058</v>
      </c>
      <c r="W1138" s="17">
        <v>1.8903134726881143</v>
      </c>
      <c r="X1138" s="17">
        <v>3.7283882949126803</v>
      </c>
      <c r="Y1138" s="17">
        <v>0.13749892169720568</v>
      </c>
      <c r="Z1138" s="17">
        <v>57.118361163846082</v>
      </c>
      <c r="AA1138" s="17">
        <v>-0.98900609084050572</v>
      </c>
      <c r="AB1138" s="17">
        <v>1.8803339012299338</v>
      </c>
      <c r="AC1138" s="17">
        <v>35.990949663058252</v>
      </c>
      <c r="AD1138" s="17">
        <v>1.9122114847416778</v>
      </c>
      <c r="AE1138" s="17">
        <v>-0.14200300294367213</v>
      </c>
      <c r="AF1138" s="17">
        <v>94.847641725190655</v>
      </c>
      <c r="AG1138" s="17">
        <v>27.959320118940298</v>
      </c>
      <c r="AH1138" s="17">
        <v>0.24141006210504545</v>
      </c>
      <c r="AI1138" s="17">
        <v>0.14340250059620666</v>
      </c>
      <c r="AJ1138" s="17">
        <v>0.33333333333333298</v>
      </c>
      <c r="AK1138" s="17">
        <v>1.1068674032773482</v>
      </c>
      <c r="AL1138" s="17">
        <v>1.3533057956770078</v>
      </c>
      <c r="AM1138" s="17">
        <v>0.33333333333333298</v>
      </c>
      <c r="AN1138" s="17">
        <v>0.4946859885906999</v>
      </c>
      <c r="AO1138" s="17">
        <v>0.5008452543544315</v>
      </c>
      <c r="AP1138" s="17">
        <v>0.33333333333333298</v>
      </c>
      <c r="AQ1138" s="17">
        <v>9.9877677531382254</v>
      </c>
      <c r="AR1138" s="17">
        <v>2.9546263024816186</v>
      </c>
      <c r="AS1138" s="17">
        <v>-5.7813289461553294</v>
      </c>
      <c r="AT1138" s="17">
        <v>11.075144058829638</v>
      </c>
      <c r="AU1138" s="17">
        <v>-1.000000000000002</v>
      </c>
      <c r="AV1138" s="17">
        <v>-1.000000000000002</v>
      </c>
      <c r="AW1138" s="17">
        <v>-1.000000000000002</v>
      </c>
      <c r="AX1138" s="17">
        <v>-1.000000000000002</v>
      </c>
      <c r="AY1138" s="17">
        <v>-1.8970111214633475E-2</v>
      </c>
      <c r="AZ1138" s="17">
        <v>0.38098641871508426</v>
      </c>
      <c r="BA1138" s="17">
        <v>1.9885448544888658</v>
      </c>
      <c r="BB1138" s="17">
        <v>-0.26370024893506178</v>
      </c>
      <c r="BC1138" s="17">
        <v>0.3396359312095214</v>
      </c>
      <c r="BD1138" s="17">
        <v>-4.6875741298011251</v>
      </c>
      <c r="BE1138" s="17">
        <v>18.433622552682355</v>
      </c>
      <c r="BF1138" s="17">
        <v>-1.000000000000002</v>
      </c>
      <c r="CU1138" t="e">
        <v>#N/A</v>
      </c>
      <c r="CV1138" t="e">
        <v>#N/A</v>
      </c>
    </row>
    <row r="1139" spans="1:100" x14ac:dyDescent="0.25">
      <c r="A1139">
        <v>3142</v>
      </c>
      <c r="B1139" t="s">
        <v>1105</v>
      </c>
      <c r="C1139" s="48">
        <v>2</v>
      </c>
      <c r="D1139" s="22">
        <v>1510.325908203125</v>
      </c>
      <c r="E1139" s="17">
        <v>132.64037217158329</v>
      </c>
      <c r="F1139" s="17">
        <v>75.787995693171041</v>
      </c>
      <c r="G1139" s="17">
        <v>0.98273459335821856</v>
      </c>
      <c r="H1139" s="17">
        <v>11.501470549865481</v>
      </c>
      <c r="I1139" s="17">
        <v>97.230007717708219</v>
      </c>
      <c r="J1139" s="17">
        <v>22.362850400502481</v>
      </c>
      <c r="K1139" s="17">
        <v>-0.99999999999999889</v>
      </c>
      <c r="L1139" s="17">
        <v>-0.99999999999999889</v>
      </c>
      <c r="M1139" s="17">
        <v>-0.99999999999999889</v>
      </c>
      <c r="N1139" s="17">
        <v>0.40268153950014474</v>
      </c>
      <c r="O1139" s="17">
        <v>-0.99999999999999889</v>
      </c>
      <c r="P1139" s="17">
        <v>-0.99999999999999889</v>
      </c>
      <c r="Q1139" s="17">
        <v>5.4436773215178063</v>
      </c>
      <c r="R1139" s="17">
        <v>-0.99999999999999889</v>
      </c>
      <c r="S1139" s="17">
        <v>3.0426900060475734</v>
      </c>
      <c r="T1139" s="17">
        <v>0.35789176204358297</v>
      </c>
      <c r="U1139" s="17">
        <v>0.74658952478226781</v>
      </c>
      <c r="V1139" s="17">
        <v>0.81058669219897539</v>
      </c>
      <c r="W1139" s="17">
        <v>6.7702394097698333</v>
      </c>
      <c r="X1139" s="17">
        <v>5.5723750342534846</v>
      </c>
      <c r="Y1139" s="17">
        <v>0.2945043805587706</v>
      </c>
      <c r="Z1139" s="17">
        <v>50.762924714889763</v>
      </c>
      <c r="AA1139" s="17">
        <v>1.8208268980377835</v>
      </c>
      <c r="AB1139" s="17">
        <v>2.9115454819251956</v>
      </c>
      <c r="AC1139" s="17">
        <v>38.640220472962682</v>
      </c>
      <c r="AD1139" s="17">
        <v>2.2737657940284381</v>
      </c>
      <c r="AE1139" s="17">
        <v>1.8540417365191322</v>
      </c>
      <c r="AF1139" s="17">
        <v>86.853153327680957</v>
      </c>
      <c r="AG1139" s="17">
        <v>57.504778561306004</v>
      </c>
      <c r="AH1139" s="17">
        <v>0.61076669638964387</v>
      </c>
      <c r="AI1139" s="17">
        <v>0.76434432101615757</v>
      </c>
      <c r="AJ1139" s="17">
        <v>0.33333333333333298</v>
      </c>
      <c r="AK1139" s="17">
        <v>1.1948695588197453</v>
      </c>
      <c r="AL1139" s="17">
        <v>1.2093433368300928</v>
      </c>
      <c r="AM1139" s="17">
        <v>0.33333333333333298</v>
      </c>
      <c r="AN1139" s="17">
        <v>0.80031571403232782</v>
      </c>
      <c r="AO1139" s="17">
        <v>0.91347929909511039</v>
      </c>
      <c r="AP1139" s="17">
        <v>0.33333333333333298</v>
      </c>
      <c r="AQ1139" s="17">
        <v>13.115624883010742</v>
      </c>
      <c r="AR1139" s="17">
        <v>2.2444243630026963</v>
      </c>
      <c r="AS1139" s="17">
        <v>12.016460827100804</v>
      </c>
      <c r="AT1139" s="17">
        <v>11.905501526672651</v>
      </c>
      <c r="AU1139" s="17">
        <v>-0.99999999999999889</v>
      </c>
      <c r="AV1139" s="17">
        <v>-0.99999999999999889</v>
      </c>
      <c r="AW1139" s="17">
        <v>-0.99999999999999889</v>
      </c>
      <c r="AX1139" s="17">
        <v>-0.99999999999999889</v>
      </c>
      <c r="AY1139" s="17">
        <v>9.3840727417070682E-2</v>
      </c>
      <c r="AZ1139" s="17">
        <v>-0.26417780318570389</v>
      </c>
      <c r="BA1139" s="17">
        <v>0.81801735570141565</v>
      </c>
      <c r="BB1139" s="17">
        <v>-0.14988055658444921</v>
      </c>
      <c r="BC1139" s="17">
        <v>0.45182554465220348</v>
      </c>
      <c r="BD1139" s="17">
        <v>-2.819850801690821</v>
      </c>
      <c r="BE1139" s="17">
        <v>13.295350431282465</v>
      </c>
      <c r="BF1139" s="17">
        <v>-0.99999999999999889</v>
      </c>
      <c r="BG1139" s="22">
        <v>4263.517616708009</v>
      </c>
    </row>
    <row r="1140" spans="1:100" x14ac:dyDescent="0.25">
      <c r="A1140">
        <v>3145</v>
      </c>
      <c r="B1140" t="s">
        <v>1106</v>
      </c>
      <c r="C1140" s="48">
        <v>2</v>
      </c>
      <c r="D1140" s="22">
        <v>1510.1327050781249</v>
      </c>
      <c r="E1140" s="17">
        <v>76.399213112870513</v>
      </c>
      <c r="F1140" s="17">
        <v>-14.942695390159251</v>
      </c>
      <c r="G1140" s="17">
        <v>0.35210346001958298</v>
      </c>
      <c r="H1140" s="17">
        <v>5.7490144218309052</v>
      </c>
      <c r="I1140" s="17">
        <v>53.065546189153494</v>
      </c>
      <c r="J1140" s="17">
        <v>11.454967354133149</v>
      </c>
      <c r="K1140" s="17">
        <v>-1.0000000000000002</v>
      </c>
      <c r="L1140" s="17">
        <v>-1.0000000000000002</v>
      </c>
      <c r="M1140" s="17">
        <v>-1.0000000000000002</v>
      </c>
      <c r="N1140" s="17">
        <v>0.24552846894581051</v>
      </c>
      <c r="O1140" s="17">
        <v>-1.0000000000000002</v>
      </c>
      <c r="P1140" s="17">
        <v>-1.0000000000000002</v>
      </c>
      <c r="Q1140" s="17">
        <v>3.755482233886152</v>
      </c>
      <c r="R1140" s="17">
        <v>-1.0000000000000002</v>
      </c>
      <c r="S1140" s="17">
        <v>0.84093961182955823</v>
      </c>
      <c r="T1140" s="17">
        <v>0.1107593435752954</v>
      </c>
      <c r="U1140" s="17">
        <v>6.0466362912619392E-3</v>
      </c>
      <c r="V1140" s="17">
        <v>-0.15976393233908562</v>
      </c>
      <c r="W1140" s="17">
        <v>1.8531948961757301</v>
      </c>
      <c r="X1140" s="17">
        <v>-0.48587438680396777</v>
      </c>
      <c r="Y1140" s="17">
        <v>7.2161556130876506E-2</v>
      </c>
      <c r="Z1140" s="17">
        <v>30.348464773716728</v>
      </c>
      <c r="AA1140" s="17">
        <v>0.31732547402678835</v>
      </c>
      <c r="AB1140" s="17">
        <v>0.74438107196423053</v>
      </c>
      <c r="AC1140" s="17">
        <v>13.75892921244818</v>
      </c>
      <c r="AD1140" s="17">
        <v>0.37465408732157152</v>
      </c>
      <c r="AE1140" s="17">
        <v>0.26363569838771972</v>
      </c>
      <c r="AF1140" s="17">
        <v>46.556429857167785</v>
      </c>
      <c r="AG1140" s="17">
        <v>-11.344212477649277</v>
      </c>
      <c r="AH1140" s="17">
        <v>0.1344354960833207</v>
      </c>
      <c r="AI1140" s="17">
        <v>0.2007848821351027</v>
      </c>
      <c r="AJ1140" s="17">
        <v>0.33333333333333298</v>
      </c>
      <c r="AK1140" s="17">
        <v>0.55903885153530442</v>
      </c>
      <c r="AL1140" s="17">
        <v>0.65400323641038138</v>
      </c>
      <c r="AM1140" s="17">
        <v>0.33333333333333298</v>
      </c>
      <c r="AN1140" s="17">
        <v>0.22711777343735534</v>
      </c>
      <c r="AO1140" s="17">
        <v>0.28712796306025917</v>
      </c>
      <c r="AP1140" s="17">
        <v>0.33333333333333298</v>
      </c>
      <c r="AQ1140" s="17">
        <v>5.9696346928321695</v>
      </c>
      <c r="AR1140" s="17">
        <v>2.2444243630026963</v>
      </c>
      <c r="AS1140" s="17">
        <v>2.9200405211628753</v>
      </c>
      <c r="AT1140" s="17">
        <v>5.5412837925574383</v>
      </c>
      <c r="AU1140" s="17">
        <v>-1.0000000000000002</v>
      </c>
      <c r="AV1140" s="17">
        <v>-1.0000000000000002</v>
      </c>
      <c r="AW1140" s="17">
        <v>-1.0000000000000002</v>
      </c>
      <c r="AX1140" s="17">
        <v>-1.0000000000000002</v>
      </c>
      <c r="AY1140" s="17">
        <v>-1.953822871782673E-3</v>
      </c>
      <c r="AZ1140" s="17">
        <v>0.39647477331931552</v>
      </c>
      <c r="BA1140" s="17">
        <v>0.1829075000875241</v>
      </c>
      <c r="BB1140" s="17">
        <v>0.21804017479838389</v>
      </c>
      <c r="BC1140" s="17">
        <v>9.966059928799309E-2</v>
      </c>
      <c r="BD1140" s="17">
        <v>6.990558054842916</v>
      </c>
      <c r="BE1140" s="17">
        <v>3.8178134953471643</v>
      </c>
      <c r="BF1140" s="17">
        <v>-1.0000000000000002</v>
      </c>
      <c r="BG1140" s="22">
        <v>1224.4465345039121</v>
      </c>
    </row>
    <row r="1141" spans="1:100" x14ac:dyDescent="0.25">
      <c r="A1141">
        <v>3146</v>
      </c>
      <c r="B1141" t="s">
        <v>1107</v>
      </c>
      <c r="C1141" s="48">
        <v>2</v>
      </c>
      <c r="D1141" s="22">
        <v>1524.062490234375</v>
      </c>
      <c r="E1141" s="17">
        <v>118.3769954227735</v>
      </c>
      <c r="F1141" s="17">
        <v>52.777694140700945</v>
      </c>
      <c r="G1141" s="17">
        <v>0.82279959922078216</v>
      </c>
      <c r="H1141" s="17">
        <v>10.042584382539138</v>
      </c>
      <c r="I1141" s="17">
        <v>86.029414340312243</v>
      </c>
      <c r="J1141" s="17">
        <v>19.596491242436407</v>
      </c>
      <c r="K1141" s="17">
        <v>-0.99999999999999922</v>
      </c>
      <c r="L1141" s="17">
        <v>-0.99999999999999922</v>
      </c>
      <c r="M1141" s="17">
        <v>-0.99999999999999922</v>
      </c>
      <c r="N1141" s="17">
        <v>0.3628257916801414</v>
      </c>
      <c r="O1141" s="17">
        <v>-0.99999999999999922</v>
      </c>
      <c r="P1141" s="17">
        <v>-0.99999999999999922</v>
      </c>
      <c r="Q1141" s="17">
        <v>5.0155324723826267</v>
      </c>
      <c r="R1141" s="17">
        <v>-0.99999999999999922</v>
      </c>
      <c r="S1141" s="17">
        <v>2.4843018806039376</v>
      </c>
      <c r="T1141" s="17">
        <v>0.29521626156575942</v>
      </c>
      <c r="U1141" s="17">
        <v>0.55877970019859924</v>
      </c>
      <c r="V1141" s="17">
        <v>0.56449509721992264</v>
      </c>
      <c r="W1141" s="17">
        <v>5.523222819751747</v>
      </c>
      <c r="X1141" s="17">
        <v>4.0359363232270526</v>
      </c>
      <c r="Y1141" s="17">
        <v>0.23811579388510715</v>
      </c>
      <c r="Z1141" s="17">
        <v>45.58559305711826</v>
      </c>
      <c r="AA1141" s="17">
        <v>1.4395223941484989</v>
      </c>
      <c r="AB1141" s="17">
        <v>2.3619287426326112</v>
      </c>
      <c r="AC1141" s="17">
        <v>32.33005124485166</v>
      </c>
      <c r="AD1141" s="17">
        <v>1.7921301696175507</v>
      </c>
      <c r="AE1141" s="17">
        <v>1.4506972662928201</v>
      </c>
      <c r="AF1141" s="17">
        <v>76.633460877841713</v>
      </c>
      <c r="AG1141" s="17">
        <v>40.043916900562635</v>
      </c>
      <c r="AH1141" s="17">
        <v>0.48996386300405886</v>
      </c>
      <c r="AI1141" s="17">
        <v>0.62141944657114823</v>
      </c>
      <c r="AJ1141" s="17">
        <v>0.33333333333333298</v>
      </c>
      <c r="AK1141" s="17">
        <v>1.0336158955196608</v>
      </c>
      <c r="AL1141" s="17">
        <v>1.0685029770548067</v>
      </c>
      <c r="AM1141" s="17">
        <v>0.33333333333333298</v>
      </c>
      <c r="AN1141" s="17">
        <v>0.65494640950194039</v>
      </c>
      <c r="AO1141" s="17">
        <v>0.75462970864376611</v>
      </c>
      <c r="AP1141" s="17">
        <v>0.33333333333333298</v>
      </c>
      <c r="AQ1141" s="17">
        <v>11.303323144716007</v>
      </c>
      <c r="AR1141" s="17">
        <v>2.2444243630026963</v>
      </c>
      <c r="AS1141" s="17">
        <v>9.7095085512120995</v>
      </c>
      <c r="AT1141" s="17">
        <v>10.291465884939569</v>
      </c>
      <c r="AU1141" s="17">
        <v>-0.99999999999999922</v>
      </c>
      <c r="AV1141" s="17">
        <v>-0.99999999999999922</v>
      </c>
      <c r="AW1141" s="17">
        <v>-0.99999999999999922</v>
      </c>
      <c r="AX1141" s="17">
        <v>-0.99999999999999922</v>
      </c>
      <c r="AY1141" s="17">
        <v>6.9546175453333248E-2</v>
      </c>
      <c r="AZ1141" s="17">
        <v>-9.6629040740646321E-2</v>
      </c>
      <c r="BA1141" s="17">
        <v>0.65694650831638568</v>
      </c>
      <c r="BB1141" s="17">
        <v>-5.6571810939065631E-2</v>
      </c>
      <c r="BC1141" s="17">
        <v>0.36251263969926795</v>
      </c>
      <c r="BD1141" s="17">
        <v>-0.33182317348134838</v>
      </c>
      <c r="BE1141" s="17">
        <v>10.891742784667592</v>
      </c>
      <c r="BF1141" s="17">
        <v>-0.99999999999999922</v>
      </c>
      <c r="BG1141" s="22">
        <v>622.5743635922023</v>
      </c>
    </row>
    <row r="1142" spans="1:100" x14ac:dyDescent="0.25">
      <c r="A1142">
        <v>3147</v>
      </c>
      <c r="B1142" t="s">
        <v>1108</v>
      </c>
      <c r="C1142" s="48">
        <v>2</v>
      </c>
      <c r="D1142" s="22">
        <v>1559.3939257812501</v>
      </c>
      <c r="E1142" s="17">
        <v>117.5195245536849</v>
      </c>
      <c r="F1142" s="17">
        <v>51.394384731038642</v>
      </c>
      <c r="G1142" s="17">
        <v>0.81318479335567373</v>
      </c>
      <c r="H1142" s="17">
        <v>9.9548805791671189</v>
      </c>
      <c r="I1142" s="17">
        <v>85.356068700863645</v>
      </c>
      <c r="J1142" s="17">
        <v>19.430186135780929</v>
      </c>
      <c r="K1142" s="17">
        <v>-0.99999999999999922</v>
      </c>
      <c r="L1142" s="17">
        <v>-0.99999999999999922</v>
      </c>
      <c r="M1142" s="17">
        <v>-0.99999999999999922</v>
      </c>
      <c r="N1142" s="17">
        <v>0.36042978522786523</v>
      </c>
      <c r="O1142" s="17">
        <v>-0.99999999999999922</v>
      </c>
      <c r="P1142" s="17">
        <v>-0.99999999999999922</v>
      </c>
      <c r="Q1142" s="17">
        <v>4.9897937050241623</v>
      </c>
      <c r="R1142" s="17">
        <v>-0.99999999999999922</v>
      </c>
      <c r="S1142" s="17">
        <v>2.4507332832342539</v>
      </c>
      <c r="T1142" s="17">
        <v>0.29144840092436075</v>
      </c>
      <c r="U1142" s="17">
        <v>0.54748914422821349</v>
      </c>
      <c r="V1142" s="17">
        <v>0.54970081830979745</v>
      </c>
      <c r="W1142" s="17">
        <v>5.4482559715753549</v>
      </c>
      <c r="X1142" s="17">
        <v>3.943570296580865</v>
      </c>
      <c r="Y1142" s="17">
        <v>0.23472588339804251</v>
      </c>
      <c r="Z1142" s="17">
        <v>45.274347609821241</v>
      </c>
      <c r="AA1142" s="17">
        <v>1.4165995260159845</v>
      </c>
      <c r="AB1142" s="17">
        <v>2.3288874543453777</v>
      </c>
      <c r="AC1142" s="17">
        <v>31.95070304509413</v>
      </c>
      <c r="AD1142" s="17">
        <v>1.7631756993879049</v>
      </c>
      <c r="AE1142" s="17">
        <v>1.426449422355311</v>
      </c>
      <c r="AF1142" s="17">
        <v>76.019084021567963</v>
      </c>
      <c r="AG1142" s="17">
        <v>38.994222954525441</v>
      </c>
      <c r="AH1142" s="17">
        <v>0.48270156373539896</v>
      </c>
      <c r="AI1142" s="17">
        <v>0.61282723741457756</v>
      </c>
      <c r="AJ1142" s="17">
        <v>0.33333333333333298</v>
      </c>
      <c r="AK1142" s="17">
        <v>1.0239218152714349</v>
      </c>
      <c r="AL1142" s="17">
        <v>1.0600360825861217</v>
      </c>
      <c r="AM1142" s="17">
        <v>0.33333333333333298</v>
      </c>
      <c r="AN1142" s="17">
        <v>0.6462072486363426</v>
      </c>
      <c r="AO1142" s="17">
        <v>0.74508015395013105</v>
      </c>
      <c r="AP1142" s="17">
        <v>0.33333333333333298</v>
      </c>
      <c r="AQ1142" s="17">
        <v>11.194373071114676</v>
      </c>
      <c r="AR1142" s="17">
        <v>2.2444243630026963</v>
      </c>
      <c r="AS1142" s="17">
        <v>9.5708215903479914</v>
      </c>
      <c r="AT1142" s="17">
        <v>10.194434966607254</v>
      </c>
      <c r="AU1142" s="17">
        <v>-0.99999999999999922</v>
      </c>
      <c r="AV1142" s="17">
        <v>-0.99999999999999922</v>
      </c>
      <c r="AW1142" s="17">
        <v>-0.99999999999999922</v>
      </c>
      <c r="AX1142" s="17">
        <v>-0.99999999999999922</v>
      </c>
      <c r="AY1142" s="17">
        <v>6.8085660811300644E-2</v>
      </c>
      <c r="AZ1142" s="17">
        <v>-8.6556518260268667E-2</v>
      </c>
      <c r="BA1142" s="17">
        <v>0.64726341840546375</v>
      </c>
      <c r="BB1142" s="17">
        <v>-5.0962372681130713E-2</v>
      </c>
      <c r="BC1142" s="17">
        <v>0.35714341924190252</v>
      </c>
      <c r="BD1142" s="17">
        <v>-0.18225051265576653</v>
      </c>
      <c r="BE1142" s="17">
        <v>10.747245196614831</v>
      </c>
      <c r="BF1142" s="17">
        <v>-0.99999999999999922</v>
      </c>
      <c r="BG1142" s="22">
        <v>474.71995183267222</v>
      </c>
    </row>
    <row r="1143" spans="1:100" x14ac:dyDescent="0.25">
      <c r="A1143">
        <v>3151</v>
      </c>
      <c r="B1143" t="s">
        <v>1109</v>
      </c>
      <c r="C1143" s="48">
        <v>2</v>
      </c>
      <c r="D1143" s="22">
        <v>1470.6250585937501</v>
      </c>
      <c r="E1143" s="17">
        <v>77.666932535842506</v>
      </c>
      <c r="F1143" s="17">
        <v>-12.897555117962268</v>
      </c>
      <c r="G1143" s="17">
        <v>0.36631837574757559</v>
      </c>
      <c r="H1143" s="17">
        <v>5.8786792524523852</v>
      </c>
      <c r="I1143" s="17">
        <v>54.061047466543592</v>
      </c>
      <c r="J1143" s="17">
        <v>11.700839513114678</v>
      </c>
      <c r="K1143" s="17">
        <v>-1.0000000000000002</v>
      </c>
      <c r="L1143" s="17">
        <v>-1.0000000000000002</v>
      </c>
      <c r="M1143" s="17">
        <v>-1.0000000000000002</v>
      </c>
      <c r="N1143" s="17">
        <v>0.2490708212595926</v>
      </c>
      <c r="O1143" s="17">
        <v>-1.0000000000000002</v>
      </c>
      <c r="P1143" s="17">
        <v>-1.0000000000000002</v>
      </c>
      <c r="Q1143" s="17">
        <v>3.7935354628411662</v>
      </c>
      <c r="R1143" s="17">
        <v>-1.0000000000000002</v>
      </c>
      <c r="S1143" s="17">
        <v>0.89056877641296506</v>
      </c>
      <c r="T1143" s="17">
        <v>0.11632990030246435</v>
      </c>
      <c r="U1143" s="17">
        <v>2.2739048378711518E-2</v>
      </c>
      <c r="V1143" s="17">
        <v>-0.13789147532702953</v>
      </c>
      <c r="W1143" s="17">
        <v>1.9640288999165447</v>
      </c>
      <c r="X1143" s="17">
        <v>-0.34931673776501948</v>
      </c>
      <c r="Y1143" s="17">
        <v>7.717333614756211E-2</v>
      </c>
      <c r="Z1143" s="17">
        <v>30.808622562248285</v>
      </c>
      <c r="AA1143" s="17">
        <v>0.35121556430204404</v>
      </c>
      <c r="AB1143" s="17">
        <v>0.79323064159015266</v>
      </c>
      <c r="AC1143" s="17">
        <v>14.319772849519188</v>
      </c>
      <c r="AD1143" s="17">
        <v>0.41746154074678349</v>
      </c>
      <c r="AE1143" s="17">
        <v>0.29948468618767482</v>
      </c>
      <c r="AF1143" s="17">
        <v>47.464749313606639</v>
      </c>
      <c r="AG1143" s="17">
        <v>-9.7923027259140518</v>
      </c>
      <c r="AH1143" s="17">
        <v>0.14517237143408468</v>
      </c>
      <c r="AI1143" s="17">
        <v>0.21348794975721336</v>
      </c>
      <c r="AJ1143" s="17">
        <v>0.33333333333333298</v>
      </c>
      <c r="AK1143" s="17">
        <v>0.57337096969995716</v>
      </c>
      <c r="AL1143" s="17">
        <v>0.66652103375738003</v>
      </c>
      <c r="AM1143" s="17">
        <v>0.33333333333333298</v>
      </c>
      <c r="AN1143" s="17">
        <v>0.24003810037694073</v>
      </c>
      <c r="AO1143" s="17">
        <v>0.30124640883174308</v>
      </c>
      <c r="AP1143" s="17">
        <v>0.33333333333333298</v>
      </c>
      <c r="AQ1143" s="17">
        <v>6.1307108639508954</v>
      </c>
      <c r="AR1143" s="17">
        <v>2.2444243630026963</v>
      </c>
      <c r="AS1143" s="17">
        <v>3.1250809025198079</v>
      </c>
      <c r="AT1143" s="17">
        <v>5.6847382051014268</v>
      </c>
      <c r="AU1143" s="17">
        <v>-1.0000000000000002</v>
      </c>
      <c r="AV1143" s="17">
        <v>-1.0000000000000002</v>
      </c>
      <c r="AW1143" s="17">
        <v>-1.0000000000000002</v>
      </c>
      <c r="AX1143" s="17">
        <v>-1.0000000000000002</v>
      </c>
      <c r="AY1143" s="17">
        <v>2.0546072138206452E-4</v>
      </c>
      <c r="AZ1143" s="17">
        <v>0.38158315093654105</v>
      </c>
      <c r="BA1143" s="17">
        <v>0.19722336969544138</v>
      </c>
      <c r="BB1143" s="17">
        <v>0.20974695564902104</v>
      </c>
      <c r="BC1143" s="17">
        <v>0.10759867077869645</v>
      </c>
      <c r="BD1143" s="17">
        <v>6.7694238168066603</v>
      </c>
      <c r="BE1143" s="17">
        <v>4.0314445416610702</v>
      </c>
      <c r="BF1143" s="17">
        <v>-1.0000000000000002</v>
      </c>
      <c r="BG1143" s="22">
        <v>441.11618242144732</v>
      </c>
    </row>
    <row r="1144" spans="1:100" x14ac:dyDescent="0.25">
      <c r="A1144">
        <v>3152</v>
      </c>
      <c r="B1144" t="s">
        <v>1110</v>
      </c>
      <c r="C1144" s="48">
        <v>2</v>
      </c>
      <c r="D1144" s="22">
        <v>1490.40896484375</v>
      </c>
      <c r="E1144" s="17">
        <v>38.521656923215836</v>
      </c>
      <c r="F1144" s="17">
        <v>-76.048421288292957</v>
      </c>
      <c r="G1144" s="17">
        <v>-7.2616915373876767E-2</v>
      </c>
      <c r="H1144" s="17">
        <v>1.8748236358499764</v>
      </c>
      <c r="I1144" s="17">
        <v>23.321460165120541</v>
      </c>
      <c r="J1144" s="17">
        <v>4.1086757784614125</v>
      </c>
      <c r="K1144" s="17">
        <v>-1.0000000000000011</v>
      </c>
      <c r="L1144" s="17">
        <v>-1.0000000000000011</v>
      </c>
      <c r="M1144" s="17">
        <v>-1.0000000000000011</v>
      </c>
      <c r="N1144" s="17">
        <v>0.13968829139747108</v>
      </c>
      <c r="O1144" s="17">
        <v>-1.0000000000000011</v>
      </c>
      <c r="P1144" s="17">
        <v>-1.0000000000000011</v>
      </c>
      <c r="Q1144" s="17">
        <v>2.6185087902181063</v>
      </c>
      <c r="R1144" s="17">
        <v>-1.0000000000000011</v>
      </c>
      <c r="S1144" s="17">
        <v>-0.6419054373900932</v>
      </c>
      <c r="T1144" s="17">
        <v>-5.5680541794877414E-2</v>
      </c>
      <c r="U1144" s="17">
        <v>-0.49269761683454188</v>
      </c>
      <c r="V1144" s="17">
        <v>-0.8132801635077419</v>
      </c>
      <c r="W1144" s="17">
        <v>-1.4583590079012341</v>
      </c>
      <c r="X1144" s="17">
        <v>-4.5660122555397509</v>
      </c>
      <c r="Y1144" s="17">
        <v>-7.7582918673459733E-2</v>
      </c>
      <c r="Z1144" s="17">
        <v>16.599639777133635</v>
      </c>
      <c r="AA1144" s="17">
        <v>-0.69525962596644963</v>
      </c>
      <c r="AB1144" s="17">
        <v>-0.71517084845088608</v>
      </c>
      <c r="AC1144" s="17">
        <v>-2.9982380217377624</v>
      </c>
      <c r="AD1144" s="17">
        <v>-0.90436845746854111</v>
      </c>
      <c r="AE1144" s="17">
        <v>-0.80747832347659787</v>
      </c>
      <c r="AF1144" s="17">
        <v>19.417205967419726</v>
      </c>
      <c r="AG1144" s="17">
        <v>-57.712949721428721</v>
      </c>
      <c r="AH1144" s="17">
        <v>-0.18636624602966184</v>
      </c>
      <c r="AI1144" s="17">
        <v>-0.17876373794477618</v>
      </c>
      <c r="AJ1144" s="17">
        <v>0.33333333333333298</v>
      </c>
      <c r="AK1144" s="17">
        <v>0.1308166430076998</v>
      </c>
      <c r="AL1144" s="17">
        <v>0.27999021445155681</v>
      </c>
      <c r="AM1144" s="17">
        <v>0.33333333333333298</v>
      </c>
      <c r="AN1144" s="17">
        <v>-0.15892222940140066</v>
      </c>
      <c r="AO1144" s="17">
        <v>-0.13471003463033021</v>
      </c>
      <c r="AP1144" s="17">
        <v>0.33333333333333298</v>
      </c>
      <c r="AQ1144" s="17">
        <v>1.1569201348579625</v>
      </c>
      <c r="AR1144" s="17">
        <v>2.2444243630026963</v>
      </c>
      <c r="AS1144" s="17">
        <v>-3.2062587413254322</v>
      </c>
      <c r="AT1144" s="17">
        <v>1.2550809677633961</v>
      </c>
      <c r="AU1144" s="17">
        <v>-1.0000000000000011</v>
      </c>
      <c r="AV1144" s="17">
        <v>-1.0000000000000011</v>
      </c>
      <c r="AW1144" s="17">
        <v>-1.0000000000000011</v>
      </c>
      <c r="AX1144" s="17">
        <v>-1.0000000000000011</v>
      </c>
      <c r="AY1144" s="17">
        <v>-6.6469980112440166E-2</v>
      </c>
      <c r="AZ1144" s="17">
        <v>0.84141412925053616</v>
      </c>
      <c r="BA1144" s="17">
        <v>-0.24482922591958101</v>
      </c>
      <c r="BB1144" s="17">
        <v>0.46582913237914292</v>
      </c>
      <c r="BC1144" s="17">
        <v>-0.13751707857839271</v>
      </c>
      <c r="BD1144" s="17">
        <v>13.597717632029397</v>
      </c>
      <c r="BE1144" s="17">
        <v>-2.5651619596155388</v>
      </c>
      <c r="BF1144" s="17">
        <v>-1.0000000000000011</v>
      </c>
      <c r="BG1144" s="22">
        <v>61.671089339572063</v>
      </c>
    </row>
    <row r="1145" spans="1:100" x14ac:dyDescent="0.25">
      <c r="A1145">
        <v>3157</v>
      </c>
      <c r="B1145" t="s">
        <v>1111</v>
      </c>
      <c r="C1145" s="48">
        <v>2</v>
      </c>
      <c r="D1145" s="22">
        <v>1504.3260351562501</v>
      </c>
      <c r="E1145" s="17">
        <v>106.46771948620322</v>
      </c>
      <c r="F1145" s="17">
        <v>33.565130706525025</v>
      </c>
      <c r="G1145" s="17">
        <v>0.68926109633748567</v>
      </c>
      <c r="H1145" s="17">
        <v>8.8244802664724666</v>
      </c>
      <c r="I1145" s="17">
        <v>76.677424307807414</v>
      </c>
      <c r="J1145" s="17">
        <v>17.286706180086693</v>
      </c>
      <c r="K1145" s="17">
        <v>-0.99999999999999944</v>
      </c>
      <c r="L1145" s="17">
        <v>-0.99999999999999944</v>
      </c>
      <c r="M1145" s="17">
        <v>-0.99999999999999944</v>
      </c>
      <c r="N1145" s="17">
        <v>0.32954804077964811</v>
      </c>
      <c r="O1145" s="17">
        <v>-0.99999999999999944</v>
      </c>
      <c r="P1145" s="17">
        <v>-0.99999999999999944</v>
      </c>
      <c r="Q1145" s="17">
        <v>4.6580508438056079</v>
      </c>
      <c r="R1145" s="17">
        <v>-0.99999999999999944</v>
      </c>
      <c r="S1145" s="17">
        <v>2.0180729936633046</v>
      </c>
      <c r="T1145" s="17">
        <v>0.24288504695941956</v>
      </c>
      <c r="U1145" s="17">
        <v>0.40196697177141166</v>
      </c>
      <c r="V1145" s="17">
        <v>0.35901972053390802</v>
      </c>
      <c r="W1145" s="17">
        <v>4.4820202399176559</v>
      </c>
      <c r="X1145" s="17">
        <v>2.7530793328044294</v>
      </c>
      <c r="Y1145" s="17">
        <v>0.19103386860216837</v>
      </c>
      <c r="Z1145" s="17">
        <v>41.262754754982915</v>
      </c>
      <c r="AA1145" s="17">
        <v>1.1211503401358711</v>
      </c>
      <c r="AB1145" s="17">
        <v>1.9030235673108145</v>
      </c>
      <c r="AC1145" s="17">
        <v>27.061344691875021</v>
      </c>
      <c r="AD1145" s="17">
        <v>1.3899861575083405</v>
      </c>
      <c r="AE1145" s="17">
        <v>1.1139228349635946</v>
      </c>
      <c r="AF1145" s="17">
        <v>68.100478855742665</v>
      </c>
      <c r="AG1145" s="17">
        <v>25.464885352130327</v>
      </c>
      <c r="AH1145" s="17">
        <v>0.38909894847191573</v>
      </c>
      <c r="AI1145" s="17">
        <v>0.50208362603290757</v>
      </c>
      <c r="AJ1145" s="17">
        <v>0.33333333333333298</v>
      </c>
      <c r="AK1145" s="17">
        <v>0.89897636339177567</v>
      </c>
      <c r="AL1145" s="17">
        <v>0.95090763220004204</v>
      </c>
      <c r="AM1145" s="17">
        <v>0.33333333333333298</v>
      </c>
      <c r="AN1145" s="17">
        <v>0.53356960014968324</v>
      </c>
      <c r="AO1145" s="17">
        <v>0.62199746885846419</v>
      </c>
      <c r="AP1145" s="17">
        <v>0.33333333333333298</v>
      </c>
      <c r="AQ1145" s="17">
        <v>9.7901329751105521</v>
      </c>
      <c r="AR1145" s="17">
        <v>2.2444243630026963</v>
      </c>
      <c r="AS1145" s="17">
        <v>7.783307504300117</v>
      </c>
      <c r="AT1145" s="17">
        <v>8.9438189590135231</v>
      </c>
      <c r="AU1145" s="17">
        <v>-0.99999999999999944</v>
      </c>
      <c r="AV1145" s="17">
        <v>-0.99999999999999944</v>
      </c>
      <c r="AW1145" s="17">
        <v>-0.99999999999999944</v>
      </c>
      <c r="AX1145" s="17">
        <v>-0.99999999999999944</v>
      </c>
      <c r="AY1145" s="17">
        <v>4.9261320878792328E-2</v>
      </c>
      <c r="AZ1145" s="17">
        <v>4.3266615100847339E-2</v>
      </c>
      <c r="BA1145" s="17">
        <v>0.52245961922782613</v>
      </c>
      <c r="BB1145" s="17">
        <v>2.1336781027338936E-2</v>
      </c>
      <c r="BC1145" s="17">
        <v>0.28794039439487734</v>
      </c>
      <c r="BD1145" s="17">
        <v>1.7455676214178784</v>
      </c>
      <c r="BE1145" s="17">
        <v>8.8848388648664471</v>
      </c>
      <c r="BF1145" s="17">
        <v>-0.99999999999999944</v>
      </c>
      <c r="BG1145" s="22">
        <v>1082.9276558009801</v>
      </c>
    </row>
    <row r="1146" spans="1:100" x14ac:dyDescent="0.25">
      <c r="A1146">
        <v>3158</v>
      </c>
      <c r="B1146" t="s">
        <v>1112</v>
      </c>
      <c r="C1146" s="48">
        <v>3</v>
      </c>
      <c r="D1146" s="22">
        <v>1483.4242521498238</v>
      </c>
      <c r="E1146" s="17">
        <v>25.581812953933436</v>
      </c>
      <c r="F1146" s="17">
        <v>-80.779393593363238</v>
      </c>
      <c r="G1146" s="17">
        <v>-0.1313278431815823</v>
      </c>
      <c r="H1146" s="17">
        <v>4.6733146591210089</v>
      </c>
      <c r="I1146" s="17">
        <v>18.739819830512339</v>
      </c>
      <c r="J1146" s="17">
        <v>7.1701462461653733</v>
      </c>
      <c r="K1146" s="17">
        <v>-0.99999999999999989</v>
      </c>
      <c r="L1146" s="17">
        <v>-0.99999999999999989</v>
      </c>
      <c r="M1146" s="17">
        <v>-0.99999999999999989</v>
      </c>
      <c r="N1146" s="17">
        <v>0.34291861424141079</v>
      </c>
      <c r="O1146" s="17">
        <v>-0.99999999999999989</v>
      </c>
      <c r="P1146" s="17">
        <v>-0.99999999999999989</v>
      </c>
      <c r="Q1146" s="17">
        <v>3.3437481385288157</v>
      </c>
      <c r="R1146" s="17">
        <v>-0.99999999999999989</v>
      </c>
      <c r="S1146" s="17">
        <v>0.69901394252231541</v>
      </c>
      <c r="T1146" s="17">
        <v>2.4694538193337716E-2</v>
      </c>
      <c r="U1146" s="17">
        <v>-3.423068222622009E-2</v>
      </c>
      <c r="V1146" s="17">
        <v>-5.8135013775251904E-3</v>
      </c>
      <c r="W1146" s="17">
        <v>1.3295665205921909</v>
      </c>
      <c r="X1146" s="17">
        <v>-0.21215393162299154</v>
      </c>
      <c r="Y1146" s="17">
        <v>-3.3640466327738129E-2</v>
      </c>
      <c r="Z1146" s="17">
        <v>10.474886794887579</v>
      </c>
      <c r="AA1146" s="17">
        <v>-0.69628160993849852</v>
      </c>
      <c r="AB1146" s="17">
        <v>-0.67525868867767336</v>
      </c>
      <c r="AC1146" s="17">
        <v>7.7553280924238512</v>
      </c>
      <c r="AD1146" s="17">
        <v>0.88600549851228738</v>
      </c>
      <c r="AE1146" s="17">
        <v>0.24469187075186546</v>
      </c>
      <c r="AF1146" s="17">
        <v>17.799648069385622</v>
      </c>
      <c r="AG1146" s="17">
        <v>-49.318489841469059</v>
      </c>
      <c r="AH1146" s="17">
        <v>-2.727009222306101E-2</v>
      </c>
      <c r="AI1146" s="17">
        <v>6.2071657579559222E-2</v>
      </c>
      <c r="AJ1146" s="17">
        <v>0.33333333333333298</v>
      </c>
      <c r="AK1146" s="17">
        <v>0.36606574219765692</v>
      </c>
      <c r="AL1146" s="17">
        <v>0.44276279576410804</v>
      </c>
      <c r="AM1146" s="17">
        <v>0.33333333333333298</v>
      </c>
      <c r="AN1146" s="17">
        <v>-0.13138354679167613</v>
      </c>
      <c r="AO1146" s="17">
        <v>-0.31680010111832491</v>
      </c>
      <c r="AP1146" s="17">
        <v>0.33333333333333298</v>
      </c>
      <c r="AQ1146" s="17">
        <v>0.9401717611267113</v>
      </c>
      <c r="AR1146" s="17">
        <v>1.9471866568614162</v>
      </c>
      <c r="AS1146" s="17">
        <v>1.5623021673273902</v>
      </c>
      <c r="AT1146" s="17">
        <v>3.6606574219765693</v>
      </c>
      <c r="AU1146" s="17">
        <v>-0.99999999999999989</v>
      </c>
      <c r="AV1146" s="17">
        <v>-0.99999999999999989</v>
      </c>
      <c r="AW1146" s="17">
        <v>-0.99999999999999989</v>
      </c>
      <c r="AX1146" s="17">
        <v>-0.99999999999999989</v>
      </c>
      <c r="AY1146" s="17">
        <v>8.7845268114021338E-3</v>
      </c>
      <c r="AZ1146" s="17">
        <v>0.53252751031394385</v>
      </c>
      <c r="BA1146" s="17">
        <v>-0.34881080800724779</v>
      </c>
      <c r="BB1146" s="17">
        <v>0.29685750393155064</v>
      </c>
      <c r="BC1146" s="17">
        <v>-0.13200351349768041</v>
      </c>
      <c r="BD1146" s="17">
        <v>10.084075149858482</v>
      </c>
      <c r="BE1146" s="17">
        <v>-5.0441418774782463</v>
      </c>
      <c r="BF1146" s="17">
        <v>-0.99999999999999989</v>
      </c>
      <c r="CU1146" t="e">
        <v>#N/A</v>
      </c>
      <c r="CV1146" t="e">
        <v>#N/A</v>
      </c>
    </row>
    <row r="1147" spans="1:100" x14ac:dyDescent="0.25">
      <c r="A1147">
        <v>3160</v>
      </c>
      <c r="B1147" t="s">
        <v>2961</v>
      </c>
      <c r="C1147" s="48">
        <v>2</v>
      </c>
      <c r="D1147" s="22">
        <v>1538.201865234375</v>
      </c>
      <c r="E1147" s="17">
        <v>102.58289349298424</v>
      </c>
      <c r="F1147" s="17">
        <v>27.297959954669061</v>
      </c>
      <c r="G1147" s="17">
        <v>0.64570061038858251</v>
      </c>
      <c r="H1147" s="17">
        <v>8.427132639484352</v>
      </c>
      <c r="I1147" s="17">
        <v>73.626789310339859</v>
      </c>
      <c r="J1147" s="17">
        <v>16.533250378343865</v>
      </c>
      <c r="K1147" s="17">
        <v>-0.99999999999999956</v>
      </c>
      <c r="L1147" s="17">
        <v>-0.99999999999999956</v>
      </c>
      <c r="M1147" s="17">
        <v>-0.99999999999999956</v>
      </c>
      <c r="N1147" s="17">
        <v>0.31869278203993556</v>
      </c>
      <c r="O1147" s="17">
        <v>-0.99999999999999956</v>
      </c>
      <c r="P1147" s="17">
        <v>-0.99999999999999956</v>
      </c>
      <c r="Q1147" s="17">
        <v>4.5414397307378724</v>
      </c>
      <c r="R1147" s="17">
        <v>-0.99999999999999956</v>
      </c>
      <c r="S1147" s="17">
        <v>1.8659883406228333</v>
      </c>
      <c r="T1147" s="17">
        <v>0.22581451606885922</v>
      </c>
      <c r="U1147" s="17">
        <v>0.35081439400714448</v>
      </c>
      <c r="V1147" s="17">
        <v>0.29199330443877686</v>
      </c>
      <c r="W1147" s="17">
        <v>4.1423781938445332</v>
      </c>
      <c r="X1147" s="17">
        <v>2.334609208464383</v>
      </c>
      <c r="Y1147" s="17">
        <v>0.17567566478489843</v>
      </c>
      <c r="Z1147" s="17">
        <v>39.852637574890572</v>
      </c>
      <c r="AA1147" s="17">
        <v>1.0172968365702326</v>
      </c>
      <c r="AB1147" s="17">
        <v>1.7533279214119384</v>
      </c>
      <c r="AC1147" s="17">
        <v>25.342683685390575</v>
      </c>
      <c r="AD1147" s="17">
        <v>1.2588060992428385</v>
      </c>
      <c r="AE1147" s="17">
        <v>1.0040664447306806</v>
      </c>
      <c r="AF1147" s="17">
        <v>65.317005659246448</v>
      </c>
      <c r="AG1147" s="17">
        <v>20.709180553873701</v>
      </c>
      <c r="AH1147" s="17">
        <v>0.35619664241525323</v>
      </c>
      <c r="AI1147" s="17">
        <v>0.46315607913431889</v>
      </c>
      <c r="AJ1147" s="17">
        <v>0.33333333333333298</v>
      </c>
      <c r="AK1147" s="17">
        <v>0.85505671983736808</v>
      </c>
      <c r="AL1147" s="17">
        <v>0.9125478314189962</v>
      </c>
      <c r="AM1147" s="17">
        <v>0.33333333333333298</v>
      </c>
      <c r="AN1147" s="17">
        <v>0.49397627924108833</v>
      </c>
      <c r="AO1147" s="17">
        <v>0.5787326074679755</v>
      </c>
      <c r="AP1147" s="17">
        <v>0.33333333333333298</v>
      </c>
      <c r="AQ1147" s="17">
        <v>9.2965277773742709</v>
      </c>
      <c r="AR1147" s="17">
        <v>2.2444243630026963</v>
      </c>
      <c r="AS1147" s="17">
        <v>7.1549774584548373</v>
      </c>
      <c r="AT1147" s="17">
        <v>8.5042142479124294</v>
      </c>
      <c r="AU1147" s="17">
        <v>-0.99999999999999956</v>
      </c>
      <c r="AV1147" s="17">
        <v>-0.99999999999999956</v>
      </c>
      <c r="AW1147" s="17">
        <v>-0.99999999999999956</v>
      </c>
      <c r="AX1147" s="17">
        <v>-0.99999999999999956</v>
      </c>
      <c r="AY1147" s="17">
        <v>4.2644366939732135E-2</v>
      </c>
      <c r="AZ1147" s="17">
        <v>8.8900815118213322E-2</v>
      </c>
      <c r="BA1147" s="17">
        <v>0.47858976809153142</v>
      </c>
      <c r="BB1147" s="17">
        <v>4.6750695758862315E-2</v>
      </c>
      <c r="BC1147" s="17">
        <v>0.26361480159862638</v>
      </c>
      <c r="BD1147" s="17">
        <v>2.4232160192786227</v>
      </c>
      <c r="BE1147" s="17">
        <v>8.2301834051171596</v>
      </c>
      <c r="BF1147" s="17">
        <v>-0.99999999999999956</v>
      </c>
      <c r="BG1147" s="22">
        <v>2430.177105106573</v>
      </c>
    </row>
    <row r="1148" spans="1:100" x14ac:dyDescent="0.25">
      <c r="A1148">
        <v>3161</v>
      </c>
      <c r="B1148" t="s">
        <v>1113</v>
      </c>
      <c r="C1148" s="48">
        <v>2</v>
      </c>
      <c r="D1148" s="22">
        <v>1464.6375976562501</v>
      </c>
      <c r="E1148" s="17">
        <v>70.518394509350003</v>
      </c>
      <c r="F1148" s="17">
        <v>-24.429888487941987</v>
      </c>
      <c r="G1148" s="17">
        <v>0.28616194382455828</v>
      </c>
      <c r="H1148" s="17">
        <v>5.1475127533043832</v>
      </c>
      <c r="I1148" s="17">
        <v>48.447519261570918</v>
      </c>
      <c r="J1148" s="17">
        <v>10.314391970948952</v>
      </c>
      <c r="K1148" s="17">
        <v>-1.0000000000000004</v>
      </c>
      <c r="L1148" s="17">
        <v>-1.0000000000000004</v>
      </c>
      <c r="M1148" s="17">
        <v>-1.0000000000000004</v>
      </c>
      <c r="N1148" s="17">
        <v>0.22909586484617778</v>
      </c>
      <c r="O1148" s="17">
        <v>-1.0000000000000004</v>
      </c>
      <c r="P1148" s="17">
        <v>-1.0000000000000004</v>
      </c>
      <c r="Q1148" s="17">
        <v>3.5789572610037137</v>
      </c>
      <c r="R1148" s="17">
        <v>-1.0000000000000004</v>
      </c>
      <c r="S1148" s="17">
        <v>0.61071507707008077</v>
      </c>
      <c r="T1148" s="17">
        <v>8.4918110066147606E-2</v>
      </c>
      <c r="U1148" s="17">
        <v>-7.1387727940035839E-2</v>
      </c>
      <c r="V1148" s="17">
        <v>-0.26122798642737238</v>
      </c>
      <c r="W1148" s="17">
        <v>1.3390474757839204</v>
      </c>
      <c r="X1148" s="17">
        <v>-1.1193511233507523</v>
      </c>
      <c r="Y1148" s="17">
        <v>4.8912429687912679E-2</v>
      </c>
      <c r="Z1148" s="17">
        <v>28.213840633457728</v>
      </c>
      <c r="AA1148" s="17">
        <v>0.16011286865510588</v>
      </c>
      <c r="AB1148" s="17">
        <v>0.51777299716119884</v>
      </c>
      <c r="AC1148" s="17">
        <v>11.157233888713954</v>
      </c>
      <c r="AD1148" s="17">
        <v>0.17607476139931977</v>
      </c>
      <c r="AE1148" s="17">
        <v>9.7335971057587067E-2</v>
      </c>
      <c r="AF1148" s="17">
        <v>42.342830333037725</v>
      </c>
      <c r="AG1148" s="17">
        <v>-18.543360470186609</v>
      </c>
      <c r="AH1148" s="17">
        <v>8.4628247600508383E-2</v>
      </c>
      <c r="AI1148" s="17">
        <v>0.14185667212254857</v>
      </c>
      <c r="AJ1148" s="17">
        <v>0.33333333333333298</v>
      </c>
      <c r="AK1148" s="17">
        <v>0.49255364542167485</v>
      </c>
      <c r="AL1148" s="17">
        <v>0.59593447594227278</v>
      </c>
      <c r="AM1148" s="17">
        <v>0.33333333333333298</v>
      </c>
      <c r="AN1148" s="17">
        <v>0.16718172003860612</v>
      </c>
      <c r="AO1148" s="17">
        <v>0.22163396096388802</v>
      </c>
      <c r="AP1148" s="17">
        <v>0.33333333333333298</v>
      </c>
      <c r="AQ1148" s="17">
        <v>5.2224190814485905</v>
      </c>
      <c r="AR1148" s="17">
        <v>2.2444243630026963</v>
      </c>
      <c r="AS1148" s="17">
        <v>1.9688795092648776</v>
      </c>
      <c r="AT1148" s="17">
        <v>4.8758136871393001</v>
      </c>
      <c r="AU1148" s="17">
        <v>-1.0000000000000004</v>
      </c>
      <c r="AV1148" s="17">
        <v>-1.0000000000000004</v>
      </c>
      <c r="AW1148" s="17">
        <v>-1.0000000000000004</v>
      </c>
      <c r="AX1148" s="17">
        <v>-1.0000000000000004</v>
      </c>
      <c r="AY1148" s="17">
        <v>-1.1970514968516697E-2</v>
      </c>
      <c r="AZ1148" s="17">
        <v>0.465555461331427</v>
      </c>
      <c r="BA1148" s="17">
        <v>0.11649766933929412</v>
      </c>
      <c r="BB1148" s="17">
        <v>0.25651155621992028</v>
      </c>
      <c r="BC1148" s="17">
        <v>6.2836710931716527E-2</v>
      </c>
      <c r="BD1148" s="17">
        <v>8.0163767946632891</v>
      </c>
      <c r="BE1148" s="17">
        <v>2.8268012818503552</v>
      </c>
      <c r="BF1148" s="17">
        <v>-1.0000000000000004</v>
      </c>
      <c r="BG1148" s="22">
        <v>1432.2896088578375</v>
      </c>
    </row>
    <row r="1149" spans="1:100" x14ac:dyDescent="0.25">
      <c r="A1149">
        <v>3163</v>
      </c>
      <c r="B1149" t="s">
        <v>1114</v>
      </c>
      <c r="C1149" s="48">
        <v>2</v>
      </c>
      <c r="D1149" s="22">
        <v>1506.7290234375</v>
      </c>
      <c r="E1149" s="17">
        <v>83.799413769371085</v>
      </c>
      <c r="F1149" s="17">
        <v>-3.0043688877007848</v>
      </c>
      <c r="G1149" s="17">
        <v>0.43508178061340991</v>
      </c>
      <c r="H1149" s="17">
        <v>6.5059214686919447</v>
      </c>
      <c r="I1149" s="17">
        <v>58.876697357933942</v>
      </c>
      <c r="J1149" s="17">
        <v>12.890224461770387</v>
      </c>
      <c r="K1149" s="17">
        <v>-1</v>
      </c>
      <c r="L1149" s="17">
        <v>-1</v>
      </c>
      <c r="M1149" s="17">
        <v>-1</v>
      </c>
      <c r="N1149" s="17">
        <v>0.26620663908581765</v>
      </c>
      <c r="O1149" s="17">
        <v>-1</v>
      </c>
      <c r="P1149" s="17">
        <v>-1</v>
      </c>
      <c r="Q1149" s="17">
        <v>3.9776146117546598</v>
      </c>
      <c r="R1149" s="17">
        <v>-1</v>
      </c>
      <c r="S1149" s="17">
        <v>1.1306454960154291</v>
      </c>
      <c r="T1149" s="17">
        <v>0.14327697863118746</v>
      </c>
      <c r="U1149" s="17">
        <v>0.10348712402831196</v>
      </c>
      <c r="V1149" s="17">
        <v>-3.2085387854503593E-2</v>
      </c>
      <c r="W1149" s="17">
        <v>2.5001786469827767</v>
      </c>
      <c r="X1149" s="17">
        <v>0.31126888145889225</v>
      </c>
      <c r="Y1149" s="17">
        <v>0.10141738127455475</v>
      </c>
      <c r="Z1149" s="17">
        <v>33.034595400951197</v>
      </c>
      <c r="AA1149" s="17">
        <v>0.51515589593186606</v>
      </c>
      <c r="AB1149" s="17">
        <v>1.0295361391383546</v>
      </c>
      <c r="AC1149" s="17">
        <v>17.032804626865286</v>
      </c>
      <c r="AD1149" s="17">
        <v>0.62453883247891573</v>
      </c>
      <c r="AE1149" s="17">
        <v>0.47290101234037191</v>
      </c>
      <c r="AF1149" s="17">
        <v>51.858664812354348</v>
      </c>
      <c r="AG1149" s="17">
        <v>-2.2850757668643378</v>
      </c>
      <c r="AH1149" s="17">
        <v>0.19711106181159291</v>
      </c>
      <c r="AI1149" s="17">
        <v>0.2749379223530497</v>
      </c>
      <c r="AJ1149" s="17">
        <v>0.33333333333333298</v>
      </c>
      <c r="AK1149" s="17">
        <v>0.64270133104710636</v>
      </c>
      <c r="AL1149" s="17">
        <v>0.72707477768883932</v>
      </c>
      <c r="AM1149" s="17">
        <v>0.33333333333333298</v>
      </c>
      <c r="AN1149" s="17">
        <v>0.3025390458166729</v>
      </c>
      <c r="AO1149" s="17">
        <v>0.36954314876591471</v>
      </c>
      <c r="AP1149" s="17">
        <v>0.33333333333333298</v>
      </c>
      <c r="AQ1149" s="17">
        <v>6.9099026777344807</v>
      </c>
      <c r="AR1149" s="17">
        <v>2.2444243630026963</v>
      </c>
      <c r="AS1149" s="17">
        <v>4.1169457174006254</v>
      </c>
      <c r="AT1149" s="17">
        <v>6.3786863113239143</v>
      </c>
      <c r="AU1149" s="17">
        <v>-1</v>
      </c>
      <c r="AV1149" s="17">
        <v>-1</v>
      </c>
      <c r="AW1149" s="17">
        <v>-1</v>
      </c>
      <c r="AX1149" s="17">
        <v>-1</v>
      </c>
      <c r="AY1149" s="17">
        <v>1.0650805229795007E-2</v>
      </c>
      <c r="AZ1149" s="17">
        <v>0.30954623713343365</v>
      </c>
      <c r="BA1149" s="17">
        <v>0.26647513007817603</v>
      </c>
      <c r="BB1149" s="17">
        <v>0.16962923726636972</v>
      </c>
      <c r="BC1149" s="17">
        <v>0.14599839359198499</v>
      </c>
      <c r="BD1149" s="17">
        <v>5.6997063854299395</v>
      </c>
      <c r="BE1149" s="17">
        <v>5.0648659428633875</v>
      </c>
      <c r="BF1149" s="17">
        <v>-1</v>
      </c>
      <c r="BG1149" s="22">
        <v>106.81116195877735</v>
      </c>
    </row>
    <row r="1150" spans="1:100" x14ac:dyDescent="0.25">
      <c r="A1150">
        <v>3164</v>
      </c>
      <c r="B1150" t="s">
        <v>1115</v>
      </c>
      <c r="C1150" s="48">
        <v>2</v>
      </c>
      <c r="D1150" s="22">
        <v>1502.8849511718749</v>
      </c>
      <c r="E1150" s="17">
        <v>47.20385811513696</v>
      </c>
      <c r="F1150" s="17">
        <v>-62.041915600080578</v>
      </c>
      <c r="G1150" s="17">
        <v>2.4736454812171238E-2</v>
      </c>
      <c r="H1150" s="17">
        <v>2.7628562135419994</v>
      </c>
      <c r="I1150" s="17">
        <v>30.139327131970866</v>
      </c>
      <c r="J1150" s="17">
        <v>5.7925748440489073</v>
      </c>
      <c r="K1150" s="17">
        <v>-1.0000000000000009</v>
      </c>
      <c r="L1150" s="17">
        <v>-1.0000000000000009</v>
      </c>
      <c r="M1150" s="17">
        <v>-1.0000000000000009</v>
      </c>
      <c r="N1150" s="17">
        <v>0.16394871915744147</v>
      </c>
      <c r="O1150" s="17">
        <v>-1.0000000000000009</v>
      </c>
      <c r="P1150" s="17">
        <v>-1.0000000000000009</v>
      </c>
      <c r="Q1150" s="17">
        <v>2.8791230742645917</v>
      </c>
      <c r="R1150" s="17">
        <v>-1.0000000000000009</v>
      </c>
      <c r="S1150" s="17">
        <v>-0.30201130617141869</v>
      </c>
      <c r="T1150" s="17">
        <v>-1.7529596577909756E-2</v>
      </c>
      <c r="U1150" s="17">
        <v>-0.37837667365459743</v>
      </c>
      <c r="V1150" s="17">
        <v>-0.66348276441518872</v>
      </c>
      <c r="W1150" s="17">
        <v>-0.69929268616897655</v>
      </c>
      <c r="X1150" s="17">
        <v>-3.63077298905255</v>
      </c>
      <c r="Y1150" s="17">
        <v>-4.3258854810413971E-2</v>
      </c>
      <c r="Z1150" s="17">
        <v>19.751111962275608</v>
      </c>
      <c r="AA1150" s="17">
        <v>-0.46315733515170998</v>
      </c>
      <c r="AB1150" s="17">
        <v>-0.38061591149431484</v>
      </c>
      <c r="AC1150" s="17">
        <v>0.84279904531588556</v>
      </c>
      <c r="AD1150" s="17">
        <v>-0.61119402437500137</v>
      </c>
      <c r="AE1150" s="17">
        <v>-0.56196017571779988</v>
      </c>
      <c r="AF1150" s="17">
        <v>25.63799277910271</v>
      </c>
      <c r="AG1150" s="17">
        <v>-47.084420685657008</v>
      </c>
      <c r="AH1150" s="17">
        <v>-0.11283285190577064</v>
      </c>
      <c r="AI1150" s="17">
        <v>-9.1764527511301042E-2</v>
      </c>
      <c r="AJ1150" s="17">
        <v>0.33333333333333298</v>
      </c>
      <c r="AK1150" s="17">
        <v>0.22897269485723604</v>
      </c>
      <c r="AL1150" s="17">
        <v>0.36572056856378538</v>
      </c>
      <c r="AM1150" s="17">
        <v>0.33333333333333298</v>
      </c>
      <c r="AN1150" s="17">
        <v>-7.0435080019484786E-2</v>
      </c>
      <c r="AO1150" s="17">
        <v>-3.8017356042286177E-2</v>
      </c>
      <c r="AP1150" s="17">
        <v>0.33333333333333298</v>
      </c>
      <c r="AQ1150" s="17">
        <v>2.260078846111683</v>
      </c>
      <c r="AR1150" s="17">
        <v>2.2444243630026963</v>
      </c>
      <c r="AS1150" s="17">
        <v>-1.8020033428905933</v>
      </c>
      <c r="AT1150" s="17">
        <v>2.2375539416773398</v>
      </c>
      <c r="AU1150" s="17">
        <v>-1.0000000000000009</v>
      </c>
      <c r="AV1150" s="17">
        <v>-1.0000000000000009</v>
      </c>
      <c r="AW1150" s="17">
        <v>-1.0000000000000009</v>
      </c>
      <c r="AX1150" s="17">
        <v>-1.0000000000000009</v>
      </c>
      <c r="AY1150" s="17">
        <v>-5.1681743656837024E-2</v>
      </c>
      <c r="AZ1150" s="17">
        <v>0.73942621358205485</v>
      </c>
      <c r="BA1150" s="17">
        <v>-0.14678445519116645</v>
      </c>
      <c r="BB1150" s="17">
        <v>0.40903155092798932</v>
      </c>
      <c r="BC1150" s="17">
        <v>-8.3151788823214501E-2</v>
      </c>
      <c r="BD1150" s="17">
        <v>12.083240603230763</v>
      </c>
      <c r="BE1150" s="17">
        <v>-1.1020718693890572</v>
      </c>
      <c r="BF1150" s="17">
        <v>-1.0000000000000009</v>
      </c>
      <c r="BG1150" s="22">
        <v>430.06416855846089</v>
      </c>
    </row>
    <row r="1151" spans="1:100" x14ac:dyDescent="0.25">
      <c r="A1151">
        <v>3166</v>
      </c>
      <c r="B1151" t="s">
        <v>1116</v>
      </c>
      <c r="C1151" s="48">
        <v>3</v>
      </c>
      <c r="D1151" s="22">
        <v>1487.5412336150109</v>
      </c>
      <c r="E1151" s="17">
        <v>54.953293954411187</v>
      </c>
      <c r="F1151" s="17">
        <v>-74.619591941011251</v>
      </c>
      <c r="G1151" s="17">
        <v>0.222805250218853</v>
      </c>
      <c r="H1151" s="17">
        <v>10.921762708330583</v>
      </c>
      <c r="I1151" s="17">
        <v>36.466900789416535</v>
      </c>
      <c r="J1151" s="17">
        <v>8.6789531404408962</v>
      </c>
      <c r="K1151" s="17">
        <v>-0.99999999999999989</v>
      </c>
      <c r="L1151" s="17">
        <v>-0.99999999999999989</v>
      </c>
      <c r="M1151" s="17">
        <v>-0.99999999999999989</v>
      </c>
      <c r="N1151" s="17">
        <v>0.27395210909379464</v>
      </c>
      <c r="O1151" s="17">
        <v>-0.99999999999999989</v>
      </c>
      <c r="P1151" s="17">
        <v>-0.99999999999999989</v>
      </c>
      <c r="Q1151" s="17">
        <v>5.6736954964834272</v>
      </c>
      <c r="R1151" s="17">
        <v>-0.99999999999999989</v>
      </c>
      <c r="S1151" s="17">
        <v>2.8031003145400666</v>
      </c>
      <c r="T1151" s="17">
        <v>0.30057428234647787</v>
      </c>
      <c r="U1151" s="17">
        <v>-0.17906670861648952</v>
      </c>
      <c r="V1151" s="17">
        <v>0.26740393507481569</v>
      </c>
      <c r="W1151" s="17">
        <v>5.2480672118471556</v>
      </c>
      <c r="X1151" s="17">
        <v>-2.5611970769393499</v>
      </c>
      <c r="Y1151" s="17">
        <v>0.13372153809038778</v>
      </c>
      <c r="Z1151" s="17">
        <v>45.20015215111161</v>
      </c>
      <c r="AA1151" s="17">
        <v>-1.849468434698188</v>
      </c>
      <c r="AB1151" s="17">
        <v>1.3919429622660993</v>
      </c>
      <c r="AC1151" s="17">
        <v>-14.258532739763124</v>
      </c>
      <c r="AD1151" s="17">
        <v>2.1085877509244466</v>
      </c>
      <c r="AE1151" s="17">
        <v>0.83552852574413627</v>
      </c>
      <c r="AF1151" s="17">
        <v>33.169090899358729</v>
      </c>
      <c r="AG1151" s="17">
        <v>-63.40081544086879</v>
      </c>
      <c r="AH1151" s="17">
        <v>0.31199797340442026</v>
      </c>
      <c r="AI1151" s="17">
        <v>0.15921361317979216</v>
      </c>
      <c r="AJ1151" s="17">
        <v>0.33333333333333298</v>
      </c>
      <c r="AK1151" s="17">
        <v>0.44123750234494175</v>
      </c>
      <c r="AL1151" s="17">
        <v>0.25995724116769614</v>
      </c>
      <c r="AM1151" s="17">
        <v>0.33333333333333298</v>
      </c>
      <c r="AN1151" s="17">
        <v>0.25390366823739591</v>
      </c>
      <c r="AO1151" s="17">
        <v>0.24039112366407936</v>
      </c>
      <c r="AP1151" s="17">
        <v>0.33333333333333298</v>
      </c>
      <c r="AQ1151" s="17">
        <v>3.2978098900578399</v>
      </c>
      <c r="AR1151" s="17">
        <v>3.197810114051749</v>
      </c>
      <c r="AS1151" s="17">
        <v>0.93442926352333844</v>
      </c>
      <c r="AT1151" s="17">
        <v>4.5467137628658119</v>
      </c>
      <c r="AU1151" s="17">
        <v>-0.99999999999999989</v>
      </c>
      <c r="AV1151" s="17">
        <v>-0.99999999999999989</v>
      </c>
      <c r="AW1151" s="17">
        <v>-0.99999999999999989</v>
      </c>
      <c r="AX1151" s="17">
        <v>-0.99999999999999989</v>
      </c>
      <c r="AY1151" s="17">
        <v>5.3150214408358484E-3</v>
      </c>
      <c r="AZ1151" s="17">
        <v>0.87819547114147745</v>
      </c>
      <c r="BA1151" s="17">
        <v>0.80855157136961364</v>
      </c>
      <c r="BB1151" s="17">
        <v>0.19549447577768186</v>
      </c>
      <c r="BC1151" s="17">
        <v>-0.20640778804155674</v>
      </c>
      <c r="BD1151" s="17">
        <v>9.2783392501494397</v>
      </c>
      <c r="BE1151" s="17">
        <v>-1.1174368441908513</v>
      </c>
      <c r="BF1151" s="17">
        <v>-0.99999999999999989</v>
      </c>
      <c r="CU1151" t="e">
        <v>#N/A</v>
      </c>
      <c r="CV1151" t="e">
        <v>#N/A</v>
      </c>
    </row>
    <row r="1152" spans="1:100" x14ac:dyDescent="0.25">
      <c r="A1152">
        <v>3171</v>
      </c>
      <c r="B1152" t="s">
        <v>1117</v>
      </c>
      <c r="C1152" s="48">
        <v>2</v>
      </c>
      <c r="D1152" s="22">
        <v>1539.3711035156248</v>
      </c>
      <c r="E1152" s="17">
        <v>138.62278672848706</v>
      </c>
      <c r="F1152" s="17">
        <v>85.439087814658293</v>
      </c>
      <c r="G1152" s="17">
        <v>1.0498153032024675</v>
      </c>
      <c r="H1152" s="17">
        <v>12.113363651897362</v>
      </c>
      <c r="I1152" s="17">
        <v>101.92781483918699</v>
      </c>
      <c r="J1152" s="17">
        <v>23.523130156712348</v>
      </c>
      <c r="K1152" s="17">
        <v>-0.99999999999999867</v>
      </c>
      <c r="L1152" s="17">
        <v>-0.99999999999999867</v>
      </c>
      <c r="M1152" s="17">
        <v>-0.99999999999999867</v>
      </c>
      <c r="N1152" s="17">
        <v>0.41939803028165412</v>
      </c>
      <c r="O1152" s="17">
        <v>-0.99999999999999867</v>
      </c>
      <c r="P1152" s="17">
        <v>-0.99999999999999867</v>
      </c>
      <c r="Q1152" s="17">
        <v>5.6232519077491769</v>
      </c>
      <c r="R1152" s="17">
        <v>-0.99999999999999867</v>
      </c>
      <c r="S1152" s="17">
        <v>3.2768918580273283</v>
      </c>
      <c r="T1152" s="17">
        <v>0.38417942400631194</v>
      </c>
      <c r="U1152" s="17">
        <v>0.82536163101669335</v>
      </c>
      <c r="V1152" s="17">
        <v>0.91380362084507605</v>
      </c>
      <c r="W1152" s="17">
        <v>7.2932691475524534</v>
      </c>
      <c r="X1152" s="17">
        <v>6.21679559976943</v>
      </c>
      <c r="Y1152" s="17">
        <v>0.31815515468474354</v>
      </c>
      <c r="Z1152" s="17">
        <v>52.934426233837968</v>
      </c>
      <c r="AA1152" s="17">
        <v>1.9807554798072144</v>
      </c>
      <c r="AB1152" s="17">
        <v>3.1420683966435714</v>
      </c>
      <c r="AC1152" s="17">
        <v>41.286862212263834</v>
      </c>
      <c r="AD1152" s="17">
        <v>2.4757757402944627</v>
      </c>
      <c r="AE1152" s="17">
        <v>2.0232144277144259</v>
      </c>
      <c r="AF1152" s="17">
        <v>91.139546231387953</v>
      </c>
      <c r="AG1152" s="17">
        <v>64.828297726151078</v>
      </c>
      <c r="AH1152" s="17">
        <v>0.66143440584501167</v>
      </c>
      <c r="AI1152" s="17">
        <v>0.82429056407496315</v>
      </c>
      <c r="AJ1152" s="17">
        <v>0.33333333333333298</v>
      </c>
      <c r="AK1152" s="17">
        <v>1.2625033512708201</v>
      </c>
      <c r="AL1152" s="17">
        <v>1.2684152826503237</v>
      </c>
      <c r="AM1152" s="17">
        <v>0.33333333333333298</v>
      </c>
      <c r="AN1152" s="17">
        <v>0.86128721179649759</v>
      </c>
      <c r="AO1152" s="17">
        <v>0.98010476366847121</v>
      </c>
      <c r="AP1152" s="17">
        <v>0.33333333333333298</v>
      </c>
      <c r="AQ1152" s="17">
        <v>13.875749255493655</v>
      </c>
      <c r="AR1152" s="17">
        <v>2.2444243630026963</v>
      </c>
      <c r="AS1152" s="17">
        <v>12.984053923771306</v>
      </c>
      <c r="AT1152" s="17">
        <v>12.582468172685928</v>
      </c>
      <c r="AU1152" s="17">
        <v>-0.99999999999999867</v>
      </c>
      <c r="AV1152" s="17">
        <v>-0.99999999999999867</v>
      </c>
      <c r="AW1152" s="17">
        <v>-0.99999999999999867</v>
      </c>
      <c r="AX1152" s="17">
        <v>-0.99999999999999867</v>
      </c>
      <c r="AY1152" s="17">
        <v>0.10403046606598115</v>
      </c>
      <c r="AZ1152" s="17">
        <v>-0.33445191660882195</v>
      </c>
      <c r="BA1152" s="17">
        <v>0.88557447061597727</v>
      </c>
      <c r="BB1152" s="17">
        <v>-0.18901656259943117</v>
      </c>
      <c r="BC1152" s="17">
        <v>0.48928559581115438</v>
      </c>
      <c r="BD1152" s="17">
        <v>-3.8633913996225928</v>
      </c>
      <c r="BE1152" s="17">
        <v>14.303483191667834</v>
      </c>
      <c r="BF1152" s="17">
        <v>-0.99999999999999867</v>
      </c>
      <c r="BG1152" s="22">
        <v>1745.8234438381685</v>
      </c>
    </row>
    <row r="1153" spans="1:100" x14ac:dyDescent="0.25">
      <c r="A1153">
        <v>3172</v>
      </c>
      <c r="B1153" t="s">
        <v>1118</v>
      </c>
      <c r="C1153" s="48">
        <v>2</v>
      </c>
      <c r="D1153" s="22">
        <v>1517.8462695312498</v>
      </c>
      <c r="E1153" s="17">
        <v>57.394255799793385</v>
      </c>
      <c r="F1153" s="17">
        <v>-45.602321540903525</v>
      </c>
      <c r="G1153" s="17">
        <v>0.13900120590553838</v>
      </c>
      <c r="H1153" s="17">
        <v>3.805150088513801</v>
      </c>
      <c r="I1153" s="17">
        <v>38.141534661777456</v>
      </c>
      <c r="J1153" s="17">
        <v>7.7689862125305638</v>
      </c>
      <c r="K1153" s="17">
        <v>-1.0000000000000007</v>
      </c>
      <c r="L1153" s="17">
        <v>-1.0000000000000007</v>
      </c>
      <c r="M1153" s="17">
        <v>-1.0000000000000007</v>
      </c>
      <c r="N1153" s="17">
        <v>0.19242345746505179</v>
      </c>
      <c r="O1153" s="17">
        <v>-1.0000000000000007</v>
      </c>
      <c r="P1153" s="17">
        <v>-1.0000000000000007</v>
      </c>
      <c r="Q1153" s="17">
        <v>3.1850090054967439</v>
      </c>
      <c r="R1153" s="17">
        <v>-1.0000000000000007</v>
      </c>
      <c r="S1153" s="17">
        <v>9.6926277885266421E-2</v>
      </c>
      <c r="T1153" s="17">
        <v>2.7248599090741524E-2</v>
      </c>
      <c r="U1153" s="17">
        <v>-0.24419689033275199</v>
      </c>
      <c r="V1153" s="17">
        <v>-0.48766386375429094</v>
      </c>
      <c r="W1153" s="17">
        <v>0.1916320363171522</v>
      </c>
      <c r="X1153" s="17">
        <v>-2.5330720898060406</v>
      </c>
      <c r="Y1153" s="17">
        <v>-2.9723130468516656E-3</v>
      </c>
      <c r="Z1153" s="17">
        <v>23.450030490979241</v>
      </c>
      <c r="AA1153" s="17">
        <v>-0.1907362526821138</v>
      </c>
      <c r="AB1153" s="17">
        <v>1.2054999901398356E-2</v>
      </c>
      <c r="AC1153" s="17">
        <v>5.3510676709271738</v>
      </c>
      <c r="AD1153" s="17">
        <v>-0.26709187813853474</v>
      </c>
      <c r="AE1153" s="17">
        <v>-0.27379275029687578</v>
      </c>
      <c r="AF1153" s="17">
        <v>32.939400581251157</v>
      </c>
      <c r="AG1153" s="17">
        <v>-34.60959600891325</v>
      </c>
      <c r="AH1153" s="17">
        <v>-2.6525875983317654E-2</v>
      </c>
      <c r="AI1153" s="17">
        <v>1.0347429234549399E-2</v>
      </c>
      <c r="AJ1153" s="17">
        <v>0.33333333333333298</v>
      </c>
      <c r="AK1153" s="17">
        <v>0.34417956249274667</v>
      </c>
      <c r="AL1153" s="17">
        <v>0.46634325430193058</v>
      </c>
      <c r="AM1153" s="17">
        <v>0.33333333333333298</v>
      </c>
      <c r="AN1153" s="17">
        <v>3.3423287490171649E-2</v>
      </c>
      <c r="AO1153" s="17">
        <v>7.5471933853886397E-2</v>
      </c>
      <c r="AP1153" s="17">
        <v>0.33333333333333298</v>
      </c>
      <c r="AQ1153" s="17">
        <v>3.5548686958826052</v>
      </c>
      <c r="AR1153" s="17">
        <v>2.2444243630026963</v>
      </c>
      <c r="AS1153" s="17">
        <v>-0.15381290770554124</v>
      </c>
      <c r="AT1153" s="17">
        <v>3.3906935772718518</v>
      </c>
      <c r="AU1153" s="17">
        <v>-1.0000000000000007</v>
      </c>
      <c r="AV1153" s="17">
        <v>-1.0000000000000007</v>
      </c>
      <c r="AW1153" s="17">
        <v>-1.0000000000000007</v>
      </c>
      <c r="AX1153" s="17">
        <v>-1.0000000000000007</v>
      </c>
      <c r="AY1153" s="17">
        <v>-3.4324623359100109E-2</v>
      </c>
      <c r="AZ1153" s="17">
        <v>0.61972184406593456</v>
      </c>
      <c r="BA1153" s="17">
        <v>-3.1708199465465159E-2</v>
      </c>
      <c r="BB1153" s="17">
        <v>0.34236758752519569</v>
      </c>
      <c r="BC1153" s="17">
        <v>-1.9342633679199916E-2</v>
      </c>
      <c r="BD1153" s="17">
        <v>10.305681794515799</v>
      </c>
      <c r="BE1153" s="17">
        <v>0.61517350863340869</v>
      </c>
      <c r="BF1153" s="17">
        <v>-1.0000000000000007</v>
      </c>
      <c r="BG1153" s="22">
        <v>332.72629118219623</v>
      </c>
    </row>
    <row r="1154" spans="1:100" x14ac:dyDescent="0.25">
      <c r="A1154">
        <v>3173</v>
      </c>
      <c r="B1154" t="s">
        <v>1119</v>
      </c>
      <c r="C1154" s="48">
        <v>3</v>
      </c>
      <c r="D1154" s="22">
        <v>1461.6973127345352</v>
      </c>
      <c r="E1154" s="17">
        <v>45.756954511619874</v>
      </c>
      <c r="F1154" s="17">
        <v>-72.67642248838294</v>
      </c>
      <c r="G1154" s="17">
        <v>5.2456987308478295E-2</v>
      </c>
      <c r="H1154" s="17">
        <v>3.6920506080927264</v>
      </c>
      <c r="I1154" s="17">
        <v>23.431554545381029</v>
      </c>
      <c r="J1154" s="17">
        <v>9.306561117969423</v>
      </c>
      <c r="K1154" s="17">
        <v>-1</v>
      </c>
      <c r="L1154" s="17">
        <v>-1</v>
      </c>
      <c r="M1154" s="17">
        <v>-1</v>
      </c>
      <c r="N1154" s="17">
        <v>5.4721018421319077E-3</v>
      </c>
      <c r="O1154" s="17">
        <v>-1</v>
      </c>
      <c r="P1154" s="17">
        <v>-1</v>
      </c>
      <c r="Q1154" s="17">
        <v>2.819806462311373</v>
      </c>
      <c r="R1154" s="17">
        <v>-1</v>
      </c>
      <c r="S1154" s="17">
        <v>0.3298860865867298</v>
      </c>
      <c r="T1154" s="17">
        <v>-1.5752670802192829E-2</v>
      </c>
      <c r="U1154" s="17">
        <v>0.10623598630394625</v>
      </c>
      <c r="V1154" s="17">
        <v>-0.39289121302297142</v>
      </c>
      <c r="W1154" s="17">
        <v>0.87224414578135212</v>
      </c>
      <c r="X1154" s="17">
        <v>-3.3730941751222807</v>
      </c>
      <c r="Y1154" s="17">
        <v>3.2333454533048103E-2</v>
      </c>
      <c r="Z1154" s="17">
        <v>19.384598475529046</v>
      </c>
      <c r="AA1154" s="17">
        <v>2.6761789459337297</v>
      </c>
      <c r="AB1154" s="17">
        <v>0.92679885543473706</v>
      </c>
      <c r="AC1154" s="17">
        <v>-2.1269322602799696</v>
      </c>
      <c r="AD1154" s="17">
        <v>2.0854228829657813</v>
      </c>
      <c r="AE1154" s="17">
        <v>-0.5994091009818735</v>
      </c>
      <c r="AF1154" s="17">
        <v>17.58505596970193</v>
      </c>
      <c r="AG1154" s="17">
        <v>-78.344017618376284</v>
      </c>
      <c r="AH1154" s="17">
        <v>0.64435893475153905</v>
      </c>
      <c r="AI1154" s="17">
        <v>0.32593607228851512</v>
      </c>
      <c r="AJ1154" s="17">
        <v>0.33333333333333298</v>
      </c>
      <c r="AK1154" s="17">
        <v>0.67704569588318309</v>
      </c>
      <c r="AL1154" s="17">
        <v>0.57441915675326893</v>
      </c>
      <c r="AM1154" s="17">
        <v>0.33333333333333298</v>
      </c>
      <c r="AN1154" s="17">
        <v>0.27611008699002187</v>
      </c>
      <c r="AO1154" s="17">
        <v>0.26894448609403582</v>
      </c>
      <c r="AP1154" s="17">
        <v>0.33333333333333298</v>
      </c>
      <c r="AQ1154" s="17">
        <v>5.8464985756790995</v>
      </c>
      <c r="AR1154" s="17">
        <v>1.0470709409092456</v>
      </c>
      <c r="AS1154" s="17">
        <v>1.4890332182283399</v>
      </c>
      <c r="AT1154" s="17">
        <v>6.7704569588318293</v>
      </c>
      <c r="AU1154" s="17">
        <v>-1</v>
      </c>
      <c r="AV1154" s="17">
        <v>-1</v>
      </c>
      <c r="AW1154" s="17">
        <v>-1</v>
      </c>
      <c r="AX1154" s="17">
        <v>-1</v>
      </c>
      <c r="AY1154" s="17">
        <v>-4.3432853821692055E-2</v>
      </c>
      <c r="AZ1154" s="17">
        <v>-5.7909585970578846E-2</v>
      </c>
      <c r="BA1154" s="17">
        <v>0.12362192244225792</v>
      </c>
      <c r="BB1154" s="17">
        <v>-0.11958994344319868</v>
      </c>
      <c r="BC1154" s="17">
        <v>0.34834714511861636</v>
      </c>
      <c r="BD1154" s="17">
        <v>-3.2792965159328613</v>
      </c>
      <c r="BE1154" s="17">
        <v>9.3267882401767004</v>
      </c>
      <c r="BF1154" s="17">
        <v>-1</v>
      </c>
      <c r="CU1154" t="e">
        <v>#N/A</v>
      </c>
      <c r="CV1154" t="e">
        <v>#N/A</v>
      </c>
    </row>
    <row r="1155" spans="1:100" x14ac:dyDescent="0.25">
      <c r="A1155">
        <v>3175</v>
      </c>
      <c r="B1155" t="s">
        <v>1120</v>
      </c>
      <c r="C1155" s="48">
        <v>2</v>
      </c>
      <c r="D1155" s="22">
        <v>1480.9967675781249</v>
      </c>
      <c r="E1155" s="17">
        <v>81.091013380649372</v>
      </c>
      <c r="F1155" s="17">
        <v>-7.3736785376414691</v>
      </c>
      <c r="G1155" s="17">
        <v>0.4047125344019063</v>
      </c>
      <c r="H1155" s="17">
        <v>6.2289009613974757</v>
      </c>
      <c r="I1155" s="17">
        <v>56.749873395313401</v>
      </c>
      <c r="J1155" s="17">
        <v>12.364934528608153</v>
      </c>
      <c r="K1155" s="17">
        <v>-1.0000000000000002</v>
      </c>
      <c r="L1155" s="17">
        <v>-1.0000000000000002</v>
      </c>
      <c r="M1155" s="17">
        <v>-1.0000000000000002</v>
      </c>
      <c r="N1155" s="17">
        <v>0.25863863294046363</v>
      </c>
      <c r="O1155" s="17">
        <v>-1.0000000000000002</v>
      </c>
      <c r="P1155" s="17">
        <v>-1.0000000000000002</v>
      </c>
      <c r="Q1155" s="17">
        <v>3.8963163542488632</v>
      </c>
      <c r="R1155" s="17">
        <v>-1.0000000000000002</v>
      </c>
      <c r="S1155" s="17">
        <v>1.0246160022536983</v>
      </c>
      <c r="T1155" s="17">
        <v>0.13137584520066015</v>
      </c>
      <c r="U1155" s="17">
        <v>6.782486740660329E-2</v>
      </c>
      <c r="V1155" s="17">
        <v>-7.8814474748883936E-2</v>
      </c>
      <c r="W1155" s="17">
        <v>2.2633889809291712</v>
      </c>
      <c r="X1155" s="17">
        <v>1.9522314325808643E-2</v>
      </c>
      <c r="Y1155" s="17">
        <v>9.0710038072731022E-2</v>
      </c>
      <c r="Z1155" s="17">
        <v>32.051498107694904</v>
      </c>
      <c r="AA1155" s="17">
        <v>0.44275191441036132</v>
      </c>
      <c r="AB1155" s="17">
        <v>0.9251721994792399</v>
      </c>
      <c r="AC1155" s="17">
        <v>15.834598543460675</v>
      </c>
      <c r="AD1155" s="17">
        <v>0.53308348250468662</v>
      </c>
      <c r="AE1155" s="17">
        <v>0.39631197320972833</v>
      </c>
      <c r="AF1155" s="17">
        <v>49.918099160109989</v>
      </c>
      <c r="AG1155" s="17">
        <v>-5.6006303751600131</v>
      </c>
      <c r="AH1155" s="17">
        <v>0.17417242346092981</v>
      </c>
      <c r="AI1155" s="17">
        <v>0.24779864163979443</v>
      </c>
      <c r="AJ1155" s="17">
        <v>0.33333333333333298</v>
      </c>
      <c r="AK1155" s="17">
        <v>0.61208168942534269</v>
      </c>
      <c r="AL1155" s="17">
        <v>0.70033131491135059</v>
      </c>
      <c r="AM1155" s="17">
        <v>0.33333333333333298</v>
      </c>
      <c r="AN1155" s="17">
        <v>0.27493560465179145</v>
      </c>
      <c r="AO1155" s="17">
        <v>0.33938000436445953</v>
      </c>
      <c r="AP1155" s="17">
        <v>0.33333333333333298</v>
      </c>
      <c r="AQ1155" s="17">
        <v>6.565773877176218</v>
      </c>
      <c r="AR1155" s="17">
        <v>2.2444243630026963</v>
      </c>
      <c r="AS1155" s="17">
        <v>3.6788902309043561</v>
      </c>
      <c r="AT1155" s="17">
        <v>6.0722052559282913</v>
      </c>
      <c r="AU1155" s="17">
        <v>-1.0000000000000002</v>
      </c>
      <c r="AV1155" s="17">
        <v>-1.0000000000000002</v>
      </c>
      <c r="AW1155" s="17">
        <v>-1.0000000000000002</v>
      </c>
      <c r="AX1155" s="17">
        <v>-1.0000000000000002</v>
      </c>
      <c r="AY1155" s="17">
        <v>6.0376357720158475E-3</v>
      </c>
      <c r="AZ1155" s="17">
        <v>0.34136122325682172</v>
      </c>
      <c r="BA1155" s="17">
        <v>0.23589020244484016</v>
      </c>
      <c r="BB1155" s="17">
        <v>0.18734716251139852</v>
      </c>
      <c r="BC1155" s="17">
        <v>0.12903921830324541</v>
      </c>
      <c r="BD1155" s="17">
        <v>6.1721453537096798</v>
      </c>
      <c r="BE1155" s="17">
        <v>4.6084570574310186</v>
      </c>
      <c r="BF1155" s="17">
        <v>-1.0000000000000002</v>
      </c>
      <c r="BG1155" s="22">
        <v>2198.2480652396298</v>
      </c>
    </row>
    <row r="1156" spans="1:100" x14ac:dyDescent="0.25">
      <c r="A1156">
        <v>3176</v>
      </c>
      <c r="B1156" t="s">
        <v>1121</v>
      </c>
      <c r="C1156" s="48">
        <v>2</v>
      </c>
      <c r="D1156" s="22">
        <v>1534.1344335937499</v>
      </c>
      <c r="E1156" s="17">
        <v>108.10074385577242</v>
      </c>
      <c r="F1156" s="17">
        <v>36.199596853502115</v>
      </c>
      <c r="G1156" s="17">
        <v>0.70757217004554951</v>
      </c>
      <c r="H1156" s="17">
        <v>8.9915092039833624</v>
      </c>
      <c r="I1156" s="17">
        <v>77.959788383372427</v>
      </c>
      <c r="J1156" s="17">
        <v>17.603428650484858</v>
      </c>
      <c r="K1156" s="17">
        <v>-0.99999999999999944</v>
      </c>
      <c r="L1156" s="17">
        <v>-0.99999999999999944</v>
      </c>
      <c r="M1156" s="17">
        <v>-0.99999999999999944</v>
      </c>
      <c r="N1156" s="17">
        <v>0.33411115431185578</v>
      </c>
      <c r="O1156" s="17">
        <v>-0.99999999999999944</v>
      </c>
      <c r="P1156" s="17">
        <v>-0.99999999999999944</v>
      </c>
      <c r="Q1156" s="17">
        <v>4.7070694587280251</v>
      </c>
      <c r="R1156" s="17">
        <v>-0.99999999999999944</v>
      </c>
      <c r="S1156" s="17">
        <v>2.0820032559417383</v>
      </c>
      <c r="T1156" s="17">
        <v>0.25006081055717855</v>
      </c>
      <c r="U1156" s="17">
        <v>0.42346945507468975</v>
      </c>
      <c r="V1156" s="17">
        <v>0.38719492608475908</v>
      </c>
      <c r="W1156" s="17">
        <v>4.6247920755509364</v>
      </c>
      <c r="X1156" s="17">
        <v>2.9289873174031689</v>
      </c>
      <c r="Y1156" s="17">
        <v>0.19748983886961161</v>
      </c>
      <c r="Z1156" s="17">
        <v>41.855511218994039</v>
      </c>
      <c r="AA1156" s="17">
        <v>1.1648061698908871</v>
      </c>
      <c r="AB1156" s="17">
        <v>1.9659495872144006</v>
      </c>
      <c r="AC1156" s="17">
        <v>27.783800552579311</v>
      </c>
      <c r="AD1156" s="17">
        <v>1.4451289701653285</v>
      </c>
      <c r="AE1156" s="17">
        <v>1.1601020364816017</v>
      </c>
      <c r="AF1156" s="17">
        <v>69.270538871263355</v>
      </c>
      <c r="AG1156" s="17">
        <v>27.463992092969225</v>
      </c>
      <c r="AH1156" s="17">
        <v>0.40292975265705577</v>
      </c>
      <c r="AI1156" s="17">
        <v>0.51844719877565193</v>
      </c>
      <c r="AJ1156" s="17">
        <v>0.33333333333333298</v>
      </c>
      <c r="AK1156" s="17">
        <v>0.91743841249058522</v>
      </c>
      <c r="AL1156" s="17">
        <v>0.96703254734337429</v>
      </c>
      <c r="AM1156" s="17">
        <v>0.33333333333333298</v>
      </c>
      <c r="AN1156" s="17">
        <v>0.55021303746933881</v>
      </c>
      <c r="AO1156" s="17">
        <v>0.64018427390971389</v>
      </c>
      <c r="AP1156" s="17">
        <v>0.33333333333333298</v>
      </c>
      <c r="AQ1156" s="17">
        <v>9.9976247181786775</v>
      </c>
      <c r="AR1156" s="17">
        <v>2.2444243630026963</v>
      </c>
      <c r="AS1156" s="17">
        <v>8.0474321468938665</v>
      </c>
      <c r="AT1156" s="17">
        <v>9.1286110726007443</v>
      </c>
      <c r="AU1156" s="17">
        <v>-0.99999999999999944</v>
      </c>
      <c r="AV1156" s="17">
        <v>-0.99999999999999944</v>
      </c>
      <c r="AW1156" s="17">
        <v>-0.99999999999999944</v>
      </c>
      <c r="AX1156" s="17">
        <v>-0.99999999999999944</v>
      </c>
      <c r="AY1156" s="17">
        <v>5.20428217886564E-2</v>
      </c>
      <c r="AZ1156" s="17">
        <v>2.4083835526103881E-2</v>
      </c>
      <c r="BA1156" s="17">
        <v>0.54090073759966351</v>
      </c>
      <c r="BB1156" s="17">
        <v>1.0653794928303151E-2</v>
      </c>
      <c r="BC1156" s="17">
        <v>0.29816589378914465</v>
      </c>
      <c r="BD1156" s="17">
        <v>1.4607115301443612</v>
      </c>
      <c r="BE1156" s="17">
        <v>9.1600296510968189</v>
      </c>
      <c r="BF1156" s="17">
        <v>-0.99999999999999944</v>
      </c>
      <c r="BG1156" s="22">
        <v>2297.5041354739292</v>
      </c>
    </row>
    <row r="1157" spans="1:100" x14ac:dyDescent="0.25">
      <c r="A1157">
        <v>3179</v>
      </c>
      <c r="B1157" t="s">
        <v>1122</v>
      </c>
      <c r="C1157" s="48">
        <v>3</v>
      </c>
      <c r="D1157" s="22">
        <v>1576.3822528364956</v>
      </c>
      <c r="E1157" s="17">
        <v>74.593246559237684</v>
      </c>
      <c r="F1157" s="17">
        <v>-10.815557169406548</v>
      </c>
      <c r="G1157" s="17">
        <v>0.70162898746880342</v>
      </c>
      <c r="H1157" s="17">
        <v>8.7850817933572234</v>
      </c>
      <c r="I1157" s="17">
        <v>49.313577614949772</v>
      </c>
      <c r="J1157" s="17">
        <v>12.536433765388326</v>
      </c>
      <c r="K1157" s="17">
        <v>-0.99999999999999878</v>
      </c>
      <c r="L1157" s="17">
        <v>-0.99999999999999878</v>
      </c>
      <c r="M1157" s="17">
        <v>-0.99999999999999878</v>
      </c>
      <c r="N1157" s="17">
        <v>0.46928759641307388</v>
      </c>
      <c r="O1157" s="17">
        <v>-0.99999999999999878</v>
      </c>
      <c r="P1157" s="17">
        <v>-0.99999999999999878</v>
      </c>
      <c r="Q1157" s="17">
        <v>5.1770325576198841</v>
      </c>
      <c r="R1157" s="17">
        <v>-0.99999999999999878</v>
      </c>
      <c r="S1157" s="17">
        <v>2.0959679517985492</v>
      </c>
      <c r="T1157" s="17">
        <v>0.16465115431590061</v>
      </c>
      <c r="U1157" s="17">
        <v>-0.29194333392987903</v>
      </c>
      <c r="V1157" s="17">
        <v>4.2169602601024297E-3</v>
      </c>
      <c r="W1157" s="17">
        <v>3.6080492357373388</v>
      </c>
      <c r="X1157" s="17">
        <v>0.41506082825082868</v>
      </c>
      <c r="Y1157" s="17">
        <v>0.23511481944453902</v>
      </c>
      <c r="Z1157" s="17">
        <v>25.882927900862502</v>
      </c>
      <c r="AA1157" s="17">
        <v>-0.54328627149835129</v>
      </c>
      <c r="AB1157" s="17">
        <v>2.0314120078583877</v>
      </c>
      <c r="AC1157" s="17">
        <v>22.849587593140726</v>
      </c>
      <c r="AD1157" s="17">
        <v>-1.6043486226472519</v>
      </c>
      <c r="AE1157" s="17">
        <v>0.99956626608766896</v>
      </c>
      <c r="AF1157" s="17">
        <v>51.763493767949278</v>
      </c>
      <c r="AG1157" s="17">
        <v>-11.751653121683821</v>
      </c>
      <c r="AH1157" s="17">
        <v>-0.47490195699626175</v>
      </c>
      <c r="AI1157" s="17">
        <v>-0.71826609141985032</v>
      </c>
      <c r="AJ1157" s="17">
        <v>0.33333333333333298</v>
      </c>
      <c r="AK1157" s="17">
        <v>0.15536444792109189</v>
      </c>
      <c r="AL1157" s="17">
        <v>0.16633957210980854</v>
      </c>
      <c r="AM1157" s="17">
        <v>0.33333333333333298</v>
      </c>
      <c r="AN1157" s="17">
        <v>0.27280512231470316</v>
      </c>
      <c r="AO1157" s="17">
        <v>6.1943288710143901E-2</v>
      </c>
      <c r="AP1157" s="17">
        <v>0.33333333333333298</v>
      </c>
      <c r="AQ1157" s="17">
        <v>-2.4499161529994895</v>
      </c>
      <c r="AR1157" s="17">
        <v>2.2795380943521186</v>
      </c>
      <c r="AS1157" s="17">
        <v>8.7032511918252862</v>
      </c>
      <c r="AT1157" s="17">
        <v>1.5536444792109219</v>
      </c>
      <c r="AU1157" s="17">
        <v>-0.99999999999999878</v>
      </c>
      <c r="AV1157" s="17">
        <v>-0.99999999999999878</v>
      </c>
      <c r="AW1157" s="17">
        <v>-0.99999999999999878</v>
      </c>
      <c r="AX1157" s="17">
        <v>-0.99999999999999878</v>
      </c>
      <c r="AY1157" s="17">
        <v>2.0151308255187145E-2</v>
      </c>
      <c r="AZ1157" s="17">
        <v>1.1340245118100145</v>
      </c>
      <c r="BA1157" s="17">
        <v>0.4041977848325391</v>
      </c>
      <c r="BB1157" s="17">
        <v>-7.6540429609965321E-2</v>
      </c>
      <c r="BC1157" s="17">
        <v>7.7486578455187527E-2</v>
      </c>
      <c r="BD1157" s="17">
        <v>3.756611818800935</v>
      </c>
      <c r="BE1157" s="17">
        <v>3.9581533855423849</v>
      </c>
      <c r="BF1157" s="17">
        <v>-0.99999999999999878</v>
      </c>
      <c r="CU1157" t="e">
        <v>#N/A</v>
      </c>
      <c r="CV1157" t="e">
        <v>#N/A</v>
      </c>
    </row>
    <row r="1158" spans="1:100" x14ac:dyDescent="0.25">
      <c r="A1158">
        <v>3180</v>
      </c>
      <c r="B1158" t="s">
        <v>1123</v>
      </c>
      <c r="C1158" s="48">
        <v>2</v>
      </c>
      <c r="D1158" s="22">
        <v>1509.381376953125</v>
      </c>
      <c r="E1158" s="17">
        <v>117.30473600752302</v>
      </c>
      <c r="F1158" s="17">
        <v>51.0478784791012</v>
      </c>
      <c r="G1158" s="17">
        <v>0.8107763731424128</v>
      </c>
      <c r="H1158" s="17">
        <v>9.9329115851193475</v>
      </c>
      <c r="I1158" s="17">
        <v>85.187401826949511</v>
      </c>
      <c r="J1158" s="17">
        <v>19.388528240025479</v>
      </c>
      <c r="K1158" s="17">
        <v>-0.99999999999999922</v>
      </c>
      <c r="L1158" s="17">
        <v>-0.99999999999999922</v>
      </c>
      <c r="M1158" s="17">
        <v>-0.99999999999999922</v>
      </c>
      <c r="N1158" s="17">
        <v>0.3598296077046032</v>
      </c>
      <c r="O1158" s="17">
        <v>-0.99999999999999922</v>
      </c>
      <c r="P1158" s="17">
        <v>-0.99999999999999922</v>
      </c>
      <c r="Q1158" s="17">
        <v>4.9833463811322147</v>
      </c>
      <c r="R1158" s="17">
        <v>-0.99999999999999922</v>
      </c>
      <c r="S1158" s="17">
        <v>2.4423246591215864</v>
      </c>
      <c r="T1158" s="17">
        <v>0.29050458657628053</v>
      </c>
      <c r="U1158" s="17">
        <v>0.54466096406529307</v>
      </c>
      <c r="V1158" s="17">
        <v>0.54599498785750844</v>
      </c>
      <c r="W1158" s="17">
        <v>5.4294774673595079</v>
      </c>
      <c r="X1158" s="17">
        <v>3.9204334585922198</v>
      </c>
      <c r="Y1158" s="17">
        <v>0.23387674207863016</v>
      </c>
      <c r="Z1158" s="17">
        <v>45.196383495197161</v>
      </c>
      <c r="AA1158" s="17">
        <v>1.4108575589153682</v>
      </c>
      <c r="AB1158" s="17">
        <v>2.3206109162956663</v>
      </c>
      <c r="AC1158" s="17">
        <v>31.855679818938757</v>
      </c>
      <c r="AD1158" s="17">
        <v>1.7559228715779951</v>
      </c>
      <c r="AE1158" s="17">
        <v>1.4203755610328457</v>
      </c>
      <c r="AF1158" s="17">
        <v>75.865188284101322</v>
      </c>
      <c r="AG1158" s="17">
        <v>38.731284300033415</v>
      </c>
      <c r="AH1158" s="17">
        <v>0.48088242473261744</v>
      </c>
      <c r="AI1158" s="17">
        <v>0.61067496824767242</v>
      </c>
      <c r="AJ1158" s="17">
        <v>0.33333333333333298</v>
      </c>
      <c r="AK1158" s="17">
        <v>1.021493537556174</v>
      </c>
      <c r="AL1158" s="17">
        <v>1.0579152035930339</v>
      </c>
      <c r="AM1158" s="17">
        <v>0.33333333333333298</v>
      </c>
      <c r="AN1158" s="17">
        <v>0.64401816942133461</v>
      </c>
      <c r="AO1158" s="17">
        <v>0.74268807855365782</v>
      </c>
      <c r="AP1158" s="17">
        <v>0.33333333333333298</v>
      </c>
      <c r="AQ1158" s="17">
        <v>11.16708208228151</v>
      </c>
      <c r="AR1158" s="17">
        <v>2.2444243630026963</v>
      </c>
      <c r="AS1158" s="17">
        <v>9.536081785452609</v>
      </c>
      <c r="AT1158" s="17">
        <v>10.170129616265143</v>
      </c>
      <c r="AU1158" s="17">
        <v>-0.99999999999999922</v>
      </c>
      <c r="AV1158" s="17">
        <v>-0.99999999999999922</v>
      </c>
      <c r="AW1158" s="17">
        <v>-0.99999999999999922</v>
      </c>
      <c r="AX1158" s="17">
        <v>-0.99999999999999922</v>
      </c>
      <c r="AY1158" s="17">
        <v>6.7719815360546429E-2</v>
      </c>
      <c r="AZ1158" s="17">
        <v>-8.403344425538406E-2</v>
      </c>
      <c r="BA1158" s="17">
        <v>0.64483789366835831</v>
      </c>
      <c r="BB1158" s="17">
        <v>-4.9557260120878521E-2</v>
      </c>
      <c r="BC1158" s="17">
        <v>0.355798479025699</v>
      </c>
      <c r="BD1158" s="17">
        <v>-0.1447839402946105</v>
      </c>
      <c r="BE1158" s="17">
        <v>10.711049883187169</v>
      </c>
      <c r="BF1158" s="17">
        <v>-0.99999999999999922</v>
      </c>
      <c r="BG1158" s="22">
        <v>175.56757374735719</v>
      </c>
    </row>
    <row r="1159" spans="1:100" x14ac:dyDescent="0.25">
      <c r="A1159">
        <v>3181</v>
      </c>
      <c r="B1159" t="s">
        <v>1124</v>
      </c>
      <c r="C1159" s="48">
        <v>2</v>
      </c>
      <c r="D1159" s="22">
        <v>1500.3597558593749</v>
      </c>
      <c r="E1159" s="17">
        <v>49.912415821000685</v>
      </c>
      <c r="F1159" s="17">
        <v>-57.672352159264108</v>
      </c>
      <c r="G1159" s="17">
        <v>5.5107465018037927E-2</v>
      </c>
      <c r="H1159" s="17">
        <v>3.0398928115425039</v>
      </c>
      <c r="I1159" s="17">
        <v>32.266274630929942</v>
      </c>
      <c r="J1159" s="17">
        <v>6.3178952886197743</v>
      </c>
      <c r="K1159" s="17">
        <v>-1.0000000000000009</v>
      </c>
      <c r="L1159" s="17">
        <v>-1.0000000000000009</v>
      </c>
      <c r="M1159" s="17">
        <v>-1.0000000000000009</v>
      </c>
      <c r="N1159" s="17">
        <v>0.1715171648896093</v>
      </c>
      <c r="O1159" s="17">
        <v>-1.0000000000000009</v>
      </c>
      <c r="P1159" s="17">
        <v>-1.0000000000000009</v>
      </c>
      <c r="Q1159" s="17">
        <v>2.9604260539708327</v>
      </c>
      <c r="R1159" s="17">
        <v>-1.0000000000000009</v>
      </c>
      <c r="S1159" s="17">
        <v>-0.19597565369807546</v>
      </c>
      <c r="T1159" s="17">
        <v>-5.6277718713415581E-3</v>
      </c>
      <c r="U1159" s="17">
        <v>-0.34271234559459168</v>
      </c>
      <c r="V1159" s="17">
        <v>-0.61675096326687862</v>
      </c>
      <c r="W1159" s="17">
        <v>-0.46248926621337283</v>
      </c>
      <c r="X1159" s="17">
        <v>-3.3390094758518472</v>
      </c>
      <c r="Y1159" s="17">
        <v>-3.2550889673724936E-2</v>
      </c>
      <c r="Z1159" s="17">
        <v>20.734266358631253</v>
      </c>
      <c r="AA1159" s="17">
        <v>-0.39074914805281369</v>
      </c>
      <c r="AB1159" s="17">
        <v>-0.27624590986711639</v>
      </c>
      <c r="AC1159" s="17">
        <v>2.0410747263905247</v>
      </c>
      <c r="AD1159" s="17">
        <v>-0.51973336222671618</v>
      </c>
      <c r="AE1159" s="17">
        <v>-0.48536668792114868</v>
      </c>
      <c r="AF1159" s="17">
        <v>27.57867114889191</v>
      </c>
      <c r="AG1159" s="17">
        <v>-43.768673493732535</v>
      </c>
      <c r="AH1159" s="17">
        <v>-8.9892881166793892E-2</v>
      </c>
      <c r="AI1159" s="17">
        <v>-6.4623670415877355E-2</v>
      </c>
      <c r="AJ1159" s="17">
        <v>0.33333333333333298</v>
      </c>
      <c r="AK1159" s="17">
        <v>0.25959411501755292</v>
      </c>
      <c r="AL1159" s="17">
        <v>0.39246558473240079</v>
      </c>
      <c r="AM1159" s="17">
        <v>0.33333333333333298</v>
      </c>
      <c r="AN1159" s="17">
        <v>-4.283003551172565E-2</v>
      </c>
      <c r="AO1159" s="17">
        <v>-7.8524596178691231E-3</v>
      </c>
      <c r="AP1159" s="17">
        <v>0.33333333333333298</v>
      </c>
      <c r="AQ1159" s="17">
        <v>2.6042276353538973</v>
      </c>
      <c r="AR1159" s="17">
        <v>2.2444243630026963</v>
      </c>
      <c r="AS1159" s="17">
        <v>-1.3639224119890363</v>
      </c>
      <c r="AT1159" s="17">
        <v>2.5440527989917303</v>
      </c>
      <c r="AU1159" s="17">
        <v>-1.0000000000000009</v>
      </c>
      <c r="AV1159" s="17">
        <v>-1.0000000000000009</v>
      </c>
      <c r="AW1159" s="17">
        <v>-1.0000000000000009</v>
      </c>
      <c r="AX1159" s="17">
        <v>-1.0000000000000009</v>
      </c>
      <c r="AY1159" s="17">
        <v>-4.7068306243611684E-2</v>
      </c>
      <c r="AZ1159" s="17">
        <v>0.70760937948865821</v>
      </c>
      <c r="BA1159" s="17">
        <v>-0.11619775103563557</v>
      </c>
      <c r="BB1159" s="17">
        <v>0.39131259653919975</v>
      </c>
      <c r="BC1159" s="17">
        <v>-6.6191628462622887E-2</v>
      </c>
      <c r="BD1159" s="17">
        <v>11.610774193384934</v>
      </c>
      <c r="BE1159" s="17">
        <v>-0.64563647349621966</v>
      </c>
      <c r="BF1159" s="17">
        <v>-1.0000000000000009</v>
      </c>
      <c r="BG1159" s="22">
        <v>66.692375630933839</v>
      </c>
    </row>
    <row r="1160" spans="1:100" x14ac:dyDescent="0.25">
      <c r="A1160">
        <v>3182</v>
      </c>
      <c r="B1160" t="s">
        <v>1125</v>
      </c>
      <c r="C1160" s="48">
        <v>2</v>
      </c>
      <c r="D1160" s="22">
        <v>1476.210927734375</v>
      </c>
      <c r="E1160" s="17">
        <v>46.347269350542909</v>
      </c>
      <c r="F1160" s="17">
        <v>-63.423801960294107</v>
      </c>
      <c r="G1160" s="17">
        <v>1.513153996933958E-2</v>
      </c>
      <c r="H1160" s="17">
        <v>2.6752426335489092</v>
      </c>
      <c r="I1160" s="17">
        <v>29.466674182194119</v>
      </c>
      <c r="J1160" s="17">
        <v>5.6264408201524265</v>
      </c>
      <c r="K1160" s="17">
        <v>-1.0000000000000009</v>
      </c>
      <c r="L1160" s="17">
        <v>-1.0000000000000009</v>
      </c>
      <c r="M1160" s="17">
        <v>-1.0000000000000009</v>
      </c>
      <c r="N1160" s="17">
        <v>0.16155517754465629</v>
      </c>
      <c r="O1160" s="17">
        <v>-1.0000000000000009</v>
      </c>
      <c r="P1160" s="17">
        <v>-1.0000000000000009</v>
      </c>
      <c r="Q1160" s="17">
        <v>2.8534107851028674</v>
      </c>
      <c r="R1160" s="17">
        <v>-1.0000000000000009</v>
      </c>
      <c r="S1160" s="17">
        <v>-0.33554537057714695</v>
      </c>
      <c r="T1160" s="17">
        <v>-2.1293581114677496E-2</v>
      </c>
      <c r="U1160" s="17">
        <v>-0.38965561471125659</v>
      </c>
      <c r="V1160" s="17">
        <v>-0.67826182403286839</v>
      </c>
      <c r="W1160" s="17">
        <v>-0.7741824138318889</v>
      </c>
      <c r="X1160" s="17">
        <v>-3.7230439961590842</v>
      </c>
      <c r="Y1160" s="17">
        <v>-4.6645278000843171E-2</v>
      </c>
      <c r="Z1160" s="17">
        <v>19.440186701958535</v>
      </c>
      <c r="AA1160" s="17">
        <v>-0.48605662188252774</v>
      </c>
      <c r="AB1160" s="17">
        <v>-0.41362320927533514</v>
      </c>
      <c r="AC1160" s="17">
        <v>0.46384109176269916</v>
      </c>
      <c r="AD1160" s="17">
        <v>-0.64011870832356466</v>
      </c>
      <c r="AE1160" s="17">
        <v>-0.58618307521358926</v>
      </c>
      <c r="AF1160" s="17">
        <v>25.024247949648529</v>
      </c>
      <c r="AG1160" s="17">
        <v>-48.133034781892803</v>
      </c>
      <c r="AH1160" s="17">
        <v>-0.12008768024211491</v>
      </c>
      <c r="AI1160" s="17">
        <v>-0.10034789761970309</v>
      </c>
      <c r="AJ1160" s="17">
        <v>0.33333333333333298</v>
      </c>
      <c r="AK1160" s="17">
        <v>0.21928858718308303</v>
      </c>
      <c r="AL1160" s="17">
        <v>0.35726238422851136</v>
      </c>
      <c r="AM1160" s="17">
        <v>0.33333333333333298</v>
      </c>
      <c r="AN1160" s="17">
        <v>-7.9165250663541631E-2</v>
      </c>
      <c r="AO1160" s="17">
        <v>-4.7557086839367047E-2</v>
      </c>
      <c r="AP1160" s="17">
        <v>0.33333333333333298</v>
      </c>
      <c r="AQ1160" s="17">
        <v>2.1512408525273745</v>
      </c>
      <c r="AR1160" s="17">
        <v>2.2444243630026963</v>
      </c>
      <c r="AS1160" s="17">
        <v>-1.9405476325621001</v>
      </c>
      <c r="AT1160" s="17">
        <v>2.1406228417904725</v>
      </c>
      <c r="AU1160" s="17">
        <v>-1.0000000000000009</v>
      </c>
      <c r="AV1160" s="17">
        <v>-1.0000000000000009</v>
      </c>
      <c r="AW1160" s="17">
        <v>-1.0000000000000009</v>
      </c>
      <c r="AX1160" s="17">
        <v>-1.0000000000000009</v>
      </c>
      <c r="AY1160" s="17">
        <v>-5.3140755826218335E-2</v>
      </c>
      <c r="AZ1160" s="17">
        <v>0.7494883741741496</v>
      </c>
      <c r="BA1160" s="17">
        <v>-0.1564575838340857</v>
      </c>
      <c r="BB1160" s="17">
        <v>0.41463521859840047</v>
      </c>
      <c r="BC1160" s="17">
        <v>-8.8515485811890421E-2</v>
      </c>
      <c r="BD1160" s="17">
        <v>12.232659394436826</v>
      </c>
      <c r="BE1160" s="17">
        <v>-1.2464208086929611</v>
      </c>
      <c r="BF1160" s="17">
        <v>-1.0000000000000009</v>
      </c>
      <c r="BG1160" s="22">
        <v>469.16041796210294</v>
      </c>
    </row>
    <row r="1161" spans="1:100" x14ac:dyDescent="0.25">
      <c r="A1161">
        <v>3184</v>
      </c>
      <c r="B1161" t="s">
        <v>1126</v>
      </c>
      <c r="C1161" s="48">
        <v>2</v>
      </c>
      <c r="D1161" s="22">
        <v>1545.7053125</v>
      </c>
      <c r="E1161" s="17">
        <v>80.356922524461481</v>
      </c>
      <c r="F1161" s="17">
        <v>-8.557945928545502</v>
      </c>
      <c r="G1161" s="17">
        <v>0.39648118646457076</v>
      </c>
      <c r="H1161" s="17">
        <v>6.1538167078918944</v>
      </c>
      <c r="I1161" s="17">
        <v>56.173414305223737</v>
      </c>
      <c r="J1161" s="17">
        <v>12.222558778557424</v>
      </c>
      <c r="K1161" s="17">
        <v>-1.0000000000000002</v>
      </c>
      <c r="L1161" s="17">
        <v>-1.0000000000000002</v>
      </c>
      <c r="M1161" s="17">
        <v>-1.0000000000000002</v>
      </c>
      <c r="N1161" s="17">
        <v>0.25658738374776202</v>
      </c>
      <c r="O1161" s="17">
        <v>-1.0000000000000002</v>
      </c>
      <c r="P1161" s="17">
        <v>-1.0000000000000002</v>
      </c>
      <c r="Q1161" s="17">
        <v>3.874281093986927</v>
      </c>
      <c r="R1161" s="17">
        <v>-1.0000000000000002</v>
      </c>
      <c r="S1161" s="17">
        <v>0.99587753279370372</v>
      </c>
      <c r="T1161" s="17">
        <v>0.12815013556555505</v>
      </c>
      <c r="U1161" s="17">
        <v>5.8158890172942512E-2</v>
      </c>
      <c r="V1161" s="17">
        <v>-9.1480030236920085E-2</v>
      </c>
      <c r="W1161" s="17">
        <v>2.1992089839783606</v>
      </c>
      <c r="X1161" s="17">
        <v>-5.9553323142136794E-2</v>
      </c>
      <c r="Y1161" s="17">
        <v>8.780789599238889E-2</v>
      </c>
      <c r="Z1161" s="17">
        <v>31.78503723406347</v>
      </c>
      <c r="AA1161" s="17">
        <v>0.42312737846365855</v>
      </c>
      <c r="AB1161" s="17">
        <v>0.89688516550208897</v>
      </c>
      <c r="AC1161" s="17">
        <v>15.509834105632795</v>
      </c>
      <c r="AD1161" s="17">
        <v>0.50829522134318583</v>
      </c>
      <c r="AE1161" s="17">
        <v>0.37555310995444835</v>
      </c>
      <c r="AF1161" s="17">
        <v>49.392123936108042</v>
      </c>
      <c r="AG1161" s="17">
        <v>-6.4992856593922639</v>
      </c>
      <c r="AH1161" s="17">
        <v>0.16795508398012654</v>
      </c>
      <c r="AI1161" s="17">
        <v>0.24044275072422716</v>
      </c>
      <c r="AJ1161" s="17">
        <v>0.33333333333333298</v>
      </c>
      <c r="AK1161" s="17">
        <v>0.60378247375993099</v>
      </c>
      <c r="AL1161" s="17">
        <v>0.69308270736812783</v>
      </c>
      <c r="AM1161" s="17">
        <v>0.33333333333333298</v>
      </c>
      <c r="AN1161" s="17">
        <v>0.26745390665660568</v>
      </c>
      <c r="AO1161" s="17">
        <v>0.33120451871943141</v>
      </c>
      <c r="AP1161" s="17">
        <v>0.33333333333333298</v>
      </c>
      <c r="AQ1161" s="17">
        <v>6.4725004428299933</v>
      </c>
      <c r="AR1161" s="17">
        <v>2.2444243630026963</v>
      </c>
      <c r="AS1161" s="17">
        <v>3.5601586990086536</v>
      </c>
      <c r="AT1161" s="17">
        <v>5.9891359500392447</v>
      </c>
      <c r="AU1161" s="17">
        <v>-1.0000000000000002</v>
      </c>
      <c r="AV1161" s="17">
        <v>-1.0000000000000002</v>
      </c>
      <c r="AW1161" s="17">
        <v>-1.0000000000000002</v>
      </c>
      <c r="AX1161" s="17">
        <v>-1.0000000000000002</v>
      </c>
      <c r="AY1161" s="17">
        <v>4.7872720772302278E-3</v>
      </c>
      <c r="AZ1161" s="17">
        <v>0.34998442775058058</v>
      </c>
      <c r="BA1161" s="17">
        <v>0.22760039573594484</v>
      </c>
      <c r="BB1161" s="17">
        <v>0.19214946831786561</v>
      </c>
      <c r="BC1161" s="17">
        <v>0.12444256576996654</v>
      </c>
      <c r="BD1161" s="17">
        <v>6.3001962608669775</v>
      </c>
      <c r="BE1161" s="17">
        <v>4.4847509795283571</v>
      </c>
      <c r="BF1161" s="17">
        <v>-1.0000000000000002</v>
      </c>
      <c r="BG1161" s="22">
        <v>1289.0816700657144</v>
      </c>
    </row>
    <row r="1162" spans="1:100" x14ac:dyDescent="0.25">
      <c r="A1162">
        <v>3187</v>
      </c>
      <c r="B1162" t="s">
        <v>1127</v>
      </c>
      <c r="C1162" s="48">
        <v>2</v>
      </c>
      <c r="D1162" s="22">
        <v>1555.3952929687503</v>
      </c>
      <c r="E1162" s="17">
        <v>83.037597450095078</v>
      </c>
      <c r="F1162" s="17">
        <v>-4.2333642050681695</v>
      </c>
      <c r="G1162" s="17">
        <v>0.42653954754315315</v>
      </c>
      <c r="H1162" s="17">
        <v>6.428001400407414</v>
      </c>
      <c r="I1162" s="17">
        <v>58.278466309932824</v>
      </c>
      <c r="J1162" s="17">
        <v>12.742471402399698</v>
      </c>
      <c r="K1162" s="17">
        <v>-1</v>
      </c>
      <c r="L1162" s="17">
        <v>-1</v>
      </c>
      <c r="M1162" s="17">
        <v>-1</v>
      </c>
      <c r="N1162" s="17">
        <v>0.26407791742046854</v>
      </c>
      <c r="O1162" s="17">
        <v>-1</v>
      </c>
      <c r="P1162" s="17">
        <v>-1</v>
      </c>
      <c r="Q1162" s="17">
        <v>3.954747114188744</v>
      </c>
      <c r="R1162" s="17">
        <v>-1</v>
      </c>
      <c r="S1162" s="17">
        <v>1.100821619527808</v>
      </c>
      <c r="T1162" s="17">
        <v>0.13992943899007251</v>
      </c>
      <c r="U1162" s="17">
        <v>9.3456077957812245E-2</v>
      </c>
      <c r="V1162" s="17">
        <v>-4.5229301556940937E-2</v>
      </c>
      <c r="W1162" s="17">
        <v>2.4335746719624165</v>
      </c>
      <c r="X1162" s="17">
        <v>0.22920668088461232</v>
      </c>
      <c r="Y1162" s="17">
        <v>9.84056298284961E-2</v>
      </c>
      <c r="Z1162" s="17">
        <v>32.75807071702431</v>
      </c>
      <c r="AA1162" s="17">
        <v>0.49479017196677888</v>
      </c>
      <c r="AB1162" s="17">
        <v>1.0001807481454537</v>
      </c>
      <c r="AC1162" s="17">
        <v>16.695774344343338</v>
      </c>
      <c r="AD1162" s="17">
        <v>0.59881435747677236</v>
      </c>
      <c r="AE1162" s="17">
        <v>0.45135811929901781</v>
      </c>
      <c r="AF1162" s="17">
        <v>51.312824327076612</v>
      </c>
      <c r="AG1162" s="17">
        <v>-3.2176718551563539</v>
      </c>
      <c r="AH1162" s="17">
        <v>0.19065890314617728</v>
      </c>
      <c r="AI1162" s="17">
        <v>0.26730421094654355</v>
      </c>
      <c r="AJ1162" s="17">
        <v>0.33333333333333298</v>
      </c>
      <c r="AK1162" s="17">
        <v>0.63408866699086897</v>
      </c>
      <c r="AL1162" s="17">
        <v>0.71955240157979683</v>
      </c>
      <c r="AM1162" s="17">
        <v>0.33333333333333298</v>
      </c>
      <c r="AN1162" s="17">
        <v>0.29477477579398731</v>
      </c>
      <c r="AO1162" s="17">
        <v>0.36105888781934437</v>
      </c>
      <c r="AP1162" s="17">
        <v>0.33333333333333298</v>
      </c>
      <c r="AQ1162" s="17">
        <v>6.8131064517075384</v>
      </c>
      <c r="AR1162" s="17">
        <v>2.2444243630026963</v>
      </c>
      <c r="AS1162" s="17">
        <v>3.9937298813112068</v>
      </c>
      <c r="AT1162" s="17">
        <v>6.2924796077207148</v>
      </c>
      <c r="AU1162" s="17">
        <v>-1</v>
      </c>
      <c r="AV1162" s="17">
        <v>-1</v>
      </c>
      <c r="AW1162" s="17">
        <v>-1</v>
      </c>
      <c r="AX1162" s="17">
        <v>-1</v>
      </c>
      <c r="AY1162" s="17">
        <v>9.3532172545619414E-3</v>
      </c>
      <c r="AZ1162" s="17">
        <v>0.31849512656915563</v>
      </c>
      <c r="BA1162" s="17">
        <v>0.25787223034002166</v>
      </c>
      <c r="BB1162" s="17">
        <v>0.17461291864951484</v>
      </c>
      <c r="BC1162" s="17">
        <v>0.14122813268439366</v>
      </c>
      <c r="BD1162" s="17">
        <v>5.8325935750035969</v>
      </c>
      <c r="BE1162" s="17">
        <v>4.9364876799474455</v>
      </c>
      <c r="BF1162" s="17">
        <v>-1</v>
      </c>
      <c r="BG1162" s="22">
        <v>850.389337862194</v>
      </c>
    </row>
    <row r="1163" spans="1:100" x14ac:dyDescent="0.25">
      <c r="A1163">
        <v>3189</v>
      </c>
      <c r="B1163" t="s">
        <v>330</v>
      </c>
      <c r="C1163" s="48">
        <v>2</v>
      </c>
      <c r="D1163" s="22">
        <v>1506.1997656249998</v>
      </c>
      <c r="E1163" s="17">
        <v>90.321444225807454</v>
      </c>
      <c r="F1163" s="17">
        <v>7.5172551414420914</v>
      </c>
      <c r="G1163" s="17">
        <v>0.50821319410575649</v>
      </c>
      <c r="H1163" s="17">
        <v>7.1730075439840455</v>
      </c>
      <c r="I1163" s="17">
        <v>63.998248335940012</v>
      </c>
      <c r="J1163" s="17">
        <v>14.155161860542673</v>
      </c>
      <c r="K1163" s="17">
        <v>-0.99999999999999989</v>
      </c>
      <c r="L1163" s="17">
        <v>-0.99999999999999989</v>
      </c>
      <c r="M1163" s="17">
        <v>-0.99999999999999989</v>
      </c>
      <c r="N1163" s="17">
        <v>0.28443096322195183</v>
      </c>
      <c r="O1163" s="17">
        <v>-0.99999999999999989</v>
      </c>
      <c r="P1163" s="17">
        <v>-0.99999999999999989</v>
      </c>
      <c r="Q1163" s="17">
        <v>4.1733868888950649</v>
      </c>
      <c r="R1163" s="17">
        <v>-0.99999999999999989</v>
      </c>
      <c r="S1163" s="17">
        <v>1.3859724375098192</v>
      </c>
      <c r="T1163" s="17">
        <v>0.17193579695924338</v>
      </c>
      <c r="U1163" s="17">
        <v>0.18936450198194898</v>
      </c>
      <c r="V1163" s="17">
        <v>8.0441744099738241E-2</v>
      </c>
      <c r="W1163" s="17">
        <v>3.0703858512801774</v>
      </c>
      <c r="X1163" s="17">
        <v>1.0138164088947357</v>
      </c>
      <c r="Y1163" s="17">
        <v>0.12720146355449055</v>
      </c>
      <c r="Z1163" s="17">
        <v>35.401967121527498</v>
      </c>
      <c r="AA1163" s="17">
        <v>0.68951009209020497</v>
      </c>
      <c r="AB1163" s="17">
        <v>1.2808523019349796</v>
      </c>
      <c r="AC1163" s="17">
        <v>19.918174382974531</v>
      </c>
      <c r="AD1163" s="17">
        <v>0.8447701470289346</v>
      </c>
      <c r="AE1163" s="17">
        <v>0.65733313984977892</v>
      </c>
      <c r="AF1163" s="17">
        <v>56.531691865280379</v>
      </c>
      <c r="AG1163" s="17">
        <v>5.6990274053731218</v>
      </c>
      <c r="AH1163" s="17">
        <v>0.25234901650071218</v>
      </c>
      <c r="AI1163" s="17">
        <v>0.34029133764375069</v>
      </c>
      <c r="AJ1163" s="17">
        <v>0.33333333333333298</v>
      </c>
      <c r="AK1163" s="17">
        <v>0.716435715392163</v>
      </c>
      <c r="AL1163" s="17">
        <v>0.79147503382219286</v>
      </c>
      <c r="AM1163" s="17">
        <v>0.33333333333333298</v>
      </c>
      <c r="AN1163" s="17">
        <v>0.36901019414816982</v>
      </c>
      <c r="AO1163" s="17">
        <v>0.44217825370364006</v>
      </c>
      <c r="AP1163" s="17">
        <v>0.33333333333333298</v>
      </c>
      <c r="AQ1163" s="17">
        <v>7.7385905362667975</v>
      </c>
      <c r="AR1163" s="17">
        <v>2.2444243630026963</v>
      </c>
      <c r="AS1163" s="17">
        <v>5.1718160520951679</v>
      </c>
      <c r="AT1163" s="17">
        <v>7.1167155871779206</v>
      </c>
      <c r="AU1163" s="17">
        <v>-0.99999999999999989</v>
      </c>
      <c r="AV1163" s="17">
        <v>-0.99999999999999989</v>
      </c>
      <c r="AW1163" s="17">
        <v>-0.99999999999999989</v>
      </c>
      <c r="AX1163" s="17">
        <v>-0.99999999999999989</v>
      </c>
      <c r="AY1163" s="17">
        <v>2.1759661892800368E-2</v>
      </c>
      <c r="AZ1163" s="17">
        <v>0.23293337393495775</v>
      </c>
      <c r="BA1163" s="17">
        <v>0.34012592054592683</v>
      </c>
      <c r="BB1163" s="17">
        <v>0.12696314972844872</v>
      </c>
      <c r="BC1163" s="17">
        <v>0.18683735455573144</v>
      </c>
      <c r="BD1163" s="17">
        <v>4.5620380581180795</v>
      </c>
      <c r="BE1163" s="17">
        <v>6.163932633214511</v>
      </c>
      <c r="BF1163" s="17">
        <v>-0.99999999999999989</v>
      </c>
      <c r="BG1163" s="22">
        <v>258.62401772778651</v>
      </c>
    </row>
    <row r="1164" spans="1:100" x14ac:dyDescent="0.25">
      <c r="A1164">
        <v>3193</v>
      </c>
      <c r="B1164" t="s">
        <v>1128</v>
      </c>
      <c r="C1164" s="48">
        <v>3</v>
      </c>
      <c r="D1164" s="22">
        <v>1502.9076983009368</v>
      </c>
      <c r="E1164" s="17">
        <v>103.05278152275244</v>
      </c>
      <c r="F1164" s="17">
        <v>-23.038280158201303</v>
      </c>
      <c r="G1164" s="17">
        <v>6.0982358255025668E-2</v>
      </c>
      <c r="H1164" s="17">
        <v>3.5780681406455512</v>
      </c>
      <c r="I1164" s="17">
        <v>75.821727043546503</v>
      </c>
      <c r="J1164" s="17">
        <v>15.81629607108168</v>
      </c>
      <c r="K1164" s="17">
        <v>-0.99999999999999989</v>
      </c>
      <c r="L1164" s="17">
        <v>-0.99999999999999989</v>
      </c>
      <c r="M1164" s="17">
        <v>-0.99999999999999989</v>
      </c>
      <c r="N1164" s="17">
        <v>0.30964191233942634</v>
      </c>
      <c r="O1164" s="17">
        <v>-0.99999999999999989</v>
      </c>
      <c r="P1164" s="17">
        <v>-0.99999999999999989</v>
      </c>
      <c r="Q1164" s="17">
        <v>3.850793346833957</v>
      </c>
      <c r="R1164" s="17">
        <v>-0.99999999999999989</v>
      </c>
      <c r="S1164" s="17">
        <v>-0.19872487838601091</v>
      </c>
      <c r="T1164" s="17">
        <v>0.1149355836147205</v>
      </c>
      <c r="U1164" s="17">
        <v>6.2362275291808655E-2</v>
      </c>
      <c r="V1164" s="17">
        <v>0.34283809464375314</v>
      </c>
      <c r="W1164" s="17">
        <v>-0.27272520618840496</v>
      </c>
      <c r="X1164" s="17">
        <v>-3.3461046387655489</v>
      </c>
      <c r="Y1164" s="17">
        <v>-2.4631804161541489E-2</v>
      </c>
      <c r="Z1164" s="17">
        <v>42.068803701436437</v>
      </c>
      <c r="AA1164" s="17">
        <v>-0.33373602319579854</v>
      </c>
      <c r="AB1164" s="17">
        <v>0.67380365466525904</v>
      </c>
      <c r="AC1164" s="17">
        <v>20.472095167098857</v>
      </c>
      <c r="AD1164" s="17">
        <v>-0.5426575243143219</v>
      </c>
      <c r="AE1164" s="17">
        <v>0.56578793022920115</v>
      </c>
      <c r="AF1164" s="17">
        <v>63.780490453429721</v>
      </c>
      <c r="AG1164" s="17">
        <v>-16.023439578827904</v>
      </c>
      <c r="AH1164" s="17">
        <v>6.787217896591255E-2</v>
      </c>
      <c r="AI1164" s="17">
        <v>0.546125879044562</v>
      </c>
      <c r="AJ1164" s="17">
        <v>0.33333333333333298</v>
      </c>
      <c r="AK1164" s="17">
        <v>1.2114022372822875</v>
      </c>
      <c r="AL1164" s="17">
        <v>0.98992906692801785</v>
      </c>
      <c r="AM1164" s="17">
        <v>0.33333333333333298</v>
      </c>
      <c r="AN1164" s="17">
        <v>0.31899302600600166</v>
      </c>
      <c r="AO1164" s="17">
        <v>0.87219237205075661</v>
      </c>
      <c r="AP1164" s="17">
        <v>0.33333333333333298</v>
      </c>
      <c r="AQ1164" s="17">
        <v>12.041236590116684</v>
      </c>
      <c r="AR1164" s="17">
        <v>4.0108414184976908</v>
      </c>
      <c r="AS1164" s="17">
        <v>0.13576760546344974</v>
      </c>
      <c r="AT1164" s="17">
        <v>11.669687047120545</v>
      </c>
      <c r="AU1164" s="17">
        <v>-0.99999999999999989</v>
      </c>
      <c r="AV1164" s="17">
        <v>-0.99999999999999989</v>
      </c>
      <c r="AW1164" s="17">
        <v>-0.99999999999999989</v>
      </c>
      <c r="AX1164" s="17">
        <v>-0.99999999999999989</v>
      </c>
      <c r="AY1164" s="17">
        <v>-3.3654526550241107E-2</v>
      </c>
      <c r="AZ1164" s="17">
        <v>-0.10796802840487779</v>
      </c>
      <c r="BA1164" s="17">
        <v>1.3721513933881073</v>
      </c>
      <c r="BB1164" s="17">
        <v>-0.29965662703520829</v>
      </c>
      <c r="BC1164" s="17">
        <v>3.9367075560859291E-2</v>
      </c>
      <c r="BD1164" s="17">
        <v>-8.0312558179045972</v>
      </c>
      <c r="BE1164" s="17">
        <v>7.8449338559620259</v>
      </c>
      <c r="BF1164" s="17">
        <v>-0.99999999999999989</v>
      </c>
      <c r="CU1164" t="e">
        <v>#N/A</v>
      </c>
      <c r="CV1164" t="e">
        <v>#N/A</v>
      </c>
    </row>
    <row r="1165" spans="1:100" x14ac:dyDescent="0.25">
      <c r="A1165">
        <v>3196</v>
      </c>
      <c r="B1165" t="s">
        <v>1129</v>
      </c>
      <c r="C1165" s="48">
        <v>2</v>
      </c>
      <c r="D1165" s="22">
        <v>1555.5569726562501</v>
      </c>
      <c r="E1165" s="17">
        <v>149.9655528819244</v>
      </c>
      <c r="F1165" s="17">
        <v>103.73773295501918</v>
      </c>
      <c r="G1165" s="17">
        <v>1.1770015417910047</v>
      </c>
      <c r="H1165" s="17">
        <v>13.273524035506945</v>
      </c>
      <c r="I1165" s="17">
        <v>110.83494207118295</v>
      </c>
      <c r="J1165" s="17">
        <v>25.723041550694255</v>
      </c>
      <c r="K1165" s="17">
        <v>-0.99999999999999845</v>
      </c>
      <c r="L1165" s="17">
        <v>-0.99999999999999845</v>
      </c>
      <c r="M1165" s="17">
        <v>-0.99999999999999845</v>
      </c>
      <c r="N1165" s="17">
        <v>0.45109279901377719</v>
      </c>
      <c r="O1165" s="17">
        <v>-0.99999999999999845</v>
      </c>
      <c r="P1165" s="17">
        <v>-0.99999999999999845</v>
      </c>
      <c r="Q1165" s="17">
        <v>5.9637285696970075</v>
      </c>
      <c r="R1165" s="17">
        <v>-0.99999999999999845</v>
      </c>
      <c r="S1165" s="17">
        <v>3.7209428034173753</v>
      </c>
      <c r="T1165" s="17">
        <v>0.43402130633119174</v>
      </c>
      <c r="U1165" s="17">
        <v>0.9747149685248262</v>
      </c>
      <c r="V1165" s="17">
        <v>1.1095047835733718</v>
      </c>
      <c r="W1165" s="17">
        <v>8.2849429860221768</v>
      </c>
      <c r="X1165" s="17">
        <v>7.438628642195078</v>
      </c>
      <c r="Y1165" s="17">
        <v>0.36299744999995143</v>
      </c>
      <c r="Z1165" s="17">
        <v>57.051632371423203</v>
      </c>
      <c r="AA1165" s="17">
        <v>2.2839829621233854</v>
      </c>
      <c r="AB1165" s="17">
        <v>3.5791440104760905</v>
      </c>
      <c r="AC1165" s="17">
        <v>46.304942797497773</v>
      </c>
      <c r="AD1165" s="17">
        <v>2.8587902504674028</v>
      </c>
      <c r="AE1165" s="17">
        <v>2.3439689086223847</v>
      </c>
      <c r="AF1165" s="17">
        <v>99.266624668704623</v>
      </c>
      <c r="AG1165" s="17">
        <v>78.713822461509309</v>
      </c>
      <c r="AH1165" s="17">
        <v>0.75750129897252338</v>
      </c>
      <c r="AI1165" s="17">
        <v>0.93794972465728566</v>
      </c>
      <c r="AJ1165" s="17">
        <v>0.33333333333333298</v>
      </c>
      <c r="AK1165" s="17">
        <v>1.3907382444808454</v>
      </c>
      <c r="AL1165" s="17">
        <v>1.3804167598622583</v>
      </c>
      <c r="AM1165" s="17">
        <v>0.33333333333333298</v>
      </c>
      <c r="AN1165" s="17">
        <v>0.97689027383533755</v>
      </c>
      <c r="AO1165" s="17">
        <v>1.1064278489932169</v>
      </c>
      <c r="AP1165" s="17">
        <v>0.33333333333333298</v>
      </c>
      <c r="AQ1165" s="17">
        <v>15.31695880768897</v>
      </c>
      <c r="AR1165" s="17">
        <v>2.2444243630026963</v>
      </c>
      <c r="AS1165" s="17">
        <v>14.818627927765784</v>
      </c>
      <c r="AT1165" s="17">
        <v>13.86600917212137</v>
      </c>
      <c r="AU1165" s="17">
        <v>-0.99999999999999845</v>
      </c>
      <c r="AV1165" s="17">
        <v>-0.99999999999999845</v>
      </c>
      <c r="AW1165" s="17">
        <v>-0.99999999999999845</v>
      </c>
      <c r="AX1165" s="17">
        <v>-0.99999999999999845</v>
      </c>
      <c r="AY1165" s="17">
        <v>0.12335039476029967</v>
      </c>
      <c r="AZ1165" s="17">
        <v>-0.46769290611509012</v>
      </c>
      <c r="BA1165" s="17">
        <v>1.0136639818305531</v>
      </c>
      <c r="BB1165" s="17">
        <v>-0.2632191375271718</v>
      </c>
      <c r="BC1165" s="17">
        <v>0.56031053003297948</v>
      </c>
      <c r="BD1165" s="17">
        <v>-5.8419632390312621</v>
      </c>
      <c r="BE1165" s="17">
        <v>16.214921130965159</v>
      </c>
      <c r="BF1165" s="17">
        <v>-0.99999999999999845</v>
      </c>
      <c r="BG1165" s="22">
        <v>3117.2949073870732</v>
      </c>
    </row>
    <row r="1166" spans="1:100" x14ac:dyDescent="0.25">
      <c r="A1166">
        <v>3197</v>
      </c>
      <c r="B1166" t="s">
        <v>1130</v>
      </c>
      <c r="C1166" s="48">
        <v>2</v>
      </c>
      <c r="D1166" s="22">
        <v>1531.7491601562499</v>
      </c>
      <c r="E1166" s="17">
        <v>117.56763834064631</v>
      </c>
      <c r="F1166" s="17">
        <v>51.472003990931327</v>
      </c>
      <c r="G1166" s="17">
        <v>0.813724292407765</v>
      </c>
      <c r="H1166" s="17">
        <v>9.9598017517261717</v>
      </c>
      <c r="I1166" s="17">
        <v>85.393850985738538</v>
      </c>
      <c r="J1166" s="17">
        <v>19.43951772797918</v>
      </c>
      <c r="K1166" s="17">
        <v>-0.99999999999999922</v>
      </c>
      <c r="L1166" s="17">
        <v>-0.99999999999999922</v>
      </c>
      <c r="M1166" s="17">
        <v>-0.99999999999999922</v>
      </c>
      <c r="N1166" s="17">
        <v>0.36056422821381234</v>
      </c>
      <c r="O1166" s="17">
        <v>-0.99999999999999922</v>
      </c>
      <c r="P1166" s="17">
        <v>-0.99999999999999922</v>
      </c>
      <c r="Q1166" s="17">
        <v>4.9912379401742735</v>
      </c>
      <c r="R1166" s="17">
        <v>-0.99999999999999922</v>
      </c>
      <c r="S1166" s="17">
        <v>2.4526168601587441</v>
      </c>
      <c r="T1166" s="17">
        <v>0.29165982040312766</v>
      </c>
      <c r="U1166" s="17">
        <v>0.54812267176158891</v>
      </c>
      <c r="V1166" s="17">
        <v>0.55053094421773163</v>
      </c>
      <c r="W1166" s="17">
        <v>5.4524624572909115</v>
      </c>
      <c r="X1166" s="17">
        <v>3.9487530724496818</v>
      </c>
      <c r="Y1166" s="17">
        <v>0.23491609561034335</v>
      </c>
      <c r="Z1166" s="17">
        <v>45.291811989876358</v>
      </c>
      <c r="AA1166" s="17">
        <v>1.417885757459677</v>
      </c>
      <c r="AB1166" s="17">
        <v>2.3307414432829519</v>
      </c>
      <c r="AC1166" s="17">
        <v>31.971988757676677</v>
      </c>
      <c r="AD1166" s="17">
        <v>1.7648003717382208</v>
      </c>
      <c r="AE1166" s="17">
        <v>1.4278099998857439</v>
      </c>
      <c r="AF1166" s="17">
        <v>76.053557492612171</v>
      </c>
      <c r="AG1166" s="17">
        <v>39.053122624141025</v>
      </c>
      <c r="AH1166" s="17">
        <v>0.48310906063407921</v>
      </c>
      <c r="AI1166" s="17">
        <v>0.61330935725769997</v>
      </c>
      <c r="AJ1166" s="17">
        <v>0.33333333333333298</v>
      </c>
      <c r="AK1166" s="17">
        <v>1.0244657625105353</v>
      </c>
      <c r="AL1166" s="17">
        <v>1.06051117086186</v>
      </c>
      <c r="AM1166" s="17">
        <v>0.33333333333333298</v>
      </c>
      <c r="AN1166" s="17">
        <v>0.64669761412777405</v>
      </c>
      <c r="AO1166" s="17">
        <v>0.74561599167555048</v>
      </c>
      <c r="AP1166" s="17">
        <v>0.33333333333333298</v>
      </c>
      <c r="AQ1166" s="17">
        <v>11.20048639906511</v>
      </c>
      <c r="AR1166" s="17">
        <v>2.2444243630026963</v>
      </c>
      <c r="AS1166" s="17">
        <v>9.5786034930689929</v>
      </c>
      <c r="AT1166" s="17">
        <v>10.199879495513843</v>
      </c>
      <c r="AU1166" s="17">
        <v>-0.99999999999999922</v>
      </c>
      <c r="AV1166" s="17">
        <v>-0.99999999999999922</v>
      </c>
      <c r="AW1166" s="17">
        <v>-0.99999999999999922</v>
      </c>
      <c r="AX1166" s="17">
        <v>-0.99999999999999922</v>
      </c>
      <c r="AY1166" s="17">
        <v>6.8167612155508359E-2</v>
      </c>
      <c r="AZ1166" s="17">
        <v>-8.7121700376950884E-2</v>
      </c>
      <c r="BA1166" s="17">
        <v>0.64780674896268431</v>
      </c>
      <c r="BB1166" s="17">
        <v>-5.1277125434891629E-2</v>
      </c>
      <c r="BC1166" s="17">
        <v>0.35744469306769333</v>
      </c>
      <c r="BD1166" s="17">
        <v>-0.19064322592177252</v>
      </c>
      <c r="BE1166" s="17">
        <v>10.755353141057768</v>
      </c>
      <c r="BF1166" s="17">
        <v>-0.99999999999999922</v>
      </c>
      <c r="BG1166" s="22">
        <v>625.7587815685298</v>
      </c>
    </row>
    <row r="1167" spans="1:100" x14ac:dyDescent="0.25">
      <c r="A1167">
        <v>3200</v>
      </c>
      <c r="B1167" t="s">
        <v>1131</v>
      </c>
      <c r="C1167" s="48">
        <v>3</v>
      </c>
      <c r="D1167" s="22">
        <v>1500.7929136383245</v>
      </c>
      <c r="E1167" s="17">
        <v>69.984190556818206</v>
      </c>
      <c r="F1167" s="17">
        <v>-31.633158627082356</v>
      </c>
      <c r="G1167" s="17">
        <v>0.61703593184439265</v>
      </c>
      <c r="H1167" s="17">
        <v>8.7020748868886457</v>
      </c>
      <c r="I1167" s="17">
        <v>50.055803708784005</v>
      </c>
      <c r="J1167" s="17">
        <v>1.5934928572097276</v>
      </c>
      <c r="K1167" s="17">
        <v>-1.0000000000000031</v>
      </c>
      <c r="L1167" s="17">
        <v>-1.0000000000000031</v>
      </c>
      <c r="M1167" s="17">
        <v>-1.0000000000000031</v>
      </c>
      <c r="N1167" s="17">
        <v>0.21443716690674919</v>
      </c>
      <c r="O1167" s="17">
        <v>-1.0000000000000031</v>
      </c>
      <c r="P1167" s="17">
        <v>-1.0000000000000031</v>
      </c>
      <c r="Q1167" s="17">
        <v>4.2237547645177926</v>
      </c>
      <c r="R1167" s="17">
        <v>-1.0000000000000031</v>
      </c>
      <c r="S1167" s="17">
        <v>2.7968389177820558</v>
      </c>
      <c r="T1167" s="17">
        <v>0.29660090339792361</v>
      </c>
      <c r="U1167" s="17">
        <v>-0.55767885659662908</v>
      </c>
      <c r="V1167" s="17">
        <v>-0.2817437947271767</v>
      </c>
      <c r="W1167" s="17">
        <v>4.4783201223708549</v>
      </c>
      <c r="X1167" s="17">
        <v>5.8289328973617529</v>
      </c>
      <c r="Y1167" s="17">
        <v>0.29328407229383069</v>
      </c>
      <c r="Z1167" s="17">
        <v>37.142640263771206</v>
      </c>
      <c r="AA1167" s="17">
        <v>-0.451760318302591</v>
      </c>
      <c r="AB1167" s="17">
        <v>-1.1843889146091582</v>
      </c>
      <c r="AC1167" s="17">
        <v>11.479022246411619</v>
      </c>
      <c r="AD1167" s="17">
        <v>-0.19782283312159105</v>
      </c>
      <c r="AE1167" s="17">
        <v>0.4810079116860036</v>
      </c>
      <c r="AF1167" s="17">
        <v>47.918281507259671</v>
      </c>
      <c r="AG1167" s="17">
        <v>-29.300287948984124</v>
      </c>
      <c r="AH1167" s="17">
        <v>-0.11981932880616156</v>
      </c>
      <c r="AI1167" s="17">
        <v>-0.2743739911798867</v>
      </c>
      <c r="AJ1167" s="17">
        <v>0.33333333333333298</v>
      </c>
      <c r="AK1167" s="17">
        <v>0.49137585641454218</v>
      </c>
      <c r="AL1167" s="17">
        <v>0.76448462584707233</v>
      </c>
      <c r="AM1167" s="17">
        <v>0.33333333333333298</v>
      </c>
      <c r="AN1167" s="17">
        <v>-0.14887112955602533</v>
      </c>
      <c r="AO1167" s="17">
        <v>-6.2606194362324355E-2</v>
      </c>
      <c r="AP1167" s="17">
        <v>0.33333333333333298</v>
      </c>
      <c r="AQ1167" s="17">
        <v>2.1375222015243081</v>
      </c>
      <c r="AR1167" s="17">
        <v>3.9450485012424981</v>
      </c>
      <c r="AS1167" s="17">
        <v>-7.6012237685974</v>
      </c>
      <c r="AT1167" s="17">
        <v>5.2496681245646268</v>
      </c>
      <c r="AU1167" s="17">
        <v>-1.0000000000000031</v>
      </c>
      <c r="AV1167" s="17">
        <v>-1.0000000000000031</v>
      </c>
      <c r="AW1167" s="17">
        <v>-1.0000000000000031</v>
      </c>
      <c r="AX1167" s="17">
        <v>-1.0000000000000031</v>
      </c>
      <c r="AY1167" s="17">
        <v>-0.109718264279142</v>
      </c>
      <c r="AZ1167" s="17">
        <v>0.17999575467528098</v>
      </c>
      <c r="BA1167" s="17">
        <v>8.0889150521011019E-2</v>
      </c>
      <c r="BB1167" s="17">
        <v>0.18034806200293152</v>
      </c>
      <c r="BC1167" s="17">
        <v>0.36899993021718297</v>
      </c>
      <c r="BD1167" s="17">
        <v>5.4086803234496923</v>
      </c>
      <c r="BE1167" s="17">
        <v>9.6294440080346231</v>
      </c>
      <c r="BF1167" s="17">
        <v>-1.0000000000000031</v>
      </c>
      <c r="CU1167" t="e">
        <v>#N/A</v>
      </c>
      <c r="CV1167" t="e">
        <v>#N/A</v>
      </c>
    </row>
    <row r="1168" spans="1:100" x14ac:dyDescent="0.25">
      <c r="A1168">
        <v>3201</v>
      </c>
      <c r="B1168" t="s">
        <v>1132</v>
      </c>
      <c r="C1168" s="48">
        <v>3</v>
      </c>
      <c r="D1168" s="22">
        <v>1462.5250607420103</v>
      </c>
      <c r="E1168" s="17">
        <v>61.407816251267477</v>
      </c>
      <c r="F1168" s="17">
        <v>-69.10664808470483</v>
      </c>
      <c r="G1168" s="17">
        <v>-9.7127595109620227E-2</v>
      </c>
      <c r="H1168" s="17">
        <v>5.3731229580108133</v>
      </c>
      <c r="I1168" s="17">
        <v>47.143394948847714</v>
      </c>
      <c r="J1168" s="17">
        <v>8.9395062573241884</v>
      </c>
      <c r="K1168" s="17">
        <v>-1.0000000000000002</v>
      </c>
      <c r="L1168" s="17">
        <v>-1.0000000000000002</v>
      </c>
      <c r="M1168" s="17">
        <v>-1.0000000000000002</v>
      </c>
      <c r="N1168" s="17">
        <v>0.40359326427366543</v>
      </c>
      <c r="O1168" s="17">
        <v>-1.0000000000000002</v>
      </c>
      <c r="P1168" s="17">
        <v>-1.0000000000000002</v>
      </c>
      <c r="Q1168" s="17">
        <v>5.7609136727601795</v>
      </c>
      <c r="R1168" s="17">
        <v>-1.0000000000000002</v>
      </c>
      <c r="S1168" s="17">
        <v>-0.52904604302988711</v>
      </c>
      <c r="T1168" s="17">
        <v>-2.8913574810815038E-2</v>
      </c>
      <c r="U1168" s="17">
        <v>0.33515068565520062</v>
      </c>
      <c r="V1168" s="17">
        <v>0.54958331381773706</v>
      </c>
      <c r="W1168" s="17">
        <v>-0.3877907147493741</v>
      </c>
      <c r="X1168" s="17">
        <v>-6.3566541286930835</v>
      </c>
      <c r="Y1168" s="17">
        <v>0.11709815276850213</v>
      </c>
      <c r="Z1168" s="17">
        <v>49.707112828450143</v>
      </c>
      <c r="AA1168" s="17">
        <v>-1.0326506161167412</v>
      </c>
      <c r="AB1168" s="17">
        <v>2.4001697135608171</v>
      </c>
      <c r="AC1168" s="17">
        <v>-3.9390344041438188</v>
      </c>
      <c r="AD1168" s="17">
        <v>-1.2003117142897626</v>
      </c>
      <c r="AE1168" s="17">
        <v>-0.99415536068672306</v>
      </c>
      <c r="AF1168" s="17">
        <v>47.174092777180398</v>
      </c>
      <c r="AG1168" s="17">
        <v>-40.223369500468834</v>
      </c>
      <c r="AH1168" s="17">
        <v>-0.3642299756701205</v>
      </c>
      <c r="AI1168" s="17">
        <v>-0.37716651418163027</v>
      </c>
      <c r="AJ1168" s="17">
        <v>0.33333333333333298</v>
      </c>
      <c r="AK1168" s="17">
        <v>0.48387768909201517</v>
      </c>
      <c r="AL1168" s="17">
        <v>0.34176612553279756</v>
      </c>
      <c r="AM1168" s="17">
        <v>0.33333333333333298</v>
      </c>
      <c r="AN1168" s="17">
        <v>0.10512494830925034</v>
      </c>
      <c r="AO1168" s="17">
        <v>2.9260822982296472E-2</v>
      </c>
      <c r="AP1168" s="17">
        <v>0.33333333333333298</v>
      </c>
      <c r="AQ1168" s="17">
        <v>-3.0697828332680255E-2</v>
      </c>
      <c r="AR1168" s="17">
        <v>3.0015781750812738</v>
      </c>
      <c r="AS1168" s="17">
        <v>-0.29636178275436237</v>
      </c>
      <c r="AT1168" s="17">
        <v>6.2342898649972822</v>
      </c>
      <c r="AU1168" s="17">
        <v>-1.0000000000000002</v>
      </c>
      <c r="AV1168" s="17">
        <v>-1.0000000000000002</v>
      </c>
      <c r="AW1168" s="17">
        <v>-1.0000000000000002</v>
      </c>
      <c r="AX1168" s="17">
        <v>-1.0000000000000002</v>
      </c>
      <c r="AY1168" s="17">
        <v>-0.11737356855584685</v>
      </c>
      <c r="AZ1168" s="17">
        <v>0.83635815951120118</v>
      </c>
      <c r="BA1168" s="17">
        <v>1.0757030311044073</v>
      </c>
      <c r="BB1168" s="17">
        <v>-0.35461161966638138</v>
      </c>
      <c r="BC1168" s="17">
        <v>-0.21610769688665959</v>
      </c>
      <c r="BD1168" s="17">
        <v>-4.6834996941035278</v>
      </c>
      <c r="BE1168" s="17">
        <v>-2.4177266644452133E-2</v>
      </c>
      <c r="BF1168" s="17">
        <v>-1.0000000000000002</v>
      </c>
      <c r="CU1168" t="e">
        <v>#N/A</v>
      </c>
      <c r="CV1168" t="e">
        <v>#N/A</v>
      </c>
    </row>
    <row r="1169" spans="1:100" x14ac:dyDescent="0.25">
      <c r="A1169">
        <v>3202</v>
      </c>
      <c r="B1169" t="s">
        <v>1133</v>
      </c>
      <c r="C1169" s="48">
        <v>2</v>
      </c>
      <c r="D1169" s="22">
        <v>1493.9621875</v>
      </c>
      <c r="E1169" s="17">
        <v>35.991861522314302</v>
      </c>
      <c r="F1169" s="17">
        <v>-80.129597580972302</v>
      </c>
      <c r="G1169" s="17">
        <v>-0.10098346697925747</v>
      </c>
      <c r="H1169" s="17">
        <v>1.6160711972418458</v>
      </c>
      <c r="I1169" s="17">
        <v>21.334889235072801</v>
      </c>
      <c r="J1169" s="17">
        <v>3.6180259976581848</v>
      </c>
      <c r="K1169" s="17">
        <v>-1.0000000000000013</v>
      </c>
      <c r="L1169" s="17">
        <v>-1.0000000000000013</v>
      </c>
      <c r="M1169" s="17">
        <v>-1.0000000000000013</v>
      </c>
      <c r="N1169" s="17">
        <v>0.13261935608781875</v>
      </c>
      <c r="O1169" s="17">
        <v>-1.0000000000000013</v>
      </c>
      <c r="P1169" s="17">
        <v>-1.0000000000000013</v>
      </c>
      <c r="Q1169" s="17">
        <v>2.5425717320209831</v>
      </c>
      <c r="R1169" s="17">
        <v>-1.0000000000000013</v>
      </c>
      <c r="S1169" s="17">
        <v>-0.74094283481305712</v>
      </c>
      <c r="T1169" s="17">
        <v>-6.6796857072129734E-2</v>
      </c>
      <c r="U1169" s="17">
        <v>-0.52600813220850728</v>
      </c>
      <c r="V1169" s="17">
        <v>-0.85692770897627768</v>
      </c>
      <c r="W1169" s="17">
        <v>-1.6795336210263425</v>
      </c>
      <c r="X1169" s="17">
        <v>-4.8385196465575255</v>
      </c>
      <c r="Y1169" s="17">
        <v>-8.758416800891422E-2</v>
      </c>
      <c r="Z1169" s="17">
        <v>15.681372662169771</v>
      </c>
      <c r="AA1169" s="17">
        <v>-0.76288893964651106</v>
      </c>
      <c r="AB1169" s="17">
        <v>-0.81265252644392505</v>
      </c>
      <c r="AC1169" s="17">
        <v>-4.1174286154741075</v>
      </c>
      <c r="AD1169" s="17">
        <v>-0.98979280045567242</v>
      </c>
      <c r="AE1169" s="17">
        <v>-0.87901671187699781</v>
      </c>
      <c r="AF1169" s="17">
        <v>17.604610576192414</v>
      </c>
      <c r="AG1169" s="17">
        <v>-60.809860663559768</v>
      </c>
      <c r="AH1169" s="17">
        <v>-0.20779219990416969</v>
      </c>
      <c r="AI1169" s="17">
        <v>-0.20411332355924749</v>
      </c>
      <c r="AJ1169" s="17">
        <v>0.33333333333333298</v>
      </c>
      <c r="AK1169" s="17">
        <v>0.10221620827339895</v>
      </c>
      <c r="AL1169" s="17">
        <v>0.25501034462861555</v>
      </c>
      <c r="AM1169" s="17">
        <v>0.33333333333333298</v>
      </c>
      <c r="AN1169" s="17">
        <v>-0.18470536648805974</v>
      </c>
      <c r="AO1169" s="17">
        <v>-0.16288407577331804</v>
      </c>
      <c r="AP1169" s="17">
        <v>0.33333333333333298</v>
      </c>
      <c r="AQ1169" s="17">
        <v>0.8354848475956782</v>
      </c>
      <c r="AR1169" s="17">
        <v>2.2444243630026963</v>
      </c>
      <c r="AS1169" s="17">
        <v>-3.6154267357226608</v>
      </c>
      <c r="AT1169" s="17">
        <v>0.96881075172298914</v>
      </c>
      <c r="AU1169" s="17">
        <v>-1.0000000000000013</v>
      </c>
      <c r="AV1169" s="17">
        <v>-1.0000000000000013</v>
      </c>
      <c r="AW1169" s="17">
        <v>-1.0000000000000013</v>
      </c>
      <c r="AX1169" s="17">
        <v>-1.0000000000000013</v>
      </c>
      <c r="AY1169" s="17">
        <v>-7.0778934920771558E-2</v>
      </c>
      <c r="AZ1169" s="17">
        <v>0.87113108170330089</v>
      </c>
      <c r="BA1169" s="17">
        <v>-0.27339723587332232</v>
      </c>
      <c r="BB1169" s="17">
        <v>0.48237865215658832</v>
      </c>
      <c r="BC1169" s="17">
        <v>-0.15335788403211856</v>
      </c>
      <c r="BD1169" s="17">
        <v>14.039001695544405</v>
      </c>
      <c r="BE1169" s="17">
        <v>-2.9914730412803676</v>
      </c>
      <c r="BF1169" s="17">
        <v>-1.0000000000000013</v>
      </c>
      <c r="BG1169" s="22">
        <v>48.67656583525968</v>
      </c>
    </row>
    <row r="1170" spans="1:100" x14ac:dyDescent="0.25">
      <c r="A1170">
        <v>3204</v>
      </c>
      <c r="B1170" t="s">
        <v>1134</v>
      </c>
      <c r="C1170" s="48">
        <v>2</v>
      </c>
      <c r="D1170" s="22">
        <v>1453.6315625</v>
      </c>
      <c r="E1170" s="17">
        <v>18.250287712350271</v>
      </c>
      <c r="F1170" s="17">
        <v>-108.75107835457271</v>
      </c>
      <c r="G1170" s="17">
        <v>-0.29991942395888854</v>
      </c>
      <c r="H1170" s="17">
        <v>-0.19857179184667206</v>
      </c>
      <c r="I1170" s="17">
        <v>7.4029741198777259</v>
      </c>
      <c r="J1170" s="17">
        <v>0.17707607030001782</v>
      </c>
      <c r="K1170" s="17">
        <v>-1.0000000000000018</v>
      </c>
      <c r="L1170" s="17">
        <v>-1.0000000000000018</v>
      </c>
      <c r="M1170" s="17">
        <v>-1.0000000000000018</v>
      </c>
      <c r="N1170" s="17">
        <v>8.3044581183348259E-2</v>
      </c>
      <c r="O1170" s="17">
        <v>-1.0000000000000018</v>
      </c>
      <c r="P1170" s="17">
        <v>-1.0000000000000018</v>
      </c>
      <c r="Q1170" s="17">
        <v>2.0100215809551383</v>
      </c>
      <c r="R1170" s="17">
        <v>-1.0000000000000018</v>
      </c>
      <c r="S1170" s="17">
        <v>-1.4354967484220775</v>
      </c>
      <c r="T1170" s="17">
        <v>-0.1447560975371571</v>
      </c>
      <c r="U1170" s="17">
        <v>-0.75961633900046466</v>
      </c>
      <c r="V1170" s="17">
        <v>-1.1630299926936989</v>
      </c>
      <c r="W1170" s="17">
        <v>-3.230641557364188</v>
      </c>
      <c r="X1170" s="17">
        <v>-6.749626762089342</v>
      </c>
      <c r="Y1170" s="17">
        <v>-0.15772339872045218</v>
      </c>
      <c r="Z1170" s="17">
        <v>9.2415223123792565</v>
      </c>
      <c r="AA1170" s="17">
        <v>-1.237176488728321</v>
      </c>
      <c r="AB1170" s="17">
        <v>-1.4962961067177778</v>
      </c>
      <c r="AC1170" s="17">
        <v>-11.96636474648091</v>
      </c>
      <c r="AD1170" s="17">
        <v>-1.5888777247676469</v>
      </c>
      <c r="AE1170" s="17">
        <v>-1.3807187853329275</v>
      </c>
      <c r="AF1170" s="17">
        <v>4.8927940753007206</v>
      </c>
      <c r="AG1170" s="17">
        <v>-82.52864236548038</v>
      </c>
      <c r="AH1170" s="17">
        <v>-0.35805341943915736</v>
      </c>
      <c r="AI1170" s="17">
        <v>-0.3818911565298006</v>
      </c>
      <c r="AJ1170" s="17">
        <v>0.33333333333333298</v>
      </c>
      <c r="AK1170" s="17">
        <v>-9.8359982059950335E-2</v>
      </c>
      <c r="AL1170" s="17">
        <v>7.9825345846077034E-2</v>
      </c>
      <c r="AM1170" s="17">
        <v>0.33333333333333298</v>
      </c>
      <c r="AN1170" s="17">
        <v>-0.36552371626937802</v>
      </c>
      <c r="AO1170" s="17">
        <v>-0.36046994785022674</v>
      </c>
      <c r="AP1170" s="17">
        <v>0.33333333333333298</v>
      </c>
      <c r="AQ1170" s="17">
        <v>-1.4187558993273965</v>
      </c>
      <c r="AR1170" s="17">
        <v>2.2444243630026963</v>
      </c>
      <c r="AS1170" s="17">
        <v>-6.4849410730032329</v>
      </c>
      <c r="AT1170" s="17">
        <v>-1.0388157012562926</v>
      </c>
      <c r="AU1170" s="17">
        <v>-1.0000000000000018</v>
      </c>
      <c r="AV1170" s="17">
        <v>-1.0000000000000018</v>
      </c>
      <c r="AW1170" s="17">
        <v>-1.0000000000000018</v>
      </c>
      <c r="AX1170" s="17">
        <v>-1.0000000000000018</v>
      </c>
      <c r="AY1170" s="17">
        <v>-0.10099783710889625</v>
      </c>
      <c r="AZ1170" s="17">
        <v>1.0795374631679966</v>
      </c>
      <c r="BA1170" s="17">
        <v>-0.47374602969968038</v>
      </c>
      <c r="BB1170" s="17">
        <v>0.59844121063320377</v>
      </c>
      <c r="BC1170" s="17">
        <v>-0.26445019571329409</v>
      </c>
      <c r="BD1170" s="17">
        <v>17.133747531995198</v>
      </c>
      <c r="BE1170" s="17">
        <v>-5.9812126536880816</v>
      </c>
      <c r="BF1170" s="17">
        <v>-1.0000000000000018</v>
      </c>
      <c r="BG1170" s="22">
        <v>-3.5460699592981157</v>
      </c>
    </row>
    <row r="1171" spans="1:100" x14ac:dyDescent="0.25">
      <c r="A1171">
        <v>3205</v>
      </c>
      <c r="B1171" t="s">
        <v>1053</v>
      </c>
      <c r="C1171" s="48">
        <v>3</v>
      </c>
      <c r="D1171" s="22">
        <v>1462.38224288785</v>
      </c>
      <c r="E1171" s="17">
        <v>45.19990936289355</v>
      </c>
      <c r="F1171" s="17">
        <v>-73.72760634949752</v>
      </c>
      <c r="G1171" s="17">
        <v>3.4206413390772392E-2</v>
      </c>
      <c r="H1171" s="17">
        <v>3.8215101905989735</v>
      </c>
      <c r="I1171" s="17">
        <v>31.134678962220235</v>
      </c>
      <c r="J1171" s="17">
        <v>11.950382605537714</v>
      </c>
      <c r="K1171" s="17">
        <v>-0.99999999999999845</v>
      </c>
      <c r="L1171" s="17">
        <v>-0.99999999999999845</v>
      </c>
      <c r="M1171" s="17">
        <v>-0.99999999999999845</v>
      </c>
      <c r="N1171" s="17">
        <v>0.35282499739868201</v>
      </c>
      <c r="O1171" s="17">
        <v>-0.99999999999999845</v>
      </c>
      <c r="P1171" s="17">
        <v>-0.99999999999999845</v>
      </c>
      <c r="Q1171" s="17">
        <v>3.9979789717947392</v>
      </c>
      <c r="R1171" s="17">
        <v>-0.99999999999999845</v>
      </c>
      <c r="S1171" s="17">
        <v>-0.44170610678007399</v>
      </c>
      <c r="T1171" s="17">
        <v>-4.0185345560636507E-2</v>
      </c>
      <c r="U1171" s="17">
        <v>0.35347171618219086</v>
      </c>
      <c r="V1171" s="17">
        <v>0.48688090383439503</v>
      </c>
      <c r="W1171" s="17">
        <v>-0.17646878119576626</v>
      </c>
      <c r="X1171" s="17">
        <v>-6.426427882331331</v>
      </c>
      <c r="Y1171" s="17">
        <v>3.6517545002586187E-2</v>
      </c>
      <c r="Z1171" s="17">
        <v>25.228263963926654</v>
      </c>
      <c r="AA1171" s="17">
        <v>-0.28876151738485689</v>
      </c>
      <c r="AB1171" s="17">
        <v>-0.47355173501114917</v>
      </c>
      <c r="AC1171" s="17">
        <v>7.1300192491925767</v>
      </c>
      <c r="AD1171" s="17">
        <v>-0.41709632587422707</v>
      </c>
      <c r="AE1171" s="17">
        <v>-0.86290680698476363</v>
      </c>
      <c r="AF1171" s="17">
        <v>31.021824671123305</v>
      </c>
      <c r="AG1171" s="17">
        <v>-44.322673738554414</v>
      </c>
      <c r="AH1171" s="17">
        <v>-6.5268762730057855E-2</v>
      </c>
      <c r="AI1171" s="17">
        <v>-0.23228105134407737</v>
      </c>
      <c r="AJ1171" s="17">
        <v>0.33333333333333298</v>
      </c>
      <c r="AK1171" s="17">
        <v>0.48735153460974223</v>
      </c>
      <c r="AL1171" s="17">
        <v>0.68635630664703684</v>
      </c>
      <c r="AM1171" s="17">
        <v>0.33333333333333298</v>
      </c>
      <c r="AN1171" s="17">
        <v>-0.31307124076466064</v>
      </c>
      <c r="AO1171" s="17">
        <v>-0.43150439708357524</v>
      </c>
      <c r="AP1171" s="17">
        <v>0.33333333333333298</v>
      </c>
      <c r="AQ1171" s="17">
        <v>0.11285429109691925</v>
      </c>
      <c r="AR1171" s="17">
        <v>3.1967962940532764</v>
      </c>
      <c r="AS1171" s="17">
        <v>3.8800709653870133</v>
      </c>
      <c r="AT1171" s="17">
        <v>4.8735153460974212</v>
      </c>
      <c r="AU1171" s="17">
        <v>-0.99999999999999845</v>
      </c>
      <c r="AV1171" s="17">
        <v>-0.99999999999999845</v>
      </c>
      <c r="AW1171" s="17">
        <v>-0.99999999999999845</v>
      </c>
      <c r="AX1171" s="17">
        <v>-0.99999999999999845</v>
      </c>
      <c r="AY1171" s="17">
        <v>2.0489188147143726E-3</v>
      </c>
      <c r="AZ1171" s="17">
        <v>-0.15011109363417588</v>
      </c>
      <c r="BA1171" s="17">
        <v>0.26856150579343757</v>
      </c>
      <c r="BB1171" s="17">
        <v>0.2168395847354582</v>
      </c>
      <c r="BC1171" s="17">
        <v>-0.12197879697722279</v>
      </c>
      <c r="BD1171" s="17">
        <v>4.6704341502155744</v>
      </c>
      <c r="BE1171" s="17">
        <v>-1.7066623954633811</v>
      </c>
      <c r="BF1171" s="17">
        <v>-0.99999999999999845</v>
      </c>
      <c r="CU1171" t="e">
        <v>#N/A</v>
      </c>
      <c r="CV1171" t="e">
        <v>#N/A</v>
      </c>
    </row>
    <row r="1172" spans="1:100" x14ac:dyDescent="0.25">
      <c r="A1172">
        <v>3206</v>
      </c>
      <c r="B1172" t="s">
        <v>1135</v>
      </c>
      <c r="C1172" s="48">
        <v>2</v>
      </c>
      <c r="D1172" s="22">
        <v>1556.6305371093749</v>
      </c>
      <c r="E1172" s="17">
        <v>108.02960407704303</v>
      </c>
      <c r="F1172" s="17">
        <v>36.08483105927489</v>
      </c>
      <c r="G1172" s="17">
        <v>0.7067744809502956</v>
      </c>
      <c r="H1172" s="17">
        <v>8.9842328877952191</v>
      </c>
      <c r="I1172" s="17">
        <v>77.903924491634996</v>
      </c>
      <c r="J1172" s="17">
        <v>17.589631203929486</v>
      </c>
      <c r="K1172" s="17">
        <v>-0.99999999999999944</v>
      </c>
      <c r="L1172" s="17">
        <v>-0.99999999999999944</v>
      </c>
      <c r="M1172" s="17">
        <v>-0.99999999999999944</v>
      </c>
      <c r="N1172" s="17">
        <v>0.33391237045225913</v>
      </c>
      <c r="O1172" s="17">
        <v>-0.99999999999999944</v>
      </c>
      <c r="P1172" s="17">
        <v>-0.99999999999999944</v>
      </c>
      <c r="Q1172" s="17">
        <v>4.7049340506568518</v>
      </c>
      <c r="R1172" s="17">
        <v>-0.99999999999999944</v>
      </c>
      <c r="S1172" s="17">
        <v>2.0792182486893362</v>
      </c>
      <c r="T1172" s="17">
        <v>0.24974821128182689</v>
      </c>
      <c r="U1172" s="17">
        <v>0.42253273794245788</v>
      </c>
      <c r="V1172" s="17">
        <v>0.38596752377166843</v>
      </c>
      <c r="W1172" s="17">
        <v>4.6185724765143217</v>
      </c>
      <c r="X1172" s="17">
        <v>2.9213242014483294</v>
      </c>
      <c r="Y1172" s="17">
        <v>0.19720859610014174</v>
      </c>
      <c r="Z1172" s="17">
        <v>41.829688846422037</v>
      </c>
      <c r="AA1172" s="17">
        <v>1.1629043819403257</v>
      </c>
      <c r="AB1172" s="17">
        <v>1.9632083279805026</v>
      </c>
      <c r="AC1172" s="17">
        <v>27.752328058334896</v>
      </c>
      <c r="AD1172" s="17">
        <v>1.4427267724002275</v>
      </c>
      <c r="AE1172" s="17">
        <v>1.158090322364465</v>
      </c>
      <c r="AF1172" s="17">
        <v>69.219567304546189</v>
      </c>
      <c r="AG1172" s="17">
        <v>27.376904592102825</v>
      </c>
      <c r="AH1172" s="17">
        <v>0.4023272384706692</v>
      </c>
      <c r="AI1172" s="17">
        <v>0.5177343490681805</v>
      </c>
      <c r="AJ1172" s="17">
        <v>0.33333333333333298</v>
      </c>
      <c r="AK1172" s="17">
        <v>0.9166341464231248</v>
      </c>
      <c r="AL1172" s="17">
        <v>0.96633009432632022</v>
      </c>
      <c r="AM1172" s="17">
        <v>0.33333333333333298</v>
      </c>
      <c r="AN1172" s="17">
        <v>0.5494879959633574</v>
      </c>
      <c r="AO1172" s="17">
        <v>0.63939199835568661</v>
      </c>
      <c r="AP1172" s="17">
        <v>0.33333333333333298</v>
      </c>
      <c r="AQ1172" s="17">
        <v>9.988585712414217</v>
      </c>
      <c r="AR1172" s="17">
        <v>2.2444243630026963</v>
      </c>
      <c r="AS1172" s="17">
        <v>8.035926030401523</v>
      </c>
      <c r="AT1172" s="17">
        <v>9.1205609354953197</v>
      </c>
      <c r="AU1172" s="17">
        <v>-0.99999999999999944</v>
      </c>
      <c r="AV1172" s="17">
        <v>-0.99999999999999944</v>
      </c>
      <c r="AW1172" s="17">
        <v>-0.99999999999999944</v>
      </c>
      <c r="AX1172" s="17">
        <v>-0.99999999999999944</v>
      </c>
      <c r="AY1172" s="17">
        <v>5.1921650688609967E-2</v>
      </c>
      <c r="AZ1172" s="17">
        <v>2.4919498924514671E-2</v>
      </c>
      <c r="BA1172" s="17">
        <v>0.54009738334179591</v>
      </c>
      <c r="BB1172" s="17">
        <v>1.1119180063648704E-2</v>
      </c>
      <c r="BC1172" s="17">
        <v>0.29772043824184158</v>
      </c>
      <c r="BD1172" s="17">
        <v>1.47312077502799</v>
      </c>
      <c r="BE1172" s="17">
        <v>9.1480414578979872</v>
      </c>
      <c r="BF1172" s="17">
        <v>-0.99999999999999944</v>
      </c>
      <c r="BG1172" s="22">
        <v>171.48044399079049</v>
      </c>
    </row>
    <row r="1173" spans="1:100" x14ac:dyDescent="0.25">
      <c r="A1173">
        <v>3211</v>
      </c>
      <c r="B1173" t="s">
        <v>1136</v>
      </c>
      <c r="C1173" s="48">
        <v>2</v>
      </c>
      <c r="D1173" s="22">
        <v>1588.7561621093748</v>
      </c>
      <c r="E1173" s="17">
        <v>114.29502867819413</v>
      </c>
      <c r="F1173" s="17">
        <v>46.192487329293961</v>
      </c>
      <c r="G1173" s="17">
        <v>0.7770285774732153</v>
      </c>
      <c r="H1173" s="17">
        <v>9.6250728125913039</v>
      </c>
      <c r="I1173" s="17">
        <v>82.823970742259519</v>
      </c>
      <c r="J1173" s="17">
        <v>18.804800306576453</v>
      </c>
      <c r="K1173" s="17">
        <v>-0.99999999999999933</v>
      </c>
      <c r="L1173" s="17">
        <v>-0.99999999999999933</v>
      </c>
      <c r="M1173" s="17">
        <v>-0.99999999999999933</v>
      </c>
      <c r="N1173" s="17">
        <v>0.3514196681480562</v>
      </c>
      <c r="O1173" s="17">
        <v>-0.99999999999999933</v>
      </c>
      <c r="P1173" s="17">
        <v>-0.99999999999999933</v>
      </c>
      <c r="Q1173" s="17">
        <v>4.8930037706024825</v>
      </c>
      <c r="R1173" s="17">
        <v>-0.99999999999999933</v>
      </c>
      <c r="S1173" s="17">
        <v>2.3244994860679351</v>
      </c>
      <c r="T1173" s="17">
        <v>0.27727946348800458</v>
      </c>
      <c r="U1173" s="17">
        <v>0.50503131566407489</v>
      </c>
      <c r="V1173" s="17">
        <v>0.49406733495045757</v>
      </c>
      <c r="W1173" s="17">
        <v>5.166345178500535</v>
      </c>
      <c r="X1173" s="17">
        <v>3.596230366219527</v>
      </c>
      <c r="Y1173" s="17">
        <v>0.22197821723482802</v>
      </c>
      <c r="Z1173" s="17">
        <v>44.103917572773724</v>
      </c>
      <c r="AA1173" s="17">
        <v>1.3303987040262226</v>
      </c>
      <c r="AB1173" s="17">
        <v>2.2046365886380328</v>
      </c>
      <c r="AC1173" s="17">
        <v>30.524174460171857</v>
      </c>
      <c r="AD1173" s="17">
        <v>1.6542932018031777</v>
      </c>
      <c r="AE1173" s="17">
        <v>1.3352660648971768</v>
      </c>
      <c r="AF1173" s="17">
        <v>73.708736567831892</v>
      </c>
      <c r="AG1173" s="17">
        <v>35.046877427647978</v>
      </c>
      <c r="AH1173" s="17">
        <v>0.4553918849083341</v>
      </c>
      <c r="AI1173" s="17">
        <v>0.58051646863456696</v>
      </c>
      <c r="AJ1173" s="17">
        <v>0.33333333333333298</v>
      </c>
      <c r="AK1173" s="17">
        <v>0.98746749022794245</v>
      </c>
      <c r="AL1173" s="17">
        <v>1.0281965562806876</v>
      </c>
      <c r="AM1173" s="17">
        <v>0.33333333333333298</v>
      </c>
      <c r="AN1173" s="17">
        <v>0.6133438719523947</v>
      </c>
      <c r="AO1173" s="17">
        <v>0.70916931332282296</v>
      </c>
      <c r="AP1173" s="17">
        <v>0.33333333333333298</v>
      </c>
      <c r="AQ1173" s="17">
        <v>10.784669283351809</v>
      </c>
      <c r="AR1173" s="17">
        <v>2.2444243630026963</v>
      </c>
      <c r="AS1173" s="17">
        <v>9.0492930470331725</v>
      </c>
      <c r="AT1173" s="17">
        <v>9.8295528379698158</v>
      </c>
      <c r="AU1173" s="17">
        <v>-0.99999999999999933</v>
      </c>
      <c r="AV1173" s="17">
        <v>-0.99999999999999933</v>
      </c>
      <c r="AW1173" s="17">
        <v>-0.99999999999999933</v>
      </c>
      <c r="AX1173" s="17">
        <v>-0.99999999999999933</v>
      </c>
      <c r="AY1173" s="17">
        <v>6.2593435233615838E-2</v>
      </c>
      <c r="AZ1173" s="17">
        <v>-4.8679071498389015E-2</v>
      </c>
      <c r="BA1173" s="17">
        <v>0.61085042222640862</v>
      </c>
      <c r="BB1173" s="17">
        <v>-2.9868232718385568E-2</v>
      </c>
      <c r="BC1173" s="17">
        <v>0.33695261178301139</v>
      </c>
      <c r="BD1173" s="17">
        <v>0.38021340921589086</v>
      </c>
      <c r="BE1173" s="17">
        <v>10.203865947836695</v>
      </c>
      <c r="BF1173" s="17">
        <v>-0.99999999999999933</v>
      </c>
      <c r="BG1173" s="22">
        <v>3627.5418682011955</v>
      </c>
    </row>
    <row r="1174" spans="1:100" x14ac:dyDescent="0.25">
      <c r="A1174">
        <v>3212</v>
      </c>
      <c r="B1174" t="s">
        <v>1137</v>
      </c>
      <c r="C1174" s="48">
        <v>2</v>
      </c>
      <c r="D1174" s="22">
        <v>1475.825703125</v>
      </c>
      <c r="E1174" s="17">
        <v>40.072564725715374</v>
      </c>
      <c r="F1174" s="17">
        <v>-73.546429169310954</v>
      </c>
      <c r="G1174" s="17">
        <v>-5.5226613296834259E-2</v>
      </c>
      <c r="H1174" s="17">
        <v>2.0334535297181215</v>
      </c>
      <c r="I1174" s="17">
        <v>24.53934061289582</v>
      </c>
      <c r="J1174" s="17">
        <v>4.4094718717230403</v>
      </c>
      <c r="K1174" s="17">
        <v>-1.0000000000000011</v>
      </c>
      <c r="L1174" s="17">
        <v>-1.0000000000000011</v>
      </c>
      <c r="M1174" s="17">
        <v>-1.0000000000000011</v>
      </c>
      <c r="N1174" s="17">
        <v>0.14402194894274031</v>
      </c>
      <c r="O1174" s="17">
        <v>-1.0000000000000011</v>
      </c>
      <c r="P1174" s="17">
        <v>-1.0000000000000011</v>
      </c>
      <c r="Q1174" s="17">
        <v>2.6650625059908557</v>
      </c>
      <c r="R1174" s="17">
        <v>-1.0000000000000011</v>
      </c>
      <c r="S1174" s="17">
        <v>-0.58118990587011932</v>
      </c>
      <c r="T1174" s="17">
        <v>-4.886561119124383E-2</v>
      </c>
      <c r="U1174" s="17">
        <v>-0.47227638506996789</v>
      </c>
      <c r="V1174" s="17">
        <v>-0.78652174707494193</v>
      </c>
      <c r="W1174" s="17">
        <v>-1.3227664484838586</v>
      </c>
      <c r="X1174" s="17">
        <v>-4.398949797122107</v>
      </c>
      <c r="Y1174" s="17">
        <v>-7.1451586620451729E-2</v>
      </c>
      <c r="Z1174" s="17">
        <v>17.162589505348294</v>
      </c>
      <c r="AA1174" s="17">
        <v>-0.65379902791701139</v>
      </c>
      <c r="AB1174" s="17">
        <v>-0.65540906101690055</v>
      </c>
      <c r="AC1174" s="17">
        <v>-2.3121108259608967</v>
      </c>
      <c r="AD1174" s="17">
        <v>-0.85199849900671243</v>
      </c>
      <c r="AE1174" s="17">
        <v>-0.7636212413153749</v>
      </c>
      <c r="AF1174" s="17">
        <v>20.528429560453105</v>
      </c>
      <c r="AG1174" s="17">
        <v>-55.814367985496411</v>
      </c>
      <c r="AH1174" s="17">
        <v>-0.1732309232963975</v>
      </c>
      <c r="AI1174" s="17">
        <v>-0.16322300682256635</v>
      </c>
      <c r="AJ1174" s="17">
        <v>0.33333333333333298</v>
      </c>
      <c r="AK1174" s="17">
        <v>0.14835032868382148</v>
      </c>
      <c r="AL1174" s="17">
        <v>0.295304288862482</v>
      </c>
      <c r="AM1174" s="17">
        <v>0.33333333333333298</v>
      </c>
      <c r="AN1174" s="17">
        <v>-0.14311570668167212</v>
      </c>
      <c r="AO1174" s="17">
        <v>-0.11743775236551496</v>
      </c>
      <c r="AP1174" s="17">
        <v>0.33333333333333298</v>
      </c>
      <c r="AQ1174" s="17">
        <v>1.35397816367567</v>
      </c>
      <c r="AR1174" s="17">
        <v>2.2444243630026963</v>
      </c>
      <c r="AS1174" s="17">
        <v>-2.95541559613764</v>
      </c>
      <c r="AT1174" s="17">
        <v>1.4305808170880008</v>
      </c>
      <c r="AU1174" s="17">
        <v>-1.0000000000000011</v>
      </c>
      <c r="AV1174" s="17">
        <v>-1.0000000000000011</v>
      </c>
      <c r="AW1174" s="17">
        <v>-1.0000000000000011</v>
      </c>
      <c r="AX1174" s="17">
        <v>-1.0000000000000011</v>
      </c>
      <c r="AY1174" s="17">
        <v>-6.3828346867918662E-2</v>
      </c>
      <c r="AZ1174" s="17">
        <v>0.82319595500250164</v>
      </c>
      <c r="BA1174" s="17">
        <v>-0.22731541846963743</v>
      </c>
      <c r="BB1174" s="17">
        <v>0.45568333982164455</v>
      </c>
      <c r="BC1174" s="17">
        <v>-0.12780576802446195</v>
      </c>
      <c r="BD1174" s="17">
        <v>13.327185518254412</v>
      </c>
      <c r="BE1174" s="17">
        <v>-2.3038091313945772</v>
      </c>
      <c r="BF1174" s="17">
        <v>-1.0000000000000011</v>
      </c>
      <c r="BG1174" s="22">
        <v>27.748475898758443</v>
      </c>
    </row>
    <row r="1175" spans="1:100" x14ac:dyDescent="0.25">
      <c r="A1175">
        <v>3215</v>
      </c>
      <c r="B1175" t="s">
        <v>1138</v>
      </c>
      <c r="C1175" s="48">
        <v>2</v>
      </c>
      <c r="D1175" s="22">
        <v>1474.6573730468751</v>
      </c>
      <c r="E1175" s="17">
        <v>92.896127326861958</v>
      </c>
      <c r="F1175" s="17">
        <v>11.670846230049971</v>
      </c>
      <c r="G1175" s="17">
        <v>0.53708307070824279</v>
      </c>
      <c r="H1175" s="17">
        <v>7.4363511846609107</v>
      </c>
      <c r="I1175" s="17">
        <v>66.020068203593084</v>
      </c>
      <c r="J1175" s="17">
        <v>14.654517539156046</v>
      </c>
      <c r="K1175" s="17">
        <v>-0.99999999999999978</v>
      </c>
      <c r="L1175" s="17">
        <v>-0.99999999999999978</v>
      </c>
      <c r="M1175" s="17">
        <v>-0.99999999999999978</v>
      </c>
      <c r="N1175" s="17">
        <v>0.2916253269549729</v>
      </c>
      <c r="O1175" s="17">
        <v>-0.99999999999999978</v>
      </c>
      <c r="P1175" s="17">
        <v>-0.99999999999999978</v>
      </c>
      <c r="Q1175" s="17">
        <v>4.2506713445527238</v>
      </c>
      <c r="R1175" s="17">
        <v>-0.99999999999999978</v>
      </c>
      <c r="S1175" s="17">
        <v>1.486767115777657</v>
      </c>
      <c r="T1175" s="17">
        <v>0.18324935578701898</v>
      </c>
      <c r="U1175" s="17">
        <v>0.22326606611247185</v>
      </c>
      <c r="V1175" s="17">
        <v>0.1248637545438633</v>
      </c>
      <c r="W1175" s="17">
        <v>3.2954849002358957</v>
      </c>
      <c r="X1175" s="17">
        <v>1.2911590644770352</v>
      </c>
      <c r="Y1175" s="17">
        <v>0.13738017114651599</v>
      </c>
      <c r="Z1175" s="17">
        <v>36.336527609031357</v>
      </c>
      <c r="AA1175" s="17">
        <v>0.75833939386137483</v>
      </c>
      <c r="AB1175" s="17">
        <v>1.3800636566957927</v>
      </c>
      <c r="AC1175" s="17">
        <v>21.057223456874045</v>
      </c>
      <c r="AD1175" s="17">
        <v>0.93171022614729826</v>
      </c>
      <c r="AE1175" s="17">
        <v>0.73014087743422773</v>
      </c>
      <c r="AF1175" s="17">
        <v>58.376449240196607</v>
      </c>
      <c r="AG1175" s="17">
        <v>8.8508887240133927</v>
      </c>
      <c r="AH1175" s="17">
        <v>0.27415514412076009</v>
      </c>
      <c r="AI1175" s="17">
        <v>0.36609071639076518</v>
      </c>
      <c r="AJ1175" s="17">
        <v>0.33333333333333298</v>
      </c>
      <c r="AK1175" s="17">
        <v>0.7455436250543338</v>
      </c>
      <c r="AL1175" s="17">
        <v>0.81689813668527378</v>
      </c>
      <c r="AM1175" s="17">
        <v>0.33333333333333298</v>
      </c>
      <c r="AN1175" s="17">
        <v>0.39525081713512611</v>
      </c>
      <c r="AO1175" s="17">
        <v>0.4708522040133824</v>
      </c>
      <c r="AP1175" s="17">
        <v>0.33333333333333298</v>
      </c>
      <c r="AQ1175" s="17">
        <v>8.0657292455481411</v>
      </c>
      <c r="AR1175" s="17">
        <v>2.2444243630026963</v>
      </c>
      <c r="AS1175" s="17">
        <v>5.5882441633532913</v>
      </c>
      <c r="AT1175" s="17">
        <v>7.4080652699672092</v>
      </c>
      <c r="AU1175" s="17">
        <v>-0.99999999999999978</v>
      </c>
      <c r="AV1175" s="17">
        <v>-0.99999999999999978</v>
      </c>
      <c r="AW1175" s="17">
        <v>-0.99999999999999978</v>
      </c>
      <c r="AX1175" s="17">
        <v>-0.99999999999999978</v>
      </c>
      <c r="AY1175" s="17">
        <v>2.6145073109954474E-2</v>
      </c>
      <c r="AZ1175" s="17">
        <v>0.20268913550061338</v>
      </c>
      <c r="BA1175" s="17">
        <v>0.36920083009491367</v>
      </c>
      <c r="BB1175" s="17">
        <v>0.11011998174483573</v>
      </c>
      <c r="BC1175" s="17">
        <v>0.20295923306585351</v>
      </c>
      <c r="BD1175" s="17">
        <v>4.1129240227728232</v>
      </c>
      <c r="BE1175" s="17">
        <v>6.5978080119757943</v>
      </c>
      <c r="BF1175" s="17">
        <v>-0.99999999999999978</v>
      </c>
      <c r="BG1175" s="22">
        <v>276.6489444583359</v>
      </c>
    </row>
    <row r="1176" spans="1:100" x14ac:dyDescent="0.25">
      <c r="A1176">
        <v>3216</v>
      </c>
      <c r="B1176" t="s">
        <v>1139</v>
      </c>
      <c r="C1176" s="48">
        <v>2</v>
      </c>
      <c r="D1176" s="22">
        <v>1457.705048828125</v>
      </c>
      <c r="E1176" s="17">
        <v>68.966777921961111</v>
      </c>
      <c r="F1176" s="17">
        <v>-26.933024049625324</v>
      </c>
      <c r="G1176" s="17">
        <v>0.26876369415494206</v>
      </c>
      <c r="H1176" s="17">
        <v>4.9888103635266852</v>
      </c>
      <c r="I1176" s="17">
        <v>47.229082226707071</v>
      </c>
      <c r="J1176" s="17">
        <v>10.013458409989155</v>
      </c>
      <c r="K1176" s="17">
        <v>-1.0000000000000004</v>
      </c>
      <c r="L1176" s="17">
        <v>-1.0000000000000004</v>
      </c>
      <c r="M1176" s="17">
        <v>-1.0000000000000004</v>
      </c>
      <c r="N1176" s="17">
        <v>0.22476022676345897</v>
      </c>
      <c r="O1176" s="17">
        <v>-1.0000000000000004</v>
      </c>
      <c r="P1176" s="17">
        <v>-1.0000000000000004</v>
      </c>
      <c r="Q1176" s="17">
        <v>3.5323822695818059</v>
      </c>
      <c r="R1176" s="17">
        <v>-1.0000000000000004</v>
      </c>
      <c r="S1176" s="17">
        <v>0.54997179776831007</v>
      </c>
      <c r="T1176" s="17">
        <v>7.8100064951241249E-2</v>
      </c>
      <c r="U1176" s="17">
        <v>-9.1818292471182728E-2</v>
      </c>
      <c r="V1176" s="17">
        <v>-0.28799863180195734</v>
      </c>
      <c r="W1176" s="17">
        <v>1.2033929488162682</v>
      </c>
      <c r="X1176" s="17">
        <v>-1.2864899314688198</v>
      </c>
      <c r="Y1176" s="17">
        <v>4.277829553699547E-2</v>
      </c>
      <c r="Z1176" s="17">
        <v>27.650633629949091</v>
      </c>
      <c r="AA1176" s="17">
        <v>0.11863332257706544</v>
      </c>
      <c r="AB1176" s="17">
        <v>0.45798389781877757</v>
      </c>
      <c r="AC1176" s="17">
        <v>10.470793123950095</v>
      </c>
      <c r="AD1176" s="17">
        <v>0.12368086919033072</v>
      </c>
      <c r="AE1176" s="17">
        <v>5.3458845643581998E-2</v>
      </c>
      <c r="AF1176" s="17">
        <v>41.23109889647543</v>
      </c>
      <c r="AG1176" s="17">
        <v>-20.442809882484642</v>
      </c>
      <c r="AH1176" s="17">
        <v>7.1486921855166113E-2</v>
      </c>
      <c r="AI1176" s="17">
        <v>0.12630883868557113</v>
      </c>
      <c r="AJ1176" s="17">
        <v>0.33333333333333298</v>
      </c>
      <c r="AK1176" s="17">
        <v>0.47501194662482343</v>
      </c>
      <c r="AL1176" s="17">
        <v>0.58061340280162332</v>
      </c>
      <c r="AM1176" s="17">
        <v>0.33333333333333298</v>
      </c>
      <c r="AN1176" s="17">
        <v>0.15136797353391829</v>
      </c>
      <c r="AO1176" s="17">
        <v>0.20435378504307702</v>
      </c>
      <c r="AP1176" s="17">
        <v>0.33333333333333298</v>
      </c>
      <c r="AQ1176" s="17">
        <v>5.0252709945675171</v>
      </c>
      <c r="AR1176" s="17">
        <v>2.2444243630026963</v>
      </c>
      <c r="AS1176" s="17">
        <v>1.717921725521125</v>
      </c>
      <c r="AT1176" s="17">
        <v>4.7002336321176932</v>
      </c>
      <c r="AU1176" s="17">
        <v>-1.0000000000000004</v>
      </c>
      <c r="AV1176" s="17">
        <v>-1.0000000000000004</v>
      </c>
      <c r="AW1176" s="17">
        <v>-1.0000000000000004</v>
      </c>
      <c r="AX1176" s="17">
        <v>-1.0000000000000004</v>
      </c>
      <c r="AY1176" s="17">
        <v>-1.4613355473536796E-2</v>
      </c>
      <c r="AZ1176" s="17">
        <v>0.48378196152030584</v>
      </c>
      <c r="BA1176" s="17">
        <v>9.8975857853227045E-2</v>
      </c>
      <c r="BB1176" s="17">
        <v>0.26666198553560877</v>
      </c>
      <c r="BC1176" s="17">
        <v>5.3120962183480863E-2</v>
      </c>
      <c r="BD1176" s="17">
        <v>8.287032545107083</v>
      </c>
      <c r="BE1176" s="17">
        <v>2.5653290120125956</v>
      </c>
      <c r="BF1176" s="17">
        <v>-1.0000000000000004</v>
      </c>
      <c r="BG1176" s="22">
        <v>31.403337868759543</v>
      </c>
    </row>
    <row r="1177" spans="1:100" x14ac:dyDescent="0.25">
      <c r="A1177">
        <v>3218</v>
      </c>
      <c r="B1177" t="s">
        <v>435</v>
      </c>
      <c r="C1177" s="48">
        <v>2</v>
      </c>
      <c r="D1177" s="22">
        <v>1552.795859375</v>
      </c>
      <c r="E1177" s="17">
        <v>127.16803857549509</v>
      </c>
      <c r="F1177" s="17">
        <v>66.959788427860616</v>
      </c>
      <c r="G1177" s="17">
        <v>0.92137341241055171</v>
      </c>
      <c r="H1177" s="17">
        <v>10.941749529596246</v>
      </c>
      <c r="I1177" s="17">
        <v>92.932751568994235</v>
      </c>
      <c r="J1177" s="17">
        <v>21.301500032624517</v>
      </c>
      <c r="K1177" s="17">
        <v>-0.999999999999999</v>
      </c>
      <c r="L1177" s="17">
        <v>-0.999999999999999</v>
      </c>
      <c r="M1177" s="17">
        <v>-0.999999999999999</v>
      </c>
      <c r="N1177" s="17">
        <v>0.38739035343434702</v>
      </c>
      <c r="O1177" s="17">
        <v>-0.999999999999999</v>
      </c>
      <c r="P1177" s="17">
        <v>-0.999999999999999</v>
      </c>
      <c r="Q1177" s="17">
        <v>5.2794138737258898</v>
      </c>
      <c r="R1177" s="17">
        <v>-0.999999999999999</v>
      </c>
      <c r="S1177" s="17">
        <v>2.8284569985111991</v>
      </c>
      <c r="T1177" s="17">
        <v>0.33384547532223863</v>
      </c>
      <c r="U1177" s="17">
        <v>0.67453379556440196</v>
      </c>
      <c r="V1177" s="17">
        <v>0.71617038905875474</v>
      </c>
      <c r="W1177" s="17">
        <v>6.2918049618397696</v>
      </c>
      <c r="X1177" s="17">
        <v>4.9828999523881761</v>
      </c>
      <c r="Y1177" s="17">
        <v>0.27287015167142326</v>
      </c>
      <c r="Z1177" s="17">
        <v>48.776572782393963</v>
      </c>
      <c r="AA1177" s="17">
        <v>1.6745343697171533</v>
      </c>
      <c r="AB1177" s="17">
        <v>2.7006777329782827</v>
      </c>
      <c r="AC1177" s="17">
        <v>36.219240387242422</v>
      </c>
      <c r="AD1177" s="17">
        <v>2.0889799011117027</v>
      </c>
      <c r="AE1177" s="17">
        <v>1.6992932829034744</v>
      </c>
      <c r="AF1177" s="17">
        <v>82.932232824784549</v>
      </c>
      <c r="AG1177" s="17">
        <v>50.805687485926001</v>
      </c>
      <c r="AH1177" s="17">
        <v>0.56441908773563099</v>
      </c>
      <c r="AI1177" s="17">
        <v>0.70950929801170826</v>
      </c>
      <c r="AJ1177" s="17">
        <v>0.33333333333333298</v>
      </c>
      <c r="AK1177" s="17">
        <v>1.1330024529646763</v>
      </c>
      <c r="AL1177" s="17">
        <v>1.1553080655155521</v>
      </c>
      <c r="AM1177" s="17">
        <v>0.33333333333333298</v>
      </c>
      <c r="AN1177" s="17">
        <v>0.74454285301693068</v>
      </c>
      <c r="AO1177" s="17">
        <v>0.85253454766208947</v>
      </c>
      <c r="AP1177" s="17">
        <v>0.33333333333333298</v>
      </c>
      <c r="AQ1177" s="17">
        <v>12.420311293292453</v>
      </c>
      <c r="AR1177" s="17">
        <v>2.2444243630026963</v>
      </c>
      <c r="AS1177" s="17">
        <v>11.131368000469038</v>
      </c>
      <c r="AT1177" s="17">
        <v>11.286255353547713</v>
      </c>
      <c r="AU1177" s="17">
        <v>-0.999999999999999</v>
      </c>
      <c r="AV1177" s="17">
        <v>-0.999999999999999</v>
      </c>
      <c r="AW1177" s="17">
        <v>-0.999999999999999</v>
      </c>
      <c r="AX1177" s="17">
        <v>-0.999999999999999</v>
      </c>
      <c r="AY1177" s="17">
        <v>8.4519800454655222E-2</v>
      </c>
      <c r="AZ1177" s="17">
        <v>-0.19989549908211224</v>
      </c>
      <c r="BA1177" s="17">
        <v>0.75622038959596338</v>
      </c>
      <c r="BB1177" s="17">
        <v>-0.1140814192135115</v>
      </c>
      <c r="BC1177" s="17">
        <v>0.41755946454049608</v>
      </c>
      <c r="BD1177" s="17">
        <v>-1.8652860154116908</v>
      </c>
      <c r="BE1177" s="17">
        <v>12.373174490197362</v>
      </c>
      <c r="BF1177" s="17">
        <v>-0.999999999999999</v>
      </c>
      <c r="BG1177" s="22">
        <v>608.41834473749964</v>
      </c>
    </row>
    <row r="1178" spans="1:100" x14ac:dyDescent="0.25">
      <c r="A1178">
        <v>3219</v>
      </c>
      <c r="B1178" t="s">
        <v>1140</v>
      </c>
      <c r="C1178" s="48">
        <v>2</v>
      </c>
      <c r="D1178" s="22">
        <v>1546.4326757812498</v>
      </c>
      <c r="E1178" s="17">
        <v>104.80207145039572</v>
      </c>
      <c r="F1178" s="17">
        <v>30.878034638098701</v>
      </c>
      <c r="G1178" s="17">
        <v>0.67058421403020629</v>
      </c>
      <c r="H1178" s="17">
        <v>8.6541145163511537</v>
      </c>
      <c r="I1178" s="17">
        <v>75.369441865256078</v>
      </c>
      <c r="J1178" s="17">
        <v>16.963656401684439</v>
      </c>
      <c r="K1178" s="17">
        <v>-0.99999999999999956</v>
      </c>
      <c r="L1178" s="17">
        <v>-0.99999999999999956</v>
      </c>
      <c r="M1178" s="17">
        <v>-0.99999999999999956</v>
      </c>
      <c r="N1178" s="17">
        <v>0.32489376786509672</v>
      </c>
      <c r="O1178" s="17">
        <v>-0.99999999999999956</v>
      </c>
      <c r="P1178" s="17">
        <v>-0.99999999999999956</v>
      </c>
      <c r="Q1178" s="17">
        <v>4.6080529618480535</v>
      </c>
      <c r="R1178" s="17">
        <v>-0.99999999999999956</v>
      </c>
      <c r="S1178" s="17">
        <v>1.952865567627879</v>
      </c>
      <c r="T1178" s="17">
        <v>0.23556592988759081</v>
      </c>
      <c r="U1178" s="17">
        <v>0.38003492363636943</v>
      </c>
      <c r="V1178" s="17">
        <v>0.33028164616173666</v>
      </c>
      <c r="W1178" s="17">
        <v>4.336396186766545</v>
      </c>
      <c r="X1178" s="17">
        <v>2.5736571548567468</v>
      </c>
      <c r="Y1178" s="17">
        <v>0.18444892449748529</v>
      </c>
      <c r="Z1178" s="17">
        <v>40.658156527062538</v>
      </c>
      <c r="AA1178" s="17">
        <v>1.0766223781299078</v>
      </c>
      <c r="AB1178" s="17">
        <v>1.8388404458542487</v>
      </c>
      <c r="AC1178" s="17">
        <v>26.324456003767338</v>
      </c>
      <c r="AD1178" s="17">
        <v>1.3337417319488838</v>
      </c>
      <c r="AE1178" s="17">
        <v>1.0668210906559337</v>
      </c>
      <c r="AF1178" s="17">
        <v>66.907044022223872</v>
      </c>
      <c r="AG1178" s="17">
        <v>23.425841551990178</v>
      </c>
      <c r="AH1178" s="17">
        <v>0.37499184005767072</v>
      </c>
      <c r="AI1178" s="17">
        <v>0.48539315079833667</v>
      </c>
      <c r="AJ1178" s="17">
        <v>0.33333333333333298</v>
      </c>
      <c r="AK1178" s="17">
        <v>0.88014548959010297</v>
      </c>
      <c r="AL1178" s="17">
        <v>0.93446058233566109</v>
      </c>
      <c r="AM1178" s="17">
        <v>0.33333333333333298</v>
      </c>
      <c r="AN1178" s="17">
        <v>0.51659366935700135</v>
      </c>
      <c r="AO1178" s="17">
        <v>0.60344733777914683</v>
      </c>
      <c r="AP1178" s="17">
        <v>0.33333333333333298</v>
      </c>
      <c r="AQ1178" s="17">
        <v>9.5784960756692588</v>
      </c>
      <c r="AR1178" s="17">
        <v>2.2444243630026963</v>
      </c>
      <c r="AS1178" s="17">
        <v>7.5139063242915807</v>
      </c>
      <c r="AT1178" s="17">
        <v>8.7553351698154032</v>
      </c>
      <c r="AU1178" s="17">
        <v>-0.99999999999999956</v>
      </c>
      <c r="AV1178" s="17">
        <v>-0.99999999999999956</v>
      </c>
      <c r="AW1178" s="17">
        <v>-0.99999999999999956</v>
      </c>
      <c r="AX1178" s="17">
        <v>-0.99999999999999956</v>
      </c>
      <c r="AY1178" s="17">
        <v>4.6424252667535887E-2</v>
      </c>
      <c r="AZ1178" s="17">
        <v>6.2832617737065721E-2</v>
      </c>
      <c r="BA1178" s="17">
        <v>0.50365009429572249</v>
      </c>
      <c r="BB1178" s="17">
        <v>3.2233185970219236E-2</v>
      </c>
      <c r="BC1178" s="17">
        <v>0.27751061557552914</v>
      </c>
      <c r="BD1178" s="17">
        <v>2.0361144116306322</v>
      </c>
      <c r="BE1178" s="17">
        <v>8.604150467866063</v>
      </c>
      <c r="BF1178" s="17">
        <v>-0.99999999999999956</v>
      </c>
      <c r="BG1178" s="22">
        <v>3065.441919116156</v>
      </c>
    </row>
    <row r="1179" spans="1:100" x14ac:dyDescent="0.25">
      <c r="A1179">
        <v>3220</v>
      </c>
      <c r="B1179" t="s">
        <v>1141</v>
      </c>
      <c r="C1179" s="48">
        <v>2</v>
      </c>
      <c r="D1179" s="22">
        <v>1497.36208984375</v>
      </c>
      <c r="E1179" s="17">
        <v>89.854465537488323</v>
      </c>
      <c r="F1179" s="17">
        <v>6.7639047514163524</v>
      </c>
      <c r="G1179" s="17">
        <v>0.50297697023717935</v>
      </c>
      <c r="H1179" s="17">
        <v>7.1252440472453218</v>
      </c>
      <c r="I1179" s="17">
        <v>63.631544259066445</v>
      </c>
      <c r="J1179" s="17">
        <v>14.064592089176221</v>
      </c>
      <c r="K1179" s="17">
        <v>-0.99999999999999989</v>
      </c>
      <c r="L1179" s="17">
        <v>-0.99999999999999989</v>
      </c>
      <c r="M1179" s="17">
        <v>-0.99999999999999989</v>
      </c>
      <c r="N1179" s="17">
        <v>0.28312609795990817</v>
      </c>
      <c r="O1179" s="17">
        <v>-0.99999999999999989</v>
      </c>
      <c r="P1179" s="17">
        <v>-0.99999999999999989</v>
      </c>
      <c r="Q1179" s="17">
        <v>4.1593695546003353</v>
      </c>
      <c r="R1179" s="17">
        <v>-0.99999999999999989</v>
      </c>
      <c r="S1179" s="17">
        <v>1.3676909773068979</v>
      </c>
      <c r="T1179" s="17">
        <v>0.16988381982098819</v>
      </c>
      <c r="U1179" s="17">
        <v>0.1832156645024339</v>
      </c>
      <c r="V1179" s="17">
        <v>7.2384778890621976E-2</v>
      </c>
      <c r="W1179" s="17">
        <v>3.0295589011284592</v>
      </c>
      <c r="X1179" s="17">
        <v>0.96351386507265535</v>
      </c>
      <c r="Y1179" s="17">
        <v>0.12535531809365263</v>
      </c>
      <c r="Z1179" s="17">
        <v>35.232462831686675</v>
      </c>
      <c r="AA1179" s="17">
        <v>0.67702629668802228</v>
      </c>
      <c r="AB1179" s="17">
        <v>1.2628580142909616</v>
      </c>
      <c r="AC1179" s="17">
        <v>19.711581329933228</v>
      </c>
      <c r="AD1179" s="17">
        <v>0.82900154075174814</v>
      </c>
      <c r="AE1179" s="17">
        <v>0.6441277625422791</v>
      </c>
      <c r="AF1179" s="17">
        <v>56.197102191369602</v>
      </c>
      <c r="AG1179" s="17">
        <v>5.1273640174635258</v>
      </c>
      <c r="AH1179" s="17">
        <v>0.24839396787000551</v>
      </c>
      <c r="AI1179" s="17">
        <v>0.3356120200058656</v>
      </c>
      <c r="AJ1179" s="17">
        <v>0.33333333333333298</v>
      </c>
      <c r="AK1179" s="17">
        <v>0.7111563186896388</v>
      </c>
      <c r="AL1179" s="17">
        <v>0.78686396257107805</v>
      </c>
      <c r="AM1179" s="17">
        <v>0.33333333333333298</v>
      </c>
      <c r="AN1179" s="17">
        <v>0.36425084660046325</v>
      </c>
      <c r="AO1179" s="17">
        <v>0.43697756562708145</v>
      </c>
      <c r="AP1179" s="17">
        <v>0.33333333333333298</v>
      </c>
      <c r="AQ1179" s="17">
        <v>7.6792563194476307</v>
      </c>
      <c r="AR1179" s="17">
        <v>2.2444243630026963</v>
      </c>
      <c r="AS1179" s="17">
        <v>5.0962871246341992</v>
      </c>
      <c r="AT1179" s="17">
        <v>7.063872543055167</v>
      </c>
      <c r="AU1179" s="17">
        <v>-0.99999999999999989</v>
      </c>
      <c r="AV1179" s="17">
        <v>-0.99999999999999989</v>
      </c>
      <c r="AW1179" s="17">
        <v>-0.99999999999999989</v>
      </c>
      <c r="AX1179" s="17">
        <v>-0.99999999999999989</v>
      </c>
      <c r="AY1179" s="17">
        <v>2.0964265528452531E-2</v>
      </c>
      <c r="AZ1179" s="17">
        <v>0.23841887030050904</v>
      </c>
      <c r="BA1179" s="17">
        <v>0.33485250918177795</v>
      </c>
      <c r="BB1179" s="17">
        <v>0.13001805015052581</v>
      </c>
      <c r="BC1179" s="17">
        <v>0.18391327676269603</v>
      </c>
      <c r="BD1179" s="17">
        <v>4.6434953384510793</v>
      </c>
      <c r="BE1179" s="17">
        <v>6.0852392378273574</v>
      </c>
      <c r="BF1179" s="17">
        <v>-0.99999999999999989</v>
      </c>
      <c r="BG1179" s="22">
        <v>88.131345349523826</v>
      </c>
    </row>
    <row r="1180" spans="1:100" x14ac:dyDescent="0.25">
      <c r="A1180">
        <v>3223</v>
      </c>
      <c r="B1180" t="s">
        <v>1142</v>
      </c>
      <c r="C1180" s="48">
        <v>2</v>
      </c>
      <c r="D1180" s="22">
        <v>1503.8645800781248</v>
      </c>
      <c r="E1180" s="17">
        <v>112.15121911037676</v>
      </c>
      <c r="F1180" s="17">
        <v>42.734000219594314</v>
      </c>
      <c r="G1180" s="17">
        <v>0.75299007826654862</v>
      </c>
      <c r="H1180" s="17">
        <v>9.405799762531009</v>
      </c>
      <c r="I1180" s="17">
        <v>81.140502677819796</v>
      </c>
      <c r="J1180" s="17">
        <v>18.389011862120192</v>
      </c>
      <c r="K1180" s="17">
        <v>-0.99999999999999933</v>
      </c>
      <c r="L1180" s="17">
        <v>-0.99999999999999933</v>
      </c>
      <c r="M1180" s="17">
        <v>-0.99999999999999933</v>
      </c>
      <c r="N1180" s="17">
        <v>0.34542928206951634</v>
      </c>
      <c r="O1180" s="17">
        <v>-0.99999999999999933</v>
      </c>
      <c r="P1180" s="17">
        <v>-0.99999999999999933</v>
      </c>
      <c r="Q1180" s="17">
        <v>4.8286528780928029</v>
      </c>
      <c r="R1180" s="17">
        <v>-0.99999999999999933</v>
      </c>
      <c r="S1180" s="17">
        <v>2.2405728095899011</v>
      </c>
      <c r="T1180" s="17">
        <v>0.26785923011982177</v>
      </c>
      <c r="U1180" s="17">
        <v>0.47680318245528419</v>
      </c>
      <c r="V1180" s="17">
        <v>0.45707935341098421</v>
      </c>
      <c r="W1180" s="17">
        <v>4.978916483038863</v>
      </c>
      <c r="X1180" s="17">
        <v>3.3653010381178694</v>
      </c>
      <c r="Y1180" s="17">
        <v>0.21350291760868684</v>
      </c>
      <c r="Z1180" s="17">
        <v>43.325755897655633</v>
      </c>
      <c r="AA1180" s="17">
        <v>1.2730879943614921</v>
      </c>
      <c r="AB1180" s="17">
        <v>2.1220282662836261</v>
      </c>
      <c r="AC1180" s="17">
        <v>29.575745388710924</v>
      </c>
      <c r="AD1180" s="17">
        <v>1.5819025556050454</v>
      </c>
      <c r="AE1180" s="17">
        <v>1.2746427111412333</v>
      </c>
      <c r="AF1180" s="17">
        <v>72.172699566219038</v>
      </c>
      <c r="AG1180" s="17">
        <v>32.422480487858763</v>
      </c>
      <c r="AH1180" s="17">
        <v>0.43723501542417953</v>
      </c>
      <c r="AI1180" s="17">
        <v>0.55903461909007712</v>
      </c>
      <c r="AJ1180" s="17">
        <v>0.33333333333333298</v>
      </c>
      <c r="AK1180" s="17">
        <v>0.96323079282336965</v>
      </c>
      <c r="AL1180" s="17">
        <v>1.0070280128047331</v>
      </c>
      <c r="AM1180" s="17">
        <v>0.33333333333333298</v>
      </c>
      <c r="AN1180" s="17">
        <v>0.59149462044571999</v>
      </c>
      <c r="AO1180" s="17">
        <v>0.68529395211974176</v>
      </c>
      <c r="AP1180" s="17">
        <v>0.33333333333333298</v>
      </c>
      <c r="AQ1180" s="17">
        <v>10.51227727725462</v>
      </c>
      <c r="AR1180" s="17">
        <v>2.2444243630026963</v>
      </c>
      <c r="AS1180" s="17">
        <v>8.7025542313483832</v>
      </c>
      <c r="AT1180" s="17">
        <v>9.58696056038489</v>
      </c>
      <c r="AU1180" s="17">
        <v>-0.99999999999999933</v>
      </c>
      <c r="AV1180" s="17">
        <v>-0.99999999999999933</v>
      </c>
      <c r="AW1180" s="17">
        <v>-0.99999999999999933</v>
      </c>
      <c r="AX1180" s="17">
        <v>-0.99999999999999933</v>
      </c>
      <c r="AY1180" s="17">
        <v>5.8941923122359095E-2</v>
      </c>
      <c r="AZ1180" s="17">
        <v>-2.3496210081253244E-2</v>
      </c>
      <c r="BA1180" s="17">
        <v>0.58664120236202466</v>
      </c>
      <c r="BB1180" s="17">
        <v>-1.5843770965855403E-2</v>
      </c>
      <c r="BC1180" s="17">
        <v>0.32352873162197987</v>
      </c>
      <c r="BD1180" s="17">
        <v>0.7541681555766715</v>
      </c>
      <c r="BE1180" s="17">
        <v>9.8425996670086349</v>
      </c>
      <c r="BF1180" s="17">
        <v>-0.99999999999999933</v>
      </c>
      <c r="BG1180" s="22">
        <v>544.29920234517272</v>
      </c>
    </row>
    <row r="1181" spans="1:100" x14ac:dyDescent="0.25">
      <c r="A1181">
        <v>3225</v>
      </c>
      <c r="B1181" t="s">
        <v>395</v>
      </c>
      <c r="C1181" s="48">
        <v>3</v>
      </c>
      <c r="D1181" s="22">
        <v>1453.0710235267052</v>
      </c>
      <c r="E1181" s="17">
        <v>21.726093608569258</v>
      </c>
      <c r="F1181" s="17">
        <v>-159.16460404631536</v>
      </c>
      <c r="G1181" s="17">
        <v>-0.42545185526998458</v>
      </c>
      <c r="H1181" s="17">
        <v>4.3608476938800624</v>
      </c>
      <c r="I1181" s="17">
        <v>-2.2303069047687174</v>
      </c>
      <c r="J1181" s="17">
        <v>22.236834735267877</v>
      </c>
      <c r="K1181" s="17">
        <v>-1.0000000000000029</v>
      </c>
      <c r="L1181" s="17">
        <v>-1.0000000000000029</v>
      </c>
      <c r="M1181" s="17">
        <v>-1.0000000000000029</v>
      </c>
      <c r="N1181" s="17">
        <v>0.15118520058994728</v>
      </c>
      <c r="O1181" s="17">
        <v>-1.0000000000000029</v>
      </c>
      <c r="P1181" s="17">
        <v>-1.0000000000000029</v>
      </c>
      <c r="Q1181" s="17">
        <v>2.4764717337061244</v>
      </c>
      <c r="R1181" s="17">
        <v>-1.0000000000000029</v>
      </c>
      <c r="S1181" s="17">
        <v>0.86867955975292188</v>
      </c>
      <c r="T1181" s="17">
        <v>0.11745218973163987</v>
      </c>
      <c r="U1181" s="17">
        <v>7.3508420334047309E-2</v>
      </c>
      <c r="V1181" s="17">
        <v>-1.2503629377831458</v>
      </c>
      <c r="W1181" s="17">
        <v>1.8843759601739378</v>
      </c>
      <c r="X1181" s="17">
        <v>-2.9560170576667242E-2</v>
      </c>
      <c r="Y1181" s="17">
        <v>-0.16039118225250884</v>
      </c>
      <c r="Z1181" s="17">
        <v>26.934342481396651</v>
      </c>
      <c r="AA1181" s="17">
        <v>-1.1337433950648772</v>
      </c>
      <c r="AB1181" s="17">
        <v>-0.61943492412831935</v>
      </c>
      <c r="AC1181" s="17">
        <v>-29.073941511018575</v>
      </c>
      <c r="AD1181" s="17">
        <v>1.5408351690036941</v>
      </c>
      <c r="AE1181" s="17">
        <v>-1.3788455653340901</v>
      </c>
      <c r="AF1181" s="17">
        <v>-4.1378795190843238</v>
      </c>
      <c r="AG1181" s="17">
        <v>-120.00277808096232</v>
      </c>
      <c r="AH1181" s="17">
        <v>0.13912271793679507</v>
      </c>
      <c r="AI1181" s="17">
        <v>3.1732993812748772E-2</v>
      </c>
      <c r="AJ1181" s="17">
        <v>0.33333333333333298</v>
      </c>
      <c r="AK1181" s="17">
        <v>0.98416407851414267</v>
      </c>
      <c r="AL1181" s="17">
        <v>0.85150339466548119</v>
      </c>
      <c r="AM1181" s="17">
        <v>0.33333333333333298</v>
      </c>
      <c r="AN1181" s="17">
        <v>-0.64574690236467058</v>
      </c>
      <c r="AO1181" s="17">
        <v>-0.50172186561510823</v>
      </c>
      <c r="AP1181" s="17">
        <v>0.33333333333333298</v>
      </c>
      <c r="AQ1181" s="17">
        <v>1.9075726143156018</v>
      </c>
      <c r="AR1181" s="17">
        <v>2.519621805890246</v>
      </c>
      <c r="AS1181" s="17">
        <v>10.382362440994214</v>
      </c>
      <c r="AT1181" s="17">
        <v>9.3348504883834238</v>
      </c>
      <c r="AU1181" s="17">
        <v>-1.0000000000000029</v>
      </c>
      <c r="AV1181" s="17">
        <v>-1.0000000000000029</v>
      </c>
      <c r="AW1181" s="17">
        <v>-1.0000000000000029</v>
      </c>
      <c r="AX1181" s="17">
        <v>-1.0000000000000029</v>
      </c>
      <c r="AY1181" s="17">
        <v>1.0312371430408803E-2</v>
      </c>
      <c r="AZ1181" s="17">
        <v>0.89071478881204313</v>
      </c>
      <c r="BA1181" s="17">
        <v>-0.4280310728585428</v>
      </c>
      <c r="BB1181" s="17">
        <v>0.70355763028452467</v>
      </c>
      <c r="BC1181" s="17">
        <v>-2.0745561916857072E-2</v>
      </c>
      <c r="BD1181" s="17">
        <v>22.042514701173332</v>
      </c>
      <c r="BE1181" s="17">
        <v>-2.6587944122141427</v>
      </c>
      <c r="BF1181" s="17">
        <v>-1.0000000000000029</v>
      </c>
      <c r="CU1181" t="e">
        <v>#N/A</v>
      </c>
      <c r="CV1181" t="e">
        <v>#N/A</v>
      </c>
    </row>
    <row r="1182" spans="1:100" x14ac:dyDescent="0.25">
      <c r="A1182">
        <v>3229</v>
      </c>
      <c r="B1182" t="s">
        <v>1143</v>
      </c>
      <c r="C1182" s="48">
        <v>2</v>
      </c>
      <c r="D1182" s="22">
        <v>1506.4115429687499</v>
      </c>
      <c r="E1182" s="17">
        <v>125.09723230075055</v>
      </c>
      <c r="F1182" s="17">
        <v>63.619073415015173</v>
      </c>
      <c r="G1182" s="17">
        <v>0.89815349785289467</v>
      </c>
      <c r="H1182" s="17">
        <v>10.729943399628493</v>
      </c>
      <c r="I1182" s="17">
        <v>91.306610757092216</v>
      </c>
      <c r="J1182" s="17">
        <v>20.899870460356627</v>
      </c>
      <c r="K1182" s="17">
        <v>-0.999999999999999</v>
      </c>
      <c r="L1182" s="17">
        <v>-0.999999999999999</v>
      </c>
      <c r="M1182" s="17">
        <v>-0.999999999999999</v>
      </c>
      <c r="N1182" s="17">
        <v>0.38160395838051192</v>
      </c>
      <c r="O1182" s="17">
        <v>-0.999999999999999</v>
      </c>
      <c r="P1182" s="17">
        <v>-0.999999999999999</v>
      </c>
      <c r="Q1182" s="17">
        <v>5.2172543265371312</v>
      </c>
      <c r="R1182" s="17">
        <v>-0.999999999999999</v>
      </c>
      <c r="S1182" s="17">
        <v>2.7473882828574521</v>
      </c>
      <c r="T1182" s="17">
        <v>0.32474602980187395</v>
      </c>
      <c r="U1182" s="17">
        <v>0.64726691689634852</v>
      </c>
      <c r="V1182" s="17">
        <v>0.6804419617712234</v>
      </c>
      <c r="W1182" s="17">
        <v>6.1107587884968773</v>
      </c>
      <c r="X1182" s="17">
        <v>4.7598344764082716</v>
      </c>
      <c r="Y1182" s="17">
        <v>0.26468346200009119</v>
      </c>
      <c r="Z1182" s="17">
        <v>48.024909899743015</v>
      </c>
      <c r="AA1182" s="17">
        <v>1.6191752655479268</v>
      </c>
      <c r="AB1182" s="17">
        <v>2.6208824774454937</v>
      </c>
      <c r="AC1182" s="17">
        <v>35.303108235480913</v>
      </c>
      <c r="AD1182" s="17">
        <v>2.0190543785138511</v>
      </c>
      <c r="AE1182" s="17">
        <v>1.6407343403376575</v>
      </c>
      <c r="AF1182" s="17">
        <v>81.448502595696084</v>
      </c>
      <c r="AG1182" s="17">
        <v>48.270659313685435</v>
      </c>
      <c r="AH1182" s="17">
        <v>0.54688051536337257</v>
      </c>
      <c r="AI1182" s="17">
        <v>0.68875897135133313</v>
      </c>
      <c r="AJ1182" s="17">
        <v>0.33333333333333298</v>
      </c>
      <c r="AK1182" s="17">
        <v>1.1095910894658312</v>
      </c>
      <c r="AL1182" s="17">
        <v>1.134860375890844</v>
      </c>
      <c r="AM1182" s="17">
        <v>0.33333333333333298</v>
      </c>
      <c r="AN1182" s="17">
        <v>0.72343763555838625</v>
      </c>
      <c r="AO1182" s="17">
        <v>0.82947221575848229</v>
      </c>
      <c r="AP1182" s="17">
        <v>0.33333333333333298</v>
      </c>
      <c r="AQ1182" s="17">
        <v>12.157195070711825</v>
      </c>
      <c r="AR1182" s="17">
        <v>2.2444243630026963</v>
      </c>
      <c r="AS1182" s="17">
        <v>10.796436705266085</v>
      </c>
      <c r="AT1182" s="17">
        <v>11.051924087296815</v>
      </c>
      <c r="AU1182" s="17">
        <v>-0.999999999999999</v>
      </c>
      <c r="AV1182" s="17">
        <v>-0.999999999999999</v>
      </c>
      <c r="AW1182" s="17">
        <v>-0.999999999999999</v>
      </c>
      <c r="AX1182" s="17">
        <v>-0.999999999999999</v>
      </c>
      <c r="AY1182" s="17">
        <v>8.0992633533763722E-2</v>
      </c>
      <c r="AZ1182" s="17">
        <v>-0.1755701913581989</v>
      </c>
      <c r="BA1182" s="17">
        <v>0.73283556794276161</v>
      </c>
      <c r="BB1182" s="17">
        <v>-0.10053453341123281</v>
      </c>
      <c r="BC1182" s="17">
        <v>0.4045927086839185</v>
      </c>
      <c r="BD1182" s="17">
        <v>-1.504065575471766</v>
      </c>
      <c r="BE1182" s="17">
        <v>12.024210434610076</v>
      </c>
      <c r="BF1182" s="17">
        <v>-0.999999999999999</v>
      </c>
      <c r="BG1182" s="22">
        <v>163.83068626390155</v>
      </c>
    </row>
    <row r="1183" spans="1:100" x14ac:dyDescent="0.25">
      <c r="A1183">
        <v>3230</v>
      </c>
      <c r="B1183" t="s">
        <v>1144</v>
      </c>
      <c r="C1183" s="48">
        <v>3</v>
      </c>
      <c r="D1183" s="22">
        <v>1687.0487008972473</v>
      </c>
      <c r="E1183" s="17">
        <v>127.40306825800496</v>
      </c>
      <c r="F1183" s="17">
        <v>59.331984771118272</v>
      </c>
      <c r="G1183" s="17">
        <v>1.3671984613092827</v>
      </c>
      <c r="H1183" s="17">
        <v>12.299300695607741</v>
      </c>
      <c r="I1183" s="17">
        <v>87.663974447582191</v>
      </c>
      <c r="J1183" s="17">
        <v>28.0068004391523</v>
      </c>
      <c r="K1183" s="17">
        <v>-0.99999999999999967</v>
      </c>
      <c r="L1183" s="17">
        <v>-0.99999999999999967</v>
      </c>
      <c r="M1183" s="17">
        <v>-0.99999999999999967</v>
      </c>
      <c r="N1183" s="17">
        <v>0.16619663902540185</v>
      </c>
      <c r="O1183" s="17">
        <v>-0.99999999999999967</v>
      </c>
      <c r="P1183" s="17">
        <v>-0.99999999999999967</v>
      </c>
      <c r="Q1183" s="17">
        <v>3.9611134414499496</v>
      </c>
      <c r="R1183" s="17">
        <v>-0.99999999999999967</v>
      </c>
      <c r="S1183" s="17">
        <v>3.2562852199406316</v>
      </c>
      <c r="T1183" s="17">
        <v>0.51888906225514186</v>
      </c>
      <c r="U1183" s="17">
        <v>0.91280840713826006</v>
      </c>
      <c r="V1183" s="17">
        <v>0.78123135074992689</v>
      </c>
      <c r="W1183" s="17">
        <v>8.3381872541577842</v>
      </c>
      <c r="X1183" s="17">
        <v>6.6567941748550492</v>
      </c>
      <c r="Y1183" s="17">
        <v>0.48819535085190446</v>
      </c>
      <c r="Z1183" s="17">
        <v>51.365848616742937</v>
      </c>
      <c r="AA1183" s="17">
        <v>-0.80263259552026622</v>
      </c>
      <c r="AB1183" s="17">
        <v>3.3969332387388005</v>
      </c>
      <c r="AC1183" s="17">
        <v>27.998755951077058</v>
      </c>
      <c r="AD1183" s="17">
        <v>2.4073420991621326</v>
      </c>
      <c r="AE1183" s="17">
        <v>1.198244204244969</v>
      </c>
      <c r="AF1183" s="17">
        <v>83.959782010803806</v>
      </c>
      <c r="AG1183" s="17">
        <v>51.394611635049792</v>
      </c>
      <c r="AH1183" s="17">
        <v>0.30150847509177692</v>
      </c>
      <c r="AI1183" s="17">
        <v>7.2937219873537323E-2</v>
      </c>
      <c r="AJ1183" s="17">
        <v>0.33333333333333298</v>
      </c>
      <c r="AK1183" s="17">
        <v>0.28461723224142549</v>
      </c>
      <c r="AL1183" s="17">
        <v>0.37887897392305359</v>
      </c>
      <c r="AM1183" s="17">
        <v>0.33333333333333298</v>
      </c>
      <c r="AN1183" s="17">
        <v>0.37100521303587936</v>
      </c>
      <c r="AO1183" s="17">
        <v>0.28902229355908443</v>
      </c>
      <c r="AP1183" s="17">
        <v>0.33333333333333298</v>
      </c>
      <c r="AQ1183" s="17">
        <v>3.7041924367783814</v>
      </c>
      <c r="AR1183" s="17">
        <v>-0.64255998820953242</v>
      </c>
      <c r="AS1183" s="17">
        <v>25.818040237020849</v>
      </c>
      <c r="AT1183" s="17">
        <v>2.8313201903409979</v>
      </c>
      <c r="AU1183" s="17">
        <v>-0.99999999999999967</v>
      </c>
      <c r="AV1183" s="17">
        <v>-0.99999999999999967</v>
      </c>
      <c r="AW1183" s="17">
        <v>-0.99999999999999967</v>
      </c>
      <c r="AX1183" s="17">
        <v>-0.99999999999999967</v>
      </c>
      <c r="AY1183" s="17">
        <v>0.31884471227564115</v>
      </c>
      <c r="AZ1183" s="17">
        <v>0.50104653439508151</v>
      </c>
      <c r="BA1183" s="17">
        <v>-3.9990857954251557E-2</v>
      </c>
      <c r="BB1183" s="17">
        <v>0.3701926922572038</v>
      </c>
      <c r="BC1183" s="17">
        <v>-1.5354872658810555E-2</v>
      </c>
      <c r="BD1183" s="17">
        <v>11.760049978405505</v>
      </c>
      <c r="BE1183" s="17">
        <v>-0.58382610624152154</v>
      </c>
      <c r="BF1183" s="17">
        <v>-0.99999999999999967</v>
      </c>
      <c r="CU1183" t="e">
        <v>#N/A</v>
      </c>
      <c r="CV1183" t="e">
        <v>#N/A</v>
      </c>
    </row>
    <row r="1184" spans="1:100" x14ac:dyDescent="0.25">
      <c r="A1184">
        <v>3234</v>
      </c>
      <c r="B1184" t="s">
        <v>1145</v>
      </c>
      <c r="C1184" s="48">
        <v>2</v>
      </c>
      <c r="D1184" s="22">
        <v>1530.9917480468748</v>
      </c>
      <c r="E1184" s="17">
        <v>81.854175369492452</v>
      </c>
      <c r="F1184" s="17">
        <v>-6.1425123274291744</v>
      </c>
      <c r="G1184" s="17">
        <v>0.41326985644149405</v>
      </c>
      <c r="H1184" s="17">
        <v>6.3069586674063531</v>
      </c>
      <c r="I1184" s="17">
        <v>57.349161156455203</v>
      </c>
      <c r="J1184" s="17">
        <v>12.512948578443874</v>
      </c>
      <c r="K1184" s="17">
        <v>-1</v>
      </c>
      <c r="L1184" s="17">
        <v>-1</v>
      </c>
      <c r="M1184" s="17">
        <v>-1</v>
      </c>
      <c r="N1184" s="17">
        <v>0.26077111477199633</v>
      </c>
      <c r="O1184" s="17">
        <v>-1</v>
      </c>
      <c r="P1184" s="17">
        <v>-1</v>
      </c>
      <c r="Q1184" s="17">
        <v>3.9192242448790533</v>
      </c>
      <c r="R1184" s="17">
        <v>-1</v>
      </c>
      <c r="S1184" s="17">
        <v>1.054492559527942</v>
      </c>
      <c r="T1184" s="17">
        <v>0.13472929792358448</v>
      </c>
      <c r="U1184" s="17">
        <v>7.7873632280286126E-2</v>
      </c>
      <c r="V1184" s="17">
        <v>-6.5647343685234935E-2</v>
      </c>
      <c r="W1184" s="17">
        <v>2.3301106049680191</v>
      </c>
      <c r="X1184" s="17">
        <v>0.10172946927179921</v>
      </c>
      <c r="Y1184" s="17">
        <v>9.372710946555636E-2</v>
      </c>
      <c r="Z1184" s="17">
        <v>32.328511243814646</v>
      </c>
      <c r="AA1184" s="17">
        <v>0.46315361231596119</v>
      </c>
      <c r="AB1184" s="17">
        <v>0.95457944372769488</v>
      </c>
      <c r="AC1184" s="17">
        <v>16.172224155044098</v>
      </c>
      <c r="AD1184" s="17">
        <v>0.55885339712562443</v>
      </c>
      <c r="AE1184" s="17">
        <v>0.41789291953875674</v>
      </c>
      <c r="AF1184" s="17">
        <v>50.464903816029548</v>
      </c>
      <c r="AG1184" s="17">
        <v>-4.6663869525399866</v>
      </c>
      <c r="AH1184" s="17">
        <v>0.1806359791958729</v>
      </c>
      <c r="AI1184" s="17">
        <v>0.25544583720627934</v>
      </c>
      <c r="AJ1184" s="17">
        <v>0.33333333333333298</v>
      </c>
      <c r="AK1184" s="17">
        <v>0.62070956685994783</v>
      </c>
      <c r="AL1184" s="17">
        <v>0.70786697851810854</v>
      </c>
      <c r="AM1184" s="17">
        <v>0.33333333333333298</v>
      </c>
      <c r="AN1184" s="17">
        <v>0.28271358945271913</v>
      </c>
      <c r="AO1184" s="17">
        <v>0.34787925187861313</v>
      </c>
      <c r="AP1184" s="17">
        <v>0.33333333333333298</v>
      </c>
      <c r="AQ1184" s="17">
        <v>6.6627410837036773</v>
      </c>
      <c r="AR1184" s="17">
        <v>2.2444243630026963</v>
      </c>
      <c r="AS1184" s="17">
        <v>3.8023237149971205</v>
      </c>
      <c r="AT1184" s="17">
        <v>6.1585642347382317</v>
      </c>
      <c r="AU1184" s="17">
        <v>-1</v>
      </c>
      <c r="AV1184" s="17">
        <v>-1</v>
      </c>
      <c r="AW1184" s="17">
        <v>-1</v>
      </c>
      <c r="AX1184" s="17">
        <v>-1</v>
      </c>
      <c r="AY1184" s="17">
        <v>7.3375158019144335E-3</v>
      </c>
      <c r="AZ1184" s="17">
        <v>0.33239652653544832</v>
      </c>
      <c r="BA1184" s="17">
        <v>0.24450829831370646</v>
      </c>
      <c r="BB1184" s="17">
        <v>0.18235467797163993</v>
      </c>
      <c r="BC1184" s="17">
        <v>0.13381790538230079</v>
      </c>
      <c r="BD1184" s="17">
        <v>6.0390234326891656</v>
      </c>
      <c r="BE1184" s="17">
        <v>4.7370620872422187</v>
      </c>
      <c r="BF1184" s="17">
        <v>-1</v>
      </c>
      <c r="BG1184" s="22">
        <v>428.27903910205032</v>
      </c>
    </row>
    <row r="1185" spans="1:100" x14ac:dyDescent="0.25">
      <c r="A1185">
        <v>3236</v>
      </c>
      <c r="B1185" t="s">
        <v>1146</v>
      </c>
      <c r="C1185" s="48">
        <v>3</v>
      </c>
      <c r="D1185" s="22">
        <v>1588.887776034268</v>
      </c>
      <c r="E1185" s="17">
        <v>140.02900456789351</v>
      </c>
      <c r="F1185" s="17">
        <v>57.789452972206824</v>
      </c>
      <c r="G1185" s="17">
        <v>0.71647441243690335</v>
      </c>
      <c r="H1185" s="17">
        <v>12.964545996108544</v>
      </c>
      <c r="I1185" s="17">
        <v>86.205915214218507</v>
      </c>
      <c r="J1185" s="17">
        <v>22.777753952474423</v>
      </c>
      <c r="K1185" s="17">
        <v>-0.99999999999999911</v>
      </c>
      <c r="L1185" s="17">
        <v>-0.99999999999999911</v>
      </c>
      <c r="M1185" s="17">
        <v>-0.99999999999999911</v>
      </c>
      <c r="N1185" s="17">
        <v>0.34240312155854308</v>
      </c>
      <c r="O1185" s="17">
        <v>-0.99999999999999911</v>
      </c>
      <c r="P1185" s="17">
        <v>-0.99999999999999911</v>
      </c>
      <c r="Q1185" s="17">
        <v>6.1449982619557284</v>
      </c>
      <c r="R1185" s="17">
        <v>-0.99999999999999911</v>
      </c>
      <c r="S1185" s="17">
        <v>1.901190082608941</v>
      </c>
      <c r="T1185" s="17">
        <v>0.17137916458635938</v>
      </c>
      <c r="U1185" s="17">
        <v>1.5085837844674654</v>
      </c>
      <c r="V1185" s="17">
        <v>1.874954459856812</v>
      </c>
      <c r="W1185" s="17">
        <v>6.8195477341528141</v>
      </c>
      <c r="X1185" s="17">
        <v>0.8801064245851542</v>
      </c>
      <c r="Y1185" s="17">
        <v>0.20897748580107042</v>
      </c>
      <c r="Z1185" s="17">
        <v>37.357676194152475</v>
      </c>
      <c r="AA1185" s="17">
        <v>0.51645258581019204</v>
      </c>
      <c r="AB1185" s="17">
        <v>1.8226235531277113</v>
      </c>
      <c r="AC1185" s="17">
        <v>36.217789141680278</v>
      </c>
      <c r="AD1185" s="17">
        <v>0.1821167620137884</v>
      </c>
      <c r="AE1185" s="17">
        <v>3.6591451141402109E-2</v>
      </c>
      <c r="AF1185" s="17">
        <v>75.434680340101878</v>
      </c>
      <c r="AG1185" s="17">
        <v>21.8072739805556</v>
      </c>
      <c r="AH1185" s="17">
        <v>0.24001712398036149</v>
      </c>
      <c r="AI1185" s="17">
        <v>0.53632160665290762</v>
      </c>
      <c r="AJ1185" s="17">
        <v>0.33333333333333298</v>
      </c>
      <c r="AK1185" s="17">
        <v>1.0715189529141258</v>
      </c>
      <c r="AL1185" s="17">
        <v>1.2964643616358196</v>
      </c>
      <c r="AM1185" s="17">
        <v>0.33333333333333298</v>
      </c>
      <c r="AN1185" s="17">
        <v>7.6219958328291343E-2</v>
      </c>
      <c r="AO1185" s="17">
        <v>0.32146100653460857</v>
      </c>
      <c r="AP1185" s="17">
        <v>0.33333333333333298</v>
      </c>
      <c r="AQ1185" s="17">
        <v>10.771234874116681</v>
      </c>
      <c r="AR1185" s="17">
        <v>1.4909467875543354</v>
      </c>
      <c r="AS1185" s="17">
        <v>10.571617635778836</v>
      </c>
      <c r="AT1185" s="17">
        <v>10.715189529141259</v>
      </c>
      <c r="AU1185" s="17">
        <v>-0.99999999999999911</v>
      </c>
      <c r="AV1185" s="17">
        <v>-0.99999999999999911</v>
      </c>
      <c r="AW1185" s="17">
        <v>-0.99999999999999911</v>
      </c>
      <c r="AX1185" s="17">
        <v>-0.99999999999999911</v>
      </c>
      <c r="AY1185" s="17">
        <v>-4.5432107585502597E-2</v>
      </c>
      <c r="AZ1185" s="17">
        <v>0.44685697729508472</v>
      </c>
      <c r="BA1185" s="17">
        <v>0.19605780025389435</v>
      </c>
      <c r="BB1185" s="17">
        <v>5.3350831204558399E-2</v>
      </c>
      <c r="BC1185" s="17">
        <v>0.68419875184787904</v>
      </c>
      <c r="BD1185" s="17">
        <v>3.5680556665893812</v>
      </c>
      <c r="BE1185" s="17">
        <v>18.085257797466451</v>
      </c>
      <c r="BF1185" s="17">
        <v>-0.99999999999999911</v>
      </c>
      <c r="CU1185" t="e">
        <v>#N/A</v>
      </c>
      <c r="CV1185" t="e">
        <v>#N/A</v>
      </c>
    </row>
    <row r="1186" spans="1:100" x14ac:dyDescent="0.25">
      <c r="A1186">
        <v>3237</v>
      </c>
      <c r="B1186" t="s">
        <v>1885</v>
      </c>
      <c r="C1186" s="48">
        <v>1</v>
      </c>
      <c r="D1186" s="22">
        <v>1450</v>
      </c>
      <c r="E1186" s="47">
        <v>62.798508766834246</v>
      </c>
      <c r="F1186" s="47">
        <v>-29.08938549335334</v>
      </c>
      <c r="G1186" s="47">
        <v>0.24773049482204326</v>
      </c>
      <c r="H1186" s="47">
        <v>5.0316799675559034</v>
      </c>
      <c r="I1186" s="47">
        <v>43.150978932390657</v>
      </c>
      <c r="J1186" s="47">
        <v>9.4265685797601293</v>
      </c>
      <c r="K1186" s="47">
        <v>-1</v>
      </c>
      <c r="L1186" s="47">
        <v>-1</v>
      </c>
      <c r="M1186" s="47">
        <v>-1</v>
      </c>
      <c r="N1186" s="47">
        <v>0.23106494761372834</v>
      </c>
      <c r="O1186" s="47">
        <v>-1</v>
      </c>
      <c r="P1186" s="47">
        <v>-1</v>
      </c>
      <c r="Q1186" s="47">
        <v>3.6908187015592362</v>
      </c>
      <c r="R1186" s="47">
        <v>-1</v>
      </c>
      <c r="S1186" s="47">
        <v>0.64189072421973781</v>
      </c>
      <c r="T1186" s="47">
        <v>9.2362986157557392E-2</v>
      </c>
      <c r="U1186" s="47">
        <v>2.8539908778594872E-2</v>
      </c>
      <c r="V1186" s="47">
        <v>-3.3016092497362891E-2</v>
      </c>
      <c r="W1186" s="47">
        <v>1.340861265996665</v>
      </c>
      <c r="X1186" s="47">
        <v>-0.95214589246562853</v>
      </c>
      <c r="Y1186" s="47">
        <v>6.2963204570277986E-2</v>
      </c>
      <c r="Z1186" s="47">
        <v>26.745601001024557</v>
      </c>
      <c r="AA1186" s="47">
        <v>0.83044305783086536</v>
      </c>
      <c r="AB1186" s="47">
        <v>0.95436065465510056</v>
      </c>
      <c r="AC1186" s="47">
        <v>9.5356991142494465</v>
      </c>
      <c r="AD1186" s="47">
        <v>1.0338197723233149</v>
      </c>
      <c r="AE1186" s="47">
        <v>-6.1692529453854741E-2</v>
      </c>
      <c r="AF1186" s="47">
        <v>37.173968240475233</v>
      </c>
      <c r="AG1186" s="47">
        <v>-21.084351504417185</v>
      </c>
      <c r="AH1186" s="47">
        <v>0.31588437088007865</v>
      </c>
      <c r="AI1186" s="47">
        <v>0.38548558873661259</v>
      </c>
      <c r="AJ1186" s="47">
        <v>0.33333333333333298</v>
      </c>
      <c r="AK1186" s="47">
        <v>0.47968211832321317</v>
      </c>
      <c r="AL1186" s="47">
        <v>0.57122895297980814</v>
      </c>
      <c r="AM1186" s="47">
        <v>0.33333333333333298</v>
      </c>
      <c r="AN1186" s="47">
        <v>0.18789602731731778</v>
      </c>
      <c r="AO1186" s="47">
        <v>0.23868759666666312</v>
      </c>
      <c r="AP1186" s="47">
        <v>0.33333333333333298</v>
      </c>
      <c r="AQ1186" s="47">
        <v>5.9770106919154165</v>
      </c>
      <c r="AR1186" s="47">
        <v>2.6866680235991405</v>
      </c>
      <c r="AS1186" s="47">
        <v>1.9901707455278179</v>
      </c>
      <c r="AT1186" s="47">
        <v>4.7497298106331778</v>
      </c>
      <c r="AU1186" s="47">
        <v>-1</v>
      </c>
      <c r="AV1186" s="47">
        <v>-1</v>
      </c>
      <c r="AW1186" s="47">
        <v>-1</v>
      </c>
      <c r="AX1186" s="47">
        <v>-1</v>
      </c>
      <c r="AY1186" s="47">
        <v>5.741340798477359E-3</v>
      </c>
      <c r="AZ1186" s="47">
        <v>0.26109216513129191</v>
      </c>
      <c r="BA1186" s="47">
        <v>0.31605474538102962</v>
      </c>
      <c r="BB1186" s="47">
        <v>0.19654570281331249</v>
      </c>
      <c r="BC1186" s="47">
        <v>0.14449960111956645</v>
      </c>
      <c r="BD1186" s="47">
        <v>6.219103395989273</v>
      </c>
      <c r="BE1186" s="47">
        <v>5.19276375489431</v>
      </c>
      <c r="BF1186" s="47">
        <v>-1</v>
      </c>
      <c r="BG1186" s="22">
        <v>43.046721000000005</v>
      </c>
    </row>
    <row r="1187" spans="1:100" x14ac:dyDescent="0.25">
      <c r="A1187">
        <v>3238</v>
      </c>
      <c r="B1187" t="s">
        <v>1147</v>
      </c>
      <c r="C1187" s="48">
        <v>3</v>
      </c>
      <c r="D1187" s="22">
        <v>1621.1485630170475</v>
      </c>
      <c r="E1187" s="17">
        <v>99.236288038789525</v>
      </c>
      <c r="F1187" s="17">
        <v>0.96037043060704907</v>
      </c>
      <c r="G1187" s="17">
        <v>0.50251445847662313</v>
      </c>
      <c r="H1187" s="17">
        <v>14.597973155775076</v>
      </c>
      <c r="I1187" s="17">
        <v>63.502321684066366</v>
      </c>
      <c r="J1187" s="17">
        <v>22.720243176471136</v>
      </c>
      <c r="K1187" s="17">
        <v>-1.0000000000000011</v>
      </c>
      <c r="L1187" s="17">
        <v>-1.0000000000000011</v>
      </c>
      <c r="M1187" s="17">
        <v>-1.0000000000000011</v>
      </c>
      <c r="N1187" s="17">
        <v>0.33877771931540757</v>
      </c>
      <c r="O1187" s="17">
        <v>-1.0000000000000011</v>
      </c>
      <c r="P1187" s="17">
        <v>-1.0000000000000011</v>
      </c>
      <c r="Q1187" s="17">
        <v>4.9499040192417896</v>
      </c>
      <c r="R1187" s="17">
        <v>-1.0000000000000011</v>
      </c>
      <c r="S1187" s="17">
        <v>5.1303315417284496</v>
      </c>
      <c r="T1187" s="17">
        <v>0.41804865298844851</v>
      </c>
      <c r="U1187" s="17">
        <v>-0.30629697346180768</v>
      </c>
      <c r="V1187" s="17">
        <v>-0.19946089621738711</v>
      </c>
      <c r="W1187" s="17">
        <v>9.6480691365332856</v>
      </c>
      <c r="X1187" s="17">
        <v>7.5465258854472905</v>
      </c>
      <c r="Y1187" s="17">
        <v>0.38036996755735297</v>
      </c>
      <c r="Z1187" s="17">
        <v>41.830813561380069</v>
      </c>
      <c r="AA1187" s="17">
        <v>-0.4066676047911747</v>
      </c>
      <c r="AB1187" s="17">
        <v>1.5169094451364427</v>
      </c>
      <c r="AC1187" s="17">
        <v>10.782417126346587</v>
      </c>
      <c r="AD1187" s="17">
        <v>0.42898484670505321</v>
      </c>
      <c r="AE1187" s="17">
        <v>1.4101783661081602</v>
      </c>
      <c r="AF1187" s="17">
        <v>55.540318498971288</v>
      </c>
      <c r="AG1187" s="17">
        <v>-15.551014657269095</v>
      </c>
      <c r="AH1187" s="17">
        <v>3.8357784259654977E-2</v>
      </c>
      <c r="AI1187" s="17">
        <v>2.2997044928128159E-2</v>
      </c>
      <c r="AJ1187" s="17">
        <v>0.33333333333333298</v>
      </c>
      <c r="AK1187" s="17">
        <v>1.0496676419674755</v>
      </c>
      <c r="AL1187" s="17">
        <v>0.8906123198633753</v>
      </c>
      <c r="AM1187" s="17">
        <v>0.33333333333333298</v>
      </c>
      <c r="AN1187" s="17">
        <v>0.39938219075189973</v>
      </c>
      <c r="AO1187" s="17">
        <v>0.67879127222751245</v>
      </c>
      <c r="AP1187" s="17">
        <v>0.33333333333333298</v>
      </c>
      <c r="AQ1187" s="17">
        <v>7.9620031850950825</v>
      </c>
      <c r="AR1187" s="17">
        <v>2.4134907180348817</v>
      </c>
      <c r="AS1187" s="17">
        <v>9.6987206574862679</v>
      </c>
      <c r="AT1187" s="17">
        <v>10.608031800950004</v>
      </c>
      <c r="AU1187" s="17">
        <v>-1.0000000000000011</v>
      </c>
      <c r="AV1187" s="17">
        <v>-1.0000000000000011</v>
      </c>
      <c r="AW1187" s="17">
        <v>-1.0000000000000011</v>
      </c>
      <c r="AX1187" s="17">
        <v>-1.0000000000000011</v>
      </c>
      <c r="AY1187" s="17">
        <v>-4.4433769193307059E-3</v>
      </c>
      <c r="AZ1187" s="17">
        <v>0.11904041398030472</v>
      </c>
      <c r="BA1187" s="17">
        <v>0.34986808692606031</v>
      </c>
      <c r="BB1187" s="17">
        <v>8.2536471414946713E-3</v>
      </c>
      <c r="BC1187" s="17">
        <v>-0.12998915059500701</v>
      </c>
      <c r="BD1187" s="17">
        <v>0.8015432484388898</v>
      </c>
      <c r="BE1187" s="17">
        <v>-1.5003883302448748</v>
      </c>
      <c r="BF1187" s="17">
        <v>-1.0000000000000011</v>
      </c>
      <c r="CU1187" t="e">
        <v>#N/A</v>
      </c>
      <c r="CV1187" t="e">
        <v>#N/A</v>
      </c>
    </row>
    <row r="1188" spans="1:100" x14ac:dyDescent="0.25">
      <c r="A1188">
        <v>3239</v>
      </c>
      <c r="B1188" t="s">
        <v>1148</v>
      </c>
      <c r="C1188" s="48">
        <v>3</v>
      </c>
      <c r="D1188" s="22">
        <v>1554.1674869498231</v>
      </c>
      <c r="E1188" s="17">
        <v>121.9308506327872</v>
      </c>
      <c r="F1188" s="17">
        <v>15.736432050385547</v>
      </c>
      <c r="G1188" s="17">
        <v>0.91439915027410001</v>
      </c>
      <c r="H1188" s="17">
        <v>13.825136471350962</v>
      </c>
      <c r="I1188" s="17">
        <v>88.974046316440521</v>
      </c>
      <c r="J1188" s="17">
        <v>4.577043238729738</v>
      </c>
      <c r="K1188" s="17">
        <v>-1.0000000000000009</v>
      </c>
      <c r="L1188" s="17">
        <v>-1.0000000000000009</v>
      </c>
      <c r="M1188" s="17">
        <v>-1.0000000000000009</v>
      </c>
      <c r="N1188" s="17">
        <v>0.43422096742300131</v>
      </c>
      <c r="O1188" s="17">
        <v>-1.0000000000000009</v>
      </c>
      <c r="P1188" s="17">
        <v>-1.0000000000000009</v>
      </c>
      <c r="Q1188" s="17">
        <v>5.2376612174187951</v>
      </c>
      <c r="R1188" s="17">
        <v>-1.0000000000000009</v>
      </c>
      <c r="S1188" s="17">
        <v>4.1664003883605405</v>
      </c>
      <c r="T1188" s="17">
        <v>0.65170117328173505</v>
      </c>
      <c r="U1188" s="17">
        <v>0.12733723860554269</v>
      </c>
      <c r="V1188" s="17">
        <v>0.21673472364111551</v>
      </c>
      <c r="W1188" s="17">
        <v>8.5874752539321673</v>
      </c>
      <c r="X1188" s="17">
        <v>4.0322815883926451</v>
      </c>
      <c r="Y1188" s="17">
        <v>0.32514414627006027</v>
      </c>
      <c r="Z1188" s="17">
        <v>68.322926434892025</v>
      </c>
      <c r="AA1188" s="17">
        <v>2.1597350764861099</v>
      </c>
      <c r="AB1188" s="17">
        <v>3.9685880663876643</v>
      </c>
      <c r="AC1188" s="17">
        <v>11.419772924049186</v>
      </c>
      <c r="AD1188" s="17">
        <v>1.3441412150173233</v>
      </c>
      <c r="AE1188" s="17">
        <v>-0.84972025699862752</v>
      </c>
      <c r="AF1188" s="17">
        <v>82.861567168330154</v>
      </c>
      <c r="AG1188" s="17">
        <v>14.320138313223955</v>
      </c>
      <c r="AH1188" s="17">
        <v>0.5042855385053705</v>
      </c>
      <c r="AI1188" s="17">
        <v>0.48031755500906215</v>
      </c>
      <c r="AJ1188" s="17">
        <v>0.33333333333333298</v>
      </c>
      <c r="AK1188" s="17">
        <v>-1.7441425965690073E-2</v>
      </c>
      <c r="AL1188" s="17">
        <v>0.12569831501569997</v>
      </c>
      <c r="AM1188" s="17">
        <v>0.33333333333333298</v>
      </c>
      <c r="AN1188" s="17">
        <v>0.53035388726624222</v>
      </c>
      <c r="AO1188" s="17">
        <v>0.61647995959728796</v>
      </c>
      <c r="AP1188" s="17">
        <v>0.33333333333333298</v>
      </c>
      <c r="AQ1188" s="17">
        <v>6.1124791481102534</v>
      </c>
      <c r="AR1188" s="17">
        <v>3.3798571753683397</v>
      </c>
      <c r="AS1188" s="17">
        <v>1.7169256798159482</v>
      </c>
      <c r="AT1188" s="17">
        <v>-0.51973961645454736</v>
      </c>
      <c r="AU1188" s="17">
        <v>-1.0000000000000009</v>
      </c>
      <c r="AV1188" s="17">
        <v>-1.0000000000000009</v>
      </c>
      <c r="AW1188" s="17">
        <v>-1.0000000000000009</v>
      </c>
      <c r="AX1188" s="17">
        <v>-1.0000000000000009</v>
      </c>
      <c r="AY1188" s="17">
        <v>-1.423115412304848E-2</v>
      </c>
      <c r="AZ1188" s="17">
        <v>1.6088878536209275</v>
      </c>
      <c r="BA1188" s="17">
        <v>0.44541705500258943</v>
      </c>
      <c r="BB1188" s="17">
        <v>0.12256973622484628</v>
      </c>
      <c r="BC1188" s="17">
        <v>0.49350245877233673</v>
      </c>
      <c r="BD1188" s="17">
        <v>11.108682673725797</v>
      </c>
      <c r="BE1188" s="17">
        <v>14.564646744321365</v>
      </c>
      <c r="BF1188" s="17">
        <v>-1.0000000000000009</v>
      </c>
      <c r="CU1188" t="e">
        <v>#N/A</v>
      </c>
      <c r="CV1188" t="e">
        <v>#N/A</v>
      </c>
    </row>
    <row r="1189" spans="1:100" x14ac:dyDescent="0.25">
      <c r="A1189">
        <v>3240</v>
      </c>
      <c r="B1189" t="s">
        <v>1149</v>
      </c>
      <c r="C1189" s="48">
        <v>2</v>
      </c>
      <c r="D1189" s="22">
        <v>1426.2763085937502</v>
      </c>
      <c r="E1189" s="17">
        <v>-6.1556588386911244</v>
      </c>
      <c r="F1189" s="17">
        <v>-148.12381593999703</v>
      </c>
      <c r="G1189" s="17">
        <v>-0.57358287598017177</v>
      </c>
      <c r="H1189" s="17">
        <v>-2.694859904462886</v>
      </c>
      <c r="I1189" s="17">
        <v>-11.76226901453537</v>
      </c>
      <c r="J1189" s="17">
        <v>-4.5564183147780692</v>
      </c>
      <c r="K1189" s="17">
        <v>-1.0000000000000022</v>
      </c>
      <c r="L1189" s="17">
        <v>-1.0000000000000022</v>
      </c>
      <c r="M1189" s="17">
        <v>-1.0000000000000022</v>
      </c>
      <c r="N1189" s="17">
        <v>1.4847739146769789E-2</v>
      </c>
      <c r="O1189" s="17">
        <v>-1.0000000000000022</v>
      </c>
      <c r="P1189" s="17">
        <v>-1.0000000000000022</v>
      </c>
      <c r="Q1189" s="17">
        <v>1.2774264537200093</v>
      </c>
      <c r="R1189" s="17">
        <v>-1.0000000000000022</v>
      </c>
      <c r="S1189" s="17">
        <v>-2.3909500736979998</v>
      </c>
      <c r="T1189" s="17">
        <v>-0.25199963051395891</v>
      </c>
      <c r="U1189" s="17">
        <v>-1.0809761839566714</v>
      </c>
      <c r="V1189" s="17">
        <v>-1.5841152952480517</v>
      </c>
      <c r="W1189" s="17">
        <v>-5.3644013801763393</v>
      </c>
      <c r="X1189" s="17">
        <v>-9.3786143938849555</v>
      </c>
      <c r="Y1189" s="17">
        <v>-0.25420944523542177</v>
      </c>
      <c r="Z1189" s="17">
        <v>0.38263272810673499</v>
      </c>
      <c r="AA1189" s="17">
        <v>-1.8896234867626256</v>
      </c>
      <c r="AB1189" s="17">
        <v>-2.4367407853491403</v>
      </c>
      <c r="AC1189" s="17">
        <v>-22.76364337281704</v>
      </c>
      <c r="AD1189" s="17">
        <v>-2.4130004772869942</v>
      </c>
      <c r="AE1189" s="17">
        <v>-2.0708781883524772</v>
      </c>
      <c r="AF1189" s="17">
        <v>-12.594037555902666</v>
      </c>
      <c r="AG1189" s="17">
        <v>-112.40577903038626</v>
      </c>
      <c r="AH1189" s="17">
        <v>-0.5647581533002306</v>
      </c>
      <c r="AI1189" s="17">
        <v>-0.62644873275804391</v>
      </c>
      <c r="AJ1189" s="17">
        <v>0.33333333333333298</v>
      </c>
      <c r="AK1189" s="17">
        <v>-0.37427979803129063</v>
      </c>
      <c r="AL1189" s="17">
        <v>-0.16116543448873433</v>
      </c>
      <c r="AM1189" s="17">
        <v>0.33333333333333298</v>
      </c>
      <c r="AN1189" s="17">
        <v>-0.61426393669626633</v>
      </c>
      <c r="AO1189" s="17">
        <v>-0.63227617455834739</v>
      </c>
      <c r="AP1189" s="17">
        <v>0.33333333333333298</v>
      </c>
      <c r="AQ1189" s="17">
        <v>-4.5197704864146777</v>
      </c>
      <c r="AR1189" s="17">
        <v>2.2444243630026963</v>
      </c>
      <c r="AS1189" s="17">
        <v>-10.43234812342987</v>
      </c>
      <c r="AT1189" s="17">
        <v>-3.8005788024728755</v>
      </c>
      <c r="AU1189" s="17">
        <v>-1.0000000000000022</v>
      </c>
      <c r="AV1189" s="17">
        <v>-1.0000000000000022</v>
      </c>
      <c r="AW1189" s="17">
        <v>-1.0000000000000022</v>
      </c>
      <c r="AX1189" s="17">
        <v>-1.0000000000000022</v>
      </c>
      <c r="AY1189" s="17">
        <v>-0.14256804500219553</v>
      </c>
      <c r="AZ1189" s="17">
        <v>1.3662287714704595</v>
      </c>
      <c r="BA1189" s="17">
        <v>-0.74935303086355409</v>
      </c>
      <c r="BB1189" s="17">
        <v>0.75810103726969635</v>
      </c>
      <c r="BC1189" s="17">
        <v>-0.41727277223126191</v>
      </c>
      <c r="BD1189" s="17">
        <v>21.390991127321371</v>
      </c>
      <c r="BE1189" s="17">
        <v>-10.094005913380403</v>
      </c>
      <c r="BF1189" s="17">
        <v>-1.0000000000000022</v>
      </c>
      <c r="BG1189" s="22">
        <v>409.53792771804848</v>
      </c>
    </row>
    <row r="1190" spans="1:100" x14ac:dyDescent="0.25">
      <c r="A1190">
        <v>3242</v>
      </c>
      <c r="B1190" t="s">
        <v>1150</v>
      </c>
      <c r="C1190" s="48">
        <v>2</v>
      </c>
      <c r="D1190" s="22">
        <v>1489.66037109375</v>
      </c>
      <c r="E1190" s="17">
        <v>31.747727543309935</v>
      </c>
      <c r="F1190" s="17">
        <v>-86.976419648833925</v>
      </c>
      <c r="G1190" s="17">
        <v>-0.14857286709148548</v>
      </c>
      <c r="H1190" s="17">
        <v>1.1819728442858493</v>
      </c>
      <c r="I1190" s="17">
        <v>18.002100669280736</v>
      </c>
      <c r="J1190" s="17">
        <v>2.794882985477857</v>
      </c>
      <c r="K1190" s="17">
        <v>-1.0000000000000013</v>
      </c>
      <c r="L1190" s="17">
        <v>-1.0000000000000013</v>
      </c>
      <c r="M1190" s="17">
        <v>-1.0000000000000013</v>
      </c>
      <c r="N1190" s="17">
        <v>0.12076009326664838</v>
      </c>
      <c r="O1190" s="17">
        <v>-1.0000000000000013</v>
      </c>
      <c r="P1190" s="17">
        <v>-1.0000000000000013</v>
      </c>
      <c r="Q1190" s="17">
        <v>2.4151752442080996</v>
      </c>
      <c r="R1190" s="17">
        <v>-1.0000000000000013</v>
      </c>
      <c r="S1190" s="17">
        <v>-0.90709381423422752</v>
      </c>
      <c r="T1190" s="17">
        <v>-8.5446243252806253E-2</v>
      </c>
      <c r="U1190" s="17">
        <v>-0.58189181754780894</v>
      </c>
      <c r="V1190" s="17">
        <v>-0.93015340570935545</v>
      </c>
      <c r="W1190" s="17">
        <v>-2.0505891975061239</v>
      </c>
      <c r="X1190" s="17">
        <v>-5.2956941189817428</v>
      </c>
      <c r="Y1190" s="17">
        <v>-0.10436285379590354</v>
      </c>
      <c r="Z1190" s="17">
        <v>14.140833588127812</v>
      </c>
      <c r="AA1190" s="17">
        <v>-0.87634786524342201</v>
      </c>
      <c r="AB1190" s="17">
        <v>-0.9761935391887433</v>
      </c>
      <c r="AC1190" s="17">
        <v>-5.9950487685369893</v>
      </c>
      <c r="AD1190" s="17">
        <v>-1.1331057168190299</v>
      </c>
      <c r="AE1190" s="17">
        <v>-0.9990337317929765</v>
      </c>
      <c r="AF1190" s="17">
        <v>14.563693635892392</v>
      </c>
      <c r="AG1190" s="17">
        <v>-66.005421124601327</v>
      </c>
      <c r="AH1190" s="17">
        <v>-0.24373764388709945</v>
      </c>
      <c r="AI1190" s="17">
        <v>-0.24664128357598164</v>
      </c>
      <c r="AJ1190" s="17">
        <v>0.33333333333333298</v>
      </c>
      <c r="AK1190" s="17">
        <v>5.4234432029009461E-2</v>
      </c>
      <c r="AL1190" s="17">
        <v>0.21310264163063009</v>
      </c>
      <c r="AM1190" s="17">
        <v>0.33333333333333298</v>
      </c>
      <c r="AN1190" s="17">
        <v>-0.22796067802662195</v>
      </c>
      <c r="AO1190" s="17">
        <v>-0.21015050897902693</v>
      </c>
      <c r="AP1190" s="17">
        <v>0.33333333333333298</v>
      </c>
      <c r="AQ1190" s="17">
        <v>0.29622605052665918</v>
      </c>
      <c r="AR1190" s="17">
        <v>2.2444243630026963</v>
      </c>
      <c r="AS1190" s="17">
        <v>-4.3018710970032217</v>
      </c>
      <c r="AT1190" s="17">
        <v>0.48854695227065204</v>
      </c>
      <c r="AU1190" s="17">
        <v>-1.0000000000000013</v>
      </c>
      <c r="AV1190" s="17">
        <v>-1.0000000000000013</v>
      </c>
      <c r="AW1190" s="17">
        <v>-1.0000000000000013</v>
      </c>
      <c r="AX1190" s="17">
        <v>-1.0000000000000013</v>
      </c>
      <c r="AY1190" s="17">
        <v>-7.8007891661508955E-2</v>
      </c>
      <c r="AZ1190" s="17">
        <v>0.92098599392754243</v>
      </c>
      <c r="BA1190" s="17">
        <v>-0.32132461439334048</v>
      </c>
      <c r="BB1190" s="17">
        <v>0.51014310267247986</v>
      </c>
      <c r="BC1190" s="17">
        <v>-0.179933353596573</v>
      </c>
      <c r="BD1190" s="17">
        <v>14.779325868673087</v>
      </c>
      <c r="BE1190" s="17">
        <v>-3.7066776569085826</v>
      </c>
      <c r="BF1190" s="17">
        <v>-1.0000000000000013</v>
      </c>
      <c r="BG1190" s="22">
        <v>854.85914575474078</v>
      </c>
    </row>
    <row r="1191" spans="1:100" x14ac:dyDescent="0.25">
      <c r="A1191">
        <v>3243</v>
      </c>
      <c r="B1191" t="s">
        <v>1151</v>
      </c>
      <c r="C1191" s="48">
        <v>3</v>
      </c>
      <c r="D1191" s="22">
        <v>1450.7837229573815</v>
      </c>
      <c r="E1191" s="17">
        <v>40.562657000662497</v>
      </c>
      <c r="F1191" s="17">
        <v>-78.209386602842059</v>
      </c>
      <c r="G1191" s="17">
        <v>6.799487077489294E-2</v>
      </c>
      <c r="H1191" s="17">
        <v>4.632397052721676</v>
      </c>
      <c r="I1191" s="17">
        <v>16.914745880557042</v>
      </c>
      <c r="J1191" s="17">
        <v>12.494451611863893</v>
      </c>
      <c r="K1191" s="17">
        <v>-1.000000000000002</v>
      </c>
      <c r="L1191" s="17">
        <v>-1.000000000000002</v>
      </c>
      <c r="M1191" s="17">
        <v>-1.000000000000002</v>
      </c>
      <c r="N1191" s="17">
        <v>0.27578908404951163</v>
      </c>
      <c r="O1191" s="17">
        <v>-1.000000000000002</v>
      </c>
      <c r="P1191" s="17">
        <v>-1.000000000000002</v>
      </c>
      <c r="Q1191" s="17">
        <v>2.9948737497777653</v>
      </c>
      <c r="R1191" s="17">
        <v>-1.000000000000002</v>
      </c>
      <c r="S1191" s="17">
        <v>0.83315557069803026</v>
      </c>
      <c r="T1191" s="17">
        <v>6.6980720673639096E-2</v>
      </c>
      <c r="U1191" s="17">
        <v>-1.4393919226074831E-2</v>
      </c>
      <c r="V1191" s="17">
        <v>-0.12831272385942219</v>
      </c>
      <c r="W1191" s="17">
        <v>1.6375233029439107</v>
      </c>
      <c r="X1191" s="17">
        <v>-2.5390597648055855</v>
      </c>
      <c r="Y1191" s="17">
        <v>8.2934803274454794E-2</v>
      </c>
      <c r="Z1191" s="17">
        <v>16.817704889532639</v>
      </c>
      <c r="AA1191" s="17">
        <v>3.8096427116696181</v>
      </c>
      <c r="AB1191" s="17">
        <v>1.8839463851247207</v>
      </c>
      <c r="AC1191" s="17">
        <v>-5.7882458744132723</v>
      </c>
      <c r="AD1191" s="17">
        <v>0.50305124527945844</v>
      </c>
      <c r="AE1191" s="17">
        <v>-0.77124583738830554</v>
      </c>
      <c r="AF1191" s="17">
        <v>12.142159562855765</v>
      </c>
      <c r="AG1191" s="17">
        <v>-74.011810027805538</v>
      </c>
      <c r="AH1191" s="17">
        <v>0.52326823495929131</v>
      </c>
      <c r="AI1191" s="17">
        <v>0.49982806148448355</v>
      </c>
      <c r="AJ1191" s="17">
        <v>0.33333333333333298</v>
      </c>
      <c r="AK1191" s="17">
        <v>0.56200254727765941</v>
      </c>
      <c r="AL1191" s="17">
        <v>0.36471644555966565</v>
      </c>
      <c r="AM1191" s="17">
        <v>0.33333333333333298</v>
      </c>
      <c r="AN1191" s="17">
        <v>6.2793758618667345E-2</v>
      </c>
      <c r="AO1191" s="17">
        <v>8.9972756496103215E-2</v>
      </c>
      <c r="AP1191" s="17">
        <v>0.33333333333333298</v>
      </c>
      <c r="AQ1191" s="17">
        <v>4.772586317701264</v>
      </c>
      <c r="AR1191" s="17">
        <v>4.2892455676282371</v>
      </c>
      <c r="AS1191" s="17">
        <v>3.0564558861911704</v>
      </c>
      <c r="AT1191" s="17">
        <v>5.1487501580444803</v>
      </c>
      <c r="AU1191" s="17">
        <v>-1.000000000000002</v>
      </c>
      <c r="AV1191" s="17">
        <v>-1.000000000000002</v>
      </c>
      <c r="AW1191" s="17">
        <v>-1.000000000000002</v>
      </c>
      <c r="AX1191" s="17">
        <v>-1.000000000000002</v>
      </c>
      <c r="AY1191" s="17">
        <v>-1.2808050965180711E-2</v>
      </c>
      <c r="AZ1191" s="17">
        <v>-0.17717386928038409</v>
      </c>
      <c r="BA1191" s="17">
        <v>0.5351376848790711</v>
      </c>
      <c r="BB1191" s="17">
        <v>-0.16381540870591357</v>
      </c>
      <c r="BC1191" s="17">
        <v>0.15371218136317519</v>
      </c>
      <c r="BD1191" s="17">
        <v>-4.981254564049757</v>
      </c>
      <c r="BE1191" s="17">
        <v>6.5184929584747353</v>
      </c>
      <c r="BF1191" s="17">
        <v>-1.000000000000002</v>
      </c>
      <c r="CU1191" t="e">
        <v>#N/A</v>
      </c>
      <c r="CV1191" t="e">
        <v>#N/A</v>
      </c>
    </row>
    <row r="1192" spans="1:100" x14ac:dyDescent="0.25">
      <c r="A1192">
        <v>3244</v>
      </c>
      <c r="B1192" t="s">
        <v>1152</v>
      </c>
      <c r="C1192" s="48">
        <v>2</v>
      </c>
      <c r="D1192" s="22">
        <v>1499.9214941406249</v>
      </c>
      <c r="E1192" s="17">
        <v>82.236076211931064</v>
      </c>
      <c r="F1192" s="17">
        <v>-5.5264132295498367</v>
      </c>
      <c r="G1192" s="17">
        <v>0.41755210391151187</v>
      </c>
      <c r="H1192" s="17">
        <v>6.3460202350937145</v>
      </c>
      <c r="I1192" s="17">
        <v>57.649056203888257</v>
      </c>
      <c r="J1192" s="17">
        <v>12.587017637374212</v>
      </c>
      <c r="K1192" s="17">
        <v>-1</v>
      </c>
      <c r="L1192" s="17">
        <v>-1</v>
      </c>
      <c r="M1192" s="17">
        <v>-1</v>
      </c>
      <c r="N1192" s="17">
        <v>0.26183824942997624</v>
      </c>
      <c r="O1192" s="17">
        <v>-1</v>
      </c>
      <c r="P1192" s="17">
        <v>-1</v>
      </c>
      <c r="Q1192" s="17">
        <v>3.9306877910960543</v>
      </c>
      <c r="R1192" s="17">
        <v>-1</v>
      </c>
      <c r="S1192" s="17">
        <v>1.0694433596975048</v>
      </c>
      <c r="T1192" s="17">
        <v>0.13640742974708411</v>
      </c>
      <c r="U1192" s="17">
        <v>8.2902226244386243E-2</v>
      </c>
      <c r="V1192" s="17">
        <v>-5.9058259690983418E-2</v>
      </c>
      <c r="W1192" s="17">
        <v>2.3634993806169953</v>
      </c>
      <c r="X1192" s="17">
        <v>0.14286750049888935</v>
      </c>
      <c r="Y1192" s="17">
        <v>9.5236909643581641E-2</v>
      </c>
      <c r="Z1192" s="17">
        <v>32.467133910558132</v>
      </c>
      <c r="AA1192" s="17">
        <v>0.47336301180287488</v>
      </c>
      <c r="AB1192" s="17">
        <v>0.96929539069107551</v>
      </c>
      <c r="AC1192" s="17">
        <v>16.341178462750154</v>
      </c>
      <c r="AD1192" s="17">
        <v>0.5717491548378586</v>
      </c>
      <c r="AE1192" s="17">
        <v>0.42869243747094887</v>
      </c>
      <c r="AF1192" s="17">
        <v>50.73853531471255</v>
      </c>
      <c r="AG1192" s="17">
        <v>-4.198873691453449</v>
      </c>
      <c r="AH1192" s="17">
        <v>0.18387046599737844</v>
      </c>
      <c r="AI1192" s="17">
        <v>0.25927263999759848</v>
      </c>
      <c r="AJ1192" s="17">
        <v>0.33333333333333298</v>
      </c>
      <c r="AK1192" s="17">
        <v>0.62502712159787144</v>
      </c>
      <c r="AL1192" s="17">
        <v>0.71163796858552208</v>
      </c>
      <c r="AM1192" s="17">
        <v>0.33333333333333298</v>
      </c>
      <c r="AN1192" s="17">
        <v>0.28660584167619785</v>
      </c>
      <c r="AO1192" s="17">
        <v>0.35213243774636072</v>
      </c>
      <c r="AP1192" s="17">
        <v>0.33333333333333298</v>
      </c>
      <c r="AQ1192" s="17">
        <v>6.7112653267911684</v>
      </c>
      <c r="AR1192" s="17">
        <v>2.2444243630026963</v>
      </c>
      <c r="AS1192" s="17">
        <v>3.8640921891209699</v>
      </c>
      <c r="AT1192" s="17">
        <v>6.2017799179638216</v>
      </c>
      <c r="AU1192" s="17">
        <v>-1</v>
      </c>
      <c r="AV1192" s="17">
        <v>-1</v>
      </c>
      <c r="AW1192" s="17">
        <v>-1</v>
      </c>
      <c r="AX1192" s="17">
        <v>-1</v>
      </c>
      <c r="AY1192" s="17">
        <v>7.9880006082134868E-3</v>
      </c>
      <c r="AZ1192" s="17">
        <v>0.32791042099016404</v>
      </c>
      <c r="BA1192" s="17">
        <v>0.24882095816921906</v>
      </c>
      <c r="BB1192" s="17">
        <v>0.17985634330682532</v>
      </c>
      <c r="BC1192" s="17">
        <v>0.13620925171233531</v>
      </c>
      <c r="BD1192" s="17">
        <v>5.9724066795908488</v>
      </c>
      <c r="BE1192" s="17">
        <v>4.8014185016663635</v>
      </c>
      <c r="BF1192" s="17">
        <v>-1</v>
      </c>
      <c r="BG1192" s="22">
        <v>133.69044166658756</v>
      </c>
    </row>
    <row r="1193" spans="1:100" x14ac:dyDescent="0.25">
      <c r="A1193">
        <v>3245</v>
      </c>
      <c r="B1193" t="s">
        <v>1153</v>
      </c>
      <c r="C1193" s="48">
        <v>3</v>
      </c>
      <c r="D1193" s="22">
        <v>1520.0284477337268</v>
      </c>
      <c r="E1193" s="17">
        <v>60.482823918420742</v>
      </c>
      <c r="F1193" s="17">
        <v>-66.420194050348556</v>
      </c>
      <c r="G1193" s="17">
        <v>0.34410767670341147</v>
      </c>
      <c r="H1193" s="17">
        <v>9.4531534377922775</v>
      </c>
      <c r="I1193" s="17">
        <v>42.143267938075574</v>
      </c>
      <c r="J1193" s="17">
        <v>9.5305551101683861</v>
      </c>
      <c r="K1193" s="17">
        <v>-1.0000000000000004</v>
      </c>
      <c r="L1193" s="17">
        <v>-1.0000000000000004</v>
      </c>
      <c r="M1193" s="17">
        <v>-1.0000000000000004</v>
      </c>
      <c r="N1193" s="17">
        <v>0.44847370624142513</v>
      </c>
      <c r="O1193" s="17">
        <v>-1.0000000000000004</v>
      </c>
      <c r="P1193" s="17">
        <v>-1.0000000000000004</v>
      </c>
      <c r="Q1193" s="17">
        <v>5.3857177724645062</v>
      </c>
      <c r="R1193" s="17">
        <v>-1.0000000000000004</v>
      </c>
      <c r="S1193" s="17">
        <v>2.2563674751169853</v>
      </c>
      <c r="T1193" s="17">
        <v>0.3230229451906998</v>
      </c>
      <c r="U1193" s="17">
        <v>-0.22264964245310015</v>
      </c>
      <c r="V1193" s="17">
        <v>5.2685534173179518E-2</v>
      </c>
      <c r="W1193" s="17">
        <v>4.0674356653277703</v>
      </c>
      <c r="X1193" s="17">
        <v>2.8291222560683202</v>
      </c>
      <c r="Y1193" s="17">
        <v>0.32377176060652552</v>
      </c>
      <c r="Z1193" s="17">
        <v>21.788303259141532</v>
      </c>
      <c r="AA1193" s="17">
        <v>0.70305424529452198</v>
      </c>
      <c r="AB1193" s="17">
        <v>-1.4696863358566834</v>
      </c>
      <c r="AC1193" s="17">
        <v>14.110005667743698</v>
      </c>
      <c r="AD1193" s="17">
        <v>1.6059355882683992</v>
      </c>
      <c r="AE1193" s="17">
        <v>1.2678260072502829</v>
      </c>
      <c r="AF1193" s="17">
        <v>35.696448598278828</v>
      </c>
      <c r="AG1193" s="17">
        <v>-53.284590515337555</v>
      </c>
      <c r="AH1193" s="17">
        <v>0.56955677608036026</v>
      </c>
      <c r="AI1193" s="17">
        <v>0.42324653790193961</v>
      </c>
      <c r="AJ1193" s="17">
        <v>0.33333333333333298</v>
      </c>
      <c r="AK1193" s="17">
        <v>0.46343937030733218</v>
      </c>
      <c r="AL1193" s="17">
        <v>0.31872419955708431</v>
      </c>
      <c r="AM1193" s="17">
        <v>0.33333333333333298</v>
      </c>
      <c r="AN1193" s="17">
        <v>0.2771085359137857</v>
      </c>
      <c r="AO1193" s="17">
        <v>0.54739313050032579</v>
      </c>
      <c r="AP1193" s="17">
        <v>0.33333333333333298</v>
      </c>
      <c r="AQ1193" s="17">
        <v>6.4468193397967459</v>
      </c>
      <c r="AR1193" s="17">
        <v>3.5985205476118538</v>
      </c>
      <c r="AS1193" s="17">
        <v>1.511744430714649</v>
      </c>
      <c r="AT1193" s="17">
        <v>4.4202901318418863</v>
      </c>
      <c r="AU1193" s="17">
        <v>-1.0000000000000004</v>
      </c>
      <c r="AV1193" s="17">
        <v>-1.0000000000000004</v>
      </c>
      <c r="AW1193" s="17">
        <v>-1.0000000000000004</v>
      </c>
      <c r="AX1193" s="17">
        <v>-1.0000000000000004</v>
      </c>
      <c r="AY1193" s="17">
        <v>-1.9650556893219203E-2</v>
      </c>
      <c r="AZ1193" s="17">
        <v>0.59931472441995592</v>
      </c>
      <c r="BA1193" s="17">
        <v>0.11001015289894714</v>
      </c>
      <c r="BB1193" s="17">
        <v>8.2517460639666765E-2</v>
      </c>
      <c r="BC1193" s="17">
        <v>-4.7971407368317669E-2</v>
      </c>
      <c r="BD1193" s="17">
        <v>5.0595101380914498</v>
      </c>
      <c r="BE1193" s="17">
        <v>-0.64923441971320583</v>
      </c>
      <c r="BF1193" s="17">
        <v>-1.0000000000000004</v>
      </c>
      <c r="CU1193" t="e">
        <v>#N/A</v>
      </c>
      <c r="CV1193" t="e">
        <v>#N/A</v>
      </c>
    </row>
    <row r="1194" spans="1:100" x14ac:dyDescent="0.25">
      <c r="A1194">
        <v>3247</v>
      </c>
      <c r="B1194" t="s">
        <v>1154</v>
      </c>
      <c r="C1194" s="48">
        <v>2</v>
      </c>
      <c r="D1194" s="22">
        <v>1537.6281347656247</v>
      </c>
      <c r="E1194" s="17">
        <v>75.215612585364525</v>
      </c>
      <c r="F1194" s="17">
        <v>-16.852131390848765</v>
      </c>
      <c r="G1194" s="17">
        <v>0.33883176799591608</v>
      </c>
      <c r="H1194" s="17">
        <v>5.6279534369303477</v>
      </c>
      <c r="I1194" s="17">
        <v>52.13610090678219</v>
      </c>
      <c r="J1194" s="17">
        <v>11.225409920685195</v>
      </c>
      <c r="K1194" s="17">
        <v>-1.0000000000000002</v>
      </c>
      <c r="L1194" s="17">
        <v>-1.0000000000000002</v>
      </c>
      <c r="M1194" s="17">
        <v>-1.0000000000000002</v>
      </c>
      <c r="N1194" s="17">
        <v>0.24222116766823348</v>
      </c>
      <c r="O1194" s="17">
        <v>-1.0000000000000002</v>
      </c>
      <c r="P1194" s="17">
        <v>-1.0000000000000002</v>
      </c>
      <c r="Q1194" s="17">
        <v>3.7199540081223859</v>
      </c>
      <c r="R1194" s="17">
        <v>-1.0000000000000002</v>
      </c>
      <c r="S1194" s="17">
        <v>0.79460356592210424</v>
      </c>
      <c r="T1194" s="17">
        <v>0.10555841838530186</v>
      </c>
      <c r="U1194" s="17">
        <v>-9.5381590459701071E-3</v>
      </c>
      <c r="V1194" s="17">
        <v>-0.18018505328131268</v>
      </c>
      <c r="W1194" s="17">
        <v>1.7497152279493915</v>
      </c>
      <c r="X1194" s="17">
        <v>-0.61337082056417358</v>
      </c>
      <c r="Y1194" s="17">
        <v>6.7482330299038773E-2</v>
      </c>
      <c r="Z1194" s="17">
        <v>29.91884052771039</v>
      </c>
      <c r="AA1194" s="17">
        <v>0.28568414393421948</v>
      </c>
      <c r="AB1194" s="17">
        <v>0.69877289137634124</v>
      </c>
      <c r="AC1194" s="17">
        <v>13.235300077596406</v>
      </c>
      <c r="AD1194" s="17">
        <v>0.3346871013015208</v>
      </c>
      <c r="AE1194" s="17">
        <v>0.23016545244709291</v>
      </c>
      <c r="AF1194" s="17">
        <v>45.708381489127035</v>
      </c>
      <c r="AG1194" s="17">
        <v>-12.793146025176114</v>
      </c>
      <c r="AH1194" s="17">
        <v>0.12441106078742722</v>
      </c>
      <c r="AI1194" s="17">
        <v>0.18892472028381074</v>
      </c>
      <c r="AJ1194" s="17">
        <v>0.33333333333333298</v>
      </c>
      <c r="AK1194" s="17">
        <v>0.54565773398470907</v>
      </c>
      <c r="AL1194" s="17">
        <v>0.64231605131670633</v>
      </c>
      <c r="AM1194" s="17">
        <v>0.33333333333333298</v>
      </c>
      <c r="AN1194" s="17">
        <v>0.21505476840317217</v>
      </c>
      <c r="AO1194" s="17">
        <v>0.27394633977683802</v>
      </c>
      <c r="AP1194" s="17">
        <v>0.33333333333333298</v>
      </c>
      <c r="AQ1194" s="17">
        <v>5.8192466514011922</v>
      </c>
      <c r="AR1194" s="17">
        <v>2.2444243630026963</v>
      </c>
      <c r="AS1194" s="17">
        <v>2.728605492925201</v>
      </c>
      <c r="AT1194" s="17">
        <v>5.4073482266243476</v>
      </c>
      <c r="AU1194" s="17">
        <v>-1.0000000000000002</v>
      </c>
      <c r="AV1194" s="17">
        <v>-1.0000000000000002</v>
      </c>
      <c r="AW1194" s="17">
        <v>-1.0000000000000002</v>
      </c>
      <c r="AX1194" s="17">
        <v>-1.0000000000000002</v>
      </c>
      <c r="AY1194" s="17">
        <v>-3.9698282698172205E-3</v>
      </c>
      <c r="AZ1194" s="17">
        <v>0.41037826946229522</v>
      </c>
      <c r="BA1194" s="17">
        <v>0.16954155292871653</v>
      </c>
      <c r="BB1194" s="17">
        <v>0.22578310149181313</v>
      </c>
      <c r="BC1194" s="17">
        <v>9.2249254605941786E-2</v>
      </c>
      <c r="BD1194" s="17">
        <v>7.1970190398578353</v>
      </c>
      <c r="BE1194" s="17">
        <v>3.6183578314779363</v>
      </c>
      <c r="BF1194" s="17">
        <v>-1.0000000000000002</v>
      </c>
      <c r="BG1194" s="22">
        <v>137.89850748655977</v>
      </c>
    </row>
    <row r="1195" spans="1:100" x14ac:dyDescent="0.25">
      <c r="A1195">
        <v>3250</v>
      </c>
      <c r="B1195" t="s">
        <v>1155</v>
      </c>
      <c r="C1195" s="48">
        <v>2</v>
      </c>
      <c r="D1195" s="22">
        <v>1527.5511621093749</v>
      </c>
      <c r="E1195" s="17">
        <v>60.604854600483279</v>
      </c>
      <c r="F1195" s="17">
        <v>-40.422843506430517</v>
      </c>
      <c r="G1195" s="17">
        <v>0.17500159413119798</v>
      </c>
      <c r="H1195" s="17">
        <v>4.1335364350044301</v>
      </c>
      <c r="I1195" s="17">
        <v>40.662719672716989</v>
      </c>
      <c r="J1195" s="17">
        <v>8.3916767262552021</v>
      </c>
      <c r="K1195" s="17">
        <v>-1.0000000000000007</v>
      </c>
      <c r="L1195" s="17">
        <v>-1.0000000000000007</v>
      </c>
      <c r="M1195" s="17">
        <v>-1.0000000000000007</v>
      </c>
      <c r="N1195" s="17">
        <v>0.20139474234415167</v>
      </c>
      <c r="O1195" s="17">
        <v>-1.0000000000000007</v>
      </c>
      <c r="P1195" s="17">
        <v>-1.0000000000000007</v>
      </c>
      <c r="Q1195" s="17">
        <v>3.2813817903823197</v>
      </c>
      <c r="R1195" s="17">
        <v>-1.0000000000000007</v>
      </c>
      <c r="S1195" s="17">
        <v>0.22261602705482508</v>
      </c>
      <c r="T1195" s="17">
        <v>4.1356470614469634E-2</v>
      </c>
      <c r="U1195" s="17">
        <v>-0.20192204839418915</v>
      </c>
      <c r="V1195" s="17">
        <v>-0.43227015203973912</v>
      </c>
      <c r="W1195" s="17">
        <v>0.4723278377995439</v>
      </c>
      <c r="X1195" s="17">
        <v>-2.1872291404240425</v>
      </c>
      <c r="Y1195" s="17">
        <v>9.7204126614676839E-3</v>
      </c>
      <c r="Z1195" s="17">
        <v>24.615416156936782</v>
      </c>
      <c r="AA1195" s="17">
        <v>-0.10490694280380963</v>
      </c>
      <c r="AB1195" s="17">
        <v>0.13577036373760276</v>
      </c>
      <c r="AC1195" s="17">
        <v>6.7714481399219419</v>
      </c>
      <c r="AD1195" s="17">
        <v>-0.15867864715295066</v>
      </c>
      <c r="AE1195" s="17">
        <v>-0.18300237890171789</v>
      </c>
      <c r="AF1195" s="17">
        <v>35.23979079744673</v>
      </c>
      <c r="AG1195" s="17">
        <v>-30.679262926203869</v>
      </c>
      <c r="AH1195" s="17">
        <v>6.6610238324021909E-4</v>
      </c>
      <c r="AI1195" s="17">
        <v>4.251894363559694E-2</v>
      </c>
      <c r="AJ1195" s="17">
        <v>0.33333333333333298</v>
      </c>
      <c r="AK1195" s="17">
        <v>0.38047677507540562</v>
      </c>
      <c r="AL1195" s="17">
        <v>0.49804555721004096</v>
      </c>
      <c r="AM1195" s="17">
        <v>0.33333333333333298</v>
      </c>
      <c r="AN1195" s="17">
        <v>6.6145028141194717E-2</v>
      </c>
      <c r="AO1195" s="17">
        <v>0.11122800435351227</v>
      </c>
      <c r="AP1195" s="17">
        <v>0.33333333333333298</v>
      </c>
      <c r="AQ1195" s="17">
        <v>3.9628067241579092</v>
      </c>
      <c r="AR1195" s="17">
        <v>2.2444243630026963</v>
      </c>
      <c r="AS1195" s="17">
        <v>0.36546792884918133</v>
      </c>
      <c r="AT1195" s="17">
        <v>3.7540031207887048</v>
      </c>
      <c r="AU1195" s="17">
        <v>-1.0000000000000007</v>
      </c>
      <c r="AV1195" s="17">
        <v>-1.0000000000000007</v>
      </c>
      <c r="AW1195" s="17">
        <v>-1.0000000000000007</v>
      </c>
      <c r="AX1195" s="17">
        <v>-1.0000000000000007</v>
      </c>
      <c r="AY1195" s="17">
        <v>-2.8856068417887994E-2</v>
      </c>
      <c r="AZ1195" s="17">
        <v>0.58200764319775189</v>
      </c>
      <c r="BA1195" s="17">
        <v>4.5478623737227331E-3</v>
      </c>
      <c r="BB1195" s="17">
        <v>0.32136436001892199</v>
      </c>
      <c r="BC1195" s="17">
        <v>7.6115454555922279E-4</v>
      </c>
      <c r="BD1195" s="17">
        <v>9.7456420045075021</v>
      </c>
      <c r="BE1195" s="17">
        <v>1.1562108775155515</v>
      </c>
      <c r="BF1195" s="17">
        <v>-1.0000000000000007</v>
      </c>
      <c r="BG1195" s="22">
        <v>1759.4287722477707</v>
      </c>
    </row>
    <row r="1196" spans="1:100" x14ac:dyDescent="0.25">
      <c r="A1196">
        <v>3255</v>
      </c>
      <c r="B1196" t="s">
        <v>1156</v>
      </c>
      <c r="C1196" s="48">
        <v>2</v>
      </c>
      <c r="D1196" s="22">
        <v>1666.8555078125</v>
      </c>
      <c r="E1196" s="17">
        <v>160.45879179282622</v>
      </c>
      <c r="F1196" s="17">
        <v>120.6658836905813</v>
      </c>
      <c r="G1196" s="17">
        <v>1.2946620462601057</v>
      </c>
      <c r="H1196" s="17">
        <v>14.346793105458607</v>
      </c>
      <c r="I1196" s="17">
        <v>119.07496155062971</v>
      </c>
      <c r="J1196" s="17">
        <v>27.758188491713732</v>
      </c>
      <c r="K1196" s="17">
        <v>-0.99999999999999811</v>
      </c>
      <c r="L1196" s="17">
        <v>-0.99999999999999811</v>
      </c>
      <c r="M1196" s="17">
        <v>-0.99999999999999811</v>
      </c>
      <c r="N1196" s="17">
        <v>0.48041375794328511</v>
      </c>
      <c r="O1196" s="17">
        <v>-0.99999999999999811</v>
      </c>
      <c r="P1196" s="17">
        <v>-0.99999999999999811</v>
      </c>
      <c r="Q1196" s="17">
        <v>6.2787049087201181</v>
      </c>
      <c r="R1196" s="17">
        <v>-0.99999999999999811</v>
      </c>
      <c r="S1196" s="17">
        <v>4.1317361315666599</v>
      </c>
      <c r="T1196" s="17">
        <v>0.4801302335478147</v>
      </c>
      <c r="U1196" s="17">
        <v>1.1128823459893138</v>
      </c>
      <c r="V1196" s="17">
        <v>1.290548721874698</v>
      </c>
      <c r="W1196" s="17">
        <v>9.2023444706327417</v>
      </c>
      <c r="X1196" s="17">
        <v>8.568951338614335</v>
      </c>
      <c r="Y1196" s="17">
        <v>0.40448123902376876</v>
      </c>
      <c r="Z1196" s="17">
        <v>60.860476445495991</v>
      </c>
      <c r="AA1196" s="17">
        <v>2.5644999341964279</v>
      </c>
      <c r="AB1196" s="17">
        <v>3.9834844311488591</v>
      </c>
      <c r="AC1196" s="17">
        <v>50.947189471961806</v>
      </c>
      <c r="AD1196" s="17">
        <v>3.2131185251774257</v>
      </c>
      <c r="AE1196" s="17">
        <v>2.640700178083454</v>
      </c>
      <c r="AF1196" s="17">
        <v>106.78501784871028</v>
      </c>
      <c r="AG1196" s="17">
        <v>91.559377635649625</v>
      </c>
      <c r="AH1196" s="17">
        <v>0.84637317091088393</v>
      </c>
      <c r="AI1196" s="17">
        <v>1.0430962744732173</v>
      </c>
      <c r="AJ1196" s="17">
        <v>0.33333333333333298</v>
      </c>
      <c r="AK1196" s="17">
        <v>1.5093688635877203</v>
      </c>
      <c r="AL1196" s="17">
        <v>1.4840297800780196</v>
      </c>
      <c r="AM1196" s="17">
        <v>0.33333333333333298</v>
      </c>
      <c r="AN1196" s="17">
        <v>1.0838351347622066</v>
      </c>
      <c r="AO1196" s="17">
        <v>1.2232898468818976</v>
      </c>
      <c r="AP1196" s="17">
        <v>0.33333333333333298</v>
      </c>
      <c r="AQ1196" s="17">
        <v>16.650227601851348</v>
      </c>
      <c r="AR1196" s="17">
        <v>2.2444243630026963</v>
      </c>
      <c r="AS1196" s="17">
        <v>16.51579976955766</v>
      </c>
      <c r="AT1196" s="17">
        <v>15.053418149510208</v>
      </c>
      <c r="AU1196" s="17">
        <v>-0.99999999999999811</v>
      </c>
      <c r="AV1196" s="17">
        <v>-0.99999999999999811</v>
      </c>
      <c r="AW1196" s="17">
        <v>-0.99999999999999811</v>
      </c>
      <c r="AX1196" s="17">
        <v>-0.99999999999999811</v>
      </c>
      <c r="AY1196" s="17">
        <v>0.14122333904820042</v>
      </c>
      <c r="AZ1196" s="17">
        <v>-0.59095468518214278</v>
      </c>
      <c r="BA1196" s="17">
        <v>1.1321601074645868</v>
      </c>
      <c r="BB1196" s="17">
        <v>-0.33186424014042804</v>
      </c>
      <c r="BC1196" s="17">
        <v>0.62601598435858463</v>
      </c>
      <c r="BD1196" s="17">
        <v>-7.6723480616087745</v>
      </c>
      <c r="BE1196" s="17">
        <v>17.98320011063279</v>
      </c>
      <c r="BF1196" s="17">
        <v>-0.99999999999999811</v>
      </c>
      <c r="BG1196" s="22">
        <v>1828.426757235791</v>
      </c>
    </row>
    <row r="1197" spans="1:100" x14ac:dyDescent="0.25">
      <c r="A1197">
        <v>3256</v>
      </c>
      <c r="B1197" t="s">
        <v>1157</v>
      </c>
      <c r="C1197" s="48">
        <v>2</v>
      </c>
      <c r="D1197" s="22">
        <v>1579.944326171875</v>
      </c>
      <c r="E1197" s="17">
        <v>182.99343948432931</v>
      </c>
      <c r="F1197" s="17">
        <v>157.01976032806328</v>
      </c>
      <c r="G1197" s="17">
        <v>1.547342656882726</v>
      </c>
      <c r="H1197" s="17">
        <v>16.651681098089782</v>
      </c>
      <c r="I1197" s="17">
        <v>136.77073094243678</v>
      </c>
      <c r="J1197" s="17">
        <v>32.128747449317089</v>
      </c>
      <c r="K1197" s="17">
        <v>-0.99999999999999756</v>
      </c>
      <c r="L1197" s="17">
        <v>-0.99999999999999756</v>
      </c>
      <c r="M1197" s="17">
        <v>-0.99999999999999756</v>
      </c>
      <c r="N1197" s="17">
        <v>0.543381682819848</v>
      </c>
      <c r="O1197" s="17">
        <v>-0.99999999999999756</v>
      </c>
      <c r="P1197" s="17">
        <v>-0.99999999999999756</v>
      </c>
      <c r="Q1197" s="17">
        <v>6.9551291178049759</v>
      </c>
      <c r="R1197" s="17">
        <v>-0.99999999999999756</v>
      </c>
      <c r="S1197" s="17">
        <v>5.0139311337453121</v>
      </c>
      <c r="T1197" s="17">
        <v>0.57915098768124551</v>
      </c>
      <c r="U1197" s="17">
        <v>1.4096022815648168</v>
      </c>
      <c r="V1197" s="17">
        <v>1.679347776289059</v>
      </c>
      <c r="W1197" s="17">
        <v>11.172500627649491</v>
      </c>
      <c r="X1197" s="17">
        <v>10.996364262097332</v>
      </c>
      <c r="Y1197" s="17">
        <v>0.49356932502828565</v>
      </c>
      <c r="Z1197" s="17">
        <v>69.040120504865172</v>
      </c>
      <c r="AA1197" s="17">
        <v>3.1669212829170532</v>
      </c>
      <c r="AB1197" s="17">
        <v>4.8518215580038024</v>
      </c>
      <c r="AC1197" s="17">
        <v>60.91659874533822</v>
      </c>
      <c r="AD1197" s="17">
        <v>3.9740525804797326</v>
      </c>
      <c r="AE1197" s="17">
        <v>3.2779423750004191</v>
      </c>
      <c r="AF1197" s="17">
        <v>122.93106607616517</v>
      </c>
      <c r="AG1197" s="17">
        <v>119.14571801243027</v>
      </c>
      <c r="AH1197" s="17">
        <v>1.0372290487594911</v>
      </c>
      <c r="AI1197" s="17">
        <v>1.2689026700197248</v>
      </c>
      <c r="AJ1197" s="17">
        <v>0.33333333333333298</v>
      </c>
      <c r="AK1197" s="17">
        <v>1.764132833959245</v>
      </c>
      <c r="AL1197" s="17">
        <v>1.7065428598468375</v>
      </c>
      <c r="AM1197" s="17">
        <v>0.33333333333333298</v>
      </c>
      <c r="AN1197" s="17">
        <v>1.3135034749064478</v>
      </c>
      <c r="AO1197" s="17">
        <v>1.4742556328805954</v>
      </c>
      <c r="AP1197" s="17">
        <v>0.33333333333333298</v>
      </c>
      <c r="AQ1197" s="17">
        <v>19.513475337811091</v>
      </c>
      <c r="AR1197" s="17">
        <v>2.2444243630026963</v>
      </c>
      <c r="AS1197" s="17">
        <v>20.160543766283489</v>
      </c>
      <c r="AT1197" s="17">
        <v>17.603426130686135</v>
      </c>
      <c r="AU1197" s="17">
        <v>-0.99999999999999756</v>
      </c>
      <c r="AV1197" s="17">
        <v>-0.99999999999999756</v>
      </c>
      <c r="AW1197" s="17">
        <v>-0.99999999999999756</v>
      </c>
      <c r="AX1197" s="17">
        <v>-0.99999999999999756</v>
      </c>
      <c r="AY1197" s="17">
        <v>0.17960619739704278</v>
      </c>
      <c r="AZ1197" s="17">
        <v>-0.85566425566739124</v>
      </c>
      <c r="BA1197" s="17">
        <v>1.3866352477567618</v>
      </c>
      <c r="BB1197" s="17">
        <v>-0.47928232680284844</v>
      </c>
      <c r="BC1197" s="17">
        <v>0.7671210594655048</v>
      </c>
      <c r="BD1197" s="17">
        <v>-11.603172230093636</v>
      </c>
      <c r="BE1197" s="17">
        <v>21.780649512618815</v>
      </c>
      <c r="BF1197" s="17">
        <v>-0.99999999999999756</v>
      </c>
      <c r="BG1197" s="22">
        <v>4259.5014293456325</v>
      </c>
    </row>
    <row r="1198" spans="1:100" x14ac:dyDescent="0.25">
      <c r="A1198">
        <v>3257</v>
      </c>
      <c r="B1198" t="s">
        <v>1158</v>
      </c>
      <c r="C1198" s="48">
        <v>2</v>
      </c>
      <c r="D1198" s="22">
        <v>1502.1724414062498</v>
      </c>
      <c r="E1198" s="17">
        <v>62.154813398040751</v>
      </c>
      <c r="F1198" s="17">
        <v>-37.922382363617523</v>
      </c>
      <c r="G1198" s="17">
        <v>0.19238125503241532</v>
      </c>
      <c r="H1198" s="17">
        <v>4.2920692627845725</v>
      </c>
      <c r="I1198" s="17">
        <v>41.879854895945769</v>
      </c>
      <c r="J1198" s="17">
        <v>8.6922887615227964</v>
      </c>
      <c r="K1198" s="17">
        <v>-1.0000000000000007</v>
      </c>
      <c r="L1198" s="17">
        <v>-1.0000000000000007</v>
      </c>
      <c r="M1198" s="17">
        <v>-1.0000000000000007</v>
      </c>
      <c r="N1198" s="17">
        <v>0.20572574811191285</v>
      </c>
      <c r="O1198" s="17">
        <v>-1.0000000000000007</v>
      </c>
      <c r="P1198" s="17">
        <v>-1.0000000000000007</v>
      </c>
      <c r="Q1198" s="17">
        <v>3.3279070198025802</v>
      </c>
      <c r="R1198" s="17">
        <v>-1.0000000000000007</v>
      </c>
      <c r="S1198" s="17">
        <v>0.28329440656654958</v>
      </c>
      <c r="T1198" s="17">
        <v>4.8167231142478978E-2</v>
      </c>
      <c r="U1198" s="17">
        <v>-0.18151331244002789</v>
      </c>
      <c r="V1198" s="17">
        <v>-0.40552810915886511</v>
      </c>
      <c r="W1198" s="17">
        <v>0.6078374277400842</v>
      </c>
      <c r="X1198" s="17">
        <v>-2.0202689080048866</v>
      </c>
      <c r="Y1198" s="17">
        <v>1.584799293476935E-2</v>
      </c>
      <c r="Z1198" s="17">
        <v>25.178021414594674</v>
      </c>
      <c r="AA1198" s="17">
        <v>-6.3471714613486552E-2</v>
      </c>
      <c r="AB1198" s="17">
        <v>0.19549558276208634</v>
      </c>
      <c r="AC1198" s="17">
        <v>7.4571554924956054</v>
      </c>
      <c r="AD1198" s="17">
        <v>-0.10634073401922972</v>
      </c>
      <c r="AE1198" s="17">
        <v>-0.1391721330151261</v>
      </c>
      <c r="AF1198" s="17">
        <v>36.350334429569592</v>
      </c>
      <c r="AG1198" s="17">
        <v>-28.781842937892801</v>
      </c>
      <c r="AH1198" s="17">
        <v>1.3793387574769667E-2</v>
      </c>
      <c r="AI1198" s="17">
        <v>5.805016533976487E-2</v>
      </c>
      <c r="AJ1198" s="17">
        <v>0.33333333333333298</v>
      </c>
      <c r="AK1198" s="17">
        <v>0.39799973183886572</v>
      </c>
      <c r="AL1198" s="17">
        <v>0.51335026089481739</v>
      </c>
      <c r="AM1198" s="17">
        <v>0.33333333333333298</v>
      </c>
      <c r="AN1198" s="17">
        <v>8.1941878804238893E-2</v>
      </c>
      <c r="AO1198" s="17">
        <v>0.12848971765916462</v>
      </c>
      <c r="AP1198" s="17">
        <v>0.33333333333333298</v>
      </c>
      <c r="AQ1198" s="17">
        <v>4.1597441726013864</v>
      </c>
      <c r="AR1198" s="17">
        <v>2.2444243630026963</v>
      </c>
      <c r="AS1198" s="17">
        <v>0.61615758239544238</v>
      </c>
      <c r="AT1198" s="17">
        <v>3.9293955812510748</v>
      </c>
      <c r="AU1198" s="17">
        <v>-1.0000000000000007</v>
      </c>
      <c r="AV1198" s="17">
        <v>-1.0000000000000007</v>
      </c>
      <c r="AW1198" s="17">
        <v>-1.0000000000000007</v>
      </c>
      <c r="AX1198" s="17">
        <v>-1.0000000000000007</v>
      </c>
      <c r="AY1198" s="17">
        <v>-2.6216051596341577E-2</v>
      </c>
      <c r="AZ1198" s="17">
        <v>0.5638006167029036</v>
      </c>
      <c r="BA1198" s="17">
        <v>2.2050953074548241E-2</v>
      </c>
      <c r="BB1198" s="17">
        <v>0.31122477570105123</v>
      </c>
      <c r="BC1198" s="17">
        <v>1.0466522720649157E-2</v>
      </c>
      <c r="BD1198" s="17">
        <v>9.475275430110516</v>
      </c>
      <c r="BE1198" s="17">
        <v>1.4174037831897284</v>
      </c>
      <c r="BF1198" s="17">
        <v>-1.0000000000000007</v>
      </c>
      <c r="BG1198" s="22">
        <v>136.08691634423047</v>
      </c>
    </row>
    <row r="1199" spans="1:100" x14ac:dyDescent="0.25">
      <c r="A1199">
        <v>3258</v>
      </c>
      <c r="B1199" t="s">
        <v>1159</v>
      </c>
      <c r="C1199" s="48">
        <v>2</v>
      </c>
      <c r="D1199" s="22">
        <v>1510.5647753906248</v>
      </c>
      <c r="E1199" s="17">
        <v>86.435835891972403</v>
      </c>
      <c r="F1199" s="17">
        <v>1.2488222835778957</v>
      </c>
      <c r="G1199" s="17">
        <v>0.46464393578520208</v>
      </c>
      <c r="H1199" s="17">
        <v>6.7755798976622907</v>
      </c>
      <c r="I1199" s="17">
        <v>60.946998990322115</v>
      </c>
      <c r="J1199" s="17">
        <v>13.401554325085868</v>
      </c>
      <c r="K1199" s="17">
        <v>-1</v>
      </c>
      <c r="L1199" s="17">
        <v>-1</v>
      </c>
      <c r="M1199" s="17">
        <v>-1</v>
      </c>
      <c r="N1199" s="17">
        <v>0.2735735184101154</v>
      </c>
      <c r="O1199" s="17">
        <v>-1</v>
      </c>
      <c r="P1199" s="17">
        <v>-1</v>
      </c>
      <c r="Q1199" s="17">
        <v>4.0567522922504073</v>
      </c>
      <c r="R1199" s="17">
        <v>-1</v>
      </c>
      <c r="S1199" s="17">
        <v>1.2338571570998438</v>
      </c>
      <c r="T1199" s="17">
        <v>0.15486182834208295</v>
      </c>
      <c r="U1199" s="17">
        <v>0.13820162292252175</v>
      </c>
      <c r="V1199" s="17">
        <v>1.3401829977217455E-2</v>
      </c>
      <c r="W1199" s="17">
        <v>2.730675406836566</v>
      </c>
      <c r="X1199" s="17">
        <v>0.59526201149446645</v>
      </c>
      <c r="Y1199" s="17">
        <v>0.11184016684537501</v>
      </c>
      <c r="Z1199" s="17">
        <v>33.991565966825924</v>
      </c>
      <c r="AA1199" s="17">
        <v>0.5856356741221963</v>
      </c>
      <c r="AB1199" s="17">
        <v>1.1311265097736867</v>
      </c>
      <c r="AC1199" s="17">
        <v>18.199167266184769</v>
      </c>
      <c r="AD1199" s="17">
        <v>0.71356367123848352</v>
      </c>
      <c r="AE1199" s="17">
        <v>0.54745462633099229</v>
      </c>
      <c r="AF1199" s="17">
        <v>53.747658122664689</v>
      </c>
      <c r="AG1199" s="17">
        <v>0.94236488570807564</v>
      </c>
      <c r="AH1199" s="17">
        <v>0.21944008445605559</v>
      </c>
      <c r="AI1199" s="17">
        <v>0.30135595137189902</v>
      </c>
      <c r="AJ1199" s="17">
        <v>0.33333333333333298</v>
      </c>
      <c r="AK1199" s="17">
        <v>0.67250722713761812</v>
      </c>
      <c r="AL1199" s="17">
        <v>0.75310750800269544</v>
      </c>
      <c r="AM1199" s="17">
        <v>0.33333333333333298</v>
      </c>
      <c r="AN1199" s="17">
        <v>0.32940889979028132</v>
      </c>
      <c r="AO1199" s="17">
        <v>0.39890467947546626</v>
      </c>
      <c r="AP1199" s="17">
        <v>0.33333333333333298</v>
      </c>
      <c r="AQ1199" s="17">
        <v>7.2448859344915277</v>
      </c>
      <c r="AR1199" s="17">
        <v>2.2444243630026963</v>
      </c>
      <c r="AS1199" s="17">
        <v>4.5433594708230718</v>
      </c>
      <c r="AT1199" s="17">
        <v>6.6770223468554146</v>
      </c>
      <c r="AU1199" s="17">
        <v>-1</v>
      </c>
      <c r="AV1199" s="17">
        <v>-1</v>
      </c>
      <c r="AW1199" s="17">
        <v>-1</v>
      </c>
      <c r="AX1199" s="17">
        <v>-1</v>
      </c>
      <c r="AY1199" s="17">
        <v>1.5141375407100964E-2</v>
      </c>
      <c r="AZ1199" s="17">
        <v>0.27857676393617825</v>
      </c>
      <c r="BA1199" s="17">
        <v>0.29624723473687598</v>
      </c>
      <c r="BB1199" s="17">
        <v>0.15238218240804555</v>
      </c>
      <c r="BC1199" s="17">
        <v>0.16250686298170058</v>
      </c>
      <c r="BD1199" s="17">
        <v>5.2398229233176394</v>
      </c>
      <c r="BE1199" s="17">
        <v>5.5091453365292606</v>
      </c>
      <c r="BF1199" s="17">
        <v>-1</v>
      </c>
      <c r="BG1199" s="22">
        <v>100.85272694387481</v>
      </c>
    </row>
    <row r="1200" spans="1:100" x14ac:dyDescent="0.25">
      <c r="A1200">
        <v>3260</v>
      </c>
      <c r="B1200" t="s">
        <v>1160</v>
      </c>
      <c r="C1200" s="48">
        <v>3</v>
      </c>
      <c r="D1200" s="22">
        <v>1549.5077389559688</v>
      </c>
      <c r="E1200" s="17">
        <v>101.6260150183717</v>
      </c>
      <c r="F1200" s="17">
        <v>-3.7963718195895186</v>
      </c>
      <c r="G1200" s="17">
        <v>0.14268052983716234</v>
      </c>
      <c r="H1200" s="17">
        <v>4.7617196034522351</v>
      </c>
      <c r="I1200" s="17">
        <v>74.605256662016529</v>
      </c>
      <c r="J1200" s="17">
        <v>13.693624922705222</v>
      </c>
      <c r="K1200" s="17">
        <v>-0.99999999999999944</v>
      </c>
      <c r="L1200" s="17">
        <v>-0.99999999999999944</v>
      </c>
      <c r="M1200" s="17">
        <v>-0.99999999999999944</v>
      </c>
      <c r="N1200" s="17">
        <v>0.10312382716506341</v>
      </c>
      <c r="O1200" s="17">
        <v>-0.99999999999999944</v>
      </c>
      <c r="P1200" s="17">
        <v>-0.99999999999999944</v>
      </c>
      <c r="Q1200" s="17">
        <v>4.1887439996705469</v>
      </c>
      <c r="R1200" s="17">
        <v>-0.99999999999999944</v>
      </c>
      <c r="S1200" s="17">
        <v>0.19796051923990723</v>
      </c>
      <c r="T1200" s="17">
        <v>5.7724147989539926E-2</v>
      </c>
      <c r="U1200" s="17">
        <v>8.8527282650938677E-2</v>
      </c>
      <c r="V1200" s="17">
        <v>0.55023517135263167</v>
      </c>
      <c r="W1200" s="17">
        <v>0.57297560378169199</v>
      </c>
      <c r="X1200" s="17">
        <v>-6.5841598635481002</v>
      </c>
      <c r="Y1200" s="17">
        <v>-0.11465006300344954</v>
      </c>
      <c r="Z1200" s="17">
        <v>47.980110238160265</v>
      </c>
      <c r="AA1200" s="17">
        <v>-0.58661998470304944</v>
      </c>
      <c r="AB1200" s="17">
        <v>4.8433466525029473E-2</v>
      </c>
      <c r="AC1200" s="17">
        <v>23.612983524040875</v>
      </c>
      <c r="AD1200" s="17">
        <v>-1.3683895408448163</v>
      </c>
      <c r="AE1200" s="17">
        <v>0.21455666078973548</v>
      </c>
      <c r="AF1200" s="17">
        <v>71.856083889515858</v>
      </c>
      <c r="AG1200" s="17">
        <v>8.4661677510747246</v>
      </c>
      <c r="AH1200" s="17">
        <v>-0.32912522866843946</v>
      </c>
      <c r="AI1200" s="17">
        <v>-0.3519457137261835</v>
      </c>
      <c r="AJ1200" s="17">
        <v>0.33333333333333298</v>
      </c>
      <c r="AK1200" s="17">
        <v>0.60087878590387267</v>
      </c>
      <c r="AL1200" s="17">
        <v>0.88373260287762656</v>
      </c>
      <c r="AM1200" s="17">
        <v>0.33333333333333298</v>
      </c>
      <c r="AN1200" s="17">
        <v>0.11369584337313167</v>
      </c>
      <c r="AO1200" s="17">
        <v>1.8047665348687382E-2</v>
      </c>
      <c r="AP1200" s="17">
        <v>0.33333333333333298</v>
      </c>
      <c r="AQ1200" s="17">
        <v>2.7491727725006498</v>
      </c>
      <c r="AR1200" s="17">
        <v>3.3879283337838189</v>
      </c>
      <c r="AS1200" s="17">
        <v>4.6820516291084919</v>
      </c>
      <c r="AT1200" s="17">
        <v>5.6236449598129088</v>
      </c>
      <c r="AU1200" s="17">
        <v>-0.99999999999999944</v>
      </c>
      <c r="AV1200" s="17">
        <v>-0.99999999999999944</v>
      </c>
      <c r="AW1200" s="17">
        <v>-0.99999999999999944</v>
      </c>
      <c r="AX1200" s="17">
        <v>-0.99999999999999944</v>
      </c>
      <c r="AY1200" s="17">
        <v>0.10095549015578306</v>
      </c>
      <c r="AZ1200" s="17">
        <v>0.69752964867827971</v>
      </c>
      <c r="BA1200" s="17">
        <v>0.13678793724301599</v>
      </c>
      <c r="BB1200" s="17">
        <v>4.1033805284227336E-2</v>
      </c>
      <c r="BC1200" s="17">
        <v>0.31918855060346929</v>
      </c>
      <c r="BD1200" s="17">
        <v>4.5134933754970836</v>
      </c>
      <c r="BE1200" s="17">
        <v>8.6636534513018031</v>
      </c>
      <c r="BF1200" s="17">
        <v>-0.99999999999999944</v>
      </c>
      <c r="CU1200" t="e">
        <v>#N/A</v>
      </c>
      <c r="CV1200" t="e">
        <v>#N/A</v>
      </c>
    </row>
    <row r="1201" spans="1:100" x14ac:dyDescent="0.25">
      <c r="A1201">
        <v>3265</v>
      </c>
      <c r="B1201" t="s">
        <v>1161</v>
      </c>
      <c r="C1201" s="48">
        <v>3</v>
      </c>
      <c r="D1201" s="22">
        <v>1437.6896005478152</v>
      </c>
      <c r="E1201" s="17">
        <v>28.224190388195787</v>
      </c>
      <c r="F1201" s="17">
        <v>-43.687867843331048</v>
      </c>
      <c r="G1201" s="17">
        <v>-8.0598597350189899E-2</v>
      </c>
      <c r="H1201" s="17">
        <v>2.6886378231446622</v>
      </c>
      <c r="I1201" s="17">
        <v>19.479170413514687</v>
      </c>
      <c r="J1201" s="17">
        <v>1.5042128677077948</v>
      </c>
      <c r="K1201" s="17">
        <v>-1.0000000000000002</v>
      </c>
      <c r="L1201" s="17">
        <v>-1.0000000000000002</v>
      </c>
      <c r="M1201" s="17">
        <v>-1.0000000000000002</v>
      </c>
      <c r="N1201" s="17">
        <v>7.239978090104883E-3</v>
      </c>
      <c r="O1201" s="17">
        <v>-1.0000000000000002</v>
      </c>
      <c r="P1201" s="17">
        <v>-1.0000000000000002</v>
      </c>
      <c r="Q1201" s="17">
        <v>2.6306591192706459</v>
      </c>
      <c r="R1201" s="17">
        <v>-1.0000000000000002</v>
      </c>
      <c r="S1201" s="17">
        <v>-0.27923935572077818</v>
      </c>
      <c r="T1201" s="17">
        <v>-6.3620585614254724E-2</v>
      </c>
      <c r="U1201" s="17">
        <v>0.30822870765778598</v>
      </c>
      <c r="V1201" s="17">
        <v>0.38903852959781943</v>
      </c>
      <c r="W1201" s="17">
        <v>5.7978703874016269E-2</v>
      </c>
      <c r="X1201" s="17">
        <v>0.4245130449534229</v>
      </c>
      <c r="Y1201" s="17">
        <v>9.4672235643485508E-3</v>
      </c>
      <c r="Z1201" s="17">
        <v>18.650391060988355</v>
      </c>
      <c r="AA1201" s="17">
        <v>-0.92786332395228432</v>
      </c>
      <c r="AB1201" s="17">
        <v>0.28191512476004332</v>
      </c>
      <c r="AC1201" s="17">
        <v>-2.6583527305054186</v>
      </c>
      <c r="AD1201" s="17">
        <v>1.3129751945011425</v>
      </c>
      <c r="AE1201" s="17">
        <v>0.2988376671232057</v>
      </c>
      <c r="AF1201" s="17">
        <v>16.57279112236618</v>
      </c>
      <c r="AG1201" s="17">
        <v>-37.188520653829812</v>
      </c>
      <c r="AH1201" s="17">
        <v>0.10757942486858699</v>
      </c>
      <c r="AI1201" s="17">
        <v>7.1113566364908121E-2</v>
      </c>
      <c r="AJ1201" s="17">
        <v>0.33333333333333298</v>
      </c>
      <c r="AK1201" s="17">
        <v>0.34452462326481137</v>
      </c>
      <c r="AL1201" s="17">
        <v>0.58887307139848599</v>
      </c>
      <c r="AM1201" s="17">
        <v>0.33333333333333298</v>
      </c>
      <c r="AN1201" s="17">
        <v>-3.2205678928096532E-3</v>
      </c>
      <c r="AO1201" s="17">
        <v>-7.8710779533690559E-2</v>
      </c>
      <c r="AP1201" s="17">
        <v>0.33333333333333298</v>
      </c>
      <c r="AQ1201" s="17">
        <v>2.9063792911485145</v>
      </c>
      <c r="AR1201" s="17">
        <v>3.4321205750825294</v>
      </c>
      <c r="AS1201" s="17">
        <v>-5.3731539400228474</v>
      </c>
      <c r="AT1201" s="17">
        <v>3.4452462326481137</v>
      </c>
      <c r="AU1201" s="17">
        <v>-1.0000000000000002</v>
      </c>
      <c r="AV1201" s="17">
        <v>-1.0000000000000002</v>
      </c>
      <c r="AW1201" s="17">
        <v>-1.0000000000000002</v>
      </c>
      <c r="AX1201" s="17">
        <v>-1.0000000000000002</v>
      </c>
      <c r="AY1201" s="17">
        <v>-1.4825616372779057E-2</v>
      </c>
      <c r="AZ1201" s="17">
        <v>0.7980811526885726</v>
      </c>
      <c r="BA1201" s="17">
        <v>-0.4865456996194874</v>
      </c>
      <c r="BB1201" s="17">
        <v>-0.14745091783584419</v>
      </c>
      <c r="BC1201" s="17">
        <v>0.27939591127704222</v>
      </c>
      <c r="BD1201" s="17">
        <v>0.3041328175467593</v>
      </c>
      <c r="BE1201" s="17">
        <v>4.5521692838286141</v>
      </c>
      <c r="BF1201" s="17">
        <v>-1.0000000000000002</v>
      </c>
      <c r="CU1201" t="e">
        <v>#N/A</v>
      </c>
      <c r="CV1201" t="e">
        <v>#N/A</v>
      </c>
    </row>
    <row r="1202" spans="1:100" x14ac:dyDescent="0.25">
      <c r="A1202">
        <v>3266</v>
      </c>
      <c r="B1202" t="s">
        <v>1162</v>
      </c>
      <c r="C1202" s="48">
        <v>3</v>
      </c>
      <c r="D1202" s="22">
        <v>1419.7457914075126</v>
      </c>
      <c r="E1202" s="17">
        <v>79.915055281313059</v>
      </c>
      <c r="F1202" s="17">
        <v>-83.666693584923962</v>
      </c>
      <c r="G1202" s="17">
        <v>-0.13388236875756837</v>
      </c>
      <c r="H1202" s="17">
        <v>8.6308516634876185</v>
      </c>
      <c r="I1202" s="17">
        <v>50.837244357401474</v>
      </c>
      <c r="J1202" s="17">
        <v>16.589699787516302</v>
      </c>
      <c r="K1202" s="17">
        <v>-0.99999999999999745</v>
      </c>
      <c r="L1202" s="17">
        <v>-0.99999999999999745</v>
      </c>
      <c r="M1202" s="17">
        <v>-0.99999999999999745</v>
      </c>
      <c r="N1202" s="17">
        <v>0.30340484471980844</v>
      </c>
      <c r="O1202" s="17">
        <v>-0.99999999999999745</v>
      </c>
      <c r="P1202" s="17">
        <v>-0.99999999999999745</v>
      </c>
      <c r="Q1202" s="17">
        <v>4.0654136613356444</v>
      </c>
      <c r="R1202" s="17">
        <v>-0.99999999999999745</v>
      </c>
      <c r="S1202" s="17">
        <v>2.4454476290910896</v>
      </c>
      <c r="T1202" s="17">
        <v>0.2040854074611777</v>
      </c>
      <c r="U1202" s="17">
        <v>-0.16272862801510321</v>
      </c>
      <c r="V1202" s="17">
        <v>0.24705896494332705</v>
      </c>
      <c r="W1202" s="17">
        <v>4.565438002151974</v>
      </c>
      <c r="X1202" s="17">
        <v>-2.4178504524758839</v>
      </c>
      <c r="Y1202" s="17">
        <v>0.19198488331020735</v>
      </c>
      <c r="Z1202" s="17">
        <v>26.44492972896429</v>
      </c>
      <c r="AA1202" s="17">
        <v>2.426403082550713</v>
      </c>
      <c r="AB1202" s="17">
        <v>2.5544884216219237</v>
      </c>
      <c r="AC1202" s="17">
        <v>4.7413511116748088</v>
      </c>
      <c r="AD1202" s="17">
        <v>2.1973842856085266</v>
      </c>
      <c r="AE1202" s="17">
        <v>1.6179080924971541</v>
      </c>
      <c r="AF1202" s="17">
        <v>35.358677354758193</v>
      </c>
      <c r="AG1202" s="17">
        <v>-55.522844477492733</v>
      </c>
      <c r="AH1202" s="17">
        <v>0.80958920634602549</v>
      </c>
      <c r="AI1202" s="17">
        <v>0.92935265803762113</v>
      </c>
      <c r="AJ1202" s="17">
        <v>0.33333333333333298</v>
      </c>
      <c r="AK1202" s="17">
        <v>1.4920686954527813</v>
      </c>
      <c r="AL1202" s="17">
        <v>1.299511680740244</v>
      </c>
      <c r="AM1202" s="17">
        <v>0.33333333333333298</v>
      </c>
      <c r="AN1202" s="17">
        <v>0.70510800255255746</v>
      </c>
      <c r="AO1202" s="17">
        <v>0.86684906175078802</v>
      </c>
      <c r="AP1202" s="17">
        <v>0.33333333333333298</v>
      </c>
      <c r="AQ1202" s="17">
        <v>15.478567002643254</v>
      </c>
      <c r="AR1202" s="17">
        <v>3.7804948986301552</v>
      </c>
      <c r="AS1202" s="17">
        <v>-1.5829264780321957</v>
      </c>
      <c r="AT1202" s="17">
        <v>14.392131366918344</v>
      </c>
      <c r="AU1202" s="17">
        <v>-0.99999999999999745</v>
      </c>
      <c r="AV1202" s="17">
        <v>-0.99999999999999745</v>
      </c>
      <c r="AW1202" s="17">
        <v>-0.99999999999999745</v>
      </c>
      <c r="AX1202" s="17">
        <v>-0.99999999999999745</v>
      </c>
      <c r="AY1202" s="17">
        <v>-8.2210813310039828E-3</v>
      </c>
      <c r="AZ1202" s="17">
        <v>0.50923907434766313</v>
      </c>
      <c r="BA1202" s="17">
        <v>-0.38550906040981014</v>
      </c>
      <c r="BB1202" s="17">
        <v>0.41432583555451286</v>
      </c>
      <c r="BC1202" s="17">
        <v>0.23025106944068902</v>
      </c>
      <c r="BD1202" s="17">
        <v>12.904341260601136</v>
      </c>
      <c r="BE1202" s="17">
        <v>3.8287314339681759</v>
      </c>
      <c r="BF1202" s="17">
        <v>-0.99999999999999745</v>
      </c>
      <c r="CU1202" t="e">
        <v>#N/A</v>
      </c>
      <c r="CV1202" t="e">
        <v>#N/A</v>
      </c>
    </row>
    <row r="1203" spans="1:100" x14ac:dyDescent="0.25">
      <c r="A1203">
        <v>3267</v>
      </c>
      <c r="B1203" t="s">
        <v>1163</v>
      </c>
      <c r="C1203" s="48">
        <v>2</v>
      </c>
      <c r="D1203" s="22">
        <v>1521.8079492187501</v>
      </c>
      <c r="E1203" s="17">
        <v>69.299496422990302</v>
      </c>
      <c r="F1203" s="17">
        <v>-26.396268050285499</v>
      </c>
      <c r="G1203" s="17">
        <v>0.27249446089052332</v>
      </c>
      <c r="H1203" s="17">
        <v>5.022841464808895</v>
      </c>
      <c r="I1203" s="17">
        <v>47.490355886149302</v>
      </c>
      <c r="J1203" s="17">
        <v>10.077988632291316</v>
      </c>
      <c r="K1203" s="17">
        <v>-1.0000000000000004</v>
      </c>
      <c r="L1203" s="17">
        <v>-1.0000000000000004</v>
      </c>
      <c r="M1203" s="17">
        <v>-1.0000000000000004</v>
      </c>
      <c r="N1203" s="17">
        <v>0.22568993260420078</v>
      </c>
      <c r="O1203" s="17">
        <v>-1.0000000000000004</v>
      </c>
      <c r="P1203" s="17">
        <v>-1.0000000000000004</v>
      </c>
      <c r="Q1203" s="17">
        <v>3.5423695057697242</v>
      </c>
      <c r="R1203" s="17">
        <v>-1.0000000000000004</v>
      </c>
      <c r="S1203" s="17">
        <v>0.56299718883537386</v>
      </c>
      <c r="T1203" s="17">
        <v>7.9562081901188006E-2</v>
      </c>
      <c r="U1203" s="17">
        <v>-8.7437295992263409E-2</v>
      </c>
      <c r="V1203" s="17">
        <v>-0.28225810990175948</v>
      </c>
      <c r="W1203" s="17">
        <v>1.2324818173146754</v>
      </c>
      <c r="X1203" s="17">
        <v>-1.2506497798792875</v>
      </c>
      <c r="Y1203" s="17">
        <v>4.4093659098066826E-2</v>
      </c>
      <c r="Z1203" s="17">
        <v>27.771404051907449</v>
      </c>
      <c r="AA1203" s="17">
        <v>0.12752792483037212</v>
      </c>
      <c r="AB1203" s="17">
        <v>0.47080468078331961</v>
      </c>
      <c r="AC1203" s="17">
        <v>10.617988986738538</v>
      </c>
      <c r="AD1203" s="17">
        <v>0.13491587236092473</v>
      </c>
      <c r="AE1203" s="17">
        <v>6.2867569110366561E-2</v>
      </c>
      <c r="AF1203" s="17">
        <v>41.469491306125107</v>
      </c>
      <c r="AG1203" s="17">
        <v>-20.035504388087912</v>
      </c>
      <c r="AH1203" s="17">
        <v>7.4304861698722885E-2</v>
      </c>
      <c r="AI1203" s="17">
        <v>0.12964281428073296</v>
      </c>
      <c r="AJ1203" s="17">
        <v>0.33333333333333298</v>
      </c>
      <c r="AK1203" s="17">
        <v>0.47877347365194545</v>
      </c>
      <c r="AL1203" s="17">
        <v>0.58389875340366482</v>
      </c>
      <c r="AM1203" s="17">
        <v>0.33333333333333298</v>
      </c>
      <c r="AN1203" s="17">
        <v>0.15475896978612372</v>
      </c>
      <c r="AO1203" s="17">
        <v>0.20805923281711022</v>
      </c>
      <c r="AP1203" s="17">
        <v>0.33333333333333298</v>
      </c>
      <c r="AQ1203" s="17">
        <v>5.0675461393945191</v>
      </c>
      <c r="AR1203" s="17">
        <v>2.2444243630026963</v>
      </c>
      <c r="AS1203" s="17">
        <v>1.7717354693979841</v>
      </c>
      <c r="AT1203" s="17">
        <v>4.7378838694200169</v>
      </c>
      <c r="AU1203" s="17">
        <v>-1.0000000000000004</v>
      </c>
      <c r="AV1203" s="17">
        <v>-1.0000000000000004</v>
      </c>
      <c r="AW1203" s="17">
        <v>-1.0000000000000004</v>
      </c>
      <c r="AX1203" s="17">
        <v>-1.0000000000000004</v>
      </c>
      <c r="AY1203" s="17">
        <v>-1.4046642060934462E-2</v>
      </c>
      <c r="AZ1203" s="17">
        <v>0.47987359016675041</v>
      </c>
      <c r="BA1203" s="17">
        <v>0.10273312037564639</v>
      </c>
      <c r="BB1203" s="17">
        <v>0.26448539393806592</v>
      </c>
      <c r="BC1203" s="17">
        <v>5.5204343726423272E-2</v>
      </c>
      <c r="BD1203" s="17">
        <v>8.2289948982331627</v>
      </c>
      <c r="BE1203" s="17">
        <v>2.6213974134386993</v>
      </c>
      <c r="BF1203" s="17">
        <v>-1.0000000000000004</v>
      </c>
      <c r="BG1203" s="22">
        <v>113.46492158831688</v>
      </c>
    </row>
    <row r="1204" spans="1:100" x14ac:dyDescent="0.25">
      <c r="A1204">
        <v>3268</v>
      </c>
      <c r="B1204" t="s">
        <v>1164</v>
      </c>
      <c r="C1204" s="48">
        <v>3</v>
      </c>
      <c r="D1204" s="22">
        <v>1517.2736394909214</v>
      </c>
      <c r="E1204" s="17">
        <v>71.149015742284334</v>
      </c>
      <c r="F1204" s="17">
        <v>15.010251886894082</v>
      </c>
      <c r="G1204" s="17">
        <v>0.36644446826803284</v>
      </c>
      <c r="H1204" s="17">
        <v>5.6318025031489363</v>
      </c>
      <c r="I1204" s="17">
        <v>54.273698443801443</v>
      </c>
      <c r="J1204" s="17">
        <v>10.459516026436898</v>
      </c>
      <c r="K1204" s="17">
        <v>-1.0000000000000018</v>
      </c>
      <c r="L1204" s="17">
        <v>-1.0000000000000018</v>
      </c>
      <c r="M1204" s="17">
        <v>-1.0000000000000018</v>
      </c>
      <c r="N1204" s="17">
        <v>0.2441680815658778</v>
      </c>
      <c r="O1204" s="17">
        <v>-1.0000000000000018</v>
      </c>
      <c r="P1204" s="17">
        <v>-1.0000000000000018</v>
      </c>
      <c r="Q1204" s="17">
        <v>2.6518625571937209</v>
      </c>
      <c r="R1204" s="17">
        <v>-1.0000000000000018</v>
      </c>
      <c r="S1204" s="17">
        <v>1.667067352276665</v>
      </c>
      <c r="T1204" s="17">
        <v>0.15640458534240645</v>
      </c>
      <c r="U1204" s="17">
        <v>-0.177097379299058</v>
      </c>
      <c r="V1204" s="17">
        <v>9.7596054122124243E-2</v>
      </c>
      <c r="W1204" s="17">
        <v>2.9799399459552145</v>
      </c>
      <c r="X1204" s="17">
        <v>1.6475906981786417</v>
      </c>
      <c r="Y1204" s="17">
        <v>-6.1968444699448344E-2</v>
      </c>
      <c r="Z1204" s="17">
        <v>27.803802032893046</v>
      </c>
      <c r="AA1204" s="17">
        <v>-1.2021008194716318</v>
      </c>
      <c r="AB1204" s="17">
        <v>-0.16882797164960137</v>
      </c>
      <c r="AC1204" s="17">
        <v>28.0350415781541</v>
      </c>
      <c r="AD1204" s="17">
        <v>-0.20381331562732116</v>
      </c>
      <c r="AE1204" s="17">
        <v>0.53361050059327397</v>
      </c>
      <c r="AF1204" s="17">
        <v>56.203626139990781</v>
      </c>
      <c r="AG1204" s="17">
        <v>17.27952030123522</v>
      </c>
      <c r="AH1204" s="17">
        <v>-0.19060954659558491</v>
      </c>
      <c r="AI1204" s="17">
        <v>-0.3954147588892396</v>
      </c>
      <c r="AJ1204" s="17">
        <v>0.33333333333333298</v>
      </c>
      <c r="AK1204" s="17">
        <v>-0.33163410538343979</v>
      </c>
      <c r="AL1204" s="17">
        <v>0.15068473356617046</v>
      </c>
      <c r="AM1204" s="17">
        <v>0.33333333333333298</v>
      </c>
      <c r="AN1204" s="17">
        <v>-3.8244264461778178E-2</v>
      </c>
      <c r="AO1204" s="17">
        <v>-0.14125551391480343</v>
      </c>
      <c r="AP1204" s="17">
        <v>0.33333333333333298</v>
      </c>
      <c r="AQ1204" s="17">
        <v>-1.9299276961893639</v>
      </c>
      <c r="AR1204" s="17">
        <v>2.5067713095876161</v>
      </c>
      <c r="AS1204" s="17">
        <v>11.287175630979783</v>
      </c>
      <c r="AT1204" s="17">
        <v>-3.3344309141305022</v>
      </c>
      <c r="AU1204" s="17">
        <v>-1.0000000000000018</v>
      </c>
      <c r="AV1204" s="17">
        <v>-1.0000000000000018</v>
      </c>
      <c r="AW1204" s="17">
        <v>-1.0000000000000018</v>
      </c>
      <c r="AX1204" s="17">
        <v>-1.0000000000000018</v>
      </c>
      <c r="AY1204" s="17">
        <v>-1.4297945211189161E-2</v>
      </c>
      <c r="AZ1204" s="17">
        <v>0.69617440020088428</v>
      </c>
      <c r="BA1204" s="17">
        <v>1.2830943494245945</v>
      </c>
      <c r="BB1204" s="17">
        <v>7.2773268227064161E-2</v>
      </c>
      <c r="BC1204" s="17">
        <v>-0.22540856664901751</v>
      </c>
      <c r="BD1204" s="17">
        <v>5.3002037066810264</v>
      </c>
      <c r="BE1204" s="17">
        <v>0.78025758089753428</v>
      </c>
      <c r="BF1204" s="17">
        <v>-1.0000000000000018</v>
      </c>
      <c r="CU1204" t="e">
        <v>#N/A</v>
      </c>
      <c r="CV1204" t="e">
        <v>#N/A</v>
      </c>
    </row>
    <row r="1205" spans="1:100" x14ac:dyDescent="0.25">
      <c r="A1205">
        <v>3274</v>
      </c>
      <c r="B1205" t="s">
        <v>1165</v>
      </c>
      <c r="C1205" s="48">
        <v>3</v>
      </c>
      <c r="D1205" s="22">
        <v>1582.4314698624755</v>
      </c>
      <c r="E1205" s="17">
        <v>87.831015132800886</v>
      </c>
      <c r="F1205" s="17">
        <v>21.400216076526846</v>
      </c>
      <c r="G1205" s="17">
        <v>0.28265221676391544</v>
      </c>
      <c r="H1205" s="17">
        <v>-3.2156945152570526</v>
      </c>
      <c r="I1205" s="17">
        <v>68.978307581256175</v>
      </c>
      <c r="J1205" s="17">
        <v>9.7700137122124939</v>
      </c>
      <c r="K1205" s="17">
        <v>-1.0000000000000002</v>
      </c>
      <c r="L1205" s="17">
        <v>-1.0000000000000002</v>
      </c>
      <c r="M1205" s="17">
        <v>-1.0000000000000002</v>
      </c>
      <c r="N1205" s="17">
        <v>-3.2843669934604885E-2</v>
      </c>
      <c r="O1205" s="17">
        <v>-1.0000000000000002</v>
      </c>
      <c r="P1205" s="17">
        <v>-1.0000000000000002</v>
      </c>
      <c r="Q1205" s="17">
        <v>0.63177217210045844</v>
      </c>
      <c r="R1205" s="17">
        <v>-1.0000000000000002</v>
      </c>
      <c r="S1205" s="17">
        <v>-0.80033620825854079</v>
      </c>
      <c r="T1205" s="17">
        <v>-5.7695369818065417E-2</v>
      </c>
      <c r="U1205" s="17">
        <v>-1.1233971354202141</v>
      </c>
      <c r="V1205" s="17">
        <v>-0.28974730225917938</v>
      </c>
      <c r="W1205" s="17">
        <v>-3.8474666873575085</v>
      </c>
      <c r="X1205" s="17">
        <v>-8.4366755986824451</v>
      </c>
      <c r="Y1205" s="17">
        <v>-8.5381780569194321E-2</v>
      </c>
      <c r="Z1205" s="17">
        <v>32.696303714091897</v>
      </c>
      <c r="AA1205" s="17">
        <v>0.28076556083815818</v>
      </c>
      <c r="AB1205" s="17">
        <v>1.2671581580544111</v>
      </c>
      <c r="AC1205" s="17">
        <v>29.658391726836378</v>
      </c>
      <c r="AD1205" s="17">
        <v>-0.60398505950499304</v>
      </c>
      <c r="AE1205" s="17">
        <v>0.57317441661571222</v>
      </c>
      <c r="AF1205" s="17">
        <v>64.19502801559841</v>
      </c>
      <c r="AG1205" s="17">
        <v>13.858658198252435</v>
      </c>
      <c r="AH1205" s="17">
        <v>5.7796023275282327E-2</v>
      </c>
      <c r="AI1205" s="17">
        <v>8.8301223591173178E-2</v>
      </c>
      <c r="AJ1205" s="17">
        <v>0.33333333333333298</v>
      </c>
      <c r="AK1205" s="17">
        <v>0.49385199285518988</v>
      </c>
      <c r="AL1205" s="17">
        <v>0.73582780080223087</v>
      </c>
      <c r="AM1205" s="17">
        <v>0.33333333333333298</v>
      </c>
      <c r="AN1205" s="17">
        <v>9.7784070603238363E-2</v>
      </c>
      <c r="AO1205" s="17">
        <v>0.13252688873814922</v>
      </c>
      <c r="AP1205" s="17">
        <v>0.33333333333333298</v>
      </c>
      <c r="AQ1205" s="17">
        <v>4.7832795656577662</v>
      </c>
      <c r="AR1205" s="17">
        <v>3.2136120806840363</v>
      </c>
      <c r="AS1205" s="17">
        <v>1.617881702976562</v>
      </c>
      <c r="AT1205" s="17">
        <v>4.938519928551897</v>
      </c>
      <c r="AU1205" s="17">
        <v>-1.0000000000000002</v>
      </c>
      <c r="AV1205" s="17">
        <v>-1.0000000000000002</v>
      </c>
      <c r="AW1205" s="17">
        <v>-1.0000000000000002</v>
      </c>
      <c r="AX1205" s="17">
        <v>-1.0000000000000002</v>
      </c>
      <c r="AY1205" s="17">
        <v>-7.799258734558427E-3</v>
      </c>
      <c r="AZ1205" s="17">
        <v>-4.3162426148472377E-2</v>
      </c>
      <c r="BA1205" s="17">
        <v>1.3449389637480176</v>
      </c>
      <c r="BB1205" s="17">
        <v>-0.55733983916594931</v>
      </c>
      <c r="BC1205" s="17">
        <v>0.22264473660624415</v>
      </c>
      <c r="BD1205" s="17">
        <v>-14.149308109891084</v>
      </c>
      <c r="BE1205" s="17">
        <v>12.29081323389619</v>
      </c>
      <c r="BF1205" s="17">
        <v>-1.0000000000000002</v>
      </c>
      <c r="CU1205" t="e">
        <v>#N/A</v>
      </c>
      <c r="CV1205" t="e">
        <v>#N/A</v>
      </c>
    </row>
    <row r="1206" spans="1:100" x14ac:dyDescent="0.25">
      <c r="A1206">
        <v>3275</v>
      </c>
      <c r="B1206" t="s">
        <v>1166</v>
      </c>
      <c r="C1206" s="48">
        <v>3</v>
      </c>
      <c r="D1206" s="22">
        <v>1534.1119892103584</v>
      </c>
      <c r="E1206" s="17">
        <v>92.556336581658513</v>
      </c>
      <c r="F1206" s="17">
        <v>-8.0292074945302421</v>
      </c>
      <c r="G1206" s="17">
        <v>0.33046670801879208</v>
      </c>
      <c r="H1206" s="17">
        <v>3.4772675162577613</v>
      </c>
      <c r="I1206" s="17">
        <v>76.159069458046886</v>
      </c>
      <c r="J1206" s="17">
        <v>14.132789173390766</v>
      </c>
      <c r="K1206" s="17">
        <v>-1.0000000000000013</v>
      </c>
      <c r="L1206" s="17">
        <v>-1.0000000000000013</v>
      </c>
      <c r="M1206" s="17">
        <v>-1.0000000000000013</v>
      </c>
      <c r="N1206" s="17">
        <v>0.39302650432650349</v>
      </c>
      <c r="O1206" s="17">
        <v>-1.0000000000000013</v>
      </c>
      <c r="P1206" s="17">
        <v>-1.0000000000000013</v>
      </c>
      <c r="Q1206" s="17">
        <v>4.3796270328921603</v>
      </c>
      <c r="R1206" s="17">
        <v>-1.0000000000000013</v>
      </c>
      <c r="S1206" s="17">
        <v>-0.63030819067471588</v>
      </c>
      <c r="T1206" s="17">
        <v>7.5169415327069014E-2</v>
      </c>
      <c r="U1206" s="17">
        <v>0.17912843235751669</v>
      </c>
      <c r="V1206" s="17">
        <v>0.41859557547505905</v>
      </c>
      <c r="W1206" s="17">
        <v>-0.90235951663439773</v>
      </c>
      <c r="X1206" s="17">
        <v>-6.0008234351142091</v>
      </c>
      <c r="Y1206" s="17">
        <v>5.1432327399001943E-2</v>
      </c>
      <c r="Z1206" s="17">
        <v>45.649985686122214</v>
      </c>
      <c r="AA1206" s="17">
        <v>2.4334792202444513</v>
      </c>
      <c r="AB1206" s="17">
        <v>0.21560565714541724</v>
      </c>
      <c r="AC1206" s="17">
        <v>12.082408776753837</v>
      </c>
      <c r="AD1206" s="17">
        <v>2.3674375897532833</v>
      </c>
      <c r="AE1206" s="17">
        <v>1.3889470230949967</v>
      </c>
      <c r="AF1206" s="17">
        <v>59.33694714311644</v>
      </c>
      <c r="AG1206" s="17">
        <v>-18.538438163790609</v>
      </c>
      <c r="AH1206" s="17">
        <v>0.98744416640637511</v>
      </c>
      <c r="AI1206" s="17">
        <v>1.1891541878927803</v>
      </c>
      <c r="AJ1206" s="17">
        <v>0.33333333333333298</v>
      </c>
      <c r="AK1206" s="17">
        <v>1.1464244516941742</v>
      </c>
      <c r="AL1206" s="17">
        <v>1.3948717150559387</v>
      </c>
      <c r="AM1206" s="17">
        <v>0.33333333333333298</v>
      </c>
      <c r="AN1206" s="17">
        <v>0.58091883266790034</v>
      </c>
      <c r="AO1206" s="17">
        <v>0.78039856003737307</v>
      </c>
      <c r="AP1206" s="17">
        <v>0.33333333333333298</v>
      </c>
      <c r="AQ1206" s="17">
        <v>16.822122314930461</v>
      </c>
      <c r="AR1206" s="17">
        <v>4.6004458187313499</v>
      </c>
      <c r="AS1206" s="17">
        <v>-2.1964644956128261</v>
      </c>
      <c r="AT1206" s="17">
        <v>11.72880785027224</v>
      </c>
      <c r="AU1206" s="17">
        <v>-1.0000000000000013</v>
      </c>
      <c r="AV1206" s="17">
        <v>-1.0000000000000013</v>
      </c>
      <c r="AW1206" s="17">
        <v>-1.0000000000000013</v>
      </c>
      <c r="AX1206" s="17">
        <v>-1.0000000000000013</v>
      </c>
      <c r="AY1206" s="17">
        <v>-3.6274448811976182E-2</v>
      </c>
      <c r="AZ1206" s="17">
        <v>4.7255519184899557E-3</v>
      </c>
      <c r="BA1206" s="17">
        <v>0.65148561427082019</v>
      </c>
      <c r="BB1206" s="17">
        <v>5.9079732413697572E-2</v>
      </c>
      <c r="BC1206" s="17">
        <v>-0.17517263613594683</v>
      </c>
      <c r="BD1206" s="17">
        <v>1.5006210699348885</v>
      </c>
      <c r="BE1206" s="17">
        <v>-1.1218878320445727</v>
      </c>
      <c r="BF1206" s="17">
        <v>-1.0000000000000013</v>
      </c>
      <c r="CU1206" t="e">
        <v>#N/A</v>
      </c>
      <c r="CV1206" t="e">
        <v>#N/A</v>
      </c>
    </row>
    <row r="1207" spans="1:100" x14ac:dyDescent="0.25">
      <c r="A1207">
        <v>3276</v>
      </c>
      <c r="B1207" t="s">
        <v>1167</v>
      </c>
      <c r="C1207" s="48">
        <v>2</v>
      </c>
      <c r="D1207" s="22">
        <v>1559.619189453125</v>
      </c>
      <c r="E1207" s="17">
        <v>133.28539408612852</v>
      </c>
      <c r="F1207" s="17">
        <v>76.828573182150009</v>
      </c>
      <c r="G1207" s="17">
        <v>0.98996721280998456</v>
      </c>
      <c r="H1207" s="17">
        <v>11.56744465721218</v>
      </c>
      <c r="I1207" s="17">
        <v>97.736523692961654</v>
      </c>
      <c r="J1207" s="17">
        <v>22.487951371463261</v>
      </c>
      <c r="K1207" s="17">
        <v>-0.99999999999999878</v>
      </c>
      <c r="L1207" s="17">
        <v>-0.99999999999999878</v>
      </c>
      <c r="M1207" s="17">
        <v>-0.99999999999999878</v>
      </c>
      <c r="N1207" s="17">
        <v>0.40448390588345129</v>
      </c>
      <c r="O1207" s="17">
        <v>-0.99999999999999878</v>
      </c>
      <c r="P1207" s="17">
        <v>-0.99999999999999878</v>
      </c>
      <c r="Q1207" s="17">
        <v>5.4630389926813265</v>
      </c>
      <c r="R1207" s="17">
        <v>-0.99999999999999878</v>
      </c>
      <c r="S1207" s="17">
        <v>3.0679415705316311</v>
      </c>
      <c r="T1207" s="17">
        <v>0.36072608886711438</v>
      </c>
      <c r="U1207" s="17">
        <v>0.75508270663932486</v>
      </c>
      <c r="V1207" s="17">
        <v>0.82171550654233372</v>
      </c>
      <c r="W1207" s="17">
        <v>6.8266322992327195</v>
      </c>
      <c r="X1207" s="17">
        <v>5.6418562417137288</v>
      </c>
      <c r="Y1207" s="17">
        <v>0.29705439902741837</v>
      </c>
      <c r="Z1207" s="17">
        <v>50.997055274359845</v>
      </c>
      <c r="AA1207" s="17">
        <v>1.8380703436436012</v>
      </c>
      <c r="AB1207" s="17">
        <v>2.9364003846377802</v>
      </c>
      <c r="AC1207" s="17">
        <v>38.925580490320442</v>
      </c>
      <c r="AD1207" s="17">
        <v>2.2955464381242781</v>
      </c>
      <c r="AE1207" s="17">
        <v>1.8722818788773099</v>
      </c>
      <c r="AF1207" s="17">
        <v>87.315310761095787</v>
      </c>
      <c r="AG1207" s="17">
        <v>58.29439792117897</v>
      </c>
      <c r="AH1207" s="17">
        <v>0.61622967168960996</v>
      </c>
      <c r="AI1207" s="17">
        <v>0.77080770467166881</v>
      </c>
      <c r="AJ1207" s="17">
        <v>0.33333333333333298</v>
      </c>
      <c r="AK1207" s="17">
        <v>1.2021618114511521</v>
      </c>
      <c r="AL1207" s="17">
        <v>1.2157124540529884</v>
      </c>
      <c r="AM1207" s="17">
        <v>0.33333333333333298</v>
      </c>
      <c r="AN1207" s="17">
        <v>0.8068896403034771</v>
      </c>
      <c r="AO1207" s="17">
        <v>0.92066283415571259</v>
      </c>
      <c r="AP1207" s="17">
        <v>0.33333333333333298</v>
      </c>
      <c r="AQ1207" s="17">
        <v>13.197581235812407</v>
      </c>
      <c r="AR1207" s="17">
        <v>2.2444243630026963</v>
      </c>
      <c r="AS1207" s="17">
        <v>12.120786387587904</v>
      </c>
      <c r="AT1207" s="17">
        <v>11.978491841526516</v>
      </c>
      <c r="AU1207" s="17">
        <v>-0.99999999999999878</v>
      </c>
      <c r="AV1207" s="17">
        <v>-0.99999999999999878</v>
      </c>
      <c r="AW1207" s="17">
        <v>-0.99999999999999878</v>
      </c>
      <c r="AX1207" s="17">
        <v>-0.99999999999999878</v>
      </c>
      <c r="AY1207" s="17">
        <v>9.4939381592490685E-2</v>
      </c>
      <c r="AZ1207" s="17">
        <v>-0.27175473433147995</v>
      </c>
      <c r="BA1207" s="17">
        <v>0.82530134098676433</v>
      </c>
      <c r="BB1207" s="17">
        <v>-0.15410018751896981</v>
      </c>
      <c r="BC1207" s="17">
        <v>0.45586447470087843</v>
      </c>
      <c r="BD1207" s="17">
        <v>-2.9323649960819225</v>
      </c>
      <c r="BE1207" s="17">
        <v>13.404046964602635</v>
      </c>
      <c r="BF1207" s="17">
        <v>-0.99999999999999878</v>
      </c>
      <c r="BG1207" s="22">
        <v>384.48011376605183</v>
      </c>
    </row>
    <row r="1208" spans="1:100" x14ac:dyDescent="0.25">
      <c r="A1208">
        <v>3277</v>
      </c>
      <c r="B1208" t="s">
        <v>1168</v>
      </c>
      <c r="C1208" s="48">
        <v>3</v>
      </c>
      <c r="D1208" s="22">
        <v>1568.238787769855</v>
      </c>
      <c r="E1208" s="17">
        <v>93.32803313170146</v>
      </c>
      <c r="F1208" s="17">
        <v>44.681457073845735</v>
      </c>
      <c r="G1208" s="17">
        <v>0.82191504107959146</v>
      </c>
      <c r="H1208" s="17">
        <v>3.6995012149348989</v>
      </c>
      <c r="I1208" s="17">
        <v>75.710390656630565</v>
      </c>
      <c r="J1208" s="17">
        <v>7.2972003171092146</v>
      </c>
      <c r="K1208" s="17">
        <v>-1</v>
      </c>
      <c r="L1208" s="17">
        <v>-1</v>
      </c>
      <c r="M1208" s="17">
        <v>-1</v>
      </c>
      <c r="N1208" s="17">
        <v>0.3239387172339187</v>
      </c>
      <c r="O1208" s="17">
        <v>-1</v>
      </c>
      <c r="P1208" s="17">
        <v>-1</v>
      </c>
      <c r="Q1208" s="17">
        <v>3.0524508652833151</v>
      </c>
      <c r="R1208" s="17">
        <v>-1</v>
      </c>
      <c r="S1208" s="17">
        <v>0.50419912811730494</v>
      </c>
      <c r="T1208" s="17">
        <v>0.14568019664928963</v>
      </c>
      <c r="U1208" s="17">
        <v>-0.18067395329151312</v>
      </c>
      <c r="V1208" s="17">
        <v>9.7647047092683709E-2</v>
      </c>
      <c r="W1208" s="17">
        <v>0.64705034965158337</v>
      </c>
      <c r="X1208" s="17">
        <v>3.668185828578487</v>
      </c>
      <c r="Y1208" s="17">
        <v>0.20257226264877809</v>
      </c>
      <c r="Z1208" s="17">
        <v>34.651969806278601</v>
      </c>
      <c r="AA1208" s="17">
        <v>2.6872937587726735</v>
      </c>
      <c r="AB1208" s="17">
        <v>2.1196772852306283</v>
      </c>
      <c r="AC1208" s="17">
        <v>34.564615277693285</v>
      </c>
      <c r="AD1208" s="17">
        <v>0.88715230266814626</v>
      </c>
      <c r="AE1208" s="17">
        <v>-0.55853162792338396</v>
      </c>
      <c r="AF1208" s="17">
        <v>70.777730741279242</v>
      </c>
      <c r="AG1208" s="17">
        <v>40.678059098024228</v>
      </c>
      <c r="AH1208" s="17">
        <v>0.41310388303696421</v>
      </c>
      <c r="AI1208" s="17">
        <v>0.24202931543352152</v>
      </c>
      <c r="AJ1208" s="17">
        <v>0.33333333333333298</v>
      </c>
      <c r="AK1208" s="17">
        <v>0.28045625815345282</v>
      </c>
      <c r="AL1208" s="17">
        <v>0.39852298698393718</v>
      </c>
      <c r="AM1208" s="17">
        <v>0.33333333333333298</v>
      </c>
      <c r="AN1208" s="17">
        <v>0.30719284365442368</v>
      </c>
      <c r="AO1208" s="17">
        <v>0.34597968065283069</v>
      </c>
      <c r="AP1208" s="17">
        <v>0.33333333333333298</v>
      </c>
      <c r="AQ1208" s="17">
        <v>4.932659915351449</v>
      </c>
      <c r="AR1208" s="17">
        <v>2.2444115328823235</v>
      </c>
      <c r="AS1208" s="17">
        <v>1.5023223940194081</v>
      </c>
      <c r="AT1208" s="17">
        <v>3.5504663902074785</v>
      </c>
      <c r="AU1208" s="17">
        <v>-1</v>
      </c>
      <c r="AV1208" s="17">
        <v>-1</v>
      </c>
      <c r="AW1208" s="17">
        <v>-1</v>
      </c>
      <c r="AX1208" s="17">
        <v>-1</v>
      </c>
      <c r="AY1208" s="17">
        <v>-3.4389051535234361E-3</v>
      </c>
      <c r="AZ1208" s="17">
        <v>-0.35089994048826595</v>
      </c>
      <c r="BA1208" s="17">
        <v>4.8910476080292899E-2</v>
      </c>
      <c r="BB1208" s="17">
        <v>-6.9438420668360423E-2</v>
      </c>
      <c r="BC1208" s="17">
        <v>0.258253511269597</v>
      </c>
      <c r="BD1208" s="17">
        <v>-3.4904602191503438</v>
      </c>
      <c r="BE1208" s="17">
        <v>6.7008901621413877</v>
      </c>
      <c r="BF1208" s="17">
        <v>-1</v>
      </c>
      <c r="CU1208" t="e">
        <v>#N/A</v>
      </c>
      <c r="CV1208" t="e">
        <v>#N/A</v>
      </c>
    </row>
    <row r="1209" spans="1:100" x14ac:dyDescent="0.25">
      <c r="A1209">
        <v>3278</v>
      </c>
      <c r="B1209" t="s">
        <v>1169</v>
      </c>
      <c r="C1209" s="48">
        <v>2</v>
      </c>
      <c r="D1209" s="22">
        <v>1527.0828906250001</v>
      </c>
      <c r="E1209" s="17">
        <v>72.466418270824917</v>
      </c>
      <c r="F1209" s="17">
        <v>-21.287251581386506</v>
      </c>
      <c r="G1209" s="17">
        <v>0.30800510020736055</v>
      </c>
      <c r="H1209" s="17">
        <v>5.3467604468406238</v>
      </c>
      <c r="I1209" s="17">
        <v>49.977242722293965</v>
      </c>
      <c r="J1209" s="17">
        <v>10.692208070712013</v>
      </c>
      <c r="K1209" s="17">
        <v>-1.0000000000000002</v>
      </c>
      <c r="L1209" s="17">
        <v>-1.0000000000000002</v>
      </c>
      <c r="M1209" s="17">
        <v>-1.0000000000000002</v>
      </c>
      <c r="N1209" s="17">
        <v>0.23453917221665704</v>
      </c>
      <c r="O1209" s="17">
        <v>-1.0000000000000002</v>
      </c>
      <c r="P1209" s="17">
        <v>-1.0000000000000002</v>
      </c>
      <c r="Q1209" s="17">
        <v>3.6374312362871626</v>
      </c>
      <c r="R1209" s="17">
        <v>-1.0000000000000002</v>
      </c>
      <c r="S1209" s="17">
        <v>0.68697705595810321</v>
      </c>
      <c r="T1209" s="17">
        <v>9.3478030086722036E-2</v>
      </c>
      <c r="U1209" s="17">
        <v>-4.5737560565893426E-2</v>
      </c>
      <c r="V1209" s="17">
        <v>-0.22761797366805442</v>
      </c>
      <c r="W1209" s="17">
        <v>1.5093590360188671</v>
      </c>
      <c r="X1209" s="17">
        <v>-0.90951167440125069</v>
      </c>
      <c r="Y1209" s="17">
        <v>5.6613713097218306E-2</v>
      </c>
      <c r="Z1209" s="17">
        <v>28.9209358233269</v>
      </c>
      <c r="AA1209" s="17">
        <v>0.2121896136654145</v>
      </c>
      <c r="AB1209" s="17">
        <v>0.59283702209033495</v>
      </c>
      <c r="AC1209" s="17">
        <v>12.019046614533863</v>
      </c>
      <c r="AD1209" s="17">
        <v>0.24185425087424445</v>
      </c>
      <c r="AE1209" s="17">
        <v>0.15242282923273365</v>
      </c>
      <c r="AF1209" s="17">
        <v>43.738587037628307</v>
      </c>
      <c r="AG1209" s="17">
        <v>-16.158639515957255</v>
      </c>
      <c r="AH1209" s="17">
        <v>0.10112692067301569</v>
      </c>
      <c r="AI1209" s="17">
        <v>0.16137666773283985</v>
      </c>
      <c r="AJ1209" s="17">
        <v>0.33333333333333298</v>
      </c>
      <c r="AK1209" s="17">
        <v>0.51457689933030148</v>
      </c>
      <c r="AL1209" s="17">
        <v>0.6151697785111282</v>
      </c>
      <c r="AM1209" s="17">
        <v>0.33333333333333298</v>
      </c>
      <c r="AN1209" s="17">
        <v>0.18703556421599621</v>
      </c>
      <c r="AO1209" s="17">
        <v>0.24332887810373005</v>
      </c>
      <c r="AP1209" s="17">
        <v>0.33333333333333298</v>
      </c>
      <c r="AQ1209" s="17">
        <v>5.4699345829552746</v>
      </c>
      <c r="AR1209" s="17">
        <v>2.2444243630026963</v>
      </c>
      <c r="AS1209" s="17">
        <v>2.2839520148267072</v>
      </c>
      <c r="AT1209" s="17">
        <v>5.0962509536670755</v>
      </c>
      <c r="AU1209" s="17">
        <v>-1.0000000000000002</v>
      </c>
      <c r="AV1209" s="17">
        <v>-1.0000000000000002</v>
      </c>
      <c r="AW1209" s="17">
        <v>-1.0000000000000002</v>
      </c>
      <c r="AX1209" s="17">
        <v>-1.0000000000000002</v>
      </c>
      <c r="AY1209" s="17">
        <v>-8.6524812845437341E-3</v>
      </c>
      <c r="AZ1209" s="17">
        <v>0.44267245289684121</v>
      </c>
      <c r="BA1209" s="17">
        <v>0.13849595512481969</v>
      </c>
      <c r="BB1209" s="17">
        <v>0.24376789412140676</v>
      </c>
      <c r="BC1209" s="17">
        <v>7.5034640224244498E-2</v>
      </c>
      <c r="BD1209" s="17">
        <v>7.6765738837317965</v>
      </c>
      <c r="BE1209" s="17">
        <v>3.1550745155542392</v>
      </c>
      <c r="BF1209" s="17">
        <v>-1.0000000000000002</v>
      </c>
      <c r="BG1209" s="22">
        <v>533.79168020649217</v>
      </c>
    </row>
    <row r="1210" spans="1:100" x14ac:dyDescent="0.25">
      <c r="A1210">
        <v>3282</v>
      </c>
      <c r="B1210" t="s">
        <v>1170</v>
      </c>
      <c r="C1210" s="48">
        <v>3</v>
      </c>
      <c r="D1210" s="22">
        <v>1386.379833313167</v>
      </c>
      <c r="E1210" s="17">
        <v>21.853508883669509</v>
      </c>
      <c r="F1210" s="17">
        <v>-60.794241679052568</v>
      </c>
      <c r="G1210" s="17">
        <v>0.21882084217189973</v>
      </c>
      <c r="H1210" s="17">
        <v>6.844791855605501</v>
      </c>
      <c r="I1210" s="17">
        <v>2.4626212577117532</v>
      </c>
      <c r="J1210" s="17">
        <v>9.2250451223338121</v>
      </c>
      <c r="K1210" s="17">
        <v>-1.0000000000000031</v>
      </c>
      <c r="L1210" s="17">
        <v>-1.0000000000000031</v>
      </c>
      <c r="M1210" s="17">
        <v>-1.0000000000000031</v>
      </c>
      <c r="N1210" s="17">
        <v>0.2712945806098655</v>
      </c>
      <c r="O1210" s="17">
        <v>-1.0000000000000031</v>
      </c>
      <c r="P1210" s="17">
        <v>-1.0000000000000031</v>
      </c>
      <c r="Q1210" s="17">
        <v>3.3006273172959619</v>
      </c>
      <c r="R1210" s="17">
        <v>-1.0000000000000031</v>
      </c>
      <c r="S1210" s="17">
        <v>1.6084437558962987</v>
      </c>
      <c r="T1210" s="17">
        <v>0.16946699527134473</v>
      </c>
      <c r="U1210" s="17">
        <v>0.16363851325847192</v>
      </c>
      <c r="V1210" s="17">
        <v>-1.1489752401518372</v>
      </c>
      <c r="W1210" s="17">
        <v>3.5441645383095404</v>
      </c>
      <c r="X1210" s="17">
        <v>7.6257715015323146</v>
      </c>
      <c r="Y1210" s="17">
        <v>2.8699164012338147E-2</v>
      </c>
      <c r="Z1210" s="17">
        <v>8.5965800168439124</v>
      </c>
      <c r="AA1210" s="17">
        <v>2.1461734071839706</v>
      </c>
      <c r="AB1210" s="17">
        <v>-0.77463528253489167</v>
      </c>
      <c r="AC1210" s="17">
        <v>-10.115151594474424</v>
      </c>
      <c r="AD1210" s="17">
        <v>0.98224487077854006</v>
      </c>
      <c r="AE1210" s="17">
        <v>0.24770066702683363</v>
      </c>
      <c r="AF1210" s="17">
        <v>-2.0455061931385852</v>
      </c>
      <c r="AG1210" s="17">
        <v>-47.232600646363558</v>
      </c>
      <c r="AH1210" s="17">
        <v>0.35375862700200789</v>
      </c>
      <c r="AI1210" s="17">
        <v>0.35579582766465206</v>
      </c>
      <c r="AJ1210" s="17">
        <v>0.33333333333333298</v>
      </c>
      <c r="AK1210" s="17">
        <v>0.41746062100184661</v>
      </c>
      <c r="AL1210" s="17">
        <v>0.25161080744997177</v>
      </c>
      <c r="AM1210" s="17">
        <v>0.33333333333333298</v>
      </c>
      <c r="AN1210" s="17">
        <v>0.24404606452664007</v>
      </c>
      <c r="AO1210" s="17">
        <v>0.29421885505544126</v>
      </c>
      <c r="AP1210" s="17">
        <v>0.33333333333333298</v>
      </c>
      <c r="AQ1210" s="17">
        <v>4.5081274508503242</v>
      </c>
      <c r="AR1210" s="17">
        <v>-0.26378887777357735</v>
      </c>
      <c r="AS1210" s="17">
        <v>5.3142277900889257</v>
      </c>
      <c r="AT1210" s="17">
        <v>4.1746062100184629</v>
      </c>
      <c r="AU1210" s="17">
        <v>-1.0000000000000031</v>
      </c>
      <c r="AV1210" s="17">
        <v>-1.0000000000000031</v>
      </c>
      <c r="AW1210" s="17">
        <v>-1.0000000000000031</v>
      </c>
      <c r="AX1210" s="17">
        <v>-1.0000000000000031</v>
      </c>
      <c r="AY1210" s="17">
        <v>6.1574689600110977E-2</v>
      </c>
      <c r="AZ1210" s="17">
        <v>1.0455932933477561</v>
      </c>
      <c r="BA1210" s="17">
        <v>0.36865645519753104</v>
      </c>
      <c r="BB1210" s="17">
        <v>0.16082893447373167</v>
      </c>
      <c r="BC1210" s="17">
        <v>5.9110734881232356E-2</v>
      </c>
      <c r="BD1210" s="17">
        <v>9.2486898285820658</v>
      </c>
      <c r="BE1210" s="17">
        <v>3.3210506480184629</v>
      </c>
      <c r="BF1210" s="17">
        <v>-1.0000000000000031</v>
      </c>
      <c r="CU1210" t="e">
        <v>#N/A</v>
      </c>
      <c r="CV1210" t="e">
        <v>#N/A</v>
      </c>
    </row>
    <row r="1211" spans="1:100" x14ac:dyDescent="0.25">
      <c r="A1211">
        <v>3283</v>
      </c>
      <c r="B1211" t="s">
        <v>1171</v>
      </c>
      <c r="C1211" s="48">
        <v>2</v>
      </c>
      <c r="D1211" s="22">
        <v>1464.0371679687501</v>
      </c>
      <c r="E1211" s="17">
        <v>33.762427086001402</v>
      </c>
      <c r="F1211" s="17">
        <v>-83.726218463562518</v>
      </c>
      <c r="G1211" s="17">
        <v>-0.12598207633950281</v>
      </c>
      <c r="H1211" s="17">
        <v>1.3880402675835297</v>
      </c>
      <c r="I1211" s="17">
        <v>19.584182581068973</v>
      </c>
      <c r="J1211" s="17">
        <v>3.1856307466025964</v>
      </c>
      <c r="K1211" s="17">
        <v>-1.0000000000000013</v>
      </c>
      <c r="L1211" s="17">
        <v>-1.0000000000000013</v>
      </c>
      <c r="M1211" s="17">
        <v>-1.0000000000000013</v>
      </c>
      <c r="N1211" s="17">
        <v>0.1263897108754862</v>
      </c>
      <c r="O1211" s="17">
        <v>-1.0000000000000013</v>
      </c>
      <c r="P1211" s="17">
        <v>-1.0000000000000013</v>
      </c>
      <c r="Q1211" s="17">
        <v>2.475650631414732</v>
      </c>
      <c r="R1211" s="17">
        <v>-1.0000000000000013</v>
      </c>
      <c r="S1211" s="17">
        <v>-0.82822158637489429</v>
      </c>
      <c r="T1211" s="17">
        <v>-7.6593339457695642E-2</v>
      </c>
      <c r="U1211" s="17">
        <v>-0.55536371173070243</v>
      </c>
      <c r="V1211" s="17">
        <v>-0.89539300972487135</v>
      </c>
      <c r="W1211" s="17">
        <v>-1.8744483160106</v>
      </c>
      <c r="X1211" s="17">
        <v>-5.0786724120611337</v>
      </c>
      <c r="Y1211" s="17">
        <v>-9.6397975507602818E-2</v>
      </c>
      <c r="Z1211" s="17">
        <v>14.872130805257321</v>
      </c>
      <c r="AA1211" s="17">
        <v>-0.82248866884548311</v>
      </c>
      <c r="AB1211" s="17">
        <v>-0.89856026813315348</v>
      </c>
      <c r="AC1211" s="17">
        <v>-5.1037384370447008</v>
      </c>
      <c r="AD1211" s="17">
        <v>-1.0650747666917744</v>
      </c>
      <c r="AE1211" s="17">
        <v>-0.94206139389410581</v>
      </c>
      <c r="AF1211" s="17">
        <v>16.007223458299741</v>
      </c>
      <c r="AG1211" s="17">
        <v>-63.539077381291449</v>
      </c>
      <c r="AH1211" s="17">
        <v>-0.22667426419350195</v>
      </c>
      <c r="AI1211" s="17">
        <v>-0.22645316934085674</v>
      </c>
      <c r="AJ1211" s="17">
        <v>0.33333333333333298</v>
      </c>
      <c r="AK1211" s="17">
        <v>7.7011484576199218E-2</v>
      </c>
      <c r="AL1211" s="17">
        <v>0.23299631852277614</v>
      </c>
      <c r="AM1211" s="17">
        <v>0.33333333333333298</v>
      </c>
      <c r="AN1211" s="17">
        <v>-0.20742728845719988</v>
      </c>
      <c r="AO1211" s="17">
        <v>-0.18771303131331524</v>
      </c>
      <c r="AP1211" s="17">
        <v>0.33333333333333298</v>
      </c>
      <c r="AQ1211" s="17">
        <v>0.55221336318500569</v>
      </c>
      <c r="AR1211" s="17">
        <v>2.2444243630026963</v>
      </c>
      <c r="AS1211" s="17">
        <v>-3.9760144799414956</v>
      </c>
      <c r="AT1211" s="17">
        <v>0.71652921247132451</v>
      </c>
      <c r="AU1211" s="17">
        <v>-1.0000000000000013</v>
      </c>
      <c r="AV1211" s="17">
        <v>-1.0000000000000013</v>
      </c>
      <c r="AW1211" s="17">
        <v>-1.0000000000000013</v>
      </c>
      <c r="AX1211" s="17">
        <v>-1.0000000000000013</v>
      </c>
      <c r="AY1211" s="17">
        <v>-7.457629032381588E-2</v>
      </c>
      <c r="AZ1211" s="17">
        <v>0.89731975969554356</v>
      </c>
      <c r="BA1211" s="17">
        <v>-0.29857338456309523</v>
      </c>
      <c r="BB1211" s="17">
        <v>0.49696325820146042</v>
      </c>
      <c r="BC1211" s="17">
        <v>-0.16731792094454398</v>
      </c>
      <c r="BD1211" s="17">
        <v>14.427892388857334</v>
      </c>
      <c r="BE1211" s="17">
        <v>-3.3671684851517059</v>
      </c>
      <c r="BF1211" s="17">
        <v>-1.0000000000000013</v>
      </c>
      <c r="BG1211" s="22">
        <v>2.317612136567277</v>
      </c>
    </row>
    <row r="1212" spans="1:100" x14ac:dyDescent="0.25">
      <c r="A1212">
        <v>3284</v>
      </c>
      <c r="B1212" t="s">
        <v>2962</v>
      </c>
      <c r="C1212" s="48">
        <v>2</v>
      </c>
      <c r="D1212" s="22">
        <v>1628.3739355468749</v>
      </c>
      <c r="E1212" s="17">
        <v>133.8061785419668</v>
      </c>
      <c r="F1212" s="17">
        <v>77.668725383393507</v>
      </c>
      <c r="G1212" s="17">
        <v>0.99580675980914202</v>
      </c>
      <c r="H1212" s="17">
        <v>11.620711513452546</v>
      </c>
      <c r="I1212" s="17">
        <v>98.145479792897788</v>
      </c>
      <c r="J1212" s="17">
        <v>22.588956685573535</v>
      </c>
      <c r="K1212" s="17">
        <v>-0.99999999999999878</v>
      </c>
      <c r="L1212" s="17">
        <v>-0.99999999999999878</v>
      </c>
      <c r="M1212" s="17">
        <v>-0.99999999999999878</v>
      </c>
      <c r="N1212" s="17">
        <v>0.4059391190707633</v>
      </c>
      <c r="O1212" s="17">
        <v>-0.99999999999999878</v>
      </c>
      <c r="P1212" s="17">
        <v>-0.99999999999999878</v>
      </c>
      <c r="Q1212" s="17">
        <v>5.4786714187332741</v>
      </c>
      <c r="R1212" s="17">
        <v>-0.99999999999999878</v>
      </c>
      <c r="S1212" s="17">
        <v>3.0883294394898</v>
      </c>
      <c r="T1212" s="17">
        <v>0.36301449693384091</v>
      </c>
      <c r="U1212" s="17">
        <v>0.76194001953369628</v>
      </c>
      <c r="V1212" s="17">
        <v>0.83070080361711207</v>
      </c>
      <c r="W1212" s="17">
        <v>6.8721633728130396</v>
      </c>
      <c r="X1212" s="17">
        <v>5.6979546966688321</v>
      </c>
      <c r="Y1212" s="17">
        <v>0.29911325927793964</v>
      </c>
      <c r="Z1212" s="17">
        <v>51.186090023814373</v>
      </c>
      <c r="AA1212" s="17">
        <v>1.8519925348654829</v>
      </c>
      <c r="AB1212" s="17">
        <v>2.9564679927177524</v>
      </c>
      <c r="AC1212" s="17">
        <v>39.155977408636673</v>
      </c>
      <c r="AD1212" s="17">
        <v>2.3131319195280478</v>
      </c>
      <c r="AE1212" s="17">
        <v>1.8870087934180562</v>
      </c>
      <c r="AF1212" s="17">
        <v>87.688452203340063</v>
      </c>
      <c r="AG1212" s="17">
        <v>58.931928955982258</v>
      </c>
      <c r="AH1212" s="17">
        <v>0.62064042511471906</v>
      </c>
      <c r="AI1212" s="17">
        <v>0.77602617812816033</v>
      </c>
      <c r="AJ1212" s="17">
        <v>0.33333333333333298</v>
      </c>
      <c r="AK1212" s="17">
        <v>1.2080495057028426</v>
      </c>
      <c r="AL1212" s="17">
        <v>1.2208548177034306</v>
      </c>
      <c r="AM1212" s="17">
        <v>0.33333333333333298</v>
      </c>
      <c r="AN1212" s="17">
        <v>0.81219736479878391</v>
      </c>
      <c r="AO1212" s="17">
        <v>0.92646275089213614</v>
      </c>
      <c r="AP1212" s="17">
        <v>0.33333333333333298</v>
      </c>
      <c r="AQ1212" s="17">
        <v>13.263752002469843</v>
      </c>
      <c r="AR1212" s="17">
        <v>2.2444243630026963</v>
      </c>
      <c r="AS1212" s="17">
        <v>12.205017836199387</v>
      </c>
      <c r="AT1212" s="17">
        <v>12.037423515854876</v>
      </c>
      <c r="AU1212" s="17">
        <v>-0.99999999999999878</v>
      </c>
      <c r="AV1212" s="17">
        <v>-0.99999999999999878</v>
      </c>
      <c r="AW1212" s="17">
        <v>-0.99999999999999878</v>
      </c>
      <c r="AX1212" s="17">
        <v>-0.99999999999999878</v>
      </c>
      <c r="AY1212" s="17">
        <v>9.582642434871079E-2</v>
      </c>
      <c r="AZ1212" s="17">
        <v>-0.27787227526256481</v>
      </c>
      <c r="BA1212" s="17">
        <v>0.83118236026320069</v>
      </c>
      <c r="BB1212" s="17">
        <v>-0.1575070767277218</v>
      </c>
      <c r="BC1212" s="17">
        <v>0.45912546776194529</v>
      </c>
      <c r="BD1212" s="17">
        <v>-3.0232078685157475</v>
      </c>
      <c r="BE1212" s="17">
        <v>13.491807494408139</v>
      </c>
      <c r="BF1212" s="17">
        <v>-0.99999999999999878</v>
      </c>
      <c r="BG1212" s="22">
        <v>5352.9113075055629</v>
      </c>
    </row>
    <row r="1213" spans="1:100" x14ac:dyDescent="0.25">
      <c r="A1213">
        <v>3288</v>
      </c>
      <c r="B1213" t="s">
        <v>1172</v>
      </c>
      <c r="C1213" s="48">
        <v>2</v>
      </c>
      <c r="D1213" s="22">
        <v>1538.0403710937499</v>
      </c>
      <c r="E1213" s="17">
        <v>117.99011961881348</v>
      </c>
      <c r="F1213" s="17">
        <v>52.153569217882989</v>
      </c>
      <c r="G1213" s="17">
        <v>0.81846156759419531</v>
      </c>
      <c r="H1213" s="17">
        <v>10.003013966023452</v>
      </c>
      <c r="I1213" s="17">
        <v>85.725612607803782</v>
      </c>
      <c r="J1213" s="17">
        <v>19.52145729765834</v>
      </c>
      <c r="K1213" s="17">
        <v>-0.99999999999999922</v>
      </c>
      <c r="L1213" s="17">
        <v>-0.99999999999999922</v>
      </c>
      <c r="M1213" s="17">
        <v>-0.99999999999999922</v>
      </c>
      <c r="N1213" s="17">
        <v>0.36174475562873243</v>
      </c>
      <c r="O1213" s="17">
        <v>-0.99999999999999922</v>
      </c>
      <c r="P1213" s="17">
        <v>-0.99999999999999922</v>
      </c>
      <c r="Q1213" s="17">
        <v>5.0039195923726858</v>
      </c>
      <c r="R1213" s="17">
        <v>-0.99999999999999922</v>
      </c>
      <c r="S1213" s="17">
        <v>2.4691563187389489</v>
      </c>
      <c r="T1213" s="17">
        <v>0.2935162689859534</v>
      </c>
      <c r="U1213" s="17">
        <v>0.55368559954088092</v>
      </c>
      <c r="V1213" s="17">
        <v>0.55782017827667385</v>
      </c>
      <c r="W1213" s="17">
        <v>5.4893990938338995</v>
      </c>
      <c r="X1213" s="17">
        <v>3.9942623934114336</v>
      </c>
      <c r="Y1213" s="17">
        <v>0.23658632578034275</v>
      </c>
      <c r="Z1213" s="17">
        <v>45.445164574947299</v>
      </c>
      <c r="AA1213" s="17">
        <v>1.4291799984385873</v>
      </c>
      <c r="AB1213" s="17">
        <v>2.347021093369162</v>
      </c>
      <c r="AC1213" s="17">
        <v>32.15889599625649</v>
      </c>
      <c r="AD1213" s="17">
        <v>1.7790664209210649</v>
      </c>
      <c r="AE1213" s="17">
        <v>1.4397570647585196</v>
      </c>
      <c r="AF1213" s="17">
        <v>76.356264825154852</v>
      </c>
      <c r="AG1213" s="17">
        <v>39.570313418596243</v>
      </c>
      <c r="AH1213" s="17">
        <v>0.48668724105753447</v>
      </c>
      <c r="AI1213" s="17">
        <v>0.61754279262863698</v>
      </c>
      <c r="AJ1213" s="17">
        <v>0.33333333333333298</v>
      </c>
      <c r="AK1213" s="17">
        <v>1.0292420966830056</v>
      </c>
      <c r="AL1213" s="17">
        <v>1.0646828628996765</v>
      </c>
      <c r="AM1213" s="17">
        <v>0.33333333333333298</v>
      </c>
      <c r="AN1213" s="17">
        <v>0.65100345352792832</v>
      </c>
      <c r="AO1213" s="17">
        <v>0.75032111720031902</v>
      </c>
      <c r="AP1213" s="17">
        <v>0.33333333333333298</v>
      </c>
      <c r="AQ1213" s="17">
        <v>11.254166784033085</v>
      </c>
      <c r="AR1213" s="17">
        <v>2.2444243630026963</v>
      </c>
      <c r="AS1213" s="17">
        <v>9.64693542900201</v>
      </c>
      <c r="AT1213" s="17">
        <v>10.24768723788338</v>
      </c>
      <c r="AU1213" s="17">
        <v>-0.99999999999999922</v>
      </c>
      <c r="AV1213" s="17">
        <v>-0.99999999999999922</v>
      </c>
      <c r="AW1213" s="17">
        <v>-0.99999999999999922</v>
      </c>
      <c r="AX1213" s="17">
        <v>-0.99999999999999922</v>
      </c>
      <c r="AY1213" s="17">
        <v>6.8887216884942093E-2</v>
      </c>
      <c r="AZ1213" s="17">
        <v>-9.208449541207625E-2</v>
      </c>
      <c r="BA1213" s="17">
        <v>0.65257766812699614</v>
      </c>
      <c r="BB1213" s="17">
        <v>-5.4040930866009251E-2</v>
      </c>
      <c r="BC1213" s="17">
        <v>0.36009014168100906</v>
      </c>
      <c r="BD1213" s="17">
        <v>-0.26433861453785745</v>
      </c>
      <c r="BE1213" s="17">
        <v>10.826548009470606</v>
      </c>
      <c r="BF1213" s="17">
        <v>-0.99999999999999922</v>
      </c>
      <c r="BG1213" s="22">
        <v>524.37363526815466</v>
      </c>
    </row>
    <row r="1214" spans="1:100" x14ac:dyDescent="0.25">
      <c r="A1214">
        <v>3289</v>
      </c>
      <c r="B1214" t="s">
        <v>1173</v>
      </c>
      <c r="C1214" s="48">
        <v>3</v>
      </c>
      <c r="D1214" s="22">
        <v>1506.9867433744473</v>
      </c>
      <c r="E1214" s="17">
        <v>33.111006856916923</v>
      </c>
      <c r="F1214" s="17">
        <v>-96.236241149979463</v>
      </c>
      <c r="G1214" s="17">
        <v>2.4340415979419786E-2</v>
      </c>
      <c r="H1214" s="17">
        <v>6.10226156381683</v>
      </c>
      <c r="I1214" s="17">
        <v>27.122226779385901</v>
      </c>
      <c r="J1214" s="17">
        <v>9.9578140444243441</v>
      </c>
      <c r="K1214" s="17">
        <v>-1.0000000000000004</v>
      </c>
      <c r="L1214" s="17">
        <v>-1.0000000000000004</v>
      </c>
      <c r="M1214" s="17">
        <v>-1.0000000000000004</v>
      </c>
      <c r="N1214" s="17">
        <v>0.38613767485088868</v>
      </c>
      <c r="O1214" s="17">
        <v>-1.0000000000000004</v>
      </c>
      <c r="P1214" s="17">
        <v>-1.0000000000000004</v>
      </c>
      <c r="Q1214" s="17">
        <v>5.8121184615433803</v>
      </c>
      <c r="R1214" s="17">
        <v>-1.0000000000000004</v>
      </c>
      <c r="S1214" s="17">
        <v>0.22090661657010363</v>
      </c>
      <c r="T1214" s="17">
        <v>4.0638774866195465E-2</v>
      </c>
      <c r="U1214" s="17">
        <v>-7.5835065433378993E-2</v>
      </c>
      <c r="V1214" s="17">
        <v>-0.44093462128329702</v>
      </c>
      <c r="W1214" s="17">
        <v>0.29014310227344942</v>
      </c>
      <c r="X1214" s="17">
        <v>-1.7447366050425737</v>
      </c>
      <c r="Y1214" s="17">
        <v>0.10374816865444293</v>
      </c>
      <c r="Z1214" s="17">
        <v>25.818135296256031</v>
      </c>
      <c r="AA1214" s="17">
        <v>0.50969090873292999</v>
      </c>
      <c r="AB1214" s="17">
        <v>2.4764731152542723</v>
      </c>
      <c r="AC1214" s="17">
        <v>-2.9963660435612027</v>
      </c>
      <c r="AD1214" s="17">
        <v>1.5313855598343828</v>
      </c>
      <c r="AE1214" s="17">
        <v>-1.1927620945384079</v>
      </c>
      <c r="AF1214" s="17">
        <v>24.105480273410699</v>
      </c>
      <c r="AG1214" s="17">
        <v>-66.210142299814535</v>
      </c>
      <c r="AH1214" s="17">
        <v>0.43599926585755761</v>
      </c>
      <c r="AI1214" s="17">
        <v>7.8960109621476829E-3</v>
      </c>
      <c r="AJ1214" s="17">
        <v>0.33333333333333298</v>
      </c>
      <c r="AK1214" s="17">
        <v>0.24714985425111852</v>
      </c>
      <c r="AL1214" s="17">
        <v>0.13985615715676497</v>
      </c>
      <c r="AM1214" s="17">
        <v>0.33333333333333298</v>
      </c>
      <c r="AN1214" s="17">
        <v>0.5683372561671175</v>
      </c>
      <c r="AO1214" s="17">
        <v>0.45559713307612532</v>
      </c>
      <c r="AP1214" s="17">
        <v>0.33333333333333298</v>
      </c>
      <c r="AQ1214" s="17">
        <v>3.0167465059751919</v>
      </c>
      <c r="AR1214" s="17">
        <v>1.3394171043565852</v>
      </c>
      <c r="AS1214" s="17">
        <v>6.5192596198075501</v>
      </c>
      <c r="AT1214" s="17">
        <v>2.0991373202602102</v>
      </c>
      <c r="AU1214" s="17">
        <v>-1.0000000000000004</v>
      </c>
      <c r="AV1214" s="17">
        <v>-1.0000000000000004</v>
      </c>
      <c r="AW1214" s="17">
        <v>-1.0000000000000004</v>
      </c>
      <c r="AX1214" s="17">
        <v>-1.0000000000000004</v>
      </c>
      <c r="AY1214" s="17">
        <v>-3.9493723513804965E-2</v>
      </c>
      <c r="AZ1214" s="17">
        <v>0.88582053921831583</v>
      </c>
      <c r="BA1214" s="17">
        <v>9.354597802201689E-2</v>
      </c>
      <c r="BB1214" s="17">
        <v>0.19927479362158845</v>
      </c>
      <c r="BC1214" s="17">
        <v>-0.42167812210890682</v>
      </c>
      <c r="BD1214" s="17">
        <v>9.4109725366312951</v>
      </c>
      <c r="BE1214" s="17">
        <v>-10.074223162612583</v>
      </c>
      <c r="BF1214" s="17">
        <v>-1.0000000000000004</v>
      </c>
      <c r="CU1214" t="e">
        <v>#N/A</v>
      </c>
      <c r="CV1214" t="e">
        <v>#N/A</v>
      </c>
    </row>
    <row r="1215" spans="1:100" x14ac:dyDescent="0.25">
      <c r="A1215">
        <v>3291</v>
      </c>
      <c r="B1215" t="s">
        <v>1174</v>
      </c>
      <c r="C1215" s="48">
        <v>2</v>
      </c>
      <c r="D1215" s="22">
        <v>1469.9310253906249</v>
      </c>
      <c r="E1215" s="17">
        <v>30.293386911981038</v>
      </c>
      <c r="F1215" s="17">
        <v>-89.322625394936807</v>
      </c>
      <c r="G1215" s="17">
        <v>-0.16488036316634253</v>
      </c>
      <c r="H1215" s="17">
        <v>1.033220030208815</v>
      </c>
      <c r="I1215" s="17">
        <v>16.860051466584075</v>
      </c>
      <c r="J1215" s="17">
        <v>2.5128159409569992</v>
      </c>
      <c r="K1215" s="17">
        <v>-1.0000000000000013</v>
      </c>
      <c r="L1215" s="17">
        <v>-1.0000000000000013</v>
      </c>
      <c r="M1215" s="17">
        <v>-1.0000000000000013</v>
      </c>
      <c r="N1215" s="17">
        <v>0.11669627062020066</v>
      </c>
      <c r="O1215" s="17">
        <v>-1.0000000000000013</v>
      </c>
      <c r="P1215" s="17">
        <v>-1.0000000000000013</v>
      </c>
      <c r="Q1215" s="17">
        <v>2.3715201924516189</v>
      </c>
      <c r="R1215" s="17">
        <v>-1.0000000000000013</v>
      </c>
      <c r="S1215" s="17">
        <v>-0.96402889722234408</v>
      </c>
      <c r="T1215" s="17">
        <v>-9.183684265567052E-2</v>
      </c>
      <c r="U1215" s="17">
        <v>-0.60104152267479249</v>
      </c>
      <c r="V1215" s="17">
        <v>-0.95524571112268886</v>
      </c>
      <c r="W1215" s="17">
        <v>-2.177739095229736</v>
      </c>
      <c r="X1215" s="17">
        <v>-5.4523544445374572</v>
      </c>
      <c r="Y1215" s="17">
        <v>-0.11011241886643028</v>
      </c>
      <c r="Z1215" s="17">
        <v>13.612935887298249</v>
      </c>
      <c r="AA1215" s="17">
        <v>-0.91522692191288635</v>
      </c>
      <c r="AB1215" s="17">
        <v>-1.0322342629029513</v>
      </c>
      <c r="AC1215" s="17">
        <v>-6.6384543001036249</v>
      </c>
      <c r="AD1215" s="17">
        <v>-1.182214863300397</v>
      </c>
      <c r="AE1215" s="17">
        <v>-1.0401600556503972</v>
      </c>
      <c r="AF1215" s="17">
        <v>13.52166030597094</v>
      </c>
      <c r="AG1215" s="17">
        <v>-67.785787795021861</v>
      </c>
      <c r="AH1215" s="17">
        <v>-0.25605509662401688</v>
      </c>
      <c r="AI1215" s="17">
        <v>-0.26121437210849224</v>
      </c>
      <c r="AJ1215" s="17">
        <v>0.33333333333333298</v>
      </c>
      <c r="AK1215" s="17">
        <v>3.7792480125333316E-2</v>
      </c>
      <c r="AL1215" s="17">
        <v>0.19874209704435108</v>
      </c>
      <c r="AM1215" s="17">
        <v>0.33333333333333298</v>
      </c>
      <c r="AN1215" s="17">
        <v>-0.24278300866050978</v>
      </c>
      <c r="AO1215" s="17">
        <v>-0.22634733373741539</v>
      </c>
      <c r="AP1215" s="17">
        <v>0.33333333333333298</v>
      </c>
      <c r="AQ1215" s="17">
        <v>0.11143782676681457</v>
      </c>
      <c r="AR1215" s="17">
        <v>2.2444243630026963</v>
      </c>
      <c r="AS1215" s="17">
        <v>-4.5370955104396522</v>
      </c>
      <c r="AT1215" s="17">
        <v>0.32397458939162327</v>
      </c>
      <c r="AU1215" s="17">
        <v>-1.0000000000000013</v>
      </c>
      <c r="AV1215" s="17">
        <v>-1.0000000000000013</v>
      </c>
      <c r="AW1215" s="17">
        <v>-1.0000000000000013</v>
      </c>
      <c r="AX1215" s="17">
        <v>-1.0000000000000013</v>
      </c>
      <c r="AY1215" s="17">
        <v>-8.0485043787757254E-2</v>
      </c>
      <c r="AZ1215" s="17">
        <v>0.93806981476772711</v>
      </c>
      <c r="BA1215" s="17">
        <v>-0.3377479257872692</v>
      </c>
      <c r="BB1215" s="17">
        <v>0.51965716813118967</v>
      </c>
      <c r="BC1215" s="17">
        <v>-0.18903999004476954</v>
      </c>
      <c r="BD1215" s="17">
        <v>15.03301331837716</v>
      </c>
      <c r="BE1215" s="17">
        <v>-3.9517573686631318</v>
      </c>
      <c r="BF1215" s="17">
        <v>-1.0000000000000013</v>
      </c>
      <c r="BG1215" s="22">
        <v>6.8935065091852721</v>
      </c>
    </row>
    <row r="1216" spans="1:100" x14ac:dyDescent="0.25">
      <c r="A1216">
        <v>3292</v>
      </c>
      <c r="B1216" t="s">
        <v>1175</v>
      </c>
      <c r="C1216" s="48">
        <v>3</v>
      </c>
      <c r="D1216" s="22">
        <v>1446.5681386556801</v>
      </c>
      <c r="E1216" s="17">
        <v>74.797240111737111</v>
      </c>
      <c r="F1216" s="17">
        <v>-28.054533829266425</v>
      </c>
      <c r="G1216" s="17">
        <v>-0.25957818359349766</v>
      </c>
      <c r="H1216" s="17">
        <v>3.5656508534763507</v>
      </c>
      <c r="I1216" s="17">
        <v>50.791575887229058</v>
      </c>
      <c r="J1216" s="17">
        <v>-1.9320809325292299</v>
      </c>
      <c r="K1216" s="17">
        <v>-1.0000000000000007</v>
      </c>
      <c r="L1216" s="17">
        <v>-1.0000000000000007</v>
      </c>
      <c r="M1216" s="17">
        <v>-1.0000000000000007</v>
      </c>
      <c r="N1216" s="17">
        <v>2.4097086677008189E-2</v>
      </c>
      <c r="O1216" s="17">
        <v>-1.0000000000000007</v>
      </c>
      <c r="P1216" s="17">
        <v>-1.0000000000000007</v>
      </c>
      <c r="Q1216" s="17">
        <v>0.16820805434826896</v>
      </c>
      <c r="R1216" s="17">
        <v>-1.0000000000000007</v>
      </c>
      <c r="S1216" s="17">
        <v>1.812175795763058</v>
      </c>
      <c r="T1216" s="17">
        <v>0.168092453362613</v>
      </c>
      <c r="U1216" s="17">
        <v>-0.11345439619901683</v>
      </c>
      <c r="V1216" s="17">
        <v>-0.12357850006941799</v>
      </c>
      <c r="W1216" s="17">
        <v>3.3974427991280813</v>
      </c>
      <c r="X1216" s="17">
        <v>5.3657668973194337</v>
      </c>
      <c r="Y1216" s="17">
        <v>-0.39674256572366612</v>
      </c>
      <c r="Z1216" s="17">
        <v>39.85677490652742</v>
      </c>
      <c r="AA1216" s="17">
        <v>2.7784449748328428</v>
      </c>
      <c r="AB1216" s="17">
        <v>-2.481719898855507E-2</v>
      </c>
      <c r="AC1216" s="17">
        <v>9.7029700631191957</v>
      </c>
      <c r="AD1216" s="17">
        <v>-1.08850741289987</v>
      </c>
      <c r="AE1216" s="17">
        <v>1.015884166779961</v>
      </c>
      <c r="AF1216" s="17">
        <v>50.550811937438006</v>
      </c>
      <c r="AG1216" s="17">
        <v>-14.829052160638682</v>
      </c>
      <c r="AH1216" s="17">
        <v>6.2325547427876049E-2</v>
      </c>
      <c r="AI1216" s="17">
        <v>0.11989695430575709</v>
      </c>
      <c r="AJ1216" s="17">
        <v>0.33333333333333298</v>
      </c>
      <c r="AK1216" s="17">
        <v>-0.66054851938593895</v>
      </c>
      <c r="AL1216" s="17">
        <v>-0.404708142659857</v>
      </c>
      <c r="AM1216" s="17">
        <v>0.33333333333333298</v>
      </c>
      <c r="AN1216" s="17">
        <v>0.25089759596371153</v>
      </c>
      <c r="AO1216" s="17">
        <v>0.33296397831231561</v>
      </c>
      <c r="AP1216" s="17">
        <v>0.33333333333333298</v>
      </c>
      <c r="AQ1216" s="17">
        <v>0.24076394979108245</v>
      </c>
      <c r="AR1216" s="17">
        <v>2.4473510339786073</v>
      </c>
      <c r="AS1216" s="17">
        <v>1.5131377428517148</v>
      </c>
      <c r="AT1216" s="17">
        <v>-5.8925697093595524</v>
      </c>
      <c r="AU1216" s="17">
        <v>-1.0000000000000007</v>
      </c>
      <c r="AV1216" s="17">
        <v>-1.0000000000000007</v>
      </c>
      <c r="AW1216" s="17">
        <v>-1.0000000000000007</v>
      </c>
      <c r="AX1216" s="17">
        <v>-1.0000000000000007</v>
      </c>
      <c r="AY1216" s="17">
        <v>-9.398374170121862E-3</v>
      </c>
      <c r="AZ1216" s="17">
        <v>-0.11152297375127992</v>
      </c>
      <c r="BA1216" s="17">
        <v>0.51285835687117964</v>
      </c>
      <c r="BB1216" s="17">
        <v>0.36579431429542825</v>
      </c>
      <c r="BC1216" s="17">
        <v>0.79261455897364497</v>
      </c>
      <c r="BD1216" s="17">
        <v>8.5872429886293116</v>
      </c>
      <c r="BE1216" s="17">
        <v>22.379655758697034</v>
      </c>
      <c r="BF1216" s="17">
        <v>-1.0000000000000007</v>
      </c>
      <c r="CU1216" t="e">
        <v>#N/A</v>
      </c>
      <c r="CV1216" t="e">
        <v>#N/A</v>
      </c>
    </row>
    <row r="1217" spans="1:100" x14ac:dyDescent="0.25">
      <c r="A1217">
        <v>3293</v>
      </c>
      <c r="B1217" t="s">
        <v>1176</v>
      </c>
      <c r="C1217" s="48">
        <v>2</v>
      </c>
      <c r="D1217" s="22">
        <v>1602.4058886718751</v>
      </c>
      <c r="E1217" s="17">
        <v>162.35806568806501</v>
      </c>
      <c r="F1217" s="17">
        <v>123.72987518641176</v>
      </c>
      <c r="G1217" s="17">
        <v>1.3159585712450288</v>
      </c>
      <c r="H1217" s="17">
        <v>14.5410545669992</v>
      </c>
      <c r="I1217" s="17">
        <v>120.56640323288406</v>
      </c>
      <c r="J1217" s="17">
        <v>28.126549632718302</v>
      </c>
      <c r="K1217" s="17">
        <v>-0.99999999999999811</v>
      </c>
      <c r="L1217" s="17">
        <v>-0.99999999999999811</v>
      </c>
      <c r="M1217" s="17">
        <v>-0.99999999999999811</v>
      </c>
      <c r="N1217" s="17">
        <v>0.48572084494959794</v>
      </c>
      <c r="O1217" s="17">
        <v>-0.99999999999999811</v>
      </c>
      <c r="P1217" s="17">
        <v>-0.99999999999999811</v>
      </c>
      <c r="Q1217" s="17">
        <v>6.3357155556141826</v>
      </c>
      <c r="R1217" s="17">
        <v>-0.99999999999999811</v>
      </c>
      <c r="S1217" s="17">
        <v>4.2060896320555905</v>
      </c>
      <c r="T1217" s="17">
        <v>0.4884759390581519</v>
      </c>
      <c r="U1217" s="17">
        <v>1.1378906103984343</v>
      </c>
      <c r="V1217" s="17">
        <v>1.3233176342025865</v>
      </c>
      <c r="W1217" s="17">
        <v>9.3683939340985845</v>
      </c>
      <c r="X1217" s="17">
        <v>8.7735394937810511</v>
      </c>
      <c r="Y1217" s="17">
        <v>0.41198979555598236</v>
      </c>
      <c r="Z1217" s="17">
        <v>61.549876370756984</v>
      </c>
      <c r="AA1217" s="17">
        <v>2.615273443382065</v>
      </c>
      <c r="AB1217" s="17">
        <v>4.0566699568282374</v>
      </c>
      <c r="AC1217" s="17">
        <v>51.787435081437863</v>
      </c>
      <c r="AD1217" s="17">
        <v>3.2772518636266792</v>
      </c>
      <c r="AE1217" s="17">
        <v>2.6944084714687264</v>
      </c>
      <c r="AF1217" s="17">
        <v>108.14584533221402</v>
      </c>
      <c r="AG1217" s="17">
        <v>93.884420248254884</v>
      </c>
      <c r="AH1217" s="17">
        <v>0.86245895984857479</v>
      </c>
      <c r="AI1217" s="17">
        <v>1.0621277764656427</v>
      </c>
      <c r="AJ1217" s="17">
        <v>0.33333333333333298</v>
      </c>
      <c r="AK1217" s="17">
        <v>1.5308409791050388</v>
      </c>
      <c r="AL1217" s="17">
        <v>1.5027837135559079</v>
      </c>
      <c r="AM1217" s="17">
        <v>0.33333333333333298</v>
      </c>
      <c r="AN1217" s="17">
        <v>1.1031921306633787</v>
      </c>
      <c r="AO1217" s="17">
        <v>1.2444418423544132</v>
      </c>
      <c r="AP1217" s="17">
        <v>0.33333333333333298</v>
      </c>
      <c r="AQ1217" s="17">
        <v>16.891548955304785</v>
      </c>
      <c r="AR1217" s="17">
        <v>2.2444243630026963</v>
      </c>
      <c r="AS1217" s="17">
        <v>16.82298749321663</v>
      </c>
      <c r="AT1217" s="17">
        <v>15.268338908760603</v>
      </c>
      <c r="AU1217" s="17">
        <v>-0.99999999999999811</v>
      </c>
      <c r="AV1217" s="17">
        <v>-0.99999999999999811</v>
      </c>
      <c r="AW1217" s="17">
        <v>-0.99999999999999811</v>
      </c>
      <c r="AX1217" s="17">
        <v>-0.99999999999999811</v>
      </c>
      <c r="AY1217" s="17">
        <v>0.14445833796562713</v>
      </c>
      <c r="AZ1217" s="17">
        <v>-0.61326503961613166</v>
      </c>
      <c r="BA1217" s="17">
        <v>1.1536078796934111</v>
      </c>
      <c r="BB1217" s="17">
        <v>-0.34428898835557575</v>
      </c>
      <c r="BC1217" s="17">
        <v>0.63790865689135001</v>
      </c>
      <c r="BD1217" s="17">
        <v>-8.0036473049864298</v>
      </c>
      <c r="BE1217" s="17">
        <v>18.303258210338594</v>
      </c>
      <c r="BF1217" s="17">
        <v>-0.99999999999999811</v>
      </c>
      <c r="BG1217" s="22">
        <v>394.30469367780631</v>
      </c>
    </row>
    <row r="1218" spans="1:100" x14ac:dyDescent="0.25">
      <c r="A1218">
        <v>3294</v>
      </c>
      <c r="B1218" t="s">
        <v>1177</v>
      </c>
      <c r="C1218" s="48">
        <v>2</v>
      </c>
      <c r="D1218" s="22">
        <v>1539.8143847656249</v>
      </c>
      <c r="E1218" s="17">
        <v>30.340652926521237</v>
      </c>
      <c r="F1218" s="17">
        <v>-89.246373798494602</v>
      </c>
      <c r="G1218" s="17">
        <v>-0.16435037017158999</v>
      </c>
      <c r="H1218" s="17">
        <v>1.0380544909407794</v>
      </c>
      <c r="I1218" s="17">
        <v>16.897168021713917</v>
      </c>
      <c r="J1218" s="17">
        <v>2.5219831090470848</v>
      </c>
      <c r="K1218" s="17">
        <v>-1.0000000000000013</v>
      </c>
      <c r="L1218" s="17">
        <v>-1.0000000000000013</v>
      </c>
      <c r="M1218" s="17">
        <v>-1.0000000000000013</v>
      </c>
      <c r="N1218" s="17">
        <v>0.11682834469979247</v>
      </c>
      <c r="O1218" s="17">
        <v>-1.0000000000000013</v>
      </c>
      <c r="P1218" s="17">
        <v>-1.0000000000000013</v>
      </c>
      <c r="Q1218" s="17">
        <v>2.3729389799534086</v>
      </c>
      <c r="R1218" s="17">
        <v>-1.0000000000000013</v>
      </c>
      <c r="S1218" s="17">
        <v>-0.96217850921667814</v>
      </c>
      <c r="T1218" s="17">
        <v>-9.1629148421053491E-2</v>
      </c>
      <c r="U1218" s="17">
        <v>-0.60041915799524337</v>
      </c>
      <c r="V1218" s="17">
        <v>-0.95443021216256552</v>
      </c>
      <c r="W1218" s="17">
        <v>-2.1736067284477558</v>
      </c>
      <c r="X1218" s="17">
        <v>-5.4472629899867968</v>
      </c>
      <c r="Y1218" s="17">
        <v>-0.10992555822294059</v>
      </c>
      <c r="Z1218" s="17">
        <v>13.630092542256275</v>
      </c>
      <c r="AA1218" s="17">
        <v>-0.91396335406759488</v>
      </c>
      <c r="AB1218" s="17">
        <v>-1.0304129415392631</v>
      </c>
      <c r="AC1218" s="17">
        <v>-6.6175436450925744</v>
      </c>
      <c r="AD1218" s="17">
        <v>-1.1806188179299775</v>
      </c>
      <c r="AE1218" s="17">
        <v>-1.0388234517079951</v>
      </c>
      <c r="AF1218" s="17">
        <v>13.555526349085227</v>
      </c>
      <c r="AG1218" s="17">
        <v>-67.72792594676001</v>
      </c>
      <c r="AH1218" s="17">
        <v>-0.2556547798841694</v>
      </c>
      <c r="AI1218" s="17">
        <v>-0.26074074729210811</v>
      </c>
      <c r="AJ1218" s="17">
        <v>0.33333333333333298</v>
      </c>
      <c r="AK1218" s="17">
        <v>3.8326842929347293E-2</v>
      </c>
      <c r="AL1218" s="17">
        <v>0.1992088141906635</v>
      </c>
      <c r="AM1218" s="17">
        <v>0.33333333333333298</v>
      </c>
      <c r="AN1218" s="17">
        <v>-0.24230128348542418</v>
      </c>
      <c r="AO1218" s="17">
        <v>-0.22582093755618832</v>
      </c>
      <c r="AP1218" s="17">
        <v>0.33333333333333298</v>
      </c>
      <c r="AQ1218" s="17">
        <v>0.11744343692645831</v>
      </c>
      <c r="AR1218" s="17">
        <v>2.2444243630026963</v>
      </c>
      <c r="AS1218" s="17">
        <v>-4.5294507260568242</v>
      </c>
      <c r="AT1218" s="17">
        <v>0.32932318485075385</v>
      </c>
      <c r="AU1218" s="17">
        <v>-1.0000000000000013</v>
      </c>
      <c r="AV1218" s="17">
        <v>-1.0000000000000013</v>
      </c>
      <c r="AW1218" s="17">
        <v>-1.0000000000000013</v>
      </c>
      <c r="AX1218" s="17">
        <v>-1.0000000000000013</v>
      </c>
      <c r="AY1218" s="17">
        <v>-8.0404536439000474E-2</v>
      </c>
      <c r="AZ1218" s="17">
        <v>0.93751459124798231</v>
      </c>
      <c r="BA1218" s="17">
        <v>-0.33721416879910449</v>
      </c>
      <c r="BB1218" s="17">
        <v>0.51934796136998074</v>
      </c>
      <c r="BC1218" s="17">
        <v>-0.18874402471072024</v>
      </c>
      <c r="BD1218" s="17">
        <v>15.02476848602628</v>
      </c>
      <c r="BE1218" s="17">
        <v>-3.9437922874642988</v>
      </c>
      <c r="BF1218" s="17">
        <v>-1.0000000000000013</v>
      </c>
      <c r="BG1218" s="22">
        <v>270.92997629901186</v>
      </c>
    </row>
    <row r="1219" spans="1:100" x14ac:dyDescent="0.25">
      <c r="A1219">
        <v>3295</v>
      </c>
      <c r="B1219" t="s">
        <v>1178</v>
      </c>
      <c r="C1219" s="48">
        <v>2</v>
      </c>
      <c r="D1219" s="22">
        <v>1420.468759765625</v>
      </c>
      <c r="E1219" s="17">
        <v>13.883412287998922</v>
      </c>
      <c r="F1219" s="17">
        <v>-115.79591227616004</v>
      </c>
      <c r="G1219" s="17">
        <v>-0.34888512175207259</v>
      </c>
      <c r="H1219" s="17">
        <v>-0.64522438072645105</v>
      </c>
      <c r="I1219" s="17">
        <v>3.9738004522899075</v>
      </c>
      <c r="J1219" s="17">
        <v>-0.66987244932708023</v>
      </c>
      <c r="K1219" s="17">
        <v>-1.0000000000000018</v>
      </c>
      <c r="L1219" s="17">
        <v>-1.0000000000000018</v>
      </c>
      <c r="M1219" s="17">
        <v>-1.0000000000000018</v>
      </c>
      <c r="N1219" s="17">
        <v>7.0842345433749843E-2</v>
      </c>
      <c r="O1219" s="17">
        <v>-1.0000000000000018</v>
      </c>
      <c r="P1219" s="17">
        <v>-1.0000000000000018</v>
      </c>
      <c r="Q1219" s="17">
        <v>1.8789407539758574</v>
      </c>
      <c r="R1219" s="17">
        <v>-1.0000000000000018</v>
      </c>
      <c r="S1219" s="17">
        <v>-1.6064528568662368</v>
      </c>
      <c r="T1219" s="17">
        <v>-0.16394482875877106</v>
      </c>
      <c r="U1219" s="17">
        <v>-0.8171161948809873</v>
      </c>
      <c r="V1219" s="17">
        <v>-1.2383733953941236</v>
      </c>
      <c r="W1219" s="17">
        <v>-3.6124281564710801</v>
      </c>
      <c r="X1219" s="17">
        <v>-7.2200228377425546</v>
      </c>
      <c r="Y1219" s="17">
        <v>-0.17498732841225365</v>
      </c>
      <c r="Z1219" s="17">
        <v>7.6564304524222386</v>
      </c>
      <c r="AA1219" s="17">
        <v>-1.3539166756106136</v>
      </c>
      <c r="AB1219" s="17">
        <v>-1.6645667675785858</v>
      </c>
      <c r="AC1219" s="17">
        <v>-13.898286156888549</v>
      </c>
      <c r="AD1219" s="17">
        <v>-1.7363352875013471</v>
      </c>
      <c r="AE1219" s="17">
        <v>-1.5042067283073202</v>
      </c>
      <c r="AF1219" s="17">
        <v>1.7639330356204681</v>
      </c>
      <c r="AG1219" s="17">
        <v>-87.874459770230743</v>
      </c>
      <c r="AH1219" s="17">
        <v>-0.39503841489947444</v>
      </c>
      <c r="AI1219" s="17">
        <v>-0.42564903607922039</v>
      </c>
      <c r="AJ1219" s="17">
        <v>0.33333333333333298</v>
      </c>
      <c r="AK1219" s="17">
        <v>-0.14772940360387243</v>
      </c>
      <c r="AL1219" s="17">
        <v>3.6705661307784188E-2</v>
      </c>
      <c r="AM1219" s="17">
        <v>0.33333333333333298</v>
      </c>
      <c r="AN1219" s="17">
        <v>-0.41002998253355488</v>
      </c>
      <c r="AO1219" s="17">
        <v>-0.40910333845095787</v>
      </c>
      <c r="AP1219" s="17">
        <v>0.33333333333333298</v>
      </c>
      <c r="AQ1219" s="17">
        <v>-1.9736101993884878</v>
      </c>
      <c r="AR1219" s="17">
        <v>2.2444243630026963</v>
      </c>
      <c r="AS1219" s="17">
        <v>-7.1912375816171874</v>
      </c>
      <c r="AT1219" s="17">
        <v>-1.5329688532088621</v>
      </c>
      <c r="AU1219" s="17">
        <v>-1.0000000000000018</v>
      </c>
      <c r="AV1219" s="17">
        <v>-1.0000000000000018</v>
      </c>
      <c r="AW1219" s="17">
        <v>-1.0000000000000018</v>
      </c>
      <c r="AX1219" s="17">
        <v>-1.0000000000000018</v>
      </c>
      <c r="AY1219" s="17">
        <v>-0.10843585713630137</v>
      </c>
      <c r="AZ1219" s="17">
        <v>1.1308341922656737</v>
      </c>
      <c r="BA1219" s="17">
        <v>-0.52305948032306293</v>
      </c>
      <c r="BB1219" s="17">
        <v>0.62700861619303216</v>
      </c>
      <c r="BC1219" s="17">
        <v>-0.29179423468702081</v>
      </c>
      <c r="BD1219" s="17">
        <v>17.895482070462169</v>
      </c>
      <c r="BE1219" s="17">
        <v>-6.7171011705963499</v>
      </c>
      <c r="BF1219" s="17">
        <v>-1.0000000000000018</v>
      </c>
      <c r="BG1219" s="22">
        <v>-73.079945944633437</v>
      </c>
    </row>
    <row r="1220" spans="1:100" x14ac:dyDescent="0.25">
      <c r="A1220">
        <v>3297</v>
      </c>
      <c r="B1220" t="s">
        <v>482</v>
      </c>
      <c r="C1220" s="48">
        <v>2</v>
      </c>
      <c r="D1220" s="22">
        <v>1487.449921875</v>
      </c>
      <c r="E1220" s="17">
        <v>6.9351954231509012</v>
      </c>
      <c r="F1220" s="17">
        <v>-127.0050788099861</v>
      </c>
      <c r="G1220" s="17">
        <v>-0.42679535599150925</v>
      </c>
      <c r="H1220" s="17">
        <v>-1.3559016383089695</v>
      </c>
      <c r="I1220" s="17">
        <v>-1.4824216732051454</v>
      </c>
      <c r="J1220" s="17">
        <v>-2.0174680218765761</v>
      </c>
      <c r="K1220" s="17">
        <v>-1.000000000000002</v>
      </c>
      <c r="L1220" s="17">
        <v>-1.000000000000002</v>
      </c>
      <c r="M1220" s="17">
        <v>-1.000000000000002</v>
      </c>
      <c r="N1220" s="17">
        <v>5.1427140742673766E-2</v>
      </c>
      <c r="O1220" s="17">
        <v>-1.000000000000002</v>
      </c>
      <c r="P1220" s="17">
        <v>-1.000000000000002</v>
      </c>
      <c r="Q1220" s="17">
        <v>1.670375607464734</v>
      </c>
      <c r="R1220" s="17">
        <v>-1.000000000000002</v>
      </c>
      <c r="S1220" s="17">
        <v>-1.878464306796009</v>
      </c>
      <c r="T1220" s="17">
        <v>-0.19447637658941666</v>
      </c>
      <c r="U1220" s="17">
        <v>-0.9086052870880823</v>
      </c>
      <c r="V1220" s="17">
        <v>-1.3582536874626541</v>
      </c>
      <c r="W1220" s="17">
        <v>-4.2198959289417157</v>
      </c>
      <c r="X1220" s="17">
        <v>-7.9684787995925443</v>
      </c>
      <c r="Y1220" s="17">
        <v>-0.20245628865994439</v>
      </c>
      <c r="Z1220" s="17">
        <v>5.1343612556984475</v>
      </c>
      <c r="AA1220" s="17">
        <v>-1.5396641624241494</v>
      </c>
      <c r="AB1220" s="17">
        <v>-1.9323053518149016</v>
      </c>
      <c r="AC1220" s="17">
        <v>-16.972202314537871</v>
      </c>
      <c r="AD1220" s="17">
        <v>-1.9709577634534452</v>
      </c>
      <c r="AE1220" s="17">
        <v>-1.7006906955841088</v>
      </c>
      <c r="AF1220" s="17">
        <v>-3.2144560712548227</v>
      </c>
      <c r="AG1220" s="17">
        <v>-96.38028946277386</v>
      </c>
      <c r="AH1220" s="17">
        <v>-0.45388593039549385</v>
      </c>
      <c r="AI1220" s="17">
        <v>-0.49527301366278725</v>
      </c>
      <c r="AJ1220" s="17">
        <v>0.33333333333333298</v>
      </c>
      <c r="AK1220" s="17">
        <v>-0.22628201022654104</v>
      </c>
      <c r="AL1220" s="17">
        <v>-3.1902872300750396E-2</v>
      </c>
      <c r="AM1220" s="17">
        <v>0.33333333333333298</v>
      </c>
      <c r="AN1220" s="17">
        <v>-0.48084473216523321</v>
      </c>
      <c r="AO1220" s="17">
        <v>-0.48648483252390479</v>
      </c>
      <c r="AP1220" s="17">
        <v>0.33333333333333298</v>
      </c>
      <c r="AQ1220" s="17">
        <v>-2.8564492159813595</v>
      </c>
      <c r="AR1220" s="17">
        <v>2.2444243630026963</v>
      </c>
      <c r="AS1220" s="17">
        <v>-8.3150391183793033</v>
      </c>
      <c r="AT1220" s="17">
        <v>-2.3192251418742682</v>
      </c>
      <c r="AU1220" s="17">
        <v>-1.000000000000002</v>
      </c>
      <c r="AV1220" s="17">
        <v>-1.000000000000002</v>
      </c>
      <c r="AW1220" s="17">
        <v>-1.000000000000002</v>
      </c>
      <c r="AX1220" s="17">
        <v>-1.000000000000002</v>
      </c>
      <c r="AY1220" s="17">
        <v>-0.12027062941015673</v>
      </c>
      <c r="AZ1220" s="17">
        <v>1.2124533738526924</v>
      </c>
      <c r="BA1220" s="17">
        <v>-0.6015230305710374</v>
      </c>
      <c r="BB1220" s="17">
        <v>0.67246274753575019</v>
      </c>
      <c r="BC1220" s="17">
        <v>-0.33530184465703294</v>
      </c>
      <c r="BD1220" s="17">
        <v>19.107492089616677</v>
      </c>
      <c r="BE1220" s="17">
        <v>-7.8879871032055915</v>
      </c>
      <c r="BF1220" s="17">
        <v>-1.000000000000002</v>
      </c>
      <c r="BG1220" s="22">
        <v>43.308573900416377</v>
      </c>
    </row>
    <row r="1221" spans="1:100" x14ac:dyDescent="0.25">
      <c r="A1221">
        <v>3298</v>
      </c>
      <c r="B1221" t="s">
        <v>1179</v>
      </c>
      <c r="C1221" s="48">
        <v>3</v>
      </c>
      <c r="D1221" s="22">
        <v>1408.2806012425717</v>
      </c>
      <c r="E1221" s="17">
        <v>32.041100594576434</v>
      </c>
      <c r="F1221" s="17">
        <v>-126.50591404896757</v>
      </c>
      <c r="G1221" s="17">
        <v>-0.16586749435778203</v>
      </c>
      <c r="H1221" s="17">
        <v>11.556032682967622</v>
      </c>
      <c r="I1221" s="17">
        <v>16.325291276687825</v>
      </c>
      <c r="J1221" s="17">
        <v>2.5715555856517023</v>
      </c>
      <c r="K1221" s="17">
        <v>-0.99999999999999878</v>
      </c>
      <c r="L1221" s="17">
        <v>-0.99999999999999878</v>
      </c>
      <c r="M1221" s="17">
        <v>-0.99999999999999878</v>
      </c>
      <c r="N1221" s="17">
        <v>0.26405681695982208</v>
      </c>
      <c r="O1221" s="17">
        <v>-0.99999999999999878</v>
      </c>
      <c r="P1221" s="17">
        <v>-0.99999999999999878</v>
      </c>
      <c r="Q1221" s="17">
        <v>3.820375657409623</v>
      </c>
      <c r="R1221" s="17">
        <v>-0.99999999999999878</v>
      </c>
      <c r="S1221" s="17">
        <v>4.0246842651459342</v>
      </c>
      <c r="T1221" s="17">
        <v>0.37722755519798729</v>
      </c>
      <c r="U1221" s="17">
        <v>-0.15685575236693294</v>
      </c>
      <c r="V1221" s="17">
        <v>-0.31330889691020464</v>
      </c>
      <c r="W1221" s="17">
        <v>7.7356570255580008</v>
      </c>
      <c r="X1221" s="17">
        <v>5.0338636367431739</v>
      </c>
      <c r="Y1221" s="17">
        <v>0.28267783003929653</v>
      </c>
      <c r="Z1221" s="17">
        <v>20.768097119242015</v>
      </c>
      <c r="AA1221" s="17">
        <v>1.199247324874007</v>
      </c>
      <c r="AB1221" s="17">
        <v>-0.77566938572617516</v>
      </c>
      <c r="AC1221" s="17">
        <v>-2.6288228824144735</v>
      </c>
      <c r="AD1221" s="17">
        <v>-2.1012062349782576E-2</v>
      </c>
      <c r="AE1221" s="17">
        <v>-1.4141932945132829</v>
      </c>
      <c r="AF1221" s="17">
        <v>15.949411556588061</v>
      </c>
      <c r="AG1221" s="17">
        <v>-82.906479989300607</v>
      </c>
      <c r="AH1221" s="17">
        <v>0.12321493490410992</v>
      </c>
      <c r="AI1221" s="17">
        <v>-1.8702846549457711E-3</v>
      </c>
      <c r="AJ1221" s="17">
        <v>0.33333333333333298</v>
      </c>
      <c r="AK1221" s="17">
        <v>0.3197337037574437</v>
      </c>
      <c r="AL1221" s="17">
        <v>0.41261376209130085</v>
      </c>
      <c r="AM1221" s="17">
        <v>0.33333333333333298</v>
      </c>
      <c r="AN1221" s="17">
        <v>-0.33190611260669844</v>
      </c>
      <c r="AO1221" s="17">
        <v>-0.33556753341640594</v>
      </c>
      <c r="AP1221" s="17">
        <v>0.33333333333333298</v>
      </c>
      <c r="AQ1221" s="17">
        <v>0.37587972009974607</v>
      </c>
      <c r="AR1221" s="17">
        <v>1.4986140333023132</v>
      </c>
      <c r="AS1221" s="17">
        <v>-2.9479789179490168</v>
      </c>
      <c r="AT1221" s="17">
        <v>4.0209204702984032</v>
      </c>
      <c r="AU1221" s="17">
        <v>-0.99999999999999878</v>
      </c>
      <c r="AV1221" s="17">
        <v>-0.99999999999999878</v>
      </c>
      <c r="AW1221" s="17">
        <v>-0.99999999999999878</v>
      </c>
      <c r="AX1221" s="17">
        <v>-0.99999999999999878</v>
      </c>
      <c r="AY1221" s="17">
        <v>-0.14383696768168655</v>
      </c>
      <c r="AZ1221" s="17">
        <v>0.34489371068630631</v>
      </c>
      <c r="BA1221" s="17">
        <v>0.11293587061614109</v>
      </c>
      <c r="BB1221" s="17">
        <v>0.32597026951165459</v>
      </c>
      <c r="BC1221" s="17">
        <v>4.0683533355149286E-2</v>
      </c>
      <c r="BD1221" s="17">
        <v>9.8737252912228985</v>
      </c>
      <c r="BE1221" s="17">
        <v>1.5817676869594404</v>
      </c>
      <c r="BF1221" s="17">
        <v>-0.99999999999999878</v>
      </c>
      <c r="CU1221" t="e">
        <v>#N/A</v>
      </c>
      <c r="CV1221" t="e">
        <v>#N/A</v>
      </c>
    </row>
    <row r="1222" spans="1:100" x14ac:dyDescent="0.25">
      <c r="A1222">
        <v>3299</v>
      </c>
      <c r="B1222" t="s">
        <v>1180</v>
      </c>
      <c r="C1222" s="48">
        <v>2</v>
      </c>
      <c r="D1222" s="22">
        <v>1525.2465136718752</v>
      </c>
      <c r="E1222" s="17">
        <v>127.42281075437032</v>
      </c>
      <c r="F1222" s="17">
        <v>67.37079802021313</v>
      </c>
      <c r="G1222" s="17">
        <v>0.9242301683984484</v>
      </c>
      <c r="H1222" s="17">
        <v>10.967808128070248</v>
      </c>
      <c r="I1222" s="17">
        <v>93.132816366391708</v>
      </c>
      <c r="J1222" s="17">
        <v>21.350912690136404</v>
      </c>
      <c r="K1222" s="17">
        <v>-0.999999999999999</v>
      </c>
      <c r="L1222" s="17">
        <v>-0.999999999999999</v>
      </c>
      <c r="M1222" s="17">
        <v>-0.999999999999999</v>
      </c>
      <c r="N1222" s="17">
        <v>0.38810225608486426</v>
      </c>
      <c r="O1222" s="17">
        <v>-0.999999999999999</v>
      </c>
      <c r="P1222" s="17">
        <v>-0.999999999999999</v>
      </c>
      <c r="Q1222" s="17">
        <v>5.2870613893184002</v>
      </c>
      <c r="R1222" s="17">
        <v>-0.999999999999999</v>
      </c>
      <c r="S1222" s="17">
        <v>2.8384309171619275</v>
      </c>
      <c r="T1222" s="17">
        <v>0.33496498398418029</v>
      </c>
      <c r="U1222" s="17">
        <v>0.67788845127223407</v>
      </c>
      <c r="V1222" s="17">
        <v>0.72056607270084339</v>
      </c>
      <c r="W1222" s="17">
        <v>6.3140791497356314</v>
      </c>
      <c r="X1222" s="17">
        <v>5.0103437930025025</v>
      </c>
      <c r="Y1222" s="17">
        <v>0.27387736359210268</v>
      </c>
      <c r="Z1222" s="17">
        <v>48.869050187319843</v>
      </c>
      <c r="AA1222" s="17">
        <v>1.6813452239055848</v>
      </c>
      <c r="AB1222" s="17">
        <v>2.7104949772873868</v>
      </c>
      <c r="AC1222" s="17">
        <v>36.33195251646886</v>
      </c>
      <c r="AD1222" s="17">
        <v>2.097582867969837</v>
      </c>
      <c r="AE1222" s="17">
        <v>1.7064978145740974</v>
      </c>
      <c r="AF1222" s="17">
        <v>83.114776787461366</v>
      </c>
      <c r="AG1222" s="17">
        <v>51.11757308277231</v>
      </c>
      <c r="AH1222" s="17">
        <v>0.5665768657722039</v>
      </c>
      <c r="AI1222" s="17">
        <v>0.71206221954768756</v>
      </c>
      <c r="AJ1222" s="17">
        <v>0.33333333333333298</v>
      </c>
      <c r="AK1222" s="17">
        <v>1.1358827629974322</v>
      </c>
      <c r="AL1222" s="17">
        <v>1.1578237534880031</v>
      </c>
      <c r="AM1222" s="17">
        <v>0.33333333333333298</v>
      </c>
      <c r="AN1222" s="17">
        <v>0.74713943691911733</v>
      </c>
      <c r="AO1222" s="17">
        <v>0.85537191618887276</v>
      </c>
      <c r="AP1222" s="17">
        <v>0.33333333333333298</v>
      </c>
      <c r="AQ1222" s="17">
        <v>12.452682594336803</v>
      </c>
      <c r="AR1222" s="17">
        <v>2.2444243630026963</v>
      </c>
      <c r="AS1222" s="17">
        <v>11.172574740516646</v>
      </c>
      <c r="AT1222" s="17">
        <v>11.315085229142277</v>
      </c>
      <c r="AU1222" s="17">
        <v>-0.999999999999999</v>
      </c>
      <c r="AV1222" s="17">
        <v>-0.999999999999999</v>
      </c>
      <c r="AW1222" s="17">
        <v>-0.999999999999999</v>
      </c>
      <c r="AX1222" s="17">
        <v>-0.999999999999999</v>
      </c>
      <c r="AY1222" s="17">
        <v>8.4953749304748888E-2</v>
      </c>
      <c r="AZ1222" s="17">
        <v>-0.20288825206254069</v>
      </c>
      <c r="BA1222" s="17">
        <v>0.75909743417413356</v>
      </c>
      <c r="BB1222" s="17">
        <v>-0.11574809834951427</v>
      </c>
      <c r="BC1222" s="17">
        <v>0.41915477004193935</v>
      </c>
      <c r="BD1222" s="17">
        <v>-1.9097271201447308</v>
      </c>
      <c r="BE1222" s="17">
        <v>12.416107686737957</v>
      </c>
      <c r="BF1222" s="17">
        <v>-0.999999999999999</v>
      </c>
      <c r="BG1222" s="22">
        <v>329.32120013656674</v>
      </c>
    </row>
    <row r="1223" spans="1:100" x14ac:dyDescent="0.25">
      <c r="A1223">
        <v>3300</v>
      </c>
      <c r="B1223" t="s">
        <v>1181</v>
      </c>
      <c r="C1223" s="48">
        <v>3</v>
      </c>
      <c r="D1223" s="22">
        <v>1412.0161875813151</v>
      </c>
      <c r="E1223" s="17">
        <v>56.52823632017121</v>
      </c>
      <c r="F1223" s="17">
        <v>-83.825193901349522</v>
      </c>
      <c r="G1223" s="17">
        <v>0.25334029053677964</v>
      </c>
      <c r="H1223" s="17">
        <v>6.0013162537672562</v>
      </c>
      <c r="I1223" s="17">
        <v>47.950232775389964</v>
      </c>
      <c r="J1223" s="17">
        <v>3.6394215011538673</v>
      </c>
      <c r="K1223" s="17">
        <v>-1</v>
      </c>
      <c r="L1223" s="17">
        <v>-1</v>
      </c>
      <c r="M1223" s="17">
        <v>-1</v>
      </c>
      <c r="N1223" s="17">
        <v>0.26118786608910116</v>
      </c>
      <c r="O1223" s="17">
        <v>-1</v>
      </c>
      <c r="P1223" s="17">
        <v>-1</v>
      </c>
      <c r="Q1223" s="17">
        <v>4.0636532556725626</v>
      </c>
      <c r="R1223" s="17">
        <v>-1</v>
      </c>
      <c r="S1223" s="17">
        <v>1.3898204941824197</v>
      </c>
      <c r="T1223" s="17">
        <v>9.8804726888287439E-2</v>
      </c>
      <c r="U1223" s="17">
        <v>-0.42098899513507659</v>
      </c>
      <c r="V1223" s="17">
        <v>-0.22049761696951012</v>
      </c>
      <c r="W1223" s="17">
        <v>1.9376629980946862</v>
      </c>
      <c r="X1223" s="17">
        <v>-3.4221919092832742</v>
      </c>
      <c r="Y1223" s="17">
        <v>0.13376104640800313</v>
      </c>
      <c r="Z1223" s="17">
        <v>27.87850713522532</v>
      </c>
      <c r="AA1223" s="17">
        <v>0.70845041894914385</v>
      </c>
      <c r="AB1223" s="17">
        <v>0.9903811660487456</v>
      </c>
      <c r="AC1223" s="17">
        <v>15.792735254813117</v>
      </c>
      <c r="AD1223" s="17">
        <v>1.5502710091585787</v>
      </c>
      <c r="AE1223" s="17">
        <v>-0.38752890118618166</v>
      </c>
      <c r="AF1223" s="17">
        <v>44.274094654901013</v>
      </c>
      <c r="AG1223" s="17">
        <v>-28.346077977010346</v>
      </c>
      <c r="AH1223" s="17">
        <v>0.37563332666200344</v>
      </c>
      <c r="AI1223" s="17">
        <v>0.37343856032025624</v>
      </c>
      <c r="AJ1223" s="17">
        <v>0.33333333333333298</v>
      </c>
      <c r="AK1223" s="17">
        <v>0.62293260870490219</v>
      </c>
      <c r="AL1223" s="17">
        <v>0.56261381187325887</v>
      </c>
      <c r="AM1223" s="17">
        <v>0.33333333333333298</v>
      </c>
      <c r="AN1223" s="17">
        <v>-0.24672993774242161</v>
      </c>
      <c r="AO1223" s="17">
        <v>-0.20082474809572895</v>
      </c>
      <c r="AP1223" s="17">
        <v>0.33333333333333298</v>
      </c>
      <c r="AQ1223" s="17">
        <v>3.6761381204889312</v>
      </c>
      <c r="AR1223" s="17">
        <v>1.9598510589403675</v>
      </c>
      <c r="AS1223" s="17">
        <v>-5.5146045231023137</v>
      </c>
      <c r="AT1223" s="17">
        <v>7.1941749653158089</v>
      </c>
      <c r="AU1223" s="17">
        <v>-1</v>
      </c>
      <c r="AV1223" s="17">
        <v>-1</v>
      </c>
      <c r="AW1223" s="17">
        <v>-1</v>
      </c>
      <c r="AX1223" s="17">
        <v>-1</v>
      </c>
      <c r="AY1223" s="17">
        <v>-4.7728903176428208E-2</v>
      </c>
      <c r="AZ1223" s="17">
        <v>1.0603700609751807</v>
      </c>
      <c r="BA1223" s="17">
        <v>8.9655509832074529E-2</v>
      </c>
      <c r="BB1223" s="17">
        <v>0.74658627098953778</v>
      </c>
      <c r="BC1223" s="17">
        <v>-6.072589342661984E-2</v>
      </c>
      <c r="BD1223" s="17">
        <v>23.966507079614349</v>
      </c>
      <c r="BE1223" s="17">
        <v>-1.0698697865051234</v>
      </c>
      <c r="BF1223" s="17">
        <v>-1</v>
      </c>
      <c r="CU1223" t="e">
        <v>#N/A</v>
      </c>
      <c r="CV1223" t="e">
        <v>#N/A</v>
      </c>
    </row>
    <row r="1224" spans="1:100" x14ac:dyDescent="0.25">
      <c r="A1224">
        <v>3302</v>
      </c>
      <c r="B1224" t="s">
        <v>1182</v>
      </c>
      <c r="C1224" s="48">
        <v>3</v>
      </c>
      <c r="D1224" s="22">
        <v>1441.8916252074052</v>
      </c>
      <c r="E1224" s="17">
        <v>55.843063600728726</v>
      </c>
      <c r="F1224" s="17">
        <v>-67.951786766119397</v>
      </c>
      <c r="G1224" s="17">
        <v>-3.3396695970356216E-2</v>
      </c>
      <c r="H1224" s="17">
        <v>3.2272676465461365</v>
      </c>
      <c r="I1224" s="17">
        <v>29.162942731562815</v>
      </c>
      <c r="J1224" s="17">
        <v>10.161788146865719</v>
      </c>
      <c r="K1224" s="17">
        <v>-1.0000000000000004</v>
      </c>
      <c r="L1224" s="17">
        <v>-1.0000000000000004</v>
      </c>
      <c r="M1224" s="17">
        <v>-1.0000000000000004</v>
      </c>
      <c r="N1224" s="17">
        <v>0.18806400975208698</v>
      </c>
      <c r="O1224" s="17">
        <v>-1.0000000000000004</v>
      </c>
      <c r="P1224" s="17">
        <v>-1.0000000000000004</v>
      </c>
      <c r="Q1224" s="17">
        <v>4.6713509470948349</v>
      </c>
      <c r="R1224" s="17">
        <v>-1.0000000000000004</v>
      </c>
      <c r="S1224" s="17">
        <v>-0.68393463917519448</v>
      </c>
      <c r="T1224" s="17">
        <v>-6.6343295672636693E-2</v>
      </c>
      <c r="U1224" s="17">
        <v>-3.8107011099153917E-2</v>
      </c>
      <c r="V1224" s="17">
        <v>4.9147249534133304E-2</v>
      </c>
      <c r="W1224" s="17">
        <v>-1.4440833005486968</v>
      </c>
      <c r="X1224" s="17">
        <v>-3.8781562123639182</v>
      </c>
      <c r="Y1224" s="17">
        <v>2.695363724984285E-2</v>
      </c>
      <c r="Z1224" s="17">
        <v>13.672959708329284</v>
      </c>
      <c r="AA1224" s="17">
        <v>0.76739620990808488</v>
      </c>
      <c r="AB1224" s="17">
        <v>-0.12164789311250029</v>
      </c>
      <c r="AC1224" s="17">
        <v>8.4439637182536256</v>
      </c>
      <c r="AD1224" s="17">
        <v>-0.85523960696809642</v>
      </c>
      <c r="AE1224" s="17">
        <v>0.56724723939470256</v>
      </c>
      <c r="AF1224" s="17">
        <v>22.562522772865108</v>
      </c>
      <c r="AG1224" s="17">
        <v>-67.177138845776184</v>
      </c>
      <c r="AH1224" s="17">
        <v>-6.3951636180281712E-2</v>
      </c>
      <c r="AI1224" s="17">
        <v>0.20865596015852284</v>
      </c>
      <c r="AJ1224" s="17">
        <v>0.33333333333333298</v>
      </c>
      <c r="AK1224" s="17">
        <v>0.71691639988746125</v>
      </c>
      <c r="AL1224" s="17">
        <v>0.87425599654925212</v>
      </c>
      <c r="AM1224" s="17">
        <v>0.33333333333333298</v>
      </c>
      <c r="AN1224" s="17">
        <v>0.22479904464496273</v>
      </c>
      <c r="AO1224" s="17">
        <v>0.23717203503176643</v>
      </c>
      <c r="AP1224" s="17">
        <v>0.33333333333333298</v>
      </c>
      <c r="AQ1224" s="17">
        <v>6.6004199586977048</v>
      </c>
      <c r="AR1224" s="17">
        <v>3.0031700410077677</v>
      </c>
      <c r="AS1224" s="17">
        <v>-1.0545893016664115E-2</v>
      </c>
      <c r="AT1224" s="17">
        <v>7.1691639988746116</v>
      </c>
      <c r="AU1224" s="17">
        <v>-1.0000000000000004</v>
      </c>
      <c r="AV1224" s="17">
        <v>-1.0000000000000004</v>
      </c>
      <c r="AW1224" s="17">
        <v>-1.0000000000000004</v>
      </c>
      <c r="AX1224" s="17">
        <v>-1.0000000000000004</v>
      </c>
      <c r="AY1224" s="17">
        <v>-3.5772450057479852E-2</v>
      </c>
      <c r="AZ1224" s="17">
        <v>0.71526406120892416</v>
      </c>
      <c r="BA1224" s="17">
        <v>0.57112176207572651</v>
      </c>
      <c r="BB1224" s="17">
        <v>3.3439834524271871E-2</v>
      </c>
      <c r="BC1224" s="17">
        <v>0.41774015637658879</v>
      </c>
      <c r="BD1224" s="17">
        <v>4.4123161691514143</v>
      </c>
      <c r="BE1224" s="17">
        <v>13.299112719793349</v>
      </c>
      <c r="BF1224" s="17">
        <v>-1.0000000000000004</v>
      </c>
      <c r="CU1224" t="e">
        <v>#N/A</v>
      </c>
      <c r="CV1224" t="e">
        <v>#N/A</v>
      </c>
    </row>
    <row r="1225" spans="1:100" x14ac:dyDescent="0.25">
      <c r="A1225">
        <v>3303</v>
      </c>
      <c r="B1225" t="s">
        <v>1183</v>
      </c>
      <c r="C1225" s="48">
        <v>2</v>
      </c>
      <c r="D1225" s="22">
        <v>1545.29537109375</v>
      </c>
      <c r="E1225" s="17">
        <v>109.77735124165694</v>
      </c>
      <c r="F1225" s="17">
        <v>38.904373023529367</v>
      </c>
      <c r="G1225" s="17">
        <v>0.72637193935365518</v>
      </c>
      <c r="H1225" s="17">
        <v>9.1629958979394921</v>
      </c>
      <c r="I1225" s="17">
        <v>79.276376868241442</v>
      </c>
      <c r="J1225" s="17">
        <v>17.928603977344952</v>
      </c>
      <c r="K1225" s="17">
        <v>-0.99999999999999944</v>
      </c>
      <c r="L1225" s="17">
        <v>-0.99999999999999944</v>
      </c>
      <c r="M1225" s="17">
        <v>-0.99999999999999944</v>
      </c>
      <c r="N1225" s="17">
        <v>0.33879605062650614</v>
      </c>
      <c r="O1225" s="17">
        <v>-0.99999999999999944</v>
      </c>
      <c r="P1225" s="17">
        <v>-0.99999999999999944</v>
      </c>
      <c r="Q1225" s="17">
        <v>4.7573963083184188</v>
      </c>
      <c r="R1225" s="17">
        <v>-0.99999999999999944</v>
      </c>
      <c r="S1225" s="17">
        <v>2.1476397228034259</v>
      </c>
      <c r="T1225" s="17">
        <v>0.25742808472133444</v>
      </c>
      <c r="U1225" s="17">
        <v>0.4455458080017714</v>
      </c>
      <c r="V1225" s="17">
        <v>0.41612208639274245</v>
      </c>
      <c r="W1225" s="17">
        <v>4.7713742812911946</v>
      </c>
      <c r="X1225" s="17">
        <v>3.1095900271423456</v>
      </c>
      <c r="Y1225" s="17">
        <v>0.20411810947913211</v>
      </c>
      <c r="Z1225" s="17">
        <v>42.464087480384435</v>
      </c>
      <c r="AA1225" s="17">
        <v>1.2096271094727542</v>
      </c>
      <c r="AB1225" s="17">
        <v>2.0305550099506831</v>
      </c>
      <c r="AC1225" s="17">
        <v>28.525537696619551</v>
      </c>
      <c r="AD1225" s="17">
        <v>1.5017434633118958</v>
      </c>
      <c r="AE1225" s="17">
        <v>1.2075136929039525</v>
      </c>
      <c r="AF1225" s="17">
        <v>70.471826066057432</v>
      </c>
      <c r="AG1225" s="17">
        <v>29.516452049672893</v>
      </c>
      <c r="AH1225" s="17">
        <v>0.41712968064444139</v>
      </c>
      <c r="AI1225" s="17">
        <v>0.53524749118474901</v>
      </c>
      <c r="AJ1225" s="17">
        <v>0.33333333333333298</v>
      </c>
      <c r="AK1225" s="17">
        <v>0.93639318650035241</v>
      </c>
      <c r="AL1225" s="17">
        <v>0.98358781273307827</v>
      </c>
      <c r="AM1225" s="17">
        <v>0.33333333333333298</v>
      </c>
      <c r="AN1225" s="17">
        <v>0.56730066362889342</v>
      </c>
      <c r="AO1225" s="17">
        <v>0.65885645801350123</v>
      </c>
      <c r="AP1225" s="17">
        <v>0.33333333333333298</v>
      </c>
      <c r="AQ1225" s="17">
        <v>10.210654110403761</v>
      </c>
      <c r="AR1225" s="17">
        <v>2.2444243630026963</v>
      </c>
      <c r="AS1225" s="17">
        <v>8.3186058873589968</v>
      </c>
      <c r="AT1225" s="17">
        <v>9.3183350156520532</v>
      </c>
      <c r="AU1225" s="17">
        <v>-0.99999999999999944</v>
      </c>
      <c r="AV1225" s="17">
        <v>-0.99999999999999944</v>
      </c>
      <c r="AW1225" s="17">
        <v>-0.99999999999999944</v>
      </c>
      <c r="AX1225" s="17">
        <v>-0.99999999999999944</v>
      </c>
      <c r="AY1225" s="17">
        <v>5.4898556862930208E-2</v>
      </c>
      <c r="AZ1225" s="17">
        <v>4.3890958050461504E-3</v>
      </c>
      <c r="BA1225" s="17">
        <v>0.55983402227216961</v>
      </c>
      <c r="BB1225" s="17">
        <v>-3.1430434242005201E-4</v>
      </c>
      <c r="BC1225" s="17">
        <v>0.30866429670845263</v>
      </c>
      <c r="BD1225" s="17">
        <v>1.1682530491546581</v>
      </c>
      <c r="BE1225" s="17">
        <v>9.4425648742808583</v>
      </c>
      <c r="BF1225" s="17">
        <v>-0.99999999999999944</v>
      </c>
      <c r="BG1225" s="22">
        <v>1299.3413954047996</v>
      </c>
    </row>
    <row r="1226" spans="1:100" x14ac:dyDescent="0.25">
      <c r="A1226">
        <v>3309</v>
      </c>
      <c r="B1226" t="s">
        <v>1184</v>
      </c>
      <c r="C1226" s="48">
        <v>2</v>
      </c>
      <c r="D1226" s="22">
        <v>1674.5696582031251</v>
      </c>
      <c r="E1226" s="17">
        <v>181.33637617529604</v>
      </c>
      <c r="F1226" s="17">
        <v>154.34651351534265</v>
      </c>
      <c r="G1226" s="17">
        <v>1.5287620349666911</v>
      </c>
      <c r="H1226" s="17">
        <v>16.482193410671414</v>
      </c>
      <c r="I1226" s="17">
        <v>135.46948982317426</v>
      </c>
      <c r="J1226" s="17">
        <v>31.807362664972665</v>
      </c>
      <c r="K1226" s="17">
        <v>-0.99999999999999767</v>
      </c>
      <c r="L1226" s="17">
        <v>-0.99999999999999767</v>
      </c>
      <c r="M1226" s="17">
        <v>-0.99999999999999767</v>
      </c>
      <c r="N1226" s="17">
        <v>0.53875139796306459</v>
      </c>
      <c r="O1226" s="17">
        <v>-0.99999999999999767</v>
      </c>
      <c r="P1226" s="17">
        <v>-0.99999999999999767</v>
      </c>
      <c r="Q1226" s="17">
        <v>6.9053889242345656</v>
      </c>
      <c r="R1226" s="17">
        <v>-0.99999999999999767</v>
      </c>
      <c r="S1226" s="17">
        <v>4.9490597858753391</v>
      </c>
      <c r="T1226" s="17">
        <v>0.57186959323685027</v>
      </c>
      <c r="U1226" s="17">
        <v>1.3877832709003508</v>
      </c>
      <c r="V1226" s="17">
        <v>1.6507578175518829</v>
      </c>
      <c r="W1226" s="17">
        <v>11.02762711883979</v>
      </c>
      <c r="X1226" s="17">
        <v>10.817866823555457</v>
      </c>
      <c r="Y1226" s="17">
        <v>0.48701831963379039</v>
      </c>
      <c r="Z1226" s="17">
        <v>68.438638367789508</v>
      </c>
      <c r="AA1226" s="17">
        <v>3.1226228174069983</v>
      </c>
      <c r="AB1226" s="17">
        <v>4.7879692354611576</v>
      </c>
      <c r="AC1226" s="17">
        <v>60.183507971264248</v>
      </c>
      <c r="AD1226" s="17">
        <v>3.9180980379061294</v>
      </c>
      <c r="AE1226" s="17">
        <v>3.2310833924267968</v>
      </c>
      <c r="AF1226" s="17">
        <v>121.74378218915388</v>
      </c>
      <c r="AG1226" s="17">
        <v>117.11718341563234</v>
      </c>
      <c r="AH1226" s="17">
        <v>1.0231946481855023</v>
      </c>
      <c r="AI1226" s="17">
        <v>1.2522982172620161</v>
      </c>
      <c r="AJ1226" s="17">
        <v>0.33333333333333298</v>
      </c>
      <c r="AK1226" s="17">
        <v>1.7453990142188334</v>
      </c>
      <c r="AL1226" s="17">
        <v>1.6901805778483516</v>
      </c>
      <c r="AM1226" s="17">
        <v>0.33333333333333298</v>
      </c>
      <c r="AN1226" s="17">
        <v>1.2966150378245982</v>
      </c>
      <c r="AO1226" s="17">
        <v>1.455801108918459</v>
      </c>
      <c r="AP1226" s="17">
        <v>0.33333333333333298</v>
      </c>
      <c r="AQ1226" s="17">
        <v>19.302929212001434</v>
      </c>
      <c r="AR1226" s="17">
        <v>2.2444243630026963</v>
      </c>
      <c r="AS1226" s="17">
        <v>19.892531076203984</v>
      </c>
      <c r="AT1226" s="17">
        <v>17.415913784311982</v>
      </c>
      <c r="AU1226" s="17">
        <v>-0.99999999999999767</v>
      </c>
      <c r="AV1226" s="17">
        <v>-0.99999999999999767</v>
      </c>
      <c r="AW1226" s="17">
        <v>-0.99999999999999767</v>
      </c>
      <c r="AX1226" s="17">
        <v>-0.99999999999999767</v>
      </c>
      <c r="AY1226" s="17">
        <v>0.17678375139582703</v>
      </c>
      <c r="AZ1226" s="17">
        <v>-0.83619909593620712</v>
      </c>
      <c r="BA1226" s="17">
        <v>1.3679226668541431</v>
      </c>
      <c r="BB1226" s="17">
        <v>-0.46844208177925772</v>
      </c>
      <c r="BC1226" s="17">
        <v>0.75674503558090567</v>
      </c>
      <c r="BD1226" s="17">
        <v>-11.314122913990348</v>
      </c>
      <c r="BE1226" s="17">
        <v>21.501407779706604</v>
      </c>
      <c r="BF1226" s="17">
        <v>-0.99999999999999767</v>
      </c>
      <c r="BG1226" s="22">
        <v>5174.7588185880577</v>
      </c>
    </row>
    <row r="1227" spans="1:100" x14ac:dyDescent="0.25">
      <c r="A1227">
        <v>3310</v>
      </c>
      <c r="B1227" t="s">
        <v>1185</v>
      </c>
      <c r="C1227" s="48">
        <v>2</v>
      </c>
      <c r="D1227" s="22">
        <v>1726.6123144531248</v>
      </c>
      <c r="E1227" s="17">
        <v>212.63053254347051</v>
      </c>
      <c r="F1227" s="17">
        <v>204.83161164765798</v>
      </c>
      <c r="G1227" s="17">
        <v>1.8796628632504035</v>
      </c>
      <c r="H1227" s="17">
        <v>19.683021142259378</v>
      </c>
      <c r="I1227" s="17">
        <v>160.04383338440829</v>
      </c>
      <c r="J1227" s="17">
        <v>37.876814351458833</v>
      </c>
      <c r="K1227" s="17">
        <v>-0.99999999999999689</v>
      </c>
      <c r="L1227" s="17">
        <v>-0.99999999999999689</v>
      </c>
      <c r="M1227" s="17">
        <v>-0.99999999999999689</v>
      </c>
      <c r="N1227" s="17">
        <v>0.62619576870464166</v>
      </c>
      <c r="O1227" s="17">
        <v>-0.99999999999999689</v>
      </c>
      <c r="P1227" s="17">
        <v>-0.99999999999999689</v>
      </c>
      <c r="Q1227" s="17">
        <v>7.8447479619310796</v>
      </c>
      <c r="R1227" s="17">
        <v>-0.99999999999999689</v>
      </c>
      <c r="S1227" s="17">
        <v>6.1741753822381096</v>
      </c>
      <c r="T1227" s="17">
        <v>0.70938099372413477</v>
      </c>
      <c r="U1227" s="17">
        <v>1.7998420786781921</v>
      </c>
      <c r="V1227" s="17">
        <v>2.190688087206337</v>
      </c>
      <c r="W1227" s="17">
        <v>13.763608426000459</v>
      </c>
      <c r="X1227" s="17">
        <v>14.1888465094836</v>
      </c>
      <c r="Y1227" s="17">
        <v>0.61073609557301434</v>
      </c>
      <c r="Z1227" s="17">
        <v>79.797815743632242</v>
      </c>
      <c r="AA1227" s="17">
        <v>3.9592131268928772</v>
      </c>
      <c r="AB1227" s="17">
        <v>5.9938402213357733</v>
      </c>
      <c r="AC1227" s="17">
        <v>74.028155421288801</v>
      </c>
      <c r="AD1227" s="17">
        <v>4.9748169908045305</v>
      </c>
      <c r="AE1227" s="17">
        <v>4.1160298636439983</v>
      </c>
      <c r="AF1227" s="17">
        <v>144.16600794902584</v>
      </c>
      <c r="AG1227" s="17">
        <v>155.42669067729545</v>
      </c>
      <c r="AH1227" s="17">
        <v>1.2882386713690366</v>
      </c>
      <c r="AI1227" s="17">
        <v>1.565878475888856</v>
      </c>
      <c r="AJ1227" s="17">
        <v>0.33333333333333298</v>
      </c>
      <c r="AK1227" s="17">
        <v>2.0991930311002074</v>
      </c>
      <c r="AL1227" s="17">
        <v>1.9991873663092634</v>
      </c>
      <c r="AM1227" s="17">
        <v>0.33333333333333298</v>
      </c>
      <c r="AN1227" s="17">
        <v>1.615558428805723</v>
      </c>
      <c r="AO1227" s="17">
        <v>1.8043205380935776</v>
      </c>
      <c r="AP1227" s="17">
        <v>0.33333333333333298</v>
      </c>
      <c r="AQ1227" s="17">
        <v>23.279158332447434</v>
      </c>
      <c r="AR1227" s="17">
        <v>2.2444243630026963</v>
      </c>
      <c r="AS1227" s="17">
        <v>24.954034149913468</v>
      </c>
      <c r="AT1227" s="17">
        <v>20.957142810630501</v>
      </c>
      <c r="AU1227" s="17">
        <v>-0.99999999999999689</v>
      </c>
      <c r="AV1227" s="17">
        <v>-0.99999999999999689</v>
      </c>
      <c r="AW1227" s="17">
        <v>-0.99999999999999689</v>
      </c>
      <c r="AX1227" s="17">
        <v>-0.99999999999999689</v>
      </c>
      <c r="AY1227" s="17">
        <v>0.23008652264257137</v>
      </c>
      <c r="AZ1227" s="17">
        <v>-1.2038046961800122</v>
      </c>
      <c r="BA1227" s="17">
        <v>1.7213155816730064</v>
      </c>
      <c r="BB1227" s="17">
        <v>-0.67316348318152486</v>
      </c>
      <c r="BC1227" s="17">
        <v>0.95269947627997076</v>
      </c>
      <c r="BD1227" s="17">
        <v>-16.772909218013524</v>
      </c>
      <c r="BE1227" s="17">
        <v>26.774974822460521</v>
      </c>
      <c r="BF1227" s="17">
        <v>-0.99999999999999689</v>
      </c>
      <c r="BG1227" s="22">
        <v>3514.2505693933226</v>
      </c>
    </row>
    <row r="1228" spans="1:100" x14ac:dyDescent="0.25">
      <c r="A1228">
        <v>3313</v>
      </c>
      <c r="B1228" t="s">
        <v>1186</v>
      </c>
      <c r="C1228" s="48">
        <v>3</v>
      </c>
      <c r="D1228" s="22">
        <v>1597.1904023098934</v>
      </c>
      <c r="E1228" s="17">
        <v>109.82214685274518</v>
      </c>
      <c r="F1228" s="17">
        <v>21.059587082344869</v>
      </c>
      <c r="G1228" s="17">
        <v>1.0669728621280798</v>
      </c>
      <c r="H1228" s="17">
        <v>8.2292873820559329</v>
      </c>
      <c r="I1228" s="17">
        <v>60.608752213354705</v>
      </c>
      <c r="J1228" s="17">
        <v>31.042776756511987</v>
      </c>
      <c r="K1228" s="17">
        <v>-0.99999999999999933</v>
      </c>
      <c r="L1228" s="17">
        <v>-0.99999999999999933</v>
      </c>
      <c r="M1228" s="17">
        <v>-0.99999999999999933</v>
      </c>
      <c r="N1228" s="17">
        <v>0.27725284151031826</v>
      </c>
      <c r="O1228" s="17">
        <v>-0.99999999999999933</v>
      </c>
      <c r="P1228" s="17">
        <v>-0.99999999999999933</v>
      </c>
      <c r="Q1228" s="17">
        <v>4.7203606734067707</v>
      </c>
      <c r="R1228" s="17">
        <v>-0.99999999999999933</v>
      </c>
      <c r="S1228" s="17">
        <v>1.3816171691016401</v>
      </c>
      <c r="T1228" s="17">
        <v>0.19786512261482025</v>
      </c>
      <c r="U1228" s="17">
        <v>0.37284618522294022</v>
      </c>
      <c r="V1228" s="17">
        <v>-0.1353931341763136</v>
      </c>
      <c r="W1228" s="17">
        <v>3.5089267086491622</v>
      </c>
      <c r="X1228" s="17">
        <v>1.6524369630943216</v>
      </c>
      <c r="Y1228" s="17">
        <v>0.17528116856784068</v>
      </c>
      <c r="Z1228" s="17">
        <v>34.525484678221396</v>
      </c>
      <c r="AA1228" s="17">
        <v>1.5482571790687811</v>
      </c>
      <c r="AB1228" s="17">
        <v>4.2673625671355602</v>
      </c>
      <c r="AC1228" s="17">
        <v>10.298298089008272</v>
      </c>
      <c r="AD1228" s="17">
        <v>1.1906922314698065</v>
      </c>
      <c r="AE1228" s="17">
        <v>0.48286280620585709</v>
      </c>
      <c r="AF1228" s="17">
        <v>49.574008140571046</v>
      </c>
      <c r="AG1228" s="17">
        <v>-12.711355732984522</v>
      </c>
      <c r="AH1228" s="17">
        <v>0.48446957925674095</v>
      </c>
      <c r="AI1228" s="17">
        <v>0.26854583299128099</v>
      </c>
      <c r="AJ1228" s="17">
        <v>0.33333333333333298</v>
      </c>
      <c r="AK1228" s="17">
        <v>1.1928012364984029</v>
      </c>
      <c r="AL1228" s="17">
        <v>1.1246661217961742</v>
      </c>
      <c r="AM1228" s="17">
        <v>0.33333333333333298</v>
      </c>
      <c r="AN1228" s="17">
        <v>0.86553262147610199</v>
      </c>
      <c r="AO1228" s="17">
        <v>0.8137368597692709</v>
      </c>
      <c r="AP1228" s="17">
        <v>0.33333333333333298</v>
      </c>
      <c r="AQ1228" s="17">
        <v>11.03474407278363</v>
      </c>
      <c r="AR1228" s="17">
        <v>0.8301380315834761</v>
      </c>
      <c r="AS1228" s="17">
        <v>20.827065566132958</v>
      </c>
      <c r="AT1228" s="17">
        <v>9.3855731587955749</v>
      </c>
      <c r="AU1228" s="17">
        <v>-0.99999999999999933</v>
      </c>
      <c r="AV1228" s="17">
        <v>-0.99999999999999933</v>
      </c>
      <c r="AW1228" s="17">
        <v>-0.99999999999999933</v>
      </c>
      <c r="AX1228" s="17">
        <v>-0.99999999999999933</v>
      </c>
      <c r="AY1228" s="17">
        <v>0.14339872013925539</v>
      </c>
      <c r="AZ1228" s="17">
        <v>-3.9328783685080512E-2</v>
      </c>
      <c r="BA1228" s="17">
        <v>1.1615427679658561</v>
      </c>
      <c r="BB1228" s="17">
        <v>7.4949396734626111E-2</v>
      </c>
      <c r="BC1228" s="17">
        <v>0.16421840437183649</v>
      </c>
      <c r="BD1228" s="17">
        <v>1.6770909999402499</v>
      </c>
      <c r="BE1228" s="17">
        <v>9.9131739491251896</v>
      </c>
      <c r="BF1228" s="17">
        <v>-0.99999999999999933</v>
      </c>
      <c r="CU1228" t="e">
        <v>#N/A</v>
      </c>
      <c r="CV1228" t="e">
        <v>#N/A</v>
      </c>
    </row>
    <row r="1229" spans="1:100" x14ac:dyDescent="0.25">
      <c r="A1229">
        <v>3314</v>
      </c>
      <c r="B1229" t="s">
        <v>1187</v>
      </c>
      <c r="C1229" s="48">
        <v>2</v>
      </c>
      <c r="D1229" s="22">
        <v>1621.204345703125</v>
      </c>
      <c r="E1229" s="17">
        <v>150.71003703862092</v>
      </c>
      <c r="F1229" s="17">
        <v>104.93876727166885</v>
      </c>
      <c r="G1229" s="17">
        <v>1.185349429625252</v>
      </c>
      <c r="H1229" s="17">
        <v>13.349671336186557</v>
      </c>
      <c r="I1229" s="17">
        <v>111.41956270218235</v>
      </c>
      <c r="J1229" s="17">
        <v>25.867433064792376</v>
      </c>
      <c r="K1229" s="17">
        <v>-0.99999999999999833</v>
      </c>
      <c r="L1229" s="17">
        <v>-0.99999999999999833</v>
      </c>
      <c r="M1229" s="17">
        <v>-0.99999999999999833</v>
      </c>
      <c r="N1229" s="17">
        <v>0.45317308991037442</v>
      </c>
      <c r="O1229" s="17">
        <v>-0.99999999999999833</v>
      </c>
      <c r="P1229" s="17">
        <v>-0.99999999999999833</v>
      </c>
      <c r="Q1229" s="17">
        <v>5.9860758064394552</v>
      </c>
      <c r="R1229" s="17">
        <v>-0.99999999999999833</v>
      </c>
      <c r="S1229" s="17">
        <v>3.7500881537787443</v>
      </c>
      <c r="T1229" s="17">
        <v>0.43729268574859781</v>
      </c>
      <c r="U1229" s="17">
        <v>0.98451779721938215</v>
      </c>
      <c r="V1229" s="17">
        <v>1.1223496587235267</v>
      </c>
      <c r="W1229" s="17">
        <v>8.3500316470563654</v>
      </c>
      <c r="X1229" s="17">
        <v>7.5188238370804594</v>
      </c>
      <c r="Y1229" s="17">
        <v>0.36594068077456832</v>
      </c>
      <c r="Z1229" s="17">
        <v>57.321865813409232</v>
      </c>
      <c r="AA1229" s="17">
        <v>2.3038853433772699</v>
      </c>
      <c r="AB1229" s="17">
        <v>3.6078315339051188</v>
      </c>
      <c r="AC1229" s="17">
        <v>46.63430526889114</v>
      </c>
      <c r="AD1229" s="17">
        <v>2.8839294652542851</v>
      </c>
      <c r="AE1229" s="17">
        <v>2.3650216770560384</v>
      </c>
      <c r="AF1229" s="17">
        <v>99.800046680140397</v>
      </c>
      <c r="AG1229" s="17">
        <v>79.625200958875169</v>
      </c>
      <c r="AH1229" s="17">
        <v>0.76380666390282459</v>
      </c>
      <c r="AI1229" s="17">
        <v>0.94540976069896332</v>
      </c>
      <c r="AJ1229" s="17">
        <v>0.33333333333333298</v>
      </c>
      <c r="AK1229" s="17">
        <v>1.3991549609183613</v>
      </c>
      <c r="AL1229" s="17">
        <v>1.3877679936074434</v>
      </c>
      <c r="AM1229" s="17">
        <v>0.33333333333333298</v>
      </c>
      <c r="AN1229" s="17">
        <v>0.9844778981404938</v>
      </c>
      <c r="AO1229" s="17">
        <v>1.1147190836336134</v>
      </c>
      <c r="AP1229" s="17">
        <v>0.33333333333333298</v>
      </c>
      <c r="AQ1229" s="17">
        <v>15.411552812676366</v>
      </c>
      <c r="AR1229" s="17">
        <v>2.2444243630026963</v>
      </c>
      <c r="AS1229" s="17">
        <v>14.939040467510095</v>
      </c>
      <c r="AT1229" s="17">
        <v>13.950254578014757</v>
      </c>
      <c r="AU1229" s="17">
        <v>-0.99999999999999833</v>
      </c>
      <c r="AV1229" s="17">
        <v>-0.99999999999999833</v>
      </c>
      <c r="AW1229" s="17">
        <v>-0.99999999999999833</v>
      </c>
      <c r="AX1229" s="17">
        <v>-0.99999999999999833</v>
      </c>
      <c r="AY1229" s="17">
        <v>0.12461846117609791</v>
      </c>
      <c r="AZ1229" s="17">
        <v>-0.47643819843339513</v>
      </c>
      <c r="BA1229" s="17">
        <v>1.0220711560990057</v>
      </c>
      <c r="BB1229" s="17">
        <v>-0.26808943465509499</v>
      </c>
      <c r="BC1229" s="17">
        <v>0.5649722622368597</v>
      </c>
      <c r="BD1229" s="17">
        <v>-5.9718270982874344</v>
      </c>
      <c r="BE1229" s="17">
        <v>16.340378646624536</v>
      </c>
      <c r="BF1229" s="17">
        <v>-0.99999999999999833</v>
      </c>
      <c r="BG1229" s="22">
        <v>2907.2627720376076</v>
      </c>
    </row>
    <row r="1230" spans="1:100" x14ac:dyDescent="0.25">
      <c r="A1230">
        <v>3316</v>
      </c>
      <c r="B1230" t="s">
        <v>1188</v>
      </c>
      <c r="C1230" s="48">
        <v>2</v>
      </c>
      <c r="D1230" s="22">
        <v>1544.5670214843751</v>
      </c>
      <c r="E1230" s="17">
        <v>127.79056715477469</v>
      </c>
      <c r="F1230" s="17">
        <v>67.964078687209607</v>
      </c>
      <c r="G1230" s="17">
        <v>0.92835381448720433</v>
      </c>
      <c r="H1230" s="17">
        <v>11.005422974466313</v>
      </c>
      <c r="I1230" s="17">
        <v>93.421604216239956</v>
      </c>
      <c r="J1230" s="17">
        <v>21.422238457106765</v>
      </c>
      <c r="K1230" s="17">
        <v>-0.999999999999999</v>
      </c>
      <c r="L1230" s="17">
        <v>-0.999999999999999</v>
      </c>
      <c r="M1230" s="17">
        <v>-0.999999999999999</v>
      </c>
      <c r="N1230" s="17">
        <v>0.38912986733091315</v>
      </c>
      <c r="O1230" s="17">
        <v>-0.999999999999999</v>
      </c>
      <c r="P1230" s="17">
        <v>-0.999999999999999</v>
      </c>
      <c r="Q1230" s="17">
        <v>5.29810036075851</v>
      </c>
      <c r="R1230" s="17">
        <v>-0.999999999999999</v>
      </c>
      <c r="S1230" s="17">
        <v>2.8528279853077185</v>
      </c>
      <c r="T1230" s="17">
        <v>0.33658096292487483</v>
      </c>
      <c r="U1230" s="17">
        <v>0.68273080145801557</v>
      </c>
      <c r="V1230" s="17">
        <v>0.72691111712707468</v>
      </c>
      <c r="W1230" s="17">
        <v>6.3462313070028706</v>
      </c>
      <c r="X1230" s="17">
        <v>5.0499581970640239</v>
      </c>
      <c r="Y1230" s="17">
        <v>0.27533124537789566</v>
      </c>
      <c r="Z1230" s="17">
        <v>49.002538693421357</v>
      </c>
      <c r="AA1230" s="17">
        <v>1.69117649838412</v>
      </c>
      <c r="AB1230" s="17">
        <v>2.7246658904732222</v>
      </c>
      <c r="AC1230" s="17">
        <v>36.494649272092758</v>
      </c>
      <c r="AD1230" s="17">
        <v>2.1100010061610366</v>
      </c>
      <c r="AE1230" s="17">
        <v>1.7168973513111343</v>
      </c>
      <c r="AF1230" s="17">
        <v>83.378273810275857</v>
      </c>
      <c r="AG1230" s="17">
        <v>51.567771079039211</v>
      </c>
      <c r="AH1230" s="17">
        <v>0.56969155705091823</v>
      </c>
      <c r="AI1230" s="17">
        <v>0.7157472892390937</v>
      </c>
      <c r="AJ1230" s="17">
        <v>0.33333333333333298</v>
      </c>
      <c r="AK1230" s="17">
        <v>1.1400404086806122</v>
      </c>
      <c r="AL1230" s="17">
        <v>1.161455077588514</v>
      </c>
      <c r="AM1230" s="17">
        <v>0.33333333333333298</v>
      </c>
      <c r="AN1230" s="17">
        <v>0.75088753199540037</v>
      </c>
      <c r="AO1230" s="17">
        <v>0.85946757702844034</v>
      </c>
      <c r="AP1230" s="17">
        <v>0.33333333333333298</v>
      </c>
      <c r="AQ1230" s="17">
        <v>12.499409647506557</v>
      </c>
      <c r="AR1230" s="17">
        <v>2.2444243630026963</v>
      </c>
      <c r="AS1230" s="17">
        <v>11.232055498812983</v>
      </c>
      <c r="AT1230" s="17">
        <v>11.356700335311135</v>
      </c>
      <c r="AU1230" s="17">
        <v>-0.999999999999999</v>
      </c>
      <c r="AV1230" s="17">
        <v>-0.999999999999999</v>
      </c>
      <c r="AW1230" s="17">
        <v>-0.999999999999999</v>
      </c>
      <c r="AX1230" s="17">
        <v>-0.999999999999999</v>
      </c>
      <c r="AY1230" s="17">
        <v>8.5580142138435136E-2</v>
      </c>
      <c r="AZ1230" s="17">
        <v>-0.20720820594542089</v>
      </c>
      <c r="BA1230" s="17">
        <v>0.76325036626641296</v>
      </c>
      <c r="BB1230" s="17">
        <v>-0.11815390232069928</v>
      </c>
      <c r="BC1230" s="17">
        <v>0.42145754819984593</v>
      </c>
      <c r="BD1230" s="17">
        <v>-1.9738765919542978</v>
      </c>
      <c r="BE1230" s="17">
        <v>12.478080535921606</v>
      </c>
      <c r="BF1230" s="17">
        <v>-0.999999999999999</v>
      </c>
      <c r="BG1230" s="22">
        <v>1924.177040795171</v>
      </c>
    </row>
    <row r="1231" spans="1:100" x14ac:dyDescent="0.25">
      <c r="A1231">
        <v>3319</v>
      </c>
      <c r="B1231" t="s">
        <v>1189</v>
      </c>
      <c r="C1231" s="48">
        <v>2</v>
      </c>
      <c r="D1231" s="22">
        <v>1516.0985742187499</v>
      </c>
      <c r="E1231" s="17">
        <v>67.955906035276712</v>
      </c>
      <c r="F1231" s="17">
        <v>-28.563806672363182</v>
      </c>
      <c r="G1231" s="17">
        <v>0.25742880536123069</v>
      </c>
      <c r="H1231" s="17">
        <v>4.885416403008465</v>
      </c>
      <c r="I1231" s="17">
        <v>46.435275461395506</v>
      </c>
      <c r="J1231" s="17">
        <v>9.8174014207776601</v>
      </c>
      <c r="K1231" s="17">
        <v>-1.0000000000000004</v>
      </c>
      <c r="L1231" s="17">
        <v>-1.0000000000000004</v>
      </c>
      <c r="M1231" s="17">
        <v>-1.0000000000000004</v>
      </c>
      <c r="N1231" s="17">
        <v>0.22193557621236235</v>
      </c>
      <c r="O1231" s="17">
        <v>-1.0000000000000004</v>
      </c>
      <c r="P1231" s="17">
        <v>-1.0000000000000004</v>
      </c>
      <c r="Q1231" s="17">
        <v>3.5020388523783303</v>
      </c>
      <c r="R1231" s="17">
        <v>-1.0000000000000004</v>
      </c>
      <c r="S1231" s="17">
        <v>0.51039779872096169</v>
      </c>
      <c r="T1231" s="17">
        <v>7.3658136329942447E-2</v>
      </c>
      <c r="U1231" s="17">
        <v>-0.10512872204604481</v>
      </c>
      <c r="V1231" s="17">
        <v>-0.30543959822208677</v>
      </c>
      <c r="W1231" s="17">
        <v>1.1150145770409094</v>
      </c>
      <c r="X1231" s="17">
        <v>-1.3953801841728177</v>
      </c>
      <c r="Y1231" s="17">
        <v>3.8781932123049395E-2</v>
      </c>
      <c r="Z1231" s="17">
        <v>27.283706561201573</v>
      </c>
      <c r="AA1231" s="17">
        <v>9.1609567260500457E-2</v>
      </c>
      <c r="AB1231" s="17">
        <v>0.41903154312840729</v>
      </c>
      <c r="AC1231" s="17">
        <v>10.023579761696961</v>
      </c>
      <c r="AD1231" s="17">
        <v>8.9546461825449453E-2</v>
      </c>
      <c r="AE1231" s="17">
        <v>2.4873077155386336E-2</v>
      </c>
      <c r="AF1231" s="17">
        <v>40.50681039382718</v>
      </c>
      <c r="AG1231" s="17">
        <v>-21.680293437814814</v>
      </c>
      <c r="AH1231" s="17">
        <v>6.2925401658940727E-2</v>
      </c>
      <c r="AI1231" s="17">
        <v>0.11617948853036245</v>
      </c>
      <c r="AJ1231" s="17">
        <v>0.33333333333333298</v>
      </c>
      <c r="AK1231" s="17">
        <v>0.46358360130901111</v>
      </c>
      <c r="AL1231" s="17">
        <v>0.57063178605583897</v>
      </c>
      <c r="AM1231" s="17">
        <v>0.33333333333333298</v>
      </c>
      <c r="AN1231" s="17">
        <v>0.14106538209820563</v>
      </c>
      <c r="AO1231" s="17">
        <v>0.19309582081577772</v>
      </c>
      <c r="AP1231" s="17">
        <v>0.33333333333333298</v>
      </c>
      <c r="AQ1231" s="17">
        <v>4.89682981898234</v>
      </c>
      <c r="AR1231" s="17">
        <v>2.2444243630026963</v>
      </c>
      <c r="AS1231" s="17">
        <v>1.5544237516060022</v>
      </c>
      <c r="AT1231" s="17">
        <v>4.5858439414386805</v>
      </c>
      <c r="AU1231" s="17">
        <v>-1.0000000000000004</v>
      </c>
      <c r="AV1231" s="17">
        <v>-1.0000000000000004</v>
      </c>
      <c r="AW1231" s="17">
        <v>-1.0000000000000004</v>
      </c>
      <c r="AX1231" s="17">
        <v>-1.0000000000000004</v>
      </c>
      <c r="AY1231" s="17">
        <v>-1.6335155297816456E-2</v>
      </c>
      <c r="AZ1231" s="17">
        <v>0.49565645215371101</v>
      </c>
      <c r="BA1231" s="17">
        <v>8.7560469039386329E-2</v>
      </c>
      <c r="BB1231" s="17">
        <v>0.27327494889034687</v>
      </c>
      <c r="BC1231" s="17">
        <v>4.6791191447910024E-2</v>
      </c>
      <c r="BD1231" s="17">
        <v>8.4633636640940981</v>
      </c>
      <c r="BE1231" s="17">
        <v>2.3949808932345253</v>
      </c>
      <c r="BF1231" s="17">
        <v>-1.0000000000000004</v>
      </c>
      <c r="BG1231" s="22">
        <v>81.197344391420074</v>
      </c>
    </row>
    <row r="1232" spans="1:100" x14ac:dyDescent="0.25">
      <c r="A1232">
        <v>3322</v>
      </c>
      <c r="B1232" t="s">
        <v>1190</v>
      </c>
      <c r="C1232" s="48">
        <v>2</v>
      </c>
      <c r="D1232" s="22">
        <v>1547.9155371093748</v>
      </c>
      <c r="E1232" s="17">
        <v>101.15818316172499</v>
      </c>
      <c r="F1232" s="17">
        <v>24.999555101138821</v>
      </c>
      <c r="G1232" s="17">
        <v>0.62972535835042076</v>
      </c>
      <c r="H1232" s="17">
        <v>8.281410470651192</v>
      </c>
      <c r="I1232" s="17">
        <v>72.508007875758352</v>
      </c>
      <c r="J1232" s="17">
        <v>16.25693008323568</v>
      </c>
      <c r="K1232" s="17">
        <v>-0.99999999999999967</v>
      </c>
      <c r="L1232" s="17">
        <v>-0.99999999999999967</v>
      </c>
      <c r="M1232" s="17">
        <v>-0.99999999999999967</v>
      </c>
      <c r="N1232" s="17">
        <v>0.31471175449791539</v>
      </c>
      <c r="O1232" s="17">
        <v>-0.99999999999999967</v>
      </c>
      <c r="P1232" s="17">
        <v>-0.99999999999999967</v>
      </c>
      <c r="Q1232" s="17">
        <v>4.4986740939198429</v>
      </c>
      <c r="R1232" s="17">
        <v>-0.99999999999999967</v>
      </c>
      <c r="S1232" s="17">
        <v>1.8102132359486602</v>
      </c>
      <c r="T1232" s="17">
        <v>0.21955411682258325</v>
      </c>
      <c r="U1232" s="17">
        <v>0.33205483923210377</v>
      </c>
      <c r="V1232" s="17">
        <v>0.26741222213426724</v>
      </c>
      <c r="W1232" s="17">
        <v>4.0178188100226979</v>
      </c>
      <c r="X1232" s="17">
        <v>2.1811406334210535</v>
      </c>
      <c r="Y1232" s="17">
        <v>0.17004323962962936</v>
      </c>
      <c r="Z1232" s="17">
        <v>39.335495103575141</v>
      </c>
      <c r="AA1232" s="17">
        <v>0.9792098901469688</v>
      </c>
      <c r="AB1232" s="17">
        <v>1.6984289546039204</v>
      </c>
      <c r="AC1232" s="17">
        <v>24.712386705256883</v>
      </c>
      <c r="AD1232" s="17">
        <v>1.2106974877909291</v>
      </c>
      <c r="AE1232" s="17">
        <v>0.96377801626750714</v>
      </c>
      <c r="AF1232" s="17">
        <v>64.296202404028989</v>
      </c>
      <c r="AG1232" s="17">
        <v>18.965086540313738</v>
      </c>
      <c r="AH1232" s="17">
        <v>0.34413014176811901</v>
      </c>
      <c r="AI1232" s="17">
        <v>0.44887989833914166</v>
      </c>
      <c r="AJ1232" s="17">
        <v>0.33333333333333298</v>
      </c>
      <c r="AK1232" s="17">
        <v>0.8389497513331392</v>
      </c>
      <c r="AL1232" s="17">
        <v>0.89847986426340221</v>
      </c>
      <c r="AM1232" s="17">
        <v>0.33333333333333298</v>
      </c>
      <c r="AN1232" s="17">
        <v>0.47945593432839462</v>
      </c>
      <c r="AO1232" s="17">
        <v>0.56286577196205545</v>
      </c>
      <c r="AP1232" s="17">
        <v>0.33333333333333298</v>
      </c>
      <c r="AQ1232" s="17">
        <v>9.115504373493204</v>
      </c>
      <c r="AR1232" s="17">
        <v>2.2444243630026963</v>
      </c>
      <c r="AS1232" s="17">
        <v>6.9245454367069055</v>
      </c>
      <c r="AT1232" s="17">
        <v>8.3429948330224981</v>
      </c>
      <c r="AU1232" s="17">
        <v>-0.99999999999999967</v>
      </c>
      <c r="AV1232" s="17">
        <v>-0.99999999999999967</v>
      </c>
      <c r="AW1232" s="17">
        <v>-0.99999999999999967</v>
      </c>
      <c r="AX1232" s="17">
        <v>-0.99999999999999967</v>
      </c>
      <c r="AY1232" s="17">
        <v>4.0217683568353077E-2</v>
      </c>
      <c r="AZ1232" s="17">
        <v>0.10563657531364487</v>
      </c>
      <c r="BA1232" s="17">
        <v>0.462501060320892</v>
      </c>
      <c r="BB1232" s="17">
        <v>5.6070924499851862E-2</v>
      </c>
      <c r="BC1232" s="17">
        <v>0.2546937010316207</v>
      </c>
      <c r="BD1232" s="17">
        <v>2.6717349169277549</v>
      </c>
      <c r="BE1232" s="17">
        <v>7.9900968739448199</v>
      </c>
      <c r="BF1232" s="17">
        <v>-0.99999999999999967</v>
      </c>
      <c r="BG1232" s="22">
        <v>2038.0437154212839</v>
      </c>
    </row>
    <row r="1233" spans="1:100" x14ac:dyDescent="0.25">
      <c r="A1233">
        <v>3323</v>
      </c>
      <c r="B1233" t="s">
        <v>1191</v>
      </c>
      <c r="C1233" s="48">
        <v>3</v>
      </c>
      <c r="D1233" s="22">
        <v>1413.7188029635854</v>
      </c>
      <c r="E1233" s="17">
        <v>23.010418799986134</v>
      </c>
      <c r="F1233" s="17">
        <v>-121.17493149966461</v>
      </c>
      <c r="G1233" s="17">
        <v>-0.26622160080402113</v>
      </c>
      <c r="H1233" s="17">
        <v>4.3885360343251865</v>
      </c>
      <c r="I1233" s="17">
        <v>-0.64256235596033306</v>
      </c>
      <c r="J1233" s="17">
        <v>9.6069507065615873</v>
      </c>
      <c r="K1233" s="17">
        <v>-1</v>
      </c>
      <c r="L1233" s="17">
        <v>-1</v>
      </c>
      <c r="M1233" s="17">
        <v>-1</v>
      </c>
      <c r="N1233" s="17">
        <v>0.30363096430360459</v>
      </c>
      <c r="O1233" s="17">
        <v>-1</v>
      </c>
      <c r="P1233" s="17">
        <v>-1</v>
      </c>
      <c r="Q1233" s="17">
        <v>3.9417404482213731</v>
      </c>
      <c r="R1233" s="17">
        <v>-1</v>
      </c>
      <c r="S1233" s="17">
        <v>0.3717091489138562</v>
      </c>
      <c r="T1233" s="17">
        <v>5.5668626622456131E-3</v>
      </c>
      <c r="U1233" s="17">
        <v>-0.14831135586194932</v>
      </c>
      <c r="V1233" s="17">
        <v>-0.60395899344152104</v>
      </c>
      <c r="W1233" s="17">
        <v>0.44679558610381359</v>
      </c>
      <c r="X1233" s="17">
        <v>-1.7377281715554069</v>
      </c>
      <c r="Y1233" s="17">
        <v>6.8770178293104473E-2</v>
      </c>
      <c r="Z1233" s="17">
        <v>3.4450190604162203</v>
      </c>
      <c r="AA1233" s="17">
        <v>0.16075909618151873</v>
      </c>
      <c r="AB1233" s="17">
        <v>0.21214003065780127</v>
      </c>
      <c r="AC1233" s="17">
        <v>-8.7498738687301501</v>
      </c>
      <c r="AD1233" s="17">
        <v>0.95957834127670238</v>
      </c>
      <c r="AE1233" s="17">
        <v>0.34169521292523986</v>
      </c>
      <c r="AF1233" s="17">
        <v>-4.7510195647308979</v>
      </c>
      <c r="AG1233" s="17">
        <v>-108.69701289505647</v>
      </c>
      <c r="AH1233" s="17">
        <v>0.18309639438681877</v>
      </c>
      <c r="AI1233" s="17">
        <v>0.1073710431986221</v>
      </c>
      <c r="AJ1233" s="17">
        <v>0.33333333333333298</v>
      </c>
      <c r="AK1233" s="17">
        <v>0.44117756904006655</v>
      </c>
      <c r="AL1233" s="17">
        <v>0.80007029074098446</v>
      </c>
      <c r="AM1233" s="17">
        <v>0.33333333333333298</v>
      </c>
      <c r="AN1233" s="17">
        <v>7.0776227464517547E-2</v>
      </c>
      <c r="AO1233" s="17">
        <v>-8.574989218549435E-2</v>
      </c>
      <c r="AP1233" s="17">
        <v>0.33333333333333298</v>
      </c>
      <c r="AQ1233" s="17">
        <v>4.1084572087705631</v>
      </c>
      <c r="AR1233" s="17">
        <v>2.0474934374264628</v>
      </c>
      <c r="AS1233" s="17">
        <v>3.1476815787344603</v>
      </c>
      <c r="AT1233" s="17">
        <v>4.4117756904006651</v>
      </c>
      <c r="AU1233" s="17">
        <v>-1</v>
      </c>
      <c r="AV1233" s="17">
        <v>-1</v>
      </c>
      <c r="AW1233" s="17">
        <v>-1</v>
      </c>
      <c r="AX1233" s="17">
        <v>-1</v>
      </c>
      <c r="AY1233" s="17">
        <v>-1.3324359358214716E-2</v>
      </c>
      <c r="AZ1233" s="17">
        <v>0.21368051302681934</v>
      </c>
      <c r="BA1233" s="17">
        <v>-0.15588583216579904</v>
      </c>
      <c r="BB1233" s="17">
        <v>-1.6812533425952514E-2</v>
      </c>
      <c r="BC1233" s="17">
        <v>0.41747694303554739</v>
      </c>
      <c r="BD1233" s="17">
        <v>0.64808922948528536</v>
      </c>
      <c r="BE1233" s="17">
        <v>9.657494415059686</v>
      </c>
      <c r="BF1233" s="17">
        <v>-1</v>
      </c>
      <c r="CU1233" t="e">
        <v>#N/A</v>
      </c>
      <c r="CV1233" t="e">
        <v>#N/A</v>
      </c>
    </row>
    <row r="1234" spans="1:100" x14ac:dyDescent="0.25">
      <c r="A1234">
        <v>3324</v>
      </c>
      <c r="B1234" t="s">
        <v>1192</v>
      </c>
      <c r="C1234" s="48">
        <v>3</v>
      </c>
      <c r="D1234" s="22">
        <v>1554.2301332660097</v>
      </c>
      <c r="E1234" s="17">
        <v>91.016556623999378</v>
      </c>
      <c r="F1234" s="17">
        <v>6.9242031067031213</v>
      </c>
      <c r="G1234" s="17">
        <v>0.36321334118167353</v>
      </c>
      <c r="H1234" s="17">
        <v>1.6900852366180343</v>
      </c>
      <c r="I1234" s="17">
        <v>75.628234234335238</v>
      </c>
      <c r="J1234" s="17">
        <v>11.486685742579978</v>
      </c>
      <c r="K1234" s="17">
        <v>-1.0000000000000009</v>
      </c>
      <c r="L1234" s="17">
        <v>-1.0000000000000009</v>
      </c>
      <c r="M1234" s="17">
        <v>-1.0000000000000009</v>
      </c>
      <c r="N1234" s="17">
        <v>0.41662876525690734</v>
      </c>
      <c r="O1234" s="17">
        <v>-1.0000000000000009</v>
      </c>
      <c r="P1234" s="17">
        <v>-1.0000000000000009</v>
      </c>
      <c r="Q1234" s="17">
        <v>4.2984505676470155</v>
      </c>
      <c r="R1234" s="17">
        <v>-1.0000000000000009</v>
      </c>
      <c r="S1234" s="17">
        <v>-1.0873370701715819</v>
      </c>
      <c r="T1234" s="17">
        <v>5.8056603024942775E-2</v>
      </c>
      <c r="U1234" s="17">
        <v>-0.2168455953429089</v>
      </c>
      <c r="V1234" s="17">
        <v>-1.1851209254087465</v>
      </c>
      <c r="W1234" s="17">
        <v>-2.6083653310289816</v>
      </c>
      <c r="X1234" s="17">
        <v>-8.2768187049213598E-2</v>
      </c>
      <c r="Y1234" s="17">
        <v>8.136773994584437E-2</v>
      </c>
      <c r="Z1234" s="17">
        <v>40.319430160269491</v>
      </c>
      <c r="AA1234" s="17">
        <v>2.5788984345479089</v>
      </c>
      <c r="AB1234" s="17">
        <v>-1.961688462242495</v>
      </c>
      <c r="AC1234" s="17">
        <v>21.751665772424136</v>
      </c>
      <c r="AD1234" s="17">
        <v>1.5086278700709181</v>
      </c>
      <c r="AE1234" s="17">
        <v>2.129036605631907</v>
      </c>
      <c r="AF1234" s="17">
        <v>62.238444076083049</v>
      </c>
      <c r="AG1234" s="17">
        <v>-3.7853880464650338</v>
      </c>
      <c r="AH1234" s="17">
        <v>0.65964615640374902</v>
      </c>
      <c r="AI1234" s="17">
        <v>1.0939960111896569</v>
      </c>
      <c r="AJ1234" s="17">
        <v>0.33333333333333298</v>
      </c>
      <c r="AK1234" s="17">
        <v>0.43828245141661537</v>
      </c>
      <c r="AL1234" s="17">
        <v>1.0650336399494862</v>
      </c>
      <c r="AM1234" s="17">
        <v>0.33333333333333298</v>
      </c>
      <c r="AN1234" s="17">
        <v>0.16853052162123683</v>
      </c>
      <c r="AO1234" s="17">
        <v>0.51892838051130052</v>
      </c>
      <c r="AP1234" s="17">
        <v>0.33333333333333298</v>
      </c>
      <c r="AQ1234" s="17">
        <v>13.389790158252229</v>
      </c>
      <c r="AR1234" s="17">
        <v>3.2223056339328582</v>
      </c>
      <c r="AS1234" s="17">
        <v>3.1781017345184619</v>
      </c>
      <c r="AT1234" s="17">
        <v>5.0862783741286597</v>
      </c>
      <c r="AU1234" s="17">
        <v>-1.0000000000000009</v>
      </c>
      <c r="AV1234" s="17">
        <v>-1.0000000000000009</v>
      </c>
      <c r="AW1234" s="17">
        <v>-1.0000000000000009</v>
      </c>
      <c r="AX1234" s="17">
        <v>-1.0000000000000009</v>
      </c>
      <c r="AY1234" s="17">
        <v>-5.2729656936283016E-2</v>
      </c>
      <c r="AZ1234" s="17">
        <v>9.1014749895024241E-2</v>
      </c>
      <c r="BA1234" s="17">
        <v>-0.31748709412583953</v>
      </c>
      <c r="BB1234" s="17">
        <v>7.0843773163362461E-2</v>
      </c>
      <c r="BC1234" s="17">
        <v>0.15188633600131138</v>
      </c>
      <c r="BD1234" s="17">
        <v>2.2261680785591831</v>
      </c>
      <c r="BE1234" s="17">
        <v>2.2097229294035854</v>
      </c>
      <c r="BF1234" s="17">
        <v>-1.0000000000000009</v>
      </c>
      <c r="CU1234" t="e">
        <v>#N/A</v>
      </c>
      <c r="CV1234" t="e">
        <v>#N/A</v>
      </c>
    </row>
    <row r="1235" spans="1:100" x14ac:dyDescent="0.25">
      <c r="A1235">
        <v>3328</v>
      </c>
      <c r="B1235" t="s">
        <v>1193</v>
      </c>
      <c r="C1235" s="48">
        <v>2</v>
      </c>
      <c r="D1235" s="22">
        <v>1532.9217968749999</v>
      </c>
      <c r="E1235" s="17">
        <v>103.79425869678991</v>
      </c>
      <c r="F1235" s="17">
        <v>29.25218714228534</v>
      </c>
      <c r="G1235" s="17">
        <v>0.65928362724222644</v>
      </c>
      <c r="H1235" s="17">
        <v>8.5510334499680987</v>
      </c>
      <c r="I1235" s="17">
        <v>74.578037343557924</v>
      </c>
      <c r="J1235" s="17">
        <v>16.768192726451584</v>
      </c>
      <c r="K1235" s="17">
        <v>-0.99999999999999956</v>
      </c>
      <c r="L1235" s="17">
        <v>-0.99999999999999956</v>
      </c>
      <c r="M1235" s="17">
        <v>-0.99999999999999956</v>
      </c>
      <c r="N1235" s="17">
        <v>0.32207766536252147</v>
      </c>
      <c r="O1235" s="17">
        <v>-0.99999999999999956</v>
      </c>
      <c r="P1235" s="17">
        <v>-0.99999999999999956</v>
      </c>
      <c r="Q1235" s="17">
        <v>4.5778013708715291</v>
      </c>
      <c r="R1235" s="17">
        <v>-0.99999999999999956</v>
      </c>
      <c r="S1235" s="17">
        <v>1.91341132869171</v>
      </c>
      <c r="T1235" s="17">
        <v>0.23113744357382585</v>
      </c>
      <c r="U1235" s="17">
        <v>0.36676477451241207</v>
      </c>
      <c r="V1235" s="17">
        <v>0.31289346015621872</v>
      </c>
      <c r="W1235" s="17">
        <v>4.2482852684678241</v>
      </c>
      <c r="X1235" s="17">
        <v>2.4650964293444431</v>
      </c>
      <c r="Y1235" s="17">
        <v>0.18046465500728431</v>
      </c>
      <c r="Z1235" s="17">
        <v>40.292339864834595</v>
      </c>
      <c r="AA1235" s="17">
        <v>1.0496804029725157</v>
      </c>
      <c r="AB1235" s="17">
        <v>1.8000059700348725</v>
      </c>
      <c r="AC1235" s="17">
        <v>25.878596013002394</v>
      </c>
      <c r="AD1235" s="17">
        <v>1.299710623227543</v>
      </c>
      <c r="AE1235" s="17">
        <v>1.0383218293415064</v>
      </c>
      <c r="AF1235" s="17">
        <v>66.184947384782362</v>
      </c>
      <c r="AG1235" s="17">
        <v>22.192102909272752</v>
      </c>
      <c r="AH1235" s="17">
        <v>0.36645622900975605</v>
      </c>
      <c r="AI1235" s="17">
        <v>0.47529445440898344</v>
      </c>
      <c r="AJ1235" s="17">
        <v>0.33333333333333298</v>
      </c>
      <c r="AK1235" s="17">
        <v>0.86875172910116094</v>
      </c>
      <c r="AL1235" s="17">
        <v>0.92450917228012786</v>
      </c>
      <c r="AM1235" s="17">
        <v>0.33333333333333298</v>
      </c>
      <c r="AN1235" s="17">
        <v>0.50632225595548985</v>
      </c>
      <c r="AO1235" s="17">
        <v>0.59222344276597727</v>
      </c>
      <c r="AP1235" s="17">
        <v>0.33333333333333298</v>
      </c>
      <c r="AQ1235" s="17">
        <v>9.4504435929086235</v>
      </c>
      <c r="AR1235" s="17">
        <v>2.2444243630026963</v>
      </c>
      <c r="AS1235" s="17">
        <v>7.3509031332138015</v>
      </c>
      <c r="AT1235" s="17">
        <v>8.6412916489045042</v>
      </c>
      <c r="AU1235" s="17">
        <v>-0.99999999999999956</v>
      </c>
      <c r="AV1235" s="17">
        <v>-0.99999999999999956</v>
      </c>
      <c r="AW1235" s="17">
        <v>-0.99999999999999956</v>
      </c>
      <c r="AX1235" s="17">
        <v>-0.99999999999999956</v>
      </c>
      <c r="AY1235" s="17">
        <v>4.4707663409369033E-2</v>
      </c>
      <c r="AZ1235" s="17">
        <v>7.4671173404263519E-2</v>
      </c>
      <c r="BA1235" s="17">
        <v>0.49226925109936831</v>
      </c>
      <c r="BB1235" s="17">
        <v>3.8826136962152147E-2</v>
      </c>
      <c r="BC1235" s="17">
        <v>0.27120000019613361</v>
      </c>
      <c r="BD1235" s="17">
        <v>2.2119119117031425</v>
      </c>
      <c r="BE1235" s="17">
        <v>8.4343178620544652</v>
      </c>
      <c r="BF1235" s="17">
        <v>-0.99999999999999956</v>
      </c>
      <c r="BG1235" s="22">
        <v>106.02490115246337</v>
      </c>
    </row>
    <row r="1236" spans="1:100" x14ac:dyDescent="0.25">
      <c r="A1236">
        <v>3329</v>
      </c>
      <c r="B1236" t="s">
        <v>1194</v>
      </c>
      <c r="C1236" s="48">
        <v>2</v>
      </c>
      <c r="D1236" s="22">
        <v>1535.9860058593749</v>
      </c>
      <c r="E1236" s="17">
        <v>93.477294138888595</v>
      </c>
      <c r="F1236" s="17">
        <v>12.608409882229065</v>
      </c>
      <c r="G1236" s="17">
        <v>0.54359968401175851</v>
      </c>
      <c r="H1236" s="17">
        <v>7.4957940667992897</v>
      </c>
      <c r="I1236" s="17">
        <v>66.476440720465078</v>
      </c>
      <c r="J1236" s="17">
        <v>14.767233914887205</v>
      </c>
      <c r="K1236" s="17">
        <v>-0.99999999999999978</v>
      </c>
      <c r="L1236" s="17">
        <v>-0.99999999999999978</v>
      </c>
      <c r="M1236" s="17">
        <v>-0.99999999999999978</v>
      </c>
      <c r="N1236" s="17">
        <v>0.29324926484215108</v>
      </c>
      <c r="O1236" s="17">
        <v>-0.99999999999999978</v>
      </c>
      <c r="P1236" s="17">
        <v>-0.99999999999999978</v>
      </c>
      <c r="Q1236" s="17">
        <v>4.2681162723169912</v>
      </c>
      <c r="R1236" s="17">
        <v>-0.99999999999999978</v>
      </c>
      <c r="S1236" s="17">
        <v>1.5095188562983357</v>
      </c>
      <c r="T1236" s="17">
        <v>0.1858030933378349</v>
      </c>
      <c r="U1236" s="17">
        <v>0.2309184501827222</v>
      </c>
      <c r="V1236" s="17">
        <v>0.13489085193035413</v>
      </c>
      <c r="W1236" s="17">
        <v>3.346295074357224</v>
      </c>
      <c r="X1236" s="17">
        <v>1.3537618550564852</v>
      </c>
      <c r="Y1236" s="17">
        <v>0.13967774595849414</v>
      </c>
      <c r="Z1236" s="17">
        <v>36.547479993402938</v>
      </c>
      <c r="AA1236" s="17">
        <v>0.77387579361013858</v>
      </c>
      <c r="AB1236" s="17">
        <v>1.402458003689242</v>
      </c>
      <c r="AC1236" s="17">
        <v>21.314333746971084</v>
      </c>
      <c r="AD1236" s="17">
        <v>0.95133465627536651</v>
      </c>
      <c r="AE1236" s="17">
        <v>0.7465753041508576</v>
      </c>
      <c r="AF1236" s="17">
        <v>58.792854568721722</v>
      </c>
      <c r="AG1236" s="17">
        <v>9.5623382976537314</v>
      </c>
      <c r="AH1236" s="17">
        <v>0.27907730237254591</v>
      </c>
      <c r="AI1236" s="17">
        <v>0.37191424577678123</v>
      </c>
      <c r="AJ1236" s="17">
        <v>0.33333333333333298</v>
      </c>
      <c r="AK1236" s="17">
        <v>0.75211396804380481</v>
      </c>
      <c r="AL1236" s="17">
        <v>0.82263673171341933</v>
      </c>
      <c r="AM1236" s="17">
        <v>0.33333333333333298</v>
      </c>
      <c r="AN1236" s="17">
        <v>0.4011739457720741</v>
      </c>
      <c r="AO1236" s="17">
        <v>0.47732459212316486</v>
      </c>
      <c r="AP1236" s="17">
        <v>0.33333333333333298</v>
      </c>
      <c r="AQ1236" s="17">
        <v>8.1395721820577567</v>
      </c>
      <c r="AR1236" s="17">
        <v>2.2444243630026963</v>
      </c>
      <c r="AS1236" s="17">
        <v>5.6822418276712936</v>
      </c>
      <c r="AT1236" s="17">
        <v>7.4738297775535107</v>
      </c>
      <c r="AU1236" s="17">
        <v>-0.99999999999999978</v>
      </c>
      <c r="AV1236" s="17">
        <v>-0.99999999999999978</v>
      </c>
      <c r="AW1236" s="17">
        <v>-0.99999999999999978</v>
      </c>
      <c r="AX1236" s="17">
        <v>-0.99999999999999978</v>
      </c>
      <c r="AY1236" s="17">
        <v>2.7134964042728076E-2</v>
      </c>
      <c r="AZ1236" s="17">
        <v>0.19586229625742174</v>
      </c>
      <c r="BA1236" s="17">
        <v>0.37576372417909309</v>
      </c>
      <c r="BB1236" s="17">
        <v>0.10631808075070709</v>
      </c>
      <c r="BC1236" s="17">
        <v>0.20659832198276556</v>
      </c>
      <c r="BD1236" s="17">
        <v>4.0115483730662174</v>
      </c>
      <c r="BE1236" s="17">
        <v>6.6957439368235034</v>
      </c>
      <c r="BF1236" s="17">
        <v>-0.99999999999999978</v>
      </c>
      <c r="BG1236" s="22">
        <v>1128.0344462285836</v>
      </c>
    </row>
    <row r="1237" spans="1:100" x14ac:dyDescent="0.25">
      <c r="A1237">
        <v>3330</v>
      </c>
      <c r="B1237" t="s">
        <v>1195</v>
      </c>
      <c r="C1237" s="48">
        <v>2</v>
      </c>
      <c r="D1237" s="22">
        <v>1537.9041308593751</v>
      </c>
      <c r="E1237" s="17">
        <v>76.720152319681901</v>
      </c>
      <c r="F1237" s="17">
        <v>-14.424942262074969</v>
      </c>
      <c r="G1237" s="17">
        <v>0.35570214573502118</v>
      </c>
      <c r="H1237" s="17">
        <v>5.7818407137823478</v>
      </c>
      <c r="I1237" s="17">
        <v>53.317569929230224</v>
      </c>
      <c r="J1237" s="17">
        <v>11.517213001119881</v>
      </c>
      <c r="K1237" s="17">
        <v>-1.0000000000000002</v>
      </c>
      <c r="L1237" s="17">
        <v>-1.0000000000000002</v>
      </c>
      <c r="M1237" s="17">
        <v>-1.0000000000000002</v>
      </c>
      <c r="N1237" s="17">
        <v>0.24642526023987027</v>
      </c>
      <c r="O1237" s="17">
        <v>-1.0000000000000002</v>
      </c>
      <c r="P1237" s="17">
        <v>-1.0000000000000002</v>
      </c>
      <c r="Q1237" s="17">
        <v>3.7651158901164901</v>
      </c>
      <c r="R1237" s="17">
        <v>-1.0000000000000002</v>
      </c>
      <c r="S1237" s="17">
        <v>0.85350386258369593</v>
      </c>
      <c r="T1237" s="17">
        <v>0.11216960047056662</v>
      </c>
      <c r="U1237" s="17">
        <v>1.0272531546976923E-2</v>
      </c>
      <c r="V1237" s="17">
        <v>-0.15422664319034882</v>
      </c>
      <c r="W1237" s="17">
        <v>1.8812539261185841</v>
      </c>
      <c r="X1237" s="17">
        <v>-0.4513030906855855</v>
      </c>
      <c r="Y1237" s="17">
        <v>7.34303516341413E-2</v>
      </c>
      <c r="Z1237" s="17">
        <v>30.464959538238979</v>
      </c>
      <c r="AA1237" s="17">
        <v>0.32590517904243643</v>
      </c>
      <c r="AB1237" s="17">
        <v>0.75674795839408993</v>
      </c>
      <c r="AC1237" s="17">
        <v>13.900913873064022</v>
      </c>
      <c r="AD1237" s="17">
        <v>0.38549133561086191</v>
      </c>
      <c r="AE1237" s="17">
        <v>0.27271132308907237</v>
      </c>
      <c r="AF1237" s="17">
        <v>46.786382416542025</v>
      </c>
      <c r="AG1237" s="17">
        <v>-10.951326894499399</v>
      </c>
      <c r="AH1237" s="17">
        <v>0.13715367188489408</v>
      </c>
      <c r="AI1237" s="17">
        <v>0.2040008243797628</v>
      </c>
      <c r="AJ1237" s="17">
        <v>0.33333333333333298</v>
      </c>
      <c r="AK1237" s="17">
        <v>0.56266720853003083</v>
      </c>
      <c r="AL1237" s="17">
        <v>0.6571722751414858</v>
      </c>
      <c r="AM1237" s="17">
        <v>0.33333333333333298</v>
      </c>
      <c r="AN1237" s="17">
        <v>0.23038871762626212</v>
      </c>
      <c r="AO1237" s="17">
        <v>0.2907022261859965</v>
      </c>
      <c r="AP1237" s="17">
        <v>0.33333333333333298</v>
      </c>
      <c r="AQ1237" s="17">
        <v>6.010413162940222</v>
      </c>
      <c r="AR1237" s="17">
        <v>2.2444243630026963</v>
      </c>
      <c r="AS1237" s="17">
        <v>2.9719490871787917</v>
      </c>
      <c r="AT1237" s="17">
        <v>5.5776010915915792</v>
      </c>
      <c r="AU1237" s="17">
        <v>-1.0000000000000002</v>
      </c>
      <c r="AV1237" s="17">
        <v>-1.0000000000000002</v>
      </c>
      <c r="AW1237" s="17">
        <v>-1.0000000000000002</v>
      </c>
      <c r="AX1237" s="17">
        <v>-1.0000000000000002</v>
      </c>
      <c r="AY1237" s="17">
        <v>-1.4071729182412798E-3</v>
      </c>
      <c r="AZ1237" s="17">
        <v>0.39270477075482213</v>
      </c>
      <c r="BA1237" s="17">
        <v>0.18653174355459123</v>
      </c>
      <c r="BB1237" s="17">
        <v>0.21594064147304459</v>
      </c>
      <c r="BC1237" s="17">
        <v>0.10167022249141923</v>
      </c>
      <c r="BD1237" s="17">
        <v>6.9345751254437449</v>
      </c>
      <c r="BE1237" s="17">
        <v>3.8718968968568914</v>
      </c>
      <c r="BF1237" s="17">
        <v>-1.0000000000000002</v>
      </c>
      <c r="BG1237" s="22">
        <v>125.47172392144103</v>
      </c>
    </row>
    <row r="1238" spans="1:100" x14ac:dyDescent="0.25">
      <c r="A1238">
        <v>3335</v>
      </c>
      <c r="B1238" t="s">
        <v>1196</v>
      </c>
      <c r="C1238" s="48">
        <v>2</v>
      </c>
      <c r="D1238" s="22">
        <v>1572.486298828125</v>
      </c>
      <c r="E1238" s="17">
        <v>120.5181493491822</v>
      </c>
      <c r="F1238" s="17">
        <v>56.231897053838651</v>
      </c>
      <c r="G1238" s="17">
        <v>0.84680832076675827</v>
      </c>
      <c r="H1238" s="17">
        <v>10.261585808384163</v>
      </c>
      <c r="I1238" s="17">
        <v>87.710797010802224</v>
      </c>
      <c r="J1238" s="17">
        <v>20.011764629479494</v>
      </c>
      <c r="K1238" s="17">
        <v>-0.99999999999999911</v>
      </c>
      <c r="L1238" s="17">
        <v>-0.99999999999999911</v>
      </c>
      <c r="M1238" s="17">
        <v>-0.99999999999999911</v>
      </c>
      <c r="N1238" s="17">
        <v>0.36880875717545269</v>
      </c>
      <c r="O1238" s="17">
        <v>-0.99999999999999911</v>
      </c>
      <c r="P1238" s="17">
        <v>-0.99999999999999911</v>
      </c>
      <c r="Q1238" s="17">
        <v>5.0798036503050596</v>
      </c>
      <c r="R1238" s="17">
        <v>-0.99999999999999911</v>
      </c>
      <c r="S1238" s="17">
        <v>2.568124593016929</v>
      </c>
      <c r="T1238" s="17">
        <v>0.3046248256316928</v>
      </c>
      <c r="U1238" s="17">
        <v>0.58697286584284303</v>
      </c>
      <c r="V1238" s="17">
        <v>0.60143725994373531</v>
      </c>
      <c r="W1238" s="17">
        <v>5.7104193381523984</v>
      </c>
      <c r="X1238" s="17">
        <v>4.2665795879136619</v>
      </c>
      <c r="Y1238" s="17">
        <v>0.24658059474448471</v>
      </c>
      <c r="Z1238" s="17">
        <v>46.362790785438975</v>
      </c>
      <c r="AA1238" s="17">
        <v>1.4967621102436368</v>
      </c>
      <c r="AB1238" s="17">
        <v>2.4444347340314896</v>
      </c>
      <c r="AC1238" s="17">
        <v>33.277305450991918</v>
      </c>
      <c r="AD1238" s="17">
        <v>1.8644311419936554</v>
      </c>
      <c r="AE1238" s="17">
        <v>1.5112455229454649</v>
      </c>
      <c r="AF1238" s="17">
        <v>78.167595115548679</v>
      </c>
      <c r="AG1238" s="17">
        <v>42.665062871939952</v>
      </c>
      <c r="AH1238" s="17">
        <v>0.50809824068895204</v>
      </c>
      <c r="AI1238" s="17">
        <v>0.64287468550150439</v>
      </c>
      <c r="AJ1238" s="17">
        <v>0.33333333333333298</v>
      </c>
      <c r="AK1238" s="17">
        <v>1.0578225697457744</v>
      </c>
      <c r="AL1238" s="17">
        <v>1.0896452980241262</v>
      </c>
      <c r="AM1238" s="17">
        <v>0.33333333333333298</v>
      </c>
      <c r="AN1238" s="17">
        <v>0.67676859527576227</v>
      </c>
      <c r="AO1238" s="17">
        <v>0.77847549427315355</v>
      </c>
      <c r="AP1238" s="17">
        <v>0.33333333333333298</v>
      </c>
      <c r="AQ1238" s="17">
        <v>11.575377725557873</v>
      </c>
      <c r="AR1238" s="17">
        <v>2.2444243630026963</v>
      </c>
      <c r="AS1238" s="17">
        <v>10.055817844624597</v>
      </c>
      <c r="AT1238" s="17">
        <v>10.533757651645427</v>
      </c>
      <c r="AU1238" s="17">
        <v>-0.99999999999999911</v>
      </c>
      <c r="AV1238" s="17">
        <v>-0.99999999999999911</v>
      </c>
      <c r="AW1238" s="17">
        <v>-0.99999999999999911</v>
      </c>
      <c r="AX1238" s="17">
        <v>-0.99999999999999911</v>
      </c>
      <c r="AY1238" s="17">
        <v>7.3193164258549867E-2</v>
      </c>
      <c r="AZ1238" s="17">
        <v>-0.12178070691984105</v>
      </c>
      <c r="BA1238" s="17">
        <v>0.68112573904007889</v>
      </c>
      <c r="BB1238" s="17">
        <v>-7.0578899907219994E-2</v>
      </c>
      <c r="BC1238" s="17">
        <v>0.37591989104561563</v>
      </c>
      <c r="BD1238" s="17">
        <v>-0.70531468386990692</v>
      </c>
      <c r="BE1238" s="17">
        <v>11.252561547344168</v>
      </c>
      <c r="BF1238" s="17">
        <v>-0.99999999999999911</v>
      </c>
      <c r="BG1238" s="22">
        <v>190.54398853444536</v>
      </c>
    </row>
    <row r="1239" spans="1:100" x14ac:dyDescent="0.25">
      <c r="A1239">
        <v>3336</v>
      </c>
      <c r="B1239" t="s">
        <v>1197</v>
      </c>
      <c r="C1239" s="48">
        <v>2</v>
      </c>
      <c r="D1239" s="22">
        <v>1483.76419921875</v>
      </c>
      <c r="E1239" s="17">
        <v>40.63489090403025</v>
      </c>
      <c r="F1239" s="17">
        <v>-72.639260049281006</v>
      </c>
      <c r="G1239" s="17">
        <v>-4.8921259689763408E-2</v>
      </c>
      <c r="H1239" s="17">
        <v>2.0909693548636312</v>
      </c>
      <c r="I1239" s="17">
        <v>24.980918156537143</v>
      </c>
      <c r="J1239" s="17">
        <v>4.5185341366128373</v>
      </c>
      <c r="K1239" s="17">
        <v>-1.0000000000000011</v>
      </c>
      <c r="L1239" s="17">
        <v>-1.0000000000000011</v>
      </c>
      <c r="M1239" s="17">
        <v>-1.0000000000000011</v>
      </c>
      <c r="N1239" s="17">
        <v>0.14559324098320148</v>
      </c>
      <c r="O1239" s="17">
        <v>-1.0000000000000011</v>
      </c>
      <c r="P1239" s="17">
        <v>-1.0000000000000011</v>
      </c>
      <c r="Q1239" s="17">
        <v>2.6819418930405936</v>
      </c>
      <c r="R1239" s="17">
        <v>-1.0000000000000011</v>
      </c>
      <c r="S1239" s="17">
        <v>-0.55917574568022355</v>
      </c>
      <c r="T1239" s="17">
        <v>-4.6394662321397245E-2</v>
      </c>
      <c r="U1239" s="17">
        <v>-0.46487208083205761</v>
      </c>
      <c r="V1239" s="17">
        <v>-0.77681971448076459</v>
      </c>
      <c r="W1239" s="17">
        <v>-1.2736034707606034</v>
      </c>
      <c r="X1239" s="17">
        <v>-4.3383765034482487</v>
      </c>
      <c r="Y1239" s="17">
        <v>-6.9228496043571008E-2</v>
      </c>
      <c r="Z1239" s="17">
        <v>17.36670310174658</v>
      </c>
      <c r="AA1239" s="17">
        <v>-0.63876629701307541</v>
      </c>
      <c r="AB1239" s="17">
        <v>-0.63374070814456429</v>
      </c>
      <c r="AC1239" s="17">
        <v>-2.0633357000525123</v>
      </c>
      <c r="AD1239" s="17">
        <v>-0.83301026608088202</v>
      </c>
      <c r="AE1239" s="17">
        <v>-0.74771959625045503</v>
      </c>
      <c r="AF1239" s="17">
        <v>20.931335597366925</v>
      </c>
      <c r="AG1239" s="17">
        <v>-55.125982634629899</v>
      </c>
      <c r="AH1239" s="17">
        <v>-0.16846833468756794</v>
      </c>
      <c r="AI1239" s="17">
        <v>-0.15758826829969147</v>
      </c>
      <c r="AJ1239" s="17">
        <v>0.33333333333333298</v>
      </c>
      <c r="AK1239" s="17">
        <v>0.1547076701338661</v>
      </c>
      <c r="AL1239" s="17">
        <v>0.30085684648328093</v>
      </c>
      <c r="AM1239" s="17">
        <v>0.33333333333333298</v>
      </c>
      <c r="AN1239" s="17">
        <v>-0.13738459777944911</v>
      </c>
      <c r="AO1239" s="17">
        <v>-0.11117519023184336</v>
      </c>
      <c r="AP1239" s="17">
        <v>0.33333333333333298</v>
      </c>
      <c r="AQ1239" s="17">
        <v>1.4254272131115782</v>
      </c>
      <c r="AR1239" s="17">
        <v>2.2444243630026963</v>
      </c>
      <c r="AS1239" s="17">
        <v>-2.8644652076215706</v>
      </c>
      <c r="AT1239" s="17">
        <v>1.494213329224757</v>
      </c>
      <c r="AU1239" s="17">
        <v>-1.0000000000000011</v>
      </c>
      <c r="AV1239" s="17">
        <v>-1.0000000000000011</v>
      </c>
      <c r="AW1239" s="17">
        <v>-1.0000000000000011</v>
      </c>
      <c r="AX1239" s="17">
        <v>-1.0000000000000011</v>
      </c>
      <c r="AY1239" s="17">
        <v>-6.2870546846210573E-2</v>
      </c>
      <c r="AZ1239" s="17">
        <v>0.81659043255670505</v>
      </c>
      <c r="BA1239" s="17">
        <v>-0.22096528444155594</v>
      </c>
      <c r="BB1239" s="17">
        <v>0.45200469126133763</v>
      </c>
      <c r="BC1239" s="17">
        <v>-0.12428465339635855</v>
      </c>
      <c r="BD1239" s="17">
        <v>13.229096328551869</v>
      </c>
      <c r="BE1239" s="17">
        <v>-2.2090481553723906</v>
      </c>
      <c r="BF1239" s="17">
        <v>-1.0000000000000011</v>
      </c>
      <c r="BG1239" s="22">
        <v>30.668858162469405</v>
      </c>
    </row>
    <row r="1240" spans="1:100" x14ac:dyDescent="0.25">
      <c r="A1240">
        <v>3337</v>
      </c>
      <c r="B1240" t="s">
        <v>1198</v>
      </c>
      <c r="C1240" s="48">
        <v>2</v>
      </c>
      <c r="D1240" s="22">
        <v>1477.2191113281249</v>
      </c>
      <c r="E1240" s="17">
        <v>78.508545916367282</v>
      </c>
      <c r="F1240" s="17">
        <v>-11.539827700568983</v>
      </c>
      <c r="G1240" s="17">
        <v>0.37575537187063257</v>
      </c>
      <c r="H1240" s="17">
        <v>5.9647611207720184</v>
      </c>
      <c r="I1240" s="17">
        <v>54.721940705377818</v>
      </c>
      <c r="J1240" s="17">
        <v>11.864069085169554</v>
      </c>
      <c r="K1240" s="17">
        <v>-1.0000000000000002</v>
      </c>
      <c r="L1240" s="17">
        <v>-1.0000000000000002</v>
      </c>
      <c r="M1240" s="17">
        <v>-1.0000000000000002</v>
      </c>
      <c r="N1240" s="17">
        <v>0.25142251758276063</v>
      </c>
      <c r="O1240" s="17">
        <v>-1.0000000000000002</v>
      </c>
      <c r="P1240" s="17">
        <v>-1.0000000000000002</v>
      </c>
      <c r="Q1240" s="17">
        <v>3.8187982347766405</v>
      </c>
      <c r="R1240" s="17">
        <v>-1.0000000000000002</v>
      </c>
      <c r="S1240" s="17">
        <v>0.92351657875848803</v>
      </c>
      <c r="T1240" s="17">
        <v>0.12002808066761701</v>
      </c>
      <c r="U1240" s="17">
        <v>3.3820804413573088E-2</v>
      </c>
      <c r="V1240" s="17">
        <v>-0.12337079184397298</v>
      </c>
      <c r="W1240" s="17">
        <v>2.0376093617088884</v>
      </c>
      <c r="X1240" s="17">
        <v>-0.25865886618744993</v>
      </c>
      <c r="Y1240" s="17">
        <v>8.0500555913905064E-2</v>
      </c>
      <c r="Z1240" s="17">
        <v>31.114112045933041</v>
      </c>
      <c r="AA1240" s="17">
        <v>0.37371451235474573</v>
      </c>
      <c r="AB1240" s="17">
        <v>0.82566088655214154</v>
      </c>
      <c r="AC1240" s="17">
        <v>14.692105639242147</v>
      </c>
      <c r="AD1240" s="17">
        <v>0.44588054651099951</v>
      </c>
      <c r="AE1240" s="17">
        <v>0.32328410683548664</v>
      </c>
      <c r="AF1240" s="17">
        <v>48.067764298214016</v>
      </c>
      <c r="AG1240" s="17">
        <v>-8.7620211125226088</v>
      </c>
      <c r="AH1240" s="17">
        <v>0.15230036663277405</v>
      </c>
      <c r="AI1240" s="17">
        <v>0.22192126038632379</v>
      </c>
      <c r="AJ1240" s="17">
        <v>0.33333333333333298</v>
      </c>
      <c r="AK1240" s="17">
        <v>0.58288577415909859</v>
      </c>
      <c r="AL1240" s="17">
        <v>0.67483134718401616</v>
      </c>
      <c r="AM1240" s="17">
        <v>0.33333333333333298</v>
      </c>
      <c r="AN1240" s="17">
        <v>0.24861564508917477</v>
      </c>
      <c r="AO1240" s="17">
        <v>0.31061936049453143</v>
      </c>
      <c r="AP1240" s="17">
        <v>0.33333333333333298</v>
      </c>
      <c r="AQ1240" s="17">
        <v>6.237646088292105</v>
      </c>
      <c r="AR1240" s="17">
        <v>2.2444243630026963</v>
      </c>
      <c r="AS1240" s="17">
        <v>3.2612030801648761</v>
      </c>
      <c r="AT1240" s="17">
        <v>5.7799746990010785</v>
      </c>
      <c r="AU1240" s="17">
        <v>-1.0000000000000002</v>
      </c>
      <c r="AV1240" s="17">
        <v>-1.0000000000000002</v>
      </c>
      <c r="AW1240" s="17">
        <v>-1.0000000000000002</v>
      </c>
      <c r="AX1240" s="17">
        <v>-1.0000000000000002</v>
      </c>
      <c r="AY1240" s="17">
        <v>1.6389655895923325E-3</v>
      </c>
      <c r="AZ1240" s="17">
        <v>0.37169690290092816</v>
      </c>
      <c r="BA1240" s="17">
        <v>0.20672738706517241</v>
      </c>
      <c r="BB1240" s="17">
        <v>0.2042412545630779</v>
      </c>
      <c r="BC1240" s="17">
        <v>0.11286859649023601</v>
      </c>
      <c r="BD1240" s="17">
        <v>6.6226172520013691</v>
      </c>
      <c r="BE1240" s="17">
        <v>4.1732698886702604</v>
      </c>
      <c r="BF1240" s="17">
        <v>-1.0000000000000002</v>
      </c>
      <c r="BG1240" s="22">
        <v>1744.6808359604922</v>
      </c>
    </row>
    <row r="1241" spans="1:100" x14ac:dyDescent="0.25">
      <c r="A1241">
        <v>3339</v>
      </c>
      <c r="B1241" t="s">
        <v>1199</v>
      </c>
      <c r="C1241" s="48">
        <v>2</v>
      </c>
      <c r="D1241" s="22">
        <v>1629.0387109374999</v>
      </c>
      <c r="E1241" s="17">
        <v>142.84959189867337</v>
      </c>
      <c r="F1241" s="17">
        <v>92.257954292236448</v>
      </c>
      <c r="G1241" s="17">
        <v>1.0972103956843544</v>
      </c>
      <c r="H1241" s="17">
        <v>12.545689580277742</v>
      </c>
      <c r="I1241" s="17">
        <v>105.24699562158359</v>
      </c>
      <c r="J1241" s="17">
        <v>24.342912274076781</v>
      </c>
      <c r="K1241" s="17">
        <v>-0.99999999999999856</v>
      </c>
      <c r="L1241" s="17">
        <v>-0.99999999999999856</v>
      </c>
      <c r="M1241" s="17">
        <v>-0.99999999999999856</v>
      </c>
      <c r="N1241" s="17">
        <v>0.43120887170539268</v>
      </c>
      <c r="O1241" s="17">
        <v>-0.99999999999999856</v>
      </c>
      <c r="P1241" s="17">
        <v>-0.99999999999999856</v>
      </c>
      <c r="Q1241" s="17">
        <v>5.7501282354087007</v>
      </c>
      <c r="R1241" s="17">
        <v>-0.99999999999999856</v>
      </c>
      <c r="S1241" s="17">
        <v>3.4423644426165803</v>
      </c>
      <c r="T1241" s="17">
        <v>0.40275266470023008</v>
      </c>
      <c r="U1241" s="17">
        <v>0.88101714313995516</v>
      </c>
      <c r="V1241" s="17">
        <v>0.98673033688962375</v>
      </c>
      <c r="W1241" s="17">
        <v>7.6628097032582669</v>
      </c>
      <c r="X1241" s="17">
        <v>6.672103427769053</v>
      </c>
      <c r="Y1241" s="17">
        <v>0.33486533305899346</v>
      </c>
      <c r="Z1241" s="17">
        <v>54.468675283290011</v>
      </c>
      <c r="AA1241" s="17">
        <v>2.0937511523494159</v>
      </c>
      <c r="AB1241" s="17">
        <v>3.3049416710564268</v>
      </c>
      <c r="AC1241" s="17">
        <v>43.156816037914268</v>
      </c>
      <c r="AD1241" s="17">
        <v>2.6185035096900044</v>
      </c>
      <c r="AE1241" s="17">
        <v>2.1427414178614752</v>
      </c>
      <c r="AF1241" s="17">
        <v>94.168047100812103</v>
      </c>
      <c r="AG1241" s="17">
        <v>70.002644701855587</v>
      </c>
      <c r="AH1241" s="17">
        <v>0.69723308449731292</v>
      </c>
      <c r="AI1241" s="17">
        <v>0.86664488233293158</v>
      </c>
      <c r="AJ1241" s="17">
        <v>0.33333333333333298</v>
      </c>
      <c r="AK1241" s="17">
        <v>1.3102892178122163</v>
      </c>
      <c r="AL1241" s="17">
        <v>1.3101518764003806</v>
      </c>
      <c r="AM1241" s="17">
        <v>0.33333333333333298</v>
      </c>
      <c r="AN1241" s="17">
        <v>0.90436591179835402</v>
      </c>
      <c r="AO1241" s="17">
        <v>1.0271782079184626</v>
      </c>
      <c r="AP1241" s="17">
        <v>0.33333333333333298</v>
      </c>
      <c r="AQ1241" s="17">
        <v>14.41280625765137</v>
      </c>
      <c r="AR1241" s="17">
        <v>2.2444243630026963</v>
      </c>
      <c r="AS1241" s="17">
        <v>13.667695531142657</v>
      </c>
      <c r="AT1241" s="17">
        <v>13.0607710539382</v>
      </c>
      <c r="AU1241" s="17">
        <v>-0.99999999999999856</v>
      </c>
      <c r="AV1241" s="17">
        <v>-0.99999999999999856</v>
      </c>
      <c r="AW1241" s="17">
        <v>-0.99999999999999856</v>
      </c>
      <c r="AX1241" s="17">
        <v>-0.99999999999999856</v>
      </c>
      <c r="AY1241" s="17">
        <v>0.11122990695968497</v>
      </c>
      <c r="AZ1241" s="17">
        <v>-0.38410327111154757</v>
      </c>
      <c r="BA1241" s="17">
        <v>0.93330616153903612</v>
      </c>
      <c r="BB1241" s="17">
        <v>-0.2166676507998756</v>
      </c>
      <c r="BC1241" s="17">
        <v>0.51575255767212658</v>
      </c>
      <c r="BD1241" s="17">
        <v>-4.6006928274461085</v>
      </c>
      <c r="BE1241" s="17">
        <v>15.015767625202049</v>
      </c>
      <c r="BF1241" s="17">
        <v>-0.99999999999999856</v>
      </c>
      <c r="BG1241" s="22">
        <v>3457.2444285299771</v>
      </c>
    </row>
    <row r="1242" spans="1:100" x14ac:dyDescent="0.25">
      <c r="A1242">
        <v>3340</v>
      </c>
      <c r="B1242" t="s">
        <v>2963</v>
      </c>
      <c r="C1242" s="48">
        <v>2</v>
      </c>
      <c r="D1242" s="22">
        <v>1495.5614160156249</v>
      </c>
      <c r="E1242" s="17">
        <v>81.113201244448419</v>
      </c>
      <c r="F1242" s="17">
        <v>-7.3378841079063237</v>
      </c>
      <c r="G1242" s="17">
        <v>0.40496132653080513</v>
      </c>
      <c r="H1242" s="17">
        <v>6.2311703796529851</v>
      </c>
      <c r="I1242" s="17">
        <v>56.767296845924207</v>
      </c>
      <c r="J1242" s="17">
        <v>12.369237829383232</v>
      </c>
      <c r="K1242" s="17">
        <v>-1.0000000000000002</v>
      </c>
      <c r="L1242" s="17">
        <v>-1.0000000000000002</v>
      </c>
      <c r="M1242" s="17">
        <v>-1.0000000000000002</v>
      </c>
      <c r="N1242" s="17">
        <v>0.25870063185697639</v>
      </c>
      <c r="O1242" s="17">
        <v>-1.0000000000000002</v>
      </c>
      <c r="P1242" s="17">
        <v>-1.0000000000000002</v>
      </c>
      <c r="Q1242" s="17">
        <v>3.8969823690198515</v>
      </c>
      <c r="R1242" s="17">
        <v>-1.0000000000000002</v>
      </c>
      <c r="S1242" s="17">
        <v>1.0254846212274895</v>
      </c>
      <c r="T1242" s="17">
        <v>0.13147334213232151</v>
      </c>
      <c r="U1242" s="17">
        <v>6.8117021142802742E-2</v>
      </c>
      <c r="V1242" s="17">
        <v>-7.8431658892046882E-2</v>
      </c>
      <c r="W1242" s="17">
        <v>2.2653288185105334</v>
      </c>
      <c r="X1242" s="17">
        <v>2.1912371985800094E-2</v>
      </c>
      <c r="Y1242" s="17">
        <v>9.0797755189299528E-2</v>
      </c>
      <c r="Z1242" s="17">
        <v>32.059551875865523</v>
      </c>
      <c r="AA1242" s="17">
        <v>0.44334506514508931</v>
      </c>
      <c r="AB1242" s="17">
        <v>0.92602717383544331</v>
      </c>
      <c r="AC1242" s="17">
        <v>15.844414534291454</v>
      </c>
      <c r="AD1242" s="17">
        <v>0.53383270660662241</v>
      </c>
      <c r="AE1242" s="17">
        <v>0.39693940893740254</v>
      </c>
      <c r="AF1242" s="17">
        <v>49.933996738091587</v>
      </c>
      <c r="AG1242" s="17">
        <v>-5.5734685587707151</v>
      </c>
      <c r="AH1242" s="17">
        <v>0.17436034227292654</v>
      </c>
      <c r="AI1242" s="17">
        <v>0.24802097311876528</v>
      </c>
      <c r="AJ1242" s="17">
        <v>0.33333333333333298</v>
      </c>
      <c r="AK1242" s="17">
        <v>0.61233253285333378</v>
      </c>
      <c r="AL1242" s="17">
        <v>0.70055040375511701</v>
      </c>
      <c r="AM1242" s="17">
        <v>0.33333333333333298</v>
      </c>
      <c r="AN1242" s="17">
        <v>0.27516173864420329</v>
      </c>
      <c r="AO1242" s="17">
        <v>0.33962710805803353</v>
      </c>
      <c r="AP1242" s="17">
        <v>0.33333333333333298</v>
      </c>
      <c r="AQ1242" s="17">
        <v>6.5685930626215869</v>
      </c>
      <c r="AR1242" s="17">
        <v>2.2444243630026963</v>
      </c>
      <c r="AS1242" s="17">
        <v>3.6824788862269879</v>
      </c>
      <c r="AT1242" s="17">
        <v>6.0747160220404304</v>
      </c>
      <c r="AU1242" s="17">
        <v>-1.0000000000000002</v>
      </c>
      <c r="AV1242" s="17">
        <v>-1.0000000000000002</v>
      </c>
      <c r="AW1242" s="17">
        <v>-1.0000000000000002</v>
      </c>
      <c r="AX1242" s="17">
        <v>-1.0000000000000002</v>
      </c>
      <c r="AY1242" s="17">
        <v>6.075427959624945E-3</v>
      </c>
      <c r="AZ1242" s="17">
        <v>0.34110058728076226</v>
      </c>
      <c r="BA1242" s="17">
        <v>0.23614076148753488</v>
      </c>
      <c r="BB1242" s="17">
        <v>0.18720201302989076</v>
      </c>
      <c r="BC1242" s="17">
        <v>0.129178151923628</v>
      </c>
      <c r="BD1242" s="17">
        <v>6.1682750206801895</v>
      </c>
      <c r="BE1242" s="17">
        <v>4.6121960681876324</v>
      </c>
      <c r="BF1242" s="17">
        <v>-1.0000000000000002</v>
      </c>
      <c r="BG1242" s="22">
        <v>1020.1867374725308</v>
      </c>
    </row>
    <row r="1243" spans="1:100" x14ac:dyDescent="0.25">
      <c r="A1243">
        <v>3341</v>
      </c>
      <c r="B1243" t="s">
        <v>1200</v>
      </c>
      <c r="C1243" s="48">
        <v>2</v>
      </c>
      <c r="D1243" s="22">
        <v>1490.6310058593749</v>
      </c>
      <c r="E1243" s="17">
        <v>70.237995013481708</v>
      </c>
      <c r="F1243" s="17">
        <v>-24.882241185954285</v>
      </c>
      <c r="G1243" s="17">
        <v>0.28301782917922524</v>
      </c>
      <c r="H1243" s="17">
        <v>5.1188329425518795</v>
      </c>
      <c r="I1243" s="17">
        <v>48.227330116198338</v>
      </c>
      <c r="J1243" s="17">
        <v>10.260008936203896</v>
      </c>
      <c r="K1243" s="17">
        <v>-1.0000000000000004</v>
      </c>
      <c r="L1243" s="17">
        <v>-1.0000000000000004</v>
      </c>
      <c r="M1243" s="17">
        <v>-1.0000000000000004</v>
      </c>
      <c r="N1243" s="17">
        <v>0.2283123525129489</v>
      </c>
      <c r="O1243" s="17">
        <v>-1.0000000000000004</v>
      </c>
      <c r="P1243" s="17">
        <v>-1.0000000000000004</v>
      </c>
      <c r="Q1243" s="17">
        <v>3.5705404883158489</v>
      </c>
      <c r="R1243" s="17">
        <v>-1.0000000000000004</v>
      </c>
      <c r="S1243" s="17">
        <v>0.59973789041711656</v>
      </c>
      <c r="T1243" s="17">
        <v>8.3685990979148028E-2</v>
      </c>
      <c r="U1243" s="17">
        <v>-7.5079825615066931E-2</v>
      </c>
      <c r="V1243" s="17">
        <v>-0.26606582815200525</v>
      </c>
      <c r="W1243" s="17">
        <v>1.3145327462539971</v>
      </c>
      <c r="X1243" s="17">
        <v>-1.1495555165734364</v>
      </c>
      <c r="Y1243" s="17">
        <v>4.7803903175960304E-2</v>
      </c>
      <c r="Z1243" s="17">
        <v>28.112061004948426</v>
      </c>
      <c r="AA1243" s="17">
        <v>0.15261691643104464</v>
      </c>
      <c r="AB1243" s="17">
        <v>0.50696824458875667</v>
      </c>
      <c r="AC1243" s="17">
        <v>11.033184142180154</v>
      </c>
      <c r="AD1243" s="17">
        <v>0.16660642941486936</v>
      </c>
      <c r="AE1243" s="17">
        <v>8.9406741667908407E-2</v>
      </c>
      <c r="AF1243" s="17">
        <v>42.141924428262897</v>
      </c>
      <c r="AG1243" s="17">
        <v>-18.886618374210421</v>
      </c>
      <c r="AH1243" s="17">
        <v>8.2253420504701219E-2</v>
      </c>
      <c r="AI1243" s="17">
        <v>0.13904695437848327</v>
      </c>
      <c r="AJ1243" s="17">
        <v>0.33333333333333298</v>
      </c>
      <c r="AK1243" s="17">
        <v>0.48938360745012421</v>
      </c>
      <c r="AL1243" s="17">
        <v>0.59316573705425357</v>
      </c>
      <c r="AM1243" s="17">
        <v>0.33333333333333298</v>
      </c>
      <c r="AN1243" s="17">
        <v>0.16432394796801658</v>
      </c>
      <c r="AO1243" s="17">
        <v>0.21851118394790836</v>
      </c>
      <c r="AP1243" s="17">
        <v>0.33333333333333298</v>
      </c>
      <c r="AQ1243" s="17">
        <v>5.1867915787380925</v>
      </c>
      <c r="AR1243" s="17">
        <v>2.2444243630026963</v>
      </c>
      <c r="AS1243" s="17">
        <v>1.9235278182492577</v>
      </c>
      <c r="AT1243" s="17">
        <v>4.8440838388554299</v>
      </c>
      <c r="AU1243" s="17">
        <v>-1.0000000000000004</v>
      </c>
      <c r="AV1243" s="17">
        <v>-1.0000000000000004</v>
      </c>
      <c r="AW1243" s="17">
        <v>-1.0000000000000004</v>
      </c>
      <c r="AX1243" s="17">
        <v>-1.0000000000000004</v>
      </c>
      <c r="AY1243" s="17">
        <v>-1.2448114364714826E-2</v>
      </c>
      <c r="AZ1243" s="17">
        <v>0.4688492527912137</v>
      </c>
      <c r="BA1243" s="17">
        <v>0.11333122529163128</v>
      </c>
      <c r="BB1243" s="17">
        <v>0.2583458851940359</v>
      </c>
      <c r="BC1243" s="17">
        <v>6.1080935005414533E-2</v>
      </c>
      <c r="BD1243" s="17">
        <v>8.0652881923598088</v>
      </c>
      <c r="BE1243" s="17">
        <v>2.779549471550089</v>
      </c>
      <c r="BF1243" s="17">
        <v>-1.0000000000000004</v>
      </c>
      <c r="BG1243" s="22">
        <v>1477.4011928826096</v>
      </c>
    </row>
    <row r="1244" spans="1:100" x14ac:dyDescent="0.25">
      <c r="A1244">
        <v>3344</v>
      </c>
      <c r="B1244" t="s">
        <v>1201</v>
      </c>
      <c r="C1244" s="48">
        <v>2</v>
      </c>
      <c r="D1244" s="22">
        <v>1462.9996679687499</v>
      </c>
      <c r="E1244" s="17">
        <v>45.089519390197935</v>
      </c>
      <c r="F1244" s="17">
        <v>-65.452859060504267</v>
      </c>
      <c r="G1244" s="17">
        <v>1.0284116515013042E-3</v>
      </c>
      <c r="H1244" s="17">
        <v>2.5465974991310967</v>
      </c>
      <c r="I1244" s="17">
        <v>28.479001618792502</v>
      </c>
      <c r="J1244" s="17">
        <v>5.3825022225375312</v>
      </c>
      <c r="K1244" s="17">
        <v>-1.0000000000000011</v>
      </c>
      <c r="L1244" s="17">
        <v>-1.0000000000000011</v>
      </c>
      <c r="M1244" s="17">
        <v>-1.0000000000000011</v>
      </c>
      <c r="N1244" s="17">
        <v>0.15804068261663642</v>
      </c>
      <c r="O1244" s="17">
        <v>-1.0000000000000011</v>
      </c>
      <c r="P1244" s="17">
        <v>-1.0000000000000011</v>
      </c>
      <c r="Q1244" s="17">
        <v>2.815656810254898</v>
      </c>
      <c r="R1244" s="17">
        <v>-1.0000000000000011</v>
      </c>
      <c r="S1244" s="17">
        <v>-0.38478424682659051</v>
      </c>
      <c r="T1244" s="17">
        <v>-2.6820330469255249E-2</v>
      </c>
      <c r="U1244" s="17">
        <v>-0.406216756128363</v>
      </c>
      <c r="V1244" s="17">
        <v>-0.69996227402287259</v>
      </c>
      <c r="W1244" s="17">
        <v>-0.88414480873081436</v>
      </c>
      <c r="X1244" s="17">
        <v>-3.8585277432337199</v>
      </c>
      <c r="Y1244" s="17">
        <v>-5.161764491659665E-2</v>
      </c>
      <c r="Z1244" s="17">
        <v>18.983647636775508</v>
      </c>
      <c r="AA1244" s="17">
        <v>-0.51968019735781801</v>
      </c>
      <c r="AB1244" s="17">
        <v>-0.46208862137404227</v>
      </c>
      <c r="AC1244" s="17">
        <v>-9.2592019147659244E-2</v>
      </c>
      <c r="AD1244" s="17">
        <v>-0.68258951998140494</v>
      </c>
      <c r="AE1244" s="17">
        <v>-0.62175014326252387</v>
      </c>
      <c r="AF1244" s="17">
        <v>24.123071601306211</v>
      </c>
      <c r="AG1244" s="17">
        <v>-49.672740172008197</v>
      </c>
      <c r="AH1244" s="17">
        <v>-0.13074011981347788</v>
      </c>
      <c r="AI1244" s="17">
        <v>-0.11295106714479619</v>
      </c>
      <c r="AJ1244" s="17">
        <v>0.33333333333333298</v>
      </c>
      <c r="AK1244" s="17">
        <v>0.20506917811937109</v>
      </c>
      <c r="AL1244" s="17">
        <v>0.34484302799597555</v>
      </c>
      <c r="AM1244" s="17">
        <v>0.33333333333333298</v>
      </c>
      <c r="AN1244" s="17">
        <v>-9.1983970958771033E-2</v>
      </c>
      <c r="AO1244" s="17">
        <v>-6.1564503849344421E-2</v>
      </c>
      <c r="AP1244" s="17">
        <v>0.33333333333333298</v>
      </c>
      <c r="AQ1244" s="17">
        <v>1.9914313992950925</v>
      </c>
      <c r="AR1244" s="17">
        <v>2.2444243630026963</v>
      </c>
      <c r="AS1244" s="17">
        <v>-2.1439755574228032</v>
      </c>
      <c r="AT1244" s="17">
        <v>1.9982965679959754</v>
      </c>
      <c r="AU1244" s="17">
        <v>-1.0000000000000011</v>
      </c>
      <c r="AV1244" s="17">
        <v>-1.0000000000000011</v>
      </c>
      <c r="AW1244" s="17">
        <v>-1.0000000000000011</v>
      </c>
      <c r="AX1244" s="17">
        <v>-1.0000000000000011</v>
      </c>
      <c r="AY1244" s="17">
        <v>-5.5283058613778073E-2</v>
      </c>
      <c r="AZ1244" s="17">
        <v>0.76426288746313675</v>
      </c>
      <c r="BA1244" s="17">
        <v>-0.17066087212121289</v>
      </c>
      <c r="BB1244" s="17">
        <v>0.42286321910642277</v>
      </c>
      <c r="BC1244" s="17">
        <v>-9.6391131575241845E-2</v>
      </c>
      <c r="BD1244" s="17">
        <v>12.452054612401518</v>
      </c>
      <c r="BE1244" s="17">
        <v>-1.4583718407279944</v>
      </c>
      <c r="BF1244" s="17">
        <v>-1.0000000000000011</v>
      </c>
      <c r="BG1244" s="22">
        <v>28.090252154339623</v>
      </c>
    </row>
    <row r="1245" spans="1:100" x14ac:dyDescent="0.25">
      <c r="A1245">
        <v>3345</v>
      </c>
      <c r="B1245" t="s">
        <v>721</v>
      </c>
      <c r="C1245" s="48">
        <v>2</v>
      </c>
      <c r="D1245" s="22">
        <v>1477.5335351562499</v>
      </c>
      <c r="E1245" s="17">
        <v>85.54366428588375</v>
      </c>
      <c r="F1245" s="17">
        <v>-0.19046786869019364</v>
      </c>
      <c r="G1245" s="17">
        <v>0.45464003116273721</v>
      </c>
      <c r="H1245" s="17">
        <v>6.6843268348058613</v>
      </c>
      <c r="I1245" s="17">
        <v>60.2464039237653</v>
      </c>
      <c r="J1245" s="17">
        <v>13.228519065866776</v>
      </c>
      <c r="K1245" s="17">
        <v>-1</v>
      </c>
      <c r="L1245" s="17">
        <v>-1</v>
      </c>
      <c r="M1245" s="17">
        <v>-1</v>
      </c>
      <c r="N1245" s="17">
        <v>0.27108054867576381</v>
      </c>
      <c r="O1245" s="17">
        <v>-1</v>
      </c>
      <c r="P1245" s="17">
        <v>-1</v>
      </c>
      <c r="Q1245" s="17">
        <v>4.029971910268042</v>
      </c>
      <c r="R1245" s="17">
        <v>-1</v>
      </c>
      <c r="S1245" s="17">
        <v>1.1989300820129816</v>
      </c>
      <c r="T1245" s="17">
        <v>0.15094148725396186</v>
      </c>
      <c r="U1245" s="17">
        <v>0.12645415275547153</v>
      </c>
      <c r="V1245" s="17">
        <v>-1.9911542651501013E-3</v>
      </c>
      <c r="W1245" s="17">
        <v>2.6526747472782692</v>
      </c>
      <c r="X1245" s="17">
        <v>0.49915805121818607</v>
      </c>
      <c r="Y1245" s="17">
        <v>0.10831307106548475</v>
      </c>
      <c r="Z1245" s="17">
        <v>33.667724818848598</v>
      </c>
      <c r="AA1245" s="17">
        <v>0.56178514716530803</v>
      </c>
      <c r="AB1245" s="17">
        <v>1.0967480832858081</v>
      </c>
      <c r="AC1245" s="17">
        <v>17.804467335440471</v>
      </c>
      <c r="AD1245" s="17">
        <v>0.683437451049002</v>
      </c>
      <c r="AE1245" s="17">
        <v>0.52222550351203456</v>
      </c>
      <c r="AF1245" s="17">
        <v>53.108418229666277</v>
      </c>
      <c r="AG1245" s="17">
        <v>-0.14980881662767673</v>
      </c>
      <c r="AH1245" s="17">
        <v>0.2118838893292129</v>
      </c>
      <c r="AI1245" s="17">
        <v>0.29241602662411698</v>
      </c>
      <c r="AJ1245" s="17">
        <v>0.33333333333333298</v>
      </c>
      <c r="AK1245" s="17">
        <v>0.662420840000286</v>
      </c>
      <c r="AL1245" s="17">
        <v>0.74429796926613323</v>
      </c>
      <c r="AM1245" s="17">
        <v>0.33333333333333298</v>
      </c>
      <c r="AN1245" s="17">
        <v>0.3203160763878784</v>
      </c>
      <c r="AO1245" s="17">
        <v>0.38896866665498686</v>
      </c>
      <c r="AP1245" s="17">
        <v>0.33333333333333298</v>
      </c>
      <c r="AQ1245" s="17">
        <v>7.1315267923300052</v>
      </c>
      <c r="AR1245" s="17">
        <v>2.2444243630026963</v>
      </c>
      <c r="AS1245" s="17">
        <v>4.3990600280336034</v>
      </c>
      <c r="AT1245" s="17">
        <v>6.576064712760143</v>
      </c>
      <c r="AU1245" s="17">
        <v>-1</v>
      </c>
      <c r="AV1245" s="17">
        <v>-1</v>
      </c>
      <c r="AW1245" s="17">
        <v>-1</v>
      </c>
      <c r="AX1245" s="17">
        <v>-1</v>
      </c>
      <c r="AY1245" s="17">
        <v>1.3621755626567533E-2</v>
      </c>
      <c r="AZ1245" s="17">
        <v>0.28905690837331144</v>
      </c>
      <c r="BA1245" s="17">
        <v>0.28617228270158357</v>
      </c>
      <c r="BB1245" s="17">
        <v>0.15821862737690656</v>
      </c>
      <c r="BC1245" s="17">
        <v>0.15692035711709504</v>
      </c>
      <c r="BD1245" s="17">
        <v>5.395448596266216</v>
      </c>
      <c r="BE1245" s="17">
        <v>5.3588001179844085</v>
      </c>
      <c r="BF1245" s="17">
        <v>-1</v>
      </c>
      <c r="BG1245" s="22">
        <v>245.26481114370961</v>
      </c>
    </row>
    <row r="1246" spans="1:100" x14ac:dyDescent="0.25">
      <c r="A1246">
        <v>3352</v>
      </c>
      <c r="B1246" t="s">
        <v>1202</v>
      </c>
      <c r="C1246" s="48">
        <v>2</v>
      </c>
      <c r="D1246" s="22">
        <v>1548.5513964843749</v>
      </c>
      <c r="E1246" s="17">
        <v>68.112423333927978</v>
      </c>
      <c r="F1246" s="17">
        <v>-28.311306138753967</v>
      </c>
      <c r="G1246" s="17">
        <v>0.25918383109483101</v>
      </c>
      <c r="H1246" s="17">
        <v>4.9014252994970668</v>
      </c>
      <c r="I1246" s="17">
        <v>46.558183707429713</v>
      </c>
      <c r="J1246" s="17">
        <v>9.8477577010712327</v>
      </c>
      <c r="K1246" s="17">
        <v>-1.0000000000000004</v>
      </c>
      <c r="L1246" s="17">
        <v>-1.0000000000000004</v>
      </c>
      <c r="M1246" s="17">
        <v>-1.0000000000000004</v>
      </c>
      <c r="N1246" s="17">
        <v>0.22237292804667003</v>
      </c>
      <c r="O1246" s="17">
        <v>-1.0000000000000004</v>
      </c>
      <c r="P1246" s="17">
        <v>-1.0000000000000004</v>
      </c>
      <c r="Q1246" s="17">
        <v>3.5067370438653978</v>
      </c>
      <c r="R1246" s="17">
        <v>-1.0000000000000004</v>
      </c>
      <c r="S1246" s="17">
        <v>0.51652519776065098</v>
      </c>
      <c r="T1246" s="17">
        <v>7.434589773449371E-2</v>
      </c>
      <c r="U1246" s="17">
        <v>-0.10306781550745411</v>
      </c>
      <c r="V1246" s="17">
        <v>-0.30273914430116527</v>
      </c>
      <c r="W1246" s="17">
        <v>1.1286985504421754</v>
      </c>
      <c r="X1246" s="17">
        <v>-1.3785202749922538</v>
      </c>
      <c r="Y1246" s="17">
        <v>3.9400704901498329E-2</v>
      </c>
      <c r="Z1246" s="17">
        <v>27.340519332789036</v>
      </c>
      <c r="AA1246" s="17">
        <v>9.5793762347213929E-2</v>
      </c>
      <c r="AB1246" s="17">
        <v>0.42506269050974343</v>
      </c>
      <c r="AC1246" s="17">
        <v>10.092823578151485</v>
      </c>
      <c r="AD1246" s="17">
        <v>9.4831627336716018E-2</v>
      </c>
      <c r="AE1246" s="17">
        <v>2.9299124929172971E-2</v>
      </c>
      <c r="AF1246" s="17">
        <v>40.61895485186578</v>
      </c>
      <c r="AG1246" s="17">
        <v>-21.488688956814819</v>
      </c>
      <c r="AH1246" s="17">
        <v>6.4251015746257661E-2</v>
      </c>
      <c r="AI1246" s="17">
        <v>0.11774785594098081</v>
      </c>
      <c r="AJ1246" s="17">
        <v>0.33333333333333298</v>
      </c>
      <c r="AK1246" s="17">
        <v>0.4653530972861441</v>
      </c>
      <c r="AL1246" s="17">
        <v>0.57217727931744966</v>
      </c>
      <c r="AM1246" s="17">
        <v>0.33333333333333298</v>
      </c>
      <c r="AN1246" s="17">
        <v>0.14266057314255695</v>
      </c>
      <c r="AO1246" s="17">
        <v>0.19483893601403396</v>
      </c>
      <c r="AP1246" s="17">
        <v>0.33333333333333298</v>
      </c>
      <c r="AQ1246" s="17">
        <v>4.9167168750010042</v>
      </c>
      <c r="AR1246" s="17">
        <v>2.2444243630026963</v>
      </c>
      <c r="AS1246" s="17">
        <v>1.5797387905829843</v>
      </c>
      <c r="AT1246" s="17">
        <v>4.6035553503862152</v>
      </c>
      <c r="AU1246" s="17">
        <v>-1.0000000000000004</v>
      </c>
      <c r="AV1246" s="17">
        <v>-1.0000000000000004</v>
      </c>
      <c r="AW1246" s="17">
        <v>-1.0000000000000004</v>
      </c>
      <c r="AX1246" s="17">
        <v>-1.0000000000000004</v>
      </c>
      <c r="AY1246" s="17">
        <v>-1.6068562210339865E-2</v>
      </c>
      <c r="AZ1246" s="17">
        <v>0.4938178777297092</v>
      </c>
      <c r="BA1246" s="17">
        <v>8.9327958909993538E-2</v>
      </c>
      <c r="BB1246" s="17">
        <v>0.27225103757774888</v>
      </c>
      <c r="BC1246" s="17">
        <v>4.7771254925452075E-2</v>
      </c>
      <c r="BD1246" s="17">
        <v>8.4360616184288197</v>
      </c>
      <c r="BE1246" s="17">
        <v>2.4213565672765847</v>
      </c>
      <c r="BF1246" s="17">
        <v>-1.0000000000000004</v>
      </c>
      <c r="BG1246" s="22">
        <v>1710.1833694747199</v>
      </c>
    </row>
    <row r="1247" spans="1:100" x14ac:dyDescent="0.25">
      <c r="A1247">
        <v>3354</v>
      </c>
      <c r="B1247" t="s">
        <v>1203</v>
      </c>
      <c r="C1247" s="48">
        <v>3</v>
      </c>
      <c r="D1247" s="22">
        <v>1573.0441980479538</v>
      </c>
      <c r="E1247" s="17">
        <v>153.56633860282366</v>
      </c>
      <c r="F1247" s="17">
        <v>105.67523226428011</v>
      </c>
      <c r="G1247" s="17">
        <v>1.0752629859648439</v>
      </c>
      <c r="H1247" s="17">
        <v>9.9113400261540949</v>
      </c>
      <c r="I1247" s="17">
        <v>110.92181244483828</v>
      </c>
      <c r="J1247" s="17">
        <v>13.648400701493923</v>
      </c>
      <c r="K1247" s="17">
        <v>-1.0000000000000004</v>
      </c>
      <c r="L1247" s="17">
        <v>-1.0000000000000004</v>
      </c>
      <c r="M1247" s="17">
        <v>-1.0000000000000004</v>
      </c>
      <c r="N1247" s="17">
        <v>0.34792458708081148</v>
      </c>
      <c r="O1247" s="17">
        <v>-1.0000000000000004</v>
      </c>
      <c r="P1247" s="17">
        <v>-1.0000000000000004</v>
      </c>
      <c r="Q1247" s="17">
        <v>4.9936840918099126</v>
      </c>
      <c r="R1247" s="17">
        <v>-1.0000000000000004</v>
      </c>
      <c r="S1247" s="17">
        <v>2.468404483004726</v>
      </c>
      <c r="T1247" s="17">
        <v>0.4111501841306866</v>
      </c>
      <c r="U1247" s="17">
        <v>-9.5765158326356035E-3</v>
      </c>
      <c r="V1247" s="17">
        <v>2.5442780471723509E-2</v>
      </c>
      <c r="W1247" s="17">
        <v>4.9176559343441806</v>
      </c>
      <c r="X1247" s="17">
        <v>5.0783101253484739</v>
      </c>
      <c r="Y1247" s="17">
        <v>0.21756416972976397</v>
      </c>
      <c r="Z1247" s="17">
        <v>57.38678183682967</v>
      </c>
      <c r="AA1247" s="17">
        <v>-1.0154018665884472</v>
      </c>
      <c r="AB1247" s="17">
        <v>2.7547706611850713</v>
      </c>
      <c r="AC1247" s="17">
        <v>42.427226364213787</v>
      </c>
      <c r="AD1247" s="17">
        <v>0.23657896579782955</v>
      </c>
      <c r="AE1247" s="17">
        <v>2.1375268684703341</v>
      </c>
      <c r="AF1247" s="17">
        <v>104.70630573069883</v>
      </c>
      <c r="AG1247" s="17">
        <v>78.999073880027225</v>
      </c>
      <c r="AH1247" s="17">
        <v>3.6575850979097067E-2</v>
      </c>
      <c r="AI1247" s="17">
        <v>1.4415683695686368E-3</v>
      </c>
      <c r="AJ1247" s="17">
        <v>0.33333333333333298</v>
      </c>
      <c r="AK1247" s="17">
        <v>2.9306137567227806E-2</v>
      </c>
      <c r="AL1247" s="17">
        <v>0.21452321758774487</v>
      </c>
      <c r="AM1247" s="17">
        <v>0.33333333333333298</v>
      </c>
      <c r="AN1247" s="17">
        <v>0.8147569707567891</v>
      </c>
      <c r="AO1247" s="17">
        <v>1.027136556870583</v>
      </c>
      <c r="AP1247" s="17">
        <v>0.33333333333333298</v>
      </c>
      <c r="AQ1247" s="17">
        <v>6.2155067141394831</v>
      </c>
      <c r="AR1247" s="17">
        <v>2.835382678655149</v>
      </c>
      <c r="AS1247" s="17">
        <v>10.5199566471665</v>
      </c>
      <c r="AT1247" s="17">
        <v>0.29306137567227725</v>
      </c>
      <c r="AU1247" s="17">
        <v>-1.0000000000000004</v>
      </c>
      <c r="AV1247" s="17">
        <v>-1.0000000000000004</v>
      </c>
      <c r="AW1247" s="17">
        <v>-1.0000000000000004</v>
      </c>
      <c r="AX1247" s="17">
        <v>-1.0000000000000004</v>
      </c>
      <c r="AY1247" s="17">
        <v>-1.6758917615645248E-2</v>
      </c>
      <c r="AZ1247" s="17">
        <v>6.1360898010659949E-2</v>
      </c>
      <c r="BA1247" s="17">
        <v>0.74605905925554383</v>
      </c>
      <c r="BB1247" s="17">
        <v>-4.5568093494273938E-2</v>
      </c>
      <c r="BC1247" s="17">
        <v>0.61469707952314812</v>
      </c>
      <c r="BD1247" s="17">
        <v>-0.83239784730354927</v>
      </c>
      <c r="BE1247" s="17">
        <v>19.097722284356422</v>
      </c>
      <c r="BF1247" s="17">
        <v>-1.0000000000000004</v>
      </c>
      <c r="CU1247" t="e">
        <v>#N/A</v>
      </c>
      <c r="CV1247" t="e">
        <v>#N/A</v>
      </c>
    </row>
    <row r="1248" spans="1:100" x14ac:dyDescent="0.25">
      <c r="A1248">
        <v>3355</v>
      </c>
      <c r="B1248" t="s">
        <v>1204</v>
      </c>
      <c r="C1248" s="48">
        <v>3</v>
      </c>
      <c r="D1248" s="22">
        <v>1532.9205237792492</v>
      </c>
      <c r="E1248" s="17">
        <v>95.263678580013476</v>
      </c>
      <c r="F1248" s="17">
        <v>47.89360386451213</v>
      </c>
      <c r="G1248" s="17">
        <v>0.65952265424853729</v>
      </c>
      <c r="H1248" s="17">
        <v>8.3332317157279281</v>
      </c>
      <c r="I1248" s="17">
        <v>69.357909494858774</v>
      </c>
      <c r="J1248" s="17">
        <v>8.2293540411356787</v>
      </c>
      <c r="K1248" s="17">
        <v>-0.99999999999999789</v>
      </c>
      <c r="L1248" s="17">
        <v>-0.99999999999999789</v>
      </c>
      <c r="M1248" s="17">
        <v>-0.99999999999999789</v>
      </c>
      <c r="N1248" s="17">
        <v>0.35196068510319978</v>
      </c>
      <c r="O1248" s="17">
        <v>-0.99999999999999789</v>
      </c>
      <c r="P1248" s="17">
        <v>-0.99999999999999789</v>
      </c>
      <c r="Q1248" s="17">
        <v>5.0135352587833575</v>
      </c>
      <c r="R1248" s="17">
        <v>-0.99999999999999789</v>
      </c>
      <c r="S1248" s="17">
        <v>1.9102102479905243</v>
      </c>
      <c r="T1248" s="17">
        <v>0.17193413392083529</v>
      </c>
      <c r="U1248" s="17">
        <v>-0.25036201951823911</v>
      </c>
      <c r="V1248" s="17">
        <v>-0.3283490266464284</v>
      </c>
      <c r="W1248" s="17">
        <v>3.3196964569445697</v>
      </c>
      <c r="X1248" s="17">
        <v>5.6708745756354659</v>
      </c>
      <c r="Y1248" s="17">
        <v>0.12618166959685281</v>
      </c>
      <c r="Z1248" s="17">
        <v>36.3040193785301</v>
      </c>
      <c r="AA1248" s="17">
        <v>1.9117404003266285</v>
      </c>
      <c r="AB1248" s="17">
        <v>1.6859638300834776</v>
      </c>
      <c r="AC1248" s="17">
        <v>24.936938040559866</v>
      </c>
      <c r="AD1248" s="17">
        <v>0.91046655623620576</v>
      </c>
      <c r="AE1248" s="17">
        <v>-0.72736418665872871</v>
      </c>
      <c r="AF1248" s="17">
        <v>62.199557062514693</v>
      </c>
      <c r="AG1248" s="17">
        <v>35.335543533758525</v>
      </c>
      <c r="AH1248" s="17">
        <v>0.50294880567536171</v>
      </c>
      <c r="AI1248" s="17">
        <v>0.44326924013644181</v>
      </c>
      <c r="AJ1248" s="17">
        <v>0.33333333333333298</v>
      </c>
      <c r="AK1248" s="17">
        <v>-0.24593578908507074</v>
      </c>
      <c r="AL1248" s="17">
        <v>0.4207624254456343</v>
      </c>
      <c r="AM1248" s="17">
        <v>0.33333333333333298</v>
      </c>
      <c r="AN1248" s="17">
        <v>0.31756670312793916</v>
      </c>
      <c r="AO1248" s="17">
        <v>0.56763882088674267</v>
      </c>
      <c r="AP1248" s="17">
        <v>0.33333333333333298</v>
      </c>
      <c r="AQ1248" s="17">
        <v>7.1583524323440972</v>
      </c>
      <c r="AR1248" s="17">
        <v>2.0553668332710147</v>
      </c>
      <c r="AS1248" s="17">
        <v>8.6333450987153704</v>
      </c>
      <c r="AT1248" s="17">
        <v>-2.4593578908507019</v>
      </c>
      <c r="AU1248" s="17">
        <v>-0.99999999999999789</v>
      </c>
      <c r="AV1248" s="17">
        <v>-0.99999999999999789</v>
      </c>
      <c r="AW1248" s="17">
        <v>-0.99999999999999789</v>
      </c>
      <c r="AX1248" s="17">
        <v>-0.99999999999999789</v>
      </c>
      <c r="AY1248" s="17">
        <v>5.5037545746769875E-2</v>
      </c>
      <c r="AZ1248" s="17">
        <v>-0.13520227558103623</v>
      </c>
      <c r="BA1248" s="17">
        <v>0.78592835426377239</v>
      </c>
      <c r="BB1248" s="17">
        <v>0.16011370804304251</v>
      </c>
      <c r="BC1248" s="17">
        <v>0.21654166227888746</v>
      </c>
      <c r="BD1248" s="17">
        <v>3.3268313231708877</v>
      </c>
      <c r="BE1248" s="17">
        <v>9.3431833282910439</v>
      </c>
      <c r="BF1248" s="17">
        <v>-0.99999999999999789</v>
      </c>
      <c r="CU1248" t="e">
        <v>#N/A</v>
      </c>
      <c r="CV1248" t="e">
        <v>#N/A</v>
      </c>
    </row>
    <row r="1249" spans="1:100" x14ac:dyDescent="0.25">
      <c r="A1249">
        <v>3357</v>
      </c>
      <c r="B1249" t="s">
        <v>1205</v>
      </c>
      <c r="C1249" s="48">
        <v>2</v>
      </c>
      <c r="D1249" s="22">
        <v>1568.6871874999999</v>
      </c>
      <c r="E1249" s="17">
        <v>138.64538281911342</v>
      </c>
      <c r="F1249" s="17">
        <v>85.475540813718496</v>
      </c>
      <c r="G1249" s="17">
        <v>1.0500686727716446</v>
      </c>
      <c r="H1249" s="17">
        <v>12.11567482439396</v>
      </c>
      <c r="I1249" s="17">
        <v>101.94555885783572</v>
      </c>
      <c r="J1249" s="17">
        <v>23.527512632429115</v>
      </c>
      <c r="K1249" s="17">
        <v>-0.99999999999999867</v>
      </c>
      <c r="L1249" s="17">
        <v>-0.99999999999999867</v>
      </c>
      <c r="M1249" s="17">
        <v>-0.99999999999999867</v>
      </c>
      <c r="N1249" s="17">
        <v>0.41946116989477533</v>
      </c>
      <c r="O1249" s="17">
        <v>-0.99999999999999867</v>
      </c>
      <c r="P1249" s="17">
        <v>-0.99999999999999867</v>
      </c>
      <c r="Q1249" s="17">
        <v>5.6239301762954437</v>
      </c>
      <c r="R1249" s="17">
        <v>-0.99999999999999867</v>
      </c>
      <c r="S1249" s="17">
        <v>3.277776458421009</v>
      </c>
      <c r="T1249" s="17">
        <v>0.38427871475027742</v>
      </c>
      <c r="U1249" s="17">
        <v>0.82565915998837736</v>
      </c>
      <c r="V1249" s="17">
        <v>0.91419347999837908</v>
      </c>
      <c r="W1249" s="17">
        <v>7.2952446755341409</v>
      </c>
      <c r="X1249" s="17">
        <v>6.2192296312731621</v>
      </c>
      <c r="Y1249" s="17">
        <v>0.31824448567818286</v>
      </c>
      <c r="Z1249" s="17">
        <v>52.942628180501927</v>
      </c>
      <c r="AA1249" s="17">
        <v>1.9813595437170348</v>
      </c>
      <c r="AB1249" s="17">
        <v>3.1429391013770669</v>
      </c>
      <c r="AC1249" s="17">
        <v>41.296858804112816</v>
      </c>
      <c r="AD1249" s="17">
        <v>2.4765387491113602</v>
      </c>
      <c r="AE1249" s="17">
        <v>2.0238534074149124</v>
      </c>
      <c r="AF1249" s="17">
        <v>91.15573630340505</v>
      </c>
      <c r="AG1249" s="17">
        <v>64.855959283400026</v>
      </c>
      <c r="AH1249" s="17">
        <v>0.66162578211019596</v>
      </c>
      <c r="AI1249" s="17">
        <v>0.8245169861538717</v>
      </c>
      <c r="AJ1249" s="17">
        <v>0.33333333333333298</v>
      </c>
      <c r="AK1249" s="17">
        <v>1.2627588098802314</v>
      </c>
      <c r="AL1249" s="17">
        <v>1.268638402433905</v>
      </c>
      <c r="AM1249" s="17">
        <v>0.33333333333333298</v>
      </c>
      <c r="AN1249" s="17">
        <v>0.86151750634997604</v>
      </c>
      <c r="AO1249" s="17">
        <v>0.98035641373738613</v>
      </c>
      <c r="AP1249" s="17">
        <v>0.33333333333333298</v>
      </c>
      <c r="AQ1249" s="17">
        <v>13.878620310156379</v>
      </c>
      <c r="AR1249" s="17">
        <v>2.2444243630026963</v>
      </c>
      <c r="AS1249" s="17">
        <v>12.987708605521266</v>
      </c>
      <c r="AT1249" s="17">
        <v>12.585025133514844</v>
      </c>
      <c r="AU1249" s="17">
        <v>-0.99999999999999867</v>
      </c>
      <c r="AV1249" s="17">
        <v>-0.99999999999999867</v>
      </c>
      <c r="AW1249" s="17">
        <v>-0.99999999999999867</v>
      </c>
      <c r="AX1249" s="17">
        <v>-0.99999999999999867</v>
      </c>
      <c r="AY1249" s="17">
        <v>0.10406895357897103</v>
      </c>
      <c r="AZ1249" s="17">
        <v>-0.33471734793600466</v>
      </c>
      <c r="BA1249" s="17">
        <v>0.8858296396077856</v>
      </c>
      <c r="BB1249" s="17">
        <v>-0.18916438263601626</v>
      </c>
      <c r="BC1249" s="17">
        <v>0.48942708562313653</v>
      </c>
      <c r="BD1249" s="17">
        <v>-3.8673329415700586</v>
      </c>
      <c r="BE1249" s="17">
        <v>14.307290995189369</v>
      </c>
      <c r="BF1249" s="17">
        <v>-0.99999999999999867</v>
      </c>
      <c r="BG1249" s="22">
        <v>2929.1894635977055</v>
      </c>
    </row>
    <row r="1250" spans="1:100" x14ac:dyDescent="0.25">
      <c r="A1250">
        <v>3359</v>
      </c>
      <c r="B1250" t="s">
        <v>877</v>
      </c>
      <c r="C1250" s="48">
        <v>2</v>
      </c>
      <c r="D1250" s="22">
        <v>1572.3152636718751</v>
      </c>
      <c r="E1250" s="17">
        <v>119.27058711696671</v>
      </c>
      <c r="F1250" s="17">
        <v>54.219275241044798</v>
      </c>
      <c r="G1250" s="17">
        <v>0.83281942726633784</v>
      </c>
      <c r="H1250" s="17">
        <v>10.13398269479398</v>
      </c>
      <c r="I1250" s="17">
        <v>86.731124558610418</v>
      </c>
      <c r="J1250" s="17">
        <v>19.769801925477111</v>
      </c>
      <c r="K1250" s="17">
        <v>-0.99999999999999911</v>
      </c>
      <c r="L1250" s="17">
        <v>-0.99999999999999911</v>
      </c>
      <c r="M1250" s="17">
        <v>-0.99999999999999911</v>
      </c>
      <c r="N1250" s="17">
        <v>0.36532272952627837</v>
      </c>
      <c r="O1250" s="17">
        <v>-0.99999999999999911</v>
      </c>
      <c r="P1250" s="17">
        <v>-0.99999999999999911</v>
      </c>
      <c r="Q1250" s="17">
        <v>5.0423554812560845</v>
      </c>
      <c r="R1250" s="17">
        <v>-0.99999999999999911</v>
      </c>
      <c r="S1250" s="17">
        <v>2.5192845498427756</v>
      </c>
      <c r="T1250" s="17">
        <v>0.29914284274234221</v>
      </c>
      <c r="U1250" s="17">
        <v>0.57054586905828752</v>
      </c>
      <c r="V1250" s="17">
        <v>0.57991258279551661</v>
      </c>
      <c r="W1250" s="17">
        <v>5.6013476345824476</v>
      </c>
      <c r="X1250" s="17">
        <v>4.1321932541760784</v>
      </c>
      <c r="Y1250" s="17">
        <v>0.24164850381672159</v>
      </c>
      <c r="Z1250" s="17">
        <v>45.90994966978743</v>
      </c>
      <c r="AA1250" s="17">
        <v>1.4634108844852878</v>
      </c>
      <c r="AB1250" s="17">
        <v>2.3963618899770776</v>
      </c>
      <c r="AC1250" s="17">
        <v>32.725379427686349</v>
      </c>
      <c r="AD1250" s="17">
        <v>1.8223043423383993</v>
      </c>
      <c r="AE1250" s="17">
        <v>1.4759665468313898</v>
      </c>
      <c r="AF1250" s="17">
        <v>77.273718262275395</v>
      </c>
      <c r="AG1250" s="17">
        <v>41.137829038500008</v>
      </c>
      <c r="AH1250" s="17">
        <v>0.4975320854838704</v>
      </c>
      <c r="AI1250" s="17">
        <v>0.63037360118312136</v>
      </c>
      <c r="AJ1250" s="17">
        <v>0.33333333333333298</v>
      </c>
      <c r="AK1250" s="17">
        <v>1.0437183373692185</v>
      </c>
      <c r="AL1250" s="17">
        <v>1.0773265381174337</v>
      </c>
      <c r="AM1250" s="17">
        <v>0.33333333333333298</v>
      </c>
      <c r="AN1250" s="17">
        <v>0.66405370614050352</v>
      </c>
      <c r="AO1250" s="17">
        <v>0.76458153682254271</v>
      </c>
      <c r="AP1250" s="17">
        <v>0.33333333333333298</v>
      </c>
      <c r="AQ1250" s="17">
        <v>11.416862722982227</v>
      </c>
      <c r="AR1250" s="17">
        <v>2.2444243630026963</v>
      </c>
      <c r="AS1250" s="17">
        <v>9.8540376784264012</v>
      </c>
      <c r="AT1250" s="17">
        <v>10.392584215401172</v>
      </c>
      <c r="AU1250" s="17">
        <v>-0.99999999999999911</v>
      </c>
      <c r="AV1250" s="17">
        <v>-0.99999999999999911</v>
      </c>
      <c r="AW1250" s="17">
        <v>-0.99999999999999911</v>
      </c>
      <c r="AX1250" s="17">
        <v>-0.99999999999999911</v>
      </c>
      <c r="AY1250" s="17">
        <v>7.1068214044282776E-2</v>
      </c>
      <c r="AZ1250" s="17">
        <v>-0.10712586664169005</v>
      </c>
      <c r="BA1250" s="17">
        <v>0.66703749686241376</v>
      </c>
      <c r="BB1250" s="17">
        <v>-6.2417545898794474E-2</v>
      </c>
      <c r="BC1250" s="17">
        <v>0.36810803772146977</v>
      </c>
      <c r="BD1250" s="17">
        <v>-0.48769655905091369</v>
      </c>
      <c r="BE1250" s="17">
        <v>11.042327310824312</v>
      </c>
      <c r="BF1250" s="17">
        <v>-0.99999999999999911</v>
      </c>
      <c r="BG1250" s="22">
        <v>308.49390150991974</v>
      </c>
    </row>
    <row r="1251" spans="1:100" x14ac:dyDescent="0.25">
      <c r="A1251">
        <v>3360</v>
      </c>
      <c r="B1251" t="s">
        <v>1206</v>
      </c>
      <c r="C1251" s="48">
        <v>3</v>
      </c>
      <c r="D1251" s="22">
        <v>1632.1595852778496</v>
      </c>
      <c r="E1251" s="17">
        <v>120.0357902458193</v>
      </c>
      <c r="F1251" s="17">
        <v>39.358334764370028</v>
      </c>
      <c r="G1251" s="17">
        <v>1.1799724729982362</v>
      </c>
      <c r="H1251" s="17">
        <v>10.215137496113407</v>
      </c>
      <c r="I1251" s="17">
        <v>92.704838891353177</v>
      </c>
      <c r="J1251" s="17">
        <v>23.506537693115614</v>
      </c>
      <c r="K1251" s="17">
        <v>-1.0000000000000004</v>
      </c>
      <c r="L1251" s="17">
        <v>-1.0000000000000004</v>
      </c>
      <c r="M1251" s="17">
        <v>-1.0000000000000004</v>
      </c>
      <c r="N1251" s="17">
        <v>0.30510519563371608</v>
      </c>
      <c r="O1251" s="17">
        <v>-1.0000000000000004</v>
      </c>
      <c r="P1251" s="17">
        <v>-1.0000000000000004</v>
      </c>
      <c r="Q1251" s="17">
        <v>4.7145182654562694</v>
      </c>
      <c r="R1251" s="17">
        <v>-1.0000000000000004</v>
      </c>
      <c r="S1251" s="17">
        <v>1.6808375593525948</v>
      </c>
      <c r="T1251" s="17">
        <v>0.10489794274316072</v>
      </c>
      <c r="U1251" s="17">
        <v>1.0694720559759709</v>
      </c>
      <c r="V1251" s="17">
        <v>0.82936662339884248</v>
      </c>
      <c r="W1251" s="17">
        <v>5.5006192306571347</v>
      </c>
      <c r="X1251" s="17">
        <v>3.7029496732988068</v>
      </c>
      <c r="Y1251" s="17">
        <v>0.19215256004163198</v>
      </c>
      <c r="Z1251" s="17">
        <v>37.644132746175536</v>
      </c>
      <c r="AA1251" s="17">
        <v>-0.3121270958166264</v>
      </c>
      <c r="AB1251" s="17">
        <v>2.5912916745249706</v>
      </c>
      <c r="AC1251" s="17">
        <v>37.340259294470137</v>
      </c>
      <c r="AD1251" s="17">
        <v>-0.16356587927948352</v>
      </c>
      <c r="AE1251" s="17">
        <v>2.8040222770752408</v>
      </c>
      <c r="AF1251" s="17">
        <v>80.379705992245917</v>
      </c>
      <c r="AG1251" s="17">
        <v>38.022086483422726</v>
      </c>
      <c r="AH1251" s="17">
        <v>3.0911871138102648E-2</v>
      </c>
      <c r="AI1251" s="17">
        <v>0.21069606602761601</v>
      </c>
      <c r="AJ1251" s="17">
        <v>0.33333333333333298</v>
      </c>
      <c r="AK1251" s="17">
        <v>1.1934782220686915</v>
      </c>
      <c r="AL1251" s="17">
        <v>1.1322099230635316</v>
      </c>
      <c r="AM1251" s="17">
        <v>0.33333333333333298</v>
      </c>
      <c r="AN1251" s="17">
        <v>0.91369558276598262</v>
      </c>
      <c r="AO1251" s="17">
        <v>1.1221205907303025</v>
      </c>
      <c r="AP1251" s="17">
        <v>0.33333333333333298</v>
      </c>
      <c r="AQ1251" s="17">
        <v>12.325132899107251</v>
      </c>
      <c r="AR1251" s="17">
        <v>1.6986100998216056</v>
      </c>
      <c r="AS1251" s="17">
        <v>9.8780638950772115</v>
      </c>
      <c r="AT1251" s="17">
        <v>11.929863698216801</v>
      </c>
      <c r="AU1251" s="17">
        <v>-1.0000000000000004</v>
      </c>
      <c r="AV1251" s="17">
        <v>-1.0000000000000004</v>
      </c>
      <c r="AW1251" s="17">
        <v>-1.0000000000000004</v>
      </c>
      <c r="AX1251" s="17">
        <v>-1.0000000000000004</v>
      </c>
      <c r="AY1251" s="17">
        <v>7.8388520033892239E-2</v>
      </c>
      <c r="AZ1251" s="17">
        <v>0.80301125098456616</v>
      </c>
      <c r="BA1251" s="17">
        <v>-2.2103446614802152E-2</v>
      </c>
      <c r="BB1251" s="17">
        <v>-1.4437499134716508E-2</v>
      </c>
      <c r="BC1251" s="17">
        <v>-0.25120826406755259</v>
      </c>
      <c r="BD1251" s="17">
        <v>3.6541187765549159</v>
      </c>
      <c r="BE1251" s="17">
        <v>-6.3907238347628272</v>
      </c>
      <c r="BF1251" s="17">
        <v>-1.0000000000000004</v>
      </c>
      <c r="CU1251" t="e">
        <v>#N/A</v>
      </c>
      <c r="CV1251" t="e">
        <v>#N/A</v>
      </c>
    </row>
    <row r="1252" spans="1:100" x14ac:dyDescent="0.25">
      <c r="A1252">
        <v>3361</v>
      </c>
      <c r="B1252" t="s">
        <v>1207</v>
      </c>
      <c r="C1252" s="48">
        <v>2</v>
      </c>
      <c r="D1252" s="22">
        <v>1456.8817187499999</v>
      </c>
      <c r="E1252" s="17">
        <v>45.96717104267492</v>
      </c>
      <c r="F1252" s="17">
        <v>-64.03699313077594</v>
      </c>
      <c r="G1252" s="17">
        <v>1.0869504287950804E-2</v>
      </c>
      <c r="H1252" s="17">
        <v>2.6363654326351043</v>
      </c>
      <c r="I1252" s="17">
        <v>29.168194610011401</v>
      </c>
      <c r="J1252" s="17">
        <v>5.5527213599254654</v>
      </c>
      <c r="K1252" s="17">
        <v>-1.0000000000000009</v>
      </c>
      <c r="L1252" s="17">
        <v>-1.0000000000000009</v>
      </c>
      <c r="M1252" s="17">
        <v>-1.0000000000000009</v>
      </c>
      <c r="N1252" s="17">
        <v>0.16049307965774035</v>
      </c>
      <c r="O1252" s="17">
        <v>-1.0000000000000009</v>
      </c>
      <c r="P1252" s="17">
        <v>-1.0000000000000009</v>
      </c>
      <c r="Q1252" s="17">
        <v>2.8420013457012017</v>
      </c>
      <c r="R1252" s="17">
        <v>-1.0000000000000009</v>
      </c>
      <c r="S1252" s="17">
        <v>-0.3504256044342815</v>
      </c>
      <c r="T1252" s="17">
        <v>-2.2963792320336657E-2</v>
      </c>
      <c r="U1252" s="17">
        <v>-0.39466047420437728</v>
      </c>
      <c r="V1252" s="17">
        <v>-0.68481980819604216</v>
      </c>
      <c r="W1252" s="17">
        <v>-0.8074135977301018</v>
      </c>
      <c r="X1252" s="17">
        <v>-3.7639878599080929</v>
      </c>
      <c r="Y1252" s="17">
        <v>-4.8147952069907185E-2</v>
      </c>
      <c r="Z1252" s="17">
        <v>19.302218320624533</v>
      </c>
      <c r="AA1252" s="17">
        <v>-0.4962178340038339</v>
      </c>
      <c r="AB1252" s="17">
        <v>-0.42826969841041818</v>
      </c>
      <c r="AC1252" s="17">
        <v>0.29568423184060322</v>
      </c>
      <c r="AD1252" s="17">
        <v>-0.65295359932248598</v>
      </c>
      <c r="AE1252" s="17">
        <v>-0.59693162047891213</v>
      </c>
      <c r="AF1252" s="17">
        <v>24.751907964838175</v>
      </c>
      <c r="AG1252" s="17">
        <v>-48.598341426178109</v>
      </c>
      <c r="AH1252" s="17">
        <v>-0.12330690058272264</v>
      </c>
      <c r="AI1252" s="17">
        <v>-0.1041566382766676</v>
      </c>
      <c r="AJ1252" s="17">
        <v>0.33333333333333298</v>
      </c>
      <c r="AK1252" s="17">
        <v>0.21499141088063467</v>
      </c>
      <c r="AL1252" s="17">
        <v>0.35350919286486227</v>
      </c>
      <c r="AM1252" s="17">
        <v>0.33333333333333298</v>
      </c>
      <c r="AN1252" s="17">
        <v>-8.3039131837756408E-2</v>
      </c>
      <c r="AO1252" s="17">
        <v>-5.1790198086401784E-2</v>
      </c>
      <c r="AP1252" s="17">
        <v>0.33333333333333298</v>
      </c>
      <c r="AQ1252" s="17">
        <v>2.1029456391144956</v>
      </c>
      <c r="AR1252" s="17">
        <v>2.2444243630026963</v>
      </c>
      <c r="AS1252" s="17">
        <v>-2.0020245655380648</v>
      </c>
      <c r="AT1252" s="17">
        <v>2.0976111323569002</v>
      </c>
      <c r="AU1252" s="17">
        <v>-1.0000000000000009</v>
      </c>
      <c r="AV1252" s="17">
        <v>-1.0000000000000009</v>
      </c>
      <c r="AW1252" s="17">
        <v>-1.0000000000000009</v>
      </c>
      <c r="AX1252" s="17">
        <v>-1.0000000000000009</v>
      </c>
      <c r="AY1252" s="17">
        <v>-5.3788170407944098E-2</v>
      </c>
      <c r="AZ1252" s="17">
        <v>0.75395330574065667</v>
      </c>
      <c r="BA1252" s="17">
        <v>-0.16074988835748844</v>
      </c>
      <c r="BB1252" s="17">
        <v>0.41712176136829926</v>
      </c>
      <c r="BC1252" s="17">
        <v>-9.0895545221470198E-2</v>
      </c>
      <c r="BD1252" s="17">
        <v>12.298961722985368</v>
      </c>
      <c r="BE1252" s="17">
        <v>-1.3104734671444822</v>
      </c>
      <c r="BF1252" s="17">
        <v>-1.0000000000000009</v>
      </c>
      <c r="BG1252" s="22">
        <v>319.82655257029506</v>
      </c>
    </row>
    <row r="1253" spans="1:100" x14ac:dyDescent="0.25">
      <c r="A1253">
        <v>3366</v>
      </c>
      <c r="B1253" t="s">
        <v>1208</v>
      </c>
      <c r="C1253" s="48">
        <v>2</v>
      </c>
      <c r="D1253" s="22">
        <v>1571.8047949218751</v>
      </c>
      <c r="E1253" s="17">
        <v>114.48151882620918</v>
      </c>
      <c r="F1253" s="17">
        <v>46.493341370939412</v>
      </c>
      <c r="G1253" s="17">
        <v>0.77911968824275757</v>
      </c>
      <c r="H1253" s="17">
        <v>9.6441473909378725</v>
      </c>
      <c r="I1253" s="17">
        <v>82.970415749889384</v>
      </c>
      <c r="J1253" s="17">
        <v>18.840969773171636</v>
      </c>
      <c r="K1253" s="17">
        <v>-0.99999999999999933</v>
      </c>
      <c r="L1253" s="17">
        <v>-0.99999999999999933</v>
      </c>
      <c r="M1253" s="17">
        <v>-0.99999999999999933</v>
      </c>
      <c r="N1253" s="17">
        <v>0.35194077226253762</v>
      </c>
      <c r="O1253" s="17">
        <v>-0.99999999999999933</v>
      </c>
      <c r="P1253" s="17">
        <v>-0.99999999999999933</v>
      </c>
      <c r="Q1253" s="17">
        <v>4.898601659355843</v>
      </c>
      <c r="R1253" s="17">
        <v>-0.99999999999999933</v>
      </c>
      <c r="S1253" s="17">
        <v>2.3318002736722816</v>
      </c>
      <c r="T1253" s="17">
        <v>0.27809893026413124</v>
      </c>
      <c r="U1253" s="17">
        <v>0.50748688299585787</v>
      </c>
      <c r="V1253" s="17">
        <v>0.49728492211660558</v>
      </c>
      <c r="W1253" s="17">
        <v>5.1826496141573379</v>
      </c>
      <c r="X1253" s="17">
        <v>3.6163189250286667</v>
      </c>
      <c r="Y1253" s="17">
        <v>0.22271548415698297</v>
      </c>
      <c r="Z1253" s="17">
        <v>44.17160991268625</v>
      </c>
      <c r="AA1253" s="17">
        <v>1.3353841667691213</v>
      </c>
      <c r="AB1253" s="17">
        <v>2.211822692522639</v>
      </c>
      <c r="AC1253" s="17">
        <v>30.606678373100376</v>
      </c>
      <c r="AD1253" s="17">
        <v>1.6605904693063449</v>
      </c>
      <c r="AE1253" s="17">
        <v>1.340539694787086</v>
      </c>
      <c r="AF1253" s="17">
        <v>73.842356536735679</v>
      </c>
      <c r="AG1253" s="17">
        <v>35.275173905608867</v>
      </c>
      <c r="AH1253" s="17">
        <v>0.45697135228660379</v>
      </c>
      <c r="AI1253" s="17">
        <v>0.58238517626668562</v>
      </c>
      <c r="AJ1253" s="17">
        <v>0.33333333333333298</v>
      </c>
      <c r="AK1253" s="17">
        <v>0.98957584227293149</v>
      </c>
      <c r="AL1253" s="17">
        <v>1.0300380093954402</v>
      </c>
      <c r="AM1253" s="17">
        <v>0.33333333333333298</v>
      </c>
      <c r="AN1253" s="17">
        <v>0.61524453990754635</v>
      </c>
      <c r="AO1253" s="17">
        <v>0.7112462327057365</v>
      </c>
      <c r="AP1253" s="17">
        <v>0.33333333333333298</v>
      </c>
      <c r="AQ1253" s="17">
        <v>10.808364683492645</v>
      </c>
      <c r="AR1253" s="17">
        <v>2.2444243630026963</v>
      </c>
      <c r="AS1253" s="17">
        <v>9.0794558814706807</v>
      </c>
      <c r="AT1253" s="17">
        <v>9.8506559575907353</v>
      </c>
      <c r="AU1253" s="17">
        <v>-0.99999999999999933</v>
      </c>
      <c r="AV1253" s="17">
        <v>-0.99999999999999933</v>
      </c>
      <c r="AW1253" s="17">
        <v>-0.99999999999999933</v>
      </c>
      <c r="AX1253" s="17">
        <v>-0.99999999999999933</v>
      </c>
      <c r="AY1253" s="17">
        <v>6.2911080533986585E-2</v>
      </c>
      <c r="AZ1253" s="17">
        <v>-5.0869730418670656E-2</v>
      </c>
      <c r="BA1253" s="17">
        <v>0.61295638399820662</v>
      </c>
      <c r="BB1253" s="17">
        <v>-3.1088221651788622E-2</v>
      </c>
      <c r="BC1253" s="17">
        <v>0.33812035608070845</v>
      </c>
      <c r="BD1253" s="17">
        <v>0.34768305901750285</v>
      </c>
      <c r="BE1253" s="17">
        <v>10.235292527508633</v>
      </c>
      <c r="BF1253" s="17">
        <v>-0.99999999999999933</v>
      </c>
      <c r="BG1253" s="22">
        <v>298.63475385627402</v>
      </c>
    </row>
    <row r="1254" spans="1:100" x14ac:dyDescent="0.25">
      <c r="A1254">
        <v>3367</v>
      </c>
      <c r="B1254" t="s">
        <v>2964</v>
      </c>
      <c r="C1254" s="48">
        <v>3</v>
      </c>
      <c r="D1254" s="22">
        <v>1406.6227770314561</v>
      </c>
      <c r="E1254" s="17">
        <v>32.701274893325191</v>
      </c>
      <c r="F1254" s="17">
        <v>-104.76408978292065</v>
      </c>
      <c r="G1254" s="17">
        <v>4.0490649435462864E-2</v>
      </c>
      <c r="H1254" s="17">
        <v>8.8367914150446758</v>
      </c>
      <c r="I1254" s="17">
        <v>4.8622615121920498</v>
      </c>
      <c r="J1254" s="17">
        <v>5.5938612924279258</v>
      </c>
      <c r="K1254" s="17">
        <v>-1</v>
      </c>
      <c r="L1254" s="17">
        <v>-1</v>
      </c>
      <c r="M1254" s="17">
        <v>-1</v>
      </c>
      <c r="N1254" s="17">
        <v>0.27800871214815581</v>
      </c>
      <c r="O1254" s="17">
        <v>-1</v>
      </c>
      <c r="P1254" s="17">
        <v>-1</v>
      </c>
      <c r="Q1254" s="17">
        <v>5.0336959086295927</v>
      </c>
      <c r="R1254" s="17">
        <v>-1</v>
      </c>
      <c r="S1254" s="17">
        <v>2.3111509943165909</v>
      </c>
      <c r="T1254" s="17">
        <v>0.35118603128726295</v>
      </c>
      <c r="U1254" s="17">
        <v>-0.4096032411090495</v>
      </c>
      <c r="V1254" s="17">
        <v>1.1801529754958545E-2</v>
      </c>
      <c r="W1254" s="17">
        <v>3.8030955064150835</v>
      </c>
      <c r="X1254" s="17">
        <v>1.440782838022175</v>
      </c>
      <c r="Y1254" s="17">
        <v>0.27124757423924806</v>
      </c>
      <c r="Z1254" s="17">
        <v>18.622139701739329</v>
      </c>
      <c r="AA1254" s="17">
        <v>-1.5667634075142589</v>
      </c>
      <c r="AB1254" s="17">
        <v>0.62163557262173452</v>
      </c>
      <c r="AC1254" s="17">
        <v>-15.008496943271266</v>
      </c>
      <c r="AD1254" s="17">
        <v>-0.46624122196449452</v>
      </c>
      <c r="AE1254" s="17">
        <v>0.77797246703366085</v>
      </c>
      <c r="AF1254" s="17">
        <v>5.0132507981234511</v>
      </c>
      <c r="AG1254" s="17">
        <v>-85.484211914690476</v>
      </c>
      <c r="AH1254" s="17">
        <v>-0.19232266726901334</v>
      </c>
      <c r="AI1254" s="17">
        <v>-0.20012338995863724</v>
      </c>
      <c r="AJ1254" s="17">
        <v>0.33333333333333298</v>
      </c>
      <c r="AK1254" s="17">
        <v>0.19728642558719761</v>
      </c>
      <c r="AL1254" s="17">
        <v>0.10809625630859764</v>
      </c>
      <c r="AM1254" s="17">
        <v>0.33333333333333298</v>
      </c>
      <c r="AN1254" s="17">
        <v>0.144177210666528</v>
      </c>
      <c r="AO1254" s="17">
        <v>6.1829276463757146E-2</v>
      </c>
      <c r="AP1254" s="17">
        <v>0.33333333333333298</v>
      </c>
      <c r="AQ1254" s="17">
        <v>-0.15098928593141042</v>
      </c>
      <c r="AR1254" s="17">
        <v>1.4535488335949334</v>
      </c>
      <c r="AS1254" s="17">
        <v>2.1467436066283145</v>
      </c>
      <c r="AT1254" s="17">
        <v>1.9935688522046786</v>
      </c>
      <c r="AU1254" s="17">
        <v>-1</v>
      </c>
      <c r="AV1254" s="17">
        <v>-1</v>
      </c>
      <c r="AW1254" s="17">
        <v>-1</v>
      </c>
      <c r="AX1254" s="17">
        <v>-1</v>
      </c>
      <c r="AY1254" s="17">
        <v>-8.2341001280251958E-2</v>
      </c>
      <c r="AZ1254" s="17">
        <v>9.5162327860993448E-2</v>
      </c>
      <c r="BA1254" s="17">
        <v>0.38309067223788079</v>
      </c>
      <c r="BB1254" s="17">
        <v>0.5775117653997488</v>
      </c>
      <c r="BC1254" s="17">
        <v>0.45915447481091837</v>
      </c>
      <c r="BD1254" s="17">
        <v>14.913605774298693</v>
      </c>
      <c r="BE1254" s="17">
        <v>13.394315231462363</v>
      </c>
      <c r="BF1254" s="17">
        <v>-1</v>
      </c>
      <c r="CU1254" t="e">
        <v>#N/A</v>
      </c>
      <c r="CV1254" t="e">
        <v>#N/A</v>
      </c>
    </row>
    <row r="1255" spans="1:100" x14ac:dyDescent="0.25">
      <c r="A1255">
        <v>3370</v>
      </c>
      <c r="B1255" t="s">
        <v>263</v>
      </c>
      <c r="C1255" s="48">
        <v>3</v>
      </c>
      <c r="D1255" s="22">
        <v>1383.2907547899399</v>
      </c>
      <c r="E1255" s="17">
        <v>26.575727742700167</v>
      </c>
      <c r="F1255" s="17">
        <v>-51.680917812914018</v>
      </c>
      <c r="G1255" s="17">
        <v>7.3826281795105531E-2</v>
      </c>
      <c r="H1255" s="17">
        <v>6.5299765418795834</v>
      </c>
      <c r="I1255" s="17">
        <v>26.502386949926638</v>
      </c>
      <c r="J1255" s="17">
        <v>-2.791226915999625</v>
      </c>
      <c r="K1255" s="17">
        <v>-1.0000000000000018</v>
      </c>
      <c r="L1255" s="17">
        <v>-1.0000000000000018</v>
      </c>
      <c r="M1255" s="17">
        <v>-1.0000000000000018</v>
      </c>
      <c r="N1255" s="17">
        <v>0.17500622262999799</v>
      </c>
      <c r="O1255" s="17">
        <v>-1.0000000000000018</v>
      </c>
      <c r="P1255" s="17">
        <v>-1.0000000000000018</v>
      </c>
      <c r="Q1255" s="17">
        <v>3.0938137589860535</v>
      </c>
      <c r="R1255" s="17">
        <v>-1.0000000000000018</v>
      </c>
      <c r="S1255" s="17">
        <v>1.6295239466725833</v>
      </c>
      <c r="T1255" s="17">
        <v>0.1806261290930766</v>
      </c>
      <c r="U1255" s="17">
        <v>8.8557444774179844E-2</v>
      </c>
      <c r="V1255" s="17">
        <v>-0.10468601669782153</v>
      </c>
      <c r="W1255" s="17">
        <v>3.4361627828935242</v>
      </c>
      <c r="X1255" s="17">
        <v>3.3990109231455889</v>
      </c>
      <c r="Y1255" s="17">
        <v>6.8800546259712228E-2</v>
      </c>
      <c r="Z1255" s="17">
        <v>25.728760074603006</v>
      </c>
      <c r="AA1255" s="17">
        <v>-0.25071352035026589</v>
      </c>
      <c r="AB1255" s="17">
        <v>0.37717042392775013</v>
      </c>
      <c r="AC1255" s="17">
        <v>0.28413889249041635</v>
      </c>
      <c r="AD1255" s="17">
        <v>-0.38414734467607881</v>
      </c>
      <c r="AE1255" s="17">
        <v>-1.1837610340106641</v>
      </c>
      <c r="AF1255" s="17">
        <v>25.206308357010524</v>
      </c>
      <c r="AG1255" s="17">
        <v>-32.925536242110184</v>
      </c>
      <c r="AH1255" s="17">
        <v>7.6648572042975482E-2</v>
      </c>
      <c r="AI1255" s="17">
        <v>0.42178052885932077</v>
      </c>
      <c r="AJ1255" s="17">
        <v>0.33333333333333298</v>
      </c>
      <c r="AK1255" s="17">
        <v>0.23100496033969556</v>
      </c>
      <c r="AL1255" s="17">
        <v>0.18094105041363664</v>
      </c>
      <c r="AM1255" s="17">
        <v>0.33333333333333298</v>
      </c>
      <c r="AN1255" s="17">
        <v>-0.43592257281862473</v>
      </c>
      <c r="AO1255" s="17">
        <v>-0.34350586068972466</v>
      </c>
      <c r="AP1255" s="17">
        <v>0.33333333333333298</v>
      </c>
      <c r="AQ1255" s="17">
        <v>1.2960785929161638</v>
      </c>
      <c r="AR1255" s="17">
        <v>-0.64575037872040053</v>
      </c>
      <c r="AS1255" s="17">
        <v>-4.4555261406761808</v>
      </c>
      <c r="AT1255" s="17">
        <v>2.3100496033969544</v>
      </c>
      <c r="AU1255" s="17">
        <v>-1.0000000000000018</v>
      </c>
      <c r="AV1255" s="17">
        <v>-1.0000000000000018</v>
      </c>
      <c r="AW1255" s="17">
        <v>-1.0000000000000018</v>
      </c>
      <c r="AX1255" s="17">
        <v>-1.0000000000000018</v>
      </c>
      <c r="AY1255" s="17">
        <v>-0.17261004789340242</v>
      </c>
      <c r="AZ1255" s="17">
        <v>5.1087522489136269E-2</v>
      </c>
      <c r="BA1255" s="17">
        <v>0.7658812892695761</v>
      </c>
      <c r="BB1255" s="17">
        <v>0.41941874676319024</v>
      </c>
      <c r="BC1255" s="17">
        <v>-0.29979261117817346</v>
      </c>
      <c r="BD1255" s="17">
        <v>10.740906281525438</v>
      </c>
      <c r="BE1255" s="17">
        <v>-3.6654088331064525</v>
      </c>
      <c r="BF1255" s="17">
        <v>-1.0000000000000018</v>
      </c>
      <c r="CU1255" t="e">
        <v>#N/A</v>
      </c>
      <c r="CV1255" t="e">
        <v>#N/A</v>
      </c>
    </row>
    <row r="1256" spans="1:100" x14ac:dyDescent="0.25">
      <c r="A1256">
        <v>3373</v>
      </c>
      <c r="B1256" t="s">
        <v>1209</v>
      </c>
      <c r="C1256" s="48">
        <v>3</v>
      </c>
      <c r="D1256" s="22">
        <v>1472.6045770094076</v>
      </c>
      <c r="E1256" s="17">
        <v>77.061922181555573</v>
      </c>
      <c r="F1256" s="17">
        <v>-53.433950522259735</v>
      </c>
      <c r="G1256" s="17">
        <v>0.15231567087452538</v>
      </c>
      <c r="H1256" s="17">
        <v>7.6594354873078823</v>
      </c>
      <c r="I1256" s="17">
        <v>52.264119092961579</v>
      </c>
      <c r="J1256" s="17">
        <v>10.148849094569265</v>
      </c>
      <c r="K1256" s="17">
        <v>-0.99999999999999956</v>
      </c>
      <c r="L1256" s="17">
        <v>-0.99999999999999956</v>
      </c>
      <c r="M1256" s="17">
        <v>-0.99999999999999956</v>
      </c>
      <c r="N1256" s="17">
        <v>0.38160371970405377</v>
      </c>
      <c r="O1256" s="17">
        <v>-0.99999999999999956</v>
      </c>
      <c r="P1256" s="17">
        <v>-0.99999999999999956</v>
      </c>
      <c r="Q1256" s="17">
        <v>4.6371115413907864</v>
      </c>
      <c r="R1256" s="17">
        <v>-0.99999999999999956</v>
      </c>
      <c r="S1256" s="17">
        <v>1.0041480019392166</v>
      </c>
      <c r="T1256" s="17">
        <v>0.22146037737056223</v>
      </c>
      <c r="U1256" s="17">
        <v>0.50701397101932955</v>
      </c>
      <c r="V1256" s="17">
        <v>0.21295410538919426</v>
      </c>
      <c r="W1256" s="17">
        <v>3.0223239459170927</v>
      </c>
      <c r="X1256" s="17">
        <v>0.42833295979052882</v>
      </c>
      <c r="Y1256" s="17">
        <v>0.17321399014490005</v>
      </c>
      <c r="Z1256" s="17">
        <v>44.443102468050945</v>
      </c>
      <c r="AA1256" s="17">
        <v>2.0554114624028843</v>
      </c>
      <c r="AB1256" s="17">
        <v>2.465148998689811</v>
      </c>
      <c r="AC1256" s="17">
        <v>-2.2606384261023926</v>
      </c>
      <c r="AD1256" s="17">
        <v>1.2726892273829353</v>
      </c>
      <c r="AE1256" s="17">
        <v>-1.2197260821636269</v>
      </c>
      <c r="AF1256" s="17">
        <v>43.427886958474723</v>
      </c>
      <c r="AG1256" s="17">
        <v>-56.943110984699132</v>
      </c>
      <c r="AH1256" s="17">
        <v>0.50252748835567573</v>
      </c>
      <c r="AI1256" s="17">
        <v>0.60728120661138096</v>
      </c>
      <c r="AJ1256" s="17">
        <v>0.33333333333333298</v>
      </c>
      <c r="AK1256" s="17">
        <v>0.9528854335213095</v>
      </c>
      <c r="AL1256" s="17">
        <v>0.72684818999471656</v>
      </c>
      <c r="AM1256" s="17">
        <v>0.33333333333333298</v>
      </c>
      <c r="AN1256" s="17">
        <v>0.53464949678001494</v>
      </c>
      <c r="AO1256" s="17">
        <v>0.43311703029126875</v>
      </c>
      <c r="AP1256" s="17">
        <v>0.33333333333333298</v>
      </c>
      <c r="AQ1256" s="17">
        <v>8.836232134486826</v>
      </c>
      <c r="AR1256" s="17">
        <v>3.2005565790513772</v>
      </c>
      <c r="AS1256" s="17">
        <v>-2.5805618196952063</v>
      </c>
      <c r="AT1256" s="17">
        <v>9.5288543352130937</v>
      </c>
      <c r="AU1256" s="17">
        <v>-0.99999999999999956</v>
      </c>
      <c r="AV1256" s="17">
        <v>-0.99999999999999956</v>
      </c>
      <c r="AW1256" s="17">
        <v>-0.99999999999999956</v>
      </c>
      <c r="AX1256" s="17">
        <v>-0.99999999999999956</v>
      </c>
      <c r="AY1256" s="17">
        <v>-3.451903820320032E-2</v>
      </c>
      <c r="AZ1256" s="17">
        <v>0.17096604100254506</v>
      </c>
      <c r="BA1256" s="17">
        <v>0.17581148792259677</v>
      </c>
      <c r="BB1256" s="17">
        <v>-9.91318485401987E-2</v>
      </c>
      <c r="BC1256" s="17">
        <v>0.24446299519954748</v>
      </c>
      <c r="BD1256" s="17">
        <v>-1.6234660084922432</v>
      </c>
      <c r="BE1256" s="17">
        <v>6.9906323196016764</v>
      </c>
      <c r="BF1256" s="17">
        <v>-0.99999999999999956</v>
      </c>
      <c r="CU1256" t="e">
        <v>#N/A</v>
      </c>
      <c r="CV1256" t="e">
        <v>#N/A</v>
      </c>
    </row>
    <row r="1257" spans="1:100" x14ac:dyDescent="0.25">
      <c r="A1257">
        <v>3374</v>
      </c>
      <c r="B1257" t="s">
        <v>1210</v>
      </c>
      <c r="C1257" s="48">
        <v>3</v>
      </c>
      <c r="D1257" s="22">
        <v>1627.8244610630618</v>
      </c>
      <c r="E1257" s="17">
        <v>128.50571600291707</v>
      </c>
      <c r="F1257" s="17">
        <v>77.428097737575428</v>
      </c>
      <c r="G1257" s="17">
        <v>0.95175858879101105</v>
      </c>
      <c r="H1257" s="17">
        <v>6.4636557482354222</v>
      </c>
      <c r="I1257" s="17">
        <v>102.35151103316984</v>
      </c>
      <c r="J1257" s="17">
        <v>14.396192264857929</v>
      </c>
      <c r="K1257" s="17">
        <v>-1</v>
      </c>
      <c r="L1257" s="17">
        <v>-1</v>
      </c>
      <c r="M1257" s="17">
        <v>-1</v>
      </c>
      <c r="N1257" s="17">
        <v>9.6891175763035142E-3</v>
      </c>
      <c r="O1257" s="17">
        <v>-1</v>
      </c>
      <c r="P1257" s="17">
        <v>-1</v>
      </c>
      <c r="Q1257" s="17">
        <v>3.4140841870124743</v>
      </c>
      <c r="R1257" s="17">
        <v>-1</v>
      </c>
      <c r="S1257" s="17">
        <v>1.4262894260867525</v>
      </c>
      <c r="T1257" s="17">
        <v>0.50518943916674897</v>
      </c>
      <c r="U1257" s="17">
        <v>9.8496354524719609E-2</v>
      </c>
      <c r="V1257" s="17">
        <v>-0.61525257281536372</v>
      </c>
      <c r="W1257" s="17">
        <v>3.0495715612229453</v>
      </c>
      <c r="X1257" s="17">
        <v>6.6598725276330466</v>
      </c>
      <c r="Y1257" s="17">
        <v>1.9696488761234664E-2</v>
      </c>
      <c r="Z1257" s="17">
        <v>62.452867771750725</v>
      </c>
      <c r="AA1257" s="17">
        <v>-1.2631732421573696</v>
      </c>
      <c r="AB1257" s="17">
        <v>4.8590738741425987</v>
      </c>
      <c r="AC1257" s="17">
        <v>14.042557872954989</v>
      </c>
      <c r="AD1257" s="17">
        <v>3.8289746815161472</v>
      </c>
      <c r="AE1257" s="17">
        <v>2.6043282131331402</v>
      </c>
      <c r="AF1257" s="17">
        <v>83.958827731981458</v>
      </c>
      <c r="AG1257" s="17">
        <v>48.398551204074074</v>
      </c>
      <c r="AH1257" s="17">
        <v>0.7172480175900926</v>
      </c>
      <c r="AI1257" s="17">
        <v>0.99253910450716143</v>
      </c>
      <c r="AJ1257" s="17">
        <v>0.33333333333333298</v>
      </c>
      <c r="AK1257" s="17">
        <v>1.3917752914884154</v>
      </c>
      <c r="AL1257" s="17">
        <v>1.1730166250464997</v>
      </c>
      <c r="AM1257" s="17">
        <v>0.33333333333333298</v>
      </c>
      <c r="AN1257" s="17">
        <v>1.3125479892127376</v>
      </c>
      <c r="AO1257" s="17">
        <v>1.5129809306840154</v>
      </c>
      <c r="AP1257" s="17">
        <v>0.33333333333333298</v>
      </c>
      <c r="AQ1257" s="17">
        <v>18.392683301188381</v>
      </c>
      <c r="AR1257" s="17">
        <v>2.5219579588089069</v>
      </c>
      <c r="AS1257" s="17">
        <v>-2.2510965210188401</v>
      </c>
      <c r="AT1257" s="17">
        <v>14.125330827067867</v>
      </c>
      <c r="AU1257" s="17">
        <v>-1</v>
      </c>
      <c r="AV1257" s="17">
        <v>-1</v>
      </c>
      <c r="AW1257" s="17">
        <v>-1</v>
      </c>
      <c r="AX1257" s="17">
        <v>-1</v>
      </c>
      <c r="AY1257" s="17">
        <v>8.0536724721229885E-2</v>
      </c>
      <c r="AZ1257" s="17">
        <v>-0.49687174072152779</v>
      </c>
      <c r="BA1257" s="17">
        <v>8.4257744402544549E-2</v>
      </c>
      <c r="BB1257" s="17">
        <v>3.1787671228924154E-2</v>
      </c>
      <c r="BC1257" s="17">
        <v>0.19431351887208997</v>
      </c>
      <c r="BD1257" s="17">
        <v>-1.6896669228845342</v>
      </c>
      <c r="BE1257" s="17">
        <v>5.2791266938149715</v>
      </c>
      <c r="BF1257" s="17">
        <v>-1</v>
      </c>
      <c r="CU1257" t="e">
        <v>#N/A</v>
      </c>
      <c r="CV1257" t="e">
        <v>#N/A</v>
      </c>
    </row>
    <row r="1258" spans="1:100" x14ac:dyDescent="0.25">
      <c r="A1258">
        <v>3379</v>
      </c>
      <c r="B1258" t="s">
        <v>1211</v>
      </c>
      <c r="C1258" s="48">
        <v>3</v>
      </c>
      <c r="D1258" s="22">
        <v>1564.3275384560718</v>
      </c>
      <c r="E1258" s="17">
        <v>144.18983504468773</v>
      </c>
      <c r="F1258" s="17">
        <v>123.32658262570698</v>
      </c>
      <c r="G1258" s="17">
        <v>0.83895271550979855</v>
      </c>
      <c r="H1258" s="17">
        <v>6.5417022213853331</v>
      </c>
      <c r="I1258" s="17">
        <v>89.402880346548756</v>
      </c>
      <c r="J1258" s="17">
        <v>27.003259580674033</v>
      </c>
      <c r="K1258" s="17">
        <v>-1.0000000000000007</v>
      </c>
      <c r="L1258" s="17">
        <v>-1.0000000000000007</v>
      </c>
      <c r="M1258" s="17">
        <v>-1.0000000000000007</v>
      </c>
      <c r="N1258" s="17">
        <v>0.30630991136841151</v>
      </c>
      <c r="O1258" s="17">
        <v>-1.0000000000000007</v>
      </c>
      <c r="P1258" s="17">
        <v>-1.0000000000000007</v>
      </c>
      <c r="Q1258" s="17">
        <v>5.5116222130810364</v>
      </c>
      <c r="R1258" s="17">
        <v>-1.0000000000000007</v>
      </c>
      <c r="S1258" s="17">
        <v>0.66412549513773</v>
      </c>
      <c r="T1258" s="17">
        <v>8.647124527032625E-2</v>
      </c>
      <c r="U1258" s="17">
        <v>-0.14908549098558199</v>
      </c>
      <c r="V1258" s="17">
        <v>-0.75677348970483238</v>
      </c>
      <c r="W1258" s="17">
        <v>1.0300800083042949</v>
      </c>
      <c r="X1258" s="17">
        <v>1.1702112730132659</v>
      </c>
      <c r="Y1258" s="17">
        <v>0.12356056471230525</v>
      </c>
      <c r="Z1258" s="17">
        <v>54.315707678416516</v>
      </c>
      <c r="AA1258" s="17">
        <v>0.74631446511423394</v>
      </c>
      <c r="AB1258" s="17">
        <v>5.0774435641164173</v>
      </c>
      <c r="AC1258" s="17">
        <v>20.874747822503906</v>
      </c>
      <c r="AD1258" s="17">
        <v>-0.77573636537066992</v>
      </c>
      <c r="AE1258" s="17">
        <v>0.11931507207706617</v>
      </c>
      <c r="AF1258" s="17">
        <v>80.387214137113887</v>
      </c>
      <c r="AG1258" s="17">
        <v>60.489740786943045</v>
      </c>
      <c r="AH1258" s="17">
        <v>-7.2134499225901386E-2</v>
      </c>
      <c r="AI1258" s="17">
        <v>0.37768295819687414</v>
      </c>
      <c r="AJ1258" s="17">
        <v>0.33333333333333298</v>
      </c>
      <c r="AK1258" s="17">
        <v>0.70536051230705321</v>
      </c>
      <c r="AL1258" s="17">
        <v>0.70902732572351712</v>
      </c>
      <c r="AM1258" s="17">
        <v>0.33333333333333298</v>
      </c>
      <c r="AN1258" s="17">
        <v>0.42451946382999067</v>
      </c>
      <c r="AO1258" s="17">
        <v>0.71642295796658129</v>
      </c>
      <c r="AP1258" s="17">
        <v>0.33333333333333298</v>
      </c>
      <c r="AQ1258" s="17">
        <v>9.0156662094348654</v>
      </c>
      <c r="AR1258" s="17">
        <v>-9.7043463369208799E-2</v>
      </c>
      <c r="AS1258" s="17">
        <v>19.660798656797162</v>
      </c>
      <c r="AT1258" s="17">
        <v>7.4395043872460791</v>
      </c>
      <c r="AU1258" s="17">
        <v>-1.0000000000000007</v>
      </c>
      <c r="AV1258" s="17">
        <v>-1.0000000000000007</v>
      </c>
      <c r="AW1258" s="17">
        <v>-1.0000000000000007</v>
      </c>
      <c r="AX1258" s="17">
        <v>-1.0000000000000007</v>
      </c>
      <c r="AY1258" s="17">
        <v>0.22559650511959672</v>
      </c>
      <c r="AZ1258" s="17">
        <v>-1.2138558719661612</v>
      </c>
      <c r="BA1258" s="17">
        <v>1.4048498902692892</v>
      </c>
      <c r="BB1258" s="17">
        <v>2.2077452546367088E-2</v>
      </c>
      <c r="BC1258" s="17">
        <v>0.56870973778932477</v>
      </c>
      <c r="BD1258" s="17">
        <v>-5.5173430461716348</v>
      </c>
      <c r="BE1258" s="17">
        <v>21.241992896079559</v>
      </c>
      <c r="BF1258" s="17">
        <v>-1.0000000000000007</v>
      </c>
      <c r="CU1258" t="e">
        <v>#N/A</v>
      </c>
      <c r="CV1258" t="e">
        <v>#N/A</v>
      </c>
    </row>
    <row r="1259" spans="1:100" x14ac:dyDescent="0.25">
      <c r="A1259">
        <v>3381</v>
      </c>
      <c r="B1259" t="s">
        <v>2965</v>
      </c>
      <c r="C1259" s="48">
        <v>2</v>
      </c>
      <c r="D1259" s="22">
        <v>1506.7444628906248</v>
      </c>
      <c r="E1259" s="17">
        <v>134.9654611294726</v>
      </c>
      <c r="F1259" s="17">
        <v>79.538930622504367</v>
      </c>
      <c r="G1259" s="17">
        <v>1.0088057751967039</v>
      </c>
      <c r="H1259" s="17">
        <v>11.739285211723233</v>
      </c>
      <c r="I1259" s="17">
        <v>99.055828940986544</v>
      </c>
      <c r="J1259" s="17">
        <v>22.813797693366503</v>
      </c>
      <c r="K1259" s="17">
        <v>-0.99999999999999878</v>
      </c>
      <c r="L1259" s="17">
        <v>-0.99999999999999878</v>
      </c>
      <c r="M1259" s="17">
        <v>-0.99999999999999878</v>
      </c>
      <c r="N1259" s="17">
        <v>0.40917846942050484</v>
      </c>
      <c r="O1259" s="17">
        <v>-0.99999999999999878</v>
      </c>
      <c r="P1259" s="17">
        <v>-0.99999999999999878</v>
      </c>
      <c r="Q1259" s="17">
        <v>5.5134696910690391</v>
      </c>
      <c r="R1259" s="17">
        <v>-0.99999999999999878</v>
      </c>
      <c r="S1259" s="17">
        <v>3.1337134773860731</v>
      </c>
      <c r="T1259" s="17">
        <v>0.36810856530535851</v>
      </c>
      <c r="U1259" s="17">
        <v>0.77720461383255546</v>
      </c>
      <c r="V1259" s="17">
        <v>0.85070235766808733</v>
      </c>
      <c r="W1259" s="17">
        <v>6.9735169754414947</v>
      </c>
      <c r="X1259" s="17">
        <v>5.8228316227874251</v>
      </c>
      <c r="Y1259" s="17">
        <v>0.30369634698683678</v>
      </c>
      <c r="Z1259" s="17">
        <v>51.606887324923164</v>
      </c>
      <c r="AA1259" s="17">
        <v>1.8829837706493422</v>
      </c>
      <c r="AB1259" s="17">
        <v>3.0011391198207207</v>
      </c>
      <c r="AC1259" s="17">
        <v>39.668848199277079</v>
      </c>
      <c r="AD1259" s="17">
        <v>2.3522777545385836</v>
      </c>
      <c r="AE1259" s="17">
        <v>1.9197913686339236</v>
      </c>
      <c r="AF1259" s="17">
        <v>88.519076796338453</v>
      </c>
      <c r="AG1259" s="17">
        <v>60.351093102216865</v>
      </c>
      <c r="AH1259" s="17">
        <v>0.63045890104307578</v>
      </c>
      <c r="AI1259" s="17">
        <v>0.78764266426489338</v>
      </c>
      <c r="AJ1259" s="17">
        <v>0.33333333333333298</v>
      </c>
      <c r="AK1259" s="17">
        <v>1.2211556983897118</v>
      </c>
      <c r="AL1259" s="17">
        <v>1.232301881016763</v>
      </c>
      <c r="AM1259" s="17">
        <v>0.33333333333333298</v>
      </c>
      <c r="AN1259" s="17">
        <v>0.82401252655660318</v>
      </c>
      <c r="AO1259" s="17">
        <v>0.93937354806770945</v>
      </c>
      <c r="AP1259" s="17">
        <v>0.33333333333333298</v>
      </c>
      <c r="AQ1259" s="17">
        <v>13.411050211408121</v>
      </c>
      <c r="AR1259" s="17">
        <v>2.2444243630026963</v>
      </c>
      <c r="AS1259" s="17">
        <v>12.392519691527424</v>
      </c>
      <c r="AT1259" s="17">
        <v>12.168607277458246</v>
      </c>
      <c r="AU1259" s="17">
        <v>-0.99999999999999878</v>
      </c>
      <c r="AV1259" s="17">
        <v>-0.99999999999999878</v>
      </c>
      <c r="AW1259" s="17">
        <v>-0.99999999999999878</v>
      </c>
      <c r="AX1259" s="17">
        <v>-0.99999999999999878</v>
      </c>
      <c r="AY1259" s="17">
        <v>9.7801009438820377E-2</v>
      </c>
      <c r="AZ1259" s="17">
        <v>-0.29149011389091822</v>
      </c>
      <c r="BA1259" s="17">
        <v>0.84427369424509591</v>
      </c>
      <c r="BB1259" s="17">
        <v>-0.16509091931939462</v>
      </c>
      <c r="BC1259" s="17">
        <v>0.46638454093759685</v>
      </c>
      <c r="BD1259" s="17">
        <v>-3.2254269613303048</v>
      </c>
      <c r="BE1259" s="17">
        <v>13.687165195532376</v>
      </c>
      <c r="BF1259" s="17">
        <v>-0.99999999999999878</v>
      </c>
      <c r="BG1259" s="22">
        <v>945.02726580744854</v>
      </c>
    </row>
    <row r="1260" spans="1:100" x14ac:dyDescent="0.25">
      <c r="A1260">
        <v>3386</v>
      </c>
      <c r="B1260" t="s">
        <v>1212</v>
      </c>
      <c r="C1260" s="48">
        <v>3</v>
      </c>
      <c r="D1260" s="22">
        <v>1546.9202439710825</v>
      </c>
      <c r="E1260" s="17">
        <v>94.309194064395641</v>
      </c>
      <c r="F1260" s="17">
        <v>10.24183653231602</v>
      </c>
      <c r="G1260" s="17">
        <v>0.46061233860748596</v>
      </c>
      <c r="H1260" s="17">
        <v>10.394630085923934</v>
      </c>
      <c r="I1260" s="17">
        <v>63.648481989997066</v>
      </c>
      <c r="J1260" s="17">
        <v>9.2625151427134504</v>
      </c>
      <c r="K1260" s="17">
        <v>-1.0000000000000002</v>
      </c>
      <c r="L1260" s="17">
        <v>-1.0000000000000002</v>
      </c>
      <c r="M1260" s="17">
        <v>-1.0000000000000002</v>
      </c>
      <c r="N1260" s="17">
        <v>0.27948032629509095</v>
      </c>
      <c r="O1260" s="17">
        <v>-1.0000000000000002</v>
      </c>
      <c r="P1260" s="17">
        <v>-1.0000000000000002</v>
      </c>
      <c r="Q1260" s="17">
        <v>3.6202948500172147</v>
      </c>
      <c r="R1260" s="17">
        <v>-1.0000000000000002</v>
      </c>
      <c r="S1260" s="17">
        <v>3.0138646037156267</v>
      </c>
      <c r="T1260" s="17">
        <v>0.41914646991516874</v>
      </c>
      <c r="U1260" s="17">
        <v>0.37330301423773332</v>
      </c>
      <c r="V1260" s="17">
        <v>0.94521350578038177</v>
      </c>
      <c r="W1260" s="17">
        <v>6.7743352359067197</v>
      </c>
      <c r="X1260" s="17">
        <v>5.4973696879318306</v>
      </c>
      <c r="Y1260" s="17">
        <v>0.19743645725487241</v>
      </c>
      <c r="Z1260" s="17">
        <v>30.466951592148416</v>
      </c>
      <c r="AA1260" s="17">
        <v>0.12474132932554802</v>
      </c>
      <c r="AB1260" s="17">
        <v>-1.2429433064714182</v>
      </c>
      <c r="AC1260" s="17">
        <v>34.363870342733968</v>
      </c>
      <c r="AD1260" s="17">
        <v>0.90242055362697993</v>
      </c>
      <c r="AE1260" s="17">
        <v>-1.0122104447479185</v>
      </c>
      <c r="AF1260" s="17">
        <v>62.575668183663076</v>
      </c>
      <c r="AG1260" s="17">
        <v>17.53705756926459</v>
      </c>
      <c r="AH1260" s="17">
        <v>0.15894594299940235</v>
      </c>
      <c r="AI1260" s="17">
        <v>4.7546691020845105E-4</v>
      </c>
      <c r="AJ1260" s="17">
        <v>0.33333333333333298</v>
      </c>
      <c r="AK1260" s="17">
        <v>1.3272164149906783E-2</v>
      </c>
      <c r="AL1260" s="17">
        <v>0.57711466575839621</v>
      </c>
      <c r="AM1260" s="17">
        <v>0.33333333333333298</v>
      </c>
      <c r="AN1260" s="17">
        <v>-0.396499752488225</v>
      </c>
      <c r="AO1260" s="17">
        <v>-0.36302737140181107</v>
      </c>
      <c r="AP1260" s="17">
        <v>0.33333333333333298</v>
      </c>
      <c r="AQ1260" s="17">
        <v>1.0728138063339687</v>
      </c>
      <c r="AR1260" s="17">
        <v>2.275231719505233</v>
      </c>
      <c r="AS1260" s="17">
        <v>6.5106102215372745</v>
      </c>
      <c r="AT1260" s="17">
        <v>0.47667320167094462</v>
      </c>
      <c r="AU1260" s="17">
        <v>-1.0000000000000002</v>
      </c>
      <c r="AV1260" s="17">
        <v>-1.0000000000000002</v>
      </c>
      <c r="AW1260" s="17">
        <v>-1.0000000000000002</v>
      </c>
      <c r="AX1260" s="17">
        <v>-1.0000000000000002</v>
      </c>
      <c r="AY1260" s="17">
        <v>-0.10482909856057855</v>
      </c>
      <c r="AZ1260" s="17">
        <v>0.64480355755178309</v>
      </c>
      <c r="BA1260" s="17">
        <v>1.0549219998453856</v>
      </c>
      <c r="BB1260" s="17">
        <v>1.8231722814113942E-2</v>
      </c>
      <c r="BC1260" s="17">
        <v>0.2291582738613733</v>
      </c>
      <c r="BD1260" s="17">
        <v>3.6798108581117606</v>
      </c>
      <c r="BE1260" s="17">
        <v>11.003566845761261</v>
      </c>
      <c r="BF1260" s="17">
        <v>-1.0000000000000002</v>
      </c>
      <c r="CU1260" t="e">
        <v>#N/A</v>
      </c>
      <c r="CV1260" t="e">
        <v>#N/A</v>
      </c>
    </row>
    <row r="1261" spans="1:100" x14ac:dyDescent="0.25">
      <c r="A1261">
        <v>3387</v>
      </c>
      <c r="B1261" t="s">
        <v>1213</v>
      </c>
      <c r="C1261" s="48">
        <v>3</v>
      </c>
      <c r="D1261" s="22">
        <v>1448.1615353324119</v>
      </c>
      <c r="E1261" s="17">
        <v>95.62018328099677</v>
      </c>
      <c r="F1261" s="17">
        <v>11.333255213909776</v>
      </c>
      <c r="G1261" s="17">
        <v>0.68289882950676828</v>
      </c>
      <c r="H1261" s="17">
        <v>1.5256247367172753</v>
      </c>
      <c r="I1261" s="17">
        <v>79.021178688438539</v>
      </c>
      <c r="J1261" s="17">
        <v>13.119776879088484</v>
      </c>
      <c r="K1261" s="17">
        <v>-0.99999999999999734</v>
      </c>
      <c r="L1261" s="17">
        <v>-0.99999999999999734</v>
      </c>
      <c r="M1261" s="17">
        <v>-0.99999999999999734</v>
      </c>
      <c r="N1261" s="17">
        <v>0.32817529751777358</v>
      </c>
      <c r="O1261" s="17">
        <v>-0.99999999999999734</v>
      </c>
      <c r="P1261" s="17">
        <v>-0.99999999999999734</v>
      </c>
      <c r="Q1261" s="17">
        <v>3.7138386704570503</v>
      </c>
      <c r="R1261" s="17">
        <v>-0.99999999999999734</v>
      </c>
      <c r="S1261" s="17">
        <v>-0.88204423185671266</v>
      </c>
      <c r="T1261" s="17">
        <v>-0.1027947840517785</v>
      </c>
      <c r="U1261" s="17">
        <v>-0.21206273501317566</v>
      </c>
      <c r="V1261" s="17">
        <v>-4.2313394689131499E-2</v>
      </c>
      <c r="W1261" s="17">
        <v>-2.1882139337397768</v>
      </c>
      <c r="X1261" s="17">
        <v>-3.9104038514394648</v>
      </c>
      <c r="Y1261" s="17">
        <v>-5.7536305181146302E-2</v>
      </c>
      <c r="Z1261" s="17">
        <v>37.378553807748368</v>
      </c>
      <c r="AA1261" s="17">
        <v>0.83262232528037994</v>
      </c>
      <c r="AB1261" s="17">
        <v>2.7071534738090213</v>
      </c>
      <c r="AC1261" s="17">
        <v>29.707737885343974</v>
      </c>
      <c r="AD1261" s="17">
        <v>-0.32483142611247323</v>
      </c>
      <c r="AE1261" s="17">
        <v>0.6126659411430827</v>
      </c>
      <c r="AF1261" s="17">
        <v>70.406111108044414</v>
      </c>
      <c r="AG1261" s="17">
        <v>13.247522557752099</v>
      </c>
      <c r="AH1261" s="17">
        <v>9.8182573989843508E-2</v>
      </c>
      <c r="AI1261" s="17">
        <v>0.12254895280602104</v>
      </c>
      <c r="AJ1261" s="17">
        <v>0.33333333333333298</v>
      </c>
      <c r="AK1261" s="17">
        <v>0.72613954024673855</v>
      </c>
      <c r="AL1261" s="17">
        <v>1.0709291559022931</v>
      </c>
      <c r="AM1261" s="17">
        <v>0.33333333333333298</v>
      </c>
      <c r="AN1261" s="17">
        <v>0.38956644956408559</v>
      </c>
      <c r="AO1261" s="17">
        <v>0.52953540737050109</v>
      </c>
      <c r="AP1261" s="17">
        <v>0.33333333333333298</v>
      </c>
      <c r="AQ1261" s="17">
        <v>8.6150675803940722</v>
      </c>
      <c r="AR1261" s="17">
        <v>4.6687144880700036</v>
      </c>
      <c r="AS1261" s="17">
        <v>-0.1379060739899266</v>
      </c>
      <c r="AT1261" s="17">
        <v>8.5889684650084064</v>
      </c>
      <c r="AU1261" s="17">
        <v>-0.99999999999999734</v>
      </c>
      <c r="AV1261" s="17">
        <v>-0.99999999999999734</v>
      </c>
      <c r="AW1261" s="17">
        <v>-0.99999999999999734</v>
      </c>
      <c r="AX1261" s="17">
        <v>-0.99999999999999734</v>
      </c>
      <c r="AY1261" s="17">
        <v>-5.2345027434599546E-2</v>
      </c>
      <c r="AZ1261" s="17">
        <v>-0.49388915733154554</v>
      </c>
      <c r="BA1261" s="17">
        <v>0.39579699411802133</v>
      </c>
      <c r="BB1261" s="17">
        <v>-7.5858013607066552E-3</v>
      </c>
      <c r="BC1261" s="17">
        <v>-1.0152797535032745E-3</v>
      </c>
      <c r="BD1261" s="17">
        <v>-2.6590908206753907</v>
      </c>
      <c r="BE1261" s="17">
        <v>1.9536029767525225</v>
      </c>
      <c r="BF1261" s="17">
        <v>-0.99999999999999734</v>
      </c>
      <c r="CU1261" t="e">
        <v>#N/A</v>
      </c>
      <c r="CV1261" t="e">
        <v>#N/A</v>
      </c>
    </row>
    <row r="1262" spans="1:100" x14ac:dyDescent="0.25">
      <c r="A1262">
        <v>3388</v>
      </c>
      <c r="B1262" t="s">
        <v>492</v>
      </c>
      <c r="C1262" s="48">
        <v>2</v>
      </c>
      <c r="D1262" s="22">
        <v>1491.386474609375</v>
      </c>
      <c r="E1262" s="17">
        <v>63.877621340884772</v>
      </c>
      <c r="F1262" s="17">
        <v>-35.143073439793454</v>
      </c>
      <c r="G1262" s="17">
        <v>0.2116990703780473</v>
      </c>
      <c r="H1262" s="17">
        <v>4.4682814403802347</v>
      </c>
      <c r="I1262" s="17">
        <v>43.232723264703829</v>
      </c>
      <c r="J1262" s="17">
        <v>9.0264246126755214</v>
      </c>
      <c r="K1262" s="17">
        <v>-1.0000000000000004</v>
      </c>
      <c r="L1262" s="17">
        <v>-1.0000000000000004</v>
      </c>
      <c r="M1262" s="17">
        <v>-1.0000000000000004</v>
      </c>
      <c r="N1262" s="17">
        <v>0.21053974132835229</v>
      </c>
      <c r="O1262" s="17">
        <v>-1.0000000000000004</v>
      </c>
      <c r="P1262" s="17">
        <v>-1.0000000000000004</v>
      </c>
      <c r="Q1262" s="17">
        <v>3.3796206749746904</v>
      </c>
      <c r="R1262" s="17">
        <v>-1.0000000000000004</v>
      </c>
      <c r="S1262" s="17">
        <v>0.3507395504932399</v>
      </c>
      <c r="T1262" s="17">
        <v>5.573751775458359E-2</v>
      </c>
      <c r="U1262" s="17">
        <v>-0.15882862400789438</v>
      </c>
      <c r="V1262" s="17">
        <v>-0.37580383264541994</v>
      </c>
      <c r="W1262" s="17">
        <v>0.7584588495798108</v>
      </c>
      <c r="X1262" s="17">
        <v>-1.8346895138919002</v>
      </c>
      <c r="Y1262" s="17">
        <v>2.2658912026228009E-2</v>
      </c>
      <c r="Z1262" s="17">
        <v>25.803367590316412</v>
      </c>
      <c r="AA1262" s="17">
        <v>-1.7415690187329691E-2</v>
      </c>
      <c r="AB1262" s="17">
        <v>0.26188127113369231</v>
      </c>
      <c r="AC1262" s="17">
        <v>8.2193319292770823</v>
      </c>
      <c r="AD1262" s="17">
        <v>-4.816617312074134E-2</v>
      </c>
      <c r="AE1262" s="17">
        <v>-9.045400201111331E-2</v>
      </c>
      <c r="AF1262" s="17">
        <v>37.584724268390566</v>
      </c>
      <c r="AG1262" s="17">
        <v>-26.672825438895618</v>
      </c>
      <c r="AH1262" s="17">
        <v>2.8384608471470424E-2</v>
      </c>
      <c r="AI1262" s="17">
        <v>7.5313406244089609E-2</v>
      </c>
      <c r="AJ1262" s="17">
        <v>0.33333333333333298</v>
      </c>
      <c r="AK1262" s="17">
        <v>0.41747682319237456</v>
      </c>
      <c r="AL1262" s="17">
        <v>0.53036172282048799</v>
      </c>
      <c r="AM1262" s="17">
        <v>0.33333333333333298</v>
      </c>
      <c r="AN1262" s="17">
        <v>9.9500371221650646E-2</v>
      </c>
      <c r="AO1262" s="17">
        <v>0.14767643206534001</v>
      </c>
      <c r="AP1262" s="17">
        <v>0.33333333333333298</v>
      </c>
      <c r="AQ1262" s="17">
        <v>4.3786437981633863</v>
      </c>
      <c r="AR1262" s="17">
        <v>2.2444243630026963</v>
      </c>
      <c r="AS1262" s="17">
        <v>0.89480378060336774</v>
      </c>
      <c r="AT1262" s="17">
        <v>4.124347553184589</v>
      </c>
      <c r="AU1262" s="17">
        <v>-1.0000000000000004</v>
      </c>
      <c r="AV1262" s="17">
        <v>-1.0000000000000004</v>
      </c>
      <c r="AW1262" s="17">
        <v>-1.0000000000000004</v>
      </c>
      <c r="AX1262" s="17">
        <v>-1.0000000000000004</v>
      </c>
      <c r="AY1262" s="17">
        <v>-2.3281623947961863E-2</v>
      </c>
      <c r="AZ1262" s="17">
        <v>0.54356316915892566</v>
      </c>
      <c r="BA1262" s="17">
        <v>4.1505962931081886E-2</v>
      </c>
      <c r="BB1262" s="17">
        <v>0.29995443972341579</v>
      </c>
      <c r="BC1262" s="17">
        <v>2.1254219404341607E-2</v>
      </c>
      <c r="BD1262" s="17">
        <v>9.1747579695272545</v>
      </c>
      <c r="BE1262" s="17">
        <v>1.7077245408892887</v>
      </c>
      <c r="BF1262" s="17">
        <v>-1.0000000000000004</v>
      </c>
      <c r="BG1262" s="22">
        <v>1015.3786102276069</v>
      </c>
    </row>
    <row r="1263" spans="1:100" x14ac:dyDescent="0.25">
      <c r="A1263">
        <v>3389</v>
      </c>
      <c r="B1263" t="s">
        <v>1214</v>
      </c>
      <c r="C1263" s="48">
        <v>2</v>
      </c>
      <c r="D1263" s="22">
        <v>1492.8074316406251</v>
      </c>
      <c r="E1263" s="17">
        <v>70.10047827983847</v>
      </c>
      <c r="F1263" s="17">
        <v>-25.104089179270858</v>
      </c>
      <c r="G1263" s="17">
        <v>0.28147585644889922</v>
      </c>
      <c r="H1263" s="17">
        <v>5.1047674611430143</v>
      </c>
      <c r="I1263" s="17">
        <v>48.119342432548734</v>
      </c>
      <c r="J1263" s="17">
        <v>10.23333778517137</v>
      </c>
      <c r="K1263" s="17">
        <v>-1.0000000000000004</v>
      </c>
      <c r="L1263" s="17">
        <v>-1.0000000000000004</v>
      </c>
      <c r="M1263" s="17">
        <v>-1.0000000000000004</v>
      </c>
      <c r="N1263" s="17">
        <v>0.22792809341682896</v>
      </c>
      <c r="O1263" s="17">
        <v>-1.0000000000000004</v>
      </c>
      <c r="P1263" s="17">
        <v>-1.0000000000000004</v>
      </c>
      <c r="Q1263" s="17">
        <v>3.5664126382130208</v>
      </c>
      <c r="R1263" s="17">
        <v>-1.0000000000000004</v>
      </c>
      <c r="S1263" s="17">
        <v>0.59435433275973437</v>
      </c>
      <c r="T1263" s="17">
        <v>8.3081721018608334E-2</v>
      </c>
      <c r="U1263" s="17">
        <v>-7.689054646172841E-2</v>
      </c>
      <c r="V1263" s="17">
        <v>-0.26843845792366144</v>
      </c>
      <c r="W1263" s="17">
        <v>1.3025099517027328</v>
      </c>
      <c r="X1263" s="17">
        <v>-1.1643687011863313</v>
      </c>
      <c r="Y1263" s="17">
        <v>4.726024690222639E-2</v>
      </c>
      <c r="Z1263" s="17">
        <v>28.062145073321371</v>
      </c>
      <c r="AA1263" s="17">
        <v>0.14894066565104003</v>
      </c>
      <c r="AB1263" s="17">
        <v>0.50166925402893192</v>
      </c>
      <c r="AC1263" s="17">
        <v>10.972346244095583</v>
      </c>
      <c r="AD1263" s="17">
        <v>0.1619628615528107</v>
      </c>
      <c r="AE1263" s="17">
        <v>8.5517998135756057E-2</v>
      </c>
      <c r="AF1263" s="17">
        <v>42.043393852418873</v>
      </c>
      <c r="AG1263" s="17">
        <v>-19.054962848626854</v>
      </c>
      <c r="AH1263" s="17">
        <v>8.1088730589080726E-2</v>
      </c>
      <c r="AI1263" s="17">
        <v>0.13766898040807068</v>
      </c>
      <c r="AJ1263" s="17">
        <v>0.33333333333333298</v>
      </c>
      <c r="AK1263" s="17">
        <v>0.48782892110511933</v>
      </c>
      <c r="AL1263" s="17">
        <v>0.59180786040396782</v>
      </c>
      <c r="AM1263" s="17">
        <v>0.33333333333333298</v>
      </c>
      <c r="AN1263" s="17">
        <v>0.16292240664417287</v>
      </c>
      <c r="AO1263" s="17">
        <v>0.21697967586226111</v>
      </c>
      <c r="AP1263" s="17">
        <v>0.33333333333333298</v>
      </c>
      <c r="AQ1263" s="17">
        <v>5.1693187306309945</v>
      </c>
      <c r="AR1263" s="17">
        <v>2.2444243630026963</v>
      </c>
      <c r="AS1263" s="17">
        <v>1.9012859222916587</v>
      </c>
      <c r="AT1263" s="17">
        <v>4.8285225230924267</v>
      </c>
      <c r="AU1263" s="17">
        <v>-1.0000000000000004</v>
      </c>
      <c r="AV1263" s="17">
        <v>-1.0000000000000004</v>
      </c>
      <c r="AW1263" s="17">
        <v>-1.0000000000000004</v>
      </c>
      <c r="AX1263" s="17">
        <v>-1.0000000000000004</v>
      </c>
      <c r="AY1263" s="17">
        <v>-1.2682344133037956E-2</v>
      </c>
      <c r="AZ1263" s="17">
        <v>0.47046463173991421</v>
      </c>
      <c r="BA1263" s="17">
        <v>0.11177830151995943</v>
      </c>
      <c r="BB1263" s="17">
        <v>0.2592454978276692</v>
      </c>
      <c r="BC1263" s="17">
        <v>6.0219847257568168E-2</v>
      </c>
      <c r="BD1263" s="17">
        <v>8.0892758804557605</v>
      </c>
      <c r="BE1263" s="17">
        <v>2.756375697320927</v>
      </c>
      <c r="BF1263" s="17">
        <v>-1.0000000000000004</v>
      </c>
      <c r="BG1263" s="22">
        <v>49.937034230052404</v>
      </c>
    </row>
    <row r="1264" spans="1:100" x14ac:dyDescent="0.25">
      <c r="A1264">
        <v>3390</v>
      </c>
      <c r="B1264" t="s">
        <v>1215</v>
      </c>
      <c r="C1264" s="48">
        <v>2</v>
      </c>
      <c r="D1264" s="22">
        <v>1486.90353515625</v>
      </c>
      <c r="E1264" s="17">
        <v>61.73444763314987</v>
      </c>
      <c r="F1264" s="17">
        <v>-38.600534752271287</v>
      </c>
      <c r="G1264" s="17">
        <v>0.18766770105936953</v>
      </c>
      <c r="H1264" s="17">
        <v>4.2490734273371196</v>
      </c>
      <c r="I1264" s="17">
        <v>41.549754521732936</v>
      </c>
      <c r="J1264" s="17">
        <v>8.6107594922675084</v>
      </c>
      <c r="K1264" s="17">
        <v>-1.0000000000000007</v>
      </c>
      <c r="L1264" s="17">
        <v>-1.0000000000000007</v>
      </c>
      <c r="M1264" s="17">
        <v>-1.0000000000000007</v>
      </c>
      <c r="N1264" s="17">
        <v>0.204551132015549</v>
      </c>
      <c r="O1264" s="17">
        <v>-1.0000000000000007</v>
      </c>
      <c r="P1264" s="17">
        <v>-1.0000000000000007</v>
      </c>
      <c r="Q1264" s="17">
        <v>3.3152888691247737</v>
      </c>
      <c r="R1264" s="17">
        <v>-1.0000000000000007</v>
      </c>
      <c r="S1264" s="17">
        <v>0.26683776690878513</v>
      </c>
      <c r="T1264" s="17">
        <v>4.6320078454706246E-2</v>
      </c>
      <c r="U1264" s="17">
        <v>-0.18704838467120372</v>
      </c>
      <c r="V1264" s="17">
        <v>-0.41278084344320759</v>
      </c>
      <c r="W1264" s="17">
        <v>0.57108574600817485</v>
      </c>
      <c r="X1264" s="17">
        <v>-2.0655503476907922</v>
      </c>
      <c r="Y1264" s="17">
        <v>1.4186126198327126E-2</v>
      </c>
      <c r="Z1264" s="17">
        <v>25.025436720188807</v>
      </c>
      <c r="AA1264" s="17">
        <v>-7.4709401330773195E-2</v>
      </c>
      <c r="AB1264" s="17">
        <v>0.17929745064524105</v>
      </c>
      <c r="AC1264" s="17">
        <v>7.2711841646060069</v>
      </c>
      <c r="AD1264" s="17">
        <v>-0.12053534804504762</v>
      </c>
      <c r="AE1264" s="17">
        <v>-0.15105937470600694</v>
      </c>
      <c r="AF1264" s="17">
        <v>36.049142859769354</v>
      </c>
      <c r="AG1264" s="17">
        <v>-29.296443975005893</v>
      </c>
      <c r="AH1264" s="17">
        <v>1.0233124367015983E-2</v>
      </c>
      <c r="AI1264" s="17">
        <v>5.3837928277946923E-2</v>
      </c>
      <c r="AJ1264" s="17">
        <v>0.33333333333333298</v>
      </c>
      <c r="AK1264" s="17">
        <v>0.393247314461946</v>
      </c>
      <c r="AL1264" s="17">
        <v>0.50919945799539978</v>
      </c>
      <c r="AM1264" s="17">
        <v>0.33333333333333298</v>
      </c>
      <c r="AN1264" s="17">
        <v>7.7657600265801541E-2</v>
      </c>
      <c r="AO1264" s="17">
        <v>0.12380815236304671</v>
      </c>
      <c r="AP1264" s="17">
        <v>0.33333333333333298</v>
      </c>
      <c r="AQ1264" s="17">
        <v>4.1063325843184852</v>
      </c>
      <c r="AR1264" s="17">
        <v>2.2444243630026963</v>
      </c>
      <c r="AS1264" s="17">
        <v>0.54816780864837744</v>
      </c>
      <c r="AT1264" s="17">
        <v>3.8818272291667837</v>
      </c>
      <c r="AU1264" s="17">
        <v>-1.0000000000000007</v>
      </c>
      <c r="AV1264" s="17">
        <v>-1.0000000000000007</v>
      </c>
      <c r="AW1264" s="17">
        <v>-1.0000000000000007</v>
      </c>
      <c r="AX1264" s="17">
        <v>-1.0000000000000007</v>
      </c>
      <c r="AY1264" s="17">
        <v>-2.6932053010226255E-2</v>
      </c>
      <c r="AZ1264" s="17">
        <v>0.56873856126695044</v>
      </c>
      <c r="BA1264" s="17">
        <v>1.7303923590924752E-2</v>
      </c>
      <c r="BB1264" s="17">
        <v>0.31397474178026197</v>
      </c>
      <c r="BC1264" s="17">
        <v>7.8343208047669533E-3</v>
      </c>
      <c r="BD1264" s="17">
        <v>9.5486017998349357</v>
      </c>
      <c r="BE1264" s="17">
        <v>1.346565412678963</v>
      </c>
      <c r="BF1264" s="17">
        <v>-1.0000000000000007</v>
      </c>
      <c r="BG1264" s="22">
        <v>291.74060962037549</v>
      </c>
    </row>
    <row r="1265" spans="1:100" x14ac:dyDescent="0.25">
      <c r="A1265">
        <v>3393</v>
      </c>
      <c r="B1265" t="s">
        <v>1216</v>
      </c>
      <c r="C1265" s="48">
        <v>2</v>
      </c>
      <c r="D1265" s="22">
        <v>1507.064736328125</v>
      </c>
      <c r="E1265" s="17">
        <v>87.235723846127996</v>
      </c>
      <c r="F1265" s="17">
        <v>2.5392364230518858</v>
      </c>
      <c r="G1265" s="17">
        <v>0.47361306543180959</v>
      </c>
      <c r="H1265" s="17">
        <v>6.8573940074821094</v>
      </c>
      <c r="I1265" s="17">
        <v>61.575126528404681</v>
      </c>
      <c r="J1265" s="17">
        <v>13.556691317284418</v>
      </c>
      <c r="K1265" s="17">
        <v>-1</v>
      </c>
      <c r="L1265" s="17">
        <v>-1</v>
      </c>
      <c r="M1265" s="17">
        <v>-1</v>
      </c>
      <c r="N1265" s="17">
        <v>0.27580862256157407</v>
      </c>
      <c r="O1265" s="17">
        <v>-1</v>
      </c>
      <c r="P1265" s="17">
        <v>-1</v>
      </c>
      <c r="Q1265" s="17">
        <v>4.0807625889345767</v>
      </c>
      <c r="R1265" s="17">
        <v>-1</v>
      </c>
      <c r="S1265" s="17">
        <v>1.2651714765034283</v>
      </c>
      <c r="T1265" s="17">
        <v>0.15837666068058009</v>
      </c>
      <c r="U1265" s="17">
        <v>0.1487339687339081</v>
      </c>
      <c r="V1265" s="17">
        <v>2.720260842605907E-2</v>
      </c>
      <c r="W1265" s="17">
        <v>2.800607903646684</v>
      </c>
      <c r="X1265" s="17">
        <v>0.68142525592751779</v>
      </c>
      <c r="Y1265" s="17">
        <v>0.11500243003357033</v>
      </c>
      <c r="Z1265" s="17">
        <v>34.281909922584184</v>
      </c>
      <c r="AA1265" s="17">
        <v>0.60701917151539009</v>
      </c>
      <c r="AB1265" s="17">
        <v>1.1619489312033879</v>
      </c>
      <c r="AC1265" s="17">
        <v>18.553040577052094</v>
      </c>
      <c r="AD1265" s="17">
        <v>0.74057372229743956</v>
      </c>
      <c r="AE1265" s="17">
        <v>0.57007412161539051</v>
      </c>
      <c r="AF1265" s="17">
        <v>54.320776888982309</v>
      </c>
      <c r="AG1265" s="17">
        <v>1.9215672974210949</v>
      </c>
      <c r="AH1265" s="17">
        <v>0.2262146886016734</v>
      </c>
      <c r="AI1265" s="17">
        <v>0.30937115614641386</v>
      </c>
      <c r="AJ1265" s="17">
        <v>0.33333333333333298</v>
      </c>
      <c r="AK1265" s="17">
        <v>0.68155030754618706</v>
      </c>
      <c r="AL1265" s="17">
        <v>0.76100581351808427</v>
      </c>
      <c r="AM1265" s="17">
        <v>0.33333333333333298</v>
      </c>
      <c r="AN1265" s="17">
        <v>0.33756118782456723</v>
      </c>
      <c r="AO1265" s="17">
        <v>0.4078129398518307</v>
      </c>
      <c r="AP1265" s="17">
        <v>0.33333333333333298</v>
      </c>
      <c r="AQ1265" s="17">
        <v>7.3465195346751715</v>
      </c>
      <c r="AR1265" s="17">
        <v>2.2444243630026963</v>
      </c>
      <c r="AS1265" s="17">
        <v>4.672732996376844</v>
      </c>
      <c r="AT1265" s="17">
        <v>6.7675372151181366</v>
      </c>
      <c r="AU1265" s="17">
        <v>-1</v>
      </c>
      <c r="AV1265" s="17">
        <v>-1</v>
      </c>
      <c r="AW1265" s="17">
        <v>-1</v>
      </c>
      <c r="AX1265" s="17">
        <v>-1</v>
      </c>
      <c r="AY1265" s="17">
        <v>1.6503810110301411E-2</v>
      </c>
      <c r="AZ1265" s="17">
        <v>0.26918065534466518</v>
      </c>
      <c r="BA1265" s="17">
        <v>0.3052800628573048</v>
      </c>
      <c r="BB1265" s="17">
        <v>0.14714944243535016</v>
      </c>
      <c r="BC1265" s="17">
        <v>0.16751551682858562</v>
      </c>
      <c r="BD1265" s="17">
        <v>5.1002947201116813</v>
      </c>
      <c r="BE1265" s="17">
        <v>5.6439392802708053</v>
      </c>
      <c r="BF1265" s="17">
        <v>-1</v>
      </c>
      <c r="BG1265" s="22">
        <v>385.22029147015365</v>
      </c>
    </row>
    <row r="1266" spans="1:100" x14ac:dyDescent="0.25">
      <c r="A1266">
        <v>3397</v>
      </c>
      <c r="B1266" t="s">
        <v>1217</v>
      </c>
      <c r="C1266" s="48">
        <v>3</v>
      </c>
      <c r="D1266" s="22">
        <v>1536.6085129739511</v>
      </c>
      <c r="E1266" s="17">
        <v>144.09581333208993</v>
      </c>
      <c r="F1266" s="17">
        <v>13.701679093280026</v>
      </c>
      <c r="G1266" s="17">
        <v>0.27490994608650454</v>
      </c>
      <c r="H1266" s="17">
        <v>3.8712993024981333</v>
      </c>
      <c r="I1266" s="17">
        <v>90.673056056611131</v>
      </c>
      <c r="J1266" s="17">
        <v>17.343211619531765</v>
      </c>
      <c r="K1266" s="17">
        <v>-0.99999999999999911</v>
      </c>
      <c r="L1266" s="17">
        <v>-0.99999999999999911</v>
      </c>
      <c r="M1266" s="17">
        <v>-0.99999999999999911</v>
      </c>
      <c r="N1266" s="17">
        <v>0.35389211252800623</v>
      </c>
      <c r="O1266" s="17">
        <v>-0.99999999999999911</v>
      </c>
      <c r="P1266" s="17">
        <v>-0.99999999999999911</v>
      </c>
      <c r="Q1266" s="17">
        <v>4.7280427661356894</v>
      </c>
      <c r="R1266" s="17">
        <v>-0.99999999999999911</v>
      </c>
      <c r="S1266" s="17">
        <v>-0.21541746072074403</v>
      </c>
      <c r="T1266" s="17">
        <v>3.9761209860413579E-2</v>
      </c>
      <c r="U1266" s="17">
        <v>-0.21295427109803397</v>
      </c>
      <c r="V1266" s="17">
        <v>-1.8248809642213772</v>
      </c>
      <c r="W1266" s="17">
        <v>-0.85674346363755505</v>
      </c>
      <c r="X1266" s="17">
        <v>-1.4404530027070304</v>
      </c>
      <c r="Y1266" s="17">
        <v>-7.4253045104790111E-2</v>
      </c>
      <c r="Z1266" s="17">
        <v>40.613679467941019</v>
      </c>
      <c r="AA1266" s="17">
        <v>1.9101356312993745</v>
      </c>
      <c r="AB1266" s="17">
        <v>5.6084443045011199</v>
      </c>
      <c r="AC1266" s="17">
        <v>16.028335737337695</v>
      </c>
      <c r="AD1266" s="17">
        <v>5.0169762751768312</v>
      </c>
      <c r="AE1266" s="17">
        <v>2.4155124544204383</v>
      </c>
      <c r="AF1266" s="17">
        <v>64.665971964200281</v>
      </c>
      <c r="AG1266" s="17">
        <v>-23.721543270662686</v>
      </c>
      <c r="AH1266" s="17">
        <v>1.1553625727606471</v>
      </c>
      <c r="AI1266" s="17">
        <v>2.1525804578017245</v>
      </c>
      <c r="AJ1266" s="17">
        <v>0.33333333333333298</v>
      </c>
      <c r="AK1266" s="17">
        <v>1.6937598419758473</v>
      </c>
      <c r="AL1266" s="17">
        <v>1.5663275063071622</v>
      </c>
      <c r="AM1266" s="17">
        <v>0.33333333333333298</v>
      </c>
      <c r="AN1266" s="17">
        <v>1.6083074972476408</v>
      </c>
      <c r="AO1266" s="17">
        <v>1.4825088543732787</v>
      </c>
      <c r="AP1266" s="17">
        <v>0.33333333333333298</v>
      </c>
      <c r="AQ1266" s="17">
        <v>26.007084092410828</v>
      </c>
      <c r="AR1266" s="17">
        <v>2.9460679356312136</v>
      </c>
      <c r="AS1266" s="17">
        <v>-3.8524935471367305</v>
      </c>
      <c r="AT1266" s="17">
        <v>18.249637231037269</v>
      </c>
      <c r="AU1266" s="17">
        <v>-0.99999999999999911</v>
      </c>
      <c r="AV1266" s="17">
        <v>-0.99999999999999911</v>
      </c>
      <c r="AW1266" s="17">
        <v>-0.99999999999999911</v>
      </c>
      <c r="AX1266" s="17">
        <v>-0.99999999999999911</v>
      </c>
      <c r="AY1266" s="17">
        <v>-0.1064921798304781</v>
      </c>
      <c r="AZ1266" s="17">
        <v>-0.19536740623865265</v>
      </c>
      <c r="BA1266" s="17">
        <v>0.99364189138088688</v>
      </c>
      <c r="BB1266" s="17">
        <v>0.25736689636664217</v>
      </c>
      <c r="BC1266" s="17">
        <v>1.0884428343193477</v>
      </c>
      <c r="BD1266" s="17">
        <v>5.4573353779727922</v>
      </c>
      <c r="BE1266" s="17">
        <v>32.179280314888139</v>
      </c>
      <c r="BF1266" s="17">
        <v>-0.99999999999999911</v>
      </c>
      <c r="CU1266" t="e">
        <v>#N/A</v>
      </c>
      <c r="CV1266" t="e">
        <v>#N/A</v>
      </c>
    </row>
    <row r="1267" spans="1:100" x14ac:dyDescent="0.25">
      <c r="A1267">
        <v>3398</v>
      </c>
      <c r="B1267" t="s">
        <v>1218</v>
      </c>
      <c r="C1267" s="48">
        <v>2</v>
      </c>
      <c r="D1267" s="22">
        <v>1463.8729003906251</v>
      </c>
      <c r="E1267" s="17">
        <v>45.525221882097568</v>
      </c>
      <c r="F1267" s="17">
        <v>-64.749964794838192</v>
      </c>
      <c r="G1267" s="17">
        <v>5.913936076385462E-3</v>
      </c>
      <c r="H1267" s="17">
        <v>2.5911620051170319</v>
      </c>
      <c r="I1267" s="17">
        <v>28.821145455503061</v>
      </c>
      <c r="J1267" s="17">
        <v>5.4670060255208837</v>
      </c>
      <c r="K1267" s="17">
        <v>-1.0000000000000009</v>
      </c>
      <c r="L1267" s="17">
        <v>-1.0000000000000009</v>
      </c>
      <c r="M1267" s="17">
        <v>-1.0000000000000009</v>
      </c>
      <c r="N1267" s="17">
        <v>0.15925815369291207</v>
      </c>
      <c r="O1267" s="17">
        <v>-1.0000000000000009</v>
      </c>
      <c r="P1267" s="17">
        <v>-1.0000000000000009</v>
      </c>
      <c r="Q1267" s="17">
        <v>2.8287353246170568</v>
      </c>
      <c r="R1267" s="17">
        <v>-1.0000000000000009</v>
      </c>
      <c r="S1267" s="17">
        <v>-0.36772719911709517</v>
      </c>
      <c r="T1267" s="17">
        <v>-2.4905785812673636E-2</v>
      </c>
      <c r="U1267" s="17">
        <v>-0.4004797409730167</v>
      </c>
      <c r="V1267" s="17">
        <v>-0.69244492921342027</v>
      </c>
      <c r="W1267" s="17">
        <v>-0.84605226968627179</v>
      </c>
      <c r="X1267" s="17">
        <v>-3.8115942444672988</v>
      </c>
      <c r="Y1267" s="17">
        <v>-4.9895146229147785E-2</v>
      </c>
      <c r="Z1267" s="17">
        <v>19.141799268356728</v>
      </c>
      <c r="AA1267" s="17">
        <v>-0.50803251213973133</v>
      </c>
      <c r="AB1267" s="17">
        <v>-0.44529951265758694</v>
      </c>
      <c r="AC1267" s="17">
        <v>0.10016433198958197</v>
      </c>
      <c r="AD1267" s="17">
        <v>-0.66787702619826406</v>
      </c>
      <c r="AE1267" s="17">
        <v>-0.60942920454889093</v>
      </c>
      <c r="AF1267" s="17">
        <v>24.435251917738949</v>
      </c>
      <c r="AG1267" s="17">
        <v>-49.139364305249622</v>
      </c>
      <c r="AH1267" s="17">
        <v>-0.12704996309522198</v>
      </c>
      <c r="AI1267" s="17">
        <v>-0.10858514979949935</v>
      </c>
      <c r="AJ1267" s="17">
        <v>0.33333333333333298</v>
      </c>
      <c r="AK1267" s="17">
        <v>0.20999498385002696</v>
      </c>
      <c r="AL1267" s="17">
        <v>0.34914526979991956</v>
      </c>
      <c r="AM1267" s="17">
        <v>0.33333333333333298</v>
      </c>
      <c r="AN1267" s="17">
        <v>-8.7543383758065474E-2</v>
      </c>
      <c r="AO1267" s="17">
        <v>-5.671213518407292E-2</v>
      </c>
      <c r="AP1267" s="17">
        <v>0.33333333333333298</v>
      </c>
      <c r="AQ1267" s="17">
        <v>2.0467916689812267</v>
      </c>
      <c r="AR1267" s="17">
        <v>2.2444243630026963</v>
      </c>
      <c r="AS1267" s="17">
        <v>-2.0735052282013511</v>
      </c>
      <c r="AT1267" s="17">
        <v>2.0476004154300425</v>
      </c>
      <c r="AU1267" s="17">
        <v>-1.0000000000000009</v>
      </c>
      <c r="AV1267" s="17">
        <v>-1.0000000000000009</v>
      </c>
      <c r="AW1267" s="17">
        <v>-1.0000000000000009</v>
      </c>
      <c r="AX1267" s="17">
        <v>-1.0000000000000009</v>
      </c>
      <c r="AY1267" s="17">
        <v>-5.4540934429820796E-2</v>
      </c>
      <c r="AZ1267" s="17">
        <v>0.759144785726246</v>
      </c>
      <c r="BA1267" s="17">
        <v>-0.1657406508570653</v>
      </c>
      <c r="BB1267" s="17">
        <v>0.4200129225946157</v>
      </c>
      <c r="BC1267" s="17">
        <v>-9.3662895763197113E-2</v>
      </c>
      <c r="BD1267" s="17">
        <v>12.376052985534553</v>
      </c>
      <c r="BE1267" s="17">
        <v>-1.3849489858443151</v>
      </c>
      <c r="BF1267" s="17">
        <v>-1.0000000000000009</v>
      </c>
      <c r="BG1267" s="22">
        <v>45.324872184502865</v>
      </c>
    </row>
    <row r="1268" spans="1:100" x14ac:dyDescent="0.25">
      <c r="A1268">
        <v>3402</v>
      </c>
      <c r="B1268" t="s">
        <v>1219</v>
      </c>
      <c r="C1268" s="48">
        <v>2</v>
      </c>
      <c r="D1268" s="22">
        <v>1551.4540234374999</v>
      </c>
      <c r="E1268" s="17">
        <v>125.00741085486681</v>
      </c>
      <c r="F1268" s="17">
        <v>63.474169540423468</v>
      </c>
      <c r="G1268" s="17">
        <v>0.89714633155042478</v>
      </c>
      <c r="H1268" s="17">
        <v>10.720756285858959</v>
      </c>
      <c r="I1268" s="17">
        <v>91.236076723698091</v>
      </c>
      <c r="J1268" s="17">
        <v>20.882449734270011</v>
      </c>
      <c r="K1268" s="17">
        <v>-0.999999999999999</v>
      </c>
      <c r="L1268" s="17">
        <v>-0.999999999999999</v>
      </c>
      <c r="M1268" s="17">
        <v>-0.999999999999999</v>
      </c>
      <c r="N1268" s="17">
        <v>0.38135297286992664</v>
      </c>
      <c r="O1268" s="17">
        <v>-0.999999999999999</v>
      </c>
      <c r="P1268" s="17">
        <v>-0.999999999999999</v>
      </c>
      <c r="Q1268" s="17">
        <v>5.2145581494624977</v>
      </c>
      <c r="R1268" s="17">
        <v>-0.999999999999999</v>
      </c>
      <c r="S1268" s="17">
        <v>2.743871918557824</v>
      </c>
      <c r="T1268" s="17">
        <v>0.32435134036938207</v>
      </c>
      <c r="U1268" s="17">
        <v>0.64608421308838193</v>
      </c>
      <c r="V1268" s="17">
        <v>0.67889223737775528</v>
      </c>
      <c r="W1268" s="17">
        <v>6.1029058911690548</v>
      </c>
      <c r="X1268" s="17">
        <v>4.7501589872890726</v>
      </c>
      <c r="Y1268" s="17">
        <v>0.2643283634511594</v>
      </c>
      <c r="Z1268" s="17">
        <v>47.992306441003166</v>
      </c>
      <c r="AA1268" s="17">
        <v>1.6167740584239418</v>
      </c>
      <c r="AB1268" s="17">
        <v>2.6174213496161887</v>
      </c>
      <c r="AC1268" s="17">
        <v>35.26337090442518</v>
      </c>
      <c r="AD1268" s="17">
        <v>2.0160213514168617</v>
      </c>
      <c r="AE1268" s="17">
        <v>1.6381943398775305</v>
      </c>
      <c r="AF1268" s="17">
        <v>81.384145636716624</v>
      </c>
      <c r="AG1268" s="17">
        <v>48.16070219284623</v>
      </c>
      <c r="AH1268" s="17">
        <v>0.5461197778919703</v>
      </c>
      <c r="AI1268" s="17">
        <v>0.68785892369070645</v>
      </c>
      <c r="AJ1268" s="17">
        <v>0.33333333333333298</v>
      </c>
      <c r="AK1268" s="17">
        <v>1.1085756190448546</v>
      </c>
      <c r="AL1268" s="17">
        <v>1.1339734551443343</v>
      </c>
      <c r="AM1268" s="17">
        <v>0.33333333333333298</v>
      </c>
      <c r="AN1268" s="17">
        <v>0.72252219447104871</v>
      </c>
      <c r="AO1268" s="17">
        <v>0.82847188462065602</v>
      </c>
      <c r="AP1268" s="17">
        <v>0.33333333333333298</v>
      </c>
      <c r="AQ1268" s="17">
        <v>12.145782376131992</v>
      </c>
      <c r="AR1268" s="17">
        <v>2.2444243630026963</v>
      </c>
      <c r="AS1268" s="17">
        <v>10.781909024152815</v>
      </c>
      <c r="AT1268" s="17">
        <v>11.041759943307525</v>
      </c>
      <c r="AU1268" s="17">
        <v>-0.999999999999999</v>
      </c>
      <c r="AV1268" s="17">
        <v>-0.999999999999999</v>
      </c>
      <c r="AW1268" s="17">
        <v>-0.999999999999999</v>
      </c>
      <c r="AX1268" s="17">
        <v>-0.999999999999999</v>
      </c>
      <c r="AY1268" s="17">
        <v>8.083964228751743E-2</v>
      </c>
      <c r="AZ1268" s="17">
        <v>-0.17451507850772302</v>
      </c>
      <c r="BA1268" s="17">
        <v>0.73182124877720711</v>
      </c>
      <c r="BB1268" s="17">
        <v>-9.9946935776039803E-2</v>
      </c>
      <c r="BC1268" s="17">
        <v>0.40403027424779381</v>
      </c>
      <c r="BD1268" s="17">
        <v>-1.4883975998654195</v>
      </c>
      <c r="BE1268" s="17">
        <v>12.009074080999127</v>
      </c>
      <c r="BF1268" s="17">
        <v>-0.999999999999999</v>
      </c>
      <c r="BG1268" s="22">
        <v>484.09207190715028</v>
      </c>
    </row>
    <row r="1269" spans="1:100" x14ac:dyDescent="0.25">
      <c r="A1269">
        <v>3405</v>
      </c>
      <c r="B1269" t="s">
        <v>2966</v>
      </c>
      <c r="C1269" s="48">
        <v>3</v>
      </c>
      <c r="D1269" s="22">
        <v>1521.1949371978499</v>
      </c>
      <c r="E1269" s="17">
        <v>101.16433648055553</v>
      </c>
      <c r="F1269" s="17">
        <v>67.279582811950291</v>
      </c>
      <c r="G1269" s="17">
        <v>0.8848102596499875</v>
      </c>
      <c r="H1269" s="17">
        <v>8.3946864692187351</v>
      </c>
      <c r="I1269" s="17">
        <v>67.83391826424193</v>
      </c>
      <c r="J1269" s="17">
        <v>13.759082645508087</v>
      </c>
      <c r="K1269" s="17">
        <v>-1.0000000000000004</v>
      </c>
      <c r="L1269" s="17">
        <v>-1.0000000000000004</v>
      </c>
      <c r="M1269" s="17">
        <v>-1.0000000000000004</v>
      </c>
      <c r="N1269" s="17">
        <v>0.38836114201897576</v>
      </c>
      <c r="O1269" s="17">
        <v>-1.0000000000000004</v>
      </c>
      <c r="P1269" s="17">
        <v>-1.0000000000000004</v>
      </c>
      <c r="Q1269" s="17">
        <v>6.1711184901345124</v>
      </c>
      <c r="R1269" s="17">
        <v>-1.0000000000000004</v>
      </c>
      <c r="S1269" s="17">
        <v>0.9226718167582616</v>
      </c>
      <c r="T1269" s="17">
        <v>0.14328894264587061</v>
      </c>
      <c r="U1269" s="17">
        <v>0.18911217278385098</v>
      </c>
      <c r="V1269" s="17">
        <v>-0.61532350238439038</v>
      </c>
      <c r="W1269" s="17">
        <v>2.2235679790842253</v>
      </c>
      <c r="X1269" s="17">
        <v>-1.4843941772392364</v>
      </c>
      <c r="Y1269" s="17">
        <v>0.18899880901239019</v>
      </c>
      <c r="Z1269" s="17">
        <v>41.365556467925607</v>
      </c>
      <c r="AA1269" s="17">
        <v>-0.49025222214296121</v>
      </c>
      <c r="AB1269" s="17">
        <v>-0.43212312957071941</v>
      </c>
      <c r="AC1269" s="17">
        <v>16.405522806273478</v>
      </c>
      <c r="AD1269" s="17">
        <v>2.1783098917320181</v>
      </c>
      <c r="AE1269" s="17">
        <v>0.40527024489246516</v>
      </c>
      <c r="AF1269" s="17">
        <v>57.74422638952084</v>
      </c>
      <c r="AG1269" s="17">
        <v>34.936072481959847</v>
      </c>
      <c r="AH1269" s="17">
        <v>0.26160567812530561</v>
      </c>
      <c r="AI1269" s="17">
        <v>0.4111167905144284</v>
      </c>
      <c r="AJ1269" s="17">
        <v>0.33333333333333298</v>
      </c>
      <c r="AK1269" s="17">
        <v>0.51515342493636807</v>
      </c>
      <c r="AL1269" s="17">
        <v>1.3508599671690555</v>
      </c>
      <c r="AM1269" s="17">
        <v>0.33333333333333298</v>
      </c>
      <c r="AN1269" s="17">
        <v>0.11057010734663562</v>
      </c>
      <c r="AO1269" s="17">
        <v>0.25596161726074018</v>
      </c>
      <c r="AP1269" s="17">
        <v>0.33333333333333298</v>
      </c>
      <c r="AQ1269" s="17">
        <v>10.089691874721119</v>
      </c>
      <c r="AR1269" s="17">
        <v>2.0044190122772352</v>
      </c>
      <c r="AS1269" s="17">
        <v>7.2153833129084459</v>
      </c>
      <c r="AT1269" s="17">
        <v>4.5392803203224013</v>
      </c>
      <c r="AU1269" s="17">
        <v>-1.0000000000000004</v>
      </c>
      <c r="AV1269" s="17">
        <v>-1.0000000000000004</v>
      </c>
      <c r="AW1269" s="17">
        <v>-1.0000000000000004</v>
      </c>
      <c r="AX1269" s="17">
        <v>-1.0000000000000004</v>
      </c>
      <c r="AY1269" s="17">
        <v>-1.4889984140920996E-2</v>
      </c>
      <c r="AZ1269" s="17">
        <v>0.24527803940396592</v>
      </c>
      <c r="BA1269" s="17">
        <v>1.5650286704090082</v>
      </c>
      <c r="BB1269" s="17">
        <v>8.6632697028636976E-2</v>
      </c>
      <c r="BC1269" s="17">
        <v>0.13392965650321939</v>
      </c>
      <c r="BD1269" s="17">
        <v>3.3922076227357545</v>
      </c>
      <c r="BE1269" s="17">
        <v>11.173384764625526</v>
      </c>
      <c r="BF1269" s="17">
        <v>-1.0000000000000004</v>
      </c>
      <c r="CU1269" t="e">
        <v>#N/A</v>
      </c>
      <c r="CV1269" t="e">
        <v>#N/A</v>
      </c>
    </row>
    <row r="1270" spans="1:100" x14ac:dyDescent="0.25">
      <c r="A1270">
        <v>3407</v>
      </c>
      <c r="B1270" t="s">
        <v>2967</v>
      </c>
      <c r="C1270" s="48">
        <v>2</v>
      </c>
      <c r="D1270" s="22">
        <v>1485.3109277343749</v>
      </c>
      <c r="E1270" s="17">
        <v>70.877728935673701</v>
      </c>
      <c r="F1270" s="17">
        <v>-23.850194516906534</v>
      </c>
      <c r="G1270" s="17">
        <v>0.29019115446517718</v>
      </c>
      <c r="H1270" s="17">
        <v>5.1842661836624186</v>
      </c>
      <c r="I1270" s="17">
        <v>48.729693592841215</v>
      </c>
      <c r="J1270" s="17">
        <v>10.384084309486665</v>
      </c>
      <c r="K1270" s="17">
        <v>-1.0000000000000004</v>
      </c>
      <c r="L1270" s="17">
        <v>-1.0000000000000004</v>
      </c>
      <c r="M1270" s="17">
        <v>-1.0000000000000004</v>
      </c>
      <c r="N1270" s="17">
        <v>0.23009994280967955</v>
      </c>
      <c r="O1270" s="17">
        <v>-1.0000000000000004</v>
      </c>
      <c r="P1270" s="17">
        <v>-1.0000000000000004</v>
      </c>
      <c r="Q1270" s="17">
        <v>3.5897434294164832</v>
      </c>
      <c r="R1270" s="17">
        <v>-1.0000000000000004</v>
      </c>
      <c r="S1270" s="17">
        <v>0.62478243855508131</v>
      </c>
      <c r="T1270" s="17">
        <v>8.6497081540110043E-2</v>
      </c>
      <c r="U1270" s="17">
        <v>-6.6656272215124185E-2</v>
      </c>
      <c r="V1270" s="17">
        <v>-0.25502824960051873</v>
      </c>
      <c r="W1270" s="17">
        <v>1.3704633178304177</v>
      </c>
      <c r="X1270" s="17">
        <v>-1.0806439271144694</v>
      </c>
      <c r="Y1270" s="17">
        <v>5.0333016187198425E-2</v>
      </c>
      <c r="Z1270" s="17">
        <v>28.344272124814648</v>
      </c>
      <c r="AA1270" s="17">
        <v>0.16971899752435388</v>
      </c>
      <c r="AB1270" s="17">
        <v>0.53161938285160593</v>
      </c>
      <c r="AC1270" s="17">
        <v>11.316204732681737</v>
      </c>
      <c r="AD1270" s="17">
        <v>0.18820851232258468</v>
      </c>
      <c r="AE1270" s="17">
        <v>0.10749734843491149</v>
      </c>
      <c r="AF1270" s="17">
        <v>42.600293021455748</v>
      </c>
      <c r="AG1270" s="17">
        <v>-18.10347243956971</v>
      </c>
      <c r="AH1270" s="17">
        <v>8.7671609463365274E-2</v>
      </c>
      <c r="AI1270" s="17">
        <v>0.14545735018571274</v>
      </c>
      <c r="AJ1270" s="17">
        <v>0.33333333333333298</v>
      </c>
      <c r="AK1270" s="17">
        <v>0.49661607703341548</v>
      </c>
      <c r="AL1270" s="17">
        <v>0.59948263924009071</v>
      </c>
      <c r="AM1270" s="17">
        <v>0.33333333333333298</v>
      </c>
      <c r="AN1270" s="17">
        <v>0.17084398014492083</v>
      </c>
      <c r="AO1270" s="17">
        <v>0.22563582724435013</v>
      </c>
      <c r="AP1270" s="17">
        <v>0.33333333333333298</v>
      </c>
      <c r="AQ1270" s="17">
        <v>5.2680760403107287</v>
      </c>
      <c r="AR1270" s="17">
        <v>2.2444243630026963</v>
      </c>
      <c r="AS1270" s="17">
        <v>2.026998101181186</v>
      </c>
      <c r="AT1270" s="17">
        <v>4.9164757674868982</v>
      </c>
      <c r="AU1270" s="17">
        <v>-1.0000000000000004</v>
      </c>
      <c r="AV1270" s="17">
        <v>-1.0000000000000004</v>
      </c>
      <c r="AW1270" s="17">
        <v>-1.0000000000000004</v>
      </c>
      <c r="AX1270" s="17">
        <v>-1.0000000000000004</v>
      </c>
      <c r="AY1270" s="17">
        <v>-1.1358467131148209E-2</v>
      </c>
      <c r="AZ1270" s="17">
        <v>0.46133443853333911</v>
      </c>
      <c r="BA1270" s="17">
        <v>0.12055549530588386</v>
      </c>
      <c r="BB1270" s="17">
        <v>0.25416084746574913</v>
      </c>
      <c r="BC1270" s="17">
        <v>6.5086753262488223E-2</v>
      </c>
      <c r="BD1270" s="17">
        <v>7.9536964072483816</v>
      </c>
      <c r="BE1270" s="17">
        <v>2.887354893383872</v>
      </c>
      <c r="BF1270" s="17">
        <v>-1.0000000000000004</v>
      </c>
      <c r="BG1270" s="22">
        <v>141.42493306098589</v>
      </c>
    </row>
    <row r="1271" spans="1:100" x14ac:dyDescent="0.25">
      <c r="A1271">
        <v>3408</v>
      </c>
      <c r="B1271" t="s">
        <v>1220</v>
      </c>
      <c r="C1271" s="48">
        <v>2</v>
      </c>
      <c r="D1271" s="22">
        <v>1520.6493066406251</v>
      </c>
      <c r="E1271" s="17">
        <v>51.491515902452939</v>
      </c>
      <c r="F1271" s="17">
        <v>-55.124879026103095</v>
      </c>
      <c r="G1271" s="17">
        <v>7.2813886626130475E-2</v>
      </c>
      <c r="H1271" s="17">
        <v>3.2014062670324055</v>
      </c>
      <c r="I1271" s="17">
        <v>33.506293612833048</v>
      </c>
      <c r="J1271" s="17">
        <v>6.6241592293933254</v>
      </c>
      <c r="K1271" s="17">
        <v>-1.0000000000000009</v>
      </c>
      <c r="L1271" s="17">
        <v>-1.0000000000000009</v>
      </c>
      <c r="M1271" s="17">
        <v>-1.0000000000000009</v>
      </c>
      <c r="N1271" s="17">
        <v>0.17592959931781438</v>
      </c>
      <c r="O1271" s="17">
        <v>-1.0000000000000009</v>
      </c>
      <c r="P1271" s="17">
        <v>-1.0000000000000009</v>
      </c>
      <c r="Q1271" s="17">
        <v>3.007826019494364</v>
      </c>
      <c r="R1271" s="17">
        <v>-1.0000000000000009</v>
      </c>
      <c r="S1271" s="17">
        <v>-0.13415644006455807</v>
      </c>
      <c r="T1271" s="17">
        <v>1.3110399999672617E-3</v>
      </c>
      <c r="U1271" s="17">
        <v>-0.3219198982996444</v>
      </c>
      <c r="V1271" s="17">
        <v>-0.58950613446372979</v>
      </c>
      <c r="W1271" s="17">
        <v>-0.32443191601162757</v>
      </c>
      <c r="X1271" s="17">
        <v>-3.1689101693232802</v>
      </c>
      <c r="Y1271" s="17">
        <v>-2.6308102753244161E-2</v>
      </c>
      <c r="Z1271" s="17">
        <v>21.307449342329306</v>
      </c>
      <c r="AA1271" s="17">
        <v>-0.34853488254237475</v>
      </c>
      <c r="AB1271" s="17">
        <v>-0.21539777740389288</v>
      </c>
      <c r="AC1271" s="17">
        <v>2.7396742878806961</v>
      </c>
      <c r="AD1271" s="17">
        <v>-0.46641142681608483</v>
      </c>
      <c r="AE1271" s="17">
        <v>-0.44071237520092754</v>
      </c>
      <c r="AF1271" s="17">
        <v>28.710094476211985</v>
      </c>
      <c r="AG1271" s="17">
        <v>-41.835579489677201</v>
      </c>
      <c r="AH1271" s="17">
        <v>-7.6518785579312631E-2</v>
      </c>
      <c r="AI1271" s="17">
        <v>-4.8800441116651272E-2</v>
      </c>
      <c r="AJ1271" s="17">
        <v>0.33333333333333298</v>
      </c>
      <c r="AK1271" s="17">
        <v>0.2774465266404097</v>
      </c>
      <c r="AL1271" s="17">
        <v>0.40805803717263217</v>
      </c>
      <c r="AM1271" s="17">
        <v>0.33333333333333298</v>
      </c>
      <c r="AN1271" s="17">
        <v>-2.6736183076414566E-2</v>
      </c>
      <c r="AO1271" s="17">
        <v>9.7337968232156791E-3</v>
      </c>
      <c r="AP1271" s="17">
        <v>0.33333333333333298</v>
      </c>
      <c r="AQ1271" s="17">
        <v>2.80486776938079</v>
      </c>
      <c r="AR1271" s="17">
        <v>2.2444243630026963</v>
      </c>
      <c r="AS1271" s="17">
        <v>-1.1085194600151071</v>
      </c>
      <c r="AT1271" s="17">
        <v>2.7227428706495678</v>
      </c>
      <c r="AU1271" s="17">
        <v>-1.0000000000000009</v>
      </c>
      <c r="AV1271" s="17">
        <v>-1.0000000000000009</v>
      </c>
      <c r="AW1271" s="17">
        <v>-1.0000000000000009</v>
      </c>
      <c r="AX1271" s="17">
        <v>-1.0000000000000009</v>
      </c>
      <c r="AY1271" s="17">
        <v>-4.437865359961312E-2</v>
      </c>
      <c r="AZ1271" s="17">
        <v>0.68906003671494997</v>
      </c>
      <c r="BA1271" s="17">
        <v>-9.8365578983775015E-2</v>
      </c>
      <c r="BB1271" s="17">
        <v>0.38098237456976825</v>
      </c>
      <c r="BC1271" s="17">
        <v>-5.6303786476139095E-2</v>
      </c>
      <c r="BD1271" s="17">
        <v>11.335324368315366</v>
      </c>
      <c r="BE1271" s="17">
        <v>-0.37953279430499798</v>
      </c>
      <c r="BF1271" s="17">
        <v>-1.0000000000000009</v>
      </c>
      <c r="BG1271" s="22">
        <v>507.99939668312749</v>
      </c>
    </row>
    <row r="1272" spans="1:100" x14ac:dyDescent="0.25">
      <c r="A1272">
        <v>3410</v>
      </c>
      <c r="B1272" t="s">
        <v>2968</v>
      </c>
      <c r="C1272" s="48">
        <v>3</v>
      </c>
      <c r="D1272" s="22">
        <v>1476.4381718220777</v>
      </c>
      <c r="E1272" s="17">
        <v>50.646232997937091</v>
      </c>
      <c r="F1272" s="17">
        <v>-85.272110653475167</v>
      </c>
      <c r="G1272" s="17">
        <v>3.1918718165785676E-2</v>
      </c>
      <c r="H1272" s="17">
        <v>4.1837159247193227</v>
      </c>
      <c r="I1272" s="17">
        <v>33.434372366068587</v>
      </c>
      <c r="J1272" s="17">
        <v>6.6603180525280745</v>
      </c>
      <c r="K1272" s="17">
        <v>-1</v>
      </c>
      <c r="L1272" s="17">
        <v>-1</v>
      </c>
      <c r="M1272" s="17">
        <v>-1</v>
      </c>
      <c r="N1272" s="17">
        <v>0.28039670993288196</v>
      </c>
      <c r="O1272" s="17">
        <v>-1</v>
      </c>
      <c r="P1272" s="17">
        <v>-1</v>
      </c>
      <c r="Q1272" s="17">
        <v>5.3024856097074275</v>
      </c>
      <c r="R1272" s="17">
        <v>-1</v>
      </c>
      <c r="S1272" s="17">
        <v>1.9384889041325445E-2</v>
      </c>
      <c r="T1272" s="17">
        <v>-0.10428714363388433</v>
      </c>
      <c r="U1272" s="17">
        <v>-0.57876973153537492</v>
      </c>
      <c r="V1272" s="17">
        <v>-0.67002133536004471</v>
      </c>
      <c r="W1272" s="17">
        <v>-1.1187696849880986</v>
      </c>
      <c r="X1272" s="17">
        <v>-4.8691816254828337</v>
      </c>
      <c r="Y1272" s="17">
        <v>-5.5051930229340122E-2</v>
      </c>
      <c r="Z1272" s="17">
        <v>17.611637738107071</v>
      </c>
      <c r="AA1272" s="17">
        <v>-0.26140472559156147</v>
      </c>
      <c r="AB1272" s="17">
        <v>0.52966562070861978</v>
      </c>
      <c r="AC1272" s="17">
        <v>17.367610162411673</v>
      </c>
      <c r="AD1272" s="17">
        <v>-1.673535497404913</v>
      </c>
      <c r="AE1272" s="17">
        <v>-0.52354479162102552</v>
      </c>
      <c r="AF1272" s="17">
        <v>34.985368729606392</v>
      </c>
      <c r="AG1272" s="17">
        <v>-36.24503739396458</v>
      </c>
      <c r="AH1272" s="17">
        <v>-0.16930720068837096</v>
      </c>
      <c r="AI1272" s="17">
        <v>-0.26669129089169524</v>
      </c>
      <c r="AJ1272" s="17">
        <v>0.33333333333333298</v>
      </c>
      <c r="AK1272" s="17">
        <v>-0.47015255338540418</v>
      </c>
      <c r="AL1272" s="17">
        <v>4.4485584005088508E-2</v>
      </c>
      <c r="AM1272" s="17">
        <v>0.33333333333333298</v>
      </c>
      <c r="AN1272" s="17">
        <v>8.6440207428629373E-2</v>
      </c>
      <c r="AO1272" s="17">
        <v>-8.7993565820956021E-2</v>
      </c>
      <c r="AP1272" s="17">
        <v>0.33333333333333298</v>
      </c>
      <c r="AQ1272" s="17">
        <v>-1.5509963635378141</v>
      </c>
      <c r="AR1272" s="17">
        <v>2.6052349823150145</v>
      </c>
      <c r="AS1272" s="17">
        <v>8.0875497017760143</v>
      </c>
      <c r="AT1272" s="17">
        <v>-4.032466631562956</v>
      </c>
      <c r="AU1272" s="17">
        <v>-1</v>
      </c>
      <c r="AV1272" s="17">
        <v>-1</v>
      </c>
      <c r="AW1272" s="17">
        <v>-1</v>
      </c>
      <c r="AX1272" s="17">
        <v>-1</v>
      </c>
      <c r="AY1272" s="17">
        <v>-3.5109041159745599E-2</v>
      </c>
      <c r="AZ1272" s="17">
        <v>0.93054909918766504</v>
      </c>
      <c r="BA1272" s="17">
        <v>0.67514034009727486</v>
      </c>
      <c r="BB1272" s="17">
        <v>0.83973742216485614</v>
      </c>
      <c r="BC1272" s="17">
        <v>0.12012529198780614</v>
      </c>
      <c r="BD1272" s="17">
        <v>25.64618105005971</v>
      </c>
      <c r="BE1272" s="17">
        <v>6.3788340001815298</v>
      </c>
      <c r="BF1272" s="17">
        <v>-1</v>
      </c>
      <c r="CU1272" t="e">
        <v>#N/A</v>
      </c>
      <c r="CV1272" t="e">
        <v>#N/A</v>
      </c>
    </row>
    <row r="1273" spans="1:100" x14ac:dyDescent="0.25">
      <c r="A1273">
        <v>3414</v>
      </c>
      <c r="B1273" t="s">
        <v>1221</v>
      </c>
      <c r="C1273" s="48">
        <v>2</v>
      </c>
      <c r="D1273" s="22">
        <v>1531.2481933593749</v>
      </c>
      <c r="E1273" s="17">
        <v>125.09695544230718</v>
      </c>
      <c r="F1273" s="17">
        <v>63.618626774897514</v>
      </c>
      <c r="G1273" s="17">
        <v>0.89815039344400893</v>
      </c>
      <c r="H1273" s="17">
        <v>10.72991508200354</v>
      </c>
      <c r="I1273" s="17">
        <v>91.30639334862704</v>
      </c>
      <c r="J1273" s="17">
        <v>20.899816764103363</v>
      </c>
      <c r="K1273" s="17">
        <v>-0.999999999999999</v>
      </c>
      <c r="L1273" s="17">
        <v>-0.999999999999999</v>
      </c>
      <c r="M1273" s="17">
        <v>-0.999999999999999</v>
      </c>
      <c r="N1273" s="17">
        <v>0.38160318476284094</v>
      </c>
      <c r="O1273" s="17">
        <v>-0.999999999999999</v>
      </c>
      <c r="P1273" s="17">
        <v>-0.999999999999999</v>
      </c>
      <c r="Q1273" s="17">
        <v>5.2172460160564817</v>
      </c>
      <c r="R1273" s="17">
        <v>-0.999999999999999</v>
      </c>
      <c r="S1273" s="17">
        <v>2.7473774442972756</v>
      </c>
      <c r="T1273" s="17">
        <v>0.32474481324272353</v>
      </c>
      <c r="U1273" s="17">
        <v>0.64726327142469042</v>
      </c>
      <c r="V1273" s="17">
        <v>0.68043718502465667</v>
      </c>
      <c r="W1273" s="17">
        <v>6.1107345833540094</v>
      </c>
      <c r="X1273" s="17">
        <v>4.7598046534541867</v>
      </c>
      <c r="Y1273" s="17">
        <v>0.26468236747271479</v>
      </c>
      <c r="Z1273" s="17">
        <v>48.024809405448515</v>
      </c>
      <c r="AA1273" s="17">
        <v>1.6191678642590694</v>
      </c>
      <c r="AB1273" s="17">
        <v>2.6208718091417973</v>
      </c>
      <c r="AC1273" s="17">
        <v>35.30298575230875</v>
      </c>
      <c r="AD1273" s="17">
        <v>2.0190450297536247</v>
      </c>
      <c r="AE1273" s="17">
        <v>1.6407265112433176</v>
      </c>
      <c r="AF1273" s="17">
        <v>81.448304226951208</v>
      </c>
      <c r="AG1273" s="17">
        <v>48.27032039064747</v>
      </c>
      <c r="AH1273" s="17">
        <v>0.54687817052701337</v>
      </c>
      <c r="AI1273" s="17">
        <v>0.68875619711638481</v>
      </c>
      <c r="AJ1273" s="17">
        <v>0.33333333333333298</v>
      </c>
      <c r="AK1273" s="17">
        <v>1.1095879594609945</v>
      </c>
      <c r="AL1273" s="17">
        <v>1.134857642117246</v>
      </c>
      <c r="AM1273" s="17">
        <v>0.33333333333333298</v>
      </c>
      <c r="AN1273" s="17">
        <v>0.72343481387597008</v>
      </c>
      <c r="AO1273" s="17">
        <v>0.82946913241776166</v>
      </c>
      <c r="AP1273" s="17">
        <v>0.33333333333333298</v>
      </c>
      <c r="AQ1273" s="17">
        <v>12.157159893134523</v>
      </c>
      <c r="AR1273" s="17">
        <v>2.2444243630026963</v>
      </c>
      <c r="AS1273" s="17">
        <v>10.79639192630334</v>
      </c>
      <c r="AT1273" s="17">
        <v>11.051892758152027</v>
      </c>
      <c r="AU1273" s="17">
        <v>-0.999999999999999</v>
      </c>
      <c r="AV1273" s="17">
        <v>-0.999999999999999</v>
      </c>
      <c r="AW1273" s="17">
        <v>-0.999999999999999</v>
      </c>
      <c r="AX1273" s="17">
        <v>-0.999999999999999</v>
      </c>
      <c r="AY1273" s="17">
        <v>8.099216196577827E-2</v>
      </c>
      <c r="AZ1273" s="17">
        <v>-0.1755669391627071</v>
      </c>
      <c r="BA1273" s="17">
        <v>0.73283244148646276</v>
      </c>
      <c r="BB1273" s="17">
        <v>-0.10053272224726179</v>
      </c>
      <c r="BC1273" s="17">
        <v>0.40459097508098041</v>
      </c>
      <c r="BD1273" s="17">
        <v>-1.504017281756445</v>
      </c>
      <c r="BE1273" s="17">
        <v>12.02416377952389</v>
      </c>
      <c r="BF1273" s="17">
        <v>-0.999999999999999</v>
      </c>
      <c r="BG1273" s="22">
        <v>2649.7726955947678</v>
      </c>
    </row>
    <row r="1274" spans="1:100" x14ac:dyDescent="0.25">
      <c r="A1274">
        <v>3418</v>
      </c>
      <c r="B1274" t="s">
        <v>2969</v>
      </c>
      <c r="C1274" s="48">
        <v>2</v>
      </c>
      <c r="D1274" s="22">
        <v>1590.1402441406251</v>
      </c>
      <c r="E1274" s="17">
        <v>135.37302178286654</v>
      </c>
      <c r="F1274" s="17">
        <v>80.196425246720835</v>
      </c>
      <c r="G1274" s="17">
        <v>1.0133757456783887</v>
      </c>
      <c r="H1274" s="17">
        <v>11.78097131523533</v>
      </c>
      <c r="I1274" s="17">
        <v>99.375873852909109</v>
      </c>
      <c r="J1274" s="17">
        <v>22.892843431682138</v>
      </c>
      <c r="K1274" s="17">
        <v>-0.99999999999999878</v>
      </c>
      <c r="L1274" s="17">
        <v>-0.99999999999999878</v>
      </c>
      <c r="M1274" s="17">
        <v>-0.99999999999999878</v>
      </c>
      <c r="N1274" s="17">
        <v>0.41031730455815063</v>
      </c>
      <c r="O1274" s="17">
        <v>-0.99999999999999878</v>
      </c>
      <c r="P1274" s="17">
        <v>-0.99999999999999878</v>
      </c>
      <c r="Q1274" s="17">
        <v>5.5257034697550962</v>
      </c>
      <c r="R1274" s="17">
        <v>-0.99999999999999878</v>
      </c>
      <c r="S1274" s="17">
        <v>3.1496688176439278</v>
      </c>
      <c r="T1274" s="17">
        <v>0.36989945033745064</v>
      </c>
      <c r="U1274" s="17">
        <v>0.78257107762083833</v>
      </c>
      <c r="V1274" s="17">
        <v>0.85773416037587125</v>
      </c>
      <c r="W1274" s="17">
        <v>7.0091491336023086</v>
      </c>
      <c r="X1274" s="17">
        <v>5.866733706844621</v>
      </c>
      <c r="Y1274" s="17">
        <v>0.30530759021720277</v>
      </c>
      <c r="Z1274" s="17">
        <v>51.754824009933927</v>
      </c>
      <c r="AA1274" s="17">
        <v>1.8938791368367454</v>
      </c>
      <c r="AB1274" s="17">
        <v>3.016843827151054</v>
      </c>
      <c r="AC1274" s="17">
        <v>39.849154499736393</v>
      </c>
      <c r="AD1274" s="17">
        <v>2.3660399746102847</v>
      </c>
      <c r="AE1274" s="17">
        <v>1.9313165031601494</v>
      </c>
      <c r="AF1274" s="17">
        <v>88.811093519004729</v>
      </c>
      <c r="AG1274" s="17">
        <v>60.850018448759911</v>
      </c>
      <c r="AH1274" s="17">
        <v>0.63391071210952465</v>
      </c>
      <c r="AI1274" s="17">
        <v>0.79172658886710345</v>
      </c>
      <c r="AJ1274" s="17">
        <v>0.33333333333333298</v>
      </c>
      <c r="AK1274" s="17">
        <v>1.2257633484247732</v>
      </c>
      <c r="AL1274" s="17">
        <v>1.2363262428537345</v>
      </c>
      <c r="AM1274" s="17">
        <v>0.33333333333333298</v>
      </c>
      <c r="AN1274" s="17">
        <v>0.82816629812004239</v>
      </c>
      <c r="AO1274" s="17">
        <v>0.94391250430618312</v>
      </c>
      <c r="AP1274" s="17">
        <v>0.33333333333333298</v>
      </c>
      <c r="AQ1274" s="17">
        <v>13.462834784837973</v>
      </c>
      <c r="AR1274" s="17">
        <v>2.2444243630026963</v>
      </c>
      <c r="AS1274" s="17">
        <v>12.458438372178437</v>
      </c>
      <c r="AT1274" s="17">
        <v>12.214726610371521</v>
      </c>
      <c r="AU1274" s="17">
        <v>-0.99999999999999878</v>
      </c>
      <c r="AV1274" s="17">
        <v>-0.99999999999999878</v>
      </c>
      <c r="AW1274" s="17">
        <v>-0.99999999999999878</v>
      </c>
      <c r="AX1274" s="17">
        <v>-0.99999999999999878</v>
      </c>
      <c r="AY1274" s="17">
        <v>9.8495200137602851E-2</v>
      </c>
      <c r="AZ1274" s="17">
        <v>-0.29627763961501813</v>
      </c>
      <c r="BA1274" s="17">
        <v>0.84887612051196415</v>
      </c>
      <c r="BB1274" s="17">
        <v>-0.16775711639266311</v>
      </c>
      <c r="BC1274" s="17">
        <v>0.46893656115974847</v>
      </c>
      <c r="BD1274" s="17">
        <v>-3.2965196754661665</v>
      </c>
      <c r="BE1274" s="17">
        <v>13.755845699469763</v>
      </c>
      <c r="BF1274" s="17">
        <v>-0.99999999999999878</v>
      </c>
      <c r="BG1274" s="22">
        <v>956.84185991548043</v>
      </c>
    </row>
    <row r="1275" spans="1:100" x14ac:dyDescent="0.25">
      <c r="A1275">
        <v>3419</v>
      </c>
      <c r="B1275" t="s">
        <v>1222</v>
      </c>
      <c r="C1275" s="48">
        <v>2</v>
      </c>
      <c r="D1275" s="22">
        <v>1668.30224609375</v>
      </c>
      <c r="E1275" s="17">
        <v>159.94732586115623</v>
      </c>
      <c r="F1275" s="17">
        <v>119.84076453900845</v>
      </c>
      <c r="G1275" s="17">
        <v>1.2889269877095442</v>
      </c>
      <c r="H1275" s="17">
        <v>14.294479366158807</v>
      </c>
      <c r="I1275" s="17">
        <v>118.67332300262566</v>
      </c>
      <c r="J1275" s="17">
        <v>27.658990490494826</v>
      </c>
      <c r="K1275" s="17">
        <v>-0.99999999999999811</v>
      </c>
      <c r="L1275" s="17">
        <v>-0.99999999999999811</v>
      </c>
      <c r="M1275" s="17">
        <v>-0.99999999999999811</v>
      </c>
      <c r="N1275" s="17">
        <v>0.47898458324292087</v>
      </c>
      <c r="O1275" s="17">
        <v>-0.99999999999999811</v>
      </c>
      <c r="P1275" s="17">
        <v>-0.99999999999999811</v>
      </c>
      <c r="Q1275" s="17">
        <v>6.2633521975067019</v>
      </c>
      <c r="R1275" s="17">
        <v>-0.99999999999999811</v>
      </c>
      <c r="S1275" s="17">
        <v>4.1117130677548364</v>
      </c>
      <c r="T1275" s="17">
        <v>0.47788277252863853</v>
      </c>
      <c r="U1275" s="17">
        <v>1.1061477326786555</v>
      </c>
      <c r="V1275" s="17">
        <v>1.2817242009271865</v>
      </c>
      <c r="W1275" s="17">
        <v>9.1576280957340153</v>
      </c>
      <c r="X1275" s="17">
        <v>8.5138566670910176</v>
      </c>
      <c r="Y1275" s="17">
        <v>0.40245921846534749</v>
      </c>
      <c r="Z1275" s="17">
        <v>60.674824141238688</v>
      </c>
      <c r="AA1275" s="17">
        <v>2.5508268561612439</v>
      </c>
      <c r="AB1275" s="17">
        <v>3.9637758977086852</v>
      </c>
      <c r="AC1275" s="17">
        <v>50.720915102288401</v>
      </c>
      <c r="AD1275" s="17">
        <v>3.195847705111249</v>
      </c>
      <c r="AE1275" s="17">
        <v>2.6262367758413827</v>
      </c>
      <c r="AF1275" s="17">
        <v>106.41855311793226</v>
      </c>
      <c r="AG1275" s="17">
        <v>90.933254100223948</v>
      </c>
      <c r="AH1275" s="17">
        <v>0.8420413401800515</v>
      </c>
      <c r="AI1275" s="17">
        <v>1.037971176443893</v>
      </c>
      <c r="AJ1275" s="17">
        <v>0.33333333333333298</v>
      </c>
      <c r="AK1275" s="17">
        <v>1.50358651929524</v>
      </c>
      <c r="AL1275" s="17">
        <v>1.4789794300032928</v>
      </c>
      <c r="AM1275" s="17">
        <v>0.33333333333333298</v>
      </c>
      <c r="AN1275" s="17">
        <v>1.0786223826848236</v>
      </c>
      <c r="AO1275" s="17">
        <v>1.217593709480046</v>
      </c>
      <c r="AP1275" s="17">
        <v>0.33333333333333298</v>
      </c>
      <c r="AQ1275" s="17">
        <v>16.585240844972656</v>
      </c>
      <c r="AR1275" s="17">
        <v>2.2444243630026963</v>
      </c>
      <c r="AS1275" s="17">
        <v>16.433075494942663</v>
      </c>
      <c r="AT1275" s="17">
        <v>14.995540954103694</v>
      </c>
      <c r="AU1275" s="17">
        <v>-0.99999999999999811</v>
      </c>
      <c r="AV1275" s="17">
        <v>-0.99999999999999811</v>
      </c>
      <c r="AW1275" s="17">
        <v>-0.99999999999999811</v>
      </c>
      <c r="AX1275" s="17">
        <v>-0.99999999999999811</v>
      </c>
      <c r="AY1275" s="17">
        <v>0.14035216836586706</v>
      </c>
      <c r="AZ1275" s="17">
        <v>-0.58494660691335065</v>
      </c>
      <c r="BA1275" s="17">
        <v>1.1263843187103892</v>
      </c>
      <c r="BB1275" s="17">
        <v>-0.32851831123698949</v>
      </c>
      <c r="BC1275" s="17">
        <v>0.62281334104722996</v>
      </c>
      <c r="BD1275" s="17">
        <v>-7.5831306630015991</v>
      </c>
      <c r="BE1275" s="17">
        <v>17.89700990154029</v>
      </c>
      <c r="BF1275" s="17">
        <v>-0.99999999999999811</v>
      </c>
      <c r="BG1275" s="22">
        <v>1580.3178899903762</v>
      </c>
    </row>
    <row r="1276" spans="1:100" x14ac:dyDescent="0.25">
      <c r="A1276">
        <v>3451</v>
      </c>
      <c r="B1276" t="s">
        <v>1223</v>
      </c>
      <c r="C1276" s="48">
        <v>2</v>
      </c>
      <c r="D1276" s="22">
        <v>1457.9981738281249</v>
      </c>
      <c r="E1276" s="17">
        <v>35.265864120896445</v>
      </c>
      <c r="F1276" s="17">
        <v>-81.300808257597566</v>
      </c>
      <c r="G1276" s="17">
        <v>-0.10912406314974349</v>
      </c>
      <c r="H1276" s="17">
        <v>1.5418147581744437</v>
      </c>
      <c r="I1276" s="17">
        <v>20.764785687397371</v>
      </c>
      <c r="J1276" s="17">
        <v>3.4772199602440743</v>
      </c>
      <c r="K1276" s="17">
        <v>-1.0000000000000013</v>
      </c>
      <c r="L1276" s="17">
        <v>-1.0000000000000013</v>
      </c>
      <c r="M1276" s="17">
        <v>-1.0000000000000013</v>
      </c>
      <c r="N1276" s="17">
        <v>0.13059072220550172</v>
      </c>
      <c r="O1276" s="17">
        <v>-1.0000000000000013</v>
      </c>
      <c r="P1276" s="17">
        <v>-1.0000000000000013</v>
      </c>
      <c r="Q1276" s="17">
        <v>2.5207794135976114</v>
      </c>
      <c r="R1276" s="17">
        <v>-1.0000000000000013</v>
      </c>
      <c r="S1276" s="17">
        <v>-0.76936445861181846</v>
      </c>
      <c r="T1276" s="17">
        <v>-6.9987002805555809E-2</v>
      </c>
      <c r="U1276" s="17">
        <v>-0.53556754068587686</v>
      </c>
      <c r="V1276" s="17">
        <v>-0.8694536249365693</v>
      </c>
      <c r="W1276" s="17">
        <v>-1.7430060244986576</v>
      </c>
      <c r="X1276" s="17">
        <v>-4.9167234640186379</v>
      </c>
      <c r="Y1276" s="17">
        <v>-9.0454313565303729E-2</v>
      </c>
      <c r="Z1276" s="17">
        <v>15.417849557086384</v>
      </c>
      <c r="AA1276" s="17">
        <v>-0.78229711232873722</v>
      </c>
      <c r="AB1276" s="17">
        <v>-0.84062769189943132</v>
      </c>
      <c r="AC1276" s="17">
        <v>-4.4386124797717272</v>
      </c>
      <c r="AD1276" s="17">
        <v>-1.0143077675571166</v>
      </c>
      <c r="AE1276" s="17">
        <v>-0.89954670574994267</v>
      </c>
      <c r="AF1276" s="17">
        <v>17.084434302892184</v>
      </c>
      <c r="AG1276" s="17">
        <v>-61.698608147094774</v>
      </c>
      <c r="AH1276" s="17">
        <v>-0.21394099234416247</v>
      </c>
      <c r="AI1276" s="17">
        <v>-0.21138811474456126</v>
      </c>
      <c r="AJ1276" s="17">
        <v>0.33333333333333298</v>
      </c>
      <c r="AK1276" s="17">
        <v>9.4008492626068696E-2</v>
      </c>
      <c r="AL1276" s="17">
        <v>0.24784165400140151</v>
      </c>
      <c r="AM1276" s="17">
        <v>0.33333333333333298</v>
      </c>
      <c r="AN1276" s="17">
        <v>-0.19210457771227357</v>
      </c>
      <c r="AO1276" s="17">
        <v>-0.17096942554111344</v>
      </c>
      <c r="AP1276" s="17">
        <v>0.33333333333333298</v>
      </c>
      <c r="AQ1276" s="17">
        <v>0.74323976596051455</v>
      </c>
      <c r="AR1276" s="17">
        <v>2.2444243630026963</v>
      </c>
      <c r="AS1276" s="17">
        <v>-3.7328492358070111</v>
      </c>
      <c r="AT1276" s="17">
        <v>0.88665729659590475</v>
      </c>
      <c r="AU1276" s="17">
        <v>-1.0000000000000013</v>
      </c>
      <c r="AV1276" s="17">
        <v>-1.0000000000000013</v>
      </c>
      <c r="AW1276" s="17">
        <v>-1.0000000000000013</v>
      </c>
      <c r="AX1276" s="17">
        <v>-1.0000000000000013</v>
      </c>
      <c r="AY1276" s="17">
        <v>-7.2015513180246932E-2</v>
      </c>
      <c r="AZ1276" s="17">
        <v>0.87965921415665149</v>
      </c>
      <c r="BA1276" s="17">
        <v>-0.28159564629920286</v>
      </c>
      <c r="BB1276" s="17">
        <v>0.48712801186720256</v>
      </c>
      <c r="BC1276" s="17">
        <v>-0.15790385782575914</v>
      </c>
      <c r="BD1276" s="17">
        <v>14.165640823469472</v>
      </c>
      <c r="BE1276" s="17">
        <v>-3.1138152423034269</v>
      </c>
      <c r="BF1276" s="17">
        <v>-1.0000000000000013</v>
      </c>
      <c r="BG1276" s="22">
        <v>502.77525089693711</v>
      </c>
    </row>
    <row r="1277" spans="1:100" x14ac:dyDescent="0.25">
      <c r="A1277">
        <v>3452</v>
      </c>
      <c r="B1277" t="s">
        <v>1224</v>
      </c>
      <c r="C1277" s="48">
        <v>2</v>
      </c>
      <c r="D1277" s="22">
        <v>1634.9163281250001</v>
      </c>
      <c r="E1277" s="17">
        <v>172.09472148969269</v>
      </c>
      <c r="F1277" s="17">
        <v>139.43747304725881</v>
      </c>
      <c r="G1277" s="17">
        <v>1.4251355225361391</v>
      </c>
      <c r="H1277" s="17">
        <v>15.536938831656073</v>
      </c>
      <c r="I1277" s="17">
        <v>128.21230114403579</v>
      </c>
      <c r="J1277" s="17">
        <v>30.014958487095477</v>
      </c>
      <c r="K1277" s="17">
        <v>-0.99999999999999789</v>
      </c>
      <c r="L1277" s="17">
        <v>-0.99999999999999789</v>
      </c>
      <c r="M1277" s="17">
        <v>-0.99999999999999789</v>
      </c>
      <c r="N1277" s="17">
        <v>0.5129277052235669</v>
      </c>
      <c r="O1277" s="17">
        <v>-0.99999999999999789</v>
      </c>
      <c r="P1277" s="17">
        <v>-0.99999999999999789</v>
      </c>
      <c r="Q1277" s="17">
        <v>6.6279814827283143</v>
      </c>
      <c r="R1277" s="17">
        <v>-0.99999999999999789</v>
      </c>
      <c r="S1277" s="17">
        <v>4.5872639554229133</v>
      </c>
      <c r="T1277" s="17">
        <v>0.53126032217403929</v>
      </c>
      <c r="U1277" s="17">
        <v>1.2660958489151724</v>
      </c>
      <c r="V1277" s="17">
        <v>1.4913079494121002</v>
      </c>
      <c r="W1277" s="17">
        <v>10.219648972071184</v>
      </c>
      <c r="X1277" s="17">
        <v>9.8223637065193987</v>
      </c>
      <c r="Y1277" s="17">
        <v>0.45048252201555128</v>
      </c>
      <c r="Z1277" s="17">
        <v>65.084095315565975</v>
      </c>
      <c r="AA1277" s="17">
        <v>2.8755645914995798</v>
      </c>
      <c r="AB1277" s="17">
        <v>4.4318566400062842</v>
      </c>
      <c r="AC1277" s="17">
        <v>56.094966664326648</v>
      </c>
      <c r="AD1277" s="17">
        <v>3.606032374670963</v>
      </c>
      <c r="AE1277" s="17">
        <v>2.9697448343262232</v>
      </c>
      <c r="AF1277" s="17">
        <v>115.12214761567444</v>
      </c>
      <c r="AG1277" s="17">
        <v>105.80378569617953</v>
      </c>
      <c r="AH1277" s="17">
        <v>0.94492299548690761</v>
      </c>
      <c r="AI1277" s="17">
        <v>1.1596930537817616</v>
      </c>
      <c r="AJ1277" s="17">
        <v>0.33333333333333298</v>
      </c>
      <c r="AK1277" s="17">
        <v>1.6409180978655384</v>
      </c>
      <c r="AL1277" s="17">
        <v>1.598926031764238</v>
      </c>
      <c r="AM1277" s="17">
        <v>0.33333333333333298</v>
      </c>
      <c r="AN1277" s="17">
        <v>1.2024260573317245</v>
      </c>
      <c r="AO1277" s="17">
        <v>1.3528778609559218</v>
      </c>
      <c r="AP1277" s="17">
        <v>0.33333333333333298</v>
      </c>
      <c r="AQ1277" s="17">
        <v>18.128686454034867</v>
      </c>
      <c r="AR1277" s="17">
        <v>2.2444243630026963</v>
      </c>
      <c r="AS1277" s="17">
        <v>18.39778991600086</v>
      </c>
      <c r="AT1277" s="17">
        <v>16.370133369628761</v>
      </c>
      <c r="AU1277" s="17">
        <v>-0.99999999999999789</v>
      </c>
      <c r="AV1277" s="17">
        <v>-0.99999999999999789</v>
      </c>
      <c r="AW1277" s="17">
        <v>-0.99999999999999789</v>
      </c>
      <c r="AX1277" s="17">
        <v>-0.99999999999999789</v>
      </c>
      <c r="AY1277" s="17">
        <v>0.16104260791035868</v>
      </c>
      <c r="AZ1277" s="17">
        <v>-0.72763940261908178</v>
      </c>
      <c r="BA1277" s="17">
        <v>1.2635602022242876</v>
      </c>
      <c r="BB1277" s="17">
        <v>-0.40798464441447757</v>
      </c>
      <c r="BC1277" s="17">
        <v>0.69887661907062748</v>
      </c>
      <c r="BD1277" s="17">
        <v>-9.7020577913277659</v>
      </c>
      <c r="BE1277" s="17">
        <v>19.944040806872213</v>
      </c>
      <c r="BF1277" s="17">
        <v>-0.99999999999999789</v>
      </c>
      <c r="BG1277" s="22">
        <v>1282.7330770048782</v>
      </c>
    </row>
    <row r="1278" spans="1:100" x14ac:dyDescent="0.25">
      <c r="A1278">
        <v>3453</v>
      </c>
      <c r="B1278" t="s">
        <v>1225</v>
      </c>
      <c r="C1278" s="48">
        <v>2</v>
      </c>
      <c r="D1278" s="22">
        <v>1483.91818359375</v>
      </c>
      <c r="E1278" s="17">
        <v>99.18770913930291</v>
      </c>
      <c r="F1278" s="17">
        <v>21.820700454322864</v>
      </c>
      <c r="G1278" s="17">
        <v>0.60763046758408501</v>
      </c>
      <c r="H1278" s="17">
        <v>8.0798665203641491</v>
      </c>
      <c r="I1278" s="17">
        <v>70.960654911972043</v>
      </c>
      <c r="J1278" s="17">
        <v>15.87475979118941</v>
      </c>
      <c r="K1278" s="17">
        <v>-0.99999999999999967</v>
      </c>
      <c r="L1278" s="17">
        <v>-0.99999999999999967</v>
      </c>
      <c r="M1278" s="17">
        <v>-0.99999999999999967</v>
      </c>
      <c r="N1278" s="17">
        <v>0.30920571500203831</v>
      </c>
      <c r="O1278" s="17">
        <v>-0.99999999999999967</v>
      </c>
      <c r="P1278" s="17">
        <v>-0.99999999999999967</v>
      </c>
      <c r="Q1278" s="17">
        <v>4.43952622747054</v>
      </c>
      <c r="R1278" s="17">
        <v>-0.99999999999999967</v>
      </c>
      <c r="S1278" s="17">
        <v>1.7330723656629856</v>
      </c>
      <c r="T1278" s="17">
        <v>0.21089554685638226</v>
      </c>
      <c r="U1278" s="17">
        <v>0.30610906306597629</v>
      </c>
      <c r="V1278" s="17">
        <v>0.23341486627790578</v>
      </c>
      <c r="W1278" s="17">
        <v>3.8455444713837039</v>
      </c>
      <c r="X1278" s="17">
        <v>1.968882861615799</v>
      </c>
      <c r="Y1278" s="17">
        <v>0.1622532017474132</v>
      </c>
      <c r="Z1278" s="17">
        <v>38.620250900413119</v>
      </c>
      <c r="AA1278" s="17">
        <v>0.9265329797085573</v>
      </c>
      <c r="AB1278" s="17">
        <v>1.6224998442581016</v>
      </c>
      <c r="AC1278" s="17">
        <v>23.840641903163121</v>
      </c>
      <c r="AD1278" s="17">
        <v>1.1441599137726388</v>
      </c>
      <c r="AE1278" s="17">
        <v>0.9080563022116217</v>
      </c>
      <c r="AF1278" s="17">
        <v>62.884360114212754</v>
      </c>
      <c r="AG1278" s="17">
        <v>16.552882549805567</v>
      </c>
      <c r="AH1278" s="17">
        <v>0.32744132752634836</v>
      </c>
      <c r="AI1278" s="17">
        <v>0.42913494192303009</v>
      </c>
      <c r="AJ1278" s="17">
        <v>0.33333333333333298</v>
      </c>
      <c r="AK1278" s="17">
        <v>0.81667268748290267</v>
      </c>
      <c r="AL1278" s="17">
        <v>0.87902288187184208</v>
      </c>
      <c r="AM1278" s="17">
        <v>0.33333333333333298</v>
      </c>
      <c r="AN1278" s="17">
        <v>0.45937328186262455</v>
      </c>
      <c r="AO1278" s="17">
        <v>0.540920828841705</v>
      </c>
      <c r="AP1278" s="17">
        <v>0.33333333333333298</v>
      </c>
      <c r="AQ1278" s="17">
        <v>8.8651363464130721</v>
      </c>
      <c r="AR1278" s="17">
        <v>2.2444243630026963</v>
      </c>
      <c r="AS1278" s="17">
        <v>6.6058418358232291</v>
      </c>
      <c r="AT1278" s="17">
        <v>8.1200171076697849</v>
      </c>
      <c r="AU1278" s="17">
        <v>-0.99999999999999967</v>
      </c>
      <c r="AV1278" s="17">
        <v>-0.99999999999999967</v>
      </c>
      <c r="AW1278" s="17">
        <v>-0.99999999999999967</v>
      </c>
      <c r="AX1278" s="17">
        <v>-0.99999999999999967</v>
      </c>
      <c r="AY1278" s="17">
        <v>3.6861410760448556E-2</v>
      </c>
      <c r="AZ1278" s="17">
        <v>0.12878330204611399</v>
      </c>
      <c r="BA1278" s="17">
        <v>0.44024925234223811</v>
      </c>
      <c r="BB1278" s="17">
        <v>6.8961452640347073E-2</v>
      </c>
      <c r="BC1278" s="17">
        <v>0.24235519506798225</v>
      </c>
      <c r="BD1278" s="17">
        <v>3.0154539320525768</v>
      </c>
      <c r="BE1278" s="17">
        <v>7.6580404113582237</v>
      </c>
      <c r="BF1278" s="17">
        <v>-0.99999999999999967</v>
      </c>
      <c r="BG1278" s="22">
        <v>43.698381406623866</v>
      </c>
    </row>
    <row r="1279" spans="1:100" x14ac:dyDescent="0.25">
      <c r="A1279">
        <v>3454</v>
      </c>
      <c r="B1279" t="s">
        <v>1226</v>
      </c>
      <c r="C1279" s="48">
        <v>2</v>
      </c>
      <c r="D1279" s="22">
        <v>1491.1202148437501</v>
      </c>
      <c r="E1279" s="17">
        <v>65.194352857812532</v>
      </c>
      <c r="F1279" s="17">
        <v>-33.018864719675527</v>
      </c>
      <c r="G1279" s="17">
        <v>0.22646355785875497</v>
      </c>
      <c r="H1279" s="17">
        <v>4.6029593241631783</v>
      </c>
      <c r="I1279" s="17">
        <v>44.266712239968072</v>
      </c>
      <c r="J1279" s="17">
        <v>9.281802589063286</v>
      </c>
      <c r="K1279" s="17">
        <v>-1.0000000000000004</v>
      </c>
      <c r="L1279" s="17">
        <v>-1.0000000000000004</v>
      </c>
      <c r="M1279" s="17">
        <v>-1.0000000000000004</v>
      </c>
      <c r="N1279" s="17">
        <v>0.21421904674175674</v>
      </c>
      <c r="O1279" s="17">
        <v>-1.0000000000000004</v>
      </c>
      <c r="P1279" s="17">
        <v>-1.0000000000000004</v>
      </c>
      <c r="Q1279" s="17">
        <v>3.4191451036282077</v>
      </c>
      <c r="R1279" s="17">
        <v>-1.0000000000000004</v>
      </c>
      <c r="S1279" s="17">
        <v>0.40228745926674958</v>
      </c>
      <c r="T1279" s="17">
        <v>6.1523441261459852E-2</v>
      </c>
      <c r="U1279" s="17">
        <v>-0.14149085613054896</v>
      </c>
      <c r="V1279" s="17">
        <v>-0.35308575088494348</v>
      </c>
      <c r="W1279" s="17">
        <v>0.87357787609964332</v>
      </c>
      <c r="X1279" s="17">
        <v>-1.6928523241250955</v>
      </c>
      <c r="Y1279" s="17">
        <v>2.7864455606532085E-2</v>
      </c>
      <c r="Z1279" s="17">
        <v>26.281315827079101</v>
      </c>
      <c r="AA1279" s="17">
        <v>1.7784646076621224E-2</v>
      </c>
      <c r="AB1279" s="17">
        <v>0.31261944454119217</v>
      </c>
      <c r="AC1279" s="17">
        <v>8.8018586931792431</v>
      </c>
      <c r="AD1279" s="17">
        <v>-3.703713949569587E-3</v>
      </c>
      <c r="AE1279" s="17">
        <v>-5.3219034059374004E-2</v>
      </c>
      <c r="AF1279" s="17">
        <v>38.528160831765007</v>
      </c>
      <c r="AG1279" s="17">
        <v>-25.060916333056785</v>
      </c>
      <c r="AH1279" s="17">
        <v>3.953658887935288E-2</v>
      </c>
      <c r="AI1279" s="17">
        <v>8.8507595113172827E-2</v>
      </c>
      <c r="AJ1279" s="17">
        <v>0.33333333333333298</v>
      </c>
      <c r="AK1279" s="17">
        <v>0.43236304434649198</v>
      </c>
      <c r="AL1279" s="17">
        <v>0.54336347856441014</v>
      </c>
      <c r="AM1279" s="17">
        <v>0.33333333333333298</v>
      </c>
      <c r="AN1279" s="17">
        <v>0.11292021900664326</v>
      </c>
      <c r="AO1279" s="17">
        <v>0.16234071990417911</v>
      </c>
      <c r="AP1279" s="17">
        <v>0.33333333333333298</v>
      </c>
      <c r="AQ1279" s="17">
        <v>4.5459474359358918</v>
      </c>
      <c r="AR1279" s="17">
        <v>2.2444243630026963</v>
      </c>
      <c r="AS1279" s="17">
        <v>1.1077713564590885</v>
      </c>
      <c r="AT1279" s="17">
        <v>4.2733481465463257</v>
      </c>
      <c r="AU1279" s="17">
        <v>-1.0000000000000004</v>
      </c>
      <c r="AV1279" s="17">
        <v>-1.0000000000000004</v>
      </c>
      <c r="AW1279" s="17">
        <v>-1.0000000000000004</v>
      </c>
      <c r="AX1279" s="17">
        <v>-1.0000000000000004</v>
      </c>
      <c r="AY1279" s="17">
        <v>-2.1038858940512863E-2</v>
      </c>
      <c r="AZ1279" s="17">
        <v>0.52809581244396986</v>
      </c>
      <c r="BA1279" s="17">
        <v>5.6375307332843377E-2</v>
      </c>
      <c r="BB1279" s="17">
        <v>0.29134059123858735</v>
      </c>
      <c r="BC1279" s="17">
        <v>2.9499189644626167E-2</v>
      </c>
      <c r="BD1279" s="17">
        <v>8.9450743223275264</v>
      </c>
      <c r="BE1279" s="17">
        <v>1.9296149107759604</v>
      </c>
      <c r="BF1279" s="17">
        <v>-1.0000000000000004</v>
      </c>
      <c r="BG1279" s="22">
        <v>66.060974253323593</v>
      </c>
    </row>
    <row r="1280" spans="1:100" x14ac:dyDescent="0.25">
      <c r="A1280">
        <v>3455</v>
      </c>
      <c r="B1280" t="s">
        <v>1227</v>
      </c>
      <c r="C1280" s="48">
        <v>2</v>
      </c>
      <c r="D1280" s="22">
        <v>1539.54150390625</v>
      </c>
      <c r="E1280" s="17">
        <v>75.30111890691748</v>
      </c>
      <c r="F1280" s="17">
        <v>-16.714188863057089</v>
      </c>
      <c r="G1280" s="17">
        <v>0.33979054888470006</v>
      </c>
      <c r="H1280" s="17">
        <v>5.6366991913144187</v>
      </c>
      <c r="I1280" s="17">
        <v>52.203246405059197</v>
      </c>
      <c r="J1280" s="17">
        <v>11.241993735294193</v>
      </c>
      <c r="K1280" s="17">
        <v>-1.0000000000000002</v>
      </c>
      <c r="L1280" s="17">
        <v>-1.0000000000000002</v>
      </c>
      <c r="M1280" s="17">
        <v>-1.0000000000000002</v>
      </c>
      <c r="N1280" s="17">
        <v>0.24246009554967746</v>
      </c>
      <c r="O1280" s="17">
        <v>-1.0000000000000002</v>
      </c>
      <c r="P1280" s="17">
        <v>-1.0000000000000002</v>
      </c>
      <c r="Q1280" s="17">
        <v>3.7225206577864949</v>
      </c>
      <c r="R1280" s="17">
        <v>-1.0000000000000002</v>
      </c>
      <c r="S1280" s="17">
        <v>0.79795100008488173</v>
      </c>
      <c r="T1280" s="17">
        <v>0.10593414648894296</v>
      </c>
      <c r="U1280" s="17">
        <v>-8.4122736729293768E-3</v>
      </c>
      <c r="V1280" s="17">
        <v>-0.17870977940876964</v>
      </c>
      <c r="W1280" s="17">
        <v>1.7571908631657749</v>
      </c>
      <c r="X1280" s="17">
        <v>-0.60416015293721148</v>
      </c>
      <c r="Y1280" s="17">
        <v>6.7820369510155937E-2</v>
      </c>
      <c r="Z1280" s="17">
        <v>29.949877679242732</v>
      </c>
      <c r="AA1280" s="17">
        <v>0.28796999433930437</v>
      </c>
      <c r="AB1280" s="17">
        <v>0.70206774269159911</v>
      </c>
      <c r="AC1280" s="17">
        <v>13.273128382111842</v>
      </c>
      <c r="AD1280" s="17">
        <v>0.3375744183301248</v>
      </c>
      <c r="AE1280" s="17">
        <v>0.23258342839873097</v>
      </c>
      <c r="AF1280" s="17">
        <v>45.769646666663697</v>
      </c>
      <c r="AG1280" s="17">
        <v>-12.688471369374172</v>
      </c>
      <c r="AH1280" s="17">
        <v>0.12513525156622279</v>
      </c>
      <c r="AI1280" s="17">
        <v>0.18978152863203232</v>
      </c>
      <c r="AJ1280" s="17">
        <v>0.33333333333333298</v>
      </c>
      <c r="AK1280" s="17">
        <v>0.54662442005271039</v>
      </c>
      <c r="AL1280" s="17">
        <v>0.64316036338268212</v>
      </c>
      <c r="AM1280" s="17">
        <v>0.33333333333333298</v>
      </c>
      <c r="AN1280" s="17">
        <v>0.21592623066039265</v>
      </c>
      <c r="AO1280" s="17">
        <v>0.2748986138700551</v>
      </c>
      <c r="AP1280" s="17">
        <v>0.33333333333333298</v>
      </c>
      <c r="AQ1280" s="17">
        <v>5.8301110671643475</v>
      </c>
      <c r="AR1280" s="17">
        <v>2.2444243630026963</v>
      </c>
      <c r="AS1280" s="17">
        <v>2.7424352477289444</v>
      </c>
      <c r="AT1280" s="17">
        <v>5.4170240735861457</v>
      </c>
      <c r="AU1280" s="17">
        <v>-1.0000000000000002</v>
      </c>
      <c r="AV1280" s="17">
        <v>-1.0000000000000002</v>
      </c>
      <c r="AW1280" s="17">
        <v>-1.0000000000000002</v>
      </c>
      <c r="AX1280" s="17">
        <v>-1.0000000000000002</v>
      </c>
      <c r="AY1280" s="17">
        <v>-3.8241868968955147E-3</v>
      </c>
      <c r="AZ1280" s="17">
        <v>0.40937384543215655</v>
      </c>
      <c r="BA1280" s="17">
        <v>0.1705071430489144</v>
      </c>
      <c r="BB1280" s="17">
        <v>0.22522373271474408</v>
      </c>
      <c r="BC1280" s="17">
        <v>9.2784669052620478E-2</v>
      </c>
      <c r="BD1280" s="17">
        <v>7.1821037716042611</v>
      </c>
      <c r="BE1280" s="17">
        <v>3.6327670174608926</v>
      </c>
      <c r="BF1280" s="17">
        <v>-1.0000000000000002</v>
      </c>
      <c r="BG1280" s="22">
        <v>113.30375341749664</v>
      </c>
    </row>
    <row r="1281" spans="1:100" x14ac:dyDescent="0.25">
      <c r="A1281">
        <v>3457</v>
      </c>
      <c r="B1281" t="s">
        <v>1228</v>
      </c>
      <c r="C1281" s="48">
        <v>2</v>
      </c>
      <c r="D1281" s="22">
        <v>1494.4533203125</v>
      </c>
      <c r="E1281" s="17">
        <v>19.250256785842623</v>
      </c>
      <c r="F1281" s="17">
        <v>-107.13788462566671</v>
      </c>
      <c r="G1281" s="17">
        <v>-0.28870678821890056</v>
      </c>
      <c r="H1281" s="17">
        <v>-9.6292992459713567E-2</v>
      </c>
      <c r="I1281" s="17">
        <v>8.1882192395576681</v>
      </c>
      <c r="J1281" s="17">
        <v>0.37101847629229212</v>
      </c>
      <c r="K1281" s="17">
        <v>-1.0000000000000016</v>
      </c>
      <c r="L1281" s="17">
        <v>-1.0000000000000016</v>
      </c>
      <c r="M1281" s="17">
        <v>-1.0000000000000016</v>
      </c>
      <c r="N1281" s="17">
        <v>8.5838766313755005E-2</v>
      </c>
      <c r="O1281" s="17">
        <v>-1.0000000000000016</v>
      </c>
      <c r="P1281" s="17">
        <v>-1.0000000000000016</v>
      </c>
      <c r="Q1281" s="17">
        <v>2.0400377275976895</v>
      </c>
      <c r="R1281" s="17">
        <v>-1.0000000000000016</v>
      </c>
      <c r="S1281" s="17">
        <v>-1.3963495768734042</v>
      </c>
      <c r="T1281" s="17">
        <v>-0.14036207757630118</v>
      </c>
      <c r="U1281" s="17">
        <v>-0.74644946978084836</v>
      </c>
      <c r="V1281" s="17">
        <v>-1.1457771367564822</v>
      </c>
      <c r="W1281" s="17">
        <v>-3.1432163952787766</v>
      </c>
      <c r="X1281" s="17">
        <v>-6.6419109510720746</v>
      </c>
      <c r="Y1281" s="17">
        <v>-0.15377013829940131</v>
      </c>
      <c r="Z1281" s="17">
        <v>9.6044918694595225</v>
      </c>
      <c r="AA1281" s="17">
        <v>-1.2104441995805602</v>
      </c>
      <c r="AB1281" s="17">
        <v>-1.4577638747473816</v>
      </c>
      <c r="AC1281" s="17">
        <v>-11.52397482803886</v>
      </c>
      <c r="AD1281" s="17">
        <v>-1.5551114758923053</v>
      </c>
      <c r="AE1281" s="17">
        <v>-1.3524413301907481</v>
      </c>
      <c r="AF1281" s="17">
        <v>5.6092707252844178</v>
      </c>
      <c r="AG1281" s="17">
        <v>-81.30450575570255</v>
      </c>
      <c r="AH1281" s="17">
        <v>-0.34958423998023891</v>
      </c>
      <c r="AI1281" s="17">
        <v>-0.3718710570263844</v>
      </c>
      <c r="AJ1281" s="17">
        <v>0.33333333333333298</v>
      </c>
      <c r="AK1281" s="17">
        <v>-8.705489777821529E-2</v>
      </c>
      <c r="AL1281" s="17">
        <v>8.9699305326715106E-2</v>
      </c>
      <c r="AM1281" s="17">
        <v>0.33333333333333298</v>
      </c>
      <c r="AN1281" s="17">
        <v>-0.35533224398862168</v>
      </c>
      <c r="AO1281" s="17">
        <v>-0.34933340700259569</v>
      </c>
      <c r="AP1281" s="17">
        <v>0.33333333333333298</v>
      </c>
      <c r="AQ1281" s="17">
        <v>-1.2917000329609403</v>
      </c>
      <c r="AR1281" s="17">
        <v>2.2444243630026963</v>
      </c>
      <c r="AS1281" s="17">
        <v>-6.3232065152938173</v>
      </c>
      <c r="AT1281" s="17">
        <v>-0.92565976674855754</v>
      </c>
      <c r="AU1281" s="17">
        <v>-1.0000000000000016</v>
      </c>
      <c r="AV1281" s="17">
        <v>-1.0000000000000016</v>
      </c>
      <c r="AW1281" s="17">
        <v>-1.0000000000000016</v>
      </c>
      <c r="AX1281" s="17">
        <v>-1.0000000000000016</v>
      </c>
      <c r="AY1281" s="17">
        <v>-9.9294607849379032E-2</v>
      </c>
      <c r="AZ1281" s="17">
        <v>1.0677910454930264</v>
      </c>
      <c r="BA1281" s="17">
        <v>-0.46245376217686684</v>
      </c>
      <c r="BB1281" s="17">
        <v>0.59189957175098518</v>
      </c>
      <c r="BC1281" s="17">
        <v>-0.2581886950609924</v>
      </c>
      <c r="BD1281" s="17">
        <v>16.959318241791419</v>
      </c>
      <c r="BE1281" s="17">
        <v>-5.8127018337221719</v>
      </c>
      <c r="BF1281" s="17">
        <v>-1.0000000000000016</v>
      </c>
      <c r="BG1281" s="22">
        <v>45.696827209483899</v>
      </c>
    </row>
    <row r="1282" spans="1:100" x14ac:dyDescent="0.25">
      <c r="A1282">
        <v>3458</v>
      </c>
      <c r="B1282" t="s">
        <v>1229</v>
      </c>
      <c r="C1282" s="48">
        <v>2</v>
      </c>
      <c r="D1282" s="22">
        <v>1454.81494140625</v>
      </c>
      <c r="E1282" s="17">
        <v>118.87637040664816</v>
      </c>
      <c r="F1282" s="17">
        <v>53.583307647872374</v>
      </c>
      <c r="G1282" s="17">
        <v>0.82839908218508396</v>
      </c>
      <c r="H1282" s="17">
        <v>10.093661435968604</v>
      </c>
      <c r="I1282" s="17">
        <v>86.421558236931304</v>
      </c>
      <c r="J1282" s="17">
        <v>19.693344223625878</v>
      </c>
      <c r="K1282" s="17">
        <v>-0.99999999999999922</v>
      </c>
      <c r="L1282" s="17">
        <v>-0.99999999999999922</v>
      </c>
      <c r="M1282" s="17">
        <v>-0.99999999999999922</v>
      </c>
      <c r="N1282" s="17">
        <v>0.36422118098909922</v>
      </c>
      <c r="O1282" s="17">
        <v>-0.99999999999999922</v>
      </c>
      <c r="P1282" s="17">
        <v>-0.99999999999999922</v>
      </c>
      <c r="Q1282" s="17">
        <v>5.030522248709663</v>
      </c>
      <c r="R1282" s="17">
        <v>-0.99999999999999922</v>
      </c>
      <c r="S1282" s="17">
        <v>2.5038516033694451</v>
      </c>
      <c r="T1282" s="17">
        <v>0.29741059307586709</v>
      </c>
      <c r="U1282" s="17">
        <v>0.56535510865724492</v>
      </c>
      <c r="V1282" s="17">
        <v>0.57311100833540318</v>
      </c>
      <c r="W1282" s="17">
        <v>5.5668821088877287</v>
      </c>
      <c r="X1282" s="17">
        <v>4.0897285682231246</v>
      </c>
      <c r="Y1282" s="17">
        <v>0.24009001429986451</v>
      </c>
      <c r="Z1282" s="17">
        <v>45.766856579679924</v>
      </c>
      <c r="AA1282" s="17">
        <v>1.4528722434748123</v>
      </c>
      <c r="AB1282" s="17">
        <v>2.3811713704587598</v>
      </c>
      <c r="AC1282" s="17">
        <v>32.550976535687674</v>
      </c>
      <c r="AD1282" s="17">
        <v>1.8089927111047004</v>
      </c>
      <c r="AE1282" s="17">
        <v>1.4648187567268445</v>
      </c>
      <c r="AF1282" s="17">
        <v>76.991262458927224</v>
      </c>
      <c r="AG1282" s="17">
        <v>40.655239006388605</v>
      </c>
      <c r="AH1282" s="17">
        <v>0.49419329016119928</v>
      </c>
      <c r="AI1282" s="17">
        <v>0.62642338835353306</v>
      </c>
      <c r="AJ1282" s="17">
        <v>0.33333333333333298</v>
      </c>
      <c r="AK1282" s="17">
        <v>1.039261546400819</v>
      </c>
      <c r="AL1282" s="17">
        <v>1.073433937908628</v>
      </c>
      <c r="AM1282" s="17">
        <v>0.33333333333333298</v>
      </c>
      <c r="AN1282" s="17">
        <v>0.66003593320899601</v>
      </c>
      <c r="AO1282" s="17">
        <v>0.76019119054718409</v>
      </c>
      <c r="AP1282" s="17">
        <v>0.33333333333333298</v>
      </c>
      <c r="AQ1282" s="17">
        <v>11.366773628235801</v>
      </c>
      <c r="AR1282" s="17">
        <v>2.2444243630026963</v>
      </c>
      <c r="AS1282" s="17">
        <v>9.790277241253726</v>
      </c>
      <c r="AT1282" s="17">
        <v>10.347974875535424</v>
      </c>
      <c r="AU1282" s="17">
        <v>-0.99999999999999922</v>
      </c>
      <c r="AV1282" s="17">
        <v>-0.99999999999999922</v>
      </c>
      <c r="AW1282" s="17">
        <v>-0.99999999999999922</v>
      </c>
      <c r="AX1282" s="17">
        <v>-0.99999999999999922</v>
      </c>
      <c r="AY1282" s="17">
        <v>7.0396751842696725E-2</v>
      </c>
      <c r="AZ1282" s="17">
        <v>-0.10249508929406498</v>
      </c>
      <c r="BA1282" s="17">
        <v>0.66258575863081715</v>
      </c>
      <c r="BB1282" s="17">
        <v>-5.9838642782087503E-2</v>
      </c>
      <c r="BC1282" s="17">
        <v>0.36563957319167495</v>
      </c>
      <c r="BD1282" s="17">
        <v>-0.41893149142019315</v>
      </c>
      <c r="BE1282" s="17">
        <v>10.975895475219604</v>
      </c>
      <c r="BF1282" s="17">
        <v>-0.99999999999999922</v>
      </c>
      <c r="BG1282" s="22">
        <v>49.716842020687182</v>
      </c>
    </row>
    <row r="1283" spans="1:100" x14ac:dyDescent="0.25">
      <c r="A1283">
        <v>3459</v>
      </c>
      <c r="B1283" t="s">
        <v>1230</v>
      </c>
      <c r="C1283" s="48">
        <v>2</v>
      </c>
      <c r="D1283" s="22">
        <v>1534.3741894531249</v>
      </c>
      <c r="E1283" s="17">
        <v>94.290516547328892</v>
      </c>
      <c r="F1283" s="17">
        <v>13.92033574501599</v>
      </c>
      <c r="G1283" s="17">
        <v>0.55271833266115244</v>
      </c>
      <c r="H1283" s="17">
        <v>7.5789720507736922</v>
      </c>
      <c r="I1283" s="17">
        <v>67.115039397534062</v>
      </c>
      <c r="J1283" s="17">
        <v>14.924957103214338</v>
      </c>
      <c r="K1283" s="17">
        <v>-0.99999999999999978</v>
      </c>
      <c r="L1283" s="17">
        <v>-0.99999999999999978</v>
      </c>
      <c r="M1283" s="17">
        <v>-0.99999999999999978</v>
      </c>
      <c r="N1283" s="17">
        <v>0.29552162907981849</v>
      </c>
      <c r="O1283" s="17">
        <v>-0.99999999999999978</v>
      </c>
      <c r="P1283" s="17">
        <v>-0.99999999999999978</v>
      </c>
      <c r="Q1283" s="17">
        <v>4.2925268303150528</v>
      </c>
      <c r="R1283" s="17">
        <v>-0.99999999999999978</v>
      </c>
      <c r="S1283" s="17">
        <v>1.5413551980156384</v>
      </c>
      <c r="T1283" s="17">
        <v>0.1893765193467237</v>
      </c>
      <c r="U1283" s="17">
        <v>0.24162637443981827</v>
      </c>
      <c r="V1283" s="17">
        <v>0.14892169491306362</v>
      </c>
      <c r="W1283" s="17">
        <v>3.4173933740487143</v>
      </c>
      <c r="X1283" s="17">
        <v>1.4413614754693782</v>
      </c>
      <c r="Y1283" s="17">
        <v>0.14289272534737746</v>
      </c>
      <c r="Z1283" s="17">
        <v>36.842664099815785</v>
      </c>
      <c r="AA1283" s="17">
        <v>0.79561576251531752</v>
      </c>
      <c r="AB1283" s="17">
        <v>1.4337942472953653</v>
      </c>
      <c r="AC1283" s="17">
        <v>21.674106268423866</v>
      </c>
      <c r="AD1283" s="17">
        <v>0.97879497576154662</v>
      </c>
      <c r="AE1283" s="17">
        <v>0.76957187552978346</v>
      </c>
      <c r="AF1283" s="17">
        <v>59.375527455650193</v>
      </c>
      <c r="AG1283" s="17">
        <v>10.557864407863045</v>
      </c>
      <c r="AH1283" s="17">
        <v>0.28596484189718441</v>
      </c>
      <c r="AI1283" s="17">
        <v>0.38006306724235017</v>
      </c>
      <c r="AJ1283" s="17">
        <v>0.33333333333333298</v>
      </c>
      <c r="AK1283" s="17">
        <v>0.76130780024413969</v>
      </c>
      <c r="AL1283" s="17">
        <v>0.83066670516214092</v>
      </c>
      <c r="AM1283" s="17">
        <v>0.33333333333333298</v>
      </c>
      <c r="AN1283" s="17">
        <v>0.40946213573055346</v>
      </c>
      <c r="AO1283" s="17">
        <v>0.48638135678707073</v>
      </c>
      <c r="AP1283" s="17">
        <v>0.33333333333333298</v>
      </c>
      <c r="AQ1283" s="17">
        <v>8.2429000552810141</v>
      </c>
      <c r="AR1283" s="17">
        <v>2.2444243630026963</v>
      </c>
      <c r="AS1283" s="17">
        <v>5.8137720619905684</v>
      </c>
      <c r="AT1283" s="17">
        <v>7.5658535651175729</v>
      </c>
      <c r="AU1283" s="17">
        <v>-0.99999999999999978</v>
      </c>
      <c r="AV1283" s="17">
        <v>-0.99999999999999978</v>
      </c>
      <c r="AW1283" s="17">
        <v>-0.99999999999999978</v>
      </c>
      <c r="AX1283" s="17">
        <v>-0.99999999999999978</v>
      </c>
      <c r="AY1283" s="17">
        <v>2.8520111081039121E-2</v>
      </c>
      <c r="AZ1283" s="17">
        <v>0.18630955075218011</v>
      </c>
      <c r="BA1283" s="17">
        <v>0.3849471331815163</v>
      </c>
      <c r="BB1283" s="17">
        <v>0.10099810889561227</v>
      </c>
      <c r="BC1283" s="17">
        <v>0.21169047210610059</v>
      </c>
      <c r="BD1283" s="17">
        <v>3.8696941785293353</v>
      </c>
      <c r="BE1283" s="17">
        <v>6.8327849498843678</v>
      </c>
      <c r="BF1283" s="17">
        <v>-0.99999999999999978</v>
      </c>
      <c r="BG1283" s="22">
        <v>1685.8085397013642</v>
      </c>
    </row>
    <row r="1284" spans="1:100" x14ac:dyDescent="0.25">
      <c r="A1284">
        <v>3461</v>
      </c>
      <c r="B1284" t="s">
        <v>1231</v>
      </c>
      <c r="C1284" s="48">
        <v>2</v>
      </c>
      <c r="D1284" s="22">
        <v>1574.0821679687499</v>
      </c>
      <c r="E1284" s="17">
        <v>101.59558018523241</v>
      </c>
      <c r="F1284" s="17">
        <v>25.705183059111555</v>
      </c>
      <c r="G1284" s="17">
        <v>0.63462988352859973</v>
      </c>
      <c r="H1284" s="17">
        <v>8.3261482966556777</v>
      </c>
      <c r="I1284" s="17">
        <v>72.851482376296843</v>
      </c>
      <c r="J1284" s="17">
        <v>16.341762537920125</v>
      </c>
      <c r="K1284" s="17">
        <v>-0.99999999999999956</v>
      </c>
      <c r="L1284" s="17">
        <v>-0.99999999999999956</v>
      </c>
      <c r="M1284" s="17">
        <v>-0.99999999999999956</v>
      </c>
      <c r="N1284" s="17">
        <v>0.31593396055564898</v>
      </c>
      <c r="O1284" s="17">
        <v>-0.99999999999999956</v>
      </c>
      <c r="P1284" s="17">
        <v>-0.99999999999999956</v>
      </c>
      <c r="Q1284" s="17">
        <v>4.5118034731643046</v>
      </c>
      <c r="R1284" s="17">
        <v>-0.99999999999999956</v>
      </c>
      <c r="S1284" s="17">
        <v>1.8273366218293083</v>
      </c>
      <c r="T1284" s="17">
        <v>0.22147610751515362</v>
      </c>
      <c r="U1284" s="17">
        <v>0.33781416675356191</v>
      </c>
      <c r="V1284" s="17">
        <v>0.2749588033576098</v>
      </c>
      <c r="W1284" s="17">
        <v>4.0560594983494491</v>
      </c>
      <c r="X1284" s="17">
        <v>2.2282566656790253</v>
      </c>
      <c r="Y1284" s="17">
        <v>0.17177243744899626</v>
      </c>
      <c r="Z1284" s="17">
        <v>39.494261817565842</v>
      </c>
      <c r="AA1284" s="17">
        <v>0.99090287547493894</v>
      </c>
      <c r="AB1284" s="17">
        <v>1.7152833594247483</v>
      </c>
      <c r="AC1284" s="17">
        <v>24.905892723278463</v>
      </c>
      <c r="AD1284" s="17">
        <v>1.2254672013196721</v>
      </c>
      <c r="AE1284" s="17">
        <v>0.9761468735046186</v>
      </c>
      <c r="AF1284" s="17">
        <v>64.609596850340154</v>
      </c>
      <c r="AG1284" s="17">
        <v>19.500536809403847</v>
      </c>
      <c r="AH1284" s="17">
        <v>0.34783465022250909</v>
      </c>
      <c r="AI1284" s="17">
        <v>0.45326279558488913</v>
      </c>
      <c r="AJ1284" s="17">
        <v>0.33333333333333298</v>
      </c>
      <c r="AK1284" s="17">
        <v>0.84389471447891096</v>
      </c>
      <c r="AL1284" s="17">
        <v>0.9027988383212503</v>
      </c>
      <c r="AM1284" s="17">
        <v>0.33333333333333298</v>
      </c>
      <c r="AN1284" s="17">
        <v>0.48391379183512001</v>
      </c>
      <c r="AO1284" s="17">
        <v>0.5677370124314336</v>
      </c>
      <c r="AP1284" s="17">
        <v>0.33333333333333298</v>
      </c>
      <c r="AQ1284" s="17">
        <v>9.1710799500195392</v>
      </c>
      <c r="AR1284" s="17">
        <v>2.2444243630026963</v>
      </c>
      <c r="AS1284" s="17">
        <v>6.995289838724581</v>
      </c>
      <c r="AT1284" s="17">
        <v>8.392490432694423</v>
      </c>
      <c r="AU1284" s="17">
        <v>-0.99999999999999956</v>
      </c>
      <c r="AV1284" s="17">
        <v>-0.99999999999999956</v>
      </c>
      <c r="AW1284" s="17">
        <v>-0.99999999999999956</v>
      </c>
      <c r="AX1284" s="17">
        <v>-0.99999999999999956</v>
      </c>
      <c r="AY1284" s="17">
        <v>4.0962694017387995E-2</v>
      </c>
      <c r="AZ1284" s="17">
        <v>0.10049856828512452</v>
      </c>
      <c r="BA1284" s="17">
        <v>0.46744041728108082</v>
      </c>
      <c r="BB1284" s="17">
        <v>5.3209542631360837E-2</v>
      </c>
      <c r="BC1284" s="17">
        <v>0.25743254748258293</v>
      </c>
      <c r="BD1284" s="17">
        <v>2.5954377049738016</v>
      </c>
      <c r="BE1284" s="17">
        <v>8.0638052845704262</v>
      </c>
      <c r="BF1284" s="17">
        <v>-0.99999999999999956</v>
      </c>
      <c r="BG1284" s="22">
        <v>1262.3171199693081</v>
      </c>
    </row>
    <row r="1285" spans="1:100" x14ac:dyDescent="0.25">
      <c r="A1285">
        <v>3464</v>
      </c>
      <c r="B1285" t="s">
        <v>1232</v>
      </c>
      <c r="C1285" s="48">
        <v>2</v>
      </c>
      <c r="D1285" s="22">
        <v>1599.178203125</v>
      </c>
      <c r="E1285" s="17">
        <v>147.24207029044598</v>
      </c>
      <c r="F1285" s="17">
        <v>99.344092037692207</v>
      </c>
      <c r="G1285" s="17">
        <v>1.1464631791036519</v>
      </c>
      <c r="H1285" s="17">
        <v>12.99496089091403</v>
      </c>
      <c r="I1285" s="17">
        <v>108.69627451617275</v>
      </c>
      <c r="J1285" s="17">
        <v>25.19482644837646</v>
      </c>
      <c r="K1285" s="17">
        <v>-0.99999999999999845</v>
      </c>
      <c r="L1285" s="17">
        <v>-0.99999999999999845</v>
      </c>
      <c r="M1285" s="17">
        <v>-0.99999999999999845</v>
      </c>
      <c r="N1285" s="17">
        <v>0.44348264909838708</v>
      </c>
      <c r="O1285" s="17">
        <v>-0.99999999999999845</v>
      </c>
      <c r="P1285" s="17">
        <v>-0.99999999999999845</v>
      </c>
      <c r="Q1285" s="17">
        <v>5.8819775885804138</v>
      </c>
      <c r="R1285" s="17">
        <v>-0.99999999999999845</v>
      </c>
      <c r="S1285" s="17">
        <v>3.6143228658166313</v>
      </c>
      <c r="T1285" s="17">
        <v>0.42205389935108839</v>
      </c>
      <c r="U1285" s="17">
        <v>0.93885412037013394</v>
      </c>
      <c r="V1285" s="17">
        <v>1.0625154775599459</v>
      </c>
      <c r="W1285" s="17">
        <v>8.0468347151681225</v>
      </c>
      <c r="X1285" s="17">
        <v>7.1452574331156304</v>
      </c>
      <c r="Y1285" s="17">
        <v>0.35223048107889221</v>
      </c>
      <c r="Z1285" s="17">
        <v>56.063060528403824</v>
      </c>
      <c r="AA1285" s="17">
        <v>2.2111757863274129</v>
      </c>
      <c r="AB1285" s="17">
        <v>3.4741989019082062</v>
      </c>
      <c r="AC1285" s="17">
        <v>45.100064293291034</v>
      </c>
      <c r="AD1285" s="17">
        <v>2.7668256153308919</v>
      </c>
      <c r="AE1285" s="17">
        <v>2.2669533699897038</v>
      </c>
      <c r="AF1285" s="17">
        <v>97.315252636151172</v>
      </c>
      <c r="AG1285" s="17">
        <v>75.379804605659331</v>
      </c>
      <c r="AH1285" s="17">
        <v>0.73443492278959321</v>
      </c>
      <c r="AI1285" s="17">
        <v>0.91065931409775924</v>
      </c>
      <c r="AJ1285" s="17">
        <v>0.33333333333333298</v>
      </c>
      <c r="AK1285" s="17">
        <v>1.3599480920124583</v>
      </c>
      <c r="AL1285" s="17">
        <v>1.3535243714201206</v>
      </c>
      <c r="AM1285" s="17">
        <v>0.33333333333333298</v>
      </c>
      <c r="AN1285" s="17">
        <v>0.9491331180652729</v>
      </c>
      <c r="AO1285" s="17">
        <v>1.0760967358300024</v>
      </c>
      <c r="AP1285" s="17">
        <v>0.33333333333333298</v>
      </c>
      <c r="AQ1285" s="17">
        <v>14.970913665526989</v>
      </c>
      <c r="AR1285" s="17">
        <v>2.2444243630026963</v>
      </c>
      <c r="AS1285" s="17">
        <v>14.378133052435603</v>
      </c>
      <c r="AT1285" s="17">
        <v>13.557821423196309</v>
      </c>
      <c r="AU1285" s="17">
        <v>-0.99999999999999845</v>
      </c>
      <c r="AV1285" s="17">
        <v>-0.99999999999999845</v>
      </c>
      <c r="AW1285" s="17">
        <v>-0.99999999999999845</v>
      </c>
      <c r="AX1285" s="17">
        <v>-0.99999999999999845</v>
      </c>
      <c r="AY1285" s="17">
        <v>0.11871153605900878</v>
      </c>
      <c r="AZ1285" s="17">
        <v>-0.43570075265949676</v>
      </c>
      <c r="BA1285" s="17">
        <v>0.98290873666152867</v>
      </c>
      <c r="BB1285" s="17">
        <v>-0.24540254690678487</v>
      </c>
      <c r="BC1285" s="17">
        <v>0.5432569146011369</v>
      </c>
      <c r="BD1285" s="17">
        <v>-5.3668934114666751</v>
      </c>
      <c r="BE1285" s="17">
        <v>15.755970652576778</v>
      </c>
      <c r="BF1285" s="17">
        <v>-0.99999999999999845</v>
      </c>
      <c r="BG1285" s="22">
        <v>254.24495329186405</v>
      </c>
    </row>
    <row r="1286" spans="1:100" x14ac:dyDescent="0.25">
      <c r="A1286">
        <v>3465</v>
      </c>
      <c r="B1286" t="s">
        <v>1233</v>
      </c>
      <c r="C1286" s="48">
        <v>2</v>
      </c>
      <c r="D1286" s="22">
        <v>1485.415283203125</v>
      </c>
      <c r="E1286" s="17">
        <v>54.713355009693579</v>
      </c>
      <c r="F1286" s="17">
        <v>-49.92726763879017</v>
      </c>
      <c r="G1286" s="17">
        <v>0.10894031221264483</v>
      </c>
      <c r="H1286" s="17">
        <v>3.5309422941373931</v>
      </c>
      <c r="I1286" s="17">
        <v>36.036305292613307</v>
      </c>
      <c r="J1286" s="17">
        <v>7.2490297826355157</v>
      </c>
      <c r="K1286" s="17">
        <v>-1.0000000000000007</v>
      </c>
      <c r="L1286" s="17">
        <v>-1.0000000000000007</v>
      </c>
      <c r="M1286" s="17">
        <v>-1.0000000000000007</v>
      </c>
      <c r="N1286" s="17">
        <v>0.18493229266569378</v>
      </c>
      <c r="O1286" s="17">
        <v>-1.0000000000000007</v>
      </c>
      <c r="P1286" s="17">
        <v>-1.0000000000000007</v>
      </c>
      <c r="Q1286" s="17">
        <v>3.1045362055043126</v>
      </c>
      <c r="R1286" s="17">
        <v>-1.0000000000000007</v>
      </c>
      <c r="S1286" s="17">
        <v>-8.0266510773028266E-3</v>
      </c>
      <c r="T1286" s="17">
        <v>1.5468303182557042E-2</v>
      </c>
      <c r="U1286" s="17">
        <v>-0.27949705213748571</v>
      </c>
      <c r="V1286" s="17">
        <v>-0.53391848936188535</v>
      </c>
      <c r="W1286" s="17">
        <v>-4.275339851517268E-2</v>
      </c>
      <c r="X1286" s="17">
        <v>-2.8218564237593879</v>
      </c>
      <c r="Y1286" s="17">
        <v>-1.3570939811628852E-2</v>
      </c>
      <c r="Z1286" s="17">
        <v>22.476915023557645</v>
      </c>
      <c r="AA1286" s="17">
        <v>-0.26240508424618914</v>
      </c>
      <c r="AB1286" s="17">
        <v>-9.1249286073135982E-2</v>
      </c>
      <c r="AC1286" s="17">
        <v>4.1650275089635667</v>
      </c>
      <c r="AD1286" s="17">
        <v>-0.35761864110377073</v>
      </c>
      <c r="AE1286" s="17">
        <v>-0.34960414671128659</v>
      </c>
      <c r="AF1286" s="17">
        <v>31.018538358661594</v>
      </c>
      <c r="AG1286" s="17">
        <v>-37.891486310662202</v>
      </c>
      <c r="AH1286" s="17">
        <v>-4.923160809522692E-2</v>
      </c>
      <c r="AI1286" s="17">
        <v>-1.6516294242187257E-2</v>
      </c>
      <c r="AJ1286" s="17">
        <v>0.33333333333333298</v>
      </c>
      <c r="AK1286" s="17">
        <v>0.31387081576601106</v>
      </c>
      <c r="AL1286" s="17">
        <v>0.4398713298447004</v>
      </c>
      <c r="AM1286" s="17">
        <v>0.33333333333333298</v>
      </c>
      <c r="AN1286" s="17">
        <v>6.100116390151733E-3</v>
      </c>
      <c r="AO1286" s="17">
        <v>4.5615049327326018E-2</v>
      </c>
      <c r="AP1286" s="17">
        <v>0.33333333333333298</v>
      </c>
      <c r="AQ1286" s="17">
        <v>3.2142339887120865</v>
      </c>
      <c r="AR1286" s="17">
        <v>2.2444243630026963</v>
      </c>
      <c r="AS1286" s="17">
        <v>-0.58742062122742311</v>
      </c>
      <c r="AT1286" s="17">
        <v>3.0873243608951939</v>
      </c>
      <c r="AU1286" s="17">
        <v>-1.0000000000000007</v>
      </c>
      <c r="AV1286" s="17">
        <v>-1.0000000000000007</v>
      </c>
      <c r="AW1286" s="17">
        <v>-1.0000000000000007</v>
      </c>
      <c r="AX1286" s="17">
        <v>-1.0000000000000007</v>
      </c>
      <c r="AY1286" s="17">
        <v>-3.8890953247297126E-2</v>
      </c>
      <c r="AZ1286" s="17">
        <v>0.65121379842777127</v>
      </c>
      <c r="BA1286" s="17">
        <v>-6.1982584670399521E-2</v>
      </c>
      <c r="BB1286" s="17">
        <v>0.35990561476301686</v>
      </c>
      <c r="BC1286" s="17">
        <v>-3.6129614887868755E-2</v>
      </c>
      <c r="BD1286" s="17">
        <v>10.773323878976164</v>
      </c>
      <c r="BE1286" s="17">
        <v>0.16339874643079977</v>
      </c>
      <c r="BF1286" s="17">
        <v>-1.0000000000000007</v>
      </c>
      <c r="BG1286" s="22">
        <v>53.400551641154379</v>
      </c>
    </row>
    <row r="1287" spans="1:100" x14ac:dyDescent="0.25">
      <c r="A1287">
        <v>3466</v>
      </c>
      <c r="B1287" t="s">
        <v>2970</v>
      </c>
      <c r="C1287" s="48">
        <v>3</v>
      </c>
      <c r="D1287" s="22">
        <v>1416.785335557126</v>
      </c>
      <c r="E1287" s="17">
        <v>47.753789367945181</v>
      </c>
      <c r="F1287" s="17">
        <v>-71.899651523183451</v>
      </c>
      <c r="G1287" s="17">
        <v>0.39479753847177973</v>
      </c>
      <c r="H1287" s="17">
        <v>3.9107556756293564</v>
      </c>
      <c r="I1287" s="17">
        <v>29.602471990952907</v>
      </c>
      <c r="J1287" s="17">
        <v>5.2921570055736264</v>
      </c>
      <c r="K1287" s="17">
        <v>-0.99999999999999967</v>
      </c>
      <c r="L1287" s="17">
        <v>-0.99999999999999967</v>
      </c>
      <c r="M1287" s="17">
        <v>-0.99999999999999967</v>
      </c>
      <c r="N1287" s="17">
        <v>0.15890021198787307</v>
      </c>
      <c r="O1287" s="17">
        <v>-0.99999999999999967</v>
      </c>
      <c r="P1287" s="17">
        <v>-0.99999999999999967</v>
      </c>
      <c r="Q1287" s="17">
        <v>3.0161046463532117</v>
      </c>
      <c r="R1287" s="17">
        <v>-0.99999999999999967</v>
      </c>
      <c r="S1287" s="17">
        <v>0.85571841681995287</v>
      </c>
      <c r="T1287" s="17">
        <v>0.14080533414378446</v>
      </c>
      <c r="U1287" s="17">
        <v>-0.40839290218187957</v>
      </c>
      <c r="V1287" s="17">
        <v>-1.4055053631922887E-2</v>
      </c>
      <c r="W1287" s="17">
        <v>0.89465102927614681</v>
      </c>
      <c r="X1287" s="17">
        <v>-7.4048917689036253</v>
      </c>
      <c r="Y1287" s="17">
        <v>0.19859947993268229</v>
      </c>
      <c r="Z1287" s="17">
        <v>45.656801072389626</v>
      </c>
      <c r="AA1287" s="17">
        <v>0.56302956893553247</v>
      </c>
      <c r="AB1287" s="17">
        <v>0.43963726275162873</v>
      </c>
      <c r="AC1287" s="17">
        <v>-21.414777138796808</v>
      </c>
      <c r="AD1287" s="17">
        <v>0.90976546294373462</v>
      </c>
      <c r="AE1287" s="17">
        <v>-8.0453172727409233E-2</v>
      </c>
      <c r="AF1287" s="17">
        <v>24.601208023617005</v>
      </c>
      <c r="AG1287" s="17">
        <v>-50.122812070069493</v>
      </c>
      <c r="AH1287" s="17">
        <v>0.27451115668059145</v>
      </c>
      <c r="AI1287" s="17">
        <v>0.46563765486575132</v>
      </c>
      <c r="AJ1287" s="17">
        <v>0.33333333333333298</v>
      </c>
      <c r="AK1287" s="17">
        <v>0.43426767630687219</v>
      </c>
      <c r="AL1287" s="17">
        <v>0.28749504375393331</v>
      </c>
      <c r="AM1287" s="17">
        <v>0.33333333333333298</v>
      </c>
      <c r="AN1287" s="17">
        <v>-0.25410982977377949</v>
      </c>
      <c r="AO1287" s="17">
        <v>0.24712009484749312</v>
      </c>
      <c r="AP1287" s="17">
        <v>0.33333333333333298</v>
      </c>
      <c r="AQ1287" s="17">
        <v>5.0012639673358885</v>
      </c>
      <c r="AR1287" s="17">
        <v>2.7186687964614706</v>
      </c>
      <c r="AS1287" s="17">
        <v>-1.7691885539565542</v>
      </c>
      <c r="AT1287" s="17">
        <v>4.3426767630687211</v>
      </c>
      <c r="AU1287" s="17">
        <v>-0.99999999999999967</v>
      </c>
      <c r="AV1287" s="17">
        <v>-0.99999999999999967</v>
      </c>
      <c r="AW1287" s="17">
        <v>-0.99999999999999967</v>
      </c>
      <c r="AX1287" s="17">
        <v>-0.99999999999999967</v>
      </c>
      <c r="AY1287" s="17">
        <v>-3.5873959222503969E-3</v>
      </c>
      <c r="AZ1287" s="17">
        <v>0.38459745539545737</v>
      </c>
      <c r="BA1287" s="17">
        <v>0.22058226499858577</v>
      </c>
      <c r="BB1287" s="17">
        <v>2.4801201279619656E-2</v>
      </c>
      <c r="BC1287" s="17">
        <v>0.31348604865243801</v>
      </c>
      <c r="BD1287" s="17">
        <v>2.5430173089677766</v>
      </c>
      <c r="BE1287" s="17">
        <v>8.9400625413038775</v>
      </c>
      <c r="BF1287" s="17">
        <v>-0.99999999999999967</v>
      </c>
      <c r="CU1287" t="e">
        <v>#N/A</v>
      </c>
      <c r="CV1287" t="e">
        <v>#N/A</v>
      </c>
    </row>
    <row r="1288" spans="1:100" x14ac:dyDescent="0.25">
      <c r="A1288">
        <v>3467</v>
      </c>
      <c r="B1288" t="s">
        <v>1234</v>
      </c>
      <c r="C1288" s="48">
        <v>2</v>
      </c>
      <c r="D1288" s="22">
        <v>1591.4973828125001</v>
      </c>
      <c r="E1288" s="17">
        <v>120.05590074513972</v>
      </c>
      <c r="F1288" s="17">
        <v>55.48617744209853</v>
      </c>
      <c r="G1288" s="17">
        <v>0.84162513525048555</v>
      </c>
      <c r="H1288" s="17">
        <v>10.21430611394857</v>
      </c>
      <c r="I1288" s="17">
        <v>87.347807324395717</v>
      </c>
      <c r="J1288" s="17">
        <v>19.922112250409938</v>
      </c>
      <c r="K1288" s="17">
        <v>-0.99999999999999911</v>
      </c>
      <c r="L1288" s="17">
        <v>-0.99999999999999911</v>
      </c>
      <c r="M1288" s="17">
        <v>-0.99999999999999911</v>
      </c>
      <c r="N1288" s="17">
        <v>0.36751710905332047</v>
      </c>
      <c r="O1288" s="17">
        <v>-0.99999999999999911</v>
      </c>
      <c r="P1288" s="17">
        <v>-0.99999999999999911</v>
      </c>
      <c r="Q1288" s="17">
        <v>5.0659282993046579</v>
      </c>
      <c r="R1288" s="17">
        <v>-0.99999999999999911</v>
      </c>
      <c r="S1288" s="17">
        <v>2.5500283079614459</v>
      </c>
      <c r="T1288" s="17">
        <v>0.30259363322096477</v>
      </c>
      <c r="U1288" s="17">
        <v>0.58088631069057128</v>
      </c>
      <c r="V1288" s="17">
        <v>0.59346190472112681</v>
      </c>
      <c r="W1288" s="17">
        <v>5.6700059291746294</v>
      </c>
      <c r="X1288" s="17">
        <v>4.2167865647133143</v>
      </c>
      <c r="Y1288" s="17">
        <v>0.24475314911692647</v>
      </c>
      <c r="Z1288" s="17">
        <v>46.195003425291638</v>
      </c>
      <c r="AA1288" s="17">
        <v>1.4844047647326843</v>
      </c>
      <c r="AB1288" s="17">
        <v>2.4266227127289204</v>
      </c>
      <c r="AC1288" s="17">
        <v>33.072805004264993</v>
      </c>
      <c r="AD1288" s="17">
        <v>1.8488222578590041</v>
      </c>
      <c r="AE1288" s="17">
        <v>1.4981739045206117</v>
      </c>
      <c r="AF1288" s="17">
        <v>77.836394541387605</v>
      </c>
      <c r="AG1288" s="17">
        <v>42.099189932439089</v>
      </c>
      <c r="AH1288" s="17">
        <v>0.50418325322979229</v>
      </c>
      <c r="AI1288" s="17">
        <v>0.63824276524456636</v>
      </c>
      <c r="AJ1288" s="17">
        <v>0.33333333333333298</v>
      </c>
      <c r="AK1288" s="17">
        <v>1.0525966486984726</v>
      </c>
      <c r="AL1288" s="17">
        <v>1.0850809328779558</v>
      </c>
      <c r="AM1288" s="17">
        <v>0.33333333333333298</v>
      </c>
      <c r="AN1288" s="17">
        <v>0.67205745574175246</v>
      </c>
      <c r="AO1288" s="17">
        <v>0.77332748460251377</v>
      </c>
      <c r="AP1288" s="17">
        <v>0.33333333333333298</v>
      </c>
      <c r="AQ1288" s="17">
        <v>11.516644512281406</v>
      </c>
      <c r="AR1288" s="17">
        <v>2.2444243630026963</v>
      </c>
      <c r="AS1288" s="17">
        <v>9.9810539589121099</v>
      </c>
      <c r="AT1288" s="17">
        <v>10.481449861182824</v>
      </c>
      <c r="AU1288" s="17">
        <v>-0.99999999999999911</v>
      </c>
      <c r="AV1288" s="17">
        <v>-0.99999999999999911</v>
      </c>
      <c r="AW1288" s="17">
        <v>-0.99999999999999911</v>
      </c>
      <c r="AX1288" s="17">
        <v>-0.99999999999999911</v>
      </c>
      <c r="AY1288" s="17">
        <v>7.2405824561306578E-2</v>
      </c>
      <c r="AZ1288" s="17">
        <v>-0.11635077381821884</v>
      </c>
      <c r="BA1288" s="17">
        <v>0.67590574270492776</v>
      </c>
      <c r="BB1288" s="17">
        <v>-6.7554942945336399E-2</v>
      </c>
      <c r="BC1288" s="17">
        <v>0.37302543159435581</v>
      </c>
      <c r="BD1288" s="17">
        <v>-0.62468249429706457</v>
      </c>
      <c r="BE1288" s="17">
        <v>11.174665246988347</v>
      </c>
      <c r="BF1288" s="17">
        <v>-0.99999999999999911</v>
      </c>
      <c r="BG1288" s="22">
        <v>3465.2039870688918</v>
      </c>
    </row>
    <row r="1289" spans="1:100" x14ac:dyDescent="0.25">
      <c r="A1289">
        <v>3468</v>
      </c>
      <c r="B1289" t="s">
        <v>1235</v>
      </c>
      <c r="C1289" s="48">
        <v>2</v>
      </c>
      <c r="D1289" s="22">
        <v>1499.2269433593751</v>
      </c>
      <c r="E1289" s="17">
        <v>23.646718826120882</v>
      </c>
      <c r="F1289" s="17">
        <v>-100.04532028467138</v>
      </c>
      <c r="G1289" s="17">
        <v>-0.23940933621855026</v>
      </c>
      <c r="H1289" s="17">
        <v>0.35338577356408329</v>
      </c>
      <c r="I1289" s="17">
        <v>11.640626371439851</v>
      </c>
      <c r="J1289" s="17">
        <v>1.2237052728622881</v>
      </c>
      <c r="K1289" s="17">
        <v>-1.0000000000000016</v>
      </c>
      <c r="L1289" s="17">
        <v>-1.0000000000000016</v>
      </c>
      <c r="M1289" s="17">
        <v>-1.0000000000000016</v>
      </c>
      <c r="N1289" s="17">
        <v>9.8123675102423813E-2</v>
      </c>
      <c r="O1289" s="17">
        <v>-1.0000000000000016</v>
      </c>
      <c r="P1289" s="17">
        <v>-1.0000000000000016</v>
      </c>
      <c r="Q1289" s="17">
        <v>2.172006658245234</v>
      </c>
      <c r="R1289" s="17">
        <v>-1.0000000000000016</v>
      </c>
      <c r="S1289" s="17">
        <v>-1.2242352002788206</v>
      </c>
      <c r="T1289" s="17">
        <v>-0.12104333815303056</v>
      </c>
      <c r="U1289" s="17">
        <v>-0.68856003874956651</v>
      </c>
      <c r="V1289" s="17">
        <v>-1.0699232646467647</v>
      </c>
      <c r="W1289" s="17">
        <v>-2.7588431014814825</v>
      </c>
      <c r="X1289" s="17">
        <v>-6.1683278305248708</v>
      </c>
      <c r="Y1289" s="17">
        <v>-0.13638924139247577</v>
      </c>
      <c r="Z1289" s="17">
        <v>11.200323102426331</v>
      </c>
      <c r="AA1289" s="17">
        <v>-1.0929130702653185</v>
      </c>
      <c r="AB1289" s="17">
        <v>-1.2883531402799635</v>
      </c>
      <c r="AC1289" s="17">
        <v>-9.5789641922203153</v>
      </c>
      <c r="AD1289" s="17">
        <v>-1.4066548532244032</v>
      </c>
      <c r="AE1289" s="17">
        <v>-1.2281167271366995</v>
      </c>
      <c r="AF1289" s="17">
        <v>8.7593305400324013</v>
      </c>
      <c r="AG1289" s="17">
        <v>-75.922469171103913</v>
      </c>
      <c r="AH1289" s="17">
        <v>-0.31234866241042514</v>
      </c>
      <c r="AI1289" s="17">
        <v>-0.32781670747262587</v>
      </c>
      <c r="AJ1289" s="17">
        <v>0.33333333333333298</v>
      </c>
      <c r="AK1289" s="17">
        <v>-3.7350986703035383E-2</v>
      </c>
      <c r="AL1289" s="17">
        <v>0.1331111359468975</v>
      </c>
      <c r="AM1289" s="17">
        <v>0.33333333333333298</v>
      </c>
      <c r="AN1289" s="17">
        <v>-0.31052443722274986</v>
      </c>
      <c r="AO1289" s="17">
        <v>-0.30037051365468231</v>
      </c>
      <c r="AP1289" s="17">
        <v>0.33333333333333298</v>
      </c>
      <c r="AQ1289" s="17">
        <v>-0.73308646351933238</v>
      </c>
      <c r="AR1289" s="17">
        <v>2.2444243630026963</v>
      </c>
      <c r="AS1289" s="17">
        <v>-5.6121246804453779</v>
      </c>
      <c r="AT1289" s="17">
        <v>-0.4281586100797643</v>
      </c>
      <c r="AU1289" s="17">
        <v>-1.0000000000000016</v>
      </c>
      <c r="AV1289" s="17">
        <v>-1.0000000000000016</v>
      </c>
      <c r="AW1289" s="17">
        <v>-1.0000000000000016</v>
      </c>
      <c r="AX1289" s="17">
        <v>-1.0000000000000016</v>
      </c>
      <c r="AY1289" s="17">
        <v>-9.1806193473515887E-2</v>
      </c>
      <c r="AZ1289" s="17">
        <v>1.0161467688986525</v>
      </c>
      <c r="BA1289" s="17">
        <v>-0.41280620123847789</v>
      </c>
      <c r="BB1289" s="17">
        <v>0.56313861524816122</v>
      </c>
      <c r="BC1289" s="17">
        <v>-0.23065939374282265</v>
      </c>
      <c r="BD1289" s="17">
        <v>16.192422771299185</v>
      </c>
      <c r="BE1289" s="17">
        <v>-5.0718274977100757</v>
      </c>
      <c r="BF1289" s="17">
        <v>-1.0000000000000016</v>
      </c>
      <c r="BG1289" s="22">
        <v>64.828047766431609</v>
      </c>
    </row>
    <row r="1290" spans="1:100" x14ac:dyDescent="0.25">
      <c r="A1290">
        <v>3470</v>
      </c>
      <c r="B1290" t="s">
        <v>1236</v>
      </c>
      <c r="C1290" s="48">
        <v>2</v>
      </c>
      <c r="D1290" s="22">
        <v>1513.9716210937499</v>
      </c>
      <c r="E1290" s="17">
        <v>75.983038848279875</v>
      </c>
      <c r="F1290" s="17">
        <v>-15.614085867691644</v>
      </c>
      <c r="G1290" s="17">
        <v>0.34743690526612964</v>
      </c>
      <c r="H1290" s="17">
        <v>5.7064473012604457</v>
      </c>
      <c r="I1290" s="17">
        <v>52.738737271888837</v>
      </c>
      <c r="J1290" s="17">
        <v>11.374251019672043</v>
      </c>
      <c r="K1290" s="17">
        <v>-1.0000000000000002</v>
      </c>
      <c r="L1290" s="17">
        <v>-1.0000000000000002</v>
      </c>
      <c r="M1290" s="17">
        <v>-1.0000000000000002</v>
      </c>
      <c r="N1290" s="17">
        <v>0.24436556503947685</v>
      </c>
      <c r="O1290" s="17">
        <v>-1.0000000000000002</v>
      </c>
      <c r="P1290" s="17">
        <v>-1.0000000000000002</v>
      </c>
      <c r="Q1290" s="17">
        <v>3.7429898997870779</v>
      </c>
      <c r="R1290" s="17">
        <v>-1.0000000000000002</v>
      </c>
      <c r="S1290" s="17">
        <v>0.82464706262783871</v>
      </c>
      <c r="T1290" s="17">
        <v>0.1089306089931156</v>
      </c>
      <c r="U1290" s="17">
        <v>5.6675470322736787E-4</v>
      </c>
      <c r="V1290" s="17">
        <v>-0.16694434903605665</v>
      </c>
      <c r="W1290" s="17">
        <v>1.8168096683700916</v>
      </c>
      <c r="X1290" s="17">
        <v>-0.53070432167218595</v>
      </c>
      <c r="Y1290" s="17">
        <v>7.0516259999147041E-2</v>
      </c>
      <c r="Z1290" s="17">
        <v>30.197401513370988</v>
      </c>
      <c r="AA1290" s="17">
        <v>0.30619983917286359</v>
      </c>
      <c r="AB1290" s="17">
        <v>0.72834445270428716</v>
      </c>
      <c r="AC1290" s="17">
        <v>13.574812219382657</v>
      </c>
      <c r="AD1290" s="17">
        <v>0.36060100891525543</v>
      </c>
      <c r="AE1290" s="17">
        <v>0.25186698532423424</v>
      </c>
      <c r="AF1290" s="17">
        <v>46.258241492339721</v>
      </c>
      <c r="AG1290" s="17">
        <v>-11.853682387107076</v>
      </c>
      <c r="AH1290" s="17">
        <v>0.13091073254169261</v>
      </c>
      <c r="AI1290" s="17">
        <v>0.19661464562229214</v>
      </c>
      <c r="AJ1290" s="17">
        <v>0.33333333333333298</v>
      </c>
      <c r="AK1290" s="17">
        <v>0.55433382088805194</v>
      </c>
      <c r="AL1290" s="17">
        <v>0.64989382149507735</v>
      </c>
      <c r="AM1290" s="17">
        <v>0.33333333333333298</v>
      </c>
      <c r="AN1290" s="17">
        <v>0.22287621377918859</v>
      </c>
      <c r="AO1290" s="17">
        <v>0.28249307802210527</v>
      </c>
      <c r="AP1290" s="17">
        <v>0.33333333333333298</v>
      </c>
      <c r="AQ1290" s="17">
        <v>5.9167556757218582</v>
      </c>
      <c r="AR1290" s="17">
        <v>2.2444243630026963</v>
      </c>
      <c r="AS1290" s="17">
        <v>2.8527286788290622</v>
      </c>
      <c r="AT1290" s="17">
        <v>5.4941897482752955</v>
      </c>
      <c r="AU1290" s="17">
        <v>-1.0000000000000002</v>
      </c>
      <c r="AV1290" s="17">
        <v>-1.0000000000000002</v>
      </c>
      <c r="AW1290" s="17">
        <v>-1.0000000000000002</v>
      </c>
      <c r="AX1290" s="17">
        <v>-1.0000000000000002</v>
      </c>
      <c r="AY1290" s="17">
        <v>-2.6626849789208682E-3</v>
      </c>
      <c r="AZ1290" s="17">
        <v>0.4013634812474336</v>
      </c>
      <c r="BA1290" s="17">
        <v>0.17820780361045752</v>
      </c>
      <c r="BB1290" s="17">
        <v>0.22076272074824685</v>
      </c>
      <c r="BC1290" s="17">
        <v>9.7054643265668816E-2</v>
      </c>
      <c r="BD1290" s="17">
        <v>7.0631532815333733</v>
      </c>
      <c r="BE1290" s="17">
        <v>3.7476814598333554</v>
      </c>
      <c r="BF1290" s="17">
        <v>-1.0000000000000002</v>
      </c>
      <c r="BG1290" s="22">
        <v>1068.3685587606112</v>
      </c>
    </row>
    <row r="1291" spans="1:100" x14ac:dyDescent="0.25">
      <c r="A1291">
        <v>3472</v>
      </c>
      <c r="B1291" t="s">
        <v>1237</v>
      </c>
      <c r="C1291" s="48">
        <v>3</v>
      </c>
      <c r="D1291" s="22">
        <v>1584.2462695618233</v>
      </c>
      <c r="E1291" s="17">
        <v>85.856977635304062</v>
      </c>
      <c r="F1291" s="17">
        <v>56.944662175202133</v>
      </c>
      <c r="G1291" s="17">
        <v>0.76692426228597277</v>
      </c>
      <c r="H1291" s="17">
        <v>5.0716066284242922</v>
      </c>
      <c r="I1291" s="17">
        <v>62.424731321954056</v>
      </c>
      <c r="J1291" s="17">
        <v>-1.1267803818609312E-2</v>
      </c>
      <c r="K1291" s="17">
        <v>-0.99999999999999944</v>
      </c>
      <c r="L1291" s="17">
        <v>-0.99999999999999944</v>
      </c>
      <c r="M1291" s="17">
        <v>-0.99999999999999944</v>
      </c>
      <c r="N1291" s="17">
        <v>0.34187969800710072</v>
      </c>
      <c r="O1291" s="17">
        <v>-0.99999999999999944</v>
      </c>
      <c r="P1291" s="17">
        <v>-0.99999999999999944</v>
      </c>
      <c r="Q1291" s="17">
        <v>3.2865677734533731</v>
      </c>
      <c r="R1291" s="17">
        <v>-0.99999999999999944</v>
      </c>
      <c r="S1291" s="17">
        <v>0.92414195946949584</v>
      </c>
      <c r="T1291" s="17">
        <v>0.14229896720584617</v>
      </c>
      <c r="U1291" s="17">
        <v>-3.1622531984035314E-2</v>
      </c>
      <c r="V1291" s="17">
        <v>-3.1751083756365914E-2</v>
      </c>
      <c r="W1291" s="17">
        <v>1.7850388549709211</v>
      </c>
      <c r="X1291" s="17">
        <v>0.4892136873698863</v>
      </c>
      <c r="Y1291" s="17">
        <v>6.8202711535081686E-2</v>
      </c>
      <c r="Z1291" s="17">
        <v>25.14826706385016</v>
      </c>
      <c r="AA1291" s="17">
        <v>-0.76998721251334712</v>
      </c>
      <c r="AB1291" s="17">
        <v>0.18852651700859882</v>
      </c>
      <c r="AC1291" s="17">
        <v>32.005543873832188</v>
      </c>
      <c r="AD1291" s="17">
        <v>-2.1755943722534923</v>
      </c>
      <c r="AE1291" s="17">
        <v>3.3202603584194907</v>
      </c>
      <c r="AF1291" s="17">
        <v>60.662597813110466</v>
      </c>
      <c r="AG1291" s="17">
        <v>41.698283437551474</v>
      </c>
      <c r="AH1291" s="17">
        <v>-0.43901143449965935</v>
      </c>
      <c r="AI1291" s="17">
        <v>-0.54057818293495552</v>
      </c>
      <c r="AJ1291" s="17">
        <v>0.33333333333333298</v>
      </c>
      <c r="AK1291" s="17">
        <v>1.8138703704680043E-2</v>
      </c>
      <c r="AL1291" s="17">
        <v>0.46998084658976602</v>
      </c>
      <c r="AM1291" s="17">
        <v>0.33333333333333298</v>
      </c>
      <c r="AN1291" s="17">
        <v>0.56164405412657159</v>
      </c>
      <c r="AO1291" s="17">
        <v>0.42302403811391071</v>
      </c>
      <c r="AP1291" s="17">
        <v>0.33333333333333298</v>
      </c>
      <c r="AQ1291" s="17">
        <v>1.762133508843605</v>
      </c>
      <c r="AR1291" s="17">
        <v>4.8605131836899522</v>
      </c>
      <c r="AS1291" s="17">
        <v>-5.0531680245553634</v>
      </c>
      <c r="AT1291" s="17">
        <v>0.1813870370467997</v>
      </c>
      <c r="AU1291" s="17">
        <v>-0.99999999999999944</v>
      </c>
      <c r="AV1291" s="17">
        <v>-0.99999999999999944</v>
      </c>
      <c r="AW1291" s="17">
        <v>-0.99999999999999944</v>
      </c>
      <c r="AX1291" s="17">
        <v>-0.99999999999999944</v>
      </c>
      <c r="AY1291" s="17">
        <v>-3.0082738087482503E-3</v>
      </c>
      <c r="AZ1291" s="17">
        <v>0.25005704906254167</v>
      </c>
      <c r="BA1291" s="17">
        <v>0.12544020431202035</v>
      </c>
      <c r="BB1291" s="17">
        <v>0.12599718765569634</v>
      </c>
      <c r="BC1291" s="17">
        <v>0.71284395192376426</v>
      </c>
      <c r="BD1291" s="17">
        <v>4.4002149367051162</v>
      </c>
      <c r="BE1291" s="17">
        <v>18.448299819654206</v>
      </c>
      <c r="BF1291" s="17">
        <v>-0.99999999999999944</v>
      </c>
      <c r="CU1291" t="e">
        <v>#N/A</v>
      </c>
      <c r="CV1291" t="e">
        <v>#N/A</v>
      </c>
    </row>
    <row r="1292" spans="1:100" x14ac:dyDescent="0.25">
      <c r="A1292">
        <v>3473</v>
      </c>
      <c r="B1292" t="s">
        <v>2971</v>
      </c>
      <c r="C1292" s="48">
        <v>2</v>
      </c>
      <c r="D1292" s="22">
        <v>1591.0667480468751</v>
      </c>
      <c r="E1292" s="17">
        <v>143.90018128163342</v>
      </c>
      <c r="F1292" s="17">
        <v>93.952810912479038</v>
      </c>
      <c r="G1292" s="17">
        <v>1.1089906360694786</v>
      </c>
      <c r="H1292" s="17">
        <v>12.653145924265026</v>
      </c>
      <c r="I1292" s="17">
        <v>106.07199132157636</v>
      </c>
      <c r="J1292" s="17">
        <v>24.546672408307344</v>
      </c>
      <c r="K1292" s="17">
        <v>-0.99999999999999856</v>
      </c>
      <c r="L1292" s="17">
        <v>-0.99999999999999856</v>
      </c>
      <c r="M1292" s="17">
        <v>-0.99999999999999856</v>
      </c>
      <c r="N1292" s="17">
        <v>0.434144503726269</v>
      </c>
      <c r="O1292" s="17">
        <v>-0.99999999999999856</v>
      </c>
      <c r="P1292" s="17">
        <v>-0.99999999999999856</v>
      </c>
      <c r="Q1292" s="17">
        <v>5.7816638556753386</v>
      </c>
      <c r="R1292" s="17">
        <v>-0.99999999999999856</v>
      </c>
      <c r="S1292" s="17">
        <v>3.4834933173909928</v>
      </c>
      <c r="T1292" s="17">
        <v>0.407369118190404</v>
      </c>
      <c r="U1292" s="17">
        <v>0.89485054396768415</v>
      </c>
      <c r="V1292" s="17">
        <v>1.0048565647439274</v>
      </c>
      <c r="W1292" s="17">
        <v>7.7546604909728512</v>
      </c>
      <c r="X1292" s="17">
        <v>6.7852720151099097</v>
      </c>
      <c r="Y1292" s="17">
        <v>0.339018714935022</v>
      </c>
      <c r="Z1292" s="17">
        <v>54.850019039926863</v>
      </c>
      <c r="AA1292" s="17">
        <v>2.1218366800975605</v>
      </c>
      <c r="AB1292" s="17">
        <v>3.3454244768580823</v>
      </c>
      <c r="AC1292" s="17">
        <v>43.621600563520232</v>
      </c>
      <c r="AD1292" s="17">
        <v>2.6539790693959935</v>
      </c>
      <c r="AE1292" s="17">
        <v>2.1724503308039012</v>
      </c>
      <c r="AF1292" s="17">
        <v>94.920793142229968</v>
      </c>
      <c r="AG1292" s="17">
        <v>71.28874940210774</v>
      </c>
      <c r="AH1292" s="17">
        <v>0.70613098970036936</v>
      </c>
      <c r="AI1292" s="17">
        <v>0.87717221806115275</v>
      </c>
      <c r="AJ1292" s="17">
        <v>0.33333333333333298</v>
      </c>
      <c r="AK1292" s="17">
        <v>1.3221665866576142</v>
      </c>
      <c r="AL1292" s="17">
        <v>1.3205256742238545</v>
      </c>
      <c r="AM1292" s="17">
        <v>0.33333333333333298</v>
      </c>
      <c r="AN1292" s="17">
        <v>0.91507329551523275</v>
      </c>
      <c r="AO1292" s="17">
        <v>1.038878501345099</v>
      </c>
      <c r="AP1292" s="17">
        <v>0.33333333333333298</v>
      </c>
      <c r="AQ1292" s="17">
        <v>14.546293930206286</v>
      </c>
      <c r="AR1292" s="17">
        <v>2.2444243630026963</v>
      </c>
      <c r="AS1292" s="17">
        <v>13.837617395419745</v>
      </c>
      <c r="AT1292" s="17">
        <v>13.179655154020981</v>
      </c>
      <c r="AU1292" s="17">
        <v>-0.99999999999999856</v>
      </c>
      <c r="AV1292" s="17">
        <v>-0.99999999999999856</v>
      </c>
      <c r="AW1292" s="17">
        <v>-0.99999999999999856</v>
      </c>
      <c r="AX1292" s="17">
        <v>-0.99999999999999856</v>
      </c>
      <c r="AY1292" s="17">
        <v>0.11301935687791725</v>
      </c>
      <c r="AZ1292" s="17">
        <v>-0.39644431447405731</v>
      </c>
      <c r="BA1292" s="17">
        <v>0.94517006481714416</v>
      </c>
      <c r="BB1292" s="17">
        <v>-0.22354043970805199</v>
      </c>
      <c r="BC1292" s="17">
        <v>0.52233102722792135</v>
      </c>
      <c r="BD1292" s="17">
        <v>-4.7839520553793751</v>
      </c>
      <c r="BE1292" s="17">
        <v>15.192808778836717</v>
      </c>
      <c r="BF1292" s="17">
        <v>-0.99999999999999856</v>
      </c>
      <c r="BG1292" s="22">
        <v>252.25555268137364</v>
      </c>
    </row>
    <row r="1293" spans="1:100" x14ac:dyDescent="0.25">
      <c r="A1293">
        <v>3476</v>
      </c>
      <c r="B1293" t="s">
        <v>1238</v>
      </c>
      <c r="C1293" s="48">
        <v>2</v>
      </c>
      <c r="D1293" s="22">
        <v>1658.89572265625</v>
      </c>
      <c r="E1293" s="17">
        <v>121.57350923163622</v>
      </c>
      <c r="F1293" s="17">
        <v>57.934449651958374</v>
      </c>
      <c r="G1293" s="17">
        <v>0.85864205267931215</v>
      </c>
      <c r="H1293" s="17">
        <v>10.369530088422326</v>
      </c>
      <c r="I1293" s="17">
        <v>88.539538838095723</v>
      </c>
      <c r="J1293" s="17">
        <v>20.216449994473855</v>
      </c>
      <c r="K1293" s="17">
        <v>-0.99999999999999911</v>
      </c>
      <c r="L1293" s="17">
        <v>-0.99999999999999911</v>
      </c>
      <c r="M1293" s="17">
        <v>-0.99999999999999911</v>
      </c>
      <c r="N1293" s="17">
        <v>0.37175771926733225</v>
      </c>
      <c r="O1293" s="17">
        <v>-0.99999999999999911</v>
      </c>
      <c r="P1293" s="17">
        <v>-0.99999999999999911</v>
      </c>
      <c r="Q1293" s="17">
        <v>5.1114824670126326</v>
      </c>
      <c r="R1293" s="17">
        <v>-0.99999999999999911</v>
      </c>
      <c r="S1293" s="17">
        <v>2.6094402251291564</v>
      </c>
      <c r="T1293" s="17">
        <v>0.3092622414401579</v>
      </c>
      <c r="U1293" s="17">
        <v>0.60086908115615378</v>
      </c>
      <c r="V1293" s="17">
        <v>0.61964579508403361</v>
      </c>
      <c r="W1293" s="17">
        <v>5.8026872004571315</v>
      </c>
      <c r="X1293" s="17">
        <v>4.3802620493687989</v>
      </c>
      <c r="Y1293" s="17">
        <v>0.25075283623061329</v>
      </c>
      <c r="Z1293" s="17">
        <v>46.745866141716526</v>
      </c>
      <c r="AA1293" s="17">
        <v>1.5249751683077004</v>
      </c>
      <c r="AB1293" s="17">
        <v>2.4851013635112862</v>
      </c>
      <c r="AC1293" s="17">
        <v>33.744200462749916</v>
      </c>
      <c r="AD1293" s="17">
        <v>1.9000677885546715</v>
      </c>
      <c r="AE1293" s="17">
        <v>1.5410893376453778</v>
      </c>
      <c r="AF1293" s="17">
        <v>78.923759214171298</v>
      </c>
      <c r="AG1293" s="17">
        <v>43.957007495878024</v>
      </c>
      <c r="AH1293" s="17">
        <v>0.51703654935786969</v>
      </c>
      <c r="AI1293" s="17">
        <v>0.65344982358769632</v>
      </c>
      <c r="AJ1293" s="17">
        <v>0.33333333333333298</v>
      </c>
      <c r="AK1293" s="17">
        <v>1.0697538711579635</v>
      </c>
      <c r="AL1293" s="17">
        <v>1.1000662010231044</v>
      </c>
      <c r="AM1293" s="17">
        <v>0.33333333333333298</v>
      </c>
      <c r="AN1293" s="17">
        <v>0.68752459890964346</v>
      </c>
      <c r="AO1293" s="17">
        <v>0.7902289162053473</v>
      </c>
      <c r="AP1293" s="17">
        <v>0.33333333333333298</v>
      </c>
      <c r="AQ1293" s="17">
        <v>11.709471536804749</v>
      </c>
      <c r="AR1293" s="17">
        <v>2.2444243630026963</v>
      </c>
      <c r="AS1293" s="17">
        <v>10.226511287389624</v>
      </c>
      <c r="AT1293" s="17">
        <v>10.653181578751481</v>
      </c>
      <c r="AU1293" s="17">
        <v>-0.99999999999999911</v>
      </c>
      <c r="AV1293" s="17">
        <v>-0.99999999999999911</v>
      </c>
      <c r="AW1293" s="17">
        <v>-0.99999999999999911</v>
      </c>
      <c r="AX1293" s="17">
        <v>-0.99999999999999911</v>
      </c>
      <c r="AY1293" s="17">
        <v>7.4990739682396307E-2</v>
      </c>
      <c r="AZ1293" s="17">
        <v>-0.13417778829498522</v>
      </c>
      <c r="BA1293" s="17">
        <v>0.69304351374074513</v>
      </c>
      <c r="BB1293" s="17">
        <v>-7.7482896665523548E-2</v>
      </c>
      <c r="BC1293" s="17">
        <v>0.38252823201092201</v>
      </c>
      <c r="BD1293" s="17">
        <v>-0.88940605237902481</v>
      </c>
      <c r="BE1293" s="17">
        <v>11.430406606622206</v>
      </c>
      <c r="BF1293" s="17">
        <v>-0.99999999999999911</v>
      </c>
      <c r="BG1293" s="22">
        <v>4383.9807907916256</v>
      </c>
    </row>
    <row r="1294" spans="1:100" x14ac:dyDescent="0.25">
      <c r="A1294">
        <v>3478</v>
      </c>
      <c r="B1294" t="s">
        <v>1239</v>
      </c>
      <c r="C1294" s="48">
        <v>3</v>
      </c>
      <c r="D1294" s="22">
        <v>1785.7946021754717</v>
      </c>
      <c r="E1294" s="17">
        <v>226.30511915149171</v>
      </c>
      <c r="F1294" s="17">
        <v>241.98792317654312</v>
      </c>
      <c r="G1294" s="17">
        <v>1.9107266914981118</v>
      </c>
      <c r="H1294" s="17">
        <v>20.114340162705666</v>
      </c>
      <c r="I1294" s="17">
        <v>170.49728199713849</v>
      </c>
      <c r="J1294" s="17">
        <v>34.382502577580901</v>
      </c>
      <c r="K1294" s="17">
        <v>-0.99999999999999967</v>
      </c>
      <c r="L1294" s="17">
        <v>-0.99999999999999967</v>
      </c>
      <c r="M1294" s="17">
        <v>-0.99999999999999967</v>
      </c>
      <c r="N1294" s="17">
        <v>0.25758934825862212</v>
      </c>
      <c r="O1294" s="17">
        <v>-0.99999999999999967</v>
      </c>
      <c r="P1294" s="17">
        <v>-0.99999999999999967</v>
      </c>
      <c r="Q1294" s="17">
        <v>5.4904468160240087</v>
      </c>
      <c r="R1294" s="17">
        <v>-0.99999999999999967</v>
      </c>
      <c r="S1294" s="17">
        <v>7.3171763575765159</v>
      </c>
      <c r="T1294" s="17">
        <v>0.72639784064655377</v>
      </c>
      <c r="U1294" s="17">
        <v>-5.2296842356886241E-3</v>
      </c>
      <c r="V1294" s="17">
        <v>-1.0787219405938075E-2</v>
      </c>
      <c r="W1294" s="17">
        <v>14.623893346681655</v>
      </c>
      <c r="X1294" s="17">
        <v>17.896371003156247</v>
      </c>
      <c r="Y1294" s="17">
        <v>0.32572341570108587</v>
      </c>
      <c r="Z1294" s="17">
        <v>73.026266200336977</v>
      </c>
      <c r="AA1294" s="17">
        <v>2.6216393442608217</v>
      </c>
      <c r="AB1294" s="17">
        <v>0.96836817707292044</v>
      </c>
      <c r="AC1294" s="17">
        <v>78.092459014471132</v>
      </c>
      <c r="AD1294" s="17">
        <v>-0.28396769126936366</v>
      </c>
      <c r="AE1294" s="17">
        <v>2.6476950867649145</v>
      </c>
      <c r="AF1294" s="17">
        <v>154.73478847864587</v>
      </c>
      <c r="AG1294" s="17">
        <v>178.24102152387616</v>
      </c>
      <c r="AH1294" s="17">
        <v>0.10799883532334562</v>
      </c>
      <c r="AI1294" s="17">
        <v>-1.2152462771775861E-2</v>
      </c>
      <c r="AJ1294" s="17">
        <v>0.33333333333333298</v>
      </c>
      <c r="AK1294" s="17">
        <v>1.821245343429065</v>
      </c>
      <c r="AL1294" s="17">
        <v>1.9162989867744229</v>
      </c>
      <c r="AM1294" s="17">
        <v>0.33333333333333298</v>
      </c>
      <c r="AN1294" s="17">
        <v>1.2012097029388387</v>
      </c>
      <c r="AO1294" s="17">
        <v>1.2483521796958739</v>
      </c>
      <c r="AP1294" s="17">
        <v>0.33333333333333298</v>
      </c>
      <c r="AQ1294" s="17">
        <v>15.762493518492603</v>
      </c>
      <c r="AR1294" s="17">
        <v>-2.5557617475388703</v>
      </c>
      <c r="AS1294" s="17">
        <v>18.72581089082912</v>
      </c>
      <c r="AT1294" s="17">
        <v>18.212453434290651</v>
      </c>
      <c r="AU1294" s="17">
        <v>-0.99999999999999967</v>
      </c>
      <c r="AV1294" s="17">
        <v>-0.99999999999999967</v>
      </c>
      <c r="AW1294" s="17">
        <v>-0.99999999999999967</v>
      </c>
      <c r="AX1294" s="17">
        <v>-0.99999999999999967</v>
      </c>
      <c r="AY1294" s="17">
        <v>9.1383093589175207E-2</v>
      </c>
      <c r="AZ1294" s="17">
        <v>-7.771373438118534E-2</v>
      </c>
      <c r="BA1294" s="17">
        <v>0.10828187759903746</v>
      </c>
      <c r="BB1294" s="17">
        <v>-9.1834344723998595E-2</v>
      </c>
      <c r="BC1294" s="17">
        <v>3.0754045775189351E-2</v>
      </c>
      <c r="BD1294" s="17">
        <v>-2.6844272900058912</v>
      </c>
      <c r="BE1294" s="17">
        <v>1.310260532374921</v>
      </c>
      <c r="BF1294" s="17">
        <v>-0.99999999999999967</v>
      </c>
      <c r="CU1294" t="e">
        <v>#N/A</v>
      </c>
      <c r="CV1294" t="e">
        <v>#N/A</v>
      </c>
    </row>
    <row r="1295" spans="1:100" x14ac:dyDescent="0.25">
      <c r="A1295">
        <v>3480</v>
      </c>
      <c r="B1295" t="s">
        <v>1240</v>
      </c>
      <c r="C1295" s="48">
        <v>2</v>
      </c>
      <c r="D1295" s="22">
        <v>1485.665478515625</v>
      </c>
      <c r="E1295" s="17">
        <v>67.204901447785971</v>
      </c>
      <c r="F1295" s="17">
        <v>-29.775360032397131</v>
      </c>
      <c r="G1295" s="17">
        <v>0.24900780405047557</v>
      </c>
      <c r="H1295" s="17">
        <v>4.808602179870153</v>
      </c>
      <c r="I1295" s="17">
        <v>45.845534535583894</v>
      </c>
      <c r="J1295" s="17">
        <v>9.6717452795327041</v>
      </c>
      <c r="K1295" s="17">
        <v>-1.0000000000000004</v>
      </c>
      <c r="L1295" s="17">
        <v>-1.0000000000000004</v>
      </c>
      <c r="M1295" s="17">
        <v>-1.0000000000000004</v>
      </c>
      <c r="N1295" s="17">
        <v>0.21983706546151965</v>
      </c>
      <c r="O1295" s="17">
        <v>-1.0000000000000004</v>
      </c>
      <c r="P1295" s="17">
        <v>-1.0000000000000004</v>
      </c>
      <c r="Q1295" s="17">
        <v>3.4794958913759233</v>
      </c>
      <c r="R1295" s="17">
        <v>-1.0000000000000004</v>
      </c>
      <c r="S1295" s="17">
        <v>0.48099718404228642</v>
      </c>
      <c r="T1295" s="17">
        <v>7.0358105123373357E-2</v>
      </c>
      <c r="U1295" s="17">
        <v>-0.11501740705535984</v>
      </c>
      <c r="V1295" s="17">
        <v>-0.31839697290460067</v>
      </c>
      <c r="W1295" s="17">
        <v>1.0493558486574779</v>
      </c>
      <c r="X1295" s="17">
        <v>-1.476277754271393</v>
      </c>
      <c r="Y1295" s="17">
        <v>3.5812923590229515E-2</v>
      </c>
      <c r="Z1295" s="17">
        <v>27.011106328141619</v>
      </c>
      <c r="AA1295" s="17">
        <v>7.1532874574413097E-2</v>
      </c>
      <c r="AB1295" s="17">
        <v>0.39009276517704439</v>
      </c>
      <c r="AC1295" s="17">
        <v>9.6913326282438135</v>
      </c>
      <c r="AD1295" s="17">
        <v>6.4187069740280545E-2</v>
      </c>
      <c r="AE1295" s="17">
        <v>3.6359218299992779E-3</v>
      </c>
      <c r="AF1295" s="17">
        <v>39.968716501494548</v>
      </c>
      <c r="AG1295" s="17">
        <v>-22.599654080087259</v>
      </c>
      <c r="AH1295" s="17">
        <v>5.6564812322195762E-2</v>
      </c>
      <c r="AI1295" s="17">
        <v>0.10865411510266426</v>
      </c>
      <c r="AJ1295" s="17">
        <v>0.33333333333333298</v>
      </c>
      <c r="AK1295" s="17">
        <v>0.45509316857202564</v>
      </c>
      <c r="AL1295" s="17">
        <v>0.56321616785000883</v>
      </c>
      <c r="AM1295" s="17">
        <v>0.33333333333333298</v>
      </c>
      <c r="AN1295" s="17">
        <v>0.13341130294813544</v>
      </c>
      <c r="AO1295" s="17">
        <v>0.18473196888569801</v>
      </c>
      <c r="AP1295" s="17">
        <v>0.33333333333333298</v>
      </c>
      <c r="AQ1295" s="17">
        <v>4.8014073293891677</v>
      </c>
      <c r="AR1295" s="17">
        <v>2.2444243630026963</v>
      </c>
      <c r="AS1295" s="17">
        <v>1.4329566002556589</v>
      </c>
      <c r="AT1295" s="17">
        <v>4.5008606872863091</v>
      </c>
      <c r="AU1295" s="17">
        <v>-1.0000000000000004</v>
      </c>
      <c r="AV1295" s="17">
        <v>-1.0000000000000004</v>
      </c>
      <c r="AW1295" s="17">
        <v>-1.0000000000000004</v>
      </c>
      <c r="AX1295" s="17">
        <v>-1.0000000000000004</v>
      </c>
      <c r="AY1295" s="17">
        <v>-1.7614327845601942E-2</v>
      </c>
      <c r="AZ1295" s="17">
        <v>0.50447833854433277</v>
      </c>
      <c r="BA1295" s="17">
        <v>7.9079662044838267E-2</v>
      </c>
      <c r="BB1295" s="17">
        <v>0.27818790164107182</v>
      </c>
      <c r="BC1295" s="17">
        <v>4.2088630299661797E-2</v>
      </c>
      <c r="BD1295" s="17">
        <v>8.5943649126410087</v>
      </c>
      <c r="BE1295" s="17">
        <v>2.2684245804535248</v>
      </c>
      <c r="BF1295" s="17">
        <v>-1.0000000000000004</v>
      </c>
      <c r="BG1295" s="22">
        <v>72.937098481320703</v>
      </c>
    </row>
    <row r="1296" spans="1:100" x14ac:dyDescent="0.25">
      <c r="A1296">
        <v>3481</v>
      </c>
      <c r="B1296" t="s">
        <v>2972</v>
      </c>
      <c r="C1296" s="48">
        <v>2</v>
      </c>
      <c r="D1296" s="22">
        <v>1612.2541601562498</v>
      </c>
      <c r="E1296" s="17">
        <v>103.96504415341549</v>
      </c>
      <c r="F1296" s="17">
        <v>29.527705690728563</v>
      </c>
      <c r="G1296" s="17">
        <v>0.66119864158176211</v>
      </c>
      <c r="H1296" s="17">
        <v>8.5685017216571548</v>
      </c>
      <c r="I1296" s="17">
        <v>74.712149937519641</v>
      </c>
      <c r="J1296" s="17">
        <v>16.801316293214278</v>
      </c>
      <c r="K1296" s="17">
        <v>-0.99999999999999956</v>
      </c>
      <c r="L1296" s="17">
        <v>-0.99999999999999956</v>
      </c>
      <c r="M1296" s="17">
        <v>-0.99999999999999956</v>
      </c>
      <c r="N1296" s="17">
        <v>0.32255488630469153</v>
      </c>
      <c r="O1296" s="17">
        <v>-0.99999999999999956</v>
      </c>
      <c r="P1296" s="17">
        <v>-0.99999999999999956</v>
      </c>
      <c r="Q1296" s="17">
        <v>4.5829278507261355</v>
      </c>
      <c r="R1296" s="17">
        <v>-0.99999999999999956</v>
      </c>
      <c r="S1296" s="17">
        <v>1.9200973030340864</v>
      </c>
      <c r="T1296" s="17">
        <v>0.23188790148830496</v>
      </c>
      <c r="U1296" s="17">
        <v>0.36901355383130435</v>
      </c>
      <c r="V1296" s="17">
        <v>0.31584008816446524</v>
      </c>
      <c r="W1296" s="17">
        <v>4.2632166764714503</v>
      </c>
      <c r="X1296" s="17">
        <v>2.4834932922655439</v>
      </c>
      <c r="Y1296" s="17">
        <v>0.18113983527442101</v>
      </c>
      <c r="Z1296" s="17">
        <v>40.354331703572804</v>
      </c>
      <c r="AA1296" s="17">
        <v>1.0542460303801739</v>
      </c>
      <c r="AB1296" s="17">
        <v>1.806586918392489</v>
      </c>
      <c r="AC1296" s="17">
        <v>25.954152113916408</v>
      </c>
      <c r="AD1296" s="17">
        <v>1.3054775858122636</v>
      </c>
      <c r="AE1296" s="17">
        <v>1.0431513567905903</v>
      </c>
      <c r="AF1296" s="17">
        <v>66.307314961013176</v>
      </c>
      <c r="AG1296" s="17">
        <v>22.401174104987678</v>
      </c>
      <c r="AH1296" s="17">
        <v>0.36790268642476776</v>
      </c>
      <c r="AI1296" s="17">
        <v>0.47700579460388376</v>
      </c>
      <c r="AJ1296" s="17">
        <v>0.33333333333333298</v>
      </c>
      <c r="AK1296" s="17">
        <v>0.87068253279542296</v>
      </c>
      <c r="AL1296" s="17">
        <v>0.92619555311260082</v>
      </c>
      <c r="AM1296" s="17">
        <v>0.33333333333333298</v>
      </c>
      <c r="AN1296" s="17">
        <v>0.50806286503360576</v>
      </c>
      <c r="AO1296" s="17">
        <v>0.59412546080264472</v>
      </c>
      <c r="AP1296" s="17">
        <v>0.33333333333333298</v>
      </c>
      <c r="AQ1296" s="17">
        <v>9.4721435581671187</v>
      </c>
      <c r="AR1296" s="17">
        <v>2.2444243630026963</v>
      </c>
      <c r="AS1296" s="17">
        <v>7.3785258977799799</v>
      </c>
      <c r="AT1296" s="17">
        <v>8.6606176345345425</v>
      </c>
      <c r="AU1296" s="17">
        <v>-0.99999999999999956</v>
      </c>
      <c r="AV1296" s="17">
        <v>-0.99999999999999956</v>
      </c>
      <c r="AW1296" s="17">
        <v>-0.99999999999999956</v>
      </c>
      <c r="AX1296" s="17">
        <v>-0.99999999999999956</v>
      </c>
      <c r="AY1296" s="17">
        <v>4.4998559192584393E-2</v>
      </c>
      <c r="AZ1296" s="17">
        <v>7.2664994053807996E-2</v>
      </c>
      <c r="BA1296" s="17">
        <v>0.49419786580990777</v>
      </c>
      <c r="BB1296" s="17">
        <v>3.7708885625890795E-2</v>
      </c>
      <c r="BC1296" s="17">
        <v>0.27226940651720111</v>
      </c>
      <c r="BD1296" s="17">
        <v>2.1821210043980912</v>
      </c>
      <c r="BE1296" s="17">
        <v>8.4630979494562872</v>
      </c>
      <c r="BF1296" s="17">
        <v>-0.99999999999999956</v>
      </c>
      <c r="BG1296" s="22">
        <v>775.16951608161264</v>
      </c>
    </row>
    <row r="1297" spans="1:100" x14ac:dyDescent="0.25">
      <c r="A1297">
        <v>3482</v>
      </c>
      <c r="B1297" t="s">
        <v>1241</v>
      </c>
      <c r="C1297" s="48">
        <v>2</v>
      </c>
      <c r="D1297" s="22">
        <v>1521.161103515625</v>
      </c>
      <c r="E1297" s="17">
        <v>90.527219812629085</v>
      </c>
      <c r="F1297" s="17">
        <v>7.8492212942184709</v>
      </c>
      <c r="G1297" s="17">
        <v>0.51052055216349645</v>
      </c>
      <c r="H1297" s="17">
        <v>7.1940546748615635</v>
      </c>
      <c r="I1297" s="17">
        <v>64.159837608632856</v>
      </c>
      <c r="J1297" s="17">
        <v>14.195071707217513</v>
      </c>
      <c r="K1297" s="17">
        <v>-0.99999999999999989</v>
      </c>
      <c r="L1297" s="17">
        <v>-0.99999999999999989</v>
      </c>
      <c r="M1297" s="17">
        <v>-0.99999999999999989</v>
      </c>
      <c r="N1297" s="17">
        <v>0.2850059560893709</v>
      </c>
      <c r="O1297" s="17">
        <v>-0.99999999999999989</v>
      </c>
      <c r="P1297" s="17">
        <v>-0.99999999999999989</v>
      </c>
      <c r="Q1297" s="17">
        <v>4.1795636701108316</v>
      </c>
      <c r="R1297" s="17">
        <v>-0.99999999999999989</v>
      </c>
      <c r="S1297" s="17">
        <v>1.3940282188448379</v>
      </c>
      <c r="T1297" s="17">
        <v>0.172840006959252</v>
      </c>
      <c r="U1297" s="17">
        <v>0.19207400601771657</v>
      </c>
      <c r="V1297" s="17">
        <v>8.3992070453763321E-2</v>
      </c>
      <c r="W1297" s="17">
        <v>3.0883763716952468</v>
      </c>
      <c r="X1297" s="17">
        <v>1.0359823786328155</v>
      </c>
      <c r="Y1297" s="17">
        <v>0.12801497319650323</v>
      </c>
      <c r="Z1297" s="17">
        <v>35.476659705114841</v>
      </c>
      <c r="AA1297" s="17">
        <v>0.69501111470408916</v>
      </c>
      <c r="AB1297" s="17">
        <v>1.2887815398038711</v>
      </c>
      <c r="AC1297" s="17">
        <v>20.009210243467159</v>
      </c>
      <c r="AD1297" s="17">
        <v>0.85171863159838468</v>
      </c>
      <c r="AE1297" s="17">
        <v>0.66315212973651871</v>
      </c>
      <c r="AF1297" s="17">
        <v>56.679129828116061</v>
      </c>
      <c r="AG1297" s="17">
        <v>5.9509326251487114</v>
      </c>
      <c r="AH1297" s="17">
        <v>0.2540918207726186</v>
      </c>
      <c r="AI1297" s="17">
        <v>0.34235329326816377</v>
      </c>
      <c r="AJ1297" s="17">
        <v>0.33333333333333298</v>
      </c>
      <c r="AK1297" s="17">
        <v>0.71876209769118515</v>
      </c>
      <c r="AL1297" s="17">
        <v>0.79350691646760851</v>
      </c>
      <c r="AM1297" s="17">
        <v>0.33333333333333298</v>
      </c>
      <c r="AN1297" s="17">
        <v>0.37110741519704177</v>
      </c>
      <c r="AO1297" s="17">
        <v>0.44446995280597429</v>
      </c>
      <c r="AP1297" s="17">
        <v>0.33333333333333298</v>
      </c>
      <c r="AQ1297" s="17">
        <v>7.7647363403258955</v>
      </c>
      <c r="AR1297" s="17">
        <v>2.2444243630026963</v>
      </c>
      <c r="AS1297" s="17">
        <v>5.2050981049148222</v>
      </c>
      <c r="AT1297" s="17">
        <v>7.140001036141217</v>
      </c>
      <c r="AU1297" s="17">
        <v>-0.99999999999999989</v>
      </c>
      <c r="AV1297" s="17">
        <v>-0.99999999999999989</v>
      </c>
      <c r="AW1297" s="17">
        <v>-0.99999999999999989</v>
      </c>
      <c r="AX1297" s="17">
        <v>-0.99999999999999989</v>
      </c>
      <c r="AY1297" s="17">
        <v>2.2110155732719735E-2</v>
      </c>
      <c r="AZ1297" s="17">
        <v>0.23051617318926135</v>
      </c>
      <c r="BA1297" s="17">
        <v>0.34244966538729332</v>
      </c>
      <c r="BB1297" s="17">
        <v>0.12561699851692917</v>
      </c>
      <c r="BC1297" s="17">
        <v>0.18812585837576618</v>
      </c>
      <c r="BD1297" s="17">
        <v>4.5261436584790893</v>
      </c>
      <c r="BE1297" s="17">
        <v>6.1986091185013796</v>
      </c>
      <c r="BF1297" s="17">
        <v>-0.99999999999999989</v>
      </c>
      <c r="BG1297" s="22">
        <v>301.50408903595383</v>
      </c>
    </row>
    <row r="1298" spans="1:100" x14ac:dyDescent="0.25">
      <c r="A1298">
        <v>3484</v>
      </c>
      <c r="B1298" t="s">
        <v>1242</v>
      </c>
      <c r="C1298" s="48">
        <v>3</v>
      </c>
      <c r="D1298" s="22">
        <v>1534.1247299743022</v>
      </c>
      <c r="E1298" s="17">
        <v>93.567044802553212</v>
      </c>
      <c r="F1298" s="17">
        <v>-28.476225699946724</v>
      </c>
      <c r="G1298" s="17">
        <v>0.53612931642063233</v>
      </c>
      <c r="H1298" s="17">
        <v>14.4992409967361</v>
      </c>
      <c r="I1298" s="17">
        <v>42.063992737281247</v>
      </c>
      <c r="J1298" s="17">
        <v>29.921901948022448</v>
      </c>
      <c r="K1298" s="17">
        <v>-0.99999999999999734</v>
      </c>
      <c r="L1298" s="17">
        <v>-0.99999999999999734</v>
      </c>
      <c r="M1298" s="17">
        <v>-0.99999999999999734</v>
      </c>
      <c r="N1298" s="17">
        <v>0.4201396824197341</v>
      </c>
      <c r="O1298" s="17">
        <v>-0.99999999999999734</v>
      </c>
      <c r="P1298" s="17">
        <v>-0.99999999999999734</v>
      </c>
      <c r="Q1298" s="17">
        <v>5.7117302061391646</v>
      </c>
      <c r="R1298" s="17">
        <v>-0.99999999999999734</v>
      </c>
      <c r="S1298" s="17">
        <v>3.6151764818327949</v>
      </c>
      <c r="T1298" s="17">
        <v>0.28093348842889471</v>
      </c>
      <c r="U1298" s="17">
        <v>0.77857891346567343</v>
      </c>
      <c r="V1298" s="17">
        <v>-0.18216781094126083</v>
      </c>
      <c r="W1298" s="17">
        <v>8.7875107905969347</v>
      </c>
      <c r="X1298" s="17">
        <v>10.913423912056816</v>
      </c>
      <c r="Y1298" s="17">
        <v>0.31787100109829819</v>
      </c>
      <c r="Z1298" s="17">
        <v>47.852027027998844</v>
      </c>
      <c r="AA1298" s="17">
        <v>1.7096169003653561</v>
      </c>
      <c r="AB1298" s="17">
        <v>3.0355900758492194</v>
      </c>
      <c r="AC1298" s="17">
        <v>-24.696087499362459</v>
      </c>
      <c r="AD1298" s="17">
        <v>0.85941512734021963</v>
      </c>
      <c r="AE1298" s="17">
        <v>-1.3750042496525128</v>
      </c>
      <c r="AF1298" s="17">
        <v>24.8165253548331</v>
      </c>
      <c r="AG1298" s="17">
        <v>-59.064525022951081</v>
      </c>
      <c r="AH1298" s="17">
        <v>0.35986880209057376</v>
      </c>
      <c r="AI1298" s="17">
        <v>1.0627055960824068</v>
      </c>
      <c r="AJ1298" s="17">
        <v>0.33333333333333298</v>
      </c>
      <c r="AK1298" s="17">
        <v>1.5916141466150096</v>
      </c>
      <c r="AL1298" s="17">
        <v>1.5064459986993981</v>
      </c>
      <c r="AM1298" s="17">
        <v>0.33333333333333298</v>
      </c>
      <c r="AN1298" s="17">
        <v>0.50261770800088301</v>
      </c>
      <c r="AO1298" s="17">
        <v>0.88034188170781591</v>
      </c>
      <c r="AP1298" s="17">
        <v>0.33333333333333298</v>
      </c>
      <c r="AQ1298" s="17">
        <v>17.247467382448107</v>
      </c>
      <c r="AR1298" s="17">
        <v>0.93003188300323414</v>
      </c>
      <c r="AS1298" s="17">
        <v>11.584232580190674</v>
      </c>
      <c r="AT1298" s="17">
        <v>17.407637484828555</v>
      </c>
      <c r="AU1298" s="17">
        <v>-0.99999999999999734</v>
      </c>
      <c r="AV1298" s="17">
        <v>-0.99999999999999734</v>
      </c>
      <c r="AW1298" s="17">
        <v>-0.99999999999999734</v>
      </c>
      <c r="AX1298" s="17">
        <v>-0.99999999999999734</v>
      </c>
      <c r="AY1298" s="17">
        <v>-6.1523439289263904E-2</v>
      </c>
      <c r="AZ1298" s="17">
        <v>0.53354185081968453</v>
      </c>
      <c r="BA1298" s="17">
        <v>0.91824719652002262</v>
      </c>
      <c r="BB1298" s="17">
        <v>0.63473487453026678</v>
      </c>
      <c r="BC1298" s="17">
        <v>9.9092000430460153E-2</v>
      </c>
      <c r="BD1298" s="17">
        <v>18.536081117355096</v>
      </c>
      <c r="BE1298" s="17">
        <v>7.068535993361623</v>
      </c>
      <c r="BF1298" s="17">
        <v>-0.99999999999999734</v>
      </c>
      <c r="CU1298" t="e">
        <v>#N/A</v>
      </c>
      <c r="CV1298" t="e">
        <v>#N/A</v>
      </c>
    </row>
    <row r="1299" spans="1:100" x14ac:dyDescent="0.25">
      <c r="A1299">
        <v>3487</v>
      </c>
      <c r="B1299" t="s">
        <v>1243</v>
      </c>
      <c r="C1299" s="48">
        <v>2</v>
      </c>
      <c r="D1299" s="22">
        <v>1537.0756835937498</v>
      </c>
      <c r="E1299" s="17">
        <v>95.146264421117252</v>
      </c>
      <c r="F1299" s="17">
        <v>15.300865543501374</v>
      </c>
      <c r="G1299" s="17">
        <v>0.56231381861008012</v>
      </c>
      <c r="H1299" s="17">
        <v>7.6664996228048352</v>
      </c>
      <c r="I1299" s="17">
        <v>67.787032021487889</v>
      </c>
      <c r="J1299" s="17">
        <v>15.090928037681</v>
      </c>
      <c r="K1299" s="17">
        <v>-0.99999999999999978</v>
      </c>
      <c r="L1299" s="17">
        <v>-0.99999999999999978</v>
      </c>
      <c r="M1299" s="17">
        <v>-0.99999999999999978</v>
      </c>
      <c r="N1299" s="17">
        <v>0.29791282101535083</v>
      </c>
      <c r="O1299" s="17">
        <v>-0.99999999999999978</v>
      </c>
      <c r="P1299" s="17">
        <v>-0.99999999999999978</v>
      </c>
      <c r="Q1299" s="17">
        <v>4.3182138783944239</v>
      </c>
      <c r="R1299" s="17">
        <v>-0.99999999999999978</v>
      </c>
      <c r="S1299" s="17">
        <v>1.5748563429066571</v>
      </c>
      <c r="T1299" s="17">
        <v>0.19313680887823279</v>
      </c>
      <c r="U1299" s="17">
        <v>0.25289424325478538</v>
      </c>
      <c r="V1299" s="17">
        <v>0.16368624631412548</v>
      </c>
      <c r="W1299" s="17">
        <v>3.4922095844230108</v>
      </c>
      <c r="X1299" s="17">
        <v>1.5335419025394774</v>
      </c>
      <c r="Y1299" s="17">
        <v>0.14627582417465518</v>
      </c>
      <c r="Z1299" s="17">
        <v>37.153284132929954</v>
      </c>
      <c r="AA1299" s="17">
        <v>0.81849256961475936</v>
      </c>
      <c r="AB1299" s="17">
        <v>1.466769142674706</v>
      </c>
      <c r="AC1299" s="17">
        <v>22.052692208857039</v>
      </c>
      <c r="AD1299" s="17">
        <v>1.007691265103742</v>
      </c>
      <c r="AE1299" s="17">
        <v>0.79377099603813472</v>
      </c>
      <c r="AF1299" s="17">
        <v>59.988669787843776</v>
      </c>
      <c r="AG1299" s="17">
        <v>11.605449107043121</v>
      </c>
      <c r="AH1299" s="17">
        <v>0.29321254835813532</v>
      </c>
      <c r="AI1299" s="17">
        <v>0.38863801128061881</v>
      </c>
      <c r="AJ1299" s="17">
        <v>0.33333333333333298</v>
      </c>
      <c r="AK1299" s="17">
        <v>0.77098240128285567</v>
      </c>
      <c r="AL1299" s="17">
        <v>0.83911658631888364</v>
      </c>
      <c r="AM1299" s="17">
        <v>0.33333333333333298</v>
      </c>
      <c r="AN1299" s="17">
        <v>0.41818373619422722</v>
      </c>
      <c r="AO1299" s="17">
        <v>0.49591172267972194</v>
      </c>
      <c r="AP1299" s="17">
        <v>0.33333333333333298</v>
      </c>
      <c r="AQ1299" s="17">
        <v>8.3516312054511932</v>
      </c>
      <c r="AR1299" s="17">
        <v>2.2444243630026963</v>
      </c>
      <c r="AS1299" s="17">
        <v>5.9521803463533676</v>
      </c>
      <c r="AT1299" s="17">
        <v>7.6626895102767012</v>
      </c>
      <c r="AU1299" s="17">
        <v>-0.99999999999999978</v>
      </c>
      <c r="AV1299" s="17">
        <v>-0.99999999999999978</v>
      </c>
      <c r="AW1299" s="17">
        <v>-0.99999999999999978</v>
      </c>
      <c r="AX1299" s="17">
        <v>-0.99999999999999978</v>
      </c>
      <c r="AY1299" s="17">
        <v>2.9977690976300896E-2</v>
      </c>
      <c r="AZ1299" s="17">
        <v>0.17625726792019258</v>
      </c>
      <c r="BA1299" s="17">
        <v>0.39461076596682654</v>
      </c>
      <c r="BB1299" s="17">
        <v>9.5399942199317161E-2</v>
      </c>
      <c r="BC1299" s="17">
        <v>0.21704890369360774</v>
      </c>
      <c r="BD1299" s="17">
        <v>3.7204220678459627</v>
      </c>
      <c r="BE1299" s="17">
        <v>6.976992185606707</v>
      </c>
      <c r="BF1299" s="17">
        <v>-0.99999999999999978</v>
      </c>
      <c r="BG1299" s="22">
        <v>139.79852520736472</v>
      </c>
    </row>
    <row r="1300" spans="1:100" x14ac:dyDescent="0.25">
      <c r="A1300">
        <v>3488</v>
      </c>
      <c r="B1300" t="s">
        <v>1244</v>
      </c>
      <c r="C1300" s="48">
        <v>2</v>
      </c>
      <c r="D1300" s="22">
        <v>1496.4220312499999</v>
      </c>
      <c r="E1300" s="17">
        <v>56.656215213653041</v>
      </c>
      <c r="F1300" s="17">
        <v>-46.792960808457622</v>
      </c>
      <c r="G1300" s="17">
        <v>0.13072556971529364</v>
      </c>
      <c r="H1300" s="17">
        <v>3.7296618488768987</v>
      </c>
      <c r="I1300" s="17">
        <v>37.561973969596849</v>
      </c>
      <c r="J1300" s="17">
        <v>7.6258444186587759</v>
      </c>
      <c r="K1300" s="17">
        <v>-1.0000000000000007</v>
      </c>
      <c r="L1300" s="17">
        <v>-1.0000000000000007</v>
      </c>
      <c r="M1300" s="17">
        <v>-1.0000000000000007</v>
      </c>
      <c r="N1300" s="17">
        <v>0.1903611716543239</v>
      </c>
      <c r="O1300" s="17">
        <v>-1.0000000000000007</v>
      </c>
      <c r="P1300" s="17">
        <v>-1.0000000000000007</v>
      </c>
      <c r="Q1300" s="17">
        <v>3.1628551858947298</v>
      </c>
      <c r="R1300" s="17">
        <v>-1.0000000000000007</v>
      </c>
      <c r="S1300" s="17">
        <v>6.8033182887224264E-2</v>
      </c>
      <c r="T1300" s="17">
        <v>2.4005533726633277E-2</v>
      </c>
      <c r="U1300" s="17">
        <v>-0.25391487475255015</v>
      </c>
      <c r="V1300" s="17">
        <v>-0.50039756547171266</v>
      </c>
      <c r="W1300" s="17">
        <v>0.12710672290562242</v>
      </c>
      <c r="X1300" s="17">
        <v>-2.6125731887971533</v>
      </c>
      <c r="Y1300" s="17">
        <v>-5.8900699211997393E-3</v>
      </c>
      <c r="Z1300" s="17">
        <v>23.182135941277785</v>
      </c>
      <c r="AA1300" s="17">
        <v>-0.21046637721744732</v>
      </c>
      <c r="AB1300" s="17">
        <v>-1.6384230693410773E-2</v>
      </c>
      <c r="AC1300" s="17">
        <v>5.0245558583475614</v>
      </c>
      <c r="AD1300" s="17">
        <v>-0.29201351098932105</v>
      </c>
      <c r="AE1300" s="17">
        <v>-0.29466330531794638</v>
      </c>
      <c r="AF1300" s="17">
        <v>32.41059538044324</v>
      </c>
      <c r="AG1300" s="17">
        <v>-35.513086451713605</v>
      </c>
      <c r="AH1300" s="17">
        <v>-3.2776667470456322E-2</v>
      </c>
      <c r="AI1300" s="17">
        <v>2.9519604078403483E-3</v>
      </c>
      <c r="AJ1300" s="17">
        <v>0.33333333333333298</v>
      </c>
      <c r="AK1300" s="17">
        <v>0.33583569341635827</v>
      </c>
      <c r="AL1300" s="17">
        <v>0.45905564607904303</v>
      </c>
      <c r="AM1300" s="17">
        <v>0.33333333333333298</v>
      </c>
      <c r="AN1300" s="17">
        <v>2.5901334686718291E-2</v>
      </c>
      <c r="AO1300" s="17">
        <v>6.7252460519520052E-2</v>
      </c>
      <c r="AP1300" s="17">
        <v>0.33333333333333298</v>
      </c>
      <c r="AQ1300" s="17">
        <v>3.4610934096548314</v>
      </c>
      <c r="AR1300" s="17">
        <v>2.2444243630026963</v>
      </c>
      <c r="AS1300" s="17">
        <v>-0.27318326718488084</v>
      </c>
      <c r="AT1300" s="17">
        <v>3.3071773221764031</v>
      </c>
      <c r="AU1300" s="17">
        <v>-1.0000000000000007</v>
      </c>
      <c r="AV1300" s="17">
        <v>-1.0000000000000007</v>
      </c>
      <c r="AW1300" s="17">
        <v>-1.0000000000000007</v>
      </c>
      <c r="AX1300" s="17">
        <v>-1.0000000000000007</v>
      </c>
      <c r="AY1300" s="17">
        <v>-3.5581714557566133E-2</v>
      </c>
      <c r="AZ1300" s="17">
        <v>0.62839144517230361</v>
      </c>
      <c r="BA1300" s="17">
        <v>-4.0042608961034842E-2</v>
      </c>
      <c r="BB1300" s="17">
        <v>0.34719573183778885</v>
      </c>
      <c r="BC1300" s="17">
        <v>-2.3964018214026939E-2</v>
      </c>
      <c r="BD1300" s="17">
        <v>10.434421671572633</v>
      </c>
      <c r="BE1300" s="17">
        <v>0.49080183791335408</v>
      </c>
      <c r="BF1300" s="17">
        <v>-1.0000000000000007</v>
      </c>
      <c r="BG1300" s="22">
        <v>58.332108025682828</v>
      </c>
    </row>
    <row r="1301" spans="1:100" x14ac:dyDescent="0.25">
      <c r="A1301">
        <v>3489</v>
      </c>
      <c r="B1301" t="s">
        <v>1245</v>
      </c>
      <c r="C1301" s="48">
        <v>3</v>
      </c>
      <c r="D1301" s="22">
        <v>1535.8889552872431</v>
      </c>
      <c r="E1301" s="17">
        <v>134.73769612715526</v>
      </c>
      <c r="F1301" s="17">
        <v>53.439713096362325</v>
      </c>
      <c r="G1301" s="17">
        <v>1.2235173535539172</v>
      </c>
      <c r="H1301" s="17">
        <v>13.448899464067555</v>
      </c>
      <c r="I1301" s="17">
        <v>93.320078725677462</v>
      </c>
      <c r="J1301" s="17">
        <v>33.871027466894994</v>
      </c>
      <c r="K1301" s="17">
        <v>-1</v>
      </c>
      <c r="L1301" s="17">
        <v>-1</v>
      </c>
      <c r="M1301" s="17">
        <v>-1</v>
      </c>
      <c r="N1301" s="17">
        <v>0.47504028922429503</v>
      </c>
      <c r="O1301" s="17">
        <v>-1</v>
      </c>
      <c r="P1301" s="17">
        <v>-1</v>
      </c>
      <c r="Q1301" s="17">
        <v>5.9467729154952043</v>
      </c>
      <c r="R1301" s="17">
        <v>-1</v>
      </c>
      <c r="S1301" s="17">
        <v>3.9058394679458721</v>
      </c>
      <c r="T1301" s="17">
        <v>0.35492663978504718</v>
      </c>
      <c r="U1301" s="17">
        <v>-0.15477619365970088</v>
      </c>
      <c r="V1301" s="17">
        <v>-0.52999103902851663</v>
      </c>
      <c r="W1301" s="17">
        <v>7.5021265485723445</v>
      </c>
      <c r="X1301" s="17">
        <v>4.6395094548711864</v>
      </c>
      <c r="Y1301" s="17">
        <v>0.35591817895168326</v>
      </c>
      <c r="Z1301" s="17">
        <v>49.753285451799258</v>
      </c>
      <c r="AA1301" s="17">
        <v>-0.86023315422255231</v>
      </c>
      <c r="AB1301" s="17">
        <v>1.5008055715041215</v>
      </c>
      <c r="AC1301" s="17">
        <v>37.174680264645879</v>
      </c>
      <c r="AD1301" s="17">
        <v>0.99100755340576718</v>
      </c>
      <c r="AE1301" s="17">
        <v>-7.1904837783912046E-2</v>
      </c>
      <c r="AF1301" s="17">
        <v>88.356866450165342</v>
      </c>
      <c r="AG1301" s="17">
        <v>41.875243197480053</v>
      </c>
      <c r="AH1301" s="17">
        <v>6.2639249788315254E-2</v>
      </c>
      <c r="AI1301" s="17">
        <v>0.24375546660841302</v>
      </c>
      <c r="AJ1301" s="17">
        <v>0.33333333333333298</v>
      </c>
      <c r="AK1301" s="17">
        <v>0.23818527271774831</v>
      </c>
      <c r="AL1301" s="17">
        <v>0.63782985066493192</v>
      </c>
      <c r="AM1301" s="17">
        <v>0.33333333333333298</v>
      </c>
      <c r="AN1301" s="17">
        <v>-2.1966214451172889E-2</v>
      </c>
      <c r="AO1301" s="17">
        <v>0.11105713782909565</v>
      </c>
      <c r="AP1301" s="17">
        <v>0.33333333333333298</v>
      </c>
      <c r="AQ1301" s="17">
        <v>4.9632122755122037</v>
      </c>
      <c r="AR1301" s="17">
        <v>-0.95537562219517791</v>
      </c>
      <c r="AS1301" s="17">
        <v>35.9266116890756</v>
      </c>
      <c r="AT1301" s="17">
        <v>-1.1002085999854412</v>
      </c>
      <c r="AU1301" s="17">
        <v>-1</v>
      </c>
      <c r="AV1301" s="17">
        <v>-1</v>
      </c>
      <c r="AW1301" s="17">
        <v>-1</v>
      </c>
      <c r="AX1301" s="17">
        <v>-1</v>
      </c>
      <c r="AY1301" s="17">
        <v>0.45846256864619239</v>
      </c>
      <c r="AZ1301" s="17">
        <v>-5.5514884431615993E-2</v>
      </c>
      <c r="BA1301" s="17">
        <v>-5.8877767427974292E-2</v>
      </c>
      <c r="BB1301" s="17">
        <v>-0.27493005798385678</v>
      </c>
      <c r="BC1301" s="17">
        <v>-0.22540065393355957</v>
      </c>
      <c r="BD1301" s="17">
        <v>-7.150825871754499</v>
      </c>
      <c r="BE1301" s="17">
        <v>-5.9294051854788616</v>
      </c>
      <c r="BF1301" s="17">
        <v>-1</v>
      </c>
      <c r="CU1301" t="e">
        <v>#N/A</v>
      </c>
      <c r="CV1301" t="e">
        <v>#N/A</v>
      </c>
    </row>
    <row r="1302" spans="1:100" x14ac:dyDescent="0.25">
      <c r="A1302">
        <v>3490</v>
      </c>
      <c r="B1302" t="s">
        <v>1246</v>
      </c>
      <c r="C1302" s="48">
        <v>3</v>
      </c>
      <c r="D1302" s="22">
        <v>1514.789944624993</v>
      </c>
      <c r="E1302" s="17">
        <v>76.600466938889639</v>
      </c>
      <c r="F1302" s="17">
        <v>-44.542652163482558</v>
      </c>
      <c r="G1302" s="17">
        <v>0.71412753536139273</v>
      </c>
      <c r="H1302" s="17">
        <v>13.031606624443898</v>
      </c>
      <c r="I1302" s="17">
        <v>47.80212413617955</v>
      </c>
      <c r="J1302" s="17">
        <v>11.234561097213712</v>
      </c>
      <c r="K1302" s="17">
        <v>-0.99999999999999833</v>
      </c>
      <c r="L1302" s="17">
        <v>-0.99999999999999833</v>
      </c>
      <c r="M1302" s="17">
        <v>-0.99999999999999833</v>
      </c>
      <c r="N1302" s="17">
        <v>0.47031908299682224</v>
      </c>
      <c r="O1302" s="17">
        <v>-0.99999999999999833</v>
      </c>
      <c r="P1302" s="17">
        <v>-0.99999999999999833</v>
      </c>
      <c r="Q1302" s="17">
        <v>4.9437814866393817</v>
      </c>
      <c r="R1302" s="17">
        <v>-0.99999999999999833</v>
      </c>
      <c r="S1302" s="17">
        <v>4.3550477214554828</v>
      </c>
      <c r="T1302" s="17">
        <v>0.57571403888870931</v>
      </c>
      <c r="U1302" s="17">
        <v>-0.31113515255321811</v>
      </c>
      <c r="V1302" s="17">
        <v>0.36403220045276963</v>
      </c>
      <c r="W1302" s="17">
        <v>8.0878251378045256</v>
      </c>
      <c r="X1302" s="17">
        <v>1.0543379510944144</v>
      </c>
      <c r="Y1302" s="17">
        <v>0.37824412754845183</v>
      </c>
      <c r="Z1302" s="17">
        <v>32.13214625911359</v>
      </c>
      <c r="AA1302" s="17">
        <v>-9.0224963499623667E-2</v>
      </c>
      <c r="AB1302" s="17">
        <v>1.235106092547976</v>
      </c>
      <c r="AC1302" s="17">
        <v>6.7163728782970331</v>
      </c>
      <c r="AD1302" s="17">
        <v>1.467121789095879</v>
      </c>
      <c r="AE1302" s="17">
        <v>-0.19951715499518829</v>
      </c>
      <c r="AF1302" s="17">
        <v>39.884108074963407</v>
      </c>
      <c r="AG1302" s="17">
        <v>-35.317984223502336</v>
      </c>
      <c r="AH1302" s="17">
        <v>0.3746275369008315</v>
      </c>
      <c r="AI1302" s="17">
        <v>0.52596792163298101</v>
      </c>
      <c r="AJ1302" s="17">
        <v>0.33333333333333298</v>
      </c>
      <c r="AK1302" s="17">
        <v>1.0227088759366498</v>
      </c>
      <c r="AL1302" s="17">
        <v>0.99880624801951845</v>
      </c>
      <c r="AM1302" s="17">
        <v>0.33333333333333298</v>
      </c>
      <c r="AN1302" s="17">
        <v>-0.11344146691365174</v>
      </c>
      <c r="AO1302" s="17">
        <v>5.8829042590728395E-2</v>
      </c>
      <c r="AP1302" s="17">
        <v>0.33333333333333298</v>
      </c>
      <c r="AQ1302" s="17">
        <v>7.9180160612161457</v>
      </c>
      <c r="AR1302" s="17">
        <v>3.0296312901138789</v>
      </c>
      <c r="AS1302" s="17">
        <v>-2.3325086319966863</v>
      </c>
      <c r="AT1302" s="17">
        <v>10.537438439096519</v>
      </c>
      <c r="AU1302" s="17">
        <v>-0.99999999999999833</v>
      </c>
      <c r="AV1302" s="17">
        <v>-0.99999999999999833</v>
      </c>
      <c r="AW1302" s="17">
        <v>-0.99999999999999833</v>
      </c>
      <c r="AX1302" s="17">
        <v>-0.99999999999999833</v>
      </c>
      <c r="AY1302" s="17">
        <v>-9.7633907816652259E-3</v>
      </c>
      <c r="AZ1302" s="17">
        <v>1.2404977986502237</v>
      </c>
      <c r="BA1302" s="17">
        <v>0.43853683494350942</v>
      </c>
      <c r="BB1302" s="17">
        <v>-1.5979131913919802E-2</v>
      </c>
      <c r="BC1302" s="17">
        <v>9.267321622431271E-2</v>
      </c>
      <c r="BD1302" s="17">
        <v>5.8030106954031249</v>
      </c>
      <c r="BE1302" s="17">
        <v>4.5095145803253622</v>
      </c>
      <c r="BF1302" s="17">
        <v>-0.99999999999999833</v>
      </c>
      <c r="CU1302" t="e">
        <v>#N/A</v>
      </c>
      <c r="CV1302" t="e">
        <v>#N/A</v>
      </c>
    </row>
    <row r="1303" spans="1:100" x14ac:dyDescent="0.25">
      <c r="A1303">
        <v>3491</v>
      </c>
      <c r="B1303" t="s">
        <v>1247</v>
      </c>
      <c r="C1303" s="48">
        <v>2</v>
      </c>
      <c r="D1303" s="22">
        <v>1484.9608203124999</v>
      </c>
      <c r="E1303" s="17">
        <v>47.926735788856966</v>
      </c>
      <c r="F1303" s="17">
        <v>-60.875737804262819</v>
      </c>
      <c r="G1303" s="17">
        <v>3.2842069530519047E-2</v>
      </c>
      <c r="H1303" s="17">
        <v>2.8367935607376524</v>
      </c>
      <c r="I1303" s="17">
        <v>30.706980852932222</v>
      </c>
      <c r="J1303" s="17">
        <v>5.9327758152546703</v>
      </c>
      <c r="K1303" s="17">
        <v>-1.0000000000000009</v>
      </c>
      <c r="L1303" s="17">
        <v>-1.0000000000000009</v>
      </c>
      <c r="M1303" s="17">
        <v>-1.0000000000000009</v>
      </c>
      <c r="N1303" s="17">
        <v>0.16596863567341652</v>
      </c>
      <c r="O1303" s="17">
        <v>-1.0000000000000009</v>
      </c>
      <c r="P1303" s="17">
        <v>-1.0000000000000009</v>
      </c>
      <c r="Q1303" s="17">
        <v>2.9008217475877842</v>
      </c>
      <c r="R1303" s="17">
        <v>-1.0000000000000009</v>
      </c>
      <c r="S1303" s="17">
        <v>-0.27371181466515604</v>
      </c>
      <c r="T1303" s="17">
        <v>-1.4353159414218691E-2</v>
      </c>
      <c r="U1303" s="17">
        <v>-0.36885834349423524</v>
      </c>
      <c r="V1303" s="17">
        <v>-0.65101067433207793</v>
      </c>
      <c r="W1303" s="17">
        <v>-0.63609303383154892</v>
      </c>
      <c r="X1303" s="17">
        <v>-3.552905225983555</v>
      </c>
      <c r="Y1303" s="17">
        <v>-4.0401042731488257E-2</v>
      </c>
      <c r="Z1303" s="17">
        <v>20.013502666157077</v>
      </c>
      <c r="AA1303" s="17">
        <v>-0.44383256251163772</v>
      </c>
      <c r="AB1303" s="17">
        <v>-0.35276095982793976</v>
      </c>
      <c r="AC1303" s="17">
        <v>1.1626027308475777</v>
      </c>
      <c r="AD1303" s="17">
        <v>-0.58678440203337212</v>
      </c>
      <c r="AE1303" s="17">
        <v>-0.5415184025332449</v>
      </c>
      <c r="AF1303" s="17">
        <v>26.155933771223676</v>
      </c>
      <c r="AG1303" s="17">
        <v>-46.199492293120635</v>
      </c>
      <c r="AH1303" s="17">
        <v>-0.10671048181666509</v>
      </c>
      <c r="AI1303" s="17">
        <v>-8.4520997274735332E-2</v>
      </c>
      <c r="AJ1303" s="17">
        <v>0.33333333333333298</v>
      </c>
      <c r="AK1303" s="17">
        <v>0.23714514062923187</v>
      </c>
      <c r="AL1303" s="17">
        <v>0.3728584541734285</v>
      </c>
      <c r="AM1303" s="17">
        <v>0.33333333333333298</v>
      </c>
      <c r="AN1303" s="17">
        <v>-6.3067664396954215E-2</v>
      </c>
      <c r="AO1303" s="17">
        <v>-2.9966750323943581E-2</v>
      </c>
      <c r="AP1303" s="17">
        <v>0.33333333333333298</v>
      </c>
      <c r="AQ1303" s="17">
        <v>2.3519275357823481</v>
      </c>
      <c r="AR1303" s="17">
        <v>2.2444243630026963</v>
      </c>
      <c r="AS1303" s="17">
        <v>-1.6850854261906321</v>
      </c>
      <c r="AT1303" s="17">
        <v>2.3193543701834818</v>
      </c>
      <c r="AU1303" s="17">
        <v>-1.0000000000000009</v>
      </c>
      <c r="AV1303" s="17">
        <v>-1.0000000000000009</v>
      </c>
      <c r="AW1303" s="17">
        <v>-1.0000000000000009</v>
      </c>
      <c r="AX1303" s="17">
        <v>-1.0000000000000009</v>
      </c>
      <c r="AY1303" s="17">
        <v>-5.0450479173194916E-2</v>
      </c>
      <c r="AZ1303" s="17">
        <v>0.73093472788663183</v>
      </c>
      <c r="BA1303" s="17">
        <v>-0.1386212746545859</v>
      </c>
      <c r="BB1303" s="17">
        <v>0.40430259998055712</v>
      </c>
      <c r="BC1303" s="17">
        <v>-7.862534981073166E-2</v>
      </c>
      <c r="BD1303" s="17">
        <v>11.957145664023519</v>
      </c>
      <c r="BE1303" s="17">
        <v>-0.98025539249724769</v>
      </c>
      <c r="BF1303" s="17">
        <v>-1.0000000000000009</v>
      </c>
      <c r="BG1303" s="22">
        <v>28.814979267714989</v>
      </c>
    </row>
    <row r="1304" spans="1:100" x14ac:dyDescent="0.25">
      <c r="A1304">
        <v>3492</v>
      </c>
      <c r="B1304" t="s">
        <v>1248</v>
      </c>
      <c r="C1304" s="48">
        <v>3</v>
      </c>
      <c r="D1304" s="22">
        <v>1522.4154966788362</v>
      </c>
      <c r="E1304" s="17">
        <v>102.10195783126355</v>
      </c>
      <c r="F1304" s="17">
        <v>5.1925812876954121</v>
      </c>
      <c r="G1304" s="17">
        <v>0.54651697180455361</v>
      </c>
      <c r="H1304" s="17">
        <v>9.3592191004220986</v>
      </c>
      <c r="I1304" s="17">
        <v>88.196968800642694</v>
      </c>
      <c r="J1304" s="17">
        <v>8.3166141431815692</v>
      </c>
      <c r="K1304" s="17">
        <v>-1.0000000000000009</v>
      </c>
      <c r="L1304" s="17">
        <v>-1.0000000000000009</v>
      </c>
      <c r="M1304" s="17">
        <v>-1.0000000000000009</v>
      </c>
      <c r="N1304" s="17">
        <v>0.25700192655965159</v>
      </c>
      <c r="O1304" s="17">
        <v>-1.0000000000000009</v>
      </c>
      <c r="P1304" s="17">
        <v>-1.0000000000000009</v>
      </c>
      <c r="Q1304" s="17">
        <v>4.2239626649246746</v>
      </c>
      <c r="R1304" s="17">
        <v>-1.0000000000000009</v>
      </c>
      <c r="S1304" s="17">
        <v>1.590420264754538</v>
      </c>
      <c r="T1304" s="17">
        <v>0.19460871163342827</v>
      </c>
      <c r="U1304" s="17">
        <v>0.97720795299417496</v>
      </c>
      <c r="V1304" s="17">
        <v>-0.58692630584257233</v>
      </c>
      <c r="W1304" s="17">
        <v>5.1352564354974266</v>
      </c>
      <c r="X1304" s="17">
        <v>6.7166458577536163</v>
      </c>
      <c r="Y1304" s="17">
        <v>7.3011711026226278E-2</v>
      </c>
      <c r="Z1304" s="17">
        <v>35.638568538204154</v>
      </c>
      <c r="AA1304" s="17">
        <v>-2.2969078361410742</v>
      </c>
      <c r="AB1304" s="17">
        <v>4.1246997074218354</v>
      </c>
      <c r="AC1304" s="17">
        <v>31.227518851178822</v>
      </c>
      <c r="AD1304" s="17">
        <v>3.2933067912974545</v>
      </c>
      <c r="AE1304" s="17">
        <v>4.0475231972063561</v>
      </c>
      <c r="AF1304" s="17">
        <v>75.038310294011183</v>
      </c>
      <c r="AG1304" s="17">
        <v>24.681093068627366</v>
      </c>
      <c r="AH1304" s="17">
        <v>0.44440240834479039</v>
      </c>
      <c r="AI1304" s="17">
        <v>0.77662222344578258</v>
      </c>
      <c r="AJ1304" s="17">
        <v>0.33333333333333298</v>
      </c>
      <c r="AK1304" s="17">
        <v>0.38708561575730754</v>
      </c>
      <c r="AL1304" s="17">
        <v>0.86905362884544912</v>
      </c>
      <c r="AM1304" s="17">
        <v>0.33333333333333298</v>
      </c>
      <c r="AN1304" s="17">
        <v>0.79172687445747192</v>
      </c>
      <c r="AO1304" s="17">
        <v>0.98605584903507204</v>
      </c>
      <c r="AP1304" s="17">
        <v>0.33333333333333298</v>
      </c>
      <c r="AQ1304" s="17">
        <v>13.158658506631513</v>
      </c>
      <c r="AR1304" s="17">
        <v>2.2835180804860511</v>
      </c>
      <c r="AS1304" s="17">
        <v>2.9630929862552948</v>
      </c>
      <c r="AT1304" s="17">
        <v>3.070003076440222</v>
      </c>
      <c r="AU1304" s="17">
        <v>-1.0000000000000009</v>
      </c>
      <c r="AV1304" s="17">
        <v>-1.0000000000000009</v>
      </c>
      <c r="AW1304" s="17">
        <v>-1.0000000000000009</v>
      </c>
      <c r="AX1304" s="17">
        <v>-1.0000000000000009</v>
      </c>
      <c r="AY1304" s="17">
        <v>1.3156329675004507E-2</v>
      </c>
      <c r="AZ1304" s="17">
        <v>0.19979588794253883</v>
      </c>
      <c r="BA1304" s="17">
        <v>-0.25262593839813718</v>
      </c>
      <c r="BB1304" s="17">
        <v>0.25094257964016636</v>
      </c>
      <c r="BC1304" s="17">
        <v>-9.95212949380265E-2</v>
      </c>
      <c r="BD1304" s="17">
        <v>7.2725439307168562</v>
      </c>
      <c r="BE1304" s="17">
        <v>-3.7511620654413469</v>
      </c>
      <c r="BF1304" s="17">
        <v>-1.0000000000000009</v>
      </c>
      <c r="CU1304" t="e">
        <v>#N/A</v>
      </c>
      <c r="CV1304" t="e">
        <v>#N/A</v>
      </c>
    </row>
    <row r="1305" spans="1:100" x14ac:dyDescent="0.25">
      <c r="A1305">
        <v>3494</v>
      </c>
      <c r="B1305" t="s">
        <v>1249</v>
      </c>
      <c r="C1305" s="48">
        <v>3</v>
      </c>
      <c r="D1305" s="22">
        <v>1594.4893125630133</v>
      </c>
      <c r="E1305" s="17">
        <v>107.62971280405696</v>
      </c>
      <c r="F1305" s="17">
        <v>35.383278180138305</v>
      </c>
      <c r="G1305" s="17">
        <v>0.96720791839851117</v>
      </c>
      <c r="H1305" s="17">
        <v>10.631991219966848</v>
      </c>
      <c r="I1305" s="17">
        <v>68.341437950120962</v>
      </c>
      <c r="J1305" s="17">
        <v>29.180500160331881</v>
      </c>
      <c r="K1305" s="17">
        <v>-0.99999999999999922</v>
      </c>
      <c r="L1305" s="17">
        <v>-0.99999999999999922</v>
      </c>
      <c r="M1305" s="17">
        <v>-0.99999999999999922</v>
      </c>
      <c r="N1305" s="17">
        <v>0.20760852027503751</v>
      </c>
      <c r="O1305" s="17">
        <v>-0.99999999999999922</v>
      </c>
      <c r="P1305" s="17">
        <v>-0.99999999999999922</v>
      </c>
      <c r="Q1305" s="17">
        <v>3.1288421867680474</v>
      </c>
      <c r="R1305" s="17">
        <v>-0.99999999999999922</v>
      </c>
      <c r="S1305" s="17">
        <v>3.7892199857487752</v>
      </c>
      <c r="T1305" s="17">
        <v>0.30143580421359534</v>
      </c>
      <c r="U1305" s="17">
        <v>-3.7645469149374874E-2</v>
      </c>
      <c r="V1305" s="17">
        <v>-3.9034705278319502E-2</v>
      </c>
      <c r="W1305" s="17">
        <v>7.5031490331987989</v>
      </c>
      <c r="X1305" s="17">
        <v>7.1543866081099274</v>
      </c>
      <c r="Y1305" s="17">
        <v>0.29037795232644142</v>
      </c>
      <c r="Z1305" s="17">
        <v>38.049747376171531</v>
      </c>
      <c r="AA1305" s="17">
        <v>-0.74222275300417662</v>
      </c>
      <c r="AB1305" s="17">
        <v>1.2329078694012006</v>
      </c>
      <c r="AC1305" s="17">
        <v>21.741437350387926</v>
      </c>
      <c r="AD1305" s="17">
        <v>0.65984505371246172</v>
      </c>
      <c r="AE1305" s="17">
        <v>1.8432893755309078E-2</v>
      </c>
      <c r="AF1305" s="17">
        <v>61.04252548971597</v>
      </c>
      <c r="AG1305" s="17">
        <v>14.008661143440742</v>
      </c>
      <c r="AH1305" s="17">
        <v>4.723836192681314E-2</v>
      </c>
      <c r="AI1305" s="17">
        <v>3.3664121692407463E-2</v>
      </c>
      <c r="AJ1305" s="17">
        <v>0.33333333333333298</v>
      </c>
      <c r="AK1305" s="17">
        <v>1.1250053432798288</v>
      </c>
      <c r="AL1305" s="17">
        <v>1.230263513594648</v>
      </c>
      <c r="AM1305" s="17">
        <v>0.33333333333333298</v>
      </c>
      <c r="AN1305" s="17">
        <v>0.26676873937631657</v>
      </c>
      <c r="AO1305" s="17">
        <v>0.19585485679394207</v>
      </c>
      <c r="AP1305" s="17">
        <v>0.33333333333333298</v>
      </c>
      <c r="AQ1305" s="17">
        <v>7.2989124604049866</v>
      </c>
      <c r="AR1305" s="17">
        <v>0.23805824006597337</v>
      </c>
      <c r="AS1305" s="17">
        <v>17.692388487467621</v>
      </c>
      <c r="AT1305" s="17">
        <v>11.250053432798289</v>
      </c>
      <c r="AU1305" s="17">
        <v>-0.99999999999999922</v>
      </c>
      <c r="AV1305" s="17">
        <v>-0.99999999999999922</v>
      </c>
      <c r="AW1305" s="17">
        <v>-0.99999999999999922</v>
      </c>
      <c r="AX1305" s="17">
        <v>-0.99999999999999922</v>
      </c>
      <c r="AY1305" s="17">
        <v>8.2407579762978952E-2</v>
      </c>
      <c r="AZ1305" s="17">
        <v>-0.45761590177148298</v>
      </c>
      <c r="BA1305" s="17">
        <v>0.15707909847393767</v>
      </c>
      <c r="BB1305" s="17">
        <v>0.20575605741784836</v>
      </c>
      <c r="BC1305" s="17">
        <v>-5.2384480749298148E-2</v>
      </c>
      <c r="BD1305" s="17">
        <v>2.8558219265887916</v>
      </c>
      <c r="BE1305" s="17">
        <v>-0.52421652636276517</v>
      </c>
      <c r="BF1305" s="17">
        <v>-0.99999999999999922</v>
      </c>
      <c r="CU1305" t="e">
        <v>#N/A</v>
      </c>
      <c r="CV1305" t="e">
        <v>#N/A</v>
      </c>
    </row>
    <row r="1306" spans="1:100" x14ac:dyDescent="0.25">
      <c r="A1306">
        <v>3495</v>
      </c>
      <c r="B1306" t="s">
        <v>1250</v>
      </c>
      <c r="C1306" s="48">
        <v>2</v>
      </c>
      <c r="D1306" s="22">
        <v>1541.8123242187501</v>
      </c>
      <c r="E1306" s="17">
        <v>89.938959974933795</v>
      </c>
      <c r="F1306" s="17">
        <v>6.9002148636265295</v>
      </c>
      <c r="G1306" s="17">
        <v>0.5039244048871554</v>
      </c>
      <c r="H1306" s="17">
        <v>7.1338863041369436</v>
      </c>
      <c r="I1306" s="17">
        <v>63.697895155712111</v>
      </c>
      <c r="J1306" s="17">
        <v>14.080979650477397</v>
      </c>
      <c r="K1306" s="17">
        <v>-0.99999999999999989</v>
      </c>
      <c r="L1306" s="17">
        <v>-0.99999999999999989</v>
      </c>
      <c r="M1306" s="17">
        <v>-0.99999999999999989</v>
      </c>
      <c r="N1306" s="17">
        <v>0.28336219836238125</v>
      </c>
      <c r="O1306" s="17">
        <v>-0.99999999999999989</v>
      </c>
      <c r="P1306" s="17">
        <v>-0.99999999999999989</v>
      </c>
      <c r="Q1306" s="17">
        <v>4.1619058304633327</v>
      </c>
      <c r="R1306" s="17">
        <v>-0.99999999999999989</v>
      </c>
      <c r="S1306" s="17">
        <v>1.3709987978438209</v>
      </c>
      <c r="T1306" s="17">
        <v>0.17025510154815199</v>
      </c>
      <c r="U1306" s="17">
        <v>0.18432822611770858</v>
      </c>
      <c r="V1306" s="17">
        <v>7.3842594332505021E-2</v>
      </c>
      <c r="W1306" s="17">
        <v>3.0369460694767625</v>
      </c>
      <c r="X1306" s="17">
        <v>0.9726155334113562</v>
      </c>
      <c r="Y1306" s="17">
        <v>0.12568935693965963</v>
      </c>
      <c r="Z1306" s="17">
        <v>35.263132688733563</v>
      </c>
      <c r="AA1306" s="17">
        <v>0.6792850962779744</v>
      </c>
      <c r="AB1306" s="17">
        <v>1.2661138742471958</v>
      </c>
      <c r="AC1306" s="17">
        <v>19.748961973276284</v>
      </c>
      <c r="AD1306" s="17">
        <v>0.83185468919303052</v>
      </c>
      <c r="AE1306" s="17">
        <v>0.64651712410151518</v>
      </c>
      <c r="AF1306" s="17">
        <v>56.257642355148619</v>
      </c>
      <c r="AG1306" s="17">
        <v>5.2307999505752685</v>
      </c>
      <c r="AH1306" s="17">
        <v>0.24910958855566007</v>
      </c>
      <c r="AI1306" s="17">
        <v>0.33645868886106511</v>
      </c>
      <c r="AJ1306" s="17">
        <v>0.33333333333333298</v>
      </c>
      <c r="AK1306" s="17">
        <v>0.71211156496872885</v>
      </c>
      <c r="AL1306" s="17">
        <v>0.78769828302537181</v>
      </c>
      <c r="AM1306" s="17">
        <v>0.33333333333333298</v>
      </c>
      <c r="AN1306" s="17">
        <v>0.36511199594990867</v>
      </c>
      <c r="AO1306" s="17">
        <v>0.43791857048308425</v>
      </c>
      <c r="AP1306" s="17">
        <v>0.33333333333333298</v>
      </c>
      <c r="AQ1306" s="17">
        <v>7.6899921654226322</v>
      </c>
      <c r="AR1306" s="17">
        <v>2.2444243630026963</v>
      </c>
      <c r="AS1306" s="17">
        <v>5.1099532177478793</v>
      </c>
      <c r="AT1306" s="17">
        <v>7.0734338857839516</v>
      </c>
      <c r="AU1306" s="17">
        <v>-0.99999999999999989</v>
      </c>
      <c r="AV1306" s="17">
        <v>-0.99999999999999989</v>
      </c>
      <c r="AW1306" s="17">
        <v>-0.99999999999999989</v>
      </c>
      <c r="AX1306" s="17">
        <v>-0.99999999999999989</v>
      </c>
      <c r="AY1306" s="17">
        <v>2.1108183377452537E-2</v>
      </c>
      <c r="AZ1306" s="17">
        <v>0.23742633265133989</v>
      </c>
      <c r="BA1306" s="17">
        <v>0.33580667248254031</v>
      </c>
      <c r="BB1306" s="17">
        <v>0.12946530095859932</v>
      </c>
      <c r="BC1306" s="17">
        <v>0.1844423551004219</v>
      </c>
      <c r="BD1306" s="17">
        <v>4.6287565778829087</v>
      </c>
      <c r="BE1306" s="17">
        <v>6.0994779051161023</v>
      </c>
      <c r="BF1306" s="17">
        <v>-0.99999999999999989</v>
      </c>
      <c r="BG1306" s="22">
        <v>104.35743171939339</v>
      </c>
    </row>
    <row r="1307" spans="1:100" x14ac:dyDescent="0.25">
      <c r="A1307">
        <v>3498</v>
      </c>
      <c r="B1307" t="s">
        <v>1251</v>
      </c>
      <c r="C1307" s="48">
        <v>2</v>
      </c>
      <c r="D1307" s="22">
        <v>1502.35572265625</v>
      </c>
      <c r="E1307" s="17">
        <v>50.597140293027664</v>
      </c>
      <c r="F1307" s="17">
        <v>-56.567724772694426</v>
      </c>
      <c r="G1307" s="17">
        <v>6.2785268552781603E-2</v>
      </c>
      <c r="H1307" s="17">
        <v>3.1099277743891065</v>
      </c>
      <c r="I1307" s="17">
        <v>32.803967809886757</v>
      </c>
      <c r="J1307" s="17">
        <v>6.4506965072443787</v>
      </c>
      <c r="K1307" s="17">
        <v>-1.0000000000000009</v>
      </c>
      <c r="L1307" s="17">
        <v>-1.0000000000000009</v>
      </c>
      <c r="M1307" s="17">
        <v>-1.0000000000000009</v>
      </c>
      <c r="N1307" s="17">
        <v>0.17343047099964873</v>
      </c>
      <c r="O1307" s="17">
        <v>-1.0000000000000009</v>
      </c>
      <c r="P1307" s="17">
        <v>-1.0000000000000009</v>
      </c>
      <c r="Q1307" s="17">
        <v>2.9809794797786182</v>
      </c>
      <c r="R1307" s="17">
        <v>-1.0000000000000009</v>
      </c>
      <c r="S1307" s="17">
        <v>-0.16916979831656964</v>
      </c>
      <c r="T1307" s="17">
        <v>-2.6189858223237272E-3</v>
      </c>
      <c r="U1307" s="17">
        <v>-0.33369638918789707</v>
      </c>
      <c r="V1307" s="17">
        <v>-0.60493714523417685</v>
      </c>
      <c r="W1307" s="17">
        <v>-0.40262526687813383</v>
      </c>
      <c r="X1307" s="17">
        <v>-3.2652515429488145</v>
      </c>
      <c r="Y1307" s="17">
        <v>-2.9843911801763906E-2</v>
      </c>
      <c r="Z1307" s="17">
        <v>20.982808183495543</v>
      </c>
      <c r="AA1307" s="17">
        <v>-0.3724443293759262</v>
      </c>
      <c r="AB1307" s="17">
        <v>-0.2498611316861219</v>
      </c>
      <c r="AC1307" s="17">
        <v>2.3439992981248974</v>
      </c>
      <c r="AD1307" s="17">
        <v>-0.49661207023240306</v>
      </c>
      <c r="AE1307" s="17">
        <v>-0.46600382355288072</v>
      </c>
      <c r="AF1307" s="17">
        <v>28.069275417448317</v>
      </c>
      <c r="AG1307" s="17">
        <v>-42.930451276627714</v>
      </c>
      <c r="AH1307" s="17">
        <v>-8.409364738323627E-2</v>
      </c>
      <c r="AI1307" s="17">
        <v>-5.7762450880184502E-2</v>
      </c>
      <c r="AJ1307" s="17">
        <v>0.33333333333333298</v>
      </c>
      <c r="AK1307" s="17">
        <v>0.26733522228899753</v>
      </c>
      <c r="AL1307" s="17">
        <v>0.39922673552337806</v>
      </c>
      <c r="AM1307" s="17">
        <v>0.33333333333333298</v>
      </c>
      <c r="AN1307" s="17">
        <v>-3.5851469212423215E-2</v>
      </c>
      <c r="AO1307" s="17">
        <v>-2.2676172956409557E-4</v>
      </c>
      <c r="AP1307" s="17">
        <v>0.33333333333333298</v>
      </c>
      <c r="AQ1307" s="17">
        <v>2.6912285870051935</v>
      </c>
      <c r="AR1307" s="17">
        <v>2.2444243630026963</v>
      </c>
      <c r="AS1307" s="17">
        <v>-1.2531753773339256</v>
      </c>
      <c r="AT1307" s="17">
        <v>2.6215358327838945</v>
      </c>
      <c r="AU1307" s="17">
        <v>-1.0000000000000009</v>
      </c>
      <c r="AV1307" s="17">
        <v>-1.0000000000000009</v>
      </c>
      <c r="AW1307" s="17">
        <v>-1.0000000000000009</v>
      </c>
      <c r="AX1307" s="17">
        <v>-1.0000000000000009</v>
      </c>
      <c r="AY1307" s="17">
        <v>-4.5902027419216875E-2</v>
      </c>
      <c r="AZ1307" s="17">
        <v>0.69956607109651769</v>
      </c>
      <c r="BA1307" s="17">
        <v>-0.10846541998409442</v>
      </c>
      <c r="BB1307" s="17">
        <v>0.38683323777845846</v>
      </c>
      <c r="BC1307" s="17">
        <v>-6.1904093135884963E-2</v>
      </c>
      <c r="BD1307" s="17">
        <v>11.491334495891394</v>
      </c>
      <c r="BE1307" s="17">
        <v>-0.5302494227457224</v>
      </c>
      <c r="BF1307" s="17">
        <v>-1.0000000000000009</v>
      </c>
      <c r="BG1307" s="22">
        <v>51.38899166921351</v>
      </c>
    </row>
    <row r="1308" spans="1:100" x14ac:dyDescent="0.25">
      <c r="A1308">
        <v>3499</v>
      </c>
      <c r="B1308" t="s">
        <v>2973</v>
      </c>
      <c r="C1308" s="48">
        <v>1</v>
      </c>
      <c r="D1308" s="22">
        <v>1450</v>
      </c>
      <c r="E1308" s="47">
        <v>62.798508766834246</v>
      </c>
      <c r="F1308" s="47">
        <v>-29.08938549335334</v>
      </c>
      <c r="G1308" s="47">
        <v>0.24773049482204326</v>
      </c>
      <c r="H1308" s="47">
        <v>5.0316799675559034</v>
      </c>
      <c r="I1308" s="47">
        <v>43.150978932390657</v>
      </c>
      <c r="J1308" s="47">
        <v>9.4265685797601293</v>
      </c>
      <c r="K1308" s="47">
        <v>-1</v>
      </c>
      <c r="L1308" s="47">
        <v>-1</v>
      </c>
      <c r="M1308" s="47">
        <v>-1</v>
      </c>
      <c r="N1308" s="47">
        <v>0.23106494761372834</v>
      </c>
      <c r="O1308" s="47">
        <v>-1</v>
      </c>
      <c r="P1308" s="47">
        <v>-1</v>
      </c>
      <c r="Q1308" s="47">
        <v>3.6908187015592362</v>
      </c>
      <c r="R1308" s="47">
        <v>-1</v>
      </c>
      <c r="S1308" s="47">
        <v>0.64189072421973781</v>
      </c>
      <c r="T1308" s="47">
        <v>9.2362986157557392E-2</v>
      </c>
      <c r="U1308" s="47">
        <v>2.8539908778594872E-2</v>
      </c>
      <c r="V1308" s="47">
        <v>-3.3016092497362891E-2</v>
      </c>
      <c r="W1308" s="47">
        <v>1.340861265996665</v>
      </c>
      <c r="X1308" s="47">
        <v>-0.95214589246562853</v>
      </c>
      <c r="Y1308" s="47">
        <v>6.2963204570277986E-2</v>
      </c>
      <c r="Z1308" s="47">
        <v>26.745601001024557</v>
      </c>
      <c r="AA1308" s="47">
        <v>0.83044305783086536</v>
      </c>
      <c r="AB1308" s="47">
        <v>0.95436065465510056</v>
      </c>
      <c r="AC1308" s="47">
        <v>9.5356991142494465</v>
      </c>
      <c r="AD1308" s="47">
        <v>1.0338197723233149</v>
      </c>
      <c r="AE1308" s="47">
        <v>-6.1692529453854741E-2</v>
      </c>
      <c r="AF1308" s="47">
        <v>37.173968240475233</v>
      </c>
      <c r="AG1308" s="47">
        <v>-21.084351504417185</v>
      </c>
      <c r="AH1308" s="47">
        <v>0.31588437088007865</v>
      </c>
      <c r="AI1308" s="47">
        <v>0.38548558873661259</v>
      </c>
      <c r="AJ1308" s="47">
        <v>0.33333333333333298</v>
      </c>
      <c r="AK1308" s="47">
        <v>0.47968211832321317</v>
      </c>
      <c r="AL1308" s="47">
        <v>0.57122895297980814</v>
      </c>
      <c r="AM1308" s="47">
        <v>0.33333333333333298</v>
      </c>
      <c r="AN1308" s="47">
        <v>0.18789602731731778</v>
      </c>
      <c r="AO1308" s="47">
        <v>0.23868759666666312</v>
      </c>
      <c r="AP1308" s="47">
        <v>0.33333333333333298</v>
      </c>
      <c r="AQ1308" s="47">
        <v>5.9770106919154165</v>
      </c>
      <c r="AR1308" s="47">
        <v>2.6866680235991405</v>
      </c>
      <c r="AS1308" s="47">
        <v>1.9901707455278179</v>
      </c>
      <c r="AT1308" s="47">
        <v>4.7497298106331778</v>
      </c>
      <c r="AU1308" s="47">
        <v>-1</v>
      </c>
      <c r="AV1308" s="47">
        <v>-1</v>
      </c>
      <c r="AW1308" s="47">
        <v>-1</v>
      </c>
      <c r="AX1308" s="47">
        <v>-1</v>
      </c>
      <c r="AY1308" s="47">
        <v>5.741340798477359E-3</v>
      </c>
      <c r="AZ1308" s="47">
        <v>0.26109216513129191</v>
      </c>
      <c r="BA1308" s="47">
        <v>0.31605474538102962</v>
      </c>
      <c r="BB1308" s="47">
        <v>0.19654570281331249</v>
      </c>
      <c r="BC1308" s="47">
        <v>0.14449960111956645</v>
      </c>
      <c r="BD1308" s="47">
        <v>6.219103395989273</v>
      </c>
      <c r="BE1308" s="47">
        <v>5.19276375489431</v>
      </c>
      <c r="BF1308" s="47">
        <v>-1</v>
      </c>
      <c r="BG1308" s="22">
        <v>0</v>
      </c>
    </row>
    <row r="1309" spans="1:100" x14ac:dyDescent="0.25">
      <c r="A1309">
        <v>3501</v>
      </c>
      <c r="B1309" t="s">
        <v>1252</v>
      </c>
      <c r="C1309" s="48">
        <v>2</v>
      </c>
      <c r="D1309" s="22">
        <v>1480.662861328125</v>
      </c>
      <c r="E1309" s="17">
        <v>73.646762762669482</v>
      </c>
      <c r="F1309" s="17">
        <v>-19.383068359457166</v>
      </c>
      <c r="G1309" s="17">
        <v>0.3212402823600769</v>
      </c>
      <c r="H1309" s="17">
        <v>5.4674883980234021</v>
      </c>
      <c r="I1309" s="17">
        <v>50.904131139477741</v>
      </c>
      <c r="J1309" s="17">
        <v>10.921134001239619</v>
      </c>
      <c r="K1309" s="17">
        <v>-1.0000000000000002</v>
      </c>
      <c r="L1309" s="17">
        <v>-1.0000000000000002</v>
      </c>
      <c r="M1309" s="17">
        <v>-1.0000000000000002</v>
      </c>
      <c r="N1309" s="17">
        <v>0.23783737524642787</v>
      </c>
      <c r="O1309" s="17">
        <v>-1.0000000000000002</v>
      </c>
      <c r="P1309" s="17">
        <v>-1.0000000000000002</v>
      </c>
      <c r="Q1309" s="17">
        <v>3.6728617253843892</v>
      </c>
      <c r="R1309" s="17">
        <v>-1.0000000000000002</v>
      </c>
      <c r="S1309" s="17">
        <v>0.7331856333367951</v>
      </c>
      <c r="T1309" s="17">
        <v>9.8664647748544221E-2</v>
      </c>
      <c r="U1309" s="17">
        <v>-3.019563835030542E-2</v>
      </c>
      <c r="V1309" s="17">
        <v>-0.20725303037739859</v>
      </c>
      <c r="W1309" s="17">
        <v>1.6125540359959569</v>
      </c>
      <c r="X1309" s="17">
        <v>-0.78236597801009611</v>
      </c>
      <c r="Y1309" s="17">
        <v>6.1280066574049302E-2</v>
      </c>
      <c r="Z1309" s="17">
        <v>29.34937819096001</v>
      </c>
      <c r="AA1309" s="17">
        <v>0.24374389977924099</v>
      </c>
      <c r="AB1309" s="17">
        <v>0.63831973647658358</v>
      </c>
      <c r="AC1309" s="17">
        <v>12.54123526748587</v>
      </c>
      <c r="AD1309" s="17">
        <v>0.28171128938351264</v>
      </c>
      <c r="AE1309" s="17">
        <v>0.1858009999234379</v>
      </c>
      <c r="AF1309" s="17">
        <v>44.584302459996287</v>
      </c>
      <c r="AG1309" s="17">
        <v>-14.713691924157978</v>
      </c>
      <c r="AH1309" s="17">
        <v>0.11112377916571388</v>
      </c>
      <c r="AI1309" s="17">
        <v>0.17320420277378457</v>
      </c>
      <c r="AJ1309" s="17">
        <v>0.33333333333333298</v>
      </c>
      <c r="AK1309" s="17">
        <v>0.5279212059848879</v>
      </c>
      <c r="AL1309" s="17">
        <v>0.62682481264629808</v>
      </c>
      <c r="AM1309" s="17">
        <v>0.33333333333333298</v>
      </c>
      <c r="AN1309" s="17">
        <v>0.1990653844267003</v>
      </c>
      <c r="AO1309" s="17">
        <v>0.25647423929154667</v>
      </c>
      <c r="AP1309" s="17">
        <v>0.33333333333333298</v>
      </c>
      <c r="AQ1309" s="17">
        <v>5.6199089131597288</v>
      </c>
      <c r="AR1309" s="17">
        <v>2.2444243630026963</v>
      </c>
      <c r="AS1309" s="17">
        <v>2.4748604132899783</v>
      </c>
      <c r="AT1309" s="17">
        <v>5.2298180684472015</v>
      </c>
      <c r="AU1309" s="17">
        <v>-1.0000000000000002</v>
      </c>
      <c r="AV1309" s="17">
        <v>-1.0000000000000002</v>
      </c>
      <c r="AW1309" s="17">
        <v>-1.0000000000000002</v>
      </c>
      <c r="AX1309" s="17">
        <v>-1.0000000000000002</v>
      </c>
      <c r="AY1309" s="17">
        <v>-6.6420218332344846E-3</v>
      </c>
      <c r="AZ1309" s="17">
        <v>0.42880720469158007</v>
      </c>
      <c r="BA1309" s="17">
        <v>0.15182513312073306</v>
      </c>
      <c r="BB1309" s="17">
        <v>0.23604626789621116</v>
      </c>
      <c r="BC1309" s="17">
        <v>8.2425596606339094E-2</v>
      </c>
      <c r="BD1309" s="17">
        <v>7.4706808642713654</v>
      </c>
      <c r="BE1309" s="17">
        <v>3.35398148521513</v>
      </c>
      <c r="BF1309" s="17">
        <v>-1.0000000000000002</v>
      </c>
      <c r="BG1309" s="22">
        <v>442.67698855221749</v>
      </c>
    </row>
    <row r="1310" spans="1:100" x14ac:dyDescent="0.25">
      <c r="A1310">
        <v>3504</v>
      </c>
      <c r="B1310" t="s">
        <v>1253</v>
      </c>
      <c r="C1310" s="48">
        <v>3</v>
      </c>
      <c r="D1310" s="22">
        <v>1586.7601003940338</v>
      </c>
      <c r="E1310" s="17">
        <v>127.60509486759788</v>
      </c>
      <c r="F1310" s="17">
        <v>81.902323296072026</v>
      </c>
      <c r="G1310" s="17">
        <v>1.8129740537907428</v>
      </c>
      <c r="H1310" s="17">
        <v>16.486061255087701</v>
      </c>
      <c r="I1310" s="17">
        <v>84.153078228929516</v>
      </c>
      <c r="J1310" s="17">
        <v>20.145624628600459</v>
      </c>
      <c r="K1310" s="17">
        <v>-0.99999999999999944</v>
      </c>
      <c r="L1310" s="17">
        <v>-0.99999999999999944</v>
      </c>
      <c r="M1310" s="17">
        <v>-0.99999999999999944</v>
      </c>
      <c r="N1310" s="17">
        <v>0.31079457351570861</v>
      </c>
      <c r="O1310" s="17">
        <v>-0.99999999999999944</v>
      </c>
      <c r="P1310" s="17">
        <v>-0.99999999999999944</v>
      </c>
      <c r="Q1310" s="17">
        <v>5.4195984989624026</v>
      </c>
      <c r="R1310" s="17">
        <v>-0.99999999999999944</v>
      </c>
      <c r="S1310" s="17">
        <v>5.4941519524814799</v>
      </c>
      <c r="T1310" s="17">
        <v>0.54328276339051906</v>
      </c>
      <c r="U1310" s="17">
        <v>3.9079425581168822E-2</v>
      </c>
      <c r="V1310" s="17">
        <v>1.091545908388009</v>
      </c>
      <c r="W1310" s="17">
        <v>11.066462756125294</v>
      </c>
      <c r="X1310" s="17">
        <v>1.0761880484166608</v>
      </c>
      <c r="Y1310" s="17">
        <v>0.57457635779700078</v>
      </c>
      <c r="Z1310" s="17">
        <v>39.826451219236802</v>
      </c>
      <c r="AA1310" s="17">
        <v>0.90380642062007188</v>
      </c>
      <c r="AB1310" s="17">
        <v>1.4991462077150715</v>
      </c>
      <c r="AC1310" s="17">
        <v>36.477828559262953</v>
      </c>
      <c r="AD1310" s="17">
        <v>-1.4902767382263697</v>
      </c>
      <c r="AE1310" s="17">
        <v>1.173876579249221</v>
      </c>
      <c r="AF1310" s="17">
        <v>78.977302565464072</v>
      </c>
      <c r="AG1310" s="17">
        <v>57.200714554827286</v>
      </c>
      <c r="AH1310" s="17">
        <v>-0.22157388968134878</v>
      </c>
      <c r="AI1310" s="17">
        <v>-0.21683475334948452</v>
      </c>
      <c r="AJ1310" s="17">
        <v>0.33333333333333298</v>
      </c>
      <c r="AK1310" s="17">
        <v>0.64813389616012906</v>
      </c>
      <c r="AL1310" s="17">
        <v>0.59083617872814032</v>
      </c>
      <c r="AM1310" s="17">
        <v>0.33333333333333298</v>
      </c>
      <c r="AN1310" s="17">
        <v>0.7258730921378399</v>
      </c>
      <c r="AO1310" s="17">
        <v>0.66115370731443845</v>
      </c>
      <c r="AP1310" s="17">
        <v>0.33333333333333298</v>
      </c>
      <c r="AQ1310" s="17">
        <v>5.175775663465469</v>
      </c>
      <c r="AR1310" s="17">
        <v>2.2205474697632286</v>
      </c>
      <c r="AS1310" s="17">
        <v>12.78441718208305</v>
      </c>
      <c r="AT1310" s="17">
        <v>5.1406599767541739</v>
      </c>
      <c r="AU1310" s="17">
        <v>-0.99999999999999944</v>
      </c>
      <c r="AV1310" s="17">
        <v>-0.99999999999999944</v>
      </c>
      <c r="AW1310" s="17">
        <v>-0.99999999999999944</v>
      </c>
      <c r="AX1310" s="17">
        <v>-0.99999999999999944</v>
      </c>
      <c r="AY1310" s="17">
        <v>5.2175884731692296E-2</v>
      </c>
      <c r="AZ1310" s="17">
        <v>-0.30804200280925792</v>
      </c>
      <c r="BA1310" s="17">
        <v>0.84262553746350943</v>
      </c>
      <c r="BB1310" s="17">
        <v>0.23137501751789008</v>
      </c>
      <c r="BC1310" s="17">
        <v>0.10434883873686369</v>
      </c>
      <c r="BD1310" s="17">
        <v>4.2441654239009647</v>
      </c>
      <c r="BE1310" s="17">
        <v>6.8218486557391396</v>
      </c>
      <c r="BF1310" s="17">
        <v>-0.99999999999999944</v>
      </c>
      <c r="CU1310" t="e">
        <v>#N/A</v>
      </c>
      <c r="CV1310" t="e">
        <v>#N/A</v>
      </c>
    </row>
    <row r="1311" spans="1:100" x14ac:dyDescent="0.25">
      <c r="A1311">
        <v>3506</v>
      </c>
      <c r="B1311" t="s">
        <v>1254</v>
      </c>
      <c r="C1311" s="48">
        <v>2</v>
      </c>
      <c r="D1311" s="22">
        <v>1548.284423828125</v>
      </c>
      <c r="E1311" s="17">
        <v>68.306695661303522</v>
      </c>
      <c r="F1311" s="17">
        <v>-27.997897545898539</v>
      </c>
      <c r="G1311" s="17">
        <v>0.26136220330549748</v>
      </c>
      <c r="H1311" s="17">
        <v>4.9212958544220164</v>
      </c>
      <c r="I1311" s="17">
        <v>46.71073982241807</v>
      </c>
      <c r="J1311" s="17">
        <v>9.8854365089341023</v>
      </c>
      <c r="K1311" s="17">
        <v>-1.0000000000000004</v>
      </c>
      <c r="L1311" s="17">
        <v>-1.0000000000000004</v>
      </c>
      <c r="M1311" s="17">
        <v>-1.0000000000000004</v>
      </c>
      <c r="N1311" s="17">
        <v>0.2229157776835157</v>
      </c>
      <c r="O1311" s="17">
        <v>-1.0000000000000004</v>
      </c>
      <c r="P1311" s="17">
        <v>-1.0000000000000004</v>
      </c>
      <c r="Q1311" s="17">
        <v>3.5125685308800194</v>
      </c>
      <c r="R1311" s="17">
        <v>-1.0000000000000004</v>
      </c>
      <c r="S1311" s="17">
        <v>0.52413064509750629</v>
      </c>
      <c r="T1311" s="17">
        <v>7.5199560619635522E-2</v>
      </c>
      <c r="U1311" s="17">
        <v>-0.1005097780687455</v>
      </c>
      <c r="V1311" s="17">
        <v>-0.29938728816316285</v>
      </c>
      <c r="W1311" s="17">
        <v>1.1456833654327025</v>
      </c>
      <c r="X1311" s="17">
        <v>-1.3575934264964458</v>
      </c>
      <c r="Y1311" s="17">
        <v>4.0168737756791445E-2</v>
      </c>
      <c r="Z1311" s="17">
        <v>27.411036454257786</v>
      </c>
      <c r="AA1311" s="17">
        <v>0.10098726699298649</v>
      </c>
      <c r="AB1311" s="17">
        <v>0.43254866840875916</v>
      </c>
      <c r="AC1311" s="17">
        <v>10.178770355248355</v>
      </c>
      <c r="AD1311" s="17">
        <v>0.10139167797192628</v>
      </c>
      <c r="AE1311" s="17">
        <v>3.4792821852761391E-2</v>
      </c>
      <c r="AF1311" s="17">
        <v>40.758150743011129</v>
      </c>
      <c r="AG1311" s="17">
        <v>-21.250865733565952</v>
      </c>
      <c r="AH1311" s="17">
        <v>6.5896393836500922E-2</v>
      </c>
      <c r="AI1311" s="17">
        <v>0.11969454419631315</v>
      </c>
      <c r="AJ1311" s="17">
        <v>0.33333333333333298</v>
      </c>
      <c r="AK1311" s="17">
        <v>0.46754943024564144</v>
      </c>
      <c r="AL1311" s="17">
        <v>0.57409557573237369</v>
      </c>
      <c r="AM1311" s="17">
        <v>0.33333333333333298</v>
      </c>
      <c r="AN1311" s="17">
        <v>0.14464055541585968</v>
      </c>
      <c r="AO1311" s="17">
        <v>0.19700252463565604</v>
      </c>
      <c r="AP1311" s="17">
        <v>0.33333333333333298</v>
      </c>
      <c r="AQ1311" s="17">
        <v>4.9414010772629009</v>
      </c>
      <c r="AR1311" s="17">
        <v>2.2444243630026963</v>
      </c>
      <c r="AS1311" s="17">
        <v>1.6111603112841459</v>
      </c>
      <c r="AT1311" s="17">
        <v>4.6255390970198951</v>
      </c>
      <c r="AU1311" s="17">
        <v>-1.0000000000000004</v>
      </c>
      <c r="AV1311" s="17">
        <v>-1.0000000000000004</v>
      </c>
      <c r="AW1311" s="17">
        <v>-1.0000000000000004</v>
      </c>
      <c r="AX1311" s="17">
        <v>-1.0000000000000004</v>
      </c>
      <c r="AY1311" s="17">
        <v>-1.5737661664441072E-2</v>
      </c>
      <c r="AZ1311" s="17">
        <v>0.49153580325307389</v>
      </c>
      <c r="BA1311" s="17">
        <v>9.1521801850898199E-2</v>
      </c>
      <c r="BB1311" s="17">
        <v>0.27098013886279115</v>
      </c>
      <c r="BC1311" s="17">
        <v>4.8987728851328363E-2</v>
      </c>
      <c r="BD1311" s="17">
        <v>8.4021737862261663</v>
      </c>
      <c r="BE1311" s="17">
        <v>2.4540945689313802</v>
      </c>
      <c r="BF1311" s="17">
        <v>-1.0000000000000004</v>
      </c>
      <c r="BG1311" s="22">
        <v>3671.8316277750328</v>
      </c>
    </row>
    <row r="1312" spans="1:100" x14ac:dyDescent="0.25">
      <c r="A1312">
        <v>3507</v>
      </c>
      <c r="B1312" t="s">
        <v>1255</v>
      </c>
      <c r="C1312" s="48">
        <v>3</v>
      </c>
      <c r="D1312" s="22">
        <v>1491.2082676832674</v>
      </c>
      <c r="E1312" s="17">
        <v>40.781897346195009</v>
      </c>
      <c r="F1312" s="17">
        <v>-100.75879162602568</v>
      </c>
      <c r="G1312" s="17">
        <v>-1.6715620023124642E-2</v>
      </c>
      <c r="H1312" s="17">
        <v>8.5989192480934591</v>
      </c>
      <c r="I1312" s="17">
        <v>9.2203992205828094</v>
      </c>
      <c r="J1312" s="17">
        <v>9.7649787195726621</v>
      </c>
      <c r="K1312" s="17">
        <v>-1.0000000000000018</v>
      </c>
      <c r="L1312" s="17">
        <v>-1.0000000000000018</v>
      </c>
      <c r="M1312" s="17">
        <v>-1.0000000000000018</v>
      </c>
      <c r="N1312" s="17">
        <v>0.26443704648778832</v>
      </c>
      <c r="O1312" s="17">
        <v>-1.0000000000000018</v>
      </c>
      <c r="P1312" s="17">
        <v>-1.0000000000000018</v>
      </c>
      <c r="Q1312" s="17">
        <v>4.2727630932103207</v>
      </c>
      <c r="R1312" s="17">
        <v>-1.0000000000000018</v>
      </c>
      <c r="S1312" s="17">
        <v>2.2564565465603605</v>
      </c>
      <c r="T1312" s="17">
        <v>0.38440809728244535</v>
      </c>
      <c r="U1312" s="17">
        <v>-9.3378469118792246E-2</v>
      </c>
      <c r="V1312" s="17">
        <v>-1.5193431040335397</v>
      </c>
      <c r="W1312" s="17">
        <v>4.3261561548831367</v>
      </c>
      <c r="X1312" s="17">
        <v>-0.38778388694737809</v>
      </c>
      <c r="Y1312" s="17">
        <v>4.1692914335519207E-2</v>
      </c>
      <c r="Z1312" s="17">
        <v>10.622063586770642</v>
      </c>
      <c r="AA1312" s="17">
        <v>1.8324020956691369</v>
      </c>
      <c r="AB1312" s="17">
        <v>0.14646634408416864</v>
      </c>
      <c r="AC1312" s="17">
        <v>-7.7672581200755761</v>
      </c>
      <c r="AD1312" s="17">
        <v>1.8432265897860431</v>
      </c>
      <c r="AE1312" s="17">
        <v>0.27137416238561185</v>
      </c>
      <c r="AF1312" s="17">
        <v>3.2726459731648685</v>
      </c>
      <c r="AG1312" s="17">
        <v>-71.058493977558044</v>
      </c>
      <c r="AH1312" s="17">
        <v>0.49044198418772778</v>
      </c>
      <c r="AI1312" s="17">
        <v>0.62434790939944984</v>
      </c>
      <c r="AJ1312" s="17">
        <v>0.33333333333333298</v>
      </c>
      <c r="AK1312" s="17">
        <v>0.8318168336853331</v>
      </c>
      <c r="AL1312" s="17">
        <v>0.73779938392038302</v>
      </c>
      <c r="AM1312" s="17">
        <v>0.33333333333333298</v>
      </c>
      <c r="AN1312" s="17">
        <v>-2.6845884113882994E-2</v>
      </c>
      <c r="AO1312" s="17">
        <v>-0.17259664383624398</v>
      </c>
      <c r="AP1312" s="17">
        <v>0.33333333333333298</v>
      </c>
      <c r="AQ1312" s="17">
        <v>5.9477532474179542</v>
      </c>
      <c r="AR1312" s="17">
        <v>1.2933592840736032</v>
      </c>
      <c r="AS1312" s="17">
        <v>0.15345109864572382</v>
      </c>
      <c r="AT1312" s="17">
        <v>8.3181683368533346</v>
      </c>
      <c r="AU1312" s="17">
        <v>-1.0000000000000018</v>
      </c>
      <c r="AV1312" s="17">
        <v>-1.0000000000000018</v>
      </c>
      <c r="AW1312" s="17">
        <v>-1.0000000000000018</v>
      </c>
      <c r="AX1312" s="17">
        <v>-1.0000000000000018</v>
      </c>
      <c r="AY1312" s="17">
        <v>-1.5582697901578872E-2</v>
      </c>
      <c r="AZ1312" s="17">
        <v>9.1683707941954851E-2</v>
      </c>
      <c r="BA1312" s="17">
        <v>0.82019682119290516</v>
      </c>
      <c r="BB1312" s="17">
        <v>0.72038462959410998</v>
      </c>
      <c r="BC1312" s="17">
        <v>0.36386464207926217</v>
      </c>
      <c r="BD1312" s="17">
        <v>18.468034279562531</v>
      </c>
      <c r="BE1312" s="17">
        <v>13.197600157946095</v>
      </c>
      <c r="BF1312" s="17">
        <v>-1.0000000000000018</v>
      </c>
      <c r="CU1312" t="e">
        <v>#N/A</v>
      </c>
      <c r="CV1312" t="e">
        <v>#N/A</v>
      </c>
    </row>
    <row r="1313" spans="1:100" x14ac:dyDescent="0.25">
      <c r="A1313">
        <v>3510</v>
      </c>
      <c r="B1313" t="s">
        <v>1256</v>
      </c>
      <c r="C1313" s="48">
        <v>3</v>
      </c>
      <c r="D1313" s="22">
        <v>1474.0781704509602</v>
      </c>
      <c r="E1313" s="17">
        <v>69.329078393506933</v>
      </c>
      <c r="F1313" s="17">
        <v>40.867520454462401</v>
      </c>
      <c r="G1313" s="17">
        <v>0.77749666692178154</v>
      </c>
      <c r="H1313" s="17">
        <v>2.2141208844166456</v>
      </c>
      <c r="I1313" s="17">
        <v>60.791200967626892</v>
      </c>
      <c r="J1313" s="17">
        <v>6.5155043174609357</v>
      </c>
      <c r="K1313" s="17">
        <v>-0.99999999999999989</v>
      </c>
      <c r="L1313" s="17">
        <v>-0.99999999999999989</v>
      </c>
      <c r="M1313" s="17">
        <v>-0.99999999999999989</v>
      </c>
      <c r="N1313" s="17">
        <v>0.28996224136016796</v>
      </c>
      <c r="O1313" s="17">
        <v>-0.99999999999999989</v>
      </c>
      <c r="P1313" s="17">
        <v>-0.99999999999999989</v>
      </c>
      <c r="Q1313" s="17">
        <v>3.3529976408847508</v>
      </c>
      <c r="R1313" s="17">
        <v>-0.99999999999999989</v>
      </c>
      <c r="S1313" s="17">
        <v>-0.56210288690782373</v>
      </c>
      <c r="T1313" s="17">
        <v>-7.841437724699192E-2</v>
      </c>
      <c r="U1313" s="17">
        <v>-7.3354913262294666E-3</v>
      </c>
      <c r="V1313" s="17">
        <v>2.3608783288813877E-2</v>
      </c>
      <c r="W1313" s="17">
        <v>-1.1388767564681066</v>
      </c>
      <c r="X1313" s="17">
        <v>0.97946552947792198</v>
      </c>
      <c r="Y1313" s="17">
        <v>-2.7393031083674517E-2</v>
      </c>
      <c r="Z1313" s="17">
        <v>26.84384714214967</v>
      </c>
      <c r="AA1313" s="17">
        <v>4.6669035924546132E-2</v>
      </c>
      <c r="AB1313" s="17">
        <v>0.18138248273048771</v>
      </c>
      <c r="AC1313" s="17">
        <v>29.401419310900174</v>
      </c>
      <c r="AD1313" s="17">
        <v>-0.76891365604953688</v>
      </c>
      <c r="AE1313" s="17">
        <v>1.0469982181734809</v>
      </c>
      <c r="AF1313" s="17">
        <v>57.473647153953799</v>
      </c>
      <c r="AG1313" s="17">
        <v>51.210274306520169</v>
      </c>
      <c r="AH1313" s="17">
        <v>-0.10027238306972787</v>
      </c>
      <c r="AI1313" s="17">
        <v>-1.0178955951806136E-2</v>
      </c>
      <c r="AJ1313" s="17">
        <v>0.33333333333333298</v>
      </c>
      <c r="AK1313" s="17">
        <v>0.46121518587980759</v>
      </c>
      <c r="AL1313" s="17">
        <v>0.45366219398777585</v>
      </c>
      <c r="AM1313" s="17">
        <v>0.33333333333333298</v>
      </c>
      <c r="AN1313" s="17">
        <v>0.26395481993246594</v>
      </c>
      <c r="AO1313" s="17">
        <v>0.22002752469864442</v>
      </c>
      <c r="AP1313" s="17">
        <v>0.33333333333333298</v>
      </c>
      <c r="AQ1313" s="17">
        <v>3.3175538136730722</v>
      </c>
      <c r="AR1313" s="17">
        <v>0.68180231899787802</v>
      </c>
      <c r="AS1313" s="17">
        <v>1.2215501396649802</v>
      </c>
      <c r="AT1313" s="17">
        <v>4.612151858798077</v>
      </c>
      <c r="AU1313" s="17">
        <v>-0.99999999999999989</v>
      </c>
      <c r="AV1313" s="17">
        <v>-0.99999999999999989</v>
      </c>
      <c r="AW1313" s="17">
        <v>-0.99999999999999989</v>
      </c>
      <c r="AX1313" s="17">
        <v>-0.99999999999999989</v>
      </c>
      <c r="AY1313" s="17">
        <v>-1.3455392815837986E-2</v>
      </c>
      <c r="AZ1313" s="17">
        <v>0.40800271286801931</v>
      </c>
      <c r="BA1313" s="17">
        <v>-3.0416054359481554E-2</v>
      </c>
      <c r="BB1313" s="17">
        <v>-0.30414872717603864</v>
      </c>
      <c r="BC1313" s="17">
        <v>-1.5482938490949463E-3</v>
      </c>
      <c r="BD1313" s="17">
        <v>-5.5637046150608658</v>
      </c>
      <c r="BE1313" s="17">
        <v>-0.19078761802477784</v>
      </c>
      <c r="BF1313" s="17">
        <v>-0.99999999999999989</v>
      </c>
      <c r="CU1313" t="e">
        <v>#N/A</v>
      </c>
      <c r="CV1313" t="e">
        <v>#N/A</v>
      </c>
    </row>
    <row r="1314" spans="1:100" x14ac:dyDescent="0.25">
      <c r="A1314">
        <v>3511</v>
      </c>
      <c r="B1314" t="s">
        <v>1257</v>
      </c>
      <c r="C1314" s="48">
        <v>2</v>
      </c>
      <c r="D1314" s="22">
        <v>1549.2283789062501</v>
      </c>
      <c r="E1314" s="17">
        <v>90.219722070984318</v>
      </c>
      <c r="F1314" s="17">
        <v>7.3531525240697571</v>
      </c>
      <c r="G1314" s="17">
        <v>0.50707258536199296</v>
      </c>
      <c r="H1314" s="17">
        <v>7.1626032023477295</v>
      </c>
      <c r="I1314" s="17">
        <v>63.918369039914161</v>
      </c>
      <c r="J1314" s="17">
        <v>14.135433010949139</v>
      </c>
      <c r="K1314" s="17">
        <v>-0.99999999999999989</v>
      </c>
      <c r="L1314" s="17">
        <v>-0.99999999999999989</v>
      </c>
      <c r="M1314" s="17">
        <v>-0.99999999999999989</v>
      </c>
      <c r="N1314" s="17">
        <v>0.28414672389898249</v>
      </c>
      <c r="O1314" s="17">
        <v>-0.99999999999999989</v>
      </c>
      <c r="P1314" s="17">
        <v>-0.99999999999999989</v>
      </c>
      <c r="Q1314" s="17">
        <v>4.1703334873480511</v>
      </c>
      <c r="R1314" s="17">
        <v>-0.99999999999999989</v>
      </c>
      <c r="S1314" s="17">
        <v>1.3819901797073311</v>
      </c>
      <c r="T1314" s="17">
        <v>0.17148881395686602</v>
      </c>
      <c r="U1314" s="17">
        <v>0.18802509824957545</v>
      </c>
      <c r="V1314" s="17">
        <v>7.8686692139323597E-2</v>
      </c>
      <c r="W1314" s="17">
        <v>3.0614925003668025</v>
      </c>
      <c r="X1314" s="17">
        <v>1.0028589856147028</v>
      </c>
      <c r="Y1314" s="17">
        <v>0.12679931694889418</v>
      </c>
      <c r="Z1314" s="17">
        <v>35.365043934140864</v>
      </c>
      <c r="AA1314" s="17">
        <v>0.68679074193473633</v>
      </c>
      <c r="AB1314" s="17">
        <v>1.2769325990460847</v>
      </c>
      <c r="AC1314" s="17">
        <v>19.873172135436224</v>
      </c>
      <c r="AD1314" s="17">
        <v>0.8413352652041417</v>
      </c>
      <c r="AE1314" s="17">
        <v>0.65445660721869348</v>
      </c>
      <c r="AF1314" s="17">
        <v>56.458808062522095</v>
      </c>
      <c r="AG1314" s="17">
        <v>5.5745017404847088</v>
      </c>
      <c r="AH1314" s="17">
        <v>0.25148748667245835</v>
      </c>
      <c r="AI1314" s="17">
        <v>0.33927204000740485</v>
      </c>
      <c r="AJ1314" s="17">
        <v>0.33333333333333298</v>
      </c>
      <c r="AK1314" s="17">
        <v>0.71528570229267885</v>
      </c>
      <c r="AL1314" s="17">
        <v>0.79047060232362765</v>
      </c>
      <c r="AM1314" s="17">
        <v>0.33333333333333298</v>
      </c>
      <c r="AN1314" s="17">
        <v>0.36797346356449473</v>
      </c>
      <c r="AO1314" s="17">
        <v>0.4410453857356933</v>
      </c>
      <c r="AP1314" s="17">
        <v>0.33333333333333298</v>
      </c>
      <c r="AQ1314" s="17">
        <v>7.7256657400382718</v>
      </c>
      <c r="AR1314" s="17">
        <v>2.2444243630026963</v>
      </c>
      <c r="AS1314" s="17">
        <v>5.1553635555573392</v>
      </c>
      <c r="AT1314" s="17">
        <v>7.1052047656992601</v>
      </c>
      <c r="AU1314" s="17">
        <v>-0.99999999999999989</v>
      </c>
      <c r="AV1314" s="17">
        <v>-0.99999999999999989</v>
      </c>
      <c r="AW1314" s="17">
        <v>-0.99999999999999989</v>
      </c>
      <c r="AX1314" s="17">
        <v>-0.99999999999999989</v>
      </c>
      <c r="AY1314" s="17">
        <v>2.1586400383991091E-2</v>
      </c>
      <c r="AZ1314" s="17">
        <v>0.23412828180663567</v>
      </c>
      <c r="BA1314" s="17">
        <v>0.33897721123509966</v>
      </c>
      <c r="BB1314" s="17">
        <v>0.12762859991167297</v>
      </c>
      <c r="BC1314" s="17">
        <v>0.18620040151821987</v>
      </c>
      <c r="BD1314" s="17">
        <v>4.5797819301378713</v>
      </c>
      <c r="BE1314" s="17">
        <v>6.1467908193601284</v>
      </c>
      <c r="BF1314" s="17">
        <v>-0.99999999999999989</v>
      </c>
      <c r="BG1314" s="22">
        <v>328.77305521807773</v>
      </c>
    </row>
    <row r="1315" spans="1:100" x14ac:dyDescent="0.25">
      <c r="A1315">
        <v>3512</v>
      </c>
      <c r="B1315" t="s">
        <v>1258</v>
      </c>
      <c r="C1315" s="48">
        <v>2</v>
      </c>
      <c r="D1315" s="22">
        <v>1622.4956640624998</v>
      </c>
      <c r="E1315" s="17">
        <v>125.80877132149324</v>
      </c>
      <c r="F1315" s="17">
        <v>64.766959201247744</v>
      </c>
      <c r="G1315" s="17">
        <v>0.90613197245362587</v>
      </c>
      <c r="H1315" s="17">
        <v>10.802721007144264</v>
      </c>
      <c r="I1315" s="17">
        <v>91.865360580772958</v>
      </c>
      <c r="J1315" s="17">
        <v>21.037872317912353</v>
      </c>
      <c r="K1315" s="17">
        <v>-0.999999999999999</v>
      </c>
      <c r="L1315" s="17">
        <v>-0.999999999999999</v>
      </c>
      <c r="M1315" s="17">
        <v>-0.999999999999999</v>
      </c>
      <c r="N1315" s="17">
        <v>0.38359219162108588</v>
      </c>
      <c r="O1315" s="17">
        <v>-0.999999999999999</v>
      </c>
      <c r="P1315" s="17">
        <v>-0.999999999999999</v>
      </c>
      <c r="Q1315" s="17">
        <v>5.238612646663892</v>
      </c>
      <c r="R1315" s="17">
        <v>-0.999999999999999</v>
      </c>
      <c r="S1315" s="17">
        <v>2.7752438844425162</v>
      </c>
      <c r="T1315" s="17">
        <v>0.32787264315717707</v>
      </c>
      <c r="U1315" s="17">
        <v>0.65663594787852952</v>
      </c>
      <c r="V1315" s="17">
        <v>0.69271842165783581</v>
      </c>
      <c r="W1315" s="17">
        <v>6.1729671266020461</v>
      </c>
      <c r="X1315" s="17">
        <v>4.8364808495026468</v>
      </c>
      <c r="Y1315" s="17">
        <v>0.26749644804466094</v>
      </c>
      <c r="Z1315" s="17">
        <v>48.283184890490794</v>
      </c>
      <c r="AA1315" s="17">
        <v>1.6381969206636973</v>
      </c>
      <c r="AB1315" s="17">
        <v>2.6483005119927947</v>
      </c>
      <c r="AC1315" s="17">
        <v>35.617895660111301</v>
      </c>
      <c r="AD1315" s="17">
        <v>2.0430811252361316</v>
      </c>
      <c r="AE1315" s="17">
        <v>1.6608554753550551</v>
      </c>
      <c r="AF1315" s="17">
        <v>81.958319456465532</v>
      </c>
      <c r="AG1315" s="17">
        <v>49.14170721673166</v>
      </c>
      <c r="AH1315" s="17">
        <v>0.55290685339565471</v>
      </c>
      <c r="AI1315" s="17">
        <v>0.69588888364302526</v>
      </c>
      <c r="AJ1315" s="17">
        <v>0.33333333333333298</v>
      </c>
      <c r="AK1315" s="17">
        <v>1.117635346845858</v>
      </c>
      <c r="AL1315" s="17">
        <v>1.1418863006378657</v>
      </c>
      <c r="AM1315" s="17">
        <v>0.33333333333333298</v>
      </c>
      <c r="AN1315" s="17">
        <v>0.7306894900394949</v>
      </c>
      <c r="AO1315" s="17">
        <v>0.83739654419947085</v>
      </c>
      <c r="AP1315" s="17">
        <v>0.33333333333333298</v>
      </c>
      <c r="AQ1315" s="17">
        <v>12.247603073449614</v>
      </c>
      <c r="AR1315" s="17">
        <v>2.2444243630026963</v>
      </c>
      <c r="AS1315" s="17">
        <v>10.911520713225347</v>
      </c>
      <c r="AT1315" s="17">
        <v>11.132441440248204</v>
      </c>
      <c r="AU1315" s="17">
        <v>-0.999999999999999</v>
      </c>
      <c r="AV1315" s="17">
        <v>-0.999999999999999</v>
      </c>
      <c r="AW1315" s="17">
        <v>-0.999999999999999</v>
      </c>
      <c r="AX1315" s="17">
        <v>-0.999999999999999</v>
      </c>
      <c r="AY1315" s="17">
        <v>8.2204585094610122E-2</v>
      </c>
      <c r="AZ1315" s="17">
        <v>-0.18392848438069476</v>
      </c>
      <c r="BA1315" s="17">
        <v>0.74087070541664946</v>
      </c>
      <c r="BB1315" s="17">
        <v>-0.1051893086914823</v>
      </c>
      <c r="BC1315" s="17">
        <v>0.40904814851763105</v>
      </c>
      <c r="BD1315" s="17">
        <v>-1.6281826603201814</v>
      </c>
      <c r="BE1315" s="17">
        <v>12.144116166698709</v>
      </c>
      <c r="BF1315" s="17">
        <v>-0.999999999999999</v>
      </c>
      <c r="BG1315" s="22">
        <v>773.32469240179228</v>
      </c>
    </row>
    <row r="1316" spans="1:100" x14ac:dyDescent="0.25">
      <c r="A1316">
        <v>3513</v>
      </c>
      <c r="B1316" t="s">
        <v>1259</v>
      </c>
      <c r="C1316" s="48">
        <v>2</v>
      </c>
      <c r="D1316" s="22">
        <v>1484.2105761718751</v>
      </c>
      <c r="E1316" s="17">
        <v>63.833147911674871</v>
      </c>
      <c r="F1316" s="17">
        <v>-35.214819915765759</v>
      </c>
      <c r="G1316" s="17">
        <v>0.21120039059378437</v>
      </c>
      <c r="H1316" s="17">
        <v>4.46373261075661</v>
      </c>
      <c r="I1316" s="17">
        <v>43.197799641395619</v>
      </c>
      <c r="J1316" s="17">
        <v>9.017799062053669</v>
      </c>
      <c r="K1316" s="17">
        <v>-1.0000000000000004</v>
      </c>
      <c r="L1316" s="17">
        <v>-1.0000000000000004</v>
      </c>
      <c r="M1316" s="17">
        <v>-1.0000000000000004</v>
      </c>
      <c r="N1316" s="17">
        <v>0.21041547049049275</v>
      </c>
      <c r="O1316" s="17">
        <v>-1.0000000000000004</v>
      </c>
      <c r="P1316" s="17">
        <v>-1.0000000000000004</v>
      </c>
      <c r="Q1316" s="17">
        <v>3.3782857127161083</v>
      </c>
      <c r="R1316" s="17">
        <v>-1.0000000000000004</v>
      </c>
      <c r="S1316" s="17">
        <v>0.34899848768560982</v>
      </c>
      <c r="T1316" s="17">
        <v>5.5542094575151094E-2</v>
      </c>
      <c r="U1316" s="17">
        <v>-0.15941421794442445</v>
      </c>
      <c r="V1316" s="17">
        <v>-0.37657115004305974</v>
      </c>
      <c r="W1316" s="17">
        <v>0.75457063257366785</v>
      </c>
      <c r="X1316" s="17">
        <v>-1.8394801535457179</v>
      </c>
      <c r="Y1316" s="17">
        <v>2.2483091541230515E-2</v>
      </c>
      <c r="Z1316" s="17">
        <v>25.787224590167639</v>
      </c>
      <c r="AA1316" s="17">
        <v>-1.8604603525298802E-2</v>
      </c>
      <c r="AB1316" s="17">
        <v>0.26016755764368393</v>
      </c>
      <c r="AC1316" s="17">
        <v>8.1996567240706906</v>
      </c>
      <c r="AD1316" s="17">
        <v>-4.9667920443582925E-2</v>
      </c>
      <c r="AE1316" s="17">
        <v>-9.1711636304851796E-2</v>
      </c>
      <c r="AF1316" s="17">
        <v>37.552859109338883</v>
      </c>
      <c r="AG1316" s="17">
        <v>-26.727268675492994</v>
      </c>
      <c r="AH1316" s="17">
        <v>2.80079433694021E-2</v>
      </c>
      <c r="AI1316" s="17">
        <v>7.4867764275998477E-2</v>
      </c>
      <c r="AJ1316" s="17">
        <v>0.33333333333333298</v>
      </c>
      <c r="AK1316" s="17">
        <v>0.41697403177727632</v>
      </c>
      <c r="AL1316" s="17">
        <v>0.52992258040136297</v>
      </c>
      <c r="AM1316" s="17">
        <v>0.33333333333333298</v>
      </c>
      <c r="AN1316" s="17">
        <v>9.9047107482763241E-2</v>
      </c>
      <c r="AO1316" s="17">
        <v>0.1471811365865503</v>
      </c>
      <c r="AP1316" s="17">
        <v>0.33333333333333298</v>
      </c>
      <c r="AQ1316" s="17">
        <v>4.3729930133257948</v>
      </c>
      <c r="AR1316" s="17">
        <v>2.2444243630026963</v>
      </c>
      <c r="AS1316" s="17">
        <v>0.8876106677424227</v>
      </c>
      <c r="AT1316" s="17">
        <v>4.1193149651012053</v>
      </c>
      <c r="AU1316" s="17">
        <v>-1.0000000000000004</v>
      </c>
      <c r="AV1316" s="17">
        <v>-1.0000000000000004</v>
      </c>
      <c r="AW1316" s="17">
        <v>-1.0000000000000004</v>
      </c>
      <c r="AX1316" s="17">
        <v>-1.0000000000000004</v>
      </c>
      <c r="AY1316" s="17">
        <v>-2.3357374736570582E-2</v>
      </c>
      <c r="AZ1316" s="17">
        <v>0.54408558879047808</v>
      </c>
      <c r="BA1316" s="17">
        <v>4.1003741538833072E-2</v>
      </c>
      <c r="BB1316" s="17">
        <v>0.30024537783486061</v>
      </c>
      <c r="BC1316" s="17">
        <v>2.0975740385950209E-2</v>
      </c>
      <c r="BD1316" s="17">
        <v>9.1825156781361006</v>
      </c>
      <c r="BE1316" s="17">
        <v>1.7002300550881593</v>
      </c>
      <c r="BF1316" s="17">
        <v>-1.0000000000000004</v>
      </c>
      <c r="BG1316" s="22">
        <v>728.73169552186675</v>
      </c>
    </row>
    <row r="1317" spans="1:100" x14ac:dyDescent="0.25">
      <c r="A1317">
        <v>3515</v>
      </c>
      <c r="B1317" t="s">
        <v>1260</v>
      </c>
      <c r="C1317" s="48">
        <v>2</v>
      </c>
      <c r="D1317" s="22">
        <v>1481.9754296874999</v>
      </c>
      <c r="E1317" s="17">
        <v>39.52297729976469</v>
      </c>
      <c r="F1317" s="17">
        <v>-74.433047578351193</v>
      </c>
      <c r="G1317" s="17">
        <v>-6.1389127496339346E-2</v>
      </c>
      <c r="H1317" s="17">
        <v>1.977240649165636</v>
      </c>
      <c r="I1317" s="17">
        <v>24.107766421748067</v>
      </c>
      <c r="J1317" s="17">
        <v>4.3028802675250013</v>
      </c>
      <c r="K1317" s="17">
        <v>-1.0000000000000011</v>
      </c>
      <c r="L1317" s="17">
        <v>-1.0000000000000011</v>
      </c>
      <c r="M1317" s="17">
        <v>-1.0000000000000011</v>
      </c>
      <c r="N1317" s="17">
        <v>0.1424862524355606</v>
      </c>
      <c r="O1317" s="17">
        <v>-1.0000000000000011</v>
      </c>
      <c r="P1317" s="17">
        <v>-1.0000000000000011</v>
      </c>
      <c r="Q1317" s="17">
        <v>2.6485654990258061</v>
      </c>
      <c r="R1317" s="17">
        <v>-1.0000000000000011</v>
      </c>
      <c r="S1317" s="17">
        <v>-0.60270536451280043</v>
      </c>
      <c r="T1317" s="17">
        <v>-5.1280583997781515E-2</v>
      </c>
      <c r="U1317" s="17">
        <v>-0.47951295463403004</v>
      </c>
      <c r="V1317" s="17">
        <v>-0.79600399301252622</v>
      </c>
      <c r="W1317" s="17">
        <v>-1.3708157042733768</v>
      </c>
      <c r="X1317" s="17">
        <v>-4.4581508833161223</v>
      </c>
      <c r="Y1317" s="17">
        <v>-7.3624316034302639E-2</v>
      </c>
      <c r="Z1317" s="17">
        <v>16.96309983125516</v>
      </c>
      <c r="AA1317" s="17">
        <v>-0.66849121227745045</v>
      </c>
      <c r="AB1317" s="17">
        <v>-0.67658654614730107</v>
      </c>
      <c r="AC1317" s="17">
        <v>-2.5552502819582372</v>
      </c>
      <c r="AD1317" s="17">
        <v>-0.87055657874671644</v>
      </c>
      <c r="AE1317" s="17">
        <v>-0.77916265574107313</v>
      </c>
      <c r="AF1317" s="17">
        <v>20.134650824433713</v>
      </c>
      <c r="AG1317" s="17">
        <v>-56.487158880948968</v>
      </c>
      <c r="AH1317" s="17">
        <v>-0.17788562178870737</v>
      </c>
      <c r="AI1317" s="17">
        <v>-0.16873009783151083</v>
      </c>
      <c r="AJ1317" s="17">
        <v>0.33333333333333298</v>
      </c>
      <c r="AK1317" s="17">
        <v>0.14213700435684495</v>
      </c>
      <c r="AL1317" s="17">
        <v>0.28987751705647702</v>
      </c>
      <c r="AM1317" s="17">
        <v>0.33333333333333298</v>
      </c>
      <c r="AN1317" s="17">
        <v>-0.14871698492707525</v>
      </c>
      <c r="AO1317" s="17">
        <v>-0.12355844447559045</v>
      </c>
      <c r="AP1317" s="17">
        <v>0.33333333333333298</v>
      </c>
      <c r="AQ1317" s="17">
        <v>1.2841476975149506</v>
      </c>
      <c r="AR1317" s="17">
        <v>2.2444243630026963</v>
      </c>
      <c r="AS1317" s="17">
        <v>-3.0443056244545712</v>
      </c>
      <c r="AT1317" s="17">
        <v>1.3683898149603477</v>
      </c>
      <c r="AU1317" s="17">
        <v>-1.0000000000000011</v>
      </c>
      <c r="AV1317" s="17">
        <v>-1.0000000000000011</v>
      </c>
      <c r="AW1317" s="17">
        <v>-1.0000000000000011</v>
      </c>
      <c r="AX1317" s="17">
        <v>-1.0000000000000011</v>
      </c>
      <c r="AY1317" s="17">
        <v>-6.4764449202836638E-2</v>
      </c>
      <c r="AZ1317" s="17">
        <v>0.82965183811454835</v>
      </c>
      <c r="BA1317" s="17">
        <v>-0.23352169864921846</v>
      </c>
      <c r="BB1317" s="17">
        <v>0.45927865348691754</v>
      </c>
      <c r="BC1317" s="17">
        <v>-0.13124711647943829</v>
      </c>
      <c r="BD1317" s="17">
        <v>13.423052627702807</v>
      </c>
      <c r="BE1317" s="17">
        <v>-2.3964234234210906</v>
      </c>
      <c r="BF1317" s="17">
        <v>-1.0000000000000011</v>
      </c>
      <c r="BG1317" s="22">
        <v>42.494523713621902</v>
      </c>
    </row>
    <row r="1318" spans="1:100" x14ac:dyDescent="0.25">
      <c r="A1318">
        <v>3522</v>
      </c>
      <c r="B1318" t="s">
        <v>2974</v>
      </c>
      <c r="C1318" s="48">
        <v>3</v>
      </c>
      <c r="D1318" s="22">
        <v>1537.7887810415898</v>
      </c>
      <c r="E1318" s="47">
        <v>101.52763696670976</v>
      </c>
      <c r="F1318" s="47">
        <v>92.153638673746158</v>
      </c>
      <c r="G1318" s="47">
        <v>0.91639531395431895</v>
      </c>
      <c r="H1318" s="47">
        <v>1.3768582098534603</v>
      </c>
      <c r="I1318" s="47">
        <v>87.2357296820268</v>
      </c>
      <c r="J1318" s="47">
        <v>15.448516015504518</v>
      </c>
      <c r="K1318" s="47">
        <v>-1.0000000000000004</v>
      </c>
      <c r="L1318" s="47">
        <v>-1.0000000000000004</v>
      </c>
      <c r="M1318" s="47">
        <v>-1.0000000000000004</v>
      </c>
      <c r="N1318" s="47">
        <v>0.10707901820468474</v>
      </c>
      <c r="O1318" s="47">
        <v>-1.0000000000000004</v>
      </c>
      <c r="P1318" s="47">
        <v>-1.0000000000000004</v>
      </c>
      <c r="Q1318" s="47">
        <v>1.5195570486560765</v>
      </c>
      <c r="R1318" s="47">
        <v>-1.0000000000000004</v>
      </c>
      <c r="S1318" s="47">
        <v>-0.2498924936073724</v>
      </c>
      <c r="T1318" s="47">
        <v>-4.038050971571723E-2</v>
      </c>
      <c r="U1318" s="47">
        <v>0.17854307420606474</v>
      </c>
      <c r="V1318" s="47">
        <v>0.18943718498039377</v>
      </c>
      <c r="W1318" s="47">
        <v>-0.14269883880261489</v>
      </c>
      <c r="X1318" s="47">
        <v>-2.229251821766896</v>
      </c>
      <c r="Y1318" s="47">
        <v>2.2057298880336654E-2</v>
      </c>
      <c r="Z1318" s="47">
        <v>11.134552965820349</v>
      </c>
      <c r="AA1318" s="47">
        <v>-0.19258475637837028</v>
      </c>
      <c r="AB1318" s="47">
        <v>0.10867360416433292</v>
      </c>
      <c r="AC1318" s="47">
        <v>71.071626204695278</v>
      </c>
      <c r="AD1318" s="47">
        <v>0.33567067640260956</v>
      </c>
      <c r="AE1318" s="47">
        <v>1.7388814009278606</v>
      </c>
      <c r="AF1318" s="47">
        <v>84.053734175607801</v>
      </c>
      <c r="AG1318" s="47">
        <v>91.313355630494925</v>
      </c>
      <c r="AH1318" s="47">
        <v>5.0081149846710318E-2</v>
      </c>
      <c r="AI1318" s="47">
        <v>0.14111014819465639</v>
      </c>
      <c r="AJ1318" s="47">
        <v>0.33333333333333298</v>
      </c>
      <c r="AK1318" s="47">
        <v>-7.8153111604470873E-2</v>
      </c>
      <c r="AL1318" s="47">
        <v>2.9866799255794593E-3</v>
      </c>
      <c r="AM1318" s="47">
        <v>0.33333333333333298</v>
      </c>
      <c r="AN1318" s="47">
        <v>0.49881499045645006</v>
      </c>
      <c r="AO1318" s="47">
        <v>0.49230227316356734</v>
      </c>
      <c r="AP1318" s="47">
        <v>0.33333333333333298</v>
      </c>
      <c r="AQ1318" s="47">
        <v>3.1819955064190126</v>
      </c>
      <c r="AR1318" s="47">
        <v>-6.4616485191589745E-2</v>
      </c>
      <c r="AS1318" s="47">
        <v>16.294663616740809</v>
      </c>
      <c r="AT1318" s="47">
        <v>-0.78153111604470626</v>
      </c>
      <c r="AU1318" s="47">
        <v>-1.0000000000000004</v>
      </c>
      <c r="AV1318" s="47">
        <v>-1.0000000000000004</v>
      </c>
      <c r="AW1318" s="47">
        <v>-1.0000000000000004</v>
      </c>
      <c r="AX1318" s="47">
        <v>-1.0000000000000004</v>
      </c>
      <c r="AY1318" s="47">
        <v>2.7083118514770917E-3</v>
      </c>
      <c r="AZ1318" s="47">
        <v>-0.14567451505751877</v>
      </c>
      <c r="BA1318" s="47">
        <v>0.11242055094865336</v>
      </c>
      <c r="BB1318" s="47">
        <v>0.12189548382619138</v>
      </c>
      <c r="BC1318" s="47">
        <v>-0.12406793761451046</v>
      </c>
      <c r="BD1318" s="47">
        <v>2.3190145203671908</v>
      </c>
      <c r="BE1318" s="47">
        <v>-2.5395956856194952</v>
      </c>
      <c r="BF1318" s="47">
        <v>-1.0000000000000004</v>
      </c>
      <c r="CU1318" t="e">
        <v>#N/A</v>
      </c>
      <c r="CV1318" t="e">
        <v>#N/A</v>
      </c>
    </row>
    <row r="1319" spans="1:100" x14ac:dyDescent="0.25">
      <c r="A1319">
        <v>3525</v>
      </c>
      <c r="B1319" t="s">
        <v>1261</v>
      </c>
      <c r="C1319" s="48">
        <v>2</v>
      </c>
      <c r="D1319" s="22">
        <v>1442.1733203125</v>
      </c>
      <c r="E1319" s="17">
        <v>53.557099894581576</v>
      </c>
      <c r="F1319" s="17">
        <v>-51.79258882737431</v>
      </c>
      <c r="G1319" s="17">
        <v>9.5975243820109302E-2</v>
      </c>
      <c r="H1319" s="17">
        <v>3.4126782516848935</v>
      </c>
      <c r="I1319" s="17">
        <v>35.128333525970845</v>
      </c>
      <c r="J1319" s="17">
        <v>7.0247759482818983</v>
      </c>
      <c r="K1319" s="17">
        <v>-1.0000000000000009</v>
      </c>
      <c r="L1319" s="17">
        <v>-1.0000000000000009</v>
      </c>
      <c r="M1319" s="17">
        <v>-1.0000000000000009</v>
      </c>
      <c r="N1319" s="17">
        <v>0.18170140189592299</v>
      </c>
      <c r="O1319" s="17">
        <v>-1.0000000000000009</v>
      </c>
      <c r="P1319" s="17">
        <v>-1.0000000000000009</v>
      </c>
      <c r="Q1319" s="17">
        <v>3.0698288090343486</v>
      </c>
      <c r="R1319" s="17">
        <v>-1.0000000000000009</v>
      </c>
      <c r="S1319" s="17">
        <v>-5.3292168326988021E-2</v>
      </c>
      <c r="T1319" s="17">
        <v>1.0387537996589702E-2</v>
      </c>
      <c r="U1319" s="17">
        <v>-0.29472178287042922</v>
      </c>
      <c r="V1319" s="17">
        <v>-0.55386780925237666</v>
      </c>
      <c r="W1319" s="17">
        <v>-0.14384231569309547</v>
      </c>
      <c r="X1319" s="17">
        <v>-2.946407233148101</v>
      </c>
      <c r="Y1319" s="17">
        <v>-1.8142058763583963E-2</v>
      </c>
      <c r="Z1319" s="17">
        <v>22.057216636748283</v>
      </c>
      <c r="AA1319" s="17">
        <v>-0.29331538625963216</v>
      </c>
      <c r="AB1319" s="17">
        <v>-0.13580375429969105</v>
      </c>
      <c r="AC1319" s="17">
        <v>3.6534960830104115</v>
      </c>
      <c r="AD1319" s="17">
        <v>-0.39666224656639204</v>
      </c>
      <c r="AE1319" s="17">
        <v>-0.38230111006466883</v>
      </c>
      <c r="AF1319" s="17">
        <v>30.190082946026983</v>
      </c>
      <c r="AG1319" s="17">
        <v>-39.30694430248608</v>
      </c>
      <c r="AH1319" s="17">
        <v>-5.9024443023587225E-2</v>
      </c>
      <c r="AI1319" s="17">
        <v>-2.8102443866088456E-2</v>
      </c>
      <c r="AJ1319" s="17">
        <v>0.33333333333333298</v>
      </c>
      <c r="AK1319" s="17">
        <v>0.30079884996823247</v>
      </c>
      <c r="AL1319" s="17">
        <v>0.42845416059563185</v>
      </c>
      <c r="AM1319" s="17">
        <v>0.33333333333333298</v>
      </c>
      <c r="AN1319" s="17">
        <v>-5.6841900124370848E-3</v>
      </c>
      <c r="AO1319" s="17">
        <v>3.2737968764468384E-2</v>
      </c>
      <c r="AP1319" s="17">
        <v>0.33333333333333298</v>
      </c>
      <c r="AQ1319" s="17">
        <v>3.067320449798201</v>
      </c>
      <c r="AR1319" s="17">
        <v>2.2444243630026963</v>
      </c>
      <c r="AS1319" s="17">
        <v>-0.77443281450333679</v>
      </c>
      <c r="AT1319" s="17">
        <v>2.9564831863547614</v>
      </c>
      <c r="AU1319" s="17">
        <v>-1.0000000000000009</v>
      </c>
      <c r="AV1319" s="17">
        <v>-1.0000000000000009</v>
      </c>
      <c r="AW1319" s="17">
        <v>-1.0000000000000009</v>
      </c>
      <c r="AX1319" s="17">
        <v>-1.0000000000000009</v>
      </c>
      <c r="AY1319" s="17">
        <v>-4.0860381698366394E-2</v>
      </c>
      <c r="AZ1319" s="17">
        <v>0.66479607400104679</v>
      </c>
      <c r="BA1319" s="17">
        <v>-7.5039730566788088E-2</v>
      </c>
      <c r="BB1319" s="17">
        <v>0.3674696521110567</v>
      </c>
      <c r="BC1319" s="17">
        <v>-4.3369730956874769E-2</v>
      </c>
      <c r="BD1319" s="17">
        <v>10.975014875597793</v>
      </c>
      <c r="BE1319" s="17">
        <v>-3.1448777059925881E-2</v>
      </c>
      <c r="BF1319" s="17">
        <v>-1.0000000000000009</v>
      </c>
      <c r="BG1319" s="22">
        <v>740.19123738170777</v>
      </c>
    </row>
    <row r="1320" spans="1:100" x14ac:dyDescent="0.25">
      <c r="A1320">
        <v>3526</v>
      </c>
      <c r="B1320" t="s">
        <v>2975</v>
      </c>
      <c r="C1320" s="48">
        <v>3</v>
      </c>
      <c r="D1320" s="22">
        <v>1594.1076238290386</v>
      </c>
      <c r="E1320" s="47">
        <v>136.59227629062318</v>
      </c>
      <c r="F1320" s="47">
        <v>115.51390720409667</v>
      </c>
      <c r="G1320" s="47">
        <v>0.87293611876097943</v>
      </c>
      <c r="H1320" s="47">
        <v>9.704138306632645</v>
      </c>
      <c r="I1320" s="47">
        <v>100.88625028827887</v>
      </c>
      <c r="J1320" s="47">
        <v>19.766847881368658</v>
      </c>
      <c r="K1320" s="47">
        <v>-1.0000000000000004</v>
      </c>
      <c r="L1320" s="47">
        <v>-1.0000000000000004</v>
      </c>
      <c r="M1320" s="47">
        <v>-1.0000000000000004</v>
      </c>
      <c r="N1320" s="47">
        <v>0.30895969810682361</v>
      </c>
      <c r="O1320" s="47">
        <v>-1.0000000000000004</v>
      </c>
      <c r="P1320" s="47">
        <v>-1.0000000000000004</v>
      </c>
      <c r="Q1320" s="47">
        <v>5.2698776793606346</v>
      </c>
      <c r="R1320" s="47">
        <v>-1.0000000000000004</v>
      </c>
      <c r="S1320" s="47">
        <v>2.2452226499833268</v>
      </c>
      <c r="T1320" s="47">
        <v>0.26660374150640204</v>
      </c>
      <c r="U1320" s="47">
        <v>-2.809233634731971E-2</v>
      </c>
      <c r="V1320" s="47">
        <v>-1.0678586513271355E-3</v>
      </c>
      <c r="W1320" s="47">
        <v>4.434260627272014</v>
      </c>
      <c r="X1320" s="47">
        <v>4.8943060988883085</v>
      </c>
      <c r="Y1320" s="47">
        <v>0.22336731852836697</v>
      </c>
      <c r="Z1320" s="47">
        <v>54.687361488319389</v>
      </c>
      <c r="AA1320" s="47">
        <v>0.33323198308756052</v>
      </c>
      <c r="AB1320" s="47">
        <v>4.1906459321262028</v>
      </c>
      <c r="AC1320" s="47">
        <v>15.828180005142052</v>
      </c>
      <c r="AD1320" s="47">
        <v>7.0782459269076714</v>
      </c>
      <c r="AE1320" s="47">
        <v>1.1840115549066788</v>
      </c>
      <c r="AF1320" s="47">
        <v>75.89019898049429</v>
      </c>
      <c r="AG1320" s="47">
        <v>63.872308416004607</v>
      </c>
      <c r="AH1320" s="47">
        <v>1.469626549823674</v>
      </c>
      <c r="AI1320" s="47">
        <v>1.8802827708498706</v>
      </c>
      <c r="AJ1320" s="47">
        <v>0.33333333333333298</v>
      </c>
      <c r="AK1320" s="47">
        <v>1.708130685790902</v>
      </c>
      <c r="AL1320" s="47">
        <v>1.7238594165987882</v>
      </c>
      <c r="AM1320" s="47">
        <v>0.33333333333333298</v>
      </c>
      <c r="AN1320" s="47">
        <v>1.2254132615219651</v>
      </c>
      <c r="AO1320" s="47">
        <v>1.3950680741082691</v>
      </c>
      <c r="AP1320" s="47">
        <v>0.33333333333333298</v>
      </c>
      <c r="AQ1320" s="47">
        <v>24.996051307784629</v>
      </c>
      <c r="AR1320" s="47">
        <v>4.854971902262073</v>
      </c>
      <c r="AS1320" s="47">
        <v>-2.1694308788024323</v>
      </c>
      <c r="AT1320" s="47">
        <v>17.081306857909013</v>
      </c>
      <c r="AU1320" s="47">
        <v>-1.0000000000000004</v>
      </c>
      <c r="AV1320" s="47">
        <v>-1.0000000000000004</v>
      </c>
      <c r="AW1320" s="47">
        <v>-1.0000000000000004</v>
      </c>
      <c r="AX1320" s="47">
        <v>-1.0000000000000004</v>
      </c>
      <c r="AY1320" s="47">
        <v>-6.4947193026500981E-3</v>
      </c>
      <c r="AZ1320" s="47">
        <v>5.1896292887602266E-2</v>
      </c>
      <c r="BA1320" s="47">
        <v>0.10181070240880172</v>
      </c>
      <c r="BB1320" s="47">
        <v>0.44228313233700295</v>
      </c>
      <c r="BC1320" s="47">
        <v>0.22827790322824756</v>
      </c>
      <c r="BD1320" s="47">
        <v>11.316559772863087</v>
      </c>
      <c r="BE1320" s="47">
        <v>6.2160010927501963</v>
      </c>
      <c r="BF1320" s="47">
        <v>-1.0000000000000004</v>
      </c>
      <c r="CU1320" t="e">
        <v>#N/A</v>
      </c>
      <c r="CV1320" t="e">
        <v>#N/A</v>
      </c>
    </row>
    <row r="1321" spans="1:100" x14ac:dyDescent="0.25">
      <c r="A1321">
        <v>3527</v>
      </c>
      <c r="B1321" t="s">
        <v>1262</v>
      </c>
      <c r="C1321" s="48">
        <v>3</v>
      </c>
      <c r="D1321" s="22">
        <v>1368.9209961770243</v>
      </c>
      <c r="E1321" s="17">
        <v>-13.771132042160279</v>
      </c>
      <c r="F1321" s="17">
        <v>-146.70401189964315</v>
      </c>
      <c r="G1321" s="17">
        <v>-0.24036681680498601</v>
      </c>
      <c r="H1321" s="17">
        <v>1.3636103129856487</v>
      </c>
      <c r="I1321" s="17">
        <v>-9.8574023272004716</v>
      </c>
      <c r="J1321" s="17">
        <v>1.0680083118551069</v>
      </c>
      <c r="K1321" s="17">
        <v>-1.0000000000000002</v>
      </c>
      <c r="L1321" s="17">
        <v>-1.0000000000000002</v>
      </c>
      <c r="M1321" s="17">
        <v>-1.0000000000000002</v>
      </c>
      <c r="N1321" s="17">
        <v>0.18294704227090436</v>
      </c>
      <c r="O1321" s="17">
        <v>-1.0000000000000002</v>
      </c>
      <c r="P1321" s="17">
        <v>-1.0000000000000002</v>
      </c>
      <c r="Q1321" s="17">
        <v>1.5882702002244893</v>
      </c>
      <c r="R1321" s="17">
        <v>-1.0000000000000002</v>
      </c>
      <c r="S1321" s="17">
        <v>-8.1285857563237571E-2</v>
      </c>
      <c r="T1321" s="17">
        <v>3.7311904408616203E-2</v>
      </c>
      <c r="U1321" s="17">
        <v>-3.1044086056182925E-2</v>
      </c>
      <c r="V1321" s="17">
        <v>-3.3102329552501905E-2</v>
      </c>
      <c r="W1321" s="17">
        <v>-0.22465988723884098</v>
      </c>
      <c r="X1321" s="17">
        <v>-1.8426419878611968</v>
      </c>
      <c r="Y1321" s="17">
        <v>0.10022873290051203</v>
      </c>
      <c r="Z1321" s="17">
        <v>-3.9577239038415772</v>
      </c>
      <c r="AA1321" s="17">
        <v>7.7642477383740055E-2</v>
      </c>
      <c r="AB1321" s="17">
        <v>-0.78799183235760373</v>
      </c>
      <c r="AC1321" s="17">
        <v>-1.7186265708233612</v>
      </c>
      <c r="AD1321" s="17">
        <v>-0.60444922270678381</v>
      </c>
      <c r="AE1321" s="17">
        <v>-1.1210364637886028</v>
      </c>
      <c r="AF1321" s="17">
        <v>-7.5853787708111451</v>
      </c>
      <c r="AG1321" s="17">
        <v>-106.81773847658489</v>
      </c>
      <c r="AH1321" s="17">
        <v>-1.1671941207793019E-2</v>
      </c>
      <c r="AI1321" s="17">
        <v>6.1521254383091209E-2</v>
      </c>
      <c r="AJ1321" s="17">
        <v>0.33333333333333298</v>
      </c>
      <c r="AK1321" s="17">
        <v>-3.4938431331492284E-2</v>
      </c>
      <c r="AL1321" s="17">
        <v>-0.1141786674468241</v>
      </c>
      <c r="AM1321" s="17">
        <v>0.33333333333333298</v>
      </c>
      <c r="AN1321" s="17">
        <v>-0.4157248917271022</v>
      </c>
      <c r="AO1321" s="17">
        <v>-0.40174729821413369</v>
      </c>
      <c r="AP1321" s="17">
        <v>0.33333333333333298</v>
      </c>
      <c r="AQ1321" s="17">
        <v>-2.2720235563893363</v>
      </c>
      <c r="AR1321" s="17">
        <v>0.70940340572949223</v>
      </c>
      <c r="AS1321" s="17">
        <v>0.70798921944053728</v>
      </c>
      <c r="AT1321" s="17">
        <v>-0.34938431331492265</v>
      </c>
      <c r="AU1321" s="17">
        <v>-1.0000000000000002</v>
      </c>
      <c r="AV1321" s="17">
        <v>-1.0000000000000002</v>
      </c>
      <c r="AW1321" s="17">
        <v>-1.0000000000000002</v>
      </c>
      <c r="AX1321" s="17">
        <v>-1.0000000000000002</v>
      </c>
      <c r="AY1321" s="17">
        <v>-1.968969061828817E-2</v>
      </c>
      <c r="AZ1321" s="17">
        <v>0.19957382805724549</v>
      </c>
      <c r="BA1321" s="17">
        <v>6.9966140789049919E-2</v>
      </c>
      <c r="BB1321" s="17">
        <v>0.20827320046659903</v>
      </c>
      <c r="BC1321" s="17">
        <v>-0.26746405206353263</v>
      </c>
      <c r="BD1321" s="17">
        <v>6.2046991519512025</v>
      </c>
      <c r="BE1321" s="17">
        <v>-6.3367705976430644</v>
      </c>
      <c r="BF1321" s="17">
        <v>-1.0000000000000002</v>
      </c>
      <c r="CU1321" t="e">
        <v>#N/A</v>
      </c>
      <c r="CV1321" t="e">
        <v>#N/A</v>
      </c>
    </row>
    <row r="1322" spans="1:100" x14ac:dyDescent="0.25">
      <c r="A1322">
        <v>3532</v>
      </c>
      <c r="B1322" t="s">
        <v>2976</v>
      </c>
      <c r="C1322" s="48">
        <v>3</v>
      </c>
      <c r="D1322" s="22">
        <v>1340.8232626159383</v>
      </c>
      <c r="E1322" s="17">
        <v>48.141402952599364</v>
      </c>
      <c r="F1322" s="17">
        <v>-124.71209790649081</v>
      </c>
      <c r="G1322" s="17">
        <v>-0.29841806764625811</v>
      </c>
      <c r="H1322" s="17">
        <v>2.5289732519342976</v>
      </c>
      <c r="I1322" s="17">
        <v>16.672813765357962</v>
      </c>
      <c r="J1322" s="17">
        <v>17.918713757704456</v>
      </c>
      <c r="K1322" s="17">
        <v>-1.0000000000000018</v>
      </c>
      <c r="L1322" s="17">
        <v>-1.0000000000000018</v>
      </c>
      <c r="M1322" s="17">
        <v>-1.0000000000000018</v>
      </c>
      <c r="N1322" s="17">
        <v>4.2326423150476581E-3</v>
      </c>
      <c r="O1322" s="17">
        <v>-1.0000000000000018</v>
      </c>
      <c r="P1322" s="17">
        <v>-1.0000000000000018</v>
      </c>
      <c r="Q1322" s="17">
        <v>1.6606610509674218</v>
      </c>
      <c r="R1322" s="17">
        <v>-1.0000000000000018</v>
      </c>
      <c r="S1322" s="17">
        <v>0.80282302035942499</v>
      </c>
      <c r="T1322" s="17">
        <v>0.18931547756656419</v>
      </c>
      <c r="U1322" s="17">
        <v>-0.36866691987598654</v>
      </c>
      <c r="V1322" s="17">
        <v>-0.45295686080903352</v>
      </c>
      <c r="W1322" s="17">
        <v>0.86831220096687634</v>
      </c>
      <c r="X1322" s="17">
        <v>0.10540099850367654</v>
      </c>
      <c r="Y1322" s="17">
        <v>-0.14139499501098923</v>
      </c>
      <c r="Z1322" s="17">
        <v>8.6971772032393062</v>
      </c>
      <c r="AA1322" s="17">
        <v>0.88719464266313819</v>
      </c>
      <c r="AB1322" s="17">
        <v>-1.7642150070391769</v>
      </c>
      <c r="AC1322" s="17">
        <v>7.4423123748639401</v>
      </c>
      <c r="AD1322" s="17">
        <v>0.76035363883525919</v>
      </c>
      <c r="AE1322" s="17">
        <v>-0.98229236038746226</v>
      </c>
      <c r="AF1322" s="17">
        <v>13.392982210676614</v>
      </c>
      <c r="AG1322" s="17">
        <v>-69.737074561821416</v>
      </c>
      <c r="AH1322" s="17">
        <v>0.23464369069018612</v>
      </c>
      <c r="AI1322" s="17">
        <v>5.5282650588528458E-2</v>
      </c>
      <c r="AJ1322" s="17">
        <v>0.33333333333333298</v>
      </c>
      <c r="AK1322" s="17">
        <v>1.0424347380809222</v>
      </c>
      <c r="AL1322" s="17">
        <v>0.93506370617002754</v>
      </c>
      <c r="AM1322" s="17">
        <v>0.33333333333333298</v>
      </c>
      <c r="AN1322" s="17">
        <v>-0.37103505933208147</v>
      </c>
      <c r="AO1322" s="17">
        <v>-0.33438004582228842</v>
      </c>
      <c r="AP1322" s="17">
        <v>0.33333333333333298</v>
      </c>
      <c r="AQ1322" s="17">
        <v>3.2798315546813366</v>
      </c>
      <c r="AR1322" s="17">
        <v>1.0067813070138609</v>
      </c>
      <c r="AS1322" s="17">
        <v>6.9641251239866291</v>
      </c>
      <c r="AT1322" s="17">
        <v>9.9478073267039626</v>
      </c>
      <c r="AU1322" s="17">
        <v>-1.0000000000000018</v>
      </c>
      <c r="AV1322" s="17">
        <v>-1.0000000000000018</v>
      </c>
      <c r="AW1322" s="17">
        <v>-1.0000000000000018</v>
      </c>
      <c r="AX1322" s="17">
        <v>-1.0000000000000018</v>
      </c>
      <c r="AY1322" s="17">
        <v>4.8583355591872643E-2</v>
      </c>
      <c r="AZ1322" s="17">
        <v>1.1546563882268293</v>
      </c>
      <c r="BA1322" s="17">
        <v>1.8071356380262389</v>
      </c>
      <c r="BB1322" s="17">
        <v>1.216536290076182</v>
      </c>
      <c r="BC1322" s="17">
        <v>7.94089594988589E-2</v>
      </c>
      <c r="BD1322" s="17">
        <v>36.186689193038703</v>
      </c>
      <c r="BE1322" s="17">
        <v>11.020902177602659</v>
      </c>
      <c r="BF1322" s="17">
        <v>-1.0000000000000018</v>
      </c>
      <c r="CU1322" t="e">
        <v>#N/A</v>
      </c>
      <c r="CV1322" t="e">
        <v>#N/A</v>
      </c>
    </row>
    <row r="1323" spans="1:100" x14ac:dyDescent="0.25">
      <c r="A1323">
        <v>3533</v>
      </c>
      <c r="B1323" t="s">
        <v>1264</v>
      </c>
      <c r="C1323" s="48">
        <v>3</v>
      </c>
      <c r="D1323" s="22">
        <v>1472.0491566614317</v>
      </c>
      <c r="E1323" s="17">
        <v>111.76553426669417</v>
      </c>
      <c r="F1323" s="17">
        <v>-4.3136792678841198</v>
      </c>
      <c r="G1323" s="17">
        <v>0.68621531924785129</v>
      </c>
      <c r="H1323" s="17">
        <v>8.1761702887777012</v>
      </c>
      <c r="I1323" s="17">
        <v>70.054164500337777</v>
      </c>
      <c r="J1323" s="17">
        <v>8.7215185184344026</v>
      </c>
      <c r="K1323" s="17">
        <v>-1.0000000000000022</v>
      </c>
      <c r="L1323" s="17">
        <v>-1.0000000000000022</v>
      </c>
      <c r="M1323" s="17">
        <v>-1.0000000000000022</v>
      </c>
      <c r="N1323" s="17">
        <v>0.34048161990132586</v>
      </c>
      <c r="O1323" s="17">
        <v>-1.0000000000000022</v>
      </c>
      <c r="P1323" s="17">
        <v>-1.0000000000000022</v>
      </c>
      <c r="Q1323" s="17">
        <v>4.3938453400452904</v>
      </c>
      <c r="R1323" s="17">
        <v>-1.0000000000000022</v>
      </c>
      <c r="S1323" s="17">
        <v>0.74319403280967777</v>
      </c>
      <c r="T1323" s="17">
        <v>4.6256975336065279E-2</v>
      </c>
      <c r="U1323" s="17">
        <v>1.1479684415565286</v>
      </c>
      <c r="V1323" s="17">
        <v>0.19756288440033928</v>
      </c>
      <c r="W1323" s="17">
        <v>3.7823249487324127</v>
      </c>
      <c r="X1323" s="17">
        <v>0.81975918849325269</v>
      </c>
      <c r="Y1323" s="17">
        <v>5.9213013964114755E-2</v>
      </c>
      <c r="Z1323" s="17">
        <v>51.319455725544536</v>
      </c>
      <c r="AA1323" s="17">
        <v>-1.1178698915852434</v>
      </c>
      <c r="AB1323" s="17">
        <v>0.80652074522259809</v>
      </c>
      <c r="AC1323" s="17">
        <v>12.007511668712988</v>
      </c>
      <c r="AD1323" s="17">
        <v>0.44967129765123437</v>
      </c>
      <c r="AE1323" s="17">
        <v>0.32720357379559839</v>
      </c>
      <c r="AF1323" s="17">
        <v>64.460691713275722</v>
      </c>
      <c r="AG1323" s="17">
        <v>-11.522986584320915</v>
      </c>
      <c r="AH1323" s="17">
        <v>-4.4623191435738577E-2</v>
      </c>
      <c r="AI1323" s="17">
        <v>-0.12660774497609481</v>
      </c>
      <c r="AJ1323" s="17">
        <v>0.33333333333333298</v>
      </c>
      <c r="AK1323" s="17">
        <v>-6.6578986054175796E-3</v>
      </c>
      <c r="AL1323" s="17">
        <v>0.87877028490311104</v>
      </c>
      <c r="AM1323" s="17">
        <v>0.33333333333333298</v>
      </c>
      <c r="AN1323" s="17">
        <v>0.12703070405521119</v>
      </c>
      <c r="AO1323" s="17">
        <v>0.36653201748538622</v>
      </c>
      <c r="AP1323" s="17">
        <v>0.33333333333333298</v>
      </c>
      <c r="AQ1323" s="17">
        <v>5.5934727870620113</v>
      </c>
      <c r="AR1323" s="17">
        <v>4.0993529103815298</v>
      </c>
      <c r="AS1323" s="17">
        <v>5.3927300493292343</v>
      </c>
      <c r="AT1323" s="17">
        <v>-0.77056444127636015</v>
      </c>
      <c r="AU1323" s="17">
        <v>-1.0000000000000022</v>
      </c>
      <c r="AV1323" s="17">
        <v>-1.0000000000000022</v>
      </c>
      <c r="AW1323" s="17">
        <v>-1.0000000000000022</v>
      </c>
      <c r="AX1323" s="17">
        <v>-1.0000000000000022</v>
      </c>
      <c r="AY1323" s="17">
        <v>2.329152310645086E-2</v>
      </c>
      <c r="AZ1323" s="17">
        <v>1.0918252568429496</v>
      </c>
      <c r="BA1323" s="17">
        <v>1.3847282976851341</v>
      </c>
      <c r="BB1323" s="17">
        <v>0.26368629266056315</v>
      </c>
      <c r="BC1323" s="17">
        <v>0.71560157882874731</v>
      </c>
      <c r="BD1323" s="17">
        <v>12.051283600728832</v>
      </c>
      <c r="BE1323" s="17">
        <v>24.81368095914436</v>
      </c>
      <c r="BF1323" s="17">
        <v>-1.0000000000000022</v>
      </c>
      <c r="CU1323" t="e">
        <v>#N/A</v>
      </c>
      <c r="CV1323" t="e">
        <v>#N/A</v>
      </c>
    </row>
    <row r="1324" spans="1:100" x14ac:dyDescent="0.25">
      <c r="A1324">
        <v>3534</v>
      </c>
      <c r="B1324" t="s">
        <v>1265</v>
      </c>
      <c r="C1324" s="48">
        <v>2</v>
      </c>
      <c r="D1324" s="22">
        <v>1569.8272460937501</v>
      </c>
      <c r="E1324" s="17">
        <v>116.87273429877865</v>
      </c>
      <c r="F1324" s="17">
        <v>50.350954478252682</v>
      </c>
      <c r="G1324" s="17">
        <v>0.805932345534353</v>
      </c>
      <c r="H1324" s="17">
        <v>9.888725602497729</v>
      </c>
      <c r="I1324" s="17">
        <v>84.848164102026502</v>
      </c>
      <c r="J1324" s="17">
        <v>19.304742198029153</v>
      </c>
      <c r="K1324" s="17">
        <v>-0.99999999999999922</v>
      </c>
      <c r="L1324" s="17">
        <v>-0.99999999999999922</v>
      </c>
      <c r="M1324" s="17">
        <v>-0.99999999999999922</v>
      </c>
      <c r="N1324" s="17">
        <v>0.35862247762140165</v>
      </c>
      <c r="O1324" s="17">
        <v>-0.99999999999999922</v>
      </c>
      <c r="P1324" s="17">
        <v>-0.99999999999999922</v>
      </c>
      <c r="Q1324" s="17">
        <v>4.9703789534554605</v>
      </c>
      <c r="R1324" s="17">
        <v>-0.99999999999999922</v>
      </c>
      <c r="S1324" s="17">
        <v>2.4254124910857566</v>
      </c>
      <c r="T1324" s="17">
        <v>0.28860630373767515</v>
      </c>
      <c r="U1324" s="17">
        <v>0.53897267814478722</v>
      </c>
      <c r="V1324" s="17">
        <v>0.53854149410137875</v>
      </c>
      <c r="W1324" s="17">
        <v>5.3917084798884769</v>
      </c>
      <c r="X1324" s="17">
        <v>3.8738986050134696</v>
      </c>
      <c r="Y1324" s="17">
        <v>0.23216887400322964</v>
      </c>
      <c r="Z1324" s="17">
        <v>45.039575176782641</v>
      </c>
      <c r="AA1324" s="17">
        <v>1.3993088071623276</v>
      </c>
      <c r="AB1324" s="17">
        <v>2.3039644114244608</v>
      </c>
      <c r="AC1324" s="17">
        <v>31.66456070759385</v>
      </c>
      <c r="AD1324" s="17">
        <v>1.741335343224653</v>
      </c>
      <c r="AE1324" s="17">
        <v>1.4081592742853966</v>
      </c>
      <c r="AF1324" s="17">
        <v>75.555659574390916</v>
      </c>
      <c r="AG1324" s="17">
        <v>38.20243883752962</v>
      </c>
      <c r="AH1324" s="17">
        <v>0.47722361158038906</v>
      </c>
      <c r="AI1324" s="17">
        <v>0.60634613426469086</v>
      </c>
      <c r="AJ1324" s="17">
        <v>0.33333333333333298</v>
      </c>
      <c r="AK1324" s="17">
        <v>1.0166095707849296</v>
      </c>
      <c r="AL1324" s="17">
        <v>1.0536495043021437</v>
      </c>
      <c r="AM1324" s="17">
        <v>0.33333333333333298</v>
      </c>
      <c r="AN1324" s="17">
        <v>0.63961529981604648</v>
      </c>
      <c r="AO1324" s="17">
        <v>0.73787692508580527</v>
      </c>
      <c r="AP1324" s="17">
        <v>0.33333333333333298</v>
      </c>
      <c r="AQ1324" s="17">
        <v>11.112192033347688</v>
      </c>
      <c r="AR1324" s="17">
        <v>2.2444243630026963</v>
      </c>
      <c r="AS1324" s="17">
        <v>9.4662100192694147</v>
      </c>
      <c r="AT1324" s="17">
        <v>10.12124454735878</v>
      </c>
      <c r="AU1324" s="17">
        <v>-0.99999999999999922</v>
      </c>
      <c r="AV1324" s="17">
        <v>-0.99999999999999922</v>
      </c>
      <c r="AW1324" s="17">
        <v>-0.99999999999999922</v>
      </c>
      <c r="AX1324" s="17">
        <v>-0.99999999999999922</v>
      </c>
      <c r="AY1324" s="17">
        <v>6.698399465368686E-2</v>
      </c>
      <c r="AZ1324" s="17">
        <v>-7.8958814807605582E-2</v>
      </c>
      <c r="BA1324" s="17">
        <v>0.63995946393010983</v>
      </c>
      <c r="BB1324" s="17">
        <v>-4.6731173544783344E-2</v>
      </c>
      <c r="BC1324" s="17">
        <v>0.3530934163864603</v>
      </c>
      <c r="BD1324" s="17">
        <v>-6.9427858371065909E-2</v>
      </c>
      <c r="BE1324" s="17">
        <v>10.638250669594544</v>
      </c>
      <c r="BF1324" s="17">
        <v>-0.99999999999999922</v>
      </c>
      <c r="BG1324" s="22">
        <v>1088.7817515224324</v>
      </c>
    </row>
    <row r="1325" spans="1:100" x14ac:dyDescent="0.25">
      <c r="A1325">
        <v>3535</v>
      </c>
      <c r="B1325" t="s">
        <v>1266</v>
      </c>
      <c r="C1325" s="48">
        <v>3</v>
      </c>
      <c r="D1325" s="22">
        <v>1611.5470902299624</v>
      </c>
      <c r="E1325" s="17">
        <v>148.26102137000015</v>
      </c>
      <c r="F1325" s="17">
        <v>87.276039060264665</v>
      </c>
      <c r="G1325" s="17">
        <v>0.93001872692928478</v>
      </c>
      <c r="H1325" s="17">
        <v>17.087587077247026</v>
      </c>
      <c r="I1325" s="17">
        <v>90.195165379912154</v>
      </c>
      <c r="J1325" s="17">
        <v>36.077259971216442</v>
      </c>
      <c r="K1325" s="17">
        <v>-0.99999999999999933</v>
      </c>
      <c r="L1325" s="17">
        <v>-0.99999999999999933</v>
      </c>
      <c r="M1325" s="17">
        <v>-0.99999999999999933</v>
      </c>
      <c r="N1325" s="17">
        <v>0.37437370000733727</v>
      </c>
      <c r="O1325" s="17">
        <v>-0.99999999999999933</v>
      </c>
      <c r="P1325" s="17">
        <v>-0.99999999999999933</v>
      </c>
      <c r="Q1325" s="17">
        <v>5.1459510650735885</v>
      </c>
      <c r="R1325" s="17">
        <v>-0.99999999999999933</v>
      </c>
      <c r="S1325" s="17">
        <v>5.9118419944677223</v>
      </c>
      <c r="T1325" s="17">
        <v>0.49136895611617004</v>
      </c>
      <c r="U1325" s="17">
        <v>5.8976011618999277E-2</v>
      </c>
      <c r="V1325" s="17">
        <v>0.10906491848528002</v>
      </c>
      <c r="W1325" s="17">
        <v>11.941636012173442</v>
      </c>
      <c r="X1325" s="17">
        <v>12.05950656625958</v>
      </c>
      <c r="Y1325" s="17">
        <v>0.38120793761472804</v>
      </c>
      <c r="Z1325" s="17">
        <v>57.893413069517393</v>
      </c>
      <c r="AA1325" s="17">
        <v>0.95828966862681053</v>
      </c>
      <c r="AB1325" s="17">
        <v>0.91784700820337473</v>
      </c>
      <c r="AC1325" s="17">
        <v>9.1365008024688699</v>
      </c>
      <c r="AD1325" s="17">
        <v>3.6479083286635552</v>
      </c>
      <c r="AE1325" s="17">
        <v>2.1048676902824717</v>
      </c>
      <c r="AF1325" s="17">
        <v>70.052628570472109</v>
      </c>
      <c r="AG1325" s="17">
        <v>16.176888731999931</v>
      </c>
      <c r="AH1325" s="17">
        <v>0.80869027776028035</v>
      </c>
      <c r="AI1325" s="17">
        <v>0.87259189700353101</v>
      </c>
      <c r="AJ1325" s="17">
        <v>0.33333333333333298</v>
      </c>
      <c r="AK1325" s="17">
        <v>1.5766322318402788</v>
      </c>
      <c r="AL1325" s="17">
        <v>1.380842483797087</v>
      </c>
      <c r="AM1325" s="17">
        <v>0.33333333333333298</v>
      </c>
      <c r="AN1325" s="17">
        <v>1.2420999912356492</v>
      </c>
      <c r="AO1325" s="17">
        <v>1.7750729810873904</v>
      </c>
      <c r="AP1325" s="17">
        <v>0.33333333333333298</v>
      </c>
      <c r="AQ1325" s="17">
        <v>20.142536809440056</v>
      </c>
      <c r="AR1325" s="17">
        <v>0.35511324172486269</v>
      </c>
      <c r="AS1325" s="17">
        <v>19.955824411088766</v>
      </c>
      <c r="AT1325" s="17">
        <v>15.766322318402798</v>
      </c>
      <c r="AU1325" s="17">
        <v>-0.99999999999999933</v>
      </c>
      <c r="AV1325" s="17">
        <v>-0.99999999999999933</v>
      </c>
      <c r="AW1325" s="17">
        <v>-0.99999999999999933</v>
      </c>
      <c r="AX1325" s="17">
        <v>-0.99999999999999933</v>
      </c>
      <c r="AY1325" s="17">
        <v>0.10013690876887849</v>
      </c>
      <c r="AZ1325" s="17">
        <v>-6.2659526991739184E-2</v>
      </c>
      <c r="BA1325" s="17">
        <v>-0.23139772355766883</v>
      </c>
      <c r="BB1325" s="17">
        <v>-4.6229984952625758E-2</v>
      </c>
      <c r="BC1325" s="17">
        <v>0.24231990237651299</v>
      </c>
      <c r="BD1325" s="17">
        <v>-1.4690472587743406</v>
      </c>
      <c r="BE1325" s="17">
        <v>4.9010089416244815</v>
      </c>
      <c r="BF1325" s="17">
        <v>-0.99999999999999933</v>
      </c>
      <c r="CU1325" t="e">
        <v>#N/A</v>
      </c>
      <c r="CV1325" t="e">
        <v>#N/A</v>
      </c>
    </row>
    <row r="1326" spans="1:100" x14ac:dyDescent="0.25">
      <c r="A1326">
        <v>3536</v>
      </c>
      <c r="B1326" t="s">
        <v>1267</v>
      </c>
      <c r="C1326" s="48">
        <v>3</v>
      </c>
      <c r="D1326" s="22">
        <v>1645.8583864819918</v>
      </c>
      <c r="E1326" s="17">
        <v>151.1762430204125</v>
      </c>
      <c r="F1326" s="17">
        <v>83.50622756133572</v>
      </c>
      <c r="G1326" s="17">
        <v>1.4621670223222376</v>
      </c>
      <c r="H1326" s="17">
        <v>19.042621742034466</v>
      </c>
      <c r="I1326" s="17">
        <v>91.411282815898957</v>
      </c>
      <c r="J1326" s="17">
        <v>29.156624742724357</v>
      </c>
      <c r="K1326" s="17">
        <v>-1.0000000000000022</v>
      </c>
      <c r="L1326" s="17">
        <v>-1.0000000000000022</v>
      </c>
      <c r="M1326" s="17">
        <v>-1.0000000000000022</v>
      </c>
      <c r="N1326" s="17">
        <v>0.33116791869730744</v>
      </c>
      <c r="O1326" s="17">
        <v>-1.0000000000000022</v>
      </c>
      <c r="P1326" s="17">
        <v>-1.0000000000000022</v>
      </c>
      <c r="Q1326" s="17">
        <v>4.8433123208888889</v>
      </c>
      <c r="R1326" s="17">
        <v>-1.0000000000000022</v>
      </c>
      <c r="S1326" s="17">
        <v>6.9920845627811223</v>
      </c>
      <c r="T1326" s="17">
        <v>0.64895161475463303</v>
      </c>
      <c r="U1326" s="17">
        <v>0.10757014779166661</v>
      </c>
      <c r="V1326" s="17">
        <v>-8.0663615263308133E-2</v>
      </c>
      <c r="W1326" s="17">
        <v>14.199309421145582</v>
      </c>
      <c r="X1326" s="17">
        <v>9.9604184747108491</v>
      </c>
      <c r="Y1326" s="17">
        <v>0.38718233034858418</v>
      </c>
      <c r="Z1326" s="17">
        <v>41.51327792706504</v>
      </c>
      <c r="AA1326" s="17">
        <v>-0.41504657795954669</v>
      </c>
      <c r="AB1326" s="17">
        <v>2.4625917981973227</v>
      </c>
      <c r="AC1326" s="17">
        <v>33.946945635540821</v>
      </c>
      <c r="AD1326" s="17">
        <v>0.12199151664940999</v>
      </c>
      <c r="AE1326" s="17">
        <v>2.3911873141469107</v>
      </c>
      <c r="AF1326" s="17">
        <v>80.314002674950075</v>
      </c>
      <c r="AG1326" s="17">
        <v>43.252375085483976</v>
      </c>
      <c r="AH1326" s="17">
        <v>-8.2414744146522875E-2</v>
      </c>
      <c r="AI1326" s="17">
        <v>0.19035895573610481</v>
      </c>
      <c r="AJ1326" s="17">
        <v>0.33333333333333298</v>
      </c>
      <c r="AK1326" s="17">
        <v>1.2108592882936715</v>
      </c>
      <c r="AL1326" s="17">
        <v>0.98920752844199988</v>
      </c>
      <c r="AM1326" s="17">
        <v>0.33333333333333298</v>
      </c>
      <c r="AN1326" s="17">
        <v>0.75685172291463987</v>
      </c>
      <c r="AO1326" s="17">
        <v>1.0398895440116687</v>
      </c>
      <c r="AP1326" s="17">
        <v>0.33333333333333298</v>
      </c>
      <c r="AQ1326" s="17">
        <v>11.097280140948866</v>
      </c>
      <c r="AR1326" s="17">
        <v>-1.2411974295847242E-2</v>
      </c>
      <c r="AS1326" s="17">
        <v>16.993268069411805</v>
      </c>
      <c r="AT1326" s="17">
        <v>12.175768647608411</v>
      </c>
      <c r="AU1326" s="17">
        <v>-1.0000000000000022</v>
      </c>
      <c r="AV1326" s="17">
        <v>-1.0000000000000022</v>
      </c>
      <c r="AW1326" s="17">
        <v>-1.0000000000000022</v>
      </c>
      <c r="AX1326" s="17">
        <v>-1.0000000000000022</v>
      </c>
      <c r="AY1326" s="17">
        <v>7.4297296626538833E-2</v>
      </c>
      <c r="AZ1326" s="17">
        <v>0.37194304300759146</v>
      </c>
      <c r="BA1326" s="17">
        <v>0.17771457436618421</v>
      </c>
      <c r="BB1326" s="17">
        <v>-1.5976442956011448E-2</v>
      </c>
      <c r="BC1326" s="17">
        <v>0.42708563391695542</v>
      </c>
      <c r="BD1326" s="17">
        <v>1.4603041411376712</v>
      </c>
      <c r="BE1326" s="17">
        <v>11.565713719754806</v>
      </c>
      <c r="BF1326" s="17">
        <v>-1.0000000000000022</v>
      </c>
      <c r="CU1326" t="e">
        <v>#N/A</v>
      </c>
      <c r="CV1326" t="e">
        <v>#N/A</v>
      </c>
    </row>
    <row r="1327" spans="1:100" x14ac:dyDescent="0.25">
      <c r="A1327">
        <v>3537</v>
      </c>
      <c r="B1327" t="s">
        <v>1268</v>
      </c>
      <c r="C1327" s="48">
        <v>2</v>
      </c>
      <c r="D1327" s="22">
        <v>1505.39212890625</v>
      </c>
      <c r="E1327" s="17">
        <v>130.31568704162504</v>
      </c>
      <c r="F1327" s="17">
        <v>72.037712236671467</v>
      </c>
      <c r="G1327" s="17">
        <v>0.95666793963526464</v>
      </c>
      <c r="H1327" s="17">
        <v>11.263697192321075</v>
      </c>
      <c r="I1327" s="17">
        <v>95.404503608149184</v>
      </c>
      <c r="J1327" s="17">
        <v>21.911981429421239</v>
      </c>
      <c r="K1327" s="17">
        <v>-0.99999999999999889</v>
      </c>
      <c r="L1327" s="17">
        <v>-0.99999999999999889</v>
      </c>
      <c r="M1327" s="17">
        <v>-0.99999999999999889</v>
      </c>
      <c r="N1327" s="17">
        <v>0.39618573798468254</v>
      </c>
      <c r="O1327" s="17">
        <v>-0.99999999999999889</v>
      </c>
      <c r="P1327" s="17">
        <v>-0.99999999999999889</v>
      </c>
      <c r="Q1327" s="17">
        <v>5.3738970736998546</v>
      </c>
      <c r="R1327" s="17">
        <v>-0.99999999999999889</v>
      </c>
      <c r="S1327" s="17">
        <v>2.9516823439192921</v>
      </c>
      <c r="T1327" s="17">
        <v>0.34767673326467585</v>
      </c>
      <c r="U1327" s="17">
        <v>0.71597975304598171</v>
      </c>
      <c r="V1327" s="17">
        <v>0.77047799413045914</v>
      </c>
      <c r="W1327" s="17">
        <v>6.5669971499123871</v>
      </c>
      <c r="X1327" s="17">
        <v>5.3219619457179546</v>
      </c>
      <c r="Y1327" s="17">
        <v>0.28531401061705508</v>
      </c>
      <c r="Z1327" s="17">
        <v>49.9191086866349</v>
      </c>
      <c r="AA1327" s="17">
        <v>1.7586808210051141</v>
      </c>
      <c r="AB1327" s="17">
        <v>2.8219674049024306</v>
      </c>
      <c r="AC1327" s="17">
        <v>37.611771401578949</v>
      </c>
      <c r="AD1327" s="17">
        <v>2.1952674696944356</v>
      </c>
      <c r="AE1327" s="17">
        <v>1.7883035239837148</v>
      </c>
      <c r="AF1327" s="17">
        <v>85.187519201255029</v>
      </c>
      <c r="AG1327" s="17">
        <v>54.658958376238324</v>
      </c>
      <c r="AH1327" s="17">
        <v>0.59107791193320547</v>
      </c>
      <c r="AI1327" s="17">
        <v>0.74105002428861821</v>
      </c>
      <c r="AJ1327" s="17">
        <v>0.33333333333333298</v>
      </c>
      <c r="AK1327" s="17">
        <v>1.1685879846997687</v>
      </c>
      <c r="AL1327" s="17">
        <v>1.1863887801473707</v>
      </c>
      <c r="AM1327" s="17">
        <v>0.33333333333333298</v>
      </c>
      <c r="AN1327" s="17">
        <v>0.77662301723650351</v>
      </c>
      <c r="AO1327" s="17">
        <v>0.8875895475078498</v>
      </c>
      <c r="AP1327" s="17">
        <v>0.33333333333333298</v>
      </c>
      <c r="AQ1327" s="17">
        <v>12.820250864907855</v>
      </c>
      <c r="AR1327" s="17">
        <v>2.2444243630026963</v>
      </c>
      <c r="AS1327" s="17">
        <v>11.640467277625973</v>
      </c>
      <c r="AT1327" s="17">
        <v>11.642441472827228</v>
      </c>
      <c r="AU1327" s="17">
        <v>-0.99999999999999889</v>
      </c>
      <c r="AV1327" s="17">
        <v>-0.99999999999999889</v>
      </c>
      <c r="AW1327" s="17">
        <v>-0.99999999999999889</v>
      </c>
      <c r="AX1327" s="17">
        <v>-0.99999999999999889</v>
      </c>
      <c r="AY1327" s="17">
        <v>8.9881133228141286E-2</v>
      </c>
      <c r="AZ1327" s="17">
        <v>-0.23687023615874231</v>
      </c>
      <c r="BA1327" s="17">
        <v>0.79176557743179965</v>
      </c>
      <c r="BB1327" s="17">
        <v>-0.13467283562770044</v>
      </c>
      <c r="BC1327" s="17">
        <v>0.4372690770138663</v>
      </c>
      <c r="BD1327" s="17">
        <v>-2.4143450836492333</v>
      </c>
      <c r="BE1327" s="17">
        <v>12.903603718512944</v>
      </c>
      <c r="BF1327" s="17">
        <v>-0.99999999999999889</v>
      </c>
      <c r="BG1327" s="22">
        <v>430.03633686286241</v>
      </c>
    </row>
    <row r="1328" spans="1:100" x14ac:dyDescent="0.25">
      <c r="A1328">
        <v>3538</v>
      </c>
      <c r="B1328" t="s">
        <v>1269</v>
      </c>
      <c r="C1328" s="48">
        <v>3</v>
      </c>
      <c r="D1328" s="22">
        <v>1753.4866384035972</v>
      </c>
      <c r="E1328" s="17">
        <v>187.34450549110622</v>
      </c>
      <c r="F1328" s="17">
        <v>131.25437870749485</v>
      </c>
      <c r="G1328" s="17">
        <v>1.3999204939610681</v>
      </c>
      <c r="H1328" s="17">
        <v>20.371760662872397</v>
      </c>
      <c r="I1328" s="17">
        <v>142.6612399005792</v>
      </c>
      <c r="J1328" s="17">
        <v>20.629855375365906</v>
      </c>
      <c r="K1328" s="17">
        <v>-1.0000000000000002</v>
      </c>
      <c r="L1328" s="17">
        <v>-1.0000000000000002</v>
      </c>
      <c r="M1328" s="17">
        <v>-1.0000000000000002</v>
      </c>
      <c r="N1328" s="17">
        <v>0.2801276456328603</v>
      </c>
      <c r="O1328" s="17">
        <v>-1.0000000000000002</v>
      </c>
      <c r="P1328" s="17">
        <v>-1.0000000000000002</v>
      </c>
      <c r="Q1328" s="17">
        <v>4.7981159396370572</v>
      </c>
      <c r="R1328" s="17">
        <v>-1.0000000000000002</v>
      </c>
      <c r="S1328" s="17">
        <v>7.6758441494989125</v>
      </c>
      <c r="T1328" s="17">
        <v>0.71216777650630714</v>
      </c>
      <c r="U1328" s="17">
        <v>0.11097821211875976</v>
      </c>
      <c r="V1328" s="17">
        <v>8.6843085681292884E-2</v>
      </c>
      <c r="W1328" s="17">
        <v>15.573644723235343</v>
      </c>
      <c r="X1328" s="17">
        <v>11.000271339094217</v>
      </c>
      <c r="Y1328" s="17">
        <v>0.28794671817413209</v>
      </c>
      <c r="Z1328" s="17">
        <v>56.029167021900498</v>
      </c>
      <c r="AA1328" s="17">
        <v>1.2538105690686305</v>
      </c>
      <c r="AB1328" s="17">
        <v>3.7465729466427793</v>
      </c>
      <c r="AC1328" s="17">
        <v>64.426082972761321</v>
      </c>
      <c r="AD1328" s="17">
        <v>1.453749947255766</v>
      </c>
      <c r="AE1328" s="17">
        <v>3.7754280742440849</v>
      </c>
      <c r="AF1328" s="17">
        <v>127.9772510155486</v>
      </c>
      <c r="AG1328" s="17">
        <v>93.417165592844583</v>
      </c>
      <c r="AH1328" s="17">
        <v>0.65812101052763272</v>
      </c>
      <c r="AI1328" s="17">
        <v>0.61667673674632906</v>
      </c>
      <c r="AJ1328" s="17">
        <v>0.33333333333333298</v>
      </c>
      <c r="AK1328" s="17">
        <v>1.1883384951921385</v>
      </c>
      <c r="AL1328" s="17">
        <v>0.95894095179578642</v>
      </c>
      <c r="AM1328" s="17">
        <v>0.33333333333333298</v>
      </c>
      <c r="AN1328" s="17">
        <v>1.5363437921203138</v>
      </c>
      <c r="AO1328" s="17">
        <v>1.3611800884639911</v>
      </c>
      <c r="AP1328" s="17">
        <v>0.33333333333333298</v>
      </c>
      <c r="AQ1328" s="17">
        <v>14.683988885030519</v>
      </c>
      <c r="AR1328" s="17">
        <v>1.491789614524353</v>
      </c>
      <c r="AS1328" s="17">
        <v>7.2546808089201775</v>
      </c>
      <c r="AT1328" s="17">
        <v>11.883384951921379</v>
      </c>
      <c r="AU1328" s="17">
        <v>-1.0000000000000002</v>
      </c>
      <c r="AV1328" s="17">
        <v>-1.0000000000000002</v>
      </c>
      <c r="AW1328" s="17">
        <v>-1.0000000000000002</v>
      </c>
      <c r="AX1328" s="17">
        <v>-1.0000000000000002</v>
      </c>
      <c r="AY1328" s="17">
        <v>3.002945727099442E-2</v>
      </c>
      <c r="AZ1328" s="17">
        <v>-0.40669663312109994</v>
      </c>
      <c r="BA1328" s="17">
        <v>-6.9933919424460061E-2</v>
      </c>
      <c r="BB1328" s="17">
        <v>-0.24586859529181826</v>
      </c>
      <c r="BC1328" s="17">
        <v>0.16104677034796067</v>
      </c>
      <c r="BD1328" s="17">
        <v>-8.1801980479009568</v>
      </c>
      <c r="BE1328" s="17">
        <v>3.676499661576714</v>
      </c>
      <c r="BF1328" s="17">
        <v>-1.0000000000000002</v>
      </c>
      <c r="CU1328" t="e">
        <v>#N/A</v>
      </c>
      <c r="CV1328" t="e">
        <v>#N/A</v>
      </c>
    </row>
    <row r="1329" spans="1:100" x14ac:dyDescent="0.25">
      <c r="A1329">
        <v>3539</v>
      </c>
      <c r="B1329" t="s">
        <v>1270</v>
      </c>
      <c r="C1329" s="48">
        <v>2</v>
      </c>
      <c r="D1329" s="22">
        <v>1629.4972070312499</v>
      </c>
      <c r="E1329" s="17">
        <v>147.53318890983655</v>
      </c>
      <c r="F1329" s="17">
        <v>99.813737293348424</v>
      </c>
      <c r="G1329" s="17">
        <v>1.1497274870936525</v>
      </c>
      <c r="H1329" s="17">
        <v>13.02473707465786</v>
      </c>
      <c r="I1329" s="17">
        <v>108.92488106129923</v>
      </c>
      <c r="J1329" s="17">
        <v>25.251288440022435</v>
      </c>
      <c r="K1329" s="17">
        <v>-0.99999999999999845</v>
      </c>
      <c r="L1329" s="17">
        <v>-0.99999999999999845</v>
      </c>
      <c r="M1329" s="17">
        <v>-0.99999999999999845</v>
      </c>
      <c r="N1329" s="17">
        <v>0.44429611357348808</v>
      </c>
      <c r="O1329" s="17">
        <v>-0.99999999999999845</v>
      </c>
      <c r="P1329" s="17">
        <v>-0.99999999999999845</v>
      </c>
      <c r="Q1329" s="17">
        <v>5.8907161180026151</v>
      </c>
      <c r="R1329" s="17">
        <v>-0.99999999999999845</v>
      </c>
      <c r="S1329" s="17">
        <v>3.6257196888148604</v>
      </c>
      <c r="T1329" s="17">
        <v>0.42333311993749267</v>
      </c>
      <c r="U1329" s="17">
        <v>0.94268735970775053</v>
      </c>
      <c r="V1329" s="17">
        <v>1.0675382604980677</v>
      </c>
      <c r="W1329" s="17">
        <v>8.0722865947921747</v>
      </c>
      <c r="X1329" s="17">
        <v>7.1766164811313518</v>
      </c>
      <c r="Y1329" s="17">
        <v>0.3533813843881799</v>
      </c>
      <c r="Z1329" s="17">
        <v>56.16873099276026</v>
      </c>
      <c r="AA1329" s="17">
        <v>2.2189582941230457</v>
      </c>
      <c r="AB1329" s="17">
        <v>3.4854166990087534</v>
      </c>
      <c r="AC1329" s="17">
        <v>45.228856218664653</v>
      </c>
      <c r="AD1329" s="17">
        <v>2.7766559031019495</v>
      </c>
      <c r="AE1329" s="17">
        <v>2.2751857182883564</v>
      </c>
      <c r="AF1329" s="17">
        <v>97.523838780160986</v>
      </c>
      <c r="AG1329" s="17">
        <v>75.736184587031516</v>
      </c>
      <c r="AH1329" s="17">
        <v>0.73690053487381546</v>
      </c>
      <c r="AI1329" s="17">
        <v>0.91357644184792353</v>
      </c>
      <c r="AJ1329" s="17">
        <v>0.33333333333333298</v>
      </c>
      <c r="AK1329" s="17">
        <v>1.363239314326663</v>
      </c>
      <c r="AL1329" s="17">
        <v>1.3563989537728354</v>
      </c>
      <c r="AM1329" s="17">
        <v>0.33333333333333298</v>
      </c>
      <c r="AN1329" s="17">
        <v>0.95210013716474284</v>
      </c>
      <c r="AO1329" s="17">
        <v>1.0793388904948726</v>
      </c>
      <c r="AP1329" s="17">
        <v>0.33333333333333298</v>
      </c>
      <c r="AQ1329" s="17">
        <v>15.007903137884263</v>
      </c>
      <c r="AR1329" s="17">
        <v>2.2444243630026963</v>
      </c>
      <c r="AS1329" s="17">
        <v>14.425218449770611</v>
      </c>
      <c r="AT1329" s="17">
        <v>13.590764241432371</v>
      </c>
      <c r="AU1329" s="17">
        <v>-0.99999999999999845</v>
      </c>
      <c r="AV1329" s="17">
        <v>-0.99999999999999845</v>
      </c>
      <c r="AW1329" s="17">
        <v>-0.99999999999999845</v>
      </c>
      <c r="AX1329" s="17">
        <v>-0.99999999999999845</v>
      </c>
      <c r="AY1329" s="17">
        <v>0.119207393144673</v>
      </c>
      <c r="AZ1329" s="17">
        <v>-0.43912045931540306</v>
      </c>
      <c r="BA1329" s="17">
        <v>0.98619622766317472</v>
      </c>
      <c r="BB1329" s="17">
        <v>-0.24730699868477057</v>
      </c>
      <c r="BC1329" s="17">
        <v>0.54507981040214915</v>
      </c>
      <c r="BD1329" s="17">
        <v>-5.4176745960967718</v>
      </c>
      <c r="BE1329" s="17">
        <v>15.805028807035015</v>
      </c>
      <c r="BF1329" s="17">
        <v>-0.99999999999999845</v>
      </c>
      <c r="BG1329" s="22">
        <v>2677.7202252915904</v>
      </c>
    </row>
    <row r="1330" spans="1:100" x14ac:dyDescent="0.25">
      <c r="A1330">
        <v>3542</v>
      </c>
      <c r="B1330" t="s">
        <v>1271</v>
      </c>
      <c r="C1330" s="48">
        <v>2</v>
      </c>
      <c r="D1330" s="22">
        <v>1562.7883203125</v>
      </c>
      <c r="E1330" s="17">
        <v>124.05197537221129</v>
      </c>
      <c r="F1330" s="17">
        <v>61.932819342850678</v>
      </c>
      <c r="G1330" s="17">
        <v>0.88643305018597096</v>
      </c>
      <c r="H1330" s="17">
        <v>10.623032469544901</v>
      </c>
      <c r="I1330" s="17">
        <v>90.485802470411372</v>
      </c>
      <c r="J1330" s="17">
        <v>20.697144547151126</v>
      </c>
      <c r="K1330" s="17">
        <v>-0.999999999999999</v>
      </c>
      <c r="L1330" s="17">
        <v>-0.999999999999999</v>
      </c>
      <c r="M1330" s="17">
        <v>-0.999999999999999</v>
      </c>
      <c r="N1330" s="17">
        <v>0.3786832266853018</v>
      </c>
      <c r="O1330" s="17">
        <v>-0.999999999999999</v>
      </c>
      <c r="P1330" s="17">
        <v>-0.999999999999999</v>
      </c>
      <c r="Q1330" s="17">
        <v>5.1858787709545942</v>
      </c>
      <c r="R1330" s="17">
        <v>-0.999999999999999</v>
      </c>
      <c r="S1330" s="17">
        <v>2.7064681650471503</v>
      </c>
      <c r="T1330" s="17">
        <v>0.32015300794752394</v>
      </c>
      <c r="U1330" s="17">
        <v>0.63350372997006854</v>
      </c>
      <c r="V1330" s="17">
        <v>0.66240773683016252</v>
      </c>
      <c r="W1330" s="17">
        <v>6.01937420589244</v>
      </c>
      <c r="X1330" s="17">
        <v>4.6472402964844806</v>
      </c>
      <c r="Y1330" s="17">
        <v>0.26055116135704026</v>
      </c>
      <c r="Z1330" s="17">
        <v>47.645501721586122</v>
      </c>
      <c r="AA1330" s="17">
        <v>1.5912322909218966</v>
      </c>
      <c r="AB1330" s="17">
        <v>2.5806051493692603</v>
      </c>
      <c r="AC1330" s="17">
        <v>34.840682806909896</v>
      </c>
      <c r="AD1330" s="17">
        <v>1.9837588813596572</v>
      </c>
      <c r="AE1330" s="17">
        <v>1.6111762202994111</v>
      </c>
      <c r="AF1330" s="17">
        <v>80.699577251518647</v>
      </c>
      <c r="AG1330" s="17">
        <v>46.991082467993515</v>
      </c>
      <c r="AH1330" s="17">
        <v>0.53802777307049343</v>
      </c>
      <c r="AI1330" s="17">
        <v>0.67828506899951346</v>
      </c>
      <c r="AJ1330" s="17">
        <v>0.33333333333333298</v>
      </c>
      <c r="AK1330" s="17">
        <v>1.0977740063315156</v>
      </c>
      <c r="AL1330" s="17">
        <v>1.1245392321346599</v>
      </c>
      <c r="AM1330" s="17">
        <v>0.33333333333333298</v>
      </c>
      <c r="AN1330" s="17">
        <v>0.71278459908369585</v>
      </c>
      <c r="AO1330" s="17">
        <v>0.81783130926495184</v>
      </c>
      <c r="AP1330" s="17">
        <v>0.33333333333333298</v>
      </c>
      <c r="AQ1330" s="17">
        <v>12.024384938727167</v>
      </c>
      <c r="AR1330" s="17">
        <v>2.2444243630026963</v>
      </c>
      <c r="AS1330" s="17">
        <v>10.6273773098194</v>
      </c>
      <c r="AT1330" s="17">
        <v>10.933643404738836</v>
      </c>
      <c r="AU1330" s="17">
        <v>-0.999999999999999</v>
      </c>
      <c r="AV1330" s="17">
        <v>-0.999999999999999</v>
      </c>
      <c r="AW1330" s="17">
        <v>-0.999999999999999</v>
      </c>
      <c r="AX1330" s="17">
        <v>-0.999999999999999</v>
      </c>
      <c r="AY1330" s="17">
        <v>7.9212266288821345E-2</v>
      </c>
      <c r="AZ1330" s="17">
        <v>-0.16329178716975951</v>
      </c>
      <c r="BA1330" s="17">
        <v>0.7210318820288395</v>
      </c>
      <c r="BB1330" s="17">
        <v>-9.3696628573075647E-2</v>
      </c>
      <c r="BC1330" s="17">
        <v>0.39804762932760024</v>
      </c>
      <c r="BD1330" s="17">
        <v>-1.3217365125449199</v>
      </c>
      <c r="BE1330" s="17">
        <v>11.848067885032972</v>
      </c>
      <c r="BF1330" s="17">
        <v>-0.999999999999999</v>
      </c>
      <c r="BG1330" s="22">
        <v>1544.7187948560049</v>
      </c>
    </row>
    <row r="1331" spans="1:100" x14ac:dyDescent="0.25">
      <c r="A1331">
        <v>3543</v>
      </c>
      <c r="B1331" t="s">
        <v>1272</v>
      </c>
      <c r="C1331" s="48">
        <v>3</v>
      </c>
      <c r="D1331" s="22">
        <v>1445.7952152236014</v>
      </c>
      <c r="E1331" s="17">
        <v>63.097868963228223</v>
      </c>
      <c r="F1331" s="17">
        <v>-30.432212548946488</v>
      </c>
      <c r="G1331" s="17">
        <v>0.55274222475617796</v>
      </c>
      <c r="H1331" s="17">
        <v>5.847266727258603</v>
      </c>
      <c r="I1331" s="17">
        <v>35.26398130390109</v>
      </c>
      <c r="J1331" s="17">
        <v>3.8324489331370102</v>
      </c>
      <c r="K1331" s="17">
        <v>-1.0000000000000007</v>
      </c>
      <c r="L1331" s="17">
        <v>-1.0000000000000007</v>
      </c>
      <c r="M1331" s="17">
        <v>-1.0000000000000007</v>
      </c>
      <c r="N1331" s="17">
        <v>0.43971657557077898</v>
      </c>
      <c r="O1331" s="17">
        <v>-1.0000000000000007</v>
      </c>
      <c r="P1331" s="17">
        <v>-1.0000000000000007</v>
      </c>
      <c r="Q1331" s="17">
        <v>4.1233822963107336</v>
      </c>
      <c r="R1331" s="17">
        <v>-1.0000000000000007</v>
      </c>
      <c r="S1331" s="17">
        <v>1.1879778049359822</v>
      </c>
      <c r="T1331" s="17">
        <v>7.73894853113756E-2</v>
      </c>
      <c r="U1331" s="17">
        <v>-0.32603558946204791</v>
      </c>
      <c r="V1331" s="17">
        <v>-0.49703194890034286</v>
      </c>
      <c r="W1331" s="17">
        <v>1.7238844309478674</v>
      </c>
      <c r="X1331" s="17">
        <v>-3.54634671098604</v>
      </c>
      <c r="Y1331" s="17">
        <v>0.11486602098533258</v>
      </c>
      <c r="Z1331" s="17">
        <v>21.405942016504628</v>
      </c>
      <c r="AA1331" s="17">
        <v>0.26775887652273411</v>
      </c>
      <c r="AB1331" s="17">
        <v>-1.916202421168518</v>
      </c>
      <c r="AC1331" s="17">
        <v>13.409352767551164</v>
      </c>
      <c r="AD1331" s="17">
        <v>-0.56627743926182028</v>
      </c>
      <c r="AE1331" s="17">
        <v>0.16981388322384094</v>
      </c>
      <c r="AF1331" s="17">
        <v>33.068906246111112</v>
      </c>
      <c r="AG1331" s="17">
        <v>-20.686655007070438</v>
      </c>
      <c r="AH1331" s="17">
        <v>-0.14706394905094791</v>
      </c>
      <c r="AI1331" s="17">
        <v>-0.26605702236662021</v>
      </c>
      <c r="AJ1331" s="17">
        <v>0.33333333333333298</v>
      </c>
      <c r="AK1331" s="17">
        <v>0.35234042666147064</v>
      </c>
      <c r="AL1331" s="17">
        <v>0.65276694210660968</v>
      </c>
      <c r="AM1331" s="17">
        <v>0.33333333333333298</v>
      </c>
      <c r="AN1331" s="17">
        <v>-0.26575826569208361</v>
      </c>
      <c r="AO1331" s="17">
        <v>5.2305091818006438E-2</v>
      </c>
      <c r="AP1331" s="17">
        <v>0.33333333333333298</v>
      </c>
      <c r="AQ1331" s="17">
        <v>2.1950750577899756</v>
      </c>
      <c r="AR1331" s="17">
        <v>4.2550680615446508</v>
      </c>
      <c r="AS1331" s="17">
        <v>-3.9460233950223467</v>
      </c>
      <c r="AT1331" s="17">
        <v>3.5234042666147043</v>
      </c>
      <c r="AU1331" s="17">
        <v>-1.0000000000000007</v>
      </c>
      <c r="AV1331" s="17">
        <v>-1.0000000000000007</v>
      </c>
      <c r="AW1331" s="17">
        <v>-1.0000000000000007</v>
      </c>
      <c r="AX1331" s="17">
        <v>-1.0000000000000007</v>
      </c>
      <c r="AY1331" s="17">
        <v>-2.8124226227649448E-3</v>
      </c>
      <c r="AZ1331" s="17">
        <v>-0.35165409170947765</v>
      </c>
      <c r="BA1331" s="17">
        <v>1.3279973785950123</v>
      </c>
      <c r="BB1331" s="17">
        <v>-0.10681329876337334</v>
      </c>
      <c r="BC1331" s="17">
        <v>0.45899119215009654</v>
      </c>
      <c r="BD1331" s="17">
        <v>-4.4286029276317231</v>
      </c>
      <c r="BE1331" s="17">
        <v>18.114766696727472</v>
      </c>
      <c r="BF1331" s="17">
        <v>-1.0000000000000007</v>
      </c>
      <c r="CU1331" t="e">
        <v>#N/A</v>
      </c>
      <c r="CV1331" t="e">
        <v>#N/A</v>
      </c>
    </row>
    <row r="1332" spans="1:100" x14ac:dyDescent="0.25">
      <c r="A1332">
        <v>3544</v>
      </c>
      <c r="B1332" t="s">
        <v>1273</v>
      </c>
      <c r="C1332" s="48">
        <v>3</v>
      </c>
      <c r="D1332" s="22">
        <v>1478.5450808528981</v>
      </c>
      <c r="E1332" s="17">
        <v>40.910292896846798</v>
      </c>
      <c r="F1332" s="17">
        <v>-33.016157794919579</v>
      </c>
      <c r="G1332" s="17">
        <v>-0.1751187830064993</v>
      </c>
      <c r="H1332" s="17">
        <v>-0.76109365439114351</v>
      </c>
      <c r="I1332" s="17">
        <v>37.08781053807683</v>
      </c>
      <c r="J1332" s="17">
        <v>11.300562701898523</v>
      </c>
      <c r="K1332" s="17">
        <v>-0.99999999999999989</v>
      </c>
      <c r="L1332" s="17">
        <v>-0.99999999999999989</v>
      </c>
      <c r="M1332" s="17">
        <v>-0.99999999999999989</v>
      </c>
      <c r="N1332" s="17">
        <v>0.24744279746763487</v>
      </c>
      <c r="O1332" s="17">
        <v>-0.99999999999999989</v>
      </c>
      <c r="P1332" s="17">
        <v>-0.99999999999999989</v>
      </c>
      <c r="Q1332" s="17">
        <v>1.5501999337348484</v>
      </c>
      <c r="R1332" s="17">
        <v>-0.99999999999999989</v>
      </c>
      <c r="S1332" s="17">
        <v>-0.73035061062800688</v>
      </c>
      <c r="T1332" s="17">
        <v>-4.3290316402216221E-2</v>
      </c>
      <c r="U1332" s="17">
        <v>-0.42529618343498971</v>
      </c>
      <c r="V1332" s="17">
        <v>-1.041806205398637</v>
      </c>
      <c r="W1332" s="17">
        <v>-2.3112935881259933</v>
      </c>
      <c r="X1332" s="17">
        <v>-4.1770264754069411</v>
      </c>
      <c r="Y1332" s="17">
        <v>-0.18509397070709743</v>
      </c>
      <c r="Z1332" s="17">
        <v>1.9650548432842498</v>
      </c>
      <c r="AA1332" s="17">
        <v>1.1616415609419048</v>
      </c>
      <c r="AB1332" s="17">
        <v>2.0838754227939438</v>
      </c>
      <c r="AC1332" s="17">
        <v>27.531159227112031</v>
      </c>
      <c r="AD1332" s="17">
        <v>-0.3223668321206658</v>
      </c>
      <c r="AE1332" s="17">
        <v>1.0583235881018864</v>
      </c>
      <c r="AF1332" s="17">
        <v>32.638413081292136</v>
      </c>
      <c r="AG1332" s="17">
        <v>1.7341223408172959</v>
      </c>
      <c r="AH1332" s="17">
        <v>4.7941795660806849E-2</v>
      </c>
      <c r="AI1332" s="17">
        <v>-6.6939868926227178E-3</v>
      </c>
      <c r="AJ1332" s="17">
        <v>0.33333333333333298</v>
      </c>
      <c r="AK1332" s="17">
        <v>0.53115001905636894</v>
      </c>
      <c r="AL1332" s="17">
        <v>0.62571948842664882</v>
      </c>
      <c r="AM1332" s="17">
        <v>0.33333333333333298</v>
      </c>
      <c r="AN1332" s="17">
        <v>0.44912407746059435</v>
      </c>
      <c r="AO1332" s="17">
        <v>0.27085398982291758</v>
      </c>
      <c r="AP1332" s="17">
        <v>0.33333333333333298</v>
      </c>
      <c r="AQ1332" s="17">
        <v>4.4493974567847197</v>
      </c>
      <c r="AR1332" s="17">
        <v>3.3849472561336547</v>
      </c>
      <c r="AS1332" s="17">
        <v>2.3351370341185889</v>
      </c>
      <c r="AT1332" s="17">
        <v>5.5804784116462898</v>
      </c>
      <c r="AU1332" s="17">
        <v>-0.99999999999999989</v>
      </c>
      <c r="AV1332" s="17">
        <v>-0.99999999999999989</v>
      </c>
      <c r="AW1332" s="17">
        <v>-0.99999999999999989</v>
      </c>
      <c r="AX1332" s="17">
        <v>-0.99999999999999989</v>
      </c>
      <c r="AY1332" s="17">
        <v>-0.12386725352303264</v>
      </c>
      <c r="AZ1332" s="17">
        <v>-0.25830030887237476</v>
      </c>
      <c r="BA1332" s="17">
        <v>-0.71636765662609048</v>
      </c>
      <c r="BB1332" s="17">
        <v>0.81842912619650798</v>
      </c>
      <c r="BC1332" s="17">
        <v>-0.12540593622427904</v>
      </c>
      <c r="BD1332" s="17">
        <v>19.169226610550819</v>
      </c>
      <c r="BE1332" s="17">
        <v>-6.716986688737431</v>
      </c>
      <c r="BF1332" s="17">
        <v>-0.99999999999999989</v>
      </c>
      <c r="CU1332" t="e">
        <v>#N/A</v>
      </c>
      <c r="CV1332" t="e">
        <v>#N/A</v>
      </c>
    </row>
    <row r="1333" spans="1:100" x14ac:dyDescent="0.25">
      <c r="A1333">
        <v>3545</v>
      </c>
      <c r="B1333" t="s">
        <v>2977</v>
      </c>
      <c r="C1333" s="48">
        <v>2</v>
      </c>
      <c r="D1333" s="22">
        <v>1525.74388671875</v>
      </c>
      <c r="E1333" s="17">
        <v>74.465905179111004</v>
      </c>
      <c r="F1333" s="17">
        <v>-18.061592081526623</v>
      </c>
      <c r="G1333" s="17">
        <v>0.33042531195569708</v>
      </c>
      <c r="H1333" s="17">
        <v>5.5512718920348405</v>
      </c>
      <c r="I1333" s="17">
        <v>51.547378617709327</v>
      </c>
      <c r="J1333" s="17">
        <v>11.080005365671077</v>
      </c>
      <c r="K1333" s="17">
        <v>-1.0000000000000002</v>
      </c>
      <c r="L1333" s="17">
        <v>-1.0000000000000002</v>
      </c>
      <c r="M1333" s="17">
        <v>-1.0000000000000002</v>
      </c>
      <c r="N1333" s="17">
        <v>0.24012628159401386</v>
      </c>
      <c r="O1333" s="17">
        <v>-1.0000000000000002</v>
      </c>
      <c r="P1333" s="17">
        <v>-1.0000000000000002</v>
      </c>
      <c r="Q1333" s="17">
        <v>3.6974499847064211</v>
      </c>
      <c r="R1333" s="17">
        <v>-1.0000000000000002</v>
      </c>
      <c r="S1333" s="17">
        <v>0.76525373379037909</v>
      </c>
      <c r="T1333" s="17">
        <v>0.10226408719526357</v>
      </c>
      <c r="U1333" s="17">
        <v>-1.9409763711345174E-2</v>
      </c>
      <c r="V1333" s="17">
        <v>-0.19312004719065715</v>
      </c>
      <c r="W1333" s="17">
        <v>1.6841699093532463</v>
      </c>
      <c r="X1333" s="17">
        <v>-0.69412865941234558</v>
      </c>
      <c r="Y1333" s="17">
        <v>6.4518450020061874E-2</v>
      </c>
      <c r="Z1333" s="17">
        <v>29.646711146511365</v>
      </c>
      <c r="AA1333" s="17">
        <v>0.26564212894450262</v>
      </c>
      <c r="AB1333" s="17">
        <v>0.66988409825917494</v>
      </c>
      <c r="AC1333" s="17">
        <v>12.903626821793026</v>
      </c>
      <c r="AD1333" s="17">
        <v>0.30937151151549641</v>
      </c>
      <c r="AE1333" s="17">
        <v>0.20896497924040247</v>
      </c>
      <c r="AF1333" s="17">
        <v>45.17121702560565</v>
      </c>
      <c r="AG1333" s="17">
        <v>-13.710918691296005</v>
      </c>
      <c r="AH1333" s="17">
        <v>0.11806145785114205</v>
      </c>
      <c r="AI1333" s="17">
        <v>0.18141234514317506</v>
      </c>
      <c r="AJ1333" s="17">
        <v>0.33333333333333298</v>
      </c>
      <c r="AK1333" s="17">
        <v>0.53718196644448235</v>
      </c>
      <c r="AL1333" s="17">
        <v>0.63491324182198028</v>
      </c>
      <c r="AM1333" s="17">
        <v>0.33333333333333298</v>
      </c>
      <c r="AN1333" s="17">
        <v>0.20741390984859107</v>
      </c>
      <c r="AO1333" s="17">
        <v>0.26559693440537496</v>
      </c>
      <c r="AP1333" s="17">
        <v>0.33333333333333298</v>
      </c>
      <c r="AQ1333" s="17">
        <v>5.7239889813912423</v>
      </c>
      <c r="AR1333" s="17">
        <v>2.2444243630026963</v>
      </c>
      <c r="AS1333" s="17">
        <v>2.6073481470970803</v>
      </c>
      <c r="AT1333" s="17">
        <v>5.3225117607667496</v>
      </c>
      <c r="AU1333" s="17">
        <v>-1.0000000000000002</v>
      </c>
      <c r="AV1333" s="17">
        <v>-1.0000000000000002</v>
      </c>
      <c r="AW1333" s="17">
        <v>-1.0000000000000002</v>
      </c>
      <c r="AX1333" s="17">
        <v>-1.0000000000000002</v>
      </c>
      <c r="AY1333" s="17">
        <v>-5.246791352233526E-3</v>
      </c>
      <c r="AZ1333" s="17">
        <v>0.41918491814905556</v>
      </c>
      <c r="BA1333" s="17">
        <v>0.16107539450475386</v>
      </c>
      <c r="BB1333" s="17">
        <v>0.23068756828887843</v>
      </c>
      <c r="BC1333" s="17">
        <v>8.7554816010058739E-2</v>
      </c>
      <c r="BD1333" s="17">
        <v>7.3277940150044252</v>
      </c>
      <c r="BE1333" s="17">
        <v>3.4920201145312699</v>
      </c>
      <c r="BF1333" s="17">
        <v>-1.0000000000000002</v>
      </c>
      <c r="BG1333" s="22">
        <v>92.264615372674371</v>
      </c>
    </row>
    <row r="1334" spans="1:100" x14ac:dyDescent="0.25">
      <c r="A1334">
        <v>3546</v>
      </c>
      <c r="B1334" t="s">
        <v>1274</v>
      </c>
      <c r="C1334" s="48">
        <v>2</v>
      </c>
      <c r="D1334" s="22">
        <v>1608.0523632812501</v>
      </c>
      <c r="E1334" s="17">
        <v>143.37334607690582</v>
      </c>
      <c r="F1334" s="17">
        <v>93.102897379188178</v>
      </c>
      <c r="G1334" s="17">
        <v>1.1030832421288019</v>
      </c>
      <c r="H1334" s="17">
        <v>12.599260185552993</v>
      </c>
      <c r="I1334" s="17">
        <v>105.65828375365817</v>
      </c>
      <c r="J1334" s="17">
        <v>24.444493561106139</v>
      </c>
      <c r="K1334" s="17">
        <v>-0.99999999999999856</v>
      </c>
      <c r="L1334" s="17">
        <v>-0.99999999999999856</v>
      </c>
      <c r="M1334" s="17">
        <v>-0.99999999999999856</v>
      </c>
      <c r="N1334" s="17">
        <v>0.4326723831034946</v>
      </c>
      <c r="O1334" s="17">
        <v>-0.99999999999999856</v>
      </c>
      <c r="P1334" s="17">
        <v>-0.99999999999999856</v>
      </c>
      <c r="Q1334" s="17">
        <v>5.7658498038403803</v>
      </c>
      <c r="R1334" s="17">
        <v>-0.99999999999999856</v>
      </c>
      <c r="S1334" s="17">
        <v>3.462868571402276</v>
      </c>
      <c r="T1334" s="17">
        <v>0.4050541221900078</v>
      </c>
      <c r="U1334" s="17">
        <v>0.88791355919003312</v>
      </c>
      <c r="V1334" s="17">
        <v>0.99576687174164769</v>
      </c>
      <c r="W1334" s="17">
        <v>7.7086004133298953</v>
      </c>
      <c r="X1334" s="17">
        <v>6.7285217786736045</v>
      </c>
      <c r="Y1334" s="17">
        <v>0.33693593375860814</v>
      </c>
      <c r="Z1334" s="17">
        <v>54.658787984903896</v>
      </c>
      <c r="AA1334" s="17">
        <v>2.1077527335042801</v>
      </c>
      <c r="AB1334" s="17">
        <v>3.325123712707609</v>
      </c>
      <c r="AC1334" s="17">
        <v>43.388526772109984</v>
      </c>
      <c r="AD1334" s="17">
        <v>2.6361892705805205</v>
      </c>
      <c r="AE1334" s="17">
        <v>2.1575523111911776</v>
      </c>
      <c r="AF1334" s="17">
        <v>94.543316345614215</v>
      </c>
      <c r="AG1334" s="17">
        <v>70.643811194994484</v>
      </c>
      <c r="AH1334" s="17">
        <v>0.70166898981218151</v>
      </c>
      <c r="AI1334" s="17">
        <v>0.87189311362361566</v>
      </c>
      <c r="AJ1334" s="17">
        <v>0.33333333333333298</v>
      </c>
      <c r="AK1334" s="17">
        <v>1.3162104860641928</v>
      </c>
      <c r="AL1334" s="17">
        <v>1.315323563876295</v>
      </c>
      <c r="AM1334" s="17">
        <v>0.33333333333333298</v>
      </c>
      <c r="AN1334" s="17">
        <v>0.90970390307316817</v>
      </c>
      <c r="AO1334" s="17">
        <v>1.0330111981124814</v>
      </c>
      <c r="AP1334" s="17">
        <v>0.33333333333333298</v>
      </c>
      <c r="AQ1334" s="17">
        <v>14.479354356630035</v>
      </c>
      <c r="AR1334" s="17">
        <v>2.2444243630026963</v>
      </c>
      <c r="AS1334" s="17">
        <v>13.752407301346748</v>
      </c>
      <c r="AT1334" s="17">
        <v>13.120038780372216</v>
      </c>
      <c r="AU1334" s="17">
        <v>-0.99999999999999856</v>
      </c>
      <c r="AV1334" s="17">
        <v>-0.99999999999999856</v>
      </c>
      <c r="AW1334" s="17">
        <v>-0.99999999999999856</v>
      </c>
      <c r="AX1334" s="17">
        <v>-0.99999999999999856</v>
      </c>
      <c r="AY1334" s="17">
        <v>0.1121220079904142</v>
      </c>
      <c r="AZ1334" s="17">
        <v>-0.39025569672111421</v>
      </c>
      <c r="BA1334" s="17">
        <v>0.93922071675236529</v>
      </c>
      <c r="BB1334" s="17">
        <v>-0.22009396746093385</v>
      </c>
      <c r="BC1334" s="17">
        <v>0.51903214622699534</v>
      </c>
      <c r="BD1334" s="17">
        <v>-4.6920537224698791</v>
      </c>
      <c r="BE1334" s="17">
        <v>15.104028600840309</v>
      </c>
      <c r="BF1334" s="17">
        <v>-0.99999999999999856</v>
      </c>
      <c r="BG1334" s="22">
        <v>740.41201660262607</v>
      </c>
    </row>
    <row r="1335" spans="1:100" x14ac:dyDescent="0.25">
      <c r="A1335">
        <v>3547</v>
      </c>
      <c r="B1335" t="s">
        <v>1275</v>
      </c>
      <c r="C1335" s="48">
        <v>3</v>
      </c>
      <c r="D1335" s="22">
        <v>1606.3171148472065</v>
      </c>
      <c r="E1335" s="17">
        <v>103.38821425852036</v>
      </c>
      <c r="F1335" s="17">
        <v>61.845422309917161</v>
      </c>
      <c r="G1335" s="17">
        <v>0.81575180876308795</v>
      </c>
      <c r="H1335" s="17">
        <v>6.3116063414251382</v>
      </c>
      <c r="I1335" s="17">
        <v>84.409307877067775</v>
      </c>
      <c r="J1335" s="17">
        <v>7.6095688361248168</v>
      </c>
      <c r="K1335" s="17">
        <v>-0.99999999999999734</v>
      </c>
      <c r="L1335" s="17">
        <v>-0.99999999999999734</v>
      </c>
      <c r="M1335" s="17">
        <v>-0.99999999999999734</v>
      </c>
      <c r="N1335" s="17">
        <v>0.53277554964236162</v>
      </c>
      <c r="O1335" s="17">
        <v>-0.99999999999999734</v>
      </c>
      <c r="P1335" s="17">
        <v>-0.99999999999999734</v>
      </c>
      <c r="Q1335" s="17">
        <v>5.5826817332852956</v>
      </c>
      <c r="R1335" s="17">
        <v>-0.99999999999999734</v>
      </c>
      <c r="S1335" s="17">
        <v>0.38542630764680563</v>
      </c>
      <c r="T1335" s="17">
        <v>9.1276230659011137E-2</v>
      </c>
      <c r="U1335" s="17">
        <v>-2.0964003576885527E-2</v>
      </c>
      <c r="V1335" s="17">
        <v>1.4076340953593053E-2</v>
      </c>
      <c r="W1335" s="17">
        <v>0.72892460813983995</v>
      </c>
      <c r="X1335" s="17">
        <v>-2.2979025039057794</v>
      </c>
      <c r="Y1335" s="17">
        <v>0.16859871879648941</v>
      </c>
      <c r="Z1335" s="17">
        <v>32.653119058972862</v>
      </c>
      <c r="AA1335" s="17">
        <v>-0.36765367425940321</v>
      </c>
      <c r="AB1335" s="17">
        <v>2.6554886920426473</v>
      </c>
      <c r="AC1335" s="17">
        <v>35.95905573971968</v>
      </c>
      <c r="AD1335" s="17">
        <v>1.626411116921382</v>
      </c>
      <c r="AE1335" s="17">
        <v>3.138523031849128</v>
      </c>
      <c r="AF1335" s="17">
        <v>74.406186522584335</v>
      </c>
      <c r="AG1335" s="17">
        <v>66.6473214325067</v>
      </c>
      <c r="AH1335" s="17">
        <v>0.37497104067776238</v>
      </c>
      <c r="AI1335" s="17">
        <v>0.77854276370318176</v>
      </c>
      <c r="AJ1335" s="17">
        <v>0.33333333333333298</v>
      </c>
      <c r="AK1335" s="17">
        <v>0.39532770068178047</v>
      </c>
      <c r="AL1335" s="17">
        <v>0.46104835202087796</v>
      </c>
      <c r="AM1335" s="17">
        <v>0.33333333333333298</v>
      </c>
      <c r="AN1335" s="17">
        <v>0.70880916078259926</v>
      </c>
      <c r="AO1335" s="17">
        <v>0.76103315517263004</v>
      </c>
      <c r="AP1335" s="17">
        <v>0.33333333333333298</v>
      </c>
      <c r="AQ1335" s="17">
        <v>10.003121354483453</v>
      </c>
      <c r="AR1335" s="17">
        <v>4.7412907674376088</v>
      </c>
      <c r="AS1335" s="17">
        <v>-1.0849989381305976</v>
      </c>
      <c r="AT1335" s="17">
        <v>3.9532770068178027</v>
      </c>
      <c r="AU1335" s="17">
        <v>-0.99999999999999734</v>
      </c>
      <c r="AV1335" s="17">
        <v>-0.99999999999999734</v>
      </c>
      <c r="AW1335" s="17">
        <v>-0.99999999999999734</v>
      </c>
      <c r="AX1335" s="17">
        <v>-0.99999999999999734</v>
      </c>
      <c r="AY1335" s="17">
        <v>-4.1400516799120074E-2</v>
      </c>
      <c r="AZ1335" s="17">
        <v>1.6776256847251935E-2</v>
      </c>
      <c r="BA1335" s="17">
        <v>0.4284590859661751</v>
      </c>
      <c r="BB1335" s="17">
        <v>0.20719049552346078</v>
      </c>
      <c r="BC1335" s="17">
        <v>0.11642272239581983</v>
      </c>
      <c r="BD1335" s="17">
        <v>5.2636436723227806</v>
      </c>
      <c r="BE1335" s="17">
        <v>5.05286348972637</v>
      </c>
      <c r="BF1335" s="17">
        <v>-0.99999999999999734</v>
      </c>
      <c r="CU1335" t="e">
        <v>#N/A</v>
      </c>
      <c r="CV1335" t="e">
        <v>#N/A</v>
      </c>
    </row>
    <row r="1336" spans="1:100" x14ac:dyDescent="0.25">
      <c r="A1336">
        <v>3550</v>
      </c>
      <c r="B1336" t="s">
        <v>1276</v>
      </c>
      <c r="C1336" s="48">
        <v>3</v>
      </c>
      <c r="D1336" s="22">
        <v>1555.8804865146019</v>
      </c>
      <c r="E1336" s="17">
        <v>121.44588038118927</v>
      </c>
      <c r="F1336" s="17">
        <v>18.940942051468127</v>
      </c>
      <c r="G1336" s="17">
        <v>0.26153815792888885</v>
      </c>
      <c r="H1336" s="17">
        <v>2.7635008557805212</v>
      </c>
      <c r="I1336" s="17">
        <v>60.819506371565538</v>
      </c>
      <c r="J1336" s="17">
        <v>8.8249860678260497</v>
      </c>
      <c r="K1336" s="17">
        <v>-1.0000000000000022</v>
      </c>
      <c r="L1336" s="17">
        <v>-1.0000000000000022</v>
      </c>
      <c r="M1336" s="17">
        <v>-1.0000000000000022</v>
      </c>
      <c r="N1336" s="17">
        <v>0.20469003771869401</v>
      </c>
      <c r="O1336" s="17">
        <v>-1.0000000000000022</v>
      </c>
      <c r="P1336" s="17">
        <v>-1.0000000000000022</v>
      </c>
      <c r="Q1336" s="17">
        <v>4.0216104677179647</v>
      </c>
      <c r="R1336" s="17">
        <v>-1.0000000000000022</v>
      </c>
      <c r="S1336" s="17">
        <v>-8.3649288553505188E-2</v>
      </c>
      <c r="T1336" s="17">
        <v>-1.5673862042935235E-2</v>
      </c>
      <c r="U1336" s="17">
        <v>-0.54540551741521681</v>
      </c>
      <c r="V1336" s="17">
        <v>-1.1524431519183262</v>
      </c>
      <c r="W1336" s="17">
        <v>-1.258109611937444</v>
      </c>
      <c r="X1336" s="17">
        <v>-4.0145927097502545</v>
      </c>
      <c r="Y1336" s="17">
        <v>-1.6722087273240986E-3</v>
      </c>
      <c r="Z1336" s="17">
        <v>32.016219754147777</v>
      </c>
      <c r="AA1336" s="17">
        <v>1.9729360173884065</v>
      </c>
      <c r="AB1336" s="17">
        <v>2.3111094969940842</v>
      </c>
      <c r="AC1336" s="17">
        <v>11.33920146296977</v>
      </c>
      <c r="AD1336" s="17">
        <v>1.9785628304898919</v>
      </c>
      <c r="AE1336" s="17">
        <v>2.9299679777564727</v>
      </c>
      <c r="AF1336" s="17">
        <v>48.596498691868121</v>
      </c>
      <c r="AG1336" s="17">
        <v>1.0552015500549405</v>
      </c>
      <c r="AH1336" s="17">
        <v>0.59525318248582459</v>
      </c>
      <c r="AI1336" s="17">
        <v>0.79600893970899678</v>
      </c>
      <c r="AJ1336" s="17">
        <v>0.33333333333333298</v>
      </c>
      <c r="AK1336" s="17">
        <v>0.79062529713084473</v>
      </c>
      <c r="AL1336" s="17">
        <v>0.60669184848762325</v>
      </c>
      <c r="AM1336" s="17">
        <v>0.33333333333333298</v>
      </c>
      <c r="AN1336" s="17">
        <v>0.94173191001629397</v>
      </c>
      <c r="AO1336" s="17">
        <v>1.0419007477428694</v>
      </c>
      <c r="AP1336" s="17">
        <v>0.33333333333333298</v>
      </c>
      <c r="AQ1336" s="17">
        <v>12.223007679697444</v>
      </c>
      <c r="AR1336" s="17">
        <v>3.6061192123123198</v>
      </c>
      <c r="AS1336" s="17">
        <v>-2.5085325961725959</v>
      </c>
      <c r="AT1336" s="17">
        <v>7.727399451686332</v>
      </c>
      <c r="AU1336" s="17">
        <v>-1.0000000000000022</v>
      </c>
      <c r="AV1336" s="17">
        <v>-1.0000000000000022</v>
      </c>
      <c r="AW1336" s="17">
        <v>-1.0000000000000022</v>
      </c>
      <c r="AX1336" s="17">
        <v>-1.0000000000000022</v>
      </c>
      <c r="AY1336" s="17">
        <v>-8.441817735143152E-3</v>
      </c>
      <c r="AZ1336" s="17">
        <v>1.4755558213457876</v>
      </c>
      <c r="BA1336" s="17">
        <v>4.1716261281258511</v>
      </c>
      <c r="BB1336" s="17">
        <v>0.28538675091194504</v>
      </c>
      <c r="BC1336" s="17">
        <v>1.1271902578155166</v>
      </c>
      <c r="BD1336" s="17">
        <v>14.512447879527564</v>
      </c>
      <c r="BE1336" s="17">
        <v>49.037887086017165</v>
      </c>
      <c r="BF1336" s="17">
        <v>-1.0000000000000022</v>
      </c>
      <c r="CU1336" t="e">
        <v>#N/A</v>
      </c>
      <c r="CV1336" t="e">
        <v>#N/A</v>
      </c>
    </row>
    <row r="1337" spans="1:100" x14ac:dyDescent="0.25">
      <c r="A1337">
        <v>3555</v>
      </c>
      <c r="B1337" t="s">
        <v>1277</v>
      </c>
      <c r="C1337" s="48">
        <v>3</v>
      </c>
      <c r="D1337" s="22">
        <v>1519.0345854340567</v>
      </c>
      <c r="E1337" s="17">
        <v>122.0715315189899</v>
      </c>
      <c r="F1337" s="17">
        <v>38.187907888700011</v>
      </c>
      <c r="G1337" s="17">
        <v>0.45437482903876159</v>
      </c>
      <c r="H1337" s="17">
        <v>5.915789499035272</v>
      </c>
      <c r="I1337" s="17">
        <v>83.155570715452569</v>
      </c>
      <c r="J1337" s="17">
        <v>27.292063966271371</v>
      </c>
      <c r="K1337" s="17">
        <v>-0.99999999999999944</v>
      </c>
      <c r="L1337" s="17">
        <v>-0.99999999999999944</v>
      </c>
      <c r="M1337" s="17">
        <v>-0.99999999999999944</v>
      </c>
      <c r="N1337" s="17">
        <v>0.20715940812684153</v>
      </c>
      <c r="O1337" s="17">
        <v>-0.99999999999999944</v>
      </c>
      <c r="P1337" s="17">
        <v>-0.99999999999999944</v>
      </c>
      <c r="Q1337" s="17">
        <v>2.0571072222014197</v>
      </c>
      <c r="R1337" s="17">
        <v>-0.99999999999999944</v>
      </c>
      <c r="S1337" s="17">
        <v>1.4633907102745838</v>
      </c>
      <c r="T1337" s="17">
        <v>0.24464911597071173</v>
      </c>
      <c r="U1337" s="17">
        <v>0.46595042814234</v>
      </c>
      <c r="V1337" s="17">
        <v>0.73391285399000739</v>
      </c>
      <c r="W1337" s="17">
        <v>3.8586822768338487</v>
      </c>
      <c r="X1337" s="17">
        <v>-1.46948927383451</v>
      </c>
      <c r="Y1337" s="17">
        <v>-9.1964680861416639E-2</v>
      </c>
      <c r="Z1337" s="17">
        <v>33.27017068642764</v>
      </c>
      <c r="AA1337" s="17">
        <v>0.99863901729306837</v>
      </c>
      <c r="AB1337" s="17">
        <v>3.8580338101432035</v>
      </c>
      <c r="AC1337" s="17">
        <v>25.365803444576606</v>
      </c>
      <c r="AD1337" s="17">
        <v>3.5315600534055522</v>
      </c>
      <c r="AE1337" s="17">
        <v>1.7338974533967986</v>
      </c>
      <c r="AF1337" s="17">
        <v>64.227905394544266</v>
      </c>
      <c r="AG1337" s="17">
        <v>5.5397388739800784</v>
      </c>
      <c r="AH1337" s="17">
        <v>0.88568620366318862</v>
      </c>
      <c r="AI1337" s="17">
        <v>1.0980777509927182</v>
      </c>
      <c r="AJ1337" s="17">
        <v>0.33333333333333298</v>
      </c>
      <c r="AK1337" s="17">
        <v>1.1337624545259</v>
      </c>
      <c r="AL1337" s="17">
        <v>1.3024505933730623</v>
      </c>
      <c r="AM1337" s="17">
        <v>0.33333333333333298</v>
      </c>
      <c r="AN1337" s="17">
        <v>0.90454007691292504</v>
      </c>
      <c r="AO1337" s="17">
        <v>1.3850047198158788</v>
      </c>
      <c r="AP1337" s="17">
        <v>0.33333333333333298</v>
      </c>
      <c r="AQ1337" s="17">
        <v>18.9276653209083</v>
      </c>
      <c r="AR1337" s="17">
        <v>0.96748701661396974</v>
      </c>
      <c r="AS1337" s="17">
        <v>14.986952404398384</v>
      </c>
      <c r="AT1337" s="17">
        <v>11.337624545259002</v>
      </c>
      <c r="AU1337" s="17">
        <v>-0.99999999999999944</v>
      </c>
      <c r="AV1337" s="17">
        <v>-0.99999999999999944</v>
      </c>
      <c r="AW1337" s="17">
        <v>-0.99999999999999944</v>
      </c>
      <c r="AX1337" s="17">
        <v>-0.99999999999999944</v>
      </c>
      <c r="AY1337" s="17">
        <v>5.8732527183202807E-3</v>
      </c>
      <c r="AZ1337" s="17">
        <v>3.9420522480051921E-2</v>
      </c>
      <c r="BA1337" s="17">
        <v>-1.5000116397554374E-2</v>
      </c>
      <c r="BB1337" s="17">
        <v>0.23951041807929058</v>
      </c>
      <c r="BC1337" s="17">
        <v>0.23112304346315166</v>
      </c>
      <c r="BD1337" s="17">
        <v>6.1848630643825286</v>
      </c>
      <c r="BE1337" s="17">
        <v>5.7030755045910206</v>
      </c>
      <c r="BF1337" s="17">
        <v>-0.99999999999999944</v>
      </c>
      <c r="CU1337" t="e">
        <v>#N/A</v>
      </c>
      <c r="CV1337" t="e">
        <v>#N/A</v>
      </c>
    </row>
    <row r="1338" spans="1:100" x14ac:dyDescent="0.25">
      <c r="A1338">
        <v>3556</v>
      </c>
      <c r="B1338" t="s">
        <v>1278</v>
      </c>
      <c r="C1338" s="48">
        <v>2</v>
      </c>
      <c r="D1338" s="22">
        <v>1564.9182910156251</v>
      </c>
      <c r="E1338" s="17">
        <v>108.28938094226285</v>
      </c>
      <c r="F1338" s="17">
        <v>36.503914429947429</v>
      </c>
      <c r="G1338" s="17">
        <v>0.70968735439868436</v>
      </c>
      <c r="H1338" s="17">
        <v>9.0108033754107986</v>
      </c>
      <c r="I1338" s="17">
        <v>78.107919316102112</v>
      </c>
      <c r="J1338" s="17">
        <v>17.640014512371124</v>
      </c>
      <c r="K1338" s="17">
        <v>-0.99999999999999944</v>
      </c>
      <c r="L1338" s="17">
        <v>-0.99999999999999944</v>
      </c>
      <c r="M1338" s="17">
        <v>-0.99999999999999944</v>
      </c>
      <c r="N1338" s="17">
        <v>0.33463825755543308</v>
      </c>
      <c r="O1338" s="17">
        <v>-0.99999999999999944</v>
      </c>
      <c r="P1338" s="17">
        <v>-0.99999999999999944</v>
      </c>
      <c r="Q1338" s="17">
        <v>4.712731792294548</v>
      </c>
      <c r="R1338" s="17">
        <v>-0.99999999999999944</v>
      </c>
      <c r="S1338" s="17">
        <v>2.0893880927142323</v>
      </c>
      <c r="T1338" s="17">
        <v>0.25088971131558091</v>
      </c>
      <c r="U1338" s="17">
        <v>0.42595329173887231</v>
      </c>
      <c r="V1338" s="17">
        <v>0.39044955521670754</v>
      </c>
      <c r="W1338" s="17">
        <v>4.6412842134569114</v>
      </c>
      <c r="X1338" s="17">
        <v>2.9493071425836495</v>
      </c>
      <c r="Y1338" s="17">
        <v>0.19823559346116165</v>
      </c>
      <c r="Z1338" s="17">
        <v>41.923982856314993</v>
      </c>
      <c r="AA1338" s="17">
        <v>1.1698490269888993</v>
      </c>
      <c r="AB1338" s="17">
        <v>1.973218419988882</v>
      </c>
      <c r="AC1338" s="17">
        <v>27.86725427881926</v>
      </c>
      <c r="AD1338" s="17">
        <v>1.4514987339694327</v>
      </c>
      <c r="AE1338" s="17">
        <v>1.1654363782055466</v>
      </c>
      <c r="AF1338" s="17">
        <v>69.40569711902728</v>
      </c>
      <c r="AG1338" s="17">
        <v>27.694916798198648</v>
      </c>
      <c r="AH1338" s="17">
        <v>0.40452740340490884</v>
      </c>
      <c r="AI1338" s="17">
        <v>0.52033741961024971</v>
      </c>
      <c r="AJ1338" s="17">
        <v>0.33333333333333298</v>
      </c>
      <c r="AK1338" s="17">
        <v>0.91957103660663653</v>
      </c>
      <c r="AL1338" s="17">
        <v>0.96889519989726491</v>
      </c>
      <c r="AM1338" s="17">
        <v>0.33333333333333298</v>
      </c>
      <c r="AN1338" s="17">
        <v>0.55213558656515804</v>
      </c>
      <c r="AO1338" s="17">
        <v>0.64228510350011514</v>
      </c>
      <c r="AP1338" s="17">
        <v>0.33333333333333298</v>
      </c>
      <c r="AQ1338" s="17">
        <v>10.021592907883965</v>
      </c>
      <c r="AR1338" s="17">
        <v>2.2444243630026963</v>
      </c>
      <c r="AS1338" s="17">
        <v>8.0779422262151908</v>
      </c>
      <c r="AT1338" s="17">
        <v>9.1499571385646572</v>
      </c>
      <c r="AU1338" s="17">
        <v>-0.99999999999999944</v>
      </c>
      <c r="AV1338" s="17">
        <v>-0.99999999999999944</v>
      </c>
      <c r="AW1338" s="17">
        <v>-0.99999999999999944</v>
      </c>
      <c r="AX1338" s="17">
        <v>-0.99999999999999944</v>
      </c>
      <c r="AY1338" s="17">
        <v>5.2364123930550135E-2</v>
      </c>
      <c r="AZ1338" s="17">
        <v>2.1867956989813253E-2</v>
      </c>
      <c r="BA1338" s="17">
        <v>0.54303094392487994</v>
      </c>
      <c r="BB1338" s="17">
        <v>9.4197610643311502E-3</v>
      </c>
      <c r="BC1338" s="17">
        <v>0.29934708155926543</v>
      </c>
      <c r="BD1338" s="17">
        <v>1.4278066794096076</v>
      </c>
      <c r="BE1338" s="17">
        <v>9.1918180243206695</v>
      </c>
      <c r="BF1338" s="17">
        <v>-0.99999999999999944</v>
      </c>
      <c r="BG1338" s="22">
        <v>1212.103329767838</v>
      </c>
    </row>
    <row r="1339" spans="1:100" x14ac:dyDescent="0.25">
      <c r="A1339">
        <v>3559</v>
      </c>
      <c r="B1339" t="s">
        <v>1279</v>
      </c>
      <c r="C1339" s="48">
        <v>2</v>
      </c>
      <c r="D1339" s="22">
        <v>1509.6876269531249</v>
      </c>
      <c r="E1339" s="17">
        <v>82.887021110679797</v>
      </c>
      <c r="F1339" s="17">
        <v>-4.4762805240879056</v>
      </c>
      <c r="G1339" s="17">
        <v>0.42485113768160843</v>
      </c>
      <c r="H1339" s="17">
        <v>6.412600156889261</v>
      </c>
      <c r="I1339" s="17">
        <v>58.160223317424901</v>
      </c>
      <c r="J1339" s="17">
        <v>12.713267361669001</v>
      </c>
      <c r="K1339" s="17">
        <v>-1</v>
      </c>
      <c r="L1339" s="17">
        <v>-1</v>
      </c>
      <c r="M1339" s="17">
        <v>-1</v>
      </c>
      <c r="N1339" s="17">
        <v>0.26365716623951868</v>
      </c>
      <c r="O1339" s="17">
        <v>-1</v>
      </c>
      <c r="P1339" s="17">
        <v>-1</v>
      </c>
      <c r="Q1339" s="17">
        <v>3.9502272529204325</v>
      </c>
      <c r="R1339" s="17">
        <v>-1</v>
      </c>
      <c r="S1339" s="17">
        <v>1.0949267994313483</v>
      </c>
      <c r="T1339" s="17">
        <v>0.1392677830863428</v>
      </c>
      <c r="U1339" s="17">
        <v>9.147339767178575E-2</v>
      </c>
      <c r="V1339" s="17">
        <v>-4.7827253794015818E-2</v>
      </c>
      <c r="W1339" s="17">
        <v>2.4204101039486949</v>
      </c>
      <c r="X1339" s="17">
        <v>0.21298672673794866</v>
      </c>
      <c r="Y1339" s="17">
        <v>9.7810343935425259E-2</v>
      </c>
      <c r="Z1339" s="17">
        <v>32.703414399470958</v>
      </c>
      <c r="AA1339" s="17">
        <v>0.49076479723193583</v>
      </c>
      <c r="AB1339" s="17">
        <v>0.99437852626339174</v>
      </c>
      <c r="AC1339" s="17">
        <v>16.62915882964489</v>
      </c>
      <c r="AD1339" s="17">
        <v>0.59372980207779691</v>
      </c>
      <c r="AE1339" s="17">
        <v>0.44710007192919432</v>
      </c>
      <c r="AF1339" s="17">
        <v>51.204936559253674</v>
      </c>
      <c r="AG1339" s="17">
        <v>-3.4020035655369725</v>
      </c>
      <c r="AH1339" s="17">
        <v>0.189383605664905</v>
      </c>
      <c r="AI1339" s="17">
        <v>0.26579537437969669</v>
      </c>
      <c r="AJ1339" s="17">
        <v>0.33333333333333298</v>
      </c>
      <c r="AK1339" s="17">
        <v>0.63238633613579598</v>
      </c>
      <c r="AL1339" s="17">
        <v>0.7180655709231879</v>
      </c>
      <c r="AM1339" s="17">
        <v>0.33333333333333298</v>
      </c>
      <c r="AN1339" s="17">
        <v>0.29324013374357966</v>
      </c>
      <c r="AO1339" s="17">
        <v>0.35938193640250859</v>
      </c>
      <c r="AP1339" s="17">
        <v>0.33333333333333298</v>
      </c>
      <c r="AQ1339" s="17">
        <v>6.7939742527567439</v>
      </c>
      <c r="AR1339" s="17">
        <v>2.2444243630026963</v>
      </c>
      <c r="AS1339" s="17">
        <v>3.9693757304655422</v>
      </c>
      <c r="AT1339" s="17">
        <v>6.2754404743585379</v>
      </c>
      <c r="AU1339" s="17">
        <v>-1</v>
      </c>
      <c r="AV1339" s="17">
        <v>-1</v>
      </c>
      <c r="AW1339" s="17">
        <v>-1</v>
      </c>
      <c r="AX1339" s="17">
        <v>-1</v>
      </c>
      <c r="AY1339" s="17">
        <v>9.0967432956349965E-3</v>
      </c>
      <c r="AZ1339" s="17">
        <v>0.32026391384630876</v>
      </c>
      <c r="BA1339" s="17">
        <v>0.25617182944527717</v>
      </c>
      <c r="BB1339" s="17">
        <v>0.17559796515022411</v>
      </c>
      <c r="BC1339" s="17">
        <v>0.14028526967746371</v>
      </c>
      <c r="BD1339" s="17">
        <v>5.8588593113167819</v>
      </c>
      <c r="BE1339" s="17">
        <v>4.9111131527796035</v>
      </c>
      <c r="BF1339" s="17">
        <v>-1</v>
      </c>
      <c r="BG1339" s="22">
        <v>544.73543715626715</v>
      </c>
    </row>
    <row r="1340" spans="1:100" x14ac:dyDescent="0.25">
      <c r="A1340">
        <v>3560</v>
      </c>
      <c r="B1340" t="s">
        <v>2978</v>
      </c>
      <c r="C1340" s="48">
        <v>2</v>
      </c>
      <c r="D1340" s="22">
        <v>1463.8226464843749</v>
      </c>
      <c r="E1340" s="17">
        <v>68.986939283345535</v>
      </c>
      <c r="F1340" s="17">
        <v>-26.900498861983284</v>
      </c>
      <c r="G1340" s="17">
        <v>0.26898976314769241</v>
      </c>
      <c r="H1340" s="17">
        <v>4.9908725071379916</v>
      </c>
      <c r="I1340" s="17">
        <v>47.244914326971873</v>
      </c>
      <c r="J1340" s="17">
        <v>10.017368673854937</v>
      </c>
      <c r="K1340" s="17">
        <v>-1.0000000000000004</v>
      </c>
      <c r="L1340" s="17">
        <v>-1.0000000000000004</v>
      </c>
      <c r="M1340" s="17">
        <v>-1.0000000000000004</v>
      </c>
      <c r="N1340" s="17">
        <v>0.22481656308193368</v>
      </c>
      <c r="O1340" s="17">
        <v>-1.0000000000000004</v>
      </c>
      <c r="P1340" s="17">
        <v>-1.0000000000000004</v>
      </c>
      <c r="Q1340" s="17">
        <v>3.5329874546778957</v>
      </c>
      <c r="R1340" s="17">
        <v>-1.0000000000000004</v>
      </c>
      <c r="S1340" s="17">
        <v>0.55076108245090005</v>
      </c>
      <c r="T1340" s="17">
        <v>7.8188657115448715E-2</v>
      </c>
      <c r="U1340" s="17">
        <v>-9.1552822252477739E-2</v>
      </c>
      <c r="V1340" s="17">
        <v>-0.28765077998065153</v>
      </c>
      <c r="W1340" s="17">
        <v>1.2051556136162314</v>
      </c>
      <c r="X1340" s="17">
        <v>-1.2843181669109902</v>
      </c>
      <c r="Y1340" s="17">
        <v>4.28580011140062E-2</v>
      </c>
      <c r="Z1340" s="17">
        <v>27.657951816686893</v>
      </c>
      <c r="AA1340" s="17">
        <v>0.11917229858785233</v>
      </c>
      <c r="AB1340" s="17">
        <v>0.45876078409886101</v>
      </c>
      <c r="AC1340" s="17">
        <v>10.479712582816347</v>
      </c>
      <c r="AD1340" s="17">
        <v>0.12436166379110258</v>
      </c>
      <c r="AE1340" s="17">
        <v>5.4028975267853663E-2</v>
      </c>
      <c r="AF1340" s="17">
        <v>41.245544487890946</v>
      </c>
      <c r="AG1340" s="17">
        <v>-20.418128858613123</v>
      </c>
      <c r="AH1340" s="17">
        <v>7.1657677323737262E-2</v>
      </c>
      <c r="AI1340" s="17">
        <v>0.12651086378069815</v>
      </c>
      <c r="AJ1340" s="17">
        <v>0.33333333333333298</v>
      </c>
      <c r="AK1340" s="17">
        <v>0.47523987956367875</v>
      </c>
      <c r="AL1340" s="17">
        <v>0.58081248142381425</v>
      </c>
      <c r="AM1340" s="17">
        <v>0.33333333333333298</v>
      </c>
      <c r="AN1340" s="17">
        <v>0.15157345384439844</v>
      </c>
      <c r="AO1340" s="17">
        <v>0.20457831981175487</v>
      </c>
      <c r="AP1340" s="17">
        <v>0.33333333333333298</v>
      </c>
      <c r="AQ1340" s="17">
        <v>5.0278326930297297</v>
      </c>
      <c r="AR1340" s="17">
        <v>2.2444243630026963</v>
      </c>
      <c r="AS1340" s="17">
        <v>1.7211826152353864</v>
      </c>
      <c r="AT1340" s="17">
        <v>4.7025150803633231</v>
      </c>
      <c r="AU1340" s="17">
        <v>-1.0000000000000004</v>
      </c>
      <c r="AV1340" s="17">
        <v>-1.0000000000000004</v>
      </c>
      <c r="AW1340" s="17">
        <v>-1.0000000000000004</v>
      </c>
      <c r="AX1340" s="17">
        <v>-1.0000000000000004</v>
      </c>
      <c r="AY1340" s="17">
        <v>-1.4579014990883933E-2</v>
      </c>
      <c r="AZ1340" s="17">
        <v>0.48354513042422959</v>
      </c>
      <c r="BA1340" s="17">
        <v>9.9203532380782194E-2</v>
      </c>
      <c r="BB1340" s="17">
        <v>0.26653009311108583</v>
      </c>
      <c r="BC1340" s="17">
        <v>5.3247206465235522E-2</v>
      </c>
      <c r="BD1340" s="17">
        <v>8.2835157043876535</v>
      </c>
      <c r="BE1340" s="17">
        <v>2.5687265246243149</v>
      </c>
      <c r="BF1340" s="17">
        <v>-1.0000000000000004</v>
      </c>
      <c r="BG1340" s="22">
        <v>192.10552174667748</v>
      </c>
    </row>
    <row r="1341" spans="1:100" x14ac:dyDescent="0.25">
      <c r="A1341">
        <v>3562</v>
      </c>
      <c r="B1341" t="s">
        <v>1280</v>
      </c>
      <c r="C1341" s="48">
        <v>2</v>
      </c>
      <c r="D1341" s="22">
        <v>1444.49189453125</v>
      </c>
      <c r="E1341" s="17">
        <v>46.670969812734924</v>
      </c>
      <c r="F1341" s="17">
        <v>-62.901594254581383</v>
      </c>
      <c r="G1341" s="17">
        <v>1.8761187593089312E-2</v>
      </c>
      <c r="H1341" s="17">
        <v>2.7083513521199505</v>
      </c>
      <c r="I1341" s="17">
        <v>29.720866251641521</v>
      </c>
      <c r="J1341" s="17">
        <v>5.6892220082136493</v>
      </c>
      <c r="K1341" s="17">
        <v>-1.0000000000000009</v>
      </c>
      <c r="L1341" s="17">
        <v>-1.0000000000000009</v>
      </c>
      <c r="M1341" s="17">
        <v>-1.0000000000000009</v>
      </c>
      <c r="N1341" s="17">
        <v>0.16245968453606138</v>
      </c>
      <c r="O1341" s="17">
        <v>-1.0000000000000009</v>
      </c>
      <c r="P1341" s="17">
        <v>-1.0000000000000009</v>
      </c>
      <c r="Q1341" s="17">
        <v>2.8631273261429655</v>
      </c>
      <c r="R1341" s="17">
        <v>-1.0000000000000009</v>
      </c>
      <c r="S1341" s="17">
        <v>-0.32287302114181982</v>
      </c>
      <c r="T1341" s="17">
        <v>-1.987119083290359E-2</v>
      </c>
      <c r="U1341" s="17">
        <v>-0.38539336124263063</v>
      </c>
      <c r="V1341" s="17">
        <v>-0.67267689386947394</v>
      </c>
      <c r="W1341" s="17">
        <v>-0.74588197322383687</v>
      </c>
      <c r="X1341" s="17">
        <v>-3.6881752599791722</v>
      </c>
      <c r="Y1341" s="17">
        <v>-4.5365566198366764E-2</v>
      </c>
      <c r="Z1341" s="17">
        <v>19.557683749120372</v>
      </c>
      <c r="AA1341" s="17">
        <v>-0.47740309990673335</v>
      </c>
      <c r="AB1341" s="17">
        <v>-0.40114992222202073</v>
      </c>
      <c r="AC1341" s="17">
        <v>0.60704734170066033</v>
      </c>
      <c r="AD1341" s="17">
        <v>-0.62918821991429263</v>
      </c>
      <c r="AE1341" s="17">
        <v>-0.57702936682221928</v>
      </c>
      <c r="AF1341" s="17">
        <v>25.256178945213744</v>
      </c>
      <c r="AG1341" s="17">
        <v>-47.736768940402982</v>
      </c>
      <c r="AH1341" s="17">
        <v>-0.11734611814993495</v>
      </c>
      <c r="AI1341" s="17">
        <v>-9.7104286465672152E-2</v>
      </c>
      <c r="AJ1341" s="17">
        <v>0.33333333333333298</v>
      </c>
      <c r="AK1341" s="17">
        <v>0.22294816136804929</v>
      </c>
      <c r="AL1341" s="17">
        <v>0.36045868832658223</v>
      </c>
      <c r="AM1341" s="17">
        <v>0.33333333333333298</v>
      </c>
      <c r="AN1341" s="17">
        <v>-7.5866164346625464E-2</v>
      </c>
      <c r="AO1341" s="17">
        <v>-4.3952071929247494E-2</v>
      </c>
      <c r="AP1341" s="17">
        <v>0.33333333333333298</v>
      </c>
      <c r="AQ1341" s="17">
        <v>2.1923701671804663</v>
      </c>
      <c r="AR1341" s="17">
        <v>2.2444243630026963</v>
      </c>
      <c r="AS1341" s="17">
        <v>-1.8881924623165691</v>
      </c>
      <c r="AT1341" s="17">
        <v>2.1772526029209827</v>
      </c>
      <c r="AU1341" s="17">
        <v>-1.0000000000000009</v>
      </c>
      <c r="AV1341" s="17">
        <v>-1.0000000000000009</v>
      </c>
      <c r="AW1341" s="17">
        <v>-1.0000000000000009</v>
      </c>
      <c r="AX1341" s="17">
        <v>-1.0000000000000009</v>
      </c>
      <c r="AY1341" s="17">
        <v>-5.2589402676266252E-2</v>
      </c>
      <c r="AZ1341" s="17">
        <v>0.74568593574752029</v>
      </c>
      <c r="BA1341" s="17">
        <v>-0.15280215856821772</v>
      </c>
      <c r="BB1341" s="17">
        <v>0.41251762157885263</v>
      </c>
      <c r="BC1341" s="17">
        <v>-8.6488572471373815E-2</v>
      </c>
      <c r="BD1341" s="17">
        <v>12.176194806325519</v>
      </c>
      <c r="BE1341" s="17">
        <v>-1.1918720913843179</v>
      </c>
      <c r="BF1341" s="17">
        <v>-1.0000000000000009</v>
      </c>
      <c r="BG1341" s="22">
        <v>2538.6632209590125</v>
      </c>
    </row>
    <row r="1342" spans="1:100" x14ac:dyDescent="0.25">
      <c r="A1342">
        <v>3566</v>
      </c>
      <c r="B1342" t="s">
        <v>1281</v>
      </c>
      <c r="C1342" s="48">
        <v>3</v>
      </c>
      <c r="D1342" s="22">
        <v>1462.2124565548593</v>
      </c>
      <c r="E1342" s="17">
        <v>79.863776433816923</v>
      </c>
      <c r="F1342" s="17">
        <v>-36.064030329507318</v>
      </c>
      <c r="G1342" s="17">
        <v>0.13663889894833814</v>
      </c>
      <c r="H1342" s="17">
        <v>6.2168071697654694</v>
      </c>
      <c r="I1342" s="17">
        <v>63.954225468727742</v>
      </c>
      <c r="J1342" s="17">
        <v>0.31698535163802538</v>
      </c>
      <c r="K1342" s="17">
        <v>-1.0000000000000011</v>
      </c>
      <c r="L1342" s="17">
        <v>-1.0000000000000011</v>
      </c>
      <c r="M1342" s="17">
        <v>-1.0000000000000011</v>
      </c>
      <c r="N1342" s="17">
        <v>0.38156360089200531</v>
      </c>
      <c r="O1342" s="17">
        <v>-1.0000000000000011</v>
      </c>
      <c r="P1342" s="17">
        <v>-1.0000000000000011</v>
      </c>
      <c r="Q1342" s="17">
        <v>6.2104435922890122</v>
      </c>
      <c r="R1342" s="17">
        <v>-1.0000000000000011</v>
      </c>
      <c r="S1342" s="17">
        <v>0.27844311206431482</v>
      </c>
      <c r="T1342" s="17">
        <v>0.20423237854234616</v>
      </c>
      <c r="U1342" s="17">
        <v>-0.27526132332609082</v>
      </c>
      <c r="V1342" s="17">
        <v>-0.35338927610045023</v>
      </c>
      <c r="W1342" s="17">
        <v>6.3635774764482407E-3</v>
      </c>
      <c r="X1342" s="17">
        <v>-5.9140525282992371</v>
      </c>
      <c r="Y1342" s="17">
        <v>0.19424790603311015</v>
      </c>
      <c r="Z1342" s="17">
        <v>50.316738508032437</v>
      </c>
      <c r="AA1342" s="17">
        <v>0.3473675575049649</v>
      </c>
      <c r="AB1342" s="17">
        <v>0.43118994647239506</v>
      </c>
      <c r="AC1342" s="17">
        <v>8.9527318702671099</v>
      </c>
      <c r="AD1342" s="17">
        <v>1.5000415045620032</v>
      </c>
      <c r="AE1342" s="17">
        <v>-1.0500389019870437</v>
      </c>
      <c r="AF1342" s="17">
        <v>58.650621422784965</v>
      </c>
      <c r="AG1342" s="17">
        <v>-24.826323882405184</v>
      </c>
      <c r="AH1342" s="17">
        <v>0.28292254181250204</v>
      </c>
      <c r="AI1342" s="17">
        <v>0.37422462474913742</v>
      </c>
      <c r="AJ1342" s="17">
        <v>0.33333333333333298</v>
      </c>
      <c r="AK1342" s="17">
        <v>-2.421528700850217E-2</v>
      </c>
      <c r="AL1342" s="17">
        <v>0.62171457818383735</v>
      </c>
      <c r="AM1342" s="17">
        <v>0.33333333333333298</v>
      </c>
      <c r="AN1342" s="17">
        <v>-0.30268477393894755</v>
      </c>
      <c r="AO1342" s="17">
        <v>6.4781606255590041E-2</v>
      </c>
      <c r="AP1342" s="17">
        <v>0.33333333333333298</v>
      </c>
      <c r="AQ1342" s="17">
        <v>5.3036040459428184</v>
      </c>
      <c r="AR1342" s="17">
        <v>4.788172861454953</v>
      </c>
      <c r="AS1342" s="17">
        <v>-4.2290346397319016</v>
      </c>
      <c r="AT1342" s="17">
        <v>-0.24215287008502237</v>
      </c>
      <c r="AU1342" s="17">
        <v>-1.0000000000000011</v>
      </c>
      <c r="AV1342" s="17">
        <v>-1.0000000000000011</v>
      </c>
      <c r="AW1342" s="17">
        <v>-1.0000000000000011</v>
      </c>
      <c r="AX1342" s="17">
        <v>-1.0000000000000011</v>
      </c>
      <c r="AY1342" s="17">
        <v>-3.2673293262965704E-2</v>
      </c>
      <c r="AZ1342" s="17">
        <v>0.63086104571253854</v>
      </c>
      <c r="BA1342" s="17">
        <v>0.34855603737235241</v>
      </c>
      <c r="BB1342" s="17">
        <v>-0.14093683450238823</v>
      </c>
      <c r="BC1342" s="17">
        <v>0.30537807745183537</v>
      </c>
      <c r="BD1342" s="17">
        <v>-0.3691156339970123</v>
      </c>
      <c r="BE1342" s="17">
        <v>9.3772321231576452</v>
      </c>
      <c r="BF1342" s="17">
        <v>-1.0000000000000011</v>
      </c>
      <c r="CU1342" t="e">
        <v>#N/A</v>
      </c>
      <c r="CV1342" t="e">
        <v>#N/A</v>
      </c>
    </row>
    <row r="1343" spans="1:100" x14ac:dyDescent="0.25">
      <c r="A1343">
        <v>3568</v>
      </c>
      <c r="B1343" t="s">
        <v>1080</v>
      </c>
      <c r="C1343" s="48">
        <v>3</v>
      </c>
      <c r="D1343" s="22">
        <v>1412.1428155694773</v>
      </c>
      <c r="E1343" s="17">
        <v>34.434889636239845</v>
      </c>
      <c r="F1343" s="17">
        <v>-79.277680292650459</v>
      </c>
      <c r="G1343" s="17">
        <v>-0.25765529816152466</v>
      </c>
      <c r="H1343" s="17">
        <v>5.1789834443897576</v>
      </c>
      <c r="I1343" s="17">
        <v>14.910000132561278</v>
      </c>
      <c r="J1343" s="17">
        <v>14.844604358129651</v>
      </c>
      <c r="K1343" s="17">
        <v>-1</v>
      </c>
      <c r="L1343" s="17">
        <v>-1</v>
      </c>
      <c r="M1343" s="17">
        <v>-1</v>
      </c>
      <c r="N1343" s="17">
        <v>0.3395472095037948</v>
      </c>
      <c r="O1343" s="17">
        <v>-1</v>
      </c>
      <c r="P1343" s="17">
        <v>-1</v>
      </c>
      <c r="Q1343" s="17">
        <v>4.0481225734436013</v>
      </c>
      <c r="R1343" s="17">
        <v>-1</v>
      </c>
      <c r="S1343" s="17">
        <v>0.57377038909255396</v>
      </c>
      <c r="T1343" s="17">
        <v>3.2870539703692532E-2</v>
      </c>
      <c r="U1343" s="17">
        <v>-8.3399536194744602E-3</v>
      </c>
      <c r="V1343" s="17">
        <v>-4.1945970959118034E-2</v>
      </c>
      <c r="W1343" s="17">
        <v>1.1308608709461589</v>
      </c>
      <c r="X1343" s="17">
        <v>-0.47204069933969606</v>
      </c>
      <c r="Y1343" s="17">
        <v>6.6998749368596511E-2</v>
      </c>
      <c r="Z1343" s="17">
        <v>20.608667128535689</v>
      </c>
      <c r="AA1343" s="17">
        <v>1.8151994393250328</v>
      </c>
      <c r="AB1343" s="17">
        <v>0.37761913955581838</v>
      </c>
      <c r="AC1343" s="17">
        <v>-8.0991545091700523</v>
      </c>
      <c r="AD1343" s="17">
        <v>0.64364200325232968</v>
      </c>
      <c r="AE1343" s="17">
        <v>-0.97513397094265286</v>
      </c>
      <c r="AF1343" s="17">
        <v>11.911997787978841</v>
      </c>
      <c r="AG1343" s="17">
        <v>-61.939654506730136</v>
      </c>
      <c r="AH1343" s="17">
        <v>0.32797444565012818</v>
      </c>
      <c r="AI1343" s="17">
        <v>0.24614072110013127</v>
      </c>
      <c r="AJ1343" s="17">
        <v>0.33333333333333298</v>
      </c>
      <c r="AK1343" s="17">
        <v>0.63502384238217213</v>
      </c>
      <c r="AL1343" s="17">
        <v>0.55278149364303641</v>
      </c>
      <c r="AM1343" s="17">
        <v>0.33333333333333298</v>
      </c>
      <c r="AN1343" s="17">
        <v>-0.29330468701669182</v>
      </c>
      <c r="AO1343" s="17">
        <v>-0.19932174582667359</v>
      </c>
      <c r="AP1343" s="17">
        <v>0.33333333333333298</v>
      </c>
      <c r="AQ1343" s="17">
        <v>2.9980023445824728</v>
      </c>
      <c r="AR1343" s="17">
        <v>0.99473694260418544</v>
      </c>
      <c r="AS1343" s="17">
        <v>7.4996289917037444</v>
      </c>
      <c r="AT1343" s="17">
        <v>6.3502384238217227</v>
      </c>
      <c r="AU1343" s="17">
        <v>-1</v>
      </c>
      <c r="AV1343" s="17">
        <v>-1</v>
      </c>
      <c r="AW1343" s="17">
        <v>-1</v>
      </c>
      <c r="AX1343" s="17">
        <v>-1</v>
      </c>
      <c r="AY1343" s="17">
        <v>1.4020467860727165E-2</v>
      </c>
      <c r="AZ1343" s="17">
        <v>0.38961759676285906</v>
      </c>
      <c r="BA1343" s="17">
        <v>0.11934596554051134</v>
      </c>
      <c r="BB1343" s="17">
        <v>0.3520111869752876</v>
      </c>
      <c r="BC1343" s="17">
        <v>-4.3817125061736809E-2</v>
      </c>
      <c r="BD1343" s="17">
        <v>10.748367658196491</v>
      </c>
      <c r="BE1343" s="17">
        <v>-0.49869829884086309</v>
      </c>
      <c r="BF1343" s="17">
        <v>-1</v>
      </c>
      <c r="CU1343" t="e">
        <v>#N/A</v>
      </c>
      <c r="CV1343" t="e">
        <v>#N/A</v>
      </c>
    </row>
    <row r="1344" spans="1:100" x14ac:dyDescent="0.25">
      <c r="A1344">
        <v>3570</v>
      </c>
      <c r="B1344" t="s">
        <v>2979</v>
      </c>
      <c r="C1344" s="48">
        <v>2</v>
      </c>
      <c r="D1344" s="22">
        <v>1489.8266992187498</v>
      </c>
      <c r="E1344" s="17">
        <v>98.6543354704487</v>
      </c>
      <c r="F1344" s="17">
        <v>20.960238785489278</v>
      </c>
      <c r="G1344" s="17">
        <v>0.60164975795945974</v>
      </c>
      <c r="H1344" s="17">
        <v>8.0253120147087866</v>
      </c>
      <c r="I1344" s="17">
        <v>70.541812888217422</v>
      </c>
      <c r="J1344" s="17">
        <v>15.771312819305329</v>
      </c>
      <c r="K1344" s="17">
        <v>-0.99999999999999967</v>
      </c>
      <c r="L1344" s="17">
        <v>-0.99999999999999967</v>
      </c>
      <c r="M1344" s="17">
        <v>-0.99999999999999967</v>
      </c>
      <c r="N1344" s="17">
        <v>0.30771532413499081</v>
      </c>
      <c r="O1344" s="17">
        <v>-0.99999999999999967</v>
      </c>
      <c r="P1344" s="17">
        <v>-0.99999999999999967</v>
      </c>
      <c r="Q1344" s="17">
        <v>4.4235159100677324</v>
      </c>
      <c r="R1344" s="17">
        <v>-0.99999999999999967</v>
      </c>
      <c r="S1344" s="17">
        <v>1.7121916493811726</v>
      </c>
      <c r="T1344" s="17">
        <v>0.20855181982554991</v>
      </c>
      <c r="U1344" s="17">
        <v>0.29908598452369362</v>
      </c>
      <c r="V1344" s="17">
        <v>0.2242123626071591</v>
      </c>
      <c r="W1344" s="17">
        <v>3.7989127497757385</v>
      </c>
      <c r="X1344" s="17">
        <v>1.9114283074312013</v>
      </c>
      <c r="Y1344" s="17">
        <v>0.16014457152013228</v>
      </c>
      <c r="Z1344" s="17">
        <v>38.426646508563124</v>
      </c>
      <c r="AA1344" s="17">
        <v>0.91227423959590914</v>
      </c>
      <c r="AB1344" s="17">
        <v>1.6019471306992563</v>
      </c>
      <c r="AC1344" s="17">
        <v>23.604675471681919</v>
      </c>
      <c r="AD1344" s="17">
        <v>1.126149328722057</v>
      </c>
      <c r="AE1344" s="17">
        <v>0.8929733857546458</v>
      </c>
      <c r="AF1344" s="17">
        <v>62.50219851583897</v>
      </c>
      <c r="AG1344" s="17">
        <v>15.89994012184061</v>
      </c>
      <c r="AH1344" s="17">
        <v>0.32292395049946504</v>
      </c>
      <c r="AI1344" s="17">
        <v>0.42379031939809925</v>
      </c>
      <c r="AJ1344" s="17">
        <v>0.33333333333333298</v>
      </c>
      <c r="AK1344" s="17">
        <v>0.81064266671536411</v>
      </c>
      <c r="AL1344" s="17">
        <v>0.87375620899773732</v>
      </c>
      <c r="AM1344" s="17">
        <v>0.33333333333333298</v>
      </c>
      <c r="AN1344" s="17">
        <v>0.45393725078375469</v>
      </c>
      <c r="AO1344" s="17">
        <v>0.53498070748425053</v>
      </c>
      <c r="AP1344" s="17">
        <v>0.33333333333333298</v>
      </c>
      <c r="AQ1344" s="17">
        <v>8.7973659969195115</v>
      </c>
      <c r="AR1344" s="17">
        <v>2.2444243630026963</v>
      </c>
      <c r="AS1344" s="17">
        <v>6.5195742134409596</v>
      </c>
      <c r="AT1344" s="17">
        <v>8.0596608451203515</v>
      </c>
      <c r="AU1344" s="17">
        <v>-0.99999999999999967</v>
      </c>
      <c r="AV1344" s="17">
        <v>-0.99999999999999967</v>
      </c>
      <c r="AW1344" s="17">
        <v>-0.99999999999999967</v>
      </c>
      <c r="AX1344" s="17">
        <v>-0.99999999999999967</v>
      </c>
      <c r="AY1344" s="17">
        <v>3.595292502510896E-2</v>
      </c>
      <c r="AZ1344" s="17">
        <v>0.1350487257049795</v>
      </c>
      <c r="BA1344" s="17">
        <v>0.43422606790785229</v>
      </c>
      <c r="BB1344" s="17">
        <v>7.2450698481463655E-2</v>
      </c>
      <c r="BC1344" s="17">
        <v>0.23901537220347363</v>
      </c>
      <c r="BD1344" s="17">
        <v>3.1084927998914629</v>
      </c>
      <c r="BE1344" s="17">
        <v>7.5681583973345798</v>
      </c>
      <c r="BF1344" s="17">
        <v>-0.99999999999999967</v>
      </c>
      <c r="BG1344" s="22">
        <v>659.47124569483287</v>
      </c>
    </row>
    <row r="1345" spans="1:100" x14ac:dyDescent="0.25">
      <c r="A1345">
        <v>3571</v>
      </c>
      <c r="B1345" t="s">
        <v>2298</v>
      </c>
      <c r="C1345" s="48">
        <v>2</v>
      </c>
      <c r="D1345" s="22">
        <v>1457.3898339843752</v>
      </c>
      <c r="E1345" s="17">
        <v>60.956475646150068</v>
      </c>
      <c r="F1345" s="17">
        <v>-39.85559309753539</v>
      </c>
      <c r="G1345" s="17">
        <v>0.17894431476935335</v>
      </c>
      <c r="H1345" s="17">
        <v>4.1695009256505111</v>
      </c>
      <c r="I1345" s="17">
        <v>40.938836922145818</v>
      </c>
      <c r="J1345" s="17">
        <v>8.4598730669239899</v>
      </c>
      <c r="K1345" s="17">
        <v>-1.0000000000000007</v>
      </c>
      <c r="L1345" s="17">
        <v>-1.0000000000000007</v>
      </c>
      <c r="M1345" s="17">
        <v>-1.0000000000000007</v>
      </c>
      <c r="N1345" s="17">
        <v>0.20237726702754899</v>
      </c>
      <c r="O1345" s="17">
        <v>-1.0000000000000007</v>
      </c>
      <c r="P1345" s="17">
        <v>-1.0000000000000007</v>
      </c>
      <c r="Q1345" s="17">
        <v>3.2919364256696699</v>
      </c>
      <c r="R1345" s="17">
        <v>-1.0000000000000007</v>
      </c>
      <c r="S1345" s="17">
        <v>0.2363814221652637</v>
      </c>
      <c r="T1345" s="17">
        <v>4.2901548291643152E-2</v>
      </c>
      <c r="U1345" s="17">
        <v>-0.19729215688465468</v>
      </c>
      <c r="V1345" s="17">
        <v>-0.42620349717390849</v>
      </c>
      <c r="W1345" s="17">
        <v>0.50306931543614786</v>
      </c>
      <c r="X1345" s="17">
        <v>-2.1493528229370824</v>
      </c>
      <c r="Y1345" s="17">
        <v>1.1110505215218697E-2</v>
      </c>
      <c r="Z1345" s="17">
        <v>24.743047839344758</v>
      </c>
      <c r="AA1345" s="17">
        <v>-9.5507016633718411E-2</v>
      </c>
      <c r="AB1345" s="17">
        <v>0.14931952646319346</v>
      </c>
      <c r="AC1345" s="17">
        <v>6.9270065565155399</v>
      </c>
      <c r="AD1345" s="17">
        <v>-0.14680535621573521</v>
      </c>
      <c r="AE1345" s="17">
        <v>-0.17305912304565085</v>
      </c>
      <c r="AF1345" s="17">
        <v>35.491726857812338</v>
      </c>
      <c r="AG1345" s="17">
        <v>-30.248817419258543</v>
      </c>
      <c r="AH1345" s="17">
        <v>3.6441362207110251E-3</v>
      </c>
      <c r="AI1345" s="17">
        <v>4.6042330466723208E-2</v>
      </c>
      <c r="AJ1345" s="17">
        <v>0.33333333333333298</v>
      </c>
      <c r="AK1345" s="17">
        <v>0.3844520035718349</v>
      </c>
      <c r="AL1345" s="17">
        <v>0.50151755654430841</v>
      </c>
      <c r="AM1345" s="17">
        <v>0.33333333333333298</v>
      </c>
      <c r="AN1345" s="17">
        <v>6.9728675111123739E-2</v>
      </c>
      <c r="AO1345" s="17">
        <v>0.1151439675985344</v>
      </c>
      <c r="AP1345" s="17">
        <v>0.33333333333333298</v>
      </c>
      <c r="AQ1345" s="17">
        <v>4.007483622448218</v>
      </c>
      <c r="AR1345" s="17">
        <v>2.2444243630026963</v>
      </c>
      <c r="AS1345" s="17">
        <v>0.42233896197386134</v>
      </c>
      <c r="AT1345" s="17">
        <v>3.7937923593459075</v>
      </c>
      <c r="AU1345" s="17">
        <v>-1.0000000000000007</v>
      </c>
      <c r="AV1345" s="17">
        <v>-1.0000000000000007</v>
      </c>
      <c r="AW1345" s="17">
        <v>-1.0000000000000007</v>
      </c>
      <c r="AX1345" s="17">
        <v>-1.0000000000000007</v>
      </c>
      <c r="AY1345" s="17">
        <v>-2.8257158642458528E-2</v>
      </c>
      <c r="AZ1345" s="17">
        <v>0.57787722779271655</v>
      </c>
      <c r="BA1345" s="17">
        <v>8.5185840885989572E-3</v>
      </c>
      <c r="BB1345" s="17">
        <v>0.31906411097611209</v>
      </c>
      <c r="BC1345" s="17">
        <v>2.9628980446019804E-3</v>
      </c>
      <c r="BD1345" s="17">
        <v>9.684307098216685</v>
      </c>
      <c r="BE1345" s="17">
        <v>1.2154646607507127</v>
      </c>
      <c r="BF1345" s="17">
        <v>-1.0000000000000007</v>
      </c>
      <c r="BG1345" s="22">
        <v>130.99703335339564</v>
      </c>
    </row>
    <row r="1346" spans="1:100" x14ac:dyDescent="0.25">
      <c r="A1346">
        <v>3572</v>
      </c>
      <c r="B1346" t="s">
        <v>1282</v>
      </c>
      <c r="C1346" s="48">
        <v>2</v>
      </c>
      <c r="D1346" s="22">
        <v>1529.7322851562501</v>
      </c>
      <c r="E1346" s="17">
        <v>114.05990438158499</v>
      </c>
      <c r="F1346" s="17">
        <v>45.813174557671346</v>
      </c>
      <c r="G1346" s="17">
        <v>0.77439213284569108</v>
      </c>
      <c r="H1346" s="17">
        <v>9.6010238380766246</v>
      </c>
      <c r="I1346" s="17">
        <v>82.639334825684941</v>
      </c>
      <c r="J1346" s="17">
        <v>18.759198324474788</v>
      </c>
      <c r="K1346" s="17">
        <v>-0.99999999999999933</v>
      </c>
      <c r="L1346" s="17">
        <v>-0.99999999999999933</v>
      </c>
      <c r="M1346" s="17">
        <v>-0.99999999999999933</v>
      </c>
      <c r="N1346" s="17">
        <v>0.35076266701592307</v>
      </c>
      <c r="O1346" s="17">
        <v>-0.99999999999999933</v>
      </c>
      <c r="P1346" s="17">
        <v>-0.99999999999999933</v>
      </c>
      <c r="Q1346" s="17">
        <v>4.8859460269648736</v>
      </c>
      <c r="R1346" s="17">
        <v>-0.99999999999999933</v>
      </c>
      <c r="S1346" s="17">
        <v>2.315294750222983</v>
      </c>
      <c r="T1346" s="17">
        <v>0.27624629068299517</v>
      </c>
      <c r="U1346" s="17">
        <v>0.5019353690534516</v>
      </c>
      <c r="V1346" s="17">
        <v>0.49001064387443322</v>
      </c>
      <c r="W1346" s="17">
        <v>5.1457887630211232</v>
      </c>
      <c r="X1346" s="17">
        <v>3.5709029786327635</v>
      </c>
      <c r="Y1346" s="17">
        <v>0.22104868091170352</v>
      </c>
      <c r="Z1346" s="17">
        <v>44.018571971533305</v>
      </c>
      <c r="AA1346" s="17">
        <v>1.32411309895179</v>
      </c>
      <c r="AB1346" s="17">
        <v>2.1955764445005963</v>
      </c>
      <c r="AC1346" s="17">
        <v>30.420154624800965</v>
      </c>
      <c r="AD1346" s="17">
        <v>1.6463536907458844</v>
      </c>
      <c r="AE1346" s="17">
        <v>1.3286171425190267</v>
      </c>
      <c r="AF1346" s="17">
        <v>73.540270289393959</v>
      </c>
      <c r="AG1346" s="17">
        <v>34.759044266646029</v>
      </c>
      <c r="AH1346" s="17">
        <v>0.45340051345903498</v>
      </c>
      <c r="AI1346" s="17">
        <v>0.57816042692273073</v>
      </c>
      <c r="AJ1346" s="17">
        <v>0.33333333333333298</v>
      </c>
      <c r="AK1346" s="17">
        <v>0.98480930802980038</v>
      </c>
      <c r="AL1346" s="17">
        <v>1.0258748767016141</v>
      </c>
      <c r="AM1346" s="17">
        <v>0.33333333333333298</v>
      </c>
      <c r="AN1346" s="17">
        <v>0.61094753509064015</v>
      </c>
      <c r="AO1346" s="17">
        <v>0.70655076100668657</v>
      </c>
      <c r="AP1346" s="17">
        <v>0.33333333333333298</v>
      </c>
      <c r="AQ1346" s="17">
        <v>10.754794438217706</v>
      </c>
      <c r="AR1346" s="17">
        <v>2.2444243630026963</v>
      </c>
      <c r="AS1346" s="17">
        <v>9.0112641468132821</v>
      </c>
      <c r="AT1346" s="17">
        <v>9.8029463056144088</v>
      </c>
      <c r="AU1346" s="17">
        <v>-0.99999999999999933</v>
      </c>
      <c r="AV1346" s="17">
        <v>-0.99999999999999933</v>
      </c>
      <c r="AW1346" s="17">
        <v>-0.99999999999999933</v>
      </c>
      <c r="AX1346" s="17">
        <v>-0.99999999999999933</v>
      </c>
      <c r="AY1346" s="17">
        <v>6.2192952266468204E-2</v>
      </c>
      <c r="AZ1346" s="17">
        <v>-4.5917117887305126E-2</v>
      </c>
      <c r="BA1346" s="17">
        <v>0.60819525365289384</v>
      </c>
      <c r="BB1346" s="17">
        <v>-2.8330086908054747E-2</v>
      </c>
      <c r="BC1346" s="17">
        <v>0.33548033531405186</v>
      </c>
      <c r="BD1346" s="17">
        <v>0.421227241797693</v>
      </c>
      <c r="BE1346" s="17">
        <v>10.164243734444497</v>
      </c>
      <c r="BF1346" s="17">
        <v>-0.99999999999999933</v>
      </c>
      <c r="BG1346" s="22">
        <v>1297.5134636482719</v>
      </c>
    </row>
    <row r="1347" spans="1:100" x14ac:dyDescent="0.25">
      <c r="A1347">
        <v>3573</v>
      </c>
      <c r="B1347" t="s">
        <v>1283</v>
      </c>
      <c r="C1347" s="48">
        <v>2</v>
      </c>
      <c r="D1347" s="22">
        <v>1462.7113085937499</v>
      </c>
      <c r="E1347" s="17">
        <v>21.658467439707714</v>
      </c>
      <c r="F1347" s="17">
        <v>-103.25285415054232</v>
      </c>
      <c r="G1347" s="17">
        <v>-0.26170356425654101</v>
      </c>
      <c r="H1347" s="17">
        <v>0.1500235195979851</v>
      </c>
      <c r="I1347" s="17">
        <v>10.079313387604103</v>
      </c>
      <c r="J1347" s="17">
        <v>0.83808708944014754</v>
      </c>
      <c r="K1347" s="17">
        <v>-1.0000000000000016</v>
      </c>
      <c r="L1347" s="17">
        <v>-1.0000000000000016</v>
      </c>
      <c r="M1347" s="17">
        <v>-1.0000000000000016</v>
      </c>
      <c r="N1347" s="17">
        <v>9.2567960824157414E-2</v>
      </c>
      <c r="O1347" s="17">
        <v>-1.0000000000000016</v>
      </c>
      <c r="P1347" s="17">
        <v>-1.0000000000000016</v>
      </c>
      <c r="Q1347" s="17">
        <v>2.1123251673283159</v>
      </c>
      <c r="R1347" s="17">
        <v>-1.0000000000000016</v>
      </c>
      <c r="S1347" s="17">
        <v>-1.3020720256057967</v>
      </c>
      <c r="T1347" s="17">
        <v>-0.1297800246273306</v>
      </c>
      <c r="U1347" s="17">
        <v>-0.7147398943816945</v>
      </c>
      <c r="V1347" s="17">
        <v>-1.1042273402887799</v>
      </c>
      <c r="W1347" s="17">
        <v>-2.9326716771159713</v>
      </c>
      <c r="X1347" s="17">
        <v>-6.3825005647332747</v>
      </c>
      <c r="Y1347" s="17">
        <v>-0.14424955999768588</v>
      </c>
      <c r="Z1347" s="17">
        <v>10.478626057766558</v>
      </c>
      <c r="AA1347" s="17">
        <v>-1.1460652250358725</v>
      </c>
      <c r="AB1347" s="17">
        <v>-1.364967273324269</v>
      </c>
      <c r="AC1347" s="17">
        <v>-10.458573764150071</v>
      </c>
      <c r="AD1347" s="17">
        <v>-1.4737927207045449</v>
      </c>
      <c r="AE1347" s="17">
        <v>-1.2843411553525823</v>
      </c>
      <c r="AF1347" s="17">
        <v>7.3347507900931248</v>
      </c>
      <c r="AG1347" s="17">
        <v>-78.35643575673997</v>
      </c>
      <c r="AH1347" s="17">
        <v>-0.32918804099457222</v>
      </c>
      <c r="AI1347" s="17">
        <v>-0.34773980035397528</v>
      </c>
      <c r="AJ1347" s="17">
        <v>0.33333333333333298</v>
      </c>
      <c r="AK1347" s="17">
        <v>-5.9829031367132801E-2</v>
      </c>
      <c r="AL1347" s="17">
        <v>0.11347861515482716</v>
      </c>
      <c r="AM1347" s="17">
        <v>0.33333333333333298</v>
      </c>
      <c r="AN1347" s="17">
        <v>-0.33078827280422102</v>
      </c>
      <c r="AO1347" s="17">
        <v>-0.32251344123825071</v>
      </c>
      <c r="AP1347" s="17">
        <v>0.33333333333333298</v>
      </c>
      <c r="AQ1347" s="17">
        <v>-0.98571327883949689</v>
      </c>
      <c r="AR1347" s="17">
        <v>2.2444243630026963</v>
      </c>
      <c r="AS1347" s="17">
        <v>-5.9337035843544736</v>
      </c>
      <c r="AT1347" s="17">
        <v>-0.65314801188210048</v>
      </c>
      <c r="AU1347" s="17">
        <v>-1.0000000000000016</v>
      </c>
      <c r="AV1347" s="17">
        <v>-1.0000000000000016</v>
      </c>
      <c r="AW1347" s="17">
        <v>-1.0000000000000016</v>
      </c>
      <c r="AX1347" s="17">
        <v>-1.0000000000000016</v>
      </c>
      <c r="AY1347" s="17">
        <v>-9.5192746144377532E-2</v>
      </c>
      <c r="AZ1347" s="17">
        <v>1.0395023224320046</v>
      </c>
      <c r="BA1347" s="17">
        <v>-0.43525876217575743</v>
      </c>
      <c r="BB1347" s="17">
        <v>0.57614544008081447</v>
      </c>
      <c r="BC1347" s="17">
        <v>-0.24310921612531558</v>
      </c>
      <c r="BD1347" s="17">
        <v>16.539242775309422</v>
      </c>
      <c r="BE1347" s="17">
        <v>-5.4068797311283712</v>
      </c>
      <c r="BF1347" s="17">
        <v>-1.0000000000000016</v>
      </c>
      <c r="BG1347" s="22">
        <v>9.7247426102555892</v>
      </c>
    </row>
    <row r="1348" spans="1:100" x14ac:dyDescent="0.25">
      <c r="A1348">
        <v>3574</v>
      </c>
      <c r="B1348" t="s">
        <v>1284</v>
      </c>
      <c r="C1348" s="48">
        <v>2</v>
      </c>
      <c r="D1348" s="22">
        <v>1505.6624316406251</v>
      </c>
      <c r="E1348" s="17">
        <v>77.901778121269629</v>
      </c>
      <c r="F1348" s="17">
        <v>-12.518691975376102</v>
      </c>
      <c r="G1348" s="17">
        <v>0.36895169519148807</v>
      </c>
      <c r="H1348" s="17">
        <v>5.902699719840367</v>
      </c>
      <c r="I1348" s="17">
        <v>54.24546451975403</v>
      </c>
      <c r="J1348" s="17">
        <v>11.746387439627377</v>
      </c>
      <c r="K1348" s="17">
        <v>-1.0000000000000002</v>
      </c>
      <c r="L1348" s="17">
        <v>-1.0000000000000002</v>
      </c>
      <c r="M1348" s="17">
        <v>-1.0000000000000002</v>
      </c>
      <c r="N1348" s="17">
        <v>0.24972704359699988</v>
      </c>
      <c r="O1348" s="17">
        <v>-1.0000000000000002</v>
      </c>
      <c r="P1348" s="17">
        <v>-1.0000000000000002</v>
      </c>
      <c r="Q1348" s="17">
        <v>3.8005848403843308</v>
      </c>
      <c r="R1348" s="17">
        <v>-1.0000000000000002</v>
      </c>
      <c r="S1348" s="17">
        <v>0.89976260116602069</v>
      </c>
      <c r="T1348" s="17">
        <v>0.11736184840710098</v>
      </c>
      <c r="U1348" s="17">
        <v>2.5831325122154997E-2</v>
      </c>
      <c r="V1348" s="17">
        <v>-0.13383959296359321</v>
      </c>
      <c r="W1348" s="17">
        <v>1.9845609482721049</v>
      </c>
      <c r="X1348" s="17">
        <v>-0.32401937270775794</v>
      </c>
      <c r="Y1348" s="17">
        <v>7.8101770618725447E-2</v>
      </c>
      <c r="Z1348" s="17">
        <v>30.893866996685677</v>
      </c>
      <c r="AA1348" s="17">
        <v>0.3574937185581426</v>
      </c>
      <c r="AB1348" s="17">
        <v>0.8022800460315298</v>
      </c>
      <c r="AC1348" s="17">
        <v>14.423669382059675</v>
      </c>
      <c r="AD1348" s="17">
        <v>0.42539164048188105</v>
      </c>
      <c r="AE1348" s="17">
        <v>0.30612572707913099</v>
      </c>
      <c r="AF1348" s="17">
        <v>47.633015895814665</v>
      </c>
      <c r="AG1348" s="17">
        <v>-9.5048107560254014</v>
      </c>
      <c r="AH1348" s="17">
        <v>0.14716138235536319</v>
      </c>
      <c r="AI1348" s="17">
        <v>0.21584119866890164</v>
      </c>
      <c r="AJ1348" s="17">
        <v>0.33333333333333298</v>
      </c>
      <c r="AK1348" s="17">
        <v>0.57602600094724843</v>
      </c>
      <c r="AL1348" s="17">
        <v>0.6688399612684236</v>
      </c>
      <c r="AM1348" s="17">
        <v>0.33333333333333298</v>
      </c>
      <c r="AN1348" s="17">
        <v>0.24243159667356079</v>
      </c>
      <c r="AO1348" s="17">
        <v>0.30386185717342123</v>
      </c>
      <c r="AP1348" s="17">
        <v>0.33333333333333298</v>
      </c>
      <c r="AQ1348" s="17">
        <v>6.1605502960991023</v>
      </c>
      <c r="AR1348" s="17">
        <v>2.2444243630026963</v>
      </c>
      <c r="AS1348" s="17">
        <v>3.1630647241158214</v>
      </c>
      <c r="AT1348" s="17">
        <v>5.7113131986571908</v>
      </c>
      <c r="AU1348" s="17">
        <v>-1.0000000000000002</v>
      </c>
      <c r="AV1348" s="17">
        <v>-1.0000000000000002</v>
      </c>
      <c r="AW1348" s="17">
        <v>-1.0000000000000002</v>
      </c>
      <c r="AX1348" s="17">
        <v>-1.0000000000000002</v>
      </c>
      <c r="AY1348" s="17">
        <v>6.0546896480799181E-4</v>
      </c>
      <c r="AZ1348" s="17">
        <v>0.3788244712846639</v>
      </c>
      <c r="BA1348" s="17">
        <v>0.19987539089038997</v>
      </c>
      <c r="BB1348" s="17">
        <v>0.20821063312298321</v>
      </c>
      <c r="BC1348" s="17">
        <v>0.10906920204343495</v>
      </c>
      <c r="BD1348" s="17">
        <v>6.7284586011220595</v>
      </c>
      <c r="BE1348" s="17">
        <v>4.0710197877509202</v>
      </c>
      <c r="BF1348" s="17">
        <v>-1.0000000000000002</v>
      </c>
      <c r="BG1348" s="22">
        <v>4020.1687613530098</v>
      </c>
    </row>
    <row r="1349" spans="1:100" x14ac:dyDescent="0.25">
      <c r="A1349">
        <v>3575</v>
      </c>
      <c r="B1349" t="s">
        <v>1285</v>
      </c>
      <c r="C1349" s="48">
        <v>2</v>
      </c>
      <c r="D1349" s="22">
        <v>1429.3739648437502</v>
      </c>
      <c r="E1349" s="17">
        <v>37.68164229926689</v>
      </c>
      <c r="F1349" s="17">
        <v>-77.403569521838904</v>
      </c>
      <c r="G1349" s="17">
        <v>-8.2035984667397754E-2</v>
      </c>
      <c r="H1349" s="17">
        <v>1.7889052914906562</v>
      </c>
      <c r="I1349" s="17">
        <v>22.661822380911879</v>
      </c>
      <c r="J1349" s="17">
        <v>3.9457562826930275</v>
      </c>
      <c r="K1349" s="17">
        <v>-1.0000000000000011</v>
      </c>
      <c r="L1349" s="17">
        <v>-1.0000000000000011</v>
      </c>
      <c r="M1349" s="17">
        <v>-1.0000000000000011</v>
      </c>
      <c r="N1349" s="17">
        <v>0.13734106243431424</v>
      </c>
      <c r="O1349" s="17">
        <v>-1.0000000000000011</v>
      </c>
      <c r="P1349" s="17">
        <v>-1.0000000000000011</v>
      </c>
      <c r="Q1349" s="17">
        <v>2.5932940082786207</v>
      </c>
      <c r="R1349" s="17">
        <v>-1.0000000000000011</v>
      </c>
      <c r="S1349" s="17">
        <v>-0.67479065100202651</v>
      </c>
      <c r="T1349" s="17">
        <v>-5.9371696974458849E-2</v>
      </c>
      <c r="U1349" s="17">
        <v>-0.50375832159961309</v>
      </c>
      <c r="V1349" s="17">
        <v>-0.82777326302084109</v>
      </c>
      <c r="W1349" s="17">
        <v>-1.5317996938180212</v>
      </c>
      <c r="X1349" s="17">
        <v>-4.6564979104300752</v>
      </c>
      <c r="Y1349" s="17">
        <v>-8.0903817943237644E-2</v>
      </c>
      <c r="Z1349" s="17">
        <v>16.294730611362301</v>
      </c>
      <c r="AA1349" s="17">
        <v>-0.71771583427429819</v>
      </c>
      <c r="AB1349" s="17">
        <v>-0.74753948784838564</v>
      </c>
      <c r="AC1349" s="17">
        <v>-3.3698635157953447</v>
      </c>
      <c r="AD1349" s="17">
        <v>-0.93273347755073788</v>
      </c>
      <c r="AE1349" s="17">
        <v>-0.83123253395886065</v>
      </c>
      <c r="AF1349" s="17">
        <v>18.815336489994479</v>
      </c>
      <c r="AG1349" s="17">
        <v>-58.741274177837546</v>
      </c>
      <c r="AH1349" s="17">
        <v>-0.19348070065323664</v>
      </c>
      <c r="AI1349" s="17">
        <v>-0.18718102837846629</v>
      </c>
      <c r="AJ1349" s="17">
        <v>0.33333333333333298</v>
      </c>
      <c r="AK1349" s="17">
        <v>0.1213199131853796</v>
      </c>
      <c r="AL1349" s="17">
        <v>0.2716956875707926</v>
      </c>
      <c r="AM1349" s="17">
        <v>0.33333333333333298</v>
      </c>
      <c r="AN1349" s="17">
        <v>-0.16748347992638613</v>
      </c>
      <c r="AO1349" s="17">
        <v>-0.14406518112455463</v>
      </c>
      <c r="AP1349" s="17">
        <v>0.33333333333333298</v>
      </c>
      <c r="AQ1349" s="17">
        <v>1.0501880482009449</v>
      </c>
      <c r="AR1349" s="17">
        <v>2.2444243630026963</v>
      </c>
      <c r="AS1349" s="17">
        <v>-3.3421223367857786</v>
      </c>
      <c r="AT1349" s="17">
        <v>1.1600253882531844</v>
      </c>
      <c r="AU1349" s="17">
        <v>-1.0000000000000011</v>
      </c>
      <c r="AV1349" s="17">
        <v>-1.0000000000000011</v>
      </c>
      <c r="AW1349" s="17">
        <v>-1.0000000000000011</v>
      </c>
      <c r="AX1349" s="17">
        <v>-1.0000000000000011</v>
      </c>
      <c r="AY1349" s="17">
        <v>-6.7900761847454624E-2</v>
      </c>
      <c r="AZ1349" s="17">
        <v>0.85128159704284156</v>
      </c>
      <c r="BA1349" s="17">
        <v>-0.25431518914400209</v>
      </c>
      <c r="BB1349" s="17">
        <v>0.47132437465345189</v>
      </c>
      <c r="BC1349" s="17">
        <v>-0.14277699336498686</v>
      </c>
      <c r="BD1349" s="17">
        <v>13.744245318235215</v>
      </c>
      <c r="BE1349" s="17">
        <v>-2.7067178905111104</v>
      </c>
      <c r="BF1349" s="17">
        <v>-1.0000000000000011</v>
      </c>
      <c r="BG1349" s="22">
        <v>-19.438129867643738</v>
      </c>
    </row>
    <row r="1350" spans="1:100" x14ac:dyDescent="0.25">
      <c r="A1350">
        <v>3577</v>
      </c>
      <c r="B1350" t="s">
        <v>1286</v>
      </c>
      <c r="C1350" s="48">
        <v>2</v>
      </c>
      <c r="D1350" s="22">
        <v>1445.419658203125</v>
      </c>
      <c r="E1350" s="17">
        <v>60.123405212567995</v>
      </c>
      <c r="F1350" s="17">
        <v>-41.199538660269688</v>
      </c>
      <c r="G1350" s="17">
        <v>0.16960311056102034</v>
      </c>
      <c r="H1350" s="17">
        <v>4.0842928467106585</v>
      </c>
      <c r="I1350" s="17">
        <v>40.284652198176971</v>
      </c>
      <c r="J1350" s="17">
        <v>8.2983003857952973</v>
      </c>
      <c r="K1350" s="17">
        <v>-1.0000000000000007</v>
      </c>
      <c r="L1350" s="17">
        <v>-1.0000000000000007</v>
      </c>
      <c r="M1350" s="17">
        <v>-1.0000000000000007</v>
      </c>
      <c r="N1350" s="17">
        <v>0.20004944201795449</v>
      </c>
      <c r="O1350" s="17">
        <v>-1.0000000000000007</v>
      </c>
      <c r="P1350" s="17">
        <v>-1.0000000000000007</v>
      </c>
      <c r="Q1350" s="17">
        <v>3.2669300880130039</v>
      </c>
      <c r="R1350" s="17">
        <v>-1.0000000000000007</v>
      </c>
      <c r="S1350" s="17">
        <v>0.20376806237237821</v>
      </c>
      <c r="T1350" s="17">
        <v>3.9240906966832662E-2</v>
      </c>
      <c r="U1350" s="17">
        <v>-0.20826142557553079</v>
      </c>
      <c r="V1350" s="17">
        <v>-0.44057678586567711</v>
      </c>
      <c r="W1350" s="17">
        <v>0.43023574526370645</v>
      </c>
      <c r="X1350" s="17">
        <v>-2.239090455596465</v>
      </c>
      <c r="Y1350" s="17">
        <v>7.8170589874010654E-3</v>
      </c>
      <c r="Z1350" s="17">
        <v>24.440659281228754</v>
      </c>
      <c r="AA1350" s="17">
        <v>-0.11777758509559066</v>
      </c>
      <c r="AB1350" s="17">
        <v>0.11721847049517753</v>
      </c>
      <c r="AC1350" s="17">
        <v>6.5584531972784053</v>
      </c>
      <c r="AD1350" s="17">
        <v>-0.17493588978591745</v>
      </c>
      <c r="AE1350" s="17">
        <v>-0.19661696342327428</v>
      </c>
      <c r="AF1350" s="17">
        <v>34.894832884512951</v>
      </c>
      <c r="AG1350" s="17">
        <v>-31.268640975110834</v>
      </c>
      <c r="AH1350" s="17">
        <v>-3.4115049895563909E-3</v>
      </c>
      <c r="AI1350" s="17">
        <v>3.7694623663458438E-2</v>
      </c>
      <c r="AJ1350" s="17">
        <v>0.33333333333333298</v>
      </c>
      <c r="AK1350" s="17">
        <v>0.37503378083483058</v>
      </c>
      <c r="AL1350" s="17">
        <v>0.49329159843844517</v>
      </c>
      <c r="AM1350" s="17">
        <v>0.33333333333333298</v>
      </c>
      <c r="AN1350" s="17">
        <v>6.1238198298558311E-2</v>
      </c>
      <c r="AO1350" s="17">
        <v>0.10586615775573693</v>
      </c>
      <c r="AP1350" s="17">
        <v>0.33333333333333298</v>
      </c>
      <c r="AQ1350" s="17">
        <v>3.9016338632017815</v>
      </c>
      <c r="AR1350" s="17">
        <v>2.2444243630026963</v>
      </c>
      <c r="AS1350" s="17">
        <v>0.28759851680626625</v>
      </c>
      <c r="AT1350" s="17">
        <v>3.6995225804881278</v>
      </c>
      <c r="AU1350" s="17">
        <v>-1.0000000000000007</v>
      </c>
      <c r="AV1350" s="17">
        <v>-1.0000000000000007</v>
      </c>
      <c r="AW1350" s="17">
        <v>-1.0000000000000007</v>
      </c>
      <c r="AX1350" s="17">
        <v>-1.0000000000000007</v>
      </c>
      <c r="AY1350" s="17">
        <v>-2.9676112463460406E-2</v>
      </c>
      <c r="AZ1350" s="17">
        <v>0.58766312370182461</v>
      </c>
      <c r="BA1350" s="17">
        <v>-8.8896105527280778E-4</v>
      </c>
      <c r="BB1350" s="17">
        <v>0.32451392545978869</v>
      </c>
      <c r="BC1350" s="17">
        <v>-2.2535343447216138E-3</v>
      </c>
      <c r="BD1350" s="17">
        <v>9.8296234767642545</v>
      </c>
      <c r="BE1350" s="17">
        <v>1.075078937258291</v>
      </c>
      <c r="BF1350" s="17">
        <v>-1.0000000000000007</v>
      </c>
      <c r="BG1350" s="22">
        <v>0.25606231335291341</v>
      </c>
    </row>
    <row r="1351" spans="1:100" x14ac:dyDescent="0.25">
      <c r="A1351">
        <v>3581</v>
      </c>
      <c r="B1351" t="s">
        <v>1287</v>
      </c>
      <c r="C1351" s="48">
        <v>2</v>
      </c>
      <c r="D1351" s="22">
        <v>1498.62056640625</v>
      </c>
      <c r="E1351" s="17">
        <v>117.77966219181265</v>
      </c>
      <c r="F1351" s="17">
        <v>51.814050116303463</v>
      </c>
      <c r="G1351" s="17">
        <v>0.8161017121443721</v>
      </c>
      <c r="H1351" s="17">
        <v>9.9814879673437762</v>
      </c>
      <c r="I1351" s="17">
        <v>85.560346829257611</v>
      </c>
      <c r="J1351" s="17">
        <v>19.480639415552311</v>
      </c>
      <c r="K1351" s="17">
        <v>-0.99999999999999922</v>
      </c>
      <c r="L1351" s="17">
        <v>-0.99999999999999922</v>
      </c>
      <c r="M1351" s="17">
        <v>-0.99999999999999922</v>
      </c>
      <c r="N1351" s="17">
        <v>0.36115668042851085</v>
      </c>
      <c r="O1351" s="17">
        <v>-0.99999999999999922</v>
      </c>
      <c r="P1351" s="17">
        <v>-0.99999999999999922</v>
      </c>
      <c r="Q1351" s="17">
        <v>4.9976022760092818</v>
      </c>
      <c r="R1351" s="17">
        <v>-0.99999999999999922</v>
      </c>
      <c r="S1351" s="17">
        <v>2.4609172509348616</v>
      </c>
      <c r="T1351" s="17">
        <v>0.29259148625050102</v>
      </c>
      <c r="U1351" s="17">
        <v>0.5509144484212376</v>
      </c>
      <c r="V1351" s="17">
        <v>0.55418907431034659</v>
      </c>
      <c r="W1351" s="17">
        <v>5.4709992501233664</v>
      </c>
      <c r="X1351" s="17">
        <v>3.9715920998644236</v>
      </c>
      <c r="Y1351" s="17">
        <v>0.23575430703242997</v>
      </c>
      <c r="Z1351" s="17">
        <v>45.368772573346725</v>
      </c>
      <c r="AA1351" s="17">
        <v>1.4235538156485221</v>
      </c>
      <c r="AB1351" s="17">
        <v>2.3389114481690685</v>
      </c>
      <c r="AC1351" s="17">
        <v>32.065788872811893</v>
      </c>
      <c r="AD1351" s="17">
        <v>1.771959843281663</v>
      </c>
      <c r="AE1351" s="17">
        <v>1.4338056802516266</v>
      </c>
      <c r="AF1351" s="17">
        <v>76.205472329407826</v>
      </c>
      <c r="AG1351" s="17">
        <v>39.312676809604319</v>
      </c>
      <c r="AH1351" s="17">
        <v>0.48490478421463695</v>
      </c>
      <c r="AI1351" s="17">
        <v>0.61543392304888433</v>
      </c>
      <c r="AJ1351" s="17">
        <v>0.33333333333333298</v>
      </c>
      <c r="AK1351" s="17">
        <v>1.0268627841492168</v>
      </c>
      <c r="AL1351" s="17">
        <v>1.0626047505243126</v>
      </c>
      <c r="AM1351" s="17">
        <v>0.33333333333333298</v>
      </c>
      <c r="AN1351" s="17">
        <v>0.64885851615894818</v>
      </c>
      <c r="AO1351" s="17">
        <v>0.74797727698104444</v>
      </c>
      <c r="AP1351" s="17">
        <v>0.33333333333333298</v>
      </c>
      <c r="AQ1351" s="17">
        <v>11.227426106316464</v>
      </c>
      <c r="AR1351" s="17">
        <v>2.2444243630026963</v>
      </c>
      <c r="AS1351" s="17">
        <v>9.6128961374129549</v>
      </c>
      <c r="AT1351" s="17">
        <v>10.223871994534701</v>
      </c>
      <c r="AU1351" s="17">
        <v>-0.99999999999999922</v>
      </c>
      <c r="AV1351" s="17">
        <v>-0.99999999999999922</v>
      </c>
      <c r="AW1351" s="17">
        <v>-0.99999999999999922</v>
      </c>
      <c r="AX1351" s="17">
        <v>-0.99999999999999922</v>
      </c>
      <c r="AY1351" s="17">
        <v>6.8528748551217891E-2</v>
      </c>
      <c r="AZ1351" s="17">
        <v>-8.9612298115296307E-2</v>
      </c>
      <c r="BA1351" s="17">
        <v>0.65020105305873566</v>
      </c>
      <c r="BB1351" s="17">
        <v>-5.2664151799520553E-2</v>
      </c>
      <c r="BC1351" s="17">
        <v>0.35877232160898903</v>
      </c>
      <c r="BD1351" s="17">
        <v>-0.22762753958264703</v>
      </c>
      <c r="BE1351" s="17">
        <v>10.791082559056257</v>
      </c>
      <c r="BF1351" s="17">
        <v>-0.99999999999999922</v>
      </c>
      <c r="BG1351" s="22">
        <v>228.58814420002713</v>
      </c>
    </row>
    <row r="1352" spans="1:100" x14ac:dyDescent="0.25">
      <c r="A1352">
        <v>3586</v>
      </c>
      <c r="B1352" t="s">
        <v>2980</v>
      </c>
      <c r="C1352" s="48">
        <v>1</v>
      </c>
      <c r="D1352" s="22">
        <v>1450</v>
      </c>
      <c r="E1352" s="47">
        <v>62.798508766834246</v>
      </c>
      <c r="F1352" s="47">
        <v>-29.08938549335334</v>
      </c>
      <c r="G1352" s="47">
        <v>0.24773049482204326</v>
      </c>
      <c r="H1352" s="47">
        <v>5.0316799675559034</v>
      </c>
      <c r="I1352" s="47">
        <v>43.150978932390657</v>
      </c>
      <c r="J1352" s="47">
        <v>9.4265685797601293</v>
      </c>
      <c r="K1352" s="47">
        <v>-1</v>
      </c>
      <c r="L1352" s="47">
        <v>-1</v>
      </c>
      <c r="M1352" s="47">
        <v>-1</v>
      </c>
      <c r="N1352" s="47">
        <v>0.23106494761372834</v>
      </c>
      <c r="O1352" s="47">
        <v>-1</v>
      </c>
      <c r="P1352" s="47">
        <v>-1</v>
      </c>
      <c r="Q1352" s="47">
        <v>3.6908187015592362</v>
      </c>
      <c r="R1352" s="47">
        <v>-1</v>
      </c>
      <c r="S1352" s="47">
        <v>0.64189072421973781</v>
      </c>
      <c r="T1352" s="47">
        <v>9.2362986157557392E-2</v>
      </c>
      <c r="U1352" s="47">
        <v>2.8539908778594872E-2</v>
      </c>
      <c r="V1352" s="47">
        <v>-3.3016092497362891E-2</v>
      </c>
      <c r="W1352" s="47">
        <v>1.340861265996665</v>
      </c>
      <c r="X1352" s="47">
        <v>-0.95214589246562853</v>
      </c>
      <c r="Y1352" s="47">
        <v>6.2963204570277986E-2</v>
      </c>
      <c r="Z1352" s="47">
        <v>26.745601001024557</v>
      </c>
      <c r="AA1352" s="47">
        <v>0.83044305783086536</v>
      </c>
      <c r="AB1352" s="47">
        <v>0.95436065465510056</v>
      </c>
      <c r="AC1352" s="47">
        <v>9.5356991142494465</v>
      </c>
      <c r="AD1352" s="47">
        <v>1.0338197723233149</v>
      </c>
      <c r="AE1352" s="47">
        <v>-6.1692529453854741E-2</v>
      </c>
      <c r="AF1352" s="47">
        <v>37.173968240475233</v>
      </c>
      <c r="AG1352" s="47">
        <v>-21.084351504417185</v>
      </c>
      <c r="AH1352" s="47">
        <v>0.31588437088007865</v>
      </c>
      <c r="AI1352" s="47">
        <v>0.38548558873661259</v>
      </c>
      <c r="AJ1352" s="47">
        <v>0.33333333333333298</v>
      </c>
      <c r="AK1352" s="47">
        <v>0.47968211832321317</v>
      </c>
      <c r="AL1352" s="47">
        <v>0.57122895297980814</v>
      </c>
      <c r="AM1352" s="47">
        <v>0.33333333333333298</v>
      </c>
      <c r="AN1352" s="47">
        <v>0.18789602731731778</v>
      </c>
      <c r="AO1352" s="47">
        <v>0.23868759666666312</v>
      </c>
      <c r="AP1352" s="47">
        <v>0.33333333333333298</v>
      </c>
      <c r="AQ1352" s="47">
        <v>5.9770106919154165</v>
      </c>
      <c r="AR1352" s="47">
        <v>2.6866680235991405</v>
      </c>
      <c r="AS1352" s="47">
        <v>1.9901707455278179</v>
      </c>
      <c r="AT1352" s="47">
        <v>4.7497298106331778</v>
      </c>
      <c r="AU1352" s="47">
        <v>-1</v>
      </c>
      <c r="AV1352" s="47">
        <v>-1</v>
      </c>
      <c r="AW1352" s="47">
        <v>-1</v>
      </c>
      <c r="AX1352" s="47">
        <v>-1</v>
      </c>
      <c r="AY1352" s="47">
        <v>5.741340798477359E-3</v>
      </c>
      <c r="AZ1352" s="47">
        <v>0.26109216513129191</v>
      </c>
      <c r="BA1352" s="47">
        <v>0.31605474538102962</v>
      </c>
      <c r="BB1352" s="47">
        <v>0.19654570281331249</v>
      </c>
      <c r="BC1352" s="47">
        <v>0.14449960111956645</v>
      </c>
      <c r="BD1352" s="47">
        <v>6.219103395989273</v>
      </c>
      <c r="BE1352" s="47">
        <v>5.19276375489431</v>
      </c>
      <c r="BF1352" s="47">
        <v>-1</v>
      </c>
      <c r="BG1352" s="22">
        <v>53.144100000000016</v>
      </c>
    </row>
    <row r="1353" spans="1:100" x14ac:dyDescent="0.25">
      <c r="A1353">
        <v>3588</v>
      </c>
      <c r="B1353" t="s">
        <v>1288</v>
      </c>
      <c r="C1353" s="48">
        <v>2</v>
      </c>
      <c r="D1353" s="22">
        <v>1552.7886523437501</v>
      </c>
      <c r="E1353" s="17">
        <v>96.907538259272968</v>
      </c>
      <c r="F1353" s="17">
        <v>18.142229327559104</v>
      </c>
      <c r="G1353" s="17">
        <v>0.58206295136739572</v>
      </c>
      <c r="H1353" s="17">
        <v>7.8466461676665595</v>
      </c>
      <c r="I1353" s="17">
        <v>69.170106480982469</v>
      </c>
      <c r="J1353" s="17">
        <v>15.432524287843206</v>
      </c>
      <c r="K1353" s="17">
        <v>-0.99999999999999967</v>
      </c>
      <c r="L1353" s="17">
        <v>-0.99999999999999967</v>
      </c>
      <c r="M1353" s="17">
        <v>-0.99999999999999967</v>
      </c>
      <c r="N1353" s="17">
        <v>0.30283429838860754</v>
      </c>
      <c r="O1353" s="17">
        <v>-0.99999999999999967</v>
      </c>
      <c r="P1353" s="17">
        <v>-0.99999999999999967</v>
      </c>
      <c r="Q1353" s="17">
        <v>4.3710821672297335</v>
      </c>
      <c r="R1353" s="17">
        <v>-0.99999999999999967</v>
      </c>
      <c r="S1353" s="17">
        <v>1.6438073644074214</v>
      </c>
      <c r="T1353" s="17">
        <v>0.20087612062950638</v>
      </c>
      <c r="U1353" s="17">
        <v>0.27608542276390341</v>
      </c>
      <c r="V1353" s="17">
        <v>0.19407418990278408</v>
      </c>
      <c r="W1353" s="17">
        <v>3.6461939974006929</v>
      </c>
      <c r="X1353" s="17">
        <v>1.723264809906861</v>
      </c>
      <c r="Y1353" s="17">
        <v>0.15323881367061634</v>
      </c>
      <c r="Z1353" s="17">
        <v>37.792592689443346</v>
      </c>
      <c r="AA1353" s="17">
        <v>0.86557690727885261</v>
      </c>
      <c r="AB1353" s="17">
        <v>1.5346370536873808</v>
      </c>
      <c r="AC1353" s="17">
        <v>22.831886096218565</v>
      </c>
      <c r="AD1353" s="17">
        <v>1.0671647151666432</v>
      </c>
      <c r="AE1353" s="17">
        <v>0.84357687831167549</v>
      </c>
      <c r="AF1353" s="17">
        <v>61.250620394834598</v>
      </c>
      <c r="AG1353" s="17">
        <v>13.761555573016512</v>
      </c>
      <c r="AH1353" s="17">
        <v>0.30812955390065999</v>
      </c>
      <c r="AI1353" s="17">
        <v>0.40628669620389196</v>
      </c>
      <c r="AJ1353" s="17">
        <v>0.33333333333333298</v>
      </c>
      <c r="AK1353" s="17">
        <v>0.79089436627395837</v>
      </c>
      <c r="AL1353" s="17">
        <v>0.85650787068282985</v>
      </c>
      <c r="AM1353" s="17">
        <v>0.33333333333333298</v>
      </c>
      <c r="AN1353" s="17">
        <v>0.43613426484177392</v>
      </c>
      <c r="AO1353" s="17">
        <v>0.51552682734889133</v>
      </c>
      <c r="AP1353" s="17">
        <v>0.33333333333333298</v>
      </c>
      <c r="AQ1353" s="17">
        <v>8.5754182998199227</v>
      </c>
      <c r="AR1353" s="17">
        <v>2.2444243630026963</v>
      </c>
      <c r="AS1353" s="17">
        <v>6.2370480015343608</v>
      </c>
      <c r="AT1353" s="17">
        <v>7.861994261157137</v>
      </c>
      <c r="AU1353" s="17">
        <v>-0.99999999999999967</v>
      </c>
      <c r="AV1353" s="17">
        <v>-0.99999999999999967</v>
      </c>
      <c r="AW1353" s="17">
        <v>-0.99999999999999967</v>
      </c>
      <c r="AX1353" s="17">
        <v>-0.99999999999999967</v>
      </c>
      <c r="AY1353" s="17">
        <v>3.2977636889320101E-2</v>
      </c>
      <c r="AZ1353" s="17">
        <v>0.15556796992948571</v>
      </c>
      <c r="BA1353" s="17">
        <v>0.41450015643759963</v>
      </c>
      <c r="BB1353" s="17">
        <v>8.3877968442993792E-2</v>
      </c>
      <c r="BC1353" s="17">
        <v>0.22807746205489615</v>
      </c>
      <c r="BD1353" s="17">
        <v>3.4131948209361731</v>
      </c>
      <c r="BE1353" s="17">
        <v>7.2737950633352959</v>
      </c>
      <c r="BF1353" s="17">
        <v>-0.99999999999999967</v>
      </c>
      <c r="BG1353" s="22">
        <v>1558.8824731872496</v>
      </c>
    </row>
    <row r="1354" spans="1:100" x14ac:dyDescent="0.25">
      <c r="A1354">
        <v>3591</v>
      </c>
      <c r="B1354" t="s">
        <v>1289</v>
      </c>
      <c r="C1354" s="48">
        <v>2</v>
      </c>
      <c r="D1354" s="22">
        <v>1535.5934179687499</v>
      </c>
      <c r="E1354" s="17">
        <v>75.716110409164173</v>
      </c>
      <c r="F1354" s="17">
        <v>-16.044706469331089</v>
      </c>
      <c r="G1354" s="17">
        <v>0.34444384134466749</v>
      </c>
      <c r="H1354" s="17">
        <v>5.6791453366310378</v>
      </c>
      <c r="I1354" s="17">
        <v>52.529126535241396</v>
      </c>
      <c r="J1354" s="17">
        <v>11.322480674886217</v>
      </c>
      <c r="K1354" s="17">
        <v>-1.0000000000000002</v>
      </c>
      <c r="L1354" s="17">
        <v>-1.0000000000000002</v>
      </c>
      <c r="M1354" s="17">
        <v>-1.0000000000000002</v>
      </c>
      <c r="N1354" s="17">
        <v>0.24361969449684603</v>
      </c>
      <c r="O1354" s="17">
        <v>-1.0000000000000002</v>
      </c>
      <c r="P1354" s="17">
        <v>-1.0000000000000002</v>
      </c>
      <c r="Q1354" s="17">
        <v>3.7349774888196245</v>
      </c>
      <c r="R1354" s="17">
        <v>-1.0000000000000002</v>
      </c>
      <c r="S1354" s="17">
        <v>0.81419724605422461</v>
      </c>
      <c r="T1354" s="17">
        <v>0.10775768382904202</v>
      </c>
      <c r="U1354" s="17">
        <v>-2.947965843637268E-3</v>
      </c>
      <c r="V1354" s="17">
        <v>-0.1715497693712332</v>
      </c>
      <c r="W1354" s="17">
        <v>1.7934726845837878</v>
      </c>
      <c r="X1354" s="17">
        <v>-0.55945762421433842</v>
      </c>
      <c r="Y1354" s="17">
        <v>6.9460989729713984E-2</v>
      </c>
      <c r="Z1354" s="17">
        <v>30.100511619586996</v>
      </c>
      <c r="AA1354" s="17">
        <v>0.29906401027039509</v>
      </c>
      <c r="AB1354" s="17">
        <v>0.71805878606903728</v>
      </c>
      <c r="AC1354" s="17">
        <v>13.456722116857939</v>
      </c>
      <c r="AD1354" s="17">
        <v>0.35158755805361119</v>
      </c>
      <c r="AE1354" s="17">
        <v>0.24431869491870706</v>
      </c>
      <c r="AF1354" s="17">
        <v>46.066987583681254</v>
      </c>
      <c r="AG1354" s="17">
        <v>-12.180449367380971</v>
      </c>
      <c r="AH1354" s="17">
        <v>0.1286499977715016</v>
      </c>
      <c r="AI1354" s="17">
        <v>0.19393991338193411</v>
      </c>
      <c r="AJ1354" s="17">
        <v>0.33333333333333298</v>
      </c>
      <c r="AK1354" s="17">
        <v>0.55131607905844116</v>
      </c>
      <c r="AL1354" s="17">
        <v>0.64725809938933909</v>
      </c>
      <c r="AM1354" s="17">
        <v>0.33333333333333298</v>
      </c>
      <c r="AN1354" s="17">
        <v>0.22015573585611403</v>
      </c>
      <c r="AO1354" s="17">
        <v>0.27952032661967985</v>
      </c>
      <c r="AP1354" s="17">
        <v>0.33333333333333298</v>
      </c>
      <c r="AQ1354" s="17">
        <v>5.8828398027326614</v>
      </c>
      <c r="AR1354" s="17">
        <v>2.2444243630026963</v>
      </c>
      <c r="AS1354" s="17">
        <v>2.8095557906019613</v>
      </c>
      <c r="AT1354" s="17">
        <v>5.4639842771507334</v>
      </c>
      <c r="AU1354" s="17">
        <v>-1.0000000000000002</v>
      </c>
      <c r="AV1354" s="17">
        <v>-1.0000000000000002</v>
      </c>
      <c r="AW1354" s="17">
        <v>-1.0000000000000002</v>
      </c>
      <c r="AX1354" s="17">
        <v>-1.0000000000000002</v>
      </c>
      <c r="AY1354" s="17">
        <v>-3.1173393674924169E-3</v>
      </c>
      <c r="AZ1354" s="17">
        <v>0.40449903115422264</v>
      </c>
      <c r="BA1354" s="17">
        <v>0.17519348304410795</v>
      </c>
      <c r="BB1354" s="17">
        <v>0.22250892420831075</v>
      </c>
      <c r="BC1354" s="17">
        <v>9.5383218978711964E-2</v>
      </c>
      <c r="BD1354" s="17">
        <v>7.1097148596905315</v>
      </c>
      <c r="BE1354" s="17">
        <v>3.7026997385582012</v>
      </c>
      <c r="BF1354" s="17">
        <v>-1.0000000000000002</v>
      </c>
      <c r="BG1354" s="22">
        <v>123.96044711703257</v>
      </c>
    </row>
    <row r="1355" spans="1:100" x14ac:dyDescent="0.25">
      <c r="A1355">
        <v>3593</v>
      </c>
      <c r="B1355" t="s">
        <v>1290</v>
      </c>
      <c r="C1355" s="48">
        <v>3</v>
      </c>
      <c r="D1355" s="22">
        <v>1604.1736910174284</v>
      </c>
      <c r="E1355" s="17">
        <v>149.14691863871411</v>
      </c>
      <c r="F1355" s="17">
        <v>80.446962555794883</v>
      </c>
      <c r="G1355" s="17">
        <v>1.0737342909864904</v>
      </c>
      <c r="H1355" s="17">
        <v>14.151650511033882</v>
      </c>
      <c r="I1355" s="17">
        <v>98.230746859571141</v>
      </c>
      <c r="J1355" s="17">
        <v>16.103645021860551</v>
      </c>
      <c r="K1355" s="17">
        <v>-0.99999999999999822</v>
      </c>
      <c r="L1355" s="17">
        <v>-0.99999999999999822</v>
      </c>
      <c r="M1355" s="17">
        <v>-0.99999999999999822</v>
      </c>
      <c r="N1355" s="17">
        <v>0.27456146825155536</v>
      </c>
      <c r="O1355" s="17">
        <v>-0.99999999999999822</v>
      </c>
      <c r="P1355" s="17">
        <v>-0.99999999999999822</v>
      </c>
      <c r="Q1355" s="17">
        <v>5.1539487932273973</v>
      </c>
      <c r="R1355" s="17">
        <v>-0.99999999999999822</v>
      </c>
      <c r="S1355" s="17">
        <v>4.4235779588408102</v>
      </c>
      <c r="T1355" s="17">
        <v>0.54705418955679597</v>
      </c>
      <c r="U1355" s="17">
        <v>7.5272900062434867E-2</v>
      </c>
      <c r="V1355" s="17">
        <v>-1.1923606273908869</v>
      </c>
      <c r="W1355" s="17">
        <v>8.9977017178064891</v>
      </c>
      <c r="X1355" s="17">
        <v>9.5157247908365932</v>
      </c>
      <c r="Y1355" s="17">
        <v>0.35857309208650145</v>
      </c>
      <c r="Z1355" s="17">
        <v>60.261666621140726</v>
      </c>
      <c r="AA1355" s="17">
        <v>4.9921400470767097E-2</v>
      </c>
      <c r="AB1355" s="17">
        <v>-0.37037528500553463</v>
      </c>
      <c r="AC1355" s="17">
        <v>26.658031140826488</v>
      </c>
      <c r="AD1355" s="17">
        <v>1.8083355277778759</v>
      </c>
      <c r="AE1355" s="17">
        <v>2.5476883456148398</v>
      </c>
      <c r="AF1355" s="17">
        <v>89.097010822576522</v>
      </c>
      <c r="AG1355" s="17">
        <v>50.497574374730064</v>
      </c>
      <c r="AH1355" s="17">
        <v>0.74887666748277593</v>
      </c>
      <c r="AI1355" s="17">
        <v>0.7197668058674882</v>
      </c>
      <c r="AJ1355" s="17">
        <v>0.33333333333333298</v>
      </c>
      <c r="AK1355" s="17">
        <v>0.52637116096533243</v>
      </c>
      <c r="AL1355" s="17">
        <v>0.42761541882054138</v>
      </c>
      <c r="AM1355" s="17">
        <v>0.33333333333333298</v>
      </c>
      <c r="AN1355" s="17">
        <v>0.46011891317437537</v>
      </c>
      <c r="AO1355" s="17">
        <v>0.67936498271090195</v>
      </c>
      <c r="AP1355" s="17">
        <v>0.33333333333333298</v>
      </c>
      <c r="AQ1355" s="17">
        <v>9.1337360369946623</v>
      </c>
      <c r="AR1355" s="17">
        <v>2.7832138375905227</v>
      </c>
      <c r="AS1355" s="17">
        <v>8.0567195746167055</v>
      </c>
      <c r="AT1355" s="17">
        <v>5.2637116096533241</v>
      </c>
      <c r="AU1355" s="17">
        <v>-0.99999999999999822</v>
      </c>
      <c r="AV1355" s="17">
        <v>-0.99999999999999822</v>
      </c>
      <c r="AW1355" s="17">
        <v>-0.99999999999999822</v>
      </c>
      <c r="AX1355" s="17">
        <v>-0.99999999999999822</v>
      </c>
      <c r="AY1355" s="17">
        <v>4.928005908995739E-4</v>
      </c>
      <c r="AZ1355" s="17">
        <v>-3.5392929792568126E-2</v>
      </c>
      <c r="BA1355" s="17">
        <v>0.61043994457463668</v>
      </c>
      <c r="BB1355" s="17">
        <v>-0.10716236392541037</v>
      </c>
      <c r="BC1355" s="17">
        <v>0.70434706093501254</v>
      </c>
      <c r="BD1355" s="17">
        <v>-2.8560237470981056</v>
      </c>
      <c r="BE1355" s="17">
        <v>20.660876246248506</v>
      </c>
      <c r="BF1355" s="17">
        <v>-0.99999999999999822</v>
      </c>
      <c r="CU1355" t="e">
        <v>#N/A</v>
      </c>
      <c r="CV1355" t="e">
        <v>#N/A</v>
      </c>
    </row>
    <row r="1356" spans="1:100" x14ac:dyDescent="0.25">
      <c r="A1356">
        <v>3596</v>
      </c>
      <c r="B1356" t="s">
        <v>1291</v>
      </c>
      <c r="C1356" s="48">
        <v>2</v>
      </c>
      <c r="D1356" s="22">
        <v>1474.50025390625</v>
      </c>
      <c r="E1356" s="17">
        <v>43.196747552544956</v>
      </c>
      <c r="F1356" s="17">
        <v>-68.506361153411717</v>
      </c>
      <c r="G1356" s="17">
        <v>-2.0195205875378874E-2</v>
      </c>
      <c r="H1356" s="17">
        <v>2.3530010808013895</v>
      </c>
      <c r="I1356" s="17">
        <v>26.992665803431905</v>
      </c>
      <c r="J1356" s="17">
        <v>5.0154021452253481</v>
      </c>
      <c r="K1356" s="17">
        <v>-1.0000000000000011</v>
      </c>
      <c r="L1356" s="17">
        <v>-1.0000000000000011</v>
      </c>
      <c r="M1356" s="17">
        <v>-1.0000000000000011</v>
      </c>
      <c r="N1356" s="17">
        <v>0.15275176412483565</v>
      </c>
      <c r="O1356" s="17">
        <v>-1.0000000000000011</v>
      </c>
      <c r="P1356" s="17">
        <v>-1.0000000000000011</v>
      </c>
      <c r="Q1356" s="17">
        <v>2.7588413361108195</v>
      </c>
      <c r="R1356" s="17">
        <v>-1.0000000000000011</v>
      </c>
      <c r="S1356" s="17">
        <v>-0.45888320227960078</v>
      </c>
      <c r="T1356" s="17">
        <v>-3.5137464925170808E-2</v>
      </c>
      <c r="U1356" s="17">
        <v>-0.4311394061478388</v>
      </c>
      <c r="V1356" s="17">
        <v>-0.73261900381852385</v>
      </c>
      <c r="W1356" s="17">
        <v>-1.0496258111778158</v>
      </c>
      <c r="X1356" s="17">
        <v>-4.0624155023334971</v>
      </c>
      <c r="Y1356" s="17">
        <v>-5.9100496326931207E-2</v>
      </c>
      <c r="Z1356" s="17">
        <v>18.296607833466879</v>
      </c>
      <c r="AA1356" s="17">
        <v>-0.57027988628436233</v>
      </c>
      <c r="AB1356" s="17">
        <v>-0.53502360051371034</v>
      </c>
      <c r="AC1356" s="17">
        <v>-0.92996109493748946</v>
      </c>
      <c r="AD1356" s="17">
        <v>-0.74650330154588662</v>
      </c>
      <c r="AE1356" s="17">
        <v>-0.67527456931970775</v>
      </c>
      <c r="AF1356" s="17">
        <v>22.766902834317378</v>
      </c>
      <c r="AG1356" s="17">
        <v>-51.989823131719518</v>
      </c>
      <c r="AH1356" s="17">
        <v>-0.14677083995553691</v>
      </c>
      <c r="AI1356" s="17">
        <v>-0.13191741585827155</v>
      </c>
      <c r="AJ1356" s="17">
        <v>0.33333333333333298</v>
      </c>
      <c r="AK1356" s="17">
        <v>0.18367057118442875</v>
      </c>
      <c r="AL1356" s="17">
        <v>0.32615329755680578</v>
      </c>
      <c r="AM1356" s="17">
        <v>0.33333333333333298</v>
      </c>
      <c r="AN1356" s="17">
        <v>-0.11127469927086431</v>
      </c>
      <c r="AO1356" s="17">
        <v>-8.2644086652491233E-2</v>
      </c>
      <c r="AP1356" s="17">
        <v>0.33333333333333298</v>
      </c>
      <c r="AQ1356" s="17">
        <v>1.7509361959513221</v>
      </c>
      <c r="AR1356" s="17">
        <v>2.2444243630026963</v>
      </c>
      <c r="AS1356" s="17">
        <v>-2.4501116411503796</v>
      </c>
      <c r="AT1356" s="17">
        <v>1.7841115779026957</v>
      </c>
      <c r="AU1356" s="17">
        <v>-1.0000000000000011</v>
      </c>
      <c r="AV1356" s="17">
        <v>-1.0000000000000011</v>
      </c>
      <c r="AW1356" s="17">
        <v>-1.0000000000000011</v>
      </c>
      <c r="AX1356" s="17">
        <v>-1.0000000000000011</v>
      </c>
      <c r="AY1356" s="17">
        <v>-5.8506982693971511E-2</v>
      </c>
      <c r="AZ1356" s="17">
        <v>0.7864968636508638</v>
      </c>
      <c r="BA1356" s="17">
        <v>-0.192035219105543</v>
      </c>
      <c r="BB1356" s="17">
        <v>0.43524543189338044</v>
      </c>
      <c r="BC1356" s="17">
        <v>-0.10824309021105374</v>
      </c>
      <c r="BD1356" s="17">
        <v>12.782219671413257</v>
      </c>
      <c r="BE1356" s="17">
        <v>-1.777334239492343</v>
      </c>
      <c r="BF1356" s="17">
        <v>-1.0000000000000011</v>
      </c>
      <c r="BG1356" s="22">
        <v>17.498830914208156</v>
      </c>
    </row>
    <row r="1357" spans="1:100" x14ac:dyDescent="0.25">
      <c r="A1357">
        <v>3597</v>
      </c>
      <c r="B1357" t="s">
        <v>1292</v>
      </c>
      <c r="C1357" s="48">
        <v>2</v>
      </c>
      <c r="D1357" s="22">
        <v>1432.03853515625</v>
      </c>
      <c r="E1357" s="17">
        <v>46.8626100375552</v>
      </c>
      <c r="F1357" s="17">
        <v>-62.592431884382776</v>
      </c>
      <c r="G1357" s="17">
        <v>2.0910046083816969E-2</v>
      </c>
      <c r="H1357" s="17">
        <v>2.727952690429754</v>
      </c>
      <c r="I1357" s="17">
        <v>29.871355457021568</v>
      </c>
      <c r="J1357" s="17">
        <v>5.7263903239863954</v>
      </c>
      <c r="K1357" s="17">
        <v>-1.0000000000000009</v>
      </c>
      <c r="L1357" s="17">
        <v>-1.0000000000000009</v>
      </c>
      <c r="M1357" s="17">
        <v>-1.0000000000000009</v>
      </c>
      <c r="N1357" s="17">
        <v>0.1629951793636269</v>
      </c>
      <c r="O1357" s="17">
        <v>-1.0000000000000009</v>
      </c>
      <c r="P1357" s="17">
        <v>-1.0000000000000009</v>
      </c>
      <c r="Q1357" s="17">
        <v>2.8688798051378677</v>
      </c>
      <c r="R1357" s="17">
        <v>-1.0000000000000009</v>
      </c>
      <c r="S1357" s="17">
        <v>-0.31537061636197561</v>
      </c>
      <c r="T1357" s="17">
        <v>-1.9029093816620546E-2</v>
      </c>
      <c r="U1357" s="17">
        <v>-0.38286998142587897</v>
      </c>
      <c r="V1357" s="17">
        <v>-0.66937045042212528</v>
      </c>
      <c r="W1357" s="17">
        <v>-0.7291272773426094</v>
      </c>
      <c r="X1357" s="17">
        <v>-3.6675319393133106</v>
      </c>
      <c r="Y1357" s="17">
        <v>-4.4607939051741735E-2</v>
      </c>
      <c r="Z1357" s="17">
        <v>19.627245467943176</v>
      </c>
      <c r="AA1357" s="17">
        <v>-0.47227995956365709</v>
      </c>
      <c r="AB1357" s="17">
        <v>-0.39376536824592212</v>
      </c>
      <c r="AC1357" s="17">
        <v>0.69182966715035477</v>
      </c>
      <c r="AD1357" s="17">
        <v>-0.6227170482577451</v>
      </c>
      <c r="AE1357" s="17">
        <v>-0.57161010136247214</v>
      </c>
      <c r="AF1357" s="17">
        <v>25.393488938013636</v>
      </c>
      <c r="AG1357" s="17">
        <v>-47.502167869902635</v>
      </c>
      <c r="AH1357" s="17">
        <v>-0.11572303249801369</v>
      </c>
      <c r="AI1357" s="17">
        <v>-9.5183972955525498E-2</v>
      </c>
      <c r="AJ1357" s="17">
        <v>0.33333333333333298</v>
      </c>
      <c r="AK1357" s="17">
        <v>0.2251147372660392</v>
      </c>
      <c r="AL1357" s="17">
        <v>0.36235099466374443</v>
      </c>
      <c r="AM1357" s="17">
        <v>0.33333333333333298</v>
      </c>
      <c r="AN1357" s="17">
        <v>-7.3913007903184058E-2</v>
      </c>
      <c r="AO1357" s="17">
        <v>-4.1817796731809076E-2</v>
      </c>
      <c r="AP1357" s="17">
        <v>0.33333333333333298</v>
      </c>
      <c r="AQ1357" s="17">
        <v>2.2167199350289497</v>
      </c>
      <c r="AR1357" s="17">
        <v>2.2444243630026963</v>
      </c>
      <c r="AS1357" s="17">
        <v>-1.8571966567239109</v>
      </c>
      <c r="AT1357" s="17">
        <v>2.198938502318927</v>
      </c>
      <c r="AU1357" s="17">
        <v>-1.0000000000000009</v>
      </c>
      <c r="AV1357" s="17">
        <v>-1.0000000000000009</v>
      </c>
      <c r="AW1357" s="17">
        <v>-1.0000000000000009</v>
      </c>
      <c r="AX1357" s="17">
        <v>-1.0000000000000009</v>
      </c>
      <c r="AY1357" s="17">
        <v>-5.2262985343103759E-2</v>
      </c>
      <c r="AZ1357" s="17">
        <v>0.74343478000307084</v>
      </c>
      <c r="BA1357" s="17">
        <v>-0.15063803895275318</v>
      </c>
      <c r="BB1357" s="17">
        <v>0.41126394166082963</v>
      </c>
      <c r="BC1357" s="17">
        <v>-8.5288579967077061E-2</v>
      </c>
      <c r="BD1357" s="17">
        <v>12.142766104102613</v>
      </c>
      <c r="BE1357" s="17">
        <v>-1.1595776412068428</v>
      </c>
      <c r="BF1357" s="17">
        <v>-1.0000000000000009</v>
      </c>
      <c r="BG1357" s="22">
        <v>-21.793333539501418</v>
      </c>
    </row>
    <row r="1358" spans="1:100" x14ac:dyDescent="0.25">
      <c r="A1358">
        <v>3598</v>
      </c>
      <c r="B1358" t="s">
        <v>1293</v>
      </c>
      <c r="C1358" s="48">
        <v>2</v>
      </c>
      <c r="D1358" s="22">
        <v>1561.184794921875</v>
      </c>
      <c r="E1358" s="17">
        <v>101.44365054910806</v>
      </c>
      <c r="F1358" s="17">
        <v>25.460083542808718</v>
      </c>
      <c r="G1358" s="17">
        <v>0.63292629917471399</v>
      </c>
      <c r="H1358" s="17">
        <v>8.3106086352941251</v>
      </c>
      <c r="I1358" s="17">
        <v>72.732176681286958</v>
      </c>
      <c r="J1358" s="17">
        <v>16.312296027452376</v>
      </c>
      <c r="K1358" s="17">
        <v>-0.99999999999999956</v>
      </c>
      <c r="L1358" s="17">
        <v>-0.99999999999999956</v>
      </c>
      <c r="M1358" s="17">
        <v>-0.99999999999999956</v>
      </c>
      <c r="N1358" s="17">
        <v>0.31550942789620967</v>
      </c>
      <c r="O1358" s="17">
        <v>-0.99999999999999956</v>
      </c>
      <c r="P1358" s="17">
        <v>-0.99999999999999956</v>
      </c>
      <c r="Q1358" s="17">
        <v>4.5072429898872253</v>
      </c>
      <c r="R1358" s="17">
        <v>-0.99999999999999956</v>
      </c>
      <c r="S1358" s="17">
        <v>1.8213888223559549</v>
      </c>
      <c r="T1358" s="17">
        <v>0.22080850501476379</v>
      </c>
      <c r="U1358" s="17">
        <v>0.33581366723566497</v>
      </c>
      <c r="V1358" s="17">
        <v>0.27233750216527131</v>
      </c>
      <c r="W1358" s="17">
        <v>4.0427766144924906</v>
      </c>
      <c r="X1358" s="17">
        <v>2.2118909355714549</v>
      </c>
      <c r="Y1358" s="17">
        <v>0.17117180145614758</v>
      </c>
      <c r="Z1358" s="17">
        <v>39.439114279313657</v>
      </c>
      <c r="AA1358" s="17">
        <v>0.98684132290231197</v>
      </c>
      <c r="AB1358" s="17">
        <v>1.7094289903872382</v>
      </c>
      <c r="AC1358" s="17">
        <v>24.838678505243454</v>
      </c>
      <c r="AD1358" s="17">
        <v>1.2203369487539621</v>
      </c>
      <c r="AE1358" s="17">
        <v>0.97185055716428448</v>
      </c>
      <c r="AF1358" s="17">
        <v>64.500739447037219</v>
      </c>
      <c r="AG1358" s="17">
        <v>19.314548427742697</v>
      </c>
      <c r="AH1358" s="17">
        <v>0.34654789107407713</v>
      </c>
      <c r="AI1358" s="17">
        <v>0.45174039843097813</v>
      </c>
      <c r="AJ1358" s="17">
        <v>0.33333333333333298</v>
      </c>
      <c r="AK1358" s="17">
        <v>0.84217708401732028</v>
      </c>
      <c r="AL1358" s="17">
        <v>0.90129864485450573</v>
      </c>
      <c r="AM1358" s="17">
        <v>0.33333333333333298</v>
      </c>
      <c r="AN1358" s="17">
        <v>0.48236535727225993</v>
      </c>
      <c r="AO1358" s="17">
        <v>0.56604498950440907</v>
      </c>
      <c r="AP1358" s="17">
        <v>0.33333333333333298</v>
      </c>
      <c r="AQ1358" s="17">
        <v>9.1517758014651207</v>
      </c>
      <c r="AR1358" s="17">
        <v>2.2444243630026963</v>
      </c>
      <c r="AS1358" s="17">
        <v>6.9707168062649814</v>
      </c>
      <c r="AT1358" s="17">
        <v>8.3752981610424317</v>
      </c>
      <c r="AU1358" s="17">
        <v>-0.99999999999999956</v>
      </c>
      <c r="AV1358" s="17">
        <v>-0.99999999999999956</v>
      </c>
      <c r="AW1358" s="17">
        <v>-0.99999999999999956</v>
      </c>
      <c r="AX1358" s="17">
        <v>-0.99999999999999956</v>
      </c>
      <c r="AY1358" s="17">
        <v>4.070391501262232E-2</v>
      </c>
      <c r="AZ1358" s="17">
        <v>0.10228325244229558</v>
      </c>
      <c r="BA1358" s="17">
        <v>0.46572473412523274</v>
      </c>
      <c r="BB1358" s="17">
        <v>5.420344218423534E-2</v>
      </c>
      <c r="BC1358" s="17">
        <v>0.25648121054535727</v>
      </c>
      <c r="BD1358" s="17">
        <v>2.6219395031719559</v>
      </c>
      <c r="BE1358" s="17">
        <v>8.0382027052116225</v>
      </c>
      <c r="BF1358" s="17">
        <v>-0.99999999999999956</v>
      </c>
      <c r="BG1358" s="22">
        <v>357.83753759881461</v>
      </c>
    </row>
    <row r="1359" spans="1:100" x14ac:dyDescent="0.25">
      <c r="A1359">
        <v>3602</v>
      </c>
      <c r="B1359" t="s">
        <v>1294</v>
      </c>
      <c r="C1359" s="48">
        <v>2</v>
      </c>
      <c r="D1359" s="22">
        <v>1567.65</v>
      </c>
      <c r="E1359" s="17">
        <v>94.842409973002788</v>
      </c>
      <c r="F1359" s="17">
        <v>14.810674293399467</v>
      </c>
      <c r="G1359" s="17">
        <v>0.55890670399524123</v>
      </c>
      <c r="H1359" s="17">
        <v>7.6354207935036476</v>
      </c>
      <c r="I1359" s="17">
        <v>67.548424419713129</v>
      </c>
      <c r="J1359" s="17">
        <v>15.031995952378637</v>
      </c>
      <c r="K1359" s="17">
        <v>-0.99999999999999978</v>
      </c>
      <c r="L1359" s="17">
        <v>-0.99999999999999978</v>
      </c>
      <c r="M1359" s="17">
        <v>-0.99999999999999978</v>
      </c>
      <c r="N1359" s="17">
        <v>0.29706376917641319</v>
      </c>
      <c r="O1359" s="17">
        <v>-0.99999999999999978</v>
      </c>
      <c r="P1359" s="17">
        <v>-0.99999999999999978</v>
      </c>
      <c r="Q1359" s="17">
        <v>4.309093056646665</v>
      </c>
      <c r="R1359" s="17">
        <v>-0.99999999999999978</v>
      </c>
      <c r="S1359" s="17">
        <v>1.5629609328170013</v>
      </c>
      <c r="T1359" s="17">
        <v>0.19180162507545082</v>
      </c>
      <c r="U1359" s="17">
        <v>0.24889330773970064</v>
      </c>
      <c r="V1359" s="17">
        <v>0.15844372716211533</v>
      </c>
      <c r="W1359" s="17">
        <v>3.465644238472855</v>
      </c>
      <c r="X1359" s="17">
        <v>1.5008109619759384</v>
      </c>
      <c r="Y1359" s="17">
        <v>0.14507457126060655</v>
      </c>
      <c r="Z1359" s="17">
        <v>37.042990807493602</v>
      </c>
      <c r="AA1359" s="17">
        <v>0.8103695934336449</v>
      </c>
      <c r="AB1359" s="17">
        <v>1.4550605904900937</v>
      </c>
      <c r="AC1359" s="17">
        <v>21.91826590700137</v>
      </c>
      <c r="AD1359" s="17">
        <v>0.99743092287027646</v>
      </c>
      <c r="AE1359" s="17">
        <v>0.78517849977592458</v>
      </c>
      <c r="AF1359" s="17">
        <v>59.770958437724339</v>
      </c>
      <c r="AG1359" s="17">
        <v>11.233478249302779</v>
      </c>
      <c r="AH1359" s="17">
        <v>0.29063907091899349</v>
      </c>
      <c r="AI1359" s="17">
        <v>0.38559326531259669</v>
      </c>
      <c r="AJ1359" s="17">
        <v>0.33333333333333298</v>
      </c>
      <c r="AK1359" s="17">
        <v>0.7675471948986049</v>
      </c>
      <c r="AL1359" s="17">
        <v>0.8361162470201734</v>
      </c>
      <c r="AM1359" s="17">
        <v>0.33333333333333298</v>
      </c>
      <c r="AN1359" s="17">
        <v>0.41508691623505783</v>
      </c>
      <c r="AO1359" s="17">
        <v>0.49252773055150223</v>
      </c>
      <c r="AP1359" s="17">
        <v>0.33333333333333298</v>
      </c>
      <c r="AQ1359" s="17">
        <v>8.3130235212958681</v>
      </c>
      <c r="AR1359" s="17">
        <v>2.2444243630026963</v>
      </c>
      <c r="AS1359" s="17">
        <v>5.9030350616875111</v>
      </c>
      <c r="AT1359" s="17">
        <v>7.6283055128690167</v>
      </c>
      <c r="AU1359" s="17">
        <v>-0.99999999999999978</v>
      </c>
      <c r="AV1359" s="17">
        <v>-0.99999999999999978</v>
      </c>
      <c r="AW1359" s="17">
        <v>-0.99999999999999978</v>
      </c>
      <c r="AX1359" s="17">
        <v>-0.99999999999999978</v>
      </c>
      <c r="AY1359" s="17">
        <v>2.9460141183630238E-2</v>
      </c>
      <c r="AZ1359" s="17">
        <v>0.17982657956648665</v>
      </c>
      <c r="BA1359" s="17">
        <v>0.39117945413222932</v>
      </c>
      <c r="BB1359" s="17">
        <v>9.7387709746346182E-2</v>
      </c>
      <c r="BC1359" s="17">
        <v>0.21514626002641024</v>
      </c>
      <c r="BD1359" s="17">
        <v>3.7734248227459375</v>
      </c>
      <c r="BE1359" s="17">
        <v>6.9257878398330561</v>
      </c>
      <c r="BF1359" s="17">
        <v>-0.99999999999999978</v>
      </c>
      <c r="BG1359" s="22">
        <v>1501.5345927281301</v>
      </c>
    </row>
    <row r="1360" spans="1:100" x14ac:dyDescent="0.25">
      <c r="A1360">
        <v>3603</v>
      </c>
      <c r="B1360" t="s">
        <v>1295</v>
      </c>
      <c r="C1360" s="48">
        <v>3</v>
      </c>
      <c r="D1360" s="22">
        <v>1517.7468368455307</v>
      </c>
      <c r="E1360" s="17">
        <v>98.832488157552504</v>
      </c>
      <c r="F1360" s="17">
        <v>23.648043408887649</v>
      </c>
      <c r="G1360" s="17">
        <v>0.4753632394889889</v>
      </c>
      <c r="H1360" s="17">
        <v>3.8811727724978788</v>
      </c>
      <c r="I1360" s="17">
        <v>70.578067759278724</v>
      </c>
      <c r="J1360" s="17">
        <v>23.312102613138443</v>
      </c>
      <c r="K1360" s="17">
        <v>-0.99999999999999734</v>
      </c>
      <c r="L1360" s="17">
        <v>-0.99999999999999734</v>
      </c>
      <c r="M1360" s="17">
        <v>-0.99999999999999734</v>
      </c>
      <c r="N1360" s="17">
        <v>0.28963959148511687</v>
      </c>
      <c r="O1360" s="17">
        <v>-0.99999999999999734</v>
      </c>
      <c r="P1360" s="17">
        <v>-0.99999999999999734</v>
      </c>
      <c r="Q1360" s="17">
        <v>3.2078536905543378</v>
      </c>
      <c r="R1360" s="17">
        <v>-0.99999999999999734</v>
      </c>
      <c r="S1360" s="17">
        <v>0.3827100984274488</v>
      </c>
      <c r="T1360" s="17">
        <v>0.11082616103512644</v>
      </c>
      <c r="U1360" s="17">
        <v>-4.6050557455676433E-2</v>
      </c>
      <c r="V1360" s="17">
        <v>0.14036278724161</v>
      </c>
      <c r="W1360" s="17">
        <v>0.67331908194354484</v>
      </c>
      <c r="X1360" s="17">
        <v>0.51807784875442942</v>
      </c>
      <c r="Y1360" s="17">
        <v>2.3617004548597679E-3</v>
      </c>
      <c r="Z1360" s="17">
        <v>51.646971613206887</v>
      </c>
      <c r="AA1360" s="17">
        <v>1.2097198669309213</v>
      </c>
      <c r="AB1360" s="17">
        <v>-0.91921712313662585</v>
      </c>
      <c r="AC1360" s="17">
        <v>15.596976742236908</v>
      </c>
      <c r="AD1360" s="17">
        <v>1.4897963108498242</v>
      </c>
      <c r="AE1360" s="17">
        <v>-1.2074594042975153</v>
      </c>
      <c r="AF1360" s="17">
        <v>65.11727182800972</v>
      </c>
      <c r="AG1360" s="17">
        <v>22.235907326045364</v>
      </c>
      <c r="AH1360" s="17">
        <v>0.46271283021342813</v>
      </c>
      <c r="AI1360" s="17">
        <v>0.29492230276528758</v>
      </c>
      <c r="AJ1360" s="17">
        <v>0.33333333333333298</v>
      </c>
      <c r="AK1360" s="17">
        <v>0.49107608292236704</v>
      </c>
      <c r="AL1360" s="17">
        <v>0.58213359968439937</v>
      </c>
      <c r="AM1360" s="17">
        <v>0.33333333333333298</v>
      </c>
      <c r="AN1360" s="17">
        <v>1.7685367243168741E-3</v>
      </c>
      <c r="AO1360" s="17">
        <v>0.21510328380411772</v>
      </c>
      <c r="AP1360" s="17">
        <v>0.33333333333333298</v>
      </c>
      <c r="AQ1360" s="17">
        <v>5.4607959312690264</v>
      </c>
      <c r="AR1360" s="17">
        <v>1.3719246548066333</v>
      </c>
      <c r="AS1360" s="17">
        <v>17.411939013674907</v>
      </c>
      <c r="AT1360" s="17">
        <v>4.5282389446569082</v>
      </c>
      <c r="AU1360" s="17">
        <v>-0.99999999999999734</v>
      </c>
      <c r="AV1360" s="17">
        <v>-0.99999999999999734</v>
      </c>
      <c r="AW1360" s="17">
        <v>-0.99999999999999734</v>
      </c>
      <c r="AX1360" s="17">
        <v>-0.99999999999999734</v>
      </c>
      <c r="AY1360" s="17">
        <v>1.0475510117008095E-2</v>
      </c>
      <c r="AZ1360" s="17">
        <v>0.8422468253332458</v>
      </c>
      <c r="BA1360" s="17">
        <v>9.2762775928568103E-2</v>
      </c>
      <c r="BB1360" s="17">
        <v>0.14323302811763033</v>
      </c>
      <c r="BC1360" s="17">
        <v>2.3458386271860449E-2</v>
      </c>
      <c r="BD1360" s="17">
        <v>7.7920598296069867</v>
      </c>
      <c r="BE1360" s="17">
        <v>1.0502735364393512</v>
      </c>
      <c r="BF1360" s="17">
        <v>-0.99999999999999734</v>
      </c>
      <c r="CU1360" t="e">
        <v>#N/A</v>
      </c>
      <c r="CV1360" t="e">
        <v>#N/A</v>
      </c>
    </row>
    <row r="1361" spans="1:100" x14ac:dyDescent="0.25">
      <c r="A1361">
        <v>3604</v>
      </c>
      <c r="B1361" t="s">
        <v>1296</v>
      </c>
      <c r="C1361" s="48">
        <v>3</v>
      </c>
      <c r="D1361" s="22">
        <v>1644.2160184653594</v>
      </c>
      <c r="E1361" s="17">
        <v>140.6306133862513</v>
      </c>
      <c r="F1361" s="17">
        <v>128.75789765923676</v>
      </c>
      <c r="G1361" s="17">
        <v>1.4665286903127328</v>
      </c>
      <c r="H1361" s="17">
        <v>9.929443612367006</v>
      </c>
      <c r="I1361" s="17">
        <v>104.17646623188105</v>
      </c>
      <c r="J1361" s="17">
        <v>23.692429775118221</v>
      </c>
      <c r="K1361" s="17">
        <v>-1.0000000000000011</v>
      </c>
      <c r="L1361" s="17">
        <v>-1.0000000000000011</v>
      </c>
      <c r="M1361" s="17">
        <v>-1.0000000000000011</v>
      </c>
      <c r="N1361" s="17">
        <v>0.13282974383893117</v>
      </c>
      <c r="O1361" s="17">
        <v>-1.0000000000000011</v>
      </c>
      <c r="P1361" s="17">
        <v>-1.0000000000000011</v>
      </c>
      <c r="Q1361" s="17">
        <v>3.8834694190040628</v>
      </c>
      <c r="R1361" s="17">
        <v>-1.0000000000000011</v>
      </c>
      <c r="S1361" s="17">
        <v>3.0515080489885817</v>
      </c>
      <c r="T1361" s="17">
        <v>0.3505589756469879</v>
      </c>
      <c r="U1361" s="17">
        <v>-2.8520952307110953E-2</v>
      </c>
      <c r="V1361" s="17">
        <v>-0.59717906083483663</v>
      </c>
      <c r="W1361" s="17">
        <v>6.0459741933629427</v>
      </c>
      <c r="X1361" s="17">
        <v>10.00504244756039</v>
      </c>
      <c r="Y1361" s="17">
        <v>0.26442312724606298</v>
      </c>
      <c r="Z1361" s="17">
        <v>36.210582667236757</v>
      </c>
      <c r="AA1361" s="17">
        <v>2.4531688659256456</v>
      </c>
      <c r="AB1361" s="17">
        <v>2.7497451394915893</v>
      </c>
      <c r="AC1361" s="17">
        <v>52.190923377531853</v>
      </c>
      <c r="AD1361" s="17">
        <v>0.98995837907335993</v>
      </c>
      <c r="AE1361" s="17">
        <v>1.8373508050467779</v>
      </c>
      <c r="AF1361" s="17">
        <v>92.988601989307</v>
      </c>
      <c r="AG1361" s="17">
        <v>96.863539969413594</v>
      </c>
      <c r="AH1361" s="17">
        <v>0.47600363211580632</v>
      </c>
      <c r="AI1361" s="17">
        <v>0.39179269622839308</v>
      </c>
      <c r="AJ1361" s="17">
        <v>0.33333333333333298</v>
      </c>
      <c r="AK1361" s="17">
        <v>1.1340785351044593</v>
      </c>
      <c r="AL1361" s="17">
        <v>1.0661706617255806</v>
      </c>
      <c r="AM1361" s="17">
        <v>0.33333333333333298</v>
      </c>
      <c r="AN1361" s="17">
        <v>1.2402639804982876</v>
      </c>
      <c r="AO1361" s="17">
        <v>0.77960949056082707</v>
      </c>
      <c r="AP1361" s="17">
        <v>0.33333333333333298</v>
      </c>
      <c r="AQ1361" s="17">
        <v>11.187864242573999</v>
      </c>
      <c r="AR1361" s="17">
        <v>-0.13321933907152503</v>
      </c>
      <c r="AS1361" s="17">
        <v>12.158539729107151</v>
      </c>
      <c r="AT1361" s="17">
        <v>11.667109385082609</v>
      </c>
      <c r="AU1361" s="17">
        <v>-1.0000000000000011</v>
      </c>
      <c r="AV1361" s="17">
        <v>-1.0000000000000011</v>
      </c>
      <c r="AW1361" s="17">
        <v>-1.0000000000000011</v>
      </c>
      <c r="AX1361" s="17">
        <v>-1.0000000000000011</v>
      </c>
      <c r="AY1361" s="17">
        <v>0.11913785916175998</v>
      </c>
      <c r="AZ1361" s="17">
        <v>-3.3691468235667897E-2</v>
      </c>
      <c r="BA1361" s="17">
        <v>-3.889141040866867E-2</v>
      </c>
      <c r="BB1361" s="17">
        <v>0.111300207024121</v>
      </c>
      <c r="BC1361" s="17">
        <v>0.12106923275713301</v>
      </c>
      <c r="BD1361" s="17">
        <v>2.6140478344246865</v>
      </c>
      <c r="BE1361" s="17">
        <v>2.832273766884982</v>
      </c>
      <c r="BF1361" s="17">
        <v>-1.0000000000000011</v>
      </c>
      <c r="CU1361" t="e">
        <v>#N/A</v>
      </c>
      <c r="CV1361" t="e">
        <v>#N/A</v>
      </c>
    </row>
    <row r="1362" spans="1:100" x14ac:dyDescent="0.25">
      <c r="A1362">
        <v>3606</v>
      </c>
      <c r="B1362" t="s">
        <v>1297</v>
      </c>
      <c r="C1362" s="48">
        <v>2</v>
      </c>
      <c r="D1362" s="22">
        <v>1520.8621777343749</v>
      </c>
      <c r="E1362" s="17">
        <v>76.381414711433635</v>
      </c>
      <c r="F1362" s="17">
        <v>-14.971408547739445</v>
      </c>
      <c r="G1362" s="17">
        <v>0.35190388685541635</v>
      </c>
      <c r="H1362" s="17">
        <v>5.7471939664006069</v>
      </c>
      <c r="I1362" s="17">
        <v>53.051569649041518</v>
      </c>
      <c r="J1362" s="17">
        <v>11.451515382578242</v>
      </c>
      <c r="K1362" s="17">
        <v>-1.0000000000000002</v>
      </c>
      <c r="L1362" s="17">
        <v>-1.0000000000000002</v>
      </c>
      <c r="M1362" s="17">
        <v>-1.0000000000000002</v>
      </c>
      <c r="N1362" s="17">
        <v>0.24547873537908507</v>
      </c>
      <c r="O1362" s="17">
        <v>-1.0000000000000002</v>
      </c>
      <c r="P1362" s="17">
        <v>-1.0000000000000002</v>
      </c>
      <c r="Q1362" s="17">
        <v>3.7549479779359491</v>
      </c>
      <c r="R1362" s="17">
        <v>-1.0000000000000002</v>
      </c>
      <c r="S1362" s="17">
        <v>0.84024283320628756</v>
      </c>
      <c r="T1362" s="17">
        <v>0.11068113462538079</v>
      </c>
      <c r="U1362" s="17">
        <v>5.812279819397248E-3</v>
      </c>
      <c r="V1362" s="17">
        <v>-0.16007101509198576</v>
      </c>
      <c r="W1362" s="17">
        <v>1.8516388199212463</v>
      </c>
      <c r="X1362" s="17">
        <v>-0.48779161534273396</v>
      </c>
      <c r="Y1362" s="17">
        <v>7.2091192238808721E-2</v>
      </c>
      <c r="Z1362" s="17">
        <v>30.342004296030439</v>
      </c>
      <c r="AA1362" s="17">
        <v>0.31684966729816966</v>
      </c>
      <c r="AB1362" s="17">
        <v>0.74369523862093267</v>
      </c>
      <c r="AC1362" s="17">
        <v>13.751055135570425</v>
      </c>
      <c r="AD1362" s="17">
        <v>0.37405308348212113</v>
      </c>
      <c r="AE1362" s="17">
        <v>0.2631323893238946</v>
      </c>
      <c r="AF1362" s="17">
        <v>46.543677323739914</v>
      </c>
      <c r="AG1362" s="17">
        <v>-11.366000826281201</v>
      </c>
      <c r="AH1362" s="17">
        <v>0.13428475356553035</v>
      </c>
      <c r="AI1362" s="17">
        <v>0.20060653486604535</v>
      </c>
      <c r="AJ1362" s="17">
        <v>0.33333333333333298</v>
      </c>
      <c r="AK1362" s="17">
        <v>0.55883763288399024</v>
      </c>
      <c r="AL1362" s="17">
        <v>0.65382749028055953</v>
      </c>
      <c r="AM1362" s="17">
        <v>0.33333333333333298</v>
      </c>
      <c r="AN1362" s="17">
        <v>0.22693637591247778</v>
      </c>
      <c r="AO1362" s="17">
        <v>0.28692974430542112</v>
      </c>
      <c r="AP1362" s="17">
        <v>0.33333333333333298</v>
      </c>
      <c r="AQ1362" s="17">
        <v>5.9673732315785717</v>
      </c>
      <c r="AR1362" s="17">
        <v>2.2444243630026963</v>
      </c>
      <c r="AS1362" s="17">
        <v>2.9171618155502377</v>
      </c>
      <c r="AT1362" s="17">
        <v>5.539269735522355</v>
      </c>
      <c r="AU1362" s="17">
        <v>-1.0000000000000002</v>
      </c>
      <c r="AV1362" s="17">
        <v>-1.0000000000000002</v>
      </c>
      <c r="AW1362" s="17">
        <v>-1.0000000000000002</v>
      </c>
      <c r="AX1362" s="17">
        <v>-1.0000000000000002</v>
      </c>
      <c r="AY1362" s="17">
        <v>-1.984138567441172E-3</v>
      </c>
      <c r="AZ1362" s="17">
        <v>0.39668384724246603</v>
      </c>
      <c r="BA1362" s="17">
        <v>0.18270650956108547</v>
      </c>
      <c r="BB1362" s="17">
        <v>0.2181566091141714</v>
      </c>
      <c r="BC1362" s="17">
        <v>9.9549151139084191E-2</v>
      </c>
      <c r="BD1362" s="17">
        <v>6.9936627133885567</v>
      </c>
      <c r="BE1362" s="17">
        <v>3.8148141793685868</v>
      </c>
      <c r="BF1362" s="17">
        <v>-1.0000000000000002</v>
      </c>
      <c r="BG1362" s="22">
        <v>111.99652656753142</v>
      </c>
    </row>
    <row r="1363" spans="1:100" x14ac:dyDescent="0.25">
      <c r="A1363">
        <v>3609</v>
      </c>
      <c r="B1363" t="s">
        <v>1298</v>
      </c>
      <c r="C1363" s="48">
        <v>2</v>
      </c>
      <c r="D1363" s="22">
        <v>1517.3494335937501</v>
      </c>
      <c r="E1363" s="17">
        <v>73.763794985570613</v>
      </c>
      <c r="F1363" s="17">
        <v>-19.194266872422514</v>
      </c>
      <c r="G1363" s="17">
        <v>0.32255256262955412</v>
      </c>
      <c r="H1363" s="17">
        <v>5.4794586834704404</v>
      </c>
      <c r="I1363" s="17">
        <v>50.996032963558605</v>
      </c>
      <c r="J1363" s="17">
        <v>10.943832214104141</v>
      </c>
      <c r="K1363" s="17">
        <v>-1.0000000000000002</v>
      </c>
      <c r="L1363" s="17">
        <v>-1.0000000000000002</v>
      </c>
      <c r="M1363" s="17">
        <v>-1.0000000000000002</v>
      </c>
      <c r="N1363" s="17">
        <v>0.23816439505701731</v>
      </c>
      <c r="O1363" s="17">
        <v>-1.0000000000000002</v>
      </c>
      <c r="P1363" s="17">
        <v>-1.0000000000000002</v>
      </c>
      <c r="Q1363" s="17">
        <v>3.676374690392632</v>
      </c>
      <c r="R1363" s="17">
        <v>-1.0000000000000002</v>
      </c>
      <c r="S1363" s="17">
        <v>0.73776725553700195</v>
      </c>
      <c r="T1363" s="17">
        <v>9.9178905576233767E-2</v>
      </c>
      <c r="U1363" s="17">
        <v>-2.865464271927215E-2</v>
      </c>
      <c r="V1363" s="17">
        <v>-0.2052338278487908</v>
      </c>
      <c r="W1363" s="17">
        <v>1.6227859134885412</v>
      </c>
      <c r="X1363" s="17">
        <v>-0.76975936732670591</v>
      </c>
      <c r="Y1363" s="17">
        <v>6.1742739737697054E-2</v>
      </c>
      <c r="Z1363" s="17">
        <v>29.391858638842447</v>
      </c>
      <c r="AA1363" s="17">
        <v>0.24687253575922363</v>
      </c>
      <c r="AB1363" s="17">
        <v>0.642829388705215</v>
      </c>
      <c r="AC1363" s="17">
        <v>12.59301074426487</v>
      </c>
      <c r="AD1363" s="17">
        <v>0.2856631507656977</v>
      </c>
      <c r="AE1363" s="17">
        <v>0.18911047570724215</v>
      </c>
      <c r="AF1363" s="17">
        <v>44.668155908294942</v>
      </c>
      <c r="AG1363" s="17">
        <v>-14.570424064806485</v>
      </c>
      <c r="AH1363" s="17">
        <v>0.11211497671821834</v>
      </c>
      <c r="AI1363" s="17">
        <v>0.17437691356020893</v>
      </c>
      <c r="AJ1363" s="17">
        <v>0.33333333333333298</v>
      </c>
      <c r="AK1363" s="17">
        <v>0.52924430604732808</v>
      </c>
      <c r="AL1363" s="17">
        <v>0.62798041981204666</v>
      </c>
      <c r="AM1363" s="17">
        <v>0.33333333333333298</v>
      </c>
      <c r="AN1363" s="17">
        <v>0.20025815197048702</v>
      </c>
      <c r="AO1363" s="17">
        <v>0.25777761373119368</v>
      </c>
      <c r="AP1363" s="17">
        <v>0.33333333333333298</v>
      </c>
      <c r="AQ1363" s="17">
        <v>5.6347790035131871</v>
      </c>
      <c r="AR1363" s="17">
        <v>2.2444243630026963</v>
      </c>
      <c r="AS1363" s="17">
        <v>2.4937891534984704</v>
      </c>
      <c r="AT1363" s="17">
        <v>5.2430613685661189</v>
      </c>
      <c r="AU1363" s="17">
        <v>-1.0000000000000002</v>
      </c>
      <c r="AV1363" s="17">
        <v>-1.0000000000000002</v>
      </c>
      <c r="AW1363" s="17">
        <v>-1.0000000000000002</v>
      </c>
      <c r="AX1363" s="17">
        <v>-1.0000000000000002</v>
      </c>
      <c r="AY1363" s="17">
        <v>-6.4426829620278219E-3</v>
      </c>
      <c r="AZ1363" s="17">
        <v>0.42743245280367848</v>
      </c>
      <c r="BA1363" s="17">
        <v>0.1531467331629959</v>
      </c>
      <c r="BB1363" s="17">
        <v>0.23528066167888215</v>
      </c>
      <c r="BC1363" s="17">
        <v>8.3158416609938252E-2</v>
      </c>
      <c r="BD1363" s="17">
        <v>7.4502663853512132</v>
      </c>
      <c r="BE1363" s="17">
        <v>3.3737032909852087</v>
      </c>
      <c r="BF1363" s="17">
        <v>-1.0000000000000002</v>
      </c>
      <c r="BG1363" s="22">
        <v>342.39232563678326</v>
      </c>
    </row>
    <row r="1364" spans="1:100" x14ac:dyDescent="0.25">
      <c r="A1364">
        <v>3610</v>
      </c>
      <c r="B1364" t="s">
        <v>1299</v>
      </c>
      <c r="C1364" s="48">
        <v>2</v>
      </c>
      <c r="D1364" s="22">
        <v>1448.7259179687501</v>
      </c>
      <c r="E1364" s="17">
        <v>26.263024539649457</v>
      </c>
      <c r="F1364" s="17">
        <v>-95.824581782004628</v>
      </c>
      <c r="G1364" s="17">
        <v>-0.21007274599002307</v>
      </c>
      <c r="H1364" s="17">
        <v>0.62098665673378761</v>
      </c>
      <c r="I1364" s="17">
        <v>13.695131203238304</v>
      </c>
      <c r="J1364" s="17">
        <v>1.7311335907411056</v>
      </c>
      <c r="K1364" s="17">
        <v>-1.0000000000000016</v>
      </c>
      <c r="L1364" s="17">
        <v>-1.0000000000000016</v>
      </c>
      <c r="M1364" s="17">
        <v>-1.0000000000000016</v>
      </c>
      <c r="N1364" s="17">
        <v>0.10543434371721241</v>
      </c>
      <c r="O1364" s="17">
        <v>-1.0000000000000016</v>
      </c>
      <c r="P1364" s="17">
        <v>-1.0000000000000016</v>
      </c>
      <c r="Q1364" s="17">
        <v>2.250540502981802</v>
      </c>
      <c r="R1364" s="17">
        <v>-1.0000000000000016</v>
      </c>
      <c r="S1364" s="17">
        <v>-1.1218110640667132</v>
      </c>
      <c r="T1364" s="17">
        <v>-0.1095468830788788</v>
      </c>
      <c r="U1364" s="17">
        <v>-0.65411041817454696</v>
      </c>
      <c r="V1364" s="17">
        <v>-1.0247831230566058</v>
      </c>
      <c r="W1364" s="17">
        <v>-2.5301050763429762</v>
      </c>
      <c r="X1364" s="17">
        <v>-5.8865016228226619</v>
      </c>
      <c r="Y1364" s="17">
        <v>-0.12604598368497552</v>
      </c>
      <c r="Z1364" s="17">
        <v>12.149991798388548</v>
      </c>
      <c r="AA1364" s="17">
        <v>-1.0229710663704161</v>
      </c>
      <c r="AB1364" s="17">
        <v>-1.1875379237582426</v>
      </c>
      <c r="AC1364" s="17">
        <v>-8.4215011247025409</v>
      </c>
      <c r="AD1364" s="17">
        <v>-1.3183092911477194</v>
      </c>
      <c r="AE1364" s="17">
        <v>-1.1541319715940601</v>
      </c>
      <c r="AF1364" s="17">
        <v>10.633910467205006</v>
      </c>
      <c r="AG1364" s="17">
        <v>-72.719654512930688</v>
      </c>
      <c r="AH1364" s="17">
        <v>-0.29019001451356441</v>
      </c>
      <c r="AI1364" s="17">
        <v>-0.30160025310833677</v>
      </c>
      <c r="AJ1364" s="17">
        <v>0.33333333333333298</v>
      </c>
      <c r="AK1364" s="17">
        <v>-7.7725153459894392E-3</v>
      </c>
      <c r="AL1364" s="17">
        <v>0.1589452315095945</v>
      </c>
      <c r="AM1364" s="17">
        <v>0.33333333333333298</v>
      </c>
      <c r="AN1364" s="17">
        <v>-0.2838596054152141</v>
      </c>
      <c r="AO1364" s="17">
        <v>-0.27123301708507036</v>
      </c>
      <c r="AP1364" s="17">
        <v>0.33333333333333298</v>
      </c>
      <c r="AQ1364" s="17">
        <v>-0.40065919359294799</v>
      </c>
      <c r="AR1364" s="17">
        <v>2.2444243630026963</v>
      </c>
      <c r="AS1364" s="17">
        <v>-5.1889645461700891</v>
      </c>
      <c r="AT1364" s="17">
        <v>-0.13209893601573874</v>
      </c>
      <c r="AU1364" s="17">
        <v>-1.0000000000000016</v>
      </c>
      <c r="AV1364" s="17">
        <v>-1.0000000000000016</v>
      </c>
      <c r="AW1364" s="17">
        <v>-1.0000000000000016</v>
      </c>
      <c r="AX1364" s="17">
        <v>-1.0000000000000016</v>
      </c>
      <c r="AY1364" s="17">
        <v>-8.7349887212402291E-2</v>
      </c>
      <c r="AZ1364" s="17">
        <v>0.98541359875251411</v>
      </c>
      <c r="BA1364" s="17">
        <v>-0.38326126347810441</v>
      </c>
      <c r="BB1364" s="17">
        <v>0.5460231587434754</v>
      </c>
      <c r="BC1364" s="17">
        <v>-0.21427688715722756</v>
      </c>
      <c r="BD1364" s="17">
        <v>15.736048308663987</v>
      </c>
      <c r="BE1364" s="17">
        <v>-4.6309380414707428</v>
      </c>
      <c r="BF1364" s="17">
        <v>-1.0000000000000016</v>
      </c>
      <c r="BG1364" s="22">
        <v>-35.009164070767156</v>
      </c>
    </row>
    <row r="1365" spans="1:100" x14ac:dyDescent="0.25">
      <c r="A1365">
        <v>3612</v>
      </c>
      <c r="B1365" t="s">
        <v>1300</v>
      </c>
      <c r="C1365" s="48">
        <v>2</v>
      </c>
      <c r="D1365" s="22">
        <v>1535.0111328125001</v>
      </c>
      <c r="E1365" s="17">
        <v>82.007852656718839</v>
      </c>
      <c r="F1365" s="17">
        <v>-5.8945934241344329</v>
      </c>
      <c r="G1365" s="17">
        <v>0.41499303717663516</v>
      </c>
      <c r="H1365" s="17">
        <v>6.3226770819525804</v>
      </c>
      <c r="I1365" s="17">
        <v>57.469839228406691</v>
      </c>
      <c r="J1365" s="17">
        <v>12.542754043053854</v>
      </c>
      <c r="K1365" s="17">
        <v>-1</v>
      </c>
      <c r="L1365" s="17">
        <v>-1</v>
      </c>
      <c r="M1365" s="17">
        <v>-1</v>
      </c>
      <c r="N1365" s="17">
        <v>0.2612005308431849</v>
      </c>
      <c r="O1365" s="17">
        <v>-1</v>
      </c>
      <c r="P1365" s="17">
        <v>-1</v>
      </c>
      <c r="Q1365" s="17">
        <v>3.923837187530276</v>
      </c>
      <c r="R1365" s="17">
        <v>-1</v>
      </c>
      <c r="S1365" s="17">
        <v>1.0605087767147148</v>
      </c>
      <c r="T1365" s="17">
        <v>0.13540457987529983</v>
      </c>
      <c r="U1365" s="17">
        <v>7.9897143603359699E-2</v>
      </c>
      <c r="V1365" s="17">
        <v>-6.2995889587680487E-2</v>
      </c>
      <c r="W1365" s="17">
        <v>2.3435462822312076</v>
      </c>
      <c r="X1365" s="17">
        <v>0.11828345485728448</v>
      </c>
      <c r="Y1365" s="17">
        <v>9.4334654592011874E-2</v>
      </c>
      <c r="Z1365" s="17">
        <v>32.384293145831919</v>
      </c>
      <c r="AA1365" s="17">
        <v>0.46726188504806843</v>
      </c>
      <c r="AB1365" s="17">
        <v>0.96050115574555506</v>
      </c>
      <c r="AC1365" s="17">
        <v>16.240211540218958</v>
      </c>
      <c r="AD1365" s="17">
        <v>0.56404266313847273</v>
      </c>
      <c r="AE1365" s="17">
        <v>0.42223865653314091</v>
      </c>
      <c r="AF1365" s="17">
        <v>50.575013409265267</v>
      </c>
      <c r="AG1365" s="17">
        <v>-4.4782591410186283</v>
      </c>
      <c r="AH1365" s="17">
        <v>0.18193753997288223</v>
      </c>
      <c r="AI1365" s="17">
        <v>0.25698574653972056</v>
      </c>
      <c r="AJ1365" s="17">
        <v>0.33333333333333298</v>
      </c>
      <c r="AK1365" s="17">
        <v>0.62244695527558658</v>
      </c>
      <c r="AL1365" s="17">
        <v>0.70938442875471253</v>
      </c>
      <c r="AM1365" s="17">
        <v>0.33333333333333298</v>
      </c>
      <c r="AN1365" s="17">
        <v>0.28427983570419529</v>
      </c>
      <c r="AO1365" s="17">
        <v>0.34959073819545755</v>
      </c>
      <c r="AP1365" s="17">
        <v>0.33333333333333298</v>
      </c>
      <c r="AQ1365" s="17">
        <v>6.682267288450392</v>
      </c>
      <c r="AR1365" s="17">
        <v>2.2444243630026963</v>
      </c>
      <c r="AS1365" s="17">
        <v>3.8271794117765587</v>
      </c>
      <c r="AT1365" s="17">
        <v>6.1759542695999929</v>
      </c>
      <c r="AU1365" s="17">
        <v>-1</v>
      </c>
      <c r="AV1365" s="17">
        <v>-1</v>
      </c>
      <c r="AW1365" s="17">
        <v>-1</v>
      </c>
      <c r="AX1365" s="17">
        <v>-1</v>
      </c>
      <c r="AY1365" s="17">
        <v>7.5992715492327612E-3</v>
      </c>
      <c r="AZ1365" s="17">
        <v>0.33059131310358386</v>
      </c>
      <c r="BA1365" s="17">
        <v>0.24624371702368703</v>
      </c>
      <c r="BB1365" s="17">
        <v>0.18134934556278551</v>
      </c>
      <c r="BC1365" s="17">
        <v>0.13478018557647853</v>
      </c>
      <c r="BD1365" s="17">
        <v>6.0122167835217848</v>
      </c>
      <c r="BE1365" s="17">
        <v>4.7629591738293193</v>
      </c>
      <c r="BF1365" s="17">
        <v>-1</v>
      </c>
      <c r="BG1365" s="22">
        <v>152.92799372763972</v>
      </c>
    </row>
    <row r="1366" spans="1:100" x14ac:dyDescent="0.25">
      <c r="A1366">
        <v>3615</v>
      </c>
      <c r="B1366" t="s">
        <v>1301</v>
      </c>
      <c r="C1366" s="48">
        <v>2</v>
      </c>
      <c r="D1366" s="22">
        <v>1393.0601171875001</v>
      </c>
      <c r="E1366" s="17">
        <v>-19.603328479377964</v>
      </c>
      <c r="F1366" s="17">
        <v>-169.81818320376732</v>
      </c>
      <c r="G1366" s="17">
        <v>-0.72437136057410911</v>
      </c>
      <c r="H1366" s="17">
        <v>-4.0703139478547854</v>
      </c>
      <c r="I1366" s="17">
        <v>-22.322312556220162</v>
      </c>
      <c r="J1366" s="17">
        <v>-7.1645723809787949</v>
      </c>
      <c r="K1366" s="17">
        <v>-1.0000000000000027</v>
      </c>
      <c r="L1366" s="17">
        <v>-1.0000000000000027</v>
      </c>
      <c r="M1366" s="17">
        <v>-1.0000000000000027</v>
      </c>
      <c r="N1366" s="17">
        <v>-2.2728701509938887E-2</v>
      </c>
      <c r="O1366" s="17">
        <v>-1.0000000000000027</v>
      </c>
      <c r="P1366" s="17">
        <v>-1.0000000000000027</v>
      </c>
      <c r="Q1366" s="17">
        <v>0.87376674599953263</v>
      </c>
      <c r="R1366" s="17">
        <v>-1.0000000000000027</v>
      </c>
      <c r="S1366" s="17">
        <v>-2.9174045854513277</v>
      </c>
      <c r="T1366" s="17">
        <v>-0.31109078682523095</v>
      </c>
      <c r="U1366" s="17">
        <v>-1.258045367555658</v>
      </c>
      <c r="V1366" s="17">
        <v>-1.8161331777529193</v>
      </c>
      <c r="W1366" s="17">
        <v>-6.5401024385122195</v>
      </c>
      <c r="X1366" s="17">
        <v>-10.827185834779572</v>
      </c>
      <c r="Y1366" s="17">
        <v>-0.30737322955149826</v>
      </c>
      <c r="Z1366" s="17">
        <v>-4.4986129250160687</v>
      </c>
      <c r="AA1366" s="17">
        <v>-2.2491215979821142</v>
      </c>
      <c r="AB1366" s="17">
        <v>-2.9549255370500256</v>
      </c>
      <c r="AC1366" s="17">
        <v>-28.712940839389663</v>
      </c>
      <c r="AD1366" s="17">
        <v>-2.867091880629054</v>
      </c>
      <c r="AE1366" s="17">
        <v>-2.4511558240430515</v>
      </c>
      <c r="AF1366" s="17">
        <v>-22.229276834450623</v>
      </c>
      <c r="AG1366" s="17">
        <v>-128.86807287500517</v>
      </c>
      <c r="AH1366" s="17">
        <v>-0.67865240314284525</v>
      </c>
      <c r="AI1366" s="17">
        <v>-0.76119988802942906</v>
      </c>
      <c r="AJ1366" s="17">
        <v>0.33333333333333298</v>
      </c>
      <c r="AK1366" s="17">
        <v>-0.52631153852296886</v>
      </c>
      <c r="AL1366" s="17">
        <v>-0.29395128623254185</v>
      </c>
      <c r="AM1366" s="17">
        <v>0.33333333333333298</v>
      </c>
      <c r="AN1366" s="17">
        <v>-0.75131972773706446</v>
      </c>
      <c r="AO1366" s="17">
        <v>-0.78204132853048303</v>
      </c>
      <c r="AP1366" s="17">
        <v>0.33333333333333298</v>
      </c>
      <c r="AQ1366" s="17">
        <v>-6.2284286460516478</v>
      </c>
      <c r="AR1366" s="17">
        <v>2.2444243630026963</v>
      </c>
      <c r="AS1366" s="17">
        <v>-12.607368290766525</v>
      </c>
      <c r="AT1366" s="17">
        <v>-5.322309489431813</v>
      </c>
      <c r="AU1366" s="17">
        <v>-1.0000000000000027</v>
      </c>
      <c r="AV1366" s="17">
        <v>-1.0000000000000027</v>
      </c>
      <c r="AW1366" s="17">
        <v>-1.0000000000000027</v>
      </c>
      <c r="AX1366" s="17">
        <v>-1.0000000000000027</v>
      </c>
      <c r="AY1366" s="17">
        <v>-0.16547321778353588</v>
      </c>
      <c r="AZ1366" s="17">
        <v>1.5241956011873474</v>
      </c>
      <c r="BA1366" s="17">
        <v>-0.90121241048487088</v>
      </c>
      <c r="BB1366" s="17">
        <v>0.84607355654923522</v>
      </c>
      <c r="BC1366" s="17">
        <v>-0.50147796863101091</v>
      </c>
      <c r="BD1366" s="17">
        <v>23.736731143187846</v>
      </c>
      <c r="BE1366" s="17">
        <v>-12.360153835204233</v>
      </c>
      <c r="BF1366" s="17">
        <v>-1.0000000000000027</v>
      </c>
      <c r="BG1366" s="22">
        <v>-129.67903475568346</v>
      </c>
    </row>
    <row r="1367" spans="1:100" x14ac:dyDescent="0.25">
      <c r="A1367">
        <v>3616</v>
      </c>
      <c r="B1367" t="s">
        <v>1302</v>
      </c>
      <c r="C1367" s="48">
        <v>2</v>
      </c>
      <c r="D1367" s="22">
        <v>1574.0582421874999</v>
      </c>
      <c r="E1367" s="17">
        <v>152.76081578093635</v>
      </c>
      <c r="F1367" s="17">
        <v>108.2471729955807</v>
      </c>
      <c r="G1367" s="17">
        <v>1.2083447758118953</v>
      </c>
      <c r="H1367" s="17">
        <v>13.559429010831206</v>
      </c>
      <c r="I1367" s="17">
        <v>113.02997650560371</v>
      </c>
      <c r="J1367" s="17">
        <v>26.265178329106796</v>
      </c>
      <c r="K1367" s="17">
        <v>-0.99999999999999833</v>
      </c>
      <c r="L1367" s="17">
        <v>-0.99999999999999833</v>
      </c>
      <c r="M1367" s="17">
        <v>-0.99999999999999833</v>
      </c>
      <c r="N1367" s="17">
        <v>0.45890352260017681</v>
      </c>
      <c r="O1367" s="17">
        <v>-0.99999999999999833</v>
      </c>
      <c r="P1367" s="17">
        <v>-0.99999999999999833</v>
      </c>
      <c r="Q1367" s="17">
        <v>6.0476341856859079</v>
      </c>
      <c r="R1367" s="17">
        <v>-0.99999999999999833</v>
      </c>
      <c r="S1367" s="17">
        <v>3.8303728239370027</v>
      </c>
      <c r="T1367" s="17">
        <v>0.44630412717004286</v>
      </c>
      <c r="U1367" s="17">
        <v>1.0115209678315809</v>
      </c>
      <c r="V1367" s="17">
        <v>1.157732543192848</v>
      </c>
      <c r="W1367" s="17">
        <v>8.5293268559792565</v>
      </c>
      <c r="X1367" s="17">
        <v>7.7397319644428295</v>
      </c>
      <c r="Y1367" s="17">
        <v>0.37404819394596445</v>
      </c>
      <c r="Z1367" s="17">
        <v>58.066259086661333</v>
      </c>
      <c r="AA1367" s="17">
        <v>2.3587090492006841</v>
      </c>
      <c r="AB1367" s="17">
        <v>3.68685506004566</v>
      </c>
      <c r="AC1367" s="17">
        <v>47.541577168198067</v>
      </c>
      <c r="AD1367" s="17">
        <v>2.9531787122929347</v>
      </c>
      <c r="AE1367" s="17">
        <v>2.4230142744569045</v>
      </c>
      <c r="AF1367" s="17">
        <v>101.2694272061004</v>
      </c>
      <c r="AG1367" s="17">
        <v>82.135711937234547</v>
      </c>
      <c r="AH1367" s="17">
        <v>0.78117561426300519</v>
      </c>
      <c r="AI1367" s="17">
        <v>0.9659594032851333</v>
      </c>
      <c r="AJ1367" s="17">
        <v>0.33333333333333298</v>
      </c>
      <c r="AK1367" s="17">
        <v>1.422339904472762</v>
      </c>
      <c r="AL1367" s="17">
        <v>1.4080179260725112</v>
      </c>
      <c r="AM1367" s="17">
        <v>0.33333333333333298</v>
      </c>
      <c r="AN1367" s="17">
        <v>1.005378999244829</v>
      </c>
      <c r="AO1367" s="17">
        <v>1.1375583712062645</v>
      </c>
      <c r="AP1367" s="17">
        <v>0.33333333333333298</v>
      </c>
      <c r="AQ1367" s="17">
        <v>15.672124341074525</v>
      </c>
      <c r="AR1367" s="17">
        <v>2.2444243630026963</v>
      </c>
      <c r="AS1367" s="17">
        <v>15.270732518435102</v>
      </c>
      <c r="AT1367" s="17">
        <v>14.182319540028878</v>
      </c>
      <c r="AU1367" s="17">
        <v>-0.99999999999999833</v>
      </c>
      <c r="AV1367" s="17">
        <v>-0.99999999999999833</v>
      </c>
      <c r="AW1367" s="17">
        <v>-0.99999999999999833</v>
      </c>
      <c r="AX1367" s="17">
        <v>-0.99999999999999833</v>
      </c>
      <c r="AY1367" s="17">
        <v>0.12811151556277867</v>
      </c>
      <c r="AZ1367" s="17">
        <v>-0.50052824712065669</v>
      </c>
      <c r="BA1367" s="17">
        <v>1.0452298145037564</v>
      </c>
      <c r="BB1367" s="17">
        <v>-0.28150530352062419</v>
      </c>
      <c r="BC1367" s="17">
        <v>0.57781361180768998</v>
      </c>
      <c r="BD1367" s="17">
        <v>-6.3295540419195753</v>
      </c>
      <c r="BE1367" s="17">
        <v>16.685967741924564</v>
      </c>
      <c r="BF1367" s="17">
        <v>-0.99999999999999833</v>
      </c>
      <c r="BG1367" s="22">
        <v>339.23397556050611</v>
      </c>
    </row>
    <row r="1368" spans="1:100" x14ac:dyDescent="0.25">
      <c r="A1368">
        <v>3617</v>
      </c>
      <c r="B1368" t="s">
        <v>1303</v>
      </c>
      <c r="C1368" s="48">
        <v>2</v>
      </c>
      <c r="D1368" s="22">
        <v>1479.5428124999999</v>
      </c>
      <c r="E1368" s="17">
        <v>56.231524871444293</v>
      </c>
      <c r="F1368" s="17">
        <v>-47.478089793882525</v>
      </c>
      <c r="G1368" s="17">
        <v>0.12596352433238311</v>
      </c>
      <c r="H1368" s="17">
        <v>3.6862236871739102</v>
      </c>
      <c r="I1368" s="17">
        <v>37.228477637125344</v>
      </c>
      <c r="J1368" s="17">
        <v>7.5434764045341094</v>
      </c>
      <c r="K1368" s="17">
        <v>-1.0000000000000007</v>
      </c>
      <c r="L1368" s="17">
        <v>-1.0000000000000007</v>
      </c>
      <c r="M1368" s="17">
        <v>-1.0000000000000007</v>
      </c>
      <c r="N1368" s="17">
        <v>0.18917447151460587</v>
      </c>
      <c r="O1368" s="17">
        <v>-1.0000000000000007</v>
      </c>
      <c r="P1368" s="17">
        <v>-1.0000000000000007</v>
      </c>
      <c r="Q1368" s="17">
        <v>3.1501072240553771</v>
      </c>
      <c r="R1368" s="17">
        <v>-1.0000000000000007</v>
      </c>
      <c r="S1368" s="17">
        <v>5.1407243023457116E-2</v>
      </c>
      <c r="T1368" s="17">
        <v>2.2139378172111229E-2</v>
      </c>
      <c r="U1368" s="17">
        <v>-0.25950688988874576</v>
      </c>
      <c r="V1368" s="17">
        <v>-0.50772491337304848</v>
      </c>
      <c r="W1368" s="17">
        <v>8.9976952607788263E-2</v>
      </c>
      <c r="X1368" s="17">
        <v>-2.658320468242958</v>
      </c>
      <c r="Y1368" s="17">
        <v>-7.5690333667319948E-3</v>
      </c>
      <c r="Z1368" s="17">
        <v>23.027981508411763</v>
      </c>
      <c r="AA1368" s="17">
        <v>-0.22181967336143338</v>
      </c>
      <c r="AB1368" s="17">
        <v>-3.2749003580259339E-2</v>
      </c>
      <c r="AC1368" s="17">
        <v>4.836671321882152</v>
      </c>
      <c r="AD1368" s="17">
        <v>-0.30635415428531032</v>
      </c>
      <c r="AE1368" s="17">
        <v>-0.30667283883200125</v>
      </c>
      <c r="AF1368" s="17">
        <v>32.106305256146229</v>
      </c>
      <c r="AG1368" s="17">
        <v>-36.032981525969412</v>
      </c>
      <c r="AH1368" s="17">
        <v>-3.637355743233664E-2</v>
      </c>
      <c r="AI1368" s="17">
        <v>-1.3036106891833321E-3</v>
      </c>
      <c r="AJ1368" s="17">
        <v>0.33333333333333298</v>
      </c>
      <c r="AK1368" s="17">
        <v>0.33103438481634223</v>
      </c>
      <c r="AL1368" s="17">
        <v>0.4548621411577935</v>
      </c>
      <c r="AM1368" s="17">
        <v>0.33333333333333298</v>
      </c>
      <c r="AN1368" s="17">
        <v>2.1572980975328671E-2</v>
      </c>
      <c r="AO1368" s="17">
        <v>6.2522732901960476E-2</v>
      </c>
      <c r="AP1368" s="17">
        <v>0.33333333333333298</v>
      </c>
      <c r="AQ1368" s="17">
        <v>3.407132341460644</v>
      </c>
      <c r="AR1368" s="17">
        <v>2.2444243630026963</v>
      </c>
      <c r="AS1368" s="17">
        <v>-0.34187249616344051</v>
      </c>
      <c r="AT1368" s="17">
        <v>3.2591196033699541</v>
      </c>
      <c r="AU1368" s="17">
        <v>-1.0000000000000007</v>
      </c>
      <c r="AV1368" s="17">
        <v>-1.0000000000000007</v>
      </c>
      <c r="AW1368" s="17">
        <v>-1.0000000000000007</v>
      </c>
      <c r="AX1368" s="17">
        <v>-1.0000000000000007</v>
      </c>
      <c r="AY1368" s="17">
        <v>-3.6305081945877532E-2</v>
      </c>
      <c r="AZ1368" s="17">
        <v>0.63338018959885622</v>
      </c>
      <c r="BA1368" s="17">
        <v>-4.4838474238975523E-2</v>
      </c>
      <c r="BB1368" s="17">
        <v>0.3499739886150639</v>
      </c>
      <c r="BC1368" s="17">
        <v>-2.662329931107052E-2</v>
      </c>
      <c r="BD1368" s="17">
        <v>10.508502397578646</v>
      </c>
      <c r="BE1368" s="17">
        <v>0.41923470679472619</v>
      </c>
      <c r="BF1368" s="17">
        <v>-1.0000000000000007</v>
      </c>
      <c r="BG1368" s="22">
        <v>900.95018814084665</v>
      </c>
    </row>
    <row r="1369" spans="1:100" x14ac:dyDescent="0.25">
      <c r="A1369">
        <v>3618</v>
      </c>
      <c r="B1369" t="s">
        <v>1304</v>
      </c>
      <c r="C1369" s="48">
        <v>3</v>
      </c>
      <c r="D1369" s="22">
        <v>1494.3596890772087</v>
      </c>
      <c r="E1369" s="17">
        <v>83.950833224331191</v>
      </c>
      <c r="F1369" s="17">
        <v>4.1118843676164776</v>
      </c>
      <c r="G1369" s="17">
        <v>0.38066353576993689</v>
      </c>
      <c r="H1369" s="17">
        <v>4.3558009816299368</v>
      </c>
      <c r="I1369" s="17">
        <v>63.462165061001166</v>
      </c>
      <c r="J1369" s="17">
        <v>11.664150514218314</v>
      </c>
      <c r="K1369" s="17">
        <v>-0.99999999999999956</v>
      </c>
      <c r="L1369" s="17">
        <v>-0.99999999999999956</v>
      </c>
      <c r="M1369" s="17">
        <v>-0.99999999999999956</v>
      </c>
      <c r="N1369" s="17">
        <v>0.18026584398441881</v>
      </c>
      <c r="O1369" s="17">
        <v>-0.99999999999999956</v>
      </c>
      <c r="P1369" s="17">
        <v>-0.99999999999999956</v>
      </c>
      <c r="Q1369" s="17">
        <v>5.1752090059469884</v>
      </c>
      <c r="R1369" s="17">
        <v>-0.99999999999999956</v>
      </c>
      <c r="S1369" s="17">
        <v>-0.61276410664682268</v>
      </c>
      <c r="T1369" s="17">
        <v>-1.5355228855063872E-2</v>
      </c>
      <c r="U1369" s="17">
        <v>0.20306009448829745</v>
      </c>
      <c r="V1369" s="17">
        <v>0.55551381164342151</v>
      </c>
      <c r="W1369" s="17">
        <v>-0.81940802431705029</v>
      </c>
      <c r="X1369" s="17">
        <v>-6.1976364544013531</v>
      </c>
      <c r="Y1369" s="17">
        <v>9.0743856863716877E-3</v>
      </c>
      <c r="Z1369" s="17">
        <v>43.443272975563175</v>
      </c>
      <c r="AA1369" s="17">
        <v>-0.88767354961532419</v>
      </c>
      <c r="AB1369" s="17">
        <v>-7.2000040741724392E-2</v>
      </c>
      <c r="AC1369" s="17">
        <v>12.629728960187798</v>
      </c>
      <c r="AD1369" s="17">
        <v>-0.37247772437310428</v>
      </c>
      <c r="AE1369" s="17">
        <v>0.37486821402179488</v>
      </c>
      <c r="AF1369" s="17">
        <v>56.375870109031027</v>
      </c>
      <c r="AG1369" s="17">
        <v>-3.0078976802218556</v>
      </c>
      <c r="AH1369" s="17">
        <v>-4.4647109132773491E-2</v>
      </c>
      <c r="AI1369" s="17">
        <v>0.11556528884254286</v>
      </c>
      <c r="AJ1369" s="17">
        <v>0.33333333333333298</v>
      </c>
      <c r="AK1369" s="17">
        <v>1.1498746048072117</v>
      </c>
      <c r="AL1369" s="17">
        <v>1.1715597335712755</v>
      </c>
      <c r="AM1369" s="17">
        <v>0.33333333333333298</v>
      </c>
      <c r="AN1369" s="17">
        <v>-0.10536197313502418</v>
      </c>
      <c r="AO1369" s="17">
        <v>0.13013396798020851</v>
      </c>
      <c r="AP1369" s="17">
        <v>0.33333333333333298</v>
      </c>
      <c r="AQ1369" s="17">
        <v>7.0862949519701353</v>
      </c>
      <c r="AR1369" s="17">
        <v>4.0890632185662223</v>
      </c>
      <c r="AS1369" s="17">
        <v>-3.9226194282814792</v>
      </c>
      <c r="AT1369" s="17">
        <v>11.497706723933568</v>
      </c>
      <c r="AU1369" s="17">
        <v>-0.99999999999999956</v>
      </c>
      <c r="AV1369" s="17">
        <v>-0.99999999999999956</v>
      </c>
      <c r="AW1369" s="17">
        <v>-0.99999999999999956</v>
      </c>
      <c r="AX1369" s="17">
        <v>-0.99999999999999956</v>
      </c>
      <c r="AY1369" s="17">
        <v>-7.1054347099695023E-3</v>
      </c>
      <c r="AZ1369" s="17">
        <v>0.19390934773642102</v>
      </c>
      <c r="BA1369" s="17">
        <v>-0.41867180168588469</v>
      </c>
      <c r="BB1369" s="17">
        <v>0.27727792495893022</v>
      </c>
      <c r="BC1369" s="17">
        <v>0.26274137330773495</v>
      </c>
      <c r="BD1369" s="17">
        <v>7.9014948626553601</v>
      </c>
      <c r="BE1369" s="17">
        <v>4.4751753242639509</v>
      </c>
      <c r="BF1369" s="17">
        <v>-0.99999999999999956</v>
      </c>
      <c r="CU1369" t="e">
        <v>#N/A</v>
      </c>
      <c r="CV1369" t="e">
        <v>#N/A</v>
      </c>
    </row>
    <row r="1370" spans="1:100" x14ac:dyDescent="0.25">
      <c r="A1370">
        <v>3619</v>
      </c>
      <c r="B1370" t="s">
        <v>1305</v>
      </c>
      <c r="C1370" s="48">
        <v>2</v>
      </c>
      <c r="D1370" s="22">
        <v>1475.8138476562501</v>
      </c>
      <c r="E1370" s="17">
        <v>62.554033613410041</v>
      </c>
      <c r="F1370" s="17">
        <v>-37.278342897839835</v>
      </c>
      <c r="G1370" s="17">
        <v>0.19685770432833405</v>
      </c>
      <c r="H1370" s="17">
        <v>4.3329022899264729</v>
      </c>
      <c r="I1370" s="17">
        <v>42.193350317060613</v>
      </c>
      <c r="J1370" s="17">
        <v>8.7697168851937288</v>
      </c>
      <c r="K1370" s="17">
        <v>-1.0000000000000007</v>
      </c>
      <c r="L1370" s="17">
        <v>-1.0000000000000007</v>
      </c>
      <c r="M1370" s="17">
        <v>-1.0000000000000007</v>
      </c>
      <c r="N1370" s="17">
        <v>0.20684127780089295</v>
      </c>
      <c r="O1370" s="17">
        <v>-1.0000000000000007</v>
      </c>
      <c r="P1370" s="17">
        <v>-1.0000000000000007</v>
      </c>
      <c r="Q1370" s="17">
        <v>3.3398904429352028</v>
      </c>
      <c r="R1370" s="17">
        <v>-1.0000000000000007</v>
      </c>
      <c r="S1370" s="17">
        <v>0.29892323216830363</v>
      </c>
      <c r="T1370" s="17">
        <v>4.9921466989977181E-2</v>
      </c>
      <c r="U1370" s="17">
        <v>-0.1762566695048256</v>
      </c>
      <c r="V1370" s="17">
        <v>-0.39864020727712407</v>
      </c>
      <c r="W1370" s="17">
        <v>0.64274039920353054</v>
      </c>
      <c r="X1370" s="17">
        <v>-1.9772652487788993</v>
      </c>
      <c r="Y1370" s="17">
        <v>1.7426263221860236E-2</v>
      </c>
      <c r="Z1370" s="17">
        <v>25.322930680882287</v>
      </c>
      <c r="AA1370" s="17">
        <v>-5.2799314322534263E-2</v>
      </c>
      <c r="AB1370" s="17">
        <v>0.21087890446038327</v>
      </c>
      <c r="AC1370" s="17">
        <v>7.6337719531435599</v>
      </c>
      <c r="AD1370" s="17">
        <v>-9.2860147963555351E-2</v>
      </c>
      <c r="AE1370" s="17">
        <v>-0.12788285214513884</v>
      </c>
      <c r="AF1370" s="17">
        <v>36.636375238326409</v>
      </c>
      <c r="AG1370" s="17">
        <v>-28.293127742641651</v>
      </c>
      <c r="AH1370" s="17">
        <v>1.7174559790208599E-2</v>
      </c>
      <c r="AI1370" s="17">
        <v>6.2050515338395229E-2</v>
      </c>
      <c r="AJ1370" s="17">
        <v>0.33333333333333298</v>
      </c>
      <c r="AK1370" s="17">
        <v>0.40251308960298127</v>
      </c>
      <c r="AL1370" s="17">
        <v>0.51729226703770848</v>
      </c>
      <c r="AM1370" s="17">
        <v>0.33333333333333298</v>
      </c>
      <c r="AN1370" s="17">
        <v>8.6010646395864587E-2</v>
      </c>
      <c r="AO1370" s="17">
        <v>0.13293578739623441</v>
      </c>
      <c r="AP1370" s="17">
        <v>0.33333333333333298</v>
      </c>
      <c r="AQ1370" s="17">
        <v>4.2104690116782582</v>
      </c>
      <c r="AR1370" s="17">
        <v>2.2444243630026963</v>
      </c>
      <c r="AS1370" s="17">
        <v>0.68072728427222984</v>
      </c>
      <c r="AT1370" s="17">
        <v>3.9745711149170524</v>
      </c>
      <c r="AU1370" s="17">
        <v>-1.0000000000000007</v>
      </c>
      <c r="AV1370" s="17">
        <v>-1.0000000000000007</v>
      </c>
      <c r="AW1370" s="17">
        <v>-1.0000000000000007</v>
      </c>
      <c r="AX1370" s="17">
        <v>-1.0000000000000007</v>
      </c>
      <c r="AY1370" s="17">
        <v>-2.5536067014985488E-2</v>
      </c>
      <c r="AZ1370" s="17">
        <v>0.55911106427740553</v>
      </c>
      <c r="BA1370" s="17">
        <v>2.6559193971160022E-2</v>
      </c>
      <c r="BB1370" s="17">
        <v>0.30861314044886617</v>
      </c>
      <c r="BC1370" s="17">
        <v>1.2966317669523608E-2</v>
      </c>
      <c r="BD1370" s="17">
        <v>9.4056375776530743</v>
      </c>
      <c r="BE1370" s="17">
        <v>1.4846787896095739</v>
      </c>
      <c r="BF1370" s="17">
        <v>-1.0000000000000007</v>
      </c>
      <c r="BG1370" s="22">
        <v>59.966693809102708</v>
      </c>
    </row>
    <row r="1371" spans="1:100" x14ac:dyDescent="0.25">
      <c r="A1371">
        <v>3620</v>
      </c>
      <c r="B1371" t="s">
        <v>1306</v>
      </c>
      <c r="C1371" s="48">
        <v>2</v>
      </c>
      <c r="D1371" s="22">
        <v>1641.2044921875001</v>
      </c>
      <c r="E1371" s="17">
        <v>155.40263398964424</v>
      </c>
      <c r="F1371" s="17">
        <v>112.50906936834862</v>
      </c>
      <c r="G1371" s="17">
        <v>1.2379674372028679</v>
      </c>
      <c r="H1371" s="17">
        <v>13.82963936207895</v>
      </c>
      <c r="I1371" s="17">
        <v>115.10451551931985</v>
      </c>
      <c r="J1371" s="17">
        <v>26.777554754711247</v>
      </c>
      <c r="K1371" s="17">
        <v>-0.99999999999999822</v>
      </c>
      <c r="L1371" s="17">
        <v>-0.99999999999999822</v>
      </c>
      <c r="M1371" s="17">
        <v>-0.99999999999999822</v>
      </c>
      <c r="N1371" s="17">
        <v>0.46628548005434983</v>
      </c>
      <c r="O1371" s="17">
        <v>-0.99999999999999822</v>
      </c>
      <c r="P1371" s="17">
        <v>-0.99999999999999822</v>
      </c>
      <c r="Q1371" s="17">
        <v>6.1269338409028382</v>
      </c>
      <c r="R1371" s="17">
        <v>-0.99999999999999822</v>
      </c>
      <c r="S1371" s="17">
        <v>3.9337957330630875</v>
      </c>
      <c r="T1371" s="17">
        <v>0.45791268812430719</v>
      </c>
      <c r="U1371" s="17">
        <v>1.0463065184832363</v>
      </c>
      <c r="V1371" s="17">
        <v>1.2033128618000724</v>
      </c>
      <c r="W1371" s="17">
        <v>8.7602953841256852</v>
      </c>
      <c r="X1371" s="17">
        <v>8.0243063562460879</v>
      </c>
      <c r="Y1371" s="17">
        <v>0.38449231231016723</v>
      </c>
      <c r="Z1371" s="17">
        <v>59.025188328095126</v>
      </c>
      <c r="AA1371" s="17">
        <v>2.4293330815863596</v>
      </c>
      <c r="AB1371" s="17">
        <v>3.7886533603531212</v>
      </c>
      <c r="AC1371" s="17">
        <v>48.710327055439386</v>
      </c>
      <c r="AD1371" s="17">
        <v>3.0423857622740864</v>
      </c>
      <c r="AE1371" s="17">
        <v>2.4977204807494937</v>
      </c>
      <c r="AF1371" s="17">
        <v>103.16228680567824</v>
      </c>
      <c r="AG1371" s="17">
        <v>85.369758340652339</v>
      </c>
      <c r="AH1371" s="17">
        <v>0.80355033874247839</v>
      </c>
      <c r="AI1371" s="17">
        <v>0.99243150329592633</v>
      </c>
      <c r="AJ1371" s="17">
        <v>0.33333333333333298</v>
      </c>
      <c r="AK1371" s="17">
        <v>1.4522068056581743</v>
      </c>
      <c r="AL1371" s="17">
        <v>1.4341039387697756</v>
      </c>
      <c r="AM1371" s="17">
        <v>0.33333333333333298</v>
      </c>
      <c r="AN1371" s="17">
        <v>1.0323038489812439</v>
      </c>
      <c r="AO1371" s="17">
        <v>1.166979997507706</v>
      </c>
      <c r="AP1371" s="17">
        <v>0.33333333333333298</v>
      </c>
      <c r="AQ1371" s="17">
        <v>16.007793223430834</v>
      </c>
      <c r="AR1371" s="17">
        <v>2.2444243630026963</v>
      </c>
      <c r="AS1371" s="17">
        <v>15.698019032448792</v>
      </c>
      <c r="AT1371" s="17">
        <v>14.481266193610736</v>
      </c>
      <c r="AU1371" s="17">
        <v>-0.99999999999999822</v>
      </c>
      <c r="AV1371" s="17">
        <v>-0.99999999999999822</v>
      </c>
      <c r="AW1371" s="17">
        <v>-0.99999999999999822</v>
      </c>
      <c r="AX1371" s="17">
        <v>-0.99999999999999822</v>
      </c>
      <c r="AY1371" s="17">
        <v>0.13261127679607546</v>
      </c>
      <c r="AZ1371" s="17">
        <v>-0.53156110695945746</v>
      </c>
      <c r="BA1371" s="17">
        <v>1.0750628550948835</v>
      </c>
      <c r="BB1371" s="17">
        <v>-0.29878765871735108</v>
      </c>
      <c r="BC1371" s="17">
        <v>0.59435586983904642</v>
      </c>
      <c r="BD1371" s="17">
        <v>-6.7903787686113493</v>
      </c>
      <c r="BE1371" s="17">
        <v>17.131156462607173</v>
      </c>
      <c r="BF1371" s="17">
        <v>-0.99999999999999822</v>
      </c>
      <c r="BG1371" s="22">
        <v>2232.916997356409</v>
      </c>
    </row>
    <row r="1372" spans="1:100" x14ac:dyDescent="0.25">
      <c r="A1372">
        <v>3623</v>
      </c>
      <c r="B1372" t="s">
        <v>1307</v>
      </c>
      <c r="C1372" s="48">
        <v>3</v>
      </c>
      <c r="D1372" s="22">
        <v>1519.3350346400853</v>
      </c>
      <c r="E1372" s="17">
        <v>74.667225826128757</v>
      </c>
      <c r="F1372" s="17">
        <v>-6.2009747757194544</v>
      </c>
      <c r="G1372" s="17">
        <v>0.24497824340980714</v>
      </c>
      <c r="H1372" s="17">
        <v>1.1648943863758838</v>
      </c>
      <c r="I1372" s="17">
        <v>59.45507692564631</v>
      </c>
      <c r="J1372" s="17">
        <v>15.03969160748861</v>
      </c>
      <c r="K1372" s="17">
        <v>-1.0000000000000007</v>
      </c>
      <c r="L1372" s="17">
        <v>-1.0000000000000007</v>
      </c>
      <c r="M1372" s="17">
        <v>-1.0000000000000007</v>
      </c>
      <c r="N1372" s="17">
        <v>9.5423731151344948E-2</v>
      </c>
      <c r="O1372" s="17">
        <v>-1.0000000000000007</v>
      </c>
      <c r="P1372" s="17">
        <v>-1.0000000000000007</v>
      </c>
      <c r="Q1372" s="17">
        <v>2.3432324249037788</v>
      </c>
      <c r="R1372" s="17">
        <v>-1.0000000000000007</v>
      </c>
      <c r="S1372" s="17">
        <v>-0.8067870919211857</v>
      </c>
      <c r="T1372" s="17">
        <v>-0.10514193619326902</v>
      </c>
      <c r="U1372" s="17">
        <v>0.21761807265723707</v>
      </c>
      <c r="V1372" s="17">
        <v>0.67766387749475565</v>
      </c>
      <c r="W1372" s="17">
        <v>-1.178338038527897</v>
      </c>
      <c r="X1372" s="17">
        <v>-4.1385673103111964</v>
      </c>
      <c r="Y1372" s="17">
        <v>-9.098206333179705E-2</v>
      </c>
      <c r="Z1372" s="17">
        <v>31.8793522587907</v>
      </c>
      <c r="AA1372" s="17">
        <v>1.3890680565097226</v>
      </c>
      <c r="AB1372" s="17">
        <v>2.0792063122291142</v>
      </c>
      <c r="AC1372" s="17">
        <v>9.6315744334056568</v>
      </c>
      <c r="AD1372" s="17">
        <v>3.7323531766865234</v>
      </c>
      <c r="AE1372" s="17">
        <v>-0.95959454052734139</v>
      </c>
      <c r="AF1372" s="17">
        <v>42.630538463898105</v>
      </c>
      <c r="AG1372" s="17">
        <v>-7.9225145845258558</v>
      </c>
      <c r="AH1372" s="17">
        <v>1.1421169861286777</v>
      </c>
      <c r="AI1372" s="17">
        <v>1.0805017089585578</v>
      </c>
      <c r="AJ1372" s="17">
        <v>0.33333333333333298</v>
      </c>
      <c r="AK1372" s="17">
        <v>1.1062826173835398</v>
      </c>
      <c r="AL1372" s="17">
        <v>1.2008803393862009</v>
      </c>
      <c r="AM1372" s="17">
        <v>0.33333333333333298</v>
      </c>
      <c r="AN1372" s="17">
        <v>0.94538447323176</v>
      </c>
      <c r="AO1372" s="17">
        <v>1.0835256440048773</v>
      </c>
      <c r="AP1372" s="17">
        <v>0.33333333333333298</v>
      </c>
      <c r="AQ1372" s="17">
        <v>16.824538461748187</v>
      </c>
      <c r="AR1372" s="17">
        <v>0.39167717762042048</v>
      </c>
      <c r="AS1372" s="17">
        <v>3.5851882560327963</v>
      </c>
      <c r="AT1372" s="17">
        <v>11.062826173835393</v>
      </c>
      <c r="AU1372" s="17">
        <v>-1.0000000000000007</v>
      </c>
      <c r="AV1372" s="17">
        <v>-1.0000000000000007</v>
      </c>
      <c r="AW1372" s="17">
        <v>-1.0000000000000007</v>
      </c>
      <c r="AX1372" s="17">
        <v>-1.0000000000000007</v>
      </c>
      <c r="AY1372" s="17">
        <v>-1.1414512809792602E-3</v>
      </c>
      <c r="AZ1372" s="17">
        <v>0.47457885471155864</v>
      </c>
      <c r="BA1372" s="17">
        <v>0.43663456793260935</v>
      </c>
      <c r="BB1372" s="17">
        <v>-0.19895055513505125</v>
      </c>
      <c r="BC1372" s="17">
        <v>-0.12698288489841628</v>
      </c>
      <c r="BD1372" s="17">
        <v>-2.6008696048184885</v>
      </c>
      <c r="BE1372" s="17">
        <v>-0.99139928279736089</v>
      </c>
      <c r="BF1372" s="17">
        <v>-1.0000000000000007</v>
      </c>
      <c r="CU1372" t="e">
        <v>#N/A</v>
      </c>
      <c r="CV1372" t="e">
        <v>#N/A</v>
      </c>
    </row>
    <row r="1373" spans="1:100" x14ac:dyDescent="0.25">
      <c r="A1373">
        <v>3624</v>
      </c>
      <c r="B1373" t="s">
        <v>1308</v>
      </c>
      <c r="C1373" s="48">
        <v>2</v>
      </c>
      <c r="D1373" s="22">
        <v>1579.5842968750001</v>
      </c>
      <c r="E1373" s="17">
        <v>155.18558769325404</v>
      </c>
      <c r="F1373" s="17">
        <v>112.15892081525774</v>
      </c>
      <c r="G1373" s="17">
        <v>1.2355337008757659</v>
      </c>
      <c r="H1373" s="17">
        <v>13.807439440906739</v>
      </c>
      <c r="I1373" s="17">
        <v>114.93407570322655</v>
      </c>
      <c r="J1373" s="17">
        <v>26.735458971902062</v>
      </c>
      <c r="K1373" s="17">
        <v>-0.99999999999999822</v>
      </c>
      <c r="L1373" s="17">
        <v>-0.99999999999999822</v>
      </c>
      <c r="M1373" s="17">
        <v>-0.99999999999999822</v>
      </c>
      <c r="N1373" s="17">
        <v>0.46567899376386346</v>
      </c>
      <c r="O1373" s="17">
        <v>-0.99999999999999822</v>
      </c>
      <c r="P1373" s="17">
        <v>-0.99999999999999822</v>
      </c>
      <c r="Q1373" s="17">
        <v>6.1204187459530335</v>
      </c>
      <c r="R1373" s="17">
        <v>-0.99999999999999822</v>
      </c>
      <c r="S1373" s="17">
        <v>3.9252987216814077</v>
      </c>
      <c r="T1373" s="17">
        <v>0.45695895286983801</v>
      </c>
      <c r="U1373" s="17">
        <v>1.0434486098989326</v>
      </c>
      <c r="V1373" s="17">
        <v>1.1995680775036455</v>
      </c>
      <c r="W1373" s="17">
        <v>8.7413194896255852</v>
      </c>
      <c r="X1373" s="17">
        <v>8.0009263153391075</v>
      </c>
      <c r="Y1373" s="17">
        <v>0.38363424524009426</v>
      </c>
      <c r="Z1373" s="17">
        <v>58.946404693525778</v>
      </c>
      <c r="AA1373" s="17">
        <v>2.4235307577871943</v>
      </c>
      <c r="AB1373" s="17">
        <v>3.7802898234573101</v>
      </c>
      <c r="AC1373" s="17">
        <v>48.614304992454102</v>
      </c>
      <c r="AD1373" s="17">
        <v>3.0350566963502899</v>
      </c>
      <c r="AE1373" s="17">
        <v>2.4915827740217087</v>
      </c>
      <c r="AF1373" s="17">
        <v>103.00677339286244</v>
      </c>
      <c r="AG1373" s="17">
        <v>85.104055805972919</v>
      </c>
      <c r="AH1373" s="17">
        <v>0.80171207785646659</v>
      </c>
      <c r="AI1373" s="17">
        <v>0.9902566105474111</v>
      </c>
      <c r="AJ1373" s="17">
        <v>0.33333333333333298</v>
      </c>
      <c r="AK1373" s="17">
        <v>1.4497530030969008</v>
      </c>
      <c r="AL1373" s="17">
        <v>1.4319607661529519</v>
      </c>
      <c r="AM1373" s="17">
        <v>0.33333333333333298</v>
      </c>
      <c r="AN1373" s="17">
        <v>1.0300917592557324</v>
      </c>
      <c r="AO1373" s="17">
        <v>1.1645627778059655</v>
      </c>
      <c r="AP1373" s="17">
        <v>0.33333333333333298</v>
      </c>
      <c r="AQ1373" s="17">
        <v>15.980215365314507</v>
      </c>
      <c r="AR1373" s="17">
        <v>2.2444243630026963</v>
      </c>
      <c r="AS1373" s="17">
        <v>15.662914060025455</v>
      </c>
      <c r="AT1373" s="17">
        <v>14.456705357530373</v>
      </c>
      <c r="AU1373" s="17">
        <v>-0.99999999999999822</v>
      </c>
      <c r="AV1373" s="17">
        <v>-0.99999999999999822</v>
      </c>
      <c r="AW1373" s="17">
        <v>-0.99999999999999822</v>
      </c>
      <c r="AX1373" s="17">
        <v>-0.99999999999999822</v>
      </c>
      <c r="AY1373" s="17">
        <v>0.13224158576014114</v>
      </c>
      <c r="AZ1373" s="17">
        <v>-0.52901151165717408</v>
      </c>
      <c r="BA1373" s="17">
        <v>1.0726118344497007</v>
      </c>
      <c r="BB1373" s="17">
        <v>-0.29736777631363925</v>
      </c>
      <c r="BC1373" s="17">
        <v>0.59299679228109692</v>
      </c>
      <c r="BD1373" s="17">
        <v>-6.7525183663006221</v>
      </c>
      <c r="BE1373" s="17">
        <v>17.094580682070735</v>
      </c>
      <c r="BF1373" s="17">
        <v>-0.99999999999999822</v>
      </c>
      <c r="BG1373" s="22">
        <v>727.94001481352541</v>
      </c>
    </row>
    <row r="1374" spans="1:100" x14ac:dyDescent="0.25">
      <c r="A1374">
        <v>3627</v>
      </c>
      <c r="B1374" t="s">
        <v>1309</v>
      </c>
      <c r="C1374" s="48">
        <v>2</v>
      </c>
      <c r="D1374" s="22">
        <v>1510.5633593749999</v>
      </c>
      <c r="E1374" s="17">
        <v>36.430813084318167</v>
      </c>
      <c r="F1374" s="17">
        <v>-79.42146177368673</v>
      </c>
      <c r="G1374" s="17">
        <v>-9.6061510788093718E-2</v>
      </c>
      <c r="H1374" s="17">
        <v>1.6609680244947018</v>
      </c>
      <c r="I1374" s="17">
        <v>21.679584467131946</v>
      </c>
      <c r="J1374" s="17">
        <v>3.7031599526031869</v>
      </c>
      <c r="K1374" s="17">
        <v>-1.0000000000000011</v>
      </c>
      <c r="L1374" s="17">
        <v>-1.0000000000000011</v>
      </c>
      <c r="M1374" s="17">
        <v>-1.0000000000000011</v>
      </c>
      <c r="N1374" s="17">
        <v>0.13384590594824236</v>
      </c>
      <c r="O1374" s="17">
        <v>-1.0000000000000011</v>
      </c>
      <c r="P1374" s="17">
        <v>-1.0000000000000011</v>
      </c>
      <c r="Q1374" s="17">
        <v>2.55574777396403</v>
      </c>
      <c r="R1374" s="17">
        <v>-1.0000000000000011</v>
      </c>
      <c r="S1374" s="17">
        <v>-0.72375859126509501</v>
      </c>
      <c r="T1374" s="17">
        <v>-6.4868035495120629E-2</v>
      </c>
      <c r="U1374" s="17">
        <v>-0.52022833564893367</v>
      </c>
      <c r="V1374" s="17">
        <v>-0.84935430669472534</v>
      </c>
      <c r="W1374" s="17">
        <v>-1.6411570227163503</v>
      </c>
      <c r="X1374" s="17">
        <v>-4.791236160745898</v>
      </c>
      <c r="Y1374" s="17">
        <v>-8.5848824503971771E-2</v>
      </c>
      <c r="Z1374" s="17">
        <v>15.840703643760822</v>
      </c>
      <c r="AA1374" s="17">
        <v>-0.75115439666072925</v>
      </c>
      <c r="AB1374" s="17">
        <v>-0.79573821993259508</v>
      </c>
      <c r="AC1374" s="17">
        <v>-3.9232348640246713</v>
      </c>
      <c r="AD1374" s="17">
        <v>-0.97497059436976063</v>
      </c>
      <c r="AE1374" s="17">
        <v>-0.86660389488776479</v>
      </c>
      <c r="AF1374" s="17">
        <v>17.919118847484505</v>
      </c>
      <c r="AG1374" s="17">
        <v>-60.272507368130888</v>
      </c>
      <c r="AH1374" s="17">
        <v>-0.2040745253770968</v>
      </c>
      <c r="AI1374" s="17">
        <v>-0.19971484920133803</v>
      </c>
      <c r="AJ1374" s="17">
        <v>0.33333333333333298</v>
      </c>
      <c r="AK1374" s="17">
        <v>0.10717874615141731</v>
      </c>
      <c r="AL1374" s="17">
        <v>0.25934466861130823</v>
      </c>
      <c r="AM1374" s="17">
        <v>0.33333333333333298</v>
      </c>
      <c r="AN1374" s="17">
        <v>-0.18023166545535357</v>
      </c>
      <c r="AO1374" s="17">
        <v>-0.15799552258705313</v>
      </c>
      <c r="AP1374" s="17">
        <v>0.33333333333333298</v>
      </c>
      <c r="AQ1374" s="17">
        <v>0.89125794346606213</v>
      </c>
      <c r="AR1374" s="17">
        <v>2.2444243630026963</v>
      </c>
      <c r="AS1374" s="17">
        <v>-3.5444309033329571</v>
      </c>
      <c r="AT1374" s="17">
        <v>1.0184822620915108</v>
      </c>
      <c r="AU1374" s="17">
        <v>-1.0000000000000011</v>
      </c>
      <c r="AV1374" s="17">
        <v>-1.0000000000000011</v>
      </c>
      <c r="AW1374" s="17">
        <v>-1.0000000000000011</v>
      </c>
      <c r="AX1374" s="17">
        <v>-1.0000000000000011</v>
      </c>
      <c r="AY1374" s="17">
        <v>-7.0031276654396721E-2</v>
      </c>
      <c r="AZ1374" s="17">
        <v>0.86597481385156594</v>
      </c>
      <c r="BA1374" s="17">
        <v>-0.26844032410564822</v>
      </c>
      <c r="BB1374" s="17">
        <v>0.47950710074411657</v>
      </c>
      <c r="BC1374" s="17">
        <v>-0.15060930353630683</v>
      </c>
      <c r="BD1374" s="17">
        <v>13.962433318157723</v>
      </c>
      <c r="BE1374" s="17">
        <v>-2.9175026659964045</v>
      </c>
      <c r="BF1374" s="17">
        <v>-1.0000000000000011</v>
      </c>
      <c r="BG1374" s="22">
        <v>524.62612506639971</v>
      </c>
    </row>
    <row r="1375" spans="1:100" x14ac:dyDescent="0.25">
      <c r="A1375">
        <v>3630</v>
      </c>
      <c r="B1375" t="s">
        <v>1310</v>
      </c>
      <c r="C1375" s="48">
        <v>2</v>
      </c>
      <c r="D1375" s="22">
        <v>1554.437255859375</v>
      </c>
      <c r="E1375" s="17">
        <v>79.030066942881319</v>
      </c>
      <c r="F1375" s="17">
        <v>-10.698487231381467</v>
      </c>
      <c r="G1375" s="17">
        <v>0.38160317802390081</v>
      </c>
      <c r="H1375" s="17">
        <v>6.0181033149067042</v>
      </c>
      <c r="I1375" s="17">
        <v>55.131475211730489</v>
      </c>
      <c r="J1375" s="17">
        <v>11.965217255986925</v>
      </c>
      <c r="K1375" s="17">
        <v>-1.0000000000000002</v>
      </c>
      <c r="L1375" s="17">
        <v>-1.0000000000000002</v>
      </c>
      <c r="M1375" s="17">
        <v>-1.0000000000000002</v>
      </c>
      <c r="N1375" s="17">
        <v>0.25287978894855467</v>
      </c>
      <c r="O1375" s="17">
        <v>-1.0000000000000002</v>
      </c>
      <c r="P1375" s="17">
        <v>-1.0000000000000002</v>
      </c>
      <c r="Q1375" s="17">
        <v>3.8344527705257794</v>
      </c>
      <c r="R1375" s="17">
        <v>-1.0000000000000002</v>
      </c>
      <c r="S1375" s="17">
        <v>0.94393328326704129</v>
      </c>
      <c r="T1375" s="17">
        <v>0.12231972534069231</v>
      </c>
      <c r="U1375" s="17">
        <v>4.0687815937647906E-2</v>
      </c>
      <c r="V1375" s="17">
        <v>-0.11437278642841359</v>
      </c>
      <c r="W1375" s="17">
        <v>2.0832048320914924</v>
      </c>
      <c r="X1375" s="17">
        <v>-0.20248106847084091</v>
      </c>
      <c r="Y1375" s="17">
        <v>8.2562328110182437E-2</v>
      </c>
      <c r="Z1375" s="17">
        <v>31.303414156388051</v>
      </c>
      <c r="AA1375" s="17">
        <v>0.38765639440587796</v>
      </c>
      <c r="AB1375" s="17">
        <v>0.84575687722202897</v>
      </c>
      <c r="AC1375" s="17">
        <v>14.922828419077323</v>
      </c>
      <c r="AD1375" s="17">
        <v>0.4634908999127253</v>
      </c>
      <c r="AE1375" s="17">
        <v>0.33803185036464378</v>
      </c>
      <c r="AF1375" s="17">
        <v>48.441433492470047</v>
      </c>
      <c r="AG1375" s="17">
        <v>-8.1235883867032843</v>
      </c>
      <c r="AH1375" s="17">
        <v>0.15671735840005052</v>
      </c>
      <c r="AI1375" s="17">
        <v>0.22714711458253803</v>
      </c>
      <c r="AJ1375" s="17">
        <v>0.33333333333333298</v>
      </c>
      <c r="AK1375" s="17">
        <v>0.58878179566189093</v>
      </c>
      <c r="AL1375" s="17">
        <v>0.67998098392839679</v>
      </c>
      <c r="AM1375" s="17">
        <v>0.33333333333333298</v>
      </c>
      <c r="AN1375" s="17">
        <v>0.25393087655627089</v>
      </c>
      <c r="AO1375" s="17">
        <v>0.31642748033406615</v>
      </c>
      <c r="AP1375" s="17">
        <v>0.33333333333333298</v>
      </c>
      <c r="AQ1375" s="17">
        <v>6.3039104434692561</v>
      </c>
      <c r="AR1375" s="17">
        <v>2.2444243630026963</v>
      </c>
      <c r="AS1375" s="17">
        <v>3.3455536613931809</v>
      </c>
      <c r="AT1375" s="17">
        <v>5.8389897232503074</v>
      </c>
      <c r="AU1375" s="17">
        <v>-1.0000000000000002</v>
      </c>
      <c r="AV1375" s="17">
        <v>-1.0000000000000002</v>
      </c>
      <c r="AW1375" s="17">
        <v>-1.0000000000000002</v>
      </c>
      <c r="AX1375" s="17">
        <v>-1.0000000000000002</v>
      </c>
      <c r="AY1375" s="17">
        <v>2.5272629333391028E-3</v>
      </c>
      <c r="AZ1375" s="17">
        <v>0.36557070963545224</v>
      </c>
      <c r="BA1375" s="17">
        <v>0.21261672415196969</v>
      </c>
      <c r="BB1375" s="17">
        <v>0.20082954682593362</v>
      </c>
      <c r="BC1375" s="17">
        <v>0.11613420173170824</v>
      </c>
      <c r="BD1375" s="17">
        <v>6.5316458960938437</v>
      </c>
      <c r="BE1375" s="17">
        <v>4.2611545424430215</v>
      </c>
      <c r="BF1375" s="17">
        <v>-1.0000000000000002</v>
      </c>
      <c r="BG1375" s="22">
        <v>1746.5356623725593</v>
      </c>
    </row>
    <row r="1376" spans="1:100" x14ac:dyDescent="0.25">
      <c r="A1376">
        <v>3632</v>
      </c>
      <c r="B1376" t="s">
        <v>1311</v>
      </c>
      <c r="C1376" s="48">
        <v>2</v>
      </c>
      <c r="D1376" s="22">
        <v>1451.1140820312501</v>
      </c>
      <c r="E1376" s="17">
        <v>66.100037828692308</v>
      </c>
      <c r="F1376" s="17">
        <v>-31.557774217861308</v>
      </c>
      <c r="G1376" s="17">
        <v>0.23661898760438713</v>
      </c>
      <c r="H1376" s="17">
        <v>4.6955945604919194</v>
      </c>
      <c r="I1376" s="17">
        <v>44.977918938458281</v>
      </c>
      <c r="J1376" s="17">
        <v>9.4574587438181652</v>
      </c>
      <c r="K1376" s="17">
        <v>-1.0000000000000004</v>
      </c>
      <c r="L1376" s="17">
        <v>-1.0000000000000004</v>
      </c>
      <c r="M1376" s="17">
        <v>-1.0000000000000004</v>
      </c>
      <c r="N1376" s="17">
        <v>0.2167497764868547</v>
      </c>
      <c r="O1376" s="17">
        <v>-1.0000000000000004</v>
      </c>
      <c r="P1376" s="17">
        <v>-1.0000000000000004</v>
      </c>
      <c r="Q1376" s="17">
        <v>3.4463311172945494</v>
      </c>
      <c r="R1376" s="17">
        <v>-1.0000000000000004</v>
      </c>
      <c r="S1376" s="17">
        <v>0.4377435607242276</v>
      </c>
      <c r="T1376" s="17">
        <v>6.5503162180622271E-2</v>
      </c>
      <c r="U1376" s="17">
        <v>-0.12956545175369344</v>
      </c>
      <c r="V1376" s="17">
        <v>-0.33745961529605079</v>
      </c>
      <c r="W1376" s="17">
        <v>0.95275998030307973</v>
      </c>
      <c r="X1376" s="17">
        <v>-1.5952927157826564</v>
      </c>
      <c r="Y1376" s="17">
        <v>3.1444974888808652E-2</v>
      </c>
      <c r="Z1376" s="17">
        <v>26.610062066786682</v>
      </c>
      <c r="AA1376" s="17">
        <v>4.1996427380800339E-2</v>
      </c>
      <c r="AB1376" s="17">
        <v>0.34751858723983675</v>
      </c>
      <c r="AC1376" s="17">
        <v>9.2025369851611938</v>
      </c>
      <c r="AD1376" s="17">
        <v>2.6878815990659222E-2</v>
      </c>
      <c r="AE1376" s="17">
        <v>-2.760777585560259E-2</v>
      </c>
      <c r="AF1376" s="17">
        <v>39.177083034538995</v>
      </c>
      <c r="AG1376" s="17">
        <v>-23.952199914550505</v>
      </c>
      <c r="AH1376" s="17">
        <v>4.7207234657264313E-2</v>
      </c>
      <c r="AI1376" s="17">
        <v>9.7582929308529187E-2</v>
      </c>
      <c r="AJ1376" s="17">
        <v>0.33333333333333298</v>
      </c>
      <c r="AK1376" s="17">
        <v>0.44260220593649768</v>
      </c>
      <c r="AL1376" s="17">
        <v>0.55230645184403149</v>
      </c>
      <c r="AM1376" s="17">
        <v>0.33333333333333298</v>
      </c>
      <c r="AN1376" s="17">
        <v>0.12215076775109845</v>
      </c>
      <c r="AO1376" s="17">
        <v>0.17242722951798395</v>
      </c>
      <c r="AP1376" s="17">
        <v>0.33333333333333298</v>
      </c>
      <c r="AQ1376" s="17">
        <v>4.6610235834694551</v>
      </c>
      <c r="AR1376" s="17">
        <v>2.2444243630026963</v>
      </c>
      <c r="AS1376" s="17">
        <v>1.2542564449206024</v>
      </c>
      <c r="AT1376" s="17">
        <v>4.3758349453546046</v>
      </c>
      <c r="AU1376" s="17">
        <v>-1.0000000000000004</v>
      </c>
      <c r="AV1376" s="17">
        <v>-1.0000000000000004</v>
      </c>
      <c r="AW1376" s="17">
        <v>-1.0000000000000004</v>
      </c>
      <c r="AX1376" s="17">
        <v>-1.0000000000000004</v>
      </c>
      <c r="AY1376" s="17">
        <v>-1.949622208983507E-2</v>
      </c>
      <c r="AZ1376" s="17">
        <v>0.51745692947057731</v>
      </c>
      <c r="BA1376" s="17">
        <v>6.6602860617914206E-2</v>
      </c>
      <c r="BB1376" s="17">
        <v>0.28541574398320513</v>
      </c>
      <c r="BC1376" s="17">
        <v>3.5170312068580747E-2</v>
      </c>
      <c r="BD1376" s="17">
        <v>8.7870914498502213</v>
      </c>
      <c r="BE1376" s="17">
        <v>2.0822373479286815</v>
      </c>
      <c r="BF1376" s="17">
        <v>-1.0000000000000004</v>
      </c>
      <c r="BG1376" s="22">
        <v>-20.439785480905357</v>
      </c>
    </row>
    <row r="1377" spans="1:100" x14ac:dyDescent="0.25">
      <c r="A1377">
        <v>3633</v>
      </c>
      <c r="B1377" t="s">
        <v>1312</v>
      </c>
      <c r="C1377" s="48">
        <v>2</v>
      </c>
      <c r="D1377" s="22">
        <v>1498.7959960937501</v>
      </c>
      <c r="E1377" s="17">
        <v>80.961263897489602</v>
      </c>
      <c r="F1377" s="17">
        <v>-7.5829960636636606</v>
      </c>
      <c r="G1377" s="17">
        <v>0.40325765571546734</v>
      </c>
      <c r="H1377" s="17">
        <v>6.2156299296121507</v>
      </c>
      <c r="I1377" s="17">
        <v>56.647985095831928</v>
      </c>
      <c r="J1377" s="17">
        <v>12.339769823411446</v>
      </c>
      <c r="K1377" s="17">
        <v>-1.0000000000000002</v>
      </c>
      <c r="L1377" s="17">
        <v>-1.0000000000000002</v>
      </c>
      <c r="M1377" s="17">
        <v>-1.0000000000000002</v>
      </c>
      <c r="N1377" s="17">
        <v>0.25827607765137173</v>
      </c>
      <c r="O1377" s="17">
        <v>-1.0000000000000002</v>
      </c>
      <c r="P1377" s="17">
        <v>-1.0000000000000002</v>
      </c>
      <c r="Q1377" s="17">
        <v>3.8924216542860766</v>
      </c>
      <c r="R1377" s="17">
        <v>-1.0000000000000002</v>
      </c>
      <c r="S1377" s="17">
        <v>1.0195365198874413</v>
      </c>
      <c r="T1377" s="17">
        <v>0.13080570574932329</v>
      </c>
      <c r="U1377" s="17">
        <v>6.6116420094217004E-2</v>
      </c>
      <c r="V1377" s="17">
        <v>-8.105309312241589E-2</v>
      </c>
      <c r="W1377" s="17">
        <v>2.2520452605117742</v>
      </c>
      <c r="X1377" s="17">
        <v>5.5458112737547527E-3</v>
      </c>
      <c r="Y1377" s="17">
        <v>9.0197088712571413E-2</v>
      </c>
      <c r="Z1377" s="17">
        <v>32.004401538728608</v>
      </c>
      <c r="AA1377" s="17">
        <v>0.43928330643783109</v>
      </c>
      <c r="AB1377" s="17">
        <v>0.92017250767308201</v>
      </c>
      <c r="AC1377" s="17">
        <v>15.777196904955519</v>
      </c>
      <c r="AD1377" s="17">
        <v>0.52870219366690441</v>
      </c>
      <c r="AE1377" s="17">
        <v>0.39264287454754937</v>
      </c>
      <c r="AF1377" s="17">
        <v>49.825133809984948</v>
      </c>
      <c r="AG1377" s="17">
        <v>-5.7594663798385435</v>
      </c>
      <c r="AH1377" s="17">
        <v>0.17307351781803409</v>
      </c>
      <c r="AI1377" s="17">
        <v>0.24649849869913615</v>
      </c>
      <c r="AJ1377" s="17">
        <v>0.33333333333333298</v>
      </c>
      <c r="AK1377" s="17">
        <v>0.61061481521741356</v>
      </c>
      <c r="AL1377" s="17">
        <v>0.69905013414955064</v>
      </c>
      <c r="AM1377" s="17">
        <v>0.33333333333333298</v>
      </c>
      <c r="AN1377" s="17">
        <v>0.27361322549415712</v>
      </c>
      <c r="AO1377" s="17">
        <v>0.33793499925633025</v>
      </c>
      <c r="AP1377" s="17">
        <v>0.33333333333333298</v>
      </c>
      <c r="AQ1377" s="17">
        <v>6.5492879343301169</v>
      </c>
      <c r="AR1377" s="17">
        <v>2.2444243630026963</v>
      </c>
      <c r="AS1377" s="17">
        <v>3.6579046066204164</v>
      </c>
      <c r="AT1377" s="17">
        <v>6.0575228778347743</v>
      </c>
      <c r="AU1377" s="17">
        <v>-1.0000000000000002</v>
      </c>
      <c r="AV1377" s="17">
        <v>-1.0000000000000002</v>
      </c>
      <c r="AW1377" s="17">
        <v>-1.0000000000000002</v>
      </c>
      <c r="AX1377" s="17">
        <v>-1.0000000000000002</v>
      </c>
      <c r="AY1377" s="17">
        <v>5.8166358211342289E-3</v>
      </c>
      <c r="AZ1377" s="17">
        <v>0.34288536201541675</v>
      </c>
      <c r="BA1377" s="17">
        <v>0.23442499125618829</v>
      </c>
      <c r="BB1377" s="17">
        <v>0.18819596302581981</v>
      </c>
      <c r="BC1377" s="17">
        <v>0.12822676670351413</v>
      </c>
      <c r="BD1377" s="17">
        <v>6.1947781639153225</v>
      </c>
      <c r="BE1377" s="17">
        <v>4.5865921894296058</v>
      </c>
      <c r="BF1377" s="17">
        <v>-1.0000000000000002</v>
      </c>
      <c r="BG1377" s="22">
        <v>317.73641532060498</v>
      </c>
    </row>
    <row r="1378" spans="1:100" x14ac:dyDescent="0.25">
      <c r="A1378">
        <v>3634</v>
      </c>
      <c r="B1378" t="s">
        <v>1313</v>
      </c>
      <c r="C1378" s="48">
        <v>2</v>
      </c>
      <c r="D1378" s="22">
        <v>1492.7789648437499</v>
      </c>
      <c r="E1378" s="17">
        <v>79.826357652735908</v>
      </c>
      <c r="F1378" s="17">
        <v>-9.4138763233289051</v>
      </c>
      <c r="G1378" s="17">
        <v>0.39053197183304666</v>
      </c>
      <c r="H1378" s="17">
        <v>6.0995494915194239</v>
      </c>
      <c r="I1378" s="17">
        <v>55.75677794392</v>
      </c>
      <c r="J1378" s="17">
        <v>12.119656568393994</v>
      </c>
      <c r="K1378" s="17">
        <v>-1.0000000000000002</v>
      </c>
      <c r="L1378" s="17">
        <v>-1.0000000000000002</v>
      </c>
      <c r="M1378" s="17">
        <v>-1.0000000000000002</v>
      </c>
      <c r="N1378" s="17">
        <v>0.25510484142261369</v>
      </c>
      <c r="O1378" s="17">
        <v>-1.0000000000000002</v>
      </c>
      <c r="P1378" s="17">
        <v>-1.0000000000000002</v>
      </c>
      <c r="Q1378" s="17">
        <v>3.8583550884580937</v>
      </c>
      <c r="R1378" s="17">
        <v>-1.0000000000000002</v>
      </c>
      <c r="S1378" s="17">
        <v>0.97510677637560583</v>
      </c>
      <c r="T1378" s="17">
        <v>0.12581875082707594</v>
      </c>
      <c r="U1378" s="17">
        <v>5.1172795838909546E-2</v>
      </c>
      <c r="V1378" s="17">
        <v>-0.10063407263671154</v>
      </c>
      <c r="W1378" s="17">
        <v>2.1528228295091658</v>
      </c>
      <c r="X1378" s="17">
        <v>-0.11670531610887769</v>
      </c>
      <c r="Y1378" s="17">
        <v>8.5710370015043072E-2</v>
      </c>
      <c r="Z1378" s="17">
        <v>31.592452381593979</v>
      </c>
      <c r="AA1378" s="17">
        <v>0.40894372625021724</v>
      </c>
      <c r="AB1378" s="17">
        <v>0.87644068451301793</v>
      </c>
      <c r="AC1378" s="17">
        <v>15.275110296114212</v>
      </c>
      <c r="AD1378" s="17">
        <v>0.49037948176872953</v>
      </c>
      <c r="AE1378" s="17">
        <v>0.36054962158871462</v>
      </c>
      <c r="AF1378" s="17">
        <v>49.011974837531064</v>
      </c>
      <c r="AG1378" s="17">
        <v>-7.1487896296231153</v>
      </c>
      <c r="AH1378" s="17">
        <v>0.16346149589589831</v>
      </c>
      <c r="AI1378" s="17">
        <v>0.23512627349644599</v>
      </c>
      <c r="AJ1378" s="17">
        <v>0.33333333333333298</v>
      </c>
      <c r="AK1378" s="17">
        <v>0.59778420766272311</v>
      </c>
      <c r="AL1378" s="17">
        <v>0.68784376930080138</v>
      </c>
      <c r="AM1378" s="17">
        <v>0.33333333333333298</v>
      </c>
      <c r="AN1378" s="17">
        <v>0.2620465022411374</v>
      </c>
      <c r="AO1378" s="17">
        <v>0.32529567861335262</v>
      </c>
      <c r="AP1378" s="17">
        <v>0.33333333333333298</v>
      </c>
      <c r="AQ1378" s="17">
        <v>6.4050869785262741</v>
      </c>
      <c r="AR1378" s="17">
        <v>2.2444243630026963</v>
      </c>
      <c r="AS1378" s="17">
        <v>3.4743453702373959</v>
      </c>
      <c r="AT1378" s="17">
        <v>5.9290975293834851</v>
      </c>
      <c r="AU1378" s="17">
        <v>-1.0000000000000002</v>
      </c>
      <c r="AV1378" s="17">
        <v>-1.0000000000000002</v>
      </c>
      <c r="AW1378" s="17">
        <v>-1.0000000000000002</v>
      </c>
      <c r="AX1378" s="17">
        <v>-1.0000000000000002</v>
      </c>
      <c r="AY1378" s="17">
        <v>3.8835705153019602E-3</v>
      </c>
      <c r="AZ1378" s="17">
        <v>0.35621685708480955</v>
      </c>
      <c r="BA1378" s="17">
        <v>0.22160892997110065</v>
      </c>
      <c r="BB1378" s="17">
        <v>0.19562033945420779</v>
      </c>
      <c r="BC1378" s="17">
        <v>0.12112033073444121</v>
      </c>
      <c r="BD1378" s="17">
        <v>6.3927451770638948</v>
      </c>
      <c r="BE1378" s="17">
        <v>4.3953422928503407</v>
      </c>
      <c r="BF1378" s="17">
        <v>-1.0000000000000002</v>
      </c>
      <c r="BG1378" s="22">
        <v>65.28763333696952</v>
      </c>
    </row>
    <row r="1379" spans="1:100" x14ac:dyDescent="0.25">
      <c r="A1379">
        <v>3635</v>
      </c>
      <c r="B1379" t="s">
        <v>1314</v>
      </c>
      <c r="C1379" s="48">
        <v>2</v>
      </c>
      <c r="D1379" s="22">
        <v>1589.71775390625</v>
      </c>
      <c r="E1379" s="17">
        <v>164.78079708797782</v>
      </c>
      <c r="F1379" s="17">
        <v>127.63833116246833</v>
      </c>
      <c r="G1379" s="17">
        <v>1.3431246160789756</v>
      </c>
      <c r="H1379" s="17">
        <v>14.788856289461233</v>
      </c>
      <c r="I1379" s="17">
        <v>122.46890007854421</v>
      </c>
      <c r="J1379" s="17">
        <v>28.596434521389021</v>
      </c>
      <c r="K1379" s="17">
        <v>-0.999999999999998</v>
      </c>
      <c r="L1379" s="17">
        <v>-0.999999999999998</v>
      </c>
      <c r="M1379" s="17">
        <v>-0.999999999999998</v>
      </c>
      <c r="N1379" s="17">
        <v>0.4924906143675295</v>
      </c>
      <c r="O1379" s="17">
        <v>-0.999999999999998</v>
      </c>
      <c r="P1379" s="17">
        <v>-0.999999999999998</v>
      </c>
      <c r="Q1379" s="17">
        <v>6.4084388656674829</v>
      </c>
      <c r="R1379" s="17">
        <v>-0.999999999999998</v>
      </c>
      <c r="S1379" s="17">
        <v>4.3009356470403404</v>
      </c>
      <c r="T1379" s="17">
        <v>0.49912179842841253</v>
      </c>
      <c r="U1379" s="17">
        <v>1.1697913844748775</v>
      </c>
      <c r="V1379" s="17">
        <v>1.3651179627580339</v>
      </c>
      <c r="W1379" s="17">
        <v>9.5802081700999668</v>
      </c>
      <c r="X1379" s="17">
        <v>9.0345140424310362</v>
      </c>
      <c r="Y1379" s="17">
        <v>0.42156777992370154</v>
      </c>
      <c r="Z1379" s="17">
        <v>62.429281310831385</v>
      </c>
      <c r="AA1379" s="17">
        <v>2.6800406027139414</v>
      </c>
      <c r="AB1379" s="17">
        <v>4.1500260923108785</v>
      </c>
      <c r="AC1379" s="17">
        <v>52.859260175659259</v>
      </c>
      <c r="AD1379" s="17">
        <v>3.3590609451034235</v>
      </c>
      <c r="AE1379" s="17">
        <v>2.7629192687510065</v>
      </c>
      <c r="AF1379" s="17">
        <v>109.88172949426867</v>
      </c>
      <c r="AG1379" s="17">
        <v>96.850266173803107</v>
      </c>
      <c r="AH1379" s="17">
        <v>0.88297814144181963</v>
      </c>
      <c r="AI1379" s="17">
        <v>1.0864045369582389</v>
      </c>
      <c r="AJ1379" s="17">
        <v>0.33333333333333298</v>
      </c>
      <c r="AK1379" s="17">
        <v>1.5582310088510232</v>
      </c>
      <c r="AL1379" s="17">
        <v>1.5267064050764187</v>
      </c>
      <c r="AM1379" s="17">
        <v>0.33333333333333298</v>
      </c>
      <c r="AN1379" s="17">
        <v>1.1278840942055075</v>
      </c>
      <c r="AO1379" s="17">
        <v>1.2714235240015646</v>
      </c>
      <c r="AP1379" s="17">
        <v>0.33333333333333298</v>
      </c>
      <c r="AQ1379" s="17">
        <v>17.199380712455113</v>
      </c>
      <c r="AR1379" s="17">
        <v>2.2444243630026963</v>
      </c>
      <c r="AS1379" s="17">
        <v>17.21483900322896</v>
      </c>
      <c r="AT1379" s="17">
        <v>15.542493823033022</v>
      </c>
      <c r="AU1379" s="17">
        <v>-0.999999999999998</v>
      </c>
      <c r="AV1379" s="17">
        <v>-0.999999999999998</v>
      </c>
      <c r="AW1379" s="17">
        <v>-0.999999999999998</v>
      </c>
      <c r="AX1379" s="17">
        <v>-0.999999999999998</v>
      </c>
      <c r="AY1379" s="17">
        <v>0.14858493259507011</v>
      </c>
      <c r="AZ1379" s="17">
        <v>-0.64172433470037915</v>
      </c>
      <c r="BA1379" s="17">
        <v>1.1809668569147651</v>
      </c>
      <c r="BB1379" s="17">
        <v>-0.36013811244047467</v>
      </c>
      <c r="BC1379" s="17">
        <v>0.65307906029985296</v>
      </c>
      <c r="BD1379" s="17">
        <v>-8.4262556932291854</v>
      </c>
      <c r="BE1379" s="17">
        <v>18.711527291431914</v>
      </c>
      <c r="BF1379" s="17">
        <v>-0.999999999999998</v>
      </c>
      <c r="BG1379" s="22">
        <v>436.02323618530966</v>
      </c>
    </row>
    <row r="1380" spans="1:100" x14ac:dyDescent="0.25">
      <c r="A1380">
        <v>3636</v>
      </c>
      <c r="B1380" t="s">
        <v>1315</v>
      </c>
      <c r="C1380" s="48">
        <v>2</v>
      </c>
      <c r="D1380" s="22">
        <v>1531.04515625</v>
      </c>
      <c r="E1380" s="17">
        <v>99.999226369195796</v>
      </c>
      <c r="F1380" s="17">
        <v>23.129875448695678</v>
      </c>
      <c r="G1380" s="17">
        <v>0.61672999609623613</v>
      </c>
      <c r="H1380" s="17">
        <v>8.1628700953301205</v>
      </c>
      <c r="I1380" s="17">
        <v>71.597914564497131</v>
      </c>
      <c r="J1380" s="17">
        <v>16.032152262858499</v>
      </c>
      <c r="K1380" s="17">
        <v>-0.99999999999999967</v>
      </c>
      <c r="L1380" s="17">
        <v>-0.99999999999999967</v>
      </c>
      <c r="M1380" s="17">
        <v>-0.99999999999999967</v>
      </c>
      <c r="N1380" s="17">
        <v>0.3114733145078073</v>
      </c>
      <c r="O1380" s="17">
        <v>-0.99999999999999967</v>
      </c>
      <c r="P1380" s="17">
        <v>-0.99999999999999967</v>
      </c>
      <c r="Q1380" s="17">
        <v>4.4638856009963135</v>
      </c>
      <c r="R1380" s="17">
        <v>-0.99999999999999967</v>
      </c>
      <c r="S1380" s="17">
        <v>1.7648419523986729</v>
      </c>
      <c r="T1380" s="17">
        <v>0.21446148004497012</v>
      </c>
      <c r="U1380" s="17">
        <v>0.3167945347657633</v>
      </c>
      <c r="V1380" s="17">
        <v>0.24741628915092823</v>
      </c>
      <c r="W1380" s="17">
        <v>3.9164936909537751</v>
      </c>
      <c r="X1380" s="17">
        <v>2.0562988016579355</v>
      </c>
      <c r="Y1380" s="17">
        <v>0.1654614399129517</v>
      </c>
      <c r="Z1380" s="17">
        <v>38.914816059781991</v>
      </c>
      <c r="AA1380" s="17">
        <v>0.94822736387798146</v>
      </c>
      <c r="AB1380" s="17">
        <v>1.6537703814968165</v>
      </c>
      <c r="AC1380" s="17">
        <v>24.199660047487136</v>
      </c>
      <c r="AD1380" s="17">
        <v>1.1715626539948845</v>
      </c>
      <c r="AE1380" s="17">
        <v>0.93100465398939991</v>
      </c>
      <c r="AF1380" s="17">
        <v>63.465811242743229</v>
      </c>
      <c r="AG1380" s="17">
        <v>17.546321223971674</v>
      </c>
      <c r="AH1380" s="17">
        <v>0.33431442514122145</v>
      </c>
      <c r="AI1380" s="17">
        <v>0.43726667680145437</v>
      </c>
      <c r="AJ1380" s="17">
        <v>0.33333333333333298</v>
      </c>
      <c r="AK1380" s="17">
        <v>0.82584724189984915</v>
      </c>
      <c r="AL1380" s="17">
        <v>0.88703601793595777</v>
      </c>
      <c r="AM1380" s="17">
        <v>0.33333333333333298</v>
      </c>
      <c r="AN1380" s="17">
        <v>0.46764409300373805</v>
      </c>
      <c r="AO1380" s="17">
        <v>0.54995860312775902</v>
      </c>
      <c r="AP1380" s="17">
        <v>0.33333333333333298</v>
      </c>
      <c r="AQ1380" s="17">
        <v>8.9682475599981526</v>
      </c>
      <c r="AR1380" s="17">
        <v>2.2444243630026963</v>
      </c>
      <c r="AS1380" s="17">
        <v>6.7370962753149506</v>
      </c>
      <c r="AT1380" s="17">
        <v>8.2118479381943246</v>
      </c>
      <c r="AU1380" s="17">
        <v>-0.99999999999999967</v>
      </c>
      <c r="AV1380" s="17">
        <v>-0.99999999999999967</v>
      </c>
      <c r="AW1380" s="17">
        <v>-0.99999999999999967</v>
      </c>
      <c r="AX1380" s="17">
        <v>-0.99999999999999967</v>
      </c>
      <c r="AY1380" s="17">
        <v>3.8243653398942E-2</v>
      </c>
      <c r="AZ1380" s="17">
        <v>0.11925058689976972</v>
      </c>
      <c r="BA1380" s="17">
        <v>0.44941340541681118</v>
      </c>
      <c r="BB1380" s="17">
        <v>6.3652635792524545E-2</v>
      </c>
      <c r="BC1380" s="17">
        <v>0.24743666788451854</v>
      </c>
      <c r="BD1380" s="17">
        <v>2.8738971797982416</v>
      </c>
      <c r="BE1380" s="17">
        <v>7.7947940744971458</v>
      </c>
      <c r="BF1380" s="17">
        <v>-0.99999999999999967</v>
      </c>
      <c r="BG1380" s="22">
        <v>144.39609491705778</v>
      </c>
    </row>
    <row r="1381" spans="1:100" x14ac:dyDescent="0.25">
      <c r="A1381">
        <v>3637</v>
      </c>
      <c r="B1381" t="s">
        <v>1316</v>
      </c>
      <c r="C1381" s="48">
        <v>2</v>
      </c>
      <c r="D1381" s="22">
        <v>1555.1229296874999</v>
      </c>
      <c r="E1381" s="17">
        <v>117.58948101450383</v>
      </c>
      <c r="F1381" s="17">
        <v>51.507241545195299</v>
      </c>
      <c r="G1381" s="17">
        <v>0.81396921392788391</v>
      </c>
      <c r="H1381" s="17">
        <v>9.9620358632769879</v>
      </c>
      <c r="I1381" s="17">
        <v>85.411003369249215</v>
      </c>
      <c r="J1381" s="17">
        <v>19.443754079715976</v>
      </c>
      <c r="K1381" s="17">
        <v>-0.99999999999999922</v>
      </c>
      <c r="L1381" s="17">
        <v>-0.99999999999999922</v>
      </c>
      <c r="M1381" s="17">
        <v>-0.99999999999999922</v>
      </c>
      <c r="N1381" s="17">
        <v>0.360625262575893</v>
      </c>
      <c r="O1381" s="17">
        <v>-0.99999999999999922</v>
      </c>
      <c r="P1381" s="17">
        <v>-0.99999999999999922</v>
      </c>
      <c r="Q1381" s="17">
        <v>4.9918935933529092</v>
      </c>
      <c r="R1381" s="17">
        <v>-0.99999999999999922</v>
      </c>
      <c r="S1381" s="17">
        <v>2.4534719655047481</v>
      </c>
      <c r="T1381" s="17">
        <v>0.29175580051638572</v>
      </c>
      <c r="U1381" s="17">
        <v>0.54841028028640482</v>
      </c>
      <c r="V1381" s="17">
        <v>0.55090780437804765</v>
      </c>
      <c r="W1381" s="17">
        <v>5.4543721156523475</v>
      </c>
      <c r="X1381" s="17">
        <v>3.9511059465452085</v>
      </c>
      <c r="Y1381" s="17">
        <v>0.23500244805897386</v>
      </c>
      <c r="Z1381" s="17">
        <v>45.299740460731783</v>
      </c>
      <c r="AA1381" s="17">
        <v>1.4184696801916874</v>
      </c>
      <c r="AB1381" s="17">
        <v>2.3315831162888898</v>
      </c>
      <c r="AC1381" s="17">
        <v>31.98165203523449</v>
      </c>
      <c r="AD1381" s="17">
        <v>1.765537939710198</v>
      </c>
      <c r="AE1381" s="17">
        <v>1.4284276742184447</v>
      </c>
      <c r="AF1381" s="17">
        <v>76.069207742411862</v>
      </c>
      <c r="AG1381" s="17">
        <v>39.079861867816874</v>
      </c>
      <c r="AH1381" s="17">
        <v>0.48329405588009805</v>
      </c>
      <c r="AI1381" s="17">
        <v>0.61352822979213606</v>
      </c>
      <c r="AJ1381" s="17">
        <v>0.33333333333333298</v>
      </c>
      <c r="AK1381" s="17">
        <v>1.0247127034164527</v>
      </c>
      <c r="AL1381" s="17">
        <v>1.0607268512087178</v>
      </c>
      <c r="AM1381" s="17">
        <v>0.33333333333333298</v>
      </c>
      <c r="AN1381" s="17">
        <v>0.64692023001766252</v>
      </c>
      <c r="AO1381" s="17">
        <v>0.74585925102834838</v>
      </c>
      <c r="AP1381" s="17">
        <v>0.33333333333333298</v>
      </c>
      <c r="AQ1381" s="17">
        <v>11.203261724746969</v>
      </c>
      <c r="AR1381" s="17">
        <v>2.2444243630026963</v>
      </c>
      <c r="AS1381" s="17">
        <v>9.5821363175224512</v>
      </c>
      <c r="AT1381" s="17">
        <v>10.202351200127529</v>
      </c>
      <c r="AU1381" s="17">
        <v>-0.99999999999999922</v>
      </c>
      <c r="AV1381" s="17">
        <v>-0.99999999999999922</v>
      </c>
      <c r="AW1381" s="17">
        <v>-0.99999999999999922</v>
      </c>
      <c r="AX1381" s="17">
        <v>-0.99999999999999922</v>
      </c>
      <c r="AY1381" s="17">
        <v>6.8204816387325534E-2</v>
      </c>
      <c r="AZ1381" s="17">
        <v>-8.7378281482376918E-2</v>
      </c>
      <c r="BA1381" s="17">
        <v>0.64805340990765847</v>
      </c>
      <c r="BB1381" s="17">
        <v>-5.1420016738618596E-2</v>
      </c>
      <c r="BC1381" s="17">
        <v>0.35758146521418499</v>
      </c>
      <c r="BD1381" s="17">
        <v>-0.19445334585259477</v>
      </c>
      <c r="BE1381" s="17">
        <v>10.759033981775294</v>
      </c>
      <c r="BF1381" s="17">
        <v>-0.99999999999999922</v>
      </c>
      <c r="BG1381" s="22">
        <v>2019.3376210980121</v>
      </c>
    </row>
    <row r="1382" spans="1:100" x14ac:dyDescent="0.25">
      <c r="A1382">
        <v>3641</v>
      </c>
      <c r="B1382" t="s">
        <v>1317</v>
      </c>
      <c r="C1382" s="48">
        <v>3</v>
      </c>
      <c r="D1382" s="22">
        <v>1646.830425737407</v>
      </c>
      <c r="E1382" s="17">
        <v>178.33336481246144</v>
      </c>
      <c r="F1382" s="17">
        <v>76.626118616561683</v>
      </c>
      <c r="G1382" s="17">
        <v>1.3714855379441935</v>
      </c>
      <c r="H1382" s="17">
        <v>22.260961866494252</v>
      </c>
      <c r="I1382" s="17">
        <v>136.39532121150361</v>
      </c>
      <c r="J1382" s="17">
        <v>24.758426524325383</v>
      </c>
      <c r="K1382" s="17">
        <v>-0.99999999999999845</v>
      </c>
      <c r="L1382" s="17">
        <v>-0.99999999999999845</v>
      </c>
      <c r="M1382" s="17">
        <v>-0.99999999999999845</v>
      </c>
      <c r="N1382" s="17">
        <v>0.44118339350033647</v>
      </c>
      <c r="O1382" s="17">
        <v>-0.99999999999999845</v>
      </c>
      <c r="P1382" s="17">
        <v>-0.99999999999999845</v>
      </c>
      <c r="Q1382" s="17">
        <v>5.6680891904006687</v>
      </c>
      <c r="R1382" s="17">
        <v>-0.99999999999999845</v>
      </c>
      <c r="S1382" s="17">
        <v>6.2931682777194702</v>
      </c>
      <c r="T1382" s="17">
        <v>0.70310128217253898</v>
      </c>
      <c r="U1382" s="17">
        <v>2.0032680603273216</v>
      </c>
      <c r="V1382" s="17">
        <v>2.1560058560295068</v>
      </c>
      <c r="W1382" s="17">
        <v>16.592872676093581</v>
      </c>
      <c r="X1382" s="17">
        <v>6.4593973823703532</v>
      </c>
      <c r="Y1382" s="17">
        <v>0.56413869197086819</v>
      </c>
      <c r="Z1382" s="17">
        <v>55.755887066644419</v>
      </c>
      <c r="AA1382" s="17">
        <v>-0.89404981390743243</v>
      </c>
      <c r="AB1382" s="17">
        <v>0.89876511761396649</v>
      </c>
      <c r="AC1382" s="17">
        <v>64.0024816454697</v>
      </c>
      <c r="AD1382" s="17">
        <v>1.3330061163699183</v>
      </c>
      <c r="AE1382" s="17">
        <v>2.8473549009004588</v>
      </c>
      <c r="AF1382" s="17">
        <v>123.50448873062858</v>
      </c>
      <c r="AG1382" s="17">
        <v>75.880437472668589</v>
      </c>
      <c r="AH1382" s="17">
        <v>0.12893322452039027</v>
      </c>
      <c r="AI1382" s="17">
        <v>0.3541610822049891</v>
      </c>
      <c r="AJ1382" s="17">
        <v>0.33333333333333298</v>
      </c>
      <c r="AK1382" s="17">
        <v>1.9557856222288257</v>
      </c>
      <c r="AL1382" s="17">
        <v>1.7099300685430525</v>
      </c>
      <c r="AM1382" s="17">
        <v>0.33333333333333298</v>
      </c>
      <c r="AN1382" s="17">
        <v>0.40763774981185891</v>
      </c>
      <c r="AO1382" s="17">
        <v>0.51407534542694477</v>
      </c>
      <c r="AP1382" s="17">
        <v>0.33333333333333298</v>
      </c>
      <c r="AQ1382" s="17">
        <v>12.890832480874943</v>
      </c>
      <c r="AR1382" s="17">
        <v>2.0199815451951273</v>
      </c>
      <c r="AS1382" s="17">
        <v>2.8755560162376672</v>
      </c>
      <c r="AT1382" s="17">
        <v>19.862888962892583</v>
      </c>
      <c r="AU1382" s="17">
        <v>-0.99999999999999845</v>
      </c>
      <c r="AV1382" s="17">
        <v>-0.99999999999999845</v>
      </c>
      <c r="AW1382" s="17">
        <v>-0.99999999999999845</v>
      </c>
      <c r="AX1382" s="17">
        <v>-0.99999999999999845</v>
      </c>
      <c r="AY1382" s="17">
        <v>3.5081158236805299E-2</v>
      </c>
      <c r="AZ1382" s="17">
        <v>-0.42816261798817207</v>
      </c>
      <c r="BA1382" s="17">
        <v>-0.25296467511696319</v>
      </c>
      <c r="BB1382" s="17">
        <v>1.4033409090687428E-2</v>
      </c>
      <c r="BC1382" s="17">
        <v>-0.15361211076090647</v>
      </c>
      <c r="BD1382" s="17">
        <v>-1.7899778626736746</v>
      </c>
      <c r="BE1382" s="17">
        <v>-5.10512614460748</v>
      </c>
      <c r="BF1382" s="17">
        <v>-0.99999999999999845</v>
      </c>
      <c r="CU1382" t="e">
        <v>#N/A</v>
      </c>
      <c r="CV1382" t="e">
        <v>#N/A</v>
      </c>
    </row>
    <row r="1383" spans="1:100" x14ac:dyDescent="0.25">
      <c r="A1383">
        <v>3646</v>
      </c>
      <c r="B1383" t="s">
        <v>2981</v>
      </c>
      <c r="C1383" s="48">
        <v>2</v>
      </c>
      <c r="D1383" s="22">
        <v>1456.3141503906249</v>
      </c>
      <c r="E1383" s="17">
        <v>114.87084584447859</v>
      </c>
      <c r="F1383" s="17">
        <v>47.121420699605466</v>
      </c>
      <c r="G1383" s="17">
        <v>0.78348520529254473</v>
      </c>
      <c r="H1383" s="17">
        <v>9.6839685224639034</v>
      </c>
      <c r="I1383" s="17">
        <v>83.27614234600091</v>
      </c>
      <c r="J1383" s="17">
        <v>18.916479127053215</v>
      </c>
      <c r="K1383" s="17">
        <v>-0.99999999999999922</v>
      </c>
      <c r="L1383" s="17">
        <v>-0.99999999999999922</v>
      </c>
      <c r="M1383" s="17">
        <v>-0.99999999999999922</v>
      </c>
      <c r="N1383" s="17">
        <v>0.35302865767234809</v>
      </c>
      <c r="O1383" s="17">
        <v>-0.99999999999999922</v>
      </c>
      <c r="P1383" s="17">
        <v>-0.99999999999999922</v>
      </c>
      <c r="Q1383" s="17">
        <v>4.9102881176494666</v>
      </c>
      <c r="R1383" s="17">
        <v>-0.99999999999999922</v>
      </c>
      <c r="S1383" s="17">
        <v>2.3470417966120838</v>
      </c>
      <c r="T1383" s="17">
        <v>0.27980969386165111</v>
      </c>
      <c r="U1383" s="17">
        <v>0.5126132594699957</v>
      </c>
      <c r="V1383" s="17">
        <v>0.50400213281514195</v>
      </c>
      <c r="W1383" s="17">
        <v>5.2166876445111772</v>
      </c>
      <c r="X1383" s="17">
        <v>3.65825689754752</v>
      </c>
      <c r="Y1383" s="17">
        <v>0.22425464284995633</v>
      </c>
      <c r="Z1383" s="17">
        <v>44.312928138546077</v>
      </c>
      <c r="AA1383" s="17">
        <v>1.3457920910752859</v>
      </c>
      <c r="AB1383" s="17">
        <v>2.2268247954655904</v>
      </c>
      <c r="AC1383" s="17">
        <v>30.778918047731487</v>
      </c>
      <c r="AD1383" s="17">
        <v>1.6737369888750626</v>
      </c>
      <c r="AE1383" s="17">
        <v>1.3515492125677739</v>
      </c>
      <c r="AF1383" s="17">
        <v>74.121308881555322</v>
      </c>
      <c r="AG1383" s="17">
        <v>35.751778101551416</v>
      </c>
      <c r="AH1383" s="17">
        <v>0.46026873464905399</v>
      </c>
      <c r="AI1383" s="17">
        <v>0.58628639238010349</v>
      </c>
      <c r="AJ1383" s="17">
        <v>0.33333333333333298</v>
      </c>
      <c r="AK1383" s="17">
        <v>0.99397735315098368</v>
      </c>
      <c r="AL1383" s="17">
        <v>1.0338823274898832</v>
      </c>
      <c r="AM1383" s="17">
        <v>0.33333333333333298</v>
      </c>
      <c r="AN1383" s="17">
        <v>0.61921247813686064</v>
      </c>
      <c r="AO1383" s="17">
        <v>0.71558212304172597</v>
      </c>
      <c r="AP1383" s="17">
        <v>0.33333333333333298</v>
      </c>
      <c r="AQ1383" s="17">
        <v>10.857832494965384</v>
      </c>
      <c r="AR1383" s="17">
        <v>2.2444243630026963</v>
      </c>
      <c r="AS1383" s="17">
        <v>9.1424254620040255</v>
      </c>
      <c r="AT1383" s="17">
        <v>9.8947119826711187</v>
      </c>
      <c r="AU1383" s="17">
        <v>-0.99999999999999922</v>
      </c>
      <c r="AV1383" s="17">
        <v>-0.99999999999999922</v>
      </c>
      <c r="AW1383" s="17">
        <v>-0.99999999999999922</v>
      </c>
      <c r="AX1383" s="17">
        <v>-0.99999999999999922</v>
      </c>
      <c r="AY1383" s="17">
        <v>6.3574214211432403E-2</v>
      </c>
      <c r="AZ1383" s="17">
        <v>-5.5443069624823982E-2</v>
      </c>
      <c r="BA1383" s="17">
        <v>0.61735290481139882</v>
      </c>
      <c r="BB1383" s="17">
        <v>-3.3635137179600705E-2</v>
      </c>
      <c r="BC1383" s="17">
        <v>0.34055820285364802</v>
      </c>
      <c r="BD1383" s="17">
        <v>0.27977092327842712</v>
      </c>
      <c r="BE1383" s="17">
        <v>10.300900371613588</v>
      </c>
      <c r="BF1383" s="17">
        <v>-0.99999999999999922</v>
      </c>
      <c r="BG1383" s="22">
        <v>1889.8272848344579</v>
      </c>
    </row>
    <row r="1384" spans="1:100" x14ac:dyDescent="0.25">
      <c r="A1384">
        <v>3647</v>
      </c>
      <c r="B1384" t="s">
        <v>1318</v>
      </c>
      <c r="C1384" s="48">
        <v>2</v>
      </c>
      <c r="D1384" s="22">
        <v>1608.1127734375002</v>
      </c>
      <c r="E1384" s="17">
        <v>128.94375772188567</v>
      </c>
      <c r="F1384" s="17">
        <v>69.824456013280184</v>
      </c>
      <c r="G1384" s="17">
        <v>0.9412845201565776</v>
      </c>
      <c r="H1384" s="17">
        <v>11.123373568934753</v>
      </c>
      <c r="I1384" s="17">
        <v>94.327169487096086</v>
      </c>
      <c r="J1384" s="17">
        <v>21.64589792726618</v>
      </c>
      <c r="K1384" s="17">
        <v>-0.99999999999999889</v>
      </c>
      <c r="L1384" s="17">
        <v>-0.99999999999999889</v>
      </c>
      <c r="M1384" s="17">
        <v>-0.99999999999999889</v>
      </c>
      <c r="N1384" s="17">
        <v>0.39235219492139889</v>
      </c>
      <c r="O1384" s="17">
        <v>-0.99999999999999889</v>
      </c>
      <c r="P1384" s="17">
        <v>-0.99999999999999889</v>
      </c>
      <c r="Q1384" s="17">
        <v>5.3327157684613908</v>
      </c>
      <c r="R1384" s="17">
        <v>-0.99999999999999889</v>
      </c>
      <c r="S1384" s="17">
        <v>2.8979735304607712</v>
      </c>
      <c r="T1384" s="17">
        <v>0.34164826200929516</v>
      </c>
      <c r="U1384" s="17">
        <v>0.69791518044027367</v>
      </c>
      <c r="V1384" s="17">
        <v>0.74680756317718844</v>
      </c>
      <c r="W1384" s="17">
        <v>6.4470522972890425</v>
      </c>
      <c r="X1384" s="17">
        <v>5.1741788959702415</v>
      </c>
      <c r="Y1384" s="17">
        <v>0.27989024899884507</v>
      </c>
      <c r="Z1384" s="17">
        <v>49.421124708198363</v>
      </c>
      <c r="AA1384" s="17">
        <v>1.7220048754806412</v>
      </c>
      <c r="AB1384" s="17">
        <v>2.7691022711732831</v>
      </c>
      <c r="AC1384" s="17">
        <v>37.00482493097654</v>
      </c>
      <c r="AD1384" s="17">
        <v>2.1489411301328438</v>
      </c>
      <c r="AE1384" s="17">
        <v>1.7495076543657864</v>
      </c>
      <c r="AF1384" s="17">
        <v>84.204533477918261</v>
      </c>
      <c r="AG1384" s="17">
        <v>52.979477529440544</v>
      </c>
      <c r="AH1384" s="17">
        <v>0.57945843696959964</v>
      </c>
      <c r="AI1384" s="17">
        <v>0.7273027308373996</v>
      </c>
      <c r="AJ1384" s="17">
        <v>0.33333333333333298</v>
      </c>
      <c r="AK1384" s="17">
        <v>1.1530777284334728</v>
      </c>
      <c r="AL1384" s="17">
        <v>1.172841986678953</v>
      </c>
      <c r="AM1384" s="17">
        <v>0.33333333333333298</v>
      </c>
      <c r="AN1384" s="17">
        <v>0.76264060517604926</v>
      </c>
      <c r="AO1384" s="17">
        <v>0.87231052807179821</v>
      </c>
      <c r="AP1384" s="17">
        <v>0.33333333333333298</v>
      </c>
      <c r="AQ1384" s="17">
        <v>12.645933805576963</v>
      </c>
      <c r="AR1384" s="17">
        <v>2.2444243630026963</v>
      </c>
      <c r="AS1384" s="17">
        <v>11.418572033444383</v>
      </c>
      <c r="AT1384" s="17">
        <v>11.487194727333897</v>
      </c>
      <c r="AU1384" s="17">
        <v>-0.99999999999999889</v>
      </c>
      <c r="AV1384" s="17">
        <v>-0.99999999999999889</v>
      </c>
      <c r="AW1384" s="17">
        <v>-0.99999999999999889</v>
      </c>
      <c r="AX1384" s="17">
        <v>-0.99999999999999889</v>
      </c>
      <c r="AY1384" s="17">
        <v>8.7544350800252024E-2</v>
      </c>
      <c r="AZ1384" s="17">
        <v>-0.22075448294458128</v>
      </c>
      <c r="BA1384" s="17">
        <v>0.77627290539667115</v>
      </c>
      <c r="BB1384" s="17">
        <v>-0.12569789188237118</v>
      </c>
      <c r="BC1384" s="17">
        <v>0.42867847500608769</v>
      </c>
      <c r="BD1384" s="17">
        <v>-2.1750330251111318</v>
      </c>
      <c r="BE1384" s="17">
        <v>12.67241163394462</v>
      </c>
      <c r="BF1384" s="17">
        <v>-0.99999999999999889</v>
      </c>
      <c r="BG1384" s="22">
        <v>253.91394355743864</v>
      </c>
    </row>
    <row r="1385" spans="1:100" x14ac:dyDescent="0.25">
      <c r="A1385">
        <v>3648</v>
      </c>
      <c r="B1385" t="s">
        <v>1319</v>
      </c>
      <c r="C1385" s="48">
        <v>2</v>
      </c>
      <c r="D1385" s="22">
        <v>1522.8802343750001</v>
      </c>
      <c r="E1385" s="17">
        <v>95.642602051580013</v>
      </c>
      <c r="F1385" s="17">
        <v>16.101579059656608</v>
      </c>
      <c r="G1385" s="17">
        <v>0.56787924378367183</v>
      </c>
      <c r="H1385" s="17">
        <v>7.7172660097661883</v>
      </c>
      <c r="I1385" s="17">
        <v>68.176790777399404</v>
      </c>
      <c r="J1385" s="17">
        <v>15.187191929023422</v>
      </c>
      <c r="K1385" s="17">
        <v>-0.99999999999999978</v>
      </c>
      <c r="L1385" s="17">
        <v>-0.99999999999999978</v>
      </c>
      <c r="M1385" s="17">
        <v>-0.99999999999999978</v>
      </c>
      <c r="N1385" s="17">
        <v>0.29929972313409009</v>
      </c>
      <c r="O1385" s="17">
        <v>-0.99999999999999978</v>
      </c>
      <c r="P1385" s="17">
        <v>-0.99999999999999978</v>
      </c>
      <c r="Q1385" s="17">
        <v>4.3331124822563964</v>
      </c>
      <c r="R1385" s="17">
        <v>-0.99999999999999978</v>
      </c>
      <c r="S1385" s="17">
        <v>1.5942871581997018</v>
      </c>
      <c r="T1385" s="17">
        <v>0.19531779378405639</v>
      </c>
      <c r="U1385" s="17">
        <v>0.25942965804141793</v>
      </c>
      <c r="V1385" s="17">
        <v>0.17224975278806717</v>
      </c>
      <c r="W1385" s="17">
        <v>3.5356033242321314</v>
      </c>
      <c r="X1385" s="17">
        <v>1.5870069664308688</v>
      </c>
      <c r="Y1385" s="17">
        <v>0.14823803676902453</v>
      </c>
      <c r="Z1385" s="17">
        <v>37.333445154572495</v>
      </c>
      <c r="AA1385" s="17">
        <v>0.83176122102025307</v>
      </c>
      <c r="AB1385" s="17">
        <v>1.4858947308749832</v>
      </c>
      <c r="AC1385" s="17">
        <v>22.272273763607803</v>
      </c>
      <c r="AD1385" s="17">
        <v>1.0244512433877409</v>
      </c>
      <c r="AE1385" s="17">
        <v>0.80780659519098519</v>
      </c>
      <c r="AF1385" s="17">
        <v>60.344295108827779</v>
      </c>
      <c r="AG1385" s="17">
        <v>12.21305296236822</v>
      </c>
      <c r="AH1385" s="17">
        <v>0.29741625082857526</v>
      </c>
      <c r="AI1385" s="17">
        <v>0.39361151753832468</v>
      </c>
      <c r="AJ1385" s="17">
        <v>0.33333333333333298</v>
      </c>
      <c r="AK1385" s="17">
        <v>0.77659371356572593</v>
      </c>
      <c r="AL1385" s="17">
        <v>0.84401755554065083</v>
      </c>
      <c r="AM1385" s="17">
        <v>0.33333333333333298</v>
      </c>
      <c r="AN1385" s="17">
        <v>0.42324230384081563</v>
      </c>
      <c r="AO1385" s="17">
        <v>0.50143937792665894</v>
      </c>
      <c r="AP1385" s="17">
        <v>0.33333333333333298</v>
      </c>
      <c r="AQ1385" s="17">
        <v>8.4146957634664474</v>
      </c>
      <c r="AR1385" s="17">
        <v>2.2444243630026963</v>
      </c>
      <c r="AS1385" s="17">
        <v>6.0324577761913467</v>
      </c>
      <c r="AT1385" s="17">
        <v>7.7188547956791966</v>
      </c>
      <c r="AU1385" s="17">
        <v>-0.99999999999999978</v>
      </c>
      <c r="AV1385" s="17">
        <v>-0.99999999999999978</v>
      </c>
      <c r="AW1385" s="17">
        <v>-0.99999999999999978</v>
      </c>
      <c r="AX1385" s="17">
        <v>-0.99999999999999978</v>
      </c>
      <c r="AY1385" s="17">
        <v>3.0823093896464364E-2</v>
      </c>
      <c r="AZ1385" s="17">
        <v>0.17042689849200754</v>
      </c>
      <c r="BA1385" s="17">
        <v>0.40021571661320021</v>
      </c>
      <c r="BB1385" s="17">
        <v>9.2152980239979906E-2</v>
      </c>
      <c r="BC1385" s="17">
        <v>0.22015681820745411</v>
      </c>
      <c r="BD1385" s="17">
        <v>3.6338435696923339</v>
      </c>
      <c r="BE1385" s="17">
        <v>7.0606330334152396</v>
      </c>
      <c r="BF1385" s="17">
        <v>-0.99999999999999978</v>
      </c>
      <c r="BG1385" s="22">
        <v>250.23375466087464</v>
      </c>
    </row>
    <row r="1386" spans="1:100" x14ac:dyDescent="0.25">
      <c r="A1386">
        <v>3650</v>
      </c>
      <c r="B1386" t="s">
        <v>1320</v>
      </c>
      <c r="C1386" s="48">
        <v>2</v>
      </c>
      <c r="D1386" s="22">
        <v>1503.2159374999999</v>
      </c>
      <c r="E1386" s="17">
        <v>68.520177269319902</v>
      </c>
      <c r="F1386" s="17">
        <v>-27.653499703587254</v>
      </c>
      <c r="G1386" s="17">
        <v>0.26375596884418023</v>
      </c>
      <c r="H1386" s="17">
        <v>4.9431311722712525</v>
      </c>
      <c r="I1386" s="17">
        <v>46.878380397791894</v>
      </c>
      <c r="J1386" s="17">
        <v>9.9268409261219226</v>
      </c>
      <c r="K1386" s="17">
        <v>-1.0000000000000004</v>
      </c>
      <c r="L1386" s="17">
        <v>-1.0000000000000004</v>
      </c>
      <c r="M1386" s="17">
        <v>-1.0000000000000004</v>
      </c>
      <c r="N1386" s="17">
        <v>0.2235123032667034</v>
      </c>
      <c r="O1386" s="17">
        <v>-1.0000000000000004</v>
      </c>
      <c r="P1386" s="17">
        <v>-1.0000000000000004</v>
      </c>
      <c r="Q1386" s="17">
        <v>3.5189766243116773</v>
      </c>
      <c r="R1386" s="17">
        <v>-1.0000000000000004</v>
      </c>
      <c r="S1386" s="17">
        <v>0.53248810469604801</v>
      </c>
      <c r="T1386" s="17">
        <v>7.6137632077809228E-2</v>
      </c>
      <c r="U1386" s="17">
        <v>-9.7698806721673692E-2</v>
      </c>
      <c r="V1386" s="17">
        <v>-0.29570400682378251</v>
      </c>
      <c r="W1386" s="17">
        <v>1.1643476068355931</v>
      </c>
      <c r="X1386" s="17">
        <v>-1.3345973707639978</v>
      </c>
      <c r="Y1386" s="17">
        <v>4.1012712249568484E-2</v>
      </c>
      <c r="Z1386" s="17">
        <v>27.488526175450726</v>
      </c>
      <c r="AA1386" s="17">
        <v>0.10669429556467191</v>
      </c>
      <c r="AB1386" s="17">
        <v>0.44077484565719294</v>
      </c>
      <c r="AC1386" s="17">
        <v>10.273215387262603</v>
      </c>
      <c r="AD1386" s="17">
        <v>0.10860037401830869</v>
      </c>
      <c r="AE1386" s="17">
        <v>4.0829725147460638E-2</v>
      </c>
      <c r="AF1386" s="17">
        <v>40.911110060853346</v>
      </c>
      <c r="AG1386" s="17">
        <v>-20.989526999384506</v>
      </c>
      <c r="AH1386" s="17">
        <v>6.7704463803259757E-2</v>
      </c>
      <c r="AI1386" s="17">
        <v>0.12183371730794013</v>
      </c>
      <c r="AJ1386" s="17">
        <v>0.33333333333333298</v>
      </c>
      <c r="AK1386" s="17">
        <v>0.46996293245806153</v>
      </c>
      <c r="AL1386" s="17">
        <v>0.576203549672061</v>
      </c>
      <c r="AM1386" s="17">
        <v>0.33333333333333298</v>
      </c>
      <c r="AN1386" s="17">
        <v>0.14681631459504277</v>
      </c>
      <c r="AO1386" s="17">
        <v>0.19938004481194427</v>
      </c>
      <c r="AP1386" s="17">
        <v>0.33333333333333298</v>
      </c>
      <c r="AQ1386" s="17">
        <v>4.9685260068020662</v>
      </c>
      <c r="AR1386" s="17">
        <v>2.2444243630026963</v>
      </c>
      <c r="AS1386" s="17">
        <v>1.6456887325792544</v>
      </c>
      <c r="AT1386" s="17">
        <v>4.649696554981011</v>
      </c>
      <c r="AU1386" s="17">
        <v>-1.0000000000000004</v>
      </c>
      <c r="AV1386" s="17">
        <v>-1.0000000000000004</v>
      </c>
      <c r="AW1386" s="17">
        <v>-1.0000000000000004</v>
      </c>
      <c r="AX1386" s="17">
        <v>-1.0000000000000004</v>
      </c>
      <c r="AY1386" s="17">
        <v>-1.5374042297821673E-2</v>
      </c>
      <c r="AZ1386" s="17">
        <v>0.48902808156431532</v>
      </c>
      <c r="BA1386" s="17">
        <v>9.39325678363922E-2</v>
      </c>
      <c r="BB1386" s="17">
        <v>0.26958357608434319</v>
      </c>
      <c r="BC1386" s="17">
        <v>5.0324485420389573E-2</v>
      </c>
      <c r="BD1386" s="17">
        <v>8.3649351892085519</v>
      </c>
      <c r="BE1386" s="17">
        <v>2.4900696423292432</v>
      </c>
      <c r="BF1386" s="17">
        <v>-1.0000000000000004</v>
      </c>
      <c r="BG1386" s="22">
        <v>298.77392259519229</v>
      </c>
    </row>
    <row r="1387" spans="1:100" x14ac:dyDescent="0.25">
      <c r="A1387">
        <v>3651</v>
      </c>
      <c r="B1387" t="s">
        <v>1321</v>
      </c>
      <c r="C1387" s="48">
        <v>3</v>
      </c>
      <c r="D1387" s="22">
        <v>1421.2582557826188</v>
      </c>
      <c r="E1387" s="17">
        <v>8.4464782300919783</v>
      </c>
      <c r="F1387" s="17">
        <v>-125.06935648473518</v>
      </c>
      <c r="G1387" s="17">
        <v>-0.13650978818043402</v>
      </c>
      <c r="H1387" s="17">
        <v>6.652181246078241</v>
      </c>
      <c r="I1387" s="17">
        <v>0.63398720950382703</v>
      </c>
      <c r="J1387" s="17">
        <v>5.0810777373804905</v>
      </c>
      <c r="K1387" s="17">
        <v>-0.99999999999999767</v>
      </c>
      <c r="L1387" s="17">
        <v>-0.99999999999999767</v>
      </c>
      <c r="M1387" s="17">
        <v>-0.99999999999999767</v>
      </c>
      <c r="N1387" s="17">
        <v>0.15190720106340791</v>
      </c>
      <c r="O1387" s="17">
        <v>-0.99999999999999767</v>
      </c>
      <c r="P1387" s="17">
        <v>-0.99999999999999767</v>
      </c>
      <c r="Q1387" s="17">
        <v>3.3575942612697269</v>
      </c>
      <c r="R1387" s="17">
        <v>-0.99999999999999767</v>
      </c>
      <c r="S1387" s="17">
        <v>1.245868654442043</v>
      </c>
      <c r="T1387" s="17">
        <v>0.14625878275791968</v>
      </c>
      <c r="U1387" s="17">
        <v>0.40142483796221445</v>
      </c>
      <c r="V1387" s="17">
        <v>-0.43610254927942926</v>
      </c>
      <c r="W1387" s="17">
        <v>3.294586984808515</v>
      </c>
      <c r="X1387" s="17">
        <v>1.4621790613001417</v>
      </c>
      <c r="Y1387" s="17">
        <v>0.20848761751814782</v>
      </c>
      <c r="Z1387" s="17">
        <v>19.817931109129617</v>
      </c>
      <c r="AA1387" s="17">
        <v>-0.62001531515500474</v>
      </c>
      <c r="AB1387" s="17">
        <v>-0.68921245145531518</v>
      </c>
      <c r="AC1387" s="17">
        <v>-21.369548079964318</v>
      </c>
      <c r="AD1387" s="17">
        <v>-1.5163466211279626</v>
      </c>
      <c r="AE1387" s="17">
        <v>0.16901882773813881</v>
      </c>
      <c r="AF1387" s="17">
        <v>-2.0718105945518741</v>
      </c>
      <c r="AG1387" s="17">
        <v>-98.042588142427959</v>
      </c>
      <c r="AH1387" s="17">
        <v>-0.20832692503523281</v>
      </c>
      <c r="AI1387" s="17">
        <v>-0.271974348923402</v>
      </c>
      <c r="AJ1387" s="17">
        <v>0.33333333333333298</v>
      </c>
      <c r="AK1387" s="17">
        <v>0.48926593993284895</v>
      </c>
      <c r="AL1387" s="17">
        <v>0.30882457375379424</v>
      </c>
      <c r="AM1387" s="17">
        <v>0.33333333333333298</v>
      </c>
      <c r="AN1387" s="17">
        <v>0.2893222371289928</v>
      </c>
      <c r="AO1387" s="17">
        <v>0.50430933598074967</v>
      </c>
      <c r="AP1387" s="17">
        <v>0.33333333333333298</v>
      </c>
      <c r="AQ1387" s="17">
        <v>2.7057978040557087</v>
      </c>
      <c r="AR1387" s="17">
        <v>2.063996619592253</v>
      </c>
      <c r="AS1387" s="17">
        <v>-2.2540844414243573</v>
      </c>
      <c r="AT1387" s="17">
        <v>5.2711655592125926</v>
      </c>
      <c r="AU1387" s="17">
        <v>-0.99999999999999767</v>
      </c>
      <c r="AV1387" s="17">
        <v>-0.99999999999999767</v>
      </c>
      <c r="AW1387" s="17">
        <v>-0.99999999999999767</v>
      </c>
      <c r="AX1387" s="17">
        <v>-0.99999999999999767</v>
      </c>
      <c r="AY1387" s="17">
        <v>-8.0873692010719783E-2</v>
      </c>
      <c r="AZ1387" s="17">
        <v>2.0558287693569977</v>
      </c>
      <c r="BA1387" s="17">
        <v>-0.66451435596844743</v>
      </c>
      <c r="BB1387" s="17">
        <v>-1.1375082681899153E-2</v>
      </c>
      <c r="BC1387" s="17">
        <v>-2.412978944474739E-2</v>
      </c>
      <c r="BD1387" s="17">
        <v>9.9947667797375015</v>
      </c>
      <c r="BE1387" s="17">
        <v>-3.9258165159609222</v>
      </c>
      <c r="BF1387" s="17">
        <v>-0.99999999999999767</v>
      </c>
      <c r="CU1387" t="e">
        <v>#N/A</v>
      </c>
      <c r="CV1387" t="e">
        <v>#N/A</v>
      </c>
    </row>
    <row r="1388" spans="1:100" x14ac:dyDescent="0.25">
      <c r="A1388">
        <v>3653</v>
      </c>
      <c r="B1388" t="s">
        <v>1322</v>
      </c>
      <c r="C1388" s="48">
        <v>2</v>
      </c>
      <c r="D1388" s="22">
        <v>1593.5576660156248</v>
      </c>
      <c r="E1388" s="17">
        <v>142.4379982129885</v>
      </c>
      <c r="F1388" s="17">
        <v>91.593953404403806</v>
      </c>
      <c r="G1388" s="17">
        <v>1.0925952028820956</v>
      </c>
      <c r="H1388" s="17">
        <v>12.503590970307657</v>
      </c>
      <c r="I1388" s="17">
        <v>104.9237836927923</v>
      </c>
      <c r="J1388" s="17">
        <v>24.263084335584484</v>
      </c>
      <c r="K1388" s="17">
        <v>-0.99999999999999856</v>
      </c>
      <c r="L1388" s="17">
        <v>-0.99999999999999856</v>
      </c>
      <c r="M1388" s="17">
        <v>-0.99999999999999856</v>
      </c>
      <c r="N1388" s="17">
        <v>0.43005876718036634</v>
      </c>
      <c r="O1388" s="17">
        <v>-0.99999999999999856</v>
      </c>
      <c r="P1388" s="17">
        <v>-0.99999999999999856</v>
      </c>
      <c r="Q1388" s="17">
        <v>5.7377733968900273</v>
      </c>
      <c r="R1388" s="17">
        <v>-0.99999999999999856</v>
      </c>
      <c r="S1388" s="17">
        <v>3.4262512156688887</v>
      </c>
      <c r="T1388" s="17">
        <v>0.40094405789567644</v>
      </c>
      <c r="U1388" s="17">
        <v>0.87559757530061688</v>
      </c>
      <c r="V1388" s="17">
        <v>0.97962895070476097</v>
      </c>
      <c r="W1388" s="17">
        <v>7.6268249456910571</v>
      </c>
      <c r="X1388" s="17">
        <v>6.6277669089322346</v>
      </c>
      <c r="Y1388" s="17">
        <v>0.333238145708599</v>
      </c>
      <c r="Z1388" s="17">
        <v>54.319274685061202</v>
      </c>
      <c r="AA1388" s="17">
        <v>2.0827479706423127</v>
      </c>
      <c r="AB1388" s="17">
        <v>3.2890815571841348</v>
      </c>
      <c r="AC1388" s="17">
        <v>42.97472550944876</v>
      </c>
      <c r="AD1388" s="17">
        <v>2.6046051050345334</v>
      </c>
      <c r="AE1388" s="17">
        <v>2.1311022359184681</v>
      </c>
      <c r="AF1388" s="17">
        <v>93.873140715313596</v>
      </c>
      <c r="AG1388" s="17">
        <v>69.498782220148499</v>
      </c>
      <c r="AH1388" s="17">
        <v>0.69374711590025584</v>
      </c>
      <c r="AI1388" s="17">
        <v>0.86252054509604426</v>
      </c>
      <c r="AJ1388" s="17">
        <v>0.33333333333333298</v>
      </c>
      <c r="AK1388" s="17">
        <v>1.3056359725970954</v>
      </c>
      <c r="AL1388" s="17">
        <v>1.3060876913343913</v>
      </c>
      <c r="AM1388" s="17">
        <v>0.33333333333333298</v>
      </c>
      <c r="AN1388" s="17">
        <v>0.90017103642691731</v>
      </c>
      <c r="AO1388" s="17">
        <v>1.0225943362620644</v>
      </c>
      <c r="AP1388" s="17">
        <v>0.33333333333333298</v>
      </c>
      <c r="AQ1388" s="17">
        <v>14.360509247961849</v>
      </c>
      <c r="AR1388" s="17">
        <v>2.2444243630026963</v>
      </c>
      <c r="AS1388" s="17">
        <v>13.60112454962446</v>
      </c>
      <c r="AT1388" s="17">
        <v>13.014195345373039</v>
      </c>
      <c r="AU1388" s="17">
        <v>-0.99999999999999856</v>
      </c>
      <c r="AV1388" s="17">
        <v>-0.99999999999999856</v>
      </c>
      <c r="AW1388" s="17">
        <v>-0.99999999999999856</v>
      </c>
      <c r="AX1388" s="17">
        <v>-0.99999999999999856</v>
      </c>
      <c r="AY1388" s="17">
        <v>0.11052884686985376</v>
      </c>
      <c r="AZ1388" s="17">
        <v>-0.37926837024051424</v>
      </c>
      <c r="BA1388" s="17">
        <v>0.92865819178410991</v>
      </c>
      <c r="BB1388" s="17">
        <v>-0.2139750702698115</v>
      </c>
      <c r="BC1388" s="17">
        <v>0.51317528383464861</v>
      </c>
      <c r="BD1388" s="17">
        <v>-4.5288966125935541</v>
      </c>
      <c r="BE1388" s="17">
        <v>14.946407490667774</v>
      </c>
      <c r="BF1388" s="17">
        <v>-0.99999999999999856</v>
      </c>
      <c r="BG1388" s="22">
        <v>282.99823955013676</v>
      </c>
    </row>
    <row r="1389" spans="1:100" x14ac:dyDescent="0.25">
      <c r="A1389">
        <v>3654</v>
      </c>
      <c r="B1389" t="s">
        <v>1323</v>
      </c>
      <c r="C1389" s="48">
        <v>2</v>
      </c>
      <c r="D1389" s="22">
        <v>1571.92037109375</v>
      </c>
      <c r="E1389" s="17">
        <v>133.37445085091218</v>
      </c>
      <c r="F1389" s="17">
        <v>76.972243439834969</v>
      </c>
      <c r="G1389" s="17">
        <v>0.99096580475664697</v>
      </c>
      <c r="H1389" s="17">
        <v>11.576553557898023</v>
      </c>
      <c r="I1389" s="17">
        <v>97.806457245683049</v>
      </c>
      <c r="J1389" s="17">
        <v>22.505223788870836</v>
      </c>
      <c r="K1389" s="17">
        <v>-0.99999999999999878</v>
      </c>
      <c r="L1389" s="17">
        <v>-0.99999999999999878</v>
      </c>
      <c r="M1389" s="17">
        <v>-0.99999999999999878</v>
      </c>
      <c r="N1389" s="17">
        <v>0.40473275466739567</v>
      </c>
      <c r="O1389" s="17">
        <v>-0.99999999999999878</v>
      </c>
      <c r="P1389" s="17">
        <v>-0.99999999999999878</v>
      </c>
      <c r="Q1389" s="17">
        <v>5.4657122162660539</v>
      </c>
      <c r="R1389" s="17">
        <v>-0.99999999999999878</v>
      </c>
      <c r="S1389" s="17">
        <v>3.0714279988032374</v>
      </c>
      <c r="T1389" s="17">
        <v>0.36111741817167176</v>
      </c>
      <c r="U1389" s="17">
        <v>0.75625534167985986</v>
      </c>
      <c r="V1389" s="17">
        <v>0.82325203759491994</v>
      </c>
      <c r="W1389" s="17">
        <v>6.8344183421238469</v>
      </c>
      <c r="X1389" s="17">
        <v>5.6514493600406208</v>
      </c>
      <c r="Y1389" s="17">
        <v>0.29740647449932922</v>
      </c>
      <c r="Z1389" s="17">
        <v>51.029381168555382</v>
      </c>
      <c r="AA1389" s="17">
        <v>1.8404511084591031</v>
      </c>
      <c r="AB1389" s="17">
        <v>2.9398320466862797</v>
      </c>
      <c r="AC1389" s="17">
        <v>38.964979523704294</v>
      </c>
      <c r="AD1389" s="17">
        <v>2.2985536440103709</v>
      </c>
      <c r="AE1389" s="17">
        <v>1.8748002554331789</v>
      </c>
      <c r="AF1389" s="17">
        <v>87.379119826977927</v>
      </c>
      <c r="AG1389" s="17">
        <v>58.403418938938344</v>
      </c>
      <c r="AH1389" s="17">
        <v>0.61698393273925345</v>
      </c>
      <c r="AI1389" s="17">
        <v>0.77170008991461247</v>
      </c>
      <c r="AJ1389" s="17">
        <v>0.33333333333333298</v>
      </c>
      <c r="AK1389" s="17">
        <v>1.2031686368204824</v>
      </c>
      <c r="AL1389" s="17">
        <v>1.2165918241357845</v>
      </c>
      <c r="AM1389" s="17">
        <v>0.33333333333333298</v>
      </c>
      <c r="AN1389" s="17">
        <v>0.80779728792355443</v>
      </c>
      <c r="AO1389" s="17">
        <v>0.92165464912785677</v>
      </c>
      <c r="AP1389" s="17">
        <v>0.33333333333333298</v>
      </c>
      <c r="AQ1389" s="17">
        <v>13.208896770167748</v>
      </c>
      <c r="AR1389" s="17">
        <v>2.2444243630026963</v>
      </c>
      <c r="AS1389" s="17">
        <v>12.135190389516694</v>
      </c>
      <c r="AT1389" s="17">
        <v>11.988569454635225</v>
      </c>
      <c r="AU1389" s="17">
        <v>-0.99999999999999878</v>
      </c>
      <c r="AV1389" s="17">
        <v>-0.99999999999999878</v>
      </c>
      <c r="AW1389" s="17">
        <v>-0.99999999999999878</v>
      </c>
      <c r="AX1389" s="17">
        <v>-0.99999999999999878</v>
      </c>
      <c r="AY1389" s="17">
        <v>9.5091070371232322E-2</v>
      </c>
      <c r="AZ1389" s="17">
        <v>-0.27280086464056735</v>
      </c>
      <c r="BA1389" s="17">
        <v>0.82630702490170882</v>
      </c>
      <c r="BB1389" s="17">
        <v>-0.15468278273183844</v>
      </c>
      <c r="BC1389" s="17">
        <v>0.45642212093771373</v>
      </c>
      <c r="BD1389" s="17">
        <v>-2.9478995847815561</v>
      </c>
      <c r="BE1389" s="17">
        <v>13.419054457189173</v>
      </c>
      <c r="BF1389" s="17">
        <v>-0.99999999999999878</v>
      </c>
      <c r="BG1389" s="22">
        <v>2149.5147196618832</v>
      </c>
    </row>
    <row r="1390" spans="1:100" x14ac:dyDescent="0.25">
      <c r="A1390">
        <v>3655</v>
      </c>
      <c r="B1390" t="s">
        <v>1324</v>
      </c>
      <c r="C1390" s="48">
        <v>3</v>
      </c>
      <c r="D1390" s="22">
        <v>1500.946254130959</v>
      </c>
      <c r="E1390" s="17">
        <v>69.594727134534352</v>
      </c>
      <c r="F1390" s="17">
        <v>-45.031705953964426</v>
      </c>
      <c r="G1390" s="17">
        <v>0.216579632442474</v>
      </c>
      <c r="H1390" s="17">
        <v>5.2838494168663681</v>
      </c>
      <c r="I1390" s="17">
        <v>47.955149612567567</v>
      </c>
      <c r="J1390" s="17">
        <v>5.586105110775244</v>
      </c>
      <c r="K1390" s="17">
        <v>-1.0000000000000009</v>
      </c>
      <c r="L1390" s="17">
        <v>-1.0000000000000009</v>
      </c>
      <c r="M1390" s="17">
        <v>-1.0000000000000009</v>
      </c>
      <c r="N1390" s="17">
        <v>0.36051681616684667</v>
      </c>
      <c r="O1390" s="17">
        <v>-1.0000000000000009</v>
      </c>
      <c r="P1390" s="17">
        <v>-1.0000000000000009</v>
      </c>
      <c r="Q1390" s="17">
        <v>3.6421980129375862</v>
      </c>
      <c r="R1390" s="17">
        <v>-1.0000000000000009</v>
      </c>
      <c r="S1390" s="17">
        <v>1.0030580046255115</v>
      </c>
      <c r="T1390" s="17">
        <v>0.25224770403134733</v>
      </c>
      <c r="U1390" s="17">
        <v>-0.18223230266112078</v>
      </c>
      <c r="V1390" s="17">
        <v>-0.98460415275071378</v>
      </c>
      <c r="W1390" s="17">
        <v>1.6416514039287817</v>
      </c>
      <c r="X1390" s="17">
        <v>0.24372425188934307</v>
      </c>
      <c r="Y1390" s="17">
        <v>0.18550345010851499</v>
      </c>
      <c r="Z1390" s="17">
        <v>27.03408710020776</v>
      </c>
      <c r="AA1390" s="17">
        <v>0.32842779653732068</v>
      </c>
      <c r="AB1390" s="17">
        <v>0.74812363681698701</v>
      </c>
      <c r="AC1390" s="17">
        <v>15.324541221722866</v>
      </c>
      <c r="AD1390" s="17">
        <v>-0.25007485307801985</v>
      </c>
      <c r="AE1390" s="17">
        <v>-0.32033235177352953</v>
      </c>
      <c r="AF1390" s="17">
        <v>42.786419606974079</v>
      </c>
      <c r="AG1390" s="17">
        <v>-41.272356667281009</v>
      </c>
      <c r="AH1390" s="17">
        <v>0.19074377859103966</v>
      </c>
      <c r="AI1390" s="17">
        <v>0.26992520526092484</v>
      </c>
      <c r="AJ1390" s="17">
        <v>0.33333333333333298</v>
      </c>
      <c r="AK1390" s="17">
        <v>0.50815103323519739</v>
      </c>
      <c r="AL1390" s="17">
        <v>0.48174697937594535</v>
      </c>
      <c r="AM1390" s="17">
        <v>0.33333333333333298</v>
      </c>
      <c r="AN1390" s="17">
        <v>9.5165870629777535E-2</v>
      </c>
      <c r="AO1390" s="17">
        <v>0.28207381648182428</v>
      </c>
      <c r="AP1390" s="17">
        <v>0.33333333333333298</v>
      </c>
      <c r="AQ1390" s="17">
        <v>5.1687300055934715</v>
      </c>
      <c r="AR1390" s="17">
        <v>3.7130195250436846</v>
      </c>
      <c r="AS1390" s="17">
        <v>-3.0924077865053712</v>
      </c>
      <c r="AT1390" s="17">
        <v>4.9654933722369314</v>
      </c>
      <c r="AU1390" s="17">
        <v>-1.0000000000000009</v>
      </c>
      <c r="AV1390" s="17">
        <v>-1.0000000000000009</v>
      </c>
      <c r="AW1390" s="17">
        <v>-1.0000000000000009</v>
      </c>
      <c r="AX1390" s="17">
        <v>-1.0000000000000009</v>
      </c>
      <c r="AY1390" s="17">
        <v>-1.4235369058675685E-2</v>
      </c>
      <c r="AZ1390" s="17">
        <v>-0.45354885879659013</v>
      </c>
      <c r="BA1390" s="17">
        <v>-9.887139507997458E-4</v>
      </c>
      <c r="BB1390" s="17">
        <v>2.4559378571827214E-2</v>
      </c>
      <c r="BC1390" s="17">
        <v>0.4309826625631662</v>
      </c>
      <c r="BD1390" s="17">
        <v>-1.65375982968727</v>
      </c>
      <c r="BE1390" s="17">
        <v>10.769622994325154</v>
      </c>
      <c r="BF1390" s="17">
        <v>-1.0000000000000009</v>
      </c>
      <c r="CU1390" t="e">
        <v>#N/A</v>
      </c>
      <c r="CV1390" t="e">
        <v>#N/A</v>
      </c>
    </row>
    <row r="1391" spans="1:100" x14ac:dyDescent="0.25">
      <c r="A1391">
        <v>3656</v>
      </c>
      <c r="B1391" t="s">
        <v>1325</v>
      </c>
      <c r="C1391" s="48">
        <v>2</v>
      </c>
      <c r="D1391" s="22">
        <v>1576.0558984375</v>
      </c>
      <c r="E1391" s="17">
        <v>139.51937241208395</v>
      </c>
      <c r="F1391" s="17">
        <v>86.885498949308683</v>
      </c>
      <c r="G1391" s="17">
        <v>1.0598687027988671</v>
      </c>
      <c r="H1391" s="17">
        <v>12.205068195264451</v>
      </c>
      <c r="I1391" s="17">
        <v>102.63187614576374</v>
      </c>
      <c r="J1391" s="17">
        <v>23.697021519219909</v>
      </c>
      <c r="K1391" s="17">
        <v>-0.99999999999999867</v>
      </c>
      <c r="L1391" s="17">
        <v>-0.99999999999999867</v>
      </c>
      <c r="M1391" s="17">
        <v>-0.99999999999999867</v>
      </c>
      <c r="N1391" s="17">
        <v>0.42190333414719522</v>
      </c>
      <c r="O1391" s="17">
        <v>-0.99999999999999867</v>
      </c>
      <c r="P1391" s="17">
        <v>-0.99999999999999867</v>
      </c>
      <c r="Q1391" s="17">
        <v>5.6501647874270127</v>
      </c>
      <c r="R1391" s="17">
        <v>-0.99999999999999867</v>
      </c>
      <c r="S1391" s="17">
        <v>3.3119917371078582</v>
      </c>
      <c r="T1391" s="17">
        <v>0.388119161238968</v>
      </c>
      <c r="U1391" s="17">
        <v>0.83716722256251108</v>
      </c>
      <c r="V1391" s="17">
        <v>0.92927276288608363</v>
      </c>
      <c r="W1391" s="17">
        <v>7.3716557204873165</v>
      </c>
      <c r="X1391" s="17">
        <v>6.3133750406893583</v>
      </c>
      <c r="Y1391" s="17">
        <v>0.32169970100222672</v>
      </c>
      <c r="Z1391" s="17">
        <v>53.2598696071246</v>
      </c>
      <c r="AA1391" s="17">
        <v>2.0047240088097649</v>
      </c>
      <c r="AB1391" s="17">
        <v>3.1766169126502071</v>
      </c>
      <c r="AC1391" s="17">
        <v>41.683514946790396</v>
      </c>
      <c r="AD1391" s="17">
        <v>2.5060510119332831</v>
      </c>
      <c r="AE1391" s="17">
        <v>2.048568373272448</v>
      </c>
      <c r="AF1391" s="17">
        <v>91.781948805662921</v>
      </c>
      <c r="AG1391" s="17">
        <v>65.925875029477567</v>
      </c>
      <c r="AH1391" s="17">
        <v>0.66902798574259759</v>
      </c>
      <c r="AI1391" s="17">
        <v>0.83327471968649958</v>
      </c>
      <c r="AJ1391" s="17">
        <v>0.33333333333333298</v>
      </c>
      <c r="AK1391" s="17">
        <v>1.2726396414697363</v>
      </c>
      <c r="AL1391" s="17">
        <v>1.2772684071573024</v>
      </c>
      <c r="AM1391" s="17">
        <v>0.33333333333333298</v>
      </c>
      <c r="AN1391" s="17">
        <v>0.87042502253877196</v>
      </c>
      <c r="AO1391" s="17">
        <v>0.99008993556374403</v>
      </c>
      <c r="AP1391" s="17">
        <v>0.33333333333333298</v>
      </c>
      <c r="AQ1391" s="17">
        <v>13.989669249442382</v>
      </c>
      <c r="AR1391" s="17">
        <v>2.2444243630026963</v>
      </c>
      <c r="AS1391" s="17">
        <v>13.129067297513654</v>
      </c>
      <c r="AT1391" s="17">
        <v>12.683925301294254</v>
      </c>
      <c r="AU1391" s="17">
        <v>-0.99999999999999867</v>
      </c>
      <c r="AV1391" s="17">
        <v>-0.99999999999999867</v>
      </c>
      <c r="AW1391" s="17">
        <v>-0.99999999999999867</v>
      </c>
      <c r="AX1391" s="17">
        <v>-0.99999999999999867</v>
      </c>
      <c r="AY1391" s="17">
        <v>0.1055576042649988</v>
      </c>
      <c r="AZ1391" s="17">
        <v>-0.34498391224759312</v>
      </c>
      <c r="BA1391" s="17">
        <v>0.89569926913693665</v>
      </c>
      <c r="BB1391" s="17">
        <v>-0.19488188376238902</v>
      </c>
      <c r="BC1391" s="17">
        <v>0.49489974127975345</v>
      </c>
      <c r="BD1391" s="17">
        <v>-4.0197870407902627</v>
      </c>
      <c r="BE1391" s="17">
        <v>14.454572253037451</v>
      </c>
      <c r="BF1391" s="17">
        <v>-0.99999999999999867</v>
      </c>
      <c r="BG1391" s="22">
        <v>1697.6538506809256</v>
      </c>
    </row>
    <row r="1392" spans="1:100" x14ac:dyDescent="0.25">
      <c r="A1392">
        <v>3658</v>
      </c>
      <c r="B1392" t="s">
        <v>1326</v>
      </c>
      <c r="C1392" s="48">
        <v>2</v>
      </c>
      <c r="D1392" s="22">
        <v>1470.203095703125</v>
      </c>
      <c r="E1392" s="17">
        <v>52.586671888624714</v>
      </c>
      <c r="F1392" s="17">
        <v>-53.358125617524152</v>
      </c>
      <c r="G1392" s="17">
        <v>8.5093851553971089E-2</v>
      </c>
      <c r="H1392" s="17">
        <v>3.3134209706630844</v>
      </c>
      <c r="I1392" s="17">
        <v>34.366286102827026</v>
      </c>
      <c r="J1392" s="17">
        <v>6.8365629851946981</v>
      </c>
      <c r="K1392" s="17">
        <v>-1.0000000000000009</v>
      </c>
      <c r="L1392" s="17">
        <v>-1.0000000000000009</v>
      </c>
      <c r="M1392" s="17">
        <v>-1.0000000000000009</v>
      </c>
      <c r="N1392" s="17">
        <v>0.17898976253001245</v>
      </c>
      <c r="O1392" s="17">
        <v>-1.0000000000000009</v>
      </c>
      <c r="P1392" s="17">
        <v>-1.0000000000000009</v>
      </c>
      <c r="Q1392" s="17">
        <v>3.0406993988305815</v>
      </c>
      <c r="R1392" s="17">
        <v>-1.0000000000000009</v>
      </c>
      <c r="S1392" s="17">
        <v>-9.1282854871075347E-2</v>
      </c>
      <c r="T1392" s="17">
        <v>6.1233260906595199E-3</v>
      </c>
      <c r="U1392" s="17">
        <v>-0.30749967668754691</v>
      </c>
      <c r="V1392" s="17">
        <v>-0.57061098164443969</v>
      </c>
      <c r="W1392" s="17">
        <v>-0.22868476528676274</v>
      </c>
      <c r="X1392" s="17">
        <v>-3.0509409057050378</v>
      </c>
      <c r="Y1392" s="17">
        <v>-2.1978532039732601E-2</v>
      </c>
      <c r="Z1392" s="17">
        <v>21.704969919487045</v>
      </c>
      <c r="AA1392" s="17">
        <v>-0.31925795062487083</v>
      </c>
      <c r="AB1392" s="17">
        <v>-0.17319766779894175</v>
      </c>
      <c r="AC1392" s="17">
        <v>3.2241752392069198</v>
      </c>
      <c r="AD1392" s="17">
        <v>-0.42943097355341808</v>
      </c>
      <c r="AE1392" s="17">
        <v>-0.40974319315962082</v>
      </c>
      <c r="AF1392" s="17">
        <v>29.494772435742842</v>
      </c>
      <c r="AG1392" s="17">
        <v>-40.494917491593469</v>
      </c>
      <c r="AH1392" s="17">
        <v>-6.7243426142440499E-2</v>
      </c>
      <c r="AI1392" s="17">
        <v>-3.7826529778695273E-2</v>
      </c>
      <c r="AJ1392" s="17">
        <v>0.33333333333333298</v>
      </c>
      <c r="AK1392" s="17">
        <v>0.28982774027342628</v>
      </c>
      <c r="AL1392" s="17">
        <v>0.41887189744000269</v>
      </c>
      <c r="AM1392" s="17">
        <v>0.33333333333333298</v>
      </c>
      <c r="AN1392" s="17">
        <v>-1.5574586011023517E-2</v>
      </c>
      <c r="AO1392" s="17">
        <v>2.1930423396810228E-2</v>
      </c>
      <c r="AP1392" s="17">
        <v>0.33333333333333298</v>
      </c>
      <c r="AQ1392" s="17">
        <v>2.9440180654429495</v>
      </c>
      <c r="AR1392" s="17">
        <v>2.2444243630026963</v>
      </c>
      <c r="AS1392" s="17">
        <v>-0.93138941295504107</v>
      </c>
      <c r="AT1392" s="17">
        <v>2.8466701023330527</v>
      </c>
      <c r="AU1392" s="17">
        <v>-1.0000000000000009</v>
      </c>
      <c r="AV1392" s="17">
        <v>-1.0000000000000009</v>
      </c>
      <c r="AW1392" s="17">
        <v>-1.0000000000000009</v>
      </c>
      <c r="AX1392" s="17">
        <v>-1.0000000000000009</v>
      </c>
      <c r="AY1392" s="17">
        <v>-4.2513294191177914E-2</v>
      </c>
      <c r="AZ1392" s="17">
        <v>0.67619547922629697</v>
      </c>
      <c r="BA1392" s="17">
        <v>-8.5998402135123386E-2</v>
      </c>
      <c r="BB1392" s="17">
        <v>0.37381803802062341</v>
      </c>
      <c r="BC1392" s="17">
        <v>-4.9446254474836526E-2</v>
      </c>
      <c r="BD1392" s="17">
        <v>11.144291178995609</v>
      </c>
      <c r="BE1392" s="17">
        <v>-0.19498145355616803</v>
      </c>
      <c r="BF1392" s="17">
        <v>-1.0000000000000009</v>
      </c>
      <c r="BG1392" s="22">
        <v>58.325262787999499</v>
      </c>
    </row>
    <row r="1393" spans="1:100" x14ac:dyDescent="0.25">
      <c r="A1393">
        <v>3660</v>
      </c>
      <c r="B1393" t="s">
        <v>1327</v>
      </c>
      <c r="C1393" s="48">
        <v>2</v>
      </c>
      <c r="D1393" s="22">
        <v>1545.1446191406249</v>
      </c>
      <c r="E1393" s="17">
        <v>102.32886693078851</v>
      </c>
      <c r="F1393" s="17">
        <v>26.888153223668361</v>
      </c>
      <c r="G1393" s="17">
        <v>0.64285221498747824</v>
      </c>
      <c r="H1393" s="17">
        <v>8.4011503041476843</v>
      </c>
      <c r="I1393" s="17">
        <v>73.42731002290887</v>
      </c>
      <c r="J1393" s="17">
        <v>16.483982331997066</v>
      </c>
      <c r="K1393" s="17">
        <v>-0.99999999999999956</v>
      </c>
      <c r="L1393" s="17">
        <v>-0.99999999999999956</v>
      </c>
      <c r="M1393" s="17">
        <v>-0.99999999999999956</v>
      </c>
      <c r="N1393" s="17">
        <v>0.31798296284489114</v>
      </c>
      <c r="O1393" s="17">
        <v>-0.99999999999999956</v>
      </c>
      <c r="P1393" s="17">
        <v>-0.99999999999999956</v>
      </c>
      <c r="Q1393" s="17">
        <v>4.5338145963771259</v>
      </c>
      <c r="R1393" s="17">
        <v>-0.99999999999999956</v>
      </c>
      <c r="S1393" s="17">
        <v>1.856043611658901</v>
      </c>
      <c r="T1393" s="17">
        <v>0.22469828376281659</v>
      </c>
      <c r="U1393" s="17">
        <v>0.3474695560402476</v>
      </c>
      <c r="V1393" s="17">
        <v>0.28761048521169519</v>
      </c>
      <c r="W1393" s="17">
        <v>4.1201691936237559</v>
      </c>
      <c r="X1393" s="17">
        <v>2.3072456850393248</v>
      </c>
      <c r="Y1393" s="17">
        <v>0.17467140057228958</v>
      </c>
      <c r="Z1393" s="17">
        <v>39.760430814490689</v>
      </c>
      <c r="AA1393" s="17">
        <v>1.010505915038918</v>
      </c>
      <c r="AB1393" s="17">
        <v>1.7435394082662434</v>
      </c>
      <c r="AC1393" s="17">
        <v>25.23030141966769</v>
      </c>
      <c r="AD1393" s="17">
        <v>1.2502283098417204</v>
      </c>
      <c r="AE1393" s="17">
        <v>0.99688299785434409</v>
      </c>
      <c r="AF1393" s="17">
        <v>65.134995930032289</v>
      </c>
      <c r="AG1393" s="17">
        <v>20.398207721930238</v>
      </c>
      <c r="AH1393" s="17">
        <v>0.35404517933544605</v>
      </c>
      <c r="AI1393" s="17">
        <v>0.46061062898272326</v>
      </c>
      <c r="AJ1393" s="17">
        <v>0.33333333333333298</v>
      </c>
      <c r="AK1393" s="17">
        <v>0.85218483932471123</v>
      </c>
      <c r="AL1393" s="17">
        <v>0.91003950586312032</v>
      </c>
      <c r="AM1393" s="17">
        <v>0.33333333333333298</v>
      </c>
      <c r="AN1393" s="17">
        <v>0.49138729450563856</v>
      </c>
      <c r="AO1393" s="17">
        <v>0.575903542788609</v>
      </c>
      <c r="AP1393" s="17">
        <v>0.33333333333333298</v>
      </c>
      <c r="AQ1393" s="17">
        <v>9.2642512142330222</v>
      </c>
      <c r="AR1393" s="17">
        <v>2.2444243630026963</v>
      </c>
      <c r="AS1393" s="17">
        <v>7.1138913141207096</v>
      </c>
      <c r="AT1393" s="17">
        <v>8.4754687458793967</v>
      </c>
      <c r="AU1393" s="17">
        <v>-0.99999999999999956</v>
      </c>
      <c r="AV1393" s="17">
        <v>-0.99999999999999956</v>
      </c>
      <c r="AW1393" s="17">
        <v>-0.99999999999999956</v>
      </c>
      <c r="AX1393" s="17">
        <v>-0.99999999999999956</v>
      </c>
      <c r="AY1393" s="17">
        <v>4.221168808505988E-2</v>
      </c>
      <c r="AZ1393" s="17">
        <v>9.188480950282632E-2</v>
      </c>
      <c r="BA1393" s="17">
        <v>0.47572114347677552</v>
      </c>
      <c r="BB1393" s="17">
        <v>4.8412497188952908E-2</v>
      </c>
      <c r="BC1393" s="17">
        <v>0.26202416492089842</v>
      </c>
      <c r="BD1393" s="17">
        <v>2.4675270626011514</v>
      </c>
      <c r="BE1393" s="17">
        <v>8.1873758569404682</v>
      </c>
      <c r="BF1393" s="17">
        <v>-0.99999999999999956</v>
      </c>
      <c r="BG1393" s="22">
        <v>1132.0800091586398</v>
      </c>
    </row>
    <row r="1394" spans="1:100" x14ac:dyDescent="0.25">
      <c r="A1394">
        <v>3661</v>
      </c>
      <c r="B1394" t="s">
        <v>1328</v>
      </c>
      <c r="C1394" s="48">
        <v>2</v>
      </c>
      <c r="D1394" s="22">
        <v>1420.47337890625</v>
      </c>
      <c r="E1394" s="17">
        <v>38.252920600885496</v>
      </c>
      <c r="F1394" s="17">
        <v>-76.48195844599573</v>
      </c>
      <c r="G1394" s="17">
        <v>-7.5630251058219911E-2</v>
      </c>
      <c r="H1394" s="17">
        <v>1.8473367573772057</v>
      </c>
      <c r="I1394" s="17">
        <v>23.110429753096255</v>
      </c>
      <c r="J1394" s="17">
        <v>4.0565547976112395</v>
      </c>
      <c r="K1394" s="17">
        <v>-1.0000000000000011</v>
      </c>
      <c r="L1394" s="17">
        <v>-1.0000000000000011</v>
      </c>
      <c r="M1394" s="17">
        <v>-1.0000000000000011</v>
      </c>
      <c r="N1394" s="17">
        <v>0.13893736913821245</v>
      </c>
      <c r="O1394" s="17">
        <v>-1.0000000000000011</v>
      </c>
      <c r="P1394" s="17">
        <v>-1.0000000000000011</v>
      </c>
      <c r="Q1394" s="17">
        <v>2.6104421118846695</v>
      </c>
      <c r="R1394" s="17">
        <v>-1.0000000000000011</v>
      </c>
      <c r="S1394" s="17">
        <v>-0.65242602966689578</v>
      </c>
      <c r="T1394" s="17">
        <v>-5.6861411079566909E-2</v>
      </c>
      <c r="U1394" s="17">
        <v>-0.49623614227946039</v>
      </c>
      <c r="V1394" s="17">
        <v>-0.81791677595623502</v>
      </c>
      <c r="W1394" s="17">
        <v>-1.4818540510588338</v>
      </c>
      <c r="X1394" s="17">
        <v>-4.5949603017113327</v>
      </c>
      <c r="Y1394" s="17">
        <v>-7.8645336197090659E-2</v>
      </c>
      <c r="Z1394" s="17">
        <v>16.502093656485169</v>
      </c>
      <c r="AA1394" s="17">
        <v>-0.70244378522044615</v>
      </c>
      <c r="AB1394" s="17">
        <v>-0.72552617901599969</v>
      </c>
      <c r="AC1394" s="17">
        <v>-3.1171279383058099</v>
      </c>
      <c r="AD1394" s="17">
        <v>-0.91344295565272882</v>
      </c>
      <c r="AE1394" s="17">
        <v>-0.81507773779971338</v>
      </c>
      <c r="AF1394" s="17">
        <v>19.224656712591546</v>
      </c>
      <c r="AG1394" s="17">
        <v>-58.041929866177306</v>
      </c>
      <c r="AH1394" s="17">
        <v>-0.18864229256077764</v>
      </c>
      <c r="AI1394" s="17">
        <v>-0.18145658591509162</v>
      </c>
      <c r="AJ1394" s="17">
        <v>0.33333333333333298</v>
      </c>
      <c r="AK1394" s="17">
        <v>0.12777846227387213</v>
      </c>
      <c r="AL1394" s="17">
        <v>0.27733664082812642</v>
      </c>
      <c r="AM1394" s="17">
        <v>0.33333333333333298</v>
      </c>
      <c r="AN1394" s="17">
        <v>-0.16166113288598227</v>
      </c>
      <c r="AO1394" s="17">
        <v>-0.13770292022070324</v>
      </c>
      <c r="AP1394" s="17">
        <v>0.33333333333333298</v>
      </c>
      <c r="AQ1394" s="17">
        <v>1.1227745525965362</v>
      </c>
      <c r="AR1394" s="17">
        <v>2.2444243630026963</v>
      </c>
      <c r="AS1394" s="17">
        <v>-3.2497240357877457</v>
      </c>
      <c r="AT1394" s="17">
        <v>1.2246709175972867</v>
      </c>
      <c r="AU1394" s="17">
        <v>-1.0000000000000011</v>
      </c>
      <c r="AV1394" s="17">
        <v>-1.0000000000000011</v>
      </c>
      <c r="AW1394" s="17">
        <v>-1.0000000000000011</v>
      </c>
      <c r="AX1394" s="17">
        <v>-1.0000000000000011</v>
      </c>
      <c r="AY1394" s="17">
        <v>-6.6927713835833735E-2</v>
      </c>
      <c r="AZ1394" s="17">
        <v>0.8445709159654522</v>
      </c>
      <c r="BA1394" s="17">
        <v>-0.24786396221822737</v>
      </c>
      <c r="BB1394" s="17">
        <v>0.46758716272410245</v>
      </c>
      <c r="BC1394" s="17">
        <v>-0.13919982327737809</v>
      </c>
      <c r="BD1394" s="17">
        <v>13.644594567725363</v>
      </c>
      <c r="BE1394" s="17">
        <v>-2.6104483381955799</v>
      </c>
      <c r="BF1394" s="17">
        <v>-1.0000000000000011</v>
      </c>
      <c r="BG1394" s="22">
        <v>2.4126847590156189</v>
      </c>
    </row>
    <row r="1395" spans="1:100" x14ac:dyDescent="0.25">
      <c r="A1395">
        <v>3663</v>
      </c>
      <c r="B1395" t="s">
        <v>1329</v>
      </c>
      <c r="C1395" s="48">
        <v>3</v>
      </c>
      <c r="D1395" s="22">
        <v>1647.0104722245583</v>
      </c>
      <c r="E1395" s="17">
        <v>120.15595931251968</v>
      </c>
      <c r="F1395" s="17">
        <v>63.843503532681652</v>
      </c>
      <c r="G1395" s="17">
        <v>0.88426175390165973</v>
      </c>
      <c r="H1395" s="17">
        <v>4.1757530311500881</v>
      </c>
      <c r="I1395" s="17">
        <v>87.649899835585472</v>
      </c>
      <c r="J1395" s="17">
        <v>17.456002383021207</v>
      </c>
      <c r="K1395" s="17">
        <v>-0.99999999999999922</v>
      </c>
      <c r="L1395" s="17">
        <v>-0.99999999999999922</v>
      </c>
      <c r="M1395" s="17">
        <v>-0.99999999999999922</v>
      </c>
      <c r="N1395" s="17">
        <v>0.34749907020993065</v>
      </c>
      <c r="O1395" s="17">
        <v>-0.99999999999999922</v>
      </c>
      <c r="P1395" s="17">
        <v>-0.99999999999999922</v>
      </c>
      <c r="Q1395" s="17">
        <v>3.1502583468020959</v>
      </c>
      <c r="R1395" s="17">
        <v>-0.99999999999999922</v>
      </c>
      <c r="S1395" s="17">
        <v>0.6243144554368224</v>
      </c>
      <c r="T1395" s="17">
        <v>3.8087888134345826E-2</v>
      </c>
      <c r="U1395" s="17">
        <v>-0.1115671132628263</v>
      </c>
      <c r="V1395" s="17">
        <v>2.9206892633238699E-2</v>
      </c>
      <c r="W1395" s="17">
        <v>1.0254946843479924</v>
      </c>
      <c r="X1395" s="17">
        <v>-5.4820301249708177</v>
      </c>
      <c r="Y1395" s="17">
        <v>2.548140101743988E-2</v>
      </c>
      <c r="Z1395" s="17">
        <v>34.524565227844299</v>
      </c>
      <c r="AA1395" s="17">
        <v>0.84521762392462063</v>
      </c>
      <c r="AB1395" s="17">
        <v>1.3000672757122227</v>
      </c>
      <c r="AC1395" s="17">
        <v>42.883291492069525</v>
      </c>
      <c r="AD1395" s="17">
        <v>3.3455534336743795E-2</v>
      </c>
      <c r="AE1395" s="17">
        <v>9.1167015623610792E-2</v>
      </c>
      <c r="AF1395" s="17">
        <v>78.799091011249644</v>
      </c>
      <c r="AG1395" s="17">
        <v>51.763247147167291</v>
      </c>
      <c r="AH1395" s="17">
        <v>0.21371234523571203</v>
      </c>
      <c r="AI1395" s="17">
        <v>0.41465814581647542</v>
      </c>
      <c r="AJ1395" s="17">
        <v>0.33333333333333298</v>
      </c>
      <c r="AK1395" s="17">
        <v>0.84245711467747886</v>
      </c>
      <c r="AL1395" s="17">
        <v>0.98409804441073501</v>
      </c>
      <c r="AM1395" s="17">
        <v>0.33333333333333298</v>
      </c>
      <c r="AN1395" s="17">
        <v>0.14375928937799454</v>
      </c>
      <c r="AO1395" s="17">
        <v>0.37140557463996521</v>
      </c>
      <c r="AP1395" s="17">
        <v>0.33333333333333298</v>
      </c>
      <c r="AQ1395" s="17">
        <v>8.850808824335882</v>
      </c>
      <c r="AR1395" s="17">
        <v>2.9046151184192159</v>
      </c>
      <c r="AS1395" s="17">
        <v>5.7882772754627503</v>
      </c>
      <c r="AT1395" s="17">
        <v>8.7631099891392363</v>
      </c>
      <c r="AU1395" s="17">
        <v>-0.99999999999999922</v>
      </c>
      <c r="AV1395" s="17">
        <v>-0.99999999999999922</v>
      </c>
      <c r="AW1395" s="17">
        <v>-0.99999999999999922</v>
      </c>
      <c r="AX1395" s="17">
        <v>-0.99999999999999922</v>
      </c>
      <c r="AY1395" s="17">
        <v>-2.1087467422171578E-2</v>
      </c>
      <c r="AZ1395" s="17">
        <v>-0.21101495442033572</v>
      </c>
      <c r="BA1395" s="17">
        <v>0.265163034108156</v>
      </c>
      <c r="BB1395" s="17">
        <v>-7.8638148872469449E-2</v>
      </c>
      <c r="BC1395" s="17">
        <v>0.3819655462653947</v>
      </c>
      <c r="BD1395" s="17">
        <v>-3.0210284939134153</v>
      </c>
      <c r="BE1395" s="17">
        <v>10.874953827175645</v>
      </c>
      <c r="BF1395" s="17">
        <v>-0.99999999999999922</v>
      </c>
      <c r="CU1395" t="e">
        <v>#N/A</v>
      </c>
      <c r="CV1395" t="e">
        <v>#N/A</v>
      </c>
    </row>
    <row r="1396" spans="1:100" x14ac:dyDescent="0.25">
      <c r="A1396">
        <v>3667</v>
      </c>
      <c r="B1396" t="s">
        <v>1330</v>
      </c>
      <c r="C1396" s="48">
        <v>2</v>
      </c>
      <c r="D1396" s="22">
        <v>1536.9059765625</v>
      </c>
      <c r="E1396" s="17">
        <v>103.51981475909732</v>
      </c>
      <c r="F1396" s="17">
        <v>28.809442210508852</v>
      </c>
      <c r="G1396" s="17">
        <v>0.65620629216660453</v>
      </c>
      <c r="H1396" s="17">
        <v>8.5229627853942471</v>
      </c>
      <c r="I1396" s="17">
        <v>74.362524915812315</v>
      </c>
      <c r="J1396" s="17">
        <v>16.714964762710459</v>
      </c>
      <c r="K1396" s="17">
        <v>-0.99999999999999956</v>
      </c>
      <c r="L1396" s="17">
        <v>-0.99999999999999956</v>
      </c>
      <c r="M1396" s="17">
        <v>-0.99999999999999956</v>
      </c>
      <c r="N1396" s="17">
        <v>0.32131079447605221</v>
      </c>
      <c r="O1396" s="17">
        <v>-0.99999999999999956</v>
      </c>
      <c r="P1396" s="17">
        <v>-0.99999999999999956</v>
      </c>
      <c r="Q1396" s="17">
        <v>4.5695633666198869</v>
      </c>
      <c r="R1396" s="17">
        <v>-0.99999999999999956</v>
      </c>
      <c r="S1396" s="17">
        <v>1.9026672925068473</v>
      </c>
      <c r="T1396" s="17">
        <v>0.22993149413766417</v>
      </c>
      <c r="U1396" s="17">
        <v>0.36315109531821993</v>
      </c>
      <c r="V1396" s="17">
        <v>0.3081583719966256</v>
      </c>
      <c r="W1396" s="17">
        <v>4.2242912206795875</v>
      </c>
      <c r="X1396" s="17">
        <v>2.4355335637409228</v>
      </c>
      <c r="Y1396" s="17">
        <v>0.17937967309590541</v>
      </c>
      <c r="Z1396" s="17">
        <v>40.192721989493961</v>
      </c>
      <c r="AA1396" s="17">
        <v>1.042343661375472</v>
      </c>
      <c r="AB1396" s="17">
        <v>1.789430705508833</v>
      </c>
      <c r="AC1396" s="17">
        <v>25.757181026848151</v>
      </c>
      <c r="AD1396" s="17">
        <v>1.2904433943220603</v>
      </c>
      <c r="AE1396" s="17">
        <v>1.0305610131894207</v>
      </c>
      <c r="AF1396" s="17">
        <v>65.988308630346097</v>
      </c>
      <c r="AG1396" s="17">
        <v>21.856135647517569</v>
      </c>
      <c r="AH1396" s="17">
        <v>0.36413184216485761</v>
      </c>
      <c r="AI1396" s="17">
        <v>0.47254441379604217</v>
      </c>
      <c r="AJ1396" s="17">
        <v>0.33333333333333298</v>
      </c>
      <c r="AK1396" s="17">
        <v>0.86564902129901833</v>
      </c>
      <c r="AL1396" s="17">
        <v>0.92179924015090764</v>
      </c>
      <c r="AM1396" s="17">
        <v>0.33333333333333298</v>
      </c>
      <c r="AN1396" s="17">
        <v>0.50352518166813476</v>
      </c>
      <c r="AO1396" s="17">
        <v>0.58916699211813461</v>
      </c>
      <c r="AP1396" s="17">
        <v>0.33333333333333298</v>
      </c>
      <c r="AQ1396" s="17">
        <v>9.4155728022042915</v>
      </c>
      <c r="AR1396" s="17">
        <v>2.2444243630026963</v>
      </c>
      <c r="AS1396" s="17">
        <v>7.3065146915555772</v>
      </c>
      <c r="AT1396" s="17">
        <v>8.6102357282137465</v>
      </c>
      <c r="AU1396" s="17">
        <v>-0.99999999999999956</v>
      </c>
      <c r="AV1396" s="17">
        <v>-0.99999999999999956</v>
      </c>
      <c r="AW1396" s="17">
        <v>-0.99999999999999956</v>
      </c>
      <c r="AX1396" s="17">
        <v>-0.99999999999999956</v>
      </c>
      <c r="AY1396" s="17">
        <v>4.4240208007830822E-2</v>
      </c>
      <c r="AZ1396" s="17">
        <v>7.7895006226654684E-2</v>
      </c>
      <c r="BA1396" s="17">
        <v>0.48917006088779935</v>
      </c>
      <c r="BB1396" s="17">
        <v>4.0621505620433818E-2</v>
      </c>
      <c r="BC1396" s="17">
        <v>0.2694815161545413</v>
      </c>
      <c r="BD1396" s="17">
        <v>2.2597844534861227</v>
      </c>
      <c r="BE1396" s="17">
        <v>8.3880696587838006</v>
      </c>
      <c r="BF1396" s="17">
        <v>-0.99999999999999956</v>
      </c>
      <c r="BG1396" s="22">
        <v>584.29056871106104</v>
      </c>
    </row>
    <row r="1397" spans="1:100" x14ac:dyDescent="0.25">
      <c r="A1397">
        <v>3668</v>
      </c>
      <c r="B1397" t="s">
        <v>1331</v>
      </c>
      <c r="C1397" s="48">
        <v>2</v>
      </c>
      <c r="D1397" s="22">
        <v>1569.1314355468749</v>
      </c>
      <c r="E1397" s="17">
        <v>99.195330619375156</v>
      </c>
      <c r="F1397" s="17">
        <v>21.832995758431206</v>
      </c>
      <c r="G1397" s="17">
        <v>0.60771592710689926</v>
      </c>
      <c r="H1397" s="17">
        <v>8.0806460603039394</v>
      </c>
      <c r="I1397" s="17">
        <v>70.966639827096031</v>
      </c>
      <c r="J1397" s="17">
        <v>15.876237965086599</v>
      </c>
      <c r="K1397" s="17">
        <v>-0.99999999999999967</v>
      </c>
      <c r="L1397" s="17">
        <v>-0.99999999999999967</v>
      </c>
      <c r="M1397" s="17">
        <v>-0.99999999999999967</v>
      </c>
      <c r="N1397" s="17">
        <v>0.30922701148695375</v>
      </c>
      <c r="O1397" s="17">
        <v>-0.99999999999999967</v>
      </c>
      <c r="P1397" s="17">
        <v>-0.99999999999999967</v>
      </c>
      <c r="Q1397" s="17">
        <v>4.4397550020092194</v>
      </c>
      <c r="R1397" s="17">
        <v>-0.99999999999999967</v>
      </c>
      <c r="S1397" s="17">
        <v>1.7333707342783278</v>
      </c>
      <c r="T1397" s="17">
        <v>0.21092903682767883</v>
      </c>
      <c r="U1397" s="17">
        <v>0.30620941720095035</v>
      </c>
      <c r="V1397" s="17">
        <v>0.23354636264234388</v>
      </c>
      <c r="W1397" s="17">
        <v>3.846210801121603</v>
      </c>
      <c r="X1397" s="17">
        <v>1.9697038409129553</v>
      </c>
      <c r="Y1397" s="17">
        <v>0.16228333237476772</v>
      </c>
      <c r="Z1397" s="17">
        <v>38.6230173512159</v>
      </c>
      <c r="AA1397" s="17">
        <v>0.92673672561873188</v>
      </c>
      <c r="AB1397" s="17">
        <v>1.6227935259787531</v>
      </c>
      <c r="AC1397" s="17">
        <v>23.844013673387767</v>
      </c>
      <c r="AD1397" s="17">
        <v>1.1444172705247022</v>
      </c>
      <c r="AE1397" s="17">
        <v>0.90827182493784697</v>
      </c>
      <c r="AF1397" s="17">
        <v>62.88982089560573</v>
      </c>
      <c r="AG1397" s="17">
        <v>16.562212571127667</v>
      </c>
      <c r="AH1397" s="17">
        <v>0.32750587720511892</v>
      </c>
      <c r="AI1397" s="17">
        <v>0.42921131227358555</v>
      </c>
      <c r="AJ1397" s="17">
        <v>0.33333333333333298</v>
      </c>
      <c r="AK1397" s="17">
        <v>0.81675885162222694</v>
      </c>
      <c r="AL1397" s="17">
        <v>0.87909813838467898</v>
      </c>
      <c r="AM1397" s="17">
        <v>0.33333333333333298</v>
      </c>
      <c r="AN1397" s="17">
        <v>0.45945095836778221</v>
      </c>
      <c r="AO1397" s="17">
        <v>0.54100570839087703</v>
      </c>
      <c r="AP1397" s="17">
        <v>0.33333333333333298</v>
      </c>
      <c r="AQ1397" s="17">
        <v>8.8661047301153708</v>
      </c>
      <c r="AR1397" s="17">
        <v>2.2444243630026963</v>
      </c>
      <c r="AS1397" s="17">
        <v>6.6070745306547511</v>
      </c>
      <c r="AT1397" s="17">
        <v>8.120879550042023</v>
      </c>
      <c r="AU1397" s="17">
        <v>-0.99999999999999967</v>
      </c>
      <c r="AV1397" s="17">
        <v>-0.99999999999999967</v>
      </c>
      <c r="AW1397" s="17">
        <v>-0.99999999999999967</v>
      </c>
      <c r="AX1397" s="17">
        <v>-0.99999999999999967</v>
      </c>
      <c r="AY1397" s="17">
        <v>3.6874392289781802E-2</v>
      </c>
      <c r="AZ1397" s="17">
        <v>0.12869377418909997</v>
      </c>
      <c r="BA1397" s="17">
        <v>0.44033531879586851</v>
      </c>
      <c r="BB1397" s="17">
        <v>6.8911594128016743E-2</v>
      </c>
      <c r="BC1397" s="17">
        <v>0.24240291844634354</v>
      </c>
      <c r="BD1397" s="17">
        <v>3.0141244815780124</v>
      </c>
      <c r="BE1397" s="17">
        <v>7.6593247529347508</v>
      </c>
      <c r="BF1397" s="17">
        <v>-0.99999999999999967</v>
      </c>
      <c r="BG1397" s="22">
        <v>364.73086456095223</v>
      </c>
    </row>
    <row r="1398" spans="1:100" x14ac:dyDescent="0.25">
      <c r="A1398">
        <v>3669</v>
      </c>
      <c r="B1398" t="s">
        <v>1093</v>
      </c>
      <c r="C1398" s="48">
        <v>2</v>
      </c>
      <c r="D1398" s="22">
        <v>1501.329072265625</v>
      </c>
      <c r="E1398" s="17">
        <v>50.799826416854962</v>
      </c>
      <c r="F1398" s="17">
        <v>-56.240742676385658</v>
      </c>
      <c r="G1398" s="17">
        <v>6.5057984515974832E-2</v>
      </c>
      <c r="H1398" s="17">
        <v>3.13065890892815</v>
      </c>
      <c r="I1398" s="17">
        <v>32.963131021811286</v>
      </c>
      <c r="J1398" s="17">
        <v>6.490007157501819</v>
      </c>
      <c r="K1398" s="17">
        <v>-1.0000000000000009</v>
      </c>
      <c r="L1398" s="17">
        <v>-1.0000000000000009</v>
      </c>
      <c r="M1398" s="17">
        <v>-1.0000000000000009</v>
      </c>
      <c r="N1398" s="17">
        <v>0.17399683106852576</v>
      </c>
      <c r="O1398" s="17">
        <v>-1.0000000000000009</v>
      </c>
      <c r="P1398" s="17">
        <v>-1.0000000000000009</v>
      </c>
      <c r="Q1398" s="17">
        <v>2.98706352435208</v>
      </c>
      <c r="R1398" s="17">
        <v>-1.0000000000000009</v>
      </c>
      <c r="S1398" s="17">
        <v>-0.16123496445986674</v>
      </c>
      <c r="T1398" s="17">
        <v>-1.7283514042258918E-3</v>
      </c>
      <c r="U1398" s="17">
        <v>-0.3310275649654193</v>
      </c>
      <c r="V1398" s="17">
        <v>-0.60144012258861401</v>
      </c>
      <c r="W1398" s="17">
        <v>-0.38490485161951016</v>
      </c>
      <c r="X1398" s="17">
        <v>-3.2434183675149435</v>
      </c>
      <c r="Y1398" s="17">
        <v>-2.904261598926014E-2</v>
      </c>
      <c r="Z1398" s="17">
        <v>21.056379351386742</v>
      </c>
      <c r="AA1398" s="17">
        <v>-0.36702589773436822</v>
      </c>
      <c r="AB1398" s="17">
        <v>-0.24205094140371819</v>
      </c>
      <c r="AC1398" s="17">
        <v>2.4336683690653977</v>
      </c>
      <c r="AD1398" s="17">
        <v>-0.48976790846565099</v>
      </c>
      <c r="AE1398" s="17">
        <v>-0.46027219851926648</v>
      </c>
      <c r="AF1398" s="17">
        <v>28.214499783728758</v>
      </c>
      <c r="AG1398" s="17">
        <v>-42.682328098573393</v>
      </c>
      <c r="AH1398" s="17">
        <v>-8.2377009137084456E-2</v>
      </c>
      <c r="AI1398" s="17">
        <v>-5.5731452939799864E-2</v>
      </c>
      <c r="AJ1398" s="17">
        <v>0.33333333333333298</v>
      </c>
      <c r="AK1398" s="17">
        <v>0.26962667686829095</v>
      </c>
      <c r="AL1398" s="17">
        <v>0.40122811199292113</v>
      </c>
      <c r="AM1398" s="17">
        <v>0.33333333333333298</v>
      </c>
      <c r="AN1398" s="17">
        <v>-3.3785735313808074E-2</v>
      </c>
      <c r="AO1398" s="17">
        <v>2.0305303778482831E-3</v>
      </c>
      <c r="AP1398" s="17">
        <v>0.33333333333333298</v>
      </c>
      <c r="AQ1398" s="17">
        <v>2.7169818445268454</v>
      </c>
      <c r="AR1398" s="17">
        <v>2.2444243630026963</v>
      </c>
      <c r="AS1398" s="17">
        <v>-1.2203930128988372</v>
      </c>
      <c r="AT1398" s="17">
        <v>2.6444716798629737</v>
      </c>
      <c r="AU1398" s="17">
        <v>-1.0000000000000009</v>
      </c>
      <c r="AV1398" s="17">
        <v>-1.0000000000000009</v>
      </c>
      <c r="AW1398" s="17">
        <v>-1.0000000000000009</v>
      </c>
      <c r="AX1398" s="17">
        <v>-1.0000000000000009</v>
      </c>
      <c r="AY1398" s="17">
        <v>-4.5556795805807952E-2</v>
      </c>
      <c r="AZ1398" s="17">
        <v>0.6971851615959056</v>
      </c>
      <c r="BA1398" s="17">
        <v>-0.10617656326432956</v>
      </c>
      <c r="BB1398" s="17">
        <v>0.38550729734323658</v>
      </c>
      <c r="BC1398" s="17">
        <v>-6.0634934588686268E-2</v>
      </c>
      <c r="BD1398" s="17">
        <v>11.455979005756205</v>
      </c>
      <c r="BE1398" s="17">
        <v>-0.49609356150236827</v>
      </c>
      <c r="BF1398" s="17">
        <v>-1.0000000000000009</v>
      </c>
      <c r="BG1398" s="22">
        <v>329.35645541575309</v>
      </c>
    </row>
    <row r="1399" spans="1:100" x14ac:dyDescent="0.25">
      <c r="A1399">
        <v>3673</v>
      </c>
      <c r="B1399" t="s">
        <v>1332</v>
      </c>
      <c r="C1399" s="48">
        <v>3</v>
      </c>
      <c r="D1399" s="22">
        <v>1362.7516418597697</v>
      </c>
      <c r="E1399" s="17">
        <v>20.980998104345549</v>
      </c>
      <c r="F1399" s="17">
        <v>-134.18865336944955</v>
      </c>
      <c r="G1399" s="17">
        <v>-5.9610986881575394E-2</v>
      </c>
      <c r="H1399" s="17">
        <v>2.1844668974120784</v>
      </c>
      <c r="I1399" s="17">
        <v>9.2794648355995708</v>
      </c>
      <c r="J1399" s="17">
        <v>9.2579250017252228</v>
      </c>
      <c r="K1399" s="17">
        <v>-0.99999999999999933</v>
      </c>
      <c r="L1399" s="17">
        <v>-0.99999999999999933</v>
      </c>
      <c r="M1399" s="17">
        <v>-0.99999999999999933</v>
      </c>
      <c r="N1399" s="17">
        <v>0.18378705041039531</v>
      </c>
      <c r="O1399" s="17">
        <v>-0.99999999999999933</v>
      </c>
      <c r="P1399" s="17">
        <v>-0.99999999999999933</v>
      </c>
      <c r="Q1399" s="17">
        <v>1.6578524843388545</v>
      </c>
      <c r="R1399" s="17">
        <v>-0.99999999999999933</v>
      </c>
      <c r="S1399" s="17">
        <v>0.37191579420791676</v>
      </c>
      <c r="T1399" s="17">
        <v>1.6291026161384333E-2</v>
      </c>
      <c r="U1399" s="17">
        <v>-0.1086085876713046</v>
      </c>
      <c r="V1399" s="17">
        <v>-9.6052291121838523E-2</v>
      </c>
      <c r="W1399" s="17">
        <v>0.52661441307322387</v>
      </c>
      <c r="X1399" s="17">
        <v>-2.3353504812276902</v>
      </c>
      <c r="Y1399" s="17">
        <v>3.2148577065436217E-2</v>
      </c>
      <c r="Z1399" s="17">
        <v>19.260853654355621</v>
      </c>
      <c r="AA1399" s="17">
        <v>0.13682769203000339</v>
      </c>
      <c r="AB1399" s="17">
        <v>0.44507471800631698</v>
      </c>
      <c r="AC1399" s="17">
        <v>-9.0087130003277434</v>
      </c>
      <c r="AD1399" s="17">
        <v>0.24710052411883357</v>
      </c>
      <c r="AE1399" s="17">
        <v>0.52599364652673342</v>
      </c>
      <c r="AF1399" s="17">
        <v>11.223209018560926</v>
      </c>
      <c r="AG1399" s="17">
        <v>-96.856478917559272</v>
      </c>
      <c r="AH1399" s="17">
        <v>4.1501744863893339E-2</v>
      </c>
      <c r="AI1399" s="17">
        <v>-0.12553727436853176</v>
      </c>
      <c r="AJ1399" s="17">
        <v>0.33333333333333298</v>
      </c>
      <c r="AK1399" s="17">
        <v>-0.19712493008991233</v>
      </c>
      <c r="AL1399" s="17">
        <v>-0.21415851165411276</v>
      </c>
      <c r="AM1399" s="17">
        <v>0.33333333333333298</v>
      </c>
      <c r="AN1399" s="17">
        <v>4.8808946775316699E-2</v>
      </c>
      <c r="AO1399" s="17">
        <v>-4.9053050569624071E-2</v>
      </c>
      <c r="AP1399" s="17">
        <v>0.33333333333333298</v>
      </c>
      <c r="AQ1399" s="17">
        <v>-1.9437441829613427</v>
      </c>
      <c r="AR1399" s="17">
        <v>5.6775968777510039E-2</v>
      </c>
      <c r="AS1399" s="17">
        <v>11.172398333846834</v>
      </c>
      <c r="AT1399" s="17">
        <v>-1.9712493008991223</v>
      </c>
      <c r="AU1399" s="17">
        <v>-0.99999999999999933</v>
      </c>
      <c r="AV1399" s="17">
        <v>-0.99999999999999933</v>
      </c>
      <c r="AW1399" s="17">
        <v>-0.99999999999999933</v>
      </c>
      <c r="AX1399" s="17">
        <v>-0.99999999999999933</v>
      </c>
      <c r="AY1399" s="17">
        <v>6.2681799692874143E-2</v>
      </c>
      <c r="AZ1399" s="17">
        <v>0.60818237179710799</v>
      </c>
      <c r="BA1399" s="17">
        <v>0.95422611449475692</v>
      </c>
      <c r="BB1399" s="17">
        <v>0.28523327496653011</v>
      </c>
      <c r="BC1399" s="17">
        <v>-0.18047956811460489</v>
      </c>
      <c r="BD1399" s="17">
        <v>10.171743733148796</v>
      </c>
      <c r="BE1399" s="17">
        <v>0.25914136960866418</v>
      </c>
      <c r="BF1399" s="17">
        <v>-0.99999999999999933</v>
      </c>
      <c r="CU1399" t="e">
        <v>#N/A</v>
      </c>
      <c r="CV1399" t="e">
        <v>#N/A</v>
      </c>
    </row>
    <row r="1400" spans="1:100" x14ac:dyDescent="0.25">
      <c r="A1400">
        <v>3674</v>
      </c>
      <c r="B1400" t="s">
        <v>2982</v>
      </c>
      <c r="C1400" s="48">
        <v>3</v>
      </c>
      <c r="D1400" s="22">
        <v>1579.8673201963231</v>
      </c>
      <c r="E1400" s="17">
        <v>108.24834141992311</v>
      </c>
      <c r="F1400" s="17">
        <v>41.649327809747639</v>
      </c>
      <c r="G1400" s="17">
        <v>0.71737734724351698</v>
      </c>
      <c r="H1400" s="17">
        <v>4.4873006530889219</v>
      </c>
      <c r="I1400" s="17">
        <v>70.104272607569143</v>
      </c>
      <c r="J1400" s="17">
        <v>28.095238304575016</v>
      </c>
      <c r="K1400" s="17">
        <v>-0.999999999999999</v>
      </c>
      <c r="L1400" s="17">
        <v>-0.999999999999999</v>
      </c>
      <c r="M1400" s="17">
        <v>-0.999999999999999</v>
      </c>
      <c r="N1400" s="17">
        <v>0.12024347300627926</v>
      </c>
      <c r="O1400" s="17">
        <v>-0.999999999999999</v>
      </c>
      <c r="P1400" s="17">
        <v>-0.999999999999999</v>
      </c>
      <c r="Q1400" s="17">
        <v>4.2101472967279641</v>
      </c>
      <c r="R1400" s="17">
        <v>-0.999999999999999</v>
      </c>
      <c r="S1400" s="17">
        <v>0.13509140605727588</v>
      </c>
      <c r="T1400" s="17">
        <v>4.9272278611567022E-2</v>
      </c>
      <c r="U1400" s="17">
        <v>3.4852721232056655E-3</v>
      </c>
      <c r="V1400" s="17">
        <v>7.1381239852026684E-2</v>
      </c>
      <c r="W1400" s="17">
        <v>0.27715335636096339</v>
      </c>
      <c r="X1400" s="17">
        <v>0.22389825494557758</v>
      </c>
      <c r="Y1400" s="17">
        <v>5.385226679261261E-2</v>
      </c>
      <c r="Z1400" s="17">
        <v>31.314304382283698</v>
      </c>
      <c r="AA1400" s="17">
        <v>0.61930107846704519</v>
      </c>
      <c r="AB1400" s="17">
        <v>3.2204732307141439</v>
      </c>
      <c r="AC1400" s="17">
        <v>25.723022147150257</v>
      </c>
      <c r="AD1400" s="17">
        <v>0.19194199544795321</v>
      </c>
      <c r="AE1400" s="17">
        <v>0.77815890721882097</v>
      </c>
      <c r="AF1400" s="17">
        <v>61.035958667366927</v>
      </c>
      <c r="AG1400" s="17">
        <v>19.246583752556681</v>
      </c>
      <c r="AH1400" s="17">
        <v>0.13537583540584727</v>
      </c>
      <c r="AI1400" s="17">
        <v>0.26373765284449574</v>
      </c>
      <c r="AJ1400" s="17">
        <v>0.33333333333333298</v>
      </c>
      <c r="AK1400" s="17">
        <v>1.0661332393188969</v>
      </c>
      <c r="AL1400" s="17">
        <v>1.1541139560908085</v>
      </c>
      <c r="AM1400" s="17">
        <v>0.33333333333333298</v>
      </c>
      <c r="AN1400" s="17">
        <v>0.61699768559146473</v>
      </c>
      <c r="AO1400" s="17">
        <v>0.3958111791051423</v>
      </c>
      <c r="AP1400" s="17">
        <v>0.33333333333333298</v>
      </c>
      <c r="AQ1400" s="17">
        <v>9.0683139402022306</v>
      </c>
      <c r="AR1400" s="17">
        <v>2.0716408432383573</v>
      </c>
      <c r="AS1400" s="17">
        <v>15.362265068147693</v>
      </c>
      <c r="AT1400" s="17">
        <v>10.661332393188966</v>
      </c>
      <c r="AU1400" s="17">
        <v>-0.999999999999999</v>
      </c>
      <c r="AV1400" s="17">
        <v>-0.999999999999999</v>
      </c>
      <c r="AW1400" s="17">
        <v>-0.999999999999999</v>
      </c>
      <c r="AX1400" s="17">
        <v>-0.999999999999999</v>
      </c>
      <c r="AY1400" s="17">
        <v>-2.7681093230270785E-2</v>
      </c>
      <c r="AZ1400" s="17">
        <v>0.4703199716594148</v>
      </c>
      <c r="BA1400" s="17">
        <v>0.83999958873591485</v>
      </c>
      <c r="BB1400" s="17">
        <v>-0.18585241564395832</v>
      </c>
      <c r="BC1400" s="17">
        <v>5.4461276440417275E-2</v>
      </c>
      <c r="BD1400" s="17">
        <v>-2.2947105328018829</v>
      </c>
      <c r="BE1400" s="17">
        <v>5.5615298546900043</v>
      </c>
      <c r="BF1400" s="17">
        <v>-0.999999999999999</v>
      </c>
      <c r="CU1400" t="e">
        <v>#N/A</v>
      </c>
      <c r="CV1400" t="e">
        <v>#N/A</v>
      </c>
    </row>
    <row r="1401" spans="1:100" x14ac:dyDescent="0.25">
      <c r="A1401">
        <v>3676</v>
      </c>
      <c r="B1401" t="s">
        <v>868</v>
      </c>
      <c r="C1401" s="48">
        <v>3</v>
      </c>
      <c r="D1401" s="22">
        <v>1487.9953300711722</v>
      </c>
      <c r="E1401" s="17">
        <v>53.299628628958025</v>
      </c>
      <c r="F1401" s="17">
        <v>-20.736007771970264</v>
      </c>
      <c r="G1401" s="17">
        <v>0.78971404645402221</v>
      </c>
      <c r="H1401" s="17">
        <v>3.7541020301510981</v>
      </c>
      <c r="I1401" s="17">
        <v>12.108519267005832</v>
      </c>
      <c r="J1401" s="17">
        <v>29.728912499994976</v>
      </c>
      <c r="K1401" s="17">
        <v>-1.0000000000000009</v>
      </c>
      <c r="L1401" s="17">
        <v>-1.0000000000000009</v>
      </c>
      <c r="M1401" s="17">
        <v>-1.0000000000000009</v>
      </c>
      <c r="N1401" s="17">
        <v>0.27204067454176284</v>
      </c>
      <c r="O1401" s="17">
        <v>-1.0000000000000009</v>
      </c>
      <c r="P1401" s="17">
        <v>-1.0000000000000009</v>
      </c>
      <c r="Q1401" s="17">
        <v>4.3104719349805851</v>
      </c>
      <c r="R1401" s="17">
        <v>-1.0000000000000009</v>
      </c>
      <c r="S1401" s="17">
        <v>-0.10014850374054116</v>
      </c>
      <c r="T1401" s="17">
        <v>1.552121308423245E-2</v>
      </c>
      <c r="U1401" s="17">
        <v>-0.17803644867420174</v>
      </c>
      <c r="V1401" s="17">
        <v>0.24382103060139837</v>
      </c>
      <c r="W1401" s="17">
        <v>-0.55636990482948612</v>
      </c>
      <c r="X1401" s="17">
        <v>-5.2809982418978292</v>
      </c>
      <c r="Y1401" s="17">
        <v>8.4794493039989732E-2</v>
      </c>
      <c r="Z1401" s="17">
        <v>8.0216522223174476</v>
      </c>
      <c r="AA1401" s="17">
        <v>0.86009956799954201</v>
      </c>
      <c r="AB1401" s="17">
        <v>-0.75108388889915267</v>
      </c>
      <c r="AC1401" s="17">
        <v>2.3942364265656275</v>
      </c>
      <c r="AD1401" s="17">
        <v>-1.2248602536843731</v>
      </c>
      <c r="AE1401" s="17">
        <v>-0.70223819129330645</v>
      </c>
      <c r="AF1401" s="17">
        <v>8.9625665686906171</v>
      </c>
      <c r="AG1401" s="17">
        <v>-35.594860093652571</v>
      </c>
      <c r="AH1401" s="17">
        <v>-0.25195518955651375</v>
      </c>
      <c r="AI1401" s="17">
        <v>-9.6860798368587547E-2</v>
      </c>
      <c r="AJ1401" s="17">
        <v>0.33333333333333298</v>
      </c>
      <c r="AK1401" s="17">
        <v>0.77274533988868999</v>
      </c>
      <c r="AL1401" s="17">
        <v>0.99487249042990233</v>
      </c>
      <c r="AM1401" s="17">
        <v>0.33333333333333298</v>
      </c>
      <c r="AN1401" s="17">
        <v>-0.25477015971074135</v>
      </c>
      <c r="AO1401" s="17">
        <v>-0.26882115239826826</v>
      </c>
      <c r="AP1401" s="17">
        <v>0.33333333333333298</v>
      </c>
      <c r="AQ1401" s="17">
        <v>3.1459526983152286</v>
      </c>
      <c r="AR1401" s="17">
        <v>1.3921087015314713</v>
      </c>
      <c r="AS1401" s="17">
        <v>20.609350399576606</v>
      </c>
      <c r="AT1401" s="17">
        <v>7.7274533988868956</v>
      </c>
      <c r="AU1401" s="17">
        <v>-1.0000000000000009</v>
      </c>
      <c r="AV1401" s="17">
        <v>-1.0000000000000009</v>
      </c>
      <c r="AW1401" s="17">
        <v>-1.0000000000000009</v>
      </c>
      <c r="AX1401" s="17">
        <v>-1.0000000000000009</v>
      </c>
      <c r="AY1401" s="17">
        <v>9.0687597852576463E-2</v>
      </c>
      <c r="AZ1401" s="17">
        <v>6.1751310029242071E-2</v>
      </c>
      <c r="BA1401" s="17">
        <v>-0.4845756894901288</v>
      </c>
      <c r="BB1401" s="17">
        <v>7.7482074381932248E-2</v>
      </c>
      <c r="BC1401" s="17">
        <v>0.40523893117027138</v>
      </c>
      <c r="BD1401" s="17">
        <v>2.2458084096945203</v>
      </c>
      <c r="BE1401" s="17">
        <v>7.7080948318061315</v>
      </c>
      <c r="BF1401" s="17">
        <v>-1.0000000000000009</v>
      </c>
      <c r="CU1401" t="e">
        <v>#N/A</v>
      </c>
      <c r="CV1401" t="e">
        <v>#N/A</v>
      </c>
    </row>
    <row r="1402" spans="1:100" x14ac:dyDescent="0.25">
      <c r="A1402">
        <v>3679</v>
      </c>
      <c r="B1402" t="s">
        <v>1333</v>
      </c>
      <c r="C1402" s="48">
        <v>2</v>
      </c>
      <c r="D1402" s="22">
        <v>1502.3415136718747</v>
      </c>
      <c r="E1402" s="17">
        <v>38.735819010568633</v>
      </c>
      <c r="F1402" s="17">
        <v>-75.702925667033043</v>
      </c>
      <c r="G1402" s="17">
        <v>-7.0215519632290724E-2</v>
      </c>
      <c r="H1402" s="17">
        <v>1.8967285544612578</v>
      </c>
      <c r="I1402" s="17">
        <v>23.489635100098205</v>
      </c>
      <c r="J1402" s="17">
        <v>4.1502121735305799</v>
      </c>
      <c r="K1402" s="17">
        <v>-1.0000000000000011</v>
      </c>
      <c r="L1402" s="17">
        <v>-1.0000000000000011</v>
      </c>
      <c r="M1402" s="17">
        <v>-1.0000000000000011</v>
      </c>
      <c r="N1402" s="17">
        <v>0.14028671842470716</v>
      </c>
      <c r="O1402" s="17">
        <v>-1.0000000000000011</v>
      </c>
      <c r="P1402" s="17">
        <v>-1.0000000000000011</v>
      </c>
      <c r="Q1402" s="17">
        <v>2.6249373096490176</v>
      </c>
      <c r="R1402" s="17">
        <v>-1.0000000000000011</v>
      </c>
      <c r="S1402" s="17">
        <v>-0.6335213381263618</v>
      </c>
      <c r="T1402" s="17">
        <v>-5.4739480204442192E-2</v>
      </c>
      <c r="U1402" s="17">
        <v>-0.48987768542793747</v>
      </c>
      <c r="V1402" s="17">
        <v>-0.80958514159330719</v>
      </c>
      <c r="W1402" s="17">
        <v>-1.439635273642156</v>
      </c>
      <c r="X1402" s="17">
        <v>-4.5429428991567669</v>
      </c>
      <c r="Y1402" s="17">
        <v>-7.6736253985456332E-2</v>
      </c>
      <c r="Z1402" s="17">
        <v>16.677376499248794</v>
      </c>
      <c r="AA1402" s="17">
        <v>-0.68953440606178962</v>
      </c>
      <c r="AB1402" s="17">
        <v>-0.70691845000388032</v>
      </c>
      <c r="AC1402" s="17">
        <v>-2.9034919432150588</v>
      </c>
      <c r="AD1402" s="17">
        <v>-0.89713678347690329</v>
      </c>
      <c r="AE1402" s="17">
        <v>-0.80142217736287469</v>
      </c>
      <c r="AF1402" s="17">
        <v>19.570652847895893</v>
      </c>
      <c r="AG1402" s="17">
        <v>-57.450777961816812</v>
      </c>
      <c r="AH1402" s="17">
        <v>-0.18455241278304668</v>
      </c>
      <c r="AI1402" s="17">
        <v>-0.17661774615161024</v>
      </c>
      <c r="AJ1402" s="17">
        <v>0.33333333333333298</v>
      </c>
      <c r="AK1402" s="17">
        <v>0.13323783833429115</v>
      </c>
      <c r="AL1402" s="17">
        <v>0.28210490762444174</v>
      </c>
      <c r="AM1402" s="17">
        <v>0.33333333333333298</v>
      </c>
      <c r="AN1402" s="17">
        <v>-0.15673953492143822</v>
      </c>
      <c r="AO1402" s="17">
        <v>-0.1323249360337419</v>
      </c>
      <c r="AP1402" s="17">
        <v>0.33333333333333298</v>
      </c>
      <c r="AQ1402" s="17">
        <v>1.1841315259627159</v>
      </c>
      <c r="AR1402" s="17">
        <v>2.2444243630026963</v>
      </c>
      <c r="AS1402" s="17">
        <v>-3.1716202596020322</v>
      </c>
      <c r="AT1402" s="17">
        <v>1.2793154283811603</v>
      </c>
      <c r="AU1402" s="17">
        <v>-1.0000000000000011</v>
      </c>
      <c r="AV1402" s="17">
        <v>-1.0000000000000011</v>
      </c>
      <c r="AW1402" s="17">
        <v>-1.0000000000000011</v>
      </c>
      <c r="AX1402" s="17">
        <v>-1.0000000000000011</v>
      </c>
      <c r="AY1402" s="17">
        <v>-6.6105201697659169E-2</v>
      </c>
      <c r="AZ1402" s="17">
        <v>0.83889841412006372</v>
      </c>
      <c r="BA1402" s="17">
        <v>-0.24241077554172485</v>
      </c>
      <c r="BB1402" s="17">
        <v>0.46442811801293726</v>
      </c>
      <c r="BC1402" s="17">
        <v>-0.13617606105574628</v>
      </c>
      <c r="BD1402" s="17">
        <v>13.560360335813183</v>
      </c>
      <c r="BE1402" s="17">
        <v>-2.5290722145403315</v>
      </c>
      <c r="BF1402" s="17">
        <v>-1.0000000000000011</v>
      </c>
      <c r="BG1402" s="22">
        <v>58.137553572873685</v>
      </c>
    </row>
    <row r="1403" spans="1:100" x14ac:dyDescent="0.25">
      <c r="A1403">
        <v>3680</v>
      </c>
      <c r="B1403" t="s">
        <v>1334</v>
      </c>
      <c r="C1403" s="48">
        <v>2</v>
      </c>
      <c r="D1403" s="22">
        <v>1385.6254199218749</v>
      </c>
      <c r="E1403" s="17">
        <v>41.118211209460384</v>
      </c>
      <c r="F1403" s="17">
        <v>-71.859546649695801</v>
      </c>
      <c r="G1403" s="17">
        <v>-4.3501797554198529E-2</v>
      </c>
      <c r="H1403" s="17">
        <v>2.1404043042727032</v>
      </c>
      <c r="I1403" s="17">
        <v>25.360454805361435</v>
      </c>
      <c r="J1403" s="17">
        <v>4.6122733385390209</v>
      </c>
      <c r="K1403" s="17">
        <v>-1.0000000000000011</v>
      </c>
      <c r="L1403" s="17">
        <v>-1.0000000000000011</v>
      </c>
      <c r="M1403" s="17">
        <v>-1.0000000000000011</v>
      </c>
      <c r="N1403" s="17">
        <v>0.14694376916097801</v>
      </c>
      <c r="O1403" s="17">
        <v>-1.0000000000000011</v>
      </c>
      <c r="P1403" s="17">
        <v>-1.0000000000000011</v>
      </c>
      <c r="Q1403" s="17">
        <v>2.6964497548812068</v>
      </c>
      <c r="R1403" s="17">
        <v>-1.0000000000000011</v>
      </c>
      <c r="S1403" s="17">
        <v>-0.54025453760370756</v>
      </c>
      <c r="T1403" s="17">
        <v>-4.4270877570604966E-2</v>
      </c>
      <c r="U1403" s="17">
        <v>-0.45850806876260625</v>
      </c>
      <c r="V1403" s="17">
        <v>-0.76848080098617522</v>
      </c>
      <c r="W1403" s="17">
        <v>-1.2313478078991236</v>
      </c>
      <c r="X1403" s="17">
        <v>-4.2863136546456371</v>
      </c>
      <c r="Y1403" s="17">
        <v>-6.7317745916595478E-2</v>
      </c>
      <c r="Z1403" s="17">
        <v>17.542139084558713</v>
      </c>
      <c r="AA1403" s="17">
        <v>-0.62584563926651282</v>
      </c>
      <c r="AB1403" s="17">
        <v>-0.61511672204487944</v>
      </c>
      <c r="AC1403" s="17">
        <v>-1.8495130567642803</v>
      </c>
      <c r="AD1403" s="17">
        <v>-0.81668984762767627</v>
      </c>
      <c r="AE1403" s="17">
        <v>-0.73405210530658715</v>
      </c>
      <c r="AF1403" s="17">
        <v>21.277634020471424</v>
      </c>
      <c r="AG1403" s="17">
        <v>-54.534314256267265</v>
      </c>
      <c r="AH1403" s="17">
        <v>-0.16437488168853548</v>
      </c>
      <c r="AI1403" s="17">
        <v>-0.15274520096810124</v>
      </c>
      <c r="AJ1403" s="17">
        <v>0.33333333333333298</v>
      </c>
      <c r="AK1403" s="17">
        <v>0.16017181590877372</v>
      </c>
      <c r="AL1403" s="17">
        <v>0.30562927918994415</v>
      </c>
      <c r="AM1403" s="17">
        <v>0.33333333333333298</v>
      </c>
      <c r="AN1403" s="17">
        <v>-0.13245869994311416</v>
      </c>
      <c r="AO1403" s="17">
        <v>-0.10579250744035068</v>
      </c>
      <c r="AP1403" s="17">
        <v>0.33333333333333298</v>
      </c>
      <c r="AQ1403" s="17">
        <v>1.4868377924652547</v>
      </c>
      <c r="AR1403" s="17">
        <v>2.2444243630026963</v>
      </c>
      <c r="AS1403" s="17">
        <v>-2.7862931942034797</v>
      </c>
      <c r="AT1403" s="17">
        <v>1.5489055814926243</v>
      </c>
      <c r="AU1403" s="17">
        <v>-1.0000000000000011</v>
      </c>
      <c r="AV1403" s="17">
        <v>-1.0000000000000011</v>
      </c>
      <c r="AW1403" s="17">
        <v>-1.0000000000000011</v>
      </c>
      <c r="AX1403" s="17">
        <v>-1.0000000000000011</v>
      </c>
      <c r="AY1403" s="17">
        <v>-6.2047316100631238E-2</v>
      </c>
      <c r="AZ1403" s="17">
        <v>0.81091297479438773</v>
      </c>
      <c r="BA1403" s="17">
        <v>-0.21550733345806838</v>
      </c>
      <c r="BB1403" s="17">
        <v>0.44884288657519333</v>
      </c>
      <c r="BC1403" s="17">
        <v>-0.12125824939253058</v>
      </c>
      <c r="BD1403" s="17">
        <v>13.144788503388018</v>
      </c>
      <c r="BE1403" s="17">
        <v>-2.1276009355201193</v>
      </c>
      <c r="BF1403" s="17">
        <v>-1.0000000000000011</v>
      </c>
      <c r="BG1403" s="22">
        <v>207.18951650430444</v>
      </c>
    </row>
    <row r="1404" spans="1:100" x14ac:dyDescent="0.25">
      <c r="A1404">
        <v>3683</v>
      </c>
      <c r="B1404" t="s">
        <v>1335</v>
      </c>
      <c r="C1404" s="48">
        <v>2</v>
      </c>
      <c r="D1404" s="22">
        <v>1663.9534570312499</v>
      </c>
      <c r="E1404" s="17">
        <v>141.74762890734206</v>
      </c>
      <c r="F1404" s="17">
        <v>90.480219526006508</v>
      </c>
      <c r="G1404" s="17">
        <v>1.0848541039266577</v>
      </c>
      <c r="H1404" s="17">
        <v>12.432978642799846</v>
      </c>
      <c r="I1404" s="17">
        <v>104.381657798696</v>
      </c>
      <c r="J1404" s="17">
        <v>24.129188310487756</v>
      </c>
      <c r="K1404" s="17">
        <v>-0.99999999999999856</v>
      </c>
      <c r="L1404" s="17">
        <v>-0.99999999999999856</v>
      </c>
      <c r="M1404" s="17">
        <v>-0.99999999999999856</v>
      </c>
      <c r="N1404" s="17">
        <v>0.42812968787235384</v>
      </c>
      <c r="O1404" s="17">
        <v>-0.99999999999999856</v>
      </c>
      <c r="P1404" s="17">
        <v>-0.99999999999999856</v>
      </c>
      <c r="Q1404" s="17">
        <v>5.7170505296883167</v>
      </c>
      <c r="R1404" s="17">
        <v>-0.99999999999999856</v>
      </c>
      <c r="S1404" s="17">
        <v>3.3992243741829897</v>
      </c>
      <c r="T1404" s="17">
        <v>0.39791046756794923</v>
      </c>
      <c r="U1404" s="17">
        <v>0.86650729180921093</v>
      </c>
      <c r="V1404" s="17">
        <v>0.96771774015882273</v>
      </c>
      <c r="W1404" s="17">
        <v>7.5664674305989728</v>
      </c>
      <c r="X1404" s="17">
        <v>6.5534009193927565</v>
      </c>
      <c r="Y1404" s="17">
        <v>0.33050885164914501</v>
      </c>
      <c r="Z1404" s="17">
        <v>54.068683894070901</v>
      </c>
      <c r="AA1404" s="17">
        <v>2.0642922479739854</v>
      </c>
      <c r="AB1404" s="17">
        <v>3.2624792642377085</v>
      </c>
      <c r="AC1404" s="17">
        <v>42.669303642997249</v>
      </c>
      <c r="AD1404" s="17">
        <v>2.5812932022884403</v>
      </c>
      <c r="AE1404" s="17">
        <v>2.1115797450840512</v>
      </c>
      <c r="AF1404" s="17">
        <v>93.378491930193036</v>
      </c>
      <c r="AG1404" s="17">
        <v>68.653649741843751</v>
      </c>
      <c r="AH1404" s="17">
        <v>0.68790007352920668</v>
      </c>
      <c r="AI1404" s="17">
        <v>0.85560276201649144</v>
      </c>
      <c r="AJ1404" s="17">
        <v>0.33333333333333298</v>
      </c>
      <c r="AK1404" s="17">
        <v>1.2978310480321804</v>
      </c>
      <c r="AL1404" s="17">
        <v>1.2992708019611809</v>
      </c>
      <c r="AM1404" s="17">
        <v>0.33333333333333298</v>
      </c>
      <c r="AN1404" s="17">
        <v>0.89313493918302145</v>
      </c>
      <c r="AO1404" s="17">
        <v>1.0149057725093564</v>
      </c>
      <c r="AP1404" s="17">
        <v>0.33333333333333298</v>
      </c>
      <c r="AQ1404" s="17">
        <v>14.272791064903075</v>
      </c>
      <c r="AR1404" s="17">
        <v>2.2444243630026963</v>
      </c>
      <c r="AS1404" s="17">
        <v>13.489464522064882</v>
      </c>
      <c r="AT1404" s="17">
        <v>12.936073545402717</v>
      </c>
      <c r="AU1404" s="17">
        <v>-0.99999999999999856</v>
      </c>
      <c r="AV1404" s="17">
        <v>-0.99999999999999856</v>
      </c>
      <c r="AW1404" s="17">
        <v>-0.99999999999999856</v>
      </c>
      <c r="AX1404" s="17">
        <v>-0.99999999999999856</v>
      </c>
      <c r="AY1404" s="17">
        <v>0.10935295330232277</v>
      </c>
      <c r="AZ1404" s="17">
        <v>-0.37115875322427955</v>
      </c>
      <c r="BA1404" s="17">
        <v>0.92086211578980759</v>
      </c>
      <c r="BB1404" s="17">
        <v>-0.20945878390393963</v>
      </c>
      <c r="BC1404" s="17">
        <v>0.50885240228538509</v>
      </c>
      <c r="BD1404" s="17">
        <v>-4.4084722603265192</v>
      </c>
      <c r="BE1404" s="17">
        <v>14.830069194956806</v>
      </c>
      <c r="BF1404" s="17">
        <v>-0.99999999999999856</v>
      </c>
      <c r="BG1404" s="22">
        <v>2001.7971453984167</v>
      </c>
    </row>
    <row r="1405" spans="1:100" x14ac:dyDescent="0.25">
      <c r="A1405">
        <v>3684</v>
      </c>
      <c r="B1405" t="s">
        <v>643</v>
      </c>
      <c r="C1405" s="48">
        <v>2</v>
      </c>
      <c r="D1405" s="22">
        <v>1474.2889355468749</v>
      </c>
      <c r="E1405" s="17">
        <v>73.389851453554556</v>
      </c>
      <c r="F1405" s="17">
        <v>-19.79752889002317</v>
      </c>
      <c r="G1405" s="17">
        <v>0.31835954034219771</v>
      </c>
      <c r="H1405" s="17">
        <v>5.4412110051102021</v>
      </c>
      <c r="I1405" s="17">
        <v>50.702386548549022</v>
      </c>
      <c r="J1405" s="17">
        <v>10.871306462831496</v>
      </c>
      <c r="K1405" s="17">
        <v>-1.0000000000000002</v>
      </c>
      <c r="L1405" s="17">
        <v>-1.0000000000000002</v>
      </c>
      <c r="M1405" s="17">
        <v>-1.0000000000000002</v>
      </c>
      <c r="N1405" s="17">
        <v>0.23711949528514548</v>
      </c>
      <c r="O1405" s="17">
        <v>-1.0000000000000002</v>
      </c>
      <c r="P1405" s="17">
        <v>-1.0000000000000002</v>
      </c>
      <c r="Q1405" s="17">
        <v>3.6651499993591115</v>
      </c>
      <c r="R1405" s="17">
        <v>-1.0000000000000002</v>
      </c>
      <c r="S1405" s="17">
        <v>0.72312797119771366</v>
      </c>
      <c r="T1405" s="17">
        <v>9.7535739414931377E-2</v>
      </c>
      <c r="U1405" s="17">
        <v>-3.3578460577339597E-2</v>
      </c>
      <c r="V1405" s="17">
        <v>-0.21168562126675625</v>
      </c>
      <c r="W1405" s="17">
        <v>1.5900928285083036</v>
      </c>
      <c r="X1405" s="17">
        <v>-0.81004024389931473</v>
      </c>
      <c r="Y1405" s="17">
        <v>6.0264397852918407E-2</v>
      </c>
      <c r="Z1405" s="17">
        <v>29.25612432286519</v>
      </c>
      <c r="AA1405" s="17">
        <v>0.23687585997416533</v>
      </c>
      <c r="AB1405" s="17">
        <v>0.62842006415565721</v>
      </c>
      <c r="AC1405" s="17">
        <v>12.427576779339573</v>
      </c>
      <c r="AD1405" s="17">
        <v>0.2730360898874245</v>
      </c>
      <c r="AE1405" s="17">
        <v>0.17853597722264175</v>
      </c>
      <c r="AF1405" s="17">
        <v>44.400225813050866</v>
      </c>
      <c r="AG1405" s="17">
        <v>-15.028196189630084</v>
      </c>
      <c r="AH1405" s="17">
        <v>0.10894788389095199</v>
      </c>
      <c r="AI1405" s="17">
        <v>0.17062984627704414</v>
      </c>
      <c r="AJ1405" s="17">
        <v>0.33333333333333298</v>
      </c>
      <c r="AK1405" s="17">
        <v>0.52501671215656209</v>
      </c>
      <c r="AL1405" s="17">
        <v>0.62428800233529613</v>
      </c>
      <c r="AM1405" s="17">
        <v>0.33333333333333298</v>
      </c>
      <c r="AN1405" s="17">
        <v>0.19644699896372461</v>
      </c>
      <c r="AO1405" s="17">
        <v>0.25361304751670055</v>
      </c>
      <c r="AP1405" s="17">
        <v>0.33333333333333298</v>
      </c>
      <c r="AQ1405" s="17">
        <v>5.5872658146637564</v>
      </c>
      <c r="AR1405" s="17">
        <v>2.2444243630026963</v>
      </c>
      <c r="AS1405" s="17">
        <v>2.4333076912591523</v>
      </c>
      <c r="AT1405" s="17">
        <v>5.2007461300851716</v>
      </c>
      <c r="AU1405" s="17">
        <v>-1.0000000000000002</v>
      </c>
      <c r="AV1405" s="17">
        <v>-1.0000000000000002</v>
      </c>
      <c r="AW1405" s="17">
        <v>-1.0000000000000002</v>
      </c>
      <c r="AX1405" s="17">
        <v>-1.0000000000000002</v>
      </c>
      <c r="AY1405" s="17">
        <v>-7.0796142252243701E-3</v>
      </c>
      <c r="AZ1405" s="17">
        <v>0.43182508556638333</v>
      </c>
      <c r="BA1405" s="17">
        <v>0.14892393216455746</v>
      </c>
      <c r="BB1405" s="17">
        <v>0.23772694088254509</v>
      </c>
      <c r="BC1405" s="17">
        <v>8.0816896525256893E-2</v>
      </c>
      <c r="BD1405" s="17">
        <v>7.5154951075136438</v>
      </c>
      <c r="BE1405" s="17">
        <v>3.3106878109355091</v>
      </c>
      <c r="BF1405" s="17">
        <v>-1.0000000000000002</v>
      </c>
      <c r="BG1405" s="22">
        <v>177.23041888905581</v>
      </c>
    </row>
    <row r="1406" spans="1:100" x14ac:dyDescent="0.25">
      <c r="A1406">
        <v>3688</v>
      </c>
      <c r="B1406" t="s">
        <v>1336</v>
      </c>
      <c r="C1406" s="48">
        <v>3</v>
      </c>
      <c r="D1406" s="22">
        <v>1589.8024681030424</v>
      </c>
      <c r="E1406" s="17">
        <v>112.78887545799329</v>
      </c>
      <c r="F1406" s="17">
        <v>33.505724409104573</v>
      </c>
      <c r="G1406" s="17">
        <v>0.32660247154111915</v>
      </c>
      <c r="H1406" s="17">
        <v>14.785962341276626</v>
      </c>
      <c r="I1406" s="17">
        <v>87.765548153939818</v>
      </c>
      <c r="J1406" s="17">
        <v>11.006114948238698</v>
      </c>
      <c r="K1406" s="17">
        <v>-0.99999999999999967</v>
      </c>
      <c r="L1406" s="17">
        <v>-0.99999999999999967</v>
      </c>
      <c r="M1406" s="17">
        <v>-0.99999999999999967</v>
      </c>
      <c r="N1406" s="17">
        <v>0.27552911373301375</v>
      </c>
      <c r="O1406" s="17">
        <v>-0.99999999999999967</v>
      </c>
      <c r="P1406" s="17">
        <v>-0.99999999999999967</v>
      </c>
      <c r="Q1406" s="17">
        <v>4.6729689961735552</v>
      </c>
      <c r="R1406" s="17">
        <v>-0.99999999999999967</v>
      </c>
      <c r="S1406" s="17">
        <v>4.4353151439474736</v>
      </c>
      <c r="T1406" s="17">
        <v>0.42936434215872837</v>
      </c>
      <c r="U1406" s="17">
        <v>0.62118152860406306</v>
      </c>
      <c r="V1406" s="17">
        <v>0.93075723626297091</v>
      </c>
      <c r="W1406" s="17">
        <v>10.112993345103074</v>
      </c>
      <c r="X1406" s="17">
        <v>12.290623940756751</v>
      </c>
      <c r="Y1406" s="17">
        <v>0.16549803669346325</v>
      </c>
      <c r="Z1406" s="17">
        <v>49.089098812409674</v>
      </c>
      <c r="AA1406" s="17">
        <v>-0.34674374153813492</v>
      </c>
      <c r="AB1406" s="17">
        <v>3.5116847677125365</v>
      </c>
      <c r="AC1406" s="17">
        <v>21.610632125981159</v>
      </c>
      <c r="AD1406" s="17">
        <v>1.5922840494297437</v>
      </c>
      <c r="AE1406" s="17">
        <v>1.8593313893791314</v>
      </c>
      <c r="AF1406" s="17">
        <v>76.070747095482503</v>
      </c>
      <c r="AG1406" s="17">
        <v>16.855919132008665</v>
      </c>
      <c r="AH1406" s="17">
        <v>0.26299335196018114</v>
      </c>
      <c r="AI1406" s="17">
        <v>0.57965559513476828</v>
      </c>
      <c r="AJ1406" s="17">
        <v>0.33333333333333298</v>
      </c>
      <c r="AK1406" s="17">
        <v>0.87062590777439586</v>
      </c>
      <c r="AL1406" s="17">
        <v>1.0560462392441676</v>
      </c>
      <c r="AM1406" s="17">
        <v>0.33333333333333298</v>
      </c>
      <c r="AN1406" s="17">
        <v>0.61835344301287054</v>
      </c>
      <c r="AO1406" s="17">
        <v>0.70325837731252439</v>
      </c>
      <c r="AP1406" s="17">
        <v>0.33333333333333298</v>
      </c>
      <c r="AQ1406" s="17">
        <v>11.694801058457296</v>
      </c>
      <c r="AR1406" s="17">
        <v>4.6298418025874382</v>
      </c>
      <c r="AS1406" s="17">
        <v>-2.5986845336774071</v>
      </c>
      <c r="AT1406" s="17">
        <v>8.9749576793286643</v>
      </c>
      <c r="AU1406" s="17">
        <v>-0.99999999999999967</v>
      </c>
      <c r="AV1406" s="17">
        <v>-0.99999999999999967</v>
      </c>
      <c r="AW1406" s="17">
        <v>-0.99999999999999967</v>
      </c>
      <c r="AX1406" s="17">
        <v>-0.99999999999999967</v>
      </c>
      <c r="AY1406" s="17">
        <v>-1.3982685318822064E-2</v>
      </c>
      <c r="AZ1406" s="17">
        <v>-0.53973460030255338</v>
      </c>
      <c r="BA1406" s="17">
        <v>7.8441645879034932E-2</v>
      </c>
      <c r="BB1406" s="17">
        <v>-0.12988660313913436</v>
      </c>
      <c r="BC1406" s="17">
        <v>-4.671887938403603E-2</v>
      </c>
      <c r="BD1406" s="17">
        <v>-5.9458380799911277</v>
      </c>
      <c r="BE1406" s="17">
        <v>-0.77576375520572594</v>
      </c>
      <c r="BF1406" s="17">
        <v>-0.99999999999999967</v>
      </c>
      <c r="CU1406" t="e">
        <v>#N/A</v>
      </c>
      <c r="CV1406" t="e">
        <v>#N/A</v>
      </c>
    </row>
    <row r="1407" spans="1:100" x14ac:dyDescent="0.25">
      <c r="A1407">
        <v>3691</v>
      </c>
      <c r="B1407" t="s">
        <v>103</v>
      </c>
      <c r="C1407" s="48">
        <v>2</v>
      </c>
      <c r="D1407" s="22">
        <v>1491.231923828125</v>
      </c>
      <c r="E1407" s="17">
        <v>101.73584661410058</v>
      </c>
      <c r="F1407" s="17">
        <v>25.931466980709153</v>
      </c>
      <c r="G1407" s="17">
        <v>0.63620268854341377</v>
      </c>
      <c r="H1407" s="17">
        <v>8.3404950222887297</v>
      </c>
      <c r="I1407" s="17">
        <v>72.961629311480536</v>
      </c>
      <c r="J1407" s="17">
        <v>16.368966987953392</v>
      </c>
      <c r="K1407" s="17">
        <v>-0.99999999999999956</v>
      </c>
      <c r="L1407" s="17">
        <v>-0.99999999999999956</v>
      </c>
      <c r="M1407" s="17">
        <v>-0.99999999999999956</v>
      </c>
      <c r="N1407" s="17">
        <v>0.31632590304690011</v>
      </c>
      <c r="O1407" s="17">
        <v>-0.99999999999999956</v>
      </c>
      <c r="P1407" s="17">
        <v>-0.99999999999999956</v>
      </c>
      <c r="Q1407" s="17">
        <v>4.5160138610748319</v>
      </c>
      <c r="R1407" s="17">
        <v>-0.99999999999999956</v>
      </c>
      <c r="S1407" s="17">
        <v>1.8328278256064858</v>
      </c>
      <c r="T1407" s="17">
        <v>0.22209246006507019</v>
      </c>
      <c r="U1407" s="17">
        <v>0.33966109359736879</v>
      </c>
      <c r="V1407" s="17">
        <v>0.27737887469205486</v>
      </c>
      <c r="W1407" s="17">
        <v>4.06832269288617</v>
      </c>
      <c r="X1407" s="17">
        <v>2.2433660451033943</v>
      </c>
      <c r="Y1407" s="17">
        <v>0.17232696432022243</v>
      </c>
      <c r="Z1407" s="17">
        <v>39.545175835718126</v>
      </c>
      <c r="AA1407" s="17">
        <v>0.99465263417610772</v>
      </c>
      <c r="AB1407" s="17">
        <v>1.7206883051556514</v>
      </c>
      <c r="AC1407" s="17">
        <v>24.967947096430656</v>
      </c>
      <c r="AD1407" s="17">
        <v>1.230203618946546</v>
      </c>
      <c r="AE1407" s="17">
        <v>0.98011337382489438</v>
      </c>
      <c r="AF1407" s="17">
        <v>64.710097579537376</v>
      </c>
      <c r="AG1407" s="17">
        <v>19.672247390512769</v>
      </c>
      <c r="AH1407" s="17">
        <v>0.34902262852067517</v>
      </c>
      <c r="AI1407" s="17">
        <v>0.45466832262717988</v>
      </c>
      <c r="AJ1407" s="17">
        <v>0.33333333333333298</v>
      </c>
      <c r="AK1407" s="17">
        <v>0.84548048732157954</v>
      </c>
      <c r="AL1407" s="17">
        <v>0.90418386619046343</v>
      </c>
      <c r="AM1407" s="17">
        <v>0.33333333333333298</v>
      </c>
      <c r="AN1407" s="17">
        <v>0.48534335746832313</v>
      </c>
      <c r="AO1407" s="17">
        <v>0.56929914355733557</v>
      </c>
      <c r="AP1407" s="17">
        <v>0.33333333333333298</v>
      </c>
      <c r="AQ1407" s="17">
        <v>9.1889021738406544</v>
      </c>
      <c r="AR1407" s="17">
        <v>2.2444243630026963</v>
      </c>
      <c r="AS1407" s="17">
        <v>7.0179764691773041</v>
      </c>
      <c r="AT1407" s="17">
        <v>8.4083629024131206</v>
      </c>
      <c r="AU1407" s="17">
        <v>-0.99999999999999956</v>
      </c>
      <c r="AV1407" s="17">
        <v>-0.99999999999999956</v>
      </c>
      <c r="AW1407" s="17">
        <v>-0.99999999999999956</v>
      </c>
      <c r="AX1407" s="17">
        <v>-0.99999999999999956</v>
      </c>
      <c r="AY1407" s="17">
        <v>4.1201607291917457E-2</v>
      </c>
      <c r="AZ1407" s="17">
        <v>9.885088926890484E-2</v>
      </c>
      <c r="BA1407" s="17">
        <v>0.46902439230714565</v>
      </c>
      <c r="BB1407" s="17">
        <v>5.2291941928221689E-2</v>
      </c>
      <c r="BC1407" s="17">
        <v>0.2583108529813587</v>
      </c>
      <c r="BD1407" s="17">
        <v>2.5709703746578301</v>
      </c>
      <c r="BE1407" s="17">
        <v>8.0874424265269429</v>
      </c>
      <c r="BF1407" s="17">
        <v>-0.99999999999999956</v>
      </c>
      <c r="BG1407" s="22">
        <v>226.45943429475042</v>
      </c>
    </row>
    <row r="1408" spans="1:100" x14ac:dyDescent="0.25">
      <c r="A1408">
        <v>3692</v>
      </c>
      <c r="B1408" t="s">
        <v>1337</v>
      </c>
      <c r="C1408" s="48">
        <v>2</v>
      </c>
      <c r="D1408" s="22">
        <v>1492.8714941406249</v>
      </c>
      <c r="E1408" s="17">
        <v>85.819033945916857</v>
      </c>
      <c r="F1408" s="17">
        <v>0.25377047874683573</v>
      </c>
      <c r="G1408" s="17">
        <v>0.45772774634677998</v>
      </c>
      <c r="H1408" s="17">
        <v>6.7124921840775329</v>
      </c>
      <c r="I1408" s="17">
        <v>60.462643292942722</v>
      </c>
      <c r="J1408" s="17">
        <v>13.281926571978518</v>
      </c>
      <c r="K1408" s="17">
        <v>-1</v>
      </c>
      <c r="L1408" s="17">
        <v>-1</v>
      </c>
      <c r="M1408" s="17">
        <v>-1</v>
      </c>
      <c r="N1408" s="17">
        <v>0.27185000628183004</v>
      </c>
      <c r="O1408" s="17">
        <v>-1</v>
      </c>
      <c r="P1408" s="17">
        <v>-1</v>
      </c>
      <c r="Q1408" s="17">
        <v>4.0382377019965761</v>
      </c>
      <c r="R1408" s="17">
        <v>-1</v>
      </c>
      <c r="S1408" s="17">
        <v>1.2097103587299078</v>
      </c>
      <c r="T1408" s="17">
        <v>0.15215150445836778</v>
      </c>
      <c r="U1408" s="17">
        <v>0.13008002119162557</v>
      </c>
      <c r="V1408" s="17">
        <v>2.7599057425750722E-3</v>
      </c>
      <c r="W1408" s="17">
        <v>2.6767497289951745</v>
      </c>
      <c r="X1408" s="17">
        <v>0.52882063483832087</v>
      </c>
      <c r="Y1408" s="17">
        <v>0.10940171271153605</v>
      </c>
      <c r="Z1408" s="17">
        <v>33.767678713609044</v>
      </c>
      <c r="AA1408" s="17">
        <v>0.56914663620498074</v>
      </c>
      <c r="AB1408" s="17">
        <v>1.1073590190629994</v>
      </c>
      <c r="AC1408" s="17">
        <v>17.926291864491162</v>
      </c>
      <c r="AD1408" s="17">
        <v>0.69273593909215958</v>
      </c>
      <c r="AE1408" s="17">
        <v>0.53001249754566848</v>
      </c>
      <c r="AF1408" s="17">
        <v>53.305720263056791</v>
      </c>
      <c r="AG1408" s="17">
        <v>0.1872916907823424</v>
      </c>
      <c r="AH1408" s="17">
        <v>0.21421611652521688</v>
      </c>
      <c r="AI1408" s="17">
        <v>0.29517534335390055</v>
      </c>
      <c r="AJ1408" s="17">
        <v>0.33333333333333298</v>
      </c>
      <c r="AK1408" s="17">
        <v>0.66553401349517693</v>
      </c>
      <c r="AL1408" s="17">
        <v>0.74701704222292775</v>
      </c>
      <c r="AM1408" s="17">
        <v>0.33333333333333298</v>
      </c>
      <c r="AN1408" s="17">
        <v>0.3231225854405908</v>
      </c>
      <c r="AO1408" s="17">
        <v>0.39203542696633009</v>
      </c>
      <c r="AP1408" s="17">
        <v>0.33333333333333298</v>
      </c>
      <c r="AQ1408" s="17">
        <v>7.1665152051259637</v>
      </c>
      <c r="AR1408" s="17">
        <v>2.2444243630026963</v>
      </c>
      <c r="AS1408" s="17">
        <v>4.4435981956156301</v>
      </c>
      <c r="AT1408" s="17">
        <v>6.6072253876671176</v>
      </c>
      <c r="AU1408" s="17">
        <v>-1</v>
      </c>
      <c r="AV1408" s="17">
        <v>-1</v>
      </c>
      <c r="AW1408" s="17">
        <v>-1</v>
      </c>
      <c r="AX1408" s="17">
        <v>-1</v>
      </c>
      <c r="AY1408" s="17">
        <v>1.4090787794246154E-2</v>
      </c>
      <c r="AZ1408" s="17">
        <v>0.28582220129335484</v>
      </c>
      <c r="BA1408" s="17">
        <v>0.2892819267407738</v>
      </c>
      <c r="BB1408" s="17">
        <v>0.15641720279007937</v>
      </c>
      <c r="BC1408" s="17">
        <v>0.15864463774899459</v>
      </c>
      <c r="BD1408" s="17">
        <v>5.3474145763985019</v>
      </c>
      <c r="BE1408" s="17">
        <v>5.4052043203102391</v>
      </c>
      <c r="BF1408" s="17">
        <v>-1</v>
      </c>
      <c r="BG1408" s="22">
        <v>105.60205722962505</v>
      </c>
    </row>
    <row r="1409" spans="1:100" x14ac:dyDescent="0.25">
      <c r="A1409">
        <v>3693</v>
      </c>
      <c r="B1409" t="s">
        <v>1338</v>
      </c>
      <c r="C1409" s="48">
        <v>2</v>
      </c>
      <c r="D1409" s="22">
        <v>1521.871123046875</v>
      </c>
      <c r="E1409" s="17">
        <v>85.994346309145342</v>
      </c>
      <c r="F1409" s="17">
        <v>0.53659203038959791</v>
      </c>
      <c r="G1409" s="17">
        <v>0.45969352081091647</v>
      </c>
      <c r="H1409" s="17">
        <v>6.7304234766584896</v>
      </c>
      <c r="I1409" s="17">
        <v>60.600310728160437</v>
      </c>
      <c r="J1409" s="17">
        <v>13.315928125052533</v>
      </c>
      <c r="K1409" s="17">
        <v>-1</v>
      </c>
      <c r="L1409" s="17">
        <v>-1</v>
      </c>
      <c r="M1409" s="17">
        <v>-1</v>
      </c>
      <c r="N1409" s="17">
        <v>0.27233987663031861</v>
      </c>
      <c r="O1409" s="17">
        <v>-1</v>
      </c>
      <c r="P1409" s="17">
        <v>-1</v>
      </c>
      <c r="Q1409" s="17">
        <v>4.0435000663460459</v>
      </c>
      <c r="R1409" s="17">
        <v>-1</v>
      </c>
      <c r="S1409" s="17">
        <v>1.216573554142482</v>
      </c>
      <c r="T1409" s="17">
        <v>0.15292185430600905</v>
      </c>
      <c r="U1409" s="17">
        <v>0.13238840754116499</v>
      </c>
      <c r="V1409" s="17">
        <v>5.7846382337816693E-3</v>
      </c>
      <c r="W1409" s="17">
        <v>2.69207691478233</v>
      </c>
      <c r="X1409" s="17">
        <v>0.54770513225638506</v>
      </c>
      <c r="Y1409" s="17">
        <v>0.11009478957285498</v>
      </c>
      <c r="Z1409" s="17">
        <v>33.831313732449679</v>
      </c>
      <c r="AA1409" s="17">
        <v>0.5738332819315668</v>
      </c>
      <c r="AB1409" s="17">
        <v>1.1141144046306812</v>
      </c>
      <c r="AC1409" s="17">
        <v>18.003850685185157</v>
      </c>
      <c r="AD1409" s="17">
        <v>0.69865576305933819</v>
      </c>
      <c r="AE1409" s="17">
        <v>0.53497003835215506</v>
      </c>
      <c r="AF1409" s="17">
        <v>53.431331362476087</v>
      </c>
      <c r="AG1409" s="17">
        <v>0.40190460998508726</v>
      </c>
      <c r="AH1409" s="17">
        <v>0.21570091431037608</v>
      </c>
      <c r="AI1409" s="17">
        <v>0.29693204500627612</v>
      </c>
      <c r="AJ1409" s="17">
        <v>0.33333333333333298</v>
      </c>
      <c r="AK1409" s="17">
        <v>0.667515995832897</v>
      </c>
      <c r="AL1409" s="17">
        <v>0.74874812293018145</v>
      </c>
      <c r="AM1409" s="17">
        <v>0.33333333333333298</v>
      </c>
      <c r="AN1409" s="17">
        <v>0.32490933178873244</v>
      </c>
      <c r="AO1409" s="17">
        <v>0.39398786064247387</v>
      </c>
      <c r="AP1409" s="17">
        <v>0.33333333333333298</v>
      </c>
      <c r="AQ1409" s="17">
        <v>7.1887903582134021</v>
      </c>
      <c r="AR1409" s="17">
        <v>2.2444243630026963</v>
      </c>
      <c r="AS1409" s="17">
        <v>4.471953140062789</v>
      </c>
      <c r="AT1409" s="17">
        <v>6.6270636354867198</v>
      </c>
      <c r="AU1409" s="17">
        <v>-1</v>
      </c>
      <c r="AV1409" s="17">
        <v>-1</v>
      </c>
      <c r="AW1409" s="17">
        <v>-1</v>
      </c>
      <c r="AX1409" s="17">
        <v>-1</v>
      </c>
      <c r="AY1409" s="17">
        <v>1.4389394175704564E-2</v>
      </c>
      <c r="AZ1409" s="17">
        <v>0.28376284536259999</v>
      </c>
      <c r="BA1409" s="17">
        <v>0.29126166207270637</v>
      </c>
      <c r="BB1409" s="17">
        <v>0.15527033714970126</v>
      </c>
      <c r="BC1409" s="17">
        <v>0.15974239017535513</v>
      </c>
      <c r="BD1409" s="17">
        <v>5.3168340195667847</v>
      </c>
      <c r="BE1409" s="17">
        <v>5.4347472640481085</v>
      </c>
      <c r="BF1409" s="17">
        <v>-1</v>
      </c>
      <c r="BG1409" s="22">
        <v>410.93537944101575</v>
      </c>
    </row>
    <row r="1410" spans="1:100" x14ac:dyDescent="0.25">
      <c r="A1410">
        <v>3694</v>
      </c>
      <c r="B1410" t="s">
        <v>1339</v>
      </c>
      <c r="C1410" s="48">
        <v>2</v>
      </c>
      <c r="D1410" s="22">
        <v>1459.606953125</v>
      </c>
      <c r="E1410" s="17">
        <v>37.560961943905255</v>
      </c>
      <c r="F1410" s="17">
        <v>-77.598256335293655</v>
      </c>
      <c r="G1410" s="17">
        <v>-8.338917138237939E-2</v>
      </c>
      <c r="H1410" s="17">
        <v>1.7765618678956931</v>
      </c>
      <c r="I1410" s="17">
        <v>22.567055790023211</v>
      </c>
      <c r="J1410" s="17">
        <v>3.9223505203597018</v>
      </c>
      <c r="K1410" s="17">
        <v>-1.0000000000000011</v>
      </c>
      <c r="L1410" s="17">
        <v>-1.0000000000000011</v>
      </c>
      <c r="M1410" s="17">
        <v>-1.0000000000000011</v>
      </c>
      <c r="N1410" s="17">
        <v>0.137003848750989</v>
      </c>
      <c r="O1410" s="17">
        <v>-1.0000000000000011</v>
      </c>
      <c r="P1410" s="17">
        <v>-1.0000000000000011</v>
      </c>
      <c r="Q1410" s="17">
        <v>2.5896715370048251</v>
      </c>
      <c r="R1410" s="17">
        <v>-1.0000000000000011</v>
      </c>
      <c r="S1410" s="17">
        <v>-0.67951509168637414</v>
      </c>
      <c r="T1410" s="17">
        <v>-5.9901985264765922E-2</v>
      </c>
      <c r="U1410" s="17">
        <v>-0.50534735319923452</v>
      </c>
      <c r="V1410" s="17">
        <v>-0.82985540819982628</v>
      </c>
      <c r="W1410" s="17">
        <v>-1.5423505197462362</v>
      </c>
      <c r="X1410" s="17">
        <v>-4.6694974948134513</v>
      </c>
      <c r="Y1410" s="17">
        <v>-8.1380913570588714E-2</v>
      </c>
      <c r="Z1410" s="17">
        <v>16.250925961503558</v>
      </c>
      <c r="AA1410" s="17">
        <v>-0.72094199620220123</v>
      </c>
      <c r="AB1410" s="17">
        <v>-0.75218971511073907</v>
      </c>
      <c r="AC1410" s="17">
        <v>-3.4232529395097586</v>
      </c>
      <c r="AD1410" s="17">
        <v>-0.93680852649127577</v>
      </c>
      <c r="AE1410" s="17">
        <v>-0.83464517283514406</v>
      </c>
      <c r="AF1410" s="17">
        <v>18.728869159133559</v>
      </c>
      <c r="AG1410" s="17">
        <v>-58.88900798780751</v>
      </c>
      <c r="AH1410" s="17">
        <v>-0.1945027958497953</v>
      </c>
      <c r="AI1410" s="17">
        <v>-0.18839029494568921</v>
      </c>
      <c r="AJ1410" s="17">
        <v>0.33333333333333298</v>
      </c>
      <c r="AK1410" s="17">
        <v>0.11995556940247809</v>
      </c>
      <c r="AL1410" s="17">
        <v>0.27050405777889486</v>
      </c>
      <c r="AM1410" s="17">
        <v>0.33333333333333298</v>
      </c>
      <c r="AN1410" s="17">
        <v>-0.16871342846089876</v>
      </c>
      <c r="AO1410" s="17">
        <v>-0.14540918439687361</v>
      </c>
      <c r="AP1410" s="17">
        <v>0.33333333333333298</v>
      </c>
      <c r="AQ1410" s="17">
        <v>1.0348544268817035</v>
      </c>
      <c r="AR1410" s="17">
        <v>2.2444243630026963</v>
      </c>
      <c r="AS1410" s="17">
        <v>-3.3616411243323396</v>
      </c>
      <c r="AT1410" s="17">
        <v>1.1463692675293906</v>
      </c>
      <c r="AU1410" s="17">
        <v>-1.0000000000000011</v>
      </c>
      <c r="AV1410" s="17">
        <v>-1.0000000000000011</v>
      </c>
      <c r="AW1410" s="17">
        <v>-1.0000000000000011</v>
      </c>
      <c r="AX1410" s="17">
        <v>-1.0000000000000011</v>
      </c>
      <c r="AY1410" s="17">
        <v>-6.8106314516781702E-2</v>
      </c>
      <c r="AZ1410" s="17">
        <v>0.85269920274367661</v>
      </c>
      <c r="BA1410" s="17">
        <v>-0.25567798614804582</v>
      </c>
      <c r="BB1410" s="17">
        <v>0.47211384637400872</v>
      </c>
      <c r="BC1410" s="17">
        <v>-0.14353265685883662</v>
      </c>
      <c r="BD1410" s="17">
        <v>13.765296157991443</v>
      </c>
      <c r="BE1410" s="17">
        <v>-2.7270544650861046</v>
      </c>
      <c r="BF1410" s="17">
        <v>-1.0000000000000011</v>
      </c>
      <c r="BG1410" s="22">
        <v>384.27535777259521</v>
      </c>
    </row>
    <row r="1411" spans="1:100" x14ac:dyDescent="0.25">
      <c r="A1411">
        <v>3695</v>
      </c>
      <c r="B1411" t="s">
        <v>1340</v>
      </c>
      <c r="C1411" s="48">
        <v>2</v>
      </c>
      <c r="D1411" s="22">
        <v>1537.6082128906248</v>
      </c>
      <c r="E1411" s="17">
        <v>135.32170248563034</v>
      </c>
      <c r="F1411" s="17">
        <v>80.11363471782559</v>
      </c>
      <c r="G1411" s="17">
        <v>1.0128003032956239</v>
      </c>
      <c r="H1411" s="17">
        <v>11.7757222767942</v>
      </c>
      <c r="I1411" s="17">
        <v>99.335574378886989</v>
      </c>
      <c r="J1411" s="17">
        <v>22.882890135881635</v>
      </c>
      <c r="K1411" s="17">
        <v>-0.99999999999999878</v>
      </c>
      <c r="L1411" s="17">
        <v>-0.99999999999999878</v>
      </c>
      <c r="M1411" s="17">
        <v>-0.99999999999999878</v>
      </c>
      <c r="N1411" s="17">
        <v>0.41017390450604752</v>
      </c>
      <c r="O1411" s="17">
        <v>-0.99999999999999878</v>
      </c>
      <c r="P1411" s="17">
        <v>-0.99999999999999878</v>
      </c>
      <c r="Q1411" s="17">
        <v>5.5241630145627614</v>
      </c>
      <c r="R1411" s="17">
        <v>-0.99999999999999878</v>
      </c>
      <c r="S1411" s="17">
        <v>3.1476597501778238</v>
      </c>
      <c r="T1411" s="17">
        <v>0.36967394534693582</v>
      </c>
      <c r="U1411" s="17">
        <v>0.78189534224755119</v>
      </c>
      <c r="V1411" s="17">
        <v>0.85684872855054151</v>
      </c>
      <c r="W1411" s="17">
        <v>7.0046623969642283</v>
      </c>
      <c r="X1411" s="17">
        <v>5.8612056361580658</v>
      </c>
      <c r="Y1411" s="17">
        <v>0.30510470539608375</v>
      </c>
      <c r="Z1411" s="17">
        <v>51.736196091249965</v>
      </c>
      <c r="AA1411" s="17">
        <v>1.8925072121153266</v>
      </c>
      <c r="AB1411" s="17">
        <v>3.0148663189279672</v>
      </c>
      <c r="AC1411" s="17">
        <v>39.826450657867021</v>
      </c>
      <c r="AD1411" s="17">
        <v>2.3643070608547285</v>
      </c>
      <c r="AE1411" s="17">
        <v>1.9298652791533339</v>
      </c>
      <c r="AF1411" s="17">
        <v>88.77432330366706</v>
      </c>
      <c r="AG1411" s="17">
        <v>60.787194675305088</v>
      </c>
      <c r="AH1411" s="17">
        <v>0.63347606632944942</v>
      </c>
      <c r="AI1411" s="17">
        <v>0.79121234849869249</v>
      </c>
      <c r="AJ1411" s="17">
        <v>0.33333333333333298</v>
      </c>
      <c r="AK1411" s="17">
        <v>1.2251831615010833</v>
      </c>
      <c r="AL1411" s="17">
        <v>1.2358195025205405</v>
      </c>
      <c r="AM1411" s="17">
        <v>0.33333333333333298</v>
      </c>
      <c r="AN1411" s="17">
        <v>0.82764326274913436</v>
      </c>
      <c r="AO1411" s="17">
        <v>0.94334096718059302</v>
      </c>
      <c r="AP1411" s="17">
        <v>0.33333333333333298</v>
      </c>
      <c r="AQ1411" s="17">
        <v>13.456314165406322</v>
      </c>
      <c r="AR1411" s="17">
        <v>2.2444243630026963</v>
      </c>
      <c r="AS1411" s="17">
        <v>12.450138011636815</v>
      </c>
      <c r="AT1411" s="17">
        <v>12.208919347736128</v>
      </c>
      <c r="AU1411" s="17">
        <v>-0.99999999999999878</v>
      </c>
      <c r="AV1411" s="17">
        <v>-0.99999999999999878</v>
      </c>
      <c r="AW1411" s="17">
        <v>-0.99999999999999878</v>
      </c>
      <c r="AX1411" s="17">
        <v>-0.99999999999999878</v>
      </c>
      <c r="AY1411" s="17">
        <v>9.8407788905648136E-2</v>
      </c>
      <c r="AZ1411" s="17">
        <v>-0.29567480307126665</v>
      </c>
      <c r="BA1411" s="17">
        <v>0.84829659135567714</v>
      </c>
      <c r="BB1411" s="17">
        <v>-0.1674213936997242</v>
      </c>
      <c r="BC1411" s="17">
        <v>0.46861521540852646</v>
      </c>
      <c r="BD1411" s="17">
        <v>-3.2875678100255641</v>
      </c>
      <c r="BE1411" s="17">
        <v>13.747197575156132</v>
      </c>
      <c r="BF1411" s="17">
        <v>-0.99999999999999878</v>
      </c>
      <c r="BG1411" s="22">
        <v>352.41340381517711</v>
      </c>
    </row>
    <row r="1412" spans="1:100" x14ac:dyDescent="0.25">
      <c r="A1412">
        <v>3704</v>
      </c>
      <c r="B1412" t="s">
        <v>1341</v>
      </c>
      <c r="C1412" s="48">
        <v>2</v>
      </c>
      <c r="D1412" s="22">
        <v>1465.4140625</v>
      </c>
      <c r="E1412" s="17">
        <v>57.533530323776318</v>
      </c>
      <c r="F1412" s="17">
        <v>-45.377637803534576</v>
      </c>
      <c r="G1412" s="17">
        <v>0.14056288870821432</v>
      </c>
      <c r="H1412" s="17">
        <v>3.8193953601684676</v>
      </c>
      <c r="I1412" s="17">
        <v>38.250902684401787</v>
      </c>
      <c r="J1412" s="17">
        <v>7.7959982841942832</v>
      </c>
      <c r="K1412" s="17">
        <v>-1.0000000000000007</v>
      </c>
      <c r="L1412" s="17">
        <v>-1.0000000000000007</v>
      </c>
      <c r="M1412" s="17">
        <v>-1.0000000000000007</v>
      </c>
      <c r="N1412" s="17">
        <v>0.19281262830470436</v>
      </c>
      <c r="O1412" s="17">
        <v>-1.0000000000000007</v>
      </c>
      <c r="P1412" s="17">
        <v>-1.0000000000000007</v>
      </c>
      <c r="Q1412" s="17">
        <v>3.1891896193239724</v>
      </c>
      <c r="R1412" s="17">
        <v>-1.0000000000000007</v>
      </c>
      <c r="S1412" s="17">
        <v>0.10237865019081971</v>
      </c>
      <c r="T1412" s="17">
        <v>2.7860593055997279E-2</v>
      </c>
      <c r="U1412" s="17">
        <v>-0.24236302417476868</v>
      </c>
      <c r="V1412" s="17">
        <v>-0.48526090614120199</v>
      </c>
      <c r="W1412" s="17">
        <v>0.20380851072655704</v>
      </c>
      <c r="X1412" s="17">
        <v>-2.5180695575252465</v>
      </c>
      <c r="Y1412" s="17">
        <v>-2.4217075552243061E-3</v>
      </c>
      <c r="Z1412" s="17">
        <v>23.500584466719808</v>
      </c>
      <c r="AA1412" s="17">
        <v>-0.18701301068921328</v>
      </c>
      <c r="AB1412" s="17">
        <v>1.7421724141113204E-2</v>
      </c>
      <c r="AC1412" s="17">
        <v>5.4126832217868426</v>
      </c>
      <c r="AD1412" s="17">
        <v>-0.26238895445472721</v>
      </c>
      <c r="AE1412" s="17">
        <v>-0.26985429938996808</v>
      </c>
      <c r="AF1412" s="17">
        <v>33.039190611779667</v>
      </c>
      <c r="AG1412" s="17">
        <v>-34.439099692440735</v>
      </c>
      <c r="AH1412" s="17">
        <v>-2.5346298565440767E-2</v>
      </c>
      <c r="AI1412" s="17">
        <v>1.1743016983804477E-2</v>
      </c>
      <c r="AJ1412" s="17">
        <v>0.33333333333333298</v>
      </c>
      <c r="AK1412" s="17">
        <v>0.34575412142028089</v>
      </c>
      <c r="AL1412" s="17">
        <v>0.46771848783959369</v>
      </c>
      <c r="AM1412" s="17">
        <v>0.33333333333333298</v>
      </c>
      <c r="AN1412" s="17">
        <v>3.4842743839586854E-2</v>
      </c>
      <c r="AO1412" s="17">
        <v>7.7023018248880026E-2</v>
      </c>
      <c r="AP1412" s="17">
        <v>0.33333333333333298</v>
      </c>
      <c r="AQ1412" s="17">
        <v>3.5725648884714674</v>
      </c>
      <c r="AR1412" s="17">
        <v>2.2444243630026963</v>
      </c>
      <c r="AS1412" s="17">
        <v>-0.13128670751226945</v>
      </c>
      <c r="AT1412" s="17">
        <v>3.4064538035950198</v>
      </c>
      <c r="AU1412" s="17">
        <v>-1.0000000000000007</v>
      </c>
      <c r="AV1412" s="17">
        <v>-1.0000000000000007</v>
      </c>
      <c r="AW1412" s="17">
        <v>-1.0000000000000007</v>
      </c>
      <c r="AX1412" s="17">
        <v>-1.0000000000000007</v>
      </c>
      <c r="AY1412" s="17">
        <v>-3.4087399578243978E-2</v>
      </c>
      <c r="AZ1412" s="17">
        <v>0.61808581673913676</v>
      </c>
      <c r="BA1412" s="17">
        <v>-3.0135425641135694E-2</v>
      </c>
      <c r="BB1412" s="17">
        <v>0.34145647570629989</v>
      </c>
      <c r="BC1412" s="17">
        <v>-1.847053918559477E-2</v>
      </c>
      <c r="BD1412" s="17">
        <v>10.281387486815895</v>
      </c>
      <c r="BE1412" s="17">
        <v>0.63864349871496096</v>
      </c>
      <c r="BF1412" s="17">
        <v>-1.0000000000000007</v>
      </c>
      <c r="BG1412" s="22">
        <v>42.481875488382826</v>
      </c>
    </row>
    <row r="1413" spans="1:100" x14ac:dyDescent="0.25">
      <c r="A1413">
        <v>3707</v>
      </c>
      <c r="B1413" t="s">
        <v>2983</v>
      </c>
      <c r="C1413" s="48">
        <v>2</v>
      </c>
      <c r="D1413" s="22">
        <v>1521.8362500000001</v>
      </c>
      <c r="E1413" s="17">
        <v>89.082783661823726</v>
      </c>
      <c r="F1413" s="17">
        <v>5.5189938881384881</v>
      </c>
      <c r="G1413" s="17">
        <v>0.4943241148556034</v>
      </c>
      <c r="H1413" s="17">
        <v>7.0463149104911178</v>
      </c>
      <c r="I1413" s="17">
        <v>63.025566091466921</v>
      </c>
      <c r="J1413" s="17">
        <v>13.914925620888022</v>
      </c>
      <c r="K1413" s="17">
        <v>-0.99999999999999989</v>
      </c>
      <c r="L1413" s="17">
        <v>-0.99999999999999989</v>
      </c>
      <c r="M1413" s="17">
        <v>-0.99999999999999989</v>
      </c>
      <c r="N1413" s="17">
        <v>0.28096980925104253</v>
      </c>
      <c r="O1413" s="17">
        <v>-0.99999999999999989</v>
      </c>
      <c r="P1413" s="17">
        <v>-0.99999999999999989</v>
      </c>
      <c r="Q1413" s="17">
        <v>4.1362059218887239</v>
      </c>
      <c r="R1413" s="17">
        <v>-0.99999999999999989</v>
      </c>
      <c r="S1413" s="17">
        <v>1.3374808802464566</v>
      </c>
      <c r="T1413" s="17">
        <v>0.16649292938748825</v>
      </c>
      <c r="U1413" s="17">
        <v>0.1730547159237561</v>
      </c>
      <c r="V1413" s="17">
        <v>5.90706509009385E-2</v>
      </c>
      <c r="W1413" s="17">
        <v>2.9620924015668928</v>
      </c>
      <c r="X1413" s="17">
        <v>0.88038895522495642</v>
      </c>
      <c r="Y1413" s="17">
        <v>0.12230456432778582</v>
      </c>
      <c r="Z1413" s="17">
        <v>34.952357140379021</v>
      </c>
      <c r="AA1413" s="17">
        <v>0.65639683566048568</v>
      </c>
      <c r="AB1413" s="17">
        <v>1.2331224696339536</v>
      </c>
      <c r="AC1413" s="17">
        <v>19.370186489744626</v>
      </c>
      <c r="AD1413" s="17">
        <v>0.80294393261464991</v>
      </c>
      <c r="AE1413" s="17">
        <v>0.62230588804477216</v>
      </c>
      <c r="AF1413" s="17">
        <v>55.644193046691406</v>
      </c>
      <c r="AG1413" s="17">
        <v>4.1826907669159699</v>
      </c>
      <c r="AH1413" s="17">
        <v>0.24185825345298534</v>
      </c>
      <c r="AI1413" s="17">
        <v>0.32787945168539018</v>
      </c>
      <c r="AJ1413" s="17">
        <v>0.33333333333333298</v>
      </c>
      <c r="AK1413" s="17">
        <v>0.70243212023757307</v>
      </c>
      <c r="AL1413" s="17">
        <v>0.77924417134529145</v>
      </c>
      <c r="AM1413" s="17">
        <v>0.33333333333333298</v>
      </c>
      <c r="AN1413" s="17">
        <v>0.3563860289237214</v>
      </c>
      <c r="AO1413" s="17">
        <v>0.42838343311086113</v>
      </c>
      <c r="AP1413" s="17">
        <v>0.33333333333333298</v>
      </c>
      <c r="AQ1413" s="17">
        <v>7.5812065778396907</v>
      </c>
      <c r="AR1413" s="17">
        <v>2.2444243630026963</v>
      </c>
      <c r="AS1413" s="17">
        <v>4.9714756377978109</v>
      </c>
      <c r="AT1413" s="17">
        <v>6.9765494586736203</v>
      </c>
      <c r="AU1413" s="17">
        <v>-0.99999999999999989</v>
      </c>
      <c r="AV1413" s="17">
        <v>-0.99999999999999989</v>
      </c>
      <c r="AW1413" s="17">
        <v>-0.99999999999999989</v>
      </c>
      <c r="AX1413" s="17">
        <v>-0.99999999999999989</v>
      </c>
      <c r="AY1413" s="17">
        <v>1.9649873729233425E-2</v>
      </c>
      <c r="AZ1413" s="17">
        <v>0.24748364826619473</v>
      </c>
      <c r="BA1413" s="17">
        <v>0.32613820149616357</v>
      </c>
      <c r="BB1413" s="17">
        <v>0.13506627043690009</v>
      </c>
      <c r="BC1413" s="17">
        <v>0.17908124075685425</v>
      </c>
      <c r="BD1413" s="17">
        <v>4.7781034232443416</v>
      </c>
      <c r="BE1413" s="17">
        <v>5.9551984704995</v>
      </c>
      <c r="BF1413" s="17">
        <v>-0.99999999999999989</v>
      </c>
      <c r="BG1413" s="22">
        <v>281.47129572443669</v>
      </c>
    </row>
    <row r="1414" spans="1:100" x14ac:dyDescent="0.25">
      <c r="A1414">
        <v>3711</v>
      </c>
      <c r="B1414" t="s">
        <v>1342</v>
      </c>
      <c r="C1414" s="48">
        <v>3</v>
      </c>
      <c r="D1414" s="22">
        <v>1590.4159872354699</v>
      </c>
      <c r="E1414" s="17">
        <v>127.38716639876715</v>
      </c>
      <c r="F1414" s="17">
        <v>81.308816129988102</v>
      </c>
      <c r="G1414" s="17">
        <v>1.1585695122105528</v>
      </c>
      <c r="H1414" s="17">
        <v>10.438038487880609</v>
      </c>
      <c r="I1414" s="17">
        <v>86.54369606705383</v>
      </c>
      <c r="J1414" s="17">
        <v>23.932922892300773</v>
      </c>
      <c r="K1414" s="17">
        <v>-0.99999999999999911</v>
      </c>
      <c r="L1414" s="17">
        <v>-0.99999999999999911</v>
      </c>
      <c r="M1414" s="17">
        <v>-0.99999999999999911</v>
      </c>
      <c r="N1414" s="17">
        <v>0.31632139498195289</v>
      </c>
      <c r="O1414" s="17">
        <v>-0.99999999999999911</v>
      </c>
      <c r="P1414" s="17">
        <v>-0.99999999999999911</v>
      </c>
      <c r="Q1414" s="17">
        <v>3.9154807509520788</v>
      </c>
      <c r="R1414" s="17">
        <v>-0.99999999999999911</v>
      </c>
      <c r="S1414" s="17">
        <v>3.1003060951563142</v>
      </c>
      <c r="T1414" s="17">
        <v>0.61699290396424178</v>
      </c>
      <c r="U1414" s="17">
        <v>0.16097277330795276</v>
      </c>
      <c r="V1414" s="17">
        <v>0.29372209341216943</v>
      </c>
      <c r="W1414" s="17">
        <v>6.5225577369285324</v>
      </c>
      <c r="X1414" s="17">
        <v>4.6178671562156586</v>
      </c>
      <c r="Y1414" s="17">
        <v>0.21538038890892844</v>
      </c>
      <c r="Z1414" s="17">
        <v>52.247945424905119</v>
      </c>
      <c r="AA1414" s="17">
        <v>-0.57267454342530277</v>
      </c>
      <c r="AB1414" s="17">
        <v>0.37216183446008172</v>
      </c>
      <c r="AC1414" s="17">
        <v>32.400479342262486</v>
      </c>
      <c r="AD1414" s="17">
        <v>-0.43239988903430393</v>
      </c>
      <c r="AE1414" s="17">
        <v>-0.2797654603201829</v>
      </c>
      <c r="AF1414" s="17">
        <v>84.740821141307563</v>
      </c>
      <c r="AG1414" s="17">
        <v>72.039942607041141</v>
      </c>
      <c r="AH1414" s="17">
        <v>-0.17468866779366035</v>
      </c>
      <c r="AI1414" s="17">
        <v>-0.30223475559783036</v>
      </c>
      <c r="AJ1414" s="17">
        <v>0.33333333333333298</v>
      </c>
      <c r="AK1414" s="17">
        <v>0.79163003627591855</v>
      </c>
      <c r="AL1414" s="17">
        <v>0.72481794250577891</v>
      </c>
      <c r="AM1414" s="17">
        <v>0.33333333333333298</v>
      </c>
      <c r="AN1414" s="17">
        <v>-6.2859106279182925E-2</v>
      </c>
      <c r="AO1414" s="17">
        <v>-6.2008201758685308E-2</v>
      </c>
      <c r="AP1414" s="17">
        <v>0.33333333333333298</v>
      </c>
      <c r="AQ1414" s="17">
        <v>1.8028749257463161</v>
      </c>
      <c r="AR1414" s="17">
        <v>0.58907876539728143</v>
      </c>
      <c r="AS1414" s="17">
        <v>15.427543764144296</v>
      </c>
      <c r="AT1414" s="17">
        <v>7.9163003627591841</v>
      </c>
      <c r="AU1414" s="17">
        <v>-0.99999999999999911</v>
      </c>
      <c r="AV1414" s="17">
        <v>-0.99999999999999911</v>
      </c>
      <c r="AW1414" s="17">
        <v>-0.99999999999999911</v>
      </c>
      <c r="AX1414" s="17">
        <v>-0.99999999999999911</v>
      </c>
      <c r="AY1414" s="17">
        <v>-9.9207540700277236E-3</v>
      </c>
      <c r="AZ1414" s="17">
        <v>0.32552908802287089</v>
      </c>
      <c r="BA1414" s="17">
        <v>0.66042105580808308</v>
      </c>
      <c r="BB1414" s="17">
        <v>0.4780414325720227</v>
      </c>
      <c r="BC1414" s="17">
        <v>0.12681614689966228</v>
      </c>
      <c r="BD1414" s="17">
        <v>13.578681254414926</v>
      </c>
      <c r="BE1414" s="17">
        <v>6.4725089515319736</v>
      </c>
      <c r="BF1414" s="17">
        <v>-0.99999999999999911</v>
      </c>
      <c r="CU1414" t="e">
        <v>#N/A</v>
      </c>
      <c r="CV1414" t="e">
        <v>#N/A</v>
      </c>
    </row>
    <row r="1415" spans="1:100" x14ac:dyDescent="0.25">
      <c r="A1415">
        <v>3712</v>
      </c>
      <c r="B1415" t="s">
        <v>244</v>
      </c>
      <c r="C1415" s="48">
        <v>2</v>
      </c>
      <c r="D1415" s="22">
        <v>1475.458935546875</v>
      </c>
      <c r="E1415" s="17">
        <v>69.541552187547239</v>
      </c>
      <c r="F1415" s="17">
        <v>-26.00577313221266</v>
      </c>
      <c r="G1415" s="17">
        <v>0.27520862794697254</v>
      </c>
      <c r="H1415" s="17">
        <v>5.0475994034690492</v>
      </c>
      <c r="I1415" s="17">
        <v>47.680434872437253</v>
      </c>
      <c r="J1415" s="17">
        <v>10.124934961539795</v>
      </c>
      <c r="K1415" s="17">
        <v>-1.0000000000000004</v>
      </c>
      <c r="L1415" s="17">
        <v>-1.0000000000000004</v>
      </c>
      <c r="M1415" s="17">
        <v>-1.0000000000000004</v>
      </c>
      <c r="N1415" s="17">
        <v>0.22636630214000258</v>
      </c>
      <c r="O1415" s="17">
        <v>-1.0000000000000004</v>
      </c>
      <c r="P1415" s="17">
        <v>-1.0000000000000004</v>
      </c>
      <c r="Q1415" s="17">
        <v>3.5496353118003454</v>
      </c>
      <c r="R1415" s="17">
        <v>-1.0000000000000004</v>
      </c>
      <c r="S1415" s="17">
        <v>0.57247328043724832</v>
      </c>
      <c r="T1415" s="17">
        <v>8.0625712656676077E-2</v>
      </c>
      <c r="U1415" s="17">
        <v>-8.4250080827053986E-2</v>
      </c>
      <c r="V1415" s="17">
        <v>-0.2780818275092567</v>
      </c>
      <c r="W1415" s="17">
        <v>1.2536442362444835</v>
      </c>
      <c r="X1415" s="17">
        <v>-1.2245757405096556</v>
      </c>
      <c r="Y1415" s="17">
        <v>4.5050598166560332E-2</v>
      </c>
      <c r="Z1415" s="17">
        <v>27.859265642809564</v>
      </c>
      <c r="AA1415" s="17">
        <v>0.13399882964087723</v>
      </c>
      <c r="AB1415" s="17">
        <v>0.48013191811187517</v>
      </c>
      <c r="AC1415" s="17">
        <v>10.725075328485872</v>
      </c>
      <c r="AD1415" s="17">
        <v>0.14308944032857707</v>
      </c>
      <c r="AE1415" s="17">
        <v>6.9712501824394757E-2</v>
      </c>
      <c r="AF1415" s="17">
        <v>41.642923973090788</v>
      </c>
      <c r="AG1415" s="17">
        <v>-19.739185900990066</v>
      </c>
      <c r="AH1415" s="17">
        <v>7.6354938809546608E-2</v>
      </c>
      <c r="AI1415" s="17">
        <v>0.13206831213914688</v>
      </c>
      <c r="AJ1415" s="17">
        <v>0.33333333333333298</v>
      </c>
      <c r="AK1415" s="17">
        <v>0.48151001910293512</v>
      </c>
      <c r="AL1415" s="17">
        <v>0.58628887613310365</v>
      </c>
      <c r="AM1415" s="17">
        <v>0.33333333333333298</v>
      </c>
      <c r="AN1415" s="17">
        <v>0.1572259506961069</v>
      </c>
      <c r="AO1415" s="17">
        <v>0.21075498009655183</v>
      </c>
      <c r="AP1415" s="17">
        <v>0.33333333333333298</v>
      </c>
      <c r="AQ1415" s="17">
        <v>5.0983016954312337</v>
      </c>
      <c r="AR1415" s="17">
        <v>2.2444243630026963</v>
      </c>
      <c r="AS1415" s="17">
        <v>1.810885462192164</v>
      </c>
      <c r="AT1415" s="17">
        <v>4.7652747627661123</v>
      </c>
      <c r="AU1415" s="17">
        <v>-1.0000000000000004</v>
      </c>
      <c r="AV1415" s="17">
        <v>-1.0000000000000004</v>
      </c>
      <c r="AW1415" s="17">
        <v>-1.0000000000000004</v>
      </c>
      <c r="AX1415" s="17">
        <v>-1.0000000000000004</v>
      </c>
      <c r="AY1415" s="17">
        <v>-1.3634352849640855E-2</v>
      </c>
      <c r="AZ1415" s="17">
        <v>0.47703021411993951</v>
      </c>
      <c r="BA1415" s="17">
        <v>0.10546656336030769</v>
      </c>
      <c r="BB1415" s="17">
        <v>0.26290190356514809</v>
      </c>
      <c r="BC1415" s="17">
        <v>5.6720022928754291E-2</v>
      </c>
      <c r="BD1415" s="17">
        <v>8.1867719772242751</v>
      </c>
      <c r="BE1415" s="17">
        <v>2.662187690302471</v>
      </c>
      <c r="BF1415" s="17">
        <v>-1.0000000000000004</v>
      </c>
      <c r="BG1415" s="22">
        <v>46.462864867882672</v>
      </c>
    </row>
    <row r="1416" spans="1:100" x14ac:dyDescent="0.25">
      <c r="A1416">
        <v>3714</v>
      </c>
      <c r="B1416" t="s">
        <v>1343</v>
      </c>
      <c r="C1416" s="48">
        <v>2</v>
      </c>
      <c r="D1416" s="22">
        <v>1477.0889648437501</v>
      </c>
      <c r="E1416" s="17">
        <v>55.789849794066519</v>
      </c>
      <c r="F1416" s="17">
        <v>-48.190619294971476</v>
      </c>
      <c r="G1416" s="17">
        <v>0.12101102941094311</v>
      </c>
      <c r="H1416" s="17">
        <v>3.6410482934234092</v>
      </c>
      <c r="I1416" s="17">
        <v>36.881643711768142</v>
      </c>
      <c r="J1416" s="17">
        <v>7.4578142281286874</v>
      </c>
      <c r="K1416" s="17">
        <v>-1.0000000000000007</v>
      </c>
      <c r="L1416" s="17">
        <v>-1.0000000000000007</v>
      </c>
      <c r="M1416" s="17">
        <v>-1.0000000000000007</v>
      </c>
      <c r="N1416" s="17">
        <v>0.18794031141266382</v>
      </c>
      <c r="O1416" s="17">
        <v>-1.0000000000000007</v>
      </c>
      <c r="P1416" s="17">
        <v>-1.0000000000000007</v>
      </c>
      <c r="Q1416" s="17">
        <v>3.1368494301471812</v>
      </c>
      <c r="R1416" s="17">
        <v>-1.0000000000000007</v>
      </c>
      <c r="S1416" s="17">
        <v>3.4116378254514856E-2</v>
      </c>
      <c r="T1416" s="17">
        <v>2.0198589044070903E-2</v>
      </c>
      <c r="U1416" s="17">
        <v>-0.26532254772812935</v>
      </c>
      <c r="V1416" s="17">
        <v>-0.51534530552622226</v>
      </c>
      <c r="W1416" s="17">
        <v>5.1362243160842702E-2</v>
      </c>
      <c r="X1416" s="17">
        <v>-2.7058973287949608</v>
      </c>
      <c r="Y1416" s="17">
        <v>-9.3151439701970179E-3</v>
      </c>
      <c r="Z1416" s="17">
        <v>22.867661943078296</v>
      </c>
      <c r="AA1416" s="17">
        <v>-0.23362702439938765</v>
      </c>
      <c r="AB1416" s="17">
        <v>-4.9768256463376792E-2</v>
      </c>
      <c r="AC1416" s="17">
        <v>4.6412726774254427</v>
      </c>
      <c r="AD1416" s="17">
        <v>-0.32126832611333289</v>
      </c>
      <c r="AE1416" s="17">
        <v>-0.31916267228689943</v>
      </c>
      <c r="AF1416" s="17">
        <v>31.789845589333005</v>
      </c>
      <c r="AG1416" s="17">
        <v>-36.573668879385551</v>
      </c>
      <c r="AH1416" s="17">
        <v>-4.0114298613241395E-2</v>
      </c>
      <c r="AI1416" s="17">
        <v>-5.7293757861457961E-3</v>
      </c>
      <c r="AJ1416" s="17">
        <v>0.33333333333333298</v>
      </c>
      <c r="AK1416" s="17">
        <v>0.32604105641523573</v>
      </c>
      <c r="AL1416" s="17">
        <v>0.4505009244629562</v>
      </c>
      <c r="AM1416" s="17">
        <v>0.33333333333333298</v>
      </c>
      <c r="AN1416" s="17">
        <v>1.7071522452740795E-2</v>
      </c>
      <c r="AO1416" s="17">
        <v>5.7603848237438138E-2</v>
      </c>
      <c r="AP1416" s="17">
        <v>0.33333333333333298</v>
      </c>
      <c r="AQ1416" s="17">
        <v>3.3510131962827683</v>
      </c>
      <c r="AR1416" s="17">
        <v>2.2444243630026963</v>
      </c>
      <c r="AS1416" s="17">
        <v>-0.41330882873069097</v>
      </c>
      <c r="AT1416" s="17">
        <v>3.2091399015428652</v>
      </c>
      <c r="AU1416" s="17">
        <v>-1.0000000000000007</v>
      </c>
      <c r="AV1416" s="17">
        <v>-1.0000000000000007</v>
      </c>
      <c r="AW1416" s="17">
        <v>-1.0000000000000007</v>
      </c>
      <c r="AX1416" s="17">
        <v>-1.0000000000000007</v>
      </c>
      <c r="AY1416" s="17">
        <v>-3.7057379126791405E-2</v>
      </c>
      <c r="AZ1416" s="17">
        <v>0.63856844998913487</v>
      </c>
      <c r="BA1416" s="17">
        <v>-4.9826141622018094E-2</v>
      </c>
      <c r="BB1416" s="17">
        <v>0.3528633568326135</v>
      </c>
      <c r="BC1416" s="17">
        <v>-2.9388933627587682E-2</v>
      </c>
      <c r="BD1416" s="17">
        <v>10.585545850511288</v>
      </c>
      <c r="BE1416" s="17">
        <v>0.34480537550800872</v>
      </c>
      <c r="BF1416" s="17">
        <v>-1.0000000000000007</v>
      </c>
      <c r="BG1416" s="22">
        <v>46.539864769272071</v>
      </c>
    </row>
    <row r="1417" spans="1:100" x14ac:dyDescent="0.25">
      <c r="A1417">
        <v>3719</v>
      </c>
      <c r="B1417" t="s">
        <v>1344</v>
      </c>
      <c r="C1417" s="48">
        <v>3</v>
      </c>
      <c r="D1417" s="22">
        <v>1469.4345824311861</v>
      </c>
      <c r="E1417" s="17">
        <v>36.972081797986299</v>
      </c>
      <c r="F1417" s="17">
        <v>-69.784548933281869</v>
      </c>
      <c r="G1417" s="17">
        <v>3.9077986160064485E-2</v>
      </c>
      <c r="H1417" s="17">
        <v>1.5305934115309427</v>
      </c>
      <c r="I1417" s="17">
        <v>24.663097372961072</v>
      </c>
      <c r="J1417" s="17">
        <v>9.5606258925316308</v>
      </c>
      <c r="K1417" s="17">
        <v>-1</v>
      </c>
      <c r="L1417" s="17">
        <v>-1</v>
      </c>
      <c r="M1417" s="17">
        <v>-1</v>
      </c>
      <c r="N1417" s="17">
        <v>9.1285314918857205E-2</v>
      </c>
      <c r="O1417" s="17">
        <v>-1</v>
      </c>
      <c r="P1417" s="17">
        <v>-1</v>
      </c>
      <c r="Q1417" s="17">
        <v>3.249201021729907</v>
      </c>
      <c r="R1417" s="17">
        <v>-1</v>
      </c>
      <c r="S1417" s="17">
        <v>-0.21207453870152776</v>
      </c>
      <c r="T1417" s="17">
        <v>-8.7392881736769429E-2</v>
      </c>
      <c r="U1417" s="17">
        <v>-0.64722926639795397</v>
      </c>
      <c r="V1417" s="17">
        <v>-1.2757513129303284</v>
      </c>
      <c r="W1417" s="17">
        <v>-1.7186076101989647</v>
      </c>
      <c r="X1417" s="17">
        <v>-3.6560820858811738</v>
      </c>
      <c r="Y1417" s="17">
        <v>-3.3797353443450279E-2</v>
      </c>
      <c r="Z1417" s="17">
        <v>32.965088028971792</v>
      </c>
      <c r="AA1417" s="17">
        <v>2.9884074352887762</v>
      </c>
      <c r="AB1417" s="17">
        <v>1.4198604316987469</v>
      </c>
      <c r="AC1417" s="17">
        <v>-11.743111879551313</v>
      </c>
      <c r="AD1417" s="17">
        <v>-0.84536880541477477</v>
      </c>
      <c r="AE1417" s="17">
        <v>-0.91682641380399377</v>
      </c>
      <c r="AF1417" s="17">
        <v>21.725010167315254</v>
      </c>
      <c r="AG1417" s="17">
        <v>-47.621976283089673</v>
      </c>
      <c r="AH1417" s="17">
        <v>0.15788602773377947</v>
      </c>
      <c r="AI1417" s="17">
        <v>0.31787999615811896</v>
      </c>
      <c r="AJ1417" s="17">
        <v>0.33333333333333298</v>
      </c>
      <c r="AK1417" s="17">
        <v>0.7668311571918609</v>
      </c>
      <c r="AL1417" s="17">
        <v>0.56176593809952613</v>
      </c>
      <c r="AM1417" s="17">
        <v>0.33333333333333298</v>
      </c>
      <c r="AN1417" s="17">
        <v>-0.21557009027882096</v>
      </c>
      <c r="AO1417" s="17">
        <v>-0.29202849312848145</v>
      </c>
      <c r="AP1417" s="17">
        <v>0.33333333333333298</v>
      </c>
      <c r="AQ1417" s="17">
        <v>2.9380872056458189</v>
      </c>
      <c r="AR1417" s="17">
        <v>3.5089244552575853</v>
      </c>
      <c r="AS1417" s="17">
        <v>-1.6166101346445574</v>
      </c>
      <c r="AT1417" s="17">
        <v>7.6683115719186077</v>
      </c>
      <c r="AU1417" s="17">
        <v>-1</v>
      </c>
      <c r="AV1417" s="17">
        <v>-1</v>
      </c>
      <c r="AW1417" s="17">
        <v>-1</v>
      </c>
      <c r="AX1417" s="17">
        <v>-1</v>
      </c>
      <c r="AY1417" s="17">
        <v>5.45028728719699E-2</v>
      </c>
      <c r="AZ1417" s="17">
        <v>0.41183873069349874</v>
      </c>
      <c r="BA1417" s="17">
        <v>-3.4558872107623748E-2</v>
      </c>
      <c r="BB1417" s="17">
        <v>0.14675139441062615</v>
      </c>
      <c r="BC1417" s="17">
        <v>5.574379684336974E-2</v>
      </c>
      <c r="BD1417" s="17">
        <v>5.7279785137331434</v>
      </c>
      <c r="BE1417" s="17">
        <v>1.2208005605461263</v>
      </c>
      <c r="BF1417" s="17">
        <v>-1</v>
      </c>
      <c r="CU1417" t="e">
        <v>#N/A</v>
      </c>
      <c r="CV1417" t="e">
        <v>#N/A</v>
      </c>
    </row>
    <row r="1418" spans="1:100" x14ac:dyDescent="0.25">
      <c r="A1418">
        <v>3721</v>
      </c>
      <c r="B1418" t="s">
        <v>279</v>
      </c>
      <c r="C1418" s="48">
        <v>2</v>
      </c>
      <c r="D1418" s="22">
        <v>1537.8269921874999</v>
      </c>
      <c r="E1418" s="17">
        <v>120.48896461993476</v>
      </c>
      <c r="F1418" s="17">
        <v>56.184814975552619</v>
      </c>
      <c r="G1418" s="17">
        <v>0.84648107290790309</v>
      </c>
      <c r="H1418" s="17">
        <v>10.258600736998469</v>
      </c>
      <c r="I1418" s="17">
        <v>87.687879135821674</v>
      </c>
      <c r="J1418" s="17">
        <v>20.006104297816723</v>
      </c>
      <c r="K1418" s="17">
        <v>-0.99999999999999911</v>
      </c>
      <c r="L1418" s="17">
        <v>-0.99999999999999911</v>
      </c>
      <c r="M1418" s="17">
        <v>-0.99999999999999911</v>
      </c>
      <c r="N1418" s="17">
        <v>0.36872720711689611</v>
      </c>
      <c r="O1418" s="17">
        <v>-0.99999999999999911</v>
      </c>
      <c r="P1418" s="17">
        <v>-0.99999999999999911</v>
      </c>
      <c r="Q1418" s="17">
        <v>5.0789276100993819</v>
      </c>
      <c r="R1418" s="17">
        <v>-0.99999999999999911</v>
      </c>
      <c r="S1418" s="17">
        <v>2.5669820580798626</v>
      </c>
      <c r="T1418" s="17">
        <v>0.30449658338274255</v>
      </c>
      <c r="U1418" s="17">
        <v>0.58658858244508871</v>
      </c>
      <c r="V1418" s="17">
        <v>0.60093372444186799</v>
      </c>
      <c r="W1418" s="17">
        <v>5.707867779556727</v>
      </c>
      <c r="X1418" s="17">
        <v>4.2634358339081224</v>
      </c>
      <c r="Y1418" s="17">
        <v>0.24646521634120069</v>
      </c>
      <c r="Z1418" s="17">
        <v>46.352197289570697</v>
      </c>
      <c r="AA1418" s="17">
        <v>1.4959819114938726</v>
      </c>
      <c r="AB1418" s="17">
        <v>2.4433101464945692</v>
      </c>
      <c r="AC1418" s="17">
        <v>33.264394021694983</v>
      </c>
      <c r="AD1418" s="17">
        <v>1.8634456526847847</v>
      </c>
      <c r="AE1418" s="17">
        <v>1.5104202275498295</v>
      </c>
      <c r="AF1418" s="17">
        <v>78.146684291808043</v>
      </c>
      <c r="AG1418" s="17">
        <v>42.62933567150418</v>
      </c>
      <c r="AH1418" s="17">
        <v>0.50785106233513233</v>
      </c>
      <c r="AI1418" s="17">
        <v>0.6425822425662262</v>
      </c>
      <c r="AJ1418" s="17">
        <v>0.33333333333333298</v>
      </c>
      <c r="AK1418" s="17">
        <v>1.0574926237178142</v>
      </c>
      <c r="AL1418" s="17">
        <v>1.0893571202777523</v>
      </c>
      <c r="AM1418" s="17">
        <v>0.33333333333333298</v>
      </c>
      <c r="AN1418" s="17">
        <v>0.67647115071769437</v>
      </c>
      <c r="AO1418" s="17">
        <v>0.77815046729181314</v>
      </c>
      <c r="AP1418" s="17">
        <v>0.33333333333333298</v>
      </c>
      <c r="AQ1418" s="17">
        <v>11.571669519816817</v>
      </c>
      <c r="AR1418" s="17">
        <v>2.2444243630026963</v>
      </c>
      <c r="AS1418" s="17">
        <v>10.051097519364719</v>
      </c>
      <c r="AT1418" s="17">
        <v>10.530455124198438</v>
      </c>
      <c r="AU1418" s="17">
        <v>-0.99999999999999911</v>
      </c>
      <c r="AV1418" s="17">
        <v>-0.99999999999999911</v>
      </c>
      <c r="AW1418" s="17">
        <v>-0.99999999999999911</v>
      </c>
      <c r="AX1418" s="17">
        <v>-0.99999999999999911</v>
      </c>
      <c r="AY1418" s="17">
        <v>7.314345443641336E-2</v>
      </c>
      <c r="AZ1418" s="17">
        <v>-0.12143788029793962</v>
      </c>
      <c r="BA1418" s="17">
        <v>0.68079616707732615</v>
      </c>
      <c r="BB1418" s="17">
        <v>-7.0387978043061489E-2</v>
      </c>
      <c r="BC1418" s="17">
        <v>0.37573714519270451</v>
      </c>
      <c r="BD1418" s="17">
        <v>-0.70022385482092453</v>
      </c>
      <c r="BE1418" s="17">
        <v>11.247643452588704</v>
      </c>
      <c r="BF1418" s="17">
        <v>-0.99999999999999911</v>
      </c>
      <c r="BG1418" s="22">
        <v>166.83888960204263</v>
      </c>
    </row>
    <row r="1419" spans="1:100" x14ac:dyDescent="0.25">
      <c r="A1419">
        <v>3723</v>
      </c>
      <c r="B1419" t="s">
        <v>1345</v>
      </c>
      <c r="C1419" s="48">
        <v>2</v>
      </c>
      <c r="D1419" s="22">
        <v>1529.1337988281248</v>
      </c>
      <c r="E1419" s="17">
        <v>78.859304843448726</v>
      </c>
      <c r="F1419" s="17">
        <v>-10.973968098982112</v>
      </c>
      <c r="G1419" s="17">
        <v>0.37968842558816163</v>
      </c>
      <c r="H1419" s="17">
        <v>6.0006374322371876</v>
      </c>
      <c r="I1419" s="17">
        <v>54.997380959457821</v>
      </c>
      <c r="J1419" s="17">
        <v>11.932098219314534</v>
      </c>
      <c r="K1419" s="17">
        <v>-1.0000000000000002</v>
      </c>
      <c r="L1419" s="17">
        <v>-1.0000000000000002</v>
      </c>
      <c r="M1419" s="17">
        <v>-1.0000000000000002</v>
      </c>
      <c r="N1419" s="17">
        <v>0.25240263327272439</v>
      </c>
      <c r="O1419" s="17">
        <v>-1.0000000000000002</v>
      </c>
      <c r="P1419" s="17">
        <v>-1.0000000000000002</v>
      </c>
      <c r="Q1419" s="17">
        <v>3.8293269917857851</v>
      </c>
      <c r="R1419" s="17">
        <v>-1.0000000000000002</v>
      </c>
      <c r="S1419" s="17">
        <v>0.93724822332098434</v>
      </c>
      <c r="T1419" s="17">
        <v>0.12156937006135951</v>
      </c>
      <c r="U1419" s="17">
        <v>3.8439344169372433E-2</v>
      </c>
      <c r="V1419" s="17">
        <v>-0.11731901144591142</v>
      </c>
      <c r="W1419" s="17">
        <v>2.0682754661574028</v>
      </c>
      <c r="X1419" s="17">
        <v>-0.22087541537514488</v>
      </c>
      <c r="Y1419" s="17">
        <v>8.1887240182968057E-2</v>
      </c>
      <c r="Z1419" s="17">
        <v>31.241430795862033</v>
      </c>
      <c r="AA1419" s="17">
        <v>0.38309139140876697</v>
      </c>
      <c r="AB1419" s="17">
        <v>0.83917682889702538</v>
      </c>
      <c r="AC1419" s="17">
        <v>14.847282651469582</v>
      </c>
      <c r="AD1419" s="17">
        <v>0.45772472603718795</v>
      </c>
      <c r="AE1419" s="17">
        <v>0.33320298341796362</v>
      </c>
      <c r="AF1419" s="17">
        <v>48.31908265164018</v>
      </c>
      <c r="AG1419" s="17">
        <v>-8.3326309891388917</v>
      </c>
      <c r="AH1419" s="17">
        <v>0.1552710988074158</v>
      </c>
      <c r="AI1419" s="17">
        <v>0.22543600843627382</v>
      </c>
      <c r="AJ1419" s="17">
        <v>0.33333333333333298</v>
      </c>
      <c r="AK1419" s="17">
        <v>0.58685125603083066</v>
      </c>
      <c r="AL1419" s="17">
        <v>0.67829483373103372</v>
      </c>
      <c r="AM1419" s="17">
        <v>0.33333333333333298</v>
      </c>
      <c r="AN1419" s="17">
        <v>0.2521905055297019</v>
      </c>
      <c r="AO1419" s="17">
        <v>0.31452572242377719</v>
      </c>
      <c r="AP1419" s="17">
        <v>0.33333333333333298</v>
      </c>
      <c r="AQ1419" s="17">
        <v>6.2822134459709336</v>
      </c>
      <c r="AR1419" s="17">
        <v>2.2444243630026963</v>
      </c>
      <c r="AS1419" s="17">
        <v>3.3179346746091127</v>
      </c>
      <c r="AT1419" s="17">
        <v>5.8196663807070079</v>
      </c>
      <c r="AU1419" s="17">
        <v>-1.0000000000000002</v>
      </c>
      <c r="AV1419" s="17">
        <v>-1.0000000000000002</v>
      </c>
      <c r="AW1419" s="17">
        <v>-1.0000000000000002</v>
      </c>
      <c r="AX1419" s="17">
        <v>-1.0000000000000002</v>
      </c>
      <c r="AY1419" s="17">
        <v>2.236406934008622E-3</v>
      </c>
      <c r="AZ1419" s="17">
        <v>0.36757661461407792</v>
      </c>
      <c r="BA1419" s="17">
        <v>0.21068837320525924</v>
      </c>
      <c r="BB1419" s="17">
        <v>0.20194664536314766</v>
      </c>
      <c r="BC1419" s="17">
        <v>0.11506494166624301</v>
      </c>
      <c r="BD1419" s="17">
        <v>6.5614327290942978</v>
      </c>
      <c r="BE1419" s="17">
        <v>4.2323783911026691</v>
      </c>
      <c r="BF1419" s="17">
        <v>-1.0000000000000002</v>
      </c>
      <c r="BG1419" s="22">
        <v>145.77229578375568</v>
      </c>
    </row>
    <row r="1420" spans="1:100" x14ac:dyDescent="0.25">
      <c r="A1420">
        <v>3728</v>
      </c>
      <c r="B1420" t="s">
        <v>1346</v>
      </c>
      <c r="C1420" s="48">
        <v>2</v>
      </c>
      <c r="D1420" s="22">
        <v>1453.1150781249999</v>
      </c>
      <c r="E1420" s="17">
        <v>1.7669480775987978</v>
      </c>
      <c r="F1420" s="17">
        <v>-135.34272087141667</v>
      </c>
      <c r="G1420" s="17">
        <v>-0.48474682312783607</v>
      </c>
      <c r="H1420" s="17">
        <v>-1.8845201200703947</v>
      </c>
      <c r="I1420" s="17">
        <v>-5.5408881927946041</v>
      </c>
      <c r="J1420" s="17">
        <v>-3.0198413467424263</v>
      </c>
      <c r="K1420" s="17">
        <v>-1.000000000000002</v>
      </c>
      <c r="L1420" s="17">
        <v>-1.000000000000002</v>
      </c>
      <c r="M1420" s="17">
        <v>-1.000000000000002</v>
      </c>
      <c r="N1420" s="17">
        <v>3.6985654234725052E-2</v>
      </c>
      <c r="O1420" s="17">
        <v>-1.000000000000002</v>
      </c>
      <c r="P1420" s="17">
        <v>-1.000000000000002</v>
      </c>
      <c r="Q1420" s="17">
        <v>1.5152399394512428</v>
      </c>
      <c r="R1420" s="17">
        <v>-1.000000000000002</v>
      </c>
      <c r="S1420" s="17">
        <v>-2.080792829552915</v>
      </c>
      <c r="T1420" s="17">
        <v>-0.21718646093201036</v>
      </c>
      <c r="U1420" s="17">
        <v>-0.97665702858429904</v>
      </c>
      <c r="V1420" s="17">
        <v>-1.4474234720733916</v>
      </c>
      <c r="W1420" s="17">
        <v>-4.6717447649305859</v>
      </c>
      <c r="X1420" s="17">
        <v>-8.5251979713362527</v>
      </c>
      <c r="Y1420" s="17">
        <v>-0.22288834822956308</v>
      </c>
      <c r="Z1420" s="17">
        <v>3.2583867884634543</v>
      </c>
      <c r="AA1420" s="17">
        <v>-1.6778275177626596</v>
      </c>
      <c r="AB1420" s="17">
        <v>-2.131455616436281</v>
      </c>
      <c r="AC1420" s="17">
        <v>-19.258653548176536</v>
      </c>
      <c r="AD1420" s="17">
        <v>-2.1454754867963848</v>
      </c>
      <c r="AE1420" s="17">
        <v>-1.8468400979522546</v>
      </c>
      <c r="AF1420" s="17">
        <v>-6.9174991378728237</v>
      </c>
      <c r="AG1420" s="17">
        <v>-102.70712591380706</v>
      </c>
      <c r="AH1420" s="17">
        <v>-0.49765809837334107</v>
      </c>
      <c r="AI1420" s="17">
        <v>-0.5470609679440499</v>
      </c>
      <c r="AJ1420" s="17">
        <v>0.33333333333333298</v>
      </c>
      <c r="AK1420" s="17">
        <v>-0.28471128907039944</v>
      </c>
      <c r="AL1420" s="17">
        <v>-8.2935515438075091E-2</v>
      </c>
      <c r="AM1420" s="17">
        <v>0.33333333333333298</v>
      </c>
      <c r="AN1420" s="17">
        <v>-0.53351841074044315</v>
      </c>
      <c r="AO1420" s="17">
        <v>-0.54404301027173041</v>
      </c>
      <c r="AP1420" s="17">
        <v>0.33333333333333298</v>
      </c>
      <c r="AQ1420" s="17">
        <v>-3.513125668775948</v>
      </c>
      <c r="AR1420" s="17">
        <v>2.2444243630026963</v>
      </c>
      <c r="AS1420" s="17">
        <v>-9.1509491687235922</v>
      </c>
      <c r="AT1420" s="17">
        <v>-2.9040610869606631</v>
      </c>
      <c r="AU1420" s="17">
        <v>-1.000000000000002</v>
      </c>
      <c r="AV1420" s="17">
        <v>-1.000000000000002</v>
      </c>
      <c r="AW1420" s="17">
        <v>-1.000000000000002</v>
      </c>
      <c r="AX1420" s="17">
        <v>-1.000000000000002</v>
      </c>
      <c r="AY1420" s="17">
        <v>-0.12907361175502402</v>
      </c>
      <c r="AZ1420" s="17">
        <v>1.2731636433777167</v>
      </c>
      <c r="BA1420" s="17">
        <v>-0.65988606718598009</v>
      </c>
      <c r="BB1420" s="17">
        <v>0.70627260094502731</v>
      </c>
      <c r="BC1420" s="17">
        <v>-0.3676638296256397</v>
      </c>
      <c r="BD1420" s="17">
        <v>20.009013686613464</v>
      </c>
      <c r="BE1420" s="17">
        <v>-8.7589196360928447</v>
      </c>
      <c r="BF1420" s="17">
        <v>-1.000000000000002</v>
      </c>
      <c r="BG1420" s="22">
        <v>63.172190322326308</v>
      </c>
    </row>
    <row r="1421" spans="1:100" x14ac:dyDescent="0.25">
      <c r="A1421">
        <v>3729</v>
      </c>
      <c r="B1421" t="s">
        <v>1347</v>
      </c>
      <c r="C1421" s="48">
        <v>3</v>
      </c>
      <c r="D1421" s="22">
        <v>1468.4361601509893</v>
      </c>
      <c r="E1421" s="17">
        <v>47.638035889462479</v>
      </c>
      <c r="F1421" s="17">
        <v>-46.922555917294474</v>
      </c>
      <c r="G1421" s="17">
        <v>-0.62748728400698839</v>
      </c>
      <c r="H1421" s="17">
        <v>3.4472784698861187</v>
      </c>
      <c r="I1421" s="17">
        <v>35.316280061008882</v>
      </c>
      <c r="J1421" s="17">
        <v>9.3628482934006811</v>
      </c>
      <c r="K1421" s="17">
        <v>-1.0000000000000013</v>
      </c>
      <c r="L1421" s="17">
        <v>-1.0000000000000013</v>
      </c>
      <c r="M1421" s="17">
        <v>-1.0000000000000013</v>
      </c>
      <c r="N1421" s="17">
        <v>0.19815678612894622</v>
      </c>
      <c r="O1421" s="17">
        <v>-1.0000000000000013</v>
      </c>
      <c r="P1421" s="17">
        <v>-1.0000000000000013</v>
      </c>
      <c r="Q1421" s="17">
        <v>2.6490425326711007</v>
      </c>
      <c r="R1421" s="17">
        <v>-1.0000000000000013</v>
      </c>
      <c r="S1421" s="17">
        <v>-0.2963697468245492</v>
      </c>
      <c r="T1421" s="17">
        <v>-1.0867034377573956E-2</v>
      </c>
      <c r="U1421" s="17">
        <v>0.69548771543205845</v>
      </c>
      <c r="V1421" s="17">
        <v>0.82603394767861682</v>
      </c>
      <c r="W1421" s="17">
        <v>0.79823593721501807</v>
      </c>
      <c r="X1421" s="17">
        <v>-1.5777008340730134</v>
      </c>
      <c r="Y1421" s="17">
        <v>-0.25059265868862107</v>
      </c>
      <c r="Z1421" s="17">
        <v>32.833140714402717</v>
      </c>
      <c r="AA1421" s="17">
        <v>1.1876019893104637</v>
      </c>
      <c r="AB1421" s="17">
        <v>-0.69905830546574188</v>
      </c>
      <c r="AC1421" s="17">
        <v>-2.0175818159504564</v>
      </c>
      <c r="AD1421" s="17">
        <v>2.3796618300418158</v>
      </c>
      <c r="AE1421" s="17">
        <v>-0.95071370146186174</v>
      </c>
      <c r="AF1421" s="17">
        <v>29.165786891524643</v>
      </c>
      <c r="AG1421" s="17">
        <v>-40.65346187859825</v>
      </c>
      <c r="AH1421" s="17">
        <v>0.6588758201188688</v>
      </c>
      <c r="AI1421" s="17">
        <v>0.46652878860249192</v>
      </c>
      <c r="AJ1421" s="17">
        <v>0.33333333333333298</v>
      </c>
      <c r="AK1421" s="17">
        <v>0.57963037132399098</v>
      </c>
      <c r="AL1421" s="17">
        <v>0.86812229665142882</v>
      </c>
      <c r="AM1421" s="17">
        <v>0.33333333333333298</v>
      </c>
      <c r="AN1421" s="17">
        <v>-7.5354839006020191E-3</v>
      </c>
      <c r="AO1421" s="17">
        <v>-0.10455245135708076</v>
      </c>
      <c r="AP1421" s="17">
        <v>0.33333333333333298</v>
      </c>
      <c r="AQ1421" s="17">
        <v>6.1504931694842018</v>
      </c>
      <c r="AR1421" s="17">
        <v>4.4105894213924994</v>
      </c>
      <c r="AS1421" s="17">
        <v>-0.7886362931244153</v>
      </c>
      <c r="AT1421" s="17">
        <v>5.7408951651325939</v>
      </c>
      <c r="AU1421" s="17">
        <v>-1.0000000000000013</v>
      </c>
      <c r="AV1421" s="17">
        <v>-1.0000000000000013</v>
      </c>
      <c r="AW1421" s="17">
        <v>-1.0000000000000013</v>
      </c>
      <c r="AX1421" s="17">
        <v>-1.0000000000000013</v>
      </c>
      <c r="AY1421" s="17">
        <v>-0.13158444596429797</v>
      </c>
      <c r="AZ1421" s="17">
        <v>0.15020941532349308</v>
      </c>
      <c r="BA1421" s="17">
        <v>0.67748044456657897</v>
      </c>
      <c r="BB1421" s="17">
        <v>0.1769979328366475</v>
      </c>
      <c r="BC1421" s="17">
        <v>-0.15456115379925117</v>
      </c>
      <c r="BD1421" s="17">
        <v>5.1759953975336561</v>
      </c>
      <c r="BE1421" s="17">
        <v>-0.47662662214838525</v>
      </c>
      <c r="BF1421" s="17">
        <v>-1.0000000000000013</v>
      </c>
      <c r="CU1421" t="e">
        <v>#N/A</v>
      </c>
      <c r="CV1421" t="e">
        <v>#N/A</v>
      </c>
    </row>
    <row r="1422" spans="1:100" x14ac:dyDescent="0.25">
      <c r="A1422">
        <v>3734</v>
      </c>
      <c r="B1422" t="s">
        <v>1348</v>
      </c>
      <c r="C1422" s="48">
        <v>2</v>
      </c>
      <c r="D1422" s="22">
        <v>1512.5602246093749</v>
      </c>
      <c r="E1422" s="17">
        <v>38.214485129281385</v>
      </c>
      <c r="F1422" s="17">
        <v>-76.543964225377238</v>
      </c>
      <c r="G1422" s="17">
        <v>-7.6061227329402403E-2</v>
      </c>
      <c r="H1422" s="17">
        <v>1.8434055019076627</v>
      </c>
      <c r="I1422" s="17">
        <v>23.080247553166494</v>
      </c>
      <c r="J1422" s="17">
        <v>4.0491002992312897</v>
      </c>
      <c r="K1422" s="17">
        <v>-1.0000000000000011</v>
      </c>
      <c r="L1422" s="17">
        <v>-1.0000000000000011</v>
      </c>
      <c r="M1422" s="17">
        <v>-1.0000000000000011</v>
      </c>
      <c r="N1422" s="17">
        <v>0.13882996999349559</v>
      </c>
      <c r="O1422" s="17">
        <v>-1.0000000000000011</v>
      </c>
      <c r="P1422" s="17">
        <v>-1.0000000000000011</v>
      </c>
      <c r="Q1422" s="17">
        <v>2.6092883914521812</v>
      </c>
      <c r="R1422" s="17">
        <v>-1.0000000000000011</v>
      </c>
      <c r="S1422" s="17">
        <v>-0.65393071620203602</v>
      </c>
      <c r="T1422" s="17">
        <v>-5.7030302532223104E-2</v>
      </c>
      <c r="U1422" s="17">
        <v>-0.49674223275907708</v>
      </c>
      <c r="V1422" s="17">
        <v>-0.81857991811937103</v>
      </c>
      <c r="W1422" s="17">
        <v>-1.485214382316963</v>
      </c>
      <c r="X1422" s="17">
        <v>-4.5991005377500427</v>
      </c>
      <c r="Y1422" s="17">
        <v>-7.879728632503441E-2</v>
      </c>
      <c r="Z1422" s="17">
        <v>16.488142318914704</v>
      </c>
      <c r="AA1422" s="17">
        <v>-0.70347128513788193</v>
      </c>
      <c r="AB1422" s="17">
        <v>-0.72700722932745476</v>
      </c>
      <c r="AC1422" s="17">
        <v>-3.1341319293280918</v>
      </c>
      <c r="AD1422" s="17">
        <v>-0.91474081749088842</v>
      </c>
      <c r="AE1422" s="17">
        <v>-0.81616462873760809</v>
      </c>
      <c r="AF1422" s="17">
        <v>19.197117742971926</v>
      </c>
      <c r="AG1422" s="17">
        <v>-58.088981589227451</v>
      </c>
      <c r="AH1422" s="17">
        <v>-0.18896781953479352</v>
      </c>
      <c r="AI1422" s="17">
        <v>-0.1818417250760348</v>
      </c>
      <c r="AJ1422" s="17">
        <v>0.33333333333333298</v>
      </c>
      <c r="AK1422" s="17">
        <v>0.12734393258949372</v>
      </c>
      <c r="AL1422" s="17">
        <v>0.27695711880159735</v>
      </c>
      <c r="AM1422" s="17">
        <v>0.33333333333333298</v>
      </c>
      <c r="AN1422" s="17">
        <v>-0.1620528590441554</v>
      </c>
      <c r="AO1422" s="17">
        <v>-0.13813097165835647</v>
      </c>
      <c r="AP1422" s="17">
        <v>0.33333333333333298</v>
      </c>
      <c r="AQ1422" s="17">
        <v>1.1178909494198814</v>
      </c>
      <c r="AR1422" s="17">
        <v>2.2444243630026963</v>
      </c>
      <c r="AS1422" s="17">
        <v>-3.2559405720437455</v>
      </c>
      <c r="AT1422" s="17">
        <v>1.2203215813798973</v>
      </c>
      <c r="AU1422" s="17">
        <v>-1.0000000000000011</v>
      </c>
      <c r="AV1422" s="17">
        <v>-1.0000000000000011</v>
      </c>
      <c r="AW1422" s="17">
        <v>-1.0000000000000011</v>
      </c>
      <c r="AX1422" s="17">
        <v>-1.0000000000000011</v>
      </c>
      <c r="AY1422" s="17">
        <v>-6.699318028032171E-2</v>
      </c>
      <c r="AZ1422" s="17">
        <v>0.84502240903155235</v>
      </c>
      <c r="BA1422" s="17">
        <v>-0.24829799926919671</v>
      </c>
      <c r="BB1422" s="17">
        <v>0.46783860147572676</v>
      </c>
      <c r="BC1422" s="17">
        <v>-0.13944049445101767</v>
      </c>
      <c r="BD1422" s="17">
        <v>13.65129904710205</v>
      </c>
      <c r="BE1422" s="17">
        <v>-2.6169253313421441</v>
      </c>
      <c r="BF1422" s="17">
        <v>-1.0000000000000011</v>
      </c>
      <c r="BG1422" s="22">
        <v>68.527905148598393</v>
      </c>
    </row>
    <row r="1423" spans="1:100" x14ac:dyDescent="0.25">
      <c r="A1423">
        <v>3735</v>
      </c>
      <c r="B1423" t="s">
        <v>1349</v>
      </c>
      <c r="C1423" s="48">
        <v>2</v>
      </c>
      <c r="D1423" s="22">
        <v>1532.149931640625</v>
      </c>
      <c r="E1423" s="17">
        <v>126.87699551991327</v>
      </c>
      <c r="F1423" s="17">
        <v>66.490265075036803</v>
      </c>
      <c r="G1423" s="17">
        <v>0.91810995171621734</v>
      </c>
      <c r="H1423" s="17">
        <v>10.911981074667075</v>
      </c>
      <c r="I1423" s="17">
        <v>92.704204361814902</v>
      </c>
      <c r="J1423" s="17">
        <v>21.245052696458664</v>
      </c>
      <c r="K1423" s="17">
        <v>-0.999999999999999</v>
      </c>
      <c r="L1423" s="17">
        <v>-0.999999999999999</v>
      </c>
      <c r="M1423" s="17">
        <v>-0.999999999999999</v>
      </c>
      <c r="N1423" s="17">
        <v>0.38657710010504681</v>
      </c>
      <c r="O1423" s="17">
        <v>-0.999999999999999</v>
      </c>
      <c r="P1423" s="17">
        <v>-0.999999999999999</v>
      </c>
      <c r="Q1423" s="17">
        <v>5.2706776125081998</v>
      </c>
      <c r="R1423" s="17">
        <v>-0.999999999999999</v>
      </c>
      <c r="S1423" s="17">
        <v>2.8170631337138401</v>
      </c>
      <c r="T1423" s="17">
        <v>0.33256658677498713</v>
      </c>
      <c r="U1423" s="17">
        <v>0.67070155119634367</v>
      </c>
      <c r="V1423" s="17">
        <v>0.71114890985245893</v>
      </c>
      <c r="W1423" s="17">
        <v>6.2663596885982571</v>
      </c>
      <c r="X1423" s="17">
        <v>4.9515490440411281</v>
      </c>
      <c r="Y1423" s="17">
        <v>0.27171954709478863</v>
      </c>
      <c r="Z1423" s="17">
        <v>48.670929746247971</v>
      </c>
      <c r="AA1423" s="17">
        <v>1.6667538819775785</v>
      </c>
      <c r="AB1423" s="17">
        <v>2.6894628476099927</v>
      </c>
      <c r="AC1423" s="17">
        <v>36.090481891569851</v>
      </c>
      <c r="AD1423" s="17">
        <v>2.0791521649259286</v>
      </c>
      <c r="AE1423" s="17">
        <v>1.6910630714231181</v>
      </c>
      <c r="AF1423" s="17">
        <v>82.723700822153688</v>
      </c>
      <c r="AG1423" s="17">
        <v>50.449400007839259</v>
      </c>
      <c r="AH1423" s="17">
        <v>0.56195411563465802</v>
      </c>
      <c r="AI1423" s="17">
        <v>0.70659292744184321</v>
      </c>
      <c r="AJ1423" s="17">
        <v>0.33333333333333298</v>
      </c>
      <c r="AK1423" s="17">
        <v>1.1297120849321178</v>
      </c>
      <c r="AL1423" s="17">
        <v>1.1524342292998984</v>
      </c>
      <c r="AM1423" s="17">
        <v>0.33333333333333298</v>
      </c>
      <c r="AN1423" s="17">
        <v>0.74157660404774028</v>
      </c>
      <c r="AO1423" s="17">
        <v>0.84929323454268812</v>
      </c>
      <c r="AP1423" s="17">
        <v>0.33333333333333298</v>
      </c>
      <c r="AQ1423" s="17">
        <v>12.383331422057292</v>
      </c>
      <c r="AR1423" s="17">
        <v>2.2444243630026963</v>
      </c>
      <c r="AS1423" s="17">
        <v>11.084294824791185</v>
      </c>
      <c r="AT1423" s="17">
        <v>11.253321086069487</v>
      </c>
      <c r="AU1423" s="17">
        <v>-0.999999999999999</v>
      </c>
      <c r="AV1423" s="17">
        <v>-0.999999999999999</v>
      </c>
      <c r="AW1423" s="17">
        <v>-0.999999999999999</v>
      </c>
      <c r="AX1423" s="17">
        <v>-0.999999999999999</v>
      </c>
      <c r="AY1423" s="17">
        <v>8.4024072075461448E-2</v>
      </c>
      <c r="AZ1423" s="17">
        <v>-0.19647668005771585</v>
      </c>
      <c r="BA1423" s="17">
        <v>0.7529337519074506</v>
      </c>
      <c r="BB1423" s="17">
        <v>-0.11217746176196297</v>
      </c>
      <c r="BC1423" s="17">
        <v>0.41573704189695471</v>
      </c>
      <c r="BD1423" s="17">
        <v>-1.8145180117307573</v>
      </c>
      <c r="BE1423" s="17">
        <v>12.324129069452304</v>
      </c>
      <c r="BF1423" s="17">
        <v>-0.999999999999999</v>
      </c>
      <c r="BG1423" s="22">
        <v>218.07800952372816</v>
      </c>
    </row>
    <row r="1424" spans="1:100" x14ac:dyDescent="0.25">
      <c r="A1424">
        <v>3737</v>
      </c>
      <c r="B1424" t="s">
        <v>1350</v>
      </c>
      <c r="C1424" s="48">
        <v>2</v>
      </c>
      <c r="D1424" s="22">
        <v>1529.9868847656251</v>
      </c>
      <c r="E1424" s="17">
        <v>127.39324472610494</v>
      </c>
      <c r="F1424" s="17">
        <v>67.323100813718739</v>
      </c>
      <c r="G1424" s="17">
        <v>0.92389864504037089</v>
      </c>
      <c r="H1424" s="17">
        <v>10.964784056672656</v>
      </c>
      <c r="I1424" s="17">
        <v>93.109599068958076</v>
      </c>
      <c r="J1424" s="17">
        <v>21.345178406137606</v>
      </c>
      <c r="K1424" s="17">
        <v>-0.999999999999999</v>
      </c>
      <c r="L1424" s="17">
        <v>-0.999999999999999</v>
      </c>
      <c r="M1424" s="17">
        <v>-0.999999999999999</v>
      </c>
      <c r="N1424" s="17">
        <v>0.38801964057331073</v>
      </c>
      <c r="O1424" s="17">
        <v>-0.999999999999999</v>
      </c>
      <c r="P1424" s="17">
        <v>-0.999999999999999</v>
      </c>
      <c r="Q1424" s="17">
        <v>5.2861739036315161</v>
      </c>
      <c r="R1424" s="17">
        <v>-0.999999999999999</v>
      </c>
      <c r="S1424" s="17">
        <v>2.837273454985147</v>
      </c>
      <c r="T1424" s="17">
        <v>0.3348350662479172</v>
      </c>
      <c r="U1424" s="17">
        <v>0.67749914720490523</v>
      </c>
      <c r="V1424" s="17">
        <v>0.72005595849849446</v>
      </c>
      <c r="W1424" s="17">
        <v>6.3114942549805413</v>
      </c>
      <c r="X1424" s="17">
        <v>5.0071589657937556</v>
      </c>
      <c r="Y1424" s="17">
        <v>0.27376047776788315</v>
      </c>
      <c r="Z1424" s="17">
        <v>48.858318287235548</v>
      </c>
      <c r="AA1424" s="17">
        <v>1.6805548318449779</v>
      </c>
      <c r="AB1424" s="17">
        <v>2.7093556969938617</v>
      </c>
      <c r="AC1424" s="17">
        <v>36.318872399113538</v>
      </c>
      <c r="AD1424" s="17">
        <v>2.0965845032252379</v>
      </c>
      <c r="AE1424" s="17">
        <v>1.7056617366791216</v>
      </c>
      <c r="AF1424" s="17">
        <v>83.093592763428589</v>
      </c>
      <c r="AG1424" s="17">
        <v>51.081379105813639</v>
      </c>
      <c r="AH1424" s="17">
        <v>0.56632645802869996</v>
      </c>
      <c r="AI1424" s="17">
        <v>0.7117659558401459</v>
      </c>
      <c r="AJ1424" s="17">
        <v>0.33333333333333298</v>
      </c>
      <c r="AK1424" s="17">
        <v>1.135548506218621</v>
      </c>
      <c r="AL1424" s="17">
        <v>1.1575318106941364</v>
      </c>
      <c r="AM1424" s="17">
        <v>0.33333333333333298</v>
      </c>
      <c r="AN1424" s="17">
        <v>0.74683810624249314</v>
      </c>
      <c r="AO1424" s="17">
        <v>0.8550426427241149</v>
      </c>
      <c r="AP1424" s="17">
        <v>0.33333333333333298</v>
      </c>
      <c r="AQ1424" s="17">
        <v>12.448925940820356</v>
      </c>
      <c r="AR1424" s="17">
        <v>2.2444243630026963</v>
      </c>
      <c r="AS1424" s="17">
        <v>11.167792744121474</v>
      </c>
      <c r="AT1424" s="17">
        <v>11.311739554114183</v>
      </c>
      <c r="AU1424" s="17">
        <v>-0.999999999999999</v>
      </c>
      <c r="AV1424" s="17">
        <v>-0.999999999999999</v>
      </c>
      <c r="AW1424" s="17">
        <v>-0.999999999999999</v>
      </c>
      <c r="AX1424" s="17">
        <v>-0.999999999999999</v>
      </c>
      <c r="AY1424" s="17">
        <v>8.4903390022882871E-2</v>
      </c>
      <c r="AZ1424" s="17">
        <v>-0.20254094640459452</v>
      </c>
      <c r="BA1424" s="17">
        <v>0.75876355634769888</v>
      </c>
      <c r="BB1424" s="17">
        <v>-0.11555468208773118</v>
      </c>
      <c r="BC1424" s="17">
        <v>0.41896963661113928</v>
      </c>
      <c r="BD1424" s="17">
        <v>-1.904569779321716</v>
      </c>
      <c r="BE1424" s="17">
        <v>12.411125336985148</v>
      </c>
      <c r="BF1424" s="17">
        <v>-0.999999999999999</v>
      </c>
      <c r="BG1424" s="22">
        <v>1579.6463280254636</v>
      </c>
    </row>
    <row r="1425" spans="1:100" x14ac:dyDescent="0.25">
      <c r="A1425">
        <v>3739</v>
      </c>
      <c r="B1425" t="s">
        <v>1351</v>
      </c>
      <c r="C1425" s="48">
        <v>2</v>
      </c>
      <c r="D1425" s="22">
        <v>1453.315478515625</v>
      </c>
      <c r="E1425" s="17">
        <v>100.42634431480997</v>
      </c>
      <c r="F1425" s="17">
        <v>23.818920749828422</v>
      </c>
      <c r="G1425" s="17">
        <v>0.62151926215369302</v>
      </c>
      <c r="H1425" s="17">
        <v>8.2065565570738546</v>
      </c>
      <c r="I1425" s="17">
        <v>71.933317219651144</v>
      </c>
      <c r="J1425" s="17">
        <v>16.114991106789525</v>
      </c>
      <c r="K1425" s="17">
        <v>-0.99999999999999967</v>
      </c>
      <c r="L1425" s="17">
        <v>-0.99999999999999967</v>
      </c>
      <c r="M1425" s="17">
        <v>-0.99999999999999967</v>
      </c>
      <c r="N1425" s="17">
        <v>0.31266679803064956</v>
      </c>
      <c r="O1425" s="17">
        <v>-0.99999999999999967</v>
      </c>
      <c r="P1425" s="17">
        <v>-0.99999999999999967</v>
      </c>
      <c r="Q1425" s="17">
        <v>4.4767064323890731</v>
      </c>
      <c r="R1425" s="17">
        <v>-0.99999999999999967</v>
      </c>
      <c r="S1425" s="17">
        <v>1.7815629290085582</v>
      </c>
      <c r="T1425" s="17">
        <v>0.21633830286721389</v>
      </c>
      <c r="U1425" s="17">
        <v>0.3224185148270784</v>
      </c>
      <c r="V1425" s="17">
        <v>0.25478552143942795</v>
      </c>
      <c r="W1425" s="17">
        <v>3.9538357014366534</v>
      </c>
      <c r="X1425" s="17">
        <v>2.1023075804606433</v>
      </c>
      <c r="Y1425" s="17">
        <v>0.16715000060375385</v>
      </c>
      <c r="Z1425" s="17">
        <v>39.069851666032456</v>
      </c>
      <c r="AA1425" s="17">
        <v>0.95964555742518676</v>
      </c>
      <c r="AB1425" s="17">
        <v>1.6702286982541994</v>
      </c>
      <c r="AC1425" s="17">
        <v>24.388618564439536</v>
      </c>
      <c r="AD1425" s="17">
        <v>1.1859852708867882</v>
      </c>
      <c r="AE1425" s="17">
        <v>0.94308283607291465</v>
      </c>
      <c r="AF1425" s="17">
        <v>63.771840741988427</v>
      </c>
      <c r="AG1425" s="17">
        <v>18.069188108337755</v>
      </c>
      <c r="AH1425" s="17">
        <v>0.33793187554786003</v>
      </c>
      <c r="AI1425" s="17">
        <v>0.44154657347846027</v>
      </c>
      <c r="AJ1425" s="17">
        <v>0.33333333333333298</v>
      </c>
      <c r="AK1425" s="17">
        <v>0.83067599560974736</v>
      </c>
      <c r="AL1425" s="17">
        <v>0.89125349365620044</v>
      </c>
      <c r="AM1425" s="17">
        <v>0.33333333333333298</v>
      </c>
      <c r="AN1425" s="17">
        <v>0.47199718833311433</v>
      </c>
      <c r="AO1425" s="17">
        <v>0.55471536668593191</v>
      </c>
      <c r="AP1425" s="17">
        <v>0.33333333333333298</v>
      </c>
      <c r="AQ1425" s="17">
        <v>9.0225170789855138</v>
      </c>
      <c r="AR1425" s="17">
        <v>2.2444243630026963</v>
      </c>
      <c r="AS1425" s="17">
        <v>6.8061781437995457</v>
      </c>
      <c r="AT1425" s="17">
        <v>8.2601803632284323</v>
      </c>
      <c r="AU1425" s="17">
        <v>-0.99999999999999967</v>
      </c>
      <c r="AV1425" s="17">
        <v>-0.99999999999999967</v>
      </c>
      <c r="AW1425" s="17">
        <v>-0.99999999999999967</v>
      </c>
      <c r="AX1425" s="17">
        <v>-0.99999999999999967</v>
      </c>
      <c r="AY1425" s="17">
        <v>3.897115568028179E-2</v>
      </c>
      <c r="AZ1425" s="17">
        <v>0.11423332594775149</v>
      </c>
      <c r="BA1425" s="17">
        <v>0.45423668468966405</v>
      </c>
      <c r="BB1425" s="17">
        <v>6.0858498019278395E-2</v>
      </c>
      <c r="BC1425" s="17">
        <v>0.25011114989197963</v>
      </c>
      <c r="BD1425" s="17">
        <v>2.7993929955572425</v>
      </c>
      <c r="BE1425" s="17">
        <v>7.866770295707898</v>
      </c>
      <c r="BF1425" s="17">
        <v>-0.99999999999999967</v>
      </c>
      <c r="BG1425" s="22">
        <v>669.33717653650308</v>
      </c>
    </row>
    <row r="1426" spans="1:100" x14ac:dyDescent="0.25">
      <c r="A1426">
        <v>3740</v>
      </c>
      <c r="B1426" t="s">
        <v>1352</v>
      </c>
      <c r="C1426" s="48">
        <v>2</v>
      </c>
      <c r="D1426" s="22">
        <v>1519.539296875</v>
      </c>
      <c r="E1426" s="17">
        <v>90.505286439419663</v>
      </c>
      <c r="F1426" s="17">
        <v>7.81383741980361</v>
      </c>
      <c r="G1426" s="17">
        <v>0.51027461363313009</v>
      </c>
      <c r="H1426" s="17">
        <v>7.191811286403027</v>
      </c>
      <c r="I1426" s="17">
        <v>64.142614001696032</v>
      </c>
      <c r="J1426" s="17">
        <v>14.190817764486159</v>
      </c>
      <c r="K1426" s="17">
        <v>-0.99999999999999989</v>
      </c>
      <c r="L1426" s="17">
        <v>-0.99999999999999989</v>
      </c>
      <c r="M1426" s="17">
        <v>-0.99999999999999989</v>
      </c>
      <c r="N1426" s="17">
        <v>0.28494466828867182</v>
      </c>
      <c r="O1426" s="17">
        <v>-0.99999999999999989</v>
      </c>
      <c r="P1426" s="17">
        <v>-0.99999999999999989</v>
      </c>
      <c r="Q1426" s="17">
        <v>4.1789052944029503</v>
      </c>
      <c r="R1426" s="17">
        <v>-0.99999999999999989</v>
      </c>
      <c r="S1426" s="17">
        <v>1.3931695627659337</v>
      </c>
      <c r="T1426" s="17">
        <v>0.17274362829890549</v>
      </c>
      <c r="U1426" s="17">
        <v>0.19178520322946141</v>
      </c>
      <c r="V1426" s="17">
        <v>8.361364542219929E-2</v>
      </c>
      <c r="W1426" s="17">
        <v>3.0864587836830331</v>
      </c>
      <c r="X1426" s="17">
        <v>1.0336197344808853</v>
      </c>
      <c r="Y1426" s="17">
        <v>0.12792826217862532</v>
      </c>
      <c r="Z1426" s="17">
        <v>35.468698312137661</v>
      </c>
      <c r="AA1426" s="17">
        <v>0.6944247672957915</v>
      </c>
      <c r="AB1426" s="17">
        <v>1.2879363718413788</v>
      </c>
      <c r="AC1426" s="17">
        <v>19.999506840189504</v>
      </c>
      <c r="AD1426" s="17">
        <v>0.85097800095480025</v>
      </c>
      <c r="AE1426" s="17">
        <v>0.66253189057764139</v>
      </c>
      <c r="AF1426" s="17">
        <v>56.663414592338768</v>
      </c>
      <c r="AG1426" s="17">
        <v>5.9240823496418837</v>
      </c>
      <c r="AH1426" s="17">
        <v>0.25390605735375471</v>
      </c>
      <c r="AI1426" s="17">
        <v>0.34213351188908925</v>
      </c>
      <c r="AJ1426" s="17">
        <v>0.33333333333333298</v>
      </c>
      <c r="AK1426" s="17">
        <v>0.71851413138973808</v>
      </c>
      <c r="AL1426" s="17">
        <v>0.79329034053132752</v>
      </c>
      <c r="AM1426" s="17">
        <v>0.33333333333333298</v>
      </c>
      <c r="AN1426" s="17">
        <v>0.37088387491863428</v>
      </c>
      <c r="AO1426" s="17">
        <v>0.44422568334489987</v>
      </c>
      <c r="AP1426" s="17">
        <v>0.33333333333333298</v>
      </c>
      <c r="AQ1426" s="17">
        <v>7.7619494904028983</v>
      </c>
      <c r="AR1426" s="17">
        <v>2.2444243630026963</v>
      </c>
      <c r="AS1426" s="17">
        <v>5.2015506107881162</v>
      </c>
      <c r="AT1426" s="17">
        <v>7.1375190680401914</v>
      </c>
      <c r="AU1426" s="17">
        <v>-0.99999999999999989</v>
      </c>
      <c r="AV1426" s="17">
        <v>-0.99999999999999989</v>
      </c>
      <c r="AW1426" s="17">
        <v>-0.99999999999999989</v>
      </c>
      <c r="AX1426" s="17">
        <v>-0.99999999999999989</v>
      </c>
      <c r="AY1426" s="17">
        <v>2.2072797014334844E-2</v>
      </c>
      <c r="AZ1426" s="17">
        <v>0.23077381972010766</v>
      </c>
      <c r="BA1426" s="17">
        <v>0.34220198020929726</v>
      </c>
      <c r="BB1426" s="17">
        <v>0.12576048316141311</v>
      </c>
      <c r="BC1426" s="17">
        <v>0.1879885182976592</v>
      </c>
      <c r="BD1426" s="17">
        <v>4.5299695995227784</v>
      </c>
      <c r="BE1426" s="17">
        <v>6.1949129934890026</v>
      </c>
      <c r="BF1426" s="17">
        <v>-0.99999999999999989</v>
      </c>
      <c r="BG1426" s="22">
        <v>131.89341790333515</v>
      </c>
    </row>
    <row r="1427" spans="1:100" x14ac:dyDescent="0.25">
      <c r="A1427">
        <v>3743</v>
      </c>
      <c r="B1427" t="s">
        <v>1353</v>
      </c>
      <c r="C1427" s="48">
        <v>2</v>
      </c>
      <c r="D1427" s="22">
        <v>1512.8451367187499</v>
      </c>
      <c r="E1427" s="17">
        <v>67.177947629432367</v>
      </c>
      <c r="F1427" s="17">
        <v>-29.818843107914887</v>
      </c>
      <c r="G1427" s="17">
        <v>0.2487055713564732</v>
      </c>
      <c r="H1427" s="17">
        <v>4.8058452904290911</v>
      </c>
      <c r="I1427" s="17">
        <v>45.824368526674256</v>
      </c>
      <c r="J1427" s="17">
        <v>9.6665176294775694</v>
      </c>
      <c r="K1427" s="17">
        <v>-1.0000000000000004</v>
      </c>
      <c r="L1427" s="17">
        <v>-1.0000000000000004</v>
      </c>
      <c r="M1427" s="17">
        <v>-1.0000000000000004</v>
      </c>
      <c r="N1427" s="17">
        <v>0.21976174917379862</v>
      </c>
      <c r="O1427" s="17">
        <v>-1.0000000000000004</v>
      </c>
      <c r="P1427" s="17">
        <v>-1.0000000000000004</v>
      </c>
      <c r="Q1427" s="17">
        <v>3.478686816589788</v>
      </c>
      <c r="R1427" s="17">
        <v>-1.0000000000000004</v>
      </c>
      <c r="S1427" s="17">
        <v>0.47994198565770563</v>
      </c>
      <c r="T1427" s="17">
        <v>7.0239665844593124E-2</v>
      </c>
      <c r="U1427" s="17">
        <v>-0.1153723154326676</v>
      </c>
      <c r="V1427" s="17">
        <v>-0.31886201763182243</v>
      </c>
      <c r="W1427" s="17">
        <v>1.0469993338403205</v>
      </c>
      <c r="X1427" s="17">
        <v>-1.4791811964686898</v>
      </c>
      <c r="Y1427" s="17">
        <v>3.5706364831445778E-2</v>
      </c>
      <c r="Z1427" s="17">
        <v>27.001322610055958</v>
      </c>
      <c r="AA1427" s="17">
        <v>7.081231502415819E-2</v>
      </c>
      <c r="AB1427" s="17">
        <v>0.38905414227477664</v>
      </c>
      <c r="AC1427" s="17">
        <v>9.6794081619585661</v>
      </c>
      <c r="AD1427" s="17">
        <v>6.3276912253619866E-2</v>
      </c>
      <c r="AE1427" s="17">
        <v>2.8737128681337598E-3</v>
      </c>
      <c r="AF1427" s="17">
        <v>39.949404122751865</v>
      </c>
      <c r="AG1427" s="17">
        <v>-22.632650256363693</v>
      </c>
      <c r="AH1427" s="17">
        <v>5.6336528537435898E-2</v>
      </c>
      <c r="AI1427" s="17">
        <v>0.10838402680787651</v>
      </c>
      <c r="AJ1427" s="17">
        <v>0.33333333333333298</v>
      </c>
      <c r="AK1427" s="17">
        <v>0.4547884439597556</v>
      </c>
      <c r="AL1427" s="17">
        <v>0.56295001870867345</v>
      </c>
      <c r="AM1427" s="17">
        <v>0.33333333333333298</v>
      </c>
      <c r="AN1427" s="17">
        <v>0.1331365953597779</v>
      </c>
      <c r="AO1427" s="17">
        <v>0.18443178730303555</v>
      </c>
      <c r="AP1427" s="17">
        <v>0.33333333333333298</v>
      </c>
      <c r="AQ1427" s="17">
        <v>4.7979825827309135</v>
      </c>
      <c r="AR1427" s="17">
        <v>2.2444243630026963</v>
      </c>
      <c r="AS1427" s="17">
        <v>1.4285971015415901</v>
      </c>
      <c r="AT1427" s="17">
        <v>4.4978106084536709</v>
      </c>
      <c r="AU1427" s="17">
        <v>-1.0000000000000004</v>
      </c>
      <c r="AV1427" s="17">
        <v>-1.0000000000000004</v>
      </c>
      <c r="AW1427" s="17">
        <v>-1.0000000000000004</v>
      </c>
      <c r="AX1427" s="17">
        <v>-1.0000000000000004</v>
      </c>
      <c r="AY1427" s="17">
        <v>-1.7660237797511975E-2</v>
      </c>
      <c r="AZ1427" s="17">
        <v>0.5047949591446188</v>
      </c>
      <c r="BA1427" s="17">
        <v>7.8775282903844335E-2</v>
      </c>
      <c r="BB1427" s="17">
        <v>0.2783642292404348</v>
      </c>
      <c r="BC1427" s="17">
        <v>4.1919853728788814E-2</v>
      </c>
      <c r="BD1427" s="17">
        <v>8.5990665934512744</v>
      </c>
      <c r="BE1427" s="17">
        <v>2.2638824299486964</v>
      </c>
      <c r="BF1427" s="17">
        <v>-1.0000000000000004</v>
      </c>
      <c r="BG1427" s="22">
        <v>74.866022775534702</v>
      </c>
    </row>
    <row r="1428" spans="1:100" x14ac:dyDescent="0.25">
      <c r="A1428">
        <v>3745</v>
      </c>
      <c r="B1428" t="s">
        <v>2984</v>
      </c>
      <c r="C1428" s="48">
        <v>2</v>
      </c>
      <c r="D1428" s="22">
        <v>1494.1150781250001</v>
      </c>
      <c r="E1428" s="17">
        <v>86.695097807295042</v>
      </c>
      <c r="F1428" s="17">
        <v>1.6670749146137291</v>
      </c>
      <c r="G1428" s="17">
        <v>0.467551035109396</v>
      </c>
      <c r="H1428" s="17">
        <v>6.8020977151917403</v>
      </c>
      <c r="I1428" s="17">
        <v>61.150589440389702</v>
      </c>
      <c r="J1428" s="17">
        <v>13.451837759816735</v>
      </c>
      <c r="K1428" s="17">
        <v>-1</v>
      </c>
      <c r="L1428" s="17">
        <v>-1</v>
      </c>
      <c r="M1428" s="17">
        <v>-1</v>
      </c>
      <c r="N1428" s="17">
        <v>0.2742979666034433</v>
      </c>
      <c r="O1428" s="17">
        <v>-1</v>
      </c>
      <c r="P1428" s="17">
        <v>-1</v>
      </c>
      <c r="Q1428" s="17">
        <v>4.0645345765984375</v>
      </c>
      <c r="R1428" s="17">
        <v>-1</v>
      </c>
      <c r="S1428" s="17">
        <v>1.2440068416693142</v>
      </c>
      <c r="T1428" s="17">
        <v>0.15600106560573035</v>
      </c>
      <c r="U1428" s="17">
        <v>0.14161539623128855</v>
      </c>
      <c r="V1428" s="17">
        <v>1.7874976791095017E-2</v>
      </c>
      <c r="W1428" s="17">
        <v>2.7533421228085868</v>
      </c>
      <c r="X1428" s="17">
        <v>0.62318948266848617</v>
      </c>
      <c r="Y1428" s="17">
        <v>0.11286512841238759</v>
      </c>
      <c r="Z1428" s="17">
        <v>34.08567305980209</v>
      </c>
      <c r="AA1428" s="17">
        <v>0.59256655295548077</v>
      </c>
      <c r="AB1428" s="17">
        <v>1.141116758999507</v>
      </c>
      <c r="AC1428" s="17">
        <v>18.313865670980576</v>
      </c>
      <c r="AD1428" s="17">
        <v>0.72231824434353764</v>
      </c>
      <c r="AE1428" s="17">
        <v>0.55478612024910656</v>
      </c>
      <c r="AF1428" s="17">
        <v>53.933418976157867</v>
      </c>
      <c r="AG1428" s="17">
        <v>1.259746703286849</v>
      </c>
      <c r="AH1428" s="17">
        <v>0.2216358880523227</v>
      </c>
      <c r="AI1428" s="17">
        <v>0.30395386190517815</v>
      </c>
      <c r="AJ1428" s="17">
        <v>0.33333333333333298</v>
      </c>
      <c r="AK1428" s="17">
        <v>0.67543829558909552</v>
      </c>
      <c r="AL1428" s="17">
        <v>0.7556675288219673</v>
      </c>
      <c r="AM1428" s="17">
        <v>0.33333333333333298</v>
      </c>
      <c r="AN1428" s="17">
        <v>0.33205124213216847</v>
      </c>
      <c r="AO1428" s="17">
        <v>0.40179204968196869</v>
      </c>
      <c r="AP1428" s="17">
        <v>0.33333333333333298</v>
      </c>
      <c r="AQ1428" s="17">
        <v>7.2778277005324519</v>
      </c>
      <c r="AR1428" s="17">
        <v>2.2444243630026963</v>
      </c>
      <c r="AS1428" s="17">
        <v>4.5852923788670763</v>
      </c>
      <c r="AT1428" s="17">
        <v>6.7063602784857803</v>
      </c>
      <c r="AU1428" s="17">
        <v>-1</v>
      </c>
      <c r="AV1428" s="17">
        <v>-1</v>
      </c>
      <c r="AW1428" s="17">
        <v>-1</v>
      </c>
      <c r="AX1428" s="17">
        <v>-1</v>
      </c>
      <c r="AY1428" s="17">
        <v>1.5582971544183278E-2</v>
      </c>
      <c r="AZ1428" s="17">
        <v>0.27553127100512531</v>
      </c>
      <c r="BA1428" s="17">
        <v>0.29917498018811833</v>
      </c>
      <c r="BB1428" s="17">
        <v>0.15068613212918053</v>
      </c>
      <c r="BC1428" s="17">
        <v>0.16413028184028605</v>
      </c>
      <c r="BD1428" s="17">
        <v>5.1945986528222905</v>
      </c>
      <c r="BE1428" s="17">
        <v>5.5528351256388087</v>
      </c>
      <c r="BF1428" s="17">
        <v>-1</v>
      </c>
      <c r="BG1428" s="22">
        <v>94.355655705657</v>
      </c>
    </row>
    <row r="1429" spans="1:100" x14ac:dyDescent="0.25">
      <c r="A1429">
        <v>3748</v>
      </c>
      <c r="B1429" t="s">
        <v>1354</v>
      </c>
      <c r="C1429" s="48">
        <v>2</v>
      </c>
      <c r="D1429" s="22">
        <v>1491.5569628906251</v>
      </c>
      <c r="E1429" s="17">
        <v>85.675035480346935</v>
      </c>
      <c r="F1429" s="17">
        <v>2.146587274719667E-2</v>
      </c>
      <c r="G1429" s="17">
        <v>0.45611309406967138</v>
      </c>
      <c r="H1429" s="17">
        <v>6.6977637384060902</v>
      </c>
      <c r="I1429" s="17">
        <v>60.349565703517619</v>
      </c>
      <c r="J1429" s="17">
        <v>13.253998299382758</v>
      </c>
      <c r="K1429" s="17">
        <v>-1</v>
      </c>
      <c r="L1429" s="17">
        <v>-1</v>
      </c>
      <c r="M1429" s="17">
        <v>-1</v>
      </c>
      <c r="N1429" s="17">
        <v>0.27144763546660911</v>
      </c>
      <c r="O1429" s="17">
        <v>-1</v>
      </c>
      <c r="P1429" s="17">
        <v>-1</v>
      </c>
      <c r="Q1429" s="17">
        <v>4.0339152892605972</v>
      </c>
      <c r="R1429" s="17">
        <v>-1</v>
      </c>
      <c r="S1429" s="17">
        <v>1.2040730517532794</v>
      </c>
      <c r="T1429" s="17">
        <v>0.15151875275752064</v>
      </c>
      <c r="U1429" s="17">
        <v>0.1281839535888919</v>
      </c>
      <c r="V1429" s="17">
        <v>2.7544412519593192E-4</v>
      </c>
      <c r="W1429" s="17">
        <v>2.6641602504540698</v>
      </c>
      <c r="X1429" s="17">
        <v>0.51330924362105657</v>
      </c>
      <c r="Y1429" s="17">
        <v>0.10883243167103201</v>
      </c>
      <c r="Z1429" s="17">
        <v>33.715410037853296</v>
      </c>
      <c r="AA1429" s="17">
        <v>0.56529710853408499</v>
      </c>
      <c r="AB1429" s="17">
        <v>1.1018102651806989</v>
      </c>
      <c r="AC1429" s="17">
        <v>17.862586424865142</v>
      </c>
      <c r="AD1429" s="17">
        <v>0.68787350068782016</v>
      </c>
      <c r="AE1429" s="17">
        <v>0.5259404614611175</v>
      </c>
      <c r="AF1429" s="17">
        <v>53.202545534008422</v>
      </c>
      <c r="AG1429" s="17">
        <v>1.1012445624959176E-2</v>
      </c>
      <c r="AH1429" s="17">
        <v>0.2129965299609432</v>
      </c>
      <c r="AI1429" s="17">
        <v>0.2937324197759637</v>
      </c>
      <c r="AJ1429" s="17">
        <v>0.33333333333333298</v>
      </c>
      <c r="AK1429" s="17">
        <v>0.66390604835819234</v>
      </c>
      <c r="AL1429" s="17">
        <v>0.74559516323486497</v>
      </c>
      <c r="AM1429" s="17">
        <v>0.33333333333333298</v>
      </c>
      <c r="AN1429" s="17">
        <v>0.32165498368246659</v>
      </c>
      <c r="AO1429" s="17">
        <v>0.39043173257584773</v>
      </c>
      <c r="AP1429" s="17">
        <v>0.33333333333333298</v>
      </c>
      <c r="AQ1429" s="17">
        <v>7.1482187894833009</v>
      </c>
      <c r="AR1429" s="17">
        <v>2.2444243630026963</v>
      </c>
      <c r="AS1429" s="17">
        <v>4.4203079471898006</v>
      </c>
      <c r="AT1429" s="17">
        <v>6.5909306027870853</v>
      </c>
      <c r="AU1429" s="17">
        <v>-1</v>
      </c>
      <c r="AV1429" s="17">
        <v>-1</v>
      </c>
      <c r="AW1429" s="17">
        <v>-1</v>
      </c>
      <c r="AX1429" s="17">
        <v>-1</v>
      </c>
      <c r="AY1429" s="17">
        <v>1.3845517809017823E-2</v>
      </c>
      <c r="AZ1429" s="17">
        <v>0.28751371972725159</v>
      </c>
      <c r="BA1429" s="17">
        <v>0.28765580725448697</v>
      </c>
      <c r="BB1429" s="17">
        <v>0.15735921788466836</v>
      </c>
      <c r="BC1429" s="17">
        <v>0.15774296337725879</v>
      </c>
      <c r="BD1429" s="17">
        <v>5.3725329033604261</v>
      </c>
      <c r="BE1429" s="17">
        <v>5.3809382703390405</v>
      </c>
      <c r="BF1429" s="17">
        <v>-1</v>
      </c>
      <c r="BG1429" s="22">
        <v>59.899061639016054</v>
      </c>
    </row>
    <row r="1430" spans="1:100" x14ac:dyDescent="0.25">
      <c r="A1430">
        <v>3749</v>
      </c>
      <c r="B1430" t="s">
        <v>1355</v>
      </c>
      <c r="C1430" s="48">
        <v>2</v>
      </c>
      <c r="D1430" s="22">
        <v>1453.0089355468751</v>
      </c>
      <c r="E1430" s="17">
        <v>20.653216129247625</v>
      </c>
      <c r="F1430" s="17">
        <v>-104.87456941454057</v>
      </c>
      <c r="G1430" s="17">
        <v>-0.27297542962730598</v>
      </c>
      <c r="H1430" s="17">
        <v>4.7204442646989975E-2</v>
      </c>
      <c r="I1430" s="17">
        <v>9.289920288841742</v>
      </c>
      <c r="J1430" s="17">
        <v>0.64312020201769649</v>
      </c>
      <c r="K1430" s="17">
        <v>-1.0000000000000016</v>
      </c>
      <c r="L1430" s="17">
        <v>-1.0000000000000016</v>
      </c>
      <c r="M1430" s="17">
        <v>-1.0000000000000016</v>
      </c>
      <c r="N1430" s="17">
        <v>8.9759015689284738E-2</v>
      </c>
      <c r="O1430" s="17">
        <v>-1.0000000000000016</v>
      </c>
      <c r="P1430" s="17">
        <v>-1.0000000000000016</v>
      </c>
      <c r="Q1430" s="17">
        <v>2.0821504633827166</v>
      </c>
      <c r="R1430" s="17">
        <v>-1.0000000000000016</v>
      </c>
      <c r="S1430" s="17">
        <v>-1.3414259881865302</v>
      </c>
      <c r="T1430" s="17">
        <v>-0.13419725556069509</v>
      </c>
      <c r="U1430" s="17">
        <v>-0.72797631627567339</v>
      </c>
      <c r="V1430" s="17">
        <v>-1.1215713327179604</v>
      </c>
      <c r="W1430" s="17">
        <v>-3.020558653906777</v>
      </c>
      <c r="X1430" s="17">
        <v>-6.4907853737866308</v>
      </c>
      <c r="Y1430" s="17">
        <v>-0.14822370312290503</v>
      </c>
      <c r="Z1430" s="17">
        <v>10.113739150176769</v>
      </c>
      <c r="AA1430" s="17">
        <v>-1.1729387248367542</v>
      </c>
      <c r="AB1430" s="17">
        <v>-1.4037030479696928</v>
      </c>
      <c r="AC1430" s="17">
        <v>-10.903300563245026</v>
      </c>
      <c r="AD1430" s="17">
        <v>-1.5077373364242206</v>
      </c>
      <c r="AE1430" s="17">
        <v>-1.3127679833332475</v>
      </c>
      <c r="AF1430" s="17">
        <v>6.6144894236143088</v>
      </c>
      <c r="AG1430" s="17">
        <v>-79.587038746154064</v>
      </c>
      <c r="AH1430" s="17">
        <v>-0.33770195804989267</v>
      </c>
      <c r="AI1430" s="17">
        <v>-0.35781283003435443</v>
      </c>
      <c r="AJ1430" s="17">
        <v>0.33333333333333298</v>
      </c>
      <c r="AK1430" s="17">
        <v>-7.1193833629852765E-2</v>
      </c>
      <c r="AL1430" s="17">
        <v>0.10355249746733131</v>
      </c>
      <c r="AM1430" s="17">
        <v>0.33333333333333298</v>
      </c>
      <c r="AN1430" s="17">
        <v>-0.34103358052155647</v>
      </c>
      <c r="AO1430" s="17">
        <v>-0.33370880975297418</v>
      </c>
      <c r="AP1430" s="17">
        <v>0.33333333333333298</v>
      </c>
      <c r="AQ1430" s="17">
        <v>-1.1134403051568738</v>
      </c>
      <c r="AR1430" s="17">
        <v>2.2444243630026963</v>
      </c>
      <c r="AS1430" s="17">
        <v>-6.0962924887455419</v>
      </c>
      <c r="AT1430" s="17">
        <v>-0.76690168133606651</v>
      </c>
      <c r="AU1430" s="17">
        <v>-1.0000000000000016</v>
      </c>
      <c r="AV1430" s="17">
        <v>-1.0000000000000016</v>
      </c>
      <c r="AW1430" s="17">
        <v>-1.0000000000000016</v>
      </c>
      <c r="AX1430" s="17">
        <v>-1.0000000000000016</v>
      </c>
      <c r="AY1430" s="17">
        <v>-9.6904972542703999E-2</v>
      </c>
      <c r="AZ1430" s="17">
        <v>1.0513107893876235</v>
      </c>
      <c r="BA1430" s="17">
        <v>-0.44661067997630433</v>
      </c>
      <c r="BB1430" s="17">
        <v>0.58272163451844905</v>
      </c>
      <c r="BC1430" s="17">
        <v>-0.24940379253075398</v>
      </c>
      <c r="BD1430" s="17">
        <v>16.714593470854023</v>
      </c>
      <c r="BE1430" s="17">
        <v>-5.5762806927059403</v>
      </c>
      <c r="BF1430" s="17">
        <v>-1.0000000000000016</v>
      </c>
      <c r="BG1430" s="22">
        <v>-0.67336374961450929</v>
      </c>
    </row>
    <row r="1431" spans="1:100" x14ac:dyDescent="0.25">
      <c r="A1431">
        <v>3750</v>
      </c>
      <c r="B1431" t="s">
        <v>1356</v>
      </c>
      <c r="C1431" s="48">
        <v>3</v>
      </c>
      <c r="D1431" s="22">
        <v>1679.3351157338964</v>
      </c>
      <c r="E1431" s="17">
        <v>195.07910114996622</v>
      </c>
      <c r="F1431" s="17">
        <v>166.33443469776989</v>
      </c>
      <c r="G1431" s="17">
        <v>1.3433050874562456</v>
      </c>
      <c r="H1431" s="17">
        <v>9.8274487345317318</v>
      </c>
      <c r="I1431" s="17">
        <v>130.2535684712424</v>
      </c>
      <c r="J1431" s="17">
        <v>33.709170684907171</v>
      </c>
      <c r="K1431" s="17">
        <v>-0.99999999999999867</v>
      </c>
      <c r="L1431" s="17">
        <v>-0.99999999999999867</v>
      </c>
      <c r="M1431" s="17">
        <v>-0.99999999999999867</v>
      </c>
      <c r="N1431" s="17">
        <v>0.16455034023590448</v>
      </c>
      <c r="O1431" s="17">
        <v>-0.99999999999999867</v>
      </c>
      <c r="P1431" s="17">
        <v>-0.99999999999999867</v>
      </c>
      <c r="Q1431" s="17">
        <v>3.7034961941553957</v>
      </c>
      <c r="R1431" s="17">
        <v>-0.99999999999999867</v>
      </c>
      <c r="S1431" s="17">
        <v>3.2909151769544183</v>
      </c>
      <c r="T1431" s="17">
        <v>0.32655639151146237</v>
      </c>
      <c r="U1431" s="17">
        <v>-0.22893890676625142</v>
      </c>
      <c r="V1431" s="17">
        <v>-0.35787871733981275</v>
      </c>
      <c r="W1431" s="17">
        <v>6.1239525403763349</v>
      </c>
      <c r="X1431" s="17">
        <v>6.6582612367819207</v>
      </c>
      <c r="Y1431" s="17">
        <v>0.30209921665883677</v>
      </c>
      <c r="Z1431" s="17">
        <v>65.557437926852742</v>
      </c>
      <c r="AA1431" s="17">
        <v>0.21257503421404761</v>
      </c>
      <c r="AB1431" s="17">
        <v>3.1365899571562865</v>
      </c>
      <c r="AC1431" s="17">
        <v>44.402984281865287</v>
      </c>
      <c r="AD1431" s="17">
        <v>2.2231986400514829</v>
      </c>
      <c r="AE1431" s="17">
        <v>1.3472604142759594</v>
      </c>
      <c r="AF1431" s="17">
        <v>114.44427258015024</v>
      </c>
      <c r="AG1431" s="17">
        <v>114.79968210296714</v>
      </c>
      <c r="AH1431" s="17">
        <v>0.48505522492470238</v>
      </c>
      <c r="AI1431" s="17">
        <v>0.48932034875572189</v>
      </c>
      <c r="AJ1431" s="17">
        <v>0.33333333333333298</v>
      </c>
      <c r="AK1431" s="17">
        <v>1.6096820537705976</v>
      </c>
      <c r="AL1431" s="17">
        <v>1.7550656498491726</v>
      </c>
      <c r="AM1431" s="17">
        <v>0.33333333333333298</v>
      </c>
      <c r="AN1431" s="17">
        <v>0.7921466964691285</v>
      </c>
      <c r="AO1431" s="17">
        <v>0.91747317961352426</v>
      </c>
      <c r="AP1431" s="17">
        <v>0.33333333333333298</v>
      </c>
      <c r="AQ1431" s="17">
        <v>15.80929589109209</v>
      </c>
      <c r="AR1431" s="17">
        <v>0.15827260904358165</v>
      </c>
      <c r="AS1431" s="17">
        <v>15.809695118338729</v>
      </c>
      <c r="AT1431" s="17">
        <v>17.741202957524891</v>
      </c>
      <c r="AU1431" s="17">
        <v>-0.99999999999999867</v>
      </c>
      <c r="AV1431" s="17">
        <v>-0.99999999999999867</v>
      </c>
      <c r="AW1431" s="17">
        <v>-0.99999999999999867</v>
      </c>
      <c r="AX1431" s="17">
        <v>-0.99999999999999867</v>
      </c>
      <c r="AY1431" s="17">
        <v>0.16021780985282119</v>
      </c>
      <c r="AZ1431" s="17">
        <v>-9.1108458899284775E-2</v>
      </c>
      <c r="BA1431" s="17">
        <v>0.44049477952848021</v>
      </c>
      <c r="BB1431" s="17">
        <v>0.42063020619846242</v>
      </c>
      <c r="BC1431" s="17">
        <v>0.76307210203940745</v>
      </c>
      <c r="BD1431" s="17">
        <v>10.06021286046513</v>
      </c>
      <c r="BE1431" s="17">
        <v>21.279276448627581</v>
      </c>
      <c r="BF1431" s="17">
        <v>-0.99999999999999867</v>
      </c>
      <c r="CU1431" t="e">
        <v>#N/A</v>
      </c>
      <c r="CV1431" t="e">
        <v>#N/A</v>
      </c>
    </row>
    <row r="1432" spans="1:100" x14ac:dyDescent="0.25">
      <c r="A1432">
        <v>3751</v>
      </c>
      <c r="B1432" t="s">
        <v>1357</v>
      </c>
      <c r="C1432" s="48">
        <v>2</v>
      </c>
      <c r="D1432" s="22">
        <v>1528.2091503906249</v>
      </c>
      <c r="E1432" s="17">
        <v>137.09682868819522</v>
      </c>
      <c r="F1432" s="17">
        <v>82.97734574040075</v>
      </c>
      <c r="G1432" s="17">
        <v>1.0327047623728975</v>
      </c>
      <c r="H1432" s="17">
        <v>11.957285668674494</v>
      </c>
      <c r="I1432" s="17">
        <v>100.72952667634343</v>
      </c>
      <c r="J1432" s="17">
        <v>23.227173030014548</v>
      </c>
      <c r="K1432" s="17">
        <v>-0.99999999999999878</v>
      </c>
      <c r="L1432" s="17">
        <v>-0.99999999999999878</v>
      </c>
      <c r="M1432" s="17">
        <v>-0.99999999999999878</v>
      </c>
      <c r="N1432" s="17">
        <v>0.41513408914703787</v>
      </c>
      <c r="O1432" s="17">
        <v>-0.99999999999999878</v>
      </c>
      <c r="P1432" s="17">
        <v>-0.99999999999999878</v>
      </c>
      <c r="Q1432" s="17">
        <v>5.577447110858996</v>
      </c>
      <c r="R1432" s="17">
        <v>-0.99999999999999878</v>
      </c>
      <c r="S1432" s="17">
        <v>3.2171530693358417</v>
      </c>
      <c r="T1432" s="17">
        <v>0.37747412654640777</v>
      </c>
      <c r="U1432" s="17">
        <v>0.80526891966815772</v>
      </c>
      <c r="V1432" s="17">
        <v>0.88747567237818392</v>
      </c>
      <c r="W1432" s="17">
        <v>7.159857892600205</v>
      </c>
      <c r="X1432" s="17">
        <v>6.0524207083397359</v>
      </c>
      <c r="Y1432" s="17">
        <v>0.31212245858965154</v>
      </c>
      <c r="Z1432" s="17">
        <v>52.380532789840331</v>
      </c>
      <c r="AA1432" s="17">
        <v>1.9399618666427931</v>
      </c>
      <c r="AB1432" s="17">
        <v>3.0832680089673152</v>
      </c>
      <c r="AC1432" s="17">
        <v>40.611772881117773</v>
      </c>
      <c r="AD1432" s="17">
        <v>2.4242482677678669</v>
      </c>
      <c r="AE1432" s="17">
        <v>1.9800628831546527</v>
      </c>
      <c r="AF1432" s="17">
        <v>90.046199113255966</v>
      </c>
      <c r="AG1432" s="17">
        <v>62.960258852126493</v>
      </c>
      <c r="AH1432" s="17">
        <v>0.64851039366043883</v>
      </c>
      <c r="AI1432" s="17">
        <v>0.80899983978449908</v>
      </c>
      <c r="AJ1432" s="17">
        <v>0.33333333333333298</v>
      </c>
      <c r="AK1432" s="17">
        <v>1.2452517334826401</v>
      </c>
      <c r="AL1432" s="17">
        <v>1.2533475687995606</v>
      </c>
      <c r="AM1432" s="17">
        <v>0.33333333333333298</v>
      </c>
      <c r="AN1432" s="17">
        <v>0.84573497175079515</v>
      </c>
      <c r="AO1432" s="17">
        <v>0.9631103440429416</v>
      </c>
      <c r="AP1432" s="17">
        <v>0.33333333333333298</v>
      </c>
      <c r="AQ1432" s="17">
        <v>13.681861338369366</v>
      </c>
      <c r="AR1432" s="17">
        <v>2.2444243630026963</v>
      </c>
      <c r="AS1432" s="17">
        <v>12.737246142138831</v>
      </c>
      <c r="AT1432" s="17">
        <v>12.409791624334519</v>
      </c>
      <c r="AU1432" s="17">
        <v>-0.99999999999999878</v>
      </c>
      <c r="AV1432" s="17">
        <v>-0.99999999999999878</v>
      </c>
      <c r="AW1432" s="17">
        <v>-0.99999999999999878</v>
      </c>
      <c r="AX1432" s="17">
        <v>-0.99999999999999878</v>
      </c>
      <c r="AY1432" s="17">
        <v>0.10143132930073746</v>
      </c>
      <c r="AZ1432" s="17">
        <v>-0.31652682175249219</v>
      </c>
      <c r="BA1432" s="17">
        <v>0.86834241126899836</v>
      </c>
      <c r="BB1432" s="17">
        <v>-0.17903398742423632</v>
      </c>
      <c r="BC1432" s="17">
        <v>0.47973051304114156</v>
      </c>
      <c r="BD1432" s="17">
        <v>-3.597211389755623</v>
      </c>
      <c r="BE1432" s="17">
        <v>14.046334798362928</v>
      </c>
      <c r="BF1432" s="17">
        <v>-0.99999999999999878</v>
      </c>
      <c r="BG1432" s="22">
        <v>369.80658168805166</v>
      </c>
    </row>
    <row r="1433" spans="1:100" x14ac:dyDescent="0.25">
      <c r="A1433">
        <v>3753</v>
      </c>
      <c r="B1433" t="s">
        <v>1358</v>
      </c>
      <c r="C1433" s="48">
        <v>2</v>
      </c>
      <c r="D1433" s="22">
        <v>1500.6736230468748</v>
      </c>
      <c r="E1433" s="17">
        <v>37.906615895135417</v>
      </c>
      <c r="F1433" s="17">
        <v>-77.040632303433711</v>
      </c>
      <c r="G1433" s="17">
        <v>-7.9513359669827477E-2</v>
      </c>
      <c r="H1433" s="17">
        <v>1.8119160324117116</v>
      </c>
      <c r="I1433" s="17">
        <v>22.838487262752302</v>
      </c>
      <c r="J1433" s="17">
        <v>3.9893895525851573</v>
      </c>
      <c r="K1433" s="17">
        <v>-1.0000000000000011</v>
      </c>
      <c r="L1433" s="17">
        <v>-1.0000000000000011</v>
      </c>
      <c r="M1433" s="17">
        <v>-1.0000000000000011</v>
      </c>
      <c r="N1433" s="17">
        <v>0.13796969975218104</v>
      </c>
      <c r="O1433" s="17">
        <v>-1.0000000000000011</v>
      </c>
      <c r="P1433" s="17">
        <v>-1.0000000000000011</v>
      </c>
      <c r="Q1433" s="17">
        <v>2.600047057571143</v>
      </c>
      <c r="R1433" s="17">
        <v>-1.0000000000000011</v>
      </c>
      <c r="S1433" s="17">
        <v>-0.66598329866999051</v>
      </c>
      <c r="T1433" s="17">
        <v>-5.8383127930558915E-2</v>
      </c>
      <c r="U1433" s="17">
        <v>-0.50079603207167578</v>
      </c>
      <c r="V1433" s="17">
        <v>-0.82389170593863914</v>
      </c>
      <c r="W1433" s="17">
        <v>-1.5121307324419933</v>
      </c>
      <c r="X1433" s="17">
        <v>-4.6322639476217891</v>
      </c>
      <c r="Y1433" s="17">
        <v>-8.0014411224665433E-2</v>
      </c>
      <c r="Z1433" s="17">
        <v>16.376391703301838</v>
      </c>
      <c r="AA1433" s="17">
        <v>-0.71170158905932879</v>
      </c>
      <c r="AB1433" s="17">
        <v>-0.73887048496318153</v>
      </c>
      <c r="AC1433" s="17">
        <v>-3.2703343869790906</v>
      </c>
      <c r="AD1433" s="17">
        <v>-0.92513672818133319</v>
      </c>
      <c r="AE1433" s="17">
        <v>-0.82487065644286006</v>
      </c>
      <c r="AF1433" s="17">
        <v>18.976529803443384</v>
      </c>
      <c r="AG1433" s="17">
        <v>-58.465867245526923</v>
      </c>
      <c r="AH1433" s="17">
        <v>-0.19157529996891909</v>
      </c>
      <c r="AI1433" s="17">
        <v>-0.18492670084374457</v>
      </c>
      <c r="AJ1433" s="17">
        <v>0.33333333333333298</v>
      </c>
      <c r="AK1433" s="17">
        <v>0.12386333730706378</v>
      </c>
      <c r="AL1433" s="17">
        <v>0.27391713644226734</v>
      </c>
      <c r="AM1433" s="17">
        <v>0.33333333333333298</v>
      </c>
      <c r="AN1433" s="17">
        <v>-0.16519059684932397</v>
      </c>
      <c r="AO1433" s="17">
        <v>-0.14155967599800295</v>
      </c>
      <c r="AP1433" s="17">
        <v>0.33333333333333298</v>
      </c>
      <c r="AQ1433" s="17">
        <v>1.0787731473708844</v>
      </c>
      <c r="AR1433" s="17">
        <v>2.2444243630026963</v>
      </c>
      <c r="AS1433" s="17">
        <v>-3.3057352064348207</v>
      </c>
      <c r="AT1433" s="17">
        <v>1.1854832730567209</v>
      </c>
      <c r="AU1433" s="17">
        <v>-1.0000000000000011</v>
      </c>
      <c r="AV1433" s="17">
        <v>-1.0000000000000011</v>
      </c>
      <c r="AW1433" s="17">
        <v>-1.0000000000000011</v>
      </c>
      <c r="AX1433" s="17">
        <v>-1.0000000000000011</v>
      </c>
      <c r="AY1433" s="17">
        <v>-6.7517568385517021E-2</v>
      </c>
      <c r="AZ1433" s="17">
        <v>0.84863888148996702</v>
      </c>
      <c r="BA1433" s="17">
        <v>-0.25177464854383713</v>
      </c>
      <c r="BB1433" s="17">
        <v>0.46985263311541986</v>
      </c>
      <c r="BC1433" s="17">
        <v>-0.14136827748104289</v>
      </c>
      <c r="BD1433" s="17">
        <v>13.705002119938205</v>
      </c>
      <c r="BE1433" s="17">
        <v>-2.6688062329254576</v>
      </c>
      <c r="BF1433" s="17">
        <v>-1.0000000000000011</v>
      </c>
      <c r="BG1433" s="22">
        <v>74.113187604170918</v>
      </c>
    </row>
    <row r="1434" spans="1:100" x14ac:dyDescent="0.25">
      <c r="A1434">
        <v>3754</v>
      </c>
      <c r="B1434" t="s">
        <v>1359</v>
      </c>
      <c r="C1434" s="48">
        <v>3</v>
      </c>
      <c r="D1434" s="22">
        <v>1431.5699851184854</v>
      </c>
      <c r="E1434" s="17">
        <v>36.091740555005153</v>
      </c>
      <c r="F1434" s="17">
        <v>-87.552108273140306</v>
      </c>
      <c r="G1434" s="17">
        <v>-0.17162682940657184</v>
      </c>
      <c r="H1434" s="17">
        <v>2.9952665366511582</v>
      </c>
      <c r="I1434" s="17">
        <v>11.641855664270716</v>
      </c>
      <c r="J1434" s="17">
        <v>5.8642642004722978</v>
      </c>
      <c r="K1434" s="17">
        <v>-1.0000000000000018</v>
      </c>
      <c r="L1434" s="17">
        <v>-1.0000000000000018</v>
      </c>
      <c r="M1434" s="17">
        <v>-1.0000000000000018</v>
      </c>
      <c r="N1434" s="17">
        <v>0.13336668259673434</v>
      </c>
      <c r="O1434" s="17">
        <v>-1.0000000000000018</v>
      </c>
      <c r="P1434" s="17">
        <v>-1.0000000000000018</v>
      </c>
      <c r="Q1434" s="17">
        <v>1.8787228939698679</v>
      </c>
      <c r="R1434" s="17">
        <v>-1.0000000000000018</v>
      </c>
      <c r="S1434" s="17">
        <v>0.69814580701127604</v>
      </c>
      <c r="T1434" s="17">
        <v>8.3097217596325684E-2</v>
      </c>
      <c r="U1434" s="17">
        <v>-0.13987398567063128</v>
      </c>
      <c r="V1434" s="17">
        <v>0.33828326807605824</v>
      </c>
      <c r="W1434" s="17">
        <v>1.1165436426812894</v>
      </c>
      <c r="X1434" s="17">
        <v>-5.3841971579401982</v>
      </c>
      <c r="Y1434" s="17">
        <v>-0.16745010771884419</v>
      </c>
      <c r="Z1434" s="17">
        <v>3.3407952300618886</v>
      </c>
      <c r="AA1434" s="17">
        <v>0.71963613192240516</v>
      </c>
      <c r="AB1434" s="17">
        <v>-0.79266975118903693</v>
      </c>
      <c r="AC1434" s="17">
        <v>11.640416888977617</v>
      </c>
      <c r="AD1434" s="17">
        <v>-1.1135756159406109</v>
      </c>
      <c r="AE1434" s="17">
        <v>-0.74422129283184468</v>
      </c>
      <c r="AF1434" s="17">
        <v>13.444321075018623</v>
      </c>
      <c r="AG1434" s="17">
        <v>-77.885026366657826</v>
      </c>
      <c r="AH1434" s="17">
        <v>-9.7224823105161617E-2</v>
      </c>
      <c r="AI1434" s="17">
        <v>-0.14435537436188339</v>
      </c>
      <c r="AJ1434" s="17">
        <v>0.33333333333333298</v>
      </c>
      <c r="AK1434" s="17">
        <v>-0.11530363982745917</v>
      </c>
      <c r="AL1434" s="17">
        <v>-0.11576560420494975</v>
      </c>
      <c r="AM1434" s="17">
        <v>0.33333333333333298</v>
      </c>
      <c r="AN1434" s="17">
        <v>-7.0705558459963083E-2</v>
      </c>
      <c r="AO1434" s="17">
        <v>-0.10037210358275514</v>
      </c>
      <c r="AP1434" s="17">
        <v>0.33333333333333298</v>
      </c>
      <c r="AQ1434" s="17">
        <v>-1.8024654107479419</v>
      </c>
      <c r="AR1434" s="17">
        <v>2.9572197188773077</v>
      </c>
      <c r="AS1434" s="17">
        <v>3.1958327433023643</v>
      </c>
      <c r="AT1434" s="17">
        <v>-0.28878826170737326</v>
      </c>
      <c r="AU1434" s="17">
        <v>-1.0000000000000018</v>
      </c>
      <c r="AV1434" s="17">
        <v>-1.0000000000000018</v>
      </c>
      <c r="AW1434" s="17">
        <v>-1.0000000000000018</v>
      </c>
      <c r="AX1434" s="17">
        <v>-1.0000000000000018</v>
      </c>
      <c r="AY1434" s="17">
        <v>-7.1965090219192548E-2</v>
      </c>
      <c r="AZ1434" s="17">
        <v>-2.4684600690251662E-3</v>
      </c>
      <c r="BA1434" s="17">
        <v>1.0214104286604093</v>
      </c>
      <c r="BB1434" s="17">
        <v>-0.1586670097613159</v>
      </c>
      <c r="BC1434" s="17">
        <v>0.41937465247632855</v>
      </c>
      <c r="BD1434" s="17">
        <v>-3.9790175443780251</v>
      </c>
      <c r="BE1434" s="17">
        <v>15.591418455210267</v>
      </c>
      <c r="BF1434" s="17">
        <v>-1.0000000000000018</v>
      </c>
      <c r="CU1434" t="e">
        <v>#N/A</v>
      </c>
      <c r="CV1434" t="e">
        <v>#N/A</v>
      </c>
    </row>
    <row r="1435" spans="1:100" x14ac:dyDescent="0.25">
      <c r="A1435">
        <v>3755</v>
      </c>
      <c r="B1435" t="s">
        <v>814</v>
      </c>
      <c r="C1435" s="48">
        <v>2</v>
      </c>
      <c r="D1435" s="22">
        <v>1521.268271484375</v>
      </c>
      <c r="E1435" s="17">
        <v>134.77459567834046</v>
      </c>
      <c r="F1435" s="17">
        <v>79.231018151015803</v>
      </c>
      <c r="G1435" s="17">
        <v>1.0066656042297972</v>
      </c>
      <c r="H1435" s="17">
        <v>11.719763118786831</v>
      </c>
      <c r="I1435" s="17">
        <v>98.905948141679829</v>
      </c>
      <c r="J1435" s="17">
        <v>22.776779643714136</v>
      </c>
      <c r="K1435" s="17">
        <v>-0.99999999999999878</v>
      </c>
      <c r="L1435" s="17">
        <v>-0.99999999999999878</v>
      </c>
      <c r="M1435" s="17">
        <v>-0.99999999999999878</v>
      </c>
      <c r="N1435" s="17">
        <v>0.40864513952101178</v>
      </c>
      <c r="O1435" s="17">
        <v>-0.99999999999999878</v>
      </c>
      <c r="P1435" s="17">
        <v>-0.99999999999999878</v>
      </c>
      <c r="Q1435" s="17">
        <v>5.5077404685140152</v>
      </c>
      <c r="R1435" s="17">
        <v>-0.99999999999999878</v>
      </c>
      <c r="S1435" s="17">
        <v>3.1262414037427462</v>
      </c>
      <c r="T1435" s="17">
        <v>0.3672698727654149</v>
      </c>
      <c r="U1435" s="17">
        <v>0.77469143567513221</v>
      </c>
      <c r="V1435" s="17">
        <v>0.84740928169297347</v>
      </c>
      <c r="W1435" s="17">
        <v>6.9568300163703949</v>
      </c>
      <c r="X1435" s="17">
        <v>5.8022717600788001</v>
      </c>
      <c r="Y1435" s="17">
        <v>0.30294178281709555</v>
      </c>
      <c r="Z1435" s="17">
        <v>51.537606834060178</v>
      </c>
      <c r="AA1435" s="17">
        <v>1.8778813424210745</v>
      </c>
      <c r="AB1435" s="17">
        <v>2.9937844205273993</v>
      </c>
      <c r="AC1435" s="17">
        <v>39.584408636496548</v>
      </c>
      <c r="AD1435" s="17">
        <v>2.3458327448923111</v>
      </c>
      <c r="AE1435" s="17">
        <v>1.9143940124799665</v>
      </c>
      <c r="AF1435" s="17">
        <v>88.38232192796319</v>
      </c>
      <c r="AG1435" s="17">
        <v>60.11744048988497</v>
      </c>
      <c r="AH1435" s="17">
        <v>0.62884237729149617</v>
      </c>
      <c r="AI1435" s="17">
        <v>0.78573011430429396</v>
      </c>
      <c r="AJ1435" s="17">
        <v>0.33333333333333298</v>
      </c>
      <c r="AK1435" s="17">
        <v>1.2189978816444555</v>
      </c>
      <c r="AL1435" s="17">
        <v>1.2304172250002021</v>
      </c>
      <c r="AM1435" s="17">
        <v>0.33333333333333298</v>
      </c>
      <c r="AN1435" s="17">
        <v>0.82206726644193395</v>
      </c>
      <c r="AO1435" s="17">
        <v>0.93724790143594805</v>
      </c>
      <c r="AP1435" s="17">
        <v>0.33333333333333298</v>
      </c>
      <c r="AQ1435" s="17">
        <v>13.386798886146309</v>
      </c>
      <c r="AR1435" s="17">
        <v>2.2444243630026963</v>
      </c>
      <c r="AS1435" s="17">
        <v>12.36164919748999</v>
      </c>
      <c r="AT1435" s="17">
        <v>12.147009051012432</v>
      </c>
      <c r="AU1435" s="17">
        <v>-0.99999999999999878</v>
      </c>
      <c r="AV1435" s="17">
        <v>-0.99999999999999878</v>
      </c>
      <c r="AW1435" s="17">
        <v>-0.99999999999999878</v>
      </c>
      <c r="AX1435" s="17">
        <v>-0.99999999999999878</v>
      </c>
      <c r="AY1435" s="17">
        <v>9.7475911763685433E-2</v>
      </c>
      <c r="AZ1435" s="17">
        <v>-0.2892480592432784</v>
      </c>
      <c r="BA1435" s="17">
        <v>0.84211832385197039</v>
      </c>
      <c r="BB1435" s="17">
        <v>-0.16384230784780424</v>
      </c>
      <c r="BC1435" s="17">
        <v>0.46518939982929053</v>
      </c>
      <c r="BD1435" s="17">
        <v>-3.192133406511525</v>
      </c>
      <c r="BE1435" s="17">
        <v>13.6550013071422</v>
      </c>
      <c r="BF1435" s="17">
        <v>-0.99999999999999878</v>
      </c>
      <c r="BG1435" s="22">
        <v>204.97546524240784</v>
      </c>
    </row>
    <row r="1436" spans="1:100" x14ac:dyDescent="0.25">
      <c r="A1436">
        <v>3756</v>
      </c>
      <c r="B1436" t="s">
        <v>1360</v>
      </c>
      <c r="C1436" s="48">
        <v>2</v>
      </c>
      <c r="D1436" s="22">
        <v>1456.3365917968749</v>
      </c>
      <c r="E1436" s="17">
        <v>60.883615955810512</v>
      </c>
      <c r="F1436" s="17">
        <v>-39.973133528196222</v>
      </c>
      <c r="G1436" s="17">
        <v>0.17812734033528144</v>
      </c>
      <c r="H1436" s="17">
        <v>4.1620486935273622</v>
      </c>
      <c r="I1436" s="17">
        <v>40.881622436441063</v>
      </c>
      <c r="J1436" s="17">
        <v>8.4457420462565658</v>
      </c>
      <c r="K1436" s="17">
        <v>-1.0000000000000007</v>
      </c>
      <c r="L1436" s="17">
        <v>-1.0000000000000007</v>
      </c>
      <c r="M1436" s="17">
        <v>-1.0000000000000007</v>
      </c>
      <c r="N1436" s="17">
        <v>0.20217367726787591</v>
      </c>
      <c r="O1436" s="17">
        <v>-1.0000000000000007</v>
      </c>
      <c r="P1436" s="17">
        <v>-1.0000000000000007</v>
      </c>
      <c r="Q1436" s="17">
        <v>3.2897493908827586</v>
      </c>
      <c r="R1436" s="17">
        <v>-1.0000000000000007</v>
      </c>
      <c r="S1436" s="17">
        <v>0.23352908315567367</v>
      </c>
      <c r="T1436" s="17">
        <v>4.2581391456616532E-2</v>
      </c>
      <c r="U1436" s="17">
        <v>-0.19825152056850565</v>
      </c>
      <c r="V1436" s="17">
        <v>-0.42746057379195668</v>
      </c>
      <c r="W1436" s="17">
        <v>0.49669934819787853</v>
      </c>
      <c r="X1436" s="17">
        <v>-2.157201206295563</v>
      </c>
      <c r="Y1436" s="17">
        <v>1.0822462976968816E-2</v>
      </c>
      <c r="Z1436" s="17">
        <v>24.716601171910142</v>
      </c>
      <c r="AA1436" s="17">
        <v>-9.7454783180708771E-2</v>
      </c>
      <c r="AB1436" s="17">
        <v>0.14651199314653773</v>
      </c>
      <c r="AC1436" s="17">
        <v>6.8947731671823504</v>
      </c>
      <c r="AD1436" s="17">
        <v>-0.14926563074041976</v>
      </c>
      <c r="AE1436" s="17">
        <v>-0.1751194733903414</v>
      </c>
      <c r="AF1436" s="17">
        <v>35.43952297647526</v>
      </c>
      <c r="AG1436" s="17">
        <v>-30.338010392007419</v>
      </c>
      <c r="AH1436" s="17">
        <v>3.0270553437476422E-3</v>
      </c>
      <c r="AI1436" s="17">
        <v>4.531224654078661E-2</v>
      </c>
      <c r="AJ1436" s="17">
        <v>0.33333333333333298</v>
      </c>
      <c r="AK1436" s="17">
        <v>0.38362829315731872</v>
      </c>
      <c r="AL1436" s="17">
        <v>0.50079812066448448</v>
      </c>
      <c r="AM1436" s="17">
        <v>0.33333333333333298</v>
      </c>
      <c r="AN1436" s="17">
        <v>6.8986104631532097E-2</v>
      </c>
      <c r="AO1436" s="17">
        <v>0.11433253758622575</v>
      </c>
      <c r="AP1436" s="17">
        <v>0.33333333333333298</v>
      </c>
      <c r="AQ1436" s="17">
        <v>3.9982260850656339</v>
      </c>
      <c r="AR1436" s="17">
        <v>2.2444243630026963</v>
      </c>
      <c r="AS1436" s="17">
        <v>0.41055466773488192</v>
      </c>
      <c r="AT1436" s="17">
        <v>3.7855475980159166</v>
      </c>
      <c r="AU1436" s="17">
        <v>-1.0000000000000007</v>
      </c>
      <c r="AV1436" s="17">
        <v>-1.0000000000000007</v>
      </c>
      <c r="AW1436" s="17">
        <v>-1.0000000000000007</v>
      </c>
      <c r="AX1436" s="17">
        <v>-1.0000000000000007</v>
      </c>
      <c r="AY1436" s="17">
        <v>-2.8381259236882207E-2</v>
      </c>
      <c r="AZ1436" s="17">
        <v>0.5787330946160858</v>
      </c>
      <c r="BA1436" s="17">
        <v>7.6958075280497695E-3</v>
      </c>
      <c r="BB1436" s="17">
        <v>0.31954074750008687</v>
      </c>
      <c r="BC1436" s="17">
        <v>2.5066729365650631E-3</v>
      </c>
      <c r="BD1436" s="17">
        <v>9.6970163553400184</v>
      </c>
      <c r="BE1436" s="17">
        <v>1.2031866348726696</v>
      </c>
      <c r="BF1436" s="17">
        <v>-1.0000000000000007</v>
      </c>
      <c r="BG1436" s="22">
        <v>259.18409155156047</v>
      </c>
    </row>
    <row r="1437" spans="1:100" x14ac:dyDescent="0.25">
      <c r="A1437">
        <v>3759</v>
      </c>
      <c r="B1437" t="s">
        <v>1361</v>
      </c>
      <c r="C1437" s="48">
        <v>2</v>
      </c>
      <c r="D1437" s="22">
        <v>1519.6674218749999</v>
      </c>
      <c r="E1437" s="17">
        <v>113.67675220897024</v>
      </c>
      <c r="F1437" s="17">
        <v>45.195056759367716</v>
      </c>
      <c r="G1437" s="17">
        <v>0.77009585423228355</v>
      </c>
      <c r="H1437" s="17">
        <v>9.5618342818829731</v>
      </c>
      <c r="I1437" s="17">
        <v>82.338457146948599</v>
      </c>
      <c r="J1437" s="17">
        <v>18.684886572053738</v>
      </c>
      <c r="K1437" s="17">
        <v>-0.99999999999999933</v>
      </c>
      <c r="L1437" s="17">
        <v>-0.99999999999999933</v>
      </c>
      <c r="M1437" s="17">
        <v>-0.99999999999999933</v>
      </c>
      <c r="N1437" s="17">
        <v>0.34969203580163544</v>
      </c>
      <c r="O1437" s="17">
        <v>-0.99999999999999933</v>
      </c>
      <c r="P1437" s="17">
        <v>-0.99999999999999933</v>
      </c>
      <c r="Q1437" s="17">
        <v>4.8744449194761685</v>
      </c>
      <c r="R1437" s="17">
        <v>-0.99999999999999933</v>
      </c>
      <c r="S1437" s="17">
        <v>2.3002949625013369</v>
      </c>
      <c r="T1437" s="17">
        <v>0.2745626603196733</v>
      </c>
      <c r="U1437" s="17">
        <v>0.49689029847900767</v>
      </c>
      <c r="V1437" s="17">
        <v>0.48339997019322922</v>
      </c>
      <c r="W1437" s="17">
        <v>5.1122905862452805</v>
      </c>
      <c r="X1437" s="17">
        <v>3.5296301551922475</v>
      </c>
      <c r="Y1437" s="17">
        <v>0.21953393374662619</v>
      </c>
      <c r="Z1437" s="17">
        <v>43.879495095982939</v>
      </c>
      <c r="AA1437" s="17">
        <v>1.3138702475102364</v>
      </c>
      <c r="AB1437" s="17">
        <v>2.1808122795013816</v>
      </c>
      <c r="AC1437" s="17">
        <v>30.250646724119648</v>
      </c>
      <c r="AD1437" s="17">
        <v>1.6334156790007279</v>
      </c>
      <c r="AE1437" s="17">
        <v>1.3177822390595599</v>
      </c>
      <c r="AF1437" s="17">
        <v>73.265742214130341</v>
      </c>
      <c r="AG1437" s="17">
        <v>34.289999159105299</v>
      </c>
      <c r="AH1437" s="17">
        <v>0.45015542858994417</v>
      </c>
      <c r="AI1437" s="17">
        <v>0.57432108529075254</v>
      </c>
      <c r="AJ1437" s="17">
        <v>0.33333333333333298</v>
      </c>
      <c r="AK1437" s="17">
        <v>0.98047760646125914</v>
      </c>
      <c r="AL1437" s="17">
        <v>1.0220915306686176</v>
      </c>
      <c r="AM1437" s="17">
        <v>0.33333333333333298</v>
      </c>
      <c r="AN1437" s="17">
        <v>0.6070425295759424</v>
      </c>
      <c r="AO1437" s="17">
        <v>0.70228363921832915</v>
      </c>
      <c r="AP1437" s="17">
        <v>0.33333333333333298</v>
      </c>
      <c r="AQ1437" s="17">
        <v>10.706111201373453</v>
      </c>
      <c r="AR1437" s="17">
        <v>2.2444243630026963</v>
      </c>
      <c r="AS1437" s="17">
        <v>8.9492932830976457</v>
      </c>
      <c r="AT1437" s="17">
        <v>9.7595890225741719</v>
      </c>
      <c r="AU1437" s="17">
        <v>-0.99999999999999933</v>
      </c>
      <c r="AV1437" s="17">
        <v>-0.99999999999999933</v>
      </c>
      <c r="AW1437" s="17">
        <v>-0.99999999999999933</v>
      </c>
      <c r="AX1437" s="17">
        <v>-0.99999999999999933</v>
      </c>
      <c r="AY1437" s="17">
        <v>6.1540336092084064E-2</v>
      </c>
      <c r="AZ1437" s="17">
        <v>-4.1416313240530744E-2</v>
      </c>
      <c r="BA1437" s="17">
        <v>0.60386846300525687</v>
      </c>
      <c r="BB1437" s="17">
        <v>-2.582356623994092E-2</v>
      </c>
      <c r="BC1437" s="17">
        <v>0.3330811535369802</v>
      </c>
      <c r="BD1437" s="17">
        <v>0.48806227028093918</v>
      </c>
      <c r="BE1437" s="17">
        <v>10.099676450824877</v>
      </c>
      <c r="BF1437" s="17">
        <v>-0.99999999999999933</v>
      </c>
      <c r="BG1437" s="22">
        <v>136.67619079668134</v>
      </c>
    </row>
    <row r="1438" spans="1:100" x14ac:dyDescent="0.25">
      <c r="A1438">
        <v>3760</v>
      </c>
      <c r="B1438" t="s">
        <v>1362</v>
      </c>
      <c r="C1438" s="48">
        <v>2</v>
      </c>
      <c r="D1438" s="22">
        <v>1500.885244140625</v>
      </c>
      <c r="E1438" s="17">
        <v>78.042169871725719</v>
      </c>
      <c r="F1438" s="17">
        <v>-12.292205879526227</v>
      </c>
      <c r="G1438" s="17">
        <v>0.37052590543507669</v>
      </c>
      <c r="H1438" s="17">
        <v>5.9170592636113906</v>
      </c>
      <c r="I1438" s="17">
        <v>54.355709866146547</v>
      </c>
      <c r="J1438" s="17">
        <v>11.773616195582628</v>
      </c>
      <c r="K1438" s="17">
        <v>-1.0000000000000002</v>
      </c>
      <c r="L1438" s="17">
        <v>-1.0000000000000002</v>
      </c>
      <c r="M1438" s="17">
        <v>-1.0000000000000002</v>
      </c>
      <c r="N1438" s="17">
        <v>0.25011933627079841</v>
      </c>
      <c r="O1438" s="17">
        <v>-1.0000000000000002</v>
      </c>
      <c r="P1438" s="17">
        <v>-1.0000000000000002</v>
      </c>
      <c r="Q1438" s="17">
        <v>3.8047989900823582</v>
      </c>
      <c r="R1438" s="17">
        <v>-1.0000000000000002</v>
      </c>
      <c r="S1438" s="17">
        <v>0.90525871108062916</v>
      </c>
      <c r="T1438" s="17">
        <v>0.11797875163960708</v>
      </c>
      <c r="U1438" s="17">
        <v>2.7679902109953719E-2</v>
      </c>
      <c r="V1438" s="17">
        <v>-0.13141735940697594</v>
      </c>
      <c r="W1438" s="17">
        <v>1.9968350994078123</v>
      </c>
      <c r="X1438" s="17">
        <v>-0.30889649374941419</v>
      </c>
      <c r="Y1438" s="17">
        <v>7.8656792934147457E-2</v>
      </c>
      <c r="Z1438" s="17">
        <v>30.944826504166045</v>
      </c>
      <c r="AA1438" s="17">
        <v>0.36124682749584747</v>
      </c>
      <c r="AB1438" s="17">
        <v>0.80768982083227558</v>
      </c>
      <c r="AC1438" s="17">
        <v>14.485779197933578</v>
      </c>
      <c r="AD1438" s="17">
        <v>0.43013228987955615</v>
      </c>
      <c r="AE1438" s="17">
        <v>0.31009577128458771</v>
      </c>
      <c r="AF1438" s="17">
        <v>47.733606417780337</v>
      </c>
      <c r="AG1438" s="17">
        <v>-9.3329467594281024</v>
      </c>
      <c r="AH1438" s="17">
        <v>0.14835042205737298</v>
      </c>
      <c r="AI1438" s="17">
        <v>0.21724798148481</v>
      </c>
      <c r="AJ1438" s="17">
        <v>0.33333333333333298</v>
      </c>
      <c r="AK1438" s="17">
        <v>0.57761319060484795</v>
      </c>
      <c r="AL1438" s="17">
        <v>0.67022622659618813</v>
      </c>
      <c r="AM1438" s="17">
        <v>0.33333333333333298</v>
      </c>
      <c r="AN1438" s="17">
        <v>0.24386243955775433</v>
      </c>
      <c r="AO1438" s="17">
        <v>0.30542538399147001</v>
      </c>
      <c r="AP1438" s="17">
        <v>0.33333333333333298</v>
      </c>
      <c r="AQ1438" s="17">
        <v>6.1783884432555984</v>
      </c>
      <c r="AR1438" s="17">
        <v>2.2444243630026963</v>
      </c>
      <c r="AS1438" s="17">
        <v>3.1857716240270015</v>
      </c>
      <c r="AT1438" s="17">
        <v>5.7271998496958609</v>
      </c>
      <c r="AU1438" s="17">
        <v>-1.0000000000000002</v>
      </c>
      <c r="AV1438" s="17">
        <v>-1.0000000000000002</v>
      </c>
      <c r="AW1438" s="17">
        <v>-1.0000000000000002</v>
      </c>
      <c r="AX1438" s="17">
        <v>-1.0000000000000002</v>
      </c>
      <c r="AY1438" s="17">
        <v>8.4459569733437087E-4</v>
      </c>
      <c r="AZ1438" s="17">
        <v>0.3771753201432011</v>
      </c>
      <c r="BA1438" s="17">
        <v>0.20146078112511945</v>
      </c>
      <c r="BB1438" s="17">
        <v>0.20729221258591712</v>
      </c>
      <c r="BC1438" s="17">
        <v>0.1099482922676841</v>
      </c>
      <c r="BD1438" s="17">
        <v>6.7039694103743921</v>
      </c>
      <c r="BE1438" s="17">
        <v>4.0946780484041048</v>
      </c>
      <c r="BF1438" s="17">
        <v>-1.0000000000000002</v>
      </c>
      <c r="BG1438" s="22">
        <v>83.959349960713325</v>
      </c>
    </row>
    <row r="1439" spans="1:100" x14ac:dyDescent="0.25">
      <c r="A1439">
        <v>3767</v>
      </c>
      <c r="B1439" t="s">
        <v>2985</v>
      </c>
      <c r="C1439" s="48">
        <v>3</v>
      </c>
      <c r="D1439" s="22">
        <v>1594.8873899380874</v>
      </c>
      <c r="E1439" s="17">
        <v>127.41717540623266</v>
      </c>
      <c r="F1439" s="17">
        <v>85.383208347758497</v>
      </c>
      <c r="G1439" s="17">
        <v>0.74330402224483871</v>
      </c>
      <c r="H1439" s="17">
        <v>7.8636664322320904</v>
      </c>
      <c r="I1439" s="17">
        <v>90.250745667028752</v>
      </c>
      <c r="J1439" s="17">
        <v>13.497236742832039</v>
      </c>
      <c r="K1439" s="17">
        <v>-0.99999999999999967</v>
      </c>
      <c r="L1439" s="17">
        <v>-0.99999999999999967</v>
      </c>
      <c r="M1439" s="17">
        <v>-0.99999999999999967</v>
      </c>
      <c r="N1439" s="17">
        <v>0.34860189392637697</v>
      </c>
      <c r="O1439" s="17">
        <v>-0.99999999999999967</v>
      </c>
      <c r="P1439" s="17">
        <v>-0.99999999999999967</v>
      </c>
      <c r="Q1439" s="17">
        <v>4.2854349892086452</v>
      </c>
      <c r="R1439" s="17">
        <v>-0.99999999999999967</v>
      </c>
      <c r="S1439" s="17">
        <v>0.25088184463715557</v>
      </c>
      <c r="T1439" s="17">
        <v>6.0992141844532451E-2</v>
      </c>
      <c r="U1439" s="17">
        <v>1.5382338768745667</v>
      </c>
      <c r="V1439" s="17">
        <v>1.9174858339104401</v>
      </c>
      <c r="W1439" s="17">
        <v>3.5782314430234452</v>
      </c>
      <c r="X1439" s="17">
        <v>4.0830940335900987</v>
      </c>
      <c r="Y1439" s="17">
        <v>8.8856671044443836E-2</v>
      </c>
      <c r="Z1439" s="17">
        <v>29.385312742642981</v>
      </c>
      <c r="AA1439" s="17">
        <v>1.0313550434676149</v>
      </c>
      <c r="AB1439" s="17">
        <v>0.89769644247079028</v>
      </c>
      <c r="AC1439" s="17">
        <v>46.687387240346233</v>
      </c>
      <c r="AD1439" s="17">
        <v>2.4641318109734982</v>
      </c>
      <c r="AE1439" s="17">
        <v>2.3510432095979361</v>
      </c>
      <c r="AF1439" s="17">
        <v>79.321439635057885</v>
      </c>
      <c r="AG1439" s="17">
        <v>68.176722739221873</v>
      </c>
      <c r="AH1439" s="17">
        <v>0.64431043894804818</v>
      </c>
      <c r="AI1439" s="17">
        <v>0.8006291875830035</v>
      </c>
      <c r="AJ1439" s="17">
        <v>0.33333333333333298</v>
      </c>
      <c r="AK1439" s="17">
        <v>0.54923749752114792</v>
      </c>
      <c r="AL1439" s="17">
        <v>0.50250557050863398</v>
      </c>
      <c r="AM1439" s="17">
        <v>0.33333333333333298</v>
      </c>
      <c r="AN1439" s="17">
        <v>0.97008939301563224</v>
      </c>
      <c r="AO1439" s="17">
        <v>0.88272644830252556</v>
      </c>
      <c r="AP1439" s="17">
        <v>0.33333333333333298</v>
      </c>
      <c r="AQ1439" s="17">
        <v>10.929306031970812</v>
      </c>
      <c r="AR1439" s="17">
        <v>2.8680881015094859</v>
      </c>
      <c r="AS1439" s="17">
        <v>5.0752848789402556</v>
      </c>
      <c r="AT1439" s="17">
        <v>5.5538637623822966</v>
      </c>
      <c r="AU1439" s="17">
        <v>-0.99999999999999967</v>
      </c>
      <c r="AV1439" s="17">
        <v>-0.99999999999999967</v>
      </c>
      <c r="AW1439" s="17">
        <v>-0.99999999999999967</v>
      </c>
      <c r="AX1439" s="17">
        <v>-0.99999999999999967</v>
      </c>
      <c r="AY1439" s="17">
        <v>-1.382985366206738E-2</v>
      </c>
      <c r="AZ1439" s="17">
        <v>0.45922241754413379</v>
      </c>
      <c r="BA1439" s="17">
        <v>1.5544043905594549</v>
      </c>
      <c r="BB1439" s="17">
        <v>1.3648009230622576E-2</v>
      </c>
      <c r="BC1439" s="17">
        <v>0.32088641104667665</v>
      </c>
      <c r="BD1439" s="17">
        <v>2.6373123184862322</v>
      </c>
      <c r="BE1439" s="17">
        <v>15.794182228964193</v>
      </c>
      <c r="BF1439" s="17">
        <v>-0.99999999999999967</v>
      </c>
      <c r="CU1439" t="e">
        <v>#N/A</v>
      </c>
      <c r="CV1439" t="e">
        <v>#N/A</v>
      </c>
    </row>
    <row r="1440" spans="1:100" x14ac:dyDescent="0.25">
      <c r="A1440">
        <v>3770</v>
      </c>
      <c r="B1440" t="s">
        <v>1363</v>
      </c>
      <c r="C1440" s="48">
        <v>2</v>
      </c>
      <c r="D1440" s="22">
        <v>1590.80958984375</v>
      </c>
      <c r="E1440" s="17">
        <v>156.14807900079984</v>
      </c>
      <c r="F1440" s="17">
        <v>113.71165377732503</v>
      </c>
      <c r="G1440" s="17">
        <v>1.2463260990813676</v>
      </c>
      <c r="H1440" s="17">
        <v>13.905884940838419</v>
      </c>
      <c r="I1440" s="17">
        <v>115.68989067992894</v>
      </c>
      <c r="J1440" s="17">
        <v>26.922132624998312</v>
      </c>
      <c r="K1440" s="17">
        <v>-0.99999999999999822</v>
      </c>
      <c r="L1440" s="17">
        <v>-0.99999999999999822</v>
      </c>
      <c r="M1440" s="17">
        <v>-0.99999999999999822</v>
      </c>
      <c r="N1440" s="17">
        <v>0.46836845583922326</v>
      </c>
      <c r="O1440" s="17">
        <v>-0.99999999999999822</v>
      </c>
      <c r="P1440" s="17">
        <v>-0.99999999999999822</v>
      </c>
      <c r="Q1440" s="17">
        <v>6.1493099196856154</v>
      </c>
      <c r="R1440" s="17">
        <v>-0.99999999999999822</v>
      </c>
      <c r="S1440" s="17">
        <v>3.9629786993221279</v>
      </c>
      <c r="T1440" s="17">
        <v>0.46118828968596215</v>
      </c>
      <c r="U1440" s="17">
        <v>1.0561219990140713</v>
      </c>
      <c r="V1440" s="17">
        <v>1.2161743149464861</v>
      </c>
      <c r="W1440" s="17">
        <v>8.8254680506146954</v>
      </c>
      <c r="X1440" s="17">
        <v>8.1046050535497685</v>
      </c>
      <c r="Y1440" s="17">
        <v>0.38743934171016581</v>
      </c>
      <c r="Z1440" s="17">
        <v>59.295770541784876</v>
      </c>
      <c r="AA1440" s="17">
        <v>2.4492611494738714</v>
      </c>
      <c r="AB1440" s="17">
        <v>3.8173779087941107</v>
      </c>
      <c r="AC1440" s="17">
        <v>49.040114612304947</v>
      </c>
      <c r="AD1440" s="17">
        <v>3.0675574225151916</v>
      </c>
      <c r="AE1440" s="17">
        <v>2.5188004205423269</v>
      </c>
      <c r="AF1440" s="17">
        <v>103.69639726818937</v>
      </c>
      <c r="AG1440" s="17">
        <v>86.282313091515633</v>
      </c>
      <c r="AH1440" s="17">
        <v>0.80986384157330427</v>
      </c>
      <c r="AI1440" s="17">
        <v>0.99990116749265767</v>
      </c>
      <c r="AJ1440" s="17">
        <v>0.33333333333333298</v>
      </c>
      <c r="AK1440" s="17">
        <v>1.4606343849722836</v>
      </c>
      <c r="AL1440" s="17">
        <v>1.441464660246379</v>
      </c>
      <c r="AM1440" s="17">
        <v>0.33333333333333298</v>
      </c>
      <c r="AN1440" s="17">
        <v>1.0399012661108433</v>
      </c>
      <c r="AO1440" s="17">
        <v>1.175281933073977</v>
      </c>
      <c r="AP1440" s="17">
        <v>0.33333333333333298</v>
      </c>
      <c r="AQ1440" s="17">
        <v>16.102509314389675</v>
      </c>
      <c r="AR1440" s="17">
        <v>2.2444243630026963</v>
      </c>
      <c r="AS1440" s="17">
        <v>15.8185869803703</v>
      </c>
      <c r="AT1440" s="17">
        <v>14.565620329251001</v>
      </c>
      <c r="AU1440" s="17">
        <v>-0.99999999999999822</v>
      </c>
      <c r="AV1440" s="17">
        <v>-0.99999999999999822</v>
      </c>
      <c r="AW1440" s="17">
        <v>-0.99999999999999822</v>
      </c>
      <c r="AX1440" s="17">
        <v>-0.99999999999999822</v>
      </c>
      <c r="AY1440" s="17">
        <v>0.13388097981791708</v>
      </c>
      <c r="AZ1440" s="17">
        <v>-0.54031768622462972</v>
      </c>
      <c r="BA1440" s="17">
        <v>1.0834808799245086</v>
      </c>
      <c r="BB1440" s="17">
        <v>-0.30366424160256056</v>
      </c>
      <c r="BC1440" s="17">
        <v>0.59902361861982067</v>
      </c>
      <c r="BD1440" s="17">
        <v>-6.9204102342122873</v>
      </c>
      <c r="BE1440" s="17">
        <v>17.256775897646921</v>
      </c>
      <c r="BF1440" s="17">
        <v>-0.99999999999999822</v>
      </c>
      <c r="BG1440" s="22">
        <v>2449.9806200586836</v>
      </c>
    </row>
    <row r="1441" spans="1:100" x14ac:dyDescent="0.25">
      <c r="A1441">
        <v>3773</v>
      </c>
      <c r="B1441" t="s">
        <v>1364</v>
      </c>
      <c r="C1441" s="48">
        <v>2</v>
      </c>
      <c r="D1441" s="22">
        <v>1460.450166015625</v>
      </c>
      <c r="E1441" s="17">
        <v>43.377260431639456</v>
      </c>
      <c r="F1441" s="17">
        <v>-68.215149902722729</v>
      </c>
      <c r="G1441" s="17">
        <v>-1.8171118117750129E-2</v>
      </c>
      <c r="H1441" s="17">
        <v>2.3714642923517122</v>
      </c>
      <c r="I1441" s="17">
        <v>27.134417044651087</v>
      </c>
      <c r="J1441" s="17">
        <v>5.0504123300522767</v>
      </c>
      <c r="K1441" s="17">
        <v>-1.0000000000000011</v>
      </c>
      <c r="L1441" s="17">
        <v>-1.0000000000000011</v>
      </c>
      <c r="M1441" s="17">
        <v>-1.0000000000000011</v>
      </c>
      <c r="N1441" s="17">
        <v>0.15325616612684079</v>
      </c>
      <c r="O1441" s="17">
        <v>-1.0000000000000011</v>
      </c>
      <c r="P1441" s="17">
        <v>-1.0000000000000011</v>
      </c>
      <c r="Q1441" s="17">
        <v>2.7642598047349005</v>
      </c>
      <c r="R1441" s="17">
        <v>-1.0000000000000011</v>
      </c>
      <c r="S1441" s="17">
        <v>-0.45181641508389525</v>
      </c>
      <c r="T1441" s="17">
        <v>-3.434426320027878E-2</v>
      </c>
      <c r="U1441" s="17">
        <v>-0.42876254316827406</v>
      </c>
      <c r="V1441" s="17">
        <v>-0.72950454480135352</v>
      </c>
      <c r="W1441" s="17">
        <v>-1.0338439553867906</v>
      </c>
      <c r="X1441" s="17">
        <v>-4.0429708098063388</v>
      </c>
      <c r="Y1441" s="17">
        <v>-5.8386859836232569E-2</v>
      </c>
      <c r="Z1441" s="17">
        <v>18.362130539627572</v>
      </c>
      <c r="AA1441" s="17">
        <v>-0.56545421456433997</v>
      </c>
      <c r="AB1441" s="17">
        <v>-0.52806782126483665</v>
      </c>
      <c r="AC1441" s="17">
        <v>-0.85010154730022336</v>
      </c>
      <c r="AD1441" s="17">
        <v>-0.74040787023477428</v>
      </c>
      <c r="AE1441" s="17">
        <v>-0.6701699666109926</v>
      </c>
      <c r="AF1441" s="17">
        <v>22.896240097159765</v>
      </c>
      <c r="AG1441" s="17">
        <v>-51.768843873766826</v>
      </c>
      <c r="AH1441" s="17">
        <v>-0.14524199670605709</v>
      </c>
      <c r="AI1441" s="17">
        <v>-0.13010860290782894</v>
      </c>
      <c r="AJ1441" s="17">
        <v>0.33333333333333298</v>
      </c>
      <c r="AK1441" s="17">
        <v>0.18571134761061847</v>
      </c>
      <c r="AL1441" s="17">
        <v>0.32793572953511446</v>
      </c>
      <c r="AM1441" s="17">
        <v>0.33333333333333298</v>
      </c>
      <c r="AN1441" s="17">
        <v>-0.1094349503702447</v>
      </c>
      <c r="AO1441" s="17">
        <v>-8.0633735427789233E-2</v>
      </c>
      <c r="AP1441" s="17">
        <v>0.33333333333333298</v>
      </c>
      <c r="AQ1441" s="17">
        <v>1.7738721255231775</v>
      </c>
      <c r="AR1441" s="17">
        <v>2.2444243630026963</v>
      </c>
      <c r="AS1441" s="17">
        <v>-2.4209155675565839</v>
      </c>
      <c r="AT1441" s="17">
        <v>1.8045383131549002</v>
      </c>
      <c r="AU1441" s="17">
        <v>-1.0000000000000011</v>
      </c>
      <c r="AV1441" s="17">
        <v>-1.0000000000000011</v>
      </c>
      <c r="AW1441" s="17">
        <v>-1.0000000000000011</v>
      </c>
      <c r="AX1441" s="17">
        <v>-1.0000000000000011</v>
      </c>
      <c r="AY1441" s="17">
        <v>-5.8199518367780236E-2</v>
      </c>
      <c r="AZ1441" s="17">
        <v>0.78437641839934202</v>
      </c>
      <c r="BA1441" s="17">
        <v>-0.18999675634096025</v>
      </c>
      <c r="BB1441" s="17">
        <v>0.43406454530405647</v>
      </c>
      <c r="BC1441" s="17">
        <v>-0.10711277374411379</v>
      </c>
      <c r="BD1441" s="17">
        <v>12.750731964235346</v>
      </c>
      <c r="BE1441" s="17">
        <v>-1.7469149254585732</v>
      </c>
      <c r="BF1441" s="17">
        <v>-1.0000000000000011</v>
      </c>
      <c r="BG1441" s="22">
        <v>36.13975952843051</v>
      </c>
    </row>
    <row r="1442" spans="1:100" x14ac:dyDescent="0.25">
      <c r="A1442">
        <v>3777</v>
      </c>
      <c r="B1442" t="s">
        <v>1365</v>
      </c>
      <c r="C1442" s="48">
        <v>3</v>
      </c>
      <c r="D1442" s="22">
        <v>1534.3560899090839</v>
      </c>
      <c r="E1442" s="17">
        <v>78.897767620843752</v>
      </c>
      <c r="F1442" s="17">
        <v>6.9638045016175294</v>
      </c>
      <c r="G1442" s="17">
        <v>1.0182206516917449</v>
      </c>
      <c r="H1442" s="17">
        <v>8.913943427594706</v>
      </c>
      <c r="I1442" s="17">
        <v>42.515330211641228</v>
      </c>
      <c r="J1442" s="17">
        <v>12.353695983411402</v>
      </c>
      <c r="K1442" s="17">
        <v>-0.99999999999999822</v>
      </c>
      <c r="L1442" s="17">
        <v>-0.99999999999999822</v>
      </c>
      <c r="M1442" s="17">
        <v>-0.99999999999999822</v>
      </c>
      <c r="N1442" s="17">
        <v>0.42393808138556949</v>
      </c>
      <c r="O1442" s="17">
        <v>-0.99999999999999822</v>
      </c>
      <c r="P1442" s="17">
        <v>-0.99999999999999822</v>
      </c>
      <c r="Q1442" s="17">
        <v>6.4598410752203277</v>
      </c>
      <c r="R1442" s="17">
        <v>-0.99999999999999822</v>
      </c>
      <c r="S1442" s="17">
        <v>0.77942464750110707</v>
      </c>
      <c r="T1442" s="17">
        <v>0.13714140437797431</v>
      </c>
      <c r="U1442" s="17">
        <v>0.44762652868607855</v>
      </c>
      <c r="V1442" s="17">
        <v>1.3970669276920342</v>
      </c>
      <c r="W1442" s="17">
        <v>2.4541023523743712</v>
      </c>
      <c r="X1442" s="17">
        <v>-1.6974944549159336</v>
      </c>
      <c r="Y1442" s="17">
        <v>0.35474940018243678</v>
      </c>
      <c r="Z1442" s="17">
        <v>35.0322750949978</v>
      </c>
      <c r="AA1442" s="17">
        <v>-0.11492755120600577</v>
      </c>
      <c r="AB1442" s="17">
        <v>0.52795365881400014</v>
      </c>
      <c r="AC1442" s="17">
        <v>4.9072462712421023</v>
      </c>
      <c r="AD1442" s="17">
        <v>-0.70336249995442235</v>
      </c>
      <c r="AE1442" s="17">
        <v>0.92762790266754225</v>
      </c>
      <c r="AF1442" s="17">
        <v>41.395102927721439</v>
      </c>
      <c r="AG1442" s="17">
        <v>-7.535773385129044</v>
      </c>
      <c r="AH1442" s="17">
        <v>-0.19143990615360426</v>
      </c>
      <c r="AI1442" s="17">
        <v>-0.34428071147233485</v>
      </c>
      <c r="AJ1442" s="17">
        <v>0.33333333333333298</v>
      </c>
      <c r="AK1442" s="17">
        <v>0.39202997690593044</v>
      </c>
      <c r="AL1442" s="17">
        <v>0.42099430553716022</v>
      </c>
      <c r="AM1442" s="17">
        <v>0.33333333333333298</v>
      </c>
      <c r="AN1442" s="17">
        <v>0.35662154282440073</v>
      </c>
      <c r="AO1442" s="17">
        <v>0.14733186271912846</v>
      </c>
      <c r="AP1442" s="17">
        <v>0.33333333333333298</v>
      </c>
      <c r="AQ1442" s="17">
        <v>1.1202272839197713</v>
      </c>
      <c r="AR1442" s="17">
        <v>2.3464907803434407</v>
      </c>
      <c r="AS1442" s="17">
        <v>5.019394936003855</v>
      </c>
      <c r="AT1442" s="17">
        <v>4.9878102670641038</v>
      </c>
      <c r="AU1442" s="17">
        <v>-0.99999999999999822</v>
      </c>
      <c r="AV1442" s="17">
        <v>-0.99999999999999822</v>
      </c>
      <c r="AW1442" s="17">
        <v>-0.99999999999999822</v>
      </c>
      <c r="AX1442" s="17">
        <v>-0.99999999999999822</v>
      </c>
      <c r="AY1442" s="17">
        <v>-5.4918008920005618E-2</v>
      </c>
      <c r="AZ1442" s="17">
        <v>0.41357975132471625</v>
      </c>
      <c r="BA1442" s="17">
        <v>0.3470331115261156</v>
      </c>
      <c r="BB1442" s="17">
        <v>-0.16750826855987183</v>
      </c>
      <c r="BC1442" s="17">
        <v>0.53536696580139975</v>
      </c>
      <c r="BD1442" s="17">
        <v>-2.1198079573732143</v>
      </c>
      <c r="BE1442" s="17">
        <v>15.11933970266557</v>
      </c>
      <c r="BF1442" s="17">
        <v>-0.99999999999999822</v>
      </c>
      <c r="CU1442" t="e">
        <v>#N/A</v>
      </c>
      <c r="CV1442" t="e">
        <v>#N/A</v>
      </c>
    </row>
    <row r="1443" spans="1:100" x14ac:dyDescent="0.25">
      <c r="A1443">
        <v>3785</v>
      </c>
      <c r="B1443" t="s">
        <v>2986</v>
      </c>
      <c r="C1443" s="48">
        <v>2</v>
      </c>
      <c r="D1443" s="22">
        <v>1520.7176953124999</v>
      </c>
      <c r="E1443" s="17">
        <v>66.148597767466967</v>
      </c>
      <c r="F1443" s="17">
        <v>-31.479435206401941</v>
      </c>
      <c r="G1443" s="17">
        <v>0.23716348934896081</v>
      </c>
      <c r="H1443" s="17">
        <v>4.7005613663340542</v>
      </c>
      <c r="I1443" s="17">
        <v>45.016051572702239</v>
      </c>
      <c r="J1443" s="17">
        <v>9.4668768664485992</v>
      </c>
      <c r="K1443" s="17">
        <v>-1.0000000000000004</v>
      </c>
      <c r="L1443" s="17">
        <v>-1.0000000000000004</v>
      </c>
      <c r="M1443" s="17">
        <v>-1.0000000000000004</v>
      </c>
      <c r="N1443" s="17">
        <v>0.21688546614211945</v>
      </c>
      <c r="O1443" s="17">
        <v>-1.0000000000000004</v>
      </c>
      <c r="P1443" s="17">
        <v>-1.0000000000000004</v>
      </c>
      <c r="Q1443" s="17">
        <v>3.4477887446170854</v>
      </c>
      <c r="R1443" s="17">
        <v>-1.0000000000000004</v>
      </c>
      <c r="S1443" s="17">
        <v>0.43964460377045433</v>
      </c>
      <c r="T1443" s="17">
        <v>6.5716542119992352E-2</v>
      </c>
      <c r="U1443" s="17">
        <v>-0.12892604961605991</v>
      </c>
      <c r="V1443" s="17">
        <v>-0.33662179175709556</v>
      </c>
      <c r="W1443" s="17">
        <v>0.95700547211954667</v>
      </c>
      <c r="X1443" s="17">
        <v>-1.5900618808231384</v>
      </c>
      <c r="Y1443" s="17">
        <v>3.1636950909963032E-2</v>
      </c>
      <c r="Z1443" s="17">
        <v>26.627688391376225</v>
      </c>
      <c r="AA1443" s="17">
        <v>4.3294585852629797E-2</v>
      </c>
      <c r="AB1443" s="17">
        <v>0.34938976793425403</v>
      </c>
      <c r="AC1443" s="17">
        <v>9.2240200769122662</v>
      </c>
      <c r="AD1443" s="17">
        <v>2.8518553680055625E-2</v>
      </c>
      <c r="AE1443" s="17">
        <v>-2.6234581897101927E-2</v>
      </c>
      <c r="AF1443" s="17">
        <v>39.211876172825932</v>
      </c>
      <c r="AG1443" s="17">
        <v>-23.89275407727574</v>
      </c>
      <c r="AH1443" s="17">
        <v>4.7618510212577542E-2</v>
      </c>
      <c r="AI1443" s="17">
        <v>9.8069519775474817E-2</v>
      </c>
      <c r="AJ1443" s="17">
        <v>0.33333333333333298</v>
      </c>
      <c r="AK1443" s="17">
        <v>0.44315119711544093</v>
      </c>
      <c r="AL1443" s="17">
        <v>0.55278594554094018</v>
      </c>
      <c r="AM1443" s="17">
        <v>0.33333333333333298</v>
      </c>
      <c r="AN1443" s="17">
        <v>0.12264568032699311</v>
      </c>
      <c r="AO1443" s="17">
        <v>0.17296803598496169</v>
      </c>
      <c r="AP1443" s="17">
        <v>0.33333333333333298</v>
      </c>
      <c r="AQ1443" s="17">
        <v>4.6671935993782148</v>
      </c>
      <c r="AR1443" s="17">
        <v>2.2444243630026963</v>
      </c>
      <c r="AS1443" s="17">
        <v>1.2621105080394606</v>
      </c>
      <c r="AT1443" s="17">
        <v>4.3813299605479195</v>
      </c>
      <c r="AU1443" s="17">
        <v>-1.0000000000000004</v>
      </c>
      <c r="AV1443" s="17">
        <v>-1.0000000000000004</v>
      </c>
      <c r="AW1443" s="17">
        <v>-1.0000000000000004</v>
      </c>
      <c r="AX1443" s="17">
        <v>-1.0000000000000004</v>
      </c>
      <c r="AY1443" s="17">
        <v>-1.9413510823303101E-2</v>
      </c>
      <c r="AZ1443" s="17">
        <v>0.51688650650626911</v>
      </c>
      <c r="BA1443" s="17">
        <v>6.7151229396580248E-2</v>
      </c>
      <c r="BB1443" s="17">
        <v>0.28509807257513153</v>
      </c>
      <c r="BC1443" s="17">
        <v>3.5474379560639591E-2</v>
      </c>
      <c r="BD1443" s="17">
        <v>8.7786209122332721</v>
      </c>
      <c r="BE1443" s="17">
        <v>2.0904204761046685</v>
      </c>
      <c r="BF1443" s="17">
        <v>-1.0000000000000004</v>
      </c>
      <c r="BG1443" s="22">
        <v>204.48891904662679</v>
      </c>
    </row>
    <row r="1444" spans="1:100" x14ac:dyDescent="0.25">
      <c r="A1444">
        <v>3786</v>
      </c>
      <c r="B1444" t="s">
        <v>1367</v>
      </c>
      <c r="C1444" s="48">
        <v>3</v>
      </c>
      <c r="D1444" s="22">
        <v>1475.5210522546092</v>
      </c>
      <c r="E1444" s="17">
        <v>55.689018653281991</v>
      </c>
      <c r="F1444" s="17">
        <v>-18.056928778689716</v>
      </c>
      <c r="G1444" s="17">
        <v>0.46171770713598442</v>
      </c>
      <c r="H1444" s="17">
        <v>3.7609938458223722</v>
      </c>
      <c r="I1444" s="17">
        <v>41.882650094805328</v>
      </c>
      <c r="J1444" s="17">
        <v>0.855193455878137</v>
      </c>
      <c r="K1444" s="17">
        <v>-1.0000000000000013</v>
      </c>
      <c r="L1444" s="17">
        <v>-1.0000000000000013</v>
      </c>
      <c r="M1444" s="17">
        <v>-1.0000000000000013</v>
      </c>
      <c r="N1444" s="17">
        <v>5.1071962512753831E-2</v>
      </c>
      <c r="O1444" s="17">
        <v>-1.0000000000000013</v>
      </c>
      <c r="P1444" s="17">
        <v>-1.0000000000000013</v>
      </c>
      <c r="Q1444" s="17">
        <v>3.8220027910148713</v>
      </c>
      <c r="R1444" s="17">
        <v>-1.0000000000000013</v>
      </c>
      <c r="S1444" s="17">
        <v>0.21398969171949397</v>
      </c>
      <c r="T1444" s="17">
        <v>6.5890238437929932E-2</v>
      </c>
      <c r="U1444" s="17">
        <v>-0.24449416431574331</v>
      </c>
      <c r="V1444" s="17">
        <v>-0.1783361871089541</v>
      </c>
      <c r="W1444" s="17">
        <v>-6.1008945192498651E-2</v>
      </c>
      <c r="X1444" s="17">
        <v>-4.194626439288796</v>
      </c>
      <c r="Y1444" s="17">
        <v>0.12501232925764888</v>
      </c>
      <c r="Z1444" s="17">
        <v>23.551001195901925</v>
      </c>
      <c r="AA1444" s="17">
        <v>0.93817180079349549</v>
      </c>
      <c r="AB1444" s="17">
        <v>-1.811458779596274</v>
      </c>
      <c r="AC1444" s="17">
        <v>14.354074747089195</v>
      </c>
      <c r="AD1444" s="17">
        <v>-0.12936321085649333</v>
      </c>
      <c r="AE1444" s="17">
        <v>1.5217652154088954</v>
      </c>
      <c r="AF1444" s="17">
        <v>37.615382378803737</v>
      </c>
      <c r="AG1444" s="17">
        <v>-0.58640352350789682</v>
      </c>
      <c r="AH1444" s="17">
        <v>0.10694194608437975</v>
      </c>
      <c r="AI1444" s="17">
        <v>-9.5716966537471269E-3</v>
      </c>
      <c r="AJ1444" s="17">
        <v>0.33333333333333298</v>
      </c>
      <c r="AK1444" s="17">
        <v>0.47116814669792084</v>
      </c>
      <c r="AL1444" s="17">
        <v>0.61673541191307313</v>
      </c>
      <c r="AM1444" s="17">
        <v>0.33333333333333298</v>
      </c>
      <c r="AN1444" s="17">
        <v>0.202977412961099</v>
      </c>
      <c r="AO1444" s="17">
        <v>0.24628982794099422</v>
      </c>
      <c r="AP1444" s="17">
        <v>0.33333333333333298</v>
      </c>
      <c r="AQ1444" s="17">
        <v>4.2672677160016006</v>
      </c>
      <c r="AR1444" s="17">
        <v>1.4305319574531832</v>
      </c>
      <c r="AS1444" s="17">
        <v>-5.7522575578589432</v>
      </c>
      <c r="AT1444" s="17">
        <v>5.1769190562838974</v>
      </c>
      <c r="AU1444" s="17">
        <v>-1.0000000000000013</v>
      </c>
      <c r="AV1444" s="17">
        <v>-1.0000000000000013</v>
      </c>
      <c r="AW1444" s="17">
        <v>-1.0000000000000013</v>
      </c>
      <c r="AX1444" s="17">
        <v>-1.0000000000000013</v>
      </c>
      <c r="AY1444" s="17">
        <v>-3.4727614462002537E-2</v>
      </c>
      <c r="AZ1444" s="17">
        <v>0.51677477257535065</v>
      </c>
      <c r="BA1444" s="17">
        <v>0.40410100278004329</v>
      </c>
      <c r="BB1444" s="17">
        <v>0.5854298745927542</v>
      </c>
      <c r="BC1444" s="17">
        <v>0.2868814415095845</v>
      </c>
      <c r="BD1444" s="17">
        <v>17.219620727695602</v>
      </c>
      <c r="BE1444" s="17">
        <v>9.1925410516398269</v>
      </c>
      <c r="BF1444" s="17">
        <v>-1.0000000000000013</v>
      </c>
      <c r="CU1444" t="e">
        <v>#N/A</v>
      </c>
      <c r="CV1444" t="e">
        <v>#N/A</v>
      </c>
    </row>
    <row r="1445" spans="1:100" x14ac:dyDescent="0.25">
      <c r="A1445">
        <v>3792</v>
      </c>
      <c r="B1445" t="s">
        <v>1368</v>
      </c>
      <c r="C1445" s="48">
        <v>2</v>
      </c>
      <c r="D1445" s="22">
        <v>1485.799853515625</v>
      </c>
      <c r="E1445" s="17">
        <v>29.193914913919585</v>
      </c>
      <c r="F1445" s="17">
        <v>-91.096341582164484</v>
      </c>
      <c r="G1445" s="17">
        <v>-0.17720872346005118</v>
      </c>
      <c r="H1445" s="17">
        <v>0.92076387641140833</v>
      </c>
      <c r="I1445" s="17">
        <v>15.996669744500132</v>
      </c>
      <c r="J1445" s="17">
        <v>2.2995751015373784</v>
      </c>
      <c r="K1445" s="17">
        <v>-1.0000000000000013</v>
      </c>
      <c r="L1445" s="17">
        <v>-1.0000000000000013</v>
      </c>
      <c r="M1445" s="17">
        <v>-1.0000000000000013</v>
      </c>
      <c r="N1445" s="17">
        <v>0.1136240472987807</v>
      </c>
      <c r="O1445" s="17">
        <v>-1.0000000000000013</v>
      </c>
      <c r="P1445" s="17">
        <v>-1.0000000000000013</v>
      </c>
      <c r="Q1445" s="17">
        <v>2.3385172590629555</v>
      </c>
      <c r="R1445" s="17">
        <v>-1.0000000000000013</v>
      </c>
      <c r="S1445" s="17">
        <v>-1.007071447299172</v>
      </c>
      <c r="T1445" s="17">
        <v>-9.6668093975285613E-2</v>
      </c>
      <c r="U1445" s="17">
        <v>-0.61551857440854896</v>
      </c>
      <c r="V1445" s="17">
        <v>-0.97421532977630299</v>
      </c>
      <c r="W1445" s="17">
        <v>-2.2738635856634177</v>
      </c>
      <c r="X1445" s="17">
        <v>-5.5707886252550178</v>
      </c>
      <c r="Y1445" s="17">
        <v>-0.11445905242661633</v>
      </c>
      <c r="Z1445" s="17">
        <v>13.213848680766191</v>
      </c>
      <c r="AA1445" s="17">
        <v>-0.94461923427650407</v>
      </c>
      <c r="AB1445" s="17">
        <v>-1.074600683222632</v>
      </c>
      <c r="AC1445" s="17">
        <v>-7.124864670629389</v>
      </c>
      <c r="AD1445" s="17">
        <v>-1.2193410566019096</v>
      </c>
      <c r="AE1445" s="17">
        <v>-1.0712512872988751</v>
      </c>
      <c r="AF1445" s="17">
        <v>12.733889929062407</v>
      </c>
      <c r="AG1445" s="17">
        <v>-69.131733344669769</v>
      </c>
      <c r="AH1445" s="17">
        <v>-0.26536701027062359</v>
      </c>
      <c r="AI1445" s="17">
        <v>-0.2722315316525567</v>
      </c>
      <c r="AJ1445" s="17">
        <v>0.33333333333333298</v>
      </c>
      <c r="AK1445" s="17">
        <v>2.5362472105103007E-2</v>
      </c>
      <c r="AL1445" s="17">
        <v>0.18788561933245507</v>
      </c>
      <c r="AM1445" s="17">
        <v>0.33333333333333298</v>
      </c>
      <c r="AN1445" s="17">
        <v>-0.25398859360182929</v>
      </c>
      <c r="AO1445" s="17">
        <v>-0.23859202724026046</v>
      </c>
      <c r="AP1445" s="17">
        <v>0.33333333333333298</v>
      </c>
      <c r="AQ1445" s="17">
        <v>-2.8260860885071182E-2</v>
      </c>
      <c r="AR1445" s="17">
        <v>2.2444243630026963</v>
      </c>
      <c r="AS1445" s="17">
        <v>-4.7149236273626283</v>
      </c>
      <c r="AT1445" s="17">
        <v>0.19955896024498632</v>
      </c>
      <c r="AU1445" s="17">
        <v>-1.0000000000000013</v>
      </c>
      <c r="AV1445" s="17">
        <v>-1.0000000000000013</v>
      </c>
      <c r="AW1445" s="17">
        <v>-1.0000000000000013</v>
      </c>
      <c r="AX1445" s="17">
        <v>-1.0000000000000013</v>
      </c>
      <c r="AY1445" s="17">
        <v>-8.2357754581280043E-2</v>
      </c>
      <c r="AZ1445" s="17">
        <v>0.95098507150267686</v>
      </c>
      <c r="BA1445" s="17">
        <v>-0.35016384170413972</v>
      </c>
      <c r="BB1445" s="17">
        <v>0.52684973934472779</v>
      </c>
      <c r="BC1445" s="17">
        <v>-0.19592454759314046</v>
      </c>
      <c r="BD1445" s="17">
        <v>15.224799369870739</v>
      </c>
      <c r="BE1445" s="17">
        <v>-4.1370360266078565</v>
      </c>
      <c r="BF1445" s="17">
        <v>-1.0000000000000013</v>
      </c>
      <c r="BG1445" s="22">
        <v>269.52548939936798</v>
      </c>
    </row>
    <row r="1446" spans="1:100" x14ac:dyDescent="0.25">
      <c r="A1446">
        <v>3793</v>
      </c>
      <c r="B1446" t="s">
        <v>1369</v>
      </c>
      <c r="C1446" s="48">
        <v>2</v>
      </c>
      <c r="D1446" s="22">
        <v>1585.711181640625</v>
      </c>
      <c r="E1446" s="17">
        <v>122.49371042717283</v>
      </c>
      <c r="F1446" s="17">
        <v>59.418958360599746</v>
      </c>
      <c r="G1446" s="17">
        <v>0.86896025259825427</v>
      </c>
      <c r="H1446" s="17">
        <v>10.463650072698668</v>
      </c>
      <c r="I1446" s="17">
        <v>89.262144683689698</v>
      </c>
      <c r="J1446" s="17">
        <v>20.39492154783505</v>
      </c>
      <c r="K1446" s="17">
        <v>-0.99999999999999911</v>
      </c>
      <c r="L1446" s="17">
        <v>-0.99999999999999911</v>
      </c>
      <c r="M1446" s="17">
        <v>-0.99999999999999911</v>
      </c>
      <c r="N1446" s="17">
        <v>0.37432901128596541</v>
      </c>
      <c r="O1446" s="17">
        <v>-0.99999999999999911</v>
      </c>
      <c r="P1446" s="17">
        <v>-0.99999999999999911</v>
      </c>
      <c r="Q1446" s="17">
        <v>5.1391042152827193</v>
      </c>
      <c r="R1446" s="17">
        <v>-0.99999999999999911</v>
      </c>
      <c r="S1446" s="17">
        <v>2.6454646132986377</v>
      </c>
      <c r="T1446" s="17">
        <v>0.31330574891291402</v>
      </c>
      <c r="U1446" s="17">
        <v>0.61298562467589468</v>
      </c>
      <c r="V1446" s="17">
        <v>0.63552238475135292</v>
      </c>
      <c r="W1446" s="17">
        <v>5.8831384272035887</v>
      </c>
      <c r="X1446" s="17">
        <v>4.4793853329820728</v>
      </c>
      <c r="Y1446" s="17">
        <v>0.25439074370410519</v>
      </c>
      <c r="Z1446" s="17">
        <v>47.079881492013463</v>
      </c>
      <c r="AA1446" s="17">
        <v>1.5495750135282014</v>
      </c>
      <c r="AB1446" s="17">
        <v>2.5205598660447883</v>
      </c>
      <c r="AC1446" s="17">
        <v>34.151300784784851</v>
      </c>
      <c r="AD1446" s="17">
        <v>1.9311404921087512</v>
      </c>
      <c r="AE1446" s="17">
        <v>1.5671110904358805</v>
      </c>
      <c r="AF1446" s="17">
        <v>79.58308227462004</v>
      </c>
      <c r="AG1446" s="17">
        <v>45.083494305998656</v>
      </c>
      <c r="AH1446" s="17">
        <v>0.52483013944970414</v>
      </c>
      <c r="AI1446" s="17">
        <v>0.66267061629705193</v>
      </c>
      <c r="AJ1446" s="17">
        <v>0.33333333333333298</v>
      </c>
      <c r="AK1446" s="17">
        <v>1.080157144966585</v>
      </c>
      <c r="AL1446" s="17">
        <v>1.1091525113497136</v>
      </c>
      <c r="AM1446" s="17">
        <v>0.33333333333333298</v>
      </c>
      <c r="AN1446" s="17">
        <v>0.69690309393077166</v>
      </c>
      <c r="AO1446" s="17">
        <v>0.80047709134774647</v>
      </c>
      <c r="AP1446" s="17">
        <v>0.33333333333333298</v>
      </c>
      <c r="AQ1446" s="17">
        <v>11.826392112880189</v>
      </c>
      <c r="AR1446" s="17">
        <v>2.2444243630026963</v>
      </c>
      <c r="AS1446" s="17">
        <v>10.375344223636352</v>
      </c>
      <c r="AT1446" s="17">
        <v>10.757311025327686</v>
      </c>
      <c r="AU1446" s="17">
        <v>-0.99999999999999911</v>
      </c>
      <c r="AV1446" s="17">
        <v>-0.99999999999999911</v>
      </c>
      <c r="AW1446" s="17">
        <v>-0.99999999999999911</v>
      </c>
      <c r="AX1446" s="17">
        <v>-0.99999999999999911</v>
      </c>
      <c r="AY1446" s="17">
        <v>7.6558101756312155E-2</v>
      </c>
      <c r="AZ1446" s="17">
        <v>-0.14498719017981498</v>
      </c>
      <c r="BA1446" s="17">
        <v>0.70343499318772573</v>
      </c>
      <c r="BB1446" s="17">
        <v>-8.3502706757412781E-2</v>
      </c>
      <c r="BC1446" s="17">
        <v>0.38829025059613514</v>
      </c>
      <c r="BD1446" s="17">
        <v>-1.0499210579296934</v>
      </c>
      <c r="BE1446" s="17">
        <v>11.585475260347597</v>
      </c>
      <c r="BF1446" s="17">
        <v>-0.99999999999999911</v>
      </c>
      <c r="BG1446" s="22">
        <v>233.3502759502112</v>
      </c>
    </row>
    <row r="1447" spans="1:100" x14ac:dyDescent="0.25">
      <c r="A1447">
        <v>3794</v>
      </c>
      <c r="B1447" t="s">
        <v>2987</v>
      </c>
      <c r="C1447" s="48">
        <v>3</v>
      </c>
      <c r="D1447" s="22">
        <v>1477.8632212934831</v>
      </c>
      <c r="E1447" s="17">
        <v>61.891823971913247</v>
      </c>
      <c r="F1447" s="17">
        <v>27.777764550012812</v>
      </c>
      <c r="G1447" s="17">
        <v>0.60471586423849211</v>
      </c>
      <c r="H1447" s="17">
        <v>-0.36639938567349195</v>
      </c>
      <c r="I1447" s="17">
        <v>55.225463600634406</v>
      </c>
      <c r="J1447" s="17">
        <v>1.3163472175136759</v>
      </c>
      <c r="K1447" s="17">
        <v>-1.0000000000000011</v>
      </c>
      <c r="L1447" s="17">
        <v>-1.0000000000000011</v>
      </c>
      <c r="M1447" s="17">
        <v>-1.0000000000000011</v>
      </c>
      <c r="N1447" s="17">
        <v>0.10013280462232264</v>
      </c>
      <c r="O1447" s="17">
        <v>-1.0000000000000011</v>
      </c>
      <c r="P1447" s="17">
        <v>-1.0000000000000011</v>
      </c>
      <c r="Q1447" s="17">
        <v>-0.71069142996951873</v>
      </c>
      <c r="R1447" s="17">
        <v>-1.0000000000000011</v>
      </c>
      <c r="S1447" s="17">
        <v>0.16536737137321067</v>
      </c>
      <c r="T1447" s="17">
        <v>3.8539607524993268E-2</v>
      </c>
      <c r="U1447" s="17">
        <v>6.7786507748028944E-3</v>
      </c>
      <c r="V1447" s="17">
        <v>5.8840976272391604E-3</v>
      </c>
      <c r="W1447" s="17">
        <v>0.34429204429602711</v>
      </c>
      <c r="X1447" s="17">
        <v>1.5710270043355721</v>
      </c>
      <c r="Y1447" s="17">
        <v>-8.4610066218224773E-3</v>
      </c>
      <c r="Z1447" s="17">
        <v>7.5147631284876404</v>
      </c>
      <c r="AA1447" s="17">
        <v>0.48195534960363096</v>
      </c>
      <c r="AB1447" s="17">
        <v>0.45735859490419517</v>
      </c>
      <c r="AC1447" s="17">
        <v>40.238189036032189</v>
      </c>
      <c r="AD1447" s="17">
        <v>-1.3042924703931962</v>
      </c>
      <c r="AE1447" s="17">
        <v>1.3644862267351661</v>
      </c>
      <c r="AF1447" s="17">
        <v>49.574796986159214</v>
      </c>
      <c r="AG1447" s="17">
        <v>21.64061956393185</v>
      </c>
      <c r="AH1447" s="17">
        <v>-0.24839565816631282</v>
      </c>
      <c r="AI1447" s="17">
        <v>-0.1806298828991782</v>
      </c>
      <c r="AJ1447" s="17">
        <v>0.33333333333333298</v>
      </c>
      <c r="AK1447" s="17">
        <v>0.13971027090845226</v>
      </c>
      <c r="AL1447" s="17">
        <v>0.51061976450347502</v>
      </c>
      <c r="AM1447" s="17">
        <v>0.33333333333333298</v>
      </c>
      <c r="AN1447" s="17">
        <v>0.41550902602707612</v>
      </c>
      <c r="AO1447" s="17">
        <v>0.80014344129074921</v>
      </c>
      <c r="AP1447" s="17">
        <v>0.33333333333333298</v>
      </c>
      <c r="AQ1447" s="17">
        <v>5.6506666144752327</v>
      </c>
      <c r="AR1447" s="17">
        <v>0.63431137310293151</v>
      </c>
      <c r="AS1447" s="17">
        <v>-0.71506686467377889</v>
      </c>
      <c r="AT1447" s="17">
        <v>1.3971027090845225</v>
      </c>
      <c r="AU1447" s="17">
        <v>-1.0000000000000011</v>
      </c>
      <c r="AV1447" s="17">
        <v>-1.0000000000000011</v>
      </c>
      <c r="AW1447" s="17">
        <v>-1.0000000000000011</v>
      </c>
      <c r="AX1447" s="17">
        <v>-1.0000000000000011</v>
      </c>
      <c r="AY1447" s="17">
        <v>-1.28953556213037E-2</v>
      </c>
      <c r="AZ1447" s="17">
        <v>8.6909382319505069E-2</v>
      </c>
      <c r="BA1447" s="17">
        <v>0.90946968126514038</v>
      </c>
      <c r="BB1447" s="17">
        <v>-0.13651998090781892</v>
      </c>
      <c r="BC1447" s="17">
        <v>4.6864427048144017E-2</v>
      </c>
      <c r="BD1447" s="17">
        <v>-2.978452611097949</v>
      </c>
      <c r="BE1447" s="17">
        <v>5.718959082529306</v>
      </c>
      <c r="BF1447" s="17">
        <v>-1.0000000000000011</v>
      </c>
      <c r="CU1447" t="e">
        <v>#N/A</v>
      </c>
      <c r="CV1447" t="e">
        <v>#N/A</v>
      </c>
    </row>
    <row r="1448" spans="1:100" x14ac:dyDescent="0.25">
      <c r="A1448">
        <v>3796</v>
      </c>
      <c r="B1448" t="s">
        <v>1370</v>
      </c>
      <c r="C1448" s="48">
        <v>2</v>
      </c>
      <c r="D1448" s="22">
        <v>1474.748525390625</v>
      </c>
      <c r="E1448" s="17">
        <v>73.400774108574907</v>
      </c>
      <c r="F1448" s="17">
        <v>-19.779907986488325</v>
      </c>
      <c r="G1448" s="17">
        <v>0.31848201588199521</v>
      </c>
      <c r="H1448" s="17">
        <v>5.4423281957026051</v>
      </c>
      <c r="I1448" s="17">
        <v>50.710963775361371</v>
      </c>
      <c r="J1448" s="17">
        <v>10.873424894341655</v>
      </c>
      <c r="K1448" s="17">
        <v>-1.0000000000000002</v>
      </c>
      <c r="L1448" s="17">
        <v>-1.0000000000000002</v>
      </c>
      <c r="M1448" s="17">
        <v>-1.0000000000000002</v>
      </c>
      <c r="N1448" s="17">
        <v>0.23715001614929165</v>
      </c>
      <c r="O1448" s="17">
        <v>-1.0000000000000002</v>
      </c>
      <c r="P1448" s="17">
        <v>-1.0000000000000002</v>
      </c>
      <c r="Q1448" s="17">
        <v>3.6654778655136835</v>
      </c>
      <c r="R1448" s="17">
        <v>-1.0000000000000002</v>
      </c>
      <c r="S1448" s="17">
        <v>0.72355557547186922</v>
      </c>
      <c r="T1448" s="17">
        <v>9.7583735263460314E-2</v>
      </c>
      <c r="U1448" s="17">
        <v>-3.3434638959255247E-2</v>
      </c>
      <c r="V1448" s="17">
        <v>-0.21149716844505057</v>
      </c>
      <c r="W1448" s="17">
        <v>1.5910477729269568</v>
      </c>
      <c r="X1448" s="17">
        <v>-0.80886366486785521</v>
      </c>
      <c r="Y1448" s="17">
        <v>6.0307579288154146E-2</v>
      </c>
      <c r="Z1448" s="17">
        <v>29.260089036734819</v>
      </c>
      <c r="AA1448" s="17">
        <v>0.23716785657686584</v>
      </c>
      <c r="AB1448" s="17">
        <v>0.62884095144920804</v>
      </c>
      <c r="AC1448" s="17">
        <v>12.432409001246945</v>
      </c>
      <c r="AD1448" s="17">
        <v>0.27340491838179853</v>
      </c>
      <c r="AE1448" s="17">
        <v>0.17884485166242103</v>
      </c>
      <c r="AF1448" s="17">
        <v>44.408051882361768</v>
      </c>
      <c r="AG1448" s="17">
        <v>-15.01482495421808</v>
      </c>
      <c r="AH1448" s="17">
        <v>0.10904039267746091</v>
      </c>
      <c r="AI1448" s="17">
        <v>0.17073929575207958</v>
      </c>
      <c r="AJ1448" s="17">
        <v>0.33333333333333298</v>
      </c>
      <c r="AK1448" s="17">
        <v>0.52514019751111829</v>
      </c>
      <c r="AL1448" s="17">
        <v>0.62439585552391053</v>
      </c>
      <c r="AM1448" s="17">
        <v>0.33333333333333298</v>
      </c>
      <c r="AN1448" s="17">
        <v>0.1965583203423783</v>
      </c>
      <c r="AO1448" s="17">
        <v>0.25373469187253439</v>
      </c>
      <c r="AP1448" s="17">
        <v>0.33333333333333298</v>
      </c>
      <c r="AQ1448" s="17">
        <v>5.5886536449811341</v>
      </c>
      <c r="AR1448" s="17">
        <v>2.2444243630026963</v>
      </c>
      <c r="AS1448" s="17">
        <v>2.4350743166734361</v>
      </c>
      <c r="AT1448" s="17">
        <v>5.2019821315465142</v>
      </c>
      <c r="AU1448" s="17">
        <v>-1.0000000000000002</v>
      </c>
      <c r="AV1448" s="17">
        <v>-1.0000000000000002</v>
      </c>
      <c r="AW1448" s="17">
        <v>-1.0000000000000002</v>
      </c>
      <c r="AX1448" s="17">
        <v>-1.0000000000000002</v>
      </c>
      <c r="AY1448" s="17">
        <v>-7.061009864234179E-3</v>
      </c>
      <c r="AZ1448" s="17">
        <v>0.43169677953033703</v>
      </c>
      <c r="BA1448" s="17">
        <v>0.14904727752174782</v>
      </c>
      <c r="BB1448" s="17">
        <v>0.23765548660793573</v>
      </c>
      <c r="BC1448" s="17">
        <v>8.0885290851989367E-2</v>
      </c>
      <c r="BD1448" s="17">
        <v>7.5135898176273397</v>
      </c>
      <c r="BE1448" s="17">
        <v>3.3125284534138366</v>
      </c>
      <c r="BF1448" s="17">
        <v>-1.0000000000000002</v>
      </c>
      <c r="BG1448" s="22">
        <v>373.39349991250879</v>
      </c>
    </row>
    <row r="1449" spans="1:100" x14ac:dyDescent="0.25">
      <c r="A1449">
        <v>3799</v>
      </c>
      <c r="B1449" t="s">
        <v>1371</v>
      </c>
      <c r="C1449" s="48">
        <v>2</v>
      </c>
      <c r="D1449" s="22">
        <v>1475.4866503906248</v>
      </c>
      <c r="E1449" s="17">
        <v>101.51475447240843</v>
      </c>
      <c r="F1449" s="17">
        <v>25.574791493493809</v>
      </c>
      <c r="G1449" s="17">
        <v>0.6337235862236692</v>
      </c>
      <c r="H1449" s="17">
        <v>8.31788128411862</v>
      </c>
      <c r="I1449" s="17">
        <v>72.788012416852979</v>
      </c>
      <c r="J1449" s="17">
        <v>16.326086519904511</v>
      </c>
      <c r="K1449" s="17">
        <v>-0.99999999999999956</v>
      </c>
      <c r="L1449" s="17">
        <v>-0.99999999999999956</v>
      </c>
      <c r="M1449" s="17">
        <v>-0.99999999999999956</v>
      </c>
      <c r="N1449" s="17">
        <v>0.3157081115660012</v>
      </c>
      <c r="O1449" s="17">
        <v>-0.99999999999999956</v>
      </c>
      <c r="P1449" s="17">
        <v>-0.99999999999999956</v>
      </c>
      <c r="Q1449" s="17">
        <v>4.5093773216832984</v>
      </c>
      <c r="R1449" s="17">
        <v>-0.99999999999999956</v>
      </c>
      <c r="S1449" s="17">
        <v>1.8241724259263155</v>
      </c>
      <c r="T1449" s="17">
        <v>0.22112094673577209</v>
      </c>
      <c r="U1449" s="17">
        <v>0.33674991224955125</v>
      </c>
      <c r="V1449" s="17">
        <v>0.2735642858506786</v>
      </c>
      <c r="W1449" s="17">
        <v>4.0489930787654647</v>
      </c>
      <c r="X1449" s="17">
        <v>2.2195501892102305</v>
      </c>
      <c r="Y1449" s="17">
        <v>0.17145290247538519</v>
      </c>
      <c r="Z1449" s="17">
        <v>39.464923637053964</v>
      </c>
      <c r="AA1449" s="17">
        <v>0.98874215232553353</v>
      </c>
      <c r="AB1449" s="17">
        <v>1.7121688679886991</v>
      </c>
      <c r="AC1449" s="17">
        <v>24.870135136916979</v>
      </c>
      <c r="AD1449" s="17">
        <v>1.2227379357782793</v>
      </c>
      <c r="AE1449" s="17">
        <v>0.97386125734977846</v>
      </c>
      <c r="AF1449" s="17">
        <v>64.551685323382202</v>
      </c>
      <c r="AG1449" s="17">
        <v>19.401592035308315</v>
      </c>
      <c r="AH1449" s="17">
        <v>0.34715010158500914</v>
      </c>
      <c r="AI1449" s="17">
        <v>0.45245288885237162</v>
      </c>
      <c r="AJ1449" s="17">
        <v>0.33333333333333298</v>
      </c>
      <c r="AK1449" s="17">
        <v>0.8429809447235973</v>
      </c>
      <c r="AL1449" s="17">
        <v>0.90200074382555717</v>
      </c>
      <c r="AM1449" s="17">
        <v>0.33333333333333298</v>
      </c>
      <c r="AN1449" s="17">
        <v>0.48309003334732892</v>
      </c>
      <c r="AO1449" s="17">
        <v>0.56683686574063696</v>
      </c>
      <c r="AP1449" s="17">
        <v>0.33333333333333298</v>
      </c>
      <c r="AQ1449" s="17">
        <v>9.1608102514460921</v>
      </c>
      <c r="AR1449" s="17">
        <v>2.2444243630026963</v>
      </c>
      <c r="AS1449" s="17">
        <v>6.9822171235160209</v>
      </c>
      <c r="AT1449" s="17">
        <v>8.3833442407677978</v>
      </c>
      <c r="AU1449" s="17">
        <v>-0.99999999999999956</v>
      </c>
      <c r="AV1449" s="17">
        <v>-0.99999999999999956</v>
      </c>
      <c r="AW1449" s="17">
        <v>-0.99999999999999956</v>
      </c>
      <c r="AX1449" s="17">
        <v>-0.99999999999999956</v>
      </c>
      <c r="AY1449" s="17">
        <v>4.0825025040764198E-2</v>
      </c>
      <c r="AZ1449" s="17">
        <v>0.10144801022975569</v>
      </c>
      <c r="BA1449" s="17">
        <v>0.46652768348148155</v>
      </c>
      <c r="BB1449" s="17">
        <v>5.3738291609412514E-2</v>
      </c>
      <c r="BC1449" s="17">
        <v>0.25692644157692468</v>
      </c>
      <c r="BD1449" s="17">
        <v>2.6095365127187886</v>
      </c>
      <c r="BE1449" s="17">
        <v>8.0501848561958465</v>
      </c>
      <c r="BF1449" s="17">
        <v>-0.99999999999999956</v>
      </c>
      <c r="BG1449" s="22">
        <v>116.55774895764443</v>
      </c>
    </row>
    <row r="1450" spans="1:100" x14ac:dyDescent="0.25">
      <c r="A1450">
        <v>3800</v>
      </c>
      <c r="B1450" t="s">
        <v>1372</v>
      </c>
      <c r="C1450" s="48">
        <v>2</v>
      </c>
      <c r="D1450" s="22">
        <v>1482.80423828125</v>
      </c>
      <c r="E1450" s="17">
        <v>64.420255565949816</v>
      </c>
      <c r="F1450" s="17">
        <v>-34.267672237726806</v>
      </c>
      <c r="G1450" s="17">
        <v>0.21778361845757496</v>
      </c>
      <c r="H1450" s="17">
        <v>4.523783133899709</v>
      </c>
      <c r="I1450" s="17">
        <v>43.658837319927052</v>
      </c>
      <c r="J1450" s="17">
        <v>9.1316676546581306</v>
      </c>
      <c r="K1450" s="17">
        <v>-1.0000000000000004</v>
      </c>
      <c r="L1450" s="17">
        <v>-1.0000000000000004</v>
      </c>
      <c r="M1450" s="17">
        <v>-1.0000000000000004</v>
      </c>
      <c r="N1450" s="17">
        <v>0.21205600870413341</v>
      </c>
      <c r="O1450" s="17">
        <v>-1.0000000000000004</v>
      </c>
      <c r="P1450" s="17">
        <v>-1.0000000000000004</v>
      </c>
      <c r="Q1450" s="17">
        <v>3.3959089671875038</v>
      </c>
      <c r="R1450" s="17">
        <v>-1.0000000000000004</v>
      </c>
      <c r="S1450" s="17">
        <v>0.37198280256963989</v>
      </c>
      <c r="T1450" s="17">
        <v>5.8121937112726493E-2</v>
      </c>
      <c r="U1450" s="17">
        <v>-0.15168360916201895</v>
      </c>
      <c r="V1450" s="17">
        <v>-0.36644155299115633</v>
      </c>
      <c r="W1450" s="17">
        <v>0.80590020185455757</v>
      </c>
      <c r="X1450" s="17">
        <v>-1.7762374205341804</v>
      </c>
      <c r="Y1450" s="17">
        <v>2.4804152776089688E-2</v>
      </c>
      <c r="Z1450" s="17">
        <v>26.000333386109055</v>
      </c>
      <c r="AA1450" s="17">
        <v>-2.9093865521097051E-3</v>
      </c>
      <c r="AB1450" s="17">
        <v>0.28279082562847169</v>
      </c>
      <c r="AC1450" s="17">
        <v>8.4593952641680321</v>
      </c>
      <c r="AD1450" s="17">
        <v>-2.9842884153580829E-2</v>
      </c>
      <c r="AE1450" s="17">
        <v>-7.510921249247493E-2</v>
      </c>
      <c r="AF1450" s="17">
        <v>37.973521044258128</v>
      </c>
      <c r="AG1450" s="17">
        <v>-26.008546474446611</v>
      </c>
      <c r="AH1450" s="17">
        <v>3.2980417236412318E-2</v>
      </c>
      <c r="AI1450" s="17">
        <v>8.0750823333521682E-2</v>
      </c>
      <c r="AJ1450" s="17">
        <v>0.33333333333333298</v>
      </c>
      <c r="AK1450" s="17">
        <v>0.4236115385662107</v>
      </c>
      <c r="AL1450" s="17">
        <v>0.5357198368793431</v>
      </c>
      <c r="AM1450" s="17">
        <v>0.33333333333333298</v>
      </c>
      <c r="AN1450" s="17">
        <v>0.10503078392134138</v>
      </c>
      <c r="AO1450" s="17">
        <v>0.15371968717487483</v>
      </c>
      <c r="AP1450" s="17">
        <v>0.33333333333333298</v>
      </c>
      <c r="AQ1450" s="17">
        <v>4.4475907920388487</v>
      </c>
      <c r="AR1450" s="17">
        <v>2.2444243630026963</v>
      </c>
      <c r="AS1450" s="17">
        <v>0.98256920127020697</v>
      </c>
      <c r="AT1450" s="17">
        <v>4.1857517350346036</v>
      </c>
      <c r="AU1450" s="17">
        <v>-1.0000000000000004</v>
      </c>
      <c r="AV1450" s="17">
        <v>-1.0000000000000004</v>
      </c>
      <c r="AW1450" s="17">
        <v>-1.0000000000000004</v>
      </c>
      <c r="AX1450" s="17">
        <v>-1.0000000000000004</v>
      </c>
      <c r="AY1450" s="17">
        <v>-2.235736487451033E-2</v>
      </c>
      <c r="AZ1450" s="17">
        <v>0.53718896377466652</v>
      </c>
      <c r="BA1450" s="17">
        <v>4.7633723277778123E-2</v>
      </c>
      <c r="BB1450" s="17">
        <v>0.29640461279415803</v>
      </c>
      <c r="BC1450" s="17">
        <v>2.4652029040933332E-2</v>
      </c>
      <c r="BD1450" s="17">
        <v>9.0801037394841106</v>
      </c>
      <c r="BE1450" s="17">
        <v>1.7991671070957871</v>
      </c>
      <c r="BF1450" s="17">
        <v>-1.0000000000000004</v>
      </c>
      <c r="BG1450" s="22">
        <v>66.120852062219456</v>
      </c>
    </row>
    <row r="1451" spans="1:100" x14ac:dyDescent="0.25">
      <c r="A1451">
        <v>3802</v>
      </c>
      <c r="B1451" t="s">
        <v>1373</v>
      </c>
      <c r="C1451" s="48">
        <v>3</v>
      </c>
      <c r="D1451" s="22">
        <v>1683.2240005114618</v>
      </c>
      <c r="E1451" s="17">
        <v>116.29403904777998</v>
      </c>
      <c r="F1451" s="17">
        <v>93.763030472322029</v>
      </c>
      <c r="G1451" s="17">
        <v>0.89834188232657886</v>
      </c>
      <c r="H1451" s="17">
        <v>15.236987273128189</v>
      </c>
      <c r="I1451" s="17">
        <v>103.77712376346507</v>
      </c>
      <c r="J1451" s="17">
        <v>14.034709557189815</v>
      </c>
      <c r="K1451" s="17">
        <v>-0.99999999999999989</v>
      </c>
      <c r="L1451" s="17">
        <v>-0.99999999999999989</v>
      </c>
      <c r="M1451" s="17">
        <v>-0.99999999999999989</v>
      </c>
      <c r="N1451" s="17">
        <v>0.42499398323638221</v>
      </c>
      <c r="O1451" s="17">
        <v>-0.99999999999999989</v>
      </c>
      <c r="P1451" s="17">
        <v>-0.99999999999999989</v>
      </c>
      <c r="Q1451" s="17">
        <v>5.231637190888085</v>
      </c>
      <c r="R1451" s="17">
        <v>-0.99999999999999989</v>
      </c>
      <c r="S1451" s="17">
        <v>4.2082228561680468</v>
      </c>
      <c r="T1451" s="17">
        <v>0.4021355167863922</v>
      </c>
      <c r="U1451" s="17">
        <v>0.79445218495200465</v>
      </c>
      <c r="V1451" s="17">
        <v>-0.25801271383516994</v>
      </c>
      <c r="W1451" s="17">
        <v>10.005350082240099</v>
      </c>
      <c r="X1451" s="17">
        <v>8.36123961555076</v>
      </c>
      <c r="Y1451" s="17">
        <v>0.39672923529072462</v>
      </c>
      <c r="Z1451" s="17">
        <v>43.728967736714026</v>
      </c>
      <c r="AA1451" s="17">
        <v>-0.32339150088081159</v>
      </c>
      <c r="AB1451" s="17">
        <v>1.2689343701858786</v>
      </c>
      <c r="AC1451" s="17">
        <v>46.268671352587901</v>
      </c>
      <c r="AD1451" s="17">
        <v>0.77754622187653422</v>
      </c>
      <c r="AE1451" s="17">
        <v>3.1831699336137396</v>
      </c>
      <c r="AF1451" s="17">
        <v>94.449743393101528</v>
      </c>
      <c r="AG1451" s="17">
        <v>103.07407506041766</v>
      </c>
      <c r="AH1451" s="17">
        <v>-1.0211529980530383E-2</v>
      </c>
      <c r="AI1451" s="17">
        <v>0.13610102589592887</v>
      </c>
      <c r="AJ1451" s="17">
        <v>0.33333333333333298</v>
      </c>
      <c r="AK1451" s="17">
        <v>1.3842658618164898</v>
      </c>
      <c r="AL1451" s="17">
        <v>1.0973558600600049</v>
      </c>
      <c r="AM1451" s="17">
        <v>0.33333333333333298</v>
      </c>
      <c r="AN1451" s="17">
        <v>0.77557583259624119</v>
      </c>
      <c r="AO1451" s="17">
        <v>0.63201918811677671</v>
      </c>
      <c r="AP1451" s="17">
        <v>0.33333333333333298</v>
      </c>
      <c r="AQ1451" s="17">
        <v>9.3273803703635529</v>
      </c>
      <c r="AR1451" s="17">
        <v>4.8598085180591832</v>
      </c>
      <c r="AS1451" s="17">
        <v>-4.6677575790342551</v>
      </c>
      <c r="AT1451" s="17">
        <v>13.842658618164901</v>
      </c>
      <c r="AU1451" s="17">
        <v>-0.99999999999999989</v>
      </c>
      <c r="AV1451" s="17">
        <v>-0.99999999999999989</v>
      </c>
      <c r="AW1451" s="17">
        <v>-0.99999999999999989</v>
      </c>
      <c r="AX1451" s="17">
        <v>-0.99999999999999989</v>
      </c>
      <c r="AY1451" s="17">
        <v>-7.9718107999857846E-2</v>
      </c>
      <c r="AZ1451" s="17">
        <v>0.31339673589509698</v>
      </c>
      <c r="BA1451" s="17">
        <v>-0.22615360369137977</v>
      </c>
      <c r="BB1451" s="17">
        <v>-0.12842777142007028</v>
      </c>
      <c r="BC1451" s="17">
        <v>-0.62496054110185251</v>
      </c>
      <c r="BD1451" s="17">
        <v>-1.6437106060262729</v>
      </c>
      <c r="BE1451" s="17">
        <v>-16.754781546003201</v>
      </c>
      <c r="BF1451" s="17">
        <v>-0.99999999999999989</v>
      </c>
      <c r="CU1451" t="e">
        <v>#N/A</v>
      </c>
      <c r="CV1451" t="e">
        <v>#N/A</v>
      </c>
    </row>
    <row r="1452" spans="1:100" x14ac:dyDescent="0.25">
      <c r="A1452">
        <v>3807</v>
      </c>
      <c r="B1452" t="s">
        <v>1374</v>
      </c>
      <c r="C1452" s="48">
        <v>2</v>
      </c>
      <c r="D1452" s="22">
        <v>1417.8331152343751</v>
      </c>
      <c r="E1452" s="17">
        <v>-5.2229957496327586</v>
      </c>
      <c r="F1452" s="17">
        <v>-146.61920316112739</v>
      </c>
      <c r="G1452" s="17">
        <v>-0.56312494106702426</v>
      </c>
      <c r="H1452" s="17">
        <v>-2.599465293259291</v>
      </c>
      <c r="I1452" s="17">
        <v>-11.029877225226393</v>
      </c>
      <c r="J1452" s="17">
        <v>-4.375529797055778</v>
      </c>
      <c r="K1452" s="17">
        <v>-1.0000000000000022</v>
      </c>
      <c r="L1452" s="17">
        <v>-1.0000000000000022</v>
      </c>
      <c r="M1452" s="17">
        <v>-1.0000000000000022</v>
      </c>
      <c r="N1452" s="17">
        <v>1.7453853079898385E-2</v>
      </c>
      <c r="O1452" s="17">
        <v>-1.0000000000000022</v>
      </c>
      <c r="P1452" s="17">
        <v>-1.0000000000000022</v>
      </c>
      <c r="Q1452" s="17">
        <v>1.3054222715821555</v>
      </c>
      <c r="R1452" s="17">
        <v>-1.0000000000000022</v>
      </c>
      <c r="S1452" s="17">
        <v>-2.3544378225571032</v>
      </c>
      <c r="T1452" s="17">
        <v>-0.24790136353879796</v>
      </c>
      <c r="U1452" s="17">
        <v>-1.0686955512399949</v>
      </c>
      <c r="V1452" s="17">
        <v>-1.5680236956775913</v>
      </c>
      <c r="W1452" s="17">
        <v>-5.2828606366739042</v>
      </c>
      <c r="X1452" s="17">
        <v>-9.2781487257889115</v>
      </c>
      <c r="Y1452" s="17">
        <v>-0.25052227112785408</v>
      </c>
      <c r="Z1452" s="17">
        <v>0.7211715062694708</v>
      </c>
      <c r="AA1452" s="17">
        <v>-1.8646904962981532</v>
      </c>
      <c r="AB1452" s="17">
        <v>-2.4008020833927763</v>
      </c>
      <c r="AC1452" s="17">
        <v>-22.351029864219779</v>
      </c>
      <c r="AD1452" s="17">
        <v>-2.3815069693207898</v>
      </c>
      <c r="AE1452" s="17">
        <v>-2.0445040340283778</v>
      </c>
      <c r="AF1452" s="17">
        <v>-11.925785563590331</v>
      </c>
      <c r="AG1452" s="17">
        <v>-111.26403668837817</v>
      </c>
      <c r="AH1452" s="17">
        <v>-0.55685901793161574</v>
      </c>
      <c r="AI1452" s="17">
        <v>-0.61710306677370497</v>
      </c>
      <c r="AJ1452" s="17">
        <v>0.33333333333333298</v>
      </c>
      <c r="AK1452" s="17">
        <v>-0.36373563710894929</v>
      </c>
      <c r="AL1452" s="17">
        <v>-0.15195607212486972</v>
      </c>
      <c r="AM1452" s="17">
        <v>0.33333333333333298</v>
      </c>
      <c r="AN1452" s="17">
        <v>-0.60475843270480145</v>
      </c>
      <c r="AO1452" s="17">
        <v>-0.62188921273751685</v>
      </c>
      <c r="AP1452" s="17">
        <v>0.33333333333333298</v>
      </c>
      <c r="AQ1452" s="17">
        <v>-4.4012665046920576</v>
      </c>
      <c r="AR1452" s="17">
        <v>2.2444243630026963</v>
      </c>
      <c r="AS1452" s="17">
        <v>-10.281499606011293</v>
      </c>
      <c r="AT1452" s="17">
        <v>-3.6950391750775111</v>
      </c>
      <c r="AU1452" s="17">
        <v>-1.0000000000000022</v>
      </c>
      <c r="AV1452" s="17">
        <v>-1.0000000000000022</v>
      </c>
      <c r="AW1452" s="17">
        <v>-1.0000000000000022</v>
      </c>
      <c r="AX1452" s="17">
        <v>-1.0000000000000022</v>
      </c>
      <c r="AY1452" s="17">
        <v>-0.14097945681015472</v>
      </c>
      <c r="AZ1452" s="17">
        <v>1.3552729824520595</v>
      </c>
      <c r="BA1452" s="17">
        <v>-0.73882082402887828</v>
      </c>
      <c r="BB1452" s="17">
        <v>0.75199970344935496</v>
      </c>
      <c r="BC1452" s="17">
        <v>-0.41143272107835871</v>
      </c>
      <c r="BD1452" s="17">
        <v>21.228302335301485</v>
      </c>
      <c r="BE1452" s="17">
        <v>-9.9368372308127775</v>
      </c>
      <c r="BF1452" s="17">
        <v>-1.0000000000000022</v>
      </c>
      <c r="BG1452" s="22">
        <v>-36.834926127880586</v>
      </c>
    </row>
    <row r="1453" spans="1:100" x14ac:dyDescent="0.25">
      <c r="A1453">
        <v>3812</v>
      </c>
      <c r="B1453" t="s">
        <v>1375</v>
      </c>
      <c r="C1453" s="48">
        <v>3</v>
      </c>
      <c r="D1453" s="22">
        <v>1425.5622138351246</v>
      </c>
      <c r="E1453" s="17">
        <v>37.189255157750949</v>
      </c>
      <c r="F1453" s="17">
        <v>-80.335928352180431</v>
      </c>
      <c r="G1453" s="17">
        <v>-0.17092015293122015</v>
      </c>
      <c r="H1453" s="17">
        <v>4.3573868885010114</v>
      </c>
      <c r="I1453" s="17">
        <v>32.822586558410109</v>
      </c>
      <c r="J1453" s="17">
        <v>6.8723533334513514</v>
      </c>
      <c r="K1453" s="17">
        <v>-0.99999999999999811</v>
      </c>
      <c r="L1453" s="17">
        <v>-0.99999999999999811</v>
      </c>
      <c r="M1453" s="17">
        <v>-0.99999999999999811</v>
      </c>
      <c r="N1453" s="17">
        <v>0.17995463507064305</v>
      </c>
      <c r="O1453" s="17">
        <v>-0.99999999999999811</v>
      </c>
      <c r="P1453" s="17">
        <v>-0.99999999999999811</v>
      </c>
      <c r="Q1453" s="17">
        <v>4.0044956557940212</v>
      </c>
      <c r="R1453" s="17">
        <v>-0.99999999999999811</v>
      </c>
      <c r="S1453" s="17">
        <v>0.26731901307204992</v>
      </c>
      <c r="T1453" s="17">
        <v>7.7797017891751502E-2</v>
      </c>
      <c r="U1453" s="17">
        <v>-9.0873396718553642E-2</v>
      </c>
      <c r="V1453" s="17">
        <v>-0.70770451501911258</v>
      </c>
      <c r="W1453" s="17">
        <v>0.35289123270699191</v>
      </c>
      <c r="X1453" s="17">
        <v>-0.8751614792718343</v>
      </c>
      <c r="Y1453" s="17">
        <v>2.122240526193344E-2</v>
      </c>
      <c r="Z1453" s="17">
        <v>25.439551505095888</v>
      </c>
      <c r="AA1453" s="17">
        <v>-5.8874511273967027E-2</v>
      </c>
      <c r="AB1453" s="17">
        <v>3.0626891896876831</v>
      </c>
      <c r="AC1453" s="17">
        <v>0.21007398580539977</v>
      </c>
      <c r="AD1453" s="17">
        <v>-0.18428024852131464</v>
      </c>
      <c r="AE1453" s="17">
        <v>-0.40147188113376536</v>
      </c>
      <c r="AF1453" s="17">
        <v>28.310842799455205</v>
      </c>
      <c r="AG1453" s="17">
        <v>-53.064024075614796</v>
      </c>
      <c r="AH1453" s="17">
        <v>0.10373983347214896</v>
      </c>
      <c r="AI1453" s="17">
        <v>0.31145661905036726</v>
      </c>
      <c r="AJ1453" s="17">
        <v>0.33333333333333298</v>
      </c>
      <c r="AK1453" s="17">
        <v>0.14030969671347002</v>
      </c>
      <c r="AL1453" s="17">
        <v>0.44874688732158913</v>
      </c>
      <c r="AM1453" s="17">
        <v>0.33333333333333298</v>
      </c>
      <c r="AN1453" s="17">
        <v>0.19986616733811766</v>
      </c>
      <c r="AO1453" s="17">
        <v>0.14214524541903087</v>
      </c>
      <c r="AP1453" s="17">
        <v>0.33333333333333298</v>
      </c>
      <c r="AQ1453" s="17">
        <v>4.5117437589549336</v>
      </c>
      <c r="AR1453" s="17">
        <v>1.3907745336736004</v>
      </c>
      <c r="AS1453" s="17">
        <v>4.1785505358541482</v>
      </c>
      <c r="AT1453" s="17">
        <v>1.3030282639236057</v>
      </c>
      <c r="AU1453" s="17">
        <v>-0.99999999999999811</v>
      </c>
      <c r="AV1453" s="17">
        <v>-0.99999999999999811</v>
      </c>
      <c r="AW1453" s="17">
        <v>-0.99999999999999811</v>
      </c>
      <c r="AX1453" s="17">
        <v>-0.99999999999999811</v>
      </c>
      <c r="AY1453" s="17">
        <v>-1.8679195014585807E-2</v>
      </c>
      <c r="AZ1453" s="17">
        <v>8.566163469177375E-2</v>
      </c>
      <c r="BA1453" s="17">
        <v>-3.7383714722948838E-2</v>
      </c>
      <c r="BB1453" s="17">
        <v>-0.15557425087885082</v>
      </c>
      <c r="BC1453" s="17">
        <v>-0.26730301645662485</v>
      </c>
      <c r="BD1453" s="17">
        <v>-3.4610480985124026</v>
      </c>
      <c r="BE1453" s="17">
        <v>-6.8694939850303669</v>
      </c>
      <c r="BF1453" s="17">
        <v>-0.99999999999999811</v>
      </c>
      <c r="CU1453" t="e">
        <v>#N/A</v>
      </c>
      <c r="CV1453" t="e">
        <v>#N/A</v>
      </c>
    </row>
    <row r="1454" spans="1:100" x14ac:dyDescent="0.25">
      <c r="A1454">
        <v>3814</v>
      </c>
      <c r="B1454" t="s">
        <v>1376</v>
      </c>
      <c r="C1454" s="48">
        <v>2</v>
      </c>
      <c r="D1454" s="22">
        <v>1561.6458691406251</v>
      </c>
      <c r="E1454" s="17">
        <v>122.08419596665067</v>
      </c>
      <c r="F1454" s="17">
        <v>58.75831176949724</v>
      </c>
      <c r="G1454" s="17">
        <v>0.86436837411139655</v>
      </c>
      <c r="H1454" s="17">
        <v>10.421764129958934</v>
      </c>
      <c r="I1454" s="17">
        <v>88.940565506805427</v>
      </c>
      <c r="J1454" s="17">
        <v>20.315496871744905</v>
      </c>
      <c r="K1454" s="17">
        <v>-0.99999999999999911</v>
      </c>
      <c r="L1454" s="17">
        <v>-0.99999999999999911</v>
      </c>
      <c r="M1454" s="17">
        <v>-0.99999999999999911</v>
      </c>
      <c r="N1454" s="17">
        <v>0.37318471668065201</v>
      </c>
      <c r="O1454" s="17">
        <v>-0.99999999999999911</v>
      </c>
      <c r="P1454" s="17">
        <v>-0.99999999999999911</v>
      </c>
      <c r="Q1454" s="17">
        <v>5.1268117890216267</v>
      </c>
      <c r="R1454" s="17">
        <v>-0.99999999999999911</v>
      </c>
      <c r="S1454" s="17">
        <v>2.6294327846524439</v>
      </c>
      <c r="T1454" s="17">
        <v>0.31150627854778651</v>
      </c>
      <c r="U1454" s="17">
        <v>0.60759343456904913</v>
      </c>
      <c r="V1454" s="17">
        <v>0.62845687224813074</v>
      </c>
      <c r="W1454" s="17">
        <v>5.8473354518551286</v>
      </c>
      <c r="X1454" s="17">
        <v>4.4352727864966246</v>
      </c>
      <c r="Y1454" s="17">
        <v>0.25277177632646797</v>
      </c>
      <c r="Z1454" s="17">
        <v>46.931235612561849</v>
      </c>
      <c r="AA1454" s="17">
        <v>1.5386274159883748</v>
      </c>
      <c r="AB1454" s="17">
        <v>2.5047798718366057</v>
      </c>
      <c r="AC1454" s="17">
        <v>33.970130113017447</v>
      </c>
      <c r="AD1454" s="17">
        <v>1.9173122972589351</v>
      </c>
      <c r="AE1454" s="17">
        <v>1.5555307055075283</v>
      </c>
      <c r="AF1454" s="17">
        <v>79.289665651473797</v>
      </c>
      <c r="AG1454" s="17">
        <v>44.582177158651483</v>
      </c>
      <c r="AH1454" s="17">
        <v>0.52136178072829731</v>
      </c>
      <c r="AI1454" s="17">
        <v>0.65856711374752908</v>
      </c>
      <c r="AJ1454" s="17">
        <v>0.33333333333333298</v>
      </c>
      <c r="AK1454" s="17">
        <v>1.0755274062941445</v>
      </c>
      <c r="AL1454" s="17">
        <v>1.1051088571036785</v>
      </c>
      <c r="AM1454" s="17">
        <v>0.33333333333333298</v>
      </c>
      <c r="AN1454" s="17">
        <v>0.69272940958031026</v>
      </c>
      <c r="AO1454" s="17">
        <v>0.7959163757834411</v>
      </c>
      <c r="AP1454" s="17">
        <v>0.33333333333333298</v>
      </c>
      <c r="AQ1454" s="17">
        <v>11.774359289115434</v>
      </c>
      <c r="AR1454" s="17">
        <v>2.2444243630026963</v>
      </c>
      <c r="AS1454" s="17">
        <v>10.309109535080591</v>
      </c>
      <c r="AT1454" s="17">
        <v>10.710970600705373</v>
      </c>
      <c r="AU1454" s="17">
        <v>-0.99999999999999911</v>
      </c>
      <c r="AV1454" s="17">
        <v>-0.99999999999999911</v>
      </c>
      <c r="AW1454" s="17">
        <v>-0.99999999999999911</v>
      </c>
      <c r="AX1454" s="17">
        <v>-0.99999999999999911</v>
      </c>
      <c r="AY1454" s="17">
        <v>7.5860583173141621E-2</v>
      </c>
      <c r="AZ1454" s="17">
        <v>-0.14017671351133826</v>
      </c>
      <c r="BA1454" s="17">
        <v>0.69881050332572792</v>
      </c>
      <c r="BB1454" s="17">
        <v>-8.0823728188179039E-2</v>
      </c>
      <c r="BC1454" s="17">
        <v>0.38572599623101644</v>
      </c>
      <c r="BD1454" s="17">
        <v>-0.97848753206314498</v>
      </c>
      <c r="BE1454" s="17">
        <v>11.516465508586496</v>
      </c>
      <c r="BF1454" s="17">
        <v>-0.99999999999999911</v>
      </c>
      <c r="BG1454" s="22">
        <v>205.66161617903072</v>
      </c>
    </row>
    <row r="1455" spans="1:100" x14ac:dyDescent="0.25">
      <c r="A1455">
        <v>3815</v>
      </c>
      <c r="B1455" t="s">
        <v>1377</v>
      </c>
      <c r="C1455" s="48">
        <v>2</v>
      </c>
      <c r="D1455" s="22">
        <v>1467.59275390625</v>
      </c>
      <c r="E1455" s="17">
        <v>98.441814740717447</v>
      </c>
      <c r="F1455" s="17">
        <v>20.617391073941945</v>
      </c>
      <c r="G1455" s="17">
        <v>0.59926676673219048</v>
      </c>
      <c r="H1455" s="17">
        <v>8.0035749773763829</v>
      </c>
      <c r="I1455" s="17">
        <v>70.374926861163161</v>
      </c>
      <c r="J1455" s="17">
        <v>15.730094762927482</v>
      </c>
      <c r="K1455" s="17">
        <v>-0.99999999999999967</v>
      </c>
      <c r="L1455" s="17">
        <v>-0.99999999999999967</v>
      </c>
      <c r="M1455" s="17">
        <v>-0.99999999999999967</v>
      </c>
      <c r="N1455" s="17">
        <v>0.3071214835066558</v>
      </c>
      <c r="O1455" s="17">
        <v>-0.99999999999999967</v>
      </c>
      <c r="P1455" s="17">
        <v>-0.99999999999999967</v>
      </c>
      <c r="Q1455" s="17">
        <v>4.4171366593915931</v>
      </c>
      <c r="R1455" s="17">
        <v>-0.99999999999999967</v>
      </c>
      <c r="S1455" s="17">
        <v>1.7038718066130536</v>
      </c>
      <c r="T1455" s="17">
        <v>0.20761797061632042</v>
      </c>
      <c r="U1455" s="17">
        <v>0.29628766532662493</v>
      </c>
      <c r="V1455" s="17">
        <v>0.22054565967511758</v>
      </c>
      <c r="W1455" s="17">
        <v>3.7803325159107302</v>
      </c>
      <c r="X1455" s="17">
        <v>1.8885357566835732</v>
      </c>
      <c r="Y1455" s="17">
        <v>0.15930439574693045</v>
      </c>
      <c r="Z1455" s="17">
        <v>38.349505567722304</v>
      </c>
      <c r="AA1455" s="17">
        <v>0.90659289829479528</v>
      </c>
      <c r="AB1455" s="17">
        <v>1.5937579793808834</v>
      </c>
      <c r="AC1455" s="17">
        <v>23.510655535680602</v>
      </c>
      <c r="AD1455" s="17">
        <v>1.1189730789344388</v>
      </c>
      <c r="AE1455" s="17">
        <v>0.88696365449288761</v>
      </c>
      <c r="AF1455" s="17">
        <v>62.349927666143444</v>
      </c>
      <c r="AG1455" s="17">
        <v>15.639777670323854</v>
      </c>
      <c r="AH1455" s="17">
        <v>0.32112401863502427</v>
      </c>
      <c r="AI1455" s="17">
        <v>0.42166077468027258</v>
      </c>
      <c r="AJ1455" s="17">
        <v>0.33333333333333298</v>
      </c>
      <c r="AK1455" s="17">
        <v>0.80824002764890124</v>
      </c>
      <c r="AL1455" s="17">
        <v>0.87165772302473288</v>
      </c>
      <c r="AM1455" s="17">
        <v>0.33333333333333298</v>
      </c>
      <c r="AN1455" s="17">
        <v>0.45177128467184513</v>
      </c>
      <c r="AO1455" s="17">
        <v>0.53261388849918478</v>
      </c>
      <c r="AP1455" s="17">
        <v>0.33333333333333298</v>
      </c>
      <c r="AQ1455" s="17">
        <v>8.7703631563791227</v>
      </c>
      <c r="AR1455" s="17">
        <v>2.2444243630026963</v>
      </c>
      <c r="AS1455" s="17">
        <v>6.4852012041766613</v>
      </c>
      <c r="AT1455" s="17">
        <v>8.0356121196022539</v>
      </c>
      <c r="AU1455" s="17">
        <v>-0.99999999999999967</v>
      </c>
      <c r="AV1455" s="17">
        <v>-0.99999999999999967</v>
      </c>
      <c r="AW1455" s="17">
        <v>-0.99999999999999967</v>
      </c>
      <c r="AX1455" s="17">
        <v>-0.99999999999999967</v>
      </c>
      <c r="AY1455" s="17">
        <v>3.5590942305115399E-2</v>
      </c>
      <c r="AZ1455" s="17">
        <v>0.13754516016699156</v>
      </c>
      <c r="BA1455" s="17">
        <v>0.43182615275258918</v>
      </c>
      <c r="BB1455" s="17">
        <v>7.3840975346759152E-2</v>
      </c>
      <c r="BC1455" s="17">
        <v>0.23768463236049789</v>
      </c>
      <c r="BD1455" s="17">
        <v>3.1455637864082209</v>
      </c>
      <c r="BE1455" s="17">
        <v>7.5323452473321577</v>
      </c>
      <c r="BF1455" s="17">
        <v>-0.99999999999999967</v>
      </c>
      <c r="BG1455" s="22">
        <v>331.02873648507853</v>
      </c>
    </row>
    <row r="1456" spans="1:100" x14ac:dyDescent="0.25">
      <c r="A1456">
        <v>3821</v>
      </c>
      <c r="B1456" t="s">
        <v>1378</v>
      </c>
      <c r="C1456" s="48">
        <v>2</v>
      </c>
      <c r="D1456" s="22">
        <v>1458.6557421875</v>
      </c>
      <c r="E1456" s="17">
        <v>42.080938553373514</v>
      </c>
      <c r="F1456" s="17">
        <v>-70.306432903464682</v>
      </c>
      <c r="G1456" s="17">
        <v>-3.2706752676936568E-2</v>
      </c>
      <c r="H1456" s="17">
        <v>2.2388739464672778</v>
      </c>
      <c r="I1456" s="17">
        <v>26.116455134201608</v>
      </c>
      <c r="J1456" s="17">
        <v>4.7989927705120259</v>
      </c>
      <c r="K1456" s="17">
        <v>-1.0000000000000011</v>
      </c>
      <c r="L1456" s="17">
        <v>-1.0000000000000011</v>
      </c>
      <c r="M1456" s="17">
        <v>-1.0000000000000011</v>
      </c>
      <c r="N1456" s="17">
        <v>0.14963389078604308</v>
      </c>
      <c r="O1456" s="17">
        <v>-1.0000000000000011</v>
      </c>
      <c r="P1456" s="17">
        <v>-1.0000000000000011</v>
      </c>
      <c r="Q1456" s="17">
        <v>2.7253480137351205</v>
      </c>
      <c r="R1456" s="17">
        <v>-1.0000000000000011</v>
      </c>
      <c r="S1456" s="17">
        <v>-0.50256531952105088</v>
      </c>
      <c r="T1456" s="17">
        <v>-4.0040503573895075E-2</v>
      </c>
      <c r="U1456" s="17">
        <v>-0.44583157169137005</v>
      </c>
      <c r="V1456" s="17">
        <v>-0.75187049111594761</v>
      </c>
      <c r="W1456" s="17">
        <v>-1.1471786107541413</v>
      </c>
      <c r="X1456" s="17">
        <v>-4.1826094907999183</v>
      </c>
      <c r="Y1456" s="17">
        <v>-6.3511716304436389E-2</v>
      </c>
      <c r="Z1456" s="17">
        <v>17.891590609483178</v>
      </c>
      <c r="AA1456" s="17">
        <v>-0.60010893759227013</v>
      </c>
      <c r="AB1456" s="17">
        <v>-0.57801954141873502</v>
      </c>
      <c r="AC1456" s="17">
        <v>-1.4235990135747087</v>
      </c>
      <c r="AD1456" s="17">
        <v>-0.78418115115355924</v>
      </c>
      <c r="AE1456" s="17">
        <v>-0.70682778407175539</v>
      </c>
      <c r="AF1456" s="17">
        <v>21.967427015574341</v>
      </c>
      <c r="AG1456" s="17">
        <v>-53.355768021029888</v>
      </c>
      <c r="AH1456" s="17">
        <v>-0.15622111887551932</v>
      </c>
      <c r="AI1456" s="17">
        <v>-0.14309827884182114</v>
      </c>
      <c r="AJ1456" s="17">
        <v>0.33333333333333298</v>
      </c>
      <c r="AK1456" s="17">
        <v>0.17105586627770947</v>
      </c>
      <c r="AL1456" s="17">
        <v>0.31513550396897805</v>
      </c>
      <c r="AM1456" s="17">
        <v>0.33333333333333298</v>
      </c>
      <c r="AN1456" s="17">
        <v>-0.12264678745551072</v>
      </c>
      <c r="AO1456" s="17">
        <v>-9.5070723462396645E-2</v>
      </c>
      <c r="AP1456" s="17">
        <v>0.33333333333333298</v>
      </c>
      <c r="AQ1456" s="17">
        <v>1.6091617322730727</v>
      </c>
      <c r="AR1456" s="17">
        <v>2.2444243630026963</v>
      </c>
      <c r="AS1456" s="17">
        <v>-2.630582097440505</v>
      </c>
      <c r="AT1456" s="17">
        <v>1.6578472629550101</v>
      </c>
      <c r="AU1456" s="17">
        <v>-1.0000000000000011</v>
      </c>
      <c r="AV1456" s="17">
        <v>-1.0000000000000011</v>
      </c>
      <c r="AW1456" s="17">
        <v>-1.0000000000000011</v>
      </c>
      <c r="AX1456" s="17">
        <v>-1.0000000000000011</v>
      </c>
      <c r="AY1456" s="17">
        <v>-6.040752000637465E-2</v>
      </c>
      <c r="AZ1456" s="17">
        <v>0.7996040275594265</v>
      </c>
      <c r="BA1456" s="17">
        <v>-0.20463562251502204</v>
      </c>
      <c r="BB1456" s="17">
        <v>0.44254487717384017</v>
      </c>
      <c r="BC1456" s="17">
        <v>-0.11522994506622994</v>
      </c>
      <c r="BD1456" s="17">
        <v>12.976855462547006</v>
      </c>
      <c r="BE1456" s="17">
        <v>-1.965365944032011</v>
      </c>
      <c r="BF1456" s="17">
        <v>-1.0000000000000011</v>
      </c>
      <c r="BG1456" s="22">
        <v>7.5973388507031814</v>
      </c>
    </row>
    <row r="1457" spans="1:100" x14ac:dyDescent="0.25">
      <c r="A1457">
        <v>3822</v>
      </c>
      <c r="B1457" t="s">
        <v>1379</v>
      </c>
      <c r="C1457" s="48">
        <v>2</v>
      </c>
      <c r="D1457" s="22">
        <v>1438.919677734375</v>
      </c>
      <c r="E1457" s="17">
        <v>60.513985965619838</v>
      </c>
      <c r="F1457" s="17">
        <v>-40.5694367519636</v>
      </c>
      <c r="G1457" s="17">
        <v>0.17398268571700543</v>
      </c>
      <c r="H1457" s="17">
        <v>4.1242422126908274</v>
      </c>
      <c r="I1457" s="17">
        <v>40.59136331385551</v>
      </c>
      <c r="J1457" s="17">
        <v>8.3740528995371424</v>
      </c>
      <c r="K1457" s="17">
        <v>-1.0000000000000007</v>
      </c>
      <c r="L1457" s="17">
        <v>-1.0000000000000007</v>
      </c>
      <c r="M1457" s="17">
        <v>-1.0000000000000007</v>
      </c>
      <c r="N1457" s="17">
        <v>0.20114083070319555</v>
      </c>
      <c r="O1457" s="17">
        <v>-1.0000000000000007</v>
      </c>
      <c r="P1457" s="17">
        <v>-1.0000000000000007</v>
      </c>
      <c r="Q1457" s="17">
        <v>3.278654179757579</v>
      </c>
      <c r="R1457" s="17">
        <v>-1.0000000000000007</v>
      </c>
      <c r="S1457" s="17">
        <v>0.21905866700070953</v>
      </c>
      <c r="T1457" s="17">
        <v>4.0957179670389504E-2</v>
      </c>
      <c r="U1457" s="17">
        <v>-0.20311854082893355</v>
      </c>
      <c r="V1457" s="17">
        <v>-0.43383794399257941</v>
      </c>
      <c r="W1457" s="17">
        <v>0.46438338697400816</v>
      </c>
      <c r="X1457" s="17">
        <v>-2.1970174318420597</v>
      </c>
      <c r="Y1457" s="17">
        <v>9.3611741737552739E-3</v>
      </c>
      <c r="Z1457" s="17">
        <v>24.582432588721339</v>
      </c>
      <c r="AA1457" s="17">
        <v>-0.10733614455216789</v>
      </c>
      <c r="AB1457" s="17">
        <v>0.1322688841316757</v>
      </c>
      <c r="AC1457" s="17">
        <v>6.7312475286912541</v>
      </c>
      <c r="AD1457" s="17">
        <v>-0.16174703498723197</v>
      </c>
      <c r="AE1457" s="17">
        <v>-0.18557199211706266</v>
      </c>
      <c r="AF1457" s="17">
        <v>35.174683528810739</v>
      </c>
      <c r="AG1457" s="17">
        <v>-30.79050198905647</v>
      </c>
      <c r="AH1457" s="17">
        <v>-1.0350419384891341E-4</v>
      </c>
      <c r="AI1457" s="17">
        <v>4.1608402712674852E-2</v>
      </c>
      <c r="AJ1457" s="17">
        <v>0.33333333333333298</v>
      </c>
      <c r="AK1457" s="17">
        <v>0.37944946572861787</v>
      </c>
      <c r="AL1457" s="17">
        <v>0.49714829624219031</v>
      </c>
      <c r="AM1457" s="17">
        <v>0.33333333333333298</v>
      </c>
      <c r="AN1457" s="17">
        <v>6.5218914326327759E-2</v>
      </c>
      <c r="AO1457" s="17">
        <v>0.11021601079216048</v>
      </c>
      <c r="AP1457" s="17">
        <v>0.33333333333333298</v>
      </c>
      <c r="AQ1457" s="17">
        <v>3.9512609739600664</v>
      </c>
      <c r="AR1457" s="17">
        <v>2.2444243630026963</v>
      </c>
      <c r="AS1457" s="17">
        <v>0.35077087585136102</v>
      </c>
      <c r="AT1457" s="17">
        <v>3.7437204774870434</v>
      </c>
      <c r="AU1457" s="17">
        <v>-1.0000000000000007</v>
      </c>
      <c r="AV1457" s="17">
        <v>-1.0000000000000007</v>
      </c>
      <c r="AW1457" s="17">
        <v>-1.0000000000000007</v>
      </c>
      <c r="AX1457" s="17">
        <v>-1.0000000000000007</v>
      </c>
      <c r="AY1457" s="17">
        <v>-2.9010843322207061E-2</v>
      </c>
      <c r="AZ1457" s="17">
        <v>0.58307505714779784</v>
      </c>
      <c r="BA1457" s="17">
        <v>3.5217177043409542E-3</v>
      </c>
      <c r="BB1457" s="17">
        <v>0.32195880819812495</v>
      </c>
      <c r="BC1457" s="17">
        <v>1.9216293216456348E-4</v>
      </c>
      <c r="BD1457" s="17">
        <v>9.7614926461935099</v>
      </c>
      <c r="BE1457" s="17">
        <v>1.1408980557734312</v>
      </c>
      <c r="BF1457" s="17">
        <v>-1.0000000000000007</v>
      </c>
      <c r="BG1457" s="22">
        <v>-26.075218207160788</v>
      </c>
    </row>
    <row r="1458" spans="1:100" x14ac:dyDescent="0.25">
      <c r="A1458">
        <v>3824</v>
      </c>
      <c r="B1458" t="s">
        <v>1380</v>
      </c>
      <c r="C1458" s="48">
        <v>3</v>
      </c>
      <c r="D1458" s="22">
        <v>1729.857971166625</v>
      </c>
      <c r="E1458" s="17">
        <v>159.35154771720107</v>
      </c>
      <c r="F1458" s="17">
        <v>131.69698235358473</v>
      </c>
      <c r="G1458" s="17">
        <v>1.4699128546489137</v>
      </c>
      <c r="H1458" s="17">
        <v>21.217705164553415</v>
      </c>
      <c r="I1458" s="17">
        <v>126.63369033718243</v>
      </c>
      <c r="J1458" s="17">
        <v>16.012654885423729</v>
      </c>
      <c r="K1458" s="17">
        <v>-1.0000000000000027</v>
      </c>
      <c r="L1458" s="17">
        <v>-1.0000000000000027</v>
      </c>
      <c r="M1458" s="17">
        <v>-1.0000000000000027</v>
      </c>
      <c r="N1458" s="17">
        <v>0.39727445976159614</v>
      </c>
      <c r="O1458" s="17">
        <v>-1.0000000000000027</v>
      </c>
      <c r="P1458" s="17">
        <v>-1.0000000000000027</v>
      </c>
      <c r="Q1458" s="17">
        <v>5.0746132693218016</v>
      </c>
      <c r="R1458" s="17">
        <v>-1.0000000000000027</v>
      </c>
      <c r="S1458" s="17">
        <v>7.0435964437189602</v>
      </c>
      <c r="T1458" s="17">
        <v>0.76321498382046538</v>
      </c>
      <c r="U1458" s="17">
        <v>1.0279495038968467</v>
      </c>
      <c r="V1458" s="17">
        <v>-0.93065198306666475</v>
      </c>
      <c r="W1458" s="17">
        <v>16.14309189523161</v>
      </c>
      <c r="X1458" s="17">
        <v>18.838449891861906</v>
      </c>
      <c r="Y1458" s="17">
        <v>0.55591562965279395</v>
      </c>
      <c r="Z1458" s="17">
        <v>45.932173720853804</v>
      </c>
      <c r="AA1458" s="17">
        <v>-0.42404639680818129</v>
      </c>
      <c r="AB1458" s="17">
        <v>0.61667516941984091</v>
      </c>
      <c r="AC1458" s="17">
        <v>62.359208421093257</v>
      </c>
      <c r="AD1458" s="17">
        <v>-1.5123092415645614</v>
      </c>
      <c r="AE1458" s="17">
        <v>3.1802476787387164</v>
      </c>
      <c r="AF1458" s="17">
        <v>112.08830499010563</v>
      </c>
      <c r="AG1458" s="17">
        <v>104.09733792695577</v>
      </c>
      <c r="AH1458" s="17">
        <v>-0.34898288376171316</v>
      </c>
      <c r="AI1458" s="17">
        <v>0.51025290623320185</v>
      </c>
      <c r="AJ1458" s="17">
        <v>0.33333333333333298</v>
      </c>
      <c r="AK1458" s="17">
        <v>1.0923489861844875</v>
      </c>
      <c r="AL1458" s="17">
        <v>1.535180123360776</v>
      </c>
      <c r="AM1458" s="17">
        <v>0.33333333333333298</v>
      </c>
      <c r="AN1458" s="17">
        <v>0.63689907110952282</v>
      </c>
      <c r="AO1458" s="17">
        <v>0.86364403982136406</v>
      </c>
      <c r="AP1458" s="17">
        <v>0.33333333333333298</v>
      </c>
      <c r="AQ1458" s="17">
        <v>14.545385347076724</v>
      </c>
      <c r="AR1458" s="17">
        <v>0.41947170100811759</v>
      </c>
      <c r="AS1458" s="17">
        <v>4.7543753460262925</v>
      </c>
      <c r="AT1458" s="17">
        <v>10.83880783838932</v>
      </c>
      <c r="AU1458" s="17">
        <v>-1.0000000000000027</v>
      </c>
      <c r="AV1458" s="17">
        <v>-1.0000000000000027</v>
      </c>
      <c r="AW1458" s="17">
        <v>-1.0000000000000027</v>
      </c>
      <c r="AX1458" s="17">
        <v>-1.0000000000000027</v>
      </c>
      <c r="AY1458" s="17">
        <v>6.7038933550374866E-2</v>
      </c>
      <c r="AZ1458" s="17">
        <v>-0.27575705950578999</v>
      </c>
      <c r="BA1458" s="17">
        <v>-5.5679138486415938E-2</v>
      </c>
      <c r="BB1458" s="17">
        <v>0.51238027011171827</v>
      </c>
      <c r="BC1458" s="17">
        <v>-0.16459115157277393</v>
      </c>
      <c r="BD1458" s="17">
        <v>11.430721455264006</v>
      </c>
      <c r="BE1458" s="17">
        <v>-4.3931744817514256</v>
      </c>
      <c r="BF1458" s="17">
        <v>-1.0000000000000027</v>
      </c>
      <c r="CU1458" t="e">
        <v>#N/A</v>
      </c>
      <c r="CV1458" t="e">
        <v>#N/A</v>
      </c>
    </row>
    <row r="1459" spans="1:100" x14ac:dyDescent="0.25">
      <c r="A1459">
        <v>3826</v>
      </c>
      <c r="B1459" t="s">
        <v>1381</v>
      </c>
      <c r="C1459" s="48">
        <v>3</v>
      </c>
      <c r="D1459" s="22">
        <v>1621.7300636916191</v>
      </c>
      <c r="E1459" s="17">
        <v>104.47617529942858</v>
      </c>
      <c r="F1459" s="17">
        <v>59.457466096606311</v>
      </c>
      <c r="G1459" s="17">
        <v>0.62448311938211709</v>
      </c>
      <c r="H1459" s="17">
        <v>2.8058799575602396</v>
      </c>
      <c r="I1459" s="17">
        <v>78.001007469165941</v>
      </c>
      <c r="J1459" s="17">
        <v>10.825286537404372</v>
      </c>
      <c r="K1459" s="17">
        <v>-0.99999999999999956</v>
      </c>
      <c r="L1459" s="17">
        <v>-0.99999999999999956</v>
      </c>
      <c r="M1459" s="17">
        <v>-0.99999999999999956</v>
      </c>
      <c r="N1459" s="17">
        <v>0.17602533915017987</v>
      </c>
      <c r="O1459" s="17">
        <v>-0.99999999999999956</v>
      </c>
      <c r="P1459" s="17">
        <v>-0.99999999999999956</v>
      </c>
      <c r="Q1459" s="17">
        <v>3.0383669868909911</v>
      </c>
      <c r="R1459" s="17">
        <v>-0.99999999999999956</v>
      </c>
      <c r="S1459" s="17">
        <v>-2.5112141453891595E-2</v>
      </c>
      <c r="T1459" s="17">
        <v>5.8611205239359906E-2</v>
      </c>
      <c r="U1459" s="17">
        <v>-9.1131373211484859E-2</v>
      </c>
      <c r="V1459" s="17">
        <v>3.6125110435395347E-2</v>
      </c>
      <c r="W1459" s="17">
        <v>-0.23248702933075344</v>
      </c>
      <c r="X1459" s="17">
        <v>0.28785020278569129</v>
      </c>
      <c r="Y1459" s="17">
        <v>5.9848953621888662E-2</v>
      </c>
      <c r="Z1459" s="17">
        <v>28.815074013735771</v>
      </c>
      <c r="AA1459" s="17">
        <v>1.1775681118251846</v>
      </c>
      <c r="AB1459" s="17">
        <v>2.7063358166446849</v>
      </c>
      <c r="AC1459" s="17">
        <v>38.585818709971051</v>
      </c>
      <c r="AD1459" s="17">
        <v>-0.27386099885239246</v>
      </c>
      <c r="AE1459" s="17">
        <v>1.1070296461346818</v>
      </c>
      <c r="AF1459" s="17">
        <v>71.214258186486191</v>
      </c>
      <c r="AG1459" s="17">
        <v>48.55030478091966</v>
      </c>
      <c r="AH1459" s="17">
        <v>4.9539548286634039E-2</v>
      </c>
      <c r="AI1459" s="17">
        <v>3.8530453637114666E-2</v>
      </c>
      <c r="AJ1459" s="17">
        <v>0.33333333333333298</v>
      </c>
      <c r="AK1459" s="17">
        <v>0.60939385615798591</v>
      </c>
      <c r="AL1459" s="17">
        <v>0.69713050521338271</v>
      </c>
      <c r="AM1459" s="17">
        <v>0.33333333333333298</v>
      </c>
      <c r="AN1459" s="17">
        <v>0.44986455018781007</v>
      </c>
      <c r="AO1459" s="17">
        <v>0.62168889768544933</v>
      </c>
      <c r="AP1459" s="17">
        <v>0.33333333333333298</v>
      </c>
      <c r="AQ1459" s="17">
        <v>6.7867492826797342</v>
      </c>
      <c r="AR1459" s="17">
        <v>3.3265410619990061</v>
      </c>
      <c r="AS1459" s="17">
        <v>1.5416171211293508</v>
      </c>
      <c r="AT1459" s="17">
        <v>5.9571283542760085</v>
      </c>
      <c r="AU1459" s="17">
        <v>-0.99999999999999956</v>
      </c>
      <c r="AV1459" s="17">
        <v>-0.99999999999999956</v>
      </c>
      <c r="AW1459" s="17">
        <v>-0.99999999999999956</v>
      </c>
      <c r="AX1459" s="17">
        <v>-0.99999999999999956</v>
      </c>
      <c r="AY1459" s="17">
        <v>9.2287679514519202E-2</v>
      </c>
      <c r="AZ1459" s="17">
        <v>1.5296627792871742</v>
      </c>
      <c r="BA1459" s="17">
        <v>1.4954133781423267</v>
      </c>
      <c r="BB1459" s="17">
        <v>-4.0326475037424703E-2</v>
      </c>
      <c r="BC1459" s="17">
        <v>0.21479538309717289</v>
      </c>
      <c r="BD1459" s="17">
        <v>6.6401520205002518</v>
      </c>
      <c r="BE1459" s="17">
        <v>12.846951468140952</v>
      </c>
      <c r="BF1459" s="17">
        <v>-0.99999999999999956</v>
      </c>
      <c r="CU1459" t="e">
        <v>#N/A</v>
      </c>
      <c r="CV1459" t="e">
        <v>#N/A</v>
      </c>
    </row>
    <row r="1460" spans="1:100" x14ac:dyDescent="0.25">
      <c r="A1460">
        <v>3834</v>
      </c>
      <c r="B1460" t="s">
        <v>1382</v>
      </c>
      <c r="C1460" s="48">
        <v>2</v>
      </c>
      <c r="D1460" s="22">
        <v>1467.999521484375</v>
      </c>
      <c r="E1460" s="17">
        <v>95.337281591309562</v>
      </c>
      <c r="F1460" s="17">
        <v>15.609022774795925</v>
      </c>
      <c r="G1460" s="17">
        <v>0.56445569080015634</v>
      </c>
      <c r="H1460" s="17">
        <v>7.686037233864476</v>
      </c>
      <c r="I1460" s="17">
        <v>67.937031961130742</v>
      </c>
      <c r="J1460" s="17">
        <v>15.127975513002959</v>
      </c>
      <c r="K1460" s="17">
        <v>-0.99999999999999978</v>
      </c>
      <c r="L1460" s="17">
        <v>-0.99999999999999978</v>
      </c>
      <c r="M1460" s="17">
        <v>-0.99999999999999978</v>
      </c>
      <c r="N1460" s="17">
        <v>0.29844657485909681</v>
      </c>
      <c r="O1460" s="17">
        <v>-0.99999999999999978</v>
      </c>
      <c r="P1460" s="17">
        <v>-0.99999999999999978</v>
      </c>
      <c r="Q1460" s="17">
        <v>4.3239476551118505</v>
      </c>
      <c r="R1460" s="17">
        <v>-0.99999999999999978</v>
      </c>
      <c r="S1460" s="17">
        <v>1.5823343561057495</v>
      </c>
      <c r="T1460" s="17">
        <v>0.19397616809537321</v>
      </c>
      <c r="U1460" s="17">
        <v>0.25540941913901477</v>
      </c>
      <c r="V1460" s="17">
        <v>0.16698193995728264</v>
      </c>
      <c r="W1460" s="17">
        <v>3.5089098079677603</v>
      </c>
      <c r="X1460" s="17">
        <v>1.5541181082951487</v>
      </c>
      <c r="Y1460" s="17">
        <v>0.14703098814790191</v>
      </c>
      <c r="Z1460" s="17">
        <v>37.22261969489616</v>
      </c>
      <c r="AA1460" s="17">
        <v>0.82359905376624798</v>
      </c>
      <c r="AB1460" s="17">
        <v>1.4741296882228525</v>
      </c>
      <c r="AC1460" s="17">
        <v>22.137198892696041</v>
      </c>
      <c r="AD1460" s="17">
        <v>1.0141413978919995</v>
      </c>
      <c r="AE1460" s="17">
        <v>0.79917264255369569</v>
      </c>
      <c r="AF1460" s="17">
        <v>60.125533362744918</v>
      </c>
      <c r="AG1460" s="17">
        <v>11.839287449974972</v>
      </c>
      <c r="AH1460" s="17">
        <v>0.29483035708540262</v>
      </c>
      <c r="AI1460" s="17">
        <v>0.39055208152831478</v>
      </c>
      <c r="AJ1460" s="17">
        <v>0.33333333333333298</v>
      </c>
      <c r="AK1460" s="17">
        <v>0.77314193327792091</v>
      </c>
      <c r="AL1460" s="17">
        <v>0.84100274044962875</v>
      </c>
      <c r="AM1460" s="17">
        <v>0.33333333333333298</v>
      </c>
      <c r="AN1460" s="17">
        <v>0.42013054259731364</v>
      </c>
      <c r="AO1460" s="17">
        <v>0.49803905898924999</v>
      </c>
      <c r="AP1460" s="17">
        <v>0.33333333333333298</v>
      </c>
      <c r="AQ1460" s="17">
        <v>8.375901808105823</v>
      </c>
      <c r="AR1460" s="17">
        <v>2.2444243630026963</v>
      </c>
      <c r="AS1460" s="17">
        <v>5.9830753793647968</v>
      </c>
      <c r="AT1460" s="17">
        <v>7.6843049051655088</v>
      </c>
      <c r="AU1460" s="17">
        <v>-0.99999999999999978</v>
      </c>
      <c r="AV1460" s="17">
        <v>-0.99999999999999978</v>
      </c>
      <c r="AW1460" s="17">
        <v>-0.99999999999999978</v>
      </c>
      <c r="AX1460" s="17">
        <v>-0.99999999999999978</v>
      </c>
      <c r="AY1460" s="17">
        <v>3.0303047071770367E-2</v>
      </c>
      <c r="AZ1460" s="17">
        <v>0.1740134310619853</v>
      </c>
      <c r="BA1460" s="17">
        <v>0.39676784966515422</v>
      </c>
      <c r="BB1460" s="17">
        <v>9.4150338205728393E-2</v>
      </c>
      <c r="BC1460" s="17">
        <v>0.218244994820289</v>
      </c>
      <c r="BD1460" s="17">
        <v>3.6871020479607357</v>
      </c>
      <c r="BE1460" s="17">
        <v>7.0091816410908194</v>
      </c>
      <c r="BF1460" s="17">
        <v>-0.99999999999999978</v>
      </c>
      <c r="BG1460" s="22">
        <v>104.966095342676</v>
      </c>
    </row>
    <row r="1461" spans="1:100" x14ac:dyDescent="0.25">
      <c r="A1461">
        <v>3835</v>
      </c>
      <c r="B1461" t="s">
        <v>1383</v>
      </c>
      <c r="C1461" s="48">
        <v>2</v>
      </c>
      <c r="D1461" s="22">
        <v>1557.2169238281249</v>
      </c>
      <c r="E1461" s="17">
        <v>109.30473981743751</v>
      </c>
      <c r="F1461" s="17">
        <v>38.141935658244236</v>
      </c>
      <c r="G1461" s="17">
        <v>0.72107255571589723</v>
      </c>
      <c r="H1461" s="17">
        <v>9.1146562739180137</v>
      </c>
      <c r="I1461" s="17">
        <v>78.905249576197107</v>
      </c>
      <c r="J1461" s="17">
        <v>17.836941745839695</v>
      </c>
      <c r="K1461" s="17">
        <v>-0.99999999999999944</v>
      </c>
      <c r="L1461" s="17">
        <v>-0.99999999999999944</v>
      </c>
      <c r="M1461" s="17">
        <v>-0.99999999999999944</v>
      </c>
      <c r="N1461" s="17">
        <v>0.33747544597080181</v>
      </c>
      <c r="O1461" s="17">
        <v>-0.99999999999999944</v>
      </c>
      <c r="P1461" s="17">
        <v>-0.99999999999999944</v>
      </c>
      <c r="Q1461" s="17">
        <v>4.7432098957679063</v>
      </c>
      <c r="R1461" s="17">
        <v>-0.99999999999999944</v>
      </c>
      <c r="S1461" s="17">
        <v>2.1291377501022444</v>
      </c>
      <c r="T1461" s="17">
        <v>0.25535135646363333</v>
      </c>
      <c r="U1461" s="17">
        <v>0.43932280273155738</v>
      </c>
      <c r="V1461" s="17">
        <v>0.4079679373970504</v>
      </c>
      <c r="W1461" s="17">
        <v>4.7300548730603982</v>
      </c>
      <c r="X1461" s="17">
        <v>3.0586807298397498</v>
      </c>
      <c r="Y1461" s="17">
        <v>0.20224969565771456</v>
      </c>
      <c r="Z1461" s="17">
        <v>42.292538615657158</v>
      </c>
      <c r="AA1461" s="17">
        <v>1.1969927334888595</v>
      </c>
      <c r="AB1461" s="17">
        <v>2.0123436737077705</v>
      </c>
      <c r="AC1461" s="17">
        <v>28.316452700935617</v>
      </c>
      <c r="AD1461" s="17">
        <v>1.4857846547901588</v>
      </c>
      <c r="AE1461" s="17">
        <v>1.1941490312335945</v>
      </c>
      <c r="AF1461" s="17">
        <v>70.133200543583854</v>
      </c>
      <c r="AG1461" s="17">
        <v>28.937893210282269</v>
      </c>
      <c r="AH1461" s="17">
        <v>0.41312692588716626</v>
      </c>
      <c r="AI1461" s="17">
        <v>0.53051173122710238</v>
      </c>
      <c r="AJ1461" s="17">
        <v>0.33333333333333298</v>
      </c>
      <c r="AK1461" s="17">
        <v>0.93105010927432219</v>
      </c>
      <c r="AL1461" s="17">
        <v>0.97892112235581319</v>
      </c>
      <c r="AM1461" s="17">
        <v>0.33333333333333298</v>
      </c>
      <c r="AN1461" s="17">
        <v>0.56248390843397578</v>
      </c>
      <c r="AO1461" s="17">
        <v>0.65359303880344988</v>
      </c>
      <c r="AP1461" s="17">
        <v>0.33333333333333298</v>
      </c>
      <c r="AQ1461" s="17">
        <v>10.150604199310841</v>
      </c>
      <c r="AR1461" s="17">
        <v>2.2444243630026963</v>
      </c>
      <c r="AS1461" s="17">
        <v>8.2421659236733262</v>
      </c>
      <c r="AT1461" s="17">
        <v>9.2648545743221931</v>
      </c>
      <c r="AU1461" s="17">
        <v>-0.99999999999999944</v>
      </c>
      <c r="AV1461" s="17">
        <v>-0.99999999999999944</v>
      </c>
      <c r="AW1461" s="17">
        <v>-0.99999999999999944</v>
      </c>
      <c r="AX1461" s="17">
        <v>-0.99999999999999944</v>
      </c>
      <c r="AY1461" s="17">
        <v>5.4093566361272639E-2</v>
      </c>
      <c r="AZ1461" s="17">
        <v>9.9407586854346475E-3</v>
      </c>
      <c r="BA1461" s="17">
        <v>0.55449700258016554</v>
      </c>
      <c r="BB1461" s="17">
        <v>2.7774445434301798E-3</v>
      </c>
      <c r="BC1461" s="17">
        <v>0.30570494844511065</v>
      </c>
      <c r="BD1461" s="17">
        <v>1.2506928739993279</v>
      </c>
      <c r="BE1461" s="17">
        <v>9.3629222725928543</v>
      </c>
      <c r="BF1461" s="17">
        <v>-0.99999999999999944</v>
      </c>
      <c r="BG1461" s="22">
        <v>216.47071980756641</v>
      </c>
    </row>
    <row r="1462" spans="1:100" x14ac:dyDescent="0.25">
      <c r="A1462">
        <v>3838</v>
      </c>
      <c r="B1462" t="s">
        <v>1384</v>
      </c>
      <c r="C1462" s="48">
        <v>2</v>
      </c>
      <c r="D1462" s="22">
        <v>1526.015341796875</v>
      </c>
      <c r="E1462" s="17">
        <v>94.704898331828971</v>
      </c>
      <c r="F1462" s="17">
        <v>14.588834515476728</v>
      </c>
      <c r="G1462" s="17">
        <v>0.5573647883666859</v>
      </c>
      <c r="H1462" s="17">
        <v>7.6213558329625499</v>
      </c>
      <c r="I1462" s="17">
        <v>67.440440735023969</v>
      </c>
      <c r="J1462" s="17">
        <v>15.005325789022432</v>
      </c>
      <c r="K1462" s="17">
        <v>-0.99999999999999978</v>
      </c>
      <c r="L1462" s="17">
        <v>-0.99999999999999978</v>
      </c>
      <c r="M1462" s="17">
        <v>-0.99999999999999978</v>
      </c>
      <c r="N1462" s="17">
        <v>0.29667952431003569</v>
      </c>
      <c r="O1462" s="17">
        <v>-0.99999999999999978</v>
      </c>
      <c r="P1462" s="17">
        <v>-0.99999999999999978</v>
      </c>
      <c r="Q1462" s="17">
        <v>4.304965359404874</v>
      </c>
      <c r="R1462" s="17">
        <v>-0.99999999999999978</v>
      </c>
      <c r="S1462" s="17">
        <v>1.5575775745215594</v>
      </c>
      <c r="T1462" s="17">
        <v>0.19119737749201554</v>
      </c>
      <c r="U1462" s="17">
        <v>0.24708265394699197</v>
      </c>
      <c r="V1462" s="17">
        <v>0.15607118525281796</v>
      </c>
      <c r="W1462" s="17">
        <v>3.4536218891453254</v>
      </c>
      <c r="X1462" s="17">
        <v>1.485998325919484</v>
      </c>
      <c r="Y1462" s="17">
        <v>0.14453093511935311</v>
      </c>
      <c r="Z1462" s="17">
        <v>36.99307672433509</v>
      </c>
      <c r="AA1462" s="17">
        <v>0.806693478791216</v>
      </c>
      <c r="AB1462" s="17">
        <v>1.4497617961605513</v>
      </c>
      <c r="AC1462" s="17">
        <v>21.857430261843611</v>
      </c>
      <c r="AD1462" s="17">
        <v>0.99278752696712624</v>
      </c>
      <c r="AE1462" s="17">
        <v>0.78128990025030187</v>
      </c>
      <c r="AF1462" s="17">
        <v>59.672431510628606</v>
      </c>
      <c r="AG1462" s="17">
        <v>11.065140008957414</v>
      </c>
      <c r="AH1462" s="17">
        <v>0.28947442413374441</v>
      </c>
      <c r="AI1462" s="17">
        <v>0.38421534237081267</v>
      </c>
      <c r="AJ1462" s="17">
        <v>0.33333333333333298</v>
      </c>
      <c r="AK1462" s="17">
        <v>0.76599256612617672</v>
      </c>
      <c r="AL1462" s="17">
        <v>0.83475842065427974</v>
      </c>
      <c r="AM1462" s="17">
        <v>0.33333333333333298</v>
      </c>
      <c r="AN1462" s="17">
        <v>0.41368542681258036</v>
      </c>
      <c r="AO1462" s="17">
        <v>0.4909962791801028</v>
      </c>
      <c r="AP1462" s="17">
        <v>0.33333333333333298</v>
      </c>
      <c r="AQ1462" s="17">
        <v>8.295551320236898</v>
      </c>
      <c r="AR1462" s="17">
        <v>2.2444243630026963</v>
      </c>
      <c r="AS1462" s="17">
        <v>5.8807939893836778</v>
      </c>
      <c r="AT1462" s="17">
        <v>7.6127447733669733</v>
      </c>
      <c r="AU1462" s="17">
        <v>-0.99999999999999978</v>
      </c>
      <c r="AV1462" s="17">
        <v>-0.99999999999999978</v>
      </c>
      <c r="AW1462" s="17">
        <v>-0.99999999999999978</v>
      </c>
      <c r="AX1462" s="17">
        <v>-0.99999999999999978</v>
      </c>
      <c r="AY1462" s="17">
        <v>2.9225920089218316E-2</v>
      </c>
      <c r="AZ1462" s="17">
        <v>0.18144189869506416</v>
      </c>
      <c r="BA1462" s="17">
        <v>0.38962658786786319</v>
      </c>
      <c r="BB1462" s="17">
        <v>9.8287289065853156E-2</v>
      </c>
      <c r="BC1462" s="17">
        <v>0.21428520416605071</v>
      </c>
      <c r="BD1462" s="17">
        <v>3.797411622538589</v>
      </c>
      <c r="BE1462" s="17">
        <v>6.9026149237666345</v>
      </c>
      <c r="BF1462" s="17">
        <v>-0.99999999999999978</v>
      </c>
      <c r="BG1462" s="22">
        <v>115.03250840205692</v>
      </c>
    </row>
    <row r="1463" spans="1:100" x14ac:dyDescent="0.25">
      <c r="A1463">
        <v>3839</v>
      </c>
      <c r="B1463" t="s">
        <v>1385</v>
      </c>
      <c r="C1463" s="48">
        <v>2</v>
      </c>
      <c r="D1463" s="22">
        <v>1493.5584863281251</v>
      </c>
      <c r="E1463" s="17">
        <v>136.13262539904034</v>
      </c>
      <c r="F1463" s="17">
        <v>81.421850934923597</v>
      </c>
      <c r="G1463" s="17">
        <v>1.0218931677474419</v>
      </c>
      <c r="H1463" s="17">
        <v>11.858665063903889</v>
      </c>
      <c r="I1463" s="17">
        <v>99.972367332860983</v>
      </c>
      <c r="J1463" s="17">
        <v>23.040167340817312</v>
      </c>
      <c r="K1463" s="17">
        <v>-0.99999999999999878</v>
      </c>
      <c r="L1463" s="17">
        <v>-0.99999999999999878</v>
      </c>
      <c r="M1463" s="17">
        <v>-0.99999999999999878</v>
      </c>
      <c r="N1463" s="17">
        <v>0.41243984333017819</v>
      </c>
      <c r="O1463" s="17">
        <v>-0.99999999999999878</v>
      </c>
      <c r="P1463" s="17">
        <v>-0.99999999999999878</v>
      </c>
      <c r="Q1463" s="17">
        <v>5.5485045484461146</v>
      </c>
      <c r="R1463" s="17">
        <v>-0.99999999999999878</v>
      </c>
      <c r="S1463" s="17">
        <v>3.1794060703846494</v>
      </c>
      <c r="T1463" s="17">
        <v>0.37323726701626964</v>
      </c>
      <c r="U1463" s="17">
        <v>0.7925729884179169</v>
      </c>
      <c r="V1463" s="17">
        <v>0.87083989744978407</v>
      </c>
      <c r="W1463" s="17">
        <v>7.0755596567125174</v>
      </c>
      <c r="X1463" s="17">
        <v>5.948557556938356</v>
      </c>
      <c r="Y1463" s="17">
        <v>0.3083105940011292</v>
      </c>
      <c r="Z1463" s="17">
        <v>52.03054552515664</v>
      </c>
      <c r="AA1463" s="17">
        <v>1.9141857083533267</v>
      </c>
      <c r="AB1463" s="17">
        <v>3.0461139551178502</v>
      </c>
      <c r="AC1463" s="17">
        <v>40.185205874439205</v>
      </c>
      <c r="AD1463" s="17">
        <v>2.3916897326180546</v>
      </c>
      <c r="AE1463" s="17">
        <v>1.9527968246536676</v>
      </c>
      <c r="AF1463" s="17">
        <v>89.355348605145508</v>
      </c>
      <c r="AG1463" s="17">
        <v>61.779905802406212</v>
      </c>
      <c r="AH1463" s="17">
        <v>0.64034413041570426</v>
      </c>
      <c r="AI1463" s="17">
        <v>0.79933812808264526</v>
      </c>
      <c r="AJ1463" s="17">
        <v>0.33333333333333298</v>
      </c>
      <c r="AK1463" s="17">
        <v>1.2343509969123052</v>
      </c>
      <c r="AL1463" s="17">
        <v>1.2438267701462951</v>
      </c>
      <c r="AM1463" s="17">
        <v>0.33333333333333298</v>
      </c>
      <c r="AN1463" s="17">
        <v>0.83590801674296</v>
      </c>
      <c r="AO1463" s="17">
        <v>0.95237212263216153</v>
      </c>
      <c r="AP1463" s="17">
        <v>0.33333333333333298</v>
      </c>
      <c r="AQ1463" s="17">
        <v>13.559349865260398</v>
      </c>
      <c r="AR1463" s="17">
        <v>2.2444243630026963</v>
      </c>
      <c r="AS1463" s="17">
        <v>12.581296326642244</v>
      </c>
      <c r="AT1463" s="17">
        <v>12.300682925743766</v>
      </c>
      <c r="AU1463" s="17">
        <v>-0.99999999999999878</v>
      </c>
      <c r="AV1463" s="17">
        <v>-0.99999999999999878</v>
      </c>
      <c r="AW1463" s="17">
        <v>-0.99999999999999878</v>
      </c>
      <c r="AX1463" s="17">
        <v>-0.99999999999999878</v>
      </c>
      <c r="AY1463" s="17">
        <v>9.9789019255611969E-2</v>
      </c>
      <c r="AZ1463" s="17">
        <v>-0.30520053691206445</v>
      </c>
      <c r="BA1463" s="17">
        <v>0.85745403304197243</v>
      </c>
      <c r="BB1463" s="17">
        <v>-0.17272632262349397</v>
      </c>
      <c r="BC1463" s="17">
        <v>0.47369296679692674</v>
      </c>
      <c r="BD1463" s="17">
        <v>-3.4290208928714989</v>
      </c>
      <c r="BE1463" s="17">
        <v>13.883851086439858</v>
      </c>
      <c r="BF1463" s="17">
        <v>-0.99999999999999878</v>
      </c>
      <c r="BG1463" s="22">
        <v>80.661529787287463</v>
      </c>
    </row>
    <row r="1464" spans="1:100" x14ac:dyDescent="0.25">
      <c r="A1464">
        <v>3840</v>
      </c>
      <c r="B1464" t="s">
        <v>1386</v>
      </c>
      <c r="C1464" s="48">
        <v>2</v>
      </c>
      <c r="D1464" s="22">
        <v>1532.758798828125</v>
      </c>
      <c r="E1464" s="17">
        <v>69.369366408661392</v>
      </c>
      <c r="F1464" s="17">
        <v>-26.283550741609456</v>
      </c>
      <c r="G1464" s="17">
        <v>0.27327791181841238</v>
      </c>
      <c r="H1464" s="17">
        <v>5.0299879040709259</v>
      </c>
      <c r="I1464" s="17">
        <v>47.545222648246963</v>
      </c>
      <c r="J1464" s="17">
        <v>10.091539804509441</v>
      </c>
      <c r="K1464" s="17">
        <v>-1.0000000000000004</v>
      </c>
      <c r="L1464" s="17">
        <v>-1.0000000000000004</v>
      </c>
      <c r="M1464" s="17">
        <v>-1.0000000000000004</v>
      </c>
      <c r="N1464" s="17">
        <v>0.22588516831718342</v>
      </c>
      <c r="O1464" s="17">
        <v>-1.0000000000000004</v>
      </c>
      <c r="P1464" s="17">
        <v>-1.0000000000000004</v>
      </c>
      <c r="Q1464" s="17">
        <v>3.544466798367476</v>
      </c>
      <c r="R1464" s="17">
        <v>-1.0000000000000004</v>
      </c>
      <c r="S1464" s="17">
        <v>0.5657324857437237</v>
      </c>
      <c r="T1464" s="17">
        <v>7.9869101507935664E-2</v>
      </c>
      <c r="U1464" s="17">
        <v>-8.6517298576248736E-2</v>
      </c>
      <c r="V1464" s="17">
        <v>-0.28105261582291907</v>
      </c>
      <c r="W1464" s="17">
        <v>1.2385904010540365</v>
      </c>
      <c r="X1464" s="17">
        <v>-1.2431234449437074</v>
      </c>
      <c r="Y1464" s="17">
        <v>4.4369881889645954E-2</v>
      </c>
      <c r="Z1464" s="17">
        <v>27.796765514001137</v>
      </c>
      <c r="AA1464" s="17">
        <v>0.12939576725592439</v>
      </c>
      <c r="AB1464" s="17">
        <v>0.47349701054332283</v>
      </c>
      <c r="AC1464" s="17">
        <v>10.648899719962142</v>
      </c>
      <c r="AD1464" s="17">
        <v>0.13727519265154797</v>
      </c>
      <c r="AE1464" s="17">
        <v>6.4843375600759701E-2</v>
      </c>
      <c r="AF1464" s="17">
        <v>41.519553067628578</v>
      </c>
      <c r="AG1464" s="17">
        <v>-19.949971335464689</v>
      </c>
      <c r="AH1464" s="17">
        <v>7.4896621447225697E-2</v>
      </c>
      <c r="AI1464" s="17">
        <v>0.13034294014190725</v>
      </c>
      <c r="AJ1464" s="17">
        <v>0.33333333333333298</v>
      </c>
      <c r="AK1464" s="17">
        <v>0.4795633841578939</v>
      </c>
      <c r="AL1464" s="17">
        <v>0.58458866814774746</v>
      </c>
      <c r="AM1464" s="17">
        <v>0.33333333333333298</v>
      </c>
      <c r="AN1464" s="17">
        <v>0.15547106983111486</v>
      </c>
      <c r="AO1464" s="17">
        <v>0.20883736683152715</v>
      </c>
      <c r="AP1464" s="17">
        <v>0.33333333333333298</v>
      </c>
      <c r="AQ1464" s="17">
        <v>5.0764238055121798</v>
      </c>
      <c r="AR1464" s="17">
        <v>2.2444243630026963</v>
      </c>
      <c r="AS1464" s="17">
        <v>1.783036210120104</v>
      </c>
      <c r="AT1464" s="17">
        <v>4.7457903174614957</v>
      </c>
      <c r="AU1464" s="17">
        <v>-1.0000000000000004</v>
      </c>
      <c r="AV1464" s="17">
        <v>-1.0000000000000004</v>
      </c>
      <c r="AW1464" s="17">
        <v>-1.0000000000000004</v>
      </c>
      <c r="AX1464" s="17">
        <v>-1.0000000000000004</v>
      </c>
      <c r="AY1464" s="17">
        <v>-1.3927633776466811E-2</v>
      </c>
      <c r="AZ1464" s="17">
        <v>0.47905284274926241</v>
      </c>
      <c r="BA1464" s="17">
        <v>0.10352213534713692</v>
      </c>
      <c r="BB1464" s="17">
        <v>0.26402831558726281</v>
      </c>
      <c r="BC1464" s="17">
        <v>5.564184821776505E-2</v>
      </c>
      <c r="BD1464" s="17">
        <v>8.2168071493014985</v>
      </c>
      <c r="BE1464" s="17">
        <v>2.633171626150419</v>
      </c>
      <c r="BF1464" s="17">
        <v>-1.0000000000000004</v>
      </c>
      <c r="BG1464" s="22">
        <v>123.25350483003922</v>
      </c>
    </row>
    <row r="1465" spans="1:100" x14ac:dyDescent="0.25">
      <c r="A1465">
        <v>3843</v>
      </c>
      <c r="B1465" t="s">
        <v>1387</v>
      </c>
      <c r="C1465" s="48">
        <v>2</v>
      </c>
      <c r="D1465" s="22">
        <v>1492.3464746093748</v>
      </c>
      <c r="E1465" s="17">
        <v>79.460259050898983</v>
      </c>
      <c r="F1465" s="17">
        <v>-10.004482557361678</v>
      </c>
      <c r="G1465" s="17">
        <v>0.38642691461064682</v>
      </c>
      <c r="H1465" s="17">
        <v>6.0621042080144534</v>
      </c>
      <c r="I1465" s="17">
        <v>55.469291912566966</v>
      </c>
      <c r="J1465" s="17">
        <v>12.048652328810176</v>
      </c>
      <c r="K1465" s="17">
        <v>-1.0000000000000002</v>
      </c>
      <c r="L1465" s="17">
        <v>-1.0000000000000002</v>
      </c>
      <c r="M1465" s="17">
        <v>-1.0000000000000002</v>
      </c>
      <c r="N1465" s="17">
        <v>0.25408186251593329</v>
      </c>
      <c r="O1465" s="17">
        <v>-1.0000000000000002</v>
      </c>
      <c r="P1465" s="17">
        <v>-1.0000000000000002</v>
      </c>
      <c r="Q1465" s="17">
        <v>3.8473658792818624</v>
      </c>
      <c r="R1465" s="17">
        <v>-1.0000000000000002</v>
      </c>
      <c r="S1465" s="17">
        <v>0.96077460836186312</v>
      </c>
      <c r="T1465" s="17">
        <v>0.12421005651166603</v>
      </c>
      <c r="U1465" s="17">
        <v>4.635227434514369E-2</v>
      </c>
      <c r="V1465" s="17">
        <v>-0.10695051441850532</v>
      </c>
      <c r="W1465" s="17">
        <v>2.120815610032813</v>
      </c>
      <c r="X1465" s="17">
        <v>-0.15614114353044728</v>
      </c>
      <c r="Y1465" s="17">
        <v>8.426304214140258E-2</v>
      </c>
      <c r="Z1465" s="17">
        <v>31.459565624514219</v>
      </c>
      <c r="AA1465" s="17">
        <v>0.39915676989294124</v>
      </c>
      <c r="AB1465" s="17">
        <v>0.8623336519817506</v>
      </c>
      <c r="AC1465" s="17">
        <v>15.113146956545371</v>
      </c>
      <c r="AD1465" s="17">
        <v>0.47801732294779042</v>
      </c>
      <c r="AE1465" s="17">
        <v>0.35019696462613192</v>
      </c>
      <c r="AF1465" s="17">
        <v>48.749665625415382</v>
      </c>
      <c r="AG1465" s="17">
        <v>-7.5969581912086053</v>
      </c>
      <c r="AH1465" s="17">
        <v>0.16036084524498628</v>
      </c>
      <c r="AI1465" s="17">
        <v>0.23145781562538814</v>
      </c>
      <c r="AJ1465" s="17">
        <v>0.33333333333333298</v>
      </c>
      <c r="AK1465" s="17">
        <v>0.59364530411169902</v>
      </c>
      <c r="AL1465" s="17">
        <v>0.68422881474242558</v>
      </c>
      <c r="AM1465" s="17">
        <v>0.33333333333333298</v>
      </c>
      <c r="AN1465" s="17">
        <v>0.25831530309553391</v>
      </c>
      <c r="AO1465" s="17">
        <v>0.32121848048623614</v>
      </c>
      <c r="AP1465" s="17">
        <v>0.33333333333333298</v>
      </c>
      <c r="AQ1465" s="17">
        <v>6.3585705649041158</v>
      </c>
      <c r="AR1465" s="17">
        <v>2.2444243630026963</v>
      </c>
      <c r="AS1465" s="17">
        <v>3.4151327435515149</v>
      </c>
      <c r="AT1465" s="17">
        <v>5.8876700187624298</v>
      </c>
      <c r="AU1465" s="17">
        <v>-1.0000000000000002</v>
      </c>
      <c r="AV1465" s="17">
        <v>-1.0000000000000002</v>
      </c>
      <c r="AW1465" s="17">
        <v>-1.0000000000000002</v>
      </c>
      <c r="AX1465" s="17">
        <v>-1.0000000000000002</v>
      </c>
      <c r="AY1465" s="17">
        <v>3.2600013799693479E-3</v>
      </c>
      <c r="AZ1465" s="17">
        <v>0.36051733717103879</v>
      </c>
      <c r="BA1465" s="17">
        <v>0.21747471876271568</v>
      </c>
      <c r="BB1465" s="17">
        <v>0.19801529837042528</v>
      </c>
      <c r="BC1465" s="17">
        <v>0.11882793320438287</v>
      </c>
      <c r="BD1465" s="17">
        <v>6.4566054713027832</v>
      </c>
      <c r="BE1465" s="17">
        <v>4.3336488093024386</v>
      </c>
      <c r="BF1465" s="17">
        <v>-1.0000000000000002</v>
      </c>
      <c r="BG1465" s="22">
        <v>201.84726911895694</v>
      </c>
    </row>
    <row r="1466" spans="1:100" x14ac:dyDescent="0.25">
      <c r="A1466">
        <v>3844</v>
      </c>
      <c r="B1466" t="s">
        <v>1388</v>
      </c>
      <c r="C1466" s="48">
        <v>3</v>
      </c>
      <c r="D1466" s="22">
        <v>1416.9540902230301</v>
      </c>
      <c r="E1466" s="17">
        <v>45.483995863176645</v>
      </c>
      <c r="F1466" s="17">
        <v>-114.7049175945298</v>
      </c>
      <c r="G1466" s="17">
        <v>-9.0480158362435295E-2</v>
      </c>
      <c r="H1466" s="17">
        <v>8.3379294254800751</v>
      </c>
      <c r="I1466" s="17">
        <v>24.623234088947918</v>
      </c>
      <c r="J1466" s="17">
        <v>6.0408867580821921</v>
      </c>
      <c r="K1466" s="17">
        <v>-0.99999999999999978</v>
      </c>
      <c r="L1466" s="17">
        <v>-0.99999999999999978</v>
      </c>
      <c r="M1466" s="17">
        <v>-0.99999999999999978</v>
      </c>
      <c r="N1466" s="17">
        <v>0.32009657018311444</v>
      </c>
      <c r="O1466" s="17">
        <v>-0.99999999999999978</v>
      </c>
      <c r="P1466" s="17">
        <v>-0.99999999999999978</v>
      </c>
      <c r="Q1466" s="17">
        <v>5.1127188750498034</v>
      </c>
      <c r="R1466" s="17">
        <v>-0.99999999999999978</v>
      </c>
      <c r="S1466" s="17">
        <v>1.2335158343888173</v>
      </c>
      <c r="T1466" s="17">
        <v>0.18804515401522209</v>
      </c>
      <c r="U1466" s="17">
        <v>0.37908944082632101</v>
      </c>
      <c r="V1466" s="17">
        <v>-0.67583640740699902</v>
      </c>
      <c r="W1466" s="17">
        <v>3.225210550430277</v>
      </c>
      <c r="X1466" s="17">
        <v>-0.20658751485208809</v>
      </c>
      <c r="Y1466" s="17">
        <v>0.22028912174835102</v>
      </c>
      <c r="Z1466" s="17">
        <v>8.681587002208488</v>
      </c>
      <c r="AA1466" s="17">
        <v>-0.38103926754100659</v>
      </c>
      <c r="AB1466" s="17">
        <v>-1.1975235630525449</v>
      </c>
      <c r="AC1466" s="17">
        <v>14.240224724038724</v>
      </c>
      <c r="AD1466" s="17">
        <v>-0.90156334610648814</v>
      </c>
      <c r="AE1466" s="17">
        <v>0.40221614081867724</v>
      </c>
      <c r="AF1466" s="17">
        <v>22.126504304013341</v>
      </c>
      <c r="AG1466" s="17">
        <v>-70.445254826321602</v>
      </c>
      <c r="AH1466" s="17">
        <v>-0.22881486924317529</v>
      </c>
      <c r="AI1466" s="17">
        <v>-0.11400824797167941</v>
      </c>
      <c r="AJ1466" s="17">
        <v>0.33333333333333298</v>
      </c>
      <c r="AK1466" s="17">
        <v>0.43362628738726738</v>
      </c>
      <c r="AL1466" s="17">
        <v>0.56382367114169074</v>
      </c>
      <c r="AM1466" s="17">
        <v>0.33333333333333298</v>
      </c>
      <c r="AN1466" s="17">
        <v>-0.17013398303681126</v>
      </c>
      <c r="AO1466" s="17">
        <v>4.9530533816897537E-2</v>
      </c>
      <c r="AP1466" s="17">
        <v>0.33333333333333298</v>
      </c>
      <c r="AQ1466" s="17">
        <v>2.4967297849345438</v>
      </c>
      <c r="AR1466" s="17">
        <v>3.2331557199468843</v>
      </c>
      <c r="AS1466" s="17">
        <v>-3.7540300582708892</v>
      </c>
      <c r="AT1466" s="17">
        <v>6.5617610964062028</v>
      </c>
      <c r="AU1466" s="17">
        <v>-0.99999999999999978</v>
      </c>
      <c r="AV1466" s="17">
        <v>-0.99999999999999978</v>
      </c>
      <c r="AW1466" s="17">
        <v>-0.99999999999999978</v>
      </c>
      <c r="AX1466" s="17">
        <v>-0.99999999999999978</v>
      </c>
      <c r="AY1466" s="17">
        <v>-8.3473088931612829E-2</v>
      </c>
      <c r="AZ1466" s="17">
        <v>1.5130339535621085</v>
      </c>
      <c r="BA1466" s="17">
        <v>0.19216435251028008</v>
      </c>
      <c r="BB1466" s="17">
        <v>0.13965175367721838</v>
      </c>
      <c r="BC1466" s="17">
        <v>0.22062426116728218</v>
      </c>
      <c r="BD1466" s="17">
        <v>11.056463609741009</v>
      </c>
      <c r="BE1466" s="17">
        <v>6.4764282917334484</v>
      </c>
      <c r="BF1466" s="17">
        <v>-0.99999999999999978</v>
      </c>
      <c r="CU1466" t="e">
        <v>#N/A</v>
      </c>
      <c r="CV1466" t="e">
        <v>#N/A</v>
      </c>
    </row>
    <row r="1467" spans="1:100" x14ac:dyDescent="0.25">
      <c r="A1467">
        <v>3845</v>
      </c>
      <c r="B1467" t="s">
        <v>1389</v>
      </c>
      <c r="C1467" s="48">
        <v>2</v>
      </c>
      <c r="D1467" s="22">
        <v>1487.4317480468751</v>
      </c>
      <c r="E1467" s="17">
        <v>39.33886216147647</v>
      </c>
      <c r="F1467" s="17">
        <v>-74.730070150705259</v>
      </c>
      <c r="G1467" s="17">
        <v>-6.3453607323333772E-2</v>
      </c>
      <c r="H1467" s="17">
        <v>1.9584089914751477</v>
      </c>
      <c r="I1467" s="17">
        <v>23.963186436594029</v>
      </c>
      <c r="J1467" s="17">
        <v>4.2671714302761572</v>
      </c>
      <c r="K1467" s="17">
        <v>-1.0000000000000011</v>
      </c>
      <c r="L1467" s="17">
        <v>-1.0000000000000011</v>
      </c>
      <c r="M1467" s="17">
        <v>-1.0000000000000011</v>
      </c>
      <c r="N1467" s="17">
        <v>0.14197178474318387</v>
      </c>
      <c r="O1467" s="17">
        <v>-1.0000000000000011</v>
      </c>
      <c r="P1467" s="17">
        <v>-1.0000000000000011</v>
      </c>
      <c r="Q1467" s="17">
        <v>2.6430389011174604</v>
      </c>
      <c r="R1467" s="17">
        <v>-1.0000000000000011</v>
      </c>
      <c r="S1467" s="17">
        <v>-0.60991317432846226</v>
      </c>
      <c r="T1467" s="17">
        <v>-5.208961461100714E-2</v>
      </c>
      <c r="U1467" s="17">
        <v>-0.48193724955619804</v>
      </c>
      <c r="V1467" s="17">
        <v>-0.79918060321073325</v>
      </c>
      <c r="W1467" s="17">
        <v>-1.3869124978982139</v>
      </c>
      <c r="X1467" s="17">
        <v>-4.4779836081143101</v>
      </c>
      <c r="Y1467" s="17">
        <v>-7.4352193634125902E-2</v>
      </c>
      <c r="Z1467" s="17">
        <v>16.896269574232456</v>
      </c>
      <c r="AA1467" s="17">
        <v>-0.67341318361003522</v>
      </c>
      <c r="AB1467" s="17">
        <v>-0.68368113277587184</v>
      </c>
      <c r="AC1467" s="17">
        <v>-2.636703482032523</v>
      </c>
      <c r="AD1467" s="17">
        <v>-0.87677364860013274</v>
      </c>
      <c r="AE1467" s="17">
        <v>-0.78436912432290473</v>
      </c>
      <c r="AF1467" s="17">
        <v>20.002732547170076</v>
      </c>
      <c r="AG1467" s="17">
        <v>-56.712547932638117</v>
      </c>
      <c r="AH1467" s="17">
        <v>-0.17944497416129696</v>
      </c>
      <c r="AI1467" s="17">
        <v>-0.17057500689383825</v>
      </c>
      <c r="AJ1467" s="17">
        <v>0.33333333333333298</v>
      </c>
      <c r="AK1467" s="17">
        <v>0.14005550282738044</v>
      </c>
      <c r="AL1467" s="17">
        <v>0.28805951541680541</v>
      </c>
      <c r="AM1467" s="17">
        <v>0.33333333333333298</v>
      </c>
      <c r="AN1467" s="17">
        <v>-0.15059344728783486</v>
      </c>
      <c r="AO1467" s="17">
        <v>-0.12560891364765497</v>
      </c>
      <c r="AP1467" s="17">
        <v>0.33333333333333298</v>
      </c>
      <c r="AQ1467" s="17">
        <v>1.2607540656252265</v>
      </c>
      <c r="AR1467" s="17">
        <v>2.2444243630026963</v>
      </c>
      <c r="AS1467" s="17">
        <v>-3.0740843258644608</v>
      </c>
      <c r="AT1467" s="17">
        <v>1.3475554500961788</v>
      </c>
      <c r="AU1467" s="17">
        <v>-1.0000000000000011</v>
      </c>
      <c r="AV1467" s="17">
        <v>-1.0000000000000011</v>
      </c>
      <c r="AW1467" s="17">
        <v>-1.0000000000000011</v>
      </c>
      <c r="AX1467" s="17">
        <v>-1.0000000000000011</v>
      </c>
      <c r="AY1467" s="17">
        <v>-6.5078049192041659E-2</v>
      </c>
      <c r="AZ1467" s="17">
        <v>0.83181459831578652</v>
      </c>
      <c r="BA1467" s="17">
        <v>-0.23560084034636042</v>
      </c>
      <c r="BB1467" s="17">
        <v>0.46048310548384275</v>
      </c>
      <c r="BC1467" s="17">
        <v>-0.1323999891922554</v>
      </c>
      <c r="BD1467" s="17">
        <v>13.455168693827956</v>
      </c>
      <c r="BE1467" s="17">
        <v>-2.4274497758789018</v>
      </c>
      <c r="BF1467" s="17">
        <v>-1.0000000000000011</v>
      </c>
      <c r="BG1467" s="22">
        <v>44.368781006016434</v>
      </c>
    </row>
    <row r="1468" spans="1:100" x14ac:dyDescent="0.25">
      <c r="A1468">
        <v>3847</v>
      </c>
      <c r="B1468" t="s">
        <v>2988</v>
      </c>
      <c r="C1468" s="48">
        <v>2</v>
      </c>
      <c r="D1468" s="22">
        <v>1592.5589062500001</v>
      </c>
      <c r="E1468" s="17">
        <v>144.89150848576827</v>
      </c>
      <c r="F1468" s="17">
        <v>95.552063200771386</v>
      </c>
      <c r="G1468" s="17">
        <v>1.1201063706794347</v>
      </c>
      <c r="H1468" s="17">
        <v>12.754540816293474</v>
      </c>
      <c r="I1468" s="17">
        <v>106.85045024564509</v>
      </c>
      <c r="J1468" s="17">
        <v>24.738938737528951</v>
      </c>
      <c r="K1468" s="17">
        <v>-0.99999999999999856</v>
      </c>
      <c r="L1468" s="17">
        <v>-0.99999999999999856</v>
      </c>
      <c r="M1468" s="17">
        <v>-0.99999999999999856</v>
      </c>
      <c r="N1468" s="17">
        <v>0.43691454112701317</v>
      </c>
      <c r="O1468" s="17">
        <v>-0.99999999999999856</v>
      </c>
      <c r="P1468" s="17">
        <v>-0.99999999999999856</v>
      </c>
      <c r="Q1468" s="17">
        <v>5.8114205986775396</v>
      </c>
      <c r="R1468" s="17">
        <v>-0.99999999999999856</v>
      </c>
      <c r="S1468" s="17">
        <v>3.5223021737345181</v>
      </c>
      <c r="T1468" s="17">
        <v>0.41172516443040952</v>
      </c>
      <c r="U1468" s="17">
        <v>0.90790362330453345</v>
      </c>
      <c r="V1468" s="17">
        <v>1.0219603191429008</v>
      </c>
      <c r="W1468" s="17">
        <v>7.8413301128627424</v>
      </c>
      <c r="X1468" s="17">
        <v>6.8920569313713047</v>
      </c>
      <c r="Y1468" s="17">
        <v>0.34293781073938567</v>
      </c>
      <c r="Z1468" s="17">
        <v>55.209851764502808</v>
      </c>
      <c r="AA1468" s="17">
        <v>2.1483379451501108</v>
      </c>
      <c r="AB1468" s="17">
        <v>3.3836237080151852</v>
      </c>
      <c r="AC1468" s="17">
        <v>44.060167287843981</v>
      </c>
      <c r="AD1468" s="17">
        <v>2.6874535057351188</v>
      </c>
      <c r="AE1468" s="17">
        <v>2.2004834083152325</v>
      </c>
      <c r="AF1468" s="17">
        <v>95.631077903113294</v>
      </c>
      <c r="AG1468" s="17">
        <v>72.502306856051774</v>
      </c>
      <c r="AH1468" s="17">
        <v>0.71452697735327175</v>
      </c>
      <c r="AI1468" s="17">
        <v>0.88710572249562825</v>
      </c>
      <c r="AJ1468" s="17">
        <v>0.33333333333333298</v>
      </c>
      <c r="AK1468" s="17">
        <v>1.3333739708563885</v>
      </c>
      <c r="AL1468" s="17">
        <v>1.3303143015975956</v>
      </c>
      <c r="AM1468" s="17">
        <v>0.33333333333333298</v>
      </c>
      <c r="AN1468" s="17">
        <v>0.92517669170009209</v>
      </c>
      <c r="AO1468" s="17">
        <v>1.0499187986851546</v>
      </c>
      <c r="AP1468" s="17">
        <v>0.33333333333333298</v>
      </c>
      <c r="AQ1468" s="17">
        <v>14.672251762416135</v>
      </c>
      <c r="AR1468" s="17">
        <v>2.2444243630026963</v>
      </c>
      <c r="AS1468" s="17">
        <v>13.997954220983868</v>
      </c>
      <c r="AT1468" s="17">
        <v>13.29183317948236</v>
      </c>
      <c r="AU1468" s="17">
        <v>-0.99999999999999856</v>
      </c>
      <c r="AV1468" s="17">
        <v>-0.99999999999999856</v>
      </c>
      <c r="AW1468" s="17">
        <v>-0.99999999999999856</v>
      </c>
      <c r="AX1468" s="17">
        <v>-0.99999999999999856</v>
      </c>
      <c r="AY1468" s="17">
        <v>0.11470786659746389</v>
      </c>
      <c r="AZ1468" s="17">
        <v>-0.40808921800258352</v>
      </c>
      <c r="BA1468" s="17">
        <v>0.95636474302117858</v>
      </c>
      <c r="BB1468" s="17">
        <v>-0.23002554485327553</v>
      </c>
      <c r="BC1468" s="17">
        <v>0.52853841513608568</v>
      </c>
      <c r="BD1468" s="17">
        <v>-4.9568739038251834</v>
      </c>
      <c r="BE1468" s="17">
        <v>15.359863305273084</v>
      </c>
      <c r="BF1468" s="17">
        <v>-0.99999999999999856</v>
      </c>
      <c r="BG1468" s="22">
        <v>3425.2255918263641</v>
      </c>
    </row>
    <row r="1469" spans="1:100" x14ac:dyDescent="0.25">
      <c r="A1469">
        <v>3848</v>
      </c>
      <c r="B1469" t="s">
        <v>1390</v>
      </c>
      <c r="C1469" s="48">
        <v>2</v>
      </c>
      <c r="D1469" s="22">
        <v>1532.7691406250001</v>
      </c>
      <c r="E1469" s="17">
        <v>65.550260229346264</v>
      </c>
      <c r="F1469" s="17">
        <v>-32.444699422918454</v>
      </c>
      <c r="G1469" s="17">
        <v>0.23045434099392442</v>
      </c>
      <c r="H1469" s="17">
        <v>4.6393622286313203</v>
      </c>
      <c r="I1469" s="17">
        <v>44.546195409961442</v>
      </c>
      <c r="J1469" s="17">
        <v>9.3508302557935874</v>
      </c>
      <c r="K1469" s="17">
        <v>-1.0000000000000004</v>
      </c>
      <c r="L1469" s="17">
        <v>-1.0000000000000004</v>
      </c>
      <c r="M1469" s="17">
        <v>-1.0000000000000004</v>
      </c>
      <c r="N1469" s="17">
        <v>0.21521354858356728</v>
      </c>
      <c r="O1469" s="17">
        <v>-1.0000000000000004</v>
      </c>
      <c r="P1469" s="17">
        <v>-1.0000000000000004</v>
      </c>
      <c r="Q1469" s="17">
        <v>3.4298284018804344</v>
      </c>
      <c r="R1469" s="17">
        <v>-1.0000000000000004</v>
      </c>
      <c r="S1469" s="17">
        <v>0.41622065710076728</v>
      </c>
      <c r="T1469" s="17">
        <v>6.308735372254555E-2</v>
      </c>
      <c r="U1469" s="17">
        <v>-0.13680452538342325</v>
      </c>
      <c r="V1469" s="17">
        <v>-0.34694514236930235</v>
      </c>
      <c r="W1469" s="17">
        <v>0.90469409805944934</v>
      </c>
      <c r="X1469" s="17">
        <v>-1.6545142872917258</v>
      </c>
      <c r="Y1469" s="17">
        <v>2.9271493646749358E-2</v>
      </c>
      <c r="Z1469" s="17">
        <v>26.410503363405635</v>
      </c>
      <c r="AA1469" s="17">
        <v>2.7299159092940117E-2</v>
      </c>
      <c r="AB1469" s="17">
        <v>0.32633377407742137</v>
      </c>
      <c r="AC1469" s="17">
        <v>8.9593133957690387</v>
      </c>
      <c r="AD1469" s="17">
        <v>8.314314609859208E-3</v>
      </c>
      <c r="AE1469" s="17">
        <v>-4.3154568067273469E-2</v>
      </c>
      <c r="AF1469" s="17">
        <v>38.783168039508361</v>
      </c>
      <c r="AG1469" s="17">
        <v>-24.625223615418381</v>
      </c>
      <c r="AH1469" s="17">
        <v>4.2550925502528675E-2</v>
      </c>
      <c r="AI1469" s="17">
        <v>9.2073932684306359E-2</v>
      </c>
      <c r="AJ1469" s="17">
        <v>0.33333333333333298</v>
      </c>
      <c r="AK1469" s="17">
        <v>0.43638673161676672</v>
      </c>
      <c r="AL1469" s="17">
        <v>0.54687780221555204</v>
      </c>
      <c r="AM1469" s="17">
        <v>0.33333333333333298</v>
      </c>
      <c r="AN1469" s="17">
        <v>0.11654755129886604</v>
      </c>
      <c r="AO1469" s="17">
        <v>0.16630441946862246</v>
      </c>
      <c r="AP1469" s="17">
        <v>0.33333333333333298</v>
      </c>
      <c r="AQ1469" s="17">
        <v>4.5911689539159397</v>
      </c>
      <c r="AR1469" s="17">
        <v>2.2444243630026963</v>
      </c>
      <c r="AS1469" s="17">
        <v>1.165335658042431</v>
      </c>
      <c r="AT1469" s="17">
        <v>4.3136224233131468</v>
      </c>
      <c r="AU1469" s="17">
        <v>-1.0000000000000004</v>
      </c>
      <c r="AV1469" s="17">
        <v>-1.0000000000000004</v>
      </c>
      <c r="AW1469" s="17">
        <v>-1.0000000000000004</v>
      </c>
      <c r="AX1469" s="17">
        <v>-1.0000000000000004</v>
      </c>
      <c r="AY1469" s="17">
        <v>-2.0432648343662083E-2</v>
      </c>
      <c r="AZ1469" s="17">
        <v>0.52391504650784415</v>
      </c>
      <c r="BA1469" s="17">
        <v>6.0394432883060761E-2</v>
      </c>
      <c r="BB1469" s="17">
        <v>0.28901230173263082</v>
      </c>
      <c r="BC1469" s="17">
        <v>3.1727772805937832E-2</v>
      </c>
      <c r="BD1469" s="17">
        <v>8.8829917321349026</v>
      </c>
      <c r="BE1469" s="17">
        <v>1.9895910086362711</v>
      </c>
      <c r="BF1469" s="17">
        <v>-1.0000000000000004</v>
      </c>
      <c r="BG1469" s="22">
        <v>129.75327594472105</v>
      </c>
    </row>
    <row r="1470" spans="1:100" x14ac:dyDescent="0.25">
      <c r="A1470">
        <v>3851</v>
      </c>
      <c r="B1470" t="s">
        <v>1391</v>
      </c>
      <c r="C1470" s="48">
        <v>2</v>
      </c>
      <c r="D1470" s="22">
        <v>1476.8358398437501</v>
      </c>
      <c r="E1470" s="17">
        <v>75.752442975636313</v>
      </c>
      <c r="F1470" s="17">
        <v>-15.986093188239083</v>
      </c>
      <c r="G1470" s="17">
        <v>0.34485123777736737</v>
      </c>
      <c r="H1470" s="17">
        <v>5.6828615028364986</v>
      </c>
      <c r="I1470" s="17">
        <v>52.55765738810873</v>
      </c>
      <c r="J1470" s="17">
        <v>11.329527318171767</v>
      </c>
      <c r="K1470" s="17">
        <v>-1.0000000000000002</v>
      </c>
      <c r="L1470" s="17">
        <v>-1.0000000000000002</v>
      </c>
      <c r="M1470" s="17">
        <v>-1.0000000000000002</v>
      </c>
      <c r="N1470" s="17">
        <v>0.24372121755358558</v>
      </c>
      <c r="O1470" s="17">
        <v>-1.0000000000000002</v>
      </c>
      <c r="P1470" s="17">
        <v>-1.0000000000000002</v>
      </c>
      <c r="Q1470" s="17">
        <v>3.7360680861911204</v>
      </c>
      <c r="R1470" s="17">
        <v>-1.0000000000000002</v>
      </c>
      <c r="S1470" s="17">
        <v>0.81561960725537763</v>
      </c>
      <c r="T1470" s="17">
        <v>0.10791733478879637</v>
      </c>
      <c r="U1470" s="17">
        <v>-2.4695648972150319E-3</v>
      </c>
      <c r="V1470" s="17">
        <v>-0.1709229094494718</v>
      </c>
      <c r="W1470" s="17">
        <v>1.7966491633339881</v>
      </c>
      <c r="X1470" s="17">
        <v>-0.55554391131298064</v>
      </c>
      <c r="Y1470" s="17">
        <v>6.9604626268920028E-2</v>
      </c>
      <c r="Z1470" s="17">
        <v>30.113699643006484</v>
      </c>
      <c r="AA1470" s="17">
        <v>0.30003529298119075</v>
      </c>
      <c r="AB1470" s="17">
        <v>0.71945880424609443</v>
      </c>
      <c r="AC1470" s="17">
        <v>13.472795775078456</v>
      </c>
      <c r="AD1470" s="17">
        <v>0.35281441047765028</v>
      </c>
      <c r="AE1470" s="17">
        <v>0.24534611921196858</v>
      </c>
      <c r="AF1470" s="17">
        <v>46.093019824278812</v>
      </c>
      <c r="AG1470" s="17">
        <v>-12.135971967104577</v>
      </c>
      <c r="AH1470" s="17">
        <v>0.12895771431375525</v>
      </c>
      <c r="AI1470" s="17">
        <v>0.19430398057252621</v>
      </c>
      <c r="AJ1470" s="17">
        <v>0.33333333333333298</v>
      </c>
      <c r="AK1470" s="17">
        <v>0.55172683448781146</v>
      </c>
      <c r="AL1470" s="17">
        <v>0.64761685677362557</v>
      </c>
      <c r="AM1470" s="17">
        <v>0.33333333333333298</v>
      </c>
      <c r="AN1470" s="17">
        <v>0.2205260296520975</v>
      </c>
      <c r="AO1470" s="17">
        <v>0.27992495824413915</v>
      </c>
      <c r="AP1470" s="17">
        <v>0.33333333333333298</v>
      </c>
      <c r="AQ1470" s="17">
        <v>5.8874562112124886</v>
      </c>
      <c r="AR1470" s="17">
        <v>2.2444243630026963</v>
      </c>
      <c r="AS1470" s="17">
        <v>2.8154322039077222</v>
      </c>
      <c r="AT1470" s="17">
        <v>5.4680956498133515</v>
      </c>
      <c r="AU1470" s="17">
        <v>-1.0000000000000002</v>
      </c>
      <c r="AV1470" s="17">
        <v>-1.0000000000000002</v>
      </c>
      <c r="AW1470" s="17">
        <v>-1.0000000000000002</v>
      </c>
      <c r="AX1470" s="17">
        <v>-1.0000000000000002</v>
      </c>
      <c r="AY1470" s="17">
        <v>-3.0554547633290293E-3</v>
      </c>
      <c r="AZ1470" s="17">
        <v>0.4040722404540914</v>
      </c>
      <c r="BA1470" s="17">
        <v>0.17560377279333084</v>
      </c>
      <c r="BB1470" s="17">
        <v>0.22227124232811529</v>
      </c>
      <c r="BC1470" s="17">
        <v>9.5610722403263487E-2</v>
      </c>
      <c r="BD1470" s="17">
        <v>7.1033771999078308</v>
      </c>
      <c r="BE1470" s="17">
        <v>3.7088223584771391</v>
      </c>
      <c r="BF1470" s="17">
        <v>-1.0000000000000002</v>
      </c>
      <c r="BG1470" s="22">
        <v>43.355417810037579</v>
      </c>
    </row>
    <row r="1471" spans="1:100" x14ac:dyDescent="0.25">
      <c r="A1471">
        <v>3853</v>
      </c>
      <c r="B1471" t="s">
        <v>1392</v>
      </c>
      <c r="C1471" s="48">
        <v>2</v>
      </c>
      <c r="D1471" s="22">
        <v>1480.487529296875</v>
      </c>
      <c r="E1471" s="17">
        <v>2.963395796165031</v>
      </c>
      <c r="F1471" s="17">
        <v>-133.41255922170276</v>
      </c>
      <c r="G1471" s="17">
        <v>-0.47133107577540018</v>
      </c>
      <c r="H1471" s="17">
        <v>-1.7621450992541572</v>
      </c>
      <c r="I1471" s="17">
        <v>-4.6013544043393821</v>
      </c>
      <c r="J1471" s="17">
        <v>-2.7877922210906672</v>
      </c>
      <c r="K1471" s="17">
        <v>-1.000000000000002</v>
      </c>
      <c r="L1471" s="17">
        <v>-1.000000000000002</v>
      </c>
      <c r="M1471" s="17">
        <v>-1.000000000000002</v>
      </c>
      <c r="N1471" s="17">
        <v>4.032885405274661E-2</v>
      </c>
      <c r="O1471" s="17">
        <v>-1.000000000000002</v>
      </c>
      <c r="P1471" s="17">
        <v>-1.000000000000002</v>
      </c>
      <c r="Q1471" s="17">
        <v>1.5511538003121652</v>
      </c>
      <c r="R1471" s="17">
        <v>-1.000000000000002</v>
      </c>
      <c r="S1471" s="17">
        <v>-2.0339538368987204</v>
      </c>
      <c r="T1471" s="17">
        <v>-0.21192908318217665</v>
      </c>
      <c r="U1471" s="17">
        <v>-0.96090307073093117</v>
      </c>
      <c r="V1471" s="17">
        <v>-1.4267806935395091</v>
      </c>
      <c r="W1471" s="17">
        <v>-4.5671418942067303</v>
      </c>
      <c r="X1471" s="17">
        <v>-8.3963176491728628</v>
      </c>
      <c r="Y1471" s="17">
        <v>-0.21815833253503217</v>
      </c>
      <c r="Z1471" s="17">
        <v>3.6926743179377297</v>
      </c>
      <c r="AA1471" s="17">
        <v>-1.6458427422223636</v>
      </c>
      <c r="AB1471" s="17">
        <v>-2.0853523895922383</v>
      </c>
      <c r="AC1471" s="17">
        <v>-18.729340769744166</v>
      </c>
      <c r="AD1471" s="17">
        <v>-2.1050746859092655</v>
      </c>
      <c r="AE1471" s="17">
        <v>-1.8130065549072079</v>
      </c>
      <c r="AF1471" s="17">
        <v>-6.0602457727411121</v>
      </c>
      <c r="AG1471" s="17">
        <v>-101.24246516298309</v>
      </c>
      <c r="AH1471" s="17">
        <v>-0.48752485454574745</v>
      </c>
      <c r="AI1471" s="17">
        <v>-0.53507207197869833</v>
      </c>
      <c r="AJ1471" s="17">
        <v>0.33333333333333298</v>
      </c>
      <c r="AK1471" s="17">
        <v>-0.27118492845022357</v>
      </c>
      <c r="AL1471" s="17">
        <v>-7.1121473777200683E-2</v>
      </c>
      <c r="AM1471" s="17">
        <v>0.33333333333333298</v>
      </c>
      <c r="AN1471" s="17">
        <v>-0.52132446986529546</v>
      </c>
      <c r="AO1471" s="17">
        <v>-0.53071830929539621</v>
      </c>
      <c r="AP1471" s="17">
        <v>0.33333333333333298</v>
      </c>
      <c r="AQ1471" s="17">
        <v>-3.3611052658711964</v>
      </c>
      <c r="AR1471" s="17">
        <v>2.2444243630026963</v>
      </c>
      <c r="AS1471" s="17">
        <v>-8.9574362414598223</v>
      </c>
      <c r="AT1471" s="17">
        <v>-2.768671740156984</v>
      </c>
      <c r="AU1471" s="17">
        <v>-1.000000000000002</v>
      </c>
      <c r="AV1471" s="17">
        <v>-1.000000000000002</v>
      </c>
      <c r="AW1471" s="17">
        <v>-1.000000000000002</v>
      </c>
      <c r="AX1471" s="17">
        <v>-1.000000000000002</v>
      </c>
      <c r="AY1471" s="17">
        <v>-0.12703572396852722</v>
      </c>
      <c r="AZ1471" s="17">
        <v>1.2591092340953769</v>
      </c>
      <c r="BA1471" s="17">
        <v>-0.64637504162203518</v>
      </c>
      <c r="BB1471" s="17">
        <v>0.69844562996783477</v>
      </c>
      <c r="BC1471" s="17">
        <v>-0.36017203976049572</v>
      </c>
      <c r="BD1471" s="17">
        <v>19.800311705874623</v>
      </c>
      <c r="BE1471" s="17">
        <v>-8.5572990145692174</v>
      </c>
      <c r="BF1471" s="17">
        <v>-1.000000000000002</v>
      </c>
      <c r="BG1471" s="22">
        <v>71.880104608457358</v>
      </c>
    </row>
    <row r="1472" spans="1:100" x14ac:dyDescent="0.25">
      <c r="A1472">
        <v>3859</v>
      </c>
      <c r="B1472" t="s">
        <v>1393</v>
      </c>
      <c r="C1472" s="48">
        <v>2</v>
      </c>
      <c r="D1472" s="22">
        <v>1536.6551660156249</v>
      </c>
      <c r="E1472" s="17">
        <v>111.31629505305477</v>
      </c>
      <c r="F1472" s="17">
        <v>41.387064310186076</v>
      </c>
      <c r="G1472" s="17">
        <v>0.74362808940762448</v>
      </c>
      <c r="H1472" s="17">
        <v>9.3204020913170957</v>
      </c>
      <c r="I1472" s="17">
        <v>80.484862359839042</v>
      </c>
      <c r="J1472" s="17">
        <v>18.227079673625273</v>
      </c>
      <c r="K1472" s="17">
        <v>-0.99999999999999933</v>
      </c>
      <c r="L1472" s="17">
        <v>-0.99999999999999933</v>
      </c>
      <c r="M1472" s="17">
        <v>-0.99999999999999933</v>
      </c>
      <c r="N1472" s="17">
        <v>0.34309627753184568</v>
      </c>
      <c r="O1472" s="17">
        <v>-0.99999999999999933</v>
      </c>
      <c r="P1472" s="17">
        <v>-0.99999999999999933</v>
      </c>
      <c r="Q1472" s="17">
        <v>4.8035909000733774</v>
      </c>
      <c r="R1472" s="17">
        <v>-0.99999999999999933</v>
      </c>
      <c r="S1472" s="17">
        <v>2.2078868834262586</v>
      </c>
      <c r="T1472" s="17">
        <v>0.26419044368339845</v>
      </c>
      <c r="U1472" s="17">
        <v>0.46580950658821368</v>
      </c>
      <c r="V1472" s="17">
        <v>0.44267408342679954</v>
      </c>
      <c r="W1472" s="17">
        <v>4.9059208544986159</v>
      </c>
      <c r="X1472" s="17">
        <v>3.2753637346989031</v>
      </c>
      <c r="Y1472" s="17">
        <v>0.21020214329687067</v>
      </c>
      <c r="Z1472" s="17">
        <v>43.022694509743488</v>
      </c>
      <c r="AA1472" s="17">
        <v>1.2507678727613283</v>
      </c>
      <c r="AB1472" s="17">
        <v>2.0898557838467071</v>
      </c>
      <c r="AC1472" s="17">
        <v>29.206371979657394</v>
      </c>
      <c r="AD1472" s="17">
        <v>1.553709430178593</v>
      </c>
      <c r="AE1472" s="17">
        <v>1.2510324533803678</v>
      </c>
      <c r="AF1472" s="17">
        <v>71.574477473718076</v>
      </c>
      <c r="AG1472" s="17">
        <v>31.400387773148548</v>
      </c>
      <c r="AH1472" s="17">
        <v>0.43016367505628939</v>
      </c>
      <c r="AI1472" s="17">
        <v>0.55066833821806571</v>
      </c>
      <c r="AJ1472" s="17">
        <v>0.33333333333333298</v>
      </c>
      <c r="AK1472" s="17">
        <v>0.9537916140656626</v>
      </c>
      <c r="AL1472" s="17">
        <v>0.99878375152711651</v>
      </c>
      <c r="AM1472" s="17">
        <v>0.33333333333333298</v>
      </c>
      <c r="AN1472" s="17">
        <v>0.58298525189393491</v>
      </c>
      <c r="AO1472" s="17">
        <v>0.67599549868201447</v>
      </c>
      <c r="AP1472" s="17">
        <v>0.33333333333333298</v>
      </c>
      <c r="AQ1472" s="17">
        <v>10.406191996954149</v>
      </c>
      <c r="AR1472" s="17">
        <v>2.2444243630026963</v>
      </c>
      <c r="AS1472" s="17">
        <v>8.5675139818931569</v>
      </c>
      <c r="AT1472" s="17">
        <v>9.4924810265136053</v>
      </c>
      <c r="AU1472" s="17">
        <v>-0.99999999999999933</v>
      </c>
      <c r="AV1472" s="17">
        <v>-0.99999999999999933</v>
      </c>
      <c r="AW1472" s="17">
        <v>-0.99999999999999933</v>
      </c>
      <c r="AX1472" s="17">
        <v>-0.99999999999999933</v>
      </c>
      <c r="AY1472" s="17">
        <v>5.7519812057524766E-2</v>
      </c>
      <c r="AZ1472" s="17">
        <v>-1.3688540060086851E-2</v>
      </c>
      <c r="BA1472" s="17">
        <v>0.57721272495563358</v>
      </c>
      <c r="BB1472" s="17">
        <v>-1.0381830370030598E-2</v>
      </c>
      <c r="BC1472" s="17">
        <v>0.31830069240744119</v>
      </c>
      <c r="BD1472" s="17">
        <v>0.8998078703971597</v>
      </c>
      <c r="BE1472" s="17">
        <v>9.701901578199525</v>
      </c>
      <c r="BF1472" s="17">
        <v>-0.99999999999999933</v>
      </c>
      <c r="BG1472" s="22">
        <v>124.07492340414319</v>
      </c>
    </row>
    <row r="1473" spans="1:100" x14ac:dyDescent="0.25">
      <c r="A1473">
        <v>3863</v>
      </c>
      <c r="B1473" t="s">
        <v>1394</v>
      </c>
      <c r="C1473" s="48">
        <v>2</v>
      </c>
      <c r="D1473" s="22">
        <v>1471.8636621093749</v>
      </c>
      <c r="E1473" s="17">
        <v>50.949504364706101</v>
      </c>
      <c r="F1473" s="17">
        <v>-55.99927568182585</v>
      </c>
      <c r="G1473" s="17">
        <v>6.6736320728616239E-2</v>
      </c>
      <c r="H1473" s="17">
        <v>3.1459682631939292</v>
      </c>
      <c r="I1473" s="17">
        <v>33.08066853490989</v>
      </c>
      <c r="J1473" s="17">
        <v>6.519036956622358</v>
      </c>
      <c r="K1473" s="17">
        <v>-1.0000000000000009</v>
      </c>
      <c r="L1473" s="17">
        <v>-1.0000000000000009</v>
      </c>
      <c r="M1473" s="17">
        <v>-1.0000000000000009</v>
      </c>
      <c r="N1473" s="17">
        <v>0.17441507189948946</v>
      </c>
      <c r="O1473" s="17">
        <v>-1.0000000000000009</v>
      </c>
      <c r="P1473" s="17">
        <v>-1.0000000000000009</v>
      </c>
      <c r="Q1473" s="17">
        <v>2.9915564185334618</v>
      </c>
      <c r="R1473" s="17">
        <v>-1.0000000000000009</v>
      </c>
      <c r="S1473" s="17">
        <v>-0.15537531493978962</v>
      </c>
      <c r="T1473" s="17">
        <v>-1.0706431730494181E-3</v>
      </c>
      <c r="U1473" s="17">
        <v>-0.32905671404946696</v>
      </c>
      <c r="V1473" s="17">
        <v>-0.59885767065114071</v>
      </c>
      <c r="W1473" s="17">
        <v>-0.37181882806300592</v>
      </c>
      <c r="X1473" s="17">
        <v>-3.2272951873371034</v>
      </c>
      <c r="Y1473" s="17">
        <v>-2.8450881781843684E-2</v>
      </c>
      <c r="Z1473" s="17">
        <v>21.110709570066874</v>
      </c>
      <c r="AA1473" s="17">
        <v>-0.36302453980534177</v>
      </c>
      <c r="AB1473" s="17">
        <v>-0.23628333762442333</v>
      </c>
      <c r="AC1473" s="17">
        <v>2.499886432101265</v>
      </c>
      <c r="AD1473" s="17">
        <v>-0.4847136893180124</v>
      </c>
      <c r="AE1473" s="17">
        <v>-0.45603955616228653</v>
      </c>
      <c r="AF1473" s="17">
        <v>28.32174385506616</v>
      </c>
      <c r="AG1473" s="17">
        <v>-42.499096176208965</v>
      </c>
      <c r="AH1473" s="17">
        <v>-8.1109320530509232E-2</v>
      </c>
      <c r="AI1473" s="17">
        <v>-5.4231618624226985E-2</v>
      </c>
      <c r="AJ1473" s="17">
        <v>0.33333333333333298</v>
      </c>
      <c r="AK1473" s="17">
        <v>0.27131885101690184</v>
      </c>
      <c r="AL1473" s="17">
        <v>0.40270607169328015</v>
      </c>
      <c r="AM1473" s="17">
        <v>0.33333333333333298</v>
      </c>
      <c r="AN1473" s="17">
        <v>-3.2260249479293457E-2</v>
      </c>
      <c r="AO1473" s="17">
        <v>3.6974765109042962E-3</v>
      </c>
      <c r="AP1473" s="17">
        <v>0.33333333333333298</v>
      </c>
      <c r="AQ1473" s="17">
        <v>2.7359998940288772</v>
      </c>
      <c r="AR1473" s="17">
        <v>2.2444243630026963</v>
      </c>
      <c r="AS1473" s="17">
        <v>-1.1961841675092399</v>
      </c>
      <c r="AT1473" s="17">
        <v>2.6614091517441221</v>
      </c>
      <c r="AU1473" s="17">
        <v>-1.0000000000000009</v>
      </c>
      <c r="AV1473" s="17">
        <v>-1.0000000000000009</v>
      </c>
      <c r="AW1473" s="17">
        <v>-1.0000000000000009</v>
      </c>
      <c r="AX1473" s="17">
        <v>-1.0000000000000009</v>
      </c>
      <c r="AY1473" s="17">
        <v>-4.530185206100374E-2</v>
      </c>
      <c r="AZ1473" s="17">
        <v>0.69542692752767443</v>
      </c>
      <c r="BA1473" s="17">
        <v>-0.10448630756122301</v>
      </c>
      <c r="BB1473" s="17">
        <v>0.38452812797747404</v>
      </c>
      <c r="BC1473" s="17">
        <v>-5.9697697035096892E-2</v>
      </c>
      <c r="BD1473" s="17">
        <v>11.429869980092391</v>
      </c>
      <c r="BE1473" s="17">
        <v>-0.4708704277157203</v>
      </c>
      <c r="BF1473" s="17">
        <v>-1.0000000000000009</v>
      </c>
      <c r="BG1473" s="22">
        <v>69.384633549391182</v>
      </c>
    </row>
    <row r="1474" spans="1:100" x14ac:dyDescent="0.25">
      <c r="A1474">
        <v>3865</v>
      </c>
      <c r="B1474" t="s">
        <v>1395</v>
      </c>
      <c r="C1474" s="48">
        <v>2</v>
      </c>
      <c r="D1474" s="22">
        <v>1487.0731835937502</v>
      </c>
      <c r="E1474" s="17">
        <v>98.609096473495512</v>
      </c>
      <c r="F1474" s="17">
        <v>20.887257262238773</v>
      </c>
      <c r="G1474" s="17">
        <v>0.60114249387747476</v>
      </c>
      <c r="H1474" s="17">
        <v>8.0206848813138691</v>
      </c>
      <c r="I1474" s="17">
        <v>70.506288087982711</v>
      </c>
      <c r="J1474" s="17">
        <v>15.762538788041407</v>
      </c>
      <c r="K1474" s="17">
        <v>-0.99999999999999967</v>
      </c>
      <c r="L1474" s="17">
        <v>-0.99999999999999967</v>
      </c>
      <c r="M1474" s="17">
        <v>-0.99999999999999967</v>
      </c>
      <c r="N1474" s="17">
        <v>0.30758891409296857</v>
      </c>
      <c r="O1474" s="17">
        <v>-0.99999999999999967</v>
      </c>
      <c r="P1474" s="17">
        <v>-0.99999999999999967</v>
      </c>
      <c r="Q1474" s="17">
        <v>4.4221579677048091</v>
      </c>
      <c r="R1474" s="17">
        <v>-0.99999999999999967</v>
      </c>
      <c r="S1474" s="17">
        <v>1.710420615834874</v>
      </c>
      <c r="T1474" s="17">
        <v>0.20835303262213456</v>
      </c>
      <c r="U1474" s="17">
        <v>0.29849031014505623</v>
      </c>
      <c r="V1474" s="17">
        <v>0.22343183657103721</v>
      </c>
      <c r="W1474" s="17">
        <v>3.7949576008155805</v>
      </c>
      <c r="X1474" s="17">
        <v>1.9065552014766332</v>
      </c>
      <c r="Y1474" s="17">
        <v>0.15996572445287402</v>
      </c>
      <c r="Z1474" s="17">
        <v>38.410225622035597</v>
      </c>
      <c r="AA1474" s="17">
        <v>0.9110648602467224</v>
      </c>
      <c r="AB1474" s="17">
        <v>1.6002039172630447</v>
      </c>
      <c r="AC1474" s="17">
        <v>23.584661576549518</v>
      </c>
      <c r="AD1474" s="17">
        <v>1.1246217302487791</v>
      </c>
      <c r="AE1474" s="17">
        <v>0.89169410248386116</v>
      </c>
      <c r="AF1474" s="17">
        <v>62.469784828411179</v>
      </c>
      <c r="AG1474" s="17">
        <v>15.844559696757452</v>
      </c>
      <c r="AH1474" s="17">
        <v>0.32254080146626557</v>
      </c>
      <c r="AI1474" s="17">
        <v>0.42333700612779729</v>
      </c>
      <c r="AJ1474" s="17">
        <v>0.33333333333333298</v>
      </c>
      <c r="AK1474" s="17">
        <v>0.81013122022473349</v>
      </c>
      <c r="AL1474" s="17">
        <v>0.87330950715994904</v>
      </c>
      <c r="AM1474" s="17">
        <v>0.33333333333333298</v>
      </c>
      <c r="AN1474" s="17">
        <v>0.45347618454112842</v>
      </c>
      <c r="AO1474" s="17">
        <v>0.53447688596533549</v>
      </c>
      <c r="AP1474" s="17">
        <v>0.33333333333333298</v>
      </c>
      <c r="AQ1474" s="17">
        <v>8.7916179392007248</v>
      </c>
      <c r="AR1474" s="17">
        <v>2.2444243630026963</v>
      </c>
      <c r="AS1474" s="17">
        <v>6.5122572779902592</v>
      </c>
      <c r="AT1474" s="17">
        <v>8.0545416258243474</v>
      </c>
      <c r="AU1474" s="17">
        <v>-0.99999999999999967</v>
      </c>
      <c r="AV1474" s="17">
        <v>-0.99999999999999967</v>
      </c>
      <c r="AW1474" s="17">
        <v>-0.99999999999999967</v>
      </c>
      <c r="AX1474" s="17">
        <v>-0.99999999999999967</v>
      </c>
      <c r="AY1474" s="17">
        <v>3.587587025879227E-2</v>
      </c>
      <c r="AZ1474" s="17">
        <v>0.13558013829312376</v>
      </c>
      <c r="BA1474" s="17">
        <v>0.43371520125247165</v>
      </c>
      <c r="BB1474" s="17">
        <v>7.2746644815511741E-2</v>
      </c>
      <c r="BC1474" s="17">
        <v>0.23873209943390433</v>
      </c>
      <c r="BD1474" s="17">
        <v>3.1163840500683464</v>
      </c>
      <c r="BE1474" s="17">
        <v>7.5605349010954495</v>
      </c>
      <c r="BF1474" s="17">
        <v>-0.99999999999999967</v>
      </c>
      <c r="BG1474" s="22">
        <v>114.11508415428378</v>
      </c>
    </row>
    <row r="1475" spans="1:100" x14ac:dyDescent="0.25">
      <c r="A1475">
        <v>3871</v>
      </c>
      <c r="B1475" t="s">
        <v>2989</v>
      </c>
      <c r="C1475" s="48">
        <v>2</v>
      </c>
      <c r="D1475" s="22">
        <v>1505.5839453124997</v>
      </c>
      <c r="E1475" s="17">
        <v>91.261777499097931</v>
      </c>
      <c r="F1475" s="17">
        <v>9.0342417960952872</v>
      </c>
      <c r="G1475" s="17">
        <v>0.51875713466061135</v>
      </c>
      <c r="H1475" s="17">
        <v>7.2691866766844875</v>
      </c>
      <c r="I1475" s="17">
        <v>64.736663286259628</v>
      </c>
      <c r="J1475" s="17">
        <v>14.337537998256236</v>
      </c>
      <c r="K1475" s="17">
        <v>-0.99999999999999989</v>
      </c>
      <c r="L1475" s="17">
        <v>-0.99999999999999989</v>
      </c>
      <c r="M1475" s="17">
        <v>-0.99999999999999989</v>
      </c>
      <c r="N1475" s="17">
        <v>0.28705850973264402</v>
      </c>
      <c r="O1475" s="17">
        <v>-0.99999999999999989</v>
      </c>
      <c r="P1475" s="17">
        <v>-0.99999999999999989</v>
      </c>
      <c r="Q1475" s="17">
        <v>4.2016129432523073</v>
      </c>
      <c r="R1475" s="17">
        <v>-0.99999999999999989</v>
      </c>
      <c r="S1475" s="17">
        <v>1.4227849639551271</v>
      </c>
      <c r="T1475" s="17">
        <v>0.17606776791937023</v>
      </c>
      <c r="U1475" s="17">
        <v>0.20174613013473602</v>
      </c>
      <c r="V1475" s="17">
        <v>9.6665680346478461E-2</v>
      </c>
      <c r="W1475" s="17">
        <v>3.1525971826212698</v>
      </c>
      <c r="X1475" s="17">
        <v>1.1151083026582684</v>
      </c>
      <c r="Y1475" s="17">
        <v>0.13091896083559507</v>
      </c>
      <c r="Z1475" s="17">
        <v>35.743290029167092</v>
      </c>
      <c r="AA1475" s="17">
        <v>0.71464813047880271</v>
      </c>
      <c r="AB1475" s="17">
        <v>1.3170865623500221</v>
      </c>
      <c r="AC1475" s="17">
        <v>20.334181208692126</v>
      </c>
      <c r="AD1475" s="17">
        <v>0.87652265635484761</v>
      </c>
      <c r="AE1475" s="17">
        <v>0.6839241941723937</v>
      </c>
      <c r="AF1475" s="17">
        <v>57.205439535458211</v>
      </c>
      <c r="AG1475" s="17">
        <v>6.8501593910923582</v>
      </c>
      <c r="AH1475" s="17">
        <v>0.26031311404512503</v>
      </c>
      <c r="AI1475" s="17">
        <v>0.3497138620142663</v>
      </c>
      <c r="AJ1475" s="17">
        <v>0.33333333333333298</v>
      </c>
      <c r="AK1475" s="17">
        <v>0.72706659107548965</v>
      </c>
      <c r="AL1475" s="17">
        <v>0.80076013361666865</v>
      </c>
      <c r="AM1475" s="17">
        <v>0.33333333333333298</v>
      </c>
      <c r="AN1475" s="17">
        <v>0.37859387102723885</v>
      </c>
      <c r="AO1475" s="17">
        <v>0.45265063748628315</v>
      </c>
      <c r="AP1475" s="17">
        <v>0.33333333333333298</v>
      </c>
      <c r="AQ1475" s="17">
        <v>7.8580690900323287</v>
      </c>
      <c r="AR1475" s="17">
        <v>2.2444243630026963</v>
      </c>
      <c r="AS1475" s="17">
        <v>5.3239051417346435</v>
      </c>
      <c r="AT1475" s="17">
        <v>7.2231231682806927</v>
      </c>
      <c r="AU1475" s="17">
        <v>-0.99999999999999989</v>
      </c>
      <c r="AV1475" s="17">
        <v>-0.99999999999999989</v>
      </c>
      <c r="AW1475" s="17">
        <v>-0.99999999999999989</v>
      </c>
      <c r="AX1475" s="17">
        <v>-0.99999999999999989</v>
      </c>
      <c r="AY1475" s="17">
        <v>2.336131457109011E-2</v>
      </c>
      <c r="AZ1475" s="17">
        <v>0.22188748494244576</v>
      </c>
      <c r="BA1475" s="17">
        <v>0.35074474383164522</v>
      </c>
      <c r="BB1475" s="17">
        <v>0.12081163878089742</v>
      </c>
      <c r="BC1475" s="17">
        <v>0.19272543405755652</v>
      </c>
      <c r="BD1475" s="17">
        <v>4.3980113199288509</v>
      </c>
      <c r="BE1475" s="17">
        <v>6.3223938647904063</v>
      </c>
      <c r="BF1475" s="17">
        <v>-0.99999999999999989</v>
      </c>
      <c r="BG1475" s="22">
        <v>106.54781891910966</v>
      </c>
    </row>
    <row r="1476" spans="1:100" x14ac:dyDescent="0.25">
      <c r="A1476">
        <v>3875</v>
      </c>
      <c r="B1476" t="s">
        <v>1396</v>
      </c>
      <c r="C1476" s="48">
        <v>3</v>
      </c>
      <c r="D1476" s="22">
        <v>1600.5281197358036</v>
      </c>
      <c r="E1476" s="17">
        <v>127.47481418764124</v>
      </c>
      <c r="F1476" s="17">
        <v>62.551480505789435</v>
      </c>
      <c r="G1476" s="17">
        <v>0.76541186777789638</v>
      </c>
      <c r="H1476" s="17">
        <v>12.823308739492608</v>
      </c>
      <c r="I1476" s="17">
        <v>95.279730612308285</v>
      </c>
      <c r="J1476" s="17">
        <v>12.871092412611429</v>
      </c>
      <c r="K1476" s="17">
        <v>-0.99999999999999811</v>
      </c>
      <c r="L1476" s="17">
        <v>-0.99999999999999811</v>
      </c>
      <c r="M1476" s="17">
        <v>-0.99999999999999811</v>
      </c>
      <c r="N1476" s="17">
        <v>0.30622674528623273</v>
      </c>
      <c r="O1476" s="17">
        <v>-0.99999999999999811</v>
      </c>
      <c r="P1476" s="17">
        <v>-0.99999999999999811</v>
      </c>
      <c r="Q1476" s="17">
        <v>4.9961114479054238</v>
      </c>
      <c r="R1476" s="17">
        <v>-0.99999999999999811</v>
      </c>
      <c r="S1476" s="17">
        <v>3.248860226508957</v>
      </c>
      <c r="T1476" s="17">
        <v>0.23589611610070688</v>
      </c>
      <c r="U1476" s="17">
        <v>0.66473841928463506</v>
      </c>
      <c r="V1476" s="17">
        <v>0.83407262976266328</v>
      </c>
      <c r="W1476" s="17">
        <v>7.8271972915871846</v>
      </c>
      <c r="X1476" s="17">
        <v>8.3705617622887321</v>
      </c>
      <c r="Y1476" s="17">
        <v>3.7255982260779696E-2</v>
      </c>
      <c r="Z1476" s="17">
        <v>45.352281919012427</v>
      </c>
      <c r="AA1476" s="17">
        <v>1.1720984806035153</v>
      </c>
      <c r="AB1476" s="17">
        <v>1.7614751616636442</v>
      </c>
      <c r="AC1476" s="17">
        <v>37.062999928521947</v>
      </c>
      <c r="AD1476" s="17">
        <v>-0.70398387196212675</v>
      </c>
      <c r="AE1476" s="17">
        <v>2.9514477469312075</v>
      </c>
      <c r="AF1476" s="17">
        <v>87.128204756129193</v>
      </c>
      <c r="AG1476" s="17">
        <v>55.244196603955935</v>
      </c>
      <c r="AH1476" s="17">
        <v>-0.10420256547122012</v>
      </c>
      <c r="AI1476" s="17">
        <v>0.10815090640770113</v>
      </c>
      <c r="AJ1476" s="17">
        <v>0.33333333333333298</v>
      </c>
      <c r="AK1476" s="17">
        <v>0.82995568965912003</v>
      </c>
      <c r="AL1476" s="17">
        <v>0.66525229248702555</v>
      </c>
      <c r="AM1476" s="17">
        <v>0.33333333333333298</v>
      </c>
      <c r="AN1476" s="17">
        <v>0.8416231533476749</v>
      </c>
      <c r="AO1476" s="17">
        <v>0.85690197234109389</v>
      </c>
      <c r="AP1476" s="17">
        <v>0.33333333333333298</v>
      </c>
      <c r="AQ1476" s="17">
        <v>8.1515258561791004</v>
      </c>
      <c r="AR1476" s="17">
        <v>2.4771358962450214</v>
      </c>
      <c r="AS1476" s="17">
        <v>2.1573598754362449</v>
      </c>
      <c r="AT1476" s="17">
        <v>8.2365966409301574</v>
      </c>
      <c r="AU1476" s="17">
        <v>-0.99999999999999811</v>
      </c>
      <c r="AV1476" s="17">
        <v>-0.99999999999999811</v>
      </c>
      <c r="AW1476" s="17">
        <v>-0.99999999999999811</v>
      </c>
      <c r="AX1476" s="17">
        <v>-0.99999999999999811</v>
      </c>
      <c r="AY1476" s="17">
        <v>-6.9481814816000232E-3</v>
      </c>
      <c r="AZ1476" s="17">
        <v>-0.32374715773698892</v>
      </c>
      <c r="BA1476" s="17">
        <v>0.19018151770363567</v>
      </c>
      <c r="BB1476" s="17">
        <v>8.6380727451129902E-2</v>
      </c>
      <c r="BC1476" s="17">
        <v>0.22199099338842987</v>
      </c>
      <c r="BD1476" s="17">
        <v>0.54078239759330282</v>
      </c>
      <c r="BE1476" s="17">
        <v>6.5006824232289233</v>
      </c>
      <c r="BF1476" s="17">
        <v>-0.99999999999999811</v>
      </c>
      <c r="CU1476" t="e">
        <v>#N/A</v>
      </c>
      <c r="CV1476" t="e">
        <v>#N/A</v>
      </c>
    </row>
    <row r="1477" spans="1:100" x14ac:dyDescent="0.25">
      <c r="A1477">
        <v>3876</v>
      </c>
      <c r="B1477" t="s">
        <v>1397</v>
      </c>
      <c r="C1477" s="48">
        <v>2</v>
      </c>
      <c r="D1477" s="22">
        <v>1449.341357421875</v>
      </c>
      <c r="E1477" s="17">
        <v>68.600987189515081</v>
      </c>
      <c r="F1477" s="17">
        <v>-27.523133615327154</v>
      </c>
      <c r="G1477" s="17">
        <v>0.26466208906664035</v>
      </c>
      <c r="H1477" s="17">
        <v>4.9513965695072439</v>
      </c>
      <c r="I1477" s="17">
        <v>46.941837955767546</v>
      </c>
      <c r="J1477" s="17">
        <v>9.9425138811823874</v>
      </c>
      <c r="K1477" s="17">
        <v>-1.0000000000000004</v>
      </c>
      <c r="L1477" s="17">
        <v>-1.0000000000000004</v>
      </c>
      <c r="M1477" s="17">
        <v>-1.0000000000000004</v>
      </c>
      <c r="N1477" s="17">
        <v>0.2237381081274579</v>
      </c>
      <c r="O1477" s="17">
        <v>-1.0000000000000004</v>
      </c>
      <c r="P1477" s="17">
        <v>-1.0000000000000004</v>
      </c>
      <c r="Q1477" s="17">
        <v>3.5214023017441605</v>
      </c>
      <c r="R1477" s="17">
        <v>-1.0000000000000004</v>
      </c>
      <c r="S1477" s="17">
        <v>0.53565168234317206</v>
      </c>
      <c r="T1477" s="17">
        <v>7.6492723461918474E-2</v>
      </c>
      <c r="U1477" s="17">
        <v>-9.6634760163571976E-2</v>
      </c>
      <c r="V1477" s="17">
        <v>-0.29430976179322732</v>
      </c>
      <c r="W1477" s="17">
        <v>1.1714126457037453</v>
      </c>
      <c r="X1477" s="17">
        <v>-1.3258925954636323</v>
      </c>
      <c r="Y1477" s="17">
        <v>4.1332184788874335E-2</v>
      </c>
      <c r="Z1477" s="17">
        <v>27.517858623541848</v>
      </c>
      <c r="AA1477" s="17">
        <v>0.10885459652790141</v>
      </c>
      <c r="AB1477" s="17">
        <v>0.44388872854918626</v>
      </c>
      <c r="AC1477" s="17">
        <v>10.308965986908253</v>
      </c>
      <c r="AD1477" s="17">
        <v>0.11132910628537529</v>
      </c>
      <c r="AE1477" s="17">
        <v>4.3114894713137286E-2</v>
      </c>
      <c r="AF1477" s="17">
        <v>40.969010272411587</v>
      </c>
      <c r="AG1477" s="17">
        <v>-20.890601558221935</v>
      </c>
      <c r="AH1477" s="17">
        <v>6.8388878686015814E-2</v>
      </c>
      <c r="AI1477" s="17">
        <v>0.12264346579185173</v>
      </c>
      <c r="AJ1477" s="17">
        <v>0.33333333333333298</v>
      </c>
      <c r="AK1477" s="17">
        <v>0.47087652367085403</v>
      </c>
      <c r="AL1477" s="17">
        <v>0.5770014882271548</v>
      </c>
      <c r="AM1477" s="17">
        <v>0.33333333333333298</v>
      </c>
      <c r="AN1477" s="17">
        <v>0.14763991212771757</v>
      </c>
      <c r="AO1477" s="17">
        <v>0.20028001562204595</v>
      </c>
      <c r="AP1477" s="17">
        <v>0.33333333333333298</v>
      </c>
      <c r="AQ1477" s="17">
        <v>4.9787936987673245</v>
      </c>
      <c r="AR1477" s="17">
        <v>2.2444243630026963</v>
      </c>
      <c r="AS1477" s="17">
        <v>1.6587588934949884</v>
      </c>
      <c r="AT1477" s="17">
        <v>4.6588409598226992</v>
      </c>
      <c r="AU1477" s="17">
        <v>-1.0000000000000004</v>
      </c>
      <c r="AV1477" s="17">
        <v>-1.0000000000000004</v>
      </c>
      <c r="AW1477" s="17">
        <v>-1.0000000000000004</v>
      </c>
      <c r="AX1477" s="17">
        <v>-1.0000000000000004</v>
      </c>
      <c r="AY1477" s="17">
        <v>-1.5236400220497217E-2</v>
      </c>
      <c r="AZ1477" s="17">
        <v>0.48807882513223533</v>
      </c>
      <c r="BA1477" s="17">
        <v>9.4845123295886902E-2</v>
      </c>
      <c r="BB1477" s="17">
        <v>0.26905493041916112</v>
      </c>
      <c r="BC1477" s="17">
        <v>5.083049243743408E-2</v>
      </c>
      <c r="BD1477" s="17">
        <v>8.3508391362457921</v>
      </c>
      <c r="BE1477" s="17">
        <v>2.5036874093926915</v>
      </c>
      <c r="BF1477" s="17">
        <v>-1.0000000000000004</v>
      </c>
      <c r="BG1477" s="22">
        <v>303.04877625181302</v>
      </c>
    </row>
    <row r="1478" spans="1:100" x14ac:dyDescent="0.25">
      <c r="A1478">
        <v>3878</v>
      </c>
      <c r="B1478" t="s">
        <v>487</v>
      </c>
      <c r="C1478" s="48">
        <v>2</v>
      </c>
      <c r="D1478" s="22">
        <v>1453.4039648437499</v>
      </c>
      <c r="E1478" s="17">
        <v>27.461710961305045</v>
      </c>
      <c r="F1478" s="17">
        <v>-93.890808558812736</v>
      </c>
      <c r="G1478" s="17">
        <v>-0.19663189609898252</v>
      </c>
      <c r="H1478" s="17">
        <v>0.74359065649570688</v>
      </c>
      <c r="I1478" s="17">
        <v>14.636422976737194</v>
      </c>
      <c r="J1478" s="17">
        <v>1.9636169092843847</v>
      </c>
      <c r="K1478" s="17">
        <v>-1.0000000000000013</v>
      </c>
      <c r="L1478" s="17">
        <v>-1.0000000000000013</v>
      </c>
      <c r="M1478" s="17">
        <v>-1.0000000000000013</v>
      </c>
      <c r="N1478" s="17">
        <v>0.10878379907957977</v>
      </c>
      <c r="O1478" s="17">
        <v>-1.0000000000000013</v>
      </c>
      <c r="P1478" s="17">
        <v>-1.0000000000000013</v>
      </c>
      <c r="Q1478" s="17">
        <v>2.2865215631611839</v>
      </c>
      <c r="R1478" s="17">
        <v>-1.0000000000000013</v>
      </c>
      <c r="S1478" s="17">
        <v>-1.0748844298081843</v>
      </c>
      <c r="T1478" s="17">
        <v>-0.10427966811875347</v>
      </c>
      <c r="U1478" s="17">
        <v>-0.63832698269874033</v>
      </c>
      <c r="V1478" s="17">
        <v>-1.0041017193062931</v>
      </c>
      <c r="W1478" s="17">
        <v>-2.425306480585582</v>
      </c>
      <c r="X1478" s="17">
        <v>-5.7573801494824117</v>
      </c>
      <c r="Y1478" s="17">
        <v>-0.12130711754041337</v>
      </c>
      <c r="Z1478" s="17">
        <v>12.585091934062675</v>
      </c>
      <c r="AA1478" s="17">
        <v>-0.99092644332094482</v>
      </c>
      <c r="AB1478" s="17">
        <v>-1.1413484320195764</v>
      </c>
      <c r="AC1478" s="17">
        <v>-7.8911979359631168</v>
      </c>
      <c r="AD1478" s="17">
        <v>-1.2778328953170393</v>
      </c>
      <c r="AE1478" s="17">
        <v>-1.1202351217649698</v>
      </c>
      <c r="AF1478" s="17">
        <v>11.492767860433474</v>
      </c>
      <c r="AG1478" s="17">
        <v>-71.252253198940565</v>
      </c>
      <c r="AH1478" s="17">
        <v>-0.2800378101213678</v>
      </c>
      <c r="AI1478" s="17">
        <v>-0.28958892442150547</v>
      </c>
      <c r="AJ1478" s="17">
        <v>0.33333333333333298</v>
      </c>
      <c r="AK1478" s="17">
        <v>5.7791547840281288E-3</v>
      </c>
      <c r="AL1478" s="17">
        <v>0.17078137871770982</v>
      </c>
      <c r="AM1478" s="17">
        <v>0.33333333333333298</v>
      </c>
      <c r="AN1478" s="17">
        <v>-0.2716428481539554</v>
      </c>
      <c r="AO1478" s="17">
        <v>-0.25788338392927052</v>
      </c>
      <c r="AP1478" s="17">
        <v>0.33333333333333298</v>
      </c>
      <c r="AQ1478" s="17">
        <v>-0.24835434153062153</v>
      </c>
      <c r="AR1478" s="17">
        <v>2.2444243630026963</v>
      </c>
      <c r="AS1478" s="17">
        <v>-4.9950895320542354</v>
      </c>
      <c r="AT1478" s="17">
        <v>3.5437411627237125E-3</v>
      </c>
      <c r="AU1478" s="17">
        <v>-1.0000000000000013</v>
      </c>
      <c r="AV1478" s="17">
        <v>-1.0000000000000013</v>
      </c>
      <c r="AW1478" s="17">
        <v>-1.0000000000000013</v>
      </c>
      <c r="AX1478" s="17">
        <v>-1.0000000000000013</v>
      </c>
      <c r="AY1478" s="17">
        <v>-8.5308186283373111E-2</v>
      </c>
      <c r="AZ1478" s="17">
        <v>0.97133289191534478</v>
      </c>
      <c r="BA1478" s="17">
        <v>-0.36972495709812281</v>
      </c>
      <c r="BB1478" s="17">
        <v>0.53818154252618178</v>
      </c>
      <c r="BC1478" s="17">
        <v>-0.2067710792176993</v>
      </c>
      <c r="BD1478" s="17">
        <v>15.526955820457259</v>
      </c>
      <c r="BE1478" s="17">
        <v>-4.4289401625866143</v>
      </c>
      <c r="BF1478" s="17">
        <v>-1.0000000000000013</v>
      </c>
      <c r="BG1478" s="22">
        <v>-0.34634788157995899</v>
      </c>
    </row>
    <row r="1479" spans="1:100" x14ac:dyDescent="0.25">
      <c r="A1479">
        <v>3880</v>
      </c>
      <c r="B1479" t="s">
        <v>1398</v>
      </c>
      <c r="C1479" s="48">
        <v>2</v>
      </c>
      <c r="D1479" s="22">
        <v>1554.4378613281251</v>
      </c>
      <c r="E1479" s="17">
        <v>80.253535644649517</v>
      </c>
      <c r="F1479" s="17">
        <v>-8.7247341528866187</v>
      </c>
      <c r="G1479" s="17">
        <v>0.39532191118860954</v>
      </c>
      <c r="H1479" s="17">
        <v>6.1432420949165127</v>
      </c>
      <c r="I1479" s="17">
        <v>56.092227751595885</v>
      </c>
      <c r="J1479" s="17">
        <v>12.202507058208974</v>
      </c>
      <c r="K1479" s="17">
        <v>-1.0000000000000002</v>
      </c>
      <c r="L1479" s="17">
        <v>-1.0000000000000002</v>
      </c>
      <c r="M1479" s="17">
        <v>-1.0000000000000002</v>
      </c>
      <c r="N1479" s="17">
        <v>0.25629849273112204</v>
      </c>
      <c r="O1479" s="17">
        <v>-1.0000000000000002</v>
      </c>
      <c r="P1479" s="17">
        <v>-1.0000000000000002</v>
      </c>
      <c r="Q1479" s="17">
        <v>3.8711777222651258</v>
      </c>
      <c r="R1479" s="17">
        <v>-1.0000000000000002</v>
      </c>
      <c r="S1479" s="17">
        <v>0.99183010370097591</v>
      </c>
      <c r="T1479" s="17">
        <v>0.1276958375021181</v>
      </c>
      <c r="U1479" s="17">
        <v>5.6797566546448616E-2</v>
      </c>
      <c r="V1479" s="17">
        <v>-9.3263804346017914E-2</v>
      </c>
      <c r="W1479" s="17">
        <v>2.1901700897118617</v>
      </c>
      <c r="X1479" s="17">
        <v>-7.0690069170288972E-2</v>
      </c>
      <c r="Y1479" s="17">
        <v>8.7399168091845753E-2</v>
      </c>
      <c r="Z1479" s="17">
        <v>31.747509783497222</v>
      </c>
      <c r="AA1479" s="17">
        <v>0.42036352502210572</v>
      </c>
      <c r="AB1479" s="17">
        <v>0.89290131505989767</v>
      </c>
      <c r="AC1479" s="17">
        <v>15.464095377765684</v>
      </c>
      <c r="AD1479" s="17">
        <v>0.50480412626163118</v>
      </c>
      <c r="AE1479" s="17">
        <v>0.37262950168128195</v>
      </c>
      <c r="AF1479" s="17">
        <v>49.318047359878292</v>
      </c>
      <c r="AG1479" s="17">
        <v>-6.6258492381102769</v>
      </c>
      <c r="AH1479" s="17">
        <v>0.16707945486115069</v>
      </c>
      <c r="AI1479" s="17">
        <v>0.2394067718619553</v>
      </c>
      <c r="AJ1479" s="17">
        <v>0.33333333333333298</v>
      </c>
      <c r="AK1479" s="17">
        <v>0.60261364022209174</v>
      </c>
      <c r="AL1479" s="17">
        <v>0.69206183793410858</v>
      </c>
      <c r="AM1479" s="17">
        <v>0.33333333333333298</v>
      </c>
      <c r="AN1479" s="17">
        <v>0.2664002095496365</v>
      </c>
      <c r="AO1479" s="17">
        <v>0.33005311090027356</v>
      </c>
      <c r="AP1479" s="17">
        <v>0.33333333333333298</v>
      </c>
      <c r="AQ1479" s="17">
        <v>6.4593641269841866</v>
      </c>
      <c r="AR1479" s="17">
        <v>2.2444243630026963</v>
      </c>
      <c r="AS1479" s="17">
        <v>3.5434369505840277</v>
      </c>
      <c r="AT1479" s="17">
        <v>5.9774367492228588</v>
      </c>
      <c r="AU1479" s="17">
        <v>-1.0000000000000002</v>
      </c>
      <c r="AV1479" s="17">
        <v>-1.0000000000000002</v>
      </c>
      <c r="AW1479" s="17">
        <v>-1.0000000000000002</v>
      </c>
      <c r="AX1479" s="17">
        <v>-1.0000000000000002</v>
      </c>
      <c r="AY1479" s="17">
        <v>4.6111750724189288E-3</v>
      </c>
      <c r="AZ1479" s="17">
        <v>0.35119889078206412</v>
      </c>
      <c r="BA1479" s="17">
        <v>0.22643288732380129</v>
      </c>
      <c r="BB1479" s="17">
        <v>0.19282580886760606</v>
      </c>
      <c r="BC1479" s="17">
        <v>0.12379518873347359</v>
      </c>
      <c r="BD1479" s="17">
        <v>6.3182305186655752</v>
      </c>
      <c r="BE1479" s="17">
        <v>4.467328632825188</v>
      </c>
      <c r="BF1479" s="17">
        <v>-1.0000000000000002</v>
      </c>
      <c r="BG1479" s="22">
        <v>4249.8104351915899</v>
      </c>
    </row>
    <row r="1480" spans="1:100" x14ac:dyDescent="0.25">
      <c r="A1480">
        <v>3881</v>
      </c>
      <c r="B1480" t="s">
        <v>1399</v>
      </c>
      <c r="C1480" s="48">
        <v>2</v>
      </c>
      <c r="D1480" s="22">
        <v>1460.37326171875</v>
      </c>
      <c r="E1480" s="17">
        <v>49.628227307395704</v>
      </c>
      <c r="F1480" s="17">
        <v>-58.130817465969599</v>
      </c>
      <c r="G1480" s="17">
        <v>5.1920864183061466E-2</v>
      </c>
      <c r="H1480" s="17">
        <v>3.0108254526195233</v>
      </c>
      <c r="I1480" s="17">
        <v>32.043110085852518</v>
      </c>
      <c r="J1480" s="17">
        <v>6.262777379931431</v>
      </c>
      <c r="K1480" s="17">
        <v>-1.0000000000000009</v>
      </c>
      <c r="L1480" s="17">
        <v>-1.0000000000000009</v>
      </c>
      <c r="M1480" s="17">
        <v>-1.0000000000000009</v>
      </c>
      <c r="N1480" s="17">
        <v>0.17072306501192591</v>
      </c>
      <c r="O1480" s="17">
        <v>-1.0000000000000009</v>
      </c>
      <c r="P1480" s="17">
        <v>-1.0000000000000009</v>
      </c>
      <c r="Q1480" s="17">
        <v>2.9518955460535183</v>
      </c>
      <c r="R1480" s="17">
        <v>-1.0000000000000009</v>
      </c>
      <c r="S1480" s="17">
        <v>-0.20710117426582886</v>
      </c>
      <c r="T1480" s="17">
        <v>-6.8765404928201601E-3</v>
      </c>
      <c r="U1480" s="17">
        <v>-0.34645433431358841</v>
      </c>
      <c r="V1480" s="17">
        <v>-0.62165417839043713</v>
      </c>
      <c r="W1480" s="17">
        <v>-0.48733526147796358</v>
      </c>
      <c r="X1480" s="17">
        <v>-3.3696220188156438</v>
      </c>
      <c r="Y1480" s="17">
        <v>-3.3674395622792119E-2</v>
      </c>
      <c r="Z1480" s="17">
        <v>20.631111389497811</v>
      </c>
      <c r="AA1480" s="17">
        <v>-0.39834639252721382</v>
      </c>
      <c r="AB1480" s="17">
        <v>-0.28719666626531737</v>
      </c>
      <c r="AC1480" s="17">
        <v>1.9153487047678794</v>
      </c>
      <c r="AD1480" s="17">
        <v>-0.52932963908394504</v>
      </c>
      <c r="AE1480" s="17">
        <v>-0.49340306440359494</v>
      </c>
      <c r="AF1480" s="17">
        <v>27.375050417422258</v>
      </c>
      <c r="AG1480" s="17">
        <v>-44.116569816533023</v>
      </c>
      <c r="AH1480" s="17">
        <v>-9.2299799126244475E-2</v>
      </c>
      <c r="AI1480" s="17">
        <v>-6.7471355668887012E-2</v>
      </c>
      <c r="AJ1480" s="17">
        <v>0.33333333333333298</v>
      </c>
      <c r="AK1480" s="17">
        <v>0.25638124055636091</v>
      </c>
      <c r="AL1480" s="17">
        <v>0.38965943207970094</v>
      </c>
      <c r="AM1480" s="17">
        <v>0.33333333333333298</v>
      </c>
      <c r="AN1480" s="17">
        <v>-4.5726424445834746E-2</v>
      </c>
      <c r="AO1480" s="17">
        <v>-1.1017434489678124E-2</v>
      </c>
      <c r="AP1480" s="17">
        <v>0.33333333333333298</v>
      </c>
      <c r="AQ1480" s="17">
        <v>2.5681187008231801</v>
      </c>
      <c r="AR1480" s="17">
        <v>2.2444243630026963</v>
      </c>
      <c r="AS1480" s="17">
        <v>-1.40988693706527</v>
      </c>
      <c r="AT1480" s="17">
        <v>2.5118941876048533</v>
      </c>
      <c r="AU1480" s="17">
        <v>-1.0000000000000009</v>
      </c>
      <c r="AV1480" s="17">
        <v>-1.0000000000000009</v>
      </c>
      <c r="AW1480" s="17">
        <v>-1.0000000000000009</v>
      </c>
      <c r="AX1480" s="17">
        <v>-1.0000000000000009</v>
      </c>
      <c r="AY1480" s="17">
        <v>-4.7552359405276204E-2</v>
      </c>
      <c r="AZ1480" s="17">
        <v>0.71094767970985862</v>
      </c>
      <c r="BA1480" s="17">
        <v>-0.11940698300851094</v>
      </c>
      <c r="BB1480" s="17">
        <v>0.39317171266564716</v>
      </c>
      <c r="BC1480" s="17">
        <v>-6.7971130059706925E-2</v>
      </c>
      <c r="BD1480" s="17">
        <v>11.66034652719628</v>
      </c>
      <c r="BE1480" s="17">
        <v>-0.6935267940290526</v>
      </c>
      <c r="BF1480" s="17">
        <v>-1.0000000000000009</v>
      </c>
      <c r="BG1480" s="22">
        <v>585.10694627313285</v>
      </c>
    </row>
    <row r="1481" spans="1:100" x14ac:dyDescent="0.25">
      <c r="A1481">
        <v>3882</v>
      </c>
      <c r="B1481" t="s">
        <v>1400</v>
      </c>
      <c r="C1481" s="48">
        <v>2</v>
      </c>
      <c r="D1481" s="22">
        <v>1573.6793164062501</v>
      </c>
      <c r="E1481" s="17">
        <v>92.048074009643898</v>
      </c>
      <c r="F1481" s="17">
        <v>10.302729625867272</v>
      </c>
      <c r="G1481" s="17">
        <v>0.5275738636876246</v>
      </c>
      <c r="H1481" s="17">
        <v>7.3496106269771992</v>
      </c>
      <c r="I1481" s="17">
        <v>65.35411787950143</v>
      </c>
      <c r="J1481" s="17">
        <v>14.490038951656754</v>
      </c>
      <c r="K1481" s="17">
        <v>-0.99999999999999989</v>
      </c>
      <c r="L1481" s="17">
        <v>-0.99999999999999989</v>
      </c>
      <c r="M1481" s="17">
        <v>-0.99999999999999989</v>
      </c>
      <c r="N1481" s="17">
        <v>0.28925563569993534</v>
      </c>
      <c r="O1481" s="17">
        <v>-0.99999999999999989</v>
      </c>
      <c r="P1481" s="17">
        <v>-0.99999999999999989</v>
      </c>
      <c r="Q1481" s="17">
        <v>4.2252152645547518</v>
      </c>
      <c r="R1481" s="17">
        <v>-0.99999999999999989</v>
      </c>
      <c r="S1481" s="17">
        <v>1.4535672003286617</v>
      </c>
      <c r="T1481" s="17">
        <v>0.17952287733632843</v>
      </c>
      <c r="U1481" s="17">
        <v>0.21209951365092991</v>
      </c>
      <c r="V1481" s="17">
        <v>0.11023196032452573</v>
      </c>
      <c r="W1481" s="17">
        <v>3.2213414085217726</v>
      </c>
      <c r="X1481" s="17">
        <v>1.1998074884417926</v>
      </c>
      <c r="Y1481" s="17">
        <v>0.13402749184595492</v>
      </c>
      <c r="Z1481" s="17">
        <v>36.028700552084437</v>
      </c>
      <c r="AA1481" s="17">
        <v>0.73566828623460068</v>
      </c>
      <c r="AB1481" s="17">
        <v>1.3473852589247639</v>
      </c>
      <c r="AC1481" s="17">
        <v>20.682041615971372</v>
      </c>
      <c r="AD1481" s="17">
        <v>0.90307376115270088</v>
      </c>
      <c r="AE1481" s="17">
        <v>0.7061593461334067</v>
      </c>
      <c r="AF1481" s="17">
        <v>57.768820048619808</v>
      </c>
      <c r="AG1481" s="17">
        <v>7.8127235045386509</v>
      </c>
      <c r="AH1481" s="17">
        <v>0.26697260625569702</v>
      </c>
      <c r="AI1481" s="17">
        <v>0.35759287495948</v>
      </c>
      <c r="AJ1481" s="17">
        <v>0.33333333333333298</v>
      </c>
      <c r="AK1481" s="17">
        <v>0.73595601431646196</v>
      </c>
      <c r="AL1481" s="17">
        <v>0.80852423361806469</v>
      </c>
      <c r="AM1481" s="17">
        <v>0.33333333333333298</v>
      </c>
      <c r="AN1481" s="17">
        <v>0.38660763795674785</v>
      </c>
      <c r="AO1481" s="17">
        <v>0.46140753151447828</v>
      </c>
      <c r="AP1481" s="17">
        <v>0.33333333333333298</v>
      </c>
      <c r="AQ1481" s="17">
        <v>7.95797576416519</v>
      </c>
      <c r="AR1481" s="17">
        <v>2.2444243630026963</v>
      </c>
      <c r="AS1481" s="17">
        <v>5.4510803931826395</v>
      </c>
      <c r="AT1481" s="17">
        <v>7.3121000364754885</v>
      </c>
      <c r="AU1481" s="17">
        <v>-0.99999999999999989</v>
      </c>
      <c r="AV1481" s="17">
        <v>-0.99999999999999989</v>
      </c>
      <c r="AW1481" s="17">
        <v>-0.99999999999999989</v>
      </c>
      <c r="AX1481" s="17">
        <v>-0.99999999999999989</v>
      </c>
      <c r="AY1481" s="17">
        <v>2.470059921390505E-2</v>
      </c>
      <c r="AZ1481" s="17">
        <v>0.21265103206197064</v>
      </c>
      <c r="BA1481" s="17">
        <v>0.35962408898812098</v>
      </c>
      <c r="BB1481" s="17">
        <v>0.11566781187395481</v>
      </c>
      <c r="BC1481" s="17">
        <v>0.19764898243939938</v>
      </c>
      <c r="BD1481" s="17">
        <v>4.26085393590572</v>
      </c>
      <c r="BE1481" s="17">
        <v>6.4548974323914381</v>
      </c>
      <c r="BF1481" s="17">
        <v>-0.99999999999999989</v>
      </c>
      <c r="BG1481" s="22">
        <v>469.70535478819932</v>
      </c>
    </row>
    <row r="1482" spans="1:100" x14ac:dyDescent="0.25">
      <c r="A1482">
        <v>3883</v>
      </c>
      <c r="B1482" t="s">
        <v>1401</v>
      </c>
      <c r="C1482" s="48">
        <v>3</v>
      </c>
      <c r="D1482" s="22">
        <v>1585.9471765748719</v>
      </c>
      <c r="E1482" s="17">
        <v>87.433936235779129</v>
      </c>
      <c r="F1482" s="17">
        <v>34.68378609692386</v>
      </c>
      <c r="G1482" s="17">
        <v>0.43770103778507879</v>
      </c>
      <c r="H1482" s="17">
        <v>7.3135051366953086</v>
      </c>
      <c r="I1482" s="17">
        <v>60.96800941017819</v>
      </c>
      <c r="J1482" s="17">
        <v>10.28415714467353</v>
      </c>
      <c r="K1482" s="17">
        <v>-0.99999999999999956</v>
      </c>
      <c r="L1482" s="17">
        <v>-0.99999999999999956</v>
      </c>
      <c r="M1482" s="17">
        <v>-0.99999999999999956</v>
      </c>
      <c r="N1482" s="17">
        <v>0.42981481360562929</v>
      </c>
      <c r="O1482" s="17">
        <v>-0.99999999999999956</v>
      </c>
      <c r="P1482" s="17">
        <v>-0.99999999999999956</v>
      </c>
      <c r="Q1482" s="17">
        <v>4.306046523909389</v>
      </c>
      <c r="R1482" s="17">
        <v>-0.99999999999999956</v>
      </c>
      <c r="S1482" s="17">
        <v>1.536434325044767</v>
      </c>
      <c r="T1482" s="17">
        <v>0.19392523730386843</v>
      </c>
      <c r="U1482" s="17">
        <v>-3.2705018651807034E-2</v>
      </c>
      <c r="V1482" s="17">
        <v>-0.31379836361486135</v>
      </c>
      <c r="W1482" s="17">
        <v>3.00745861278592</v>
      </c>
      <c r="X1482" s="17">
        <v>0.38282598383537469</v>
      </c>
      <c r="Y1482" s="17">
        <v>0.1229575281251</v>
      </c>
      <c r="Z1482" s="17">
        <v>39.088373733378525</v>
      </c>
      <c r="AA1482" s="17">
        <v>1.2304478332683519</v>
      </c>
      <c r="AB1482" s="17">
        <v>-0.61809331240361232</v>
      </c>
      <c r="AC1482" s="17">
        <v>21.571831753519117</v>
      </c>
      <c r="AD1482" s="17">
        <v>1.1746066658155467</v>
      </c>
      <c r="AE1482" s="17">
        <v>-1.5419442088645261</v>
      </c>
      <c r="AF1482" s="17">
        <v>58.500167965629537</v>
      </c>
      <c r="AG1482" s="17">
        <v>28.085642654594018</v>
      </c>
      <c r="AH1482" s="17">
        <v>0.27504120392269593</v>
      </c>
      <c r="AI1482" s="17">
        <v>0.22960326250578958</v>
      </c>
      <c r="AJ1482" s="17">
        <v>0.33333333333333298</v>
      </c>
      <c r="AK1482" s="17">
        <v>0.1262287666535811</v>
      </c>
      <c r="AL1482" s="17">
        <v>0.44940319297707843</v>
      </c>
      <c r="AM1482" s="17">
        <v>0.33333333333333298</v>
      </c>
      <c r="AN1482" s="17">
        <v>-0.25020747858864928</v>
      </c>
      <c r="AO1482" s="17">
        <v>-0.1854381665731254</v>
      </c>
      <c r="AP1482" s="17">
        <v>0.33333333333333298</v>
      </c>
      <c r="AQ1482" s="17">
        <v>2.4678414445487147</v>
      </c>
      <c r="AR1482" s="17">
        <v>2.0085781766075095</v>
      </c>
      <c r="AS1482" s="17">
        <v>6.8914794341314947</v>
      </c>
      <c r="AT1482" s="17">
        <v>1.3840995339345255</v>
      </c>
      <c r="AU1482" s="17">
        <v>-0.99999999999999956</v>
      </c>
      <c r="AV1482" s="17">
        <v>-0.99999999999999956</v>
      </c>
      <c r="AW1482" s="17">
        <v>-0.99999999999999956</v>
      </c>
      <c r="AX1482" s="17">
        <v>-0.99999999999999956</v>
      </c>
      <c r="AY1482" s="17">
        <v>-8.5692807172751143E-2</v>
      </c>
      <c r="AZ1482" s="17">
        <v>0.25877393807647386</v>
      </c>
      <c r="BA1482" s="17">
        <v>-0.38350614984268239</v>
      </c>
      <c r="BB1482" s="17">
        <v>4.8615392853976529E-2</v>
      </c>
      <c r="BC1482" s="17">
        <v>0.43145319047813202</v>
      </c>
      <c r="BD1482" s="17">
        <v>2.5092545117317822</v>
      </c>
      <c r="BE1482" s="17">
        <v>8.8687990127398919</v>
      </c>
      <c r="BF1482" s="17">
        <v>-0.99999999999999956</v>
      </c>
      <c r="CU1482" t="e">
        <v>#N/A</v>
      </c>
      <c r="CV1482" t="e">
        <v>#N/A</v>
      </c>
    </row>
    <row r="1483" spans="1:100" x14ac:dyDescent="0.25">
      <c r="A1483">
        <v>3925</v>
      </c>
      <c r="B1483" t="s">
        <v>1402</v>
      </c>
      <c r="C1483" s="48">
        <v>2</v>
      </c>
      <c r="D1483" s="22">
        <v>1545.3192773437499</v>
      </c>
      <c r="E1483" s="17">
        <v>115.22553703124893</v>
      </c>
      <c r="F1483" s="17">
        <v>47.693623994051137</v>
      </c>
      <c r="G1483" s="17">
        <v>0.78746235136922293</v>
      </c>
      <c r="H1483" s="17">
        <v>9.7202470331675457</v>
      </c>
      <c r="I1483" s="17">
        <v>83.554670483308357</v>
      </c>
      <c r="J1483" s="17">
        <v>18.985270916689515</v>
      </c>
      <c r="K1483" s="17">
        <v>-0.99999999999999922</v>
      </c>
      <c r="L1483" s="17">
        <v>-0.99999999999999922</v>
      </c>
      <c r="M1483" s="17">
        <v>-0.99999999999999922</v>
      </c>
      <c r="N1483" s="17">
        <v>0.35401976116367773</v>
      </c>
      <c r="O1483" s="17">
        <v>-0.99999999999999922</v>
      </c>
      <c r="P1483" s="17">
        <v>-0.99999999999999922</v>
      </c>
      <c r="Q1483" s="17">
        <v>4.9209349095924777</v>
      </c>
      <c r="R1483" s="17">
        <v>-0.99999999999999922</v>
      </c>
      <c r="S1483" s="17">
        <v>2.360927382780071</v>
      </c>
      <c r="T1483" s="17">
        <v>0.28136826221733574</v>
      </c>
      <c r="U1483" s="17">
        <v>0.51728357637614253</v>
      </c>
      <c r="V1483" s="17">
        <v>0.51012175802132653</v>
      </c>
      <c r="W1483" s="17">
        <v>5.2476975380325497</v>
      </c>
      <c r="X1483" s="17">
        <v>3.6964639280011822</v>
      </c>
      <c r="Y1483" s="17">
        <v>0.22565687284638769</v>
      </c>
      <c r="Z1483" s="17">
        <v>44.441674223175141</v>
      </c>
      <c r="AA1483" s="17">
        <v>1.355274091683357</v>
      </c>
      <c r="AB1483" s="17">
        <v>2.2404922612390648</v>
      </c>
      <c r="AC1483" s="17">
        <v>30.935834705803153</v>
      </c>
      <c r="AD1483" s="17">
        <v>1.6857139501670244</v>
      </c>
      <c r="AE1483" s="17">
        <v>1.361579286886168</v>
      </c>
      <c r="AF1483" s="17">
        <v>74.375444694364418</v>
      </c>
      <c r="AG1483" s="17">
        <v>36.185981996852597</v>
      </c>
      <c r="AH1483" s="17">
        <v>0.46327277086665769</v>
      </c>
      <c r="AI1483" s="17">
        <v>0.58984054328200197</v>
      </c>
      <c r="AJ1483" s="17">
        <v>0.33333333333333298</v>
      </c>
      <c r="AK1483" s="17">
        <v>0.997987290924782</v>
      </c>
      <c r="AL1483" s="17">
        <v>1.0373846422105557</v>
      </c>
      <c r="AM1483" s="17">
        <v>0.33333333333333298</v>
      </c>
      <c r="AN1483" s="17">
        <v>0.62282741533244179</v>
      </c>
      <c r="AO1483" s="17">
        <v>0.71953227809598896</v>
      </c>
      <c r="AP1483" s="17">
        <v>0.33333333333333298</v>
      </c>
      <c r="AQ1483" s="17">
        <v>10.902899484757638</v>
      </c>
      <c r="AR1483" s="17">
        <v>2.2444243630026963</v>
      </c>
      <c r="AS1483" s="17">
        <v>9.1997930583991607</v>
      </c>
      <c r="AT1483" s="17">
        <v>9.9348486366583089</v>
      </c>
      <c r="AU1483" s="17">
        <v>-0.99999999999999922</v>
      </c>
      <c r="AV1483" s="17">
        <v>-0.99999999999999922</v>
      </c>
      <c r="AW1483" s="17">
        <v>-0.99999999999999922</v>
      </c>
      <c r="AX1483" s="17">
        <v>-0.99999999999999922</v>
      </c>
      <c r="AY1483" s="17">
        <v>6.4178353302744739E-2</v>
      </c>
      <c r="AZ1483" s="17">
        <v>-5.9609549304924681E-2</v>
      </c>
      <c r="BA1483" s="17">
        <v>0.62135829645316865</v>
      </c>
      <c r="BB1483" s="17">
        <v>-3.5955470597966943E-2</v>
      </c>
      <c r="BC1483" s="17">
        <v>0.34277917063775326</v>
      </c>
      <c r="BD1483" s="17">
        <v>0.21790047789174061</v>
      </c>
      <c r="BE1483" s="17">
        <v>10.360671522843901</v>
      </c>
      <c r="BF1483" s="17">
        <v>-0.99999999999999922</v>
      </c>
      <c r="BG1483" s="22">
        <v>2276.406350063739</v>
      </c>
    </row>
    <row r="1484" spans="1:100" x14ac:dyDescent="0.25">
      <c r="A1484">
        <v>3926</v>
      </c>
      <c r="B1484" t="s">
        <v>1403</v>
      </c>
      <c r="C1484" s="48">
        <v>2</v>
      </c>
      <c r="D1484" s="22">
        <v>1508.869150390625</v>
      </c>
      <c r="E1484" s="17">
        <v>84.595429524810683</v>
      </c>
      <c r="F1484" s="17">
        <v>-1.7202015481042334</v>
      </c>
      <c r="G1484" s="17">
        <v>0.44400749136350715</v>
      </c>
      <c r="H1484" s="17">
        <v>6.5873395224274711</v>
      </c>
      <c r="I1484" s="17">
        <v>59.50178417683351</v>
      </c>
      <c r="J1484" s="17">
        <v>13.044610447207457</v>
      </c>
      <c r="K1484" s="17">
        <v>-1</v>
      </c>
      <c r="L1484" s="17">
        <v>-1</v>
      </c>
      <c r="M1484" s="17">
        <v>-1</v>
      </c>
      <c r="N1484" s="17">
        <v>0.26843092326257806</v>
      </c>
      <c r="O1484" s="17">
        <v>-1</v>
      </c>
      <c r="P1484" s="17">
        <v>-1</v>
      </c>
      <c r="Q1484" s="17">
        <v>4.0015086763596877</v>
      </c>
      <c r="R1484" s="17">
        <v>-1</v>
      </c>
      <c r="S1484" s="17">
        <v>1.1618082251034485</v>
      </c>
      <c r="T1484" s="17">
        <v>0.14677479592501813</v>
      </c>
      <c r="U1484" s="17">
        <v>0.1139684835287838</v>
      </c>
      <c r="V1484" s="17">
        <v>-1.8351417958424675E-2</v>
      </c>
      <c r="W1484" s="17">
        <v>2.5697726057227213</v>
      </c>
      <c r="X1484" s="17">
        <v>0.39701501596707589</v>
      </c>
      <c r="Y1484" s="17">
        <v>0.10456433617939191</v>
      </c>
      <c r="Z1484" s="17">
        <v>33.323533822988338</v>
      </c>
      <c r="AA1484" s="17">
        <v>0.53643587738795973</v>
      </c>
      <c r="AB1484" s="17">
        <v>1.0602093514943798</v>
      </c>
      <c r="AC1484" s="17">
        <v>17.384964863079031</v>
      </c>
      <c r="AD1484" s="17">
        <v>0.65141812986857817</v>
      </c>
      <c r="AE1484" s="17">
        <v>0.49541100831284546</v>
      </c>
      <c r="AF1484" s="17">
        <v>52.429009152904555</v>
      </c>
      <c r="AG1484" s="17">
        <v>-1.3106136019591927</v>
      </c>
      <c r="AH1484" s="17">
        <v>0.20385287059713833</v>
      </c>
      <c r="AI1484" s="17">
        <v>0.2829143261111533</v>
      </c>
      <c r="AJ1484" s="17">
        <v>0.33333333333333298</v>
      </c>
      <c r="AK1484" s="17">
        <v>0.65170063456896909</v>
      </c>
      <c r="AL1484" s="17">
        <v>0.7349348480885266</v>
      </c>
      <c r="AM1484" s="17">
        <v>0.33333333333333298</v>
      </c>
      <c r="AN1484" s="17">
        <v>0.31065186922457599</v>
      </c>
      <c r="AO1484" s="17">
        <v>0.37840828490942635</v>
      </c>
      <c r="AP1484" s="17">
        <v>0.33333333333333298</v>
      </c>
      <c r="AQ1484" s="17">
        <v>7.0110442771396535</v>
      </c>
      <c r="AR1484" s="17">
        <v>2.2444243630026963</v>
      </c>
      <c r="AS1484" s="17">
        <v>4.2456929552388099</v>
      </c>
      <c r="AT1484" s="17">
        <v>6.4687630037710795</v>
      </c>
      <c r="AU1484" s="17">
        <v>-1</v>
      </c>
      <c r="AV1484" s="17">
        <v>-1</v>
      </c>
      <c r="AW1484" s="17">
        <v>-1</v>
      </c>
      <c r="AX1484" s="17">
        <v>-1</v>
      </c>
      <c r="AY1484" s="17">
        <v>1.2006644486869576E-2</v>
      </c>
      <c r="AZ1484" s="17">
        <v>0.30019561441207837</v>
      </c>
      <c r="BA1484" s="17">
        <v>0.27546423094247097</v>
      </c>
      <c r="BB1484" s="17">
        <v>0.16442182860276353</v>
      </c>
      <c r="BC1484" s="17">
        <v>0.15098280091422361</v>
      </c>
      <c r="BD1484" s="17">
        <v>5.5608536279867193</v>
      </c>
      <c r="BE1484" s="17">
        <v>5.1990073590438293</v>
      </c>
      <c r="BF1484" s="17">
        <v>-1</v>
      </c>
      <c r="BG1484" s="22">
        <v>400.81697230082074</v>
      </c>
    </row>
    <row r="1485" spans="1:100" x14ac:dyDescent="0.25">
      <c r="A1485">
        <v>3928</v>
      </c>
      <c r="B1485" t="s">
        <v>1404</v>
      </c>
      <c r="C1485" s="48">
        <v>2</v>
      </c>
      <c r="D1485" s="22">
        <v>1587.4402539062501</v>
      </c>
      <c r="E1485" s="17">
        <v>164.13487083174377</v>
      </c>
      <c r="F1485" s="17">
        <v>126.59629475002876</v>
      </c>
      <c r="G1485" s="17">
        <v>1.3358818562596622</v>
      </c>
      <c r="H1485" s="17">
        <v>14.722789684271731</v>
      </c>
      <c r="I1485" s="17">
        <v>121.96167395143058</v>
      </c>
      <c r="J1485" s="17">
        <v>28.471158154800904</v>
      </c>
      <c r="K1485" s="17">
        <v>-0.999999999999998</v>
      </c>
      <c r="L1485" s="17">
        <v>-0.999999999999998</v>
      </c>
      <c r="M1485" s="17">
        <v>-0.999999999999998</v>
      </c>
      <c r="N1485" s="17">
        <v>0.49068572100797275</v>
      </c>
      <c r="O1485" s="17">
        <v>-0.999999999999998</v>
      </c>
      <c r="P1485" s="17">
        <v>-0.999999999999998</v>
      </c>
      <c r="Q1485" s="17">
        <v>6.3890500488116952</v>
      </c>
      <c r="R1485" s="17">
        <v>-0.999999999999998</v>
      </c>
      <c r="S1485" s="17">
        <v>4.2756486790421455</v>
      </c>
      <c r="T1485" s="17">
        <v>0.49628349778655267</v>
      </c>
      <c r="U1485" s="17">
        <v>1.1612862949008096</v>
      </c>
      <c r="V1485" s="17">
        <v>1.3539735454552553</v>
      </c>
      <c r="W1485" s="17">
        <v>9.5237362159731607</v>
      </c>
      <c r="X1485" s="17">
        <v>8.9649354200596409</v>
      </c>
      <c r="Y1485" s="17">
        <v>0.41901418624627962</v>
      </c>
      <c r="Z1485" s="17">
        <v>62.194822492707175</v>
      </c>
      <c r="AA1485" s="17">
        <v>2.6627729812369347</v>
      </c>
      <c r="AB1485" s="17">
        <v>4.1251363422168517</v>
      </c>
      <c r="AC1485" s="17">
        <v>52.573500074282336</v>
      </c>
      <c r="AD1485" s="17">
        <v>3.3372497638366427</v>
      </c>
      <c r="AE1485" s="17">
        <v>2.7446535531203984</v>
      </c>
      <c r="AF1485" s="17">
        <v>109.41892410111106</v>
      </c>
      <c r="AG1485" s="17">
        <v>96.059539741923246</v>
      </c>
      <c r="AH1485" s="17">
        <v>0.87750750687292423</v>
      </c>
      <c r="AI1485" s="17">
        <v>1.0799320914287684</v>
      </c>
      <c r="AJ1485" s="17">
        <v>0.33333333333333298</v>
      </c>
      <c r="AK1485" s="17">
        <v>1.5509285322444133</v>
      </c>
      <c r="AL1485" s="17">
        <v>1.5203283581441662</v>
      </c>
      <c r="AM1485" s="17">
        <v>0.33333333333333298</v>
      </c>
      <c r="AN1485" s="17">
        <v>1.121300951076059</v>
      </c>
      <c r="AO1485" s="17">
        <v>1.2642299173913267</v>
      </c>
      <c r="AP1485" s="17">
        <v>0.33333333333333298</v>
      </c>
      <c r="AQ1485" s="17">
        <v>17.117309454183058</v>
      </c>
      <c r="AR1485" s="17">
        <v>2.2444243630026963</v>
      </c>
      <c r="AS1485" s="17">
        <v>17.11036717491525</v>
      </c>
      <c r="AT1485" s="17">
        <v>15.469401173385389</v>
      </c>
      <c r="AU1485" s="17">
        <v>-0.999999999999998</v>
      </c>
      <c r="AV1485" s="17">
        <v>-0.999999999999998</v>
      </c>
      <c r="AW1485" s="17">
        <v>-0.999999999999998</v>
      </c>
      <c r="AX1485" s="17">
        <v>-0.999999999999998</v>
      </c>
      <c r="AY1485" s="17">
        <v>0.14748473807078749</v>
      </c>
      <c r="AZ1485" s="17">
        <v>-0.63413678045086996</v>
      </c>
      <c r="BA1485" s="17">
        <v>1.1736726592453008</v>
      </c>
      <c r="BB1485" s="17">
        <v>-0.35591256544623662</v>
      </c>
      <c r="BC1485" s="17">
        <v>0.64903446753997562</v>
      </c>
      <c r="BD1485" s="17">
        <v>-8.3135837502805909</v>
      </c>
      <c r="BE1485" s="17">
        <v>18.602678362039157</v>
      </c>
      <c r="BF1485" s="17">
        <v>-0.999999999999998</v>
      </c>
      <c r="BG1485" s="22">
        <v>2570.6297546190476</v>
      </c>
    </row>
    <row r="1486" spans="1:100" x14ac:dyDescent="0.25">
      <c r="A1486">
        <v>3929</v>
      </c>
      <c r="B1486" t="s">
        <v>1405</v>
      </c>
      <c r="C1486" s="48">
        <v>2</v>
      </c>
      <c r="D1486" s="22">
        <v>1550.626220703125</v>
      </c>
      <c r="E1486" s="17">
        <v>145.81505033064076</v>
      </c>
      <c r="F1486" s="17">
        <v>97.041961190643477</v>
      </c>
      <c r="G1486" s="17">
        <v>1.1304620292409799</v>
      </c>
      <c r="H1486" s="17">
        <v>12.849002488740283</v>
      </c>
      <c r="I1486" s="17">
        <v>107.57567940095642</v>
      </c>
      <c r="J1486" s="17">
        <v>24.918058204497626</v>
      </c>
      <c r="K1486" s="17">
        <v>-0.99999999999999856</v>
      </c>
      <c r="L1486" s="17">
        <v>-0.99999999999999856</v>
      </c>
      <c r="M1486" s="17">
        <v>-0.99999999999999856</v>
      </c>
      <c r="N1486" s="17">
        <v>0.43949516782703557</v>
      </c>
      <c r="O1486" s="17">
        <v>-0.99999999999999856</v>
      </c>
      <c r="P1486" s="17">
        <v>-0.99999999999999856</v>
      </c>
      <c r="Q1486" s="17">
        <v>5.8391426234691757</v>
      </c>
      <c r="R1486" s="17">
        <v>-0.99999999999999856</v>
      </c>
      <c r="S1486" s="17">
        <v>3.5584573429212343</v>
      </c>
      <c r="T1486" s="17">
        <v>0.41578335123701016</v>
      </c>
      <c r="U1486" s="17">
        <v>0.92006415407756004</v>
      </c>
      <c r="V1486" s="17">
        <v>1.0378945463344758</v>
      </c>
      <c r="W1486" s="17">
        <v>7.9220734054514326</v>
      </c>
      <c r="X1486" s="17">
        <v>6.9915400668660759</v>
      </c>
      <c r="Y1486" s="17">
        <v>0.34658892507811978</v>
      </c>
      <c r="Z1486" s="17">
        <v>55.545079706310759</v>
      </c>
      <c r="AA1486" s="17">
        <v>2.1730270963365204</v>
      </c>
      <c r="AB1486" s="17">
        <v>3.4192109372048942</v>
      </c>
      <c r="AC1486" s="17">
        <v>44.468745525172906</v>
      </c>
      <c r="AD1486" s="17">
        <v>2.718639013974733</v>
      </c>
      <c r="AE1486" s="17">
        <v>2.2265996290890402</v>
      </c>
      <c r="AF1486" s="17">
        <v>96.292794534831756</v>
      </c>
      <c r="AG1486" s="17">
        <v>73.632883203799963</v>
      </c>
      <c r="AH1486" s="17">
        <v>0.72234886087885786</v>
      </c>
      <c r="AI1486" s="17">
        <v>0.89635998987899002</v>
      </c>
      <c r="AJ1486" s="17">
        <v>0.33333333333333298</v>
      </c>
      <c r="AK1486" s="17">
        <v>1.3438150121553243</v>
      </c>
      <c r="AL1486" s="17">
        <v>1.3394335983805417</v>
      </c>
      <c r="AM1486" s="17">
        <v>0.33333333333333298</v>
      </c>
      <c r="AN1486" s="17">
        <v>0.93458923390928716</v>
      </c>
      <c r="AO1486" s="17">
        <v>1.0602041782559433</v>
      </c>
      <c r="AP1486" s="17">
        <v>0.33333333333333298</v>
      </c>
      <c r="AQ1486" s="17">
        <v>14.789596800714303</v>
      </c>
      <c r="AR1486" s="17">
        <v>2.2444243630026963</v>
      </c>
      <c r="AS1486" s="17">
        <v>14.147327472383456</v>
      </c>
      <c r="AT1486" s="17">
        <v>13.396340652047051</v>
      </c>
      <c r="AU1486" s="17">
        <v>-0.99999999999999856</v>
      </c>
      <c r="AV1486" s="17">
        <v>-0.99999999999999856</v>
      </c>
      <c r="AW1486" s="17">
        <v>-0.99999999999999856</v>
      </c>
      <c r="AX1486" s="17">
        <v>-0.99999999999999856</v>
      </c>
      <c r="AY1486" s="17">
        <v>0.11628091873904826</v>
      </c>
      <c r="AZ1486" s="17">
        <v>-0.41893786176343201</v>
      </c>
      <c r="BA1486" s="17">
        <v>0.96679394714085209</v>
      </c>
      <c r="BB1486" s="17">
        <v>-0.23606720894261984</v>
      </c>
      <c r="BC1486" s="17">
        <v>0.53432135184621898</v>
      </c>
      <c r="BD1486" s="17">
        <v>-5.1179716344899777</v>
      </c>
      <c r="BE1486" s="17">
        <v>15.515494911967444</v>
      </c>
      <c r="BF1486" s="17">
        <v>-0.99999999999999856</v>
      </c>
      <c r="BG1486" s="22">
        <v>578.54044501944759</v>
      </c>
    </row>
    <row r="1487" spans="1:100" x14ac:dyDescent="0.25">
      <c r="A1487">
        <v>3930</v>
      </c>
      <c r="B1487" t="s">
        <v>1406</v>
      </c>
      <c r="C1487" s="48">
        <v>3</v>
      </c>
      <c r="D1487" s="22">
        <v>1530.8427325919733</v>
      </c>
      <c r="E1487" s="47">
        <v>84.116299450434127</v>
      </c>
      <c r="F1487" s="47">
        <v>51.352367979888527</v>
      </c>
      <c r="G1487" s="47">
        <v>0.31780687204752839</v>
      </c>
      <c r="H1487" s="47">
        <v>2.0503489624231435</v>
      </c>
      <c r="I1487" s="47">
        <v>74.393013157676734</v>
      </c>
      <c r="J1487" s="47">
        <v>8.9347502676438939</v>
      </c>
      <c r="K1487" s="47">
        <v>-1</v>
      </c>
      <c r="L1487" s="47">
        <v>-1</v>
      </c>
      <c r="M1487" s="47">
        <v>-1</v>
      </c>
      <c r="N1487" s="47">
        <v>0.19061498940057411</v>
      </c>
      <c r="O1487" s="47">
        <v>-1</v>
      </c>
      <c r="P1487" s="47">
        <v>-1</v>
      </c>
      <c r="Q1487" s="47">
        <v>1.3547483630101931</v>
      </c>
      <c r="R1487" s="47">
        <v>-1</v>
      </c>
      <c r="S1487" s="47">
        <v>0.19228422939818424</v>
      </c>
      <c r="T1487" s="47">
        <v>6.6274881951506506E-2</v>
      </c>
      <c r="U1487" s="47">
        <v>0.15551607030829126</v>
      </c>
      <c r="V1487" s="47">
        <v>0.27014694974520775</v>
      </c>
      <c r="W1487" s="47">
        <v>0.69560059941295194</v>
      </c>
      <c r="X1487" s="47">
        <v>-0.82910042716890997</v>
      </c>
      <c r="Y1487" s="47">
        <v>-0.11615707863203233</v>
      </c>
      <c r="Z1487" s="47">
        <v>57.270316101244482</v>
      </c>
      <c r="AA1487" s="47">
        <v>0.1172564685113576</v>
      </c>
      <c r="AB1487" s="47">
        <v>0.22738462527583564</v>
      </c>
      <c r="AC1487" s="47">
        <v>16.855026365243859</v>
      </c>
      <c r="AD1487" s="47">
        <v>0.54760960011254545</v>
      </c>
      <c r="AE1487" s="47">
        <v>-0.96161195263115995</v>
      </c>
      <c r="AF1487" s="47">
        <v>73.391115139133021</v>
      </c>
      <c r="AG1487" s="47">
        <v>54.844721862202775</v>
      </c>
      <c r="AH1487" s="47">
        <v>8.8777955572121342E-2</v>
      </c>
      <c r="AI1487" s="47">
        <v>-4.6612291627559546E-2</v>
      </c>
      <c r="AJ1487" s="47">
        <v>0.33333333333333298</v>
      </c>
      <c r="AK1487" s="47">
        <v>0.65513521664087282</v>
      </c>
      <c r="AL1487" s="47">
        <v>0.67551995220608463</v>
      </c>
      <c r="AM1487" s="47">
        <v>0.33333333333333298</v>
      </c>
      <c r="AN1487" s="47">
        <v>-0.20893722312730886</v>
      </c>
      <c r="AO1487" s="47">
        <v>-0.42852805686977125</v>
      </c>
      <c r="AP1487" s="47">
        <v>0.33333333333333298</v>
      </c>
      <c r="AQ1487" s="47">
        <v>1.0018980185437676</v>
      </c>
      <c r="AR1487" s="47">
        <v>0.1024424605336695</v>
      </c>
      <c r="AS1487" s="47">
        <v>2.2809556407015004</v>
      </c>
      <c r="AT1487" s="47">
        <v>6.55135216640873</v>
      </c>
      <c r="AU1487" s="47">
        <v>-1</v>
      </c>
      <c r="AV1487" s="47">
        <v>-1</v>
      </c>
      <c r="AW1487" s="47">
        <v>-1</v>
      </c>
      <c r="AX1487" s="47">
        <v>-1</v>
      </c>
      <c r="AY1487" s="47">
        <v>-7.079118266236647E-3</v>
      </c>
      <c r="AZ1487" s="47">
        <v>-0.17182154810221825</v>
      </c>
      <c r="BA1487" s="47">
        <v>-6.7252055783188477E-2</v>
      </c>
      <c r="BB1487" s="47">
        <v>-0.11924929213784798</v>
      </c>
      <c r="BC1487" s="47">
        <v>-3.7022106335749552E-2</v>
      </c>
      <c r="BD1487" s="47">
        <v>-3.8403400439572883</v>
      </c>
      <c r="BE1487" s="47">
        <v>-1.2618129373096829</v>
      </c>
      <c r="BF1487" s="47">
        <v>-1</v>
      </c>
      <c r="CU1487" t="e">
        <v>#N/A</v>
      </c>
      <c r="CV1487" t="e">
        <v>#N/A</v>
      </c>
    </row>
    <row r="1488" spans="1:100" x14ac:dyDescent="0.25">
      <c r="A1488">
        <v>3931</v>
      </c>
      <c r="B1488" t="s">
        <v>1407</v>
      </c>
      <c r="C1488" s="48">
        <v>2</v>
      </c>
      <c r="D1488" s="22">
        <v>1559.8444921875</v>
      </c>
      <c r="E1488" s="17">
        <v>120.17257015403507</v>
      </c>
      <c r="F1488" s="17">
        <v>55.674393621752778</v>
      </c>
      <c r="G1488" s="17">
        <v>0.84293334729285851</v>
      </c>
      <c r="H1488" s="17">
        <v>10.226239290067035</v>
      </c>
      <c r="I1488" s="17">
        <v>87.43942424173801</v>
      </c>
      <c r="J1488" s="17">
        <v>19.944740096077041</v>
      </c>
      <c r="K1488" s="17">
        <v>-0.99999999999999911</v>
      </c>
      <c r="L1488" s="17">
        <v>-0.99999999999999911</v>
      </c>
      <c r="M1488" s="17">
        <v>-0.99999999999999911</v>
      </c>
      <c r="N1488" s="17">
        <v>0.3678431150630565</v>
      </c>
      <c r="O1488" s="17">
        <v>-0.99999999999999911</v>
      </c>
      <c r="P1488" s="17">
        <v>-0.99999999999999911</v>
      </c>
      <c r="Q1488" s="17">
        <v>5.0694303736976902</v>
      </c>
      <c r="R1488" s="17">
        <v>-0.99999999999999911</v>
      </c>
      <c r="S1488" s="17">
        <v>2.5545957265802608</v>
      </c>
      <c r="T1488" s="17">
        <v>0.30310629678736589</v>
      </c>
      <c r="U1488" s="17">
        <v>0.58242252904929492</v>
      </c>
      <c r="V1488" s="17">
        <v>0.59547484747836787</v>
      </c>
      <c r="W1488" s="17">
        <v>5.6802060866129604</v>
      </c>
      <c r="X1488" s="17">
        <v>4.2293540933831535</v>
      </c>
      <c r="Y1488" s="17">
        <v>0.24521438793796574</v>
      </c>
      <c r="Z1488" s="17">
        <v>46.237352178662235</v>
      </c>
      <c r="AA1488" s="17">
        <v>1.4875237015637965</v>
      </c>
      <c r="AB1488" s="17">
        <v>2.4311183844917519</v>
      </c>
      <c r="AC1488" s="17">
        <v>33.124419970821549</v>
      </c>
      <c r="AD1488" s="17">
        <v>1.8527618679942859</v>
      </c>
      <c r="AE1488" s="17">
        <v>1.5014731205303438</v>
      </c>
      <c r="AF1488" s="17">
        <v>77.9199880338833</v>
      </c>
      <c r="AG1488" s="17">
        <v>42.242013644147626</v>
      </c>
      <c r="AH1488" s="17">
        <v>0.50517137795033951</v>
      </c>
      <c r="AI1488" s="17">
        <v>0.63941184048611688</v>
      </c>
      <c r="AJ1488" s="17">
        <v>0.33333333333333298</v>
      </c>
      <c r="AK1488" s="17">
        <v>1.0539156469911455</v>
      </c>
      <c r="AL1488" s="17">
        <v>1.0862329575221175</v>
      </c>
      <c r="AM1488" s="17">
        <v>0.33333333333333298</v>
      </c>
      <c r="AN1488" s="17">
        <v>0.67324652556229836</v>
      </c>
      <c r="AO1488" s="17">
        <v>0.77462681842420311</v>
      </c>
      <c r="AP1488" s="17">
        <v>0.33333333333333298</v>
      </c>
      <c r="AQ1488" s="17">
        <v>11.531468503561344</v>
      </c>
      <c r="AR1488" s="17">
        <v>2.2444243630026963</v>
      </c>
      <c r="AS1488" s="17">
        <v>9.9999240177430373</v>
      </c>
      <c r="AT1488" s="17">
        <v>10.494652105474151</v>
      </c>
      <c r="AU1488" s="17">
        <v>-0.99999999999999911</v>
      </c>
      <c r="AV1488" s="17">
        <v>-0.99999999999999911</v>
      </c>
      <c r="AW1488" s="17">
        <v>-0.99999999999999911</v>
      </c>
      <c r="AX1488" s="17">
        <v>-0.99999999999999911</v>
      </c>
      <c r="AY1488" s="17">
        <v>7.2604545457971029E-2</v>
      </c>
      <c r="AZ1488" s="17">
        <v>-0.11772126380946457</v>
      </c>
      <c r="BA1488" s="17">
        <v>0.67722324562766656</v>
      </c>
      <c r="BB1488" s="17">
        <v>-6.8318175691055E-2</v>
      </c>
      <c r="BC1488" s="17">
        <v>0.37375597976756131</v>
      </c>
      <c r="BD1488" s="17">
        <v>-0.6450336858704544</v>
      </c>
      <c r="BE1488" s="17">
        <v>11.19432591278197</v>
      </c>
      <c r="BF1488" s="17">
        <v>-0.99999999999999911</v>
      </c>
      <c r="BG1488" s="22">
        <v>912.77998535358597</v>
      </c>
    </row>
    <row r="1489" spans="1:100" x14ac:dyDescent="0.25">
      <c r="A1489">
        <v>3932</v>
      </c>
      <c r="B1489" t="s">
        <v>1408</v>
      </c>
      <c r="C1489" s="48">
        <v>2</v>
      </c>
      <c r="D1489" s="22">
        <v>1553.1856152343751</v>
      </c>
      <c r="E1489" s="17">
        <v>115.82369340513621</v>
      </c>
      <c r="F1489" s="17">
        <v>48.658595948523761</v>
      </c>
      <c r="G1489" s="17">
        <v>0.79416946833287716</v>
      </c>
      <c r="H1489" s="17">
        <v>9.781427641036931</v>
      </c>
      <c r="I1489" s="17">
        <v>84.024384383319315</v>
      </c>
      <c r="J1489" s="17">
        <v>19.101282390830569</v>
      </c>
      <c r="K1489" s="17">
        <v>-0.99999999999999922</v>
      </c>
      <c r="L1489" s="17">
        <v>-0.99999999999999922</v>
      </c>
      <c r="M1489" s="17">
        <v>-0.99999999999999922</v>
      </c>
      <c r="N1489" s="17">
        <v>0.35569117250016707</v>
      </c>
      <c r="O1489" s="17">
        <v>-0.99999999999999922</v>
      </c>
      <c r="P1489" s="17">
        <v>-0.99999999999999922</v>
      </c>
      <c r="Q1489" s="17">
        <v>4.9388898143087534</v>
      </c>
      <c r="R1489" s="17">
        <v>-0.99999999999999922</v>
      </c>
      <c r="S1489" s="17">
        <v>2.3843442371630941</v>
      </c>
      <c r="T1489" s="17">
        <v>0.28399665455090528</v>
      </c>
      <c r="U1489" s="17">
        <v>0.52515966670396397</v>
      </c>
      <c r="V1489" s="17">
        <v>0.52044198293644628</v>
      </c>
      <c r="W1489" s="17">
        <v>5.299993073290338</v>
      </c>
      <c r="X1489" s="17">
        <v>3.7608968196139143</v>
      </c>
      <c r="Y1489" s="17">
        <v>0.22802161389805781</v>
      </c>
      <c r="Z1489" s="17">
        <v>44.658793492010474</v>
      </c>
      <c r="AA1489" s="17">
        <v>1.371264675358596</v>
      </c>
      <c r="AB1489" s="17">
        <v>2.2635412742177365</v>
      </c>
      <c r="AC1489" s="17">
        <v>31.200461239237242</v>
      </c>
      <c r="AD1489" s="17">
        <v>1.7059120718114378</v>
      </c>
      <c r="AE1489" s="17">
        <v>1.3784941500344188</v>
      </c>
      <c r="AF1489" s="17">
        <v>74.804023023724554</v>
      </c>
      <c r="AG1489" s="17">
        <v>36.91822975836596</v>
      </c>
      <c r="AH1489" s="17">
        <v>0.46833882121684989</v>
      </c>
      <c r="AI1489" s="17">
        <v>0.59583431503338313</v>
      </c>
      <c r="AJ1489" s="17">
        <v>0.33333333333333298</v>
      </c>
      <c r="AK1489" s="17">
        <v>1.0047497082831869</v>
      </c>
      <c r="AL1489" s="17">
        <v>1.0432909966723205</v>
      </c>
      <c r="AM1489" s="17">
        <v>0.33333333333333298</v>
      </c>
      <c r="AN1489" s="17">
        <v>0.62892369797320358</v>
      </c>
      <c r="AO1489" s="17">
        <v>0.72619387700704507</v>
      </c>
      <c r="AP1489" s="17">
        <v>0.33333333333333298</v>
      </c>
      <c r="AQ1489" s="17">
        <v>10.978901111529396</v>
      </c>
      <c r="AR1489" s="17">
        <v>2.2444243630026963</v>
      </c>
      <c r="AS1489" s="17">
        <v>9.2965386069728346</v>
      </c>
      <c r="AT1489" s="17">
        <v>10.002535673450943</v>
      </c>
      <c r="AU1489" s="17">
        <v>-0.99999999999999922</v>
      </c>
      <c r="AV1489" s="17">
        <v>-0.99999999999999922</v>
      </c>
      <c r="AW1489" s="17">
        <v>-0.99999999999999922</v>
      </c>
      <c r="AX1489" s="17">
        <v>-0.99999999999999922</v>
      </c>
      <c r="AY1489" s="17">
        <v>6.5197182249337474E-2</v>
      </c>
      <c r="AZ1489" s="17">
        <v>-6.6635961209931649E-2</v>
      </c>
      <c r="BA1489" s="17">
        <v>0.62811304714842886</v>
      </c>
      <c r="BB1489" s="17">
        <v>-3.9868514607820427E-2</v>
      </c>
      <c r="BC1489" s="17">
        <v>0.34652464299740648</v>
      </c>
      <c r="BD1489" s="17">
        <v>0.1135612593160733</v>
      </c>
      <c r="BE1489" s="17">
        <v>10.461470461234622</v>
      </c>
      <c r="BF1489" s="17">
        <v>-0.99999999999999922</v>
      </c>
      <c r="BG1489" s="22">
        <v>1099.9975145858134</v>
      </c>
    </row>
    <row r="1490" spans="1:100" x14ac:dyDescent="0.25">
      <c r="A1490">
        <v>3933</v>
      </c>
      <c r="B1490" t="s">
        <v>1409</v>
      </c>
      <c r="C1490" s="48">
        <v>3</v>
      </c>
      <c r="D1490" s="22">
        <v>1578.5326483286688</v>
      </c>
      <c r="E1490" s="17">
        <v>123.58779492953195</v>
      </c>
      <c r="F1490" s="17">
        <v>98.936057366022794</v>
      </c>
      <c r="G1490" s="17">
        <v>0.99955783666782139</v>
      </c>
      <c r="H1490" s="17">
        <v>7.6557622722775829</v>
      </c>
      <c r="I1490" s="17">
        <v>108.11469685705516</v>
      </c>
      <c r="J1490" s="17">
        <v>11.251012225259432</v>
      </c>
      <c r="K1490" s="17">
        <v>-1.0000000000000009</v>
      </c>
      <c r="L1490" s="17">
        <v>-1.0000000000000009</v>
      </c>
      <c r="M1490" s="17">
        <v>-1.0000000000000009</v>
      </c>
      <c r="N1490" s="17">
        <v>0.33371448789781555</v>
      </c>
      <c r="O1490" s="17">
        <v>-1.0000000000000009</v>
      </c>
      <c r="P1490" s="17">
        <v>-1.0000000000000009</v>
      </c>
      <c r="Q1490" s="17">
        <v>3.6363274470871909</v>
      </c>
      <c r="R1490" s="17">
        <v>-1.0000000000000009</v>
      </c>
      <c r="S1490" s="17">
        <v>2.034529018779172</v>
      </c>
      <c r="T1490" s="17">
        <v>0.24334984848573737</v>
      </c>
      <c r="U1490" s="17">
        <v>-2.4811606183973087E-2</v>
      </c>
      <c r="V1490" s="17">
        <v>-6.4534030820232596E-3</v>
      </c>
      <c r="W1490" s="17">
        <v>4.0194348251903964</v>
      </c>
      <c r="X1490" s="17">
        <v>6.0792355873318575</v>
      </c>
      <c r="Y1490" s="17">
        <v>-2.783825459241247E-2</v>
      </c>
      <c r="Z1490" s="17">
        <v>44.894670566545798</v>
      </c>
      <c r="AA1490" s="17">
        <v>1.1994349877569943</v>
      </c>
      <c r="AB1490" s="17">
        <v>2.3483285810590524</v>
      </c>
      <c r="AC1490" s="17">
        <v>54.051348675915882</v>
      </c>
      <c r="AD1490" s="17">
        <v>0.16193824355131925</v>
      </c>
      <c r="AE1490" s="17">
        <v>2.0787594349680849</v>
      </c>
      <c r="AF1490" s="17">
        <v>103.37310725848884</v>
      </c>
      <c r="AG1490" s="17">
        <v>102.87312518288869</v>
      </c>
      <c r="AH1490" s="17">
        <v>0.17562156993245229</v>
      </c>
      <c r="AI1490" s="17">
        <v>0.23055310762060885</v>
      </c>
      <c r="AJ1490" s="17">
        <v>0.33333333333333298</v>
      </c>
      <c r="AK1490" s="17">
        <v>-0.20996837198605564</v>
      </c>
      <c r="AL1490" s="17">
        <v>-0.1243062255329476</v>
      </c>
      <c r="AM1490" s="17">
        <v>0.33333333333333298</v>
      </c>
      <c r="AN1490" s="17">
        <v>0.66949209847871749</v>
      </c>
      <c r="AO1490" s="17">
        <v>0.84207103762561231</v>
      </c>
      <c r="AP1490" s="17">
        <v>0.33333333333333298</v>
      </c>
      <c r="AQ1490" s="17">
        <v>4.741589598566371</v>
      </c>
      <c r="AR1490" s="17">
        <v>0.73064443837426873</v>
      </c>
      <c r="AS1490" s="17">
        <v>12.620051506745714</v>
      </c>
      <c r="AT1490" s="17">
        <v>-2.0996837198605567</v>
      </c>
      <c r="AU1490" s="17">
        <v>-1.0000000000000009</v>
      </c>
      <c r="AV1490" s="17">
        <v>-1.0000000000000009</v>
      </c>
      <c r="AW1490" s="17">
        <v>-1.0000000000000009</v>
      </c>
      <c r="AX1490" s="17">
        <v>-1.0000000000000009</v>
      </c>
      <c r="AY1490" s="17">
        <v>-2.3756125407144261E-4</v>
      </c>
      <c r="AZ1490" s="17">
        <v>-0.49792282350251721</v>
      </c>
      <c r="BA1490" s="17">
        <v>0.13280634714177655</v>
      </c>
      <c r="BB1490" s="17">
        <v>-0.28075558527085281</v>
      </c>
      <c r="BC1490" s="17">
        <v>-0.16508527266260714</v>
      </c>
      <c r="BD1490" s="17">
        <v>-9.5085037492839124</v>
      </c>
      <c r="BE1490" s="17">
        <v>-3.4631000808562957</v>
      </c>
      <c r="BF1490" s="17">
        <v>-1.0000000000000009</v>
      </c>
      <c r="CU1490" t="e">
        <v>#N/A</v>
      </c>
      <c r="CV1490" t="e">
        <v>#N/A</v>
      </c>
    </row>
    <row r="1491" spans="1:100" x14ac:dyDescent="0.25">
      <c r="A1491">
        <v>3936</v>
      </c>
      <c r="B1491" t="s">
        <v>1410</v>
      </c>
      <c r="C1491" s="48">
        <v>2</v>
      </c>
      <c r="D1491" s="22">
        <v>1486.25458984375</v>
      </c>
      <c r="E1491" s="17">
        <v>51.652112773709234</v>
      </c>
      <c r="F1491" s="17">
        <v>-54.865797148012845</v>
      </c>
      <c r="G1491" s="17">
        <v>7.4614656536033386E-2</v>
      </c>
      <c r="H1491" s="17">
        <v>3.2178324302136625</v>
      </c>
      <c r="I1491" s="17">
        <v>33.63240542242076</v>
      </c>
      <c r="J1491" s="17">
        <v>6.6553067362832117</v>
      </c>
      <c r="K1491" s="17">
        <v>-1.0000000000000009</v>
      </c>
      <c r="L1491" s="17">
        <v>-1.0000000000000009</v>
      </c>
      <c r="M1491" s="17">
        <v>-1.0000000000000009</v>
      </c>
      <c r="N1491" s="17">
        <v>0.17637835058577805</v>
      </c>
      <c r="O1491" s="17">
        <v>-1.0000000000000009</v>
      </c>
      <c r="P1491" s="17">
        <v>-1.0000000000000009</v>
      </c>
      <c r="Q1491" s="17">
        <v>3.0126466678181454</v>
      </c>
      <c r="R1491" s="17">
        <v>-1.0000000000000009</v>
      </c>
      <c r="S1491" s="17">
        <v>-0.12786933235702325</v>
      </c>
      <c r="T1491" s="17">
        <v>2.0167276823739588E-3</v>
      </c>
      <c r="U1491" s="17">
        <v>-0.31980527490081651</v>
      </c>
      <c r="V1491" s="17">
        <v>-0.5867352940875612</v>
      </c>
      <c r="W1491" s="17">
        <v>-0.31039127428362212</v>
      </c>
      <c r="X1491" s="17">
        <v>-3.1516108120803685</v>
      </c>
      <c r="Y1491" s="17">
        <v>-2.5673201863094824E-2</v>
      </c>
      <c r="Z1491" s="17">
        <v>21.365742920374466</v>
      </c>
      <c r="AA1491" s="17">
        <v>-0.3442416277683491</v>
      </c>
      <c r="AB1491" s="17">
        <v>-0.20920943012295612</v>
      </c>
      <c r="AC1491" s="17">
        <v>2.8107229219439382</v>
      </c>
      <c r="AD1491" s="17">
        <v>-0.46098850518061618</v>
      </c>
      <c r="AE1491" s="17">
        <v>-0.4361709639280128</v>
      </c>
      <c r="AF1491" s="17">
        <v>28.825161943162449</v>
      </c>
      <c r="AG1491" s="17">
        <v>-41.638980900048814</v>
      </c>
      <c r="AH1491" s="17">
        <v>-7.5158619790924586E-2</v>
      </c>
      <c r="AI1491" s="17">
        <v>-4.7191194718354867E-2</v>
      </c>
      <c r="AJ1491" s="17">
        <v>0.33333333333333298</v>
      </c>
      <c r="AK1491" s="17">
        <v>0.27926214395604781</v>
      </c>
      <c r="AL1491" s="17">
        <v>0.40964381321464893</v>
      </c>
      <c r="AM1491" s="17">
        <v>0.33333333333333298</v>
      </c>
      <c r="AN1491" s="17">
        <v>-2.5099413895075251E-2</v>
      </c>
      <c r="AO1491" s="17">
        <v>1.1522345753535224E-2</v>
      </c>
      <c r="AP1491" s="17">
        <v>0.33333333333333298</v>
      </c>
      <c r="AQ1491" s="17">
        <v>2.8252731750619349</v>
      </c>
      <c r="AR1491" s="17">
        <v>2.2444243630026963</v>
      </c>
      <c r="AS1491" s="17">
        <v>-1.0825445927610247</v>
      </c>
      <c r="AT1491" s="17">
        <v>2.7409159217245946</v>
      </c>
      <c r="AU1491" s="17">
        <v>-1.0000000000000009</v>
      </c>
      <c r="AV1491" s="17">
        <v>-1.0000000000000009</v>
      </c>
      <c r="AW1491" s="17">
        <v>-1.0000000000000009</v>
      </c>
      <c r="AX1491" s="17">
        <v>-1.0000000000000009</v>
      </c>
      <c r="AY1491" s="17">
        <v>-4.4105111849811474E-2</v>
      </c>
      <c r="AZ1491" s="17">
        <v>0.6871735404451389</v>
      </c>
      <c r="BA1491" s="17">
        <v>-9.6552020063178312E-2</v>
      </c>
      <c r="BB1491" s="17">
        <v>0.3799317753410304</v>
      </c>
      <c r="BC1491" s="17">
        <v>-5.5298177962050832E-2</v>
      </c>
      <c r="BD1491" s="17">
        <v>11.307310703688369</v>
      </c>
      <c r="BE1491" s="17">
        <v>-0.35246964687700455</v>
      </c>
      <c r="BF1491" s="17">
        <v>-1.0000000000000009</v>
      </c>
      <c r="BG1491" s="22">
        <v>41.527136331385236</v>
      </c>
    </row>
    <row r="1492" spans="1:100" x14ac:dyDescent="0.25">
      <c r="A1492">
        <v>3937</v>
      </c>
      <c r="B1492" t="s">
        <v>1411</v>
      </c>
      <c r="C1492" s="48">
        <v>2</v>
      </c>
      <c r="D1492" s="22">
        <v>1629.4064257812499</v>
      </c>
      <c r="E1492" s="17">
        <v>151.17139370267162</v>
      </c>
      <c r="F1492" s="17">
        <v>105.68304796690701</v>
      </c>
      <c r="G1492" s="17">
        <v>1.1905226138339893</v>
      </c>
      <c r="H1492" s="17">
        <v>13.39685980124926</v>
      </c>
      <c r="I1492" s="17">
        <v>111.78185197540195</v>
      </c>
      <c r="J1492" s="17">
        <v>25.956912453523934</v>
      </c>
      <c r="K1492" s="17">
        <v>-0.99999999999999833</v>
      </c>
      <c r="L1492" s="17">
        <v>-0.99999999999999833</v>
      </c>
      <c r="M1492" s="17">
        <v>-0.99999999999999833</v>
      </c>
      <c r="N1492" s="17">
        <v>0.45446224570996557</v>
      </c>
      <c r="O1492" s="17">
        <v>-0.99999999999999833</v>
      </c>
      <c r="P1492" s="17">
        <v>-0.99999999999999833</v>
      </c>
      <c r="Q1492" s="17">
        <v>5.9999243840102583</v>
      </c>
      <c r="R1492" s="17">
        <v>-0.99999999999999833</v>
      </c>
      <c r="S1492" s="17">
        <v>3.7681495208264657</v>
      </c>
      <c r="T1492" s="17">
        <v>0.43931995883598707</v>
      </c>
      <c r="U1492" s="17">
        <v>0.99059260795121662</v>
      </c>
      <c r="V1492" s="17">
        <v>1.1303096249580247</v>
      </c>
      <c r="W1492" s="17">
        <v>8.3903670756241215</v>
      </c>
      <c r="X1492" s="17">
        <v>7.5685207812698261</v>
      </c>
      <c r="Y1492" s="17">
        <v>0.36776460022200674</v>
      </c>
      <c r="Z1492" s="17">
        <v>57.489329416480132</v>
      </c>
      <c r="AA1492" s="17">
        <v>2.3162188445530374</v>
      </c>
      <c r="AB1492" s="17">
        <v>3.6256091857060926</v>
      </c>
      <c r="AC1492" s="17">
        <v>46.838411118154319</v>
      </c>
      <c r="AD1492" s="17">
        <v>2.8995082309897353</v>
      </c>
      <c r="AE1492" s="17">
        <v>2.3780680729077379</v>
      </c>
      <c r="AF1492" s="17">
        <v>100.13060818035984</v>
      </c>
      <c r="AG1492" s="17">
        <v>80.189982008210009</v>
      </c>
      <c r="AH1492" s="17">
        <v>0.76771409712850136</v>
      </c>
      <c r="AI1492" s="17">
        <v>0.95003274335202392</v>
      </c>
      <c r="AJ1492" s="17">
        <v>0.33333333333333298</v>
      </c>
      <c r="AK1492" s="17">
        <v>1.4043707981970259</v>
      </c>
      <c r="AL1492" s="17">
        <v>1.3923235515018983</v>
      </c>
      <c r="AM1492" s="17">
        <v>0.33333333333333298</v>
      </c>
      <c r="AN1492" s="17">
        <v>0.98917994721166513</v>
      </c>
      <c r="AO1492" s="17">
        <v>1.1198571598708948</v>
      </c>
      <c r="AP1492" s="17">
        <v>0.33333333333333298</v>
      </c>
      <c r="AQ1492" s="17">
        <v>15.47017269623954</v>
      </c>
      <c r="AR1492" s="17">
        <v>2.2444243630026963</v>
      </c>
      <c r="AS1492" s="17">
        <v>15.013660091240988</v>
      </c>
      <c r="AT1492" s="17">
        <v>14.002461437052609</v>
      </c>
      <c r="AU1492" s="17">
        <v>-0.99999999999999833</v>
      </c>
      <c r="AV1492" s="17">
        <v>-0.99999999999999833</v>
      </c>
      <c r="AW1492" s="17">
        <v>-0.99999999999999833</v>
      </c>
      <c r="AX1492" s="17">
        <v>-0.99999999999999833</v>
      </c>
      <c r="AY1492" s="17">
        <v>0.12540428164806514</v>
      </c>
      <c r="AZ1492" s="17">
        <v>-0.48185765411130282</v>
      </c>
      <c r="BA1492" s="17">
        <v>1.0272810800976533</v>
      </c>
      <c r="BB1492" s="17">
        <v>-0.27110755668719377</v>
      </c>
      <c r="BC1492" s="17">
        <v>0.56786113663255289</v>
      </c>
      <c r="BD1492" s="17">
        <v>-6.0523037025888993</v>
      </c>
      <c r="BE1492" s="17">
        <v>16.418124640792538</v>
      </c>
      <c r="BF1492" s="17">
        <v>-0.99999999999999833</v>
      </c>
      <c r="BG1492" s="22">
        <v>1380.5466354769846</v>
      </c>
    </row>
    <row r="1493" spans="1:100" x14ac:dyDescent="0.25">
      <c r="A1493">
        <v>3939</v>
      </c>
      <c r="B1493" t="s">
        <v>1412</v>
      </c>
      <c r="C1493" s="48">
        <v>2</v>
      </c>
      <c r="D1493" s="22">
        <v>1496.853720703125</v>
      </c>
      <c r="E1493" s="17">
        <v>69.602668115925198</v>
      </c>
      <c r="F1493" s="17">
        <v>-25.907178250621705</v>
      </c>
      <c r="G1493" s="17">
        <v>0.27589391978346905</v>
      </c>
      <c r="H1493" s="17">
        <v>5.0538504605703318</v>
      </c>
      <c r="I1493" s="17">
        <v>47.728427341170203</v>
      </c>
      <c r="J1493" s="17">
        <v>10.136788298316178</v>
      </c>
      <c r="K1493" s="17">
        <v>-1.0000000000000004</v>
      </c>
      <c r="L1493" s="17">
        <v>-1.0000000000000004</v>
      </c>
      <c r="M1493" s="17">
        <v>-1.0000000000000004</v>
      </c>
      <c r="N1493" s="17">
        <v>0.22653707663976616</v>
      </c>
      <c r="O1493" s="17">
        <v>-1.0000000000000004</v>
      </c>
      <c r="P1493" s="17">
        <v>-1.0000000000000004</v>
      </c>
      <c r="Q1493" s="17">
        <v>3.5514698332040742</v>
      </c>
      <c r="R1493" s="17">
        <v>-1.0000000000000004</v>
      </c>
      <c r="S1493" s="17">
        <v>0.57486587016426116</v>
      </c>
      <c r="T1493" s="17">
        <v>8.0894265571298848E-2</v>
      </c>
      <c r="U1493" s="17">
        <v>-8.3445350503367433E-2</v>
      </c>
      <c r="V1493" s="17">
        <v>-0.27702737059081251</v>
      </c>
      <c r="W1493" s="17">
        <v>1.258987471436531</v>
      </c>
      <c r="X1493" s="17">
        <v>-1.2179923851181593</v>
      </c>
      <c r="Y1493" s="17">
        <v>4.5292212819610114E-2</v>
      </c>
      <c r="Z1493" s="17">
        <v>27.881449550334246</v>
      </c>
      <c r="AA1493" s="17">
        <v>0.13563264883813264</v>
      </c>
      <c r="AB1493" s="17">
        <v>0.48248692407333083</v>
      </c>
      <c r="AC1493" s="17">
        <v>10.752113235244536</v>
      </c>
      <c r="AD1493" s="17">
        <v>0.14515315980007093</v>
      </c>
      <c r="AE1493" s="17">
        <v>7.1440758196509135E-2</v>
      </c>
      <c r="AF1493" s="17">
        <v>41.686713462971667</v>
      </c>
      <c r="AG1493" s="17">
        <v>-19.664369341807156</v>
      </c>
      <c r="AH1493" s="17">
        <v>7.6872556582887996E-2</v>
      </c>
      <c r="AI1493" s="17">
        <v>0.13268071876233584</v>
      </c>
      <c r="AJ1493" s="17">
        <v>0.33333333333333298</v>
      </c>
      <c r="AK1493" s="17">
        <v>0.48220096119263023</v>
      </c>
      <c r="AL1493" s="17">
        <v>0.58689235099689918</v>
      </c>
      <c r="AM1493" s="17">
        <v>0.33333333333333298</v>
      </c>
      <c r="AN1493" s="17">
        <v>0.15784883124960375</v>
      </c>
      <c r="AO1493" s="17">
        <v>0.21143562117922554</v>
      </c>
      <c r="AP1493" s="17">
        <v>0.33333333333333298</v>
      </c>
      <c r="AQ1493" s="17">
        <v>5.1060670728160886</v>
      </c>
      <c r="AR1493" s="17">
        <v>2.2444243630026963</v>
      </c>
      <c r="AS1493" s="17">
        <v>1.8207703255416758</v>
      </c>
      <c r="AT1493" s="17">
        <v>4.7721906066379267</v>
      </c>
      <c r="AU1493" s="17">
        <v>-1.0000000000000004</v>
      </c>
      <c r="AV1493" s="17">
        <v>-1.0000000000000004</v>
      </c>
      <c r="AW1493" s="17">
        <v>-1.0000000000000004</v>
      </c>
      <c r="AX1493" s="17">
        <v>-1.0000000000000004</v>
      </c>
      <c r="AY1493" s="17">
        <v>-1.3530255192827972E-2</v>
      </c>
      <c r="AZ1493" s="17">
        <v>0.47631229869600156</v>
      </c>
      <c r="BA1493" s="17">
        <v>0.10615672211765681</v>
      </c>
      <c r="BB1493" s="17">
        <v>0.26250209286699933</v>
      </c>
      <c r="BC1493" s="17">
        <v>5.7102712189401258E-2</v>
      </c>
      <c r="BD1493" s="17">
        <v>8.1761112395177769</v>
      </c>
      <c r="BE1493" s="17">
        <v>2.6724867040189455</v>
      </c>
      <c r="BF1493" s="17">
        <v>-1.0000000000000004</v>
      </c>
      <c r="BG1493" s="22">
        <v>60.083197175572195</v>
      </c>
    </row>
    <row r="1494" spans="1:100" x14ac:dyDescent="0.25">
      <c r="A1494">
        <v>3940</v>
      </c>
      <c r="B1494" t="s">
        <v>1413</v>
      </c>
      <c r="C1494" s="48">
        <v>3</v>
      </c>
      <c r="D1494" s="22">
        <v>1491.305834148772</v>
      </c>
      <c r="E1494" s="17">
        <v>94.388287497477322</v>
      </c>
      <c r="F1494" s="17">
        <v>-55.835765661404977</v>
      </c>
      <c r="G1494" s="17">
        <v>0.36368375672127567</v>
      </c>
      <c r="H1494" s="17">
        <v>5.9116462866762021</v>
      </c>
      <c r="I1494" s="17">
        <v>54.555538845879987</v>
      </c>
      <c r="J1494" s="17">
        <v>22.303508568681245</v>
      </c>
      <c r="K1494" s="17">
        <v>-1.0000000000000009</v>
      </c>
      <c r="L1494" s="17">
        <v>-1.0000000000000009</v>
      </c>
      <c r="M1494" s="17">
        <v>-1.0000000000000009</v>
      </c>
      <c r="N1494" s="17">
        <v>0.42220448508319386</v>
      </c>
      <c r="O1494" s="17">
        <v>-1.0000000000000009</v>
      </c>
      <c r="P1494" s="17">
        <v>-1.0000000000000009</v>
      </c>
      <c r="Q1494" s="17">
        <v>5.3221562993408824</v>
      </c>
      <c r="R1494" s="17">
        <v>-1.0000000000000009</v>
      </c>
      <c r="S1494" s="17">
        <v>0.38863290106769838</v>
      </c>
      <c r="T1494" s="17">
        <v>9.6244444261182241E-2</v>
      </c>
      <c r="U1494" s="17">
        <v>-9.3887907400038523E-2</v>
      </c>
      <c r="V1494" s="17">
        <v>-1.3844362092589608</v>
      </c>
      <c r="W1494" s="17">
        <v>0.58948998733532076</v>
      </c>
      <c r="X1494" s="17">
        <v>-1.9798012273514747</v>
      </c>
      <c r="Y1494" s="17">
        <v>0.10391489268756325</v>
      </c>
      <c r="Z1494" s="17">
        <v>28.702846806439865</v>
      </c>
      <c r="AA1494" s="17">
        <v>0.90513490911911398</v>
      </c>
      <c r="AB1494" s="17">
        <v>0.25480122473201694</v>
      </c>
      <c r="AC1494" s="17">
        <v>8.1724153570632705</v>
      </c>
      <c r="AD1494" s="17">
        <v>3.1076663281774537</v>
      </c>
      <c r="AE1494" s="17">
        <v>0.20505154594669614</v>
      </c>
      <c r="AF1494" s="17">
        <v>37.335114934181817</v>
      </c>
      <c r="AG1494" s="17">
        <v>-53.532269711873113</v>
      </c>
      <c r="AH1494" s="17">
        <v>0.82395572570950326</v>
      </c>
      <c r="AI1494" s="17">
        <v>1.4145148452035676</v>
      </c>
      <c r="AJ1494" s="17">
        <v>0.33333333333333298</v>
      </c>
      <c r="AK1494" s="17">
        <v>1.006918297002769</v>
      </c>
      <c r="AL1494" s="17">
        <v>1.0508907732500554</v>
      </c>
      <c r="AM1494" s="17">
        <v>0.33333333333333298</v>
      </c>
      <c r="AN1494" s="17">
        <v>0.92290136118546351</v>
      </c>
      <c r="AO1494" s="17">
        <v>0.97867916388600074</v>
      </c>
      <c r="AP1494" s="17">
        <v>0.33333333333333298</v>
      </c>
      <c r="AQ1494" s="17">
        <v>17.220423911698123</v>
      </c>
      <c r="AR1494" s="17">
        <v>0.24792120123356626</v>
      </c>
      <c r="AS1494" s="17">
        <v>11.955095248356832</v>
      </c>
      <c r="AT1494" s="17">
        <v>10.100492119090829</v>
      </c>
      <c r="AU1494" s="17">
        <v>-1.0000000000000009</v>
      </c>
      <c r="AV1494" s="17">
        <v>-1.0000000000000009</v>
      </c>
      <c r="AW1494" s="17">
        <v>-1.0000000000000009</v>
      </c>
      <c r="AX1494" s="17">
        <v>-1.0000000000000009</v>
      </c>
      <c r="AY1494" s="17">
        <v>-1.7227042908198559E-2</v>
      </c>
      <c r="AZ1494" s="17">
        <v>0.2668292519599007</v>
      </c>
      <c r="BA1494" s="17">
        <v>0.42497292192963287</v>
      </c>
      <c r="BB1494" s="17">
        <v>0.31871893988319727</v>
      </c>
      <c r="BC1494" s="17">
        <v>0.37915486190502568</v>
      </c>
      <c r="BD1494" s="17">
        <v>9.3021197568794349</v>
      </c>
      <c r="BE1494" s="17">
        <v>11.603736157273813</v>
      </c>
      <c r="BF1494" s="17">
        <v>-1.0000000000000009</v>
      </c>
      <c r="CU1494" t="e">
        <v>#N/A</v>
      </c>
      <c r="CV1494" t="e">
        <v>#N/A</v>
      </c>
    </row>
    <row r="1495" spans="1:100" x14ac:dyDescent="0.25">
      <c r="A1495">
        <v>3941</v>
      </c>
      <c r="B1495" t="s">
        <v>2990</v>
      </c>
      <c r="C1495" s="48">
        <v>3</v>
      </c>
      <c r="D1495" s="22">
        <v>1511.3965004310076</v>
      </c>
      <c r="E1495" s="17">
        <v>96.334644156358692</v>
      </c>
      <c r="F1495" s="17">
        <v>2.7907784351464429</v>
      </c>
      <c r="G1495" s="17">
        <v>0.8770669128622296</v>
      </c>
      <c r="H1495" s="17">
        <v>8.2343297273204286</v>
      </c>
      <c r="I1495" s="17">
        <v>72.998454951176114</v>
      </c>
      <c r="J1495" s="17">
        <v>11.997019342426007</v>
      </c>
      <c r="K1495" s="17">
        <v>-0.99999999999999978</v>
      </c>
      <c r="L1495" s="17">
        <v>-0.99999999999999978</v>
      </c>
      <c r="M1495" s="17">
        <v>-0.99999999999999978</v>
      </c>
      <c r="N1495" s="17">
        <v>0.30537379025617045</v>
      </c>
      <c r="O1495" s="17">
        <v>-0.99999999999999978</v>
      </c>
      <c r="P1495" s="17">
        <v>-0.99999999999999978</v>
      </c>
      <c r="Q1495" s="17">
        <v>5.7025062820982528</v>
      </c>
      <c r="R1495" s="17">
        <v>-0.99999999999999978</v>
      </c>
      <c r="S1495" s="17">
        <v>1.1235262638945103</v>
      </c>
      <c r="T1495" s="17">
        <v>0.17875235079449484</v>
      </c>
      <c r="U1495" s="17">
        <v>0.14238545871657604</v>
      </c>
      <c r="V1495" s="17">
        <v>-0.32655410007106911</v>
      </c>
      <c r="W1495" s="17">
        <v>2.5318234452221735</v>
      </c>
      <c r="X1495" s="17">
        <v>1.8384323928636899</v>
      </c>
      <c r="Y1495" s="17">
        <v>0.29219149350934387</v>
      </c>
      <c r="Z1495" s="17">
        <v>37.370119757466149</v>
      </c>
      <c r="AA1495" s="17">
        <v>1.2720278907974207</v>
      </c>
      <c r="AB1495" s="17">
        <v>0.96325517252254433</v>
      </c>
      <c r="AC1495" s="17">
        <v>23.387597792093008</v>
      </c>
      <c r="AD1495" s="17">
        <v>1.9339187973282521</v>
      </c>
      <c r="AE1495" s="17">
        <v>1.3419917755060045</v>
      </c>
      <c r="AF1495" s="17">
        <v>63.062964497587714</v>
      </c>
      <c r="AG1495" s="17">
        <v>10.531359706856552</v>
      </c>
      <c r="AH1495" s="17">
        <v>0.49383107313040236</v>
      </c>
      <c r="AI1495" s="17">
        <v>0.54877759494520828</v>
      </c>
      <c r="AJ1495" s="17">
        <v>0.33333333333333298</v>
      </c>
      <c r="AK1495" s="17">
        <v>0.68196602329456812</v>
      </c>
      <c r="AL1495" s="17">
        <v>0.85246298346860505</v>
      </c>
      <c r="AM1495" s="17">
        <v>0.33333333333333298</v>
      </c>
      <c r="AN1495" s="17">
        <v>0.71356266531326618</v>
      </c>
      <c r="AO1495" s="17">
        <v>0.58585751230386751</v>
      </c>
      <c r="AP1495" s="17">
        <v>0.33333333333333298</v>
      </c>
      <c r="AQ1495" s="17">
        <v>9.9354904535884074</v>
      </c>
      <c r="AR1495" s="17">
        <v>2.4558663784078743</v>
      </c>
      <c r="AS1495" s="17">
        <v>2.7214927310724568</v>
      </c>
      <c r="AT1495" s="17">
        <v>6.8196602329456786</v>
      </c>
      <c r="AU1495" s="17">
        <v>-0.99999999999999978</v>
      </c>
      <c r="AV1495" s="17">
        <v>-0.99999999999999978</v>
      </c>
      <c r="AW1495" s="17">
        <v>-0.99999999999999978</v>
      </c>
      <c r="AX1495" s="17">
        <v>-0.99999999999999978</v>
      </c>
      <c r="AY1495" s="17">
        <v>-1.3673806386230555E-2</v>
      </c>
      <c r="AZ1495" s="17">
        <v>-0.1694636875289893</v>
      </c>
      <c r="BA1495" s="17">
        <v>0.22890521601751379</v>
      </c>
      <c r="BB1495" s="17">
        <v>0.41990136406035888</v>
      </c>
      <c r="BC1495" s="17">
        <v>7.8228617233276135E-2</v>
      </c>
      <c r="BD1495" s="17">
        <v>9.6502156638640297</v>
      </c>
      <c r="BE1495" s="17">
        <v>3.100241510919473</v>
      </c>
      <c r="BF1495" s="17">
        <v>-0.99999999999999978</v>
      </c>
      <c r="CU1495" t="e">
        <v>#N/A</v>
      </c>
      <c r="CV1495" t="e">
        <v>#N/A</v>
      </c>
    </row>
    <row r="1496" spans="1:100" x14ac:dyDescent="0.25">
      <c r="A1496">
        <v>3944</v>
      </c>
      <c r="B1496" t="s">
        <v>1414</v>
      </c>
      <c r="C1496" s="48">
        <v>2</v>
      </c>
      <c r="D1496" s="22">
        <v>1559.9674511718749</v>
      </c>
      <c r="E1496" s="17">
        <v>84.981114112688644</v>
      </c>
      <c r="F1496" s="17">
        <v>-1.0979983470317676</v>
      </c>
      <c r="G1496" s="17">
        <v>0.44833216590499037</v>
      </c>
      <c r="H1496" s="17">
        <v>6.626788099024389</v>
      </c>
      <c r="I1496" s="17">
        <v>59.804650483797602</v>
      </c>
      <c r="J1496" s="17">
        <v>13.119413357527426</v>
      </c>
      <c r="K1496" s="17">
        <v>-1</v>
      </c>
      <c r="L1496" s="17">
        <v>-1</v>
      </c>
      <c r="M1496" s="17">
        <v>-1</v>
      </c>
      <c r="N1496" s="17">
        <v>0.26950863073278203</v>
      </c>
      <c r="O1496" s="17">
        <v>-1</v>
      </c>
      <c r="P1496" s="17">
        <v>-1</v>
      </c>
      <c r="Q1496" s="17">
        <v>4.0130857995471931</v>
      </c>
      <c r="R1496" s="17">
        <v>-1</v>
      </c>
      <c r="S1496" s="17">
        <v>1.1769071527858885</v>
      </c>
      <c r="T1496" s="17">
        <v>0.14846955411570054</v>
      </c>
      <c r="U1496" s="17">
        <v>0.11904689911505294</v>
      </c>
      <c r="V1496" s="17">
        <v>-1.169705153024727E-2</v>
      </c>
      <c r="W1496" s="17">
        <v>2.6034921861606595</v>
      </c>
      <c r="X1496" s="17">
        <v>0.43856062900793052</v>
      </c>
      <c r="Y1496" s="17">
        <v>0.10608909495112298</v>
      </c>
      <c r="Z1496" s="17">
        <v>33.463529916613339</v>
      </c>
      <c r="AA1496" s="17">
        <v>0.54674642818027619</v>
      </c>
      <c r="AB1496" s="17">
        <v>1.0750710991238517</v>
      </c>
      <c r="AC1496" s="17">
        <v>17.555593113390604</v>
      </c>
      <c r="AD1496" s="17">
        <v>0.66444165442238046</v>
      </c>
      <c r="AE1496" s="17">
        <v>0.50631752424604271</v>
      </c>
      <c r="AF1496" s="17">
        <v>52.705351700687615</v>
      </c>
      <c r="AG1496" s="17">
        <v>-0.83846837630778115</v>
      </c>
      <c r="AH1496" s="17">
        <v>0.20711940360887393</v>
      </c>
      <c r="AI1496" s="17">
        <v>0.28677904358083889</v>
      </c>
      <c r="AJ1496" s="17">
        <v>0.33333333333333298</v>
      </c>
      <c r="AK1496" s="17">
        <v>0.65606096619092491</v>
      </c>
      <c r="AL1496" s="17">
        <v>0.73874319986056047</v>
      </c>
      <c r="AM1496" s="17">
        <v>0.33333333333333298</v>
      </c>
      <c r="AN1496" s="17">
        <v>0.31458268457744026</v>
      </c>
      <c r="AO1496" s="17">
        <v>0.38270360991603264</v>
      </c>
      <c r="AP1496" s="17">
        <v>0.33333333333333298</v>
      </c>
      <c r="AQ1496" s="17">
        <v>7.0600492821503389</v>
      </c>
      <c r="AR1496" s="17">
        <v>2.2444243630026963</v>
      </c>
      <c r="AS1496" s="17">
        <v>4.308073410684222</v>
      </c>
      <c r="AT1496" s="17">
        <v>6.5124068534894928</v>
      </c>
      <c r="AU1496" s="17">
        <v>-1</v>
      </c>
      <c r="AV1496" s="17">
        <v>-1</v>
      </c>
      <c r="AW1496" s="17">
        <v>-1</v>
      </c>
      <c r="AX1496" s="17">
        <v>-1</v>
      </c>
      <c r="AY1496" s="17">
        <v>1.2663574078426195E-2</v>
      </c>
      <c r="AZ1496" s="17">
        <v>0.29566506203790255</v>
      </c>
      <c r="BA1496" s="17">
        <v>0.27981961918516274</v>
      </c>
      <c r="BB1496" s="17">
        <v>0.16189874127614909</v>
      </c>
      <c r="BC1496" s="17">
        <v>0.15339783990152589</v>
      </c>
      <c r="BD1496" s="17">
        <v>5.4935768584451008</v>
      </c>
      <c r="BE1496" s="17">
        <v>5.2640013952339153</v>
      </c>
      <c r="BF1496" s="17">
        <v>-1</v>
      </c>
      <c r="BG1496" s="22">
        <v>538.7637405665198</v>
      </c>
    </row>
    <row r="1497" spans="1:100" x14ac:dyDescent="0.25">
      <c r="A1497">
        <v>3946</v>
      </c>
      <c r="B1497" t="s">
        <v>1415</v>
      </c>
      <c r="C1497" s="48">
        <v>2</v>
      </c>
      <c r="D1497" s="22">
        <v>1439.249775390625</v>
      </c>
      <c r="E1497" s="17">
        <v>-15.820120696569731</v>
      </c>
      <c r="F1497" s="17">
        <v>-163.71494738162349</v>
      </c>
      <c r="G1497" s="17">
        <v>-0.68195031784209048</v>
      </c>
      <c r="H1497" s="17">
        <v>-3.6833600308644883</v>
      </c>
      <c r="I1497" s="17">
        <v>-19.351475230411545</v>
      </c>
      <c r="J1497" s="17">
        <v>-6.4308252689765997</v>
      </c>
      <c r="K1497" s="17">
        <v>-1.0000000000000024</v>
      </c>
      <c r="L1497" s="17">
        <v>-1.0000000000000024</v>
      </c>
      <c r="M1497" s="17">
        <v>-1.0000000000000024</v>
      </c>
      <c r="N1497" s="17">
        <v>-1.2157391644281645E-2</v>
      </c>
      <c r="O1497" s="17">
        <v>-1.0000000000000024</v>
      </c>
      <c r="P1497" s="17">
        <v>-1.0000000000000024</v>
      </c>
      <c r="Q1497" s="17">
        <v>0.98732757762747303</v>
      </c>
      <c r="R1497" s="17">
        <v>-1.0000000000000024</v>
      </c>
      <c r="S1497" s="17">
        <v>-2.7692981209577532</v>
      </c>
      <c r="T1497" s="17">
        <v>-0.29446678218909939</v>
      </c>
      <c r="U1497" s="17">
        <v>-1.2082308248589524</v>
      </c>
      <c r="V1497" s="17">
        <v>-1.7508600202247671</v>
      </c>
      <c r="W1497" s="17">
        <v>-6.2093446557143217</v>
      </c>
      <c r="X1497" s="17">
        <v>-10.419661936916599</v>
      </c>
      <c r="Y1497" s="17">
        <v>-0.2924167614077845</v>
      </c>
      <c r="Z1497" s="17">
        <v>-3.1253812024861958</v>
      </c>
      <c r="AA1497" s="17">
        <v>-2.1479846658139197</v>
      </c>
      <c r="AB1497" s="17">
        <v>-2.8091455887059626</v>
      </c>
      <c r="AC1497" s="17">
        <v>-27.039236095061238</v>
      </c>
      <c r="AD1497" s="17">
        <v>-2.7393431942668971</v>
      </c>
      <c r="AE1497" s="17">
        <v>-2.3441730270668599</v>
      </c>
      <c r="AF1497" s="17">
        <v>-19.518612964665046</v>
      </c>
      <c r="AG1497" s="17">
        <v>-124.23676649554106</v>
      </c>
      <c r="AH1497" s="17">
        <v>-0.64661074656332806</v>
      </c>
      <c r="AI1497" s="17">
        <v>-0.72329059720161926</v>
      </c>
      <c r="AJ1497" s="17">
        <v>0.33333333333333298</v>
      </c>
      <c r="AK1497" s="17">
        <v>-0.48354073293135991</v>
      </c>
      <c r="AL1497" s="17">
        <v>-0.25659489057540286</v>
      </c>
      <c r="AM1497" s="17">
        <v>0.33333333333333298</v>
      </c>
      <c r="AN1497" s="17">
        <v>-0.71276207803278391</v>
      </c>
      <c r="AO1497" s="17">
        <v>-0.73990817749094573</v>
      </c>
      <c r="AP1497" s="17">
        <v>0.33333333333333298</v>
      </c>
      <c r="AQ1497" s="17">
        <v>-5.7477350373880709</v>
      </c>
      <c r="AR1497" s="17">
        <v>2.2444243630026963</v>
      </c>
      <c r="AS1497" s="17">
        <v>-11.995473929535576</v>
      </c>
      <c r="AT1497" s="17">
        <v>-4.8942038375184946</v>
      </c>
      <c r="AU1497" s="17">
        <v>-1.0000000000000024</v>
      </c>
      <c r="AV1497" s="17">
        <v>-1.0000000000000024</v>
      </c>
      <c r="AW1497" s="17">
        <v>-1.0000000000000024</v>
      </c>
      <c r="AX1497" s="17">
        <v>-1.0000000000000024</v>
      </c>
      <c r="AY1497" s="17">
        <v>-0.15902934830664497</v>
      </c>
      <c r="AZ1497" s="17">
        <v>1.4797550880294146</v>
      </c>
      <c r="BA1497" s="17">
        <v>-0.85849009485498962</v>
      </c>
      <c r="BB1497" s="17">
        <v>0.82132441201309681</v>
      </c>
      <c r="BC1497" s="17">
        <v>-0.47778867800413649</v>
      </c>
      <c r="BD1497" s="17">
        <v>23.076808485836082</v>
      </c>
      <c r="BE1497" s="17">
        <v>-11.722622673009443</v>
      </c>
      <c r="BF1497" s="17">
        <v>-1.0000000000000024</v>
      </c>
      <c r="BG1497" s="22">
        <v>37.290086527453262</v>
      </c>
    </row>
    <row r="1498" spans="1:100" x14ac:dyDescent="0.25">
      <c r="A1498">
        <v>3947</v>
      </c>
      <c r="B1498" t="s">
        <v>1416</v>
      </c>
      <c r="C1498" s="48">
        <v>2</v>
      </c>
      <c r="D1498" s="22">
        <v>1552.0975195312501</v>
      </c>
      <c r="E1498" s="17">
        <v>109.41225571967277</v>
      </c>
      <c r="F1498" s="17">
        <v>38.315385001670293</v>
      </c>
      <c r="G1498" s="17">
        <v>0.72227812964810889</v>
      </c>
      <c r="H1498" s="17">
        <v>9.1256532114105156</v>
      </c>
      <c r="I1498" s="17">
        <v>78.989678524807857</v>
      </c>
      <c r="J1498" s="17">
        <v>17.8577942834978</v>
      </c>
      <c r="K1498" s="17">
        <v>-0.99999999999999944</v>
      </c>
      <c r="L1498" s="17">
        <v>-0.99999999999999944</v>
      </c>
      <c r="M1498" s="17">
        <v>-0.99999999999999944</v>
      </c>
      <c r="N1498" s="17">
        <v>0.33777587459731812</v>
      </c>
      <c r="O1498" s="17">
        <v>-0.99999999999999944</v>
      </c>
      <c r="P1498" s="17">
        <v>-0.99999999999999944</v>
      </c>
      <c r="Q1498" s="17">
        <v>4.7464372086653235</v>
      </c>
      <c r="R1498" s="17">
        <v>-0.99999999999999944</v>
      </c>
      <c r="S1498" s="17">
        <v>2.1333468237432069</v>
      </c>
      <c r="T1498" s="17">
        <v>0.25582379809513428</v>
      </c>
      <c r="U1498" s="17">
        <v>0.44073849433771556</v>
      </c>
      <c r="V1498" s="17">
        <v>0.40982295113837208</v>
      </c>
      <c r="W1498" s="17">
        <v>4.739454758945719</v>
      </c>
      <c r="X1498" s="17">
        <v>3.0702622506222665</v>
      </c>
      <c r="Y1498" s="17">
        <v>0.20267474716401351</v>
      </c>
      <c r="Z1498" s="17">
        <v>42.331564822014855</v>
      </c>
      <c r="AA1498" s="17">
        <v>1.1998669685654484</v>
      </c>
      <c r="AB1498" s="17">
        <v>2.0164866295203612</v>
      </c>
      <c r="AC1498" s="17">
        <v>28.364018123189098</v>
      </c>
      <c r="AD1498" s="17">
        <v>1.489415175782427</v>
      </c>
      <c r="AE1498" s="17">
        <v>1.1971894013641535</v>
      </c>
      <c r="AF1498" s="17">
        <v>70.210235559461353</v>
      </c>
      <c r="AG1498" s="17">
        <v>29.069511432833725</v>
      </c>
      <c r="AH1498" s="17">
        <v>0.41403752551955086</v>
      </c>
      <c r="AI1498" s="17">
        <v>0.53158908458447629</v>
      </c>
      <c r="AJ1498" s="17">
        <v>0.33333333333333298</v>
      </c>
      <c r="AK1498" s="17">
        <v>0.93226562320231943</v>
      </c>
      <c r="AL1498" s="17">
        <v>0.9799827628508414</v>
      </c>
      <c r="AM1498" s="17">
        <v>0.33333333333333298</v>
      </c>
      <c r="AN1498" s="17">
        <v>0.56357968765997168</v>
      </c>
      <c r="AO1498" s="17">
        <v>0.65479043107162394</v>
      </c>
      <c r="AP1498" s="17">
        <v>0.33333333333333298</v>
      </c>
      <c r="AQ1498" s="17">
        <v>10.164265147902945</v>
      </c>
      <c r="AR1498" s="17">
        <v>2.2444243630026963</v>
      </c>
      <c r="AS1498" s="17">
        <v>8.2595554983668915</v>
      </c>
      <c r="AT1498" s="17">
        <v>9.2770210129795245</v>
      </c>
      <c r="AU1498" s="17">
        <v>-0.99999999999999944</v>
      </c>
      <c r="AV1498" s="17">
        <v>-0.99999999999999944</v>
      </c>
      <c r="AW1498" s="17">
        <v>-0.99999999999999944</v>
      </c>
      <c r="AX1498" s="17">
        <v>-0.99999999999999944</v>
      </c>
      <c r="AY1498" s="17">
        <v>5.4276696255391221E-2</v>
      </c>
      <c r="AZ1498" s="17">
        <v>8.6777929319578617E-3</v>
      </c>
      <c r="BA1498" s="17">
        <v>0.55571113846014542</v>
      </c>
      <c r="BB1498" s="17">
        <v>2.0740925846913782E-3</v>
      </c>
      <c r="BC1498" s="17">
        <v>0.30637818015779539</v>
      </c>
      <c r="BD1498" s="17">
        <v>1.2319383714755441</v>
      </c>
      <c r="BE1498" s="17">
        <v>9.3810404257690969</v>
      </c>
      <c r="BF1498" s="17">
        <v>-0.99999999999999944</v>
      </c>
      <c r="BG1498" s="22">
        <v>591.21210106297906</v>
      </c>
    </row>
    <row r="1499" spans="1:100" x14ac:dyDescent="0.25">
      <c r="A1499">
        <v>3950</v>
      </c>
      <c r="B1499" t="s">
        <v>2991</v>
      </c>
      <c r="C1499" s="48">
        <v>2</v>
      </c>
      <c r="D1499" s="22">
        <v>1517.4178906249999</v>
      </c>
      <c r="E1499" s="17">
        <v>74.759029555013939</v>
      </c>
      <c r="F1499" s="17">
        <v>-17.588711051971746</v>
      </c>
      <c r="G1499" s="17">
        <v>0.3337121104584071</v>
      </c>
      <c r="H1499" s="17">
        <v>5.5812532284912759</v>
      </c>
      <c r="I1499" s="17">
        <v>51.777560222059485</v>
      </c>
      <c r="J1499" s="17">
        <v>11.136856370591715</v>
      </c>
      <c r="K1499" s="17">
        <v>-1.0000000000000002</v>
      </c>
      <c r="L1499" s="17">
        <v>-1.0000000000000002</v>
      </c>
      <c r="M1499" s="17">
        <v>-1.0000000000000002</v>
      </c>
      <c r="N1499" s="17">
        <v>0.2409453506974685</v>
      </c>
      <c r="O1499" s="17">
        <v>-1.0000000000000002</v>
      </c>
      <c r="P1499" s="17">
        <v>-1.0000000000000002</v>
      </c>
      <c r="Q1499" s="17">
        <v>3.7062487210722175</v>
      </c>
      <c r="R1499" s="17">
        <v>-1.0000000000000002</v>
      </c>
      <c r="S1499" s="17">
        <v>0.77672907891129772</v>
      </c>
      <c r="T1499" s="17">
        <v>0.10355212138839387</v>
      </c>
      <c r="U1499" s="17">
        <v>-1.555011402326395E-2</v>
      </c>
      <c r="V1499" s="17">
        <v>-0.1880626581541365</v>
      </c>
      <c r="W1499" s="17">
        <v>1.7097971479887377</v>
      </c>
      <c r="X1499" s="17">
        <v>-0.66255355302526076</v>
      </c>
      <c r="Y1499" s="17">
        <v>6.5677282852416669E-2</v>
      </c>
      <c r="Z1499" s="17">
        <v>29.753109661936787</v>
      </c>
      <c r="AA1499" s="17">
        <v>0.27347825686146687</v>
      </c>
      <c r="AB1499" s="17">
        <v>0.68117918402520095</v>
      </c>
      <c r="AC1499" s="17">
        <v>13.033306101069325</v>
      </c>
      <c r="AD1499" s="17">
        <v>0.31926952825475458</v>
      </c>
      <c r="AE1499" s="17">
        <v>0.21725404698299405</v>
      </c>
      <c r="AF1499" s="17">
        <v>45.381240291767298</v>
      </c>
      <c r="AG1499" s="17">
        <v>-13.352083314009903</v>
      </c>
      <c r="AH1499" s="17">
        <v>0.12054405757258679</v>
      </c>
      <c r="AI1499" s="17">
        <v>0.18434957139474942</v>
      </c>
      <c r="AJ1499" s="17">
        <v>0.33333333333333298</v>
      </c>
      <c r="AK1499" s="17">
        <v>0.54049586470639599</v>
      </c>
      <c r="AL1499" s="17">
        <v>0.63780762954573733</v>
      </c>
      <c r="AM1499" s="17">
        <v>0.33333333333333298</v>
      </c>
      <c r="AN1499" s="17">
        <v>0.21040137119216595</v>
      </c>
      <c r="AO1499" s="17">
        <v>0.26886142695040804</v>
      </c>
      <c r="AP1499" s="17">
        <v>0.33333333333333298</v>
      </c>
      <c r="AQ1499" s="17">
        <v>5.7612333047615678</v>
      </c>
      <c r="AR1499" s="17">
        <v>2.2444243630026963</v>
      </c>
      <c r="AS1499" s="17">
        <v>2.6547579546073656</v>
      </c>
      <c r="AT1499" s="17">
        <v>5.3556815492747614</v>
      </c>
      <c r="AU1499" s="17">
        <v>-1.0000000000000002</v>
      </c>
      <c r="AV1499" s="17">
        <v>-1.0000000000000002</v>
      </c>
      <c r="AW1499" s="17">
        <v>-1.0000000000000002</v>
      </c>
      <c r="AX1499" s="17">
        <v>-1.0000000000000002</v>
      </c>
      <c r="AY1499" s="17">
        <v>-4.7475178977336042E-3</v>
      </c>
      <c r="AZ1499" s="17">
        <v>0.41574165031073562</v>
      </c>
      <c r="BA1499" s="17">
        <v>0.164385535746016</v>
      </c>
      <c r="BB1499" s="17">
        <v>0.22876999517030594</v>
      </c>
      <c r="BC1499" s="17">
        <v>8.9390271245200909E-2</v>
      </c>
      <c r="BD1499" s="17">
        <v>7.2766629568691892</v>
      </c>
      <c r="BE1499" s="17">
        <v>3.5414162711172841</v>
      </c>
      <c r="BF1499" s="17">
        <v>-1.0000000000000002</v>
      </c>
      <c r="BG1499" s="22">
        <v>510.51585977782185</v>
      </c>
    </row>
    <row r="1500" spans="1:100" x14ac:dyDescent="0.25">
      <c r="A1500">
        <v>3951</v>
      </c>
      <c r="B1500" t="s">
        <v>1417</v>
      </c>
      <c r="C1500" s="48">
        <v>2</v>
      </c>
      <c r="D1500" s="22">
        <v>1537.7191503906249</v>
      </c>
      <c r="E1500" s="17">
        <v>98.562469599386404</v>
      </c>
      <c r="F1500" s="17">
        <v>20.812036755019875</v>
      </c>
      <c r="G1500" s="17">
        <v>0.60061966755320273</v>
      </c>
      <c r="H1500" s="17">
        <v>8.0159157931195786</v>
      </c>
      <c r="I1500" s="17">
        <v>70.469673430279116</v>
      </c>
      <c r="J1500" s="17">
        <v>15.753495580217951</v>
      </c>
      <c r="K1500" s="17">
        <v>-0.99999999999999967</v>
      </c>
      <c r="L1500" s="17">
        <v>-0.99999999999999967</v>
      </c>
      <c r="M1500" s="17">
        <v>-0.99999999999999967</v>
      </c>
      <c r="N1500" s="17">
        <v>0.30745862594529816</v>
      </c>
      <c r="O1500" s="17">
        <v>-0.99999999999999967</v>
      </c>
      <c r="P1500" s="17">
        <v>-0.99999999999999967</v>
      </c>
      <c r="Q1500" s="17">
        <v>4.4207583653292524</v>
      </c>
      <c r="R1500" s="17">
        <v>-0.99999999999999967</v>
      </c>
      <c r="S1500" s="17">
        <v>1.7085952491431293</v>
      </c>
      <c r="T1500" s="17">
        <v>0.20814814687018601</v>
      </c>
      <c r="U1500" s="17">
        <v>0.29787636120424543</v>
      </c>
      <c r="V1500" s="17">
        <v>0.22262736494973226</v>
      </c>
      <c r="W1500" s="17">
        <v>3.790881112717515</v>
      </c>
      <c r="X1500" s="17">
        <v>1.9015325945850798</v>
      </c>
      <c r="Y1500" s="17">
        <v>0.15978139057609811</v>
      </c>
      <c r="Z1500" s="17">
        <v>38.393300962771569</v>
      </c>
      <c r="AA1500" s="17">
        <v>0.90981837861665771</v>
      </c>
      <c r="AB1500" s="17">
        <v>1.5984072241683753</v>
      </c>
      <c r="AC1500" s="17">
        <v>23.564033679566368</v>
      </c>
      <c r="AD1500" s="17">
        <v>1.1230472669206795</v>
      </c>
      <c r="AE1500" s="17">
        <v>0.89037557236528897</v>
      </c>
      <c r="AF1500" s="17">
        <v>62.436376728654423</v>
      </c>
      <c r="AG1500" s="17">
        <v>15.787480267893594</v>
      </c>
      <c r="AH1500" s="17">
        <v>0.32214589788883857</v>
      </c>
      <c r="AI1500" s="17">
        <v>0.42286978576019651</v>
      </c>
      <c r="AJ1500" s="17">
        <v>0.33333333333333298</v>
      </c>
      <c r="AK1500" s="17">
        <v>0.80960408318062838</v>
      </c>
      <c r="AL1500" s="17">
        <v>0.87284910105553393</v>
      </c>
      <c r="AM1500" s="17">
        <v>0.33333333333333298</v>
      </c>
      <c r="AN1500" s="17">
        <v>0.45300097334948458</v>
      </c>
      <c r="AO1500" s="17">
        <v>0.53395760781776247</v>
      </c>
      <c r="AP1500" s="17">
        <v>0.33333333333333298</v>
      </c>
      <c r="AQ1500" s="17">
        <v>8.7856935380937955</v>
      </c>
      <c r="AR1500" s="17">
        <v>2.2444243630026963</v>
      </c>
      <c r="AS1500" s="17">
        <v>6.5047158678993728</v>
      </c>
      <c r="AT1500" s="17">
        <v>8.0492653551347306</v>
      </c>
      <c r="AU1500" s="17">
        <v>-0.99999999999999967</v>
      </c>
      <c r="AV1500" s="17">
        <v>-0.99999999999999967</v>
      </c>
      <c r="AW1500" s="17">
        <v>-0.99999999999999967</v>
      </c>
      <c r="AX1500" s="17">
        <v>-0.99999999999999967</v>
      </c>
      <c r="AY1500" s="17">
        <v>3.5796451546386387E-2</v>
      </c>
      <c r="AZ1500" s="17">
        <v>0.13612785397022067</v>
      </c>
      <c r="BA1500" s="17">
        <v>0.43318866183225369</v>
      </c>
      <c r="BB1500" s="17">
        <v>7.3051670421516945E-2</v>
      </c>
      <c r="BC1500" s="17">
        <v>0.23844013620185223</v>
      </c>
      <c r="BD1500" s="17">
        <v>3.1245173941595477</v>
      </c>
      <c r="BE1500" s="17">
        <v>7.5526775253056835</v>
      </c>
      <c r="BF1500" s="17">
        <v>-0.99999999999999967</v>
      </c>
      <c r="BG1500" s="22">
        <v>165.32984122188446</v>
      </c>
    </row>
    <row r="1501" spans="1:100" x14ac:dyDescent="0.25">
      <c r="A1501">
        <v>3952</v>
      </c>
      <c r="B1501" t="s">
        <v>1418</v>
      </c>
      <c r="C1501" s="48">
        <v>2</v>
      </c>
      <c r="D1501" s="22">
        <v>1442.4757617187499</v>
      </c>
      <c r="E1501" s="17">
        <v>39.478953094808993</v>
      </c>
      <c r="F1501" s="17">
        <v>-74.504069346161032</v>
      </c>
      <c r="G1501" s="17">
        <v>-6.1882770136892973E-2</v>
      </c>
      <c r="H1501" s="17">
        <v>1.9727377670803845</v>
      </c>
      <c r="I1501" s="17">
        <v>24.073195560502811</v>
      </c>
      <c r="J1501" s="17">
        <v>4.2943418432303524</v>
      </c>
      <c r="K1501" s="17">
        <v>-1.0000000000000011</v>
      </c>
      <c r="L1501" s="17">
        <v>-1.0000000000000011</v>
      </c>
      <c r="M1501" s="17">
        <v>-1.0000000000000011</v>
      </c>
      <c r="N1501" s="17">
        <v>0.14236323685225302</v>
      </c>
      <c r="O1501" s="17">
        <v>-1.0000000000000011</v>
      </c>
      <c r="P1501" s="17">
        <v>-1.0000000000000011</v>
      </c>
      <c r="Q1501" s="17">
        <v>2.6472440211653385</v>
      </c>
      <c r="R1501" s="17">
        <v>-1.0000000000000011</v>
      </c>
      <c r="S1501" s="17">
        <v>-0.6044288409176013</v>
      </c>
      <c r="T1501" s="17">
        <v>-5.1474033215826387E-2</v>
      </c>
      <c r="U1501" s="17">
        <v>-0.48009263351062242</v>
      </c>
      <c r="V1501" s="17">
        <v>-0.79676355976912461</v>
      </c>
      <c r="W1501" s="17">
        <v>-1.3746646465616541</v>
      </c>
      <c r="X1501" s="17">
        <v>-4.4628931329185342</v>
      </c>
      <c r="Y1501" s="17">
        <v>-7.3798360563911702E-2</v>
      </c>
      <c r="Z1501" s="17">
        <v>16.947119890877833</v>
      </c>
      <c r="AA1501" s="17">
        <v>-0.66966811645136248</v>
      </c>
      <c r="AB1501" s="17">
        <v>-0.67828294948879719</v>
      </c>
      <c r="AC1501" s="17">
        <v>-2.5747267487371595</v>
      </c>
      <c r="AD1501" s="17">
        <v>-0.87204315698246271</v>
      </c>
      <c r="AE1501" s="17">
        <v>-0.78040758672324562</v>
      </c>
      <c r="AF1501" s="17">
        <v>20.103107534025042</v>
      </c>
      <c r="AG1501" s="17">
        <v>-56.541052188683402</v>
      </c>
      <c r="AH1501" s="17">
        <v>-0.17825848221228419</v>
      </c>
      <c r="AI1501" s="17">
        <v>-0.16917123838866255</v>
      </c>
      <c r="AJ1501" s="17">
        <v>0.33333333333333298</v>
      </c>
      <c r="AK1501" s="17">
        <v>0.1416392916168675</v>
      </c>
      <c r="AL1501" s="17">
        <v>0.28944281039661834</v>
      </c>
      <c r="AM1501" s="17">
        <v>0.33333333333333298</v>
      </c>
      <c r="AN1501" s="17">
        <v>-0.14916567026783423</v>
      </c>
      <c r="AO1501" s="17">
        <v>-0.12404873699539948</v>
      </c>
      <c r="AP1501" s="17">
        <v>0.33333333333333298</v>
      </c>
      <c r="AQ1501" s="17">
        <v>1.2785539910194039</v>
      </c>
      <c r="AR1501" s="17">
        <v>2.2444243630026963</v>
      </c>
      <c r="AS1501" s="17">
        <v>-3.051426079982412</v>
      </c>
      <c r="AT1501" s="17">
        <v>1.3634080608393679</v>
      </c>
      <c r="AU1501" s="17">
        <v>-1.0000000000000011</v>
      </c>
      <c r="AV1501" s="17">
        <v>-1.0000000000000011</v>
      </c>
      <c r="AW1501" s="17">
        <v>-1.0000000000000011</v>
      </c>
      <c r="AX1501" s="17">
        <v>-1.0000000000000011</v>
      </c>
      <c r="AY1501" s="17">
        <v>-6.483943483588793E-2</v>
      </c>
      <c r="AZ1501" s="17">
        <v>0.83016898080718393</v>
      </c>
      <c r="BA1501" s="17">
        <v>-0.23401884712412346</v>
      </c>
      <c r="BB1501" s="17">
        <v>0.45956665284462889</v>
      </c>
      <c r="BC1501" s="17">
        <v>-0.13152278259287561</v>
      </c>
      <c r="BD1501" s="17">
        <v>13.430731976020439</v>
      </c>
      <c r="BE1501" s="17">
        <v>-2.4038422077336126</v>
      </c>
      <c r="BF1501" s="17">
        <v>-1.0000000000000011</v>
      </c>
      <c r="BG1501" s="22">
        <v>-17.651991273363592</v>
      </c>
    </row>
    <row r="1502" spans="1:100" x14ac:dyDescent="0.25">
      <c r="A1502">
        <v>3953</v>
      </c>
      <c r="B1502" t="s">
        <v>1419</v>
      </c>
      <c r="C1502" s="48">
        <v>2</v>
      </c>
      <c r="D1502" s="22">
        <v>1520.6616796874998</v>
      </c>
      <c r="E1502" s="17">
        <v>50.897187251570145</v>
      </c>
      <c r="F1502" s="17">
        <v>-56.083675930856174</v>
      </c>
      <c r="G1502" s="17">
        <v>6.614968985361086E-2</v>
      </c>
      <c r="H1502" s="17">
        <v>3.1406171661842501</v>
      </c>
      <c r="I1502" s="17">
        <v>33.039585506589553</v>
      </c>
      <c r="J1502" s="17">
        <v>6.5088901360204776</v>
      </c>
      <c r="K1502" s="17">
        <v>-1.0000000000000009</v>
      </c>
      <c r="L1502" s="17">
        <v>-1.0000000000000009</v>
      </c>
      <c r="M1502" s="17">
        <v>-1.0000000000000009</v>
      </c>
      <c r="N1502" s="17">
        <v>0.17426888367880805</v>
      </c>
      <c r="O1502" s="17">
        <v>-1.0000000000000009</v>
      </c>
      <c r="P1502" s="17">
        <v>-1.0000000000000009</v>
      </c>
      <c r="Q1502" s="17">
        <v>2.9899860118264634</v>
      </c>
      <c r="R1502" s="17">
        <v>-1.0000000000000009</v>
      </c>
      <c r="S1502" s="17">
        <v>-0.15742344528417274</v>
      </c>
      <c r="T1502" s="17">
        <v>-1.3005327221440599E-3</v>
      </c>
      <c r="U1502" s="17">
        <v>-0.3297455879405396</v>
      </c>
      <c r="V1502" s="17">
        <v>-0.59976031818286202</v>
      </c>
      <c r="W1502" s="17">
        <v>-0.37639280161578537</v>
      </c>
      <c r="X1502" s="17">
        <v>-3.232930741896646</v>
      </c>
      <c r="Y1502" s="17">
        <v>-2.865771135106393E-2</v>
      </c>
      <c r="Z1502" s="17">
        <v>21.091719463386521</v>
      </c>
      <c r="AA1502" s="17">
        <v>-0.36442313925486469</v>
      </c>
      <c r="AB1502" s="17">
        <v>-0.23829929511032377</v>
      </c>
      <c r="AC1502" s="17">
        <v>2.4767411528852747</v>
      </c>
      <c r="AD1502" s="17">
        <v>-0.48648029661559411</v>
      </c>
      <c r="AE1502" s="17">
        <v>-0.45751899673608687</v>
      </c>
      <c r="AF1502" s="17">
        <v>28.284258705824943</v>
      </c>
      <c r="AG1502" s="17">
        <v>-42.563141450413234</v>
      </c>
      <c r="AH1502" s="17">
        <v>-8.1552417253864307E-2</v>
      </c>
      <c r="AI1502" s="17">
        <v>-5.4755857516458784E-2</v>
      </c>
      <c r="AJ1502" s="17">
        <v>0.33333333333333298</v>
      </c>
      <c r="AK1502" s="17">
        <v>0.2707273833514936</v>
      </c>
      <c r="AL1502" s="17">
        <v>0.40218947866161353</v>
      </c>
      <c r="AM1502" s="17">
        <v>0.33333333333333298</v>
      </c>
      <c r="AN1502" s="17">
        <v>-3.2793454377793074E-2</v>
      </c>
      <c r="AO1502" s="17">
        <v>3.1148268241156796E-3</v>
      </c>
      <c r="AP1502" s="17">
        <v>0.33333333333333298</v>
      </c>
      <c r="AQ1502" s="17">
        <v>2.7293524923126773</v>
      </c>
      <c r="AR1502" s="17">
        <v>2.2444243630026963</v>
      </c>
      <c r="AS1502" s="17">
        <v>-1.2046459143551944</v>
      </c>
      <c r="AT1502" s="17">
        <v>2.6554889768261423</v>
      </c>
      <c r="AU1502" s="17">
        <v>-1.0000000000000009</v>
      </c>
      <c r="AV1502" s="17">
        <v>-1.0000000000000009</v>
      </c>
      <c r="AW1502" s="17">
        <v>-1.0000000000000009</v>
      </c>
      <c r="AX1502" s="17">
        <v>-1.0000000000000009</v>
      </c>
      <c r="AY1502" s="17">
        <v>-4.5390962854756009E-2</v>
      </c>
      <c r="AZ1502" s="17">
        <v>0.69604148519624043</v>
      </c>
      <c r="BA1502" s="17">
        <v>-0.1050771046700667</v>
      </c>
      <c r="BB1502" s="17">
        <v>0.38487037822357451</v>
      </c>
      <c r="BC1502" s="17">
        <v>-6.0025290804455372E-2</v>
      </c>
      <c r="BD1502" s="17">
        <v>11.438995899235014</v>
      </c>
      <c r="BE1502" s="17">
        <v>-0.47968670000502023</v>
      </c>
      <c r="BF1502" s="17">
        <v>-1.0000000000000009</v>
      </c>
      <c r="BG1502" s="22">
        <v>118.85486483686327</v>
      </c>
    </row>
    <row r="1503" spans="1:100" x14ac:dyDescent="0.25">
      <c r="A1503">
        <v>3954</v>
      </c>
      <c r="B1503" t="s">
        <v>1420</v>
      </c>
      <c r="C1503" s="48">
        <v>2</v>
      </c>
      <c r="D1503" s="22">
        <v>1535.6475683593751</v>
      </c>
      <c r="E1503" s="17">
        <v>109.22537685098119</v>
      </c>
      <c r="F1503" s="17">
        <v>38.013903858873121</v>
      </c>
      <c r="G1503" s="17">
        <v>0.72018266016041599</v>
      </c>
      <c r="H1503" s="17">
        <v>9.1065388739502424</v>
      </c>
      <c r="I1503" s="17">
        <v>78.842928266723519</v>
      </c>
      <c r="J1503" s="17">
        <v>17.821549425147751</v>
      </c>
      <c r="K1503" s="17">
        <v>-0.99999999999999944</v>
      </c>
      <c r="L1503" s="17">
        <v>-0.99999999999999944</v>
      </c>
      <c r="M1503" s="17">
        <v>-0.99999999999999944</v>
      </c>
      <c r="N1503" s="17">
        <v>0.33725368429171038</v>
      </c>
      <c r="O1503" s="17">
        <v>-0.99999999999999944</v>
      </c>
      <c r="P1503" s="17">
        <v>-0.99999999999999944</v>
      </c>
      <c r="Q1503" s="17">
        <v>4.7408276516542749</v>
      </c>
      <c r="R1503" s="17">
        <v>-0.99999999999999944</v>
      </c>
      <c r="S1503" s="17">
        <v>2.1260308183532191</v>
      </c>
      <c r="T1503" s="17">
        <v>0.25500262321977024</v>
      </c>
      <c r="U1503" s="17">
        <v>0.43827780861332782</v>
      </c>
      <c r="V1503" s="17">
        <v>0.40659865722297583</v>
      </c>
      <c r="W1503" s="17">
        <v>4.7231163382697279</v>
      </c>
      <c r="X1503" s="17">
        <v>3.0501318191552209</v>
      </c>
      <c r="Y1503" s="17">
        <v>0.20193594348026656</v>
      </c>
      <c r="Z1503" s="17">
        <v>42.263731383966864</v>
      </c>
      <c r="AA1503" s="17">
        <v>1.1948711141076473</v>
      </c>
      <c r="AB1503" s="17">
        <v>2.0092855468972353</v>
      </c>
      <c r="AC1503" s="17">
        <v>28.281342238833716</v>
      </c>
      <c r="AD1503" s="17">
        <v>1.4831047822342107</v>
      </c>
      <c r="AE1503" s="17">
        <v>1.1919047791027952</v>
      </c>
      <c r="AF1503" s="17">
        <v>70.076337072655889</v>
      </c>
      <c r="AG1503" s="17">
        <v>28.840739092944979</v>
      </c>
      <c r="AH1503" s="17">
        <v>0.41245476589429453</v>
      </c>
      <c r="AI1503" s="17">
        <v>0.52971648181203679</v>
      </c>
      <c r="AJ1503" s="17">
        <v>0.33333333333333298</v>
      </c>
      <c r="AK1503" s="17">
        <v>0.93015287650140888</v>
      </c>
      <c r="AL1503" s="17">
        <v>0.97813747140517326</v>
      </c>
      <c r="AM1503" s="17">
        <v>0.33333333333333298</v>
      </c>
      <c r="AN1503" s="17">
        <v>0.56167505794629691</v>
      </c>
      <c r="AO1503" s="17">
        <v>0.65270918255113286</v>
      </c>
      <c r="AP1503" s="17">
        <v>0.33333333333333298</v>
      </c>
      <c r="AQ1503" s="17">
        <v>10.140520356992296</v>
      </c>
      <c r="AR1503" s="17">
        <v>2.2444243630026963</v>
      </c>
      <c r="AS1503" s="17">
        <v>8.2293297924182962</v>
      </c>
      <c r="AT1503" s="17">
        <v>9.2558739059468138</v>
      </c>
      <c r="AU1503" s="17">
        <v>-0.99999999999999944</v>
      </c>
      <c r="AV1503" s="17">
        <v>-0.99999999999999944</v>
      </c>
      <c r="AW1503" s="17">
        <v>-0.99999999999999944</v>
      </c>
      <c r="AX1503" s="17">
        <v>-0.99999999999999944</v>
      </c>
      <c r="AY1503" s="17">
        <v>5.3958388854113963E-2</v>
      </c>
      <c r="AZ1503" s="17">
        <v>1.0873018068882023E-2</v>
      </c>
      <c r="BA1503" s="17">
        <v>0.55360078701471926</v>
      </c>
      <c r="BB1503" s="17">
        <v>3.2966244670308564E-3</v>
      </c>
      <c r="BC1503" s="17">
        <v>0.30520800181005203</v>
      </c>
      <c r="BD1503" s="17">
        <v>1.2645365280426404</v>
      </c>
      <c r="BE1503" s="17">
        <v>9.34954834043136</v>
      </c>
      <c r="BF1503" s="17">
        <v>-0.99999999999999944</v>
      </c>
      <c r="BG1503" s="22">
        <v>279.58356288961318</v>
      </c>
    </row>
    <row r="1504" spans="1:100" x14ac:dyDescent="0.25">
      <c r="A1504">
        <v>3955</v>
      </c>
      <c r="B1504" t="s">
        <v>1421</v>
      </c>
      <c r="C1504" s="48">
        <v>2</v>
      </c>
      <c r="D1504" s="22">
        <v>1513.2344824218751</v>
      </c>
      <c r="E1504" s="17">
        <v>72.465975796320492</v>
      </c>
      <c r="F1504" s="17">
        <v>-21.287965400558175</v>
      </c>
      <c r="G1504" s="17">
        <v>0.30800013874847765</v>
      </c>
      <c r="H1504" s="17">
        <v>5.3467151896799061</v>
      </c>
      <c r="I1504" s="17">
        <v>49.976895260603015</v>
      </c>
      <c r="J1504" s="17">
        <v>10.692122253488009</v>
      </c>
      <c r="K1504" s="17">
        <v>-1.0000000000000002</v>
      </c>
      <c r="L1504" s="17">
        <v>-1.0000000000000002</v>
      </c>
      <c r="M1504" s="17">
        <v>-1.0000000000000002</v>
      </c>
      <c r="N1504" s="17">
        <v>0.23453793582273885</v>
      </c>
      <c r="O1504" s="17">
        <v>-1.0000000000000002</v>
      </c>
      <c r="P1504" s="17">
        <v>-1.0000000000000002</v>
      </c>
      <c r="Q1504" s="17">
        <v>3.6374179544967933</v>
      </c>
      <c r="R1504" s="17">
        <v>-1.0000000000000002</v>
      </c>
      <c r="S1504" s="17">
        <v>0.68695973379705866</v>
      </c>
      <c r="T1504" s="17">
        <v>9.3476085784786972E-2</v>
      </c>
      <c r="U1504" s="17">
        <v>-4.574338675000969E-2</v>
      </c>
      <c r="V1504" s="17">
        <v>-0.22762560785303373</v>
      </c>
      <c r="W1504" s="17">
        <v>1.5093203514172198</v>
      </c>
      <c r="X1504" s="17">
        <v>-0.90955933737539796</v>
      </c>
      <c r="Y1504" s="17">
        <v>5.6611963826173811E-2</v>
      </c>
      <c r="Z1504" s="17">
        <v>28.920775213584914</v>
      </c>
      <c r="AA1504" s="17">
        <v>0.21217778494320078</v>
      </c>
      <c r="AB1504" s="17">
        <v>0.59281997203279091</v>
      </c>
      <c r="AC1504" s="17">
        <v>12.018850862220004</v>
      </c>
      <c r="AD1504" s="17">
        <v>0.24183930970792905</v>
      </c>
      <c r="AE1504" s="17">
        <v>0.1524103167928173</v>
      </c>
      <c r="AF1504" s="17">
        <v>43.738270005172964</v>
      </c>
      <c r="AG1504" s="17">
        <v>-16.159181181948846</v>
      </c>
      <c r="AH1504" s="17">
        <v>0.10112317316113431</v>
      </c>
      <c r="AI1504" s="17">
        <v>0.16137223395715664</v>
      </c>
      <c r="AJ1504" s="17">
        <v>0.33333333333333298</v>
      </c>
      <c r="AK1504" s="17">
        <v>0.51457189696403083</v>
      </c>
      <c r="AL1504" s="17">
        <v>0.6151654094006791</v>
      </c>
      <c r="AM1504" s="17">
        <v>0.33333333333333298</v>
      </c>
      <c r="AN1504" s="17">
        <v>0.18703105460988312</v>
      </c>
      <c r="AO1504" s="17">
        <v>0.24332395031593829</v>
      </c>
      <c r="AP1504" s="17">
        <v>0.33333333333333298</v>
      </c>
      <c r="AQ1504" s="17">
        <v>5.4698783622350602</v>
      </c>
      <c r="AR1504" s="17">
        <v>2.2444243630026963</v>
      </c>
      <c r="AS1504" s="17">
        <v>2.2838804491951623</v>
      </c>
      <c r="AT1504" s="17">
        <v>5.0962008835025365</v>
      </c>
      <c r="AU1504" s="17">
        <v>-1.0000000000000002</v>
      </c>
      <c r="AV1504" s="17">
        <v>-1.0000000000000002</v>
      </c>
      <c r="AW1504" s="17">
        <v>-1.0000000000000002</v>
      </c>
      <c r="AX1504" s="17">
        <v>-1.0000000000000002</v>
      </c>
      <c r="AY1504" s="17">
        <v>-8.6532349433742859E-3</v>
      </c>
      <c r="AZ1504" s="17">
        <v>0.44267765054792585</v>
      </c>
      <c r="BA1504" s="17">
        <v>0.13849095842981343</v>
      </c>
      <c r="BB1504" s="17">
        <v>0.24377078871934907</v>
      </c>
      <c r="BC1504" s="17">
        <v>7.5031869584160221E-2</v>
      </c>
      <c r="BD1504" s="17">
        <v>7.6766510666325338</v>
      </c>
      <c r="BE1504" s="17">
        <v>3.1549999515066798</v>
      </c>
      <c r="BF1504" s="17">
        <v>-1.0000000000000002</v>
      </c>
      <c r="BG1504" s="22">
        <v>128.29219444584876</v>
      </c>
    </row>
    <row r="1505" spans="1:100" x14ac:dyDescent="0.25">
      <c r="A1505">
        <v>3957</v>
      </c>
      <c r="B1505" t="s">
        <v>1422</v>
      </c>
      <c r="C1505" s="48">
        <v>2</v>
      </c>
      <c r="D1505" s="22">
        <v>1501.226611328125</v>
      </c>
      <c r="E1505" s="17">
        <v>45.44571340629998</v>
      </c>
      <c r="F1505" s="17">
        <v>-64.878231336225923</v>
      </c>
      <c r="G1505" s="17">
        <v>5.0224089272041805E-3</v>
      </c>
      <c r="H1505" s="17">
        <v>2.5830297221682565</v>
      </c>
      <c r="I1505" s="17">
        <v>28.758709881995575</v>
      </c>
      <c r="J1505" s="17">
        <v>5.4515854835244122</v>
      </c>
      <c r="K1505" s="17">
        <v>-1.0000000000000009</v>
      </c>
      <c r="L1505" s="17">
        <v>-1.0000000000000009</v>
      </c>
      <c r="M1505" s="17">
        <v>-1.0000000000000009</v>
      </c>
      <c r="N1505" s="17">
        <v>0.15903598542120839</v>
      </c>
      <c r="O1505" s="17">
        <v>-1.0000000000000009</v>
      </c>
      <c r="P1505" s="17">
        <v>-1.0000000000000009</v>
      </c>
      <c r="Q1505" s="17">
        <v>2.82634871273862</v>
      </c>
      <c r="R1505" s="17">
        <v>-1.0000000000000009</v>
      </c>
      <c r="S1505" s="17">
        <v>-0.37083982732143705</v>
      </c>
      <c r="T1505" s="17">
        <v>-2.525515844726095E-2</v>
      </c>
      <c r="U1505" s="17">
        <v>-0.40152665105296709</v>
      </c>
      <c r="V1505" s="17">
        <v>-0.69381671991683946</v>
      </c>
      <c r="W1505" s="17">
        <v>-0.85300352604812257</v>
      </c>
      <c r="X1505" s="17">
        <v>-3.8201588292932809</v>
      </c>
      <c r="Y1505" s="17">
        <v>-5.0209473660706189E-2</v>
      </c>
      <c r="Z1505" s="17">
        <v>19.112939219571832</v>
      </c>
      <c r="AA1505" s="17">
        <v>-0.51015802143902977</v>
      </c>
      <c r="AB1505" s="17">
        <v>-0.44836324644121861</v>
      </c>
      <c r="AC1505" s="17">
        <v>6.498949603120252E-2</v>
      </c>
      <c r="AD1505" s="17">
        <v>-0.67056181221079969</v>
      </c>
      <c r="AE1505" s="17">
        <v>-0.61167757144081625</v>
      </c>
      <c r="AF1505" s="17">
        <v>24.378284189541301</v>
      </c>
      <c r="AG1505" s="17">
        <v>-49.23669655140754</v>
      </c>
      <c r="AH1505" s="17">
        <v>-0.12772335547093133</v>
      </c>
      <c r="AI1505" s="17">
        <v>-0.10938185727773608</v>
      </c>
      <c r="AJ1505" s="17">
        <v>0.33333333333333298</v>
      </c>
      <c r="AK1505" s="17">
        <v>0.2090961060308712</v>
      </c>
      <c r="AL1505" s="17">
        <v>0.3483601820515046</v>
      </c>
      <c r="AM1505" s="17">
        <v>0.33333333333333298</v>
      </c>
      <c r="AN1505" s="17">
        <v>-8.8353717246026586E-2</v>
      </c>
      <c r="AO1505" s="17">
        <v>-5.7597611957229844E-2</v>
      </c>
      <c r="AP1505" s="17">
        <v>0.33333333333333298</v>
      </c>
      <c r="AQ1505" s="17">
        <v>2.0366893382754805</v>
      </c>
      <c r="AR1505" s="17">
        <v>2.2444243630026963</v>
      </c>
      <c r="AS1505" s="17">
        <v>-2.0863648940731778</v>
      </c>
      <c r="AT1505" s="17">
        <v>2.0386032812999417</v>
      </c>
      <c r="AU1505" s="17">
        <v>-1.0000000000000009</v>
      </c>
      <c r="AV1505" s="17">
        <v>-1.0000000000000009</v>
      </c>
      <c r="AW1505" s="17">
        <v>-1.0000000000000009</v>
      </c>
      <c r="AX1505" s="17">
        <v>-1.0000000000000009</v>
      </c>
      <c r="AY1505" s="17">
        <v>-5.4676359780412014E-2</v>
      </c>
      <c r="AZ1505" s="17">
        <v>0.76007875437605343</v>
      </c>
      <c r="BA1505" s="17">
        <v>-0.16663850960373816</v>
      </c>
      <c r="BB1505" s="17">
        <v>0.42053305441722</v>
      </c>
      <c r="BC1505" s="17">
        <v>-9.4160753533269387E-2</v>
      </c>
      <c r="BD1505" s="17">
        <v>12.389922021453955</v>
      </c>
      <c r="BE1505" s="17">
        <v>-1.3983474386625598</v>
      </c>
      <c r="BF1505" s="17">
        <v>-1.0000000000000009</v>
      </c>
      <c r="BG1505" s="22">
        <v>85.517377661584533</v>
      </c>
    </row>
    <row r="1506" spans="1:100" x14ac:dyDescent="0.25">
      <c r="A1506">
        <v>3958</v>
      </c>
      <c r="B1506" t="s">
        <v>1423</v>
      </c>
      <c r="C1506" s="48">
        <v>3</v>
      </c>
      <c r="D1506" s="22">
        <v>1482.4470027179048</v>
      </c>
      <c r="E1506" s="17">
        <v>60.887613320929958</v>
      </c>
      <c r="F1506" s="17">
        <v>-37.750903333258904</v>
      </c>
      <c r="G1506" s="17">
        <v>0.47478924410387713</v>
      </c>
      <c r="H1506" s="17">
        <v>8.2826151913270376</v>
      </c>
      <c r="I1506" s="17">
        <v>39.870481658958603</v>
      </c>
      <c r="J1506" s="17">
        <v>8.287118871422841</v>
      </c>
      <c r="K1506" s="17">
        <v>-0.99999999999999933</v>
      </c>
      <c r="L1506" s="17">
        <v>-0.99999999999999933</v>
      </c>
      <c r="M1506" s="17">
        <v>-0.99999999999999933</v>
      </c>
      <c r="N1506" s="17">
        <v>0.3243002571756628</v>
      </c>
      <c r="O1506" s="17">
        <v>-0.99999999999999933</v>
      </c>
      <c r="P1506" s="17">
        <v>-0.99999999999999933</v>
      </c>
      <c r="Q1506" s="17">
        <v>3.859010112393594</v>
      </c>
      <c r="R1506" s="17">
        <v>-0.99999999999999933</v>
      </c>
      <c r="S1506" s="17">
        <v>2.2258276836596878</v>
      </c>
      <c r="T1506" s="17">
        <v>0.48724351668601867</v>
      </c>
      <c r="U1506" s="17">
        <v>-1.4025144192967095E-2</v>
      </c>
      <c r="V1506" s="17">
        <v>0.12175858322626014</v>
      </c>
      <c r="W1506" s="17">
        <v>4.4236050789334413</v>
      </c>
      <c r="X1506" s="17">
        <v>4.2316909131426179</v>
      </c>
      <c r="Y1506" s="17">
        <v>0.15762143527607406</v>
      </c>
      <c r="Z1506" s="17">
        <v>29.088894534084282</v>
      </c>
      <c r="AA1506" s="17">
        <v>0.30341243211975411</v>
      </c>
      <c r="AB1506" s="17">
        <v>-1.2093926016805088</v>
      </c>
      <c r="AC1506" s="17">
        <v>3.4514654250506482</v>
      </c>
      <c r="AD1506" s="17">
        <v>-0.12542218139030925</v>
      </c>
      <c r="AE1506" s="17">
        <v>-0.16548189023384274</v>
      </c>
      <c r="AF1506" s="17">
        <v>31.165485467220563</v>
      </c>
      <c r="AG1506" s="17">
        <v>-44.100227972241754</v>
      </c>
      <c r="AH1506" s="17">
        <v>-3.7976511965773091E-2</v>
      </c>
      <c r="AI1506" s="17">
        <v>9.5277679917717628E-2</v>
      </c>
      <c r="AJ1506" s="17">
        <v>0.33333333333333298</v>
      </c>
      <c r="AK1506" s="17">
        <v>0.7291147052979936</v>
      </c>
      <c r="AL1506" s="17">
        <v>1.2701355051664303</v>
      </c>
      <c r="AM1506" s="17">
        <v>0.33333333333333298</v>
      </c>
      <c r="AN1506" s="17">
        <v>-0.42825310215303403</v>
      </c>
      <c r="AO1506" s="17">
        <v>0.37558605326345362</v>
      </c>
      <c r="AP1506" s="17">
        <v>0.33333333333333298</v>
      </c>
      <c r="AQ1506" s="17">
        <v>8.7049961917380028</v>
      </c>
      <c r="AR1506" s="17">
        <v>-0.37092302863977422</v>
      </c>
      <c r="AS1506" s="17">
        <v>1.366894847082686</v>
      </c>
      <c r="AT1506" s="17">
        <v>7.2911470529799347</v>
      </c>
      <c r="AU1506" s="17">
        <v>-0.99999999999999933</v>
      </c>
      <c r="AV1506" s="17">
        <v>-0.99999999999999933</v>
      </c>
      <c r="AW1506" s="17">
        <v>-0.99999999999999933</v>
      </c>
      <c r="AX1506" s="17">
        <v>-0.99999999999999933</v>
      </c>
      <c r="AY1506" s="17">
        <v>4.2366989722430522E-3</v>
      </c>
      <c r="AZ1506" s="17">
        <v>0.42380573555763867</v>
      </c>
      <c r="BA1506" s="17">
        <v>0.24822971376065356</v>
      </c>
      <c r="BB1506" s="17">
        <v>7.2582968758574173E-2</v>
      </c>
      <c r="BC1506" s="17">
        <v>0.12824996121673082</v>
      </c>
      <c r="BD1506" s="17">
        <v>3.9336028967525483</v>
      </c>
      <c r="BE1506" s="17">
        <v>4.4473975992215404</v>
      </c>
      <c r="BF1506" s="17">
        <v>-0.99999999999999933</v>
      </c>
      <c r="CU1506" t="e">
        <v>#N/A</v>
      </c>
      <c r="CV1506" t="e">
        <v>#N/A</v>
      </c>
    </row>
    <row r="1507" spans="1:100" x14ac:dyDescent="0.25">
      <c r="A1507">
        <v>3959</v>
      </c>
      <c r="B1507" t="s">
        <v>1424</v>
      </c>
      <c r="C1507" s="48">
        <v>2</v>
      </c>
      <c r="D1507" s="22">
        <v>1594.90701171875</v>
      </c>
      <c r="E1507" s="17">
        <v>112.09363246084122</v>
      </c>
      <c r="F1507" s="17">
        <v>42.641098924582266</v>
      </c>
      <c r="G1507" s="17">
        <v>0.75234436017201478</v>
      </c>
      <c r="H1507" s="17">
        <v>9.399909686996331</v>
      </c>
      <c r="I1507" s="17">
        <v>81.095281643784645</v>
      </c>
      <c r="J1507" s="17">
        <v>18.377843023343058</v>
      </c>
      <c r="K1507" s="17">
        <v>-0.99999999999999933</v>
      </c>
      <c r="L1507" s="17">
        <v>-0.99999999999999933</v>
      </c>
      <c r="M1507" s="17">
        <v>-0.99999999999999933</v>
      </c>
      <c r="N1507" s="17">
        <v>0.34526836933320521</v>
      </c>
      <c r="O1507" s="17">
        <v>-0.99999999999999933</v>
      </c>
      <c r="P1507" s="17">
        <v>-0.99999999999999933</v>
      </c>
      <c r="Q1507" s="17">
        <v>4.8269242953166627</v>
      </c>
      <c r="R1507" s="17">
        <v>-0.99999999999999933</v>
      </c>
      <c r="S1507" s="17">
        <v>2.238318385420154</v>
      </c>
      <c r="T1507" s="17">
        <v>0.26760618540649456</v>
      </c>
      <c r="U1507" s="17">
        <v>0.47604492312174085</v>
      </c>
      <c r="V1507" s="17">
        <v>0.45608578851514825</v>
      </c>
      <c r="W1507" s="17">
        <v>4.9738818051642593</v>
      </c>
      <c r="X1507" s="17">
        <v>3.3590978536165492</v>
      </c>
      <c r="Y1507" s="17">
        <v>0.21327525554550453</v>
      </c>
      <c r="Z1507" s="17">
        <v>43.304853050527917</v>
      </c>
      <c r="AA1507" s="17">
        <v>1.2715485237846091</v>
      </c>
      <c r="AB1507" s="17">
        <v>2.1198092555190717</v>
      </c>
      <c r="AC1507" s="17">
        <v>29.550268847619105</v>
      </c>
      <c r="AD1507" s="17">
        <v>1.5799580103269371</v>
      </c>
      <c r="AE1507" s="17">
        <v>1.2730142568798004</v>
      </c>
      <c r="AF1507" s="17">
        <v>72.131438800424647</v>
      </c>
      <c r="AG1507" s="17">
        <v>32.351984381729501</v>
      </c>
      <c r="AH1507" s="17">
        <v>0.43674728867114004</v>
      </c>
      <c r="AI1507" s="17">
        <v>0.55845757728577494</v>
      </c>
      <c r="AJ1507" s="17">
        <v>0.33333333333333298</v>
      </c>
      <c r="AK1507" s="17">
        <v>0.96257975076241042</v>
      </c>
      <c r="AL1507" s="17">
        <v>1.0064593869749823</v>
      </c>
      <c r="AM1507" s="17">
        <v>0.33333333333333298</v>
      </c>
      <c r="AN1507" s="17">
        <v>0.59090770955213268</v>
      </c>
      <c r="AO1507" s="17">
        <v>0.68465261621063123</v>
      </c>
      <c r="AP1507" s="17">
        <v>0.33333333333333298</v>
      </c>
      <c r="AQ1507" s="17">
        <v>10.504960329319095</v>
      </c>
      <c r="AR1507" s="17">
        <v>2.2444243630026963</v>
      </c>
      <c r="AS1507" s="17">
        <v>8.6932401920050779</v>
      </c>
      <c r="AT1507" s="17">
        <v>9.5804440877097861</v>
      </c>
      <c r="AU1507" s="17">
        <v>-0.99999999999999933</v>
      </c>
      <c r="AV1507" s="17">
        <v>-0.99999999999999933</v>
      </c>
      <c r="AW1507" s="17">
        <v>-0.99999999999999933</v>
      </c>
      <c r="AX1507" s="17">
        <v>-0.99999999999999933</v>
      </c>
      <c r="AY1507" s="17">
        <v>5.8843836822445907E-2</v>
      </c>
      <c r="AZ1507" s="17">
        <v>-2.2819752322830622E-2</v>
      </c>
      <c r="BA1507" s="17">
        <v>0.58599089839809637</v>
      </c>
      <c r="BB1507" s="17">
        <v>-1.5467048249439064E-2</v>
      </c>
      <c r="BC1507" s="17">
        <v>0.32316814162655999</v>
      </c>
      <c r="BD1507" s="17">
        <v>0.76421326464051198</v>
      </c>
      <c r="BE1507" s="17">
        <v>9.8328953933570187</v>
      </c>
      <c r="BF1507" s="17">
        <v>-0.99999999999999933</v>
      </c>
      <c r="BG1507" s="22">
        <v>771.52576987499015</v>
      </c>
    </row>
    <row r="1508" spans="1:100" x14ac:dyDescent="0.25">
      <c r="A1508">
        <v>3965</v>
      </c>
      <c r="B1508" t="s">
        <v>1425</v>
      </c>
      <c r="C1508" s="48">
        <v>2</v>
      </c>
      <c r="D1508" s="22">
        <v>1510.5565527343749</v>
      </c>
      <c r="E1508" s="17">
        <v>72.287799948903796</v>
      </c>
      <c r="F1508" s="17">
        <v>-21.575406449801111</v>
      </c>
      <c r="G1508" s="17">
        <v>0.30600225608619713</v>
      </c>
      <c r="H1508" s="17">
        <v>5.3284910143162731</v>
      </c>
      <c r="I1508" s="17">
        <v>49.836979218859675</v>
      </c>
      <c r="J1508" s="17">
        <v>10.657565332225413</v>
      </c>
      <c r="K1508" s="17">
        <v>-1.0000000000000002</v>
      </c>
      <c r="L1508" s="17">
        <v>-1.0000000000000002</v>
      </c>
      <c r="M1508" s="17">
        <v>-1.0000000000000002</v>
      </c>
      <c r="N1508" s="17">
        <v>0.23404006412185652</v>
      </c>
      <c r="O1508" s="17">
        <v>-1.0000000000000002</v>
      </c>
      <c r="P1508" s="17">
        <v>-1.0000000000000002</v>
      </c>
      <c r="Q1508" s="17">
        <v>3.632069636727782</v>
      </c>
      <c r="R1508" s="17">
        <v>-1.0000000000000002</v>
      </c>
      <c r="S1508" s="17">
        <v>0.67998443761085625</v>
      </c>
      <c r="T1508" s="17">
        <v>9.2693153341329382E-2</v>
      </c>
      <c r="U1508" s="17">
        <v>-4.8089477387429691E-2</v>
      </c>
      <c r="V1508" s="17">
        <v>-0.23069974515233621</v>
      </c>
      <c r="W1508" s="17">
        <v>1.493742817318382</v>
      </c>
      <c r="X1508" s="17">
        <v>-0.92875228685447564</v>
      </c>
      <c r="Y1508" s="17">
        <v>5.5907566516045379E-2</v>
      </c>
      <c r="Z1508" s="17">
        <v>28.856100805012083</v>
      </c>
      <c r="AA1508" s="17">
        <v>0.20741458936190571</v>
      </c>
      <c r="AB1508" s="17">
        <v>0.58595424661569917</v>
      </c>
      <c r="AC1508" s="17">
        <v>11.940025225811342</v>
      </c>
      <c r="AD1508" s="17">
        <v>0.23582279363065151</v>
      </c>
      <c r="AE1508" s="17">
        <v>0.14737180143638812</v>
      </c>
      <c r="AF1508" s="17">
        <v>43.61060722274383</v>
      </c>
      <c r="AG1508" s="17">
        <v>-16.377299505387811</v>
      </c>
      <c r="AH1508" s="17">
        <v>9.9614123264474247E-2</v>
      </c>
      <c r="AI1508" s="17">
        <v>0.15958683902090565</v>
      </c>
      <c r="AJ1508" s="17">
        <v>0.33333333333333298</v>
      </c>
      <c r="AK1508" s="17">
        <v>0.51255754169504186</v>
      </c>
      <c r="AL1508" s="17">
        <v>0.61340605389213665</v>
      </c>
      <c r="AM1508" s="17">
        <v>0.33333333333333298</v>
      </c>
      <c r="AN1508" s="17">
        <v>0.18521512423945105</v>
      </c>
      <c r="AO1508" s="17">
        <v>0.24133962634491046</v>
      </c>
      <c r="AP1508" s="17">
        <v>0.33333333333333298</v>
      </c>
      <c r="AQ1508" s="17">
        <v>5.4472393754311561</v>
      </c>
      <c r="AR1508" s="17">
        <v>2.2444243630026963</v>
      </c>
      <c r="AS1508" s="17">
        <v>2.255062366076054</v>
      </c>
      <c r="AT1508" s="17">
        <v>5.0760386054325455</v>
      </c>
      <c r="AU1508" s="17">
        <v>-1.0000000000000002</v>
      </c>
      <c r="AV1508" s="17">
        <v>-1.0000000000000002</v>
      </c>
      <c r="AW1508" s="17">
        <v>-1.0000000000000002</v>
      </c>
      <c r="AX1508" s="17">
        <v>-1.0000000000000002</v>
      </c>
      <c r="AY1508" s="17">
        <v>-8.9567186457247278E-3</v>
      </c>
      <c r="AZ1508" s="17">
        <v>0.44477064320022741</v>
      </c>
      <c r="BA1508" s="17">
        <v>0.13647888686833354</v>
      </c>
      <c r="BB1508" s="17">
        <v>0.24493638681856095</v>
      </c>
      <c r="BC1508" s="17">
        <v>7.3916186895166949E-2</v>
      </c>
      <c r="BD1508" s="17">
        <v>7.7077311144262222</v>
      </c>
      <c r="BE1508" s="17">
        <v>3.1249744647769258</v>
      </c>
      <c r="BF1508" s="17">
        <v>-1.0000000000000002</v>
      </c>
      <c r="BG1508" s="22">
        <v>984.67813395571238</v>
      </c>
    </row>
    <row r="1509" spans="1:100" x14ac:dyDescent="0.25">
      <c r="A1509">
        <v>3966</v>
      </c>
      <c r="B1509" t="s">
        <v>1426</v>
      </c>
      <c r="C1509" s="48">
        <v>2</v>
      </c>
      <c r="D1509" s="22">
        <v>1515.3228125000001</v>
      </c>
      <c r="E1509" s="17">
        <v>97.676093608046273</v>
      </c>
      <c r="F1509" s="17">
        <v>19.382096341274025</v>
      </c>
      <c r="G1509" s="17">
        <v>0.59068074905759638</v>
      </c>
      <c r="H1509" s="17">
        <v>7.9252555171141656</v>
      </c>
      <c r="I1509" s="17">
        <v>69.773629482669349</v>
      </c>
      <c r="J1509" s="17">
        <v>15.581584371230342</v>
      </c>
      <c r="K1509" s="17">
        <v>-0.99999999999999967</v>
      </c>
      <c r="L1509" s="17">
        <v>-0.99999999999999967</v>
      </c>
      <c r="M1509" s="17">
        <v>-0.99999999999999967</v>
      </c>
      <c r="N1509" s="17">
        <v>0.30498185073233841</v>
      </c>
      <c r="O1509" s="17">
        <v>-0.99999999999999967</v>
      </c>
      <c r="P1509" s="17">
        <v>-0.99999999999999967</v>
      </c>
      <c r="Q1509" s="17">
        <v>4.3941519507492668</v>
      </c>
      <c r="R1509" s="17">
        <v>-0.99999999999999967</v>
      </c>
      <c r="S1509" s="17">
        <v>1.6738950629979403</v>
      </c>
      <c r="T1509" s="17">
        <v>0.20425327261655563</v>
      </c>
      <c r="U1509" s="17">
        <v>0.28620520349871431</v>
      </c>
      <c r="V1509" s="17">
        <v>0.20733437470615382</v>
      </c>
      <c r="W1509" s="17">
        <v>3.7133871513883996</v>
      </c>
      <c r="X1509" s="17">
        <v>1.8060529329591573</v>
      </c>
      <c r="Y1509" s="17">
        <v>0.15627720707920575</v>
      </c>
      <c r="Z1509" s="17">
        <v>38.071563511572521</v>
      </c>
      <c r="AA1509" s="17">
        <v>0.8861227865006096</v>
      </c>
      <c r="AB1509" s="17">
        <v>1.5642521225590564</v>
      </c>
      <c r="AC1509" s="17">
        <v>23.171897749653585</v>
      </c>
      <c r="AD1509" s="17">
        <v>1.0931167489535687</v>
      </c>
      <c r="AE1509" s="17">
        <v>0.86531033985095895</v>
      </c>
      <c r="AF1509" s="17">
        <v>61.801289386719532</v>
      </c>
      <c r="AG1509" s="17">
        <v>14.70240140916642</v>
      </c>
      <c r="AH1509" s="17">
        <v>0.31463878838142273</v>
      </c>
      <c r="AI1509" s="17">
        <v>0.41398793544491752</v>
      </c>
      <c r="AJ1509" s="17">
        <v>0.33333333333333298</v>
      </c>
      <c r="AK1509" s="17">
        <v>0.79958321798285759</v>
      </c>
      <c r="AL1509" s="17">
        <v>0.86409678975400883</v>
      </c>
      <c r="AM1509" s="17">
        <v>0.33333333333333298</v>
      </c>
      <c r="AN1509" s="17">
        <v>0.44396721762089808</v>
      </c>
      <c r="AO1509" s="17">
        <v>0.5240861400938216</v>
      </c>
      <c r="AP1509" s="17">
        <v>0.33333333333333298</v>
      </c>
      <c r="AQ1509" s="17">
        <v>8.6730707855592346</v>
      </c>
      <c r="AR1509" s="17">
        <v>2.2444243630026963</v>
      </c>
      <c r="AS1509" s="17">
        <v>6.3613538052878074</v>
      </c>
      <c r="AT1509" s="17">
        <v>7.9489635495248603</v>
      </c>
      <c r="AU1509" s="17">
        <v>-0.99999999999999967</v>
      </c>
      <c r="AV1509" s="17">
        <v>-0.99999999999999967</v>
      </c>
      <c r="AW1509" s="17">
        <v>-0.99999999999999967</v>
      </c>
      <c r="AX1509" s="17">
        <v>-0.99999999999999967</v>
      </c>
      <c r="AY1509" s="17">
        <v>3.4286703331762598E-2</v>
      </c>
      <c r="AZ1509" s="17">
        <v>0.14653991859036347</v>
      </c>
      <c r="BA1509" s="17">
        <v>0.42317915745322826</v>
      </c>
      <c r="BB1509" s="17">
        <v>7.8850201399045264E-2</v>
      </c>
      <c r="BC1509" s="17">
        <v>0.23288992070510939</v>
      </c>
      <c r="BD1509" s="17">
        <v>3.2791321108758984</v>
      </c>
      <c r="BE1509" s="17">
        <v>7.4033089607588094</v>
      </c>
      <c r="BF1509" s="17">
        <v>-0.99999999999999967</v>
      </c>
      <c r="BG1509" s="22">
        <v>1989.7479317837629</v>
      </c>
    </row>
    <row r="1510" spans="1:100" x14ac:dyDescent="0.25">
      <c r="A1510">
        <v>3970</v>
      </c>
      <c r="B1510" t="s">
        <v>1427</v>
      </c>
      <c r="C1510" s="48">
        <v>2</v>
      </c>
      <c r="D1510" s="22">
        <v>1588.3485449218749</v>
      </c>
      <c r="E1510" s="17">
        <v>102.12550487153356</v>
      </c>
      <c r="F1510" s="17">
        <v>26.560080678842834</v>
      </c>
      <c r="G1510" s="17">
        <v>0.64057191977215144</v>
      </c>
      <c r="H1510" s="17">
        <v>8.3803500336065042</v>
      </c>
      <c r="I1510" s="17">
        <v>73.267616019573055</v>
      </c>
      <c r="J1510" s="17">
        <v>16.444540585142136</v>
      </c>
      <c r="K1510" s="17">
        <v>-0.99999999999999956</v>
      </c>
      <c r="L1510" s="17">
        <v>-0.99999999999999956</v>
      </c>
      <c r="M1510" s="17">
        <v>-0.99999999999999956</v>
      </c>
      <c r="N1510" s="17">
        <v>0.31741471402888077</v>
      </c>
      <c r="O1510" s="17">
        <v>-0.99999999999999956</v>
      </c>
      <c r="P1510" s="17">
        <v>-0.99999999999999956</v>
      </c>
      <c r="Q1510" s="17">
        <v>4.5277102621992604</v>
      </c>
      <c r="R1510" s="17">
        <v>-0.99999999999999956</v>
      </c>
      <c r="S1510" s="17">
        <v>1.8480823160236866</v>
      </c>
      <c r="T1510" s="17">
        <v>0.22380467917910063</v>
      </c>
      <c r="U1510" s="17">
        <v>0.34479183158914034</v>
      </c>
      <c r="V1510" s="17">
        <v>0.28410180038890609</v>
      </c>
      <c r="W1510" s="17">
        <v>4.1023896827731923</v>
      </c>
      <c r="X1510" s="17">
        <v>2.2853396984208754</v>
      </c>
      <c r="Y1510" s="17">
        <v>0.17386743252836978</v>
      </c>
      <c r="Z1510" s="17">
        <v>39.686614295028839</v>
      </c>
      <c r="AA1510" s="17">
        <v>1.0050694135372258</v>
      </c>
      <c r="AB1510" s="17">
        <v>1.7357031718776303</v>
      </c>
      <c r="AC1510" s="17">
        <v>25.140333312460335</v>
      </c>
      <c r="AD1510" s="17">
        <v>1.243361323565213</v>
      </c>
      <c r="AE1510" s="17">
        <v>0.99113225849585662</v>
      </c>
      <c r="AF1510" s="17">
        <v>64.989287256823133</v>
      </c>
      <c r="AG1510" s="17">
        <v>20.149257080982569</v>
      </c>
      <c r="AH1510" s="17">
        <v>0.35232281629380702</v>
      </c>
      <c r="AI1510" s="17">
        <v>0.45857285789262603</v>
      </c>
      <c r="AJ1510" s="17">
        <v>0.33333333333333298</v>
      </c>
      <c r="AK1510" s="17">
        <v>0.84988574300210706</v>
      </c>
      <c r="AL1510" s="17">
        <v>0.90803145502813842</v>
      </c>
      <c r="AM1510" s="17">
        <v>0.33333333333333298</v>
      </c>
      <c r="AN1510" s="17">
        <v>0.4893146716167967</v>
      </c>
      <c r="AO1510" s="17">
        <v>0.57363872286588746</v>
      </c>
      <c r="AP1510" s="17">
        <v>0.33333333333333298</v>
      </c>
      <c r="AQ1510" s="17">
        <v>9.2384120724939063</v>
      </c>
      <c r="AR1510" s="17">
        <v>2.2444243630026963</v>
      </c>
      <c r="AS1510" s="17">
        <v>7.0809996241871369</v>
      </c>
      <c r="AT1510" s="17">
        <v>8.4524564103298161</v>
      </c>
      <c r="AU1510" s="17">
        <v>-0.99999999999999956</v>
      </c>
      <c r="AV1510" s="17">
        <v>-0.99999999999999956</v>
      </c>
      <c r="AW1510" s="17">
        <v>-0.99999999999999956</v>
      </c>
      <c r="AX1510" s="17">
        <v>-0.99999999999999956</v>
      </c>
      <c r="AY1510" s="17">
        <v>4.1865305163047116E-2</v>
      </c>
      <c r="AZ1510" s="17">
        <v>9.4273659068851129E-2</v>
      </c>
      <c r="BA1510" s="17">
        <v>0.47342465367726921</v>
      </c>
      <c r="BB1510" s="17">
        <v>4.9742859486402807E-2</v>
      </c>
      <c r="BC1510" s="17">
        <v>0.26075077387268225</v>
      </c>
      <c r="BD1510" s="17">
        <v>2.5030004593196438</v>
      </c>
      <c r="BE1510" s="17">
        <v>8.1531060897412466</v>
      </c>
      <c r="BF1510" s="17">
        <v>-0.99999999999999956</v>
      </c>
      <c r="BG1510" s="22">
        <v>212.06204919793561</v>
      </c>
    </row>
    <row r="1511" spans="1:100" x14ac:dyDescent="0.25">
      <c r="A1511">
        <v>3974</v>
      </c>
      <c r="B1511" t="s">
        <v>1428</v>
      </c>
      <c r="C1511" s="48">
        <v>2</v>
      </c>
      <c r="D1511" s="22">
        <v>1569.752900390625</v>
      </c>
      <c r="E1511" s="17">
        <v>156.29481904290105</v>
      </c>
      <c r="F1511" s="17">
        <v>113.94838121417493</v>
      </c>
      <c r="G1511" s="17">
        <v>1.2479714926081942</v>
      </c>
      <c r="H1511" s="17">
        <v>13.920893800338128</v>
      </c>
      <c r="I1511" s="17">
        <v>115.8051211455264</v>
      </c>
      <c r="J1511" s="17">
        <v>26.950592621987141</v>
      </c>
      <c r="K1511" s="17">
        <v>-0.99999999999999822</v>
      </c>
      <c r="L1511" s="17">
        <v>-0.99999999999999822</v>
      </c>
      <c r="M1511" s="17">
        <v>-0.99999999999999822</v>
      </c>
      <c r="N1511" s="17">
        <v>0.46877848736374073</v>
      </c>
      <c r="O1511" s="17">
        <v>-0.99999999999999822</v>
      </c>
      <c r="P1511" s="17">
        <v>-0.99999999999999822</v>
      </c>
      <c r="Q1511" s="17">
        <v>6.153714626529859</v>
      </c>
      <c r="R1511" s="17">
        <v>-0.99999999999999822</v>
      </c>
      <c r="S1511" s="17">
        <v>3.968723334584829</v>
      </c>
      <c r="T1511" s="17">
        <v>0.46183308830138092</v>
      </c>
      <c r="U1511" s="17">
        <v>1.0580541657128668</v>
      </c>
      <c r="V1511" s="17">
        <v>1.2187060780516699</v>
      </c>
      <c r="W1511" s="17">
        <v>8.8382972193411966</v>
      </c>
      <c r="X1511" s="17">
        <v>8.1204117650397887</v>
      </c>
      <c r="Y1511" s="17">
        <v>0.38801946125185915</v>
      </c>
      <c r="Z1511" s="17">
        <v>59.34903435713607</v>
      </c>
      <c r="AA1511" s="17">
        <v>2.453183968027953</v>
      </c>
      <c r="AB1511" s="17">
        <v>3.8230323050064272</v>
      </c>
      <c r="AC1511" s="17">
        <v>49.105032935259288</v>
      </c>
      <c r="AD1511" s="17">
        <v>3.0725124365380374</v>
      </c>
      <c r="AE1511" s="17">
        <v>2.5229499838319054</v>
      </c>
      <c r="AF1511" s="17">
        <v>103.80153633355661</v>
      </c>
      <c r="AG1511" s="17">
        <v>86.461948504668015</v>
      </c>
      <c r="AH1511" s="17">
        <v>0.81110664775932351</v>
      </c>
      <c r="AI1511" s="17">
        <v>1.0013715627898385</v>
      </c>
      <c r="AJ1511" s="17">
        <v>0.33333333333333298</v>
      </c>
      <c r="AK1511" s="17">
        <v>1.4622933448215774</v>
      </c>
      <c r="AL1511" s="17">
        <v>1.4429136102872377</v>
      </c>
      <c r="AM1511" s="17">
        <v>0.33333333333333298</v>
      </c>
      <c r="AN1511" s="17">
        <v>1.0413968094343267</v>
      </c>
      <c r="AO1511" s="17">
        <v>1.176916160087754</v>
      </c>
      <c r="AP1511" s="17">
        <v>0.33333333333333298</v>
      </c>
      <c r="AQ1511" s="17">
        <v>16.121154074186798</v>
      </c>
      <c r="AR1511" s="17">
        <v>2.2444243630026963</v>
      </c>
      <c r="AS1511" s="17">
        <v>15.842320650177317</v>
      </c>
      <c r="AT1511" s="17">
        <v>14.582225349379947</v>
      </c>
      <c r="AU1511" s="17">
        <v>-0.99999999999999822</v>
      </c>
      <c r="AV1511" s="17">
        <v>-0.99999999999999822</v>
      </c>
      <c r="AW1511" s="17">
        <v>-0.99999999999999822</v>
      </c>
      <c r="AX1511" s="17">
        <v>-0.99999999999999822</v>
      </c>
      <c r="AY1511" s="17">
        <v>0.13413091948092751</v>
      </c>
      <c r="AZ1511" s="17">
        <v>-0.54204140935752942</v>
      </c>
      <c r="BA1511" s="17">
        <v>1.0851379589838923</v>
      </c>
      <c r="BB1511" s="17">
        <v>-0.30462419165545068</v>
      </c>
      <c r="BC1511" s="17">
        <v>0.59994245990570816</v>
      </c>
      <c r="BD1511" s="17">
        <v>-6.9460067872124629</v>
      </c>
      <c r="BE1511" s="17">
        <v>17.281503947215437</v>
      </c>
      <c r="BF1511" s="17">
        <v>-0.99999999999999822</v>
      </c>
      <c r="BG1511" s="22">
        <v>1150.3921645035023</v>
      </c>
    </row>
    <row r="1512" spans="1:100" x14ac:dyDescent="0.25">
      <c r="A1512">
        <v>3975</v>
      </c>
      <c r="B1512" t="s">
        <v>1429</v>
      </c>
      <c r="C1512" s="48">
        <v>3</v>
      </c>
      <c r="D1512" s="22">
        <v>1466.704768724207</v>
      </c>
      <c r="E1512" s="17">
        <v>84.582136719003202</v>
      </c>
      <c r="F1512" s="17">
        <v>-9.2878770354141</v>
      </c>
      <c r="G1512" s="17">
        <v>0.40236723300816107</v>
      </c>
      <c r="H1512" s="17">
        <v>8.1074330671730763</v>
      </c>
      <c r="I1512" s="17">
        <v>64.890320897485523</v>
      </c>
      <c r="J1512" s="17">
        <v>1.4320791084268594</v>
      </c>
      <c r="K1512" s="17">
        <v>-1.0000000000000009</v>
      </c>
      <c r="L1512" s="17">
        <v>-1.0000000000000009</v>
      </c>
      <c r="M1512" s="17">
        <v>-1.0000000000000009</v>
      </c>
      <c r="N1512" s="17">
        <v>0.34573415832673871</v>
      </c>
      <c r="O1512" s="17">
        <v>-1.0000000000000009</v>
      </c>
      <c r="P1512" s="17">
        <v>-1.0000000000000009</v>
      </c>
      <c r="Q1512" s="17">
        <v>3.658594259688341</v>
      </c>
      <c r="R1512" s="17">
        <v>-1.0000000000000009</v>
      </c>
      <c r="S1512" s="17">
        <v>2.4123432634521076</v>
      </c>
      <c r="T1512" s="17">
        <v>0.37359579264420134</v>
      </c>
      <c r="U1512" s="17">
        <v>-0.18792385970973963</v>
      </c>
      <c r="V1512" s="17">
        <v>0.35414211351310737</v>
      </c>
      <c r="W1512" s="17">
        <v>4.4488388074847354</v>
      </c>
      <c r="X1512" s="17">
        <v>2.7513324000253299</v>
      </c>
      <c r="Y1512" s="17">
        <v>-3.7609665212720821E-2</v>
      </c>
      <c r="Z1512" s="17">
        <v>43.008715173132288</v>
      </c>
      <c r="AA1512" s="17">
        <v>1.0567231337570351</v>
      </c>
      <c r="AB1512" s="17">
        <v>2.0630930427147152</v>
      </c>
      <c r="AC1512" s="17">
        <v>14.186332307567682</v>
      </c>
      <c r="AD1512" s="17">
        <v>2.6961547115408595</v>
      </c>
      <c r="AE1512" s="17">
        <v>-6.1301067025570498E-2</v>
      </c>
      <c r="AF1512" s="17">
        <v>59.196839456389107</v>
      </c>
      <c r="AG1512" s="17">
        <v>10.1994549360388</v>
      </c>
      <c r="AH1512" s="17">
        <v>0.76998498144844618</v>
      </c>
      <c r="AI1512" s="17">
        <v>0.77049975244183011</v>
      </c>
      <c r="AJ1512" s="17">
        <v>0.33333333333333298</v>
      </c>
      <c r="AK1512" s="17">
        <v>0.30947393637436604</v>
      </c>
      <c r="AL1512" s="17">
        <v>0.30537856248885287</v>
      </c>
      <c r="AM1512" s="17">
        <v>0.33333333333333298</v>
      </c>
      <c r="AN1512" s="17">
        <v>0.2209250437928735</v>
      </c>
      <c r="AO1512" s="17">
        <v>6.2817973288595272E-2</v>
      </c>
      <c r="AP1512" s="17">
        <v>0.33333333333333298</v>
      </c>
      <c r="AQ1512" s="17">
        <v>5.6934814410963845</v>
      </c>
      <c r="AR1512" s="17">
        <v>4.9162618587707305</v>
      </c>
      <c r="AS1512" s="17">
        <v>-6.855356340631344</v>
      </c>
      <c r="AT1512" s="17">
        <v>3.371173590287472</v>
      </c>
      <c r="AU1512" s="17">
        <v>-1.0000000000000009</v>
      </c>
      <c r="AV1512" s="17">
        <v>-1.0000000000000009</v>
      </c>
      <c r="AW1512" s="17">
        <v>-1.0000000000000009</v>
      </c>
      <c r="AX1512" s="17">
        <v>-1.0000000000000009</v>
      </c>
      <c r="AY1512" s="17">
        <v>-0.10157228614585534</v>
      </c>
      <c r="AZ1512" s="17">
        <v>0.44199265632401219</v>
      </c>
      <c r="BA1512" s="17">
        <v>0.28525567707781629</v>
      </c>
      <c r="BB1512" s="17">
        <v>0.28490517891084705</v>
      </c>
      <c r="BC1512" s="17">
        <v>0.34904101042114571</v>
      </c>
      <c r="BD1512" s="17">
        <v>9.332592754391241</v>
      </c>
      <c r="BE1512" s="17">
        <v>10.152303645917716</v>
      </c>
      <c r="BF1512" s="17">
        <v>-1.0000000000000009</v>
      </c>
      <c r="CU1512" t="e">
        <v>#N/A</v>
      </c>
      <c r="CV1512" t="e">
        <v>#N/A</v>
      </c>
    </row>
    <row r="1513" spans="1:100" x14ac:dyDescent="0.25">
      <c r="A1513">
        <v>3976</v>
      </c>
      <c r="B1513" t="s">
        <v>1430</v>
      </c>
      <c r="C1513" s="48">
        <v>3</v>
      </c>
      <c r="D1513" s="22">
        <v>1422.9889493154988</v>
      </c>
      <c r="E1513" s="17">
        <v>63.064591577431202</v>
      </c>
      <c r="F1513" s="17">
        <v>-39.960966843883988</v>
      </c>
      <c r="G1513" s="17">
        <v>-0.10194884818401308</v>
      </c>
      <c r="H1513" s="17">
        <v>3.3361272602456311</v>
      </c>
      <c r="I1513" s="17">
        <v>40.144507017970319</v>
      </c>
      <c r="J1513" s="17">
        <v>3.5779253763537064</v>
      </c>
      <c r="K1513" s="17">
        <v>-0.99999999999999878</v>
      </c>
      <c r="L1513" s="17">
        <v>-0.99999999999999878</v>
      </c>
      <c r="M1513" s="17">
        <v>-0.99999999999999878</v>
      </c>
      <c r="N1513" s="17">
        <v>-3.6046635342098822E-3</v>
      </c>
      <c r="O1513" s="17">
        <v>-0.99999999999999878</v>
      </c>
      <c r="P1513" s="17">
        <v>-0.99999999999999878</v>
      </c>
      <c r="Q1513" s="17">
        <v>2.5115710358512575</v>
      </c>
      <c r="R1513" s="17">
        <v>-0.99999999999999878</v>
      </c>
      <c r="S1513" s="17">
        <v>0.90175443822221624</v>
      </c>
      <c r="T1513" s="17">
        <v>0.12422337172411006</v>
      </c>
      <c r="U1513" s="17">
        <v>-0.48947632602503022</v>
      </c>
      <c r="V1513" s="17">
        <v>0.18490572087179821</v>
      </c>
      <c r="W1513" s="17">
        <v>0.82455622439437282</v>
      </c>
      <c r="X1513" s="17">
        <v>-1.8008258598958011</v>
      </c>
      <c r="Y1513" s="17">
        <v>-0.29008666872926725</v>
      </c>
      <c r="Z1513" s="17">
        <v>33.974110047756504</v>
      </c>
      <c r="AA1513" s="17">
        <v>-0.79723742791896501</v>
      </c>
      <c r="AB1513" s="17">
        <v>-0.48427486777291368</v>
      </c>
      <c r="AC1513" s="17">
        <v>4.6692283307782363</v>
      </c>
      <c r="AD1513" s="17">
        <v>-0.26100915109751843</v>
      </c>
      <c r="AE1513" s="17">
        <v>0.3464302121935815</v>
      </c>
      <c r="AF1513" s="17">
        <v>38.505493722955407</v>
      </c>
      <c r="AG1513" s="17">
        <v>-32.642028046742503</v>
      </c>
      <c r="AH1513" s="17">
        <v>-0.20696768518006547</v>
      </c>
      <c r="AI1513" s="17">
        <v>-0.33306011193108287</v>
      </c>
      <c r="AJ1513" s="17">
        <v>0.33333333333333298</v>
      </c>
      <c r="AK1513" s="17">
        <v>-0.15565099435053537</v>
      </c>
      <c r="AL1513" s="17">
        <v>0.11583508692567916</v>
      </c>
      <c r="AM1513" s="17">
        <v>0.33333333333333298</v>
      </c>
      <c r="AN1513" s="17">
        <v>0.25746512976947272</v>
      </c>
      <c r="AO1513" s="17">
        <v>0.54502768400839263</v>
      </c>
      <c r="AP1513" s="17">
        <v>0.33333333333333298</v>
      </c>
      <c r="AQ1513" s="17">
        <v>1.6390132950149436</v>
      </c>
      <c r="AR1513" s="17">
        <v>1.9316871675496463</v>
      </c>
      <c r="AS1513" s="17">
        <v>3.5104665919375013</v>
      </c>
      <c r="AT1513" s="17">
        <v>-1.8642283831334443</v>
      </c>
      <c r="AU1513" s="17">
        <v>-0.99999999999999878</v>
      </c>
      <c r="AV1513" s="17">
        <v>-0.99999999999999878</v>
      </c>
      <c r="AW1513" s="17">
        <v>-0.99999999999999878</v>
      </c>
      <c r="AX1513" s="17">
        <v>-0.99999999999999878</v>
      </c>
      <c r="AY1513" s="17">
        <v>1.7977160441895193E-2</v>
      </c>
      <c r="AZ1513" s="17">
        <v>1.8806912351254865</v>
      </c>
      <c r="BA1513" s="17">
        <v>0.28726203264656724</v>
      </c>
      <c r="BB1513" s="17">
        <v>0.11834755093551559</v>
      </c>
      <c r="BC1513" s="17">
        <v>0.58218960001357645</v>
      </c>
      <c r="BD1513" s="17">
        <v>12.362144949015322</v>
      </c>
      <c r="BE1513" s="17">
        <v>15.991050163572252</v>
      </c>
      <c r="BF1513" s="17">
        <v>-0.99999999999999878</v>
      </c>
      <c r="CU1513" t="e">
        <v>#N/A</v>
      </c>
      <c r="CV1513" t="e">
        <v>#N/A</v>
      </c>
    </row>
    <row r="1514" spans="1:100" x14ac:dyDescent="0.25">
      <c r="A1514">
        <v>3981</v>
      </c>
      <c r="B1514" t="s">
        <v>2992</v>
      </c>
      <c r="C1514" s="48">
        <v>3</v>
      </c>
      <c r="D1514" s="22">
        <v>1376.2372541896061</v>
      </c>
      <c r="E1514" s="17">
        <v>28.104623120665035</v>
      </c>
      <c r="F1514" s="17">
        <v>-102.51508980027789</v>
      </c>
      <c r="G1514" s="17">
        <v>-0.26439229014189275</v>
      </c>
      <c r="H1514" s="17">
        <v>9.20094296045826</v>
      </c>
      <c r="I1514" s="17">
        <v>21.303922015497641</v>
      </c>
      <c r="J1514" s="17">
        <v>-7.2298940991004006</v>
      </c>
      <c r="K1514" s="17">
        <v>-1.0000000000000009</v>
      </c>
      <c r="L1514" s="17">
        <v>-1.0000000000000009</v>
      </c>
      <c r="M1514" s="17">
        <v>-1.0000000000000009</v>
      </c>
      <c r="N1514" s="17">
        <v>0.4666012109346348</v>
      </c>
      <c r="O1514" s="17">
        <v>-1.0000000000000009</v>
      </c>
      <c r="P1514" s="17">
        <v>-1.0000000000000009</v>
      </c>
      <c r="Q1514" s="17">
        <v>5.7808050780265026</v>
      </c>
      <c r="R1514" s="17">
        <v>-1.0000000000000009</v>
      </c>
      <c r="S1514" s="17">
        <v>9.1291456599315812E-2</v>
      </c>
      <c r="T1514" s="17">
        <v>1.5096747130325407E-2</v>
      </c>
      <c r="U1514" s="17">
        <v>1.6187774846165623</v>
      </c>
      <c r="V1514" s="17">
        <v>1.4085492358377227</v>
      </c>
      <c r="W1514" s="17">
        <v>3.4201378824317579</v>
      </c>
      <c r="X1514" s="17">
        <v>-9.2180673799706569E-2</v>
      </c>
      <c r="Y1514" s="17">
        <v>7.5333857870074919E-2</v>
      </c>
      <c r="Z1514" s="17">
        <v>12.730118650849484</v>
      </c>
      <c r="AA1514" s="17">
        <v>0.46841039157590297</v>
      </c>
      <c r="AB1514" s="17">
        <v>-0.53809525565768446</v>
      </c>
      <c r="AC1514" s="17">
        <v>15.374623311726605</v>
      </c>
      <c r="AD1514" s="17">
        <v>-1.5747313751981684</v>
      </c>
      <c r="AE1514" s="17">
        <v>-1.4247146483223432</v>
      </c>
      <c r="AF1514" s="17">
        <v>26.141932058596044</v>
      </c>
      <c r="AG1514" s="17">
        <v>-44.857435107714295</v>
      </c>
      <c r="AH1514" s="17">
        <v>-0.2767667853553355</v>
      </c>
      <c r="AI1514" s="17">
        <v>-0.44107343399731586</v>
      </c>
      <c r="AJ1514" s="17">
        <v>0.33333333333333298</v>
      </c>
      <c r="AK1514" s="17">
        <v>-0.48856200024190038</v>
      </c>
      <c r="AL1514" s="17">
        <v>-5.6335446836436265E-2</v>
      </c>
      <c r="AM1514" s="17">
        <v>0.33333333333333298</v>
      </c>
      <c r="AN1514" s="17">
        <v>-0.3167594909673308</v>
      </c>
      <c r="AO1514" s="17">
        <v>-0.47019312778593292</v>
      </c>
      <c r="AP1514" s="17">
        <v>0.33333333333333298</v>
      </c>
      <c r="AQ1514" s="17">
        <v>-4.8380100430984214</v>
      </c>
      <c r="AR1514" s="17">
        <v>3.3188567119027192</v>
      </c>
      <c r="AS1514" s="17">
        <v>-6.0590902328999645</v>
      </c>
      <c r="AT1514" s="17">
        <v>-4.4896605781031651</v>
      </c>
      <c r="AU1514" s="17">
        <v>-1.0000000000000009</v>
      </c>
      <c r="AV1514" s="17">
        <v>-1.0000000000000009</v>
      </c>
      <c r="AW1514" s="17">
        <v>-1.0000000000000009</v>
      </c>
      <c r="AX1514" s="17">
        <v>-1.0000000000000009</v>
      </c>
      <c r="AY1514" s="17">
        <v>-0.11143727466749086</v>
      </c>
      <c r="AZ1514" s="17">
        <v>4.7267884357411444E-2</v>
      </c>
      <c r="BA1514" s="17">
        <v>-4.3290534442032222E-2</v>
      </c>
      <c r="BB1514" s="17">
        <v>0.65332978909366157</v>
      </c>
      <c r="BC1514" s="17">
        <v>0.20184419664078884</v>
      </c>
      <c r="BD1514" s="17">
        <v>16.569584149128602</v>
      </c>
      <c r="BE1514" s="17">
        <v>4.8296522438095595</v>
      </c>
      <c r="BF1514" s="17">
        <v>-1.0000000000000009</v>
      </c>
      <c r="CU1514" t="e">
        <v>#N/A</v>
      </c>
      <c r="CV1514" t="e">
        <v>#N/A</v>
      </c>
    </row>
    <row r="1515" spans="1:100" x14ac:dyDescent="0.25">
      <c r="A1515">
        <v>3984</v>
      </c>
      <c r="B1515" t="s">
        <v>2993</v>
      </c>
      <c r="C1515" s="48">
        <v>2</v>
      </c>
      <c r="D1515" s="22">
        <v>1514.887431640625</v>
      </c>
      <c r="E1515" s="17">
        <v>57.991293114754924</v>
      </c>
      <c r="F1515" s="17">
        <v>-44.63915490110427</v>
      </c>
      <c r="G1515" s="17">
        <v>0.14569577488102109</v>
      </c>
      <c r="H1515" s="17">
        <v>3.8662162368399833</v>
      </c>
      <c r="I1515" s="17">
        <v>38.61036979905127</v>
      </c>
      <c r="J1515" s="17">
        <v>7.8847806469788324</v>
      </c>
      <c r="K1515" s="17">
        <v>-1.0000000000000007</v>
      </c>
      <c r="L1515" s="17">
        <v>-1.0000000000000007</v>
      </c>
      <c r="M1515" s="17">
        <v>-1.0000000000000007</v>
      </c>
      <c r="N1515" s="17">
        <v>0.19409174184702499</v>
      </c>
      <c r="O1515" s="17">
        <v>-1.0000000000000007</v>
      </c>
      <c r="P1515" s="17">
        <v>-1.0000000000000007</v>
      </c>
      <c r="Q1515" s="17">
        <v>3.2029303193373537</v>
      </c>
      <c r="R1515" s="17">
        <v>-1.0000000000000007</v>
      </c>
      <c r="S1515" s="17">
        <v>0.12029932292168044</v>
      </c>
      <c r="T1515" s="17">
        <v>2.9872074104978413E-2</v>
      </c>
      <c r="U1515" s="17">
        <v>-0.23633553496315574</v>
      </c>
      <c r="V1515" s="17">
        <v>-0.47736294639871774</v>
      </c>
      <c r="W1515" s="17">
        <v>0.24382973464121926</v>
      </c>
      <c r="X1515" s="17">
        <v>-2.4687597422610796</v>
      </c>
      <c r="Y1515" s="17">
        <v>-6.1199606336254098E-4</v>
      </c>
      <c r="Z1515" s="17">
        <v>23.666743562929696</v>
      </c>
      <c r="AA1515" s="17">
        <v>-0.17477558493884648</v>
      </c>
      <c r="AB1515" s="17">
        <v>3.5060891708367459E-2</v>
      </c>
      <c r="AC1515" s="17">
        <v>5.6151991286634111</v>
      </c>
      <c r="AD1515" s="17">
        <v>-0.24693154408495288</v>
      </c>
      <c r="AE1515" s="17">
        <v>-0.25690953226587243</v>
      </c>
      <c r="AF1515" s="17">
        <v>33.367177106224027</v>
      </c>
      <c r="AG1515" s="17">
        <v>-33.878718170766348</v>
      </c>
      <c r="AH1515" s="17">
        <v>-2.1469303437108178E-2</v>
      </c>
      <c r="AI1515" s="17">
        <v>1.6329987557352099E-2</v>
      </c>
      <c r="AJ1515" s="17">
        <v>0.33333333333333298</v>
      </c>
      <c r="AK1515" s="17">
        <v>0.3509293284044146</v>
      </c>
      <c r="AL1515" s="17">
        <v>0.47223855887947175</v>
      </c>
      <c r="AM1515" s="17">
        <v>0.33333333333333298</v>
      </c>
      <c r="AN1515" s="17">
        <v>3.9508164920187661E-2</v>
      </c>
      <c r="AO1515" s="17">
        <v>8.2121069934073254E-2</v>
      </c>
      <c r="AP1515" s="17">
        <v>0.33333333333333298</v>
      </c>
      <c r="AQ1515" s="17">
        <v>3.6307281352556759</v>
      </c>
      <c r="AR1515" s="17">
        <v>2.2444243630026963</v>
      </c>
      <c r="AS1515" s="17">
        <v>-5.7248355229850389E-2</v>
      </c>
      <c r="AT1515" s="17">
        <v>3.458253981989686</v>
      </c>
      <c r="AU1515" s="17">
        <v>-1.0000000000000007</v>
      </c>
      <c r="AV1515" s="17">
        <v>-1.0000000000000007</v>
      </c>
      <c r="AW1515" s="17">
        <v>-1.0000000000000007</v>
      </c>
      <c r="AX1515" s="17">
        <v>-1.0000000000000007</v>
      </c>
      <c r="AY1515" s="17">
        <v>-3.3307700485361004E-2</v>
      </c>
      <c r="AZ1515" s="17">
        <v>0.61270857750101171</v>
      </c>
      <c r="BA1515" s="17">
        <v>-2.4966085873789789E-2</v>
      </c>
      <c r="BB1515" s="17">
        <v>0.33846186422112634</v>
      </c>
      <c r="BC1515" s="17">
        <v>-1.5604168524448625E-2</v>
      </c>
      <c r="BD1515" s="17">
        <v>10.201537778631184</v>
      </c>
      <c r="BE1515" s="17">
        <v>0.71578386765485735</v>
      </c>
      <c r="BF1515" s="17">
        <v>-1.0000000000000007</v>
      </c>
      <c r="BG1515" s="22">
        <v>110.58886723050432</v>
      </c>
    </row>
    <row r="1516" spans="1:100" x14ac:dyDescent="0.25">
      <c r="A1516">
        <v>3985</v>
      </c>
      <c r="B1516" t="s">
        <v>1431</v>
      </c>
      <c r="C1516" s="48">
        <v>3</v>
      </c>
      <c r="D1516" s="22">
        <v>1394.7631276354605</v>
      </c>
      <c r="E1516" s="17">
        <v>-10.360124189694575</v>
      </c>
      <c r="F1516" s="17">
        <v>-159.49094945560756</v>
      </c>
      <c r="G1516" s="17">
        <v>-0.57049218132790758</v>
      </c>
      <c r="H1516" s="17">
        <v>-1.503519407790296</v>
      </c>
      <c r="I1516" s="17">
        <v>-21.189797776520869</v>
      </c>
      <c r="J1516" s="17">
        <v>13.429426182494248</v>
      </c>
      <c r="K1516" s="17">
        <v>-0.99999999999999911</v>
      </c>
      <c r="L1516" s="17">
        <v>-0.99999999999999911</v>
      </c>
      <c r="M1516" s="17">
        <v>-0.99999999999999911</v>
      </c>
      <c r="N1516" s="17">
        <v>2.9524634920966717E-2</v>
      </c>
      <c r="O1516" s="17">
        <v>-0.99999999999999911</v>
      </c>
      <c r="P1516" s="17">
        <v>-0.99999999999999911</v>
      </c>
      <c r="Q1516" s="17">
        <v>0.57296508317130213</v>
      </c>
      <c r="R1516" s="17">
        <v>-0.99999999999999911</v>
      </c>
      <c r="S1516" s="17">
        <v>-0.3123205584305353</v>
      </c>
      <c r="T1516" s="17">
        <v>-0.10403719128484462</v>
      </c>
      <c r="U1516" s="17">
        <v>-0.72592168705026339</v>
      </c>
      <c r="V1516" s="17">
        <v>-0.43765840331537165</v>
      </c>
      <c r="W1516" s="17">
        <v>-2.0764844909616</v>
      </c>
      <c r="X1516" s="17">
        <v>-10.019319573951957</v>
      </c>
      <c r="Y1516" s="17">
        <v>-7.2833177073434965E-2</v>
      </c>
      <c r="Z1516" s="17">
        <v>2.060601405607227</v>
      </c>
      <c r="AA1516" s="17">
        <v>-0.43154455060359231</v>
      </c>
      <c r="AB1516" s="17">
        <v>-2.9396405914539692</v>
      </c>
      <c r="AC1516" s="17">
        <v>-17.982847305970264</v>
      </c>
      <c r="AD1516" s="17">
        <v>-1.0788186884651383</v>
      </c>
      <c r="AE1516" s="17">
        <v>-0.46857287673613734</v>
      </c>
      <c r="AF1516" s="17">
        <v>-19.330459368553143</v>
      </c>
      <c r="AG1516" s="17">
        <v>-111.77147640097681</v>
      </c>
      <c r="AH1516" s="17">
        <v>-0.29236992878281765</v>
      </c>
      <c r="AI1516" s="17">
        <v>-0.29225431689347753</v>
      </c>
      <c r="AJ1516" s="17">
        <v>0.33333333333333298</v>
      </c>
      <c r="AK1516" s="17">
        <v>0.1637091217971689</v>
      </c>
      <c r="AL1516" s="17">
        <v>0.27808363251629192</v>
      </c>
      <c r="AM1516" s="17">
        <v>0.33333333333333298</v>
      </c>
      <c r="AN1516" s="17">
        <v>-0.56059628222275903</v>
      </c>
      <c r="AO1516" s="17">
        <v>-0.35769699721636244</v>
      </c>
      <c r="AP1516" s="17">
        <v>0.33333333333333298</v>
      </c>
      <c r="AQ1516" s="17">
        <v>-1.8593384079677402</v>
      </c>
      <c r="AR1516" s="17">
        <v>3.1164763077422206</v>
      </c>
      <c r="AS1516" s="17">
        <v>9.5096748961047872</v>
      </c>
      <c r="AT1516" s="17">
        <v>0.80327497864724029</v>
      </c>
      <c r="AU1516" s="17">
        <v>-0.99999999999999911</v>
      </c>
      <c r="AV1516" s="17">
        <v>-0.99999999999999911</v>
      </c>
      <c r="AW1516" s="17">
        <v>-0.99999999999999911</v>
      </c>
      <c r="AX1516" s="17">
        <v>-0.99999999999999911</v>
      </c>
      <c r="AY1516" s="17">
        <v>5.6374316318112433E-2</v>
      </c>
      <c r="AZ1516" s="17">
        <v>0.43311414001037951</v>
      </c>
      <c r="BA1516" s="17">
        <v>1.1513685181908389</v>
      </c>
      <c r="BB1516" s="17">
        <v>0.60558762799933874</v>
      </c>
      <c r="BC1516" s="17">
        <v>-0.27412303115327347</v>
      </c>
      <c r="BD1516" s="17">
        <v>17.305261400035377</v>
      </c>
      <c r="BE1516" s="17">
        <v>-1.0962331878776477</v>
      </c>
      <c r="BF1516" s="17">
        <v>-0.99999999999999911</v>
      </c>
      <c r="CU1516" t="e">
        <v>#N/A</v>
      </c>
      <c r="CV1516" t="e">
        <v>#N/A</v>
      </c>
    </row>
    <row r="1517" spans="1:100" x14ac:dyDescent="0.25">
      <c r="A1517">
        <v>3986</v>
      </c>
      <c r="B1517" t="s">
        <v>1432</v>
      </c>
      <c r="C1517" s="48">
        <v>3</v>
      </c>
      <c r="D1517" s="22">
        <v>1514.0967635444972</v>
      </c>
      <c r="E1517" s="17">
        <v>122.44892149186798</v>
      </c>
      <c r="F1517" s="17">
        <v>64.05794566492348</v>
      </c>
      <c r="G1517" s="17">
        <v>0.57863324823374496</v>
      </c>
      <c r="H1517" s="17">
        <v>10.199497288767457</v>
      </c>
      <c r="I1517" s="17">
        <v>94.076984692973909</v>
      </c>
      <c r="J1517" s="17">
        <v>9.9707657994737477</v>
      </c>
      <c r="K1517" s="17">
        <v>-0.99999999999999845</v>
      </c>
      <c r="L1517" s="17">
        <v>-0.99999999999999845</v>
      </c>
      <c r="M1517" s="17">
        <v>-0.99999999999999845</v>
      </c>
      <c r="N1517" s="17">
        <v>0.35659453330115048</v>
      </c>
      <c r="O1517" s="17">
        <v>-0.99999999999999845</v>
      </c>
      <c r="P1517" s="17">
        <v>-0.99999999999999845</v>
      </c>
      <c r="Q1517" s="17">
        <v>4.8329448758636948</v>
      </c>
      <c r="R1517" s="17">
        <v>-0.99999999999999845</v>
      </c>
      <c r="S1517" s="17">
        <v>3.8299606998988794E-2</v>
      </c>
      <c r="T1517" s="17">
        <v>8.2744806968488377E-2</v>
      </c>
      <c r="U1517" s="17">
        <v>2.6449765994528907</v>
      </c>
      <c r="V1517" s="17">
        <v>2.6768089844235292</v>
      </c>
      <c r="W1517" s="17">
        <v>5.3665524129037578</v>
      </c>
      <c r="X1517" s="17">
        <v>4.9299155638640793</v>
      </c>
      <c r="Y1517" s="17">
        <v>3.2439534520406158E-3</v>
      </c>
      <c r="Z1517" s="17">
        <v>39.811977650528817</v>
      </c>
      <c r="AA1517" s="17">
        <v>0.11063076298054421</v>
      </c>
      <c r="AB1517" s="17">
        <v>2.6770336152833094</v>
      </c>
      <c r="AC1517" s="17">
        <v>38.813766412996124</v>
      </c>
      <c r="AD1517" s="17">
        <v>3.3595431169929415</v>
      </c>
      <c r="AE1517" s="17">
        <v>1.7304766329805634</v>
      </c>
      <c r="AF1517" s="17">
        <v>83.033254311788809</v>
      </c>
      <c r="AG1517" s="17">
        <v>37.003590989450146</v>
      </c>
      <c r="AH1517" s="17">
        <v>0.64759835360880402</v>
      </c>
      <c r="AI1517" s="17">
        <v>0.49814990904666101</v>
      </c>
      <c r="AJ1517" s="17">
        <v>0.33333333333333298</v>
      </c>
      <c r="AK1517" s="17">
        <v>0.72062016679004093</v>
      </c>
      <c r="AL1517" s="17">
        <v>0.80015773975526649</v>
      </c>
      <c r="AM1517" s="17">
        <v>0.33333333333333298</v>
      </c>
      <c r="AN1517" s="17">
        <v>1.1143238506154536</v>
      </c>
      <c r="AO1517" s="17">
        <v>0.91043842743511183</v>
      </c>
      <c r="AP1517" s="17">
        <v>0.33333333333333298</v>
      </c>
      <c r="AQ1517" s="17">
        <v>11.043730381185201</v>
      </c>
      <c r="AR1517" s="17">
        <v>3.285082290970514</v>
      </c>
      <c r="AS1517" s="17">
        <v>-1.182079879639915</v>
      </c>
      <c r="AT1517" s="17">
        <v>7.8677633881431426</v>
      </c>
      <c r="AU1517" s="17">
        <v>-0.99999999999999845</v>
      </c>
      <c r="AV1517" s="17">
        <v>-0.99999999999999845</v>
      </c>
      <c r="AW1517" s="17">
        <v>-0.99999999999999845</v>
      </c>
      <c r="AX1517" s="17">
        <v>-0.99999999999999845</v>
      </c>
      <c r="AY1517" s="17">
        <v>-5.7714707059976028E-2</v>
      </c>
      <c r="AZ1517" s="17">
        <v>3.5661265291244963E-2</v>
      </c>
      <c r="BA1517" s="17">
        <v>0.67861167429558122</v>
      </c>
      <c r="BB1517" s="17">
        <v>0.12093961457747214</v>
      </c>
      <c r="BC1517" s="17">
        <v>0.19234461356699414</v>
      </c>
      <c r="BD1517" s="17">
        <v>3.2017966908930284</v>
      </c>
      <c r="BE1517" s="17">
        <v>8.2016737106527593</v>
      </c>
      <c r="BF1517" s="17">
        <v>-0.99999999999999845</v>
      </c>
      <c r="CU1517" t="e">
        <v>#N/A</v>
      </c>
      <c r="CV1517" t="e">
        <v>#N/A</v>
      </c>
    </row>
    <row r="1518" spans="1:100" x14ac:dyDescent="0.25">
      <c r="A1518">
        <v>3988</v>
      </c>
      <c r="B1518" t="s">
        <v>1433</v>
      </c>
      <c r="C1518" s="48">
        <v>3</v>
      </c>
      <c r="D1518" s="22">
        <v>1405.726236012159</v>
      </c>
      <c r="E1518" s="17">
        <v>53.1236411176085</v>
      </c>
      <c r="F1518" s="17">
        <v>-87.153523240843498</v>
      </c>
      <c r="G1518" s="17">
        <v>-0.23559154724551798</v>
      </c>
      <c r="H1518" s="17">
        <v>4.708631866943211</v>
      </c>
      <c r="I1518" s="17">
        <v>20.523960250664238</v>
      </c>
      <c r="J1518" s="17">
        <v>9.2048179737602922</v>
      </c>
      <c r="K1518" s="17">
        <v>-0.99999999999999978</v>
      </c>
      <c r="L1518" s="17">
        <v>-0.99999999999999978</v>
      </c>
      <c r="M1518" s="17">
        <v>-0.99999999999999978</v>
      </c>
      <c r="N1518" s="17">
        <v>0.3629499877792125</v>
      </c>
      <c r="O1518" s="17">
        <v>-0.99999999999999978</v>
      </c>
      <c r="P1518" s="17">
        <v>-0.99999999999999978</v>
      </c>
      <c r="Q1518" s="17">
        <v>4.779673650855619</v>
      </c>
      <c r="R1518" s="17">
        <v>-0.99999999999999978</v>
      </c>
      <c r="S1518" s="17">
        <v>-0.61181179576811628</v>
      </c>
      <c r="T1518" s="17">
        <v>-0.10082388510650585</v>
      </c>
      <c r="U1518" s="17">
        <v>0.57629090381191328</v>
      </c>
      <c r="V1518" s="17">
        <v>-0.66452793468224702</v>
      </c>
      <c r="W1518" s="17">
        <v>-7.1041783912405898E-2</v>
      </c>
      <c r="X1518" s="17">
        <v>-0.64609210188179578</v>
      </c>
      <c r="Y1518" s="17">
        <v>-1.7574095122885033E-2</v>
      </c>
      <c r="Z1518" s="17">
        <v>27.498591161546177</v>
      </c>
      <c r="AA1518" s="17">
        <v>3.1538520266615036E-2</v>
      </c>
      <c r="AB1518" s="17">
        <v>0.75509343302660725</v>
      </c>
      <c r="AC1518" s="17">
        <v>-12.240362711241961</v>
      </c>
      <c r="AD1518" s="17">
        <v>0.77516817464330323</v>
      </c>
      <c r="AE1518" s="17">
        <v>-0.82068369565615074</v>
      </c>
      <c r="AF1518" s="17">
        <v>15.192638187674682</v>
      </c>
      <c r="AG1518" s="17">
        <v>-73.375544370783288</v>
      </c>
      <c r="AH1518" s="17">
        <v>0.28030087807716775</v>
      </c>
      <c r="AI1518" s="17">
        <v>0.7582167334913501</v>
      </c>
      <c r="AJ1518" s="17">
        <v>0.33333333333333298</v>
      </c>
      <c r="AK1518" s="17">
        <v>0.49475480905137392</v>
      </c>
      <c r="AL1518" s="17">
        <v>0.11329627806642864</v>
      </c>
      <c r="AM1518" s="17">
        <v>0.33333333333333298</v>
      </c>
      <c r="AN1518" s="17">
        <v>1.8021244556075015E-2</v>
      </c>
      <c r="AO1518" s="17">
        <v>0.194751401040129</v>
      </c>
      <c r="AP1518" s="17">
        <v>0.33333333333333298</v>
      </c>
      <c r="AQ1518" s="17">
        <v>5.331322062989539</v>
      </c>
      <c r="AR1518" s="17">
        <v>3.8728813279347301</v>
      </c>
      <c r="AS1518" s="17">
        <v>1.1095003174703262</v>
      </c>
      <c r="AT1518" s="17">
        <v>4.2224363283552329</v>
      </c>
      <c r="AU1518" s="17">
        <v>-0.99999999999999978</v>
      </c>
      <c r="AV1518" s="17">
        <v>-0.99999999999999978</v>
      </c>
      <c r="AW1518" s="17">
        <v>-0.99999999999999978</v>
      </c>
      <c r="AX1518" s="17">
        <v>-0.99999999999999978</v>
      </c>
      <c r="AY1518" s="17">
        <v>-8.7686233611765693E-3</v>
      </c>
      <c r="AZ1518" s="17">
        <v>1.4631041482518876</v>
      </c>
      <c r="BA1518" s="17">
        <v>-0.16580344018944201</v>
      </c>
      <c r="BB1518" s="17">
        <v>-5.5888912033649193E-2</v>
      </c>
      <c r="BC1518" s="17">
        <v>0.78060992908751992</v>
      </c>
      <c r="BD1518" s="17">
        <v>5.918297940418209</v>
      </c>
      <c r="BE1518" s="17">
        <v>18.686231026240783</v>
      </c>
      <c r="BF1518" s="17">
        <v>-0.99999999999999978</v>
      </c>
      <c r="CU1518" t="e">
        <v>#N/A</v>
      </c>
      <c r="CV1518" t="e">
        <v>#N/A</v>
      </c>
    </row>
    <row r="1519" spans="1:100" x14ac:dyDescent="0.25">
      <c r="A1519">
        <v>3990</v>
      </c>
      <c r="B1519" t="s">
        <v>1434</v>
      </c>
      <c r="C1519" s="48">
        <v>3</v>
      </c>
      <c r="D1519" s="22">
        <v>1721.0950540978104</v>
      </c>
      <c r="E1519" s="17">
        <v>201.03635973390189</v>
      </c>
      <c r="F1519" s="17">
        <v>193.06050379025905</v>
      </c>
      <c r="G1519" s="17">
        <v>2.0618720280912912</v>
      </c>
      <c r="H1519" s="17">
        <v>24.824280849957088</v>
      </c>
      <c r="I1519" s="17">
        <v>150.57913329429039</v>
      </c>
      <c r="J1519" s="17">
        <v>31.605157100742197</v>
      </c>
      <c r="K1519" s="17">
        <v>-1.0000000000000004</v>
      </c>
      <c r="L1519" s="17">
        <v>-1.0000000000000004</v>
      </c>
      <c r="M1519" s="17">
        <v>-1.0000000000000004</v>
      </c>
      <c r="N1519" s="17">
        <v>0.34534614570040356</v>
      </c>
      <c r="O1519" s="17">
        <v>-1.0000000000000004</v>
      </c>
      <c r="P1519" s="17">
        <v>-1.0000000000000004</v>
      </c>
      <c r="Q1519" s="17">
        <v>5.7753434938418655</v>
      </c>
      <c r="R1519" s="17">
        <v>-1.0000000000000004</v>
      </c>
      <c r="S1519" s="17">
        <v>9.5615247017971026</v>
      </c>
      <c r="T1519" s="17">
        <v>0.68615412941185328</v>
      </c>
      <c r="U1519" s="17">
        <v>-3.7056023739486105E-2</v>
      </c>
      <c r="V1519" s="17">
        <v>-1.5428962575741523</v>
      </c>
      <c r="W1519" s="17">
        <v>19.048937356115236</v>
      </c>
      <c r="X1519" s="17">
        <v>23.466568364022809</v>
      </c>
      <c r="Y1519" s="17">
        <v>0.51522061151022869</v>
      </c>
      <c r="Z1519" s="17">
        <v>62.866539529824166</v>
      </c>
      <c r="AA1519" s="17">
        <v>-1.0887510577508057</v>
      </c>
      <c r="AB1519" s="17">
        <v>5.3182759370166481</v>
      </c>
      <c r="AC1519" s="17">
        <v>63.802028841806703</v>
      </c>
      <c r="AD1519" s="17">
        <v>6.3682924320007328E-2</v>
      </c>
      <c r="AE1519" s="17">
        <v>5.6452474361621539</v>
      </c>
      <c r="AF1519" s="17">
        <v>137.63209174480963</v>
      </c>
      <c r="AG1519" s="17">
        <v>134.11960554763101</v>
      </c>
      <c r="AH1519" s="17">
        <v>-9.2376468575219903E-2</v>
      </c>
      <c r="AI1519" s="17">
        <v>-0.21720461822488521</v>
      </c>
      <c r="AJ1519" s="17">
        <v>0.33333333333333298</v>
      </c>
      <c r="AK1519" s="17">
        <v>1.1351447602502656</v>
      </c>
      <c r="AL1519" s="17">
        <v>1.1249722608008768</v>
      </c>
      <c r="AM1519" s="17">
        <v>0.33333333333333298</v>
      </c>
      <c r="AN1519" s="17">
        <v>1.7028719288796792</v>
      </c>
      <c r="AO1519" s="17">
        <v>1.6816406673201638</v>
      </c>
      <c r="AP1519" s="17">
        <v>0.33333333333333298</v>
      </c>
      <c r="AQ1519" s="17">
        <v>12.947041549480781</v>
      </c>
      <c r="AR1519" s="17">
        <v>0.46851892956169616</v>
      </c>
      <c r="AS1519" s="17">
        <v>19.687939754426665</v>
      </c>
      <c r="AT1519" s="17">
        <v>11.448698416753817</v>
      </c>
      <c r="AU1519" s="17">
        <v>-1.0000000000000004</v>
      </c>
      <c r="AV1519" s="17">
        <v>-1.0000000000000004</v>
      </c>
      <c r="AW1519" s="17">
        <v>-1.0000000000000004</v>
      </c>
      <c r="AX1519" s="17">
        <v>-1.0000000000000004</v>
      </c>
      <c r="AY1519" s="17">
        <v>0.16541887100873037</v>
      </c>
      <c r="AZ1519" s="17">
        <v>1.1016533806179472</v>
      </c>
      <c r="BA1519" s="17">
        <v>-0.53304648746060967</v>
      </c>
      <c r="BB1519" s="17">
        <v>-0.43971832174165415</v>
      </c>
      <c r="BC1519" s="17">
        <v>-0.13227916295139425</v>
      </c>
      <c r="BD1519" s="17">
        <v>-5.484691140451619</v>
      </c>
      <c r="BE1519" s="17">
        <v>-5.972211511087905</v>
      </c>
      <c r="BF1519" s="17">
        <v>-1.0000000000000004</v>
      </c>
      <c r="CU1519" t="e">
        <v>#N/A</v>
      </c>
      <c r="CV1519" t="e">
        <v>#N/A</v>
      </c>
    </row>
    <row r="1520" spans="1:100" x14ac:dyDescent="0.25">
      <c r="A1520">
        <v>3991</v>
      </c>
      <c r="B1520" t="s">
        <v>1435</v>
      </c>
      <c r="C1520" s="48">
        <v>2</v>
      </c>
      <c r="D1520" s="22">
        <v>1547.9180468750001</v>
      </c>
      <c r="E1520" s="17">
        <v>82.8589480890071</v>
      </c>
      <c r="F1520" s="17">
        <v>-4.521569147220684</v>
      </c>
      <c r="G1520" s="17">
        <v>0.4245363553803545</v>
      </c>
      <c r="H1520" s="17">
        <v>6.4097287931361606</v>
      </c>
      <c r="I1520" s="17">
        <v>58.138178432390447</v>
      </c>
      <c r="J1520" s="17">
        <v>12.70782264391622</v>
      </c>
      <c r="K1520" s="17">
        <v>-1</v>
      </c>
      <c r="L1520" s="17">
        <v>-1</v>
      </c>
      <c r="M1520" s="17">
        <v>-1</v>
      </c>
      <c r="N1520" s="17">
        <v>0.26357872259380727</v>
      </c>
      <c r="O1520" s="17">
        <v>-1</v>
      </c>
      <c r="P1520" s="17">
        <v>-1</v>
      </c>
      <c r="Q1520" s="17">
        <v>3.949384582924365</v>
      </c>
      <c r="R1520" s="17">
        <v>-1</v>
      </c>
      <c r="S1520" s="17">
        <v>1.0938277860473922</v>
      </c>
      <c r="T1520" s="17">
        <v>0.13914442585374306</v>
      </c>
      <c r="U1520" s="17">
        <v>9.1103752434985724E-2</v>
      </c>
      <c r="V1520" s="17">
        <v>-4.8311608572058878E-2</v>
      </c>
      <c r="W1520" s="17">
        <v>2.4179557395738138</v>
      </c>
      <c r="X1520" s="17">
        <v>0.2099627249189539</v>
      </c>
      <c r="Y1520" s="17">
        <v>9.7699360537618393E-2</v>
      </c>
      <c r="Z1520" s="17">
        <v>32.693224432088414</v>
      </c>
      <c r="AA1520" s="17">
        <v>0.49001431788962496</v>
      </c>
      <c r="AB1520" s="17">
        <v>0.99329677662545113</v>
      </c>
      <c r="AC1520" s="17">
        <v>16.61673922378165</v>
      </c>
      <c r="AD1520" s="17">
        <v>0.59278185212453249</v>
      </c>
      <c r="AE1520" s="17">
        <v>0.44630621376687879</v>
      </c>
      <c r="AF1520" s="17">
        <v>51.184822272666068</v>
      </c>
      <c r="AG1520" s="17">
        <v>-3.4363698419425108</v>
      </c>
      <c r="AH1520" s="17">
        <v>0.18914584285323147</v>
      </c>
      <c r="AI1520" s="17">
        <v>0.26551407120945009</v>
      </c>
      <c r="AJ1520" s="17">
        <v>0.33333333333333298</v>
      </c>
      <c r="AK1520" s="17">
        <v>0.63206895844435962</v>
      </c>
      <c r="AL1520" s="17">
        <v>0.71778837047185073</v>
      </c>
      <c r="AM1520" s="17">
        <v>0.33333333333333298</v>
      </c>
      <c r="AN1520" s="17">
        <v>0.29295401947285016</v>
      </c>
      <c r="AO1520" s="17">
        <v>0.35906929038088464</v>
      </c>
      <c r="AP1520" s="17">
        <v>0.33333333333333298</v>
      </c>
      <c r="AQ1520" s="17">
        <v>6.7904073003532153</v>
      </c>
      <c r="AR1520" s="17">
        <v>2.2444243630026963</v>
      </c>
      <c r="AS1520" s="17">
        <v>3.9648352122993726</v>
      </c>
      <c r="AT1520" s="17">
        <v>6.2722637471116283</v>
      </c>
      <c r="AU1520" s="17">
        <v>-1</v>
      </c>
      <c r="AV1520" s="17">
        <v>-1</v>
      </c>
      <c r="AW1520" s="17">
        <v>-1</v>
      </c>
      <c r="AX1520" s="17">
        <v>-1</v>
      </c>
      <c r="AY1520" s="17">
        <v>9.0489270249287448E-3</v>
      </c>
      <c r="AZ1520" s="17">
        <v>0.32059368148283601</v>
      </c>
      <c r="BA1520" s="17">
        <v>0.25585481157011963</v>
      </c>
      <c r="BB1520" s="17">
        <v>0.17578161439996948</v>
      </c>
      <c r="BC1520" s="17">
        <v>0.14010948499754183</v>
      </c>
      <c r="BD1520" s="17">
        <v>5.8637562200053086</v>
      </c>
      <c r="BE1520" s="17">
        <v>4.9063823985729114</v>
      </c>
      <c r="BF1520" s="17">
        <v>-1</v>
      </c>
      <c r="BG1520" s="22">
        <v>193.02535227048861</v>
      </c>
    </row>
    <row r="1521" spans="1:100" x14ac:dyDescent="0.25">
      <c r="A1521">
        <v>3993</v>
      </c>
      <c r="B1521" t="s">
        <v>1436</v>
      </c>
      <c r="C1521" s="48">
        <v>2</v>
      </c>
      <c r="D1521" s="22">
        <v>1468.7259277343751</v>
      </c>
      <c r="E1521" s="17">
        <v>-2.6607398463705039</v>
      </c>
      <c r="F1521" s="17">
        <v>-142.48566017008346</v>
      </c>
      <c r="G1521" s="17">
        <v>-0.53439441041613489</v>
      </c>
      <c r="H1521" s="17">
        <v>-2.337392730762371</v>
      </c>
      <c r="I1521" s="17">
        <v>-9.0178160557934532</v>
      </c>
      <c r="J1521" s="17">
        <v>-3.8785843536221325</v>
      </c>
      <c r="K1521" s="17">
        <v>-1.0000000000000022</v>
      </c>
      <c r="L1521" s="17">
        <v>-1.0000000000000022</v>
      </c>
      <c r="M1521" s="17">
        <v>-1.0000000000000022</v>
      </c>
      <c r="N1521" s="17">
        <v>2.4613491847713803E-2</v>
      </c>
      <c r="O1521" s="17">
        <v>-1.0000000000000022</v>
      </c>
      <c r="P1521" s="17">
        <v>-1.0000000000000022</v>
      </c>
      <c r="Q1521" s="17">
        <v>1.3823336991120692</v>
      </c>
      <c r="R1521" s="17">
        <v>-1.0000000000000022</v>
      </c>
      <c r="S1521" s="17">
        <v>-2.2541296489789993</v>
      </c>
      <c r="T1521" s="17">
        <v>-0.23664241175498421</v>
      </c>
      <c r="U1521" s="17">
        <v>-1.034957619458146</v>
      </c>
      <c r="V1521" s="17">
        <v>-1.5238160965176715</v>
      </c>
      <c r="W1521" s="17">
        <v>-5.0588480711005781</v>
      </c>
      <c r="X1521" s="17">
        <v>-9.0021447172951543</v>
      </c>
      <c r="Y1521" s="17">
        <v>-0.24039269300440827</v>
      </c>
      <c r="Z1521" s="17">
        <v>1.6512211597905875</v>
      </c>
      <c r="AA1521" s="17">
        <v>-1.7961934122459962</v>
      </c>
      <c r="AB1521" s="17">
        <v>-2.3020695911095803</v>
      </c>
      <c r="AC1521" s="17">
        <v>-21.21747862736694</v>
      </c>
      <c r="AD1521" s="17">
        <v>-2.2949865230336806</v>
      </c>
      <c r="AE1521" s="17">
        <v>-1.9720477168402479</v>
      </c>
      <c r="AF1521" s="17">
        <v>-10.089932261088855</v>
      </c>
      <c r="AG1521" s="17">
        <v>-108.12738842799911</v>
      </c>
      <c r="AH1521" s="17">
        <v>-0.53515814173490084</v>
      </c>
      <c r="AI1521" s="17">
        <v>-0.59142821363625986</v>
      </c>
      <c r="AJ1521" s="17">
        <v>0.33333333333333298</v>
      </c>
      <c r="AK1521" s="17">
        <v>-0.33476822231022119</v>
      </c>
      <c r="AL1521" s="17">
        <v>-0.12665567870422201</v>
      </c>
      <c r="AM1521" s="17">
        <v>0.33333333333333298</v>
      </c>
      <c r="AN1521" s="17">
        <v>-0.57864446507668044</v>
      </c>
      <c r="AO1521" s="17">
        <v>-0.59335366270384671</v>
      </c>
      <c r="AP1521" s="17">
        <v>0.33333333333333298</v>
      </c>
      <c r="AQ1521" s="17">
        <v>-4.0757067926255841</v>
      </c>
      <c r="AR1521" s="17">
        <v>2.2444243630026963</v>
      </c>
      <c r="AS1521" s="17">
        <v>-9.8670814642530029</v>
      </c>
      <c r="AT1521" s="17">
        <v>-3.4050957469582634</v>
      </c>
      <c r="AU1521" s="17">
        <v>-1.0000000000000022</v>
      </c>
      <c r="AV1521" s="17">
        <v>-1.0000000000000022</v>
      </c>
      <c r="AW1521" s="17">
        <v>-1.0000000000000022</v>
      </c>
      <c r="AX1521" s="17">
        <v>-1.0000000000000022</v>
      </c>
      <c r="AY1521" s="17">
        <v>-0.13661521261451626</v>
      </c>
      <c r="AZ1521" s="17">
        <v>1.3251747235881506</v>
      </c>
      <c r="BA1521" s="17">
        <v>-0.70988625006200989</v>
      </c>
      <c r="BB1521" s="17">
        <v>0.73523783222024142</v>
      </c>
      <c r="BC1521" s="17">
        <v>-0.39538865788187505</v>
      </c>
      <c r="BD1521" s="17">
        <v>20.781356034286805</v>
      </c>
      <c r="BE1521" s="17">
        <v>-9.5050560341070813</v>
      </c>
      <c r="BF1521" s="17">
        <v>-1.0000000000000022</v>
      </c>
      <c r="BG1521" s="22">
        <v>0.32145715025785648</v>
      </c>
    </row>
    <row r="1522" spans="1:100" x14ac:dyDescent="0.25">
      <c r="A1522">
        <v>3996</v>
      </c>
      <c r="B1522" t="s">
        <v>1437</v>
      </c>
      <c r="C1522" s="48">
        <v>3</v>
      </c>
      <c r="D1522" s="22">
        <v>1543.072956476572</v>
      </c>
      <c r="E1522" s="17">
        <v>98.484863296980436</v>
      </c>
      <c r="F1522" s="17">
        <v>32.771231599773877</v>
      </c>
      <c r="G1522" s="17">
        <v>0.63309635674829878</v>
      </c>
      <c r="H1522" s="17">
        <v>2.032668871479169</v>
      </c>
      <c r="I1522" s="17">
        <v>74.442244593921814</v>
      </c>
      <c r="J1522" s="17">
        <v>20.149051050273698</v>
      </c>
      <c r="K1522" s="17">
        <v>-1.0000000000000007</v>
      </c>
      <c r="L1522" s="17">
        <v>-1.0000000000000007</v>
      </c>
      <c r="M1522" s="17">
        <v>-1.0000000000000007</v>
      </c>
      <c r="N1522" s="17">
        <v>0.25871772062876114</v>
      </c>
      <c r="O1522" s="17">
        <v>-1.0000000000000007</v>
      </c>
      <c r="P1522" s="17">
        <v>-1.0000000000000007</v>
      </c>
      <c r="Q1522" s="17">
        <v>4.1116922829045004</v>
      </c>
      <c r="R1522" s="17">
        <v>-1.0000000000000007</v>
      </c>
      <c r="S1522" s="17">
        <v>-0.92875730792167277</v>
      </c>
      <c r="T1522" s="17">
        <v>-0.11216966297055561</v>
      </c>
      <c r="U1522" s="17">
        <v>-0.11075439779099362</v>
      </c>
      <c r="V1522" s="17">
        <v>-0.40132666687858642</v>
      </c>
      <c r="W1522" s="17">
        <v>-2.0790234114253328</v>
      </c>
      <c r="X1522" s="17">
        <v>-3.6805299454785501</v>
      </c>
      <c r="Y1522" s="17">
        <v>-1.2650106362963921E-2</v>
      </c>
      <c r="Z1522" s="17">
        <v>36.521726218244311</v>
      </c>
      <c r="AA1522" s="17">
        <v>0.8739530594334326</v>
      </c>
      <c r="AB1522" s="17">
        <v>0.20374033620540408</v>
      </c>
      <c r="AC1522" s="17">
        <v>32.100642233653559</v>
      </c>
      <c r="AD1522" s="17">
        <v>1.0545991625501447</v>
      </c>
      <c r="AE1522" s="17">
        <v>0.47651044244891205</v>
      </c>
      <c r="AF1522" s="17">
        <v>69.302619230552182</v>
      </c>
      <c r="AG1522" s="17">
        <v>35.454742074222906</v>
      </c>
      <c r="AH1522" s="17">
        <v>0.27596673089043877</v>
      </c>
      <c r="AI1522" s="17">
        <v>0.15307434348488769</v>
      </c>
      <c r="AJ1522" s="17">
        <v>0.33333333333333298</v>
      </c>
      <c r="AK1522" s="17">
        <v>0.77886481497699933</v>
      </c>
      <c r="AL1522" s="17">
        <v>0.86010954938845974</v>
      </c>
      <c r="AM1522" s="17">
        <v>0.33333333333333298</v>
      </c>
      <c r="AN1522" s="17">
        <v>5.9556669042296881E-2</v>
      </c>
      <c r="AO1522" s="17">
        <v>1.4741179800580373E-2</v>
      </c>
      <c r="AP1522" s="17">
        <v>0.33333333333333298</v>
      </c>
      <c r="AQ1522" s="17">
        <v>5.1396253633696398</v>
      </c>
      <c r="AR1522" s="17">
        <v>2.3365891809817554</v>
      </c>
      <c r="AS1522" s="17">
        <v>9.3884782724891824</v>
      </c>
      <c r="AT1522" s="17">
        <v>8.4239835968027528</v>
      </c>
      <c r="AU1522" s="17">
        <v>-1.0000000000000007</v>
      </c>
      <c r="AV1522" s="17">
        <v>-1.0000000000000007</v>
      </c>
      <c r="AW1522" s="17">
        <v>-1.0000000000000007</v>
      </c>
      <c r="AX1522" s="17">
        <v>-1.0000000000000007</v>
      </c>
      <c r="AY1522" s="17">
        <v>0.27781684976732451</v>
      </c>
      <c r="AZ1522" s="17">
        <v>0.95900978880070387</v>
      </c>
      <c r="BA1522" s="17">
        <v>0.39060847937226034</v>
      </c>
      <c r="BB1522" s="17">
        <v>0.39095954236301378</v>
      </c>
      <c r="BC1522" s="17">
        <v>-3.6857446222200684E-3</v>
      </c>
      <c r="BD1522" s="17">
        <v>14.569037503078858</v>
      </c>
      <c r="BE1522" s="17">
        <v>1.8608987813058009</v>
      </c>
      <c r="BF1522" s="17">
        <v>-1.0000000000000007</v>
      </c>
      <c r="CU1522" t="e">
        <v>#N/A</v>
      </c>
      <c r="CV1522" t="e">
        <v>#N/A</v>
      </c>
    </row>
    <row r="1523" spans="1:100" x14ac:dyDescent="0.25">
      <c r="A1523">
        <v>3997</v>
      </c>
      <c r="B1523" t="s">
        <v>1438</v>
      </c>
      <c r="C1523" s="48">
        <v>2</v>
      </c>
      <c r="D1523" s="22">
        <v>1579.004423828125</v>
      </c>
      <c r="E1523" s="17">
        <v>138.16168320893058</v>
      </c>
      <c r="F1523" s="17">
        <v>84.695215503160568</v>
      </c>
      <c r="G1523" s="17">
        <v>1.0446449574985184</v>
      </c>
      <c r="H1523" s="17">
        <v>12.066201078950352</v>
      </c>
      <c r="I1523" s="17">
        <v>101.56572435259382</v>
      </c>
      <c r="J1523" s="17">
        <v>23.433699864951457</v>
      </c>
      <c r="K1523" s="17">
        <v>-0.99999999999999867</v>
      </c>
      <c r="L1523" s="17">
        <v>-0.99999999999999867</v>
      </c>
      <c r="M1523" s="17">
        <v>-0.99999999999999867</v>
      </c>
      <c r="N1523" s="17">
        <v>0.41810958183652047</v>
      </c>
      <c r="O1523" s="17">
        <v>-0.99999999999999867</v>
      </c>
      <c r="P1523" s="17">
        <v>-0.99999999999999867</v>
      </c>
      <c r="Q1523" s="17">
        <v>5.6094109288356329</v>
      </c>
      <c r="R1523" s="17">
        <v>-0.99999999999999867</v>
      </c>
      <c r="S1523" s="17">
        <v>3.2588404011770349</v>
      </c>
      <c r="T1523" s="17">
        <v>0.38215326327528448</v>
      </c>
      <c r="U1523" s="17">
        <v>0.81929015350839296</v>
      </c>
      <c r="V1523" s="17">
        <v>0.90584802221114258</v>
      </c>
      <c r="W1523" s="17">
        <v>7.252955850867596</v>
      </c>
      <c r="X1523" s="17">
        <v>6.1671259240878822</v>
      </c>
      <c r="Y1523" s="17">
        <v>0.31633223601436544</v>
      </c>
      <c r="Z1523" s="17">
        <v>52.767054517353728</v>
      </c>
      <c r="AA1523" s="17">
        <v>1.9684287459725522</v>
      </c>
      <c r="AB1523" s="17">
        <v>3.1243004993666434</v>
      </c>
      <c r="AC1523" s="17">
        <v>41.082868355036311</v>
      </c>
      <c r="AD1523" s="17">
        <v>2.4602055225633652</v>
      </c>
      <c r="AE1523" s="17">
        <v>2.0101751903661933</v>
      </c>
      <c r="AF1523" s="17">
        <v>90.809166108897045</v>
      </c>
      <c r="AG1523" s="17">
        <v>64.263826569843047</v>
      </c>
      <c r="AH1523" s="17">
        <v>0.65752911661179159</v>
      </c>
      <c r="AI1523" s="17">
        <v>0.81967011803337186</v>
      </c>
      <c r="AJ1523" s="17">
        <v>0.33333333333333298</v>
      </c>
      <c r="AK1523" s="17">
        <v>1.2572903759005067</v>
      </c>
      <c r="AL1523" s="17">
        <v>1.263862224371652</v>
      </c>
      <c r="AM1523" s="17">
        <v>0.33333333333333298</v>
      </c>
      <c r="AN1523" s="17">
        <v>0.85658774272021221</v>
      </c>
      <c r="AO1523" s="17">
        <v>0.97496950667237914</v>
      </c>
      <c r="AP1523" s="17">
        <v>0.33333333333333298</v>
      </c>
      <c r="AQ1523" s="17">
        <v>13.817161536418244</v>
      </c>
      <c r="AR1523" s="17">
        <v>2.2444243630026963</v>
      </c>
      <c r="AS1523" s="17">
        <v>12.909475243519458</v>
      </c>
      <c r="AT1523" s="17">
        <v>12.530289959335793</v>
      </c>
      <c r="AU1523" s="17">
        <v>-0.99999999999999867</v>
      </c>
      <c r="AV1523" s="17">
        <v>-0.99999999999999867</v>
      </c>
      <c r="AW1523" s="17">
        <v>-0.99999999999999867</v>
      </c>
      <c r="AX1523" s="17">
        <v>-0.99999999999999867</v>
      </c>
      <c r="AY1523" s="17">
        <v>0.10324507677045812</v>
      </c>
      <c r="AZ1523" s="17">
        <v>-0.32903543456383938</v>
      </c>
      <c r="BA1523" s="17">
        <v>0.88036740528108859</v>
      </c>
      <c r="BB1523" s="17">
        <v>-0.18600009659841371</v>
      </c>
      <c r="BC1523" s="17">
        <v>0.48639830652889871</v>
      </c>
      <c r="BD1523" s="17">
        <v>-3.7829589525012004</v>
      </c>
      <c r="BE1523" s="17">
        <v>14.22577985640541</v>
      </c>
      <c r="BF1523" s="17">
        <v>-0.99999999999999867</v>
      </c>
      <c r="BG1523" s="22">
        <v>594.84643245060238</v>
      </c>
    </row>
    <row r="1524" spans="1:100" x14ac:dyDescent="0.25">
      <c r="A1524">
        <v>3998</v>
      </c>
      <c r="B1524" t="s">
        <v>1439</v>
      </c>
      <c r="C1524" s="48">
        <v>2</v>
      </c>
      <c r="D1524" s="22">
        <v>1545.3756835937502</v>
      </c>
      <c r="E1524" s="17">
        <v>122.8733305792916</v>
      </c>
      <c r="F1524" s="17">
        <v>60.031378149369331</v>
      </c>
      <c r="G1524" s="17">
        <v>0.87321692672758577</v>
      </c>
      <c r="H1524" s="17">
        <v>10.502478366904008</v>
      </c>
      <c r="I1524" s="17">
        <v>89.56024877479156</v>
      </c>
      <c r="J1524" s="17">
        <v>20.468548270517516</v>
      </c>
      <c r="K1524" s="17">
        <v>-0.99999999999999911</v>
      </c>
      <c r="L1524" s="17">
        <v>-0.99999999999999911</v>
      </c>
      <c r="M1524" s="17">
        <v>-0.99999999999999911</v>
      </c>
      <c r="N1524" s="17">
        <v>0.37538977307587601</v>
      </c>
      <c r="O1524" s="17">
        <v>-0.99999999999999911</v>
      </c>
      <c r="P1524" s="17">
        <v>-0.99999999999999911</v>
      </c>
      <c r="Q1524" s="17">
        <v>5.1504993018474154</v>
      </c>
      <c r="R1524" s="17">
        <v>-0.99999999999999911</v>
      </c>
      <c r="S1524" s="17">
        <v>2.6603261281317163</v>
      </c>
      <c r="T1524" s="17">
        <v>0.31497385902768726</v>
      </c>
      <c r="U1524" s="17">
        <v>0.61798418816008494</v>
      </c>
      <c r="V1524" s="17">
        <v>0.64207211910713169</v>
      </c>
      <c r="W1524" s="17">
        <v>5.9163278069650662</v>
      </c>
      <c r="X1524" s="17">
        <v>4.5202776902038417</v>
      </c>
      <c r="Y1524" s="17">
        <v>0.25589152744050925</v>
      </c>
      <c r="Z1524" s="17">
        <v>47.217676311999305</v>
      </c>
      <c r="AA1524" s="17">
        <v>1.5597234430564404</v>
      </c>
      <c r="AB1524" s="17">
        <v>2.5351879302018032</v>
      </c>
      <c r="AC1524" s="17">
        <v>34.31924610688192</v>
      </c>
      <c r="AD1524" s="17">
        <v>1.9439592370823027</v>
      </c>
      <c r="AE1524" s="17">
        <v>1.577846114255282</v>
      </c>
      <c r="AF1524" s="17">
        <v>79.85507966140564</v>
      </c>
      <c r="AG1524" s="17">
        <v>45.548215604223437</v>
      </c>
      <c r="AH1524" s="17">
        <v>0.52804531007821875</v>
      </c>
      <c r="AI1524" s="17">
        <v>0.66647456563765228</v>
      </c>
      <c r="AJ1524" s="17">
        <v>0.33333333333333298</v>
      </c>
      <c r="AK1524" s="17">
        <v>1.0844489155108072</v>
      </c>
      <c r="AL1524" s="17">
        <v>1.1129009812768516</v>
      </c>
      <c r="AM1524" s="17">
        <v>0.33333333333333298</v>
      </c>
      <c r="AN1524" s="17">
        <v>0.70077210184320926</v>
      </c>
      <c r="AO1524" s="17">
        <v>0.8047048774290595</v>
      </c>
      <c r="AP1524" s="17">
        <v>0.33333333333333298</v>
      </c>
      <c r="AQ1524" s="17">
        <v>11.874626571921169</v>
      </c>
      <c r="AR1524" s="17">
        <v>2.2444243630026963</v>
      </c>
      <c r="AS1524" s="17">
        <v>10.436743819911944</v>
      </c>
      <c r="AT1524" s="17">
        <v>10.800268626927247</v>
      </c>
      <c r="AU1524" s="17">
        <v>-0.99999999999999911</v>
      </c>
      <c r="AV1524" s="17">
        <v>-0.99999999999999911</v>
      </c>
      <c r="AW1524" s="17">
        <v>-0.99999999999999911</v>
      </c>
      <c r="AX1524" s="17">
        <v>-0.99999999999999911</v>
      </c>
      <c r="AY1524" s="17">
        <v>7.7204701903987608E-2</v>
      </c>
      <c r="AZ1524" s="17">
        <v>-0.14944650495547007</v>
      </c>
      <c r="BA1524" s="17">
        <v>0.70772189808149899</v>
      </c>
      <c r="BB1524" s="17">
        <v>-8.5986121508331931E-2</v>
      </c>
      <c r="BC1524" s="17">
        <v>0.39066731594058318</v>
      </c>
      <c r="BD1524" s="17">
        <v>-1.1161399795308053</v>
      </c>
      <c r="BE1524" s="17">
        <v>11.649447341889779</v>
      </c>
      <c r="BF1524" s="17">
        <v>-0.99999999999999911</v>
      </c>
      <c r="BG1524" s="22">
        <v>847.75338069032443</v>
      </c>
    </row>
    <row r="1525" spans="1:100" x14ac:dyDescent="0.25">
      <c r="A1525">
        <v>3999</v>
      </c>
      <c r="B1525" t="s">
        <v>1440</v>
      </c>
      <c r="C1525" s="48">
        <v>2</v>
      </c>
      <c r="D1525" s="22">
        <v>1539.5807128906251</v>
      </c>
      <c r="E1525" s="17">
        <v>88.364841834205862</v>
      </c>
      <c r="F1525" s="17">
        <v>4.3607788145587278</v>
      </c>
      <c r="G1525" s="17">
        <v>0.48627384569331228</v>
      </c>
      <c r="H1525" s="17">
        <v>6.9728824113219368</v>
      </c>
      <c r="I1525" s="17">
        <v>62.461788339438939</v>
      </c>
      <c r="J1525" s="17">
        <v>13.775681949156846</v>
      </c>
      <c r="K1525" s="17">
        <v>-0.99999999999999989</v>
      </c>
      <c r="L1525" s="17">
        <v>-0.99999999999999989</v>
      </c>
      <c r="M1525" s="17">
        <v>-0.99999999999999989</v>
      </c>
      <c r="N1525" s="17">
        <v>0.27896368482939338</v>
      </c>
      <c r="O1525" s="17">
        <v>-0.99999999999999989</v>
      </c>
      <c r="P1525" s="17">
        <v>-0.99999999999999989</v>
      </c>
      <c r="Q1525" s="17">
        <v>4.1146554082279989</v>
      </c>
      <c r="R1525" s="17">
        <v>-0.99999999999999989</v>
      </c>
      <c r="S1525" s="17">
        <v>1.3093746191302331</v>
      </c>
      <c r="T1525" s="17">
        <v>0.16333818110085496</v>
      </c>
      <c r="U1525" s="17">
        <v>0.16360137741347372</v>
      </c>
      <c r="V1525" s="17">
        <v>4.668372089325995E-2</v>
      </c>
      <c r="W1525" s="17">
        <v>2.8993242797207044</v>
      </c>
      <c r="X1525" s="17">
        <v>0.80305287726507224</v>
      </c>
      <c r="Y1525" s="17">
        <v>0.11946626553737796</v>
      </c>
      <c r="Z1525" s="17">
        <v>34.69175805377953</v>
      </c>
      <c r="AA1525" s="17">
        <v>0.63720401356637391</v>
      </c>
      <c r="AB1525" s="17">
        <v>1.2054577130166246</v>
      </c>
      <c r="AC1525" s="17">
        <v>19.052566440299735</v>
      </c>
      <c r="AD1525" s="17">
        <v>0.77870098043544178</v>
      </c>
      <c r="AE1525" s="17">
        <v>0.60200369234360329</v>
      </c>
      <c r="AF1525" s="17">
        <v>55.129788582422989</v>
      </c>
      <c r="AG1525" s="17">
        <v>3.3038047111618263</v>
      </c>
      <c r="AH1525" s="17">
        <v>0.23577768722314776</v>
      </c>
      <c r="AI1525" s="17">
        <v>0.32068538064750174</v>
      </c>
      <c r="AJ1525" s="17">
        <v>0.33333333333333298</v>
      </c>
      <c r="AK1525" s="17">
        <v>0.694315476347521</v>
      </c>
      <c r="AL1525" s="17">
        <v>0.7721550235873551</v>
      </c>
      <c r="AM1525" s="17">
        <v>0.33333333333333298</v>
      </c>
      <c r="AN1525" s="17">
        <v>0.34906891839568366</v>
      </c>
      <c r="AO1525" s="17">
        <v>0.42038779734428122</v>
      </c>
      <c r="AP1525" s="17">
        <v>0.33333333333333298</v>
      </c>
      <c r="AQ1525" s="17">
        <v>7.489985035767269</v>
      </c>
      <c r="AR1525" s="17">
        <v>2.2444243630026963</v>
      </c>
      <c r="AS1525" s="17">
        <v>4.8553560426733995</v>
      </c>
      <c r="AT1525" s="17">
        <v>6.8953075677193683</v>
      </c>
      <c r="AU1525" s="17">
        <v>-0.99999999999999989</v>
      </c>
      <c r="AV1525" s="17">
        <v>-0.99999999999999989</v>
      </c>
      <c r="AW1525" s="17">
        <v>-0.99999999999999989</v>
      </c>
      <c r="AX1525" s="17">
        <v>-0.99999999999999989</v>
      </c>
      <c r="AY1525" s="17">
        <v>1.8427016383096347E-2</v>
      </c>
      <c r="AZ1525" s="17">
        <v>0.25591715365859447</v>
      </c>
      <c r="BA1525" s="17">
        <v>0.31803075957802057</v>
      </c>
      <c r="BB1525" s="17">
        <v>0.13976293186295177</v>
      </c>
      <c r="BC1525" s="17">
        <v>0.1745857085037977</v>
      </c>
      <c r="BD1525" s="17">
        <v>4.9033373796922426</v>
      </c>
      <c r="BE1525" s="17">
        <v>5.8342137628053035</v>
      </c>
      <c r="BF1525" s="17">
        <v>-0.99999999999999989</v>
      </c>
      <c r="BG1525" s="22">
        <v>286.60022611800571</v>
      </c>
    </row>
    <row r="1526" spans="1:100" x14ac:dyDescent="0.25">
      <c r="A1526">
        <v>4001</v>
      </c>
      <c r="B1526" t="s">
        <v>1441</v>
      </c>
      <c r="C1526" s="48">
        <v>2</v>
      </c>
      <c r="D1526" s="22">
        <v>1633.5755566406251</v>
      </c>
      <c r="E1526" s="17">
        <v>117.80548313971794</v>
      </c>
      <c r="F1526" s="17">
        <v>51.855705595797183</v>
      </c>
      <c r="G1526" s="17">
        <v>0.81639124198184199</v>
      </c>
      <c r="H1526" s="17">
        <v>9.9841289845720009</v>
      </c>
      <c r="I1526" s="17">
        <v>85.580623229663999</v>
      </c>
      <c r="J1526" s="17">
        <v>19.4856473471919</v>
      </c>
      <c r="K1526" s="17">
        <v>-0.99999999999999922</v>
      </c>
      <c r="L1526" s="17">
        <v>-0.99999999999999922</v>
      </c>
      <c r="M1526" s="17">
        <v>-0.99999999999999922</v>
      </c>
      <c r="N1526" s="17">
        <v>0.36122883116857119</v>
      </c>
      <c r="O1526" s="17">
        <v>-0.99999999999999922</v>
      </c>
      <c r="P1526" s="17">
        <v>-0.99999999999999922</v>
      </c>
      <c r="Q1526" s="17">
        <v>4.9983773453382438</v>
      </c>
      <c r="R1526" s="17">
        <v>-0.99999999999999922</v>
      </c>
      <c r="S1526" s="17">
        <v>2.4619280992740684</v>
      </c>
      <c r="T1526" s="17">
        <v>0.29270494751996584</v>
      </c>
      <c r="U1526" s="17">
        <v>0.55125443998018453</v>
      </c>
      <c r="V1526" s="17">
        <v>0.55463457318244314</v>
      </c>
      <c r="W1526" s="17">
        <v>5.4732567204948595</v>
      </c>
      <c r="X1526" s="17">
        <v>3.9743735102285851</v>
      </c>
      <c r="Y1526" s="17">
        <v>0.23585638712079854</v>
      </c>
      <c r="Z1526" s="17">
        <v>45.378145081230237</v>
      </c>
      <c r="AA1526" s="17">
        <v>1.4242440900417717</v>
      </c>
      <c r="AB1526" s="17">
        <v>2.3399064176943827</v>
      </c>
      <c r="AC1526" s="17">
        <v>32.077212153131981</v>
      </c>
      <c r="AD1526" s="17">
        <v>1.7728317467997607</v>
      </c>
      <c r="AE1526" s="17">
        <v>1.4345358535294561</v>
      </c>
      <c r="AF1526" s="17">
        <v>76.223973007823787</v>
      </c>
      <c r="AG1526" s="17">
        <v>39.344286154801004</v>
      </c>
      <c r="AH1526" s="17">
        <v>0.48512347321953331</v>
      </c>
      <c r="AI1526" s="17">
        <v>0.61569265951798324</v>
      </c>
      <c r="AJ1526" s="17">
        <v>0.33333333333333298</v>
      </c>
      <c r="AK1526" s="17">
        <v>1.0271547011694944</v>
      </c>
      <c r="AL1526" s="17">
        <v>1.0628597134027924</v>
      </c>
      <c r="AM1526" s="17">
        <v>0.33333333333333298</v>
      </c>
      <c r="AN1526" s="17">
        <v>0.64912167777245733</v>
      </c>
      <c r="AO1526" s="17">
        <v>0.74826484191549525</v>
      </c>
      <c r="AP1526" s="17">
        <v>0.33333333333333298</v>
      </c>
      <c r="AQ1526" s="17">
        <v>11.230706910686795</v>
      </c>
      <c r="AR1526" s="17">
        <v>2.2444243630026963</v>
      </c>
      <c r="AS1526" s="17">
        <v>9.6170724061594619</v>
      </c>
      <c r="AT1526" s="17">
        <v>10.226793878388463</v>
      </c>
      <c r="AU1526" s="17">
        <v>-0.99999999999999922</v>
      </c>
      <c r="AV1526" s="17">
        <v>-0.99999999999999922</v>
      </c>
      <c r="AW1526" s="17">
        <v>-0.99999999999999922</v>
      </c>
      <c r="AX1526" s="17">
        <v>-0.99999999999999922</v>
      </c>
      <c r="AY1526" s="17">
        <v>6.85727289053574E-2</v>
      </c>
      <c r="AZ1526" s="17">
        <v>-8.9915611134567808E-2</v>
      </c>
      <c r="BA1526" s="17">
        <v>0.65049263912791355</v>
      </c>
      <c r="BB1526" s="17">
        <v>-5.2833068340312178E-2</v>
      </c>
      <c r="BC1526" s="17">
        <v>0.35893400449142787</v>
      </c>
      <c r="BD1526" s="17">
        <v>-0.23213160849327519</v>
      </c>
      <c r="BE1526" s="17">
        <v>10.795433802728843</v>
      </c>
      <c r="BF1526" s="17">
        <v>-0.99999999999999922</v>
      </c>
      <c r="BG1526" s="22">
        <v>2010.5941529122329</v>
      </c>
    </row>
    <row r="1527" spans="1:100" x14ac:dyDescent="0.25">
      <c r="A1527">
        <v>4003</v>
      </c>
      <c r="B1527" t="s">
        <v>1442</v>
      </c>
      <c r="C1527" s="48">
        <v>2</v>
      </c>
      <c r="D1527" s="22">
        <v>1659.3525878906248</v>
      </c>
      <c r="E1527" s="17">
        <v>179.61908836423572</v>
      </c>
      <c r="F1527" s="17">
        <v>151.57610990890518</v>
      </c>
      <c r="G1527" s="17">
        <v>1.509506116762249</v>
      </c>
      <c r="H1527" s="17">
        <v>16.306545842988463</v>
      </c>
      <c r="I1527" s="17">
        <v>134.1209562450193</v>
      </c>
      <c r="J1527" s="17">
        <v>31.474297434570033</v>
      </c>
      <c r="K1527" s="17">
        <v>-0.99999999999999767</v>
      </c>
      <c r="L1527" s="17">
        <v>-0.99999999999999767</v>
      </c>
      <c r="M1527" s="17">
        <v>-0.99999999999999767</v>
      </c>
      <c r="N1527" s="17">
        <v>0.53395282949380674</v>
      </c>
      <c r="O1527" s="17">
        <v>-0.99999999999999767</v>
      </c>
      <c r="P1527" s="17">
        <v>-0.99999999999999767</v>
      </c>
      <c r="Q1527" s="17">
        <v>6.8538409672720286</v>
      </c>
      <c r="R1527" s="17">
        <v>-0.99999999999999767</v>
      </c>
      <c r="S1527" s="17">
        <v>4.8818307461779069</v>
      </c>
      <c r="T1527" s="17">
        <v>0.5643235629441532</v>
      </c>
      <c r="U1527" s="17">
        <v>1.3651712675693852</v>
      </c>
      <c r="V1527" s="17">
        <v>1.6211287820223277</v>
      </c>
      <c r="W1527" s="17">
        <v>10.877488310341533</v>
      </c>
      <c r="X1527" s="17">
        <v>10.632882053304115</v>
      </c>
      <c r="Y1527" s="17">
        <v>0.4802292237357465</v>
      </c>
      <c r="Z1527" s="17">
        <v>67.815295893823816</v>
      </c>
      <c r="AA1527" s="17">
        <v>3.0767143633036524</v>
      </c>
      <c r="AB1527" s="17">
        <v>4.7217962566663143</v>
      </c>
      <c r="AC1527" s="17">
        <v>59.423773660658796</v>
      </c>
      <c r="AD1527" s="17">
        <v>3.8601098769159732</v>
      </c>
      <c r="AE1527" s="17">
        <v>3.1825213615293082</v>
      </c>
      <c r="AF1527" s="17">
        <v>120.51334751818032</v>
      </c>
      <c r="AG1527" s="17">
        <v>115.01492352103151</v>
      </c>
      <c r="AH1527" s="17">
        <v>1.0086501797214042</v>
      </c>
      <c r="AI1527" s="17">
        <v>1.2350902903381042</v>
      </c>
      <c r="AJ1527" s="17">
        <v>0.33333333333333298</v>
      </c>
      <c r="AK1527" s="17">
        <v>1.7259843303504316</v>
      </c>
      <c r="AL1527" s="17">
        <v>1.6732236231659599</v>
      </c>
      <c r="AM1527" s="17">
        <v>0.33333333333333298</v>
      </c>
      <c r="AN1527" s="17">
        <v>1.2791128054171721</v>
      </c>
      <c r="AO1527" s="17">
        <v>1.4366758715866488</v>
      </c>
      <c r="AP1527" s="17">
        <v>0.33333333333333298</v>
      </c>
      <c r="AQ1527" s="17">
        <v>19.084730973257116</v>
      </c>
      <c r="AR1527" s="17">
        <v>2.2444243630026963</v>
      </c>
      <c r="AS1527" s="17">
        <v>19.614777701680516</v>
      </c>
      <c r="AT1527" s="17">
        <v>17.221586467367459</v>
      </c>
      <c r="AU1527" s="17">
        <v>-0.99999999999999767</v>
      </c>
      <c r="AV1527" s="17">
        <v>-0.99999999999999767</v>
      </c>
      <c r="AW1527" s="17">
        <v>-0.99999999999999767</v>
      </c>
      <c r="AX1527" s="17">
        <v>-0.99999999999999767</v>
      </c>
      <c r="AY1527" s="17">
        <v>0.17385872608819933</v>
      </c>
      <c r="AZ1527" s="17">
        <v>-0.81602649217117351</v>
      </c>
      <c r="BA1527" s="17">
        <v>1.3485299937303299</v>
      </c>
      <c r="BB1527" s="17">
        <v>-0.45720785762714633</v>
      </c>
      <c r="BC1527" s="17">
        <v>0.74599190427496431</v>
      </c>
      <c r="BD1527" s="17">
        <v>-11.014568355855163</v>
      </c>
      <c r="BE1527" s="17">
        <v>21.212017252709032</v>
      </c>
      <c r="BF1527" s="17">
        <v>-0.99999999999999767</v>
      </c>
      <c r="BG1527" s="22">
        <v>2432.73233514602</v>
      </c>
    </row>
    <row r="1528" spans="1:100" x14ac:dyDescent="0.25">
      <c r="A1528">
        <v>4004</v>
      </c>
      <c r="B1528" t="s">
        <v>1443</v>
      </c>
      <c r="C1528" s="48">
        <v>2</v>
      </c>
      <c r="D1528" s="22">
        <v>1550.061494140625</v>
      </c>
      <c r="E1528" s="17">
        <v>134.24314199071833</v>
      </c>
      <c r="F1528" s="17">
        <v>78.373653879657127</v>
      </c>
      <c r="G1528" s="17">
        <v>1.0007064233211629</v>
      </c>
      <c r="H1528" s="17">
        <v>11.665404992580061</v>
      </c>
      <c r="I1528" s="17">
        <v>98.488613820445565</v>
      </c>
      <c r="J1528" s="17">
        <v>22.673705049125996</v>
      </c>
      <c r="K1528" s="17">
        <v>-0.99999999999999878</v>
      </c>
      <c r="L1528" s="17">
        <v>-0.99999999999999878</v>
      </c>
      <c r="M1528" s="17">
        <v>-0.99999999999999878</v>
      </c>
      <c r="N1528" s="17">
        <v>0.40716011360289284</v>
      </c>
      <c r="O1528" s="17">
        <v>-0.99999999999999878</v>
      </c>
      <c r="P1528" s="17">
        <v>-0.99999999999999878</v>
      </c>
      <c r="Q1528" s="17">
        <v>5.4917877833317839</v>
      </c>
      <c r="R1528" s="17">
        <v>-0.99999999999999878</v>
      </c>
      <c r="S1528" s="17">
        <v>3.105435851620161</v>
      </c>
      <c r="T1528" s="17">
        <v>0.36493458243135835</v>
      </c>
      <c r="U1528" s="17">
        <v>0.76769363805648716</v>
      </c>
      <c r="V1528" s="17">
        <v>0.83823990420630334</v>
      </c>
      <c r="W1528" s="17">
        <v>6.9103661546241657</v>
      </c>
      <c r="X1528" s="17">
        <v>5.745024024625935</v>
      </c>
      <c r="Y1528" s="17">
        <v>0.30084074301037378</v>
      </c>
      <c r="Z1528" s="17">
        <v>51.344699358500783</v>
      </c>
      <c r="AA1528" s="17">
        <v>1.8636739293892481</v>
      </c>
      <c r="AB1528" s="17">
        <v>2.9733056904188171</v>
      </c>
      <c r="AC1528" s="17">
        <v>39.349291611625191</v>
      </c>
      <c r="AD1528" s="17">
        <v>2.3278869924108934</v>
      </c>
      <c r="AE1528" s="17">
        <v>1.8993653898852743</v>
      </c>
      <c r="AF1528" s="17">
        <v>88.0015359938551</v>
      </c>
      <c r="AG1528" s="17">
        <v>59.466848453925707</v>
      </c>
      <c r="AH1528" s="17">
        <v>0.62434126143312629</v>
      </c>
      <c r="AI1528" s="17">
        <v>0.78040473077734829</v>
      </c>
      <c r="AJ1528" s="17">
        <v>0.33333333333333298</v>
      </c>
      <c r="AK1528" s="17">
        <v>1.2129895670978628</v>
      </c>
      <c r="AL1528" s="17">
        <v>1.2251695105293035</v>
      </c>
      <c r="AM1528" s="17">
        <v>0.33333333333333298</v>
      </c>
      <c r="AN1528" s="17">
        <v>0.81665080340374174</v>
      </c>
      <c r="AO1528" s="17">
        <v>0.93132916268920085</v>
      </c>
      <c r="AP1528" s="17">
        <v>0.33333333333333298</v>
      </c>
      <c r="AQ1528" s="17">
        <v>13.319272489076194</v>
      </c>
      <c r="AR1528" s="17">
        <v>2.2444243630026963</v>
      </c>
      <c r="AS1528" s="17">
        <v>12.275692112026926</v>
      </c>
      <c r="AT1528" s="17">
        <v>12.08687005245277</v>
      </c>
      <c r="AU1528" s="17">
        <v>-0.99999999999999878</v>
      </c>
      <c r="AV1528" s="17">
        <v>-0.99999999999999878</v>
      </c>
      <c r="AW1528" s="17">
        <v>-0.99999999999999878</v>
      </c>
      <c r="AX1528" s="17">
        <v>-0.99999999999999878</v>
      </c>
      <c r="AY1528" s="17">
        <v>9.657069629769606E-2</v>
      </c>
      <c r="AZ1528" s="17">
        <v>-0.28300518918339707</v>
      </c>
      <c r="BA1528" s="17">
        <v>0.83611682102983254</v>
      </c>
      <c r="BB1528" s="17">
        <v>-0.16036562221901213</v>
      </c>
      <c r="BC1528" s="17">
        <v>0.46186159930032789</v>
      </c>
      <c r="BD1528" s="17">
        <v>-3.0994294499937922</v>
      </c>
      <c r="BE1528" s="17">
        <v>13.565442840736491</v>
      </c>
      <c r="BF1528" s="17">
        <v>-0.99999999999999878</v>
      </c>
      <c r="BG1528" s="22">
        <v>1715.0610886889667</v>
      </c>
    </row>
    <row r="1529" spans="1:100" x14ac:dyDescent="0.25">
      <c r="A1529">
        <v>4005</v>
      </c>
      <c r="B1529" t="s">
        <v>1444</v>
      </c>
      <c r="C1529" s="48">
        <v>2</v>
      </c>
      <c r="D1529" s="22">
        <v>1526.6823046875002</v>
      </c>
      <c r="E1529" s="17">
        <v>108.51322371193706</v>
      </c>
      <c r="F1529" s="17">
        <v>36.86502735020828</v>
      </c>
      <c r="G1529" s="17">
        <v>0.71219729946190635</v>
      </c>
      <c r="H1529" s="17">
        <v>9.0336984532093254</v>
      </c>
      <c r="I1529" s="17">
        <v>78.283696194729401</v>
      </c>
      <c r="J1529" s="17">
        <v>17.683428460327505</v>
      </c>
      <c r="K1529" s="17">
        <v>-0.99999999999999944</v>
      </c>
      <c r="L1529" s="17">
        <v>-0.99999999999999944</v>
      </c>
      <c r="M1529" s="17">
        <v>-0.99999999999999944</v>
      </c>
      <c r="N1529" s="17">
        <v>0.33526373503783991</v>
      </c>
      <c r="O1529" s="17">
        <v>-0.99999999999999944</v>
      </c>
      <c r="P1529" s="17">
        <v>-0.99999999999999944</v>
      </c>
      <c r="Q1529" s="17">
        <v>4.7194508974924219</v>
      </c>
      <c r="R1529" s="17">
        <v>-0.99999999999999944</v>
      </c>
      <c r="S1529" s="17">
        <v>2.09815117503013</v>
      </c>
      <c r="T1529" s="17">
        <v>0.25187331133293606</v>
      </c>
      <c r="U1529" s="17">
        <v>0.42890069136570624</v>
      </c>
      <c r="V1529" s="17">
        <v>0.39431160171409452</v>
      </c>
      <c r="W1529" s="17">
        <v>4.6608543091120378</v>
      </c>
      <c r="X1529" s="17">
        <v>2.9734192937640849</v>
      </c>
      <c r="Y1529" s="17">
        <v>0.19912052959103704</v>
      </c>
      <c r="Z1529" s="17">
        <v>42.005233480077294</v>
      </c>
      <c r="AA1529" s="17">
        <v>1.175833041696142</v>
      </c>
      <c r="AB1529" s="17">
        <v>1.9818438482692378</v>
      </c>
      <c r="AC1529" s="17">
        <v>27.966283126055671</v>
      </c>
      <c r="AD1529" s="17">
        <v>1.4590572983991978</v>
      </c>
      <c r="AE1529" s="17">
        <v>1.1717662778455993</v>
      </c>
      <c r="AF1529" s="17">
        <v>69.566080196855012</v>
      </c>
      <c r="AG1529" s="17">
        <v>27.968939401953044</v>
      </c>
      <c r="AH1529" s="17">
        <v>0.40642322662305219</v>
      </c>
      <c r="AI1529" s="17">
        <v>0.52258041580354431</v>
      </c>
      <c r="AJ1529" s="17">
        <v>0.33333333333333298</v>
      </c>
      <c r="AK1529" s="17">
        <v>0.9221016762475065</v>
      </c>
      <c r="AL1529" s="17">
        <v>0.97110548269138941</v>
      </c>
      <c r="AM1529" s="17">
        <v>0.33333333333333298</v>
      </c>
      <c r="AN1529" s="17">
        <v>0.55441694450197399</v>
      </c>
      <c r="AO1529" s="17">
        <v>0.64477801474507723</v>
      </c>
      <c r="AP1529" s="17">
        <v>0.33333333333333298</v>
      </c>
      <c r="AQ1529" s="17">
        <v>10.050034324508477</v>
      </c>
      <c r="AR1529" s="17">
        <v>2.2444243630026963</v>
      </c>
      <c r="AS1529" s="17">
        <v>8.114146457235325</v>
      </c>
      <c r="AT1529" s="17">
        <v>9.1752870597159415</v>
      </c>
      <c r="AU1529" s="17">
        <v>-0.99999999999999944</v>
      </c>
      <c r="AV1529" s="17">
        <v>-0.99999999999999944</v>
      </c>
      <c r="AW1529" s="17">
        <v>-0.99999999999999944</v>
      </c>
      <c r="AX1529" s="17">
        <v>-0.99999999999999944</v>
      </c>
      <c r="AY1529" s="17">
        <v>5.2745391276658095E-2</v>
      </c>
      <c r="AZ1529" s="17">
        <v>1.9238525004549645E-2</v>
      </c>
      <c r="BA1529" s="17">
        <v>0.54555871453820559</v>
      </c>
      <c r="BB1529" s="17">
        <v>7.9554172116855504E-3</v>
      </c>
      <c r="BC1529" s="17">
        <v>0.30074871655526886</v>
      </c>
      <c r="BD1529" s="17">
        <v>1.3887607364234351</v>
      </c>
      <c r="BE1529" s="17">
        <v>9.2295391195636469</v>
      </c>
      <c r="BF1529" s="17">
        <v>-0.99999999999999944</v>
      </c>
      <c r="BG1529" s="22">
        <v>96.973690036541029</v>
      </c>
    </row>
    <row r="1530" spans="1:100" x14ac:dyDescent="0.25">
      <c r="A1530">
        <v>4006</v>
      </c>
      <c r="B1530" t="s">
        <v>1445</v>
      </c>
      <c r="C1530" s="48">
        <v>2</v>
      </c>
      <c r="D1530" s="22">
        <v>1549.4097558593751</v>
      </c>
      <c r="E1530" s="17">
        <v>77.307685901881371</v>
      </c>
      <c r="F1530" s="17">
        <v>-13.47710745852884</v>
      </c>
      <c r="G1530" s="17">
        <v>0.36229014952118344</v>
      </c>
      <c r="H1530" s="17">
        <v>5.8419348016694963</v>
      </c>
      <c r="I1530" s="17">
        <v>53.778942075929649</v>
      </c>
      <c r="J1530" s="17">
        <v>11.631164201765582</v>
      </c>
      <c r="K1530" s="17">
        <v>-1.0000000000000002</v>
      </c>
      <c r="L1530" s="17">
        <v>-1.0000000000000002</v>
      </c>
      <c r="M1530" s="17">
        <v>-1.0000000000000002</v>
      </c>
      <c r="N1530" s="17">
        <v>0.24806698861179166</v>
      </c>
      <c r="O1530" s="17">
        <v>-1.0000000000000002</v>
      </c>
      <c r="P1530" s="17">
        <v>-1.0000000000000002</v>
      </c>
      <c r="Q1530" s="17">
        <v>3.7827519296983256</v>
      </c>
      <c r="R1530" s="17">
        <v>-1.0000000000000002</v>
      </c>
      <c r="S1530" s="17">
        <v>0.87650485185693516</v>
      </c>
      <c r="T1530" s="17">
        <v>0.11475131460182608</v>
      </c>
      <c r="U1530" s="17">
        <v>1.8008748640106917E-2</v>
      </c>
      <c r="V1530" s="17">
        <v>-0.14408969743805444</v>
      </c>
      <c r="W1530" s="17">
        <v>1.9326207333689513</v>
      </c>
      <c r="X1530" s="17">
        <v>-0.38801447708329739</v>
      </c>
      <c r="Y1530" s="17">
        <v>7.5753096725082458E-2</v>
      </c>
      <c r="Z1530" s="17">
        <v>30.678222937831855</v>
      </c>
      <c r="AA1530" s="17">
        <v>0.34161178239620071</v>
      </c>
      <c r="AB1530" s="17">
        <v>0.7793876388400478</v>
      </c>
      <c r="AC1530" s="17">
        <v>14.160840845208696</v>
      </c>
      <c r="AD1530" s="17">
        <v>0.40533075433396448</v>
      </c>
      <c r="AE1530" s="17">
        <v>0.28932579143172366</v>
      </c>
      <c r="AF1530" s="17">
        <v>47.207349528311816</v>
      </c>
      <c r="AG1530" s="17">
        <v>-10.232083283362098</v>
      </c>
      <c r="AH1530" s="17">
        <v>0.14212975312349702</v>
      </c>
      <c r="AI1530" s="17">
        <v>0.20988815140946435</v>
      </c>
      <c r="AJ1530" s="17">
        <v>0.33333333333333298</v>
      </c>
      <c r="AK1530" s="17">
        <v>0.56930953061897016</v>
      </c>
      <c r="AL1530" s="17">
        <v>0.66297373734460252</v>
      </c>
      <c r="AM1530" s="17">
        <v>0.33333333333333298</v>
      </c>
      <c r="AN1530" s="17">
        <v>0.23637673503172746</v>
      </c>
      <c r="AO1530" s="17">
        <v>0.29724552028475076</v>
      </c>
      <c r="AP1530" s="17">
        <v>0.33333333333333298</v>
      </c>
      <c r="AQ1530" s="17">
        <v>6.0850650599684251</v>
      </c>
      <c r="AR1530" s="17">
        <v>2.2444243630026963</v>
      </c>
      <c r="AS1530" s="17">
        <v>3.0669765101015711</v>
      </c>
      <c r="AT1530" s="17">
        <v>5.6440860592878979</v>
      </c>
      <c r="AU1530" s="17">
        <v>-1.0000000000000002</v>
      </c>
      <c r="AV1530" s="17">
        <v>-1.0000000000000002</v>
      </c>
      <c r="AW1530" s="17">
        <v>-1.0000000000000002</v>
      </c>
      <c r="AX1530" s="17">
        <v>-1.0000000000000002</v>
      </c>
      <c r="AY1530" s="17">
        <v>-4.0643758084113121E-4</v>
      </c>
      <c r="AZ1530" s="17">
        <v>0.38580314245697561</v>
      </c>
      <c r="BA1530" s="17">
        <v>0.19316653513435694</v>
      </c>
      <c r="BB1530" s="17">
        <v>0.21209709007949781</v>
      </c>
      <c r="BC1530" s="17">
        <v>0.10534917817686146</v>
      </c>
      <c r="BD1530" s="17">
        <v>6.8320888901884693</v>
      </c>
      <c r="BE1530" s="17">
        <v>3.9709057245480972</v>
      </c>
      <c r="BF1530" s="17">
        <v>-1.0000000000000002</v>
      </c>
      <c r="BG1530" s="22">
        <v>997.7292771668765</v>
      </c>
    </row>
    <row r="1531" spans="1:100" x14ac:dyDescent="0.25">
      <c r="A1531">
        <v>4008</v>
      </c>
      <c r="B1531" t="s">
        <v>2994</v>
      </c>
      <c r="C1531" s="48">
        <v>1</v>
      </c>
      <c r="D1531" s="22">
        <v>1450</v>
      </c>
      <c r="E1531" s="47">
        <v>62.798508766834246</v>
      </c>
      <c r="F1531" s="47">
        <v>-29.08938549335334</v>
      </c>
      <c r="G1531" s="47">
        <v>0.24773049482204326</v>
      </c>
      <c r="H1531" s="47">
        <v>5.0316799675559034</v>
      </c>
      <c r="I1531" s="47">
        <v>43.150978932390657</v>
      </c>
      <c r="J1531" s="47">
        <v>9.4265685797601293</v>
      </c>
      <c r="K1531" s="47">
        <v>-1</v>
      </c>
      <c r="L1531" s="47">
        <v>-1</v>
      </c>
      <c r="M1531" s="47">
        <v>-1</v>
      </c>
      <c r="N1531" s="47">
        <v>0.23106494761372834</v>
      </c>
      <c r="O1531" s="47">
        <v>-1</v>
      </c>
      <c r="P1531" s="47">
        <v>-1</v>
      </c>
      <c r="Q1531" s="47">
        <v>3.6908187015592362</v>
      </c>
      <c r="R1531" s="47">
        <v>-1</v>
      </c>
      <c r="S1531" s="47">
        <v>0.64189072421973781</v>
      </c>
      <c r="T1531" s="47">
        <v>9.2362986157557392E-2</v>
      </c>
      <c r="U1531" s="47">
        <v>2.8539908778594872E-2</v>
      </c>
      <c r="V1531" s="47">
        <v>-3.3016092497362891E-2</v>
      </c>
      <c r="W1531" s="47">
        <v>1.340861265996665</v>
      </c>
      <c r="X1531" s="47">
        <v>-0.95214589246562853</v>
      </c>
      <c r="Y1531" s="47">
        <v>6.2963204570277986E-2</v>
      </c>
      <c r="Z1531" s="47">
        <v>26.745601001024557</v>
      </c>
      <c r="AA1531" s="47">
        <v>0.83044305783086536</v>
      </c>
      <c r="AB1531" s="47">
        <v>0.95436065465510056</v>
      </c>
      <c r="AC1531" s="47">
        <v>9.5356991142494465</v>
      </c>
      <c r="AD1531" s="47">
        <v>1.0338197723233149</v>
      </c>
      <c r="AE1531" s="47">
        <v>-6.1692529453854741E-2</v>
      </c>
      <c r="AF1531" s="47">
        <v>37.173968240475233</v>
      </c>
      <c r="AG1531" s="47">
        <v>-21.084351504417185</v>
      </c>
      <c r="AH1531" s="47">
        <v>0.31588437088007865</v>
      </c>
      <c r="AI1531" s="47">
        <v>0.38548558873661259</v>
      </c>
      <c r="AJ1531" s="47">
        <v>0.33333333333333298</v>
      </c>
      <c r="AK1531" s="47">
        <v>0.47968211832321317</v>
      </c>
      <c r="AL1531" s="47">
        <v>0.57122895297980814</v>
      </c>
      <c r="AM1531" s="47">
        <v>0.33333333333333298</v>
      </c>
      <c r="AN1531" s="47">
        <v>0.18789602731731778</v>
      </c>
      <c r="AO1531" s="47">
        <v>0.23868759666666312</v>
      </c>
      <c r="AP1531" s="47">
        <v>0.33333333333333298</v>
      </c>
      <c r="AQ1531" s="47">
        <v>5.9770106919154165</v>
      </c>
      <c r="AR1531" s="47">
        <v>2.6866680235991405</v>
      </c>
      <c r="AS1531" s="47">
        <v>1.9901707455278179</v>
      </c>
      <c r="AT1531" s="47">
        <v>4.7497298106331778</v>
      </c>
      <c r="AU1531" s="47">
        <v>-1</v>
      </c>
      <c r="AV1531" s="47">
        <v>-1</v>
      </c>
      <c r="AW1531" s="47">
        <v>-1</v>
      </c>
      <c r="AX1531" s="47">
        <v>-1</v>
      </c>
      <c r="AY1531" s="47">
        <v>5.741340798477359E-3</v>
      </c>
      <c r="AZ1531" s="47">
        <v>0.26109216513129191</v>
      </c>
      <c r="BA1531" s="47">
        <v>0.31605474538102962</v>
      </c>
      <c r="BB1531" s="47">
        <v>0.19654570281331249</v>
      </c>
      <c r="BC1531" s="47">
        <v>0.14449960111956645</v>
      </c>
      <c r="BD1531" s="47">
        <v>6.219103395989273</v>
      </c>
      <c r="BE1531" s="47">
        <v>5.19276375489431</v>
      </c>
      <c r="BF1531" s="47">
        <v>-1</v>
      </c>
      <c r="BG1531" s="22">
        <v>0</v>
      </c>
    </row>
    <row r="1532" spans="1:100" x14ac:dyDescent="0.25">
      <c r="A1532">
        <v>4009</v>
      </c>
      <c r="B1532" t="s">
        <v>1446</v>
      </c>
      <c r="C1532" s="48">
        <v>3</v>
      </c>
      <c r="D1532" s="22">
        <v>1574.3232905390778</v>
      </c>
      <c r="E1532" s="17">
        <v>102.28945537834373</v>
      </c>
      <c r="F1532" s="17">
        <v>29.764007705537409</v>
      </c>
      <c r="G1532" s="17">
        <v>0.97326700875868377</v>
      </c>
      <c r="H1532" s="17">
        <v>11.520358516880787</v>
      </c>
      <c r="I1532" s="17">
        <v>51.772138674115638</v>
      </c>
      <c r="J1532" s="17">
        <v>15.881023682366008</v>
      </c>
      <c r="K1532" s="17">
        <v>-1.0000000000000016</v>
      </c>
      <c r="L1532" s="17">
        <v>-1.0000000000000016</v>
      </c>
      <c r="M1532" s="17">
        <v>-1.0000000000000016</v>
      </c>
      <c r="N1532" s="17">
        <v>0.31278851178487344</v>
      </c>
      <c r="O1532" s="17">
        <v>-1.0000000000000016</v>
      </c>
      <c r="P1532" s="17">
        <v>-1.0000000000000016</v>
      </c>
      <c r="Q1532" s="17">
        <v>5.3740623107036631</v>
      </c>
      <c r="R1532" s="17">
        <v>-1.0000000000000016</v>
      </c>
      <c r="S1532" s="17">
        <v>2.3065933424239544</v>
      </c>
      <c r="T1532" s="17">
        <v>0.35719329321590365</v>
      </c>
      <c r="U1532" s="17">
        <v>0.76655476066461137</v>
      </c>
      <c r="V1532" s="17">
        <v>0.97531996782382546</v>
      </c>
      <c r="W1532" s="17">
        <v>6.1462962061771336</v>
      </c>
      <c r="X1532" s="17">
        <v>0.65373825234676697</v>
      </c>
      <c r="Y1532" s="17">
        <v>0.37293094515611014</v>
      </c>
      <c r="Z1532" s="17">
        <v>35.190560615237899</v>
      </c>
      <c r="AA1532" s="17">
        <v>1.2598757516149279</v>
      </c>
      <c r="AB1532" s="17">
        <v>2.4732627808489589</v>
      </c>
      <c r="AC1532" s="17">
        <v>6.2721007226958418</v>
      </c>
      <c r="AD1532" s="17">
        <v>0.45693202092613422</v>
      </c>
      <c r="AE1532" s="17">
        <v>-1.4119098992811221</v>
      </c>
      <c r="AF1532" s="17">
        <v>42.524014219501659</v>
      </c>
      <c r="AG1532" s="17">
        <v>12.276308840841724</v>
      </c>
      <c r="AH1532" s="17">
        <v>0.53234921863988094</v>
      </c>
      <c r="AI1532" s="17">
        <v>0.47428735214796702</v>
      </c>
      <c r="AJ1532" s="17">
        <v>0.33333333333333298</v>
      </c>
      <c r="AK1532" s="17">
        <v>0.8391051885522518</v>
      </c>
      <c r="AL1532" s="17">
        <v>0.82036165402526906</v>
      </c>
      <c r="AM1532" s="17">
        <v>0.33333333333333298</v>
      </c>
      <c r="AN1532" s="17">
        <v>0.53927309636968301</v>
      </c>
      <c r="AO1532" s="17">
        <v>0.55497588474956427</v>
      </c>
      <c r="AP1532" s="17">
        <v>0.33333333333333298</v>
      </c>
      <c r="AQ1532" s="17">
        <v>9.248124454614004</v>
      </c>
      <c r="AR1532" s="17">
        <v>2.7709924084063884</v>
      </c>
      <c r="AS1532" s="17">
        <v>4.7793467786506181</v>
      </c>
      <c r="AT1532" s="17">
        <v>8.3306844953089847</v>
      </c>
      <c r="AU1532" s="17">
        <v>-1.0000000000000016</v>
      </c>
      <c r="AV1532" s="17">
        <v>-1.0000000000000016</v>
      </c>
      <c r="AW1532" s="17">
        <v>-1.0000000000000016</v>
      </c>
      <c r="AX1532" s="17">
        <v>-1.0000000000000016</v>
      </c>
      <c r="AY1532" s="17">
        <v>3.7379538926073E-2</v>
      </c>
      <c r="AZ1532" s="17">
        <v>0.17030821193244533</v>
      </c>
      <c r="BA1532" s="17">
        <v>0.69225872429545343</v>
      </c>
      <c r="BB1532" s="17">
        <v>0.10404946096396228</v>
      </c>
      <c r="BC1532" s="17">
        <v>0.78593484754559584</v>
      </c>
      <c r="BD1532" s="17">
        <v>3.4527775837612857</v>
      </c>
      <c r="BE1532" s="17">
        <v>23.109664810117163</v>
      </c>
      <c r="BF1532" s="17">
        <v>-1.0000000000000016</v>
      </c>
      <c r="CU1532" t="e">
        <v>#N/A</v>
      </c>
      <c r="CV1532" t="e">
        <v>#N/A</v>
      </c>
    </row>
    <row r="1533" spans="1:100" x14ac:dyDescent="0.25">
      <c r="A1533">
        <v>4010</v>
      </c>
      <c r="B1533" t="s">
        <v>1447</v>
      </c>
      <c r="C1533" s="48">
        <v>3</v>
      </c>
      <c r="D1533" s="22">
        <v>1517.9037138416911</v>
      </c>
      <c r="E1533" s="17">
        <v>82.599589130759512</v>
      </c>
      <c r="F1533" s="17">
        <v>13.400162664161833</v>
      </c>
      <c r="G1533" s="17">
        <v>0.33224452232151763</v>
      </c>
      <c r="H1533" s="17">
        <v>4.3325414446059121</v>
      </c>
      <c r="I1533" s="17">
        <v>64.972885341463865</v>
      </c>
      <c r="J1533" s="17">
        <v>9.5448739311700059</v>
      </c>
      <c r="K1533" s="17">
        <v>-0.99999999999999856</v>
      </c>
      <c r="L1533" s="17">
        <v>-0.99999999999999856</v>
      </c>
      <c r="M1533" s="17">
        <v>-0.99999999999999856</v>
      </c>
      <c r="N1533" s="17">
        <v>0.21994111763888669</v>
      </c>
      <c r="O1533" s="17">
        <v>-0.99999999999999856</v>
      </c>
      <c r="P1533" s="17">
        <v>-0.99999999999999856</v>
      </c>
      <c r="Q1533" s="17">
        <v>3.1605363400506414</v>
      </c>
      <c r="R1533" s="17">
        <v>-0.99999999999999856</v>
      </c>
      <c r="S1533" s="17">
        <v>0.59453898137647254</v>
      </c>
      <c r="T1533" s="17">
        <v>7.6800569604392549E-2</v>
      </c>
      <c r="U1533" s="17">
        <v>-8.5364290988382916E-3</v>
      </c>
      <c r="V1533" s="17">
        <v>1.4392195057170331E-2</v>
      </c>
      <c r="W1533" s="17">
        <v>1.1720051045552689</v>
      </c>
      <c r="X1533" s="17">
        <v>-2.2141177844470969</v>
      </c>
      <c r="Y1533" s="17">
        <v>8.6398772246034539E-2</v>
      </c>
      <c r="Z1533" s="17">
        <v>36.792148866530617</v>
      </c>
      <c r="AA1533" s="17">
        <v>-0.38398667995541519</v>
      </c>
      <c r="AB1533" s="17">
        <v>1.3218138640832033</v>
      </c>
      <c r="AC1533" s="17">
        <v>21.543481866926967</v>
      </c>
      <c r="AD1533" s="17">
        <v>1.4468546854686684</v>
      </c>
      <c r="AE1533" s="17">
        <v>0.32302228334204991</v>
      </c>
      <c r="AF1533" s="17">
        <v>59.98046688088283</v>
      </c>
      <c r="AG1533" s="17">
        <v>-1.6706126079708015</v>
      </c>
      <c r="AH1533" s="17">
        <v>0.19952933048617158</v>
      </c>
      <c r="AI1533" s="17">
        <v>0.35430808941915798</v>
      </c>
      <c r="AJ1533" s="17">
        <v>0.33333333333333298</v>
      </c>
      <c r="AK1533" s="17">
        <v>0.48303942611191247</v>
      </c>
      <c r="AL1533" s="17">
        <v>0.37977627387542701</v>
      </c>
      <c r="AM1533" s="17">
        <v>0.33333333333333298</v>
      </c>
      <c r="AN1533" s="17">
        <v>0.14519419041112813</v>
      </c>
      <c r="AO1533" s="17">
        <v>0.26439932882161798</v>
      </c>
      <c r="AP1533" s="17">
        <v>0.33333333333333298</v>
      </c>
      <c r="AQ1533" s="17">
        <v>4.9924184605810158</v>
      </c>
      <c r="AR1533" s="17">
        <v>3.7842353549322669</v>
      </c>
      <c r="AS1533" s="17">
        <v>0.93024431511861816</v>
      </c>
      <c r="AT1533" s="17">
        <v>4.830394261119122</v>
      </c>
      <c r="AU1533" s="17">
        <v>-0.99999999999999856</v>
      </c>
      <c r="AV1533" s="17">
        <v>-0.99999999999999856</v>
      </c>
      <c r="AW1533" s="17">
        <v>-0.99999999999999856</v>
      </c>
      <c r="AX1533" s="17">
        <v>-0.99999999999999856</v>
      </c>
      <c r="AY1533" s="17">
        <v>-1.4195511244498391E-2</v>
      </c>
      <c r="AZ1533" s="17">
        <v>0.1494044191278501</v>
      </c>
      <c r="BA1533" s="17">
        <v>0.6750251822698965</v>
      </c>
      <c r="BB1533" s="17">
        <v>-0.36323286464409882</v>
      </c>
      <c r="BC1533" s="17">
        <v>1.46570572131079E-2</v>
      </c>
      <c r="BD1533" s="17">
        <v>-8.3337995204632236</v>
      </c>
      <c r="BE1533" s="17">
        <v>3.7415523416771803</v>
      </c>
      <c r="BF1533" s="17">
        <v>-0.99999999999999856</v>
      </c>
      <c r="CU1533" t="e">
        <v>#N/A</v>
      </c>
      <c r="CV1533" t="e">
        <v>#N/A</v>
      </c>
    </row>
    <row r="1534" spans="1:100" x14ac:dyDescent="0.25">
      <c r="A1534">
        <v>4011</v>
      </c>
      <c r="B1534" t="s">
        <v>1448</v>
      </c>
      <c r="C1534" s="48">
        <v>2</v>
      </c>
      <c r="D1534" s="22">
        <v>1474.2080078125</v>
      </c>
      <c r="E1534" s="17">
        <v>62.101949732273027</v>
      </c>
      <c r="F1534" s="17">
        <v>-38.007664335194534</v>
      </c>
      <c r="G1534" s="17">
        <v>0.19178849567230449</v>
      </c>
      <c r="H1534" s="17">
        <v>4.2866622632990463</v>
      </c>
      <c r="I1534" s="17">
        <v>41.838342676565304</v>
      </c>
      <c r="J1534" s="17">
        <v>8.6820359379102072</v>
      </c>
      <c r="K1534" s="17">
        <v>-1.0000000000000007</v>
      </c>
      <c r="L1534" s="17">
        <v>-1.0000000000000007</v>
      </c>
      <c r="M1534" s="17">
        <v>-1.0000000000000007</v>
      </c>
      <c r="N1534" s="17">
        <v>0.20557803267476332</v>
      </c>
      <c r="O1534" s="17">
        <v>-1.0000000000000007</v>
      </c>
      <c r="P1534" s="17">
        <v>-1.0000000000000007</v>
      </c>
      <c r="Q1534" s="17">
        <v>3.3263202071842608</v>
      </c>
      <c r="R1534" s="17">
        <v>-1.0000000000000007</v>
      </c>
      <c r="S1534" s="17">
        <v>0.28122487957080655</v>
      </c>
      <c r="T1534" s="17">
        <v>4.7934939955936437E-2</v>
      </c>
      <c r="U1534" s="17">
        <v>-0.18220938294069061</v>
      </c>
      <c r="V1534" s="17">
        <v>-0.40644018657603798</v>
      </c>
      <c r="W1534" s="17">
        <v>0.60321567025709388</v>
      </c>
      <c r="X1534" s="17">
        <v>-2.0259633367451957</v>
      </c>
      <c r="Y1534" s="17">
        <v>1.5639002633838009E-2</v>
      </c>
      <c r="Z1534" s="17">
        <v>25.158832919812198</v>
      </c>
      <c r="AA1534" s="17">
        <v>-6.4884925117865144E-2</v>
      </c>
      <c r="AB1534" s="17">
        <v>0.19345856473206524</v>
      </c>
      <c r="AC1534" s="17">
        <v>7.4337684164274886</v>
      </c>
      <c r="AD1534" s="17">
        <v>-0.10812579691976698</v>
      </c>
      <c r="AE1534" s="17">
        <v>-0.14066702918444185</v>
      </c>
      <c r="AF1534" s="17">
        <v>36.312457676018767</v>
      </c>
      <c r="AG1534" s="17">
        <v>-28.846557287874965</v>
      </c>
      <c r="AH1534" s="17">
        <v>1.3345661855933721E-2</v>
      </c>
      <c r="AI1534" s="17">
        <v>5.7520449766404275E-2</v>
      </c>
      <c r="AJ1534" s="17">
        <v>0.33333333333333298</v>
      </c>
      <c r="AK1534" s="17">
        <v>0.39740208515879555</v>
      </c>
      <c r="AL1534" s="17">
        <v>0.51282827105770623</v>
      </c>
      <c r="AM1534" s="17">
        <v>0.33333333333333298</v>
      </c>
      <c r="AN1534" s="17">
        <v>8.140310355747124E-2</v>
      </c>
      <c r="AO1534" s="17">
        <v>0.12790098107842052</v>
      </c>
      <c r="AP1534" s="17">
        <v>0.33333333333333298</v>
      </c>
      <c r="AQ1534" s="17">
        <v>4.1530273260193553</v>
      </c>
      <c r="AR1534" s="17">
        <v>2.2444243630026963</v>
      </c>
      <c r="AS1534" s="17">
        <v>0.60760743636744508</v>
      </c>
      <c r="AT1534" s="17">
        <v>3.9234135587465593</v>
      </c>
      <c r="AU1534" s="17">
        <v>-1.0000000000000007</v>
      </c>
      <c r="AV1534" s="17">
        <v>-1.0000000000000007</v>
      </c>
      <c r="AW1534" s="17">
        <v>-1.0000000000000007</v>
      </c>
      <c r="AX1534" s="17">
        <v>-1.0000000000000007</v>
      </c>
      <c r="AY1534" s="17">
        <v>-2.6306093323318645E-2</v>
      </c>
      <c r="AZ1534" s="17">
        <v>0.56442159460551911</v>
      </c>
      <c r="BA1534" s="17">
        <v>2.145398395629261E-2</v>
      </c>
      <c r="BB1534" s="17">
        <v>0.31157060140767528</v>
      </c>
      <c r="BC1534" s="17">
        <v>1.013550660578913E-2</v>
      </c>
      <c r="BD1534" s="17">
        <v>9.4844966869892211</v>
      </c>
      <c r="BE1534" s="17">
        <v>1.4084954080198733</v>
      </c>
      <c r="BF1534" s="17">
        <v>-1.0000000000000007</v>
      </c>
      <c r="BG1534" s="22">
        <v>57.35972581278795</v>
      </c>
    </row>
    <row r="1535" spans="1:100" x14ac:dyDescent="0.25">
      <c r="A1535">
        <v>4012</v>
      </c>
      <c r="B1535" t="s">
        <v>1449</v>
      </c>
      <c r="C1535" s="48">
        <v>2</v>
      </c>
      <c r="D1535" s="22">
        <v>1508.7965332031251</v>
      </c>
      <c r="E1535" s="17">
        <v>49.680638864098277</v>
      </c>
      <c r="F1535" s="17">
        <v>-58.046264856457881</v>
      </c>
      <c r="G1535" s="17">
        <v>5.2508554052128342E-2</v>
      </c>
      <c r="H1535" s="17">
        <v>3.0161862095025529</v>
      </c>
      <c r="I1535" s="17">
        <v>32.084267277816252</v>
      </c>
      <c r="J1535" s="17">
        <v>6.2729425177123401</v>
      </c>
      <c r="K1535" s="17">
        <v>-1.0000000000000009</v>
      </c>
      <c r="L1535" s="17">
        <v>-1.0000000000000009</v>
      </c>
      <c r="M1535" s="17">
        <v>-1.0000000000000009</v>
      </c>
      <c r="N1535" s="17">
        <v>0.1708695171335784</v>
      </c>
      <c r="O1535" s="17">
        <v>-1.0000000000000009</v>
      </c>
      <c r="P1535" s="17">
        <v>-1.0000000000000009</v>
      </c>
      <c r="Q1535" s="17">
        <v>2.9534687876801362</v>
      </c>
      <c r="R1535" s="17">
        <v>-1.0000000000000009</v>
      </c>
      <c r="S1535" s="17">
        <v>-0.20504934660859675</v>
      </c>
      <c r="T1535" s="17">
        <v>-6.6462359439741492E-3</v>
      </c>
      <c r="U1535" s="17">
        <v>-0.34576421685796638</v>
      </c>
      <c r="V1535" s="17">
        <v>-0.62074990138707276</v>
      </c>
      <c r="W1535" s="17">
        <v>-0.48275303092570443</v>
      </c>
      <c r="X1535" s="17">
        <v>-3.3639762908761002</v>
      </c>
      <c r="Y1535" s="17">
        <v>-3.3467192682010871E-2</v>
      </c>
      <c r="Z1535" s="17">
        <v>20.650135777377905</v>
      </c>
      <c r="AA1535" s="17">
        <v>-0.3969452683068776</v>
      </c>
      <c r="AB1535" s="17">
        <v>-0.28517706954545097</v>
      </c>
      <c r="AC1535" s="17">
        <v>1.9385357661577842</v>
      </c>
      <c r="AD1535" s="17">
        <v>-0.52755984268276013</v>
      </c>
      <c r="AE1535" s="17">
        <v>-0.4919209531234805</v>
      </c>
      <c r="AF1535" s="17">
        <v>27.412603235366458</v>
      </c>
      <c r="AG1535" s="17">
        <v>-44.052408926925715</v>
      </c>
      <c r="AH1535" s="17">
        <v>-9.1855902518637289E-2</v>
      </c>
      <c r="AI1535" s="17">
        <v>-6.6946170413452466E-2</v>
      </c>
      <c r="AJ1535" s="17">
        <v>0.33333333333333298</v>
      </c>
      <c r="AK1535" s="17">
        <v>0.25697377594727072</v>
      </c>
      <c r="AL1535" s="17">
        <v>0.39017695767215849</v>
      </c>
      <c r="AM1535" s="17">
        <v>0.33333333333333298</v>
      </c>
      <c r="AN1535" s="17">
        <v>-4.5192256998575542E-2</v>
      </c>
      <c r="AO1535" s="17">
        <v>-1.0433732995723366E-2</v>
      </c>
      <c r="AP1535" s="17">
        <v>0.33333333333333298</v>
      </c>
      <c r="AQ1535" s="17">
        <v>2.5747781025196783</v>
      </c>
      <c r="AR1535" s="17">
        <v>2.2444243630026963</v>
      </c>
      <c r="AS1535" s="17">
        <v>-1.4014099149584291</v>
      </c>
      <c r="AT1535" s="17">
        <v>2.5178250497033892</v>
      </c>
      <c r="AU1535" s="17">
        <v>-1.0000000000000009</v>
      </c>
      <c r="AV1535" s="17">
        <v>-1.0000000000000009</v>
      </c>
      <c r="AW1535" s="17">
        <v>-1.0000000000000009</v>
      </c>
      <c r="AX1535" s="17">
        <v>-1.0000000000000009</v>
      </c>
      <c r="AY1535" s="17">
        <v>-4.7463087747502929E-2</v>
      </c>
      <c r="AZ1535" s="17">
        <v>0.71033201263340229</v>
      </c>
      <c r="BA1535" s="17">
        <v>-0.11881511938466349</v>
      </c>
      <c r="BB1535" s="17">
        <v>0.39282884458473166</v>
      </c>
      <c r="BC1535" s="17">
        <v>-6.7642944913605174E-2</v>
      </c>
      <c r="BD1535" s="17">
        <v>11.651204133819878</v>
      </c>
      <c r="BE1535" s="17">
        <v>-0.6846946064846966</v>
      </c>
      <c r="BF1535" s="17">
        <v>-1.0000000000000009</v>
      </c>
      <c r="BG1535" s="22">
        <v>71.478045237916149</v>
      </c>
    </row>
    <row r="1536" spans="1:100" x14ac:dyDescent="0.25">
      <c r="A1536">
        <v>4013</v>
      </c>
      <c r="B1536" t="s">
        <v>1450</v>
      </c>
      <c r="C1536" s="48">
        <v>3</v>
      </c>
      <c r="D1536" s="22">
        <v>1502.0687638119673</v>
      </c>
      <c r="E1536" s="17">
        <v>80.725752110170333</v>
      </c>
      <c r="F1536" s="17">
        <v>-35.193395459670924</v>
      </c>
      <c r="G1536" s="17">
        <v>0.10053261801656777</v>
      </c>
      <c r="H1536" s="17">
        <v>9.6948389466373417</v>
      </c>
      <c r="I1536" s="17">
        <v>31.61710030269705</v>
      </c>
      <c r="J1536" s="17">
        <v>8.8301491627335071</v>
      </c>
      <c r="K1536" s="17">
        <v>-1.0000000000000013</v>
      </c>
      <c r="L1536" s="17">
        <v>-1.0000000000000013</v>
      </c>
      <c r="M1536" s="17">
        <v>-1.0000000000000013</v>
      </c>
      <c r="N1536" s="17">
        <v>0.37699937002312328</v>
      </c>
      <c r="O1536" s="17">
        <v>-1.0000000000000013</v>
      </c>
      <c r="P1536" s="17">
        <v>-1.0000000000000013</v>
      </c>
      <c r="Q1536" s="17">
        <v>5.7076204686488632</v>
      </c>
      <c r="R1536" s="17">
        <v>-1.0000000000000013</v>
      </c>
      <c r="S1536" s="17">
        <v>2.0702033766282475</v>
      </c>
      <c r="T1536" s="17">
        <v>0.14989872127023052</v>
      </c>
      <c r="U1536" s="17">
        <v>-7.6594137634007811E-2</v>
      </c>
      <c r="V1536" s="17">
        <v>0.48157908070720984</v>
      </c>
      <c r="W1536" s="17">
        <v>3.9872184779884781</v>
      </c>
      <c r="X1536" s="17">
        <v>-0.44501480155903228</v>
      </c>
      <c r="Y1536" s="17">
        <v>0.29994483602440453</v>
      </c>
      <c r="Z1536" s="17">
        <v>30.065320608856013</v>
      </c>
      <c r="AA1536" s="17">
        <v>0.48620327332951074</v>
      </c>
      <c r="AB1536" s="17">
        <v>0.29164306624486647</v>
      </c>
      <c r="AC1536" s="17">
        <v>1.4085795249168358</v>
      </c>
      <c r="AD1536" s="17">
        <v>0.57971493481639991</v>
      </c>
      <c r="AE1536" s="17">
        <v>-2.2224993608763719</v>
      </c>
      <c r="AF1536" s="17">
        <v>29.543043839141344</v>
      </c>
      <c r="AG1536" s="17">
        <v>-57.258404154722832</v>
      </c>
      <c r="AH1536" s="17">
        <v>0.19592231007312716</v>
      </c>
      <c r="AI1536" s="17">
        <v>0.17036881538416335</v>
      </c>
      <c r="AJ1536" s="17">
        <v>0.33333333333333298</v>
      </c>
      <c r="AK1536" s="17">
        <v>0.89385663820074057</v>
      </c>
      <c r="AL1536" s="17">
        <v>0.77110702897511885</v>
      </c>
      <c r="AM1536" s="17">
        <v>0.33333333333333298</v>
      </c>
      <c r="AN1536" s="17">
        <v>-0.32611510547559375</v>
      </c>
      <c r="AO1536" s="17">
        <v>-0.52666455164813475</v>
      </c>
      <c r="AP1536" s="17">
        <v>0.33333333333333298</v>
      </c>
      <c r="AQ1536" s="17">
        <v>2.0740564635557384</v>
      </c>
      <c r="AR1536" s="17">
        <v>3.4211260547744744</v>
      </c>
      <c r="AS1536" s="17">
        <v>-3.7673955174735494</v>
      </c>
      <c r="AT1536" s="17">
        <v>9.1764186254325804</v>
      </c>
      <c r="AU1536" s="17">
        <v>-1.0000000000000013</v>
      </c>
      <c r="AV1536" s="17">
        <v>-1.0000000000000013</v>
      </c>
      <c r="AW1536" s="17">
        <v>-1.0000000000000013</v>
      </c>
      <c r="AX1536" s="17">
        <v>-1.0000000000000013</v>
      </c>
      <c r="AY1536" s="17">
        <v>-5.6713590766624116E-3</v>
      </c>
      <c r="AZ1536" s="17">
        <v>-0.23492357127364849</v>
      </c>
      <c r="BA1536" s="17">
        <v>0.39129884300273238</v>
      </c>
      <c r="BB1536" s="17">
        <v>0.19007008291784583</v>
      </c>
      <c r="BC1536" s="17">
        <v>1.1452020940292063</v>
      </c>
      <c r="BD1536" s="17">
        <v>3.577134216577905</v>
      </c>
      <c r="BE1536" s="17">
        <v>30.586546565743824</v>
      </c>
      <c r="BF1536" s="17">
        <v>-1.0000000000000013</v>
      </c>
      <c r="CU1536" t="e">
        <v>#N/A</v>
      </c>
      <c r="CV1536" t="e">
        <v>#N/A</v>
      </c>
    </row>
    <row r="1537" spans="1:100" x14ac:dyDescent="0.25">
      <c r="A1537">
        <v>4014</v>
      </c>
      <c r="B1537" t="s">
        <v>1451</v>
      </c>
      <c r="C1537" s="48">
        <v>2</v>
      </c>
      <c r="D1537" s="22">
        <v>1515.2901562499999</v>
      </c>
      <c r="E1537" s="17">
        <v>46.991745756824592</v>
      </c>
      <c r="F1537" s="17">
        <v>-62.384104509041471</v>
      </c>
      <c r="G1537" s="17">
        <v>2.2358042646482779E-2</v>
      </c>
      <c r="H1537" s="17">
        <v>2.741160945239792</v>
      </c>
      <c r="I1537" s="17">
        <v>29.972761786497838</v>
      </c>
      <c r="J1537" s="17">
        <v>5.751435990656045</v>
      </c>
      <c r="K1537" s="17">
        <v>-1.0000000000000009</v>
      </c>
      <c r="L1537" s="17">
        <v>-1.0000000000000009</v>
      </c>
      <c r="M1537" s="17">
        <v>-1.0000000000000009</v>
      </c>
      <c r="N1537" s="17">
        <v>0.16335601962974305</v>
      </c>
      <c r="O1537" s="17">
        <v>-1.0000000000000009</v>
      </c>
      <c r="P1537" s="17">
        <v>-1.0000000000000009</v>
      </c>
      <c r="Q1537" s="17">
        <v>2.8727560817039457</v>
      </c>
      <c r="R1537" s="17">
        <v>-1.0000000000000009</v>
      </c>
      <c r="S1537" s="17">
        <v>-0.31031516185912333</v>
      </c>
      <c r="T1537" s="17">
        <v>-1.8461651339477275E-2</v>
      </c>
      <c r="U1537" s="17">
        <v>-0.38116961571230462</v>
      </c>
      <c r="V1537" s="17">
        <v>-0.66714242155606995</v>
      </c>
      <c r="W1537" s="17">
        <v>-0.71783721699232927</v>
      </c>
      <c r="X1537" s="17">
        <v>-3.65362155038116</v>
      </c>
      <c r="Y1537" s="17">
        <v>-4.409741613511925E-2</v>
      </c>
      <c r="Z1537" s="17">
        <v>19.674119252412083</v>
      </c>
      <c r="AA1537" s="17">
        <v>-0.46882775941234933</v>
      </c>
      <c r="AB1537" s="17">
        <v>-0.38878932686378809</v>
      </c>
      <c r="AC1537" s="17">
        <v>0.74895977430059091</v>
      </c>
      <c r="AD1537" s="17">
        <v>-0.61835648456519254</v>
      </c>
      <c r="AE1537" s="17">
        <v>-0.56795835891793844</v>
      </c>
      <c r="AF1537" s="17">
        <v>25.486014527042343</v>
      </c>
      <c r="AG1537" s="17">
        <v>-47.344083219308828</v>
      </c>
      <c r="AH1537" s="17">
        <v>-0.11462932509241425</v>
      </c>
      <c r="AI1537" s="17">
        <v>-9.3889980180323573E-2</v>
      </c>
      <c r="AJ1537" s="17">
        <v>0.33333333333333298</v>
      </c>
      <c r="AK1537" s="17">
        <v>0.22657467260686359</v>
      </c>
      <c r="AL1537" s="17">
        <v>0.36362611495833097</v>
      </c>
      <c r="AM1537" s="17">
        <v>0.33333333333333298</v>
      </c>
      <c r="AN1537" s="17">
        <v>-7.259688409668158E-2</v>
      </c>
      <c r="AO1537" s="17">
        <v>-4.0379627041711386E-2</v>
      </c>
      <c r="AP1537" s="17">
        <v>0.33333333333333298</v>
      </c>
      <c r="AQ1537" s="17">
        <v>2.2331278931604199</v>
      </c>
      <c r="AR1537" s="17">
        <v>2.2444243630026963</v>
      </c>
      <c r="AS1537" s="17">
        <v>-1.8363103023413894</v>
      </c>
      <c r="AT1537" s="17">
        <v>2.2135514272379169</v>
      </c>
      <c r="AU1537" s="17">
        <v>-1.0000000000000009</v>
      </c>
      <c r="AV1537" s="17">
        <v>-1.0000000000000009</v>
      </c>
      <c r="AW1537" s="17">
        <v>-1.0000000000000009</v>
      </c>
      <c r="AX1537" s="17">
        <v>-1.0000000000000009</v>
      </c>
      <c r="AY1537" s="17">
        <v>-5.2043030805169622E-2</v>
      </c>
      <c r="AZ1537" s="17">
        <v>0.74191785099445839</v>
      </c>
      <c r="BA1537" s="17">
        <v>-0.1491797587644989</v>
      </c>
      <c r="BB1537" s="17">
        <v>0.41041915629231251</v>
      </c>
      <c r="BC1537" s="17">
        <v>-8.4479971569202533E-2</v>
      </c>
      <c r="BD1537" s="17">
        <v>12.120240355607764</v>
      </c>
      <c r="BE1537" s="17">
        <v>-1.137816202260562</v>
      </c>
      <c r="BF1537" s="17">
        <v>-1.0000000000000009</v>
      </c>
      <c r="BG1537" s="22">
        <v>108.80824753541697</v>
      </c>
    </row>
    <row r="1538" spans="1:100" x14ac:dyDescent="0.25">
      <c r="A1538">
        <v>4015</v>
      </c>
      <c r="B1538" t="s">
        <v>1452</v>
      </c>
      <c r="C1538" s="48">
        <v>3</v>
      </c>
      <c r="D1538" s="22">
        <v>1415.1877088552149</v>
      </c>
      <c r="E1538" s="17">
        <v>19.131252857887972</v>
      </c>
      <c r="F1538" s="17">
        <v>-96.63797430452496</v>
      </c>
      <c r="G1538" s="17">
        <v>-0.55070031327273583</v>
      </c>
      <c r="H1538" s="17">
        <v>2.8383520055079643</v>
      </c>
      <c r="I1538" s="17">
        <v>1.736549748728204</v>
      </c>
      <c r="J1538" s="17">
        <v>10.310098932079873</v>
      </c>
      <c r="K1538" s="17">
        <v>-1.000000000000002</v>
      </c>
      <c r="L1538" s="17">
        <v>-1.000000000000002</v>
      </c>
      <c r="M1538" s="17">
        <v>-1.000000000000002</v>
      </c>
      <c r="N1538" s="17">
        <v>0.24748217910903536</v>
      </c>
      <c r="O1538" s="17">
        <v>-1.000000000000002</v>
      </c>
      <c r="P1538" s="17">
        <v>-1.000000000000002</v>
      </c>
      <c r="Q1538" s="17">
        <v>3.8850959200429549</v>
      </c>
      <c r="R1538" s="17">
        <v>-1.000000000000002</v>
      </c>
      <c r="S1538" s="17">
        <v>-0.94405851046607314</v>
      </c>
      <c r="T1538" s="17">
        <v>-0.11481452116026045</v>
      </c>
      <c r="U1538" s="17">
        <v>0.42068655319857845</v>
      </c>
      <c r="V1538" s="17">
        <v>0.28326943012116679</v>
      </c>
      <c r="W1538" s="17">
        <v>-1.0467439145349891</v>
      </c>
      <c r="X1538" s="17">
        <v>-6.1613099030723468</v>
      </c>
      <c r="Y1538" s="17">
        <v>-0.14936852150710284</v>
      </c>
      <c r="Z1538" s="17">
        <v>4.3323990177273703</v>
      </c>
      <c r="AA1538" s="17">
        <v>2.2534376676055259</v>
      </c>
      <c r="AB1538" s="17">
        <v>-1.7262776037189664</v>
      </c>
      <c r="AC1538" s="17">
        <v>-4.9671887349411383</v>
      </c>
      <c r="AD1538" s="17">
        <v>-0.70700319871735129</v>
      </c>
      <c r="AE1538" s="17">
        <v>-0.63322932048524516</v>
      </c>
      <c r="AF1538" s="17">
        <v>-2.9942966414179688</v>
      </c>
      <c r="AG1538" s="17">
        <v>-81.747621963477798</v>
      </c>
      <c r="AH1538" s="17">
        <v>7.7781788568573706E-2</v>
      </c>
      <c r="AI1538" s="17">
        <v>1.5471498967637748E-2</v>
      </c>
      <c r="AJ1538" s="17">
        <v>0.33333333333333298</v>
      </c>
      <c r="AK1538" s="17">
        <v>0.60854712746920525</v>
      </c>
      <c r="AL1538" s="17">
        <v>0.95215382260343495</v>
      </c>
      <c r="AM1538" s="17">
        <v>0.33333333333333298</v>
      </c>
      <c r="AN1538" s="17">
        <v>-4.122032380803721E-2</v>
      </c>
      <c r="AO1538" s="17">
        <v>-2.1456043541836983E-2</v>
      </c>
      <c r="AP1538" s="17">
        <v>0.33333333333333298</v>
      </c>
      <c r="AQ1538" s="17">
        <v>4.7308463901461755</v>
      </c>
      <c r="AR1538" s="17">
        <v>2.6598001079654856</v>
      </c>
      <c r="AS1538" s="17">
        <v>1.5648275494223347</v>
      </c>
      <c r="AT1538" s="17">
        <v>6.085471274692055</v>
      </c>
      <c r="AU1538" s="17">
        <v>-1.000000000000002</v>
      </c>
      <c r="AV1538" s="17">
        <v>-1.000000000000002</v>
      </c>
      <c r="AW1538" s="17">
        <v>-1.000000000000002</v>
      </c>
      <c r="AX1538" s="17">
        <v>-1.000000000000002</v>
      </c>
      <c r="AY1538" s="17">
        <v>-4.4512954617371446E-2</v>
      </c>
      <c r="AZ1538" s="17">
        <v>-0.34918851775174048</v>
      </c>
      <c r="BA1538" s="17">
        <v>0.1347795603859987</v>
      </c>
      <c r="BB1538" s="17">
        <v>8.4193713633135533E-2</v>
      </c>
      <c r="BC1538" s="17">
        <v>0.14219131972587334</v>
      </c>
      <c r="BD1538" s="17">
        <v>0.35890025206968867</v>
      </c>
      <c r="BE1538" s="17">
        <v>4.2286807950768246</v>
      </c>
      <c r="BF1538" s="17">
        <v>-1.000000000000002</v>
      </c>
      <c r="CU1538" t="e">
        <v>#N/A</v>
      </c>
      <c r="CV1538" t="e">
        <v>#N/A</v>
      </c>
    </row>
    <row r="1539" spans="1:100" x14ac:dyDescent="0.25">
      <c r="A1539">
        <v>4019</v>
      </c>
      <c r="B1539" t="s">
        <v>1453</v>
      </c>
      <c r="C1539" s="48">
        <v>2</v>
      </c>
      <c r="D1539" s="22">
        <v>1468.950927734375</v>
      </c>
      <c r="E1539" s="17">
        <v>31.623356279999221</v>
      </c>
      <c r="F1539" s="17">
        <v>-87.177060795992844</v>
      </c>
      <c r="G1539" s="17">
        <v>-0.149967439892777</v>
      </c>
      <c r="H1539" s="17">
        <v>1.1692519073820371</v>
      </c>
      <c r="I1539" s="17">
        <v>17.904435721301816</v>
      </c>
      <c r="J1539" s="17">
        <v>2.7707613774379833</v>
      </c>
      <c r="K1539" s="17">
        <v>-1.0000000000000013</v>
      </c>
      <c r="L1539" s="17">
        <v>-1.0000000000000013</v>
      </c>
      <c r="M1539" s="17">
        <v>-1.0000000000000013</v>
      </c>
      <c r="N1539" s="17">
        <v>0.12041256618425672</v>
      </c>
      <c r="O1539" s="17">
        <v>-1.0000000000000013</v>
      </c>
      <c r="P1539" s="17">
        <v>-1.0000000000000013</v>
      </c>
      <c r="Q1539" s="17">
        <v>2.4114419826737041</v>
      </c>
      <c r="R1539" s="17">
        <v>-1.0000000000000013</v>
      </c>
      <c r="S1539" s="17">
        <v>-0.9119627479938941</v>
      </c>
      <c r="T1539" s="17">
        <v>-8.5992749967894466E-2</v>
      </c>
      <c r="U1539" s="17">
        <v>-0.58352944835270115</v>
      </c>
      <c r="V1539" s="17">
        <v>-0.93229923156088457</v>
      </c>
      <c r="W1539" s="17">
        <v>-2.0614627116396473</v>
      </c>
      <c r="X1539" s="17">
        <v>-5.3090912848040492</v>
      </c>
      <c r="Y1539" s="17">
        <v>-0.10485454099483377</v>
      </c>
      <c r="Z1539" s="17">
        <v>14.095689209612441</v>
      </c>
      <c r="AA1539" s="17">
        <v>-0.87967269664133974</v>
      </c>
      <c r="AB1539" s="17">
        <v>-0.98098598977084217</v>
      </c>
      <c r="AC1539" s="17">
        <v>-6.050071063216965</v>
      </c>
      <c r="AD1539" s="17">
        <v>-1.137305397730384</v>
      </c>
      <c r="AE1539" s="17">
        <v>-1.0025507433811069</v>
      </c>
      <c r="AF1539" s="17">
        <v>14.474581773882612</v>
      </c>
      <c r="AG1539" s="17">
        <v>-66.157673249850802</v>
      </c>
      <c r="AH1539" s="17">
        <v>-0.24479099901220558</v>
      </c>
      <c r="AI1539" s="17">
        <v>-0.24788753455191087</v>
      </c>
      <c r="AJ1539" s="17">
        <v>0.33333333333333298</v>
      </c>
      <c r="AK1539" s="17">
        <v>5.282836093018739E-2</v>
      </c>
      <c r="AL1539" s="17">
        <v>0.21187456683607986</v>
      </c>
      <c r="AM1539" s="17">
        <v>0.33333333333333298</v>
      </c>
      <c r="AN1539" s="17">
        <v>-0.22922824351054932</v>
      </c>
      <c r="AO1539" s="17">
        <v>-0.21153561746972643</v>
      </c>
      <c r="AP1539" s="17">
        <v>0.33333333333333298</v>
      </c>
      <c r="AQ1539" s="17">
        <v>0.28042346319678924</v>
      </c>
      <c r="AR1539" s="17">
        <v>2.2444243630026963</v>
      </c>
      <c r="AS1539" s="17">
        <v>-4.3219868503765415</v>
      </c>
      <c r="AT1539" s="17">
        <v>0.47447317049190207</v>
      </c>
      <c r="AU1539" s="17">
        <v>-1.0000000000000013</v>
      </c>
      <c r="AV1539" s="17">
        <v>-1.0000000000000013</v>
      </c>
      <c r="AW1539" s="17">
        <v>-1.0000000000000013</v>
      </c>
      <c r="AX1539" s="17">
        <v>-1.0000000000000013</v>
      </c>
      <c r="AY1539" s="17">
        <v>-7.8219730987673416E-2</v>
      </c>
      <c r="AZ1539" s="17">
        <v>0.92244695591560588</v>
      </c>
      <c r="BA1539" s="17">
        <v>-0.3227290914063643</v>
      </c>
      <c r="BB1539" s="17">
        <v>0.51095671972671797</v>
      </c>
      <c r="BC1539" s="17">
        <v>-0.18071212842770637</v>
      </c>
      <c r="BD1539" s="17">
        <v>14.801020530794258</v>
      </c>
      <c r="BE1539" s="17">
        <v>-3.7276362086440775</v>
      </c>
      <c r="BF1539" s="17">
        <v>-1.0000000000000013</v>
      </c>
      <c r="BG1539" s="22">
        <v>86.201599866537293</v>
      </c>
    </row>
    <row r="1540" spans="1:100" x14ac:dyDescent="0.25">
      <c r="A1540">
        <v>4020</v>
      </c>
      <c r="B1540" t="s">
        <v>1454</v>
      </c>
      <c r="C1540" s="48">
        <v>3</v>
      </c>
      <c r="D1540" s="22">
        <v>1594.8179246639859</v>
      </c>
      <c r="E1540" s="17">
        <v>114.39919153012572</v>
      </c>
      <c r="F1540" s="17">
        <v>33.368931019817047</v>
      </c>
      <c r="G1540" s="17">
        <v>0.75453619238971126</v>
      </c>
      <c r="H1540" s="17">
        <v>10.475284667939279</v>
      </c>
      <c r="I1540" s="17">
        <v>77.658871131811821</v>
      </c>
      <c r="J1540" s="17">
        <v>20.246325225232763</v>
      </c>
      <c r="K1540" s="17">
        <v>-1.0000000000000004</v>
      </c>
      <c r="L1540" s="17">
        <v>-1.0000000000000004</v>
      </c>
      <c r="M1540" s="17">
        <v>-1.0000000000000004</v>
      </c>
      <c r="N1540" s="17">
        <v>0.27379451515955167</v>
      </c>
      <c r="O1540" s="17">
        <v>-1.0000000000000004</v>
      </c>
      <c r="P1540" s="17">
        <v>-1.0000000000000004</v>
      </c>
      <c r="Q1540" s="17">
        <v>4.0352944756926634</v>
      </c>
      <c r="R1540" s="17">
        <v>-1.0000000000000004</v>
      </c>
      <c r="S1540" s="17">
        <v>2.4452730584331461</v>
      </c>
      <c r="T1540" s="17">
        <v>0.25092228703412195</v>
      </c>
      <c r="U1540" s="17">
        <v>0.77472203769016079</v>
      </c>
      <c r="V1540" s="17">
        <v>0.17078560829754569</v>
      </c>
      <c r="W1540" s="17">
        <v>6.4399901922466132</v>
      </c>
      <c r="X1540" s="17">
        <v>6.973786811248508</v>
      </c>
      <c r="Y1540" s="17">
        <v>0.24181547402374678</v>
      </c>
      <c r="Z1540" s="17">
        <v>37.970198858204839</v>
      </c>
      <c r="AA1540" s="17">
        <v>0.51745775536470251</v>
      </c>
      <c r="AB1540" s="17">
        <v>-0.35513688672094146</v>
      </c>
      <c r="AC1540" s="17">
        <v>31.306561792600441</v>
      </c>
      <c r="AD1540" s="17">
        <v>0.46499103018040344</v>
      </c>
      <c r="AE1540" s="17">
        <v>1.2862807117855588</v>
      </c>
      <c r="AF1540" s="17">
        <v>70.207904475869896</v>
      </c>
      <c r="AG1540" s="17">
        <v>35.187836731646549</v>
      </c>
      <c r="AH1540" s="17">
        <v>0.14147440586349494</v>
      </c>
      <c r="AI1540" s="17">
        <v>0.29469785120473702</v>
      </c>
      <c r="AJ1540" s="17">
        <v>0.33333333333333298</v>
      </c>
      <c r="AK1540" s="17">
        <v>0.12882308453788374</v>
      </c>
      <c r="AL1540" s="17">
        <v>0.61025098595939942</v>
      </c>
      <c r="AM1540" s="17">
        <v>0.33333333333333298</v>
      </c>
      <c r="AN1540" s="17">
        <v>0.43562963527837162</v>
      </c>
      <c r="AO1540" s="17">
        <v>0.58524449402424261</v>
      </c>
      <c r="AP1540" s="17">
        <v>0.33333333333333298</v>
      </c>
      <c r="AQ1540" s="17">
        <v>7.4509666559418939</v>
      </c>
      <c r="AR1540" s="17">
        <v>2.2177473410937667</v>
      </c>
      <c r="AS1540" s="17">
        <v>16.89301010347862</v>
      </c>
      <c r="AT1540" s="17">
        <v>1.1355677806603786</v>
      </c>
      <c r="AU1540" s="17">
        <v>-1.0000000000000004</v>
      </c>
      <c r="AV1540" s="17">
        <v>-1.0000000000000004</v>
      </c>
      <c r="AW1540" s="17">
        <v>-1.0000000000000004</v>
      </c>
      <c r="AX1540" s="17">
        <v>-1.0000000000000004</v>
      </c>
      <c r="AY1540" s="17">
        <v>8.8487455003026863E-3</v>
      </c>
      <c r="AZ1540" s="17">
        <v>4.1607470689829569E-2</v>
      </c>
      <c r="BA1540" s="17">
        <v>-0.86931556656361286</v>
      </c>
      <c r="BB1540" s="17">
        <v>0.51863548181269525</v>
      </c>
      <c r="BC1540" s="17">
        <v>0.4143265879425711</v>
      </c>
      <c r="BD1540" s="17">
        <v>13.173924398766541</v>
      </c>
      <c r="BE1540" s="17">
        <v>6.0115868657462137</v>
      </c>
      <c r="BF1540" s="17">
        <v>-1.0000000000000004</v>
      </c>
      <c r="CU1540" t="e">
        <v>#N/A</v>
      </c>
      <c r="CV1540" t="e">
        <v>#N/A</v>
      </c>
    </row>
    <row r="1541" spans="1:100" x14ac:dyDescent="0.25">
      <c r="A1541">
        <v>4021</v>
      </c>
      <c r="B1541" t="s">
        <v>1455</v>
      </c>
      <c r="C1541" s="48">
        <v>2</v>
      </c>
      <c r="D1541" s="22">
        <v>1551.3033984374999</v>
      </c>
      <c r="E1541" s="17">
        <v>76.10626435310779</v>
      </c>
      <c r="F1541" s="17">
        <v>-15.415293108096176</v>
      </c>
      <c r="G1541" s="17">
        <v>0.34881863069758334</v>
      </c>
      <c r="H1541" s="17">
        <v>5.7190510477379588</v>
      </c>
      <c r="I1541" s="17">
        <v>52.835502490785338</v>
      </c>
      <c r="J1541" s="17">
        <v>11.39815040968265</v>
      </c>
      <c r="K1541" s="17">
        <v>-1.0000000000000002</v>
      </c>
      <c r="L1541" s="17">
        <v>-1.0000000000000002</v>
      </c>
      <c r="M1541" s="17">
        <v>-1.0000000000000002</v>
      </c>
      <c r="N1541" s="17">
        <v>0.24470989056153977</v>
      </c>
      <c r="O1541" s="17">
        <v>-1.0000000000000002</v>
      </c>
      <c r="P1541" s="17">
        <v>-1.0000000000000002</v>
      </c>
      <c r="Q1541" s="17">
        <v>3.7466887690032022</v>
      </c>
      <c r="R1541" s="17">
        <v>-1.0000000000000002</v>
      </c>
      <c r="S1541" s="17">
        <v>0.82947114179643033</v>
      </c>
      <c r="T1541" s="17">
        <v>0.10947208106685624</v>
      </c>
      <c r="U1541" s="17">
        <v>2.1892989894460313E-3</v>
      </c>
      <c r="V1541" s="17">
        <v>-0.16481829140193213</v>
      </c>
      <c r="W1541" s="17">
        <v>1.827583011284601</v>
      </c>
      <c r="X1541" s="17">
        <v>-0.51743057597103637</v>
      </c>
      <c r="Y1541" s="17">
        <v>7.1003417576329789E-2</v>
      </c>
      <c r="Z1541" s="17">
        <v>30.242130003575365</v>
      </c>
      <c r="AA1541" s="17">
        <v>0.30949404087645649</v>
      </c>
      <c r="AB1541" s="17">
        <v>0.73309275328934009</v>
      </c>
      <c r="AC1541" s="17">
        <v>13.629327626384612</v>
      </c>
      <c r="AD1541" s="17">
        <v>0.3647620006640076</v>
      </c>
      <c r="AE1541" s="17">
        <v>0.25535159677624081</v>
      </c>
      <c r="AF1541" s="17">
        <v>46.346532419761417</v>
      </c>
      <c r="AG1541" s="17">
        <v>-11.702832870140128</v>
      </c>
      <c r="AH1541" s="17">
        <v>0.13195438373248264</v>
      </c>
      <c r="AI1541" s="17">
        <v>0.19784941562915059</v>
      </c>
      <c r="AJ1541" s="17">
        <v>0.33333333333333298</v>
      </c>
      <c r="AK1541" s="17">
        <v>0.55572693869005929</v>
      </c>
      <c r="AL1541" s="17">
        <v>0.65111058276690614</v>
      </c>
      <c r="AM1541" s="17">
        <v>0.33333333333333298</v>
      </c>
      <c r="AN1541" s="17">
        <v>0.22413210193615923</v>
      </c>
      <c r="AO1541" s="17">
        <v>0.28386542633203182</v>
      </c>
      <c r="AP1541" s="17">
        <v>0.33333333333333298</v>
      </c>
      <c r="AQ1541" s="17">
        <v>5.9324126832127746</v>
      </c>
      <c r="AR1541" s="17">
        <v>2.2444243630026963</v>
      </c>
      <c r="AS1541" s="17">
        <v>2.8726591177297962</v>
      </c>
      <c r="AT1541" s="17">
        <v>5.5081338766724794</v>
      </c>
      <c r="AU1541" s="17">
        <v>-1.0000000000000002</v>
      </c>
      <c r="AV1541" s="17">
        <v>-1.0000000000000002</v>
      </c>
      <c r="AW1541" s="17">
        <v>-1.0000000000000002</v>
      </c>
      <c r="AX1541" s="17">
        <v>-1.0000000000000002</v>
      </c>
      <c r="AY1541" s="17">
        <v>-2.4527972024832537E-3</v>
      </c>
      <c r="AZ1541" s="17">
        <v>0.39991597823330283</v>
      </c>
      <c r="BA1541" s="17">
        <v>0.17959934201203115</v>
      </c>
      <c r="BB1541" s="17">
        <v>0.21995659906405507</v>
      </c>
      <c r="BC1541" s="17">
        <v>9.7826243707436006E-2</v>
      </c>
      <c r="BD1541" s="17">
        <v>7.0416584794320753</v>
      </c>
      <c r="BE1541" s="17">
        <v>3.7684469328961825</v>
      </c>
      <c r="BF1541" s="17">
        <v>-1.0000000000000002</v>
      </c>
      <c r="BG1541" s="22">
        <v>148.22587112850442</v>
      </c>
    </row>
    <row r="1542" spans="1:100" x14ac:dyDescent="0.25">
      <c r="A1542">
        <v>4023</v>
      </c>
      <c r="B1542" t="s">
        <v>2995</v>
      </c>
      <c r="C1542" s="48">
        <v>2</v>
      </c>
      <c r="D1542" s="22">
        <v>1477.0062402343751</v>
      </c>
      <c r="E1542" s="17">
        <v>63.203584021325995</v>
      </c>
      <c r="F1542" s="17">
        <v>-36.230459845818281</v>
      </c>
      <c r="G1542" s="17">
        <v>0.20414110169710065</v>
      </c>
      <c r="H1542" s="17">
        <v>4.3993395804628008</v>
      </c>
      <c r="I1542" s="17">
        <v>42.703422379610274</v>
      </c>
      <c r="J1542" s="17">
        <v>8.8956961502169136</v>
      </c>
      <c r="K1542" s="17">
        <v>-1.0000000000000007</v>
      </c>
      <c r="L1542" s="17">
        <v>-1.0000000000000007</v>
      </c>
      <c r="M1542" s="17">
        <v>-1.0000000000000007</v>
      </c>
      <c r="N1542" s="17">
        <v>0.20865629802437818</v>
      </c>
      <c r="O1542" s="17">
        <v>-1.0000000000000007</v>
      </c>
      <c r="P1542" s="17">
        <v>-1.0000000000000007</v>
      </c>
      <c r="Q1542" s="17">
        <v>3.3593880462237142</v>
      </c>
      <c r="R1542" s="17">
        <v>-1.0000000000000007</v>
      </c>
      <c r="S1542" s="17">
        <v>0.3243520798419518</v>
      </c>
      <c r="T1542" s="17">
        <v>5.2775692719175843E-2</v>
      </c>
      <c r="U1542" s="17">
        <v>-0.16770385972371077</v>
      </c>
      <c r="V1542" s="17">
        <v>-0.38743326107368242</v>
      </c>
      <c r="W1542" s="17">
        <v>0.69952920517767003</v>
      </c>
      <c r="X1542" s="17">
        <v>-1.9072962358964234</v>
      </c>
      <c r="Y1542" s="17">
        <v>1.9994184557790645E-2</v>
      </c>
      <c r="Z1542" s="17">
        <v>25.558704996421014</v>
      </c>
      <c r="AA1542" s="17">
        <v>-3.5434807978540817E-2</v>
      </c>
      <c r="AB1542" s="17">
        <v>0.23590830552662978</v>
      </c>
      <c r="AC1542" s="17">
        <v>7.9211353922730954</v>
      </c>
      <c r="AD1542" s="17">
        <v>-7.0926588904403953E-2</v>
      </c>
      <c r="AE1542" s="17">
        <v>-0.10951465155841544</v>
      </c>
      <c r="AF1542" s="17">
        <v>37.101777331846975</v>
      </c>
      <c r="AG1542" s="17">
        <v>-27.497964716800219</v>
      </c>
      <c r="AH1542" s="17">
        <v>2.2675888899359259E-2</v>
      </c>
      <c r="AI1542" s="17">
        <v>6.8559276351444903E-2</v>
      </c>
      <c r="AJ1542" s="17">
        <v>0.33333333333333298</v>
      </c>
      <c r="AK1542" s="17">
        <v>0.40985653881694478</v>
      </c>
      <c r="AL1542" s="17">
        <v>0.52370609980355054</v>
      </c>
      <c r="AM1542" s="17">
        <v>0.33333333333333298</v>
      </c>
      <c r="AN1542" s="17">
        <v>9.2630726109039913E-2</v>
      </c>
      <c r="AO1542" s="17">
        <v>0.14016975576796398</v>
      </c>
      <c r="AP1542" s="17">
        <v>0.33333333333333298</v>
      </c>
      <c r="AQ1542" s="17">
        <v>4.2930007539232609</v>
      </c>
      <c r="AR1542" s="17">
        <v>2.2444243630026963</v>
      </c>
      <c r="AS1542" s="17">
        <v>0.78578528128343494</v>
      </c>
      <c r="AT1542" s="17">
        <v>4.048073871518227</v>
      </c>
      <c r="AU1542" s="17">
        <v>-1.0000000000000007</v>
      </c>
      <c r="AV1542" s="17">
        <v>-1.0000000000000007</v>
      </c>
      <c r="AW1542" s="17">
        <v>-1.0000000000000007</v>
      </c>
      <c r="AX1542" s="17">
        <v>-1.0000000000000007</v>
      </c>
      <c r="AY1542" s="17">
        <v>-2.4429699538609469E-2</v>
      </c>
      <c r="AZ1542" s="17">
        <v>0.55148093791191632</v>
      </c>
      <c r="BA1542" s="17">
        <v>3.3894317796662576E-2</v>
      </c>
      <c r="BB1542" s="17">
        <v>0.30436388482984578</v>
      </c>
      <c r="BC1542" s="17">
        <v>1.7033603759346566E-2</v>
      </c>
      <c r="BD1542" s="17">
        <v>9.2923334569479632</v>
      </c>
      <c r="BE1542" s="17">
        <v>1.5941384466616029</v>
      </c>
      <c r="BF1542" s="17">
        <v>-1.0000000000000007</v>
      </c>
      <c r="BG1542" s="22">
        <v>48.170449430892177</v>
      </c>
    </row>
    <row r="1543" spans="1:100" x14ac:dyDescent="0.25">
      <c r="A1543">
        <v>4024</v>
      </c>
      <c r="B1543" t="s">
        <v>1456</v>
      </c>
      <c r="C1543" s="48">
        <v>2</v>
      </c>
      <c r="D1543" s="22">
        <v>1458.0355468750001</v>
      </c>
      <c r="E1543" s="17">
        <v>14.972202255077903</v>
      </c>
      <c r="F1543" s="17">
        <v>-114.03942880727307</v>
      </c>
      <c r="G1543" s="17">
        <v>-0.33667653888503118</v>
      </c>
      <c r="H1543" s="17">
        <v>-0.53386080602260133</v>
      </c>
      <c r="I1543" s="17">
        <v>4.8287939022566349</v>
      </c>
      <c r="J1543" s="17">
        <v>-0.45870337276947382</v>
      </c>
      <c r="K1543" s="17">
        <v>-1.0000000000000018</v>
      </c>
      <c r="L1543" s="17">
        <v>-1.0000000000000018</v>
      </c>
      <c r="M1543" s="17">
        <v>-1.0000000000000018</v>
      </c>
      <c r="N1543" s="17">
        <v>7.3884720259926318E-2</v>
      </c>
      <c r="O1543" s="17">
        <v>-1.0000000000000018</v>
      </c>
      <c r="P1543" s="17">
        <v>-1.0000000000000018</v>
      </c>
      <c r="Q1543" s="17">
        <v>1.9116230440397319</v>
      </c>
      <c r="R1543" s="17">
        <v>-1.0000000000000018</v>
      </c>
      <c r="S1543" s="17">
        <v>-1.5638284910217461</v>
      </c>
      <c r="T1543" s="17">
        <v>-0.15916051594815958</v>
      </c>
      <c r="U1543" s="17">
        <v>-0.80277979640209085</v>
      </c>
      <c r="V1543" s="17">
        <v>-1.2195880779819606</v>
      </c>
      <c r="W1543" s="17">
        <v>-3.517237573209929</v>
      </c>
      <c r="X1543" s="17">
        <v>-7.1027393162414523</v>
      </c>
      <c r="Y1543" s="17">
        <v>-0.17068292500839824</v>
      </c>
      <c r="Z1543" s="17">
        <v>8.0516402869863022</v>
      </c>
      <c r="AA1543" s="17">
        <v>-1.3248099272194005</v>
      </c>
      <c r="AB1543" s="17">
        <v>-1.6226119624844579</v>
      </c>
      <c r="AC1543" s="17">
        <v>-13.416601555329443</v>
      </c>
      <c r="AD1543" s="17">
        <v>-1.6995697974717752</v>
      </c>
      <c r="AE1543" s="17">
        <v>-1.473417566652746</v>
      </c>
      <c r="AF1543" s="17">
        <v>2.5440497500546115</v>
      </c>
      <c r="AG1543" s="17">
        <v>-86.54159089019096</v>
      </c>
      <c r="AH1543" s="17">
        <v>-0.38581697208819088</v>
      </c>
      <c r="AI1543" s="17">
        <v>-0.41473891485882036</v>
      </c>
      <c r="AJ1543" s="17">
        <v>0.33333333333333298</v>
      </c>
      <c r="AK1543" s="17">
        <v>-0.1354201605790385</v>
      </c>
      <c r="AL1543" s="17">
        <v>4.745666181654673E-2</v>
      </c>
      <c r="AM1543" s="17">
        <v>0.33333333333333298</v>
      </c>
      <c r="AN1543" s="17">
        <v>-0.39893326658183298</v>
      </c>
      <c r="AO1543" s="17">
        <v>-0.39697760950164279</v>
      </c>
      <c r="AP1543" s="17">
        <v>0.33333333333333298</v>
      </c>
      <c r="AQ1543" s="17">
        <v>-1.835268768412841</v>
      </c>
      <c r="AR1543" s="17">
        <v>2.2444243630026963</v>
      </c>
      <c r="AS1543" s="17">
        <v>-7.0151371716825466</v>
      </c>
      <c r="AT1543" s="17">
        <v>-1.4097619966436037</v>
      </c>
      <c r="AU1543" s="17">
        <v>-1.0000000000000018</v>
      </c>
      <c r="AV1543" s="17">
        <v>-1.0000000000000018</v>
      </c>
      <c r="AW1543" s="17">
        <v>-1.0000000000000018</v>
      </c>
      <c r="AX1543" s="17">
        <v>-1.0000000000000018</v>
      </c>
      <c r="AY1543" s="17">
        <v>-0.10658134085319165</v>
      </c>
      <c r="AZ1543" s="17">
        <v>1.1180444150089031</v>
      </c>
      <c r="BA1543" s="17">
        <v>-0.5107641924883386</v>
      </c>
      <c r="BB1543" s="17">
        <v>0.61988592512985918</v>
      </c>
      <c r="BC1543" s="17">
        <v>-0.2849765647512148</v>
      </c>
      <c r="BD1543" s="17">
        <v>17.705559335676675</v>
      </c>
      <c r="BE1543" s="17">
        <v>-6.5336226061219866</v>
      </c>
      <c r="BF1543" s="17">
        <v>-1.0000000000000018</v>
      </c>
      <c r="BG1543" s="22">
        <v>10.023851681334236</v>
      </c>
    </row>
    <row r="1544" spans="1:100" x14ac:dyDescent="0.25">
      <c r="A1544">
        <v>4026</v>
      </c>
      <c r="B1544" t="s">
        <v>1457</v>
      </c>
      <c r="C1544" s="48">
        <v>2</v>
      </c>
      <c r="D1544" s="22">
        <v>1541.70119140625</v>
      </c>
      <c r="E1544" s="17">
        <v>106.80678612693298</v>
      </c>
      <c r="F1544" s="17">
        <v>34.112127801741323</v>
      </c>
      <c r="G1544" s="17">
        <v>0.69306304465255331</v>
      </c>
      <c r="H1544" s="17">
        <v>8.8591606679421755</v>
      </c>
      <c r="I1544" s="17">
        <v>76.943682967137192</v>
      </c>
      <c r="J1544" s="17">
        <v>17.352467613953024</v>
      </c>
      <c r="K1544" s="17">
        <v>-0.99999999999999944</v>
      </c>
      <c r="L1544" s="17">
        <v>-0.99999999999999944</v>
      </c>
      <c r="M1544" s="17">
        <v>-0.99999999999999944</v>
      </c>
      <c r="N1544" s="17">
        <v>0.33049548504653453</v>
      </c>
      <c r="O1544" s="17">
        <v>-0.99999999999999944</v>
      </c>
      <c r="P1544" s="17">
        <v>-0.99999999999999944</v>
      </c>
      <c r="Q1544" s="17">
        <v>4.6682286325788116</v>
      </c>
      <c r="R1544" s="17">
        <v>-0.99999999999999944</v>
      </c>
      <c r="S1544" s="17">
        <v>2.031346904130078</v>
      </c>
      <c r="T1544" s="17">
        <v>0.24437495862461098</v>
      </c>
      <c r="U1544" s="17">
        <v>0.40643155596063202</v>
      </c>
      <c r="V1544" s="17">
        <v>0.3648697693611142</v>
      </c>
      <c r="W1544" s="17">
        <v>4.51166411272267</v>
      </c>
      <c r="X1544" s="17">
        <v>2.7896033005583036</v>
      </c>
      <c r="Y1544" s="17">
        <v>0.19237432878881616</v>
      </c>
      <c r="Z1544" s="17">
        <v>41.385829429659154</v>
      </c>
      <c r="AA1544" s="17">
        <v>1.1302146479436035</v>
      </c>
      <c r="AB1544" s="17">
        <v>1.9160889658319837</v>
      </c>
      <c r="AC1544" s="17">
        <v>27.211348994523085</v>
      </c>
      <c r="AD1544" s="17">
        <v>1.4014355201733493</v>
      </c>
      <c r="AE1544" s="17">
        <v>1.1235110732177631</v>
      </c>
      <c r="AF1544" s="17">
        <v>68.343419699925818</v>
      </c>
      <c r="AG1544" s="17">
        <v>25.879962077075508</v>
      </c>
      <c r="AH1544" s="17">
        <v>0.39197065351259652</v>
      </c>
      <c r="AI1544" s="17">
        <v>0.50548121258679524</v>
      </c>
      <c r="AJ1544" s="17">
        <v>0.33333333333333298</v>
      </c>
      <c r="AK1544" s="17">
        <v>0.90280965889279297</v>
      </c>
      <c r="AL1544" s="17">
        <v>0.95425566601483713</v>
      </c>
      <c r="AM1544" s="17">
        <v>0.33333333333333298</v>
      </c>
      <c r="AN1544" s="17">
        <v>0.53702529529259191</v>
      </c>
      <c r="AO1544" s="17">
        <v>0.6257736151360368</v>
      </c>
      <c r="AP1544" s="17">
        <v>0.33333333333333298</v>
      </c>
      <c r="AQ1544" s="17">
        <v>9.8332147132721381</v>
      </c>
      <c r="AR1544" s="17">
        <v>2.2444243630026963</v>
      </c>
      <c r="AS1544" s="17">
        <v>7.838147993497369</v>
      </c>
      <c r="AT1544" s="17">
        <v>8.9821875482121634</v>
      </c>
      <c r="AU1544" s="17">
        <v>-0.99999999999999944</v>
      </c>
      <c r="AV1544" s="17">
        <v>-0.99999999999999944</v>
      </c>
      <c r="AW1544" s="17">
        <v>-0.99999999999999944</v>
      </c>
      <c r="AX1544" s="17">
        <v>-0.99999999999999944</v>
      </c>
      <c r="AY1544" s="17">
        <v>4.9838846963074314E-2</v>
      </c>
      <c r="AZ1544" s="17">
        <v>3.9283673540714076E-2</v>
      </c>
      <c r="BA1544" s="17">
        <v>0.52628856885904829</v>
      </c>
      <c r="BB1544" s="17">
        <v>1.9118660907969071E-2</v>
      </c>
      <c r="BC1544" s="17">
        <v>0.29006352604802776</v>
      </c>
      <c r="BD1544" s="17">
        <v>1.6864226387958494</v>
      </c>
      <c r="BE1544" s="17">
        <v>8.9419770296027927</v>
      </c>
      <c r="BF1544" s="17">
        <v>-0.99999999999999944</v>
      </c>
      <c r="BG1544" s="22">
        <v>2147.5425539307948</v>
      </c>
    </row>
    <row r="1545" spans="1:100" x14ac:dyDescent="0.25">
      <c r="A1545">
        <v>4027</v>
      </c>
      <c r="B1545" t="s">
        <v>1458</v>
      </c>
      <c r="C1545" s="48">
        <v>3</v>
      </c>
      <c r="D1545" s="22">
        <v>1545.7021819993647</v>
      </c>
      <c r="E1545" s="17">
        <v>102.00907867053971</v>
      </c>
      <c r="F1545" s="17">
        <v>-4.0698411194659379</v>
      </c>
      <c r="G1545" s="17">
        <v>0.72716840924634407</v>
      </c>
      <c r="H1545" s="17">
        <v>16.109592196687526</v>
      </c>
      <c r="I1545" s="17">
        <v>78.524207424144478</v>
      </c>
      <c r="J1545" s="17">
        <v>10.243307835303835</v>
      </c>
      <c r="K1545" s="17">
        <v>-1</v>
      </c>
      <c r="L1545" s="17">
        <v>-1</v>
      </c>
      <c r="M1545" s="17">
        <v>-1</v>
      </c>
      <c r="N1545" s="17">
        <v>0.2346252285873873</v>
      </c>
      <c r="O1545" s="17">
        <v>-1</v>
      </c>
      <c r="P1545" s="17">
        <v>-1</v>
      </c>
      <c r="Q1545" s="17">
        <v>4.0416462385451517</v>
      </c>
      <c r="R1545" s="17">
        <v>-1</v>
      </c>
      <c r="S1545" s="17">
        <v>4.8363841275820949</v>
      </c>
      <c r="T1545" s="17">
        <v>0.46938892777737368</v>
      </c>
      <c r="U1545" s="17">
        <v>1.1975888514890929</v>
      </c>
      <c r="V1545" s="17">
        <v>0.56201403966077357</v>
      </c>
      <c r="W1545" s="17">
        <v>12.067945958142374</v>
      </c>
      <c r="X1545" s="17">
        <v>3.4166569084692728</v>
      </c>
      <c r="Y1545" s="17">
        <v>0.39788543980278429</v>
      </c>
      <c r="Z1545" s="17">
        <v>49.19355160902515</v>
      </c>
      <c r="AA1545" s="17">
        <v>-1.1907776007943836</v>
      </c>
      <c r="AB1545" s="17">
        <v>3.6708594948973454</v>
      </c>
      <c r="AC1545" s="17">
        <v>25.362948795421573</v>
      </c>
      <c r="AD1545" s="17">
        <v>-2.240505743380881</v>
      </c>
      <c r="AE1545" s="17">
        <v>0.54210620831074152</v>
      </c>
      <c r="AF1545" s="17">
        <v>78.769466107654779</v>
      </c>
      <c r="AG1545" s="17">
        <v>19.725014692487385</v>
      </c>
      <c r="AH1545" s="17">
        <v>-0.49598876158130167</v>
      </c>
      <c r="AI1545" s="17">
        <v>-0.45883995189886473</v>
      </c>
      <c r="AJ1545" s="17">
        <v>0.33333333333333298</v>
      </c>
      <c r="AK1545" s="17">
        <v>0.24029501449636737</v>
      </c>
      <c r="AL1545" s="17">
        <v>0.13492105042412394</v>
      </c>
      <c r="AM1545" s="17">
        <v>0.33333333333333298</v>
      </c>
      <c r="AN1545" s="17">
        <v>0.40390793676028142</v>
      </c>
      <c r="AO1545" s="17">
        <v>0.27486716477266687</v>
      </c>
      <c r="AP1545" s="17">
        <v>0.33333333333333298</v>
      </c>
      <c r="AQ1545" s="17">
        <v>-0.24525868351036895</v>
      </c>
      <c r="AR1545" s="17">
        <v>2.1067855859310352</v>
      </c>
      <c r="AS1545" s="17">
        <v>5.7335721044091308</v>
      </c>
      <c r="AT1545" s="17">
        <v>2.4029501449636737</v>
      </c>
      <c r="AU1545" s="17">
        <v>-1</v>
      </c>
      <c r="AV1545" s="17">
        <v>-1</v>
      </c>
      <c r="AW1545" s="17">
        <v>-1</v>
      </c>
      <c r="AX1545" s="17">
        <v>-1</v>
      </c>
      <c r="AY1545" s="17">
        <v>-6.1035307674415049E-2</v>
      </c>
      <c r="AZ1545" s="17">
        <v>0.27758196905780685</v>
      </c>
      <c r="BA1545" s="17">
        <v>-9.3541153952972148E-2</v>
      </c>
      <c r="BB1545" s="17">
        <v>0.20849778051837159</v>
      </c>
      <c r="BC1545" s="17">
        <v>-9.6012920633248983E-2</v>
      </c>
      <c r="BD1545" s="17">
        <v>6.6003543582483228</v>
      </c>
      <c r="BE1545" s="17">
        <v>-2.8680287855960831</v>
      </c>
      <c r="BF1545" s="17">
        <v>-1</v>
      </c>
      <c r="CU1545" t="e">
        <v>#N/A</v>
      </c>
      <c r="CV1545" t="e">
        <v>#N/A</v>
      </c>
    </row>
    <row r="1546" spans="1:100" x14ac:dyDescent="0.25">
      <c r="A1546">
        <v>4028</v>
      </c>
      <c r="B1546" t="s">
        <v>1459</v>
      </c>
      <c r="C1546" s="48">
        <v>3</v>
      </c>
      <c r="D1546" s="22">
        <v>1682.1275459400522</v>
      </c>
      <c r="E1546" s="17">
        <v>184.10913764012275</v>
      </c>
      <c r="F1546" s="17">
        <v>115.30169636981191</v>
      </c>
      <c r="G1546" s="17">
        <v>0.7929408756833729</v>
      </c>
      <c r="H1546" s="17">
        <v>18.744904543230227</v>
      </c>
      <c r="I1546" s="17">
        <v>121.0134542753303</v>
      </c>
      <c r="J1546" s="17">
        <v>19.392892330574949</v>
      </c>
      <c r="K1546" s="17">
        <v>-0.99999999999999911</v>
      </c>
      <c r="L1546" s="17">
        <v>-0.99999999999999911</v>
      </c>
      <c r="M1546" s="17">
        <v>-0.99999999999999911</v>
      </c>
      <c r="N1546" s="17">
        <v>0.30903713831174573</v>
      </c>
      <c r="O1546" s="17">
        <v>-0.99999999999999911</v>
      </c>
      <c r="P1546" s="17">
        <v>-0.99999999999999911</v>
      </c>
      <c r="Q1546" s="17">
        <v>4.5657260734679888</v>
      </c>
      <c r="R1546" s="17">
        <v>-0.99999999999999911</v>
      </c>
      <c r="S1546" s="17">
        <v>1.2184646685218872</v>
      </c>
      <c r="T1546" s="17">
        <v>8.509761851185689E-2</v>
      </c>
      <c r="U1546" s="17">
        <v>5.8711245663592333</v>
      </c>
      <c r="V1546" s="17">
        <v>5.3796030981875456</v>
      </c>
      <c r="W1546" s="17">
        <v>14.17917846976224</v>
      </c>
      <c r="X1546" s="17">
        <v>16.230610244621584</v>
      </c>
      <c r="Y1546" s="17">
        <v>0.10469825120932559</v>
      </c>
      <c r="Z1546" s="17">
        <v>40.832404994027989</v>
      </c>
      <c r="AA1546" s="17">
        <v>1.1091214768731907</v>
      </c>
      <c r="AB1546" s="17">
        <v>7.5087450800143323</v>
      </c>
      <c r="AC1546" s="17">
        <v>59.949457238817544</v>
      </c>
      <c r="AD1546" s="17">
        <v>1.0097311746241062</v>
      </c>
      <c r="AE1546" s="17">
        <v>1.2036603135350734</v>
      </c>
      <c r="AF1546" s="17">
        <v>109.49426762639494</v>
      </c>
      <c r="AG1546" s="17">
        <v>74.301278740531401</v>
      </c>
      <c r="AH1546" s="17">
        <v>0.3807637257669817</v>
      </c>
      <c r="AI1546" s="17">
        <v>0.22210125221680507</v>
      </c>
      <c r="AJ1546" s="17">
        <v>0.33333333333333298</v>
      </c>
      <c r="AK1546" s="17">
        <v>1.3130724331371593</v>
      </c>
      <c r="AL1546" s="17">
        <v>1.1514917184335203</v>
      </c>
      <c r="AM1546" s="17">
        <v>0.33333333333333298</v>
      </c>
      <c r="AN1546" s="17">
        <v>1.009771959397737</v>
      </c>
      <c r="AO1546" s="17">
        <v>0.93024435913675885</v>
      </c>
      <c r="AP1546" s="17">
        <v>0.33333333333333298</v>
      </c>
      <c r="AQ1546" s="17">
        <v>11.519186648935415</v>
      </c>
      <c r="AR1546" s="17">
        <v>1.63906454138194</v>
      </c>
      <c r="AS1546" s="17">
        <v>4.6566385137432089</v>
      </c>
      <c r="AT1546" s="17">
        <v>13.097189275449796</v>
      </c>
      <c r="AU1546" s="17">
        <v>-0.99999999999999911</v>
      </c>
      <c r="AV1546" s="17">
        <v>-0.99999999999999911</v>
      </c>
      <c r="AW1546" s="17">
        <v>-0.99999999999999911</v>
      </c>
      <c r="AX1546" s="17">
        <v>-0.99999999999999911</v>
      </c>
      <c r="AY1546" s="17">
        <v>-2.9349814804755295E-2</v>
      </c>
      <c r="AZ1546" s="17">
        <v>-0.44287547857797621</v>
      </c>
      <c r="BA1546" s="17">
        <v>0.12028896931879765</v>
      </c>
      <c r="BB1546" s="17">
        <v>0.66822309946919944</v>
      </c>
      <c r="BC1546" s="17">
        <v>0.9739045652497581</v>
      </c>
      <c r="BD1546" s="17">
        <v>14.49120009384009</v>
      </c>
      <c r="BE1546" s="17">
        <v>24.949058977837939</v>
      </c>
      <c r="BF1546" s="17">
        <v>-0.99999999999999911</v>
      </c>
      <c r="CU1546" t="e">
        <v>#N/A</v>
      </c>
      <c r="CV1546" t="e">
        <v>#N/A</v>
      </c>
    </row>
    <row r="1547" spans="1:100" x14ac:dyDescent="0.25">
      <c r="A1547">
        <v>4034</v>
      </c>
      <c r="B1547" t="s">
        <v>1460</v>
      </c>
      <c r="C1547" s="48">
        <v>2</v>
      </c>
      <c r="D1547" s="22">
        <v>1432.1431640625001</v>
      </c>
      <c r="E1547" s="17">
        <v>59.507848274257078</v>
      </c>
      <c r="F1547" s="17">
        <v>-42.192581964298761</v>
      </c>
      <c r="G1547" s="17">
        <v>0.16270088137267402</v>
      </c>
      <c r="H1547" s="17">
        <v>4.0213324749614863</v>
      </c>
      <c r="I1547" s="17">
        <v>39.801274167288824</v>
      </c>
      <c r="J1547" s="17">
        <v>8.1789140999531593</v>
      </c>
      <c r="K1547" s="17">
        <v>-1.0000000000000007</v>
      </c>
      <c r="L1547" s="17">
        <v>-1.0000000000000007</v>
      </c>
      <c r="M1547" s="17">
        <v>-1.0000000000000007</v>
      </c>
      <c r="N1547" s="17">
        <v>0.19832940877938632</v>
      </c>
      <c r="O1547" s="17">
        <v>-1.0000000000000007</v>
      </c>
      <c r="P1547" s="17">
        <v>-1.0000000000000007</v>
      </c>
      <c r="Q1547" s="17">
        <v>3.2484528692499763</v>
      </c>
      <c r="R1547" s="17">
        <v>-1.0000000000000007</v>
      </c>
      <c r="S1547" s="17">
        <v>0.17967000404155975</v>
      </c>
      <c r="T1547" s="17">
        <v>3.6536053841190227E-2</v>
      </c>
      <c r="U1547" s="17">
        <v>-0.21636663394528666</v>
      </c>
      <c r="V1547" s="17">
        <v>-0.45119722949674068</v>
      </c>
      <c r="W1547" s="17">
        <v>0.37641891579248643</v>
      </c>
      <c r="X1547" s="17">
        <v>-2.3053977210860856</v>
      </c>
      <c r="Y1547" s="17">
        <v>5.3835268456228769E-3</v>
      </c>
      <c r="Z1547" s="17">
        <v>24.217223941897629</v>
      </c>
      <c r="AA1547" s="17">
        <v>-0.13423334007646071</v>
      </c>
      <c r="AB1547" s="17">
        <v>9.3498954195392114E-2</v>
      </c>
      <c r="AC1547" s="17">
        <v>6.2861285914935987</v>
      </c>
      <c r="AD1547" s="17">
        <v>-0.19572158139071738</v>
      </c>
      <c r="AE1547" s="17">
        <v>-0.21402388546912621</v>
      </c>
      <c r="AF1547" s="17">
        <v>34.453787071471019</v>
      </c>
      <c r="AG1547" s="17">
        <v>-32.022190063341611</v>
      </c>
      <c r="AH1547" s="17">
        <v>-8.6249284002729298E-3</v>
      </c>
      <c r="AI1547" s="17">
        <v>3.1526491132766954E-2</v>
      </c>
      <c r="AJ1547" s="17">
        <v>0.33333333333333298</v>
      </c>
      <c r="AK1547" s="17">
        <v>0.36807464254517536</v>
      </c>
      <c r="AL1547" s="17">
        <v>0.48721342619489716</v>
      </c>
      <c r="AM1547" s="17">
        <v>0.33333333333333298</v>
      </c>
      <c r="AN1547" s="17">
        <v>5.4964572803208489E-2</v>
      </c>
      <c r="AO1547" s="17">
        <v>9.9010770755016186E-2</v>
      </c>
      <c r="AP1547" s="17">
        <v>0.33333333333333298</v>
      </c>
      <c r="AQ1547" s="17">
        <v>3.8234213242661221</v>
      </c>
      <c r="AR1547" s="17">
        <v>2.2444243630026963</v>
      </c>
      <c r="AS1547" s="17">
        <v>0.18803860860332566</v>
      </c>
      <c r="AT1547" s="17">
        <v>3.6298665056717052</v>
      </c>
      <c r="AU1547" s="17">
        <v>-1.0000000000000007</v>
      </c>
      <c r="AV1547" s="17">
        <v>-1.0000000000000007</v>
      </c>
      <c r="AW1547" s="17">
        <v>-1.0000000000000007</v>
      </c>
      <c r="AX1547" s="17">
        <v>-1.0000000000000007</v>
      </c>
      <c r="AY1547" s="17">
        <v>-3.0724579477113517E-2</v>
      </c>
      <c r="AZ1547" s="17">
        <v>0.59489393622572917</v>
      </c>
      <c r="BA1547" s="17">
        <v>-7.8402096560466483E-3</v>
      </c>
      <c r="BB1547" s="17">
        <v>0.32854080119886619</v>
      </c>
      <c r="BC1547" s="17">
        <v>-6.1079637195238234E-3</v>
      </c>
      <c r="BD1547" s="17">
        <v>9.936997957311533</v>
      </c>
      <c r="BE1547" s="17">
        <v>0.97134772480367815</v>
      </c>
      <c r="BF1547" s="17">
        <v>-1.0000000000000007</v>
      </c>
      <c r="BG1547" s="22">
        <v>94.92327881055553</v>
      </c>
    </row>
    <row r="1548" spans="1:100" x14ac:dyDescent="0.25">
      <c r="A1548">
        <v>4035</v>
      </c>
      <c r="B1548" t="s">
        <v>1461</v>
      </c>
      <c r="C1548" s="48">
        <v>2</v>
      </c>
      <c r="D1548" s="22">
        <v>1470.1090722656249</v>
      </c>
      <c r="E1548" s="17">
        <v>68.545199100944004</v>
      </c>
      <c r="F1548" s="17">
        <v>-27.613133393336508</v>
      </c>
      <c r="G1548" s="17">
        <v>0.26403653820475903</v>
      </c>
      <c r="H1548" s="17">
        <v>4.9456904543178846</v>
      </c>
      <c r="I1548" s="17">
        <v>46.898029276631377</v>
      </c>
      <c r="J1548" s="17">
        <v>9.9316938704340547</v>
      </c>
      <c r="K1548" s="17">
        <v>-1.0000000000000004</v>
      </c>
      <c r="L1548" s="17">
        <v>-1.0000000000000004</v>
      </c>
      <c r="M1548" s="17">
        <v>-1.0000000000000004</v>
      </c>
      <c r="N1548" s="17">
        <v>0.22358222105887612</v>
      </c>
      <c r="O1548" s="17">
        <v>-1.0000000000000004</v>
      </c>
      <c r="P1548" s="17">
        <v>-1.0000000000000004</v>
      </c>
      <c r="Q1548" s="17">
        <v>3.5197277065073207</v>
      </c>
      <c r="R1548" s="17">
        <v>-1.0000000000000004</v>
      </c>
      <c r="S1548" s="17">
        <v>0.53346766892559949</v>
      </c>
      <c r="T1548" s="17">
        <v>7.6247581905786899E-2</v>
      </c>
      <c r="U1548" s="17">
        <v>-9.7369337347706753E-2</v>
      </c>
      <c r="V1548" s="17">
        <v>-0.29527229541616046</v>
      </c>
      <c r="W1548" s="17">
        <v>1.1665352121759973</v>
      </c>
      <c r="X1548" s="17">
        <v>-1.3319020405203186</v>
      </c>
      <c r="Y1548" s="17">
        <v>4.1111633125467464E-2</v>
      </c>
      <c r="Z1548" s="17">
        <v>27.497608619480939</v>
      </c>
      <c r="AA1548" s="17">
        <v>0.10736320708975128</v>
      </c>
      <c r="AB1548" s="17">
        <v>0.44173902249627939</v>
      </c>
      <c r="AC1548" s="17">
        <v>10.284285135662717</v>
      </c>
      <c r="AD1548" s="17">
        <v>0.10944529354265509</v>
      </c>
      <c r="AE1548" s="17">
        <v>4.1537300751628703E-2</v>
      </c>
      <c r="AF1548" s="17">
        <v>40.92903817340575</v>
      </c>
      <c r="AG1548" s="17">
        <v>-20.958895911937187</v>
      </c>
      <c r="AH1548" s="17">
        <v>6.7916384739649588E-2</v>
      </c>
      <c r="AI1548" s="17">
        <v>0.12208444630474358</v>
      </c>
      <c r="AJ1548" s="17">
        <v>0.33333333333333298</v>
      </c>
      <c r="AK1548" s="17">
        <v>0.47024581512202823</v>
      </c>
      <c r="AL1548" s="17">
        <v>0.57645062186472884</v>
      </c>
      <c r="AM1548" s="17">
        <v>0.33333333333333298</v>
      </c>
      <c r="AN1548" s="17">
        <v>0.14707133178524462</v>
      </c>
      <c r="AO1548" s="17">
        <v>0.19965871008005218</v>
      </c>
      <c r="AP1548" s="17">
        <v>0.33333333333333298</v>
      </c>
      <c r="AQ1548" s="17">
        <v>4.971705275620824</v>
      </c>
      <c r="AR1548" s="17">
        <v>2.2444243630026963</v>
      </c>
      <c r="AS1548" s="17">
        <v>1.6497357526102538</v>
      </c>
      <c r="AT1548" s="17">
        <v>4.6525280112885863</v>
      </c>
      <c r="AU1548" s="17">
        <v>-1.0000000000000004</v>
      </c>
      <c r="AV1548" s="17">
        <v>-1.0000000000000004</v>
      </c>
      <c r="AW1548" s="17">
        <v>-1.0000000000000004</v>
      </c>
      <c r="AX1548" s="17">
        <v>-1.0000000000000004</v>
      </c>
      <c r="AY1548" s="17">
        <v>-1.5331423064008727E-2</v>
      </c>
      <c r="AZ1548" s="17">
        <v>0.48873415558896194</v>
      </c>
      <c r="BA1548" s="17">
        <v>9.4215129791656804E-2</v>
      </c>
      <c r="BB1548" s="17">
        <v>0.2694198872353622</v>
      </c>
      <c r="BC1548" s="17">
        <v>5.0481164480961821E-2</v>
      </c>
      <c r="BD1548" s="17">
        <v>8.3605705138945972</v>
      </c>
      <c r="BE1548" s="17">
        <v>2.4942862220973558</v>
      </c>
      <c r="BF1548" s="17">
        <v>-1.0000000000000004</v>
      </c>
      <c r="BG1548" s="22">
        <v>126.99088989540533</v>
      </c>
    </row>
    <row r="1549" spans="1:100" x14ac:dyDescent="0.25">
      <c r="A1549">
        <v>4039</v>
      </c>
      <c r="B1549" t="s">
        <v>1462</v>
      </c>
      <c r="C1549" s="48">
        <v>3</v>
      </c>
      <c r="D1549" s="22">
        <v>1703.9431053712028</v>
      </c>
      <c r="E1549" s="17">
        <v>132.95573640269046</v>
      </c>
      <c r="F1549" s="17">
        <v>80.988661986564168</v>
      </c>
      <c r="G1549" s="17">
        <v>0.70115156062993522</v>
      </c>
      <c r="H1549" s="17">
        <v>22.477399840798331</v>
      </c>
      <c r="I1549" s="17">
        <v>97.292748271599635</v>
      </c>
      <c r="J1549" s="17">
        <v>16.041287853947384</v>
      </c>
      <c r="K1549" s="17">
        <v>-1.0000000000000007</v>
      </c>
      <c r="L1549" s="17">
        <v>-1.0000000000000007</v>
      </c>
      <c r="M1549" s="17">
        <v>-1.0000000000000007</v>
      </c>
      <c r="N1549" s="17">
        <v>0.319019830991913</v>
      </c>
      <c r="O1549" s="17">
        <v>-1.0000000000000007</v>
      </c>
      <c r="P1549" s="17">
        <v>-1.0000000000000007</v>
      </c>
      <c r="Q1549" s="17">
        <v>4.6208833826308648</v>
      </c>
      <c r="R1549" s="17">
        <v>-1.0000000000000007</v>
      </c>
      <c r="S1549" s="17">
        <v>7.6373942824560554</v>
      </c>
      <c r="T1549" s="17">
        <v>0.77746431069867683</v>
      </c>
      <c r="U1549" s="17">
        <v>1.290863946627673</v>
      </c>
      <c r="V1549" s="17">
        <v>1.1259788750110797</v>
      </c>
      <c r="W1549" s="17">
        <v>17.856516458167459</v>
      </c>
      <c r="X1549" s="17">
        <v>22.820038201759672</v>
      </c>
      <c r="Y1549" s="17">
        <v>0.46217849674456457</v>
      </c>
      <c r="Z1549" s="17">
        <v>54.791235377359122</v>
      </c>
      <c r="AA1549" s="17">
        <v>1.5420219454035202</v>
      </c>
      <c r="AB1549" s="17">
        <v>1.6661574583182657</v>
      </c>
      <c r="AC1549" s="17">
        <v>22.805345048249354</v>
      </c>
      <c r="AD1549" s="17">
        <v>2.8772643960845499</v>
      </c>
      <c r="AE1549" s="17">
        <v>-0.87843091912374838</v>
      </c>
      <c r="AF1549" s="17">
        <v>78.38430696480296</v>
      </c>
      <c r="AG1549" s="17">
        <v>43.581694332495154</v>
      </c>
      <c r="AH1549" s="17">
        <v>0.6609279466215483</v>
      </c>
      <c r="AI1549" s="17">
        <v>1.022991267247533</v>
      </c>
      <c r="AJ1549" s="17">
        <v>0.33333333333333298</v>
      </c>
      <c r="AK1549" s="17">
        <v>1.5964090203186281</v>
      </c>
      <c r="AL1549" s="17">
        <v>1.3949426713056119</v>
      </c>
      <c r="AM1549" s="17">
        <v>0.33333333333333298</v>
      </c>
      <c r="AN1549" s="17">
        <v>0.59571222289666192</v>
      </c>
      <c r="AO1549" s="17">
        <v>1.3637543228061848</v>
      </c>
      <c r="AP1549" s="17">
        <v>0.33333333333333298</v>
      </c>
      <c r="AQ1549" s="17">
        <v>18.908441306796647</v>
      </c>
      <c r="AR1549" s="17">
        <v>2.8545223022520334</v>
      </c>
      <c r="AS1549" s="17">
        <v>-2.7773246514909236</v>
      </c>
      <c r="AT1549" s="17">
        <v>15.964090203186274</v>
      </c>
      <c r="AU1549" s="17">
        <v>-1.0000000000000007</v>
      </c>
      <c r="AV1549" s="17">
        <v>-1.0000000000000007</v>
      </c>
      <c r="AW1549" s="17">
        <v>-1.0000000000000007</v>
      </c>
      <c r="AX1549" s="17">
        <v>-1.0000000000000007</v>
      </c>
      <c r="AY1549" s="17">
        <v>-7.4221303452258497E-2</v>
      </c>
      <c r="AZ1549" s="17">
        <v>0.43273924761312432</v>
      </c>
      <c r="BA1549" s="17">
        <v>0.14472664854764825</v>
      </c>
      <c r="BB1549" s="17">
        <v>0.39100746638170492</v>
      </c>
      <c r="BC1549" s="17">
        <v>-0.14402220146558084</v>
      </c>
      <c r="BD1549" s="17">
        <v>11.93888289760824</v>
      </c>
      <c r="BE1549" s="17">
        <v>-2.8769217939012801</v>
      </c>
      <c r="BF1549" s="17">
        <v>-1.0000000000000007</v>
      </c>
      <c r="CU1549" t="e">
        <v>#N/A</v>
      </c>
      <c r="CV1549" t="e">
        <v>#N/A</v>
      </c>
    </row>
    <row r="1550" spans="1:100" x14ac:dyDescent="0.25">
      <c r="A1550">
        <v>4041</v>
      </c>
      <c r="B1550" t="s">
        <v>1463</v>
      </c>
      <c r="C1550" s="48">
        <v>2</v>
      </c>
      <c r="D1550" s="22">
        <v>1539.0465429687499</v>
      </c>
      <c r="E1550" s="17">
        <v>106.86399541033049</v>
      </c>
      <c r="F1550" s="17">
        <v>34.204420313238465</v>
      </c>
      <c r="G1550" s="17">
        <v>0.69370453134717858</v>
      </c>
      <c r="H1550" s="17">
        <v>8.8650121457276345</v>
      </c>
      <c r="I1550" s="17">
        <v>76.988607667089553</v>
      </c>
      <c r="J1550" s="17">
        <v>17.363563263169915</v>
      </c>
      <c r="K1550" s="17">
        <v>-0.99999999999999944</v>
      </c>
      <c r="L1550" s="17">
        <v>-0.99999999999999944</v>
      </c>
      <c r="M1550" s="17">
        <v>-0.99999999999999944</v>
      </c>
      <c r="N1550" s="17">
        <v>0.33065534331938318</v>
      </c>
      <c r="O1550" s="17">
        <v>-0.99999999999999944</v>
      </c>
      <c r="P1550" s="17">
        <v>-0.99999999999999944</v>
      </c>
      <c r="Q1550" s="17">
        <v>4.6699458879272973</v>
      </c>
      <c r="R1550" s="17">
        <v>-0.99999999999999944</v>
      </c>
      <c r="S1550" s="17">
        <v>2.0335865550259982</v>
      </c>
      <c r="T1550" s="17">
        <v>0.24462634513231268</v>
      </c>
      <c r="U1550" s="17">
        <v>0.40718484640991792</v>
      </c>
      <c r="V1550" s="17">
        <v>0.36585682341197762</v>
      </c>
      <c r="W1550" s="17">
        <v>4.5166657982811547</v>
      </c>
      <c r="X1550" s="17">
        <v>2.7957658355028681</v>
      </c>
      <c r="Y1550" s="17">
        <v>0.19260049897924236</v>
      </c>
      <c r="Z1550" s="17">
        <v>41.406595300130675</v>
      </c>
      <c r="AA1550" s="17">
        <v>1.1317440303477788</v>
      </c>
      <c r="AB1550" s="17">
        <v>1.9182934353872616</v>
      </c>
      <c r="AC1550" s="17">
        <v>27.236658587476761</v>
      </c>
      <c r="AD1550" s="17">
        <v>1.4033673228184389</v>
      </c>
      <c r="AE1550" s="17">
        <v>1.1251288561951305</v>
      </c>
      <c r="AF1550" s="17">
        <v>68.384410083331844</v>
      </c>
      <c r="AG1550" s="17">
        <v>25.949996221213055</v>
      </c>
      <c r="AH1550" s="17">
        <v>0.39245518418524777</v>
      </c>
      <c r="AI1550" s="17">
        <v>0.50605447302790096</v>
      </c>
      <c r="AJ1550" s="17">
        <v>0.33333333333333298</v>
      </c>
      <c r="AK1550" s="17">
        <v>0.90345643466581538</v>
      </c>
      <c r="AL1550" s="17">
        <v>0.95482056563139284</v>
      </c>
      <c r="AM1550" s="17">
        <v>0.33333333333333298</v>
      </c>
      <c r="AN1550" s="17">
        <v>0.53760836015069946</v>
      </c>
      <c r="AO1550" s="17">
        <v>0.62641074836176247</v>
      </c>
      <c r="AP1550" s="17">
        <v>0.33333333333333298</v>
      </c>
      <c r="AQ1550" s="17">
        <v>9.840483713143195</v>
      </c>
      <c r="AR1550" s="17">
        <v>2.2444243630026963</v>
      </c>
      <c r="AS1550" s="17">
        <v>7.8474009978076475</v>
      </c>
      <c r="AT1550" s="17">
        <v>8.9886613183486297</v>
      </c>
      <c r="AU1550" s="17">
        <v>-0.99999999999999944</v>
      </c>
      <c r="AV1550" s="17">
        <v>-0.99999999999999944</v>
      </c>
      <c r="AW1550" s="17">
        <v>-0.99999999999999944</v>
      </c>
      <c r="AX1550" s="17">
        <v>-0.99999999999999944</v>
      </c>
      <c r="AY1550" s="17">
        <v>4.9936290502061338E-2</v>
      </c>
      <c r="AZ1550" s="17">
        <v>3.8611648619657241E-2</v>
      </c>
      <c r="BA1550" s="17">
        <v>0.52693461137180009</v>
      </c>
      <c r="BB1550" s="17">
        <v>1.8744406860901341E-2</v>
      </c>
      <c r="BC1550" s="17">
        <v>0.29042175309205043</v>
      </c>
      <c r="BD1550" s="17">
        <v>1.6764433554753717</v>
      </c>
      <c r="BE1550" s="17">
        <v>8.9516177110103783</v>
      </c>
      <c r="BF1550" s="17">
        <v>-0.99999999999999944</v>
      </c>
      <c r="BG1550" s="22">
        <v>305.11121818887625</v>
      </c>
    </row>
    <row r="1551" spans="1:100" x14ac:dyDescent="0.25">
      <c r="A1551">
        <v>4042</v>
      </c>
      <c r="B1551" t="s">
        <v>1464</v>
      </c>
      <c r="C1551" s="48">
        <v>3</v>
      </c>
      <c r="D1551" s="22">
        <v>1388.7577431524255</v>
      </c>
      <c r="E1551" s="17">
        <v>61.459248664020372</v>
      </c>
      <c r="F1551" s="17">
        <v>-43.075642779484809</v>
      </c>
      <c r="G1551" s="17">
        <v>0.42101454153470158</v>
      </c>
      <c r="H1551" s="17">
        <v>7.0426946084531057</v>
      </c>
      <c r="I1551" s="17">
        <v>43.255782351726964</v>
      </c>
      <c r="J1551" s="17">
        <v>4.6968716660099714</v>
      </c>
      <c r="K1551" s="17">
        <v>-1.0000000000000011</v>
      </c>
      <c r="L1551" s="17">
        <v>-1.0000000000000011</v>
      </c>
      <c r="M1551" s="17">
        <v>-1.0000000000000011</v>
      </c>
      <c r="N1551" s="17">
        <v>0.19500031887448299</v>
      </c>
      <c r="O1551" s="17">
        <v>-1.0000000000000011</v>
      </c>
      <c r="P1551" s="17">
        <v>-1.0000000000000011</v>
      </c>
      <c r="Q1551" s="17">
        <v>4.1544823401114073</v>
      </c>
      <c r="R1551" s="17">
        <v>-1.0000000000000011</v>
      </c>
      <c r="S1551" s="17">
        <v>1.3661038141988793</v>
      </c>
      <c r="T1551" s="17">
        <v>0.17625779303928851</v>
      </c>
      <c r="U1551" s="17">
        <v>7.800231997197013E-2</v>
      </c>
      <c r="V1551" s="17">
        <v>0.16920396540843957</v>
      </c>
      <c r="W1551" s="17">
        <v>2.8882122683416993</v>
      </c>
      <c r="X1551" s="17">
        <v>-1.3008386354334107</v>
      </c>
      <c r="Y1551" s="17">
        <v>0.17425755993338235</v>
      </c>
      <c r="Z1551" s="17">
        <v>37.907852596729299</v>
      </c>
      <c r="AA1551" s="17">
        <v>-1.0021043850663297E-2</v>
      </c>
      <c r="AB1551" s="17">
        <v>-1.2589479426541068</v>
      </c>
      <c r="AC1551" s="17">
        <v>7.2551419458804594</v>
      </c>
      <c r="AD1551" s="17">
        <v>-1.4306620928828391</v>
      </c>
      <c r="AE1551" s="17">
        <v>-0.78519747449685517</v>
      </c>
      <c r="AF1551" s="17">
        <v>43.118849125458766</v>
      </c>
      <c r="AG1551" s="17">
        <v>-25.381837379601851</v>
      </c>
      <c r="AH1551" s="17">
        <v>-0.27654103162456467</v>
      </c>
      <c r="AI1551" s="17">
        <v>-0.42865952216274616</v>
      </c>
      <c r="AJ1551" s="17">
        <v>0.33333333333333298</v>
      </c>
      <c r="AK1551" s="17">
        <v>9.8486374748609565E-3</v>
      </c>
      <c r="AL1551" s="17">
        <v>0.69982141221686855</v>
      </c>
      <c r="AM1551" s="17">
        <v>0.33333333333333298</v>
      </c>
      <c r="AN1551" s="17">
        <v>-0.10117911291959683</v>
      </c>
      <c r="AO1551" s="17">
        <v>-0.24377524480048723</v>
      </c>
      <c r="AP1551" s="17">
        <v>0.33333333333333298</v>
      </c>
      <c r="AQ1551" s="17">
        <v>0.13693322626817536</v>
      </c>
      <c r="AR1551" s="17">
        <v>2.799797233673218</v>
      </c>
      <c r="AS1551" s="17">
        <v>1.7985880575881441</v>
      </c>
      <c r="AT1551" s="17">
        <v>9.8486374748610189E-2</v>
      </c>
      <c r="AU1551" s="17">
        <v>-1.0000000000000011</v>
      </c>
      <c r="AV1551" s="17">
        <v>-1.0000000000000011</v>
      </c>
      <c r="AW1551" s="17">
        <v>-1.0000000000000011</v>
      </c>
      <c r="AX1551" s="17">
        <v>-1.0000000000000011</v>
      </c>
      <c r="AY1551" s="17">
        <v>4.4072720919737744E-4</v>
      </c>
      <c r="AZ1551" s="17">
        <v>-9.6806933975110393E-2</v>
      </c>
      <c r="BA1551" s="17">
        <v>-9.4324316847184064E-2</v>
      </c>
      <c r="BB1551" s="17">
        <v>0.16410056453301658</v>
      </c>
      <c r="BC1551" s="17">
        <v>0.28081480481679727</v>
      </c>
      <c r="BD1551" s="17">
        <v>3.6184794434498593</v>
      </c>
      <c r="BE1551" s="17">
        <v>6.548748536184009</v>
      </c>
      <c r="BF1551" s="17">
        <v>-1.0000000000000011</v>
      </c>
      <c r="CU1551" t="e">
        <v>#N/A</v>
      </c>
      <c r="CV1551" t="e">
        <v>#N/A</v>
      </c>
    </row>
    <row r="1552" spans="1:100" x14ac:dyDescent="0.25">
      <c r="A1552">
        <v>4043</v>
      </c>
      <c r="B1552" t="s">
        <v>1465</v>
      </c>
      <c r="C1552" s="48">
        <v>2</v>
      </c>
      <c r="D1552" s="22">
        <v>1534.814921875</v>
      </c>
      <c r="E1552" s="17">
        <v>106.16901850618052</v>
      </c>
      <c r="F1552" s="17">
        <v>33.083253255947653</v>
      </c>
      <c r="G1552" s="17">
        <v>0.68591176747026872</v>
      </c>
      <c r="H1552" s="17">
        <v>8.7939285440019574</v>
      </c>
      <c r="I1552" s="17">
        <v>76.442863566856417</v>
      </c>
      <c r="J1552" s="17">
        <v>17.22877360169651</v>
      </c>
      <c r="K1552" s="17">
        <v>-0.99999999999999944</v>
      </c>
      <c r="L1552" s="17">
        <v>-0.99999999999999944</v>
      </c>
      <c r="M1552" s="17">
        <v>-0.99999999999999944</v>
      </c>
      <c r="N1552" s="17">
        <v>0.32871338912997011</v>
      </c>
      <c r="O1552" s="17">
        <v>-0.99999999999999944</v>
      </c>
      <c r="P1552" s="17">
        <v>-0.99999999999999944</v>
      </c>
      <c r="Q1552" s="17">
        <v>4.6490847140958929</v>
      </c>
      <c r="R1552" s="17">
        <v>-0.99999999999999944</v>
      </c>
      <c r="S1552" s="17">
        <v>2.0063793335125291</v>
      </c>
      <c r="T1552" s="17">
        <v>0.24157250829863561</v>
      </c>
      <c r="U1552" s="17">
        <v>0.39803389339530298</v>
      </c>
      <c r="V1552" s="17">
        <v>0.35386611617428615</v>
      </c>
      <c r="W1552" s="17">
        <v>4.4559054506848703</v>
      </c>
      <c r="X1552" s="17">
        <v>2.7209035194040916</v>
      </c>
      <c r="Y1552" s="17">
        <v>0.18985298931964331</v>
      </c>
      <c r="Z1552" s="17">
        <v>41.154332039428688</v>
      </c>
      <c r="AA1552" s="17">
        <v>1.1131651322145908</v>
      </c>
      <c r="AB1552" s="17">
        <v>1.8915135958955758</v>
      </c>
      <c r="AC1552" s="17">
        <v>26.929198302857905</v>
      </c>
      <c r="AD1552" s="17">
        <v>1.3798998339428223</v>
      </c>
      <c r="AE1552" s="17">
        <v>1.1054760701711415</v>
      </c>
      <c r="AF1552" s="17">
        <v>67.886459959372104</v>
      </c>
      <c r="AG1552" s="17">
        <v>25.09922323845586</v>
      </c>
      <c r="AH1552" s="17">
        <v>0.38656911802872801</v>
      </c>
      <c r="AI1552" s="17">
        <v>0.49909051992499309</v>
      </c>
      <c r="AJ1552" s="17">
        <v>0.33333333333333298</v>
      </c>
      <c r="AK1552" s="17">
        <v>0.89559941920049169</v>
      </c>
      <c r="AL1552" s="17">
        <v>0.9479581796102029</v>
      </c>
      <c r="AM1552" s="17">
        <v>0.33333333333333298</v>
      </c>
      <c r="AN1552" s="17">
        <v>0.53052530324207536</v>
      </c>
      <c r="AO1552" s="17">
        <v>0.61867087031313839</v>
      </c>
      <c r="AP1552" s="17">
        <v>0.33333333333333298</v>
      </c>
      <c r="AQ1552" s="17">
        <v>9.7521800895590527</v>
      </c>
      <c r="AR1552" s="17">
        <v>2.2444243630026963</v>
      </c>
      <c r="AS1552" s="17">
        <v>7.7349957392946038</v>
      </c>
      <c r="AT1552" s="17">
        <v>8.9100181251389294</v>
      </c>
      <c r="AU1552" s="17">
        <v>-0.99999999999999944</v>
      </c>
      <c r="AV1552" s="17">
        <v>-0.99999999999999944</v>
      </c>
      <c r="AW1552" s="17">
        <v>-0.99999999999999944</v>
      </c>
      <c r="AX1552" s="17">
        <v>-0.99999999999999944</v>
      </c>
      <c r="AY1552" s="17">
        <v>4.8752548895230542E-2</v>
      </c>
      <c r="AZ1552" s="17">
        <v>4.6775390086273405E-2</v>
      </c>
      <c r="BA1552" s="17">
        <v>0.51908650353339481</v>
      </c>
      <c r="BB1552" s="17">
        <v>2.3290835404489979E-2</v>
      </c>
      <c r="BC1552" s="17">
        <v>0.28607002016947919</v>
      </c>
      <c r="BD1552" s="17">
        <v>1.7976714327353331</v>
      </c>
      <c r="BE1552" s="17">
        <v>8.8345029610844872</v>
      </c>
      <c r="BF1552" s="17">
        <v>-0.99999999999999944</v>
      </c>
      <c r="BG1552" s="22">
        <v>1468.2793850342118</v>
      </c>
    </row>
    <row r="1553" spans="1:100" x14ac:dyDescent="0.25">
      <c r="A1553">
        <v>4048</v>
      </c>
      <c r="B1553" t="s">
        <v>1466</v>
      </c>
      <c r="C1553" s="48">
        <v>3</v>
      </c>
      <c r="D1553" s="22">
        <v>1543.8204706934525</v>
      </c>
      <c r="E1553" s="17">
        <v>87.205142049461145</v>
      </c>
      <c r="F1553" s="17">
        <v>3.8402396277962496</v>
      </c>
      <c r="G1553" s="17">
        <v>3.9914524091439404E-2</v>
      </c>
      <c r="H1553" s="17">
        <v>5.9299008510631861</v>
      </c>
      <c r="I1553" s="17">
        <v>66.42266512939392</v>
      </c>
      <c r="J1553" s="17">
        <v>15.356172062214634</v>
      </c>
      <c r="K1553" s="17">
        <v>-0.99999999999999978</v>
      </c>
      <c r="L1553" s="17">
        <v>-0.99999999999999978</v>
      </c>
      <c r="M1553" s="17">
        <v>-0.99999999999999978</v>
      </c>
      <c r="N1553" s="17">
        <v>0.37904210621926371</v>
      </c>
      <c r="O1553" s="17">
        <v>-0.99999999999999978</v>
      </c>
      <c r="P1553" s="17">
        <v>-0.99999999999999978</v>
      </c>
      <c r="Q1553" s="17">
        <v>4.8395656967548923</v>
      </c>
      <c r="R1553" s="17">
        <v>-0.99999999999999978</v>
      </c>
      <c r="S1553" s="17">
        <v>0.3898018282897911</v>
      </c>
      <c r="T1553" s="17">
        <v>0.10927118317842729</v>
      </c>
      <c r="U1553" s="17">
        <v>0.15536574886435589</v>
      </c>
      <c r="V1553" s="17">
        <v>3.4302047949762833E-2</v>
      </c>
      <c r="W1553" s="17">
        <v>1.0903351543082946</v>
      </c>
      <c r="X1553" s="17">
        <v>-1.6556059509198098</v>
      </c>
      <c r="Y1553" s="17">
        <v>4.6028020099005321E-2</v>
      </c>
      <c r="Z1553" s="17">
        <v>43.279224789819857</v>
      </c>
      <c r="AA1553" s="17">
        <v>0.83292388174177534</v>
      </c>
      <c r="AB1553" s="17">
        <v>2.1718478413410165</v>
      </c>
      <c r="AC1553" s="17">
        <v>13.708286092506492</v>
      </c>
      <c r="AD1553" s="17">
        <v>0.65293361861527255</v>
      </c>
      <c r="AE1553" s="17">
        <v>-0.17289744990055075</v>
      </c>
      <c r="AF1553" s="17">
        <v>58.986461273766793</v>
      </c>
      <c r="AG1553" s="17">
        <v>-2.1412467274404441</v>
      </c>
      <c r="AH1553" s="17">
        <v>0.13589414201037861</v>
      </c>
      <c r="AI1553" s="17">
        <v>0.254630480258142</v>
      </c>
      <c r="AJ1553" s="17">
        <v>0.33333333333333298</v>
      </c>
      <c r="AK1553" s="17">
        <v>0.83248263290869462</v>
      </c>
      <c r="AL1553" s="17">
        <v>0.97753857542207223</v>
      </c>
      <c r="AM1553" s="17">
        <v>0.33333333333333298</v>
      </c>
      <c r="AN1553" s="17">
        <v>9.7348251229585986E-2</v>
      </c>
      <c r="AO1553" s="17">
        <v>0.25507171544521534</v>
      </c>
      <c r="AP1553" s="17">
        <v>0.33333333333333298</v>
      </c>
      <c r="AQ1553" s="17">
        <v>7.4362038556271512</v>
      </c>
      <c r="AR1553" s="17">
        <v>3.2027453973177735</v>
      </c>
      <c r="AS1553" s="17">
        <v>3.8286003358099165</v>
      </c>
      <c r="AT1553" s="17">
        <v>8.3248263290869513</v>
      </c>
      <c r="AU1553" s="17">
        <v>-0.99999999999999978</v>
      </c>
      <c r="AV1553" s="17">
        <v>-0.99999999999999978</v>
      </c>
      <c r="AW1553" s="17">
        <v>-0.99999999999999978</v>
      </c>
      <c r="AX1553" s="17">
        <v>-0.99999999999999978</v>
      </c>
      <c r="AY1553" s="17">
        <v>2.3294653009648929E-3</v>
      </c>
      <c r="AZ1553" s="17">
        <v>0.27245243930045515</v>
      </c>
      <c r="BA1553" s="17">
        <v>0.29572298717851064</v>
      </c>
      <c r="BB1553" s="17">
        <v>-0.11348898283452971</v>
      </c>
      <c r="BC1553" s="17">
        <v>-7.5905305061672465E-2</v>
      </c>
      <c r="BD1553" s="17">
        <v>-1.4749623743609672</v>
      </c>
      <c r="BE1553" s="17">
        <v>-0.4190176906492572</v>
      </c>
      <c r="BF1553" s="17">
        <v>-0.99999999999999978</v>
      </c>
      <c r="CU1553" t="e">
        <v>#N/A</v>
      </c>
      <c r="CV1553" t="e">
        <v>#N/A</v>
      </c>
    </row>
    <row r="1554" spans="1:100" x14ac:dyDescent="0.25">
      <c r="A1554">
        <v>4049</v>
      </c>
      <c r="B1554" t="s">
        <v>1467</v>
      </c>
      <c r="C1554" s="48">
        <v>2</v>
      </c>
      <c r="D1554" s="22">
        <v>1526.025654296875</v>
      </c>
      <c r="E1554" s="17">
        <v>21.22529477209487</v>
      </c>
      <c r="F1554" s="17">
        <v>-103.95166719331574</v>
      </c>
      <c r="G1554" s="17">
        <v>-0.26656072180592266</v>
      </c>
      <c r="H1554" s="17">
        <v>0.10571776900516294</v>
      </c>
      <c r="I1554" s="17">
        <v>9.7391561445067936</v>
      </c>
      <c r="J1554" s="17">
        <v>0.75407394183996956</v>
      </c>
      <c r="K1554" s="17">
        <v>-1.0000000000000016</v>
      </c>
      <c r="L1554" s="17">
        <v>-1.0000000000000016</v>
      </c>
      <c r="M1554" s="17">
        <v>-1.0000000000000016</v>
      </c>
      <c r="N1554" s="17">
        <v>9.1357558763906416E-2</v>
      </c>
      <c r="O1554" s="17">
        <v>-1.0000000000000016</v>
      </c>
      <c r="P1554" s="17">
        <v>-1.0000000000000016</v>
      </c>
      <c r="Q1554" s="17">
        <v>2.0993225908914237</v>
      </c>
      <c r="R1554" s="17">
        <v>-1.0000000000000016</v>
      </c>
      <c r="S1554" s="17">
        <v>-1.3190300347870336</v>
      </c>
      <c r="T1554" s="17">
        <v>-0.13168345284170588</v>
      </c>
      <c r="U1554" s="17">
        <v>-0.72044359864131846</v>
      </c>
      <c r="V1554" s="17">
        <v>-1.1117010370543841</v>
      </c>
      <c r="W1554" s="17">
        <v>-2.9705430390219574</v>
      </c>
      <c r="X1554" s="17">
        <v>-6.4291615529971162</v>
      </c>
      <c r="Y1554" s="17">
        <v>-0.14596205732160236</v>
      </c>
      <c r="Z1554" s="17">
        <v>10.321392703785325</v>
      </c>
      <c r="AA1554" s="17">
        <v>-1.1576452801680694</v>
      </c>
      <c r="AB1554" s="17">
        <v>-1.381658899249659</v>
      </c>
      <c r="AC1554" s="17">
        <v>-10.650210911914357</v>
      </c>
      <c r="AD1554" s="17">
        <v>-1.4884197891693001</v>
      </c>
      <c r="AE1554" s="17">
        <v>-1.2965905548609702</v>
      </c>
      <c r="AF1554" s="17">
        <v>7.0243830897483193</v>
      </c>
      <c r="AG1554" s="17">
        <v>-78.886714677195059</v>
      </c>
      <c r="AH1554" s="17">
        <v>-0.33285677151430637</v>
      </c>
      <c r="AI1554" s="17">
        <v>-0.35208036782420921</v>
      </c>
      <c r="AJ1554" s="17">
        <v>0.33333333333333298</v>
      </c>
      <c r="AK1554" s="17">
        <v>-6.4726236336486886E-2</v>
      </c>
      <c r="AL1554" s="17">
        <v>0.10920135350593296</v>
      </c>
      <c r="AM1554" s="17">
        <v>0.33333333333333298</v>
      </c>
      <c r="AN1554" s="17">
        <v>-0.33520307657344112</v>
      </c>
      <c r="AO1554" s="17">
        <v>-0.32733763554068035</v>
      </c>
      <c r="AP1554" s="17">
        <v>0.33333333333333298</v>
      </c>
      <c r="AQ1554" s="17">
        <v>-1.0407521095681327</v>
      </c>
      <c r="AR1554" s="17">
        <v>2.2444243630026963</v>
      </c>
      <c r="AS1554" s="17">
        <v>-6.0037647409095385</v>
      </c>
      <c r="AT1554" s="17">
        <v>-0.70216558583141708</v>
      </c>
      <c r="AU1554" s="17">
        <v>-1.0000000000000016</v>
      </c>
      <c r="AV1554" s="17">
        <v>-1.0000000000000016</v>
      </c>
      <c r="AW1554" s="17">
        <v>-1.0000000000000016</v>
      </c>
      <c r="AX1554" s="17">
        <v>-1.0000000000000016</v>
      </c>
      <c r="AY1554" s="17">
        <v>-9.5930561324325661E-2</v>
      </c>
      <c r="AZ1554" s="17">
        <v>1.0445907068771265</v>
      </c>
      <c r="BA1554" s="17">
        <v>-0.44015041510375419</v>
      </c>
      <c r="BB1554" s="17">
        <v>0.57897918688387717</v>
      </c>
      <c r="BC1554" s="17">
        <v>-0.24582161095103197</v>
      </c>
      <c r="BD1554" s="17">
        <v>16.614803113074171</v>
      </c>
      <c r="BE1554" s="17">
        <v>-5.4798762700626513</v>
      </c>
      <c r="BF1554" s="17">
        <v>-1.0000000000000016</v>
      </c>
      <c r="BG1554" s="22">
        <v>83.086270757329885</v>
      </c>
    </row>
    <row r="1555" spans="1:100" x14ac:dyDescent="0.25">
      <c r="A1555">
        <v>4050</v>
      </c>
      <c r="B1555" t="s">
        <v>1468</v>
      </c>
      <c r="C1555" s="48">
        <v>2</v>
      </c>
      <c r="D1555" s="22">
        <v>1583.3085546875</v>
      </c>
      <c r="E1555" s="17">
        <v>147.06225240078501</v>
      </c>
      <c r="F1555" s="17">
        <v>99.054001974273447</v>
      </c>
      <c r="G1555" s="17">
        <v>1.1444468842503919</v>
      </c>
      <c r="H1555" s="17">
        <v>12.976568764246963</v>
      </c>
      <c r="I1555" s="17">
        <v>108.55506902889275</v>
      </c>
      <c r="J1555" s="17">
        <v>25.159951055641059</v>
      </c>
      <c r="K1555" s="17">
        <v>-0.99999999999999845</v>
      </c>
      <c r="L1555" s="17">
        <v>-0.99999999999999845</v>
      </c>
      <c r="M1555" s="17">
        <v>-0.99999999999999845</v>
      </c>
      <c r="N1555" s="17">
        <v>0.44298018908558179</v>
      </c>
      <c r="O1555" s="17">
        <v>-0.99999999999999845</v>
      </c>
      <c r="P1555" s="17">
        <v>-0.99999999999999845</v>
      </c>
      <c r="Q1555" s="17">
        <v>5.8765799815062598</v>
      </c>
      <c r="R1555" s="17">
        <v>-0.99999999999999845</v>
      </c>
      <c r="S1555" s="17">
        <v>3.6072832863329438</v>
      </c>
      <c r="T1555" s="17">
        <v>0.42126375151808615</v>
      </c>
      <c r="U1555" s="17">
        <v>0.93648640850856157</v>
      </c>
      <c r="V1555" s="17">
        <v>1.0594130094661878</v>
      </c>
      <c r="W1555" s="17">
        <v>8.0311136208201113</v>
      </c>
      <c r="X1555" s="17">
        <v>7.125887604254225</v>
      </c>
      <c r="Y1555" s="17">
        <v>0.35151959214738665</v>
      </c>
      <c r="Z1555" s="17">
        <v>55.997790090051758</v>
      </c>
      <c r="AA1555" s="17">
        <v>2.2063686938404734</v>
      </c>
      <c r="AB1555" s="17">
        <v>3.4672699029816245</v>
      </c>
      <c r="AC1555" s="17">
        <v>45.020512211481432</v>
      </c>
      <c r="AD1555" s="17">
        <v>2.7607536519317382</v>
      </c>
      <c r="AE1555" s="17">
        <v>2.2618684204213229</v>
      </c>
      <c r="AF1555" s="17">
        <v>97.186413332410041</v>
      </c>
      <c r="AG1555" s="17">
        <v>75.159676136027542</v>
      </c>
      <c r="AH1555" s="17">
        <v>0.7329119657123867</v>
      </c>
      <c r="AI1555" s="17">
        <v>0.90885746522596911</v>
      </c>
      <c r="AJ1555" s="17">
        <v>0.33333333333333298</v>
      </c>
      <c r="AK1555" s="17">
        <v>1.357915172743384</v>
      </c>
      <c r="AL1555" s="17">
        <v>1.3517488019515516</v>
      </c>
      <c r="AM1555" s="17">
        <v>0.33333333333333298</v>
      </c>
      <c r="AN1555" s="17">
        <v>0.94730045234925875</v>
      </c>
      <c r="AO1555" s="17">
        <v>1.0740941246228874</v>
      </c>
      <c r="AP1555" s="17">
        <v>0.33333333333333298</v>
      </c>
      <c r="AQ1555" s="17">
        <v>14.948066041170698</v>
      </c>
      <c r="AR1555" s="17">
        <v>2.2444243630026963</v>
      </c>
      <c r="AS1555" s="17">
        <v>14.349049386126815</v>
      </c>
      <c r="AT1555" s="17">
        <v>13.53747333255513</v>
      </c>
      <c r="AU1555" s="17">
        <v>-0.99999999999999845</v>
      </c>
      <c r="AV1555" s="17">
        <v>-0.99999999999999845</v>
      </c>
      <c r="AW1555" s="17">
        <v>-0.99999999999999845</v>
      </c>
      <c r="AX1555" s="17">
        <v>-0.99999999999999845</v>
      </c>
      <c r="AY1555" s="17">
        <v>0.11840525549576539</v>
      </c>
      <c r="AZ1555" s="17">
        <v>-0.43358847129662165</v>
      </c>
      <c r="BA1555" s="17">
        <v>0.98087812214627401</v>
      </c>
      <c r="BB1555" s="17">
        <v>-0.24422620682796975</v>
      </c>
      <c r="BC1555" s="17">
        <v>0.54213094994557476</v>
      </c>
      <c r="BD1555" s="17">
        <v>-5.3355269345515826</v>
      </c>
      <c r="BE1555" s="17">
        <v>15.725668455404335</v>
      </c>
      <c r="BF1555" s="17">
        <v>-0.99999999999999845</v>
      </c>
      <c r="BG1555" s="22">
        <v>388.71207311959262</v>
      </c>
    </row>
    <row r="1556" spans="1:100" x14ac:dyDescent="0.25">
      <c r="A1556">
        <v>4051</v>
      </c>
      <c r="B1556" t="s">
        <v>1469</v>
      </c>
      <c r="C1556" s="48">
        <v>3</v>
      </c>
      <c r="D1556" s="22">
        <v>1420.6628028110788</v>
      </c>
      <c r="E1556" s="17">
        <v>35.783542519430682</v>
      </c>
      <c r="F1556" s="17">
        <v>-32.820162852281079</v>
      </c>
      <c r="G1556" s="17">
        <v>3.6202757215429981E-2</v>
      </c>
      <c r="H1556" s="17">
        <v>2.5135634126773421</v>
      </c>
      <c r="I1556" s="17">
        <v>27.972515469217278</v>
      </c>
      <c r="J1556" s="17">
        <v>6.6740057767405787</v>
      </c>
      <c r="K1556" s="17">
        <v>-0.99999999999999878</v>
      </c>
      <c r="L1556" s="17">
        <v>-0.99999999999999878</v>
      </c>
      <c r="M1556" s="17">
        <v>-0.99999999999999878</v>
      </c>
      <c r="N1556" s="17">
        <v>0.22431155359577287</v>
      </c>
      <c r="O1556" s="17">
        <v>-0.99999999999999878</v>
      </c>
      <c r="P1556" s="17">
        <v>-0.99999999999999878</v>
      </c>
      <c r="Q1556" s="17">
        <v>3.9843924156064694</v>
      </c>
      <c r="R1556" s="17">
        <v>-0.99999999999999878</v>
      </c>
      <c r="S1556" s="17">
        <v>-0.62577372999970393</v>
      </c>
      <c r="T1556" s="17">
        <v>-7.7261417234776281E-2</v>
      </c>
      <c r="U1556" s="17">
        <v>-0.10964077146485961</v>
      </c>
      <c r="V1556" s="17">
        <v>-4.2712211356794608E-2</v>
      </c>
      <c r="W1556" s="17">
        <v>-1.4708290029291264</v>
      </c>
      <c r="X1556" s="17">
        <v>-2.1076688539782418</v>
      </c>
      <c r="Y1556" s="17">
        <v>-0.10463844292074473</v>
      </c>
      <c r="Z1556" s="17">
        <v>5.0031654207491814</v>
      </c>
      <c r="AA1556" s="17">
        <v>-0.47468742790238028</v>
      </c>
      <c r="AB1556" s="17">
        <v>-1.7769684185497558</v>
      </c>
      <c r="AC1556" s="17">
        <v>20.622367284614615</v>
      </c>
      <c r="AD1556" s="17">
        <v>0.59972034680341535</v>
      </c>
      <c r="AE1556" s="17">
        <v>-0.10306910880161026</v>
      </c>
      <c r="AF1556" s="17">
        <v>23.745495178012415</v>
      </c>
      <c r="AG1556" s="17">
        <v>-27.184443873460467</v>
      </c>
      <c r="AH1556" s="17">
        <v>7.7243007248885984E-2</v>
      </c>
      <c r="AI1556" s="17">
        <v>-6.4723206359091887E-2</v>
      </c>
      <c r="AJ1556" s="17">
        <v>0.33333333333333298</v>
      </c>
      <c r="AK1556" s="17">
        <v>0.17526852955458255</v>
      </c>
      <c r="AL1556" s="17">
        <v>0.96338041936848151</v>
      </c>
      <c r="AM1556" s="17">
        <v>0.33333333333333298</v>
      </c>
      <c r="AN1556" s="17">
        <v>-0.27443853955238673</v>
      </c>
      <c r="AO1556" s="17">
        <v>-5.3253154768414225E-2</v>
      </c>
      <c r="AP1556" s="17">
        <v>0.33333333333333298</v>
      </c>
      <c r="AQ1556" s="17">
        <v>4.2270202912048767</v>
      </c>
      <c r="AR1556" s="17">
        <v>3.9429802837488115</v>
      </c>
      <c r="AS1556" s="17">
        <v>0.97834019744594092</v>
      </c>
      <c r="AT1556" s="17">
        <v>1.7526852955458263</v>
      </c>
      <c r="AU1556" s="17">
        <v>-0.99999999999999878</v>
      </c>
      <c r="AV1556" s="17">
        <v>-0.99999999999999878</v>
      </c>
      <c r="AW1556" s="17">
        <v>-0.99999999999999878</v>
      </c>
      <c r="AX1556" s="17">
        <v>-0.99999999999999878</v>
      </c>
      <c r="AY1556" s="17">
        <v>-1.7383936785725841E-2</v>
      </c>
      <c r="AZ1556" s="17">
        <v>0.30355557194881233</v>
      </c>
      <c r="BA1556" s="17">
        <v>1.302967991038521</v>
      </c>
      <c r="BB1556" s="17">
        <v>-0.19196107868083476</v>
      </c>
      <c r="BC1556" s="17">
        <v>-0.31565528377588531</v>
      </c>
      <c r="BD1556" s="17">
        <v>-3.2812491072768069</v>
      </c>
      <c r="BE1556" s="17">
        <v>-1.376542139204525</v>
      </c>
      <c r="BF1556" s="17">
        <v>-0.99999999999999878</v>
      </c>
      <c r="CU1556" t="e">
        <v>#N/A</v>
      </c>
      <c r="CV1556" t="e">
        <v>#N/A</v>
      </c>
    </row>
    <row r="1557" spans="1:100" x14ac:dyDescent="0.25">
      <c r="A1557">
        <v>4053</v>
      </c>
      <c r="B1557" t="s">
        <v>1470</v>
      </c>
      <c r="C1557" s="48">
        <v>2</v>
      </c>
      <c r="D1557" s="22">
        <v>1450.431123046875</v>
      </c>
      <c r="E1557" s="17">
        <v>27.689036986922929</v>
      </c>
      <c r="F1557" s="17">
        <v>-93.524076298120775</v>
      </c>
      <c r="G1557" s="17">
        <v>-0.19408289334775691</v>
      </c>
      <c r="H1557" s="17">
        <v>0.76684200854842999</v>
      </c>
      <c r="I1557" s="17">
        <v>14.814935149687962</v>
      </c>
      <c r="J1557" s="17">
        <v>2.0077064291722522</v>
      </c>
      <c r="K1557" s="17">
        <v>-1.0000000000000013</v>
      </c>
      <c r="L1557" s="17">
        <v>-1.0000000000000013</v>
      </c>
      <c r="M1557" s="17">
        <v>-1.0000000000000013</v>
      </c>
      <c r="N1557" s="17">
        <v>0.10941900972496263</v>
      </c>
      <c r="O1557" s="17">
        <v>-1.0000000000000013</v>
      </c>
      <c r="P1557" s="17">
        <v>-1.0000000000000013</v>
      </c>
      <c r="Q1557" s="17">
        <v>2.2933452255138445</v>
      </c>
      <c r="R1557" s="17">
        <v>-1.0000000000000013</v>
      </c>
      <c r="S1557" s="17">
        <v>-1.0659849836570532</v>
      </c>
      <c r="T1557" s="17">
        <v>-0.10328076213189277</v>
      </c>
      <c r="U1557" s="17">
        <v>-0.63533371807799321</v>
      </c>
      <c r="V1557" s="17">
        <v>-1.0001795748372968</v>
      </c>
      <c r="W1557" s="17">
        <v>-2.4054318512968313</v>
      </c>
      <c r="X1557" s="17">
        <v>-5.7328927849589819</v>
      </c>
      <c r="Y1557" s="17">
        <v>-0.12040841076680145</v>
      </c>
      <c r="Z1557" s="17">
        <v>12.667606912794135</v>
      </c>
      <c r="AA1557" s="17">
        <v>-0.98484931032881606</v>
      </c>
      <c r="AB1557" s="17">
        <v>-1.1325887819621752</v>
      </c>
      <c r="AC1557" s="17">
        <v>-7.7906280837559621</v>
      </c>
      <c r="AD1557" s="17">
        <v>-1.2701567107626031</v>
      </c>
      <c r="AE1557" s="17">
        <v>-1.113806721464939</v>
      </c>
      <c r="AF1557" s="17">
        <v>11.655646686995567</v>
      </c>
      <c r="AG1557" s="17">
        <v>-70.97396648219015</v>
      </c>
      <c r="AH1557" s="17">
        <v>-0.27811248567116587</v>
      </c>
      <c r="AI1557" s="17">
        <v>-0.28731102457761121</v>
      </c>
      <c r="AJ1557" s="17">
        <v>0.33333333333333298</v>
      </c>
      <c r="AK1557" s="17">
        <v>8.3491741447936363E-3</v>
      </c>
      <c r="AL1557" s="17">
        <v>0.17302605610358768</v>
      </c>
      <c r="AM1557" s="17">
        <v>0.33333333333333298</v>
      </c>
      <c r="AN1557" s="17">
        <v>-0.26932598961283277</v>
      </c>
      <c r="AO1557" s="17">
        <v>-0.25535168006248826</v>
      </c>
      <c r="AP1557" s="17">
        <v>0.33333333333333298</v>
      </c>
      <c r="AQ1557" s="17">
        <v>-0.2194703431169005</v>
      </c>
      <c r="AR1557" s="17">
        <v>2.2444243630026963</v>
      </c>
      <c r="AS1557" s="17">
        <v>-4.9583219207512759</v>
      </c>
      <c r="AT1557" s="17">
        <v>2.926782558553942E-2</v>
      </c>
      <c r="AU1557" s="17">
        <v>-1.0000000000000013</v>
      </c>
      <c r="AV1557" s="17">
        <v>-1.0000000000000013</v>
      </c>
      <c r="AW1557" s="17">
        <v>-1.0000000000000013</v>
      </c>
      <c r="AX1557" s="17">
        <v>-1.0000000000000013</v>
      </c>
      <c r="AY1557" s="17">
        <v>-8.4920985970337537E-2</v>
      </c>
      <c r="AZ1557" s="17">
        <v>0.96866254288547649</v>
      </c>
      <c r="BA1557" s="17">
        <v>-0.36715785141033408</v>
      </c>
      <c r="BB1557" s="17">
        <v>0.53669441176629873</v>
      </c>
      <c r="BC1557" s="17">
        <v>-0.20534763313779167</v>
      </c>
      <c r="BD1557" s="17">
        <v>15.487302276818264</v>
      </c>
      <c r="BE1557" s="17">
        <v>-4.3906320828750323</v>
      </c>
      <c r="BF1557" s="17">
        <v>-1.0000000000000013</v>
      </c>
      <c r="BG1557" s="22">
        <v>-4.7673850251953809</v>
      </c>
    </row>
    <row r="1558" spans="1:100" x14ac:dyDescent="0.25">
      <c r="A1558">
        <v>4054</v>
      </c>
      <c r="B1558" t="s">
        <v>1471</v>
      </c>
      <c r="C1558" s="48">
        <v>2</v>
      </c>
      <c r="D1558" s="22">
        <v>1541.482900390625</v>
      </c>
      <c r="E1558" s="17">
        <v>27.592698538844751</v>
      </c>
      <c r="F1558" s="17">
        <v>-93.679493684930023</v>
      </c>
      <c r="G1558" s="17">
        <v>-0.1951631346819051</v>
      </c>
      <c r="H1558" s="17">
        <v>0.75698832300410945</v>
      </c>
      <c r="I1558" s="17">
        <v>14.739283513856137</v>
      </c>
      <c r="J1558" s="17">
        <v>1.9890217409102551</v>
      </c>
      <c r="K1558" s="17">
        <v>-1.0000000000000013</v>
      </c>
      <c r="L1558" s="17">
        <v>-1.0000000000000013</v>
      </c>
      <c r="M1558" s="17">
        <v>-1.0000000000000013</v>
      </c>
      <c r="N1558" s="17">
        <v>0.10914981394057063</v>
      </c>
      <c r="O1558" s="17">
        <v>-1.0000000000000013</v>
      </c>
      <c r="P1558" s="17">
        <v>-1.0000000000000013</v>
      </c>
      <c r="Q1558" s="17">
        <v>2.2904534270957884</v>
      </c>
      <c r="R1558" s="17">
        <v>-1.0000000000000013</v>
      </c>
      <c r="S1558" s="17">
        <v>-1.0697564780498532</v>
      </c>
      <c r="T1558" s="17">
        <v>-0.10370408828774577</v>
      </c>
      <c r="U1558" s="17">
        <v>-0.63660223305539754</v>
      </c>
      <c r="V1558" s="17">
        <v>-1.001841739608156</v>
      </c>
      <c r="W1558" s="17">
        <v>-2.413854516218735</v>
      </c>
      <c r="X1558" s="17">
        <v>-5.7432702799655466</v>
      </c>
      <c r="Y1558" s="17">
        <v>-0.12078927351936924</v>
      </c>
      <c r="Z1558" s="17">
        <v>12.632637907496186</v>
      </c>
      <c r="AA1558" s="17">
        <v>-0.9874247372278484</v>
      </c>
      <c r="AB1558" s="17">
        <v>-1.1363010321981273</v>
      </c>
      <c r="AC1558" s="17">
        <v>-7.833248560046588</v>
      </c>
      <c r="AD1558" s="17">
        <v>-1.2734097993833453</v>
      </c>
      <c r="AE1558" s="17">
        <v>-1.1165310118617247</v>
      </c>
      <c r="AF1558" s="17">
        <v>11.586620303706908</v>
      </c>
      <c r="AG1558" s="17">
        <v>-71.09190155073162</v>
      </c>
      <c r="AH1558" s="17">
        <v>-0.27892841851068684</v>
      </c>
      <c r="AI1558" s="17">
        <v>-0.28827637526828481</v>
      </c>
      <c r="AJ1558" s="17">
        <v>0.33333333333333298</v>
      </c>
      <c r="AK1558" s="17">
        <v>7.2600261861556215E-3</v>
      </c>
      <c r="AL1558" s="17">
        <v>0.17207478475133542</v>
      </c>
      <c r="AM1558" s="17">
        <v>0.33333333333333298</v>
      </c>
      <c r="AN1558" s="17">
        <v>-0.27030785060152401</v>
      </c>
      <c r="AO1558" s="17">
        <v>-0.25642459030607506</v>
      </c>
      <c r="AP1558" s="17">
        <v>0.33333333333333298</v>
      </c>
      <c r="AQ1558" s="17">
        <v>-0.23171108666532181</v>
      </c>
      <c r="AR1558" s="17">
        <v>2.2444243630026963</v>
      </c>
      <c r="AS1558" s="17">
        <v>-4.9739036589303556</v>
      </c>
      <c r="AT1558" s="17">
        <v>1.8366221315679887E-2</v>
      </c>
      <c r="AU1558" s="17">
        <v>-1.0000000000000013</v>
      </c>
      <c r="AV1558" s="17">
        <v>-1.0000000000000013</v>
      </c>
      <c r="AW1558" s="17">
        <v>-1.0000000000000013</v>
      </c>
      <c r="AX1558" s="17">
        <v>-1.0000000000000013</v>
      </c>
      <c r="AY1558" s="17">
        <v>-8.5085077508698981E-2</v>
      </c>
      <c r="AZ1558" s="17">
        <v>0.96979420953325834</v>
      </c>
      <c r="BA1558" s="17">
        <v>-0.36824576458412062</v>
      </c>
      <c r="BB1558" s="17">
        <v>0.53732464259493806</v>
      </c>
      <c r="BC1558" s="17">
        <v>-0.20595087504944046</v>
      </c>
      <c r="BD1558" s="17">
        <v>15.504107043648624</v>
      </c>
      <c r="BE1558" s="17">
        <v>-4.4068666558335741</v>
      </c>
      <c r="BF1558" s="17">
        <v>-1.0000000000000013</v>
      </c>
      <c r="BG1558" s="22">
        <v>133.61740207289063</v>
      </c>
    </row>
    <row r="1559" spans="1:100" x14ac:dyDescent="0.25">
      <c r="A1559">
        <v>4055</v>
      </c>
      <c r="B1559" t="s">
        <v>2996</v>
      </c>
      <c r="C1559" s="48">
        <v>2</v>
      </c>
      <c r="D1559" s="22">
        <v>1576.9422363281251</v>
      </c>
      <c r="E1559" s="17">
        <v>126.12597377786584</v>
      </c>
      <c r="F1559" s="17">
        <v>65.278684040523743</v>
      </c>
      <c r="G1559" s="17">
        <v>0.90968875805171834</v>
      </c>
      <c r="H1559" s="17">
        <v>10.835165096927039</v>
      </c>
      <c r="I1559" s="17">
        <v>92.114449965054789</v>
      </c>
      <c r="J1559" s="17">
        <v>21.099393228114813</v>
      </c>
      <c r="K1559" s="17">
        <v>-0.999999999999999</v>
      </c>
      <c r="L1559" s="17">
        <v>-0.999999999999999</v>
      </c>
      <c r="M1559" s="17">
        <v>-0.999999999999999</v>
      </c>
      <c r="N1559" s="17">
        <v>0.38447854141971449</v>
      </c>
      <c r="O1559" s="17">
        <v>-0.999999999999999</v>
      </c>
      <c r="P1559" s="17">
        <v>-0.999999999999999</v>
      </c>
      <c r="Q1559" s="17">
        <v>5.24813413657618</v>
      </c>
      <c r="R1559" s="17">
        <v>-0.999999999999999</v>
      </c>
      <c r="S1559" s="17">
        <v>2.7876618474620232</v>
      </c>
      <c r="T1559" s="17">
        <v>0.32926648018862242</v>
      </c>
      <c r="U1559" s="17">
        <v>0.66081264030823905</v>
      </c>
      <c r="V1559" s="17">
        <v>0.69819123919569681</v>
      </c>
      <c r="W1559" s="17">
        <v>6.2006994604285453</v>
      </c>
      <c r="X1559" s="17">
        <v>4.8706496260684213</v>
      </c>
      <c r="Y1559" s="17">
        <v>0.26875047074344138</v>
      </c>
      <c r="Z1559" s="17">
        <v>48.398323286413607</v>
      </c>
      <c r="AA1559" s="17">
        <v>1.6466767306967394</v>
      </c>
      <c r="AB1559" s="17">
        <v>2.6605234086348295</v>
      </c>
      <c r="AC1559" s="17">
        <v>35.758227168879074</v>
      </c>
      <c r="AD1559" s="17">
        <v>2.0537921935778156</v>
      </c>
      <c r="AE1559" s="17">
        <v>1.6698254309955221</v>
      </c>
      <c r="AF1559" s="17">
        <v>82.185594638601629</v>
      </c>
      <c r="AG1559" s="17">
        <v>49.530018365396522</v>
      </c>
      <c r="AH1559" s="17">
        <v>0.55559338100840083</v>
      </c>
      <c r="AI1559" s="17">
        <v>0.6990673821184642</v>
      </c>
      <c r="AJ1559" s="17">
        <v>0.33333333333333298</v>
      </c>
      <c r="AK1559" s="17">
        <v>1.1212214582554254</v>
      </c>
      <c r="AL1559" s="17">
        <v>1.1450184417054321</v>
      </c>
      <c r="AM1559" s="17">
        <v>0.33333333333333298</v>
      </c>
      <c r="AN1559" s="17">
        <v>0.7339223500620744</v>
      </c>
      <c r="AO1559" s="17">
        <v>0.84092919156427892</v>
      </c>
      <c r="AP1559" s="17">
        <v>0.33333333333333298</v>
      </c>
      <c r="AQ1559" s="17">
        <v>12.287906752809651</v>
      </c>
      <c r="AR1559" s="17">
        <v>2.2444243630026963</v>
      </c>
      <c r="AS1559" s="17">
        <v>10.962824898870398</v>
      </c>
      <c r="AT1559" s="17">
        <v>11.168335890717191</v>
      </c>
      <c r="AU1559" s="17">
        <v>-0.999999999999999</v>
      </c>
      <c r="AV1559" s="17">
        <v>-0.999999999999999</v>
      </c>
      <c r="AW1559" s="17">
        <v>-0.999999999999999</v>
      </c>
      <c r="AX1559" s="17">
        <v>-0.999999999999999</v>
      </c>
      <c r="AY1559" s="17">
        <v>8.2744870308629467E-2</v>
      </c>
      <c r="AZ1559" s="17">
        <v>-0.18765459215627434</v>
      </c>
      <c r="BA1559" s="17">
        <v>0.74445275119306842</v>
      </c>
      <c r="BB1559" s="17">
        <v>-0.10726439678885252</v>
      </c>
      <c r="BC1559" s="17">
        <v>0.41103437333211679</v>
      </c>
      <c r="BD1559" s="17">
        <v>-1.6835137708341614</v>
      </c>
      <c r="BE1559" s="17">
        <v>12.197569865853492</v>
      </c>
      <c r="BF1559" s="17">
        <v>-0.999999999999999</v>
      </c>
      <c r="BG1559" s="22">
        <v>2753.6851596514912</v>
      </c>
    </row>
    <row r="1560" spans="1:100" x14ac:dyDescent="0.25">
      <c r="A1560">
        <v>4056</v>
      </c>
      <c r="B1560" t="s">
        <v>1472</v>
      </c>
      <c r="C1560" s="48">
        <v>2</v>
      </c>
      <c r="D1560" s="22">
        <v>1475.6659374999999</v>
      </c>
      <c r="E1560" s="17">
        <v>55.88606929370895</v>
      </c>
      <c r="F1560" s="17">
        <v>-48.035393800967405</v>
      </c>
      <c r="G1560" s="17">
        <v>0.12208993697836074</v>
      </c>
      <c r="H1560" s="17">
        <v>3.6508898126882721</v>
      </c>
      <c r="I1560" s="17">
        <v>36.957201941032565</v>
      </c>
      <c r="J1560" s="17">
        <v>7.4764758465313976</v>
      </c>
      <c r="K1560" s="17">
        <v>-1.0000000000000007</v>
      </c>
      <c r="L1560" s="17">
        <v>-1.0000000000000007</v>
      </c>
      <c r="M1560" s="17">
        <v>-1.0000000000000007</v>
      </c>
      <c r="N1560" s="17">
        <v>0.18820917482282623</v>
      </c>
      <c r="O1560" s="17">
        <v>-1.0000000000000007</v>
      </c>
      <c r="P1560" s="17">
        <v>-1.0000000000000007</v>
      </c>
      <c r="Q1560" s="17">
        <v>3.1397376580811249</v>
      </c>
      <c r="R1560" s="17">
        <v>-1.0000000000000007</v>
      </c>
      <c r="S1560" s="17">
        <v>3.7883216008481213E-2</v>
      </c>
      <c r="T1560" s="17">
        <v>2.0621392521958326E-2</v>
      </c>
      <c r="U1560" s="17">
        <v>-0.26405559897766034</v>
      </c>
      <c r="V1560" s="17">
        <v>-0.51368519301905813</v>
      </c>
      <c r="W1560" s="17">
        <v>5.9774508674853788E-2</v>
      </c>
      <c r="X1560" s="17">
        <v>-2.6955326468118841</v>
      </c>
      <c r="Y1560" s="17">
        <v>-8.934751466315588E-3</v>
      </c>
      <c r="Z1560" s="17">
        <v>22.902587772379924</v>
      </c>
      <c r="AA1560" s="17">
        <v>-0.23105477736267555</v>
      </c>
      <c r="AB1560" s="17">
        <v>-4.6060589717895395E-2</v>
      </c>
      <c r="AC1560" s="17">
        <v>4.6838405304998272</v>
      </c>
      <c r="AD1560" s="17">
        <v>-0.31801925405929388</v>
      </c>
      <c r="AE1560" s="17">
        <v>-0.31644174555319615</v>
      </c>
      <c r="AF1560" s="17">
        <v>31.858786746209137</v>
      </c>
      <c r="AG1560" s="17">
        <v>-36.455879424482269</v>
      </c>
      <c r="AH1560" s="17">
        <v>-3.9299373200525345E-2</v>
      </c>
      <c r="AI1560" s="17">
        <v>-4.7652170074958256E-3</v>
      </c>
      <c r="AJ1560" s="17">
        <v>0.33333333333333298</v>
      </c>
      <c r="AK1560" s="17">
        <v>0.32712885961019361</v>
      </c>
      <c r="AL1560" s="17">
        <v>0.45145102128684955</v>
      </c>
      <c r="AM1560" s="17">
        <v>0.33333333333333298</v>
      </c>
      <c r="AN1560" s="17">
        <v>1.805217114425417E-2</v>
      </c>
      <c r="AO1560" s="17">
        <v>5.8675433765942753E-2</v>
      </c>
      <c r="AP1560" s="17">
        <v>0.33333333333333298</v>
      </c>
      <c r="AQ1560" s="17">
        <v>3.363238826267223</v>
      </c>
      <c r="AR1560" s="17">
        <v>2.2444243630026963</v>
      </c>
      <c r="AS1560" s="17">
        <v>-0.39774632921924091</v>
      </c>
      <c r="AT1560" s="17">
        <v>3.2200280456750443</v>
      </c>
      <c r="AU1560" s="17">
        <v>-1.0000000000000007</v>
      </c>
      <c r="AV1560" s="17">
        <v>-1.0000000000000007</v>
      </c>
      <c r="AW1560" s="17">
        <v>-1.0000000000000007</v>
      </c>
      <c r="AX1560" s="17">
        <v>-1.0000000000000007</v>
      </c>
      <c r="AY1560" s="17">
        <v>-3.6893490191151887E-2</v>
      </c>
      <c r="AZ1560" s="17">
        <v>0.63743818060257329</v>
      </c>
      <c r="BA1560" s="17">
        <v>-4.8739571687331062E-2</v>
      </c>
      <c r="BB1560" s="17">
        <v>0.35223390414575162</v>
      </c>
      <c r="BC1560" s="17">
        <v>-2.8786436534681464E-2</v>
      </c>
      <c r="BD1560" s="17">
        <v>10.568761832413831</v>
      </c>
      <c r="BE1560" s="17">
        <v>0.36101990374819604</v>
      </c>
      <c r="BF1560" s="17">
        <v>-1.0000000000000007</v>
      </c>
      <c r="BG1560" s="22">
        <v>45.981108673304107</v>
      </c>
    </row>
    <row r="1561" spans="1:100" x14ac:dyDescent="0.25">
      <c r="A1561">
        <v>4057</v>
      </c>
      <c r="B1561" t="s">
        <v>2997</v>
      </c>
      <c r="C1561" s="48">
        <v>2</v>
      </c>
      <c r="D1561" s="22">
        <v>1508.742451171875</v>
      </c>
      <c r="E1561" s="17">
        <v>79.405049130062878</v>
      </c>
      <c r="F1561" s="17">
        <v>-10.093549609960775</v>
      </c>
      <c r="G1561" s="17">
        <v>0.38580784673347046</v>
      </c>
      <c r="H1561" s="17">
        <v>6.056457228955745</v>
      </c>
      <c r="I1561" s="17">
        <v>55.425937250864216</v>
      </c>
      <c r="J1561" s="17">
        <v>12.037944452771367</v>
      </c>
      <c r="K1561" s="17">
        <v>-1.0000000000000002</v>
      </c>
      <c r="L1561" s="17">
        <v>-1.0000000000000002</v>
      </c>
      <c r="M1561" s="17">
        <v>-1.0000000000000002</v>
      </c>
      <c r="N1561" s="17">
        <v>0.25392759100500306</v>
      </c>
      <c r="O1561" s="17">
        <v>-1.0000000000000002</v>
      </c>
      <c r="P1561" s="17">
        <v>-1.0000000000000002</v>
      </c>
      <c r="Q1561" s="17">
        <v>3.8457086389492661</v>
      </c>
      <c r="R1561" s="17">
        <v>-1.0000000000000002</v>
      </c>
      <c r="S1561" s="17">
        <v>0.9586132292757964</v>
      </c>
      <c r="T1561" s="17">
        <v>0.12396745551467328</v>
      </c>
      <c r="U1561" s="17">
        <v>4.5625310055402574E-2</v>
      </c>
      <c r="V1561" s="17">
        <v>-0.10790307268829653</v>
      </c>
      <c r="W1561" s="17">
        <v>2.1159887244762796</v>
      </c>
      <c r="X1561" s="17">
        <v>-0.16208830885456227</v>
      </c>
      <c r="Y1561" s="17">
        <v>8.4044776196308402E-2</v>
      </c>
      <c r="Z1561" s="17">
        <v>31.439525484230348</v>
      </c>
      <c r="AA1561" s="17">
        <v>0.39768083667986553</v>
      </c>
      <c r="AB1561" s="17">
        <v>0.86020622471113051</v>
      </c>
      <c r="AC1561" s="17">
        <v>15.088721888787447</v>
      </c>
      <c r="AD1561" s="17">
        <v>0.47615303336448433</v>
      </c>
      <c r="AE1561" s="17">
        <v>0.34863572028245038</v>
      </c>
      <c r="AF1561" s="17">
        <v>48.710107782902938</v>
      </c>
      <c r="AG1561" s="17">
        <v>-7.6645447667437709</v>
      </c>
      <c r="AH1561" s="17">
        <v>0.15989324805636454</v>
      </c>
      <c r="AI1561" s="17">
        <v>0.23090458961568611</v>
      </c>
      <c r="AJ1561" s="17">
        <v>0.33333333333333298</v>
      </c>
      <c r="AK1561" s="17">
        <v>0.59302113199999529</v>
      </c>
      <c r="AL1561" s="17">
        <v>0.68368365736134673</v>
      </c>
      <c r="AM1561" s="17">
        <v>0.33333333333333298</v>
      </c>
      <c r="AN1561" s="17">
        <v>0.25775261531574201</v>
      </c>
      <c r="AO1561" s="17">
        <v>0.32060361393197512</v>
      </c>
      <c r="AP1561" s="17">
        <v>0.33333333333333298</v>
      </c>
      <c r="AQ1561" s="17">
        <v>6.351555603632006</v>
      </c>
      <c r="AR1561" s="17">
        <v>2.2444243630026963</v>
      </c>
      <c r="AS1561" s="17">
        <v>3.4062031152616967</v>
      </c>
      <c r="AT1561" s="17">
        <v>5.8814224953620409</v>
      </c>
      <c r="AU1561" s="17">
        <v>-1.0000000000000002</v>
      </c>
      <c r="AV1561" s="17">
        <v>-1.0000000000000002</v>
      </c>
      <c r="AW1561" s="17">
        <v>-1.0000000000000002</v>
      </c>
      <c r="AX1561" s="17">
        <v>-1.0000000000000002</v>
      </c>
      <c r="AY1561" s="17">
        <v>3.1659633191168431E-3</v>
      </c>
      <c r="AZ1561" s="17">
        <v>0.36116587601802341</v>
      </c>
      <c r="BA1561" s="17">
        <v>0.21685125428514199</v>
      </c>
      <c r="BB1561" s="17">
        <v>0.19837647290511803</v>
      </c>
      <c r="BC1561" s="17">
        <v>0.11848222555752383</v>
      </c>
      <c r="BD1561" s="17">
        <v>6.4662359964449427</v>
      </c>
      <c r="BE1561" s="17">
        <v>4.3243450525393872</v>
      </c>
      <c r="BF1561" s="17">
        <v>-1.0000000000000002</v>
      </c>
      <c r="BG1561" s="22">
        <v>706.50595474759996</v>
      </c>
    </row>
    <row r="1562" spans="1:100" x14ac:dyDescent="0.25">
      <c r="A1562">
        <v>4060</v>
      </c>
      <c r="B1562" t="s">
        <v>1473</v>
      </c>
      <c r="C1562" s="48">
        <v>3</v>
      </c>
      <c r="D1562" s="22">
        <v>1496.5145007281437</v>
      </c>
      <c r="E1562" s="17">
        <v>28.810775898276557</v>
      </c>
      <c r="F1562" s="17">
        <v>-66.82591662906519</v>
      </c>
      <c r="G1562" s="17">
        <v>0.10053176222816596</v>
      </c>
      <c r="H1562" s="17">
        <v>6.3993039852393219</v>
      </c>
      <c r="I1562" s="17">
        <v>5.98541936173228</v>
      </c>
      <c r="J1562" s="17">
        <v>3.3707375861530422</v>
      </c>
      <c r="K1562" s="17">
        <v>-1.0000000000000011</v>
      </c>
      <c r="L1562" s="17">
        <v>-1.0000000000000011</v>
      </c>
      <c r="M1562" s="17">
        <v>-1.0000000000000011</v>
      </c>
      <c r="N1562" s="17">
        <v>0.31557428904162338</v>
      </c>
      <c r="O1562" s="17">
        <v>-1.0000000000000011</v>
      </c>
      <c r="P1562" s="17">
        <v>-1.0000000000000011</v>
      </c>
      <c r="Q1562" s="17">
        <v>4.5615589086346535</v>
      </c>
      <c r="R1562" s="17">
        <v>-1.0000000000000011</v>
      </c>
      <c r="S1562" s="17">
        <v>1.2259178813990763</v>
      </c>
      <c r="T1562" s="17">
        <v>0.14556454968152635</v>
      </c>
      <c r="U1562" s="17">
        <v>-0.30704534309674097</v>
      </c>
      <c r="V1562" s="17">
        <v>-0.47006380584010449</v>
      </c>
      <c r="W1562" s="17">
        <v>1.8377450766046706</v>
      </c>
      <c r="X1562" s="17">
        <v>1.0574181207916284</v>
      </c>
      <c r="Y1562" s="17">
        <v>3.0312197757953019E-2</v>
      </c>
      <c r="Z1562" s="17">
        <v>6.2806411937742324</v>
      </c>
      <c r="AA1562" s="17">
        <v>0.23801972853892506</v>
      </c>
      <c r="AB1562" s="17">
        <v>-0.56250365092677157</v>
      </c>
      <c r="AC1562" s="17">
        <v>3.9744173290316716</v>
      </c>
      <c r="AD1562" s="17">
        <v>-0.92481466701787751</v>
      </c>
      <c r="AE1562" s="17">
        <v>-1.392346584408767</v>
      </c>
      <c r="AF1562" s="17">
        <v>8.3002082874703689</v>
      </c>
      <c r="AG1562" s="17">
        <v>-60.323767840196759</v>
      </c>
      <c r="AH1562" s="17">
        <v>-0.17484579225114577</v>
      </c>
      <c r="AI1562" s="17">
        <v>-0.14642308456009956</v>
      </c>
      <c r="AJ1562" s="17">
        <v>0.33333333333333298</v>
      </c>
      <c r="AK1562" s="17">
        <v>-0.10587770207865389</v>
      </c>
      <c r="AL1562" s="17">
        <v>7.391741275558926E-2</v>
      </c>
      <c r="AM1562" s="17">
        <v>0.33333333333333298</v>
      </c>
      <c r="AN1562" s="17">
        <v>-0.28466513315196623</v>
      </c>
      <c r="AO1562" s="17">
        <v>-0.39045211334310703</v>
      </c>
      <c r="AP1562" s="17">
        <v>0.33333333333333298</v>
      </c>
      <c r="AQ1562" s="17">
        <v>-2.314788925738088</v>
      </c>
      <c r="AR1562" s="17">
        <v>0.94613007845154096</v>
      </c>
      <c r="AS1562" s="17">
        <v>3.3050800353281069</v>
      </c>
      <c r="AT1562" s="17">
        <v>-0.88047252762660544</v>
      </c>
      <c r="AU1562" s="17">
        <v>-1.0000000000000011</v>
      </c>
      <c r="AV1562" s="17">
        <v>-1.0000000000000011</v>
      </c>
      <c r="AW1562" s="17">
        <v>-1.0000000000000011</v>
      </c>
      <c r="AX1562" s="17">
        <v>-1.0000000000000011</v>
      </c>
      <c r="AY1562" s="17">
        <v>-1.3119222610207978E-2</v>
      </c>
      <c r="AZ1562" s="17">
        <v>-0.15782524149931196</v>
      </c>
      <c r="BA1562" s="17">
        <v>-0.22531723297134557</v>
      </c>
      <c r="BB1562" s="17">
        <v>-0.14844987221605488</v>
      </c>
      <c r="BC1562" s="17">
        <v>0.56710432088907603</v>
      </c>
      <c r="BD1562" s="17">
        <v>-4.5003730128979305</v>
      </c>
      <c r="BE1562" s="17">
        <v>13.051021857370172</v>
      </c>
      <c r="BF1562" s="17">
        <v>-1.0000000000000011</v>
      </c>
      <c r="CU1562" t="e">
        <v>#N/A</v>
      </c>
      <c r="CV1562" t="e">
        <v>#N/A</v>
      </c>
    </row>
    <row r="1563" spans="1:100" x14ac:dyDescent="0.25">
      <c r="A1563">
        <v>4061</v>
      </c>
      <c r="B1563" t="s">
        <v>444</v>
      </c>
      <c r="C1563" s="48">
        <v>2</v>
      </c>
      <c r="D1563" s="22">
        <v>1631.843271484375</v>
      </c>
      <c r="E1563" s="17">
        <v>140.97460191214438</v>
      </c>
      <c r="F1563" s="17">
        <v>89.233138657222526</v>
      </c>
      <c r="G1563" s="17">
        <v>1.0761861657432719</v>
      </c>
      <c r="H1563" s="17">
        <v>12.353911924579849</v>
      </c>
      <c r="I1563" s="17">
        <v>103.77462334988061</v>
      </c>
      <c r="J1563" s="17">
        <v>23.979260958412738</v>
      </c>
      <c r="K1563" s="17">
        <v>-0.99999999999999867</v>
      </c>
      <c r="L1563" s="17">
        <v>-0.99999999999999867</v>
      </c>
      <c r="M1563" s="17">
        <v>-0.99999999999999867</v>
      </c>
      <c r="N1563" s="17">
        <v>0.42596964053424891</v>
      </c>
      <c r="O1563" s="17">
        <v>-0.99999999999999867</v>
      </c>
      <c r="P1563" s="17">
        <v>-0.99999999999999867</v>
      </c>
      <c r="Q1563" s="17">
        <v>5.6938465204228423</v>
      </c>
      <c r="R1563" s="17">
        <v>-0.99999999999999867</v>
      </c>
      <c r="S1563" s="17">
        <v>3.3689616178688659</v>
      </c>
      <c r="T1563" s="17">
        <v>0.39451366646957486</v>
      </c>
      <c r="U1563" s="17">
        <v>0.85632863166979956</v>
      </c>
      <c r="V1563" s="17">
        <v>0.95438040429787807</v>
      </c>
      <c r="W1563" s="17">
        <v>7.4988833301072146</v>
      </c>
      <c r="X1563" s="17">
        <v>6.470131114422534</v>
      </c>
      <c r="Y1563" s="17">
        <v>0.32745278011100631</v>
      </c>
      <c r="Z1563" s="17">
        <v>53.788089950222151</v>
      </c>
      <c r="AA1563" s="17">
        <v>2.0436268277100575</v>
      </c>
      <c r="AB1563" s="17">
        <v>3.2326918875198385</v>
      </c>
      <c r="AC1563" s="17">
        <v>42.327313717084181</v>
      </c>
      <c r="AD1563" s="17">
        <v>2.5551901731057058</v>
      </c>
      <c r="AE1563" s="17">
        <v>2.0897198328529121</v>
      </c>
      <c r="AF1563" s="17">
        <v>92.824619008971695</v>
      </c>
      <c r="AG1563" s="17">
        <v>67.707329830305724</v>
      </c>
      <c r="AH1563" s="17">
        <v>0.68135296670113943</v>
      </c>
      <c r="AI1563" s="17">
        <v>0.84785671504760285</v>
      </c>
      <c r="AJ1563" s="17">
        <v>0.33333333333333298</v>
      </c>
      <c r="AK1563" s="17">
        <v>1.2890916424201195</v>
      </c>
      <c r="AL1563" s="17">
        <v>1.2916377286688601</v>
      </c>
      <c r="AM1563" s="17">
        <v>0.33333333333333298</v>
      </c>
      <c r="AN1563" s="17">
        <v>0.88525641233386687</v>
      </c>
      <c r="AO1563" s="17">
        <v>1.0062966595512182</v>
      </c>
      <c r="AP1563" s="17">
        <v>0.33333333333333298</v>
      </c>
      <c r="AQ1563" s="17">
        <v>14.17457041268182</v>
      </c>
      <c r="AR1563" s="17">
        <v>2.2444243630026963</v>
      </c>
      <c r="AS1563" s="17">
        <v>13.364435476187399</v>
      </c>
      <c r="AT1563" s="17">
        <v>12.848598248055964</v>
      </c>
      <c r="AU1563" s="17">
        <v>-0.99999999999999867</v>
      </c>
      <c r="AV1563" s="17">
        <v>-0.99999999999999867</v>
      </c>
      <c r="AW1563" s="17">
        <v>-0.99999999999999867</v>
      </c>
      <c r="AX1563" s="17">
        <v>-0.99999999999999867</v>
      </c>
      <c r="AY1563" s="17">
        <v>0.10803627038530106</v>
      </c>
      <c r="AZ1563" s="17">
        <v>-0.36207817443407092</v>
      </c>
      <c r="BA1563" s="17">
        <v>0.91213261818480407</v>
      </c>
      <c r="BB1563" s="17">
        <v>-0.20440176405918681</v>
      </c>
      <c r="BC1563" s="17">
        <v>0.50401194355222378</v>
      </c>
      <c r="BD1563" s="17">
        <v>-4.2736295400314024</v>
      </c>
      <c r="BE1563" s="17">
        <v>14.69980175342323</v>
      </c>
      <c r="BF1563" s="17">
        <v>-0.99999999999999867</v>
      </c>
      <c r="BG1563" s="22">
        <v>2727.6029204462948</v>
      </c>
    </row>
    <row r="1564" spans="1:100" x14ac:dyDescent="0.25">
      <c r="A1564">
        <v>4063</v>
      </c>
      <c r="B1564" t="s">
        <v>1474</v>
      </c>
      <c r="C1564" s="48">
        <v>2</v>
      </c>
      <c r="D1564" s="22">
        <v>1661.8497363281249</v>
      </c>
      <c r="E1564" s="17">
        <v>158.77603337056195</v>
      </c>
      <c r="F1564" s="17">
        <v>117.9511844003525</v>
      </c>
      <c r="G1564" s="17">
        <v>1.2757933054886037</v>
      </c>
      <c r="H1564" s="17">
        <v>14.174677271429466</v>
      </c>
      <c r="I1564" s="17">
        <v>117.75354284508067</v>
      </c>
      <c r="J1564" s="17">
        <v>27.431820181163985</v>
      </c>
      <c r="K1564" s="17">
        <v>-0.99999999999999822</v>
      </c>
      <c r="L1564" s="17">
        <v>-0.99999999999999822</v>
      </c>
      <c r="M1564" s="17">
        <v>-0.99999999999999822</v>
      </c>
      <c r="N1564" s="17">
        <v>0.47571167396269143</v>
      </c>
      <c r="O1564" s="17">
        <v>-0.99999999999999822</v>
      </c>
      <c r="P1564" s="17">
        <v>-0.99999999999999822</v>
      </c>
      <c r="Q1564" s="17">
        <v>6.2281934230095963</v>
      </c>
      <c r="R1564" s="17">
        <v>-0.99999999999999822</v>
      </c>
      <c r="S1564" s="17">
        <v>4.0658588615814129</v>
      </c>
      <c r="T1564" s="17">
        <v>0.47273593077112575</v>
      </c>
      <c r="U1564" s="17">
        <v>1.0907250006658429</v>
      </c>
      <c r="V1564" s="17">
        <v>1.2615154353400768</v>
      </c>
      <c r="W1564" s="17">
        <v>9.0552244929085806</v>
      </c>
      <c r="X1564" s="17">
        <v>8.3876860445114971</v>
      </c>
      <c r="Y1564" s="17">
        <v>0.39782865101352749</v>
      </c>
      <c r="Z1564" s="17">
        <v>60.249667476105387</v>
      </c>
      <c r="AA1564" s="17">
        <v>2.5195145582460565</v>
      </c>
      <c r="AB1564" s="17">
        <v>3.9186419879217178</v>
      </c>
      <c r="AC1564" s="17">
        <v>50.202731087280725</v>
      </c>
      <c r="AD1564" s="17">
        <v>3.156296328182064</v>
      </c>
      <c r="AE1564" s="17">
        <v>2.5931145806264082</v>
      </c>
      <c r="AF1564" s="17">
        <v>105.57932344367728</v>
      </c>
      <c r="AG1564" s="17">
        <v>89.499387737250643</v>
      </c>
      <c r="AH1564" s="17">
        <v>0.83212114708139739</v>
      </c>
      <c r="AI1564" s="17">
        <v>1.0262343461613628</v>
      </c>
      <c r="AJ1564" s="17">
        <v>0.33333333333333298</v>
      </c>
      <c r="AK1564" s="17">
        <v>1.4903445494426266</v>
      </c>
      <c r="AL1564" s="17">
        <v>1.4674137777259557</v>
      </c>
      <c r="AM1564" s="17">
        <v>0.33333333333333298</v>
      </c>
      <c r="AN1564" s="17">
        <v>1.0666848185471056</v>
      </c>
      <c r="AO1564" s="17">
        <v>1.2045491593916415</v>
      </c>
      <c r="AP1564" s="17">
        <v>0.33333333333333298</v>
      </c>
      <c r="AQ1564" s="17">
        <v>16.436416660199392</v>
      </c>
      <c r="AR1564" s="17">
        <v>2.2444243630026963</v>
      </c>
      <c r="AS1564" s="17">
        <v>16.243631163176467</v>
      </c>
      <c r="AT1564" s="17">
        <v>14.86299815866283</v>
      </c>
      <c r="AU1564" s="17">
        <v>-0.99999999999999822</v>
      </c>
      <c r="AV1564" s="17">
        <v>-0.99999999999999822</v>
      </c>
      <c r="AW1564" s="17">
        <v>-0.99999999999999822</v>
      </c>
      <c r="AX1564" s="17">
        <v>-0.99999999999999822</v>
      </c>
      <c r="AY1564" s="17">
        <v>0.13835712702477282</v>
      </c>
      <c r="AZ1564" s="17">
        <v>-0.57118769058404362</v>
      </c>
      <c r="BA1564" s="17">
        <v>1.113157361495543</v>
      </c>
      <c r="BB1564" s="17">
        <v>-0.32085590176650225</v>
      </c>
      <c r="BC1564" s="17">
        <v>0.61547906552981002</v>
      </c>
      <c r="BD1564" s="17">
        <v>-7.3788166265266124</v>
      </c>
      <c r="BE1564" s="17">
        <v>17.699628339207944</v>
      </c>
      <c r="BF1564" s="17">
        <v>-0.99999999999999822</v>
      </c>
      <c r="BG1564" s="22">
        <v>4604.0785793308933</v>
      </c>
    </row>
    <row r="1565" spans="1:100" x14ac:dyDescent="0.25">
      <c r="A1565">
        <v>4064</v>
      </c>
      <c r="B1565" t="s">
        <v>1475</v>
      </c>
      <c r="C1565" s="48">
        <v>2</v>
      </c>
      <c r="D1565" s="22">
        <v>1521.029306640625</v>
      </c>
      <c r="E1565" s="17">
        <v>54.928274045539013</v>
      </c>
      <c r="F1565" s="17">
        <v>-49.580550875203151</v>
      </c>
      <c r="G1565" s="17">
        <v>0.1113501956044462</v>
      </c>
      <c r="H1565" s="17">
        <v>3.5529246349260974</v>
      </c>
      <c r="I1565" s="17">
        <v>36.205074636083637</v>
      </c>
      <c r="J1565" s="17">
        <v>7.290712986656847</v>
      </c>
      <c r="K1565" s="17">
        <v>-1.0000000000000007</v>
      </c>
      <c r="L1565" s="17">
        <v>-1.0000000000000007</v>
      </c>
      <c r="M1565" s="17">
        <v>-1.0000000000000007</v>
      </c>
      <c r="N1565" s="17">
        <v>0.18553283481256574</v>
      </c>
      <c r="O1565" s="17">
        <v>-1.0000000000000007</v>
      </c>
      <c r="P1565" s="17">
        <v>-1.0000000000000007</v>
      </c>
      <c r="Q1565" s="17">
        <v>3.1109874463148732</v>
      </c>
      <c r="R1565" s="17">
        <v>-1.0000000000000007</v>
      </c>
      <c r="S1565" s="17">
        <v>3.8708149537858283E-4</v>
      </c>
      <c r="T1565" s="17">
        <v>1.6412690922644441E-2</v>
      </c>
      <c r="U1565" s="17">
        <v>-0.27666715378082973</v>
      </c>
      <c r="V1565" s="17">
        <v>-0.53021040752025717</v>
      </c>
      <c r="W1565" s="17">
        <v>-2.3963485864768153E-2</v>
      </c>
      <c r="X1565" s="17">
        <v>-2.7987055295339403</v>
      </c>
      <c r="Y1565" s="17">
        <v>-1.2721282616560942E-2</v>
      </c>
      <c r="Z1565" s="17">
        <v>22.554926503429208</v>
      </c>
      <c r="AA1565" s="17">
        <v>-0.25665962874973769</v>
      </c>
      <c r="AB1565" s="17">
        <v>-8.2967719809163398E-2</v>
      </c>
      <c r="AC1565" s="17">
        <v>4.2601084642247606</v>
      </c>
      <c r="AD1565" s="17">
        <v>-0.3503614070104597</v>
      </c>
      <c r="AE1565" s="17">
        <v>-0.34352659535852859</v>
      </c>
      <c r="AF1565" s="17">
        <v>31.172527591831056</v>
      </c>
      <c r="AG1565" s="17">
        <v>-37.628387914031087</v>
      </c>
      <c r="AH1565" s="17">
        <v>-4.7411363917718774E-2</v>
      </c>
      <c r="AI1565" s="17">
        <v>-1.4362717515230661E-2</v>
      </c>
      <c r="AJ1565" s="17">
        <v>0.33333333333333298</v>
      </c>
      <c r="AK1565" s="17">
        <v>0.31630056872376633</v>
      </c>
      <c r="AL1565" s="17">
        <v>0.44199349732748489</v>
      </c>
      <c r="AM1565" s="17">
        <v>0.33333333333333298</v>
      </c>
      <c r="AN1565" s="17">
        <v>8.2905255282822998E-3</v>
      </c>
      <c r="AO1565" s="17">
        <v>4.800857797243413E-2</v>
      </c>
      <c r="AP1565" s="17">
        <v>0.33333333333333298</v>
      </c>
      <c r="AQ1565" s="17">
        <v>3.2415415575378068</v>
      </c>
      <c r="AR1565" s="17">
        <v>2.2444243630026963</v>
      </c>
      <c r="AS1565" s="17">
        <v>-0.55265971098807132</v>
      </c>
      <c r="AT1565" s="17">
        <v>3.1116444773760539</v>
      </c>
      <c r="AU1565" s="17">
        <v>-1.0000000000000007</v>
      </c>
      <c r="AV1565" s="17">
        <v>-1.0000000000000007</v>
      </c>
      <c r="AW1565" s="17">
        <v>-1.0000000000000007</v>
      </c>
      <c r="AX1565" s="17">
        <v>-1.0000000000000007</v>
      </c>
      <c r="AY1565" s="17">
        <v>-3.8524885535822076E-2</v>
      </c>
      <c r="AZ1565" s="17">
        <v>0.64868919158915617</v>
      </c>
      <c r="BA1565" s="17">
        <v>-5.9555586363306046E-2</v>
      </c>
      <c r="BB1565" s="17">
        <v>0.3584996485599769</v>
      </c>
      <c r="BC1565" s="17">
        <v>-3.4783857585157008E-2</v>
      </c>
      <c r="BD1565" s="17">
        <v>10.735834544688181</v>
      </c>
      <c r="BE1565" s="17">
        <v>0.19961604946209555</v>
      </c>
      <c r="BF1565" s="17">
        <v>-1.0000000000000007</v>
      </c>
      <c r="BG1565" s="22">
        <v>132.18788359395444</v>
      </c>
    </row>
    <row r="1566" spans="1:100" x14ac:dyDescent="0.25">
      <c r="A1566">
        <v>4065</v>
      </c>
      <c r="B1566" t="s">
        <v>1476</v>
      </c>
      <c r="C1566" s="48">
        <v>2</v>
      </c>
      <c r="D1566" s="22">
        <v>1515.17921875</v>
      </c>
      <c r="E1566" s="17">
        <v>107.12136860109408</v>
      </c>
      <c r="F1566" s="17">
        <v>34.619625971427766</v>
      </c>
      <c r="G1566" s="17">
        <v>0.69659045243590978</v>
      </c>
      <c r="H1566" s="17">
        <v>8.8913367808023533</v>
      </c>
      <c r="I1566" s="17">
        <v>77.190714959545843</v>
      </c>
      <c r="J1566" s="17">
        <v>17.413480382786695</v>
      </c>
      <c r="K1566" s="17">
        <v>-0.99999999999999944</v>
      </c>
      <c r="L1566" s="17">
        <v>-0.99999999999999944</v>
      </c>
      <c r="M1566" s="17">
        <v>-0.99999999999999944</v>
      </c>
      <c r="N1566" s="17">
        <v>0.33137451390341471</v>
      </c>
      <c r="O1566" s="17">
        <v>-0.99999999999999944</v>
      </c>
      <c r="P1566" s="17">
        <v>-0.99999999999999944</v>
      </c>
      <c r="Q1566" s="17">
        <v>4.6776714782886479</v>
      </c>
      <c r="R1566" s="17">
        <v>-0.99999999999999944</v>
      </c>
      <c r="S1566" s="17">
        <v>2.0436622990844251</v>
      </c>
      <c r="T1566" s="17">
        <v>0.24575728304587713</v>
      </c>
      <c r="U1566" s="17">
        <v>0.41057375036030136</v>
      </c>
      <c r="V1566" s="17">
        <v>0.37029738332533363</v>
      </c>
      <c r="W1566" s="17">
        <v>4.5391673870956595</v>
      </c>
      <c r="X1566" s="17">
        <v>2.8234898548871676</v>
      </c>
      <c r="Y1566" s="17">
        <v>0.19361799369528576</v>
      </c>
      <c r="Z1566" s="17">
        <v>41.500016822387892</v>
      </c>
      <c r="AA1566" s="17">
        <v>1.1386244176885043</v>
      </c>
      <c r="AB1566" s="17">
        <v>1.9282109055894434</v>
      </c>
      <c r="AC1566" s="17">
        <v>27.3505214137274</v>
      </c>
      <c r="AD1566" s="17">
        <v>1.4120581188075716</v>
      </c>
      <c r="AE1566" s="17">
        <v>1.1324069401374661</v>
      </c>
      <c r="AF1566" s="17">
        <v>68.568817667928329</v>
      </c>
      <c r="AG1566" s="17">
        <v>26.265065910407245</v>
      </c>
      <c r="AH1566" s="17">
        <v>0.3946349913395617</v>
      </c>
      <c r="AI1566" s="17">
        <v>0.50863345776785507</v>
      </c>
      <c r="AJ1566" s="17">
        <v>0.33333333333333298</v>
      </c>
      <c r="AK1566" s="17">
        <v>0.90636615026659861</v>
      </c>
      <c r="AL1566" s="17">
        <v>0.95736193668412639</v>
      </c>
      <c r="AM1566" s="17">
        <v>0.33333333333333298</v>
      </c>
      <c r="AN1566" s="17">
        <v>0.54023145301327791</v>
      </c>
      <c r="AO1566" s="17">
        <v>0.62927708405953919</v>
      </c>
      <c r="AP1566" s="17">
        <v>0.33333333333333298</v>
      </c>
      <c r="AQ1566" s="17">
        <v>9.8731854982271674</v>
      </c>
      <c r="AR1566" s="17">
        <v>2.2444243630026963</v>
      </c>
      <c r="AS1566" s="17">
        <v>7.8890284243729836</v>
      </c>
      <c r="AT1566" s="17">
        <v>9.0177855229766575</v>
      </c>
      <c r="AU1566" s="17">
        <v>-0.99999999999999944</v>
      </c>
      <c r="AV1566" s="17">
        <v>-0.99999999999999944</v>
      </c>
      <c r="AW1566" s="17">
        <v>-0.99999999999999944</v>
      </c>
      <c r="AX1566" s="17">
        <v>-0.99999999999999944</v>
      </c>
      <c r="AY1566" s="17">
        <v>5.0374669608719981E-2</v>
      </c>
      <c r="AZ1566" s="17">
        <v>3.5588342122296945E-2</v>
      </c>
      <c r="BA1566" s="17">
        <v>0.52984102818042433</v>
      </c>
      <c r="BB1566" s="17">
        <v>1.7060712318169441E-2</v>
      </c>
      <c r="BC1566" s="17">
        <v>0.29203334533482139</v>
      </c>
      <c r="BD1566" s="17">
        <v>1.6315485440532678</v>
      </c>
      <c r="BE1566" s="17">
        <v>8.9949892197524886</v>
      </c>
      <c r="BF1566" s="17">
        <v>-0.99999999999999944</v>
      </c>
      <c r="BG1566" s="22">
        <v>110.3294931667333</v>
      </c>
    </row>
    <row r="1567" spans="1:100" x14ac:dyDescent="0.25">
      <c r="A1567">
        <v>4068</v>
      </c>
      <c r="B1567" t="s">
        <v>1477</v>
      </c>
      <c r="C1567" s="48">
        <v>2</v>
      </c>
      <c r="D1567" s="22">
        <v>1454.64650390625</v>
      </c>
      <c r="E1567" s="17">
        <v>10.114805737862042</v>
      </c>
      <c r="F1567" s="17">
        <v>-121.87559275283957</v>
      </c>
      <c r="G1567" s="17">
        <v>-0.39114244111740043</v>
      </c>
      <c r="H1567" s="17">
        <v>-1.030684854982586</v>
      </c>
      <c r="I1567" s="17">
        <v>1.0144290277780641</v>
      </c>
      <c r="J1567" s="17">
        <v>-1.4007876755542021</v>
      </c>
      <c r="K1567" s="17">
        <v>-1.0000000000000018</v>
      </c>
      <c r="L1567" s="17">
        <v>-1.0000000000000018</v>
      </c>
      <c r="M1567" s="17">
        <v>-1.0000000000000018</v>
      </c>
      <c r="N1567" s="17">
        <v>6.0311835377104106E-2</v>
      </c>
      <c r="O1567" s="17">
        <v>-1.0000000000000018</v>
      </c>
      <c r="P1567" s="17">
        <v>-1.0000000000000018</v>
      </c>
      <c r="Q1567" s="17">
        <v>1.7658182086436067</v>
      </c>
      <c r="R1567" s="17">
        <v>-1.0000000000000018</v>
      </c>
      <c r="S1567" s="17">
        <v>-1.7539877067215588</v>
      </c>
      <c r="T1567" s="17">
        <v>-0.18050467330284389</v>
      </c>
      <c r="U1567" s="17">
        <v>-0.86673847911078128</v>
      </c>
      <c r="V1567" s="17">
        <v>-1.3033946321674621</v>
      </c>
      <c r="W1567" s="17">
        <v>-3.941909384656662</v>
      </c>
      <c r="X1567" s="17">
        <v>-7.6259739033442706</v>
      </c>
      <c r="Y1567" s="17">
        <v>-0.1898860722955393</v>
      </c>
      <c r="Z1567" s="17">
        <v>6.2884986967573795</v>
      </c>
      <c r="AA1567" s="17">
        <v>-1.4546632713333802</v>
      </c>
      <c r="AB1567" s="17">
        <v>-1.8097840804379515</v>
      </c>
      <c r="AC1567" s="17">
        <v>-15.565531263312298</v>
      </c>
      <c r="AD1567" s="17">
        <v>-1.8635909297591038</v>
      </c>
      <c r="AE1567" s="17">
        <v>-1.6107766268121191</v>
      </c>
      <c r="AF1567" s="17">
        <v>-0.93626906834922607</v>
      </c>
      <c r="AG1567" s="17">
        <v>-92.487891693439408</v>
      </c>
      <c r="AH1567" s="17">
        <v>-0.42695640719467187</v>
      </c>
      <c r="AI1567" s="17">
        <v>-0.46341201657792314</v>
      </c>
      <c r="AJ1567" s="17">
        <v>0.33333333333333298</v>
      </c>
      <c r="AK1567" s="17">
        <v>-0.19033513592437479</v>
      </c>
      <c r="AL1567" s="17">
        <v>-5.0655791071674283E-4</v>
      </c>
      <c r="AM1567" s="17">
        <v>0.33333333333333298</v>
      </c>
      <c r="AN1567" s="17">
        <v>-0.44843881957754422</v>
      </c>
      <c r="AO1567" s="17">
        <v>-0.45107387723739584</v>
      </c>
      <c r="AP1567" s="17">
        <v>0.33333333333333298</v>
      </c>
      <c r="AQ1567" s="17">
        <v>-2.4524485784092134</v>
      </c>
      <c r="AR1567" s="17">
        <v>2.2444243630026963</v>
      </c>
      <c r="AS1567" s="17">
        <v>-7.8007703459040769</v>
      </c>
      <c r="AT1567" s="17">
        <v>-1.9594222378954349</v>
      </c>
      <c r="AU1567" s="17">
        <v>-1.0000000000000018</v>
      </c>
      <c r="AV1567" s="17">
        <v>-1.0000000000000018</v>
      </c>
      <c r="AW1567" s="17">
        <v>-1.0000000000000018</v>
      </c>
      <c r="AX1567" s="17">
        <v>-1.0000000000000018</v>
      </c>
      <c r="AY1567" s="17">
        <v>-0.11485485659733866</v>
      </c>
      <c r="AZ1567" s="17">
        <v>1.1751031879416425</v>
      </c>
      <c r="BA1567" s="17">
        <v>-0.56561690982810453</v>
      </c>
      <c r="BB1567" s="17">
        <v>0.651662241783732</v>
      </c>
      <c r="BC1567" s="17">
        <v>-0.31539209685843639</v>
      </c>
      <c r="BD1567" s="17">
        <v>18.552857766394354</v>
      </c>
      <c r="BE1567" s="17">
        <v>-7.3521717910052073</v>
      </c>
      <c r="BF1567" s="17">
        <v>-1.0000000000000018</v>
      </c>
      <c r="BG1567" s="22">
        <v>-22.78546594666409</v>
      </c>
    </row>
    <row r="1568" spans="1:100" x14ac:dyDescent="0.25">
      <c r="A1568">
        <v>4069</v>
      </c>
      <c r="B1568" t="s">
        <v>1478</v>
      </c>
      <c r="C1568" s="48">
        <v>2</v>
      </c>
      <c r="D1568" s="22">
        <v>1465.3860937500001</v>
      </c>
      <c r="E1568" s="17">
        <v>51.30597265519949</v>
      </c>
      <c r="F1568" s="17">
        <v>-55.424205486135264</v>
      </c>
      <c r="G1568" s="17">
        <v>7.0733393438274561E-2</v>
      </c>
      <c r="H1568" s="17">
        <v>3.1824285395541314</v>
      </c>
      <c r="I1568" s="17">
        <v>33.360592177401152</v>
      </c>
      <c r="J1568" s="17">
        <v>6.5881734126897369</v>
      </c>
      <c r="K1568" s="17">
        <v>-1.0000000000000009</v>
      </c>
      <c r="L1568" s="17">
        <v>-1.0000000000000009</v>
      </c>
      <c r="M1568" s="17">
        <v>-1.0000000000000009</v>
      </c>
      <c r="N1568" s="17">
        <v>0.17541114110118938</v>
      </c>
      <c r="O1568" s="17">
        <v>-1.0000000000000009</v>
      </c>
      <c r="P1568" s="17">
        <v>-1.0000000000000009</v>
      </c>
      <c r="Q1568" s="17">
        <v>3.0022565539321504</v>
      </c>
      <c r="R1568" s="17">
        <v>-1.0000000000000009</v>
      </c>
      <c r="S1568" s="17">
        <v>-0.14142015803591601</v>
      </c>
      <c r="T1568" s="17">
        <v>4.9573405336800214E-4</v>
      </c>
      <c r="U1568" s="17">
        <v>-0.32436299752734038</v>
      </c>
      <c r="V1568" s="17">
        <v>-0.59270738438219706</v>
      </c>
      <c r="W1568" s="17">
        <v>-0.34065356615560072</v>
      </c>
      <c r="X1568" s="17">
        <v>-3.1888967287944467</v>
      </c>
      <c r="Y1568" s="17">
        <v>-2.7041626214323405E-2</v>
      </c>
      <c r="Z1568" s="17">
        <v>21.240100709196472</v>
      </c>
      <c r="AA1568" s="17">
        <v>-0.35349503167745855</v>
      </c>
      <c r="AB1568" s="17">
        <v>-0.22254739396027445</v>
      </c>
      <c r="AC1568" s="17">
        <v>2.6575892872583697</v>
      </c>
      <c r="AD1568" s="17">
        <v>-0.4726767200436226</v>
      </c>
      <c r="AE1568" s="17">
        <v>-0.4459592283189141</v>
      </c>
      <c r="AF1568" s="17">
        <v>28.577152960575937</v>
      </c>
      <c r="AG1568" s="17">
        <v>-42.06271679590084</v>
      </c>
      <c r="AH1568" s="17">
        <v>-7.8090233237080531E-2</v>
      </c>
      <c r="AI1568" s="17">
        <v>-5.0659660415477648E-2</v>
      </c>
      <c r="AJ1568" s="17">
        <v>0.33333333333333298</v>
      </c>
      <c r="AK1568" s="17">
        <v>0.27534887971940913</v>
      </c>
      <c r="AL1568" s="17">
        <v>0.40622593400679302</v>
      </c>
      <c r="AM1568" s="17">
        <v>0.33333333333333298</v>
      </c>
      <c r="AN1568" s="17">
        <v>-2.8627200420241972E-2</v>
      </c>
      <c r="AO1568" s="17">
        <v>7.6674229654485893E-3</v>
      </c>
      <c r="AP1568" s="17">
        <v>0.33333333333333298</v>
      </c>
      <c r="AQ1568" s="17">
        <v>2.7812926822574457</v>
      </c>
      <c r="AR1568" s="17">
        <v>2.2444243630026963</v>
      </c>
      <c r="AS1568" s="17">
        <v>-1.1385291431403077</v>
      </c>
      <c r="AT1568" s="17">
        <v>2.7017469017830122</v>
      </c>
      <c r="AU1568" s="17">
        <v>-1.0000000000000009</v>
      </c>
      <c r="AV1568" s="17">
        <v>-1.0000000000000009</v>
      </c>
      <c r="AW1568" s="17">
        <v>-1.0000000000000009</v>
      </c>
      <c r="AX1568" s="17">
        <v>-1.0000000000000009</v>
      </c>
      <c r="AY1568" s="17">
        <v>-4.4694686061021366E-2</v>
      </c>
      <c r="AZ1568" s="17">
        <v>0.69123957259939228</v>
      </c>
      <c r="BA1568" s="17">
        <v>-0.10046084776815856</v>
      </c>
      <c r="BB1568" s="17">
        <v>0.38219616902875819</v>
      </c>
      <c r="BC1568" s="17">
        <v>-5.7465601570730163E-2</v>
      </c>
      <c r="BD1568" s="17">
        <v>11.367689546177807</v>
      </c>
      <c r="BE1568" s="17">
        <v>-0.41079980601829114</v>
      </c>
      <c r="BF1568" s="17">
        <v>-1.0000000000000009</v>
      </c>
      <c r="BG1568" s="22">
        <v>1530.4464821679305</v>
      </c>
    </row>
    <row r="1569" spans="1:100" x14ac:dyDescent="0.25">
      <c r="A1569">
        <v>4073</v>
      </c>
      <c r="B1569" t="s">
        <v>1479</v>
      </c>
      <c r="C1569" s="48">
        <v>3</v>
      </c>
      <c r="D1569" s="22">
        <v>1513.8768835375663</v>
      </c>
      <c r="E1569" s="17">
        <v>90.694086314021249</v>
      </c>
      <c r="F1569" s="17">
        <v>-17.372864448079071</v>
      </c>
      <c r="G1569" s="17">
        <v>0.13358938267094039</v>
      </c>
      <c r="H1569" s="17">
        <v>4.1344763423359208</v>
      </c>
      <c r="I1569" s="17">
        <v>65.951805312514196</v>
      </c>
      <c r="J1569" s="17">
        <v>16.833599972897396</v>
      </c>
      <c r="K1569" s="17">
        <v>-1.0000000000000002</v>
      </c>
      <c r="L1569" s="17">
        <v>-1.0000000000000002</v>
      </c>
      <c r="M1569" s="17">
        <v>-1.0000000000000002</v>
      </c>
      <c r="N1569" s="17">
        <v>5.7507998924952147E-2</v>
      </c>
      <c r="O1569" s="17">
        <v>-1.0000000000000002</v>
      </c>
      <c r="P1569" s="17">
        <v>-1.0000000000000002</v>
      </c>
      <c r="Q1569" s="17">
        <v>3.3046354085658258</v>
      </c>
      <c r="R1569" s="17">
        <v>-1.0000000000000002</v>
      </c>
      <c r="S1569" s="17">
        <v>1.0337402029554041</v>
      </c>
      <c r="T1569" s="17">
        <v>9.3656301615281212E-2</v>
      </c>
      <c r="U1569" s="17">
        <v>-0.61881973607035834</v>
      </c>
      <c r="V1569" s="17">
        <v>-0.21743205152973571</v>
      </c>
      <c r="W1569" s="17">
        <v>0.82984093377009149</v>
      </c>
      <c r="X1569" s="17">
        <v>-5.3872862410379767</v>
      </c>
      <c r="Y1569" s="17">
        <v>-0.12025088889824066</v>
      </c>
      <c r="Z1569" s="17">
        <v>43.476541852375597</v>
      </c>
      <c r="AA1569" s="17">
        <v>2.1677536133228967</v>
      </c>
      <c r="AB1569" s="17">
        <v>1.5945581691078075</v>
      </c>
      <c r="AC1569" s="17">
        <v>11.353785122439589</v>
      </c>
      <c r="AD1569" s="17">
        <v>-1.2437955479206504</v>
      </c>
      <c r="AE1569" s="17">
        <v>-0.2508194453830585</v>
      </c>
      <c r="AF1569" s="17">
        <v>56.174065698539941</v>
      </c>
      <c r="AG1569" s="17">
        <v>-18.236010916054695</v>
      </c>
      <c r="AH1569" s="17">
        <v>-8.3982222798229783E-2</v>
      </c>
      <c r="AI1569" s="17">
        <v>0.1852384248434335</v>
      </c>
      <c r="AJ1569" s="17">
        <v>0.33333333333333298</v>
      </c>
      <c r="AK1569" s="17">
        <v>1.0910423403400102</v>
      </c>
      <c r="AL1569" s="17">
        <v>1.3276622655482824</v>
      </c>
      <c r="AM1569" s="17">
        <v>0.33333333333333298</v>
      </c>
      <c r="AN1569" s="17">
        <v>0.3277668221195621</v>
      </c>
      <c r="AO1569" s="17">
        <v>0.44264723240312981</v>
      </c>
      <c r="AP1569" s="17">
        <v>0.33333333333333298</v>
      </c>
      <c r="AQ1569" s="17">
        <v>9.7777396139742372</v>
      </c>
      <c r="AR1569" s="17">
        <v>2.1930161555079071</v>
      </c>
      <c r="AS1569" s="17">
        <v>4.015989276406243</v>
      </c>
      <c r="AT1569" s="17">
        <v>10.624594540983246</v>
      </c>
      <c r="AU1569" s="17">
        <v>-1.0000000000000002</v>
      </c>
      <c r="AV1569" s="17">
        <v>-1.0000000000000002</v>
      </c>
      <c r="AW1569" s="17">
        <v>-1.0000000000000002</v>
      </c>
      <c r="AX1569" s="17">
        <v>-1.0000000000000002</v>
      </c>
      <c r="AY1569" s="17">
        <v>4.6337780661261603E-2</v>
      </c>
      <c r="AZ1569" s="17">
        <v>2.4162860975396896</v>
      </c>
      <c r="BA1569" s="17">
        <v>0.65252721084789589</v>
      </c>
      <c r="BB1569" s="17">
        <v>-5.3465626589995416E-2</v>
      </c>
      <c r="BC1569" s="17">
        <v>2.0127923537413373E-2</v>
      </c>
      <c r="BD1569" s="17">
        <v>10.744789822948576</v>
      </c>
      <c r="BE1569" s="17">
        <v>3.7658341426748123</v>
      </c>
      <c r="BF1569" s="17">
        <v>-1.0000000000000002</v>
      </c>
      <c r="CU1569" t="e">
        <v>#N/A</v>
      </c>
      <c r="CV1569" t="e">
        <v>#N/A</v>
      </c>
    </row>
    <row r="1570" spans="1:100" x14ac:dyDescent="0.25">
      <c r="A1570">
        <v>4074</v>
      </c>
      <c r="B1570" t="s">
        <v>1480</v>
      </c>
      <c r="C1570" s="48">
        <v>3</v>
      </c>
      <c r="D1570" s="22">
        <v>1491.8513469860511</v>
      </c>
      <c r="E1570" s="17">
        <v>54.785247360211656</v>
      </c>
      <c r="F1570" s="17">
        <v>-9.0339725288166601</v>
      </c>
      <c r="G1570" s="17">
        <v>0.41523529866922287</v>
      </c>
      <c r="H1570" s="17">
        <v>1.13659931111017</v>
      </c>
      <c r="I1570" s="17">
        <v>36.263448836123189</v>
      </c>
      <c r="J1570" s="17">
        <v>-0.56559335433456503</v>
      </c>
      <c r="K1570" s="17">
        <v>-0.99999999999999911</v>
      </c>
      <c r="L1570" s="17">
        <v>-0.99999999999999911</v>
      </c>
      <c r="M1570" s="17">
        <v>-0.99999999999999911</v>
      </c>
      <c r="N1570" s="17">
        <v>0.25919118215497261</v>
      </c>
      <c r="O1570" s="17">
        <v>-0.99999999999999911</v>
      </c>
      <c r="P1570" s="17">
        <v>-0.99999999999999911</v>
      </c>
      <c r="Q1570" s="17">
        <v>4.5242460595219667</v>
      </c>
      <c r="R1570" s="17">
        <v>-0.99999999999999911</v>
      </c>
      <c r="S1570" s="17">
        <v>-0.88714588425808394</v>
      </c>
      <c r="T1570" s="17">
        <v>-2.3340731506566192E-2</v>
      </c>
      <c r="U1570" s="17">
        <v>-0.80667748994781507</v>
      </c>
      <c r="V1570" s="17">
        <v>-0.73492806558150736</v>
      </c>
      <c r="W1570" s="17">
        <v>-3.3876467484117994</v>
      </c>
      <c r="X1570" s="17">
        <v>0.75883882711391648</v>
      </c>
      <c r="Y1570" s="17">
        <v>6.7534790753257939E-2</v>
      </c>
      <c r="Z1570" s="17">
        <v>37.448718434748557</v>
      </c>
      <c r="AA1570" s="17">
        <v>-0.89421309808728355</v>
      </c>
      <c r="AB1570" s="17">
        <v>1.0342720047129452</v>
      </c>
      <c r="AC1570" s="17">
        <v>-4.202176707771331</v>
      </c>
      <c r="AD1570" s="17">
        <v>-0.4717141674240875</v>
      </c>
      <c r="AE1570" s="17">
        <v>1.4495081924599362</v>
      </c>
      <c r="AF1570" s="17">
        <v>35.730321924150104</v>
      </c>
      <c r="AG1570" s="17">
        <v>-36.537109032466169</v>
      </c>
      <c r="AH1570" s="17">
        <v>-0.15434971125977962</v>
      </c>
      <c r="AI1570" s="17">
        <v>-0.14813448849936409</v>
      </c>
      <c r="AJ1570" s="17">
        <v>0.33333333333333298</v>
      </c>
      <c r="AK1570" s="17">
        <v>0.45628956360704104</v>
      </c>
      <c r="AL1570" s="17">
        <v>2.3470660488205307E-2</v>
      </c>
      <c r="AM1570" s="17">
        <v>0.33333333333333298</v>
      </c>
      <c r="AN1570" s="17">
        <v>0.41801589499267783</v>
      </c>
      <c r="AO1570" s="17">
        <v>0.23128921040578004</v>
      </c>
      <c r="AP1570" s="17">
        <v>0.33333333333333298</v>
      </c>
      <c r="AQ1570" s="17">
        <v>0.53312691197310558</v>
      </c>
      <c r="AR1570" s="17">
        <v>4.8995324334642767</v>
      </c>
      <c r="AS1570" s="17">
        <v>-10.436188689108441</v>
      </c>
      <c r="AT1570" s="17">
        <v>4.9710629013096019</v>
      </c>
      <c r="AU1570" s="17">
        <v>-0.99999999999999911</v>
      </c>
      <c r="AV1570" s="17">
        <v>-0.99999999999999911</v>
      </c>
      <c r="AW1570" s="17">
        <v>-0.99999999999999911</v>
      </c>
      <c r="AX1570" s="17">
        <v>-0.99999999999999911</v>
      </c>
      <c r="AY1570" s="17">
        <v>-5.6616730957347434E-2</v>
      </c>
      <c r="AZ1570" s="17">
        <v>6.6251243629984219E-2</v>
      </c>
      <c r="BA1570" s="17">
        <v>0.64265318559351592</v>
      </c>
      <c r="BB1570" s="17">
        <v>4.6242637981159324E-2</v>
      </c>
      <c r="BC1570" s="17">
        <v>0.58946708221497379</v>
      </c>
      <c r="BD1570" s="17">
        <v>1.4873221676789028</v>
      </c>
      <c r="BE1570" s="17">
        <v>17.949942983341906</v>
      </c>
      <c r="BF1570" s="17">
        <v>-0.99999999999999911</v>
      </c>
      <c r="CU1570" t="e">
        <v>#N/A</v>
      </c>
      <c r="CV1570" t="e">
        <v>#N/A</v>
      </c>
    </row>
    <row r="1571" spans="1:100" x14ac:dyDescent="0.25">
      <c r="A1571">
        <v>4075</v>
      </c>
      <c r="B1571" t="s">
        <v>1481</v>
      </c>
      <c r="C1571" s="48">
        <v>3</v>
      </c>
      <c r="D1571" s="22">
        <v>1548.7462092827373</v>
      </c>
      <c r="E1571" s="17">
        <v>104.94140543263988</v>
      </c>
      <c r="F1571" s="17">
        <v>29.413644154855998</v>
      </c>
      <c r="G1571" s="17">
        <v>0.41585288252663688</v>
      </c>
      <c r="H1571" s="17">
        <v>8.5157422786248667</v>
      </c>
      <c r="I1571" s="17">
        <v>74.449489944944901</v>
      </c>
      <c r="J1571" s="17">
        <v>24.613404663270551</v>
      </c>
      <c r="K1571" s="17">
        <v>-1.0000000000000004</v>
      </c>
      <c r="L1571" s="17">
        <v>-1.0000000000000004</v>
      </c>
      <c r="M1571" s="17">
        <v>-1.0000000000000004</v>
      </c>
      <c r="N1571" s="17">
        <v>0.40496433799567744</v>
      </c>
      <c r="O1571" s="17">
        <v>-1.0000000000000004</v>
      </c>
      <c r="P1571" s="17">
        <v>-1.0000000000000004</v>
      </c>
      <c r="Q1571" s="17">
        <v>5.2390859572349582</v>
      </c>
      <c r="R1571" s="17">
        <v>-1.0000000000000004</v>
      </c>
      <c r="S1571" s="17">
        <v>0.93315489709070432</v>
      </c>
      <c r="T1571" s="17">
        <v>0.12122039049571028</v>
      </c>
      <c r="U1571" s="17">
        <v>0.70517326360425125</v>
      </c>
      <c r="V1571" s="17">
        <v>0.15782473765757141</v>
      </c>
      <c r="W1571" s="17">
        <v>3.2766563213899116</v>
      </c>
      <c r="X1571" s="17">
        <v>0.83587923404560172</v>
      </c>
      <c r="Y1571" s="17">
        <v>0.10960251914582328</v>
      </c>
      <c r="Z1571" s="17">
        <v>45.899725746687707</v>
      </c>
      <c r="AA1571" s="17">
        <v>0.71482884748958808</v>
      </c>
      <c r="AB1571" s="17">
        <v>0.39045007765215434</v>
      </c>
      <c r="AC1571" s="17">
        <v>18.716095679813854</v>
      </c>
      <c r="AD1571" s="17">
        <v>0.28584801063299431</v>
      </c>
      <c r="AE1571" s="17">
        <v>3.5786687723910304E-2</v>
      </c>
      <c r="AF1571" s="17">
        <v>65.042058191877615</v>
      </c>
      <c r="AG1571" s="17">
        <v>11.348694438474727</v>
      </c>
      <c r="AH1571" s="17">
        <v>0.13782873466320861</v>
      </c>
      <c r="AI1571" s="17">
        <v>8.3329833196739797E-2</v>
      </c>
      <c r="AJ1571" s="17">
        <v>0.33333333333333298</v>
      </c>
      <c r="AK1571" s="17">
        <v>1.3716066572619896</v>
      </c>
      <c r="AL1571" s="17">
        <v>1.3480617331979292</v>
      </c>
      <c r="AM1571" s="17">
        <v>0.33333333333333298</v>
      </c>
      <c r="AN1571" s="17">
        <v>0.42845832419916402</v>
      </c>
      <c r="AO1571" s="17">
        <v>0.45009478421879301</v>
      </c>
      <c r="AP1571" s="17">
        <v>0.33333333333333298</v>
      </c>
      <c r="AQ1571" s="17">
        <v>9.4074317530673106</v>
      </c>
      <c r="AR1571" s="17">
        <v>0.82867266881632073</v>
      </c>
      <c r="AS1571" s="17">
        <v>9.1896078648105668</v>
      </c>
      <c r="AT1571" s="17">
        <v>14.59512412964366</v>
      </c>
      <c r="AU1571" s="17">
        <v>-1.0000000000000004</v>
      </c>
      <c r="AV1571" s="17">
        <v>-1.0000000000000004</v>
      </c>
      <c r="AW1571" s="17">
        <v>-1.0000000000000004</v>
      </c>
      <c r="AX1571" s="17">
        <v>-1.0000000000000004</v>
      </c>
      <c r="AY1571" s="17">
        <v>-6.6797720858439935E-2</v>
      </c>
      <c r="AZ1571" s="17">
        <v>-0.84504742405266264</v>
      </c>
      <c r="BA1571" s="17">
        <v>-0.55998289872657858</v>
      </c>
      <c r="BB1571" s="17">
        <v>0.2879638012257843</v>
      </c>
      <c r="BC1571" s="17">
        <v>6.5232973023810516E-3</v>
      </c>
      <c r="BD1571" s="17">
        <v>2.9738579103812937</v>
      </c>
      <c r="BE1571" s="17">
        <v>-2.6368320610733651</v>
      </c>
      <c r="BF1571" s="17">
        <v>-1.0000000000000004</v>
      </c>
      <c r="CU1571" t="e">
        <v>#N/A</v>
      </c>
      <c r="CV1571" t="e">
        <v>#N/A</v>
      </c>
    </row>
    <row r="1572" spans="1:100" x14ac:dyDescent="0.25">
      <c r="A1572">
        <v>4076</v>
      </c>
      <c r="B1572" t="s">
        <v>1482</v>
      </c>
      <c r="C1572" s="48">
        <v>3</v>
      </c>
      <c r="D1572" s="22">
        <v>1491.9402750481943</v>
      </c>
      <c r="E1572" s="17">
        <v>53.127549974010279</v>
      </c>
      <c r="F1572" s="17">
        <v>-43.440540048554702</v>
      </c>
      <c r="G1572" s="17">
        <v>0.30757362507622571</v>
      </c>
      <c r="H1572" s="17">
        <v>8.7533085583291564E-2</v>
      </c>
      <c r="I1572" s="17">
        <v>30.046108530000648</v>
      </c>
      <c r="J1572" s="17">
        <v>13.927610845872811</v>
      </c>
      <c r="K1572" s="17">
        <v>-0.99999999999999978</v>
      </c>
      <c r="L1572" s="17">
        <v>-0.99999999999999978</v>
      </c>
      <c r="M1572" s="17">
        <v>-0.99999999999999978</v>
      </c>
      <c r="N1572" s="17">
        <v>0.19901710602037126</v>
      </c>
      <c r="O1572" s="17">
        <v>-0.99999999999999978</v>
      </c>
      <c r="P1572" s="17">
        <v>-0.99999999999999978</v>
      </c>
      <c r="Q1572" s="17">
        <v>2.3340858890963947</v>
      </c>
      <c r="R1572" s="17">
        <v>-0.99999999999999978</v>
      </c>
      <c r="S1572" s="17">
        <v>-0.73358574990046954</v>
      </c>
      <c r="T1572" s="17">
        <v>-7.0277686510242993E-2</v>
      </c>
      <c r="U1572" s="17">
        <v>-0.38969065185608126</v>
      </c>
      <c r="V1572" s="17">
        <v>-0.24406108209521379</v>
      </c>
      <c r="W1572" s="17">
        <v>-2.2465528035131026</v>
      </c>
      <c r="X1572" s="17">
        <v>-5.103288697739699</v>
      </c>
      <c r="Y1572" s="17">
        <v>1.5322103726631401E-2</v>
      </c>
      <c r="Z1572" s="17">
        <v>13.27962491943312</v>
      </c>
      <c r="AA1572" s="17">
        <v>-3.5751207060542717E-2</v>
      </c>
      <c r="AB1572" s="17">
        <v>8.8536865041243737E-2</v>
      </c>
      <c r="AC1572" s="17">
        <v>15.296057777788834</v>
      </c>
      <c r="AD1572" s="17">
        <v>-1.6446833175347624</v>
      </c>
      <c r="AE1572" s="17">
        <v>0.39395899804535733</v>
      </c>
      <c r="AF1572" s="17">
        <v>29.058178560308541</v>
      </c>
      <c r="AG1572" s="17">
        <v>-20.234288538142273</v>
      </c>
      <c r="AH1572" s="17">
        <v>-0.37113958849547912</v>
      </c>
      <c r="AI1572" s="17">
        <v>-0.3270518821224403</v>
      </c>
      <c r="AJ1572" s="17">
        <v>0.33333333333333298</v>
      </c>
      <c r="AK1572" s="17">
        <v>0.20540904700502491</v>
      </c>
      <c r="AL1572" s="17">
        <v>0.29759914348609184</v>
      </c>
      <c r="AM1572" s="17">
        <v>0.33333333333333298</v>
      </c>
      <c r="AN1572" s="17">
        <v>5.4344333493623886E-2</v>
      </c>
      <c r="AO1572" s="17">
        <v>0.22703873257476637</v>
      </c>
      <c r="AP1572" s="17">
        <v>0.33333333333333298</v>
      </c>
      <c r="AQ1572" s="17">
        <v>0.98792996969208946</v>
      </c>
      <c r="AR1572" s="17">
        <v>2.3630550650254629</v>
      </c>
      <c r="AS1572" s="17">
        <v>9.5104653107971071</v>
      </c>
      <c r="AT1572" s="17">
        <v>2.0540904700502476</v>
      </c>
      <c r="AU1572" s="17">
        <v>-0.99999999999999978</v>
      </c>
      <c r="AV1572" s="17">
        <v>-0.99999999999999978</v>
      </c>
      <c r="AW1572" s="17">
        <v>-0.99999999999999978</v>
      </c>
      <c r="AX1572" s="17">
        <v>-0.99999999999999978</v>
      </c>
      <c r="AY1572" s="17">
        <v>5.8815663578839501E-2</v>
      </c>
      <c r="AZ1572" s="17">
        <v>7.9822181411097565E-2</v>
      </c>
      <c r="BA1572" s="17">
        <v>0.24701121425239775</v>
      </c>
      <c r="BB1572" s="17">
        <v>0.89593518262854444</v>
      </c>
      <c r="BC1572" s="17">
        <v>0.31324965765165996</v>
      </c>
      <c r="BD1572" s="17">
        <v>22.797490472769102</v>
      </c>
      <c r="BE1572" s="17">
        <v>9.0662975125534917</v>
      </c>
      <c r="BF1572" s="17">
        <v>-0.99999999999999978</v>
      </c>
      <c r="CU1572" t="e">
        <v>#N/A</v>
      </c>
      <c r="CV1572" t="e">
        <v>#N/A</v>
      </c>
    </row>
    <row r="1573" spans="1:100" x14ac:dyDescent="0.25">
      <c r="A1573">
        <v>4077</v>
      </c>
      <c r="B1573" t="s">
        <v>1483</v>
      </c>
      <c r="C1573" s="48">
        <v>3</v>
      </c>
      <c r="D1573" s="22">
        <v>1584.0808531043451</v>
      </c>
      <c r="E1573" s="17">
        <v>117.99388852062184</v>
      </c>
      <c r="F1573" s="17">
        <v>73.553303954910817</v>
      </c>
      <c r="G1573" s="17">
        <v>0.80361711607843445</v>
      </c>
      <c r="H1573" s="17">
        <v>4.7385678547262602</v>
      </c>
      <c r="I1573" s="17">
        <v>101.94635584090943</v>
      </c>
      <c r="J1573" s="17">
        <v>9.6309929898516984</v>
      </c>
      <c r="K1573" s="17">
        <v>-1.0000000000000013</v>
      </c>
      <c r="L1573" s="17">
        <v>-1.0000000000000013</v>
      </c>
      <c r="M1573" s="17">
        <v>-1.0000000000000013</v>
      </c>
      <c r="N1573" s="17">
        <v>0.32636141467871205</v>
      </c>
      <c r="O1573" s="17">
        <v>-1.0000000000000013</v>
      </c>
      <c r="P1573" s="17">
        <v>-1.0000000000000013</v>
      </c>
      <c r="Q1573" s="17">
        <v>4.602914355394927</v>
      </c>
      <c r="R1573" s="17">
        <v>-1.0000000000000013</v>
      </c>
      <c r="S1573" s="17">
        <v>0.32254308442564217</v>
      </c>
      <c r="T1573" s="17">
        <v>3.9463160004537694E-2</v>
      </c>
      <c r="U1573" s="17">
        <v>-0.25471633475997507</v>
      </c>
      <c r="V1573" s="17">
        <v>8.3266597969618855E-3</v>
      </c>
      <c r="W1573" s="17">
        <v>0.13565349933133364</v>
      </c>
      <c r="X1573" s="17">
        <v>-6.0275874893262253</v>
      </c>
      <c r="Y1573" s="17">
        <v>5.1177346688266824E-2</v>
      </c>
      <c r="Z1573" s="17">
        <v>37.91593085979521</v>
      </c>
      <c r="AA1573" s="17">
        <v>0.60144912417224405</v>
      </c>
      <c r="AB1573" s="17">
        <v>2.4508380402769721</v>
      </c>
      <c r="AC1573" s="17">
        <v>43.506620647496</v>
      </c>
      <c r="AD1573" s="17">
        <v>2.1805987304038363</v>
      </c>
      <c r="AE1573" s="17">
        <v>3.6690309838341117</v>
      </c>
      <c r="AF1573" s="17">
        <v>87.5424205314023</v>
      </c>
      <c r="AG1573" s="17">
        <v>81.70791310772708</v>
      </c>
      <c r="AH1573" s="17">
        <v>0.48949386389438149</v>
      </c>
      <c r="AI1573" s="17">
        <v>0.70457641291320883</v>
      </c>
      <c r="AJ1573" s="17">
        <v>0.33333333333333298</v>
      </c>
      <c r="AK1573" s="17">
        <v>0.68664124223329237</v>
      </c>
      <c r="AL1573" s="17">
        <v>0.74102922389740011</v>
      </c>
      <c r="AM1573" s="17">
        <v>0.33333333333333298</v>
      </c>
      <c r="AN1573" s="17">
        <v>1.3549884038996933</v>
      </c>
      <c r="AO1573" s="17">
        <v>1.4351814250908133</v>
      </c>
      <c r="AP1573" s="17">
        <v>0.33333333333333298</v>
      </c>
      <c r="AQ1573" s="17">
        <v>14.403935309507117</v>
      </c>
      <c r="AR1573" s="17">
        <v>0.96539755002003935</v>
      </c>
      <c r="AS1573" s="17">
        <v>1.6302757456022108</v>
      </c>
      <c r="AT1573" s="17">
        <v>7.035319694229444</v>
      </c>
      <c r="AU1573" s="17">
        <v>-1.0000000000000013</v>
      </c>
      <c r="AV1573" s="17">
        <v>-1.0000000000000013</v>
      </c>
      <c r="AW1573" s="17">
        <v>-1.0000000000000013</v>
      </c>
      <c r="AX1573" s="17">
        <v>-1.0000000000000013</v>
      </c>
      <c r="AY1573" s="17">
        <v>7.6378950000522113E-3</v>
      </c>
      <c r="AZ1573" s="17">
        <v>-0.59384008244264408</v>
      </c>
      <c r="BA1573" s="17">
        <v>0.66259665451630034</v>
      </c>
      <c r="BB1573" s="17">
        <v>0.30550575200790803</v>
      </c>
      <c r="BC1573" s="17">
        <v>-6.5554254159215633E-2</v>
      </c>
      <c r="BD1573" s="17">
        <v>4.6684433879844844</v>
      </c>
      <c r="BE1573" s="17">
        <v>1.6741269186011114</v>
      </c>
      <c r="BF1573" s="17">
        <v>-1.0000000000000013</v>
      </c>
      <c r="CU1573" t="e">
        <v>#N/A</v>
      </c>
      <c r="CV1573" t="e">
        <v>#N/A</v>
      </c>
    </row>
    <row r="1574" spans="1:100" x14ac:dyDescent="0.25">
      <c r="A1574">
        <v>4078</v>
      </c>
      <c r="B1574" t="s">
        <v>335</v>
      </c>
      <c r="C1574" s="48">
        <v>2</v>
      </c>
      <c r="D1574" s="22">
        <v>1419.4010058593749</v>
      </c>
      <c r="E1574" s="17">
        <v>2.5389457459808682</v>
      </c>
      <c r="F1574" s="17">
        <v>-134.09730055755182</v>
      </c>
      <c r="G1574" s="17">
        <v>-0.47609042676803953</v>
      </c>
      <c r="H1574" s="17">
        <v>-1.8055586834172708</v>
      </c>
      <c r="I1574" s="17">
        <v>-4.9346620428356331</v>
      </c>
      <c r="J1574" s="17">
        <v>-2.870113630960633</v>
      </c>
      <c r="K1574" s="17">
        <v>-1.000000000000002</v>
      </c>
      <c r="L1574" s="17">
        <v>-1.000000000000002</v>
      </c>
      <c r="M1574" s="17">
        <v>-1.000000000000002</v>
      </c>
      <c r="N1574" s="17">
        <v>3.9142825354196054E-2</v>
      </c>
      <c r="O1574" s="17">
        <v>-1.000000000000002</v>
      </c>
      <c r="P1574" s="17">
        <v>-1.000000000000002</v>
      </c>
      <c r="Q1574" s="17">
        <v>1.5384130513365286</v>
      </c>
      <c r="R1574" s="17">
        <v>-1.000000000000002</v>
      </c>
      <c r="S1574" s="17">
        <v>-2.0505703697184519</v>
      </c>
      <c r="T1574" s="17">
        <v>-0.21379418285609145</v>
      </c>
      <c r="U1574" s="17">
        <v>-0.96649192187561317</v>
      </c>
      <c r="V1574" s="17">
        <v>-1.4341038955889447</v>
      </c>
      <c r="W1574" s="17">
        <v>-4.6042506562856556</v>
      </c>
      <c r="X1574" s="17">
        <v>-8.4420390445678528</v>
      </c>
      <c r="Y1574" s="17">
        <v>-0.21983634601423482</v>
      </c>
      <c r="Z1574" s="17">
        <v>3.5386071064588975</v>
      </c>
      <c r="AA1574" s="17">
        <v>-1.6571896146118035</v>
      </c>
      <c r="AB1574" s="17">
        <v>-2.101707903204697</v>
      </c>
      <c r="AC1574" s="17">
        <v>-18.917119000152734</v>
      </c>
      <c r="AD1574" s="17">
        <v>-2.1194072151940109</v>
      </c>
      <c r="AE1574" s="17">
        <v>-1.8250092933641686</v>
      </c>
      <c r="AF1574" s="17">
        <v>-6.3643637280887404</v>
      </c>
      <c r="AG1574" s="17">
        <v>-101.76206607787722</v>
      </c>
      <c r="AH1574" s="17">
        <v>-0.4911197093684091</v>
      </c>
      <c r="AI1574" s="17">
        <v>-0.53932523525126008</v>
      </c>
      <c r="AJ1574" s="17">
        <v>0.33333333333333298</v>
      </c>
      <c r="AK1574" s="17">
        <v>-0.27598352044463415</v>
      </c>
      <c r="AL1574" s="17">
        <v>-7.5312605991356141E-2</v>
      </c>
      <c r="AM1574" s="17">
        <v>0.33333333333333298</v>
      </c>
      <c r="AN1574" s="17">
        <v>-0.52565037457143804</v>
      </c>
      <c r="AO1574" s="17">
        <v>-0.53544536080824567</v>
      </c>
      <c r="AP1574" s="17">
        <v>0.33333333333333298</v>
      </c>
      <c r="AQ1574" s="17">
        <v>-3.4150358026097853</v>
      </c>
      <c r="AR1574" s="17">
        <v>2.2444243630026963</v>
      </c>
      <c r="AS1574" s="17">
        <v>-9.0260866057121092</v>
      </c>
      <c r="AT1574" s="17">
        <v>-2.8167022676539037</v>
      </c>
      <c r="AU1574" s="17">
        <v>-1.000000000000002</v>
      </c>
      <c r="AV1574" s="17">
        <v>-1.000000000000002</v>
      </c>
      <c r="AW1574" s="17">
        <v>-1.000000000000002</v>
      </c>
      <c r="AX1574" s="17">
        <v>-1.000000000000002</v>
      </c>
      <c r="AY1574" s="17">
        <v>-0.12775868207177374</v>
      </c>
      <c r="AZ1574" s="17">
        <v>1.2640951558641496</v>
      </c>
      <c r="BA1574" s="17">
        <v>-0.65116819337423038</v>
      </c>
      <c r="BB1574" s="17">
        <v>0.70122231479284358</v>
      </c>
      <c r="BC1574" s="17">
        <v>-0.36282981622233734</v>
      </c>
      <c r="BD1574" s="17">
        <v>19.874350516617049</v>
      </c>
      <c r="BE1574" s="17">
        <v>-8.6288256526294376</v>
      </c>
      <c r="BF1574" s="17">
        <v>-1.000000000000002</v>
      </c>
      <c r="BG1574" s="22">
        <v>-55.622554246300297</v>
      </c>
    </row>
    <row r="1575" spans="1:100" x14ac:dyDescent="0.25">
      <c r="A1575">
        <v>4079</v>
      </c>
      <c r="B1575" t="s">
        <v>1484</v>
      </c>
      <c r="C1575" s="48">
        <v>2</v>
      </c>
      <c r="D1575" s="22">
        <v>1534.0337109375</v>
      </c>
      <c r="E1575" s="17">
        <v>107.6538009166602</v>
      </c>
      <c r="F1575" s="17">
        <v>35.478569008074302</v>
      </c>
      <c r="G1575" s="17">
        <v>0.70256060668257192</v>
      </c>
      <c r="H1575" s="17">
        <v>8.945795002995899</v>
      </c>
      <c r="I1575" s="17">
        <v>77.608817767363718</v>
      </c>
      <c r="J1575" s="17">
        <v>17.516744780702815</v>
      </c>
      <c r="K1575" s="17">
        <v>-0.99999999999999944</v>
      </c>
      <c r="L1575" s="17">
        <v>-0.99999999999999944</v>
      </c>
      <c r="M1575" s="17">
        <v>-0.99999999999999944</v>
      </c>
      <c r="N1575" s="17">
        <v>0.33286227437375315</v>
      </c>
      <c r="O1575" s="17">
        <v>-0.99999999999999944</v>
      </c>
      <c r="P1575" s="17">
        <v>-0.99999999999999944</v>
      </c>
      <c r="Q1575" s="17">
        <v>4.6936535390192367</v>
      </c>
      <c r="R1575" s="17">
        <v>-0.99999999999999944</v>
      </c>
      <c r="S1575" s="17">
        <v>2.0645061629078629</v>
      </c>
      <c r="T1575" s="17">
        <v>0.24809687362364527</v>
      </c>
      <c r="U1575" s="17">
        <v>0.41758443384361416</v>
      </c>
      <c r="V1575" s="17">
        <v>0.37948364546112068</v>
      </c>
      <c r="W1575" s="17">
        <v>4.5857168081945652</v>
      </c>
      <c r="X1575" s="17">
        <v>2.8808430073028801</v>
      </c>
      <c r="Y1575" s="17">
        <v>0.19572290239277668</v>
      </c>
      <c r="Z1575" s="17">
        <v>41.693279521084477</v>
      </c>
      <c r="AA1575" s="17">
        <v>1.1528579924945896</v>
      </c>
      <c r="AB1575" s="17">
        <v>1.9487273455832104</v>
      </c>
      <c r="AC1575" s="17">
        <v>27.586071387124662</v>
      </c>
      <c r="AD1575" s="17">
        <v>1.4300369169056881</v>
      </c>
      <c r="AE1575" s="17">
        <v>1.147463236695804</v>
      </c>
      <c r="AF1575" s="17">
        <v>68.950304787792533</v>
      </c>
      <c r="AG1575" s="17">
        <v>26.916855957710386</v>
      </c>
      <c r="AH1575" s="17">
        <v>0.39914439562994486</v>
      </c>
      <c r="AI1575" s="17">
        <v>0.51396864754744942</v>
      </c>
      <c r="AJ1575" s="17">
        <v>0.33333333333333298</v>
      </c>
      <c r="AK1575" s="17">
        <v>0.91238552862674371</v>
      </c>
      <c r="AL1575" s="17">
        <v>0.96261931438654025</v>
      </c>
      <c r="AM1575" s="17">
        <v>0.33333333333333298</v>
      </c>
      <c r="AN1575" s="17">
        <v>0.54565789001949438</v>
      </c>
      <c r="AO1575" s="17">
        <v>0.63520672167342307</v>
      </c>
      <c r="AP1575" s="17">
        <v>0.33333333333333298</v>
      </c>
      <c r="AQ1575" s="17">
        <v>9.9408362395640868</v>
      </c>
      <c r="AR1575" s="17">
        <v>2.2444243630026963</v>
      </c>
      <c r="AS1575" s="17">
        <v>7.9751437926888658</v>
      </c>
      <c r="AT1575" s="17">
        <v>9.0780352625206895</v>
      </c>
      <c r="AU1575" s="17">
        <v>-0.99999999999999944</v>
      </c>
      <c r="AV1575" s="17">
        <v>-0.99999999999999944</v>
      </c>
      <c r="AW1575" s="17">
        <v>-0.99999999999999944</v>
      </c>
      <c r="AX1575" s="17">
        <v>-0.99999999999999944</v>
      </c>
      <c r="AY1575" s="17">
        <v>5.1281551954008485E-2</v>
      </c>
      <c r="AZ1575" s="17">
        <v>2.9333976334314504E-2</v>
      </c>
      <c r="BA1575" s="17">
        <v>0.53585358227288804</v>
      </c>
      <c r="BB1575" s="17">
        <v>1.3577624660775334E-2</v>
      </c>
      <c r="BC1575" s="17">
        <v>0.2953672737328073</v>
      </c>
      <c r="BD1575" s="17">
        <v>1.5386738808785343</v>
      </c>
      <c r="BE1575" s="17">
        <v>9.084712600655708</v>
      </c>
      <c r="BF1575" s="17">
        <v>-0.99999999999999944</v>
      </c>
      <c r="BG1575" s="22">
        <v>127.90910918107625</v>
      </c>
    </row>
    <row r="1576" spans="1:100" x14ac:dyDescent="0.25">
      <c r="A1576">
        <v>4080</v>
      </c>
      <c r="B1576" t="s">
        <v>1485</v>
      </c>
      <c r="C1576" s="48">
        <v>2</v>
      </c>
      <c r="D1576" s="22">
        <v>1559.5504492187501</v>
      </c>
      <c r="E1576" s="17">
        <v>126.1678050510782</v>
      </c>
      <c r="F1576" s="17">
        <v>65.346168075187592</v>
      </c>
      <c r="G1576" s="17">
        <v>0.91015781138696994</v>
      </c>
      <c r="H1576" s="17">
        <v>10.839443681649712</v>
      </c>
      <c r="I1576" s="17">
        <v>92.147298784094048</v>
      </c>
      <c r="J1576" s="17">
        <v>21.10750633679746</v>
      </c>
      <c r="K1576" s="17">
        <v>-0.999999999999999</v>
      </c>
      <c r="L1576" s="17">
        <v>-0.999999999999999</v>
      </c>
      <c r="M1576" s="17">
        <v>-0.999999999999999</v>
      </c>
      <c r="N1576" s="17">
        <v>0.38459542935624613</v>
      </c>
      <c r="O1576" s="17">
        <v>-0.999999999999999</v>
      </c>
      <c r="P1576" s="17">
        <v>-0.999999999999999</v>
      </c>
      <c r="Q1576" s="17">
        <v>5.2493897890401122</v>
      </c>
      <c r="R1576" s="17">
        <v>-0.999999999999999</v>
      </c>
      <c r="S1576" s="17">
        <v>2.7892994741366408</v>
      </c>
      <c r="T1576" s="17">
        <v>0.32945029332280384</v>
      </c>
      <c r="U1576" s="17">
        <v>0.66136344424635829</v>
      </c>
      <c r="V1576" s="17">
        <v>0.69891297044672718</v>
      </c>
      <c r="W1576" s="17">
        <v>6.204356679374385</v>
      </c>
      <c r="X1576" s="17">
        <v>4.8751556549441126</v>
      </c>
      <c r="Y1576" s="17">
        <v>0.26891584577466621</v>
      </c>
      <c r="Z1576" s="17">
        <v>48.413507234710096</v>
      </c>
      <c r="AA1576" s="17">
        <v>1.6477950109721746</v>
      </c>
      <c r="AB1576" s="17">
        <v>2.6621353108083703</v>
      </c>
      <c r="AC1576" s="17">
        <v>35.776733474759226</v>
      </c>
      <c r="AD1576" s="17">
        <v>2.0552047224444614</v>
      </c>
      <c r="AE1576" s="17">
        <v>1.6710083495308639</v>
      </c>
      <c r="AF1576" s="17">
        <v>82.215566696028446</v>
      </c>
      <c r="AG1576" s="17">
        <v>49.581227142078014</v>
      </c>
      <c r="AH1576" s="17">
        <v>0.55594766852510702</v>
      </c>
      <c r="AI1576" s="17">
        <v>0.69948654860176207</v>
      </c>
      <c r="AJ1576" s="17">
        <v>0.33333333333333298</v>
      </c>
      <c r="AK1576" s="17">
        <v>1.121694378950489</v>
      </c>
      <c r="AL1576" s="17">
        <v>1.1454314947764435</v>
      </c>
      <c r="AM1576" s="17">
        <v>0.33333333333333298</v>
      </c>
      <c r="AN1576" s="17">
        <v>0.73434868550855326</v>
      </c>
      <c r="AO1576" s="17">
        <v>0.84139506165485167</v>
      </c>
      <c r="AP1576" s="17">
        <v>0.33333333333333298</v>
      </c>
      <c r="AQ1576" s="17">
        <v>12.293221825845507</v>
      </c>
      <c r="AR1576" s="17">
        <v>2.2444243630026963</v>
      </c>
      <c r="AS1576" s="17">
        <v>10.969590670583514</v>
      </c>
      <c r="AT1576" s="17">
        <v>11.173069493923002</v>
      </c>
      <c r="AU1576" s="17">
        <v>-0.999999999999999</v>
      </c>
      <c r="AV1576" s="17">
        <v>-0.999999999999999</v>
      </c>
      <c r="AW1576" s="17">
        <v>-0.999999999999999</v>
      </c>
      <c r="AX1576" s="17">
        <v>-0.999999999999999</v>
      </c>
      <c r="AY1576" s="17">
        <v>8.2816120760655282E-2</v>
      </c>
      <c r="AZ1576" s="17">
        <v>-0.18814597496005664</v>
      </c>
      <c r="BA1576" s="17">
        <v>0.74492513573020636</v>
      </c>
      <c r="BB1576" s="17">
        <v>-0.10753805033533975</v>
      </c>
      <c r="BC1576" s="17">
        <v>0.4112963079773464</v>
      </c>
      <c r="BD1576" s="17">
        <v>-1.6908105957942281</v>
      </c>
      <c r="BE1576" s="17">
        <v>12.204619106011105</v>
      </c>
      <c r="BF1576" s="17">
        <v>-0.999999999999999</v>
      </c>
      <c r="BG1576" s="22">
        <v>691.34002373615488</v>
      </c>
    </row>
    <row r="1577" spans="1:100" x14ac:dyDescent="0.25">
      <c r="A1577">
        <v>4083</v>
      </c>
      <c r="B1577" t="s">
        <v>1486</v>
      </c>
      <c r="C1577" s="48">
        <v>3</v>
      </c>
      <c r="D1577" s="22">
        <v>1425.285984165479</v>
      </c>
      <c r="E1577" s="17">
        <v>40.381714002749959</v>
      </c>
      <c r="F1577" s="17">
        <v>-10.876982942313152</v>
      </c>
      <c r="G1577" s="17">
        <v>0.15540051195504417</v>
      </c>
      <c r="H1577" s="17">
        <v>5.3906048149504979</v>
      </c>
      <c r="I1577" s="17">
        <v>15.471925169569211</v>
      </c>
      <c r="J1577" s="17">
        <v>21.504987949841734</v>
      </c>
      <c r="K1577" s="17">
        <v>-1.0000000000000031</v>
      </c>
      <c r="L1577" s="17">
        <v>-1.0000000000000031</v>
      </c>
      <c r="M1577" s="17">
        <v>-1.0000000000000031</v>
      </c>
      <c r="N1577" s="17">
        <v>0.40368600626972279</v>
      </c>
      <c r="O1577" s="17">
        <v>-1.0000000000000031</v>
      </c>
      <c r="P1577" s="17">
        <v>-1.0000000000000031</v>
      </c>
      <c r="Q1577" s="17">
        <v>4.2954970216660229</v>
      </c>
      <c r="R1577" s="17">
        <v>-1.0000000000000031</v>
      </c>
      <c r="S1577" s="17">
        <v>0.85284958973259317</v>
      </c>
      <c r="T1577" s="17">
        <v>2.0253202513125297E-2</v>
      </c>
      <c r="U1577" s="17">
        <v>-0.30529569309036103</v>
      </c>
      <c r="V1577" s="17">
        <v>-0.37117327412803669</v>
      </c>
      <c r="W1577" s="17">
        <v>1.0951077932844657</v>
      </c>
      <c r="X1577" s="17">
        <v>0.14109761141761451</v>
      </c>
      <c r="Y1577" s="17">
        <v>-7.0195169286012951E-2</v>
      </c>
      <c r="Z1577" s="17">
        <v>5.4008311212881921</v>
      </c>
      <c r="AA1577" s="17">
        <v>0.44201954701001334</v>
      </c>
      <c r="AB1577" s="17">
        <v>0.2928425369378802</v>
      </c>
      <c r="AC1577" s="17">
        <v>-4.7157012401469913</v>
      </c>
      <c r="AD1577" s="17">
        <v>3.6349673854790865</v>
      </c>
      <c r="AE1577" s="17">
        <v>-0.68437405554845032</v>
      </c>
      <c r="AF1577" s="17">
        <v>0.29359836253063998</v>
      </c>
      <c r="AG1577" s="17">
        <v>-31.393557831657052</v>
      </c>
      <c r="AH1577" s="17">
        <v>0.73900530304870005</v>
      </c>
      <c r="AI1577" s="17">
        <v>0.95239543649796521</v>
      </c>
      <c r="AJ1577" s="17">
        <v>0.33333333333333298</v>
      </c>
      <c r="AK1577" s="17">
        <v>1.720853189424125</v>
      </c>
      <c r="AL1577" s="17">
        <v>1.8572695402460961</v>
      </c>
      <c r="AM1577" s="17">
        <v>0.33333333333333298</v>
      </c>
      <c r="AN1577" s="17">
        <v>0.24629676140056708</v>
      </c>
      <c r="AO1577" s="17">
        <v>0.22600038466364486</v>
      </c>
      <c r="AP1577" s="17">
        <v>0.33333333333333298</v>
      </c>
      <c r="AQ1577" s="17">
        <v>15.178326807038534</v>
      </c>
      <c r="AR1577" s="17">
        <v>1.8877706754434214</v>
      </c>
      <c r="AS1577" s="17">
        <v>2.6047752234044026</v>
      </c>
      <c r="AT1577" s="17">
        <v>17.012442050993911</v>
      </c>
      <c r="AU1577" s="17">
        <v>-1.0000000000000031</v>
      </c>
      <c r="AV1577" s="17">
        <v>-1.0000000000000031</v>
      </c>
      <c r="AW1577" s="17">
        <v>-1.0000000000000031</v>
      </c>
      <c r="AX1577" s="17">
        <v>-1.0000000000000031</v>
      </c>
      <c r="AY1577" s="17">
        <v>6.2227224401041658E-3</v>
      </c>
      <c r="AZ1577" s="17">
        <v>-0.57030570147189974</v>
      </c>
      <c r="BA1577" s="17">
        <v>-0.34785593406185117</v>
      </c>
      <c r="BB1577" s="17">
        <v>0.24854984059488638</v>
      </c>
      <c r="BC1577" s="17">
        <v>-5.5287838933451312E-3</v>
      </c>
      <c r="BD1577" s="17">
        <v>3.3622175075126619</v>
      </c>
      <c r="BE1577" s="17">
        <v>-1.8774992676428821</v>
      </c>
      <c r="BF1577" s="17">
        <v>-1.0000000000000031</v>
      </c>
      <c r="CU1577" t="e">
        <v>#N/A</v>
      </c>
      <c r="CV1577" t="e">
        <v>#N/A</v>
      </c>
    </row>
    <row r="1578" spans="1:100" x14ac:dyDescent="0.25">
      <c r="A1578">
        <v>4085</v>
      </c>
      <c r="B1578" t="s">
        <v>530</v>
      </c>
      <c r="C1578" s="48">
        <v>3</v>
      </c>
      <c r="D1578" s="22">
        <v>1545.032864245258</v>
      </c>
      <c r="E1578" s="17">
        <v>110.50143348830925</v>
      </c>
      <c r="F1578" s="17">
        <v>77.117437357039577</v>
      </c>
      <c r="G1578" s="17">
        <v>0.59585387155464686</v>
      </c>
      <c r="H1578" s="17">
        <v>7.5549942569892821</v>
      </c>
      <c r="I1578" s="17">
        <v>84.852680800988111</v>
      </c>
      <c r="J1578" s="17">
        <v>11.874765861499426</v>
      </c>
      <c r="K1578" s="17">
        <v>-1</v>
      </c>
      <c r="L1578" s="17">
        <v>-1</v>
      </c>
      <c r="M1578" s="17">
        <v>-1</v>
      </c>
      <c r="N1578" s="17">
        <v>0.34255481485975853</v>
      </c>
      <c r="O1578" s="17">
        <v>-1</v>
      </c>
      <c r="P1578" s="17">
        <v>-1</v>
      </c>
      <c r="Q1578" s="17">
        <v>3.686177635552808</v>
      </c>
      <c r="R1578" s="17">
        <v>-1</v>
      </c>
      <c r="S1578" s="17">
        <v>2.299800559991771</v>
      </c>
      <c r="T1578" s="17">
        <v>0.25927003325704967</v>
      </c>
      <c r="U1578" s="17">
        <v>-0.36539224927353176</v>
      </c>
      <c r="V1578" s="17">
        <v>0.25184358959134162</v>
      </c>
      <c r="W1578" s="17">
        <v>3.8688166214364794</v>
      </c>
      <c r="X1578" s="17">
        <v>4.02842742523148</v>
      </c>
      <c r="Y1578" s="17">
        <v>0.23749072802936042</v>
      </c>
      <c r="Z1578" s="17">
        <v>47.070896288356991</v>
      </c>
      <c r="AA1578" s="17">
        <v>0.3678562923475866</v>
      </c>
      <c r="AB1578" s="17">
        <v>1.7758182861579286</v>
      </c>
      <c r="AC1578" s="17">
        <v>25.069059059088492</v>
      </c>
      <c r="AD1578" s="17">
        <v>1.815765949489798</v>
      </c>
      <c r="AE1578" s="17">
        <v>-0.14181932499268513</v>
      </c>
      <c r="AF1578" s="17">
        <v>73.773954308610712</v>
      </c>
      <c r="AG1578" s="17">
        <v>50.647727095204417</v>
      </c>
      <c r="AH1578" s="17">
        <v>0.43212928264551376</v>
      </c>
      <c r="AI1578" s="17">
        <v>0.31582632535520538</v>
      </c>
      <c r="AJ1578" s="17">
        <v>0.33333333333333298</v>
      </c>
      <c r="AK1578" s="17">
        <v>1.1348876748703063</v>
      </c>
      <c r="AL1578" s="17">
        <v>1.0842933109077726</v>
      </c>
      <c r="AM1578" s="17">
        <v>0.33333333333333298</v>
      </c>
      <c r="AN1578" s="17">
        <v>0.9301904416798934</v>
      </c>
      <c r="AO1578" s="17">
        <v>0.81562566221249899</v>
      </c>
      <c r="AP1578" s="17">
        <v>0.33333333333333298</v>
      </c>
      <c r="AQ1578" s="17">
        <v>11.078726492377392</v>
      </c>
      <c r="AR1578" s="17">
        <v>2.4205426015551796</v>
      </c>
      <c r="AS1578" s="17">
        <v>-3.3114347470879437</v>
      </c>
      <c r="AT1578" s="17">
        <v>12.765658007032185</v>
      </c>
      <c r="AU1578" s="17">
        <v>-1</v>
      </c>
      <c r="AV1578" s="17">
        <v>-1</v>
      </c>
      <c r="AW1578" s="17">
        <v>-1</v>
      </c>
      <c r="AX1578" s="17">
        <v>-1</v>
      </c>
      <c r="AY1578" s="17">
        <v>-6.8431960324610075E-2</v>
      </c>
      <c r="AZ1578" s="17">
        <v>-0.26076279663016538</v>
      </c>
      <c r="BA1578" s="17">
        <v>0.67073790424227098</v>
      </c>
      <c r="BB1578" s="17">
        <v>-7.3514356935900652E-2</v>
      </c>
      <c r="BC1578" s="17">
        <v>0.11532603358376246</v>
      </c>
      <c r="BD1578" s="17">
        <v>-3.1416729065483429</v>
      </c>
      <c r="BE1578" s="17">
        <v>6.2368403608054157</v>
      </c>
      <c r="BF1578" s="17">
        <v>-1</v>
      </c>
      <c r="CU1578" t="e">
        <v>#N/A</v>
      </c>
      <c r="CV1578" t="e">
        <v>#N/A</v>
      </c>
    </row>
    <row r="1579" spans="1:100" x14ac:dyDescent="0.25">
      <c r="A1579">
        <v>4087</v>
      </c>
      <c r="B1579" t="s">
        <v>367</v>
      </c>
      <c r="C1579" s="48">
        <v>2</v>
      </c>
      <c r="D1579" s="22">
        <v>1509.8428124999998</v>
      </c>
      <c r="E1579" s="17">
        <v>80.298838006903395</v>
      </c>
      <c r="F1579" s="17">
        <v>-8.6516504059689687</v>
      </c>
      <c r="G1579" s="17">
        <v>0.3958298857846036</v>
      </c>
      <c r="H1579" s="17">
        <v>6.1478757094387486</v>
      </c>
      <c r="I1579" s="17">
        <v>56.127802310662588</v>
      </c>
      <c r="J1579" s="17">
        <v>12.211293379071845</v>
      </c>
      <c r="K1579" s="17">
        <v>-1.0000000000000002</v>
      </c>
      <c r="L1579" s="17">
        <v>-1.0000000000000002</v>
      </c>
      <c r="M1579" s="17">
        <v>-1.0000000000000002</v>
      </c>
      <c r="N1579" s="17">
        <v>0.25642507983300111</v>
      </c>
      <c r="O1579" s="17">
        <v>-1.0000000000000002</v>
      </c>
      <c r="P1579" s="17">
        <v>-1.0000000000000002</v>
      </c>
      <c r="Q1579" s="17">
        <v>3.8725375666690307</v>
      </c>
      <c r="R1579" s="17">
        <v>-1.0000000000000002</v>
      </c>
      <c r="S1579" s="17">
        <v>0.99360361789628915</v>
      </c>
      <c r="T1579" s="17">
        <v>0.12789490314254065</v>
      </c>
      <c r="U1579" s="17">
        <v>5.7394075273516892E-2</v>
      </c>
      <c r="V1579" s="17">
        <v>-9.2482185043680734E-2</v>
      </c>
      <c r="W1579" s="17">
        <v>2.1941307785650337</v>
      </c>
      <c r="X1579" s="17">
        <v>-6.5810137559871418E-2</v>
      </c>
      <c r="Y1579" s="17">
        <v>8.7578265666386657E-2</v>
      </c>
      <c r="Z1579" s="17">
        <v>31.763953670411201</v>
      </c>
      <c r="AA1579" s="17">
        <v>0.42157459832322086</v>
      </c>
      <c r="AB1579" s="17">
        <v>0.89464697017808759</v>
      </c>
      <c r="AC1579" s="17">
        <v>15.484137305935256</v>
      </c>
      <c r="AD1579" s="17">
        <v>0.50633386440959527</v>
      </c>
      <c r="AE1579" s="17">
        <v>0.37391057681693085</v>
      </c>
      <c r="AF1579" s="17">
        <v>49.350506448468558</v>
      </c>
      <c r="AG1579" s="17">
        <v>-6.5703912428437672</v>
      </c>
      <c r="AH1579" s="17">
        <v>0.16746314056305056</v>
      </c>
      <c r="AI1579" s="17">
        <v>0.23986072007851203</v>
      </c>
      <c r="AJ1579" s="17">
        <v>0.33333333333333298</v>
      </c>
      <c r="AK1579" s="17">
        <v>0.60312580308494224</v>
      </c>
      <c r="AL1579" s="17">
        <v>0.69250916545765862</v>
      </c>
      <c r="AM1579" s="17">
        <v>0.33333333333333298</v>
      </c>
      <c r="AN1579" s="17">
        <v>0.26686192159794092</v>
      </c>
      <c r="AO1579" s="17">
        <v>0.33055763811127276</v>
      </c>
      <c r="AP1579" s="17">
        <v>0.33333333333333298</v>
      </c>
      <c r="AQ1579" s="17">
        <v>6.4651202358851467</v>
      </c>
      <c r="AR1579" s="17">
        <v>2.2444243630026963</v>
      </c>
      <c r="AS1579" s="17">
        <v>3.5507641347105672</v>
      </c>
      <c r="AT1579" s="17">
        <v>5.982563138900435</v>
      </c>
      <c r="AU1579" s="17">
        <v>-1.0000000000000002</v>
      </c>
      <c r="AV1579" s="17">
        <v>-1.0000000000000002</v>
      </c>
      <c r="AW1579" s="17">
        <v>-1.0000000000000002</v>
      </c>
      <c r="AX1579" s="17">
        <v>-1.0000000000000002</v>
      </c>
      <c r="AY1579" s="17">
        <v>4.6883377677076794E-3</v>
      </c>
      <c r="AZ1579" s="17">
        <v>0.35066673385561198</v>
      </c>
      <c r="BA1579" s="17">
        <v>0.22694446953923886</v>
      </c>
      <c r="BB1579" s="17">
        <v>0.19252944800782329</v>
      </c>
      <c r="BC1579" s="17">
        <v>0.1240788582771854</v>
      </c>
      <c r="BD1579" s="17">
        <v>6.310328215382432</v>
      </c>
      <c r="BE1579" s="17">
        <v>4.4749628071333323</v>
      </c>
      <c r="BF1579" s="17">
        <v>-1.0000000000000002</v>
      </c>
      <c r="BG1579" s="22">
        <v>643.33425756789154</v>
      </c>
    </row>
    <row r="1580" spans="1:100" x14ac:dyDescent="0.25">
      <c r="A1580">
        <v>4089</v>
      </c>
      <c r="B1580" t="s">
        <v>1487</v>
      </c>
      <c r="C1580" s="48">
        <v>3</v>
      </c>
      <c r="D1580" s="22">
        <v>1519.7488923228241</v>
      </c>
      <c r="E1580" s="17">
        <v>109.20859367611182</v>
      </c>
      <c r="F1580" s="17">
        <v>19.147811332986102</v>
      </c>
      <c r="G1580" s="17">
        <v>0.88010959346077666</v>
      </c>
      <c r="H1580" s="17">
        <v>6.1944114582900909</v>
      </c>
      <c r="I1580" s="17">
        <v>77.125055767378626</v>
      </c>
      <c r="J1580" s="17">
        <v>10.779323123139518</v>
      </c>
      <c r="K1580" s="17">
        <v>-0.99999999999999967</v>
      </c>
      <c r="L1580" s="17">
        <v>-0.99999999999999967</v>
      </c>
      <c r="M1580" s="17">
        <v>-0.99999999999999967</v>
      </c>
      <c r="N1580" s="17">
        <v>0.29831968442915563</v>
      </c>
      <c r="O1580" s="17">
        <v>-0.99999999999999967</v>
      </c>
      <c r="P1580" s="17">
        <v>-0.99999999999999967</v>
      </c>
      <c r="Q1580" s="17">
        <v>4.4962646176671424</v>
      </c>
      <c r="R1580" s="17">
        <v>-0.99999999999999967</v>
      </c>
      <c r="S1580" s="17">
        <v>0.50218166601657332</v>
      </c>
      <c r="T1580" s="17">
        <v>0.2248832129194421</v>
      </c>
      <c r="U1580" s="17">
        <v>0.34689175429490021</v>
      </c>
      <c r="V1580" s="17">
        <v>0.31866120768863138</v>
      </c>
      <c r="W1580" s="17">
        <v>1.6981468406229476</v>
      </c>
      <c r="X1580" s="17">
        <v>2.3301753863583685E-2</v>
      </c>
      <c r="Y1580" s="17">
        <v>0.30021190143952875</v>
      </c>
      <c r="Z1580" s="17">
        <v>34.725321011392992</v>
      </c>
      <c r="AA1580" s="17">
        <v>0.9832922030949881</v>
      </c>
      <c r="AB1580" s="17">
        <v>-0.34852276221740808</v>
      </c>
      <c r="AC1580" s="17">
        <v>36.286478948099223</v>
      </c>
      <c r="AD1580" s="17">
        <v>0.14688290169099816</v>
      </c>
      <c r="AE1580" s="17">
        <v>1.6316632794773458</v>
      </c>
      <c r="AF1580" s="17">
        <v>72.29494047675216</v>
      </c>
      <c r="AG1580" s="17">
        <v>10.012620239307154</v>
      </c>
      <c r="AH1580" s="17">
        <v>0.17439411604734517</v>
      </c>
      <c r="AI1580" s="17">
        <v>0.19028072612264718</v>
      </c>
      <c r="AJ1580" s="17">
        <v>0.33333333333333298</v>
      </c>
      <c r="AK1580" s="17">
        <v>0.50277028610020358</v>
      </c>
      <c r="AL1580" s="17">
        <v>0.52560947767827049</v>
      </c>
      <c r="AM1580" s="17">
        <v>0.33333333333333298</v>
      </c>
      <c r="AN1580" s="17">
        <v>9.8678510599568503E-2</v>
      </c>
      <c r="AO1580" s="17">
        <v>0.25013285432438986</v>
      </c>
      <c r="AP1580" s="17">
        <v>0.33333333333333298</v>
      </c>
      <c r="AQ1580" s="17">
        <v>4.8301152906265328</v>
      </c>
      <c r="AR1580" s="17">
        <v>2.7977166950666965</v>
      </c>
      <c r="AS1580" s="17">
        <v>3.0780611531227895</v>
      </c>
      <c r="AT1580" s="17">
        <v>4.9035452749500275</v>
      </c>
      <c r="AU1580" s="17">
        <v>-0.99999999999999967</v>
      </c>
      <c r="AV1580" s="17">
        <v>-0.99999999999999967</v>
      </c>
      <c r="AW1580" s="17">
        <v>-0.99999999999999967</v>
      </c>
      <c r="AX1580" s="17">
        <v>-0.99999999999999967</v>
      </c>
      <c r="AY1580" s="17">
        <v>4.9218608358384186E-3</v>
      </c>
      <c r="AZ1580" s="17">
        <v>0.72933372345598857</v>
      </c>
      <c r="BA1580" s="17">
        <v>2.2559825937936009</v>
      </c>
      <c r="BB1580" s="17">
        <v>0.10124896673488201</v>
      </c>
      <c r="BC1580" s="17">
        <v>0.15290559080221677</v>
      </c>
      <c r="BD1580" s="17">
        <v>6.177892785651995</v>
      </c>
      <c r="BE1580" s="17">
        <v>15.102552739023421</v>
      </c>
      <c r="BF1580" s="17">
        <v>-0.99999999999999967</v>
      </c>
      <c r="CU1580" t="e">
        <v>#N/A</v>
      </c>
      <c r="CV1580" t="e">
        <v>#N/A</v>
      </c>
    </row>
    <row r="1581" spans="1:100" x14ac:dyDescent="0.25">
      <c r="A1581">
        <v>4091</v>
      </c>
      <c r="B1581" t="s">
        <v>1488</v>
      </c>
      <c r="C1581" s="48">
        <v>2</v>
      </c>
      <c r="D1581" s="22">
        <v>1488.5451171875</v>
      </c>
      <c r="E1581" s="17">
        <v>85.382310047196071</v>
      </c>
      <c r="F1581" s="17">
        <v>-0.45077156495780435</v>
      </c>
      <c r="G1581" s="17">
        <v>0.45283076890506613</v>
      </c>
      <c r="H1581" s="17">
        <v>6.6678232065973049</v>
      </c>
      <c r="I1581" s="17">
        <v>60.119697376705133</v>
      </c>
      <c r="J1581" s="17">
        <v>13.197224668772225</v>
      </c>
      <c r="K1581" s="17">
        <v>-1</v>
      </c>
      <c r="L1581" s="17">
        <v>-1</v>
      </c>
      <c r="M1581" s="17">
        <v>-1</v>
      </c>
      <c r="N1581" s="17">
        <v>0.2706296811175356</v>
      </c>
      <c r="O1581" s="17">
        <v>-1</v>
      </c>
      <c r="P1581" s="17">
        <v>-1</v>
      </c>
      <c r="Q1581" s="17">
        <v>4.0251285279892963</v>
      </c>
      <c r="R1581" s="17">
        <v>-1</v>
      </c>
      <c r="S1581" s="17">
        <v>1.1926133245957231</v>
      </c>
      <c r="T1581" s="17">
        <v>0.15023247158102088</v>
      </c>
      <c r="U1581" s="17">
        <v>0.12432955689030989</v>
      </c>
      <c r="V1581" s="17">
        <v>-4.775061796625399E-3</v>
      </c>
      <c r="W1581" s="17">
        <v>2.6385678905320176</v>
      </c>
      <c r="X1581" s="17">
        <v>0.48177711100508874</v>
      </c>
      <c r="Y1581" s="17">
        <v>0.10767517601204572</v>
      </c>
      <c r="Z1581" s="17">
        <v>33.609156330980319</v>
      </c>
      <c r="AA1581" s="17">
        <v>0.5574716455999531</v>
      </c>
      <c r="AB1581" s="17">
        <v>1.0905305520447603</v>
      </c>
      <c r="AC1581" s="17">
        <v>17.733083639298727</v>
      </c>
      <c r="AD1581" s="17">
        <v>0.677988955165433</v>
      </c>
      <c r="AE1581" s="17">
        <v>0.51766267515319719</v>
      </c>
      <c r="AF1581" s="17">
        <v>52.992808109853407</v>
      </c>
      <c r="AG1581" s="17">
        <v>-0.3473345561293828</v>
      </c>
      <c r="AH1581" s="17">
        <v>0.21051730906175473</v>
      </c>
      <c r="AI1581" s="17">
        <v>0.29079919109409208</v>
      </c>
      <c r="AJ1581" s="17">
        <v>0.33333333333333298</v>
      </c>
      <c r="AK1581" s="17">
        <v>0.66059666031719977</v>
      </c>
      <c r="AL1581" s="17">
        <v>0.74270471477750477</v>
      </c>
      <c r="AM1581" s="17">
        <v>0.33333333333333298</v>
      </c>
      <c r="AN1581" s="17">
        <v>0.31867158827863634</v>
      </c>
      <c r="AO1581" s="17">
        <v>0.38717168301047472</v>
      </c>
      <c r="AP1581" s="17">
        <v>0.33333333333333298</v>
      </c>
      <c r="AQ1581" s="17">
        <v>7.1110251556976207</v>
      </c>
      <c r="AR1581" s="17">
        <v>2.2444243630026963</v>
      </c>
      <c r="AS1581" s="17">
        <v>4.3729626645046</v>
      </c>
      <c r="AT1581" s="17">
        <v>6.5578059584151491</v>
      </c>
      <c r="AU1581" s="17">
        <v>-1</v>
      </c>
      <c r="AV1581" s="17">
        <v>-1</v>
      </c>
      <c r="AW1581" s="17">
        <v>-1</v>
      </c>
      <c r="AX1581" s="17">
        <v>-1</v>
      </c>
      <c r="AY1581" s="17">
        <v>1.3346923866501029E-2</v>
      </c>
      <c r="AZ1581" s="17">
        <v>0.29095230127244665</v>
      </c>
      <c r="BA1581" s="17">
        <v>0.28435017112083472</v>
      </c>
      <c r="BB1581" s="17">
        <v>0.15927418118310951</v>
      </c>
      <c r="BC1581" s="17">
        <v>0.15591000619967513</v>
      </c>
      <c r="BD1581" s="17">
        <v>5.4235943720424284</v>
      </c>
      <c r="BE1581" s="17">
        <v>5.331609342002432</v>
      </c>
      <c r="BF1581" s="17">
        <v>-1</v>
      </c>
      <c r="BG1581" s="22">
        <v>1315.6836955532558</v>
      </c>
    </row>
    <row r="1582" spans="1:100" x14ac:dyDescent="0.25">
      <c r="A1582">
        <v>4093</v>
      </c>
      <c r="B1582" t="s">
        <v>2998</v>
      </c>
      <c r="C1582" s="48">
        <v>1</v>
      </c>
      <c r="D1582" s="22">
        <v>1450</v>
      </c>
      <c r="E1582" s="47">
        <v>62.798508766834246</v>
      </c>
      <c r="F1582" s="47">
        <v>-29.08938549335334</v>
      </c>
      <c r="G1582" s="47">
        <v>0.24773049482204326</v>
      </c>
      <c r="H1582" s="47">
        <v>5.0316799675559034</v>
      </c>
      <c r="I1582" s="47">
        <v>43.150978932390657</v>
      </c>
      <c r="J1582" s="47">
        <v>9.4265685797601293</v>
      </c>
      <c r="K1582" s="47">
        <v>-1</v>
      </c>
      <c r="L1582" s="47">
        <v>-1</v>
      </c>
      <c r="M1582" s="47">
        <v>-1</v>
      </c>
      <c r="N1582" s="47">
        <v>0.23106494761372834</v>
      </c>
      <c r="O1582" s="47">
        <v>-1</v>
      </c>
      <c r="P1582" s="47">
        <v>-1</v>
      </c>
      <c r="Q1582" s="47">
        <v>3.6908187015592362</v>
      </c>
      <c r="R1582" s="47">
        <v>-1</v>
      </c>
      <c r="S1582" s="47">
        <v>0.64189072421973781</v>
      </c>
      <c r="T1582" s="47">
        <v>9.2362986157557392E-2</v>
      </c>
      <c r="U1582" s="47">
        <v>2.8539908778594872E-2</v>
      </c>
      <c r="V1582" s="47">
        <v>-3.3016092497362891E-2</v>
      </c>
      <c r="W1582" s="47">
        <v>1.340861265996665</v>
      </c>
      <c r="X1582" s="47">
        <v>-0.95214589246562853</v>
      </c>
      <c r="Y1582" s="47">
        <v>6.2963204570277986E-2</v>
      </c>
      <c r="Z1582" s="47">
        <v>26.745601001024557</v>
      </c>
      <c r="AA1582" s="47">
        <v>0.83044305783086536</v>
      </c>
      <c r="AB1582" s="47">
        <v>0.95436065465510056</v>
      </c>
      <c r="AC1582" s="47">
        <v>9.5356991142494465</v>
      </c>
      <c r="AD1582" s="47">
        <v>1.0338197723233149</v>
      </c>
      <c r="AE1582" s="47">
        <v>-6.1692529453854741E-2</v>
      </c>
      <c r="AF1582" s="47">
        <v>37.173968240475233</v>
      </c>
      <c r="AG1582" s="47">
        <v>-21.084351504417185</v>
      </c>
      <c r="AH1582" s="47">
        <v>0.31588437088007865</v>
      </c>
      <c r="AI1582" s="47">
        <v>0.38548558873661259</v>
      </c>
      <c r="AJ1582" s="47">
        <v>0.33333333333333298</v>
      </c>
      <c r="AK1582" s="47">
        <v>0.47968211832321317</v>
      </c>
      <c r="AL1582" s="47">
        <v>0.57122895297980814</v>
      </c>
      <c r="AM1582" s="47">
        <v>0.33333333333333298</v>
      </c>
      <c r="AN1582" s="47">
        <v>0.18789602731731778</v>
      </c>
      <c r="AO1582" s="47">
        <v>0.23868759666666312</v>
      </c>
      <c r="AP1582" s="47">
        <v>0.33333333333333298</v>
      </c>
      <c r="AQ1582" s="47">
        <v>5.9770106919154165</v>
      </c>
      <c r="AR1582" s="47">
        <v>2.6866680235991405</v>
      </c>
      <c r="AS1582" s="47">
        <v>1.9901707455278179</v>
      </c>
      <c r="AT1582" s="47">
        <v>4.7497298106331778</v>
      </c>
      <c r="AU1582" s="47">
        <v>-1</v>
      </c>
      <c r="AV1582" s="47">
        <v>-1</v>
      </c>
      <c r="AW1582" s="47">
        <v>-1</v>
      </c>
      <c r="AX1582" s="47">
        <v>-1</v>
      </c>
      <c r="AY1582" s="47">
        <v>5.741340798477359E-3</v>
      </c>
      <c r="AZ1582" s="47">
        <v>0.26109216513129191</v>
      </c>
      <c r="BA1582" s="47">
        <v>0.31605474538102962</v>
      </c>
      <c r="BB1582" s="47">
        <v>0.19654570281331249</v>
      </c>
      <c r="BC1582" s="47">
        <v>0.14449960111956645</v>
      </c>
      <c r="BD1582" s="47">
        <v>6.219103395989273</v>
      </c>
      <c r="BE1582" s="47">
        <v>5.19276375489431</v>
      </c>
      <c r="BF1582" s="47">
        <v>-1</v>
      </c>
      <c r="BG1582" s="22">
        <v>0</v>
      </c>
    </row>
    <row r="1583" spans="1:100" x14ac:dyDescent="0.25">
      <c r="A1583">
        <v>4096</v>
      </c>
      <c r="B1583" t="s">
        <v>1489</v>
      </c>
      <c r="C1583" s="48">
        <v>2</v>
      </c>
      <c r="D1583" s="22">
        <v>1558.0301464843751</v>
      </c>
      <c r="E1583" s="17">
        <v>119.86226665667741</v>
      </c>
      <c r="F1583" s="17">
        <v>55.173798484098441</v>
      </c>
      <c r="G1583" s="17">
        <v>0.83945391960159554</v>
      </c>
      <c r="H1583" s="17">
        <v>10.194500839352278</v>
      </c>
      <c r="I1583" s="17">
        <v>87.195752398899174</v>
      </c>
      <c r="J1583" s="17">
        <v>19.884557227965747</v>
      </c>
      <c r="K1583" s="17">
        <v>-0.99999999999999911</v>
      </c>
      <c r="L1583" s="17">
        <v>-0.99999999999999911</v>
      </c>
      <c r="M1583" s="17">
        <v>-0.99999999999999911</v>
      </c>
      <c r="N1583" s="17">
        <v>0.3669760428293104</v>
      </c>
      <c r="O1583" s="17">
        <v>-0.99999999999999911</v>
      </c>
      <c r="P1583" s="17">
        <v>-0.99999999999999911</v>
      </c>
      <c r="Q1583" s="17">
        <v>5.0601159703553398</v>
      </c>
      <c r="R1583" s="17">
        <v>-0.99999999999999911</v>
      </c>
      <c r="S1583" s="17">
        <v>2.5424478466455454</v>
      </c>
      <c r="T1583" s="17">
        <v>0.30174277485708145</v>
      </c>
      <c r="U1583" s="17">
        <v>0.57833667712006609</v>
      </c>
      <c r="V1583" s="17">
        <v>0.59012106036770362</v>
      </c>
      <c r="W1583" s="17">
        <v>5.6530769140502333</v>
      </c>
      <c r="X1583" s="17">
        <v>4.1959284667658796</v>
      </c>
      <c r="Y1583" s="17">
        <v>0.24398763946430194</v>
      </c>
      <c r="Z1583" s="17">
        <v>46.124717972283221</v>
      </c>
      <c r="AA1583" s="17">
        <v>1.4792283222017566</v>
      </c>
      <c r="AB1583" s="17">
        <v>2.419161328360353</v>
      </c>
      <c r="AC1583" s="17">
        <v>32.987140586361271</v>
      </c>
      <c r="AD1583" s="17">
        <v>1.8422837588242946</v>
      </c>
      <c r="AE1583" s="17">
        <v>1.4926982559274338</v>
      </c>
      <c r="AF1583" s="17">
        <v>77.697655947663293</v>
      </c>
      <c r="AG1583" s="17">
        <v>41.862148024973031</v>
      </c>
      <c r="AH1583" s="17">
        <v>0.50254328066661669</v>
      </c>
      <c r="AI1583" s="17">
        <v>0.63630247240443927</v>
      </c>
      <c r="AJ1583" s="17">
        <v>0.33333333333333298</v>
      </c>
      <c r="AK1583" s="17">
        <v>1.0504075313068335</v>
      </c>
      <c r="AL1583" s="17">
        <v>1.0831689386031029</v>
      </c>
      <c r="AM1583" s="17">
        <v>0.33333333333333298</v>
      </c>
      <c r="AN1583" s="17">
        <v>0.67008397826381272</v>
      </c>
      <c r="AO1583" s="17">
        <v>0.7711710039744446</v>
      </c>
      <c r="AP1583" s="17">
        <v>0.33333333333333298</v>
      </c>
      <c r="AQ1583" s="17">
        <v>11.492041404525544</v>
      </c>
      <c r="AR1583" s="17">
        <v>2.2444243630026963</v>
      </c>
      <c r="AS1583" s="17">
        <v>9.9497356666917867</v>
      </c>
      <c r="AT1583" s="17">
        <v>10.459538337303405</v>
      </c>
      <c r="AU1583" s="17">
        <v>-0.99999999999999911</v>
      </c>
      <c r="AV1583" s="17">
        <v>-0.99999999999999911</v>
      </c>
      <c r="AW1583" s="17">
        <v>-0.99999999999999911</v>
      </c>
      <c r="AX1583" s="17">
        <v>-0.99999999999999911</v>
      </c>
      <c r="AY1583" s="17">
        <v>7.2076011116219571E-2</v>
      </c>
      <c r="AZ1583" s="17">
        <v>-0.1140761965942983</v>
      </c>
      <c r="BA1583" s="17">
        <v>0.67371910715147387</v>
      </c>
      <c r="BB1583" s="17">
        <v>-6.628821948799557E-2</v>
      </c>
      <c r="BC1583" s="17">
        <v>0.37181295412544735</v>
      </c>
      <c r="BD1583" s="17">
        <v>-0.59090599309810177</v>
      </c>
      <c r="BE1583" s="17">
        <v>11.142034798822404</v>
      </c>
      <c r="BF1583" s="17">
        <v>-0.99999999999999911</v>
      </c>
      <c r="BG1583" s="22">
        <v>1358.4856750689369</v>
      </c>
    </row>
    <row r="1584" spans="1:100" x14ac:dyDescent="0.25">
      <c r="A1584">
        <v>4097</v>
      </c>
      <c r="B1584" t="s">
        <v>1490</v>
      </c>
      <c r="C1584" s="48">
        <v>2</v>
      </c>
      <c r="D1584" s="22">
        <v>1511.7933300781249</v>
      </c>
      <c r="E1584" s="17">
        <v>82.039317559112931</v>
      </c>
      <c r="F1584" s="17">
        <v>-5.8438328710650147</v>
      </c>
      <c r="G1584" s="17">
        <v>0.41534585257712259</v>
      </c>
      <c r="H1584" s="17">
        <v>6.3258953739228065</v>
      </c>
      <c r="I1584" s="17">
        <v>57.494547653598154</v>
      </c>
      <c r="J1584" s="17">
        <v>12.548856610659579</v>
      </c>
      <c r="K1584" s="17">
        <v>-1</v>
      </c>
      <c r="L1584" s="17">
        <v>-1</v>
      </c>
      <c r="M1584" s="17">
        <v>-1</v>
      </c>
      <c r="N1584" s="17">
        <v>0.26128845232468856</v>
      </c>
      <c r="O1584" s="17">
        <v>-1</v>
      </c>
      <c r="P1584" s="17">
        <v>-1</v>
      </c>
      <c r="Q1584" s="17">
        <v>3.9247816718642325</v>
      </c>
      <c r="R1584" s="17">
        <v>-1</v>
      </c>
      <c r="S1584" s="17">
        <v>1.0617405767417714</v>
      </c>
      <c r="T1584" s="17">
        <v>0.13554284156043692</v>
      </c>
      <c r="U1584" s="17">
        <v>8.0311450671261386E-2</v>
      </c>
      <c r="V1584" s="17">
        <v>-6.2453013370331177E-2</v>
      </c>
      <c r="W1584" s="17">
        <v>2.3462971914990289</v>
      </c>
      <c r="X1584" s="17">
        <v>0.12167282715869149</v>
      </c>
      <c r="Y1584" s="17">
        <v>9.4459047392333559E-2</v>
      </c>
      <c r="Z1584" s="17">
        <v>32.395714300733914</v>
      </c>
      <c r="AA1584" s="17">
        <v>0.46810303993085622</v>
      </c>
      <c r="AB1584" s="17">
        <v>0.96171360616038704</v>
      </c>
      <c r="AC1584" s="17">
        <v>16.25413172632561</v>
      </c>
      <c r="AD1584" s="17">
        <v>0.56510514772248754</v>
      </c>
      <c r="AE1584" s="17">
        <v>0.42312843141677259</v>
      </c>
      <c r="AF1584" s="17">
        <v>50.597557974349314</v>
      </c>
      <c r="AG1584" s="17">
        <v>-4.4397406108313184</v>
      </c>
      <c r="AH1584" s="17">
        <v>0.18220403011952468</v>
      </c>
      <c r="AI1584" s="17">
        <v>0.25730103774343044</v>
      </c>
      <c r="AJ1584" s="17">
        <v>0.33333333333333298</v>
      </c>
      <c r="AK1584" s="17">
        <v>0.62280267965038094</v>
      </c>
      <c r="AL1584" s="17">
        <v>0.70969512153465664</v>
      </c>
      <c r="AM1584" s="17">
        <v>0.33333333333333298</v>
      </c>
      <c r="AN1584" s="17">
        <v>0.28460051930238511</v>
      </c>
      <c r="AO1584" s="17">
        <v>0.34994115920353402</v>
      </c>
      <c r="AP1584" s="17">
        <v>0.33333333333333298</v>
      </c>
      <c r="AQ1584" s="17">
        <v>6.6862652125260391</v>
      </c>
      <c r="AR1584" s="17">
        <v>2.2444243630026963</v>
      </c>
      <c r="AS1584" s="17">
        <v>3.8322685312373288</v>
      </c>
      <c r="AT1584" s="17">
        <v>6.1795148201499845</v>
      </c>
      <c r="AU1584" s="17">
        <v>-1</v>
      </c>
      <c r="AV1584" s="17">
        <v>-1</v>
      </c>
      <c r="AW1584" s="17">
        <v>-1</v>
      </c>
      <c r="AX1584" s="17">
        <v>-1</v>
      </c>
      <c r="AY1584" s="17">
        <v>7.6528651491011056E-3</v>
      </c>
      <c r="AZ1584" s="17">
        <v>0.33022170178717353</v>
      </c>
      <c r="BA1584" s="17">
        <v>0.24659903810794054</v>
      </c>
      <c r="BB1584" s="17">
        <v>0.18114350716799643</v>
      </c>
      <c r="BC1584" s="17">
        <v>0.13497720917659561</v>
      </c>
      <c r="BD1584" s="17">
        <v>6.0067282131885396</v>
      </c>
      <c r="BE1584" s="17">
        <v>4.7682615143147684</v>
      </c>
      <c r="BF1584" s="17">
        <v>-1</v>
      </c>
      <c r="BG1584" s="22">
        <v>496.26813826114898</v>
      </c>
    </row>
    <row r="1585" spans="1:100" x14ac:dyDescent="0.25">
      <c r="A1585">
        <v>4099</v>
      </c>
      <c r="B1585" t="s">
        <v>2999</v>
      </c>
      <c r="C1585" s="48">
        <v>2</v>
      </c>
      <c r="D1585" s="22">
        <v>1493.5643359374999</v>
      </c>
      <c r="E1585" s="17">
        <v>77.17648189437611</v>
      </c>
      <c r="F1585" s="17">
        <v>-13.688771486672827</v>
      </c>
      <c r="G1585" s="17">
        <v>0.36081896127868596</v>
      </c>
      <c r="H1585" s="17">
        <v>5.8285149982794495</v>
      </c>
      <c r="I1585" s="17">
        <v>53.675911582980369</v>
      </c>
      <c r="J1585" s="17">
        <v>11.605717393893286</v>
      </c>
      <c r="K1585" s="17">
        <v>-1.0000000000000002</v>
      </c>
      <c r="L1585" s="17">
        <v>-1.0000000000000002</v>
      </c>
      <c r="M1585" s="17">
        <v>-1.0000000000000002</v>
      </c>
      <c r="N1585" s="17">
        <v>0.24770036898670608</v>
      </c>
      <c r="O1585" s="17">
        <v>-1.0000000000000002</v>
      </c>
      <c r="P1585" s="17">
        <v>-1.0000000000000002</v>
      </c>
      <c r="Q1585" s="17">
        <v>3.7788135691692206</v>
      </c>
      <c r="R1585" s="17">
        <v>-1.0000000000000002</v>
      </c>
      <c r="S1585" s="17">
        <v>0.87136842721557772</v>
      </c>
      <c r="T1585" s="17">
        <v>0.11417478374381772</v>
      </c>
      <c r="U1585" s="17">
        <v>1.6281149203578552E-2</v>
      </c>
      <c r="V1585" s="17">
        <v>-0.14635341128669169</v>
      </c>
      <c r="W1585" s="17">
        <v>1.921149846992094</v>
      </c>
      <c r="X1585" s="17">
        <v>-0.40214766025043869</v>
      </c>
      <c r="Y1585" s="17">
        <v>7.5234397073559944E-2</v>
      </c>
      <c r="Z1585" s="17">
        <v>30.630598404480025</v>
      </c>
      <c r="AA1585" s="17">
        <v>0.33810429045574908</v>
      </c>
      <c r="AB1585" s="17">
        <v>0.77433189923104018</v>
      </c>
      <c r="AC1585" s="17">
        <v>14.102795719896166</v>
      </c>
      <c r="AD1585" s="17">
        <v>0.40090035014617104</v>
      </c>
      <c r="AE1585" s="17">
        <v>0.2856155612505577</v>
      </c>
      <c r="AF1585" s="17">
        <v>47.113342013225889</v>
      </c>
      <c r="AG1585" s="17">
        <v>-10.392699879609232</v>
      </c>
      <c r="AH1585" s="17">
        <v>0.14101852847190804</v>
      </c>
      <c r="AI1585" s="17">
        <v>0.20857343353938251</v>
      </c>
      <c r="AJ1585" s="17">
        <v>0.33333333333333298</v>
      </c>
      <c r="AK1585" s="17">
        <v>0.56782621238216913</v>
      </c>
      <c r="AL1585" s="17">
        <v>0.66167819422417418</v>
      </c>
      <c r="AM1585" s="17">
        <v>0.33333333333333298</v>
      </c>
      <c r="AN1585" s="17">
        <v>0.2350395316710836</v>
      </c>
      <c r="AO1585" s="17">
        <v>0.29578431630585961</v>
      </c>
      <c r="AP1585" s="17">
        <v>0.33333333333333298</v>
      </c>
      <c r="AQ1585" s="17">
        <v>6.0683943055558807</v>
      </c>
      <c r="AR1585" s="17">
        <v>2.2444243630026963</v>
      </c>
      <c r="AS1585" s="17">
        <v>3.0457556316903482</v>
      </c>
      <c r="AT1585" s="17">
        <v>5.6292390880425121</v>
      </c>
      <c r="AU1585" s="17">
        <v>-1.0000000000000002</v>
      </c>
      <c r="AV1585" s="17">
        <v>-1.0000000000000002</v>
      </c>
      <c r="AW1585" s="17">
        <v>-1.0000000000000002</v>
      </c>
      <c r="AX1585" s="17">
        <v>-1.0000000000000002</v>
      </c>
      <c r="AY1585" s="17">
        <v>-6.2991499676600532E-4</v>
      </c>
      <c r="AZ1585" s="17">
        <v>0.38734436719446086</v>
      </c>
      <c r="BA1585" s="17">
        <v>0.19168489855969759</v>
      </c>
      <c r="BB1585" s="17">
        <v>0.21295540586120665</v>
      </c>
      <c r="BC1585" s="17">
        <v>0.10452761879032008</v>
      </c>
      <c r="BD1585" s="17">
        <v>6.8549754198899375</v>
      </c>
      <c r="BE1585" s="17">
        <v>3.9487957458761498</v>
      </c>
      <c r="BF1585" s="17">
        <v>-1.0000000000000002</v>
      </c>
      <c r="BG1585" s="22">
        <v>335.53503169153299</v>
      </c>
    </row>
    <row r="1586" spans="1:100" x14ac:dyDescent="0.25">
      <c r="A1586">
        <v>4103</v>
      </c>
      <c r="B1586" t="s">
        <v>1491</v>
      </c>
      <c r="C1586" s="48">
        <v>2</v>
      </c>
      <c r="D1586" s="22">
        <v>1604.499228515625</v>
      </c>
      <c r="E1586" s="17">
        <v>116.73132102342285</v>
      </c>
      <c r="F1586" s="17">
        <v>50.12282041387477</v>
      </c>
      <c r="G1586" s="17">
        <v>0.80434668094992201</v>
      </c>
      <c r="H1586" s="17">
        <v>9.8742615751551082</v>
      </c>
      <c r="I1586" s="17">
        <v>84.737116583383468</v>
      </c>
      <c r="J1586" s="17">
        <v>19.277315318949817</v>
      </c>
      <c r="K1586" s="17">
        <v>-0.99999999999999922</v>
      </c>
      <c r="L1586" s="17">
        <v>-0.99999999999999922</v>
      </c>
      <c r="M1586" s="17">
        <v>-0.99999999999999922</v>
      </c>
      <c r="N1586" s="17">
        <v>0.35822733052964084</v>
      </c>
      <c r="O1586" s="17">
        <v>-0.99999999999999922</v>
      </c>
      <c r="P1586" s="17">
        <v>-0.99999999999999922</v>
      </c>
      <c r="Q1586" s="17">
        <v>4.9661341405679389</v>
      </c>
      <c r="R1586" s="17">
        <v>-0.99999999999999922</v>
      </c>
      <c r="S1586" s="17">
        <v>2.4198763901238749</v>
      </c>
      <c r="T1586" s="17">
        <v>0.28798491176554819</v>
      </c>
      <c r="U1586" s="17">
        <v>0.53711065045624629</v>
      </c>
      <c r="V1586" s="17">
        <v>0.53610163577775816</v>
      </c>
      <c r="W1586" s="17">
        <v>5.3793450190107999</v>
      </c>
      <c r="X1586" s="17">
        <v>3.8586656882689954</v>
      </c>
      <c r="Y1586" s="17">
        <v>0.23160981320895646</v>
      </c>
      <c r="Z1586" s="17">
        <v>44.988244875394514</v>
      </c>
      <c r="AA1586" s="17">
        <v>1.3955283896810746</v>
      </c>
      <c r="AB1586" s="17">
        <v>2.2985152737719603</v>
      </c>
      <c r="AC1586" s="17">
        <v>31.601998965426382</v>
      </c>
      <c r="AD1586" s="17">
        <v>1.736560199696199</v>
      </c>
      <c r="AE1586" s="17">
        <v>1.4041603430620373</v>
      </c>
      <c r="AF1586" s="17">
        <v>75.45433713105146</v>
      </c>
      <c r="AG1586" s="17">
        <v>38.029324316230422</v>
      </c>
      <c r="AH1586" s="17">
        <v>0.47602592013311362</v>
      </c>
      <c r="AI1586" s="17">
        <v>0.60492911535107541</v>
      </c>
      <c r="AJ1586" s="17">
        <v>0.33333333333333298</v>
      </c>
      <c r="AK1586" s="17">
        <v>1.0150108323450797</v>
      </c>
      <c r="AL1586" s="17">
        <v>1.0522531521669614</v>
      </c>
      <c r="AM1586" s="17">
        <v>0.33333333333333298</v>
      </c>
      <c r="AN1586" s="17">
        <v>0.63817404576717252</v>
      </c>
      <c r="AO1586" s="17">
        <v>0.73630202166214542</v>
      </c>
      <c r="AP1586" s="17">
        <v>0.33333333333333298</v>
      </c>
      <c r="AQ1586" s="17">
        <v>11.094224091445946</v>
      </c>
      <c r="AR1586" s="17">
        <v>2.2444243630026963</v>
      </c>
      <c r="AS1586" s="17">
        <v>9.4433378983706824</v>
      </c>
      <c r="AT1586" s="17">
        <v>10.105242301140503</v>
      </c>
      <c r="AU1586" s="17">
        <v>-0.99999999999999922</v>
      </c>
      <c r="AV1586" s="17">
        <v>-0.99999999999999922</v>
      </c>
      <c r="AW1586" s="17">
        <v>-0.99999999999999922</v>
      </c>
      <c r="AX1586" s="17">
        <v>-0.99999999999999922</v>
      </c>
      <c r="AY1586" s="17">
        <v>6.6743127976251565E-2</v>
      </c>
      <c r="AZ1586" s="17">
        <v>-7.7297664036898805E-2</v>
      </c>
      <c r="BA1586" s="17">
        <v>0.63836253800617304</v>
      </c>
      <c r="BB1586" s="17">
        <v>-4.5806070354043049E-2</v>
      </c>
      <c r="BC1586" s="17">
        <v>0.35220792968556458</v>
      </c>
      <c r="BD1586" s="17">
        <v>-4.476047824944196E-2</v>
      </c>
      <c r="BE1586" s="17">
        <v>10.614420265619104</v>
      </c>
      <c r="BF1586" s="17">
        <v>-0.99999999999999922</v>
      </c>
      <c r="BG1586" s="22">
        <v>1432.1554768962394</v>
      </c>
    </row>
    <row r="1587" spans="1:100" x14ac:dyDescent="0.25">
      <c r="A1587">
        <v>4104</v>
      </c>
      <c r="B1587" t="s">
        <v>1305</v>
      </c>
      <c r="C1587" s="48">
        <v>2</v>
      </c>
      <c r="D1587" s="22">
        <v>1474.4910351562501</v>
      </c>
      <c r="E1587" s="17">
        <v>39.828392750585017</v>
      </c>
      <c r="F1587" s="17">
        <v>-73.940338050591862</v>
      </c>
      <c r="G1587" s="17">
        <v>-5.7964509385448559E-2</v>
      </c>
      <c r="H1587" s="17">
        <v>2.0084791408872196</v>
      </c>
      <c r="I1587" s="17">
        <v>24.347599831189349</v>
      </c>
      <c r="J1587" s="17">
        <v>4.3621151068110215</v>
      </c>
      <c r="K1587" s="17">
        <v>-1.0000000000000011</v>
      </c>
      <c r="L1587" s="17">
        <v>-1.0000000000000011</v>
      </c>
      <c r="M1587" s="17">
        <v>-1.0000000000000011</v>
      </c>
      <c r="N1587" s="17">
        <v>0.1433396661399447</v>
      </c>
      <c r="O1587" s="17">
        <v>-1.0000000000000011</v>
      </c>
      <c r="P1587" s="17">
        <v>-1.0000000000000011</v>
      </c>
      <c r="Q1587" s="17">
        <v>2.6577331775088084</v>
      </c>
      <c r="R1587" s="17">
        <v>-1.0000000000000011</v>
      </c>
      <c r="S1587" s="17">
        <v>-0.59074884369248903</v>
      </c>
      <c r="T1587" s="17">
        <v>-4.993854090581723E-2</v>
      </c>
      <c r="U1587" s="17">
        <v>-0.47549146496479761</v>
      </c>
      <c r="V1587" s="17">
        <v>-0.79073454127278353</v>
      </c>
      <c r="W1587" s="17">
        <v>-1.3441138831879469</v>
      </c>
      <c r="X1587" s="17">
        <v>-4.4252517928798341</v>
      </c>
      <c r="Y1587" s="17">
        <v>-7.2416891879184847E-2</v>
      </c>
      <c r="Z1587" s="17">
        <v>17.073959770675646</v>
      </c>
      <c r="AA1587" s="17">
        <v>-0.66032650563006512</v>
      </c>
      <c r="AB1587" s="17">
        <v>-0.66481784318406678</v>
      </c>
      <c r="AC1587" s="17">
        <v>-2.4201333868852011</v>
      </c>
      <c r="AD1587" s="17">
        <v>-0.86024352567722806</v>
      </c>
      <c r="AE1587" s="17">
        <v>-0.77052601692969636</v>
      </c>
      <c r="AF1587" s="17">
        <v>20.353480631132413</v>
      </c>
      <c r="AG1587" s="17">
        <v>-56.113277083549747</v>
      </c>
      <c r="AH1587" s="17">
        <v>-0.17529892352864002</v>
      </c>
      <c r="AI1587" s="17">
        <v>-0.16566970997730202</v>
      </c>
      <c r="AJ1587" s="17">
        <v>0.33333333333333298</v>
      </c>
      <c r="AK1587" s="17">
        <v>0.14558985855403461</v>
      </c>
      <c r="AL1587" s="17">
        <v>0.29289327010934768</v>
      </c>
      <c r="AM1587" s="17">
        <v>0.33333333333333298</v>
      </c>
      <c r="AN1587" s="17">
        <v>-0.14560425556007656</v>
      </c>
      <c r="AO1587" s="17">
        <v>-0.12015706763932549</v>
      </c>
      <c r="AP1587" s="17">
        <v>0.33333333333333298</v>
      </c>
      <c r="AQ1587" s="17">
        <v>1.3229537223554528</v>
      </c>
      <c r="AR1587" s="17">
        <v>2.2444243630026963</v>
      </c>
      <c r="AS1587" s="17">
        <v>-2.9949078638983035</v>
      </c>
      <c r="AT1587" s="17">
        <v>1.4029504545509077</v>
      </c>
      <c r="AU1587" s="17">
        <v>-1.0000000000000011</v>
      </c>
      <c r="AV1587" s="17">
        <v>-1.0000000000000011</v>
      </c>
      <c r="AW1587" s="17">
        <v>-1.0000000000000011</v>
      </c>
      <c r="AX1587" s="17">
        <v>-1.0000000000000011</v>
      </c>
      <c r="AY1587" s="17">
        <v>-6.424424058245494E-2</v>
      </c>
      <c r="AZ1587" s="17">
        <v>0.82606418971138784</v>
      </c>
      <c r="BA1587" s="17">
        <v>-0.23007275900929647</v>
      </c>
      <c r="BB1587" s="17">
        <v>0.45728067410807643</v>
      </c>
      <c r="BC1587" s="17">
        <v>-0.12933469829048802</v>
      </c>
      <c r="BD1587" s="17">
        <v>13.369777579787772</v>
      </c>
      <c r="BE1587" s="17">
        <v>-2.3449560236661666</v>
      </c>
      <c r="BF1587" s="17">
        <v>-1.0000000000000011</v>
      </c>
      <c r="BG1587" s="22">
        <v>99.402536171286783</v>
      </c>
    </row>
    <row r="1588" spans="1:100" x14ac:dyDescent="0.25">
      <c r="A1588">
        <v>4107</v>
      </c>
      <c r="B1588" t="s">
        <v>1492</v>
      </c>
      <c r="C1588" s="48">
        <v>2</v>
      </c>
      <c r="D1588" s="22">
        <v>1494.7141503906248</v>
      </c>
      <c r="E1588" s="17">
        <v>77.13971942461913</v>
      </c>
      <c r="F1588" s="17">
        <v>-13.7480783064967</v>
      </c>
      <c r="G1588" s="17">
        <v>0.3604067443479686</v>
      </c>
      <c r="H1588" s="17">
        <v>5.8247548607222832</v>
      </c>
      <c r="I1588" s="17">
        <v>53.647043140216205</v>
      </c>
      <c r="J1588" s="17">
        <v>11.598587371551709</v>
      </c>
      <c r="K1588" s="17">
        <v>-1.0000000000000002</v>
      </c>
      <c r="L1588" s="17">
        <v>-1.0000000000000002</v>
      </c>
      <c r="M1588" s="17">
        <v>-1.0000000000000002</v>
      </c>
      <c r="N1588" s="17">
        <v>0.24759764466344952</v>
      </c>
      <c r="O1588" s="17">
        <v>-1.0000000000000002</v>
      </c>
      <c r="P1588" s="17">
        <v>-1.0000000000000002</v>
      </c>
      <c r="Q1588" s="17">
        <v>3.7777100673585955</v>
      </c>
      <c r="R1588" s="17">
        <v>-1.0000000000000002</v>
      </c>
      <c r="S1588" s="17">
        <v>0.86992923599629002</v>
      </c>
      <c r="T1588" s="17">
        <v>0.11401324372202645</v>
      </c>
      <c r="U1588" s="17">
        <v>1.5797087601763474E-2</v>
      </c>
      <c r="V1588" s="17">
        <v>-0.14698768849728414</v>
      </c>
      <c r="W1588" s="17">
        <v>1.9179357827151464</v>
      </c>
      <c r="X1588" s="17">
        <v>-0.40610768196495139</v>
      </c>
      <c r="Y1588" s="17">
        <v>7.5089060962151247E-2</v>
      </c>
      <c r="Z1588" s="17">
        <v>30.617254334429671</v>
      </c>
      <c r="AA1588" s="17">
        <v>0.33712151509060984</v>
      </c>
      <c r="AB1588" s="17">
        <v>0.77291531540856917</v>
      </c>
      <c r="AC1588" s="17">
        <v>14.086531870914598</v>
      </c>
      <c r="AD1588" s="17">
        <v>0.39965898105187386</v>
      </c>
      <c r="AE1588" s="17">
        <v>0.2845759800104718</v>
      </c>
      <c r="AF1588" s="17">
        <v>47.087001747436844</v>
      </c>
      <c r="AG1588" s="17">
        <v>-10.437703556511158</v>
      </c>
      <c r="AH1588" s="17">
        <v>0.14070717088898047</v>
      </c>
      <c r="AI1588" s="17">
        <v>0.20820505854187404</v>
      </c>
      <c r="AJ1588" s="17">
        <v>0.33333333333333298</v>
      </c>
      <c r="AK1588" s="17">
        <v>0.56741059670962046</v>
      </c>
      <c r="AL1588" s="17">
        <v>0.66131519186099019</v>
      </c>
      <c r="AM1588" s="17">
        <v>0.33333333333333298</v>
      </c>
      <c r="AN1588" s="17">
        <v>0.23466485639218532</v>
      </c>
      <c r="AO1588" s="17">
        <v>0.29537489689783875</v>
      </c>
      <c r="AP1588" s="17">
        <v>0.33333333333333298</v>
      </c>
      <c r="AQ1588" s="17">
        <v>6.0637232736524336</v>
      </c>
      <c r="AR1588" s="17">
        <v>2.2444243630026963</v>
      </c>
      <c r="AS1588" s="17">
        <v>3.0398096860165627</v>
      </c>
      <c r="AT1588" s="17">
        <v>5.6250790677674498</v>
      </c>
      <c r="AU1588" s="17">
        <v>-1.0000000000000002</v>
      </c>
      <c r="AV1588" s="17">
        <v>-1.0000000000000002</v>
      </c>
      <c r="AW1588" s="17">
        <v>-1.0000000000000002</v>
      </c>
      <c r="AX1588" s="17">
        <v>-1.0000000000000002</v>
      </c>
      <c r="AY1588" s="17">
        <v>-6.9253184742872065E-4</v>
      </c>
      <c r="AZ1588" s="17">
        <v>0.38777620787431388</v>
      </c>
      <c r="BA1588" s="17">
        <v>0.19126975407743341</v>
      </c>
      <c r="BB1588" s="17">
        <v>0.21319590010042225</v>
      </c>
      <c r="BC1588" s="17">
        <v>0.10429742344281834</v>
      </c>
      <c r="BD1588" s="17">
        <v>6.8613880697166501</v>
      </c>
      <c r="BE1588" s="17">
        <v>3.942600680361688</v>
      </c>
      <c r="BF1588" s="17">
        <v>-1.0000000000000002</v>
      </c>
      <c r="BG1588" s="22">
        <v>78.542356294332421</v>
      </c>
    </row>
    <row r="1589" spans="1:100" x14ac:dyDescent="0.25">
      <c r="A1589">
        <v>4110</v>
      </c>
      <c r="B1589" t="s">
        <v>1493</v>
      </c>
      <c r="C1589" s="48">
        <v>2</v>
      </c>
      <c r="D1589" s="22">
        <v>1491.210234375</v>
      </c>
      <c r="E1589" s="17">
        <v>68.804488224036774</v>
      </c>
      <c r="F1589" s="17">
        <v>-27.194836869539081</v>
      </c>
      <c r="G1589" s="17">
        <v>0.26694394260920373</v>
      </c>
      <c r="H1589" s="17">
        <v>4.9722110547114617</v>
      </c>
      <c r="I1589" s="17">
        <v>47.101641092128432</v>
      </c>
      <c r="J1589" s="17">
        <v>9.9819825820685182</v>
      </c>
      <c r="K1589" s="17">
        <v>-1.0000000000000004</v>
      </c>
      <c r="L1589" s="17">
        <v>-1.0000000000000004</v>
      </c>
      <c r="M1589" s="17">
        <v>-1.0000000000000004</v>
      </c>
      <c r="N1589" s="17">
        <v>0.22430674527810196</v>
      </c>
      <c r="O1589" s="17">
        <v>-1.0000000000000004</v>
      </c>
      <c r="P1589" s="17">
        <v>-1.0000000000000004</v>
      </c>
      <c r="Q1589" s="17">
        <v>3.5275108075530257</v>
      </c>
      <c r="R1589" s="17">
        <v>-1.0000000000000004</v>
      </c>
      <c r="S1589" s="17">
        <v>0.5436184186352554</v>
      </c>
      <c r="T1589" s="17">
        <v>7.738693872461673E-2</v>
      </c>
      <c r="U1589" s="17">
        <v>-9.3955205786709461E-2</v>
      </c>
      <c r="V1589" s="17">
        <v>-0.29079867917602686</v>
      </c>
      <c r="W1589" s="17">
        <v>1.1892043068652971</v>
      </c>
      <c r="X1589" s="17">
        <v>-1.3039716385486351</v>
      </c>
      <c r="Y1589" s="17">
        <v>4.2136702255207367E-2</v>
      </c>
      <c r="Z1589" s="17">
        <v>27.591725588354809</v>
      </c>
      <c r="AA1589" s="17">
        <v>0.11429481327150814</v>
      </c>
      <c r="AB1589" s="17">
        <v>0.45173032013063319</v>
      </c>
      <c r="AC1589" s="17">
        <v>10.398995577273986</v>
      </c>
      <c r="AD1589" s="17">
        <v>0.11820078538045986</v>
      </c>
      <c r="AE1589" s="17">
        <v>4.886956406003673E-2</v>
      </c>
      <c r="AF1589" s="17">
        <v>41.114818521233815</v>
      </c>
      <c r="AG1589" s="17">
        <v>-20.641480787300864</v>
      </c>
      <c r="AH1589" s="17">
        <v>7.0112418770531093E-2</v>
      </c>
      <c r="AI1589" s="17">
        <v>0.12468262947101821</v>
      </c>
      <c r="AJ1589" s="17">
        <v>0.33333333333333298</v>
      </c>
      <c r="AK1589" s="17">
        <v>0.47317719116915291</v>
      </c>
      <c r="AL1589" s="17">
        <v>0.57901091134072902</v>
      </c>
      <c r="AM1589" s="17">
        <v>0.33333333333333298</v>
      </c>
      <c r="AN1589" s="17">
        <v>0.14971395142294264</v>
      </c>
      <c r="AO1589" s="17">
        <v>0.20254638329636904</v>
      </c>
      <c r="AP1589" s="17">
        <v>0.33333333333333298</v>
      </c>
      <c r="AQ1589" s="17">
        <v>5.0046504986754661</v>
      </c>
      <c r="AR1589" s="17">
        <v>2.2444243630026963</v>
      </c>
      <c r="AS1589" s="17">
        <v>1.691673061227021</v>
      </c>
      <c r="AT1589" s="17">
        <v>4.6818690217348236</v>
      </c>
      <c r="AU1589" s="17">
        <v>-1.0000000000000004</v>
      </c>
      <c r="AV1589" s="17">
        <v>-1.0000000000000004</v>
      </c>
      <c r="AW1589" s="17">
        <v>-1.0000000000000004</v>
      </c>
      <c r="AX1589" s="17">
        <v>-1.0000000000000004</v>
      </c>
      <c r="AY1589" s="17">
        <v>-1.4889780584423041E-2</v>
      </c>
      <c r="AZ1589" s="17">
        <v>0.48568834305419289</v>
      </c>
      <c r="BA1589" s="17">
        <v>9.7143182489820207E-2</v>
      </c>
      <c r="BB1589" s="17">
        <v>0.26772365896758565</v>
      </c>
      <c r="BC1589" s="17">
        <v>5.2104753706286533E-2</v>
      </c>
      <c r="BD1589" s="17">
        <v>8.3153414974204409</v>
      </c>
      <c r="BE1589" s="17">
        <v>2.5379805961523534</v>
      </c>
      <c r="BF1589" s="17">
        <v>-1.0000000000000004</v>
      </c>
      <c r="BG1589" s="22">
        <v>56.931896463442854</v>
      </c>
    </row>
    <row r="1590" spans="1:100" x14ac:dyDescent="0.25">
      <c r="A1590">
        <v>4111</v>
      </c>
      <c r="B1590" t="s">
        <v>1494</v>
      </c>
      <c r="C1590" s="48">
        <v>2</v>
      </c>
      <c r="D1590" s="22">
        <v>1424.5452636718751</v>
      </c>
      <c r="E1590" s="17">
        <v>11.407709733994395</v>
      </c>
      <c r="F1590" s="17">
        <v>-119.78982362864663</v>
      </c>
      <c r="G1590" s="17">
        <v>-0.37664513121082793</v>
      </c>
      <c r="H1590" s="17">
        <v>-0.89844409679074744</v>
      </c>
      <c r="I1590" s="17">
        <v>2.029706979957048</v>
      </c>
      <c r="J1590" s="17">
        <v>-1.1500310087992958</v>
      </c>
      <c r="K1590" s="17">
        <v>-1.0000000000000018</v>
      </c>
      <c r="L1590" s="17">
        <v>-1.0000000000000018</v>
      </c>
      <c r="M1590" s="17">
        <v>-1.0000000000000018</v>
      </c>
      <c r="N1590" s="17">
        <v>6.39245602271033E-2</v>
      </c>
      <c r="O1590" s="17">
        <v>-1.0000000000000018</v>
      </c>
      <c r="P1590" s="17">
        <v>-1.0000000000000018</v>
      </c>
      <c r="Q1590" s="17">
        <v>1.8046274048191582</v>
      </c>
      <c r="R1590" s="17">
        <v>-1.0000000000000018</v>
      </c>
      <c r="S1590" s="17">
        <v>-1.703372606840728</v>
      </c>
      <c r="T1590" s="17">
        <v>-0.17482345163602261</v>
      </c>
      <c r="U1590" s="17">
        <v>-0.84971445478656871</v>
      </c>
      <c r="V1590" s="17">
        <v>-1.2810876559046671</v>
      </c>
      <c r="W1590" s="17">
        <v>-3.8288735474302307</v>
      </c>
      <c r="X1590" s="17">
        <v>-7.4867033936829248</v>
      </c>
      <c r="Y1590" s="17">
        <v>-0.1847747280233831</v>
      </c>
      <c r="Z1590" s="17">
        <v>6.7577980013693733</v>
      </c>
      <c r="AA1590" s="17">
        <v>-1.4200999189446932</v>
      </c>
      <c r="AB1590" s="17">
        <v>-1.7599640629843765</v>
      </c>
      <c r="AC1590" s="17">
        <v>-14.993545880399591</v>
      </c>
      <c r="AD1590" s="17">
        <v>-1.8199330614683777</v>
      </c>
      <c r="AE1590" s="17">
        <v>-1.574215461349179</v>
      </c>
      <c r="AF1590" s="17">
        <v>-9.9048952410996094E-3</v>
      </c>
      <c r="AG1590" s="17">
        <v>-90.905151630223102</v>
      </c>
      <c r="AH1590" s="17">
        <v>-0.41600623257761515</v>
      </c>
      <c r="AI1590" s="17">
        <v>-0.4504565892221894</v>
      </c>
      <c r="AJ1590" s="17">
        <v>0.33333333333333298</v>
      </c>
      <c r="AK1590" s="17">
        <v>-0.17571829523207105</v>
      </c>
      <c r="AL1590" s="17">
        <v>1.2259918581982054E-2</v>
      </c>
      <c r="AM1590" s="17">
        <v>0.33333333333333298</v>
      </c>
      <c r="AN1590" s="17">
        <v>-0.43526181682060566</v>
      </c>
      <c r="AO1590" s="17">
        <v>-0.43667495376398552</v>
      </c>
      <c r="AP1590" s="17">
        <v>0.33333333333333298</v>
      </c>
      <c r="AQ1590" s="17">
        <v>-2.2881724605653533</v>
      </c>
      <c r="AR1590" s="17">
        <v>2.2444243630026963</v>
      </c>
      <c r="AS1590" s="17">
        <v>-7.5916566227717173</v>
      </c>
      <c r="AT1590" s="17">
        <v>-1.8131179533037169</v>
      </c>
      <c r="AU1590" s="17">
        <v>-1.0000000000000018</v>
      </c>
      <c r="AV1590" s="17">
        <v>-1.0000000000000018</v>
      </c>
      <c r="AW1590" s="17">
        <v>-1.0000000000000018</v>
      </c>
      <c r="AX1590" s="17">
        <v>-1.0000000000000018</v>
      </c>
      <c r="AY1590" s="17">
        <v>-0.11265267657564201</v>
      </c>
      <c r="AZ1590" s="17">
        <v>1.1599157278943348</v>
      </c>
      <c r="BA1590" s="17">
        <v>-0.55101664048712207</v>
      </c>
      <c r="BB1590" s="17">
        <v>0.64320426915610152</v>
      </c>
      <c r="BC1590" s="17">
        <v>-0.30729632726941003</v>
      </c>
      <c r="BD1590" s="17">
        <v>18.327330465275551</v>
      </c>
      <c r="BE1590" s="17">
        <v>-7.1342967403653246</v>
      </c>
      <c r="BF1590" s="17">
        <v>-1.0000000000000018</v>
      </c>
      <c r="BG1590" s="22">
        <v>-60.887042301365227</v>
      </c>
    </row>
    <row r="1591" spans="1:100" x14ac:dyDescent="0.25">
      <c r="A1591">
        <v>4112</v>
      </c>
      <c r="B1591" t="s">
        <v>1495</v>
      </c>
      <c r="C1591" s="48">
        <v>3</v>
      </c>
      <c r="D1591" s="22">
        <v>1552.1810934088057</v>
      </c>
      <c r="E1591" s="17">
        <v>102.05736775390722</v>
      </c>
      <c r="F1591" s="17">
        <v>-13.129609995022276</v>
      </c>
      <c r="G1591" s="17">
        <v>0.42789880616821968</v>
      </c>
      <c r="H1591" s="17">
        <v>7.7560852449266964</v>
      </c>
      <c r="I1591" s="17">
        <v>55.309178220916557</v>
      </c>
      <c r="J1591" s="17">
        <v>21.421695751031255</v>
      </c>
      <c r="K1591" s="17">
        <v>-0.99999999999999933</v>
      </c>
      <c r="L1591" s="17">
        <v>-0.99999999999999933</v>
      </c>
      <c r="M1591" s="17">
        <v>-0.99999999999999933</v>
      </c>
      <c r="N1591" s="17">
        <v>0.30175880488919615</v>
      </c>
      <c r="O1591" s="17">
        <v>-0.99999999999999933</v>
      </c>
      <c r="P1591" s="17">
        <v>-0.99999999999999933</v>
      </c>
      <c r="Q1591" s="17">
        <v>4.3801675935292446</v>
      </c>
      <c r="R1591" s="17">
        <v>-0.99999999999999933</v>
      </c>
      <c r="S1591" s="17">
        <v>1.6156267793642085</v>
      </c>
      <c r="T1591" s="17">
        <v>0.21004870215658639</v>
      </c>
      <c r="U1591" s="17">
        <v>7.233204633451798E-2</v>
      </c>
      <c r="V1591" s="17">
        <v>7.8879988433159937E-2</v>
      </c>
      <c r="W1591" s="17">
        <v>3.3759176513974527</v>
      </c>
      <c r="X1591" s="17">
        <v>0.91538174557189267</v>
      </c>
      <c r="Y1591" s="17">
        <v>0.12588731136774101</v>
      </c>
      <c r="Z1591" s="17">
        <v>35.941795251231355</v>
      </c>
      <c r="AA1591" s="17">
        <v>0.96177628904298884</v>
      </c>
      <c r="AB1591" s="17">
        <v>1.7740952667165615</v>
      </c>
      <c r="AC1591" s="17">
        <v>7.9014655697343095</v>
      </c>
      <c r="AD1591" s="17">
        <v>1.5456600159537754</v>
      </c>
      <c r="AE1591" s="17">
        <v>0.48016246076856617</v>
      </c>
      <c r="AF1591" s="17">
        <v>46.0975185484508</v>
      </c>
      <c r="AG1591" s="17">
        <v>-40.064125038578695</v>
      </c>
      <c r="AH1591" s="17">
        <v>0.35105171749662817</v>
      </c>
      <c r="AI1591" s="17">
        <v>0.27691184979465161</v>
      </c>
      <c r="AJ1591" s="17">
        <v>0.33333333333333298</v>
      </c>
      <c r="AK1591" s="17">
        <v>1.0246592694620804</v>
      </c>
      <c r="AL1591" s="17">
        <v>1.0428305199574694</v>
      </c>
      <c r="AM1591" s="17">
        <v>0.33333333333333298</v>
      </c>
      <c r="AN1591" s="17">
        <v>0.31734176088093302</v>
      </c>
      <c r="AO1591" s="17">
        <v>0.52258956474103091</v>
      </c>
      <c r="AP1591" s="17">
        <v>0.33333333333333298</v>
      </c>
      <c r="AQ1591" s="17">
        <v>9.2116596724657587</v>
      </c>
      <c r="AR1591" s="17">
        <v>1.1904260140829623</v>
      </c>
      <c r="AS1591" s="17">
        <v>9.9846770423274958</v>
      </c>
      <c r="AT1591" s="17">
        <v>10.246592694620805</v>
      </c>
      <c r="AU1591" s="17">
        <v>-0.99999999999999933</v>
      </c>
      <c r="AV1591" s="17">
        <v>-0.99999999999999933</v>
      </c>
      <c r="AW1591" s="17">
        <v>-0.99999999999999933</v>
      </c>
      <c r="AX1591" s="17">
        <v>-0.99999999999999933</v>
      </c>
      <c r="AY1591" s="17">
        <v>-5.3848475291783512E-3</v>
      </c>
      <c r="AZ1591" s="17">
        <v>-0.11879727445121332</v>
      </c>
      <c r="BA1591" s="17">
        <v>0.84164232686122431</v>
      </c>
      <c r="BB1591" s="17">
        <v>1.2975450753178169E-2</v>
      </c>
      <c r="BC1591" s="17">
        <v>0.53448787610906412</v>
      </c>
      <c r="BD1591" s="17">
        <v>-0.26960010342661195</v>
      </c>
      <c r="BE1591" s="17">
        <v>17.570408537032723</v>
      </c>
      <c r="BF1591" s="17">
        <v>-0.99999999999999933</v>
      </c>
      <c r="CU1591" t="e">
        <v>#N/A</v>
      </c>
      <c r="CV1591" t="e">
        <v>#N/A</v>
      </c>
    </row>
    <row r="1592" spans="1:100" x14ac:dyDescent="0.25">
      <c r="A1592">
        <v>4114</v>
      </c>
      <c r="B1592" t="s">
        <v>1496</v>
      </c>
      <c r="C1592" s="48">
        <v>2</v>
      </c>
      <c r="D1592" s="22">
        <v>1496.1505859375</v>
      </c>
      <c r="E1592" s="17">
        <v>79.076613706399968</v>
      </c>
      <c r="F1592" s="17">
        <v>-10.623395962061593</v>
      </c>
      <c r="G1592" s="17">
        <v>0.38212510606952249</v>
      </c>
      <c r="H1592" s="17">
        <v>6.0228642092325755</v>
      </c>
      <c r="I1592" s="17">
        <v>55.168026961038358</v>
      </c>
      <c r="J1592" s="17">
        <v>11.974244926489206</v>
      </c>
      <c r="K1592" s="17">
        <v>-1.0000000000000002</v>
      </c>
      <c r="L1592" s="17">
        <v>-1.0000000000000002</v>
      </c>
      <c r="M1592" s="17">
        <v>-1.0000000000000002</v>
      </c>
      <c r="N1592" s="17">
        <v>0.25300985324548153</v>
      </c>
      <c r="O1592" s="17">
        <v>-1.0000000000000002</v>
      </c>
      <c r="P1592" s="17">
        <v>-1.0000000000000002</v>
      </c>
      <c r="Q1592" s="17">
        <v>3.8358499682157365</v>
      </c>
      <c r="R1592" s="17">
        <v>-1.0000000000000002</v>
      </c>
      <c r="S1592" s="17">
        <v>0.94575551375876676</v>
      </c>
      <c r="T1592" s="17">
        <v>0.12252425907422058</v>
      </c>
      <c r="U1592" s="17">
        <v>4.1300710040168526E-2</v>
      </c>
      <c r="V1592" s="17">
        <v>-0.11356969698633086</v>
      </c>
      <c r="W1592" s="17">
        <v>2.0872743162915963</v>
      </c>
      <c r="X1592" s="17">
        <v>-0.19746709102338844</v>
      </c>
      <c r="Y1592" s="17">
        <v>8.2746345279137129E-2</v>
      </c>
      <c r="Z1592" s="17">
        <v>31.320309737047243</v>
      </c>
      <c r="AA1592" s="17">
        <v>0.38890073443024231</v>
      </c>
      <c r="AB1592" s="17">
        <v>0.8475504833813754</v>
      </c>
      <c r="AC1592" s="17">
        <v>14.94342087484682</v>
      </c>
      <c r="AD1592" s="17">
        <v>0.46506265812303005</v>
      </c>
      <c r="AE1592" s="17">
        <v>0.33934811508952717</v>
      </c>
      <c r="AF1592" s="17">
        <v>48.474784193084176</v>
      </c>
      <c r="AG1592" s="17">
        <v>-8.066607027178982</v>
      </c>
      <c r="AH1592" s="17">
        <v>0.15711158348552692</v>
      </c>
      <c r="AI1592" s="17">
        <v>0.2276135322092252</v>
      </c>
      <c r="AJ1592" s="17">
        <v>0.33333333333333298</v>
      </c>
      <c r="AK1592" s="17">
        <v>0.58930802702100937</v>
      </c>
      <c r="AL1592" s="17">
        <v>0.68044059899962384</v>
      </c>
      <c r="AM1592" s="17">
        <v>0.33333333333333298</v>
      </c>
      <c r="AN1592" s="17">
        <v>0.2544052712778021</v>
      </c>
      <c r="AO1592" s="17">
        <v>0.31694586629918414</v>
      </c>
      <c r="AP1592" s="17">
        <v>0.33333333333333298</v>
      </c>
      <c r="AQ1592" s="17">
        <v>6.3098246657409138</v>
      </c>
      <c r="AR1592" s="17">
        <v>2.2444243630026963</v>
      </c>
      <c r="AS1592" s="17">
        <v>3.3530821144324352</v>
      </c>
      <c r="AT1592" s="17">
        <v>5.8442569286708395</v>
      </c>
      <c r="AU1592" s="17">
        <v>-1.0000000000000002</v>
      </c>
      <c r="AV1592" s="17">
        <v>-1.0000000000000002</v>
      </c>
      <c r="AW1592" s="17">
        <v>-1.0000000000000002</v>
      </c>
      <c r="AX1592" s="17">
        <v>-1.0000000000000002</v>
      </c>
      <c r="AY1592" s="17">
        <v>2.6065451948233641E-3</v>
      </c>
      <c r="AZ1592" s="17">
        <v>0.36502393499991415</v>
      </c>
      <c r="BA1592" s="17">
        <v>0.21314235891399094</v>
      </c>
      <c r="BB1592" s="17">
        <v>0.20052504529068951</v>
      </c>
      <c r="BC1592" s="17">
        <v>0.11642566333573234</v>
      </c>
      <c r="BD1592" s="17">
        <v>6.5235265260682427</v>
      </c>
      <c r="BE1592" s="17">
        <v>4.2689984183139957</v>
      </c>
      <c r="BF1592" s="17">
        <v>-1.0000000000000002</v>
      </c>
      <c r="BG1592" s="22">
        <v>62.026033078118417</v>
      </c>
    </row>
    <row r="1593" spans="1:100" x14ac:dyDescent="0.25">
      <c r="A1593">
        <v>4118</v>
      </c>
      <c r="B1593" t="s">
        <v>1497</v>
      </c>
      <c r="C1593" s="48">
        <v>2</v>
      </c>
      <c r="D1593" s="22">
        <v>1556.9485156250003</v>
      </c>
      <c r="E1593" s="17">
        <v>75.317909247676511</v>
      </c>
      <c r="F1593" s="17">
        <v>-16.687101952934881</v>
      </c>
      <c r="G1593" s="17">
        <v>0.33997881868210877</v>
      </c>
      <c r="H1593" s="17">
        <v>5.6384165403201578</v>
      </c>
      <c r="I1593" s="17">
        <v>52.216431345962164</v>
      </c>
      <c r="J1593" s="17">
        <v>11.24525019508936</v>
      </c>
      <c r="K1593" s="17">
        <v>-1.0000000000000002</v>
      </c>
      <c r="L1593" s="17">
        <v>-1.0000000000000002</v>
      </c>
      <c r="M1593" s="17">
        <v>-1.0000000000000002</v>
      </c>
      <c r="N1593" s="17">
        <v>0.2425070123211327</v>
      </c>
      <c r="O1593" s="17">
        <v>-1.0000000000000002</v>
      </c>
      <c r="P1593" s="17">
        <v>-1.0000000000000002</v>
      </c>
      <c r="Q1593" s="17">
        <v>3.7230246547037611</v>
      </c>
      <c r="R1593" s="17">
        <v>-1.0000000000000002</v>
      </c>
      <c r="S1593" s="17">
        <v>0.79860831476338401</v>
      </c>
      <c r="T1593" s="17">
        <v>0.10600792586312613</v>
      </c>
      <c r="U1593" s="17">
        <v>-8.1911906146754643E-3</v>
      </c>
      <c r="V1593" s="17">
        <v>-0.17842008911940821</v>
      </c>
      <c r="W1593" s="17">
        <v>1.7586588068264739</v>
      </c>
      <c r="X1593" s="17">
        <v>-0.60235151183014246</v>
      </c>
      <c r="Y1593" s="17">
        <v>6.7886748152594184E-2</v>
      </c>
      <c r="Z1593" s="17">
        <v>29.955972250275064</v>
      </c>
      <c r="AA1593" s="17">
        <v>0.28841885246497861</v>
      </c>
      <c r="AB1593" s="17">
        <v>0.70271473200570833</v>
      </c>
      <c r="AC1593" s="17">
        <v>13.280556489316261</v>
      </c>
      <c r="AD1593" s="17">
        <v>0.33814138268912386</v>
      </c>
      <c r="AE1593" s="17">
        <v>0.23305823119035868</v>
      </c>
      <c r="AF1593" s="17">
        <v>45.781676925816718</v>
      </c>
      <c r="AG1593" s="17">
        <v>-12.667917062887472</v>
      </c>
      <c r="AH1593" s="17">
        <v>0.12527745637318555</v>
      </c>
      <c r="AI1593" s="17">
        <v>0.18994977472039809</v>
      </c>
      <c r="AJ1593" s="17">
        <v>0.33333333333333298</v>
      </c>
      <c r="AK1593" s="17">
        <v>0.54681424214064467</v>
      </c>
      <c r="AL1593" s="17">
        <v>0.64332615565437901</v>
      </c>
      <c r="AM1593" s="17">
        <v>0.33333333333333298</v>
      </c>
      <c r="AN1593" s="17">
        <v>0.2160973542450777</v>
      </c>
      <c r="AO1593" s="17">
        <v>0.27508560596877635</v>
      </c>
      <c r="AP1593" s="17">
        <v>0.33333333333333298</v>
      </c>
      <c r="AQ1593" s="17">
        <v>5.832244444433984</v>
      </c>
      <c r="AR1593" s="17">
        <v>2.2444243630026963</v>
      </c>
      <c r="AS1593" s="17">
        <v>2.7451509100513491</v>
      </c>
      <c r="AT1593" s="17">
        <v>5.4189240590453522</v>
      </c>
      <c r="AU1593" s="17">
        <v>-1.0000000000000002</v>
      </c>
      <c r="AV1593" s="17">
        <v>-1.0000000000000002</v>
      </c>
      <c r="AW1593" s="17">
        <v>-1.0000000000000002</v>
      </c>
      <c r="AX1593" s="17">
        <v>-1.0000000000000002</v>
      </c>
      <c r="AY1593" s="17">
        <v>-3.795588212780034E-3</v>
      </c>
      <c r="AZ1593" s="17">
        <v>0.40917661297698482</v>
      </c>
      <c r="BA1593" s="17">
        <v>0.17069674993244335</v>
      </c>
      <c r="BB1593" s="17">
        <v>0.22511389297182943</v>
      </c>
      <c r="BC1593" s="17">
        <v>9.2889805033724279E-2</v>
      </c>
      <c r="BD1593" s="17">
        <v>7.1791749538052763</v>
      </c>
      <c r="BE1593" s="17">
        <v>3.6355964590544527</v>
      </c>
      <c r="BF1593" s="17">
        <v>-1.0000000000000002</v>
      </c>
      <c r="BG1593" s="22">
        <v>901.20550377501161</v>
      </c>
    </row>
    <row r="1594" spans="1:100" x14ac:dyDescent="0.25">
      <c r="A1594">
        <v>4119</v>
      </c>
      <c r="B1594" t="s">
        <v>1498</v>
      </c>
      <c r="C1594" s="48">
        <v>2</v>
      </c>
      <c r="D1594" s="22">
        <v>1476.6626855468749</v>
      </c>
      <c r="E1594" s="17">
        <v>11.692701143015569</v>
      </c>
      <c r="F1594" s="17">
        <v>-119.33006305603276</v>
      </c>
      <c r="G1594" s="17">
        <v>-0.3734495275235859</v>
      </c>
      <c r="H1594" s="17">
        <v>-0.86929461614882975</v>
      </c>
      <c r="I1594" s="17">
        <v>2.2535020142404676</v>
      </c>
      <c r="J1594" s="17">
        <v>-1.0947573798262926</v>
      </c>
      <c r="K1594" s="17">
        <v>-1.0000000000000018</v>
      </c>
      <c r="L1594" s="17">
        <v>-1.0000000000000018</v>
      </c>
      <c r="M1594" s="17">
        <v>-1.0000000000000018</v>
      </c>
      <c r="N1594" s="17">
        <v>6.4720903612603686E-2</v>
      </c>
      <c r="O1594" s="17">
        <v>-1.0000000000000018</v>
      </c>
      <c r="P1594" s="17">
        <v>-1.0000000000000018</v>
      </c>
      <c r="Q1594" s="17">
        <v>1.8131820133083698</v>
      </c>
      <c r="R1594" s="17">
        <v>-1.0000000000000018</v>
      </c>
      <c r="S1594" s="17">
        <v>-1.6922156542162978</v>
      </c>
      <c r="T1594" s="17">
        <v>-0.17357115496694861</v>
      </c>
      <c r="U1594" s="17">
        <v>-0.84596189412167688</v>
      </c>
      <c r="V1594" s="17">
        <v>-1.276170588113746</v>
      </c>
      <c r="W1594" s="17">
        <v>-3.8039573567328429</v>
      </c>
      <c r="X1594" s="17">
        <v>-7.4560043635134665</v>
      </c>
      <c r="Y1594" s="17">
        <v>-0.1836480479214794</v>
      </c>
      <c r="Z1594" s="17">
        <v>6.8612444061094919</v>
      </c>
      <c r="AA1594" s="17">
        <v>-1.4124812105740689</v>
      </c>
      <c r="AB1594" s="17">
        <v>-1.7489823682769372</v>
      </c>
      <c r="AC1594" s="17">
        <v>-14.867464654954052</v>
      </c>
      <c r="AD1594" s="17">
        <v>-1.810309673006238</v>
      </c>
      <c r="AE1594" s="17">
        <v>-1.5661563803254457</v>
      </c>
      <c r="AF1594" s="17">
        <v>0.19429110983782749</v>
      </c>
      <c r="AG1594" s="17">
        <v>-90.556272423352667</v>
      </c>
      <c r="AH1594" s="17">
        <v>-0.41359251454249557</v>
      </c>
      <c r="AI1594" s="17">
        <v>-0.44760085862840443</v>
      </c>
      <c r="AJ1594" s="17">
        <v>0.33333333333333298</v>
      </c>
      <c r="AK1594" s="17">
        <v>-0.17249634368980737</v>
      </c>
      <c r="AL1594" s="17">
        <v>1.5073999236673852E-2</v>
      </c>
      <c r="AM1594" s="17">
        <v>0.33333333333333298</v>
      </c>
      <c r="AN1594" s="17">
        <v>-0.43235724494704847</v>
      </c>
      <c r="AO1594" s="17">
        <v>-0.43350103713804061</v>
      </c>
      <c r="AP1594" s="17">
        <v>0.33333333333333298</v>
      </c>
      <c r="AQ1594" s="17">
        <v>-2.2519615103069421</v>
      </c>
      <c r="AR1594" s="17">
        <v>2.2444243630026963</v>
      </c>
      <c r="AS1594" s="17">
        <v>-7.5455622377443454</v>
      </c>
      <c r="AT1594" s="17">
        <v>-1.7808684867258755</v>
      </c>
      <c r="AU1594" s="17">
        <v>-1.0000000000000018</v>
      </c>
      <c r="AV1594" s="17">
        <v>-1.0000000000000018</v>
      </c>
      <c r="AW1594" s="17">
        <v>-1.0000000000000018</v>
      </c>
      <c r="AX1594" s="17">
        <v>-1.0000000000000018</v>
      </c>
      <c r="AY1594" s="17">
        <v>-0.11216725585671855</v>
      </c>
      <c r="AZ1594" s="17">
        <v>1.1565679962365452</v>
      </c>
      <c r="BA1594" s="17">
        <v>-0.54779834172401021</v>
      </c>
      <c r="BB1594" s="17">
        <v>0.64133990061534252</v>
      </c>
      <c r="BC1594" s="17">
        <v>-0.30551179818667129</v>
      </c>
      <c r="BD1594" s="17">
        <v>18.277618078655308</v>
      </c>
      <c r="BE1594" s="17">
        <v>-7.0862711190831851</v>
      </c>
      <c r="BF1594" s="17">
        <v>-1.0000000000000018</v>
      </c>
      <c r="BG1594" s="22">
        <v>54.080154697076978</v>
      </c>
    </row>
    <row r="1595" spans="1:100" x14ac:dyDescent="0.25">
      <c r="A1595">
        <v>4120</v>
      </c>
      <c r="B1595" t="s">
        <v>1499</v>
      </c>
      <c r="C1595" s="48">
        <v>2</v>
      </c>
      <c r="D1595" s="22">
        <v>1426.1829394531248</v>
      </c>
      <c r="E1595" s="17">
        <v>40.789059786846401</v>
      </c>
      <c r="F1595" s="17">
        <v>-72.390548082537023</v>
      </c>
      <c r="G1595" s="17">
        <v>-4.7192566701868166E-2</v>
      </c>
      <c r="H1595" s="17">
        <v>2.1067380507715887</v>
      </c>
      <c r="I1595" s="17">
        <v>25.101982263465054</v>
      </c>
      <c r="J1595" s="17">
        <v>4.5484349454029331</v>
      </c>
      <c r="K1595" s="17">
        <v>-1.0000000000000011</v>
      </c>
      <c r="L1595" s="17">
        <v>-1.0000000000000011</v>
      </c>
      <c r="M1595" s="17">
        <v>-1.0000000000000011</v>
      </c>
      <c r="N1595" s="17">
        <v>0.14602403070595946</v>
      </c>
      <c r="O1595" s="17">
        <v>-1.0000000000000011</v>
      </c>
      <c r="P1595" s="17">
        <v>-1.0000000000000011</v>
      </c>
      <c r="Q1595" s="17">
        <v>2.6865695919534867</v>
      </c>
      <c r="R1595" s="17">
        <v>-1.0000000000000011</v>
      </c>
      <c r="S1595" s="17">
        <v>-0.5531402833213801</v>
      </c>
      <c r="T1595" s="17">
        <v>-4.5717220222042027E-2</v>
      </c>
      <c r="U1595" s="17">
        <v>-0.46284209653395819</v>
      </c>
      <c r="V1595" s="17">
        <v>-0.77415977869301156</v>
      </c>
      <c r="W1595" s="17">
        <v>-1.2601248143441044</v>
      </c>
      <c r="X1595" s="17">
        <v>-4.3217695636074298</v>
      </c>
      <c r="Y1595" s="17">
        <v>-6.8619007451622721E-2</v>
      </c>
      <c r="Z1595" s="17">
        <v>17.422663443515852</v>
      </c>
      <c r="AA1595" s="17">
        <v>-0.63464488239908667</v>
      </c>
      <c r="AB1595" s="17">
        <v>-0.62780005326556743</v>
      </c>
      <c r="AC1595" s="17">
        <v>-1.9951308312187805</v>
      </c>
      <c r="AD1595" s="17">
        <v>-0.8278044002156284</v>
      </c>
      <c r="AE1595" s="17">
        <v>-0.74335995775390851</v>
      </c>
      <c r="AF1595" s="17">
        <v>21.041797418257111</v>
      </c>
      <c r="AG1595" s="17">
        <v>-54.937253024338382</v>
      </c>
      <c r="AH1595" s="17">
        <v>-0.16716261037052399</v>
      </c>
      <c r="AI1595" s="17">
        <v>-0.15604343297718182</v>
      </c>
      <c r="AJ1595" s="17">
        <v>0.33333333333333298</v>
      </c>
      <c r="AK1595" s="17">
        <v>0.15645061625096002</v>
      </c>
      <c r="AL1595" s="17">
        <v>0.30237915086494083</v>
      </c>
      <c r="AM1595" s="17">
        <v>0.33333333333333298</v>
      </c>
      <c r="AN1595" s="17">
        <v>-0.1358133412901974</v>
      </c>
      <c r="AO1595" s="17">
        <v>-0.10945822907131519</v>
      </c>
      <c r="AP1595" s="17">
        <v>0.33333333333333298</v>
      </c>
      <c r="AQ1595" s="17">
        <v>1.4450158798935853</v>
      </c>
      <c r="AR1595" s="17">
        <v>2.2444243630026963</v>
      </c>
      <c r="AS1595" s="17">
        <v>-2.839530000387871</v>
      </c>
      <c r="AT1595" s="17">
        <v>1.5116589927652786</v>
      </c>
      <c r="AU1595" s="17">
        <v>-1.0000000000000011</v>
      </c>
      <c r="AV1595" s="17">
        <v>-1.0000000000000011</v>
      </c>
      <c r="AW1595" s="17">
        <v>-1.0000000000000011</v>
      </c>
      <c r="AX1595" s="17">
        <v>-1.0000000000000011</v>
      </c>
      <c r="AY1595" s="17">
        <v>-6.2607953773004349E-2</v>
      </c>
      <c r="AZ1595" s="17">
        <v>0.81477944445912587</v>
      </c>
      <c r="BA1595" s="17">
        <v>-0.21922431433097744</v>
      </c>
      <c r="BB1595" s="17">
        <v>0.45099614291220108</v>
      </c>
      <c r="BC1595" s="17">
        <v>-0.12331929498087621</v>
      </c>
      <c r="BD1595" s="17">
        <v>13.202203928062708</v>
      </c>
      <c r="BE1595" s="17">
        <v>-2.1830682270473627</v>
      </c>
      <c r="BF1595" s="17">
        <v>-1.0000000000000011</v>
      </c>
      <c r="BG1595" s="22">
        <v>373.76782322351733</v>
      </c>
    </row>
    <row r="1596" spans="1:100" x14ac:dyDescent="0.25">
      <c r="A1596">
        <v>4121</v>
      </c>
      <c r="B1596" t="s">
        <v>3000</v>
      </c>
      <c r="C1596" s="48">
        <v>3</v>
      </c>
      <c r="D1596" s="22">
        <v>1441.7198208207253</v>
      </c>
      <c r="E1596" s="17">
        <v>89.073656705217076</v>
      </c>
      <c r="F1596" s="17">
        <v>-33.89600717631469</v>
      </c>
      <c r="G1596" s="17">
        <v>0.28126409508871103</v>
      </c>
      <c r="H1596" s="17">
        <v>5.6215092722262678</v>
      </c>
      <c r="I1596" s="17">
        <v>45.792290688886837</v>
      </c>
      <c r="J1596" s="17">
        <v>34.592302030127776</v>
      </c>
      <c r="K1596" s="17">
        <v>-1.0000000000000004</v>
      </c>
      <c r="L1596" s="17">
        <v>-1.0000000000000004</v>
      </c>
      <c r="M1596" s="17">
        <v>-1.0000000000000004</v>
      </c>
      <c r="N1596" s="17">
        <v>0.25666198256813794</v>
      </c>
      <c r="O1596" s="17">
        <v>-1.0000000000000004</v>
      </c>
      <c r="P1596" s="17">
        <v>-1.0000000000000004</v>
      </c>
      <c r="Q1596" s="17">
        <v>3.5788324867522441</v>
      </c>
      <c r="R1596" s="17">
        <v>-1.0000000000000004</v>
      </c>
      <c r="S1596" s="17">
        <v>1.3383171944598014</v>
      </c>
      <c r="T1596" s="17">
        <v>0.19333407972246763</v>
      </c>
      <c r="U1596" s="17">
        <v>-0.31697880172278864</v>
      </c>
      <c r="V1596" s="17">
        <v>0.15855274321886209</v>
      </c>
      <c r="W1596" s="17">
        <v>2.0426767854740251</v>
      </c>
      <c r="X1596" s="17">
        <v>-0.6744599493659108</v>
      </c>
      <c r="Y1596" s="17">
        <v>3.1983202283914484E-2</v>
      </c>
      <c r="Z1596" s="17">
        <v>36.140487911042527</v>
      </c>
      <c r="AA1596" s="17">
        <v>0.66053989643395472</v>
      </c>
      <c r="AB1596" s="17">
        <v>0.31896151202944745</v>
      </c>
      <c r="AC1596" s="17">
        <v>0.6617008880640729</v>
      </c>
      <c r="AD1596" s="17">
        <v>-0.3519082933400377</v>
      </c>
      <c r="AE1596" s="17">
        <v>1.3037600096620088</v>
      </c>
      <c r="AF1596" s="17">
        <v>38.424910320798048</v>
      </c>
      <c r="AG1596" s="17">
        <v>-52.994293941908658</v>
      </c>
      <c r="AH1596" s="17">
        <v>4.2809853523070852E-2</v>
      </c>
      <c r="AI1596" s="17">
        <v>-3.7681616484101912E-2</v>
      </c>
      <c r="AJ1596" s="17">
        <v>0.33333333333333298</v>
      </c>
      <c r="AK1596" s="17">
        <v>1.4761987106908994</v>
      </c>
      <c r="AL1596" s="17">
        <v>1.1812531402315805</v>
      </c>
      <c r="AM1596" s="17">
        <v>0.33333333333333298</v>
      </c>
      <c r="AN1596" s="17">
        <v>0.49326577549588113</v>
      </c>
      <c r="AO1596" s="17">
        <v>0.32990454987027751</v>
      </c>
      <c r="AP1596" s="17">
        <v>0.33333333333333298</v>
      </c>
      <c r="AQ1596" s="17">
        <v>7.3673803680887788</v>
      </c>
      <c r="AR1596" s="17">
        <v>1.9758378739276974</v>
      </c>
      <c r="AS1596" s="17">
        <v>18.609846063934576</v>
      </c>
      <c r="AT1596" s="17">
        <v>14.006618092265526</v>
      </c>
      <c r="AU1596" s="17">
        <v>-1.0000000000000004</v>
      </c>
      <c r="AV1596" s="17">
        <v>-1.0000000000000004</v>
      </c>
      <c r="AW1596" s="17">
        <v>-1.0000000000000004</v>
      </c>
      <c r="AX1596" s="17">
        <v>-1.0000000000000004</v>
      </c>
      <c r="AY1596" s="17">
        <v>4.9330374921142242E-2</v>
      </c>
      <c r="AZ1596" s="17">
        <v>0.29814743182688785</v>
      </c>
      <c r="BA1596" s="17">
        <v>0.26681284158625646</v>
      </c>
      <c r="BB1596" s="17">
        <v>-3.6542962216768199E-2</v>
      </c>
      <c r="BC1596" s="17">
        <v>6.9422849161938499E-2</v>
      </c>
      <c r="BD1596" s="17">
        <v>0.57716310371524027</v>
      </c>
      <c r="BE1596" s="17">
        <v>3.0696354369797438</v>
      </c>
      <c r="BF1596" s="17">
        <v>-1.0000000000000004</v>
      </c>
      <c r="CU1596" t="e">
        <v>#N/A</v>
      </c>
      <c r="CV1596" t="e">
        <v>#N/A</v>
      </c>
    </row>
    <row r="1597" spans="1:100" x14ac:dyDescent="0.25">
      <c r="A1597">
        <v>4122</v>
      </c>
      <c r="B1597" t="s">
        <v>1500</v>
      </c>
      <c r="C1597" s="48">
        <v>3</v>
      </c>
      <c r="D1597" s="22">
        <v>1518.9734753368762</v>
      </c>
      <c r="E1597" s="17">
        <v>91.689163587270315</v>
      </c>
      <c r="F1597" s="17">
        <v>-29.228151002284786</v>
      </c>
      <c r="G1597" s="17">
        <v>0.27691308986899149</v>
      </c>
      <c r="H1597" s="17">
        <v>7.1784499378028883</v>
      </c>
      <c r="I1597" s="17">
        <v>41.160117881750267</v>
      </c>
      <c r="J1597" s="17">
        <v>21.979822178768838</v>
      </c>
      <c r="K1597" s="17">
        <v>-1</v>
      </c>
      <c r="L1597" s="17">
        <v>-1</v>
      </c>
      <c r="M1597" s="17">
        <v>-1</v>
      </c>
      <c r="N1597" s="17">
        <v>0.20606617088896301</v>
      </c>
      <c r="O1597" s="17">
        <v>-1</v>
      </c>
      <c r="P1597" s="17">
        <v>-1</v>
      </c>
      <c r="Q1597" s="17">
        <v>3.6375462310536264</v>
      </c>
      <c r="R1597" s="17">
        <v>-1</v>
      </c>
      <c r="S1597" s="17">
        <v>0.96371907881239383</v>
      </c>
      <c r="T1597" s="17">
        <v>0.27375109942621678</v>
      </c>
      <c r="U1597" s="17">
        <v>0.80673277456223835</v>
      </c>
      <c r="V1597" s="17">
        <v>-0.48852653065954893</v>
      </c>
      <c r="W1597" s="17">
        <v>3.5409037067492664</v>
      </c>
      <c r="X1597" s="17">
        <v>3.3843385764432643</v>
      </c>
      <c r="Y1597" s="17">
        <v>8.3069484043893416E-2</v>
      </c>
      <c r="Z1597" s="17">
        <v>13.507522131091935</v>
      </c>
      <c r="AA1597" s="17">
        <v>0.87612713442556212</v>
      </c>
      <c r="AB1597" s="17">
        <v>-0.73647415048339682</v>
      </c>
      <c r="AC1597" s="17">
        <v>16.971332163979646</v>
      </c>
      <c r="AD1597" s="17">
        <v>2.7532984423521674</v>
      </c>
      <c r="AE1597" s="17">
        <v>0.58734099580723176</v>
      </c>
      <c r="AF1597" s="17">
        <v>30.329721140395414</v>
      </c>
      <c r="AG1597" s="17">
        <v>-54.242605342794121</v>
      </c>
      <c r="AH1597" s="17">
        <v>0.58084982237608995</v>
      </c>
      <c r="AI1597" s="17">
        <v>0.61212219896240683</v>
      </c>
      <c r="AJ1597" s="17">
        <v>0.33333333333333298</v>
      </c>
      <c r="AK1597" s="17">
        <v>1.0931210081110623</v>
      </c>
      <c r="AL1597" s="17">
        <v>1.1716307219409454</v>
      </c>
      <c r="AM1597" s="17">
        <v>0.33333333333333298</v>
      </c>
      <c r="AN1597" s="17">
        <v>0.49686957543065913</v>
      </c>
      <c r="AO1597" s="17">
        <v>0.38232642736761813</v>
      </c>
      <c r="AP1597" s="17">
        <v>0.33333333333333298</v>
      </c>
      <c r="AQ1597" s="17">
        <v>10.830396741354845</v>
      </c>
      <c r="AR1597" s="17">
        <v>2.1939224406271416</v>
      </c>
      <c r="AS1597" s="17">
        <v>8.8546896570310683</v>
      </c>
      <c r="AT1597" s="17">
        <v>10.931210081110622</v>
      </c>
      <c r="AU1597" s="17">
        <v>-1</v>
      </c>
      <c r="AV1597" s="17">
        <v>-1</v>
      </c>
      <c r="AW1597" s="17">
        <v>-1</v>
      </c>
      <c r="AX1597" s="17">
        <v>-1</v>
      </c>
      <c r="AY1597" s="17">
        <v>8.0367898254464012E-2</v>
      </c>
      <c r="AZ1597" s="17">
        <v>6.8090961584403073E-2</v>
      </c>
      <c r="BA1597" s="17">
        <v>0.11795824583064493</v>
      </c>
      <c r="BB1597" s="17">
        <v>-0.1229036336012522</v>
      </c>
      <c r="BC1597" s="17">
        <v>0.83123929439180455</v>
      </c>
      <c r="BD1597" s="17">
        <v>-2.73213603210929</v>
      </c>
      <c r="BE1597" s="17">
        <v>21.370773588948335</v>
      </c>
      <c r="BF1597" s="17">
        <v>-1</v>
      </c>
      <c r="CU1597" t="e">
        <v>#N/A</v>
      </c>
      <c r="CV1597" t="e">
        <v>#N/A</v>
      </c>
    </row>
    <row r="1598" spans="1:100" x14ac:dyDescent="0.25">
      <c r="A1598">
        <v>4123</v>
      </c>
      <c r="B1598" t="s">
        <v>1501</v>
      </c>
      <c r="C1598" s="48">
        <v>2</v>
      </c>
      <c r="D1598" s="22">
        <v>1491.0513378906251</v>
      </c>
      <c r="E1598" s="17">
        <v>59.880648464220002</v>
      </c>
      <c r="F1598" s="17">
        <v>-41.591164435971834</v>
      </c>
      <c r="G1598" s="17">
        <v>0.16688108338557611</v>
      </c>
      <c r="H1598" s="17">
        <v>4.0594632100525949</v>
      </c>
      <c r="I1598" s="17">
        <v>40.094022750764267</v>
      </c>
      <c r="J1598" s="17">
        <v>8.2512181018592123</v>
      </c>
      <c r="K1598" s="17">
        <v>-1.0000000000000007</v>
      </c>
      <c r="L1598" s="17">
        <v>-1.0000000000000007</v>
      </c>
      <c r="M1598" s="17">
        <v>-1.0000000000000007</v>
      </c>
      <c r="N1598" s="17">
        <v>0.19937111374309008</v>
      </c>
      <c r="O1598" s="17">
        <v>-1.0000000000000007</v>
      </c>
      <c r="P1598" s="17">
        <v>-1.0000000000000007</v>
      </c>
      <c r="Q1598" s="17">
        <v>3.2596432404993765</v>
      </c>
      <c r="R1598" s="17">
        <v>-1.0000000000000007</v>
      </c>
      <c r="S1598" s="17">
        <v>0.1942645283890847</v>
      </c>
      <c r="T1598" s="17">
        <v>3.8174195979313569E-2</v>
      </c>
      <c r="U1598" s="17">
        <v>-0.21145787078809547</v>
      </c>
      <c r="V1598" s="17">
        <v>-0.44476516260457749</v>
      </c>
      <c r="W1598" s="17">
        <v>0.40901204081699793</v>
      </c>
      <c r="X1598" s="17">
        <v>-2.2652400043389038</v>
      </c>
      <c r="Y1598" s="17">
        <v>6.8573486617252016E-3</v>
      </c>
      <c r="Z1598" s="17">
        <v>24.352543246681421</v>
      </c>
      <c r="AA1598" s="17">
        <v>-0.12426722938703327</v>
      </c>
      <c r="AB1598" s="17">
        <v>0.10786422186121136</v>
      </c>
      <c r="AC1598" s="17">
        <v>6.4510567377780514</v>
      </c>
      <c r="AD1598" s="17">
        <v>-0.18313312807875726</v>
      </c>
      <c r="AE1598" s="17">
        <v>-0.20348171878805532</v>
      </c>
      <c r="AF1598" s="17">
        <v>34.720897963495986</v>
      </c>
      <c r="AG1598" s="17">
        <v>-31.565817588669049</v>
      </c>
      <c r="AH1598" s="17">
        <v>-5.4675190415133523E-3</v>
      </c>
      <c r="AI1598" s="17">
        <v>3.5262101660475442E-2</v>
      </c>
      <c r="AJ1598" s="17">
        <v>0.33333333333333298</v>
      </c>
      <c r="AK1598" s="17">
        <v>0.37228931045791247</v>
      </c>
      <c r="AL1598" s="17">
        <v>0.49089455400939275</v>
      </c>
      <c r="AM1598" s="17">
        <v>0.33333333333333298</v>
      </c>
      <c r="AN1598" s="17">
        <v>5.8764073110751602E-2</v>
      </c>
      <c r="AO1598" s="17">
        <v>0.10316260370023622</v>
      </c>
      <c r="AP1598" s="17">
        <v>0.33333333333333298</v>
      </c>
      <c r="AQ1598" s="17">
        <v>3.870789240307658</v>
      </c>
      <c r="AR1598" s="17">
        <v>2.2444243630026963</v>
      </c>
      <c r="AS1598" s="17">
        <v>0.24833514720232674</v>
      </c>
      <c r="AT1598" s="17">
        <v>3.6720523642128975</v>
      </c>
      <c r="AU1598" s="17">
        <v>-1.0000000000000007</v>
      </c>
      <c r="AV1598" s="17">
        <v>-1.0000000000000007</v>
      </c>
      <c r="AW1598" s="17">
        <v>-1.0000000000000007</v>
      </c>
      <c r="AX1598" s="17">
        <v>-1.0000000000000007</v>
      </c>
      <c r="AY1598" s="17">
        <v>-3.0089595647782838E-2</v>
      </c>
      <c r="AZ1598" s="17">
        <v>0.59051473405168697</v>
      </c>
      <c r="BA1598" s="17">
        <v>-3.6303199812444675E-3</v>
      </c>
      <c r="BB1598" s="17">
        <v>0.32610200155735047</v>
      </c>
      <c r="BC1598" s="17">
        <v>-3.773602893264838E-3</v>
      </c>
      <c r="BD1598" s="17">
        <v>9.8719686736598291</v>
      </c>
      <c r="BE1598" s="17">
        <v>1.0341705333878464</v>
      </c>
      <c r="BF1598" s="17">
        <v>-1.0000000000000007</v>
      </c>
      <c r="BG1598" s="22">
        <v>70.787580427824878</v>
      </c>
    </row>
    <row r="1599" spans="1:100" x14ac:dyDescent="0.25">
      <c r="A1599">
        <v>4125</v>
      </c>
      <c r="B1599" t="s">
        <v>1502</v>
      </c>
      <c r="C1599" s="48">
        <v>3</v>
      </c>
      <c r="D1599" s="22">
        <v>1526.2431423261787</v>
      </c>
      <c r="E1599" s="17">
        <v>88.665961188279638</v>
      </c>
      <c r="F1599" s="17">
        <v>-15.114803931517143</v>
      </c>
      <c r="G1599" s="17">
        <v>0.24841201233395799</v>
      </c>
      <c r="H1599" s="17">
        <v>2.2314162090527705</v>
      </c>
      <c r="I1599" s="17">
        <v>74.48637610163901</v>
      </c>
      <c r="J1599" s="17">
        <v>13.015465397522592</v>
      </c>
      <c r="K1599" s="17">
        <v>-0.99999999999999933</v>
      </c>
      <c r="L1599" s="17">
        <v>-0.99999999999999933</v>
      </c>
      <c r="M1599" s="17">
        <v>-0.99999999999999933</v>
      </c>
      <c r="N1599" s="17">
        <v>0.31439616318075025</v>
      </c>
      <c r="O1599" s="17">
        <v>-0.99999999999999933</v>
      </c>
      <c r="P1599" s="17">
        <v>-0.99999999999999933</v>
      </c>
      <c r="Q1599" s="17">
        <v>2.5553696663380707</v>
      </c>
      <c r="R1599" s="17">
        <v>-0.99999999999999933</v>
      </c>
      <c r="S1599" s="17">
        <v>-3.8282273317788579E-3</v>
      </c>
      <c r="T1599" s="17">
        <v>-2.6730662738896072E-3</v>
      </c>
      <c r="U1599" s="17">
        <v>-0.15814850131087166</v>
      </c>
      <c r="V1599" s="17">
        <v>-0.12065102946446624</v>
      </c>
      <c r="W1599" s="17">
        <v>-0.32395345728530167</v>
      </c>
      <c r="X1599" s="17">
        <v>-3.7734339941643111</v>
      </c>
      <c r="Y1599" s="17">
        <v>0.14685410891851253</v>
      </c>
      <c r="Z1599" s="17">
        <v>33.455528666903184</v>
      </c>
      <c r="AA1599" s="17">
        <v>-0.36753805808461215</v>
      </c>
      <c r="AB1599" s="17">
        <v>4.1206131889605278</v>
      </c>
      <c r="AC1599" s="17">
        <v>20.354008508528477</v>
      </c>
      <c r="AD1599" s="17">
        <v>0.86526274273164705</v>
      </c>
      <c r="AE1599" s="17">
        <v>0.80287839315386289</v>
      </c>
      <c r="AF1599" s="17">
        <v>58.733028757546052</v>
      </c>
      <c r="AG1599" s="17">
        <v>-16.769751732637069</v>
      </c>
      <c r="AH1599" s="17">
        <v>0.15379409179047118</v>
      </c>
      <c r="AI1599" s="17">
        <v>0.62299092814534851</v>
      </c>
      <c r="AJ1599" s="17">
        <v>0.33333333333333298</v>
      </c>
      <c r="AK1599" s="17">
        <v>1.2381232118113668</v>
      </c>
      <c r="AL1599" s="17">
        <v>1.3367613400850009</v>
      </c>
      <c r="AM1599" s="17">
        <v>0.33333333333333298</v>
      </c>
      <c r="AN1599" s="17">
        <v>0.86511949242635788</v>
      </c>
      <c r="AO1599" s="17">
        <v>1.1909172005882487</v>
      </c>
      <c r="AP1599" s="17">
        <v>0.33333333333333298</v>
      </c>
      <c r="AQ1599" s="17">
        <v>15.753347344092996</v>
      </c>
      <c r="AR1599" s="17">
        <v>-1.3179929523016618</v>
      </c>
      <c r="AS1599" s="17">
        <v>1.952226231710591</v>
      </c>
      <c r="AT1599" s="17">
        <v>12.381232118113669</v>
      </c>
      <c r="AU1599" s="17">
        <v>-0.99999999999999933</v>
      </c>
      <c r="AV1599" s="17">
        <v>-0.99999999999999933</v>
      </c>
      <c r="AW1599" s="17">
        <v>-0.99999999999999933</v>
      </c>
      <c r="AX1599" s="17">
        <v>-0.99999999999999933</v>
      </c>
      <c r="AY1599" s="17">
        <v>-1.5173715675757975E-2</v>
      </c>
      <c r="AZ1599" s="17">
        <v>-0.72393254018542585</v>
      </c>
      <c r="BA1599" s="17">
        <v>-0.37366541259881397</v>
      </c>
      <c r="BB1599" s="17">
        <v>0.36152900801175564</v>
      </c>
      <c r="BC1599" s="17">
        <v>3.2041221722371602E-2</v>
      </c>
      <c r="BD1599" s="17">
        <v>5.4185624993667627</v>
      </c>
      <c r="BE1599" s="17">
        <v>-1.0672965199347813</v>
      </c>
      <c r="BF1599" s="17">
        <v>-0.99999999999999933</v>
      </c>
      <c r="CU1599" t="e">
        <v>#N/A</v>
      </c>
      <c r="CV1599" t="e">
        <v>#N/A</v>
      </c>
    </row>
    <row r="1600" spans="1:100" x14ac:dyDescent="0.25">
      <c r="A1600">
        <v>4127</v>
      </c>
      <c r="B1600" t="s">
        <v>1503</v>
      </c>
      <c r="C1600" s="48">
        <v>3</v>
      </c>
      <c r="D1600" s="22">
        <v>1379.1783922168029</v>
      </c>
      <c r="E1600" s="17">
        <v>45.484622019709811</v>
      </c>
      <c r="F1600" s="17">
        <v>-84.00309348213851</v>
      </c>
      <c r="G1600" s="17">
        <v>-0.11835294884225653</v>
      </c>
      <c r="H1600" s="17">
        <v>7.1072022071986654</v>
      </c>
      <c r="I1600" s="17">
        <v>20.456942353193707</v>
      </c>
      <c r="J1600" s="17">
        <v>15.675266145692287</v>
      </c>
      <c r="K1600" s="17">
        <v>-1.0000000000000007</v>
      </c>
      <c r="L1600" s="17">
        <v>-1.0000000000000007</v>
      </c>
      <c r="M1600" s="17">
        <v>-1.0000000000000007</v>
      </c>
      <c r="N1600" s="17">
        <v>0.45608073987074682</v>
      </c>
      <c r="O1600" s="17">
        <v>-1.0000000000000007</v>
      </c>
      <c r="P1600" s="17">
        <v>-1.0000000000000007</v>
      </c>
      <c r="Q1600" s="17">
        <v>4.7915329187827789</v>
      </c>
      <c r="R1600" s="17">
        <v>-1.0000000000000007</v>
      </c>
      <c r="S1600" s="17">
        <v>1.203911820287195</v>
      </c>
      <c r="T1600" s="17">
        <v>0.18167866882398473</v>
      </c>
      <c r="U1600" s="17">
        <v>-4.6077176079254809E-2</v>
      </c>
      <c r="V1600" s="17">
        <v>-0.26407007089313567</v>
      </c>
      <c r="W1600" s="17">
        <v>2.3156692884158807</v>
      </c>
      <c r="X1600" s="17">
        <v>-2.251621478197007</v>
      </c>
      <c r="Y1600" s="17">
        <v>0.16448919351811714</v>
      </c>
      <c r="Z1600" s="17">
        <v>29.969406566191072</v>
      </c>
      <c r="AA1600" s="17">
        <v>0.35300089998146006</v>
      </c>
      <c r="AB1600" s="17">
        <v>1.623396386160008</v>
      </c>
      <c r="AC1600" s="17">
        <v>-10.901318954809989</v>
      </c>
      <c r="AD1600" s="17">
        <v>-0.52569023387058367</v>
      </c>
      <c r="AE1600" s="17">
        <v>7.7404953798340115E-2</v>
      </c>
      <c r="AF1600" s="17">
        <v>20.768888951339434</v>
      </c>
      <c r="AG1600" s="17">
        <v>-72.582250926773156</v>
      </c>
      <c r="AH1600" s="17">
        <v>-9.2899315219792417E-2</v>
      </c>
      <c r="AI1600" s="17">
        <v>-0.20608045429595179</v>
      </c>
      <c r="AJ1600" s="17">
        <v>0.33333333333333298</v>
      </c>
      <c r="AK1600" s="17">
        <v>-0.13784644476513719</v>
      </c>
      <c r="AL1600" s="17">
        <v>-7.2933756491978294E-2</v>
      </c>
      <c r="AM1600" s="17">
        <v>0.33333333333333298</v>
      </c>
      <c r="AN1600" s="17">
        <v>0.38919599009950495</v>
      </c>
      <c r="AO1600" s="17">
        <v>0.21662489115878739</v>
      </c>
      <c r="AP1600" s="17">
        <v>0.33333333333333298</v>
      </c>
      <c r="AQ1600" s="17">
        <v>-0.31194659814571479</v>
      </c>
      <c r="AR1600" s="17">
        <v>1.6436990576619106</v>
      </c>
      <c r="AS1600" s="17">
        <v>15.410031535681741</v>
      </c>
      <c r="AT1600" s="17">
        <v>-1.3784644476513717</v>
      </c>
      <c r="AU1600" s="17">
        <v>-1.0000000000000007</v>
      </c>
      <c r="AV1600" s="17">
        <v>-1.0000000000000007</v>
      </c>
      <c r="AW1600" s="17">
        <v>-1.0000000000000007</v>
      </c>
      <c r="AX1600" s="17">
        <v>-1.0000000000000007</v>
      </c>
      <c r="AY1600" s="17">
        <v>-8.8247809276448125E-3</v>
      </c>
      <c r="AZ1600" s="17">
        <v>0.39624423123684976</v>
      </c>
      <c r="BA1600" s="17">
        <v>0.70107311261827421</v>
      </c>
      <c r="BB1600" s="17">
        <v>-9.4767207863842053E-3</v>
      </c>
      <c r="BC1600" s="17">
        <v>-5.0406169978648642E-2</v>
      </c>
      <c r="BD1600" s="17">
        <v>1.744303136524644</v>
      </c>
      <c r="BE1600" s="17">
        <v>2.2452113136251524</v>
      </c>
      <c r="BF1600" s="17">
        <v>-1.0000000000000007</v>
      </c>
      <c r="CU1600" t="e">
        <v>#N/A</v>
      </c>
      <c r="CV1600" t="e">
        <v>#N/A</v>
      </c>
    </row>
    <row r="1601" spans="1:100" x14ac:dyDescent="0.25">
      <c r="A1601">
        <v>4130</v>
      </c>
      <c r="B1601" t="s">
        <v>1504</v>
      </c>
      <c r="C1601" s="48">
        <v>2</v>
      </c>
      <c r="D1601" s="22">
        <v>1541.8848632812499</v>
      </c>
      <c r="E1601" s="17">
        <v>100.7922194604823</v>
      </c>
      <c r="F1601" s="17">
        <v>24.40916649462913</v>
      </c>
      <c r="G1601" s="17">
        <v>0.62562181376602566</v>
      </c>
      <c r="H1601" s="17">
        <v>8.2439789850437553</v>
      </c>
      <c r="I1601" s="17">
        <v>72.220627777714711</v>
      </c>
      <c r="J1601" s="17">
        <v>16.185952007406829</v>
      </c>
      <c r="K1601" s="17">
        <v>-0.99999999999999967</v>
      </c>
      <c r="L1601" s="17">
        <v>-0.99999999999999967</v>
      </c>
      <c r="M1601" s="17">
        <v>-0.99999999999999967</v>
      </c>
      <c r="N1601" s="17">
        <v>0.31368915254012719</v>
      </c>
      <c r="O1601" s="17">
        <v>-0.99999999999999967</v>
      </c>
      <c r="P1601" s="17">
        <v>-0.99999999999999967</v>
      </c>
      <c r="Q1601" s="17">
        <v>4.4876889340648614</v>
      </c>
      <c r="R1601" s="17">
        <v>-0.99999999999999967</v>
      </c>
      <c r="S1601" s="17">
        <v>1.7958863490749488</v>
      </c>
      <c r="T1601" s="17">
        <v>0.2179460152814095</v>
      </c>
      <c r="U1601" s="17">
        <v>0.32723609401175358</v>
      </c>
      <c r="V1601" s="17">
        <v>0.26109810784497256</v>
      </c>
      <c r="W1601" s="17">
        <v>3.9858233846174089</v>
      </c>
      <c r="X1601" s="17">
        <v>2.1417193373758017</v>
      </c>
      <c r="Y1601" s="17">
        <v>0.16859644506966232</v>
      </c>
      <c r="Z1601" s="17">
        <v>39.202657312818673</v>
      </c>
      <c r="AA1601" s="17">
        <v>0.96942654010291429</v>
      </c>
      <c r="AB1601" s="17">
        <v>1.6843271202544041</v>
      </c>
      <c r="AC1601" s="17">
        <v>24.550483046196625</v>
      </c>
      <c r="AD1601" s="17">
        <v>1.1983398841979049</v>
      </c>
      <c r="AE1601" s="17">
        <v>0.95342917406840355</v>
      </c>
      <c r="AF1601" s="17">
        <v>64.033989848028369</v>
      </c>
      <c r="AG1601" s="17">
        <v>18.517083120591575</v>
      </c>
      <c r="AH1601" s="17">
        <v>0.34103063364988306</v>
      </c>
      <c r="AI1601" s="17">
        <v>0.44521279222726612</v>
      </c>
      <c r="AJ1601" s="17">
        <v>0.33333333333333298</v>
      </c>
      <c r="AK1601" s="17">
        <v>0.83481237289186871</v>
      </c>
      <c r="AL1601" s="17">
        <v>0.89486624174922313</v>
      </c>
      <c r="AM1601" s="17">
        <v>0.33333333333333298</v>
      </c>
      <c r="AN1601" s="17">
        <v>0.47572611006097798</v>
      </c>
      <c r="AO1601" s="17">
        <v>0.55879007620737997</v>
      </c>
      <c r="AP1601" s="17">
        <v>0.33333333333333298</v>
      </c>
      <c r="AQ1601" s="17">
        <v>9.0690051003130119</v>
      </c>
      <c r="AR1601" s="17">
        <v>2.2444243630026963</v>
      </c>
      <c r="AS1601" s="17">
        <v>6.8653546287837433</v>
      </c>
      <c r="AT1601" s="17">
        <v>8.30158258767635</v>
      </c>
      <c r="AU1601" s="17">
        <v>-0.99999999999999967</v>
      </c>
      <c r="AV1601" s="17">
        <v>-0.99999999999999967</v>
      </c>
      <c r="AW1601" s="17">
        <v>-0.99999999999999967</v>
      </c>
      <c r="AX1601" s="17">
        <v>-0.99999999999999967</v>
      </c>
      <c r="AY1601" s="17">
        <v>3.9594344206765768E-2</v>
      </c>
      <c r="AZ1601" s="17">
        <v>0.10993547075214219</v>
      </c>
      <c r="BA1601" s="17">
        <v>0.45836837249321882</v>
      </c>
      <c r="BB1601" s="17">
        <v>5.8465000917804405E-2</v>
      </c>
      <c r="BC1601" s="17">
        <v>0.2524021482078449</v>
      </c>
      <c r="BD1601" s="17">
        <v>2.7355716798240035</v>
      </c>
      <c r="BE1601" s="17">
        <v>7.9284261233097126</v>
      </c>
      <c r="BF1601" s="17">
        <v>-0.99999999999999967</v>
      </c>
      <c r="BG1601" s="22">
        <v>1722.6688937662925</v>
      </c>
    </row>
    <row r="1602" spans="1:100" x14ac:dyDescent="0.25">
      <c r="A1602">
        <v>4131</v>
      </c>
      <c r="B1602" t="s">
        <v>1505</v>
      </c>
      <c r="C1602" s="48">
        <v>2</v>
      </c>
      <c r="D1602" s="22">
        <v>1531.199482421875</v>
      </c>
      <c r="E1602" s="17">
        <v>114.56674969747993</v>
      </c>
      <c r="F1602" s="17">
        <v>46.630839530320451</v>
      </c>
      <c r="G1602" s="17">
        <v>0.7800753805123426</v>
      </c>
      <c r="H1602" s="17">
        <v>9.6528649717264798</v>
      </c>
      <c r="I1602" s="17">
        <v>83.037344945487092</v>
      </c>
      <c r="J1602" s="17">
        <v>18.85750016463798</v>
      </c>
      <c r="K1602" s="17">
        <v>-0.99999999999999933</v>
      </c>
      <c r="L1602" s="17">
        <v>-0.99999999999999933</v>
      </c>
      <c r="M1602" s="17">
        <v>-0.99999999999999933</v>
      </c>
      <c r="N1602" s="17">
        <v>0.35217893046109527</v>
      </c>
      <c r="O1602" s="17">
        <v>-0.99999999999999933</v>
      </c>
      <c r="P1602" s="17">
        <v>-0.99999999999999933</v>
      </c>
      <c r="Q1602" s="17">
        <v>4.9011600408081817</v>
      </c>
      <c r="R1602" s="17">
        <v>-0.99999999999999933</v>
      </c>
      <c r="S1602" s="17">
        <v>2.3351369244021147</v>
      </c>
      <c r="T1602" s="17">
        <v>0.27847344799630153</v>
      </c>
      <c r="U1602" s="17">
        <v>0.50860914143888802</v>
      </c>
      <c r="V1602" s="17">
        <v>0.49875544353813528</v>
      </c>
      <c r="W1602" s="17">
        <v>5.1901011673433803</v>
      </c>
      <c r="X1602" s="17">
        <v>3.6254999213874579</v>
      </c>
      <c r="Y1602" s="17">
        <v>0.22305243440772382</v>
      </c>
      <c r="Z1602" s="17">
        <v>44.202547081059535</v>
      </c>
      <c r="AA1602" s="17">
        <v>1.3376626535298848</v>
      </c>
      <c r="AB1602" s="17">
        <v>2.2151069297954717</v>
      </c>
      <c r="AC1602" s="17">
        <v>30.64438481741923</v>
      </c>
      <c r="AD1602" s="17">
        <v>1.6634684851245134</v>
      </c>
      <c r="AE1602" s="17">
        <v>1.3429498814648304</v>
      </c>
      <c r="AF1602" s="17">
        <v>73.903424354473259</v>
      </c>
      <c r="AG1602" s="17">
        <v>35.379511362207801</v>
      </c>
      <c r="AH1602" s="17">
        <v>0.45769321015537867</v>
      </c>
      <c r="AI1602" s="17">
        <v>0.58323922449031029</v>
      </c>
      <c r="AJ1602" s="17">
        <v>0.33333333333333298</v>
      </c>
      <c r="AK1602" s="17">
        <v>0.99053941425596936</v>
      </c>
      <c r="AL1602" s="17">
        <v>1.0308796015923747</v>
      </c>
      <c r="AM1602" s="17">
        <v>0.33333333333333298</v>
      </c>
      <c r="AN1602" s="17">
        <v>0.61611319483403015</v>
      </c>
      <c r="AO1602" s="17">
        <v>0.71219543914076244</v>
      </c>
      <c r="AP1602" s="17">
        <v>0.33333333333333298</v>
      </c>
      <c r="AQ1602" s="17">
        <v>10.819194100599168</v>
      </c>
      <c r="AR1602" s="17">
        <v>2.2444243630026963</v>
      </c>
      <c r="AS1602" s="17">
        <v>9.0932410850670493</v>
      </c>
      <c r="AT1602" s="17">
        <v>9.8603006347544664</v>
      </c>
      <c r="AU1602" s="17">
        <v>-0.99999999999999933</v>
      </c>
      <c r="AV1602" s="17">
        <v>-0.99999999999999933</v>
      </c>
      <c r="AW1602" s="17">
        <v>-0.99999999999999933</v>
      </c>
      <c r="AX1602" s="17">
        <v>-0.99999999999999933</v>
      </c>
      <c r="AY1602" s="17">
        <v>6.3056252737418328E-2</v>
      </c>
      <c r="AZ1602" s="17">
        <v>-5.1870918794678478E-2</v>
      </c>
      <c r="BA1602" s="17">
        <v>0.61391886356393</v>
      </c>
      <c r="BB1602" s="17">
        <v>-3.1645788476853398E-2</v>
      </c>
      <c r="BC1602" s="17">
        <v>0.33865404574192393</v>
      </c>
      <c r="BD1602" s="17">
        <v>0.33281583884709764</v>
      </c>
      <c r="BE1602" s="17">
        <v>10.249655295703135</v>
      </c>
      <c r="BF1602" s="17">
        <v>-0.99999999999999933</v>
      </c>
      <c r="BG1602" s="22">
        <v>918.03753662504653</v>
      </c>
    </row>
    <row r="1603" spans="1:100" x14ac:dyDescent="0.25">
      <c r="A1603">
        <v>4132</v>
      </c>
      <c r="B1603" t="s">
        <v>1506</v>
      </c>
      <c r="C1603" s="48">
        <v>3</v>
      </c>
      <c r="D1603" s="22">
        <v>1429.0409689301557</v>
      </c>
      <c r="E1603" s="17">
        <v>45.284859019092949</v>
      </c>
      <c r="F1603" s="17">
        <v>-36.569015064875842</v>
      </c>
      <c r="G1603" s="17">
        <v>8.9110326119426195E-2</v>
      </c>
      <c r="H1603" s="17">
        <v>4.0652718366846567</v>
      </c>
      <c r="I1603" s="17">
        <v>16.312669301763236</v>
      </c>
      <c r="J1603" s="17">
        <v>8.8920653982925195</v>
      </c>
      <c r="K1603" s="17">
        <v>-1.0000000000000002</v>
      </c>
      <c r="L1603" s="17">
        <v>-1.0000000000000002</v>
      </c>
      <c r="M1603" s="17">
        <v>-1.0000000000000002</v>
      </c>
      <c r="N1603" s="17">
        <v>0.33271890660558506</v>
      </c>
      <c r="O1603" s="17">
        <v>-1.0000000000000002</v>
      </c>
      <c r="P1603" s="17">
        <v>-1.0000000000000002</v>
      </c>
      <c r="Q1603" s="17">
        <v>3.7746606476350868</v>
      </c>
      <c r="R1603" s="17">
        <v>-1.0000000000000002</v>
      </c>
      <c r="S1603" s="17">
        <v>0.15095057020000568</v>
      </c>
      <c r="T1603" s="17">
        <v>6.8218190431299036E-2</v>
      </c>
      <c r="U1603" s="17">
        <v>-5.6449756752202651E-3</v>
      </c>
      <c r="V1603" s="17">
        <v>0.10130089091184422</v>
      </c>
      <c r="W1603" s="17">
        <v>0.29061118904957106</v>
      </c>
      <c r="X1603" s="17">
        <v>0.13400366594200341</v>
      </c>
      <c r="Y1603" s="17">
        <v>0.1061951803735634</v>
      </c>
      <c r="Z1603" s="17">
        <v>-4.2086126755778981</v>
      </c>
      <c r="AA1603" s="17">
        <v>-0.64941715411550605</v>
      </c>
      <c r="AB1603" s="17">
        <v>-0.15029043200971093</v>
      </c>
      <c r="AC1603" s="17">
        <v>15.731502482386613</v>
      </c>
      <c r="AD1603" s="17">
        <v>1.4554505446509576</v>
      </c>
      <c r="AE1603" s="17">
        <v>0.27820841315923894</v>
      </c>
      <c r="AF1603" s="17">
        <v>11.650807787958248</v>
      </c>
      <c r="AG1603" s="17">
        <v>-50.36999438908736</v>
      </c>
      <c r="AH1603" s="17">
        <v>0.22181250756176304</v>
      </c>
      <c r="AI1603" s="17">
        <v>0.20708544523085856</v>
      </c>
      <c r="AJ1603" s="17">
        <v>0.33333333333333298</v>
      </c>
      <c r="AK1603" s="17">
        <v>0.31174265821097796</v>
      </c>
      <c r="AL1603" s="17">
        <v>0.52793289512552355</v>
      </c>
      <c r="AM1603" s="17">
        <v>0.33333333333333298</v>
      </c>
      <c r="AN1603" s="17">
        <v>0.14120128241271002</v>
      </c>
      <c r="AO1603" s="17">
        <v>0.197353962404615</v>
      </c>
      <c r="AP1603" s="17">
        <v>0.33333333333333298</v>
      </c>
      <c r="AQ1603" s="17">
        <v>4.6618615138049861</v>
      </c>
      <c r="AR1603" s="17">
        <v>0.3992663512096013</v>
      </c>
      <c r="AS1603" s="17">
        <v>5.3753724649731405</v>
      </c>
      <c r="AT1603" s="17">
        <v>3.1174265821097786</v>
      </c>
      <c r="AU1603" s="17">
        <v>-1.0000000000000002</v>
      </c>
      <c r="AV1603" s="17">
        <v>-1.0000000000000002</v>
      </c>
      <c r="AW1603" s="17">
        <v>-1.0000000000000002</v>
      </c>
      <c r="AX1603" s="17">
        <v>-1.0000000000000002</v>
      </c>
      <c r="AY1603" s="17">
        <v>7.3340856784033341E-5</v>
      </c>
      <c r="AZ1603" s="17">
        <v>1.7253289852631268</v>
      </c>
      <c r="BA1603" s="17">
        <v>0.65717171511200956</v>
      </c>
      <c r="BB1603" s="17">
        <v>-7.4255222161069598E-2</v>
      </c>
      <c r="BC1603" s="17">
        <v>0.50915975627170074</v>
      </c>
      <c r="BD1603" s="17">
        <v>6.7702643722888949</v>
      </c>
      <c r="BE1603" s="17">
        <v>16.014852482352566</v>
      </c>
      <c r="BF1603" s="17">
        <v>-1.0000000000000002</v>
      </c>
      <c r="CU1603" t="e">
        <v>#N/A</v>
      </c>
      <c r="CV1603" t="e">
        <v>#N/A</v>
      </c>
    </row>
    <row r="1604" spans="1:100" x14ac:dyDescent="0.25">
      <c r="A1604">
        <v>4135</v>
      </c>
      <c r="B1604" t="s">
        <v>1505</v>
      </c>
      <c r="C1604" s="48">
        <v>2</v>
      </c>
      <c r="D1604" s="22">
        <v>1573.24416015625</v>
      </c>
      <c r="E1604" s="17">
        <v>121.02613730046488</v>
      </c>
      <c r="F1604" s="17">
        <v>57.051405375738057</v>
      </c>
      <c r="G1604" s="17">
        <v>0.85250438078403734</v>
      </c>
      <c r="H1604" s="17">
        <v>10.313543813024026</v>
      </c>
      <c r="I1604" s="17">
        <v>88.109704407215816</v>
      </c>
      <c r="J1604" s="17">
        <v>20.11028808195265</v>
      </c>
      <c r="K1604" s="17">
        <v>-0.99999999999999911</v>
      </c>
      <c r="L1604" s="17">
        <v>-0.99999999999999911</v>
      </c>
      <c r="M1604" s="17">
        <v>-0.99999999999999911</v>
      </c>
      <c r="N1604" s="17">
        <v>0.370228213454178</v>
      </c>
      <c r="O1604" s="17">
        <v>-0.99999999999999911</v>
      </c>
      <c r="P1604" s="17">
        <v>-0.99999999999999911</v>
      </c>
      <c r="Q1604" s="17">
        <v>5.0950519627204605</v>
      </c>
      <c r="R1604" s="17">
        <v>-0.99999999999999911</v>
      </c>
      <c r="S1604" s="17">
        <v>2.5880114995230175</v>
      </c>
      <c r="T1604" s="17">
        <v>0.30685700386298043</v>
      </c>
      <c r="U1604" s="17">
        <v>0.59366168362429717</v>
      </c>
      <c r="V1604" s="17">
        <v>0.61020177394086639</v>
      </c>
      <c r="W1604" s="17">
        <v>5.7548316406481366</v>
      </c>
      <c r="X1604" s="17">
        <v>4.3212996143723927</v>
      </c>
      <c r="Y1604" s="17">
        <v>0.24858886551546264</v>
      </c>
      <c r="Z1604" s="17">
        <v>46.547180649652709</v>
      </c>
      <c r="AA1604" s="17">
        <v>1.5103422110259945</v>
      </c>
      <c r="AB1604" s="17">
        <v>2.4640092489798668</v>
      </c>
      <c r="AC1604" s="17">
        <v>33.502041149619714</v>
      </c>
      <c r="AD1604" s="17">
        <v>1.8815845200764199</v>
      </c>
      <c r="AE1604" s="17">
        <v>1.5256105737114809</v>
      </c>
      <c r="AF1604" s="17">
        <v>78.531567877522178</v>
      </c>
      <c r="AG1604" s="17">
        <v>43.286928752571029</v>
      </c>
      <c r="AH1604" s="17">
        <v>0.51240061486874144</v>
      </c>
      <c r="AI1604" s="17">
        <v>0.64796493274346378</v>
      </c>
      <c r="AJ1604" s="17">
        <v>0.33333333333333298</v>
      </c>
      <c r="AK1604" s="17">
        <v>1.0635655939608133</v>
      </c>
      <c r="AL1604" s="17">
        <v>1.0946613055993404</v>
      </c>
      <c r="AM1604" s="17">
        <v>0.33333333333333298</v>
      </c>
      <c r="AN1604" s="17">
        <v>0.68194590051618809</v>
      </c>
      <c r="AO1604" s="17">
        <v>0.78413289780645123</v>
      </c>
      <c r="AP1604" s="17">
        <v>0.33333333333333298</v>
      </c>
      <c r="AQ1604" s="17">
        <v>11.639922570958472</v>
      </c>
      <c r="AR1604" s="17">
        <v>2.2444243630026963</v>
      </c>
      <c r="AS1604" s="17">
        <v>10.13797959222293</v>
      </c>
      <c r="AT1604" s="17">
        <v>10.591241280759384</v>
      </c>
      <c r="AU1604" s="17">
        <v>-0.99999999999999911</v>
      </c>
      <c r="AV1604" s="17">
        <v>-0.99999999999999911</v>
      </c>
      <c r="AW1604" s="17">
        <v>-0.99999999999999911</v>
      </c>
      <c r="AX1604" s="17">
        <v>-0.99999999999999911</v>
      </c>
      <c r="AY1604" s="17">
        <v>7.4058410959715465E-2</v>
      </c>
      <c r="AZ1604" s="17">
        <v>-0.12774793011483354</v>
      </c>
      <c r="BA1604" s="17">
        <v>0.68686225229464992</v>
      </c>
      <c r="BB1604" s="17">
        <v>-7.3902076415273105E-2</v>
      </c>
      <c r="BC1604" s="17">
        <v>0.37910075630698736</v>
      </c>
      <c r="BD1604" s="17">
        <v>-0.7939254020642732</v>
      </c>
      <c r="BE1604" s="17">
        <v>11.338165660983892</v>
      </c>
      <c r="BF1604" s="17">
        <v>-0.99999999999999911</v>
      </c>
      <c r="BG1604" s="22">
        <v>1143.8034090987946</v>
      </c>
    </row>
    <row r="1605" spans="1:100" x14ac:dyDescent="0.25">
      <c r="A1605">
        <v>4137</v>
      </c>
      <c r="B1605" t="s">
        <v>1507</v>
      </c>
      <c r="C1605" s="48">
        <v>2</v>
      </c>
      <c r="D1605" s="22">
        <v>1474.877900390625</v>
      </c>
      <c r="E1605" s="17">
        <v>50.520257904484161</v>
      </c>
      <c r="F1605" s="17">
        <v>-56.691754795571576</v>
      </c>
      <c r="G1605" s="17">
        <v>6.1923187674072122E-2</v>
      </c>
      <c r="H1605" s="17">
        <v>3.102064092798666</v>
      </c>
      <c r="I1605" s="17">
        <v>32.743594422355599</v>
      </c>
      <c r="J1605" s="17">
        <v>6.4357852906799655</v>
      </c>
      <c r="K1605" s="17">
        <v>-1.0000000000000009</v>
      </c>
      <c r="L1605" s="17">
        <v>-1.0000000000000009</v>
      </c>
      <c r="M1605" s="17">
        <v>-1.0000000000000009</v>
      </c>
      <c r="N1605" s="17">
        <v>0.1732156407288403</v>
      </c>
      <c r="O1605" s="17">
        <v>-1.0000000000000009</v>
      </c>
      <c r="P1605" s="17">
        <v>-1.0000000000000009</v>
      </c>
      <c r="Q1605" s="17">
        <v>2.9786716953581545</v>
      </c>
      <c r="R1605" s="17">
        <v>-1.0000000000000009</v>
      </c>
      <c r="S1605" s="17">
        <v>-0.17217961945321036</v>
      </c>
      <c r="T1605" s="17">
        <v>-2.9568190202231559E-3</v>
      </c>
      <c r="U1605" s="17">
        <v>-0.33470872085102404</v>
      </c>
      <c r="V1605" s="17">
        <v>-0.60626362703127656</v>
      </c>
      <c r="W1605" s="17">
        <v>-0.40934693003563094</v>
      </c>
      <c r="X1605" s="17">
        <v>-3.2735332479079355</v>
      </c>
      <c r="Y1605" s="17">
        <v>-3.0147857305441755E-2</v>
      </c>
      <c r="Z1605" s="17">
        <v>20.954901353917855</v>
      </c>
      <c r="AA1605" s="17">
        <v>-0.37449963518027229</v>
      </c>
      <c r="AB1605" s="17">
        <v>-0.25282367333698552</v>
      </c>
      <c r="AC1605" s="17">
        <v>2.3099862526227923</v>
      </c>
      <c r="AD1605" s="17">
        <v>-0.49920818038671455</v>
      </c>
      <c r="AE1605" s="17">
        <v>-0.46817792908363465</v>
      </c>
      <c r="AF1605" s="17">
        <v>28.014189277639993</v>
      </c>
      <c r="AG1605" s="17">
        <v>-43.024568733815244</v>
      </c>
      <c r="AH1605" s="17">
        <v>-8.4744798266864374E-2</v>
      </c>
      <c r="AI1605" s="17">
        <v>-5.8532843889016029E-2</v>
      </c>
      <c r="AJ1605" s="17">
        <v>0.33333333333333298</v>
      </c>
      <c r="AK1605" s="17">
        <v>0.26646603352575915</v>
      </c>
      <c r="AL1605" s="17">
        <v>0.39846757845604791</v>
      </c>
      <c r="AM1605" s="17">
        <v>0.33333333333333298</v>
      </c>
      <c r="AN1605" s="17">
        <v>-3.6635038177194268E-2</v>
      </c>
      <c r="AO1605" s="17">
        <v>-1.0829920702564722E-3</v>
      </c>
      <c r="AP1605" s="17">
        <v>0.33333333333333298</v>
      </c>
      <c r="AQ1605" s="17">
        <v>2.6814599264099197</v>
      </c>
      <c r="AR1605" s="17">
        <v>2.2444243630026963</v>
      </c>
      <c r="AS1605" s="17">
        <v>-1.2656103010094162</v>
      </c>
      <c r="AT1605" s="17">
        <v>2.6128358652014536</v>
      </c>
      <c r="AU1605" s="17">
        <v>-1.0000000000000009</v>
      </c>
      <c r="AV1605" s="17">
        <v>-1.0000000000000009</v>
      </c>
      <c r="AW1605" s="17">
        <v>-1.0000000000000009</v>
      </c>
      <c r="AX1605" s="17">
        <v>-1.0000000000000009</v>
      </c>
      <c r="AY1605" s="17">
        <v>-4.6032979802825641E-2</v>
      </c>
      <c r="AZ1605" s="17">
        <v>0.70046919167456445</v>
      </c>
      <c r="BA1605" s="17">
        <v>-0.10933362333381813</v>
      </c>
      <c r="BB1605" s="17">
        <v>0.3873361901552731</v>
      </c>
      <c r="BC1605" s="17">
        <v>-6.2385507150354846E-2</v>
      </c>
      <c r="BD1605" s="17">
        <v>11.504745451108217</v>
      </c>
      <c r="BE1605" s="17">
        <v>-0.54320533776133217</v>
      </c>
      <c r="BF1605" s="17">
        <v>-1.0000000000000009</v>
      </c>
      <c r="BG1605" s="22">
        <v>25.803145009090713</v>
      </c>
    </row>
    <row r="1606" spans="1:100" x14ac:dyDescent="0.25">
      <c r="A1606">
        <v>4139</v>
      </c>
      <c r="B1606" t="s">
        <v>1508</v>
      </c>
      <c r="C1606" s="48">
        <v>2</v>
      </c>
      <c r="D1606" s="22">
        <v>1424.635947265625</v>
      </c>
      <c r="E1606" s="17">
        <v>62.469318249671801</v>
      </c>
      <c r="F1606" s="17">
        <v>-37.415009417982525</v>
      </c>
      <c r="G1606" s="17">
        <v>0.19590779243569917</v>
      </c>
      <c r="H1606" s="17">
        <v>4.3242374362600335</v>
      </c>
      <c r="I1606" s="17">
        <v>42.126825933756407</v>
      </c>
      <c r="J1606" s="17">
        <v>8.7532864755906346</v>
      </c>
      <c r="K1606" s="17">
        <v>-1.0000000000000007</v>
      </c>
      <c r="L1606" s="17">
        <v>-1.0000000000000007</v>
      </c>
      <c r="M1606" s="17">
        <v>-1.0000000000000007</v>
      </c>
      <c r="N1606" s="17">
        <v>0.20660456007036587</v>
      </c>
      <c r="O1606" s="17">
        <v>-1.0000000000000007</v>
      </c>
      <c r="P1606" s="17">
        <v>-1.0000000000000007</v>
      </c>
      <c r="Q1606" s="17">
        <v>3.3373475355111126</v>
      </c>
      <c r="R1606" s="17">
        <v>-1.0000000000000007</v>
      </c>
      <c r="S1606" s="17">
        <v>0.2956067627244171</v>
      </c>
      <c r="T1606" s="17">
        <v>4.9549214478250045E-2</v>
      </c>
      <c r="U1606" s="17">
        <v>-0.17737214011766961</v>
      </c>
      <c r="V1606" s="17">
        <v>-0.40010183444639258</v>
      </c>
      <c r="W1606" s="17">
        <v>0.63533391574092324</v>
      </c>
      <c r="X1606" s="17">
        <v>-1.9863907151083908</v>
      </c>
      <c r="Y1606" s="17">
        <v>1.7091350969672611E-2</v>
      </c>
      <c r="Z1606" s="17">
        <v>25.292180631836697</v>
      </c>
      <c r="AA1606" s="17">
        <v>-5.5064019960678667E-2</v>
      </c>
      <c r="AB1606" s="17">
        <v>0.20761453145770847</v>
      </c>
      <c r="AC1606" s="17">
        <v>7.596293571213149</v>
      </c>
      <c r="AD1606" s="17">
        <v>-9.5720756487737146E-2</v>
      </c>
      <c r="AE1606" s="17">
        <v>-0.1302784611309199</v>
      </c>
      <c r="AF1606" s="17">
        <v>36.575676781121786</v>
      </c>
      <c r="AG1606" s="17">
        <v>-28.396834128080595</v>
      </c>
      <c r="AH1606" s="17">
        <v>1.6457067982266038E-2</v>
      </c>
      <c r="AI1606" s="17">
        <v>6.1201632711294918E-2</v>
      </c>
      <c r="AJ1606" s="17">
        <v>0.33333333333333298</v>
      </c>
      <c r="AK1606" s="17">
        <v>0.4015553456562872</v>
      </c>
      <c r="AL1606" s="17">
        <v>0.51645576509868596</v>
      </c>
      <c r="AM1606" s="17">
        <v>0.33333333333333298</v>
      </c>
      <c r="AN1606" s="17">
        <v>8.5147245412595052E-2</v>
      </c>
      <c r="AO1606" s="17">
        <v>0.13199232210945522</v>
      </c>
      <c r="AP1606" s="17">
        <v>0.33333333333333298</v>
      </c>
      <c r="AQ1606" s="17">
        <v>4.1997050948535906</v>
      </c>
      <c r="AR1606" s="17">
        <v>2.2444243630026963</v>
      </c>
      <c r="AS1606" s="17">
        <v>0.66702545863721863</v>
      </c>
      <c r="AT1606" s="17">
        <v>3.9649847722939913</v>
      </c>
      <c r="AU1606" s="17">
        <v>-1.0000000000000007</v>
      </c>
      <c r="AV1606" s="17">
        <v>-1.0000000000000007</v>
      </c>
      <c r="AW1606" s="17">
        <v>-1.0000000000000007</v>
      </c>
      <c r="AX1606" s="17">
        <v>-1.0000000000000007</v>
      </c>
      <c r="AY1606" s="17">
        <v>-2.5680361163749194E-2</v>
      </c>
      <c r="AZ1606" s="17">
        <v>0.56010619709934473</v>
      </c>
      <c r="BA1606" s="17">
        <v>2.5602535834440165E-2</v>
      </c>
      <c r="BB1606" s="17">
        <v>0.30916733490551662</v>
      </c>
      <c r="BC1606" s="17">
        <v>1.243585595888852E-2</v>
      </c>
      <c r="BD1606" s="17">
        <v>9.4204148754295041</v>
      </c>
      <c r="BE1606" s="17">
        <v>1.4704028926986981</v>
      </c>
      <c r="BF1606" s="17">
        <v>-1.0000000000000007</v>
      </c>
      <c r="BG1606" s="22">
        <v>-49.030420076321434</v>
      </c>
    </row>
    <row r="1607" spans="1:100" x14ac:dyDescent="0.25">
      <c r="A1607">
        <v>4141</v>
      </c>
      <c r="B1607" t="s">
        <v>1509</v>
      </c>
      <c r="C1607" s="48">
        <v>2</v>
      </c>
      <c r="D1607" s="22">
        <v>1455.8313378906248</v>
      </c>
      <c r="E1607" s="17">
        <v>49.464222750052173</v>
      </c>
      <c r="F1607" s="17">
        <v>-58.395396771902107</v>
      </c>
      <c r="G1607" s="17">
        <v>5.0081883948634276E-2</v>
      </c>
      <c r="H1607" s="17">
        <v>2.9940507446173021</v>
      </c>
      <c r="I1607" s="17">
        <v>31.91432232463756</v>
      </c>
      <c r="J1607" s="17">
        <v>6.2309689577631184</v>
      </c>
      <c r="K1607" s="17">
        <v>-1.0000000000000009</v>
      </c>
      <c r="L1607" s="17">
        <v>-1.0000000000000009</v>
      </c>
      <c r="M1607" s="17">
        <v>-1.0000000000000009</v>
      </c>
      <c r="N1607" s="17">
        <v>0.17026479174368597</v>
      </c>
      <c r="O1607" s="17">
        <v>-1.0000000000000009</v>
      </c>
      <c r="P1607" s="17">
        <v>-1.0000000000000009</v>
      </c>
      <c r="Q1607" s="17">
        <v>2.9469726089609969</v>
      </c>
      <c r="R1607" s="17">
        <v>-1.0000000000000009</v>
      </c>
      <c r="S1607" s="17">
        <v>-0.21352168737096799</v>
      </c>
      <c r="T1607" s="17">
        <v>-7.5972020790050221E-3</v>
      </c>
      <c r="U1607" s="17">
        <v>-0.34861382765713905</v>
      </c>
      <c r="V1607" s="17">
        <v>-0.62448381290204547</v>
      </c>
      <c r="W1607" s="17">
        <v>-0.50167382992831477</v>
      </c>
      <c r="X1607" s="17">
        <v>-3.3872884490814203</v>
      </c>
      <c r="Y1607" s="17">
        <v>-3.4322768400115916E-2</v>
      </c>
      <c r="Z1607" s="17">
        <v>20.571580886889137</v>
      </c>
      <c r="AA1607" s="17">
        <v>-0.40273074536839326</v>
      </c>
      <c r="AB1607" s="17">
        <v>-0.29351632335800382</v>
      </c>
      <c r="AC1607" s="17">
        <v>1.8427924981104695</v>
      </c>
      <c r="AD1607" s="17">
        <v>-0.53486762905458618</v>
      </c>
      <c r="AE1607" s="17">
        <v>-0.4980408393471718</v>
      </c>
      <c r="AF1607" s="17">
        <v>27.257541347449557</v>
      </c>
      <c r="AG1607" s="17">
        <v>-44.317340008468513</v>
      </c>
      <c r="AH1607" s="17">
        <v>-9.3688826112221013E-2</v>
      </c>
      <c r="AI1607" s="17">
        <v>-6.9114748476883203E-2</v>
      </c>
      <c r="AJ1607" s="17">
        <v>0.33333333333333298</v>
      </c>
      <c r="AK1607" s="17">
        <v>0.25452709787084576</v>
      </c>
      <c r="AL1607" s="17">
        <v>0.38804000764270868</v>
      </c>
      <c r="AM1607" s="17">
        <v>0.33333333333333298</v>
      </c>
      <c r="AN1607" s="17">
        <v>-4.7397924039563999E-2</v>
      </c>
      <c r="AO1607" s="17">
        <v>-1.284393442899634E-2</v>
      </c>
      <c r="AP1607" s="17">
        <v>0.33333333333333298</v>
      </c>
      <c r="AQ1607" s="17">
        <v>2.5472803152433601</v>
      </c>
      <c r="AR1607" s="17">
        <v>2.2444243630026963</v>
      </c>
      <c r="AS1607" s="17">
        <v>-1.4364129619668669</v>
      </c>
      <c r="AT1607" s="17">
        <v>2.4933355247004885</v>
      </c>
      <c r="AU1607" s="17">
        <v>-1.0000000000000009</v>
      </c>
      <c r="AV1607" s="17">
        <v>-1.0000000000000009</v>
      </c>
      <c r="AW1607" s="17">
        <v>-1.0000000000000009</v>
      </c>
      <c r="AX1607" s="17">
        <v>-1.0000000000000009</v>
      </c>
      <c r="AY1607" s="17">
        <v>-4.7831705405234078E-2</v>
      </c>
      <c r="AZ1607" s="17">
        <v>0.71287420532172341</v>
      </c>
      <c r="BA1607" s="17">
        <v>-0.12125902362214286</v>
      </c>
      <c r="BB1607" s="17">
        <v>0.39424460443562215</v>
      </c>
      <c r="BC1607" s="17">
        <v>-6.8998076462359642E-2</v>
      </c>
      <c r="BD1607" s="17">
        <v>11.688954610472004</v>
      </c>
      <c r="BE1607" s="17">
        <v>-0.72116419119333131</v>
      </c>
      <c r="BF1607" s="17">
        <v>-1.0000000000000009</v>
      </c>
      <c r="BG1607" s="22">
        <v>11.394382567404818</v>
      </c>
    </row>
    <row r="1608" spans="1:100" x14ac:dyDescent="0.25">
      <c r="A1608">
        <v>4143</v>
      </c>
      <c r="B1608" t="s">
        <v>1510</v>
      </c>
      <c r="C1608" s="48">
        <v>2</v>
      </c>
      <c r="D1608" s="22">
        <v>1671.3213964843749</v>
      </c>
      <c r="E1608" s="17">
        <v>139.81243629507128</v>
      </c>
      <c r="F1608" s="17">
        <v>87.358282389053343</v>
      </c>
      <c r="G1608" s="17">
        <v>1.0631548229955718</v>
      </c>
      <c r="H1608" s="17">
        <v>12.235043344386753</v>
      </c>
      <c r="I1608" s="17">
        <v>102.86201024687804</v>
      </c>
      <c r="J1608" s="17">
        <v>23.7538607916361</v>
      </c>
      <c r="K1608" s="17">
        <v>-0.99999999999999867</v>
      </c>
      <c r="L1608" s="17">
        <v>-0.99999999999999867</v>
      </c>
      <c r="M1608" s="17">
        <v>-0.99999999999999867</v>
      </c>
      <c r="N1608" s="17">
        <v>0.42272223421701693</v>
      </c>
      <c r="O1608" s="17">
        <v>-0.99999999999999867</v>
      </c>
      <c r="P1608" s="17">
        <v>-0.99999999999999867</v>
      </c>
      <c r="Q1608" s="17">
        <v>5.6589617079724261</v>
      </c>
      <c r="R1608" s="17">
        <v>-0.99999999999999867</v>
      </c>
      <c r="S1608" s="17">
        <v>3.3234647140289919</v>
      </c>
      <c r="T1608" s="17">
        <v>0.3894069296167989</v>
      </c>
      <c r="U1608" s="17">
        <v>0.84102607572364985</v>
      </c>
      <c r="V1608" s="17">
        <v>0.93432910821476778</v>
      </c>
      <c r="W1608" s="17">
        <v>7.3972776703562939</v>
      </c>
      <c r="X1608" s="17">
        <v>6.3449436308314526</v>
      </c>
      <c r="Y1608" s="17">
        <v>0.32285829468293636</v>
      </c>
      <c r="Z1608" s="17">
        <v>53.366246164784158</v>
      </c>
      <c r="AA1608" s="17">
        <v>2.0125585195626043</v>
      </c>
      <c r="AB1608" s="17">
        <v>3.1879096674170868</v>
      </c>
      <c r="AC1608" s="17">
        <v>41.813167463783032</v>
      </c>
      <c r="AD1608" s="17">
        <v>2.5159469859905248</v>
      </c>
      <c r="AE1608" s="17">
        <v>2.0568557303764279</v>
      </c>
      <c r="AF1608" s="17">
        <v>91.991928728722598</v>
      </c>
      <c r="AG1608" s="17">
        <v>66.28463635288081</v>
      </c>
      <c r="AH1608" s="17">
        <v>0.67151007312283917</v>
      </c>
      <c r="AI1608" s="17">
        <v>0.83621133977429385</v>
      </c>
      <c r="AJ1608" s="17">
        <v>0.33333333333333298</v>
      </c>
      <c r="AK1608" s="17">
        <v>1.2759528558329898</v>
      </c>
      <c r="AL1608" s="17">
        <v>1.2801621975579889</v>
      </c>
      <c r="AM1608" s="17">
        <v>0.33333333333333298</v>
      </c>
      <c r="AN1608" s="17">
        <v>0.87341186735140708</v>
      </c>
      <c r="AO1608" s="17">
        <v>0.99335375440611617</v>
      </c>
      <c r="AP1608" s="17">
        <v>0.33333333333333298</v>
      </c>
      <c r="AQ1608" s="17">
        <v>14.026905886595198</v>
      </c>
      <c r="AR1608" s="17">
        <v>2.2444243630026963</v>
      </c>
      <c r="AS1608" s="17">
        <v>13.176467320926401</v>
      </c>
      <c r="AT1608" s="17">
        <v>12.717088244458166</v>
      </c>
      <c r="AU1608" s="17">
        <v>-0.99999999999999867</v>
      </c>
      <c r="AV1608" s="17">
        <v>-0.99999999999999867</v>
      </c>
      <c r="AW1608" s="17">
        <v>-0.99999999999999867</v>
      </c>
      <c r="AX1608" s="17">
        <v>-0.99999999999999867</v>
      </c>
      <c r="AY1608" s="17">
        <v>0.1060567746830083</v>
      </c>
      <c r="AZ1608" s="17">
        <v>-0.34842646948888373</v>
      </c>
      <c r="BA1608" s="17">
        <v>0.89900872725488579</v>
      </c>
      <c r="BB1608" s="17">
        <v>-0.19679906114591389</v>
      </c>
      <c r="BC1608" s="17">
        <v>0.49673481772675043</v>
      </c>
      <c r="BD1608" s="17">
        <v>-4.0709075468628289</v>
      </c>
      <c r="BE1608" s="17">
        <v>14.503958215597386</v>
      </c>
      <c r="BF1608" s="17">
        <v>-0.99999999999999867</v>
      </c>
      <c r="BG1608" s="22">
        <v>1906.6738362682634</v>
      </c>
    </row>
    <row r="1609" spans="1:100" x14ac:dyDescent="0.25">
      <c r="A1609">
        <v>4145</v>
      </c>
      <c r="B1609" t="s">
        <v>1511</v>
      </c>
      <c r="C1609" s="48">
        <v>3</v>
      </c>
      <c r="D1609" s="22">
        <v>1631.4055777077322</v>
      </c>
      <c r="E1609" s="17">
        <v>148.54361208162359</v>
      </c>
      <c r="F1609" s="17">
        <v>119.18797594030688</v>
      </c>
      <c r="G1609" s="17">
        <v>1.3009265932540219</v>
      </c>
      <c r="H1609" s="17">
        <v>5.5405199293107916</v>
      </c>
      <c r="I1609" s="17">
        <v>123.51388561367608</v>
      </c>
      <c r="J1609" s="17">
        <v>24.930565303075667</v>
      </c>
      <c r="K1609" s="17">
        <v>-1.0000000000000007</v>
      </c>
      <c r="L1609" s="17">
        <v>-1.0000000000000007</v>
      </c>
      <c r="M1609" s="17">
        <v>-1.0000000000000007</v>
      </c>
      <c r="N1609" s="17">
        <v>0.28833699315077832</v>
      </c>
      <c r="O1609" s="17">
        <v>-1.0000000000000007</v>
      </c>
      <c r="P1609" s="17">
        <v>-1.0000000000000007</v>
      </c>
      <c r="Q1609" s="17">
        <v>4.9635593634125597</v>
      </c>
      <c r="R1609" s="17">
        <v>-1.0000000000000007</v>
      </c>
      <c r="S1609" s="17">
        <v>0.22452382773237761</v>
      </c>
      <c r="T1609" s="17">
        <v>0.32752614315593304</v>
      </c>
      <c r="U1609" s="17">
        <v>6.3956455216736166E-2</v>
      </c>
      <c r="V1609" s="17">
        <v>-1.4801680019629109</v>
      </c>
      <c r="W1609" s="17">
        <v>0.57696056589822831</v>
      </c>
      <c r="X1609" s="17">
        <v>4.1361509089421027</v>
      </c>
      <c r="Y1609" s="17">
        <v>0.24344859025200355</v>
      </c>
      <c r="Z1609" s="17">
        <v>47.58233970717901</v>
      </c>
      <c r="AA1609" s="17">
        <v>-8.2873388616031607E-2</v>
      </c>
      <c r="AB1609" s="17">
        <v>0.10614336562847385</v>
      </c>
      <c r="AC1609" s="17">
        <v>64.955422599260885</v>
      </c>
      <c r="AD1609" s="17">
        <v>-1.9620456051313795</v>
      </c>
      <c r="AE1609" s="17">
        <v>3.9324886652917637</v>
      </c>
      <c r="AF1609" s="17">
        <v>116.57639433736018</v>
      </c>
      <c r="AG1609" s="17">
        <v>95.825589126624266</v>
      </c>
      <c r="AH1609" s="17">
        <v>-0.40439825315342304</v>
      </c>
      <c r="AI1609" s="17">
        <v>-0.16277145839084678</v>
      </c>
      <c r="AJ1609" s="17">
        <v>0.33333333333333298</v>
      </c>
      <c r="AK1609" s="17">
        <v>0.56414128234581595</v>
      </c>
      <c r="AL1609" s="17">
        <v>0.66394612612340964</v>
      </c>
      <c r="AM1609" s="17">
        <v>0.33333333333333298</v>
      </c>
      <c r="AN1609" s="17">
        <v>0.59066596734544319</v>
      </c>
      <c r="AO1609" s="17">
        <v>0.88632358753061624</v>
      </c>
      <c r="AP1609" s="17">
        <v>0.33333333333333298</v>
      </c>
      <c r="AQ1609" s="17">
        <v>6.9374912763158942</v>
      </c>
      <c r="AR1609" s="17">
        <v>1.238209337030667</v>
      </c>
      <c r="AS1609" s="17">
        <v>16.951421021806979</v>
      </c>
      <c r="AT1609" s="17">
        <v>6.7409349442380089</v>
      </c>
      <c r="AU1609" s="17">
        <v>-1.0000000000000007</v>
      </c>
      <c r="AV1609" s="17">
        <v>-1.0000000000000007</v>
      </c>
      <c r="AW1609" s="17">
        <v>-1.0000000000000007</v>
      </c>
      <c r="AX1609" s="17">
        <v>-1.0000000000000007</v>
      </c>
      <c r="AY1609" s="17">
        <v>6.8630421652733531E-2</v>
      </c>
      <c r="AZ1609" s="17">
        <v>-0.24104570773646228</v>
      </c>
      <c r="BA1609" s="17">
        <v>0.37327841589856792</v>
      </c>
      <c r="BB1609" s="17">
        <v>-0.52542182012953242</v>
      </c>
      <c r="BC1609" s="17">
        <v>-0.29205321924106115</v>
      </c>
      <c r="BD1609" s="17">
        <v>-14.340774041920621</v>
      </c>
      <c r="BE1609" s="17">
        <v>-5.4349384015336906</v>
      </c>
      <c r="BF1609" s="17">
        <v>-1.0000000000000007</v>
      </c>
      <c r="CU1609" t="e">
        <v>#N/A</v>
      </c>
      <c r="CV1609" t="e">
        <v>#N/A</v>
      </c>
    </row>
    <row r="1610" spans="1:100" x14ac:dyDescent="0.25">
      <c r="A1610">
        <v>4146</v>
      </c>
      <c r="B1610" t="s">
        <v>1512</v>
      </c>
      <c r="C1610" s="48">
        <v>2</v>
      </c>
      <c r="D1610" s="22">
        <v>1521.21068359375</v>
      </c>
      <c r="E1610" s="17">
        <v>60.938822098891237</v>
      </c>
      <c r="F1610" s="17">
        <v>-39.884072570036913</v>
      </c>
      <c r="G1610" s="17">
        <v>0.1787463658525526</v>
      </c>
      <c r="H1610" s="17">
        <v>4.1676952861898338</v>
      </c>
      <c r="I1610" s="17">
        <v>40.92497413158808</v>
      </c>
      <c r="J1610" s="17">
        <v>8.4564491896057454</v>
      </c>
      <c r="K1610" s="17">
        <v>-1.0000000000000007</v>
      </c>
      <c r="L1610" s="17">
        <v>-1.0000000000000007</v>
      </c>
      <c r="M1610" s="17">
        <v>-1.0000000000000007</v>
      </c>
      <c r="N1610" s="17">
        <v>0.20232793822273176</v>
      </c>
      <c r="O1610" s="17">
        <v>-1.0000000000000007</v>
      </c>
      <c r="P1610" s="17">
        <v>-1.0000000000000007</v>
      </c>
      <c r="Q1610" s="17">
        <v>3.2914065178181882</v>
      </c>
      <c r="R1610" s="17">
        <v>-1.0000000000000007</v>
      </c>
      <c r="S1610" s="17">
        <v>0.23569031434872834</v>
      </c>
      <c r="T1610" s="17">
        <v>4.282397585356329E-2</v>
      </c>
      <c r="U1610" s="17">
        <v>-0.19752460602151412</v>
      </c>
      <c r="V1610" s="17">
        <v>-0.42650808070125085</v>
      </c>
      <c r="W1610" s="17">
        <v>0.50152590347331927</v>
      </c>
      <c r="X1610" s="17">
        <v>-2.1512544479080189</v>
      </c>
      <c r="Y1610" s="17">
        <v>1.104071398715023E-2</v>
      </c>
      <c r="Z1610" s="17">
        <v>24.736639940941402</v>
      </c>
      <c r="AA1610" s="17">
        <v>-9.597895095880582E-2</v>
      </c>
      <c r="AB1610" s="17">
        <v>0.14863927484730866</v>
      </c>
      <c r="AC1610" s="17">
        <v>6.9191965636476862</v>
      </c>
      <c r="AD1610" s="17">
        <v>-0.14740146872168758</v>
      </c>
      <c r="AE1610" s="17">
        <v>-0.17355833587527236</v>
      </c>
      <c r="AF1610" s="17">
        <v>35.479078112230468</v>
      </c>
      <c r="AG1610" s="17">
        <v>-30.270428441103956</v>
      </c>
      <c r="AH1610" s="17">
        <v>3.4946205368915073E-3</v>
      </c>
      <c r="AI1610" s="17">
        <v>4.5865434695832985E-2</v>
      </c>
      <c r="AJ1610" s="17">
        <v>0.33333333333333298</v>
      </c>
      <c r="AK1610" s="17">
        <v>0.38425242255985848</v>
      </c>
      <c r="AL1610" s="17">
        <v>0.50134324074300618</v>
      </c>
      <c r="AM1610" s="17">
        <v>0.33333333333333298</v>
      </c>
      <c r="AN1610" s="17">
        <v>6.9548753909243866E-2</v>
      </c>
      <c r="AO1610" s="17">
        <v>0.11494736206805833</v>
      </c>
      <c r="AP1610" s="17">
        <v>0.33333333333333298</v>
      </c>
      <c r="AQ1610" s="17">
        <v>4.0052405663369139</v>
      </c>
      <c r="AR1610" s="17">
        <v>2.2444243630026963</v>
      </c>
      <c r="AS1610" s="17">
        <v>0.41948368501220612</v>
      </c>
      <c r="AT1610" s="17">
        <v>3.7917946939276423</v>
      </c>
      <c r="AU1610" s="17">
        <v>-1.0000000000000007</v>
      </c>
      <c r="AV1610" s="17">
        <v>-1.0000000000000007</v>
      </c>
      <c r="AW1610" s="17">
        <v>-1.0000000000000007</v>
      </c>
      <c r="AX1610" s="17">
        <v>-1.0000000000000007</v>
      </c>
      <c r="AY1610" s="17">
        <v>-2.8287227610612226E-2</v>
      </c>
      <c r="AZ1610" s="17">
        <v>0.5780846001455664</v>
      </c>
      <c r="BA1610" s="17">
        <v>8.3192293448795529E-3</v>
      </c>
      <c r="BB1610" s="17">
        <v>0.31917959767887005</v>
      </c>
      <c r="BC1610" s="17">
        <v>2.8523569282746797E-3</v>
      </c>
      <c r="BD1610" s="17">
        <v>9.6873864891694303</v>
      </c>
      <c r="BE1610" s="17">
        <v>1.2124897550233742</v>
      </c>
      <c r="BF1610" s="17">
        <v>-1.0000000000000007</v>
      </c>
      <c r="BG1610" s="22">
        <v>925.66145128479127</v>
      </c>
    </row>
    <row r="1611" spans="1:100" x14ac:dyDescent="0.25">
      <c r="A1611">
        <v>4150</v>
      </c>
      <c r="B1611" t="s">
        <v>1513</v>
      </c>
      <c r="C1611" s="48">
        <v>2</v>
      </c>
      <c r="D1611" s="22">
        <v>1506.7050781249998</v>
      </c>
      <c r="E1611" s="17">
        <v>38.142378691062753</v>
      </c>
      <c r="F1611" s="17">
        <v>-76.660289476859077</v>
      </c>
      <c r="G1611" s="17">
        <v>-7.6869755560610542E-2</v>
      </c>
      <c r="H1611" s="17">
        <v>1.8360303138897818</v>
      </c>
      <c r="I1611" s="17">
        <v>23.02362457330679</v>
      </c>
      <c r="J1611" s="17">
        <v>4.0351153706106313</v>
      </c>
      <c r="K1611" s="17">
        <v>-1.0000000000000011</v>
      </c>
      <c r="L1611" s="17">
        <v>-1.0000000000000011</v>
      </c>
      <c r="M1611" s="17">
        <v>-1.0000000000000011</v>
      </c>
      <c r="N1611" s="17">
        <v>0.13862848502479208</v>
      </c>
      <c r="O1611" s="17">
        <v>-1.0000000000000011</v>
      </c>
      <c r="P1611" s="17">
        <v>-1.0000000000000011</v>
      </c>
      <c r="Q1611" s="17">
        <v>2.6071239670906521</v>
      </c>
      <c r="R1611" s="17">
        <v>-1.0000000000000011</v>
      </c>
      <c r="S1611" s="17">
        <v>-0.65675356660964912</v>
      </c>
      <c r="T1611" s="17">
        <v>-5.7347149460030944E-2</v>
      </c>
      <c r="U1611" s="17">
        <v>-0.49769167816402476</v>
      </c>
      <c r="V1611" s="17">
        <v>-0.81982399858516686</v>
      </c>
      <c r="W1611" s="17">
        <v>-1.4915184943297968</v>
      </c>
      <c r="X1611" s="17">
        <v>-4.6068677814360504</v>
      </c>
      <c r="Y1611" s="17">
        <v>-7.9082350669391732E-2</v>
      </c>
      <c r="Z1611" s="17">
        <v>16.461969067524596</v>
      </c>
      <c r="AA1611" s="17">
        <v>-0.70539891490861439</v>
      </c>
      <c r="AB1611" s="17">
        <v>-0.72978573726100104</v>
      </c>
      <c r="AC1611" s="17">
        <v>-3.1660320772109465</v>
      </c>
      <c r="AD1611" s="17">
        <v>-0.91717565673036772</v>
      </c>
      <c r="AE1611" s="17">
        <v>-0.81820367837048202</v>
      </c>
      <c r="AF1611" s="17">
        <v>19.145453565882221</v>
      </c>
      <c r="AG1611" s="17">
        <v>-58.17725244996101</v>
      </c>
      <c r="AH1611" s="17">
        <v>-0.18957852078706749</v>
      </c>
      <c r="AI1611" s="17">
        <v>-0.18256426110733848</v>
      </c>
      <c r="AJ1611" s="17">
        <v>0.33333333333333298</v>
      </c>
      <c r="AK1611" s="17">
        <v>0.12652873801705522</v>
      </c>
      <c r="AL1611" s="17">
        <v>0.27624512073271973</v>
      </c>
      <c r="AM1611" s="17">
        <v>0.33333333333333298</v>
      </c>
      <c r="AN1611" s="17">
        <v>-0.16278775253821398</v>
      </c>
      <c r="AO1611" s="17">
        <v>-0.1389340127882131</v>
      </c>
      <c r="AP1611" s="17">
        <v>0.33333333333333298</v>
      </c>
      <c r="AQ1611" s="17">
        <v>1.1087291200980287</v>
      </c>
      <c r="AR1611" s="17">
        <v>2.2444243630026963</v>
      </c>
      <c r="AS1611" s="17">
        <v>-3.2676030356163057</v>
      </c>
      <c r="AT1611" s="17">
        <v>1.2121620576336696</v>
      </c>
      <c r="AU1611" s="17">
        <v>-1.0000000000000011</v>
      </c>
      <c r="AV1611" s="17">
        <v>-1.0000000000000011</v>
      </c>
      <c r="AW1611" s="17">
        <v>-1.0000000000000011</v>
      </c>
      <c r="AX1611" s="17">
        <v>-1.0000000000000011</v>
      </c>
      <c r="AY1611" s="17">
        <v>-6.711599787401451E-2</v>
      </c>
      <c r="AZ1611" s="17">
        <v>0.84586942756724803</v>
      </c>
      <c r="BA1611" s="17">
        <v>-0.24911226964221778</v>
      </c>
      <c r="BB1611" s="17">
        <v>0.46831031034394405</v>
      </c>
      <c r="BC1611" s="17">
        <v>-0.1398920029245391</v>
      </c>
      <c r="BD1611" s="17">
        <v>13.66387691092905</v>
      </c>
      <c r="BE1611" s="17">
        <v>-2.6290764221619911</v>
      </c>
      <c r="BF1611" s="17">
        <v>-1.0000000000000011</v>
      </c>
      <c r="BG1611" s="22">
        <v>471.37887762258123</v>
      </c>
    </row>
    <row r="1612" spans="1:100" x14ac:dyDescent="0.25">
      <c r="A1612">
        <v>4151</v>
      </c>
      <c r="B1612" t="s">
        <v>3001</v>
      </c>
      <c r="C1612" s="48">
        <v>2</v>
      </c>
      <c r="D1612" s="22">
        <v>1497.4773632812501</v>
      </c>
      <c r="E1612" s="17">
        <v>112.25646374744994</v>
      </c>
      <c r="F1612" s="17">
        <v>42.903785458986263</v>
      </c>
      <c r="G1612" s="17">
        <v>0.75417018454220319</v>
      </c>
      <c r="H1612" s="17">
        <v>9.4165643905651208</v>
      </c>
      <c r="I1612" s="17">
        <v>81.223148071387399</v>
      </c>
      <c r="J1612" s="17">
        <v>18.409423891524732</v>
      </c>
      <c r="K1612" s="17">
        <v>-0.99999999999999933</v>
      </c>
      <c r="L1612" s="17">
        <v>-0.99999999999999933</v>
      </c>
      <c r="M1612" s="17">
        <v>-0.99999999999999933</v>
      </c>
      <c r="N1612" s="17">
        <v>0.3457233641644134</v>
      </c>
      <c r="O1612" s="17">
        <v>-0.99999999999999933</v>
      </c>
      <c r="P1612" s="17">
        <v>-0.99999999999999933</v>
      </c>
      <c r="Q1612" s="17">
        <v>4.8318120142535816</v>
      </c>
      <c r="R1612" s="17">
        <v>-0.99999999999999933</v>
      </c>
      <c r="S1612" s="17">
        <v>2.2446929668740587</v>
      </c>
      <c r="T1612" s="17">
        <v>0.2683216914582085</v>
      </c>
      <c r="U1612" s="17">
        <v>0.4781889676851902</v>
      </c>
      <c r="V1612" s="17">
        <v>0.45889518012975133</v>
      </c>
      <c r="W1612" s="17">
        <v>4.9881177970581145</v>
      </c>
      <c r="X1612" s="17">
        <v>3.376637900164976</v>
      </c>
      <c r="Y1612" s="17">
        <v>0.21391898993462005</v>
      </c>
      <c r="Z1612" s="17">
        <v>43.36395767840682</v>
      </c>
      <c r="AA1612" s="17">
        <v>1.2759015114432413</v>
      </c>
      <c r="AB1612" s="17">
        <v>2.1260837024734487</v>
      </c>
      <c r="AC1612" s="17">
        <v>29.622305995079138</v>
      </c>
      <c r="AD1612" s="17">
        <v>1.5854563821206962</v>
      </c>
      <c r="AE1612" s="17">
        <v>1.2776188536867203</v>
      </c>
      <c r="AF1612" s="17">
        <v>72.248107223313468</v>
      </c>
      <c r="AG1612" s="17">
        <v>32.551318285585964</v>
      </c>
      <c r="AH1612" s="17">
        <v>0.43812637870939447</v>
      </c>
      <c r="AI1612" s="17">
        <v>0.56008921344067164</v>
      </c>
      <c r="AJ1612" s="17">
        <v>0.33333333333333298</v>
      </c>
      <c r="AK1612" s="17">
        <v>0.96442062911316362</v>
      </c>
      <c r="AL1612" s="17">
        <v>1.00806722622599</v>
      </c>
      <c r="AM1612" s="17">
        <v>0.33333333333333298</v>
      </c>
      <c r="AN1612" s="17">
        <v>0.59256725141987965</v>
      </c>
      <c r="AO1612" s="17">
        <v>0.68646604956838209</v>
      </c>
      <c r="AP1612" s="17">
        <v>0.33333333333333298</v>
      </c>
      <c r="AQ1612" s="17">
        <v>10.525649639358836</v>
      </c>
      <c r="AR1612" s="17">
        <v>2.2444243630026963</v>
      </c>
      <c r="AS1612" s="17">
        <v>8.7195764526145574</v>
      </c>
      <c r="AT1612" s="17">
        <v>9.5988699839617126</v>
      </c>
      <c r="AU1612" s="17">
        <v>-0.99999999999999933</v>
      </c>
      <c r="AV1612" s="17">
        <v>-0.99999999999999933</v>
      </c>
      <c r="AW1612" s="17">
        <v>-0.99999999999999933</v>
      </c>
      <c r="AX1612" s="17">
        <v>-0.99999999999999933</v>
      </c>
      <c r="AY1612" s="17">
        <v>5.9121184411555047E-2</v>
      </c>
      <c r="AZ1612" s="17">
        <v>-2.4732495780364572E-2</v>
      </c>
      <c r="BA1612" s="17">
        <v>0.58782968971495975</v>
      </c>
      <c r="BB1612" s="17">
        <v>-1.6532264668584068E-2</v>
      </c>
      <c r="BC1612" s="17">
        <v>0.32418774136653472</v>
      </c>
      <c r="BD1612" s="17">
        <v>0.73580984047567011</v>
      </c>
      <c r="BE1612" s="17">
        <v>9.860335075593099</v>
      </c>
      <c r="BF1612" s="17">
        <v>-0.99999999999999933</v>
      </c>
      <c r="BG1612" s="22">
        <v>1499.9072886256545</v>
      </c>
    </row>
    <row r="1613" spans="1:100" x14ac:dyDescent="0.25">
      <c r="A1613">
        <v>4152</v>
      </c>
      <c r="B1613" t="s">
        <v>1514</v>
      </c>
      <c r="C1613" s="48">
        <v>3</v>
      </c>
      <c r="D1613" s="22">
        <v>1423.1528097414016</v>
      </c>
      <c r="E1613" s="17">
        <v>64.214888042129417</v>
      </c>
      <c r="F1613" s="17">
        <v>-61.260100829011371</v>
      </c>
      <c r="G1613" s="17">
        <v>5.4688092737738114E-2</v>
      </c>
      <c r="H1613" s="17">
        <v>8.0976216165394614</v>
      </c>
      <c r="I1613" s="17">
        <v>32.368242707088179</v>
      </c>
      <c r="J1613" s="17">
        <v>9.656046900131134</v>
      </c>
      <c r="K1613" s="17">
        <v>-1.0000000000000002</v>
      </c>
      <c r="L1613" s="17">
        <v>-1.0000000000000002</v>
      </c>
      <c r="M1613" s="17">
        <v>-1.0000000000000002</v>
      </c>
      <c r="N1613" s="17">
        <v>0.31834609618575849</v>
      </c>
      <c r="O1613" s="17">
        <v>-1.0000000000000002</v>
      </c>
      <c r="P1613" s="17">
        <v>-1.0000000000000002</v>
      </c>
      <c r="Q1613" s="17">
        <v>3.5928144569620319</v>
      </c>
      <c r="R1613" s="17">
        <v>-1.0000000000000002</v>
      </c>
      <c r="S1613" s="17">
        <v>2.4339011861667852</v>
      </c>
      <c r="T1613" s="17">
        <v>0.30426905551284061</v>
      </c>
      <c r="U1613" s="17">
        <v>-0.18149760637807111</v>
      </c>
      <c r="V1613" s="17">
        <v>-0.34007872486895185</v>
      </c>
      <c r="W1613" s="17">
        <v>4.5048071595774273</v>
      </c>
      <c r="X1613" s="17">
        <v>-0.65008485344035616</v>
      </c>
      <c r="Y1613" s="17">
        <v>0.16258783668805366</v>
      </c>
      <c r="Z1613" s="17">
        <v>33.40906734519352</v>
      </c>
      <c r="AA1613" s="17">
        <v>2.1350881898524836</v>
      </c>
      <c r="AB1613" s="17">
        <v>0.78278101717858928</v>
      </c>
      <c r="AC1613" s="17">
        <v>-2.1389527574093075</v>
      </c>
      <c r="AD1613" s="17">
        <v>-0.55212081211740194</v>
      </c>
      <c r="AE1613" s="17">
        <v>-0.87278488018065381</v>
      </c>
      <c r="AF1613" s="17">
        <v>31.180110724782146</v>
      </c>
      <c r="AG1613" s="17">
        <v>-57.365852445504572</v>
      </c>
      <c r="AH1613" s="17">
        <v>7.8974652102863363E-2</v>
      </c>
      <c r="AI1613" s="17">
        <v>3.6249861897547829E-2</v>
      </c>
      <c r="AJ1613" s="17">
        <v>0.33333333333333298</v>
      </c>
      <c r="AK1613" s="17">
        <v>0.2105196485635108</v>
      </c>
      <c r="AL1613" s="17">
        <v>0.20128616918253628</v>
      </c>
      <c r="AM1613" s="17">
        <v>0.33333333333333298</v>
      </c>
      <c r="AN1613" s="17">
        <v>-5.7019507729332758E-2</v>
      </c>
      <c r="AO1613" s="17">
        <v>9.0365381125816907E-5</v>
      </c>
      <c r="AP1613" s="17">
        <v>0.33333333333333298</v>
      </c>
      <c r="AQ1613" s="17">
        <v>1.1881319823060501</v>
      </c>
      <c r="AR1613" s="17">
        <v>2.7855768829180496</v>
      </c>
      <c r="AS1613" s="17">
        <v>4.7652735315779751</v>
      </c>
      <c r="AT1613" s="17">
        <v>2.1051964856351058</v>
      </c>
      <c r="AU1613" s="17">
        <v>-1.0000000000000002</v>
      </c>
      <c r="AV1613" s="17">
        <v>-1.0000000000000002</v>
      </c>
      <c r="AW1613" s="17">
        <v>-1.0000000000000002</v>
      </c>
      <c r="AX1613" s="17">
        <v>-1.0000000000000002</v>
      </c>
      <c r="AY1613" s="17">
        <v>-4.4365866868980211E-2</v>
      </c>
      <c r="AZ1613" s="17">
        <v>1.2031554929626667</v>
      </c>
      <c r="BA1613" s="17">
        <v>0.13527673892667202</v>
      </c>
      <c r="BB1613" s="17">
        <v>0.17165054379307015</v>
      </c>
      <c r="BC1613" s="17">
        <v>0.5426043306000623</v>
      </c>
      <c r="BD1613" s="17">
        <v>10.307041059640087</v>
      </c>
      <c r="BE1613" s="17">
        <v>14.241491959634923</v>
      </c>
      <c r="BF1613" s="17">
        <v>-1.0000000000000002</v>
      </c>
      <c r="CU1613" t="e">
        <v>#N/A</v>
      </c>
      <c r="CV1613" t="e">
        <v>#N/A</v>
      </c>
    </row>
    <row r="1614" spans="1:100" x14ac:dyDescent="0.25">
      <c r="A1614">
        <v>4153</v>
      </c>
      <c r="B1614" t="s">
        <v>1515</v>
      </c>
      <c r="C1614" s="48">
        <v>2</v>
      </c>
      <c r="D1614" s="22">
        <v>1542.8449023437499</v>
      </c>
      <c r="E1614" s="17">
        <v>82.514703707209847</v>
      </c>
      <c r="F1614" s="17">
        <v>-5.0769192001847872</v>
      </c>
      <c r="G1614" s="17">
        <v>0.42067634914521218</v>
      </c>
      <c r="H1614" s="17">
        <v>6.3745188021481756</v>
      </c>
      <c r="I1614" s="17">
        <v>57.867853851411688</v>
      </c>
      <c r="J1614" s="17">
        <v>12.6410569954328</v>
      </c>
      <c r="K1614" s="17">
        <v>-1</v>
      </c>
      <c r="L1614" s="17">
        <v>-1</v>
      </c>
      <c r="M1614" s="17">
        <v>-1</v>
      </c>
      <c r="N1614" s="17">
        <v>0.26261681031237577</v>
      </c>
      <c r="O1614" s="17">
        <v>-1</v>
      </c>
      <c r="P1614" s="17">
        <v>-1</v>
      </c>
      <c r="Q1614" s="17">
        <v>3.9390513735093844</v>
      </c>
      <c r="R1614" s="17">
        <v>-1</v>
      </c>
      <c r="S1614" s="17">
        <v>1.0803511753940058</v>
      </c>
      <c r="T1614" s="17">
        <v>0.13763176238731514</v>
      </c>
      <c r="U1614" s="17">
        <v>8.6570991497807892E-2</v>
      </c>
      <c r="V1614" s="17">
        <v>-5.4250990982758603E-2</v>
      </c>
      <c r="W1614" s="17">
        <v>2.3878591879169617</v>
      </c>
      <c r="X1614" s="17">
        <v>0.1728810153377498</v>
      </c>
      <c r="Y1614" s="17">
        <v>9.6338430759084992E-2</v>
      </c>
      <c r="Z1614" s="17">
        <v>32.568270336906316</v>
      </c>
      <c r="AA1614" s="17">
        <v>0.48081159292978481</v>
      </c>
      <c r="AB1614" s="17">
        <v>0.98003186201405057</v>
      </c>
      <c r="AC1614" s="17">
        <v>16.46444426984317</v>
      </c>
      <c r="AD1614" s="17">
        <v>0.5811576511588884</v>
      </c>
      <c r="AE1614" s="17">
        <v>0.43657155764374272</v>
      </c>
      <c r="AF1614" s="17">
        <v>50.938171583175823</v>
      </c>
      <c r="AG1614" s="17">
        <v>-3.857785025310752</v>
      </c>
      <c r="AH1614" s="17">
        <v>0.18623028523805121</v>
      </c>
      <c r="AI1614" s="17">
        <v>0.26206460157030043</v>
      </c>
      <c r="AJ1614" s="17">
        <v>0.33333333333333298</v>
      </c>
      <c r="AK1614" s="17">
        <v>0.62817712633385236</v>
      </c>
      <c r="AL1614" s="17">
        <v>0.71438921027039348</v>
      </c>
      <c r="AM1614" s="17">
        <v>0.33333333333333298</v>
      </c>
      <c r="AN1614" s="17">
        <v>0.28944555389336979</v>
      </c>
      <c r="AO1614" s="17">
        <v>0.35523548019507201</v>
      </c>
      <c r="AP1614" s="17">
        <v>0.33333333333333298</v>
      </c>
      <c r="AQ1614" s="17">
        <v>6.7466676794684606</v>
      </c>
      <c r="AR1614" s="17">
        <v>2.2444243630026963</v>
      </c>
      <c r="AS1614" s="17">
        <v>3.9091572775413677</v>
      </c>
      <c r="AT1614" s="17">
        <v>6.2333092476636978</v>
      </c>
      <c r="AU1614" s="17">
        <v>-1</v>
      </c>
      <c r="AV1614" s="17">
        <v>-1</v>
      </c>
      <c r="AW1614" s="17">
        <v>-1</v>
      </c>
      <c r="AX1614" s="17">
        <v>-1</v>
      </c>
      <c r="AY1614" s="17">
        <v>8.4625817878167878E-3</v>
      </c>
      <c r="AZ1614" s="17">
        <v>0.32463744483316659</v>
      </c>
      <c r="BA1614" s="17">
        <v>0.25196739169331894</v>
      </c>
      <c r="BB1614" s="17">
        <v>0.17803360647916999</v>
      </c>
      <c r="BC1614" s="17">
        <v>0.13795393191263816</v>
      </c>
      <c r="BD1614" s="17">
        <v>5.9238043802587308</v>
      </c>
      <c r="BE1614" s="17">
        <v>4.8483717014593308</v>
      </c>
      <c r="BF1614" s="17">
        <v>-1</v>
      </c>
      <c r="BG1614" s="22">
        <v>333.78960033759415</v>
      </c>
    </row>
    <row r="1615" spans="1:100" x14ac:dyDescent="0.25">
      <c r="A1615">
        <v>4156</v>
      </c>
      <c r="B1615" t="s">
        <v>1516</v>
      </c>
      <c r="C1615" s="48">
        <v>2</v>
      </c>
      <c r="D1615" s="22">
        <v>1532.0259277343748</v>
      </c>
      <c r="E1615" s="17">
        <v>46.740664308893663</v>
      </c>
      <c r="F1615" s="17">
        <v>-62.789160053241652</v>
      </c>
      <c r="G1615" s="17">
        <v>1.9542670760144432E-2</v>
      </c>
      <c r="H1615" s="17">
        <v>2.7154798419702417</v>
      </c>
      <c r="I1615" s="17">
        <v>29.775595207194183</v>
      </c>
      <c r="J1615" s="17">
        <v>5.7027391445209137</v>
      </c>
      <c r="K1615" s="17">
        <v>-1.0000000000000009</v>
      </c>
      <c r="L1615" s="17">
        <v>-1.0000000000000009</v>
      </c>
      <c r="M1615" s="17">
        <v>-1.0000000000000009</v>
      </c>
      <c r="N1615" s="17">
        <v>0.16265442988369283</v>
      </c>
      <c r="O1615" s="17">
        <v>-1.0000000000000009</v>
      </c>
      <c r="P1615" s="17">
        <v>-1.0000000000000009</v>
      </c>
      <c r="Q1615" s="17">
        <v>2.8652193510588697</v>
      </c>
      <c r="R1615" s="17">
        <v>-1.0000000000000009</v>
      </c>
      <c r="S1615" s="17">
        <v>-0.32014459436398357</v>
      </c>
      <c r="T1615" s="17">
        <v>-1.9564942354424353E-2</v>
      </c>
      <c r="U1615" s="17">
        <v>-0.38447567454553683</v>
      </c>
      <c r="V1615" s="17">
        <v>-0.67147442757954723</v>
      </c>
      <c r="W1615" s="17">
        <v>-0.73978873215803098</v>
      </c>
      <c r="X1615" s="17">
        <v>-3.6806678286233603</v>
      </c>
      <c r="Y1615" s="17">
        <v>-4.5090037183987158E-2</v>
      </c>
      <c r="Z1615" s="17">
        <v>19.582981511893497</v>
      </c>
      <c r="AA1615" s="17">
        <v>-0.47553994886265527</v>
      </c>
      <c r="AB1615" s="17">
        <v>-0.39846435467374697</v>
      </c>
      <c r="AC1615" s="17">
        <v>0.63788043773216785</v>
      </c>
      <c r="AD1615" s="17">
        <v>-0.62683482542948243</v>
      </c>
      <c r="AE1615" s="17">
        <v>-0.57505852288211368</v>
      </c>
      <c r="AF1615" s="17">
        <v>25.306114968690672</v>
      </c>
      <c r="AG1615" s="17">
        <v>-47.65145071756038</v>
      </c>
      <c r="AH1615" s="17">
        <v>-0.11675584469957129</v>
      </c>
      <c r="AI1615" s="17">
        <v>-9.6405919081256841E-2</v>
      </c>
      <c r="AJ1615" s="17">
        <v>0.33333333333333298</v>
      </c>
      <c r="AK1615" s="17">
        <v>0.22373608788891247</v>
      </c>
      <c r="AL1615" s="17">
        <v>0.36114687024074038</v>
      </c>
      <c r="AM1615" s="17">
        <v>0.33333333333333298</v>
      </c>
      <c r="AN1615" s="17">
        <v>-7.5155852853448557E-2</v>
      </c>
      <c r="AO1615" s="17">
        <v>-4.3175892321396014E-2</v>
      </c>
      <c r="AP1615" s="17">
        <v>0.33333333333333298</v>
      </c>
      <c r="AQ1615" s="17">
        <v>2.2012255356365094</v>
      </c>
      <c r="AR1615" s="17">
        <v>2.2444243630026963</v>
      </c>
      <c r="AS1615" s="17">
        <v>-1.8769201051909148</v>
      </c>
      <c r="AT1615" s="17">
        <v>2.1851391926685491</v>
      </c>
      <c r="AU1615" s="17">
        <v>-1.0000000000000009</v>
      </c>
      <c r="AV1615" s="17">
        <v>-1.0000000000000009</v>
      </c>
      <c r="AW1615" s="17">
        <v>-1.0000000000000009</v>
      </c>
      <c r="AX1615" s="17">
        <v>-1.0000000000000009</v>
      </c>
      <c r="AY1615" s="17">
        <v>-5.2470693299914932E-2</v>
      </c>
      <c r="AZ1615" s="17">
        <v>0.74486724976689489</v>
      </c>
      <c r="BA1615" s="17">
        <v>-0.15201512533253608</v>
      </c>
      <c r="BB1615" s="17">
        <v>0.41206169125257125</v>
      </c>
      <c r="BC1615" s="17">
        <v>-8.6052166841712019E-2</v>
      </c>
      <c r="BD1615" s="17">
        <v>12.164037668851636</v>
      </c>
      <c r="BE1615" s="17">
        <v>-1.1801274514688016</v>
      </c>
      <c r="BF1615" s="17">
        <v>-1.0000000000000009</v>
      </c>
      <c r="BG1615" s="22">
        <v>450.22982748359959</v>
      </c>
    </row>
    <row r="1616" spans="1:100" x14ac:dyDescent="0.25">
      <c r="A1616">
        <v>4159</v>
      </c>
      <c r="B1616" t="s">
        <v>1517</v>
      </c>
      <c r="C1616" s="48">
        <v>2</v>
      </c>
      <c r="D1616" s="22">
        <v>1544.26708984375</v>
      </c>
      <c r="E1616" s="17">
        <v>97.835362080376001</v>
      </c>
      <c r="F1616" s="17">
        <v>19.639035188270004</v>
      </c>
      <c r="G1616" s="17">
        <v>0.5924666236535584</v>
      </c>
      <c r="H1616" s="17">
        <v>7.941545809046084</v>
      </c>
      <c r="I1616" s="17">
        <v>69.898698141221971</v>
      </c>
      <c r="J1616" s="17">
        <v>15.612474237268362</v>
      </c>
      <c r="K1616" s="17">
        <v>-0.99999999999999967</v>
      </c>
      <c r="L1616" s="17">
        <v>-0.99999999999999967</v>
      </c>
      <c r="M1616" s="17">
        <v>-0.99999999999999967</v>
      </c>
      <c r="N1616" s="17">
        <v>0.30542689009297797</v>
      </c>
      <c r="O1616" s="17">
        <v>-0.99999999999999967</v>
      </c>
      <c r="P1616" s="17">
        <v>-0.99999999999999967</v>
      </c>
      <c r="Q1616" s="17">
        <v>4.3989327244228846</v>
      </c>
      <c r="R1616" s="17">
        <v>-0.99999999999999967</v>
      </c>
      <c r="S1616" s="17">
        <v>1.6801301660364893</v>
      </c>
      <c r="T1616" s="17">
        <v>0.20495312310703906</v>
      </c>
      <c r="U1616" s="17">
        <v>0.28830233550165696</v>
      </c>
      <c r="V1616" s="17">
        <v>0.21008229569819886</v>
      </c>
      <c r="W1616" s="17">
        <v>3.7273116540331599</v>
      </c>
      <c r="X1616" s="17">
        <v>1.8232091962089427</v>
      </c>
      <c r="Y1616" s="17">
        <v>0.15690685630003956</v>
      </c>
      <c r="Z1616" s="17">
        <v>38.129374906335435</v>
      </c>
      <c r="AA1616" s="17">
        <v>0.89038052903215714</v>
      </c>
      <c r="AB1616" s="17">
        <v>1.5703892820813472</v>
      </c>
      <c r="AC1616" s="17">
        <v>23.2423586952489</v>
      </c>
      <c r="AD1616" s="17">
        <v>1.0984948141530244</v>
      </c>
      <c r="AE1616" s="17">
        <v>0.86981418622106554</v>
      </c>
      <c r="AF1616" s="17">
        <v>61.915405057421523</v>
      </c>
      <c r="AG1616" s="17">
        <v>14.897373806743975</v>
      </c>
      <c r="AH1616" s="17">
        <v>0.31598770337296084</v>
      </c>
      <c r="AI1616" s="17">
        <v>0.41558387074212372</v>
      </c>
      <c r="AJ1616" s="17">
        <v>0.33333333333333298</v>
      </c>
      <c r="AK1616" s="17">
        <v>0.80138381717221308</v>
      </c>
      <c r="AL1616" s="17">
        <v>0.86566944883318875</v>
      </c>
      <c r="AM1616" s="17">
        <v>0.33333333333333298</v>
      </c>
      <c r="AN1616" s="17">
        <v>0.44559044804269304</v>
      </c>
      <c r="AO1616" s="17">
        <v>0.5258598947976999</v>
      </c>
      <c r="AP1616" s="17">
        <v>0.33333333333333298</v>
      </c>
      <c r="AQ1616" s="17">
        <v>8.693307405143921</v>
      </c>
      <c r="AR1616" s="17">
        <v>2.2444243630026963</v>
      </c>
      <c r="AS1616" s="17">
        <v>6.3871138178843374</v>
      </c>
      <c r="AT1616" s="17">
        <v>7.9669862797290536</v>
      </c>
      <c r="AU1616" s="17">
        <v>-0.99999999999999967</v>
      </c>
      <c r="AV1616" s="17">
        <v>-0.99999999999999967</v>
      </c>
      <c r="AW1616" s="17">
        <v>-0.99999999999999967</v>
      </c>
      <c r="AX1616" s="17">
        <v>-0.99999999999999967</v>
      </c>
      <c r="AY1616" s="17">
        <v>3.4557982443668735E-2</v>
      </c>
      <c r="AZ1616" s="17">
        <v>0.14466902673177268</v>
      </c>
      <c r="BA1616" s="17">
        <v>0.4249777152738376</v>
      </c>
      <c r="BB1616" s="17">
        <v>7.7808292345133201E-2</v>
      </c>
      <c r="BC1616" s="17">
        <v>0.23388721119120498</v>
      </c>
      <c r="BD1616" s="17">
        <v>3.2513501650970236</v>
      </c>
      <c r="BE1616" s="17">
        <v>7.430148251671346</v>
      </c>
      <c r="BF1616" s="17">
        <v>-0.99999999999999967</v>
      </c>
      <c r="BG1616" s="22">
        <v>1187.0978695945932</v>
      </c>
    </row>
    <row r="1617" spans="1:100" x14ac:dyDescent="0.25">
      <c r="A1617">
        <v>4160</v>
      </c>
      <c r="B1617" t="s">
        <v>1518</v>
      </c>
      <c r="C1617" s="48">
        <v>2</v>
      </c>
      <c r="D1617" s="22">
        <v>1479.075634765625</v>
      </c>
      <c r="E1617" s="17">
        <v>67.536667276894832</v>
      </c>
      <c r="F1617" s="17">
        <v>-29.240140924955579</v>
      </c>
      <c r="G1617" s="17">
        <v>0.25272788849246841</v>
      </c>
      <c r="H1617" s="17">
        <v>4.8425358399986278</v>
      </c>
      <c r="I1617" s="17">
        <v>46.106060090913786</v>
      </c>
      <c r="J1617" s="17">
        <v>9.7360907326362476</v>
      </c>
      <c r="K1617" s="17">
        <v>-1.0000000000000004</v>
      </c>
      <c r="L1617" s="17">
        <v>-1.0000000000000004</v>
      </c>
      <c r="M1617" s="17">
        <v>-1.0000000000000004</v>
      </c>
      <c r="N1617" s="17">
        <v>0.22076410927822043</v>
      </c>
      <c r="O1617" s="17">
        <v>-1.0000000000000004</v>
      </c>
      <c r="P1617" s="17">
        <v>-1.0000000000000004</v>
      </c>
      <c r="Q1617" s="17">
        <v>3.4894545311393919</v>
      </c>
      <c r="R1617" s="17">
        <v>-1.0000000000000004</v>
      </c>
      <c r="S1617" s="17">
        <v>0.49398527954483418</v>
      </c>
      <c r="T1617" s="17">
        <v>7.1815935884421866E-2</v>
      </c>
      <c r="U1617" s="17">
        <v>-0.11064895467096966</v>
      </c>
      <c r="V1617" s="17">
        <v>-0.31267288782413299</v>
      </c>
      <c r="W1617" s="17">
        <v>1.0783614270829651</v>
      </c>
      <c r="X1617" s="17">
        <v>-1.440540223684101</v>
      </c>
      <c r="Y1617" s="17">
        <v>3.7124520874626185E-2</v>
      </c>
      <c r="Z1617" s="17">
        <v>27.131530948500576</v>
      </c>
      <c r="AA1617" s="17">
        <v>8.0402008938849967E-2</v>
      </c>
      <c r="AB1617" s="17">
        <v>0.40287683843085764</v>
      </c>
      <c r="AC1617" s="17">
        <v>9.8381070255446659</v>
      </c>
      <c r="AD1617" s="17">
        <v>7.5389903758836807E-2</v>
      </c>
      <c r="AE1617" s="17">
        <v>1.3017705326132334E-2</v>
      </c>
      <c r="AF1617" s="17">
        <v>40.206426322848145</v>
      </c>
      <c r="AG1617" s="17">
        <v>-22.193514822332933</v>
      </c>
      <c r="AH1617" s="17">
        <v>5.9374683566760261E-2</v>
      </c>
      <c r="AI1617" s="17">
        <v>0.11197854453516082</v>
      </c>
      <c r="AJ1617" s="17">
        <v>0.33333333333333298</v>
      </c>
      <c r="AK1617" s="17">
        <v>0.45884392522970563</v>
      </c>
      <c r="AL1617" s="17">
        <v>0.56649211151718704</v>
      </c>
      <c r="AM1617" s="17">
        <v>0.33333333333333298</v>
      </c>
      <c r="AN1617" s="17">
        <v>0.13679258977059347</v>
      </c>
      <c r="AO1617" s="17">
        <v>0.18842680686185212</v>
      </c>
      <c r="AP1617" s="17">
        <v>0.33333333333333298</v>
      </c>
      <c r="AQ1617" s="17">
        <v>4.8435614279164305</v>
      </c>
      <c r="AR1617" s="17">
        <v>2.2444243630026963</v>
      </c>
      <c r="AS1617" s="17">
        <v>1.4866162593955394</v>
      </c>
      <c r="AT1617" s="17">
        <v>4.5384031207732143</v>
      </c>
      <c r="AU1617" s="17">
        <v>-1.0000000000000004</v>
      </c>
      <c r="AV1617" s="17">
        <v>-1.0000000000000004</v>
      </c>
      <c r="AW1617" s="17">
        <v>-1.0000000000000004</v>
      </c>
      <c r="AX1617" s="17">
        <v>-1.0000000000000004</v>
      </c>
      <c r="AY1617" s="17">
        <v>-1.7049237101872512E-2</v>
      </c>
      <c r="AZ1617" s="17">
        <v>0.50058115801915393</v>
      </c>
      <c r="BA1617" s="17">
        <v>8.2826166408359547E-2</v>
      </c>
      <c r="BB1617" s="17">
        <v>0.27601754227194603</v>
      </c>
      <c r="BC1617" s="17">
        <v>4.4166046502266521E-2</v>
      </c>
      <c r="BD1617" s="17">
        <v>8.536493444793285</v>
      </c>
      <c r="BE1617" s="17">
        <v>2.3243324413882198</v>
      </c>
      <c r="BF1617" s="17">
        <v>-1.0000000000000004</v>
      </c>
      <c r="BG1617" s="22">
        <v>36.092725316027554</v>
      </c>
    </row>
    <row r="1618" spans="1:100" x14ac:dyDescent="0.25">
      <c r="A1618">
        <v>4161</v>
      </c>
      <c r="B1618" t="s">
        <v>1519</v>
      </c>
      <c r="C1618" s="48">
        <v>2</v>
      </c>
      <c r="D1618" s="22">
        <v>1477.3801171875</v>
      </c>
      <c r="E1618" s="17">
        <v>60.608801883205004</v>
      </c>
      <c r="F1618" s="17">
        <v>-40.416475577759826</v>
      </c>
      <c r="G1618" s="17">
        <v>0.17504585494335173</v>
      </c>
      <c r="H1618" s="17">
        <v>4.133940170828188</v>
      </c>
      <c r="I1618" s="17">
        <v>40.665819353072507</v>
      </c>
      <c r="J1618" s="17">
        <v>8.3924422954397677</v>
      </c>
      <c r="K1618" s="17">
        <v>-1.0000000000000007</v>
      </c>
      <c r="L1618" s="17">
        <v>-1.0000000000000007</v>
      </c>
      <c r="M1618" s="17">
        <v>-1.0000000000000007</v>
      </c>
      <c r="N1618" s="17">
        <v>0.20140577212395078</v>
      </c>
      <c r="O1618" s="17">
        <v>-1.0000000000000007</v>
      </c>
      <c r="P1618" s="17">
        <v>-1.0000000000000007</v>
      </c>
      <c r="Q1618" s="17">
        <v>3.2815002762636887</v>
      </c>
      <c r="R1618" s="17">
        <v>-1.0000000000000007</v>
      </c>
      <c r="S1618" s="17">
        <v>0.22277055678774849</v>
      </c>
      <c r="T1618" s="17">
        <v>4.1373815589959534E-2</v>
      </c>
      <c r="U1618" s="17">
        <v>-0.20187007343141528</v>
      </c>
      <c r="V1618" s="17">
        <v>-0.43220204803337869</v>
      </c>
      <c r="W1618" s="17">
        <v>0.47267294030410278</v>
      </c>
      <c r="X1618" s="17">
        <v>-2.1868039425144721</v>
      </c>
      <c r="Y1618" s="17">
        <v>9.7360177806339876E-3</v>
      </c>
      <c r="Z1618" s="17">
        <v>24.616848944709076</v>
      </c>
      <c r="AA1618" s="17">
        <v>-0.10480141963728162</v>
      </c>
      <c r="AB1618" s="17">
        <v>0.13592246605508229</v>
      </c>
      <c r="AC1618" s="17">
        <v>6.7731944320099888</v>
      </c>
      <c r="AD1618" s="17">
        <v>-0.15854535810002279</v>
      </c>
      <c r="AE1618" s="17">
        <v>-0.18289075633952501</v>
      </c>
      <c r="AF1618" s="17">
        <v>35.2426190208148</v>
      </c>
      <c r="AG1618" s="17">
        <v>-30.674430763473151</v>
      </c>
      <c r="AH1618" s="17">
        <v>6.9953366289826624E-4</v>
      </c>
      <c r="AI1618" s="17">
        <v>4.2558497024484887E-2</v>
      </c>
      <c r="AJ1618" s="17">
        <v>0.33333333333333298</v>
      </c>
      <c r="AK1618" s="17">
        <v>0.38052140081937691</v>
      </c>
      <c r="AL1618" s="17">
        <v>0.49808453372510136</v>
      </c>
      <c r="AM1618" s="17">
        <v>0.33333333333333298</v>
      </c>
      <c r="AN1618" s="17">
        <v>6.6185258007806669E-2</v>
      </c>
      <c r="AO1618" s="17">
        <v>0.11127196478832257</v>
      </c>
      <c r="AP1618" s="17">
        <v>0.33333333333333298</v>
      </c>
      <c r="AQ1618" s="17">
        <v>3.9633082650948208</v>
      </c>
      <c r="AR1618" s="17">
        <v>2.2444243630026963</v>
      </c>
      <c r="AS1618" s="17">
        <v>0.36610636061879731</v>
      </c>
      <c r="AT1618" s="17">
        <v>3.7544497930678609</v>
      </c>
      <c r="AU1618" s="17">
        <v>-1.0000000000000007</v>
      </c>
      <c r="AV1618" s="17">
        <v>-1.0000000000000007</v>
      </c>
      <c r="AW1618" s="17">
        <v>-1.0000000000000007</v>
      </c>
      <c r="AX1618" s="17">
        <v>-1.0000000000000007</v>
      </c>
      <c r="AY1618" s="17">
        <v>-2.8849345082531494E-2</v>
      </c>
      <c r="AZ1618" s="17">
        <v>0.58196127533222519</v>
      </c>
      <c r="BA1618" s="17">
        <v>4.5924375247582971E-3</v>
      </c>
      <c r="BB1618" s="17">
        <v>0.32133853752219083</v>
      </c>
      <c r="BC1618" s="17">
        <v>7.8587122329662473E-4</v>
      </c>
      <c r="BD1618" s="17">
        <v>9.7449534614898887</v>
      </c>
      <c r="BE1618" s="17">
        <v>1.1568760579353325</v>
      </c>
      <c r="BF1618" s="17">
        <v>-1.0000000000000007</v>
      </c>
      <c r="BG1618" s="22">
        <v>72.043806926086646</v>
      </c>
    </row>
    <row r="1619" spans="1:100" x14ac:dyDescent="0.25">
      <c r="A1619">
        <v>4166</v>
      </c>
      <c r="B1619" t="s">
        <v>1520</v>
      </c>
      <c r="C1619" s="48">
        <v>2</v>
      </c>
      <c r="D1619" s="22">
        <v>1474.3137109375</v>
      </c>
      <c r="E1619" s="17">
        <v>18.300947778267229</v>
      </c>
      <c r="F1619" s="17">
        <v>-108.66935132639794</v>
      </c>
      <c r="G1619" s="17">
        <v>-0.29935137352538194</v>
      </c>
      <c r="H1619" s="17">
        <v>-0.19339018087869064</v>
      </c>
      <c r="I1619" s="17">
        <v>7.442755919713818</v>
      </c>
      <c r="J1619" s="17">
        <v>0.18690150923819004</v>
      </c>
      <c r="K1619" s="17">
        <v>-1.0000000000000018</v>
      </c>
      <c r="L1619" s="17">
        <v>-1.0000000000000018</v>
      </c>
      <c r="M1619" s="17">
        <v>-1.0000000000000018</v>
      </c>
      <c r="N1619" s="17">
        <v>8.3186139164132811E-2</v>
      </c>
      <c r="O1619" s="17">
        <v>-1.0000000000000018</v>
      </c>
      <c r="P1619" s="17">
        <v>-1.0000000000000018</v>
      </c>
      <c r="Q1619" s="17">
        <v>2.0115422479515424</v>
      </c>
      <c r="R1619" s="17">
        <v>-1.0000000000000018</v>
      </c>
      <c r="S1619" s="17">
        <v>-1.4335134887956651</v>
      </c>
      <c r="T1619" s="17">
        <v>-0.14453348931180479</v>
      </c>
      <c r="U1619" s="17">
        <v>-0.75894928390819461</v>
      </c>
      <c r="V1619" s="17">
        <v>-1.162155934843107</v>
      </c>
      <c r="W1619" s="17">
        <v>-3.226212455913501</v>
      </c>
      <c r="X1619" s="17">
        <v>-6.7441697032351371</v>
      </c>
      <c r="Y1619" s="17">
        <v>-0.15752312009301636</v>
      </c>
      <c r="Z1619" s="17">
        <v>9.2599109427629109</v>
      </c>
      <c r="AA1619" s="17">
        <v>-1.2358221873141713</v>
      </c>
      <c r="AB1619" s="17">
        <v>-1.494344000934416</v>
      </c>
      <c r="AC1619" s="17">
        <v>-11.943952550920702</v>
      </c>
      <c r="AD1619" s="17">
        <v>-1.5871670714693211</v>
      </c>
      <c r="AE1619" s="17">
        <v>-1.3792862032867013</v>
      </c>
      <c r="AF1619" s="17">
        <v>4.9290919521834198</v>
      </c>
      <c r="AG1619" s="17">
        <v>-82.466625606175896</v>
      </c>
      <c r="AH1619" s="17">
        <v>-0.35762435698010264</v>
      </c>
      <c r="AI1619" s="17">
        <v>-0.38138352192909769</v>
      </c>
      <c r="AJ1619" s="17">
        <v>0.33333333333333298</v>
      </c>
      <c r="AK1619" s="17">
        <v>-9.7787248032377705E-2</v>
      </c>
      <c r="AL1619" s="17">
        <v>8.0325576754622596E-2</v>
      </c>
      <c r="AM1619" s="17">
        <v>0.33333333333333298</v>
      </c>
      <c r="AN1619" s="17">
        <v>-0.36500739964397405</v>
      </c>
      <c r="AO1619" s="17">
        <v>-0.35990575250820739</v>
      </c>
      <c r="AP1619" s="17">
        <v>0.33333333333333298</v>
      </c>
      <c r="AQ1619" s="17">
        <v>-1.4123190416926077</v>
      </c>
      <c r="AR1619" s="17">
        <v>2.2444243630026963</v>
      </c>
      <c r="AS1619" s="17">
        <v>-6.4767473362449621</v>
      </c>
      <c r="AT1619" s="17">
        <v>-1.0330830368639479</v>
      </c>
      <c r="AU1619" s="17">
        <v>-1.0000000000000018</v>
      </c>
      <c r="AV1619" s="17">
        <v>-1.0000000000000018</v>
      </c>
      <c r="AW1619" s="17">
        <v>-1.0000000000000018</v>
      </c>
      <c r="AX1619" s="17">
        <v>-1.0000000000000018</v>
      </c>
      <c r="AY1619" s="17">
        <v>-0.10091154873373932</v>
      </c>
      <c r="AZ1619" s="17">
        <v>1.0789423704701555</v>
      </c>
      <c r="BA1619" s="17">
        <v>-0.47317394499004062</v>
      </c>
      <c r="BB1619" s="17">
        <v>0.59810980052686857</v>
      </c>
      <c r="BC1619" s="17">
        <v>-0.26413297786706935</v>
      </c>
      <c r="BD1619" s="17">
        <v>17.124910659362019</v>
      </c>
      <c r="BE1619" s="17">
        <v>-5.972675620420266</v>
      </c>
      <c r="BF1619" s="17">
        <v>-1.0000000000000018</v>
      </c>
      <c r="BG1619" s="22">
        <v>17.200187234802797</v>
      </c>
    </row>
    <row r="1620" spans="1:100" x14ac:dyDescent="0.25">
      <c r="A1620">
        <v>4169</v>
      </c>
      <c r="B1620" t="s">
        <v>868</v>
      </c>
      <c r="C1620" s="48">
        <v>2</v>
      </c>
      <c r="D1620" s="22">
        <v>1545.889365234375</v>
      </c>
      <c r="E1620" s="17">
        <v>132.50893603560476</v>
      </c>
      <c r="F1620" s="17">
        <v>75.575957185248328</v>
      </c>
      <c r="G1620" s="17">
        <v>0.98126080226320833</v>
      </c>
      <c r="H1620" s="17">
        <v>11.488027003919608</v>
      </c>
      <c r="I1620" s="17">
        <v>97.126794941370775</v>
      </c>
      <c r="J1620" s="17">
        <v>22.337358571683239</v>
      </c>
      <c r="K1620" s="17">
        <v>-0.99999999999999889</v>
      </c>
      <c r="L1620" s="17">
        <v>-0.99999999999999889</v>
      </c>
      <c r="M1620" s="17">
        <v>-0.99999999999999889</v>
      </c>
      <c r="N1620" s="17">
        <v>0.40231427124507091</v>
      </c>
      <c r="O1620" s="17">
        <v>-0.99999999999999889</v>
      </c>
      <c r="P1620" s="17">
        <v>-0.99999999999999889</v>
      </c>
      <c r="Q1620" s="17">
        <v>5.439731993170918</v>
      </c>
      <c r="R1620" s="17">
        <v>-0.99999999999999889</v>
      </c>
      <c r="S1620" s="17">
        <v>3.0375444939520087</v>
      </c>
      <c r="T1620" s="17">
        <v>0.35731421117688428</v>
      </c>
      <c r="U1620" s="17">
        <v>0.74485886884596275</v>
      </c>
      <c r="V1620" s="17">
        <v>0.80831897334736924</v>
      </c>
      <c r="W1620" s="17">
        <v>6.7587482288959384</v>
      </c>
      <c r="X1620" s="17">
        <v>5.5582168464062782</v>
      </c>
      <c r="Y1620" s="17">
        <v>0.29398476321456113</v>
      </c>
      <c r="Z1620" s="17">
        <v>50.71521592336299</v>
      </c>
      <c r="AA1620" s="17">
        <v>1.8173132005799502</v>
      </c>
      <c r="AB1620" s="17">
        <v>2.9064807976113807</v>
      </c>
      <c r="AC1620" s="17">
        <v>38.582072653177818</v>
      </c>
      <c r="AD1620" s="17">
        <v>2.2693275514904325</v>
      </c>
      <c r="AE1620" s="17">
        <v>1.8503249421324683</v>
      </c>
      <c r="AF1620" s="17">
        <v>86.758979492820444</v>
      </c>
      <c r="AG1620" s="17">
        <v>57.343877799308324</v>
      </c>
      <c r="AH1620" s="17">
        <v>0.60965350573955579</v>
      </c>
      <c r="AI1620" s="17">
        <v>0.7630272771237403</v>
      </c>
      <c r="AJ1620" s="17">
        <v>0.33333333333333298</v>
      </c>
      <c r="AK1620" s="17">
        <v>1.193383616269829</v>
      </c>
      <c r="AL1620" s="17">
        <v>1.2080455016116385</v>
      </c>
      <c r="AM1620" s="17">
        <v>0.33333333333333298</v>
      </c>
      <c r="AN1620" s="17">
        <v>0.79897614486761703</v>
      </c>
      <c r="AO1620" s="17">
        <v>0.91201550992804403</v>
      </c>
      <c r="AP1620" s="17">
        <v>0.33333333333333298</v>
      </c>
      <c r="AQ1620" s="17">
        <v>13.098924634401765</v>
      </c>
      <c r="AR1620" s="17">
        <v>2.2444243630026963</v>
      </c>
      <c r="AS1620" s="17">
        <v>11.995202404332511</v>
      </c>
      <c r="AT1620" s="17">
        <v>11.890628287900585</v>
      </c>
      <c r="AU1620" s="17">
        <v>-0.99999999999999889</v>
      </c>
      <c r="AV1620" s="17">
        <v>-0.99999999999999889</v>
      </c>
      <c r="AW1620" s="17">
        <v>-0.99999999999999889</v>
      </c>
      <c r="AX1620" s="17">
        <v>-0.99999999999999889</v>
      </c>
      <c r="AY1620" s="17">
        <v>9.3616854620910447E-2</v>
      </c>
      <c r="AZ1620" s="17">
        <v>-0.26263385168588821</v>
      </c>
      <c r="BA1620" s="17">
        <v>0.81653309778886762</v>
      </c>
      <c r="BB1620" s="17">
        <v>-0.14902072225513063</v>
      </c>
      <c r="BC1620" s="17">
        <v>0.4510025317481231</v>
      </c>
      <c r="BD1620" s="17">
        <v>-2.7969237807322713</v>
      </c>
      <c r="BE1620" s="17">
        <v>13.273201335241389</v>
      </c>
      <c r="BF1620" s="17">
        <v>-0.99999999999999889</v>
      </c>
      <c r="BG1620" s="22">
        <v>464.53271568449475</v>
      </c>
    </row>
    <row r="1621" spans="1:100" x14ac:dyDescent="0.25">
      <c r="A1621">
        <v>4171</v>
      </c>
      <c r="B1621" t="s">
        <v>302</v>
      </c>
      <c r="C1621" s="48">
        <v>2</v>
      </c>
      <c r="D1621" s="22">
        <v>1487.1065624999999</v>
      </c>
      <c r="E1621" s="17">
        <v>79.190779916176467</v>
      </c>
      <c r="F1621" s="17">
        <v>-10.439218052417651</v>
      </c>
      <c r="G1621" s="17">
        <v>0.38340524978393581</v>
      </c>
      <c r="H1621" s="17">
        <v>6.0345413532323589</v>
      </c>
      <c r="I1621" s="17">
        <v>55.257678192697213</v>
      </c>
      <c r="J1621" s="17">
        <v>11.996387280681967</v>
      </c>
      <c r="K1621" s="17">
        <v>-1.0000000000000002</v>
      </c>
      <c r="L1621" s="17">
        <v>-1.0000000000000002</v>
      </c>
      <c r="M1621" s="17">
        <v>-1.0000000000000002</v>
      </c>
      <c r="N1621" s="17">
        <v>0.25332886463714216</v>
      </c>
      <c r="O1621" s="17">
        <v>-1.0000000000000002</v>
      </c>
      <c r="P1621" s="17">
        <v>-1.0000000000000002</v>
      </c>
      <c r="Q1621" s="17">
        <v>3.8392769038931647</v>
      </c>
      <c r="R1621" s="17">
        <v>-1.0000000000000002</v>
      </c>
      <c r="S1621" s="17">
        <v>0.95022493618157589</v>
      </c>
      <c r="T1621" s="17">
        <v>0.12302592319355302</v>
      </c>
      <c r="U1621" s="17">
        <v>4.2803968084116364E-2</v>
      </c>
      <c r="V1621" s="17">
        <v>-0.111599942898544</v>
      </c>
      <c r="W1621" s="17">
        <v>2.0972556243729845</v>
      </c>
      <c r="X1621" s="17">
        <v>-0.1851692048158734</v>
      </c>
      <c r="Y1621" s="17">
        <v>8.3197687996121927E-2</v>
      </c>
      <c r="Z1621" s="17">
        <v>31.361749877242161</v>
      </c>
      <c r="AA1621" s="17">
        <v>0.39195275294916565</v>
      </c>
      <c r="AB1621" s="17">
        <v>0.85194969831201872</v>
      </c>
      <c r="AC1621" s="17">
        <v>14.993928417100577</v>
      </c>
      <c r="AD1621" s="17">
        <v>0.46891774199977876</v>
      </c>
      <c r="AE1621" s="17">
        <v>0.34257654480929123</v>
      </c>
      <c r="AF1621" s="17">
        <v>48.556584146393057</v>
      </c>
      <c r="AG1621" s="17">
        <v>-7.9268476679231012</v>
      </c>
      <c r="AH1621" s="17">
        <v>0.1580785075078518</v>
      </c>
      <c r="AI1621" s="17">
        <v>0.22875752437079594</v>
      </c>
      <c r="AJ1621" s="17">
        <v>0.33333333333333298</v>
      </c>
      <c r="AK1621" s="17">
        <v>0.59059872556145721</v>
      </c>
      <c r="AL1621" s="17">
        <v>0.68156790639269571</v>
      </c>
      <c r="AM1621" s="17">
        <v>0.33333333333333298</v>
      </c>
      <c r="AN1621" s="17">
        <v>0.2555688290249159</v>
      </c>
      <c r="AO1621" s="17">
        <v>0.31821732227947241</v>
      </c>
      <c r="AP1621" s="17">
        <v>0.33333333333333298</v>
      </c>
      <c r="AQ1621" s="17">
        <v>6.3243306010517601</v>
      </c>
      <c r="AR1621" s="17">
        <v>2.2444243630026963</v>
      </c>
      <c r="AS1621" s="17">
        <v>3.3715473069399149</v>
      </c>
      <c r="AT1621" s="17">
        <v>5.8571759123663529</v>
      </c>
      <c r="AU1621" s="17">
        <v>-1.0000000000000002</v>
      </c>
      <c r="AV1621" s="17">
        <v>-1.0000000000000002</v>
      </c>
      <c r="AW1621" s="17">
        <v>-1.0000000000000002</v>
      </c>
      <c r="AX1621" s="17">
        <v>-1.0000000000000002</v>
      </c>
      <c r="AY1621" s="17">
        <v>2.8010024376462859E-3</v>
      </c>
      <c r="AZ1621" s="17">
        <v>0.3636828495404214</v>
      </c>
      <c r="BA1621" s="17">
        <v>0.21443159416839677</v>
      </c>
      <c r="BB1621" s="17">
        <v>0.19977818807609465</v>
      </c>
      <c r="BC1621" s="17">
        <v>0.11714053724127202</v>
      </c>
      <c r="BD1621" s="17">
        <v>6.5036119792442868</v>
      </c>
      <c r="BE1621" s="17">
        <v>4.2882372549258614</v>
      </c>
      <c r="BF1621" s="17">
        <v>-1.0000000000000002</v>
      </c>
      <c r="BG1621" s="22">
        <v>58.739014264783236</v>
      </c>
    </row>
    <row r="1622" spans="1:100" x14ac:dyDescent="0.25">
      <c r="A1622">
        <v>4173</v>
      </c>
      <c r="B1622" t="s">
        <v>3002</v>
      </c>
      <c r="C1622" s="48">
        <v>3</v>
      </c>
      <c r="D1622" s="22">
        <v>1465.8642423068009</v>
      </c>
      <c r="E1622" s="17">
        <v>66.714324439234545</v>
      </c>
      <c r="F1622" s="17">
        <v>-18.682882343065103</v>
      </c>
      <c r="G1622" s="17">
        <v>0.52893035347349582</v>
      </c>
      <c r="H1622" s="17">
        <v>3.6891589028331118</v>
      </c>
      <c r="I1622" s="17">
        <v>46.211344224368311</v>
      </c>
      <c r="J1622" s="17">
        <v>13.974779268123203</v>
      </c>
      <c r="K1622" s="17">
        <v>-0.99999999999999889</v>
      </c>
      <c r="L1622" s="17">
        <v>-0.99999999999999889</v>
      </c>
      <c r="M1622" s="17">
        <v>-0.99999999999999889</v>
      </c>
      <c r="N1622" s="17">
        <v>0.35874589851770489</v>
      </c>
      <c r="O1622" s="17">
        <v>-0.99999999999999889</v>
      </c>
      <c r="P1622" s="17">
        <v>-0.99999999999999889</v>
      </c>
      <c r="Q1622" s="17">
        <v>4.8804152983180842</v>
      </c>
      <c r="R1622" s="17">
        <v>-0.99999999999999889</v>
      </c>
      <c r="S1622" s="17">
        <v>-0.47819951479426259</v>
      </c>
      <c r="T1622" s="17">
        <v>-4.212413220064537E-2</v>
      </c>
      <c r="U1622" s="17">
        <v>-0.1174286829482246</v>
      </c>
      <c r="V1622" s="17">
        <v>-0.22016097314478766</v>
      </c>
      <c r="W1622" s="17">
        <v>-1.1912563954849744</v>
      </c>
      <c r="X1622" s="17">
        <v>-5.8663655555441316</v>
      </c>
      <c r="Y1622" s="17">
        <v>6.7525364127476173E-2</v>
      </c>
      <c r="Z1622" s="17">
        <v>36.061188794985839</v>
      </c>
      <c r="AA1622" s="17">
        <v>-1.3966855548535928</v>
      </c>
      <c r="AB1622" s="17">
        <v>-2.0564827660444105</v>
      </c>
      <c r="AC1622" s="17">
        <v>8.0802492019453034</v>
      </c>
      <c r="AD1622" s="17">
        <v>1.1345663966423876</v>
      </c>
      <c r="AE1622" s="17">
        <v>0.17937721604121876</v>
      </c>
      <c r="AF1622" s="17">
        <v>42.264332446927973</v>
      </c>
      <c r="AG1622" s="17">
        <v>-25.027086703919625</v>
      </c>
      <c r="AH1622" s="17">
        <v>7.1436526644532525E-2</v>
      </c>
      <c r="AI1622" s="17">
        <v>4.9006353087033556E-2</v>
      </c>
      <c r="AJ1622" s="17">
        <v>0.33333333333333298</v>
      </c>
      <c r="AK1622" s="17">
        <v>0.87766727822590707</v>
      </c>
      <c r="AL1622" s="17">
        <v>0.90115439092807914</v>
      </c>
      <c r="AM1622" s="17">
        <v>0.33333333333333298</v>
      </c>
      <c r="AN1622" s="17">
        <v>-0.19006927239657603</v>
      </c>
      <c r="AO1622" s="17">
        <v>-0.16075838852703922</v>
      </c>
      <c r="AP1622" s="17">
        <v>0.33333333333333298</v>
      </c>
      <c r="AQ1622" s="17">
        <v>3.9470117774403701</v>
      </c>
      <c r="AR1622" s="17">
        <v>2.5878527333315238</v>
      </c>
      <c r="AS1622" s="17">
        <v>2.6971165756767905</v>
      </c>
      <c r="AT1622" s="17">
        <v>8.689809959114891</v>
      </c>
      <c r="AU1622" s="17">
        <v>-0.99999999999999889</v>
      </c>
      <c r="AV1622" s="17">
        <v>-0.99999999999999889</v>
      </c>
      <c r="AW1622" s="17">
        <v>-0.99999999999999889</v>
      </c>
      <c r="AX1622" s="17">
        <v>-0.99999999999999889</v>
      </c>
      <c r="AY1622" s="17">
        <v>0.15651527972788609</v>
      </c>
      <c r="AZ1622" s="17">
        <v>-0.20197917097072463</v>
      </c>
      <c r="BA1622" s="17">
        <v>-0.22509845815437665</v>
      </c>
      <c r="BB1622" s="17">
        <v>-2.7593476052567054E-2</v>
      </c>
      <c r="BC1622" s="17">
        <v>0.15841699065777651</v>
      </c>
      <c r="BD1622" s="17">
        <v>-1.6997327561677988</v>
      </c>
      <c r="BE1622" s="17">
        <v>2.834932475672526</v>
      </c>
      <c r="BF1622" s="17">
        <v>-0.99999999999999889</v>
      </c>
      <c r="CU1622" t="e">
        <v>#N/A</v>
      </c>
      <c r="CV1622" t="e">
        <v>#N/A</v>
      </c>
    </row>
    <row r="1623" spans="1:100" x14ac:dyDescent="0.25">
      <c r="A1623">
        <v>4174</v>
      </c>
      <c r="B1623" t="s">
        <v>1372</v>
      </c>
      <c r="C1623" s="48">
        <v>2</v>
      </c>
      <c r="D1623" s="22">
        <v>1529.843037109375</v>
      </c>
      <c r="E1623" s="17">
        <v>72.6738524433093</v>
      </c>
      <c r="F1623" s="17">
        <v>-20.952609725870001</v>
      </c>
      <c r="G1623" s="17">
        <v>0.31033105595714205</v>
      </c>
      <c r="H1623" s="17">
        <v>5.3679772211148853</v>
      </c>
      <c r="I1623" s="17">
        <v>50.140134431563865</v>
      </c>
      <c r="J1623" s="17">
        <v>10.73243959742927</v>
      </c>
      <c r="K1623" s="17">
        <v>-1.0000000000000002</v>
      </c>
      <c r="L1623" s="17">
        <v>-1.0000000000000002</v>
      </c>
      <c r="M1623" s="17">
        <v>-1.0000000000000002</v>
      </c>
      <c r="N1623" s="17">
        <v>0.23511879962280252</v>
      </c>
      <c r="O1623" s="17">
        <v>-1.0000000000000002</v>
      </c>
      <c r="P1623" s="17">
        <v>-1.0000000000000002</v>
      </c>
      <c r="Q1623" s="17">
        <v>3.6436578033931055</v>
      </c>
      <c r="R1623" s="17">
        <v>-1.0000000000000002</v>
      </c>
      <c r="S1623" s="17">
        <v>0.69509776823867675</v>
      </c>
      <c r="T1623" s="17">
        <v>9.4389528170634507E-2</v>
      </c>
      <c r="U1623" s="17">
        <v>-4.3006217474209268E-2</v>
      </c>
      <c r="V1623" s="17">
        <v>-0.2240390310895306</v>
      </c>
      <c r="W1623" s="17">
        <v>1.5274945630388825</v>
      </c>
      <c r="X1623" s="17">
        <v>-0.88716704323799289</v>
      </c>
      <c r="Y1623" s="17">
        <v>5.7433779763072262E-2</v>
      </c>
      <c r="Z1623" s="17">
        <v>28.996230441636456</v>
      </c>
      <c r="AA1623" s="17">
        <v>0.21773497544206688</v>
      </c>
      <c r="AB1623" s="17">
        <v>0.60083017094326951</v>
      </c>
      <c r="AC1623" s="17">
        <v>12.110816239295325</v>
      </c>
      <c r="AD1623" s="17">
        <v>0.24885874139203212</v>
      </c>
      <c r="AE1623" s="17">
        <v>0.1582887211516672</v>
      </c>
      <c r="AF1623" s="17">
        <v>43.887213375115621</v>
      </c>
      <c r="AG1623" s="17">
        <v>-15.904703897958326</v>
      </c>
      <c r="AH1623" s="17">
        <v>0.10288377223898157</v>
      </c>
      <c r="AI1623" s="17">
        <v>0.16345524306461806</v>
      </c>
      <c r="AJ1623" s="17">
        <v>0.33333333333333298</v>
      </c>
      <c r="AK1623" s="17">
        <v>0.51692203265993331</v>
      </c>
      <c r="AL1623" s="17">
        <v>0.61721803847066603</v>
      </c>
      <c r="AM1623" s="17">
        <v>0.33333333333333298</v>
      </c>
      <c r="AN1623" s="17">
        <v>0.18914968921745545</v>
      </c>
      <c r="AO1623" s="17">
        <v>0.24563904868430506</v>
      </c>
      <c r="AP1623" s="17">
        <v>0.33333333333333298</v>
      </c>
      <c r="AQ1623" s="17">
        <v>5.4962911265701342</v>
      </c>
      <c r="AR1623" s="17">
        <v>2.2444243630026963</v>
      </c>
      <c r="AS1623" s="17">
        <v>2.31750232656126</v>
      </c>
      <c r="AT1623" s="17">
        <v>5.1197240872454293</v>
      </c>
      <c r="AU1623" s="17">
        <v>-1.0000000000000002</v>
      </c>
      <c r="AV1623" s="17">
        <v>-1.0000000000000002</v>
      </c>
      <c r="AW1623" s="17">
        <v>-1.0000000000000002</v>
      </c>
      <c r="AX1623" s="17">
        <v>-1.0000000000000002</v>
      </c>
      <c r="AY1623" s="17">
        <v>-8.2991624056255788E-3</v>
      </c>
      <c r="AZ1623" s="17">
        <v>0.44023576910865808</v>
      </c>
      <c r="BA1623" s="17">
        <v>0.14083842973844582</v>
      </c>
      <c r="BB1623" s="17">
        <v>0.24241089270586741</v>
      </c>
      <c r="BC1623" s="17">
        <v>7.6333529600677366E-2</v>
      </c>
      <c r="BD1623" s="17">
        <v>7.6403901692254141</v>
      </c>
      <c r="BE1623" s="17">
        <v>3.1900304991150255</v>
      </c>
      <c r="BF1623" s="17">
        <v>-1.0000000000000002</v>
      </c>
      <c r="BG1623" s="22">
        <v>148.81179316492216</v>
      </c>
    </row>
    <row r="1624" spans="1:100" x14ac:dyDescent="0.25">
      <c r="A1624">
        <v>4175</v>
      </c>
      <c r="B1624" t="s">
        <v>1522</v>
      </c>
      <c r="C1624" s="48">
        <v>2</v>
      </c>
      <c r="D1624" s="22">
        <v>1489.717041015625</v>
      </c>
      <c r="E1624" s="17">
        <v>37.411736680359773</v>
      </c>
      <c r="F1624" s="17">
        <v>-77.838993039785109</v>
      </c>
      <c r="G1624" s="17">
        <v>-8.5062431653815163E-2</v>
      </c>
      <c r="H1624" s="17">
        <v>1.7612988150691384</v>
      </c>
      <c r="I1624" s="17">
        <v>22.4498737560601</v>
      </c>
      <c r="J1624" s="17">
        <v>3.8934085186378233</v>
      </c>
      <c r="K1624" s="17">
        <v>-1.0000000000000011</v>
      </c>
      <c r="L1624" s="17">
        <v>-1.0000000000000011</v>
      </c>
      <c r="M1624" s="17">
        <v>-1.0000000000000011</v>
      </c>
      <c r="N1624" s="17">
        <v>0.13658687284290061</v>
      </c>
      <c r="O1624" s="17">
        <v>-1.0000000000000011</v>
      </c>
      <c r="P1624" s="17">
        <v>-1.0000000000000011</v>
      </c>
      <c r="Q1624" s="17">
        <v>2.585192231082182</v>
      </c>
      <c r="R1624" s="17">
        <v>-1.0000000000000011</v>
      </c>
      <c r="S1624" s="17">
        <v>-0.68535701934820548</v>
      </c>
      <c r="T1624" s="17">
        <v>-6.0557704330549467E-2</v>
      </c>
      <c r="U1624" s="17">
        <v>-0.50731224349579529</v>
      </c>
      <c r="V1624" s="17">
        <v>-0.83243004979864266</v>
      </c>
      <c r="W1624" s="17">
        <v>-1.55539696607996</v>
      </c>
      <c r="X1624" s="17">
        <v>-4.685571912226111</v>
      </c>
      <c r="Y1624" s="17">
        <v>-8.1970858143709274E-2</v>
      </c>
      <c r="Z1624" s="17">
        <v>16.196760058527058</v>
      </c>
      <c r="AA1624" s="17">
        <v>-0.72493125246921442</v>
      </c>
      <c r="AB1624" s="17">
        <v>-0.75793987541389352</v>
      </c>
      <c r="AC1624" s="17">
        <v>-3.4892707333789446</v>
      </c>
      <c r="AD1624" s="17">
        <v>-0.94184745971524775</v>
      </c>
      <c r="AE1624" s="17">
        <v>-0.83886501403608205</v>
      </c>
      <c r="AF1624" s="17">
        <v>18.621949435561916</v>
      </c>
      <c r="AG1624" s="17">
        <v>-59.071685745602352</v>
      </c>
      <c r="AH1624" s="17">
        <v>-0.19576665047317604</v>
      </c>
      <c r="AI1624" s="17">
        <v>-0.18988559317919068</v>
      </c>
      <c r="AJ1624" s="17">
        <v>0.33333333333333298</v>
      </c>
      <c r="AK1624" s="17">
        <v>0.11826851304637109</v>
      </c>
      <c r="AL1624" s="17">
        <v>0.26903056800326647</v>
      </c>
      <c r="AM1624" s="17">
        <v>0.33333333333333298</v>
      </c>
      <c r="AN1624" s="17">
        <v>-0.17023430063317602</v>
      </c>
      <c r="AO1624" s="17">
        <v>-0.14707108903675287</v>
      </c>
      <c r="AP1624" s="17">
        <v>0.33333333333333298</v>
      </c>
      <c r="AQ1624" s="17">
        <v>1.0158938953551466</v>
      </c>
      <c r="AR1624" s="17">
        <v>2.2444243630026963</v>
      </c>
      <c r="AS1624" s="17">
        <v>-3.385776752761636</v>
      </c>
      <c r="AT1624" s="17">
        <v>1.1294830211481113</v>
      </c>
      <c r="AU1624" s="17">
        <v>-1.0000000000000011</v>
      </c>
      <c r="AV1624" s="17">
        <v>-1.0000000000000011</v>
      </c>
      <c r="AW1624" s="17">
        <v>-1.0000000000000011</v>
      </c>
      <c r="AX1624" s="17">
        <v>-1.0000000000000011</v>
      </c>
      <c r="AY1624" s="17">
        <v>-6.836048721258535E-2</v>
      </c>
      <c r="AZ1624" s="17">
        <v>0.85445211922852415</v>
      </c>
      <c r="BA1624" s="17">
        <v>-0.25736312986077359</v>
      </c>
      <c r="BB1624" s="17">
        <v>0.4730900543509306</v>
      </c>
      <c r="BC1624" s="17">
        <v>-0.14446705984168753</v>
      </c>
      <c r="BD1624" s="17">
        <v>13.791326219811058</v>
      </c>
      <c r="BE1624" s="17">
        <v>-2.7522013143100077</v>
      </c>
      <c r="BF1624" s="17">
        <v>-1.0000000000000011</v>
      </c>
      <c r="BG1624" s="22">
        <v>59.439427315923467</v>
      </c>
    </row>
    <row r="1625" spans="1:100" x14ac:dyDescent="0.25">
      <c r="A1625">
        <v>4176</v>
      </c>
      <c r="B1625" t="s">
        <v>1463</v>
      </c>
      <c r="C1625" s="48">
        <v>2</v>
      </c>
      <c r="D1625" s="22">
        <v>1568.2403906250001</v>
      </c>
      <c r="E1625" s="17">
        <v>122.39040257040475</v>
      </c>
      <c r="F1625" s="17">
        <v>59.252297619680057</v>
      </c>
      <c r="G1625" s="17">
        <v>0.8678018634063025</v>
      </c>
      <c r="H1625" s="17">
        <v>10.453083542355305</v>
      </c>
      <c r="I1625" s="17">
        <v>89.181020184440513</v>
      </c>
      <c r="J1625" s="17">
        <v>20.374885153879852</v>
      </c>
      <c r="K1625" s="17">
        <v>-0.99999999999999911</v>
      </c>
      <c r="L1625" s="17">
        <v>-0.99999999999999911</v>
      </c>
      <c r="M1625" s="17">
        <v>-0.99999999999999911</v>
      </c>
      <c r="N1625" s="17">
        <v>0.37404034108116857</v>
      </c>
      <c r="O1625" s="17">
        <v>-0.99999999999999911</v>
      </c>
      <c r="P1625" s="17">
        <v>-0.99999999999999911</v>
      </c>
      <c r="Q1625" s="17">
        <v>5.1360032156015505</v>
      </c>
      <c r="R1625" s="17">
        <v>-0.99999999999999911</v>
      </c>
      <c r="S1625" s="17">
        <v>2.6414202778302398</v>
      </c>
      <c r="T1625" s="17">
        <v>0.31285179808904812</v>
      </c>
      <c r="U1625" s="17">
        <v>0.61162534156766435</v>
      </c>
      <c r="V1625" s="17">
        <v>0.6337399740576124</v>
      </c>
      <c r="W1625" s="17">
        <v>5.8741064417531739</v>
      </c>
      <c r="X1625" s="17">
        <v>4.4682570992484374</v>
      </c>
      <c r="Y1625" s="17">
        <v>0.25398232821189543</v>
      </c>
      <c r="Z1625" s="17">
        <v>47.042382725293542</v>
      </c>
      <c r="AA1625" s="17">
        <v>1.5468132726188399</v>
      </c>
      <c r="AB1625" s="17">
        <v>2.5165790606310265</v>
      </c>
      <c r="AC1625" s="17">
        <v>34.105597016996867</v>
      </c>
      <c r="AD1625" s="17">
        <v>1.927652065421487</v>
      </c>
      <c r="AE1625" s="17">
        <v>1.5641897168024019</v>
      </c>
      <c r="AF1625" s="17">
        <v>79.509062318307087</v>
      </c>
      <c r="AG1625" s="17">
        <v>44.957027465273434</v>
      </c>
      <c r="AH1625" s="17">
        <v>0.52395517961176674</v>
      </c>
      <c r="AI1625" s="17">
        <v>0.66163542927803165</v>
      </c>
      <c r="AJ1625" s="17">
        <v>0.33333333333333298</v>
      </c>
      <c r="AK1625" s="17">
        <v>1.0789892048185465</v>
      </c>
      <c r="AL1625" s="17">
        <v>1.1081324222101592</v>
      </c>
      <c r="AM1625" s="17">
        <v>0.33333333333333298</v>
      </c>
      <c r="AN1625" s="17">
        <v>0.69585020220987137</v>
      </c>
      <c r="AO1625" s="17">
        <v>0.79932656359916221</v>
      </c>
      <c r="AP1625" s="17">
        <v>0.33333333333333298</v>
      </c>
      <c r="AQ1625" s="17">
        <v>11.813265837686208</v>
      </c>
      <c r="AR1625" s="17">
        <v>2.2444243630026963</v>
      </c>
      <c r="AS1625" s="17">
        <v>10.358635256364053</v>
      </c>
      <c r="AT1625" s="17">
        <v>10.745620766714229</v>
      </c>
      <c r="AU1625" s="17">
        <v>-0.99999999999999911</v>
      </c>
      <c r="AV1625" s="17">
        <v>-0.99999999999999911</v>
      </c>
      <c r="AW1625" s="17">
        <v>-0.99999999999999911</v>
      </c>
      <c r="AX1625" s="17">
        <v>-0.99999999999999911</v>
      </c>
      <c r="AY1625" s="17">
        <v>7.6382139350024025E-2</v>
      </c>
      <c r="AZ1625" s="17">
        <v>-0.14377365541471876</v>
      </c>
      <c r="BA1625" s="17">
        <v>0.70226837715253221</v>
      </c>
      <c r="BB1625" s="17">
        <v>-8.282688316387643E-2</v>
      </c>
      <c r="BC1625" s="17">
        <v>0.3876433683777859</v>
      </c>
      <c r="BD1625" s="17">
        <v>-1.0319005844908515</v>
      </c>
      <c r="BE1625" s="17">
        <v>11.568066230294182</v>
      </c>
      <c r="BF1625" s="17">
        <v>-0.99999999999999911</v>
      </c>
      <c r="BG1625" s="22">
        <v>2051.6710674199994</v>
      </c>
    </row>
    <row r="1626" spans="1:100" x14ac:dyDescent="0.25">
      <c r="A1626">
        <v>4179</v>
      </c>
      <c r="B1626" t="s">
        <v>1523</v>
      </c>
      <c r="C1626" s="48">
        <v>2</v>
      </c>
      <c r="D1626" s="22">
        <v>1480.212109375</v>
      </c>
      <c r="E1626" s="17">
        <v>24.707846913344312</v>
      </c>
      <c r="F1626" s="17">
        <v>-98.333462167003375</v>
      </c>
      <c r="G1626" s="17">
        <v>-0.2275109255267545</v>
      </c>
      <c r="H1626" s="17">
        <v>0.46192003690680217</v>
      </c>
      <c r="I1626" s="17">
        <v>12.473897793462363</v>
      </c>
      <c r="J1626" s="17">
        <v>1.4295093719664234</v>
      </c>
      <c r="K1626" s="17">
        <v>-1.0000000000000016</v>
      </c>
      <c r="L1626" s="17">
        <v>-1.0000000000000016</v>
      </c>
      <c r="M1626" s="17">
        <v>-1.0000000000000016</v>
      </c>
      <c r="N1626" s="17">
        <v>0.10108875512477047</v>
      </c>
      <c r="O1626" s="17">
        <v>-1.0000000000000016</v>
      </c>
      <c r="P1626" s="17">
        <v>-1.0000000000000016</v>
      </c>
      <c r="Q1626" s="17">
        <v>2.2038586195877885</v>
      </c>
      <c r="R1626" s="17">
        <v>-1.0000000000000016</v>
      </c>
      <c r="S1626" s="17">
        <v>-1.1826937522812606</v>
      </c>
      <c r="T1626" s="17">
        <v>-0.11638057595379511</v>
      </c>
      <c r="U1626" s="17">
        <v>-0.67458787188950886</v>
      </c>
      <c r="V1626" s="17">
        <v>-1.0516152084227239</v>
      </c>
      <c r="W1626" s="17">
        <v>-2.6660709373435489</v>
      </c>
      <c r="X1626" s="17">
        <v>-6.0540240229988198</v>
      </c>
      <c r="Y1626" s="17">
        <v>-0.13219419598548615</v>
      </c>
      <c r="Z1626" s="17">
        <v>11.58549220618648</v>
      </c>
      <c r="AA1626" s="17">
        <v>-1.0645458101145637</v>
      </c>
      <c r="AB1626" s="17">
        <v>-1.247464242121946</v>
      </c>
      <c r="AC1626" s="17">
        <v>-9.1095173059042587</v>
      </c>
      <c r="AD1626" s="17">
        <v>-1.3708234300018183</v>
      </c>
      <c r="AE1626" s="17">
        <v>-1.1981097972405859</v>
      </c>
      <c r="AF1626" s="17">
        <v>9.5196275505011556</v>
      </c>
      <c r="AG1626" s="17">
        <v>-74.62346325815389</v>
      </c>
      <c r="AH1626" s="17">
        <v>-0.30336150026929243</v>
      </c>
      <c r="AI1626" s="17">
        <v>-0.31718376961314326</v>
      </c>
      <c r="AJ1626" s="17">
        <v>0.33333333333333298</v>
      </c>
      <c r="AK1626" s="17">
        <v>-2.5354473232992669E-2</v>
      </c>
      <c r="AL1626" s="17">
        <v>0.14358899572751926</v>
      </c>
      <c r="AM1626" s="17">
        <v>0.33333333333333298</v>
      </c>
      <c r="AN1626" s="17">
        <v>-0.29970964527173433</v>
      </c>
      <c r="AO1626" s="17">
        <v>-0.28855285188774299</v>
      </c>
      <c r="AP1626" s="17">
        <v>0.33333333333333298</v>
      </c>
      <c r="AQ1626" s="17">
        <v>-0.59825974535185011</v>
      </c>
      <c r="AR1626" s="17">
        <v>2.2444243630026963</v>
      </c>
      <c r="AS1626" s="17">
        <v>-5.4404982907804076</v>
      </c>
      <c r="AT1626" s="17">
        <v>-0.30808195618603751</v>
      </c>
      <c r="AU1626" s="17">
        <v>-1.0000000000000016</v>
      </c>
      <c r="AV1626" s="17">
        <v>-1.0000000000000016</v>
      </c>
      <c r="AW1626" s="17">
        <v>-1.0000000000000016</v>
      </c>
      <c r="AX1626" s="17">
        <v>-1.0000000000000016</v>
      </c>
      <c r="AY1626" s="17">
        <v>-8.9998793170682115E-2</v>
      </c>
      <c r="AZ1626" s="17">
        <v>1.003681929685539</v>
      </c>
      <c r="BA1626" s="17">
        <v>-0.40082328841193438</v>
      </c>
      <c r="BB1626" s="17">
        <v>0.55619688381025578</v>
      </c>
      <c r="BC1626" s="17">
        <v>-0.22401493404256376</v>
      </c>
      <c r="BD1626" s="17">
        <v>16.007325227808913</v>
      </c>
      <c r="BE1626" s="17">
        <v>-4.8930104034549649</v>
      </c>
      <c r="BF1626" s="17">
        <v>-1.0000000000000016</v>
      </c>
      <c r="BG1626" s="22">
        <v>58.470986888510424</v>
      </c>
    </row>
    <row r="1627" spans="1:100" x14ac:dyDescent="0.25">
      <c r="A1627">
        <v>4180</v>
      </c>
      <c r="B1627" t="s">
        <v>1524</v>
      </c>
      <c r="C1627" s="48">
        <v>3</v>
      </c>
      <c r="D1627" s="22">
        <v>1513.8951543930034</v>
      </c>
      <c r="E1627" s="17">
        <v>85.839999312269086</v>
      </c>
      <c r="F1627" s="17">
        <v>-7.8419512648054797</v>
      </c>
      <c r="G1627" s="17">
        <v>0.25288303932043699</v>
      </c>
      <c r="H1627" s="17">
        <v>3.9374519750832646</v>
      </c>
      <c r="I1627" s="17">
        <v>59.882078953842921</v>
      </c>
      <c r="J1627" s="17">
        <v>12.854488828339059</v>
      </c>
      <c r="K1627" s="17">
        <v>-1.0000000000000007</v>
      </c>
      <c r="L1627" s="17">
        <v>-1.0000000000000007</v>
      </c>
      <c r="M1627" s="17">
        <v>-1.0000000000000007</v>
      </c>
      <c r="N1627" s="17">
        <v>0.19569100922335325</v>
      </c>
      <c r="O1627" s="17">
        <v>-1.0000000000000007</v>
      </c>
      <c r="P1627" s="17">
        <v>-1.0000000000000007</v>
      </c>
      <c r="Q1627" s="17">
        <v>3.732177128259853</v>
      </c>
      <c r="R1627" s="17">
        <v>-1.0000000000000007</v>
      </c>
      <c r="S1627" s="17">
        <v>0.2224128620754578</v>
      </c>
      <c r="T1627" s="17">
        <v>7.1663337566630333E-2</v>
      </c>
      <c r="U1627" s="17">
        <v>-0.1197754386637533</v>
      </c>
      <c r="V1627" s="17">
        <v>-0.38435473333690462</v>
      </c>
      <c r="W1627" s="17">
        <v>0.20527484682340896</v>
      </c>
      <c r="X1627" s="17">
        <v>-0.87115087770798738</v>
      </c>
      <c r="Y1627" s="17">
        <v>0.1149013246291118</v>
      </c>
      <c r="Z1627" s="17">
        <v>35.230606687193934</v>
      </c>
      <c r="AA1627" s="17">
        <v>0.27770112959876103</v>
      </c>
      <c r="AB1627" s="17">
        <v>-1.1944543528093086</v>
      </c>
      <c r="AC1627" s="17">
        <v>16.580812370327912</v>
      </c>
      <c r="AD1627" s="17">
        <v>1.8413444795106575</v>
      </c>
      <c r="AE1627" s="17">
        <v>1.0966046157557423</v>
      </c>
      <c r="AF1627" s="17">
        <v>51.713569320468309</v>
      </c>
      <c r="AG1627" s="17">
        <v>-9.8725842499688792</v>
      </c>
      <c r="AH1627" s="17">
        <v>0.35361330395882229</v>
      </c>
      <c r="AI1627" s="17">
        <v>0.46041929273814325</v>
      </c>
      <c r="AJ1627" s="17">
        <v>0.33333333333333298</v>
      </c>
      <c r="AK1627" s="17">
        <v>0.68883343142512732</v>
      </c>
      <c r="AL1627" s="17">
        <v>0.62200962290839901</v>
      </c>
      <c r="AM1627" s="17">
        <v>0.33333333333333298</v>
      </c>
      <c r="AN1627" s="17">
        <v>0.42415653336816617</v>
      </c>
      <c r="AO1627" s="17">
        <v>0.55127301102838222</v>
      </c>
      <c r="AP1627" s="17">
        <v>0.33333333333333298</v>
      </c>
      <c r="AQ1627" s="17">
        <v>8.1685096333746277</v>
      </c>
      <c r="AR1627" s="17">
        <v>7.7504630539558264E-2</v>
      </c>
      <c r="AS1627" s="17">
        <v>5.9521892372655341</v>
      </c>
      <c r="AT1627" s="17">
        <v>6.8247949605339668</v>
      </c>
      <c r="AU1627" s="17">
        <v>-1.0000000000000007</v>
      </c>
      <c r="AV1627" s="17">
        <v>-1.0000000000000007</v>
      </c>
      <c r="AW1627" s="17">
        <v>-1.0000000000000007</v>
      </c>
      <c r="AX1627" s="17">
        <v>-1.0000000000000007</v>
      </c>
      <c r="AY1627" s="17">
        <v>-1.7342150883238115E-2</v>
      </c>
      <c r="AZ1627" s="17">
        <v>1.7802645807065036</v>
      </c>
      <c r="BA1627" s="17">
        <v>0.12357328309747898</v>
      </c>
      <c r="BB1627" s="17">
        <v>3.6050016566526809E-2</v>
      </c>
      <c r="BC1627" s="17">
        <v>0.34512999055917676</v>
      </c>
      <c r="BD1627" s="17">
        <v>9.8025733176956891</v>
      </c>
      <c r="BE1627" s="17">
        <v>9.2461161794668154</v>
      </c>
      <c r="BF1627" s="17">
        <v>-1.0000000000000007</v>
      </c>
      <c r="CU1627" t="e">
        <v>#N/A</v>
      </c>
      <c r="CV1627" t="e">
        <v>#N/A</v>
      </c>
    </row>
    <row r="1628" spans="1:100" x14ac:dyDescent="0.25">
      <c r="A1628">
        <v>4181</v>
      </c>
      <c r="B1628" t="s">
        <v>1525</v>
      </c>
      <c r="C1628" s="48">
        <v>3</v>
      </c>
      <c r="D1628" s="22">
        <v>1605.7905550142839</v>
      </c>
      <c r="E1628" s="17">
        <v>111.4175910368637</v>
      </c>
      <c r="F1628" s="17">
        <v>44.460648245802844</v>
      </c>
      <c r="G1628" s="17">
        <v>0.98784680710277939</v>
      </c>
      <c r="H1628" s="17">
        <v>11.040725914952056</v>
      </c>
      <c r="I1628" s="17">
        <v>69.542721695265385</v>
      </c>
      <c r="J1628" s="17">
        <v>22.388490520842474</v>
      </c>
      <c r="K1628" s="17">
        <v>-0.99999999999999911</v>
      </c>
      <c r="L1628" s="17">
        <v>-0.99999999999999911</v>
      </c>
      <c r="M1628" s="17">
        <v>-0.99999999999999911</v>
      </c>
      <c r="N1628" s="17">
        <v>0.44592972574281831</v>
      </c>
      <c r="O1628" s="17">
        <v>-0.99999999999999911</v>
      </c>
      <c r="P1628" s="17">
        <v>-0.99999999999999911</v>
      </c>
      <c r="Q1628" s="17">
        <v>5.4140034821462235</v>
      </c>
      <c r="R1628" s="17">
        <v>-0.99999999999999911</v>
      </c>
      <c r="S1628" s="17">
        <v>3.0449406866681055</v>
      </c>
      <c r="T1628" s="17">
        <v>0.29283561004990805</v>
      </c>
      <c r="U1628" s="17">
        <v>-0.23157947026519035</v>
      </c>
      <c r="V1628" s="17">
        <v>-0.96860617716620945</v>
      </c>
      <c r="W1628" s="17">
        <v>5.6267224328058285</v>
      </c>
      <c r="X1628" s="17">
        <v>4.7351883846686862</v>
      </c>
      <c r="Y1628" s="17">
        <v>0.34026307218764962</v>
      </c>
      <c r="Z1628" s="17">
        <v>40.360956860839202</v>
      </c>
      <c r="AA1628" s="17">
        <v>-0.46341939548428279</v>
      </c>
      <c r="AB1628" s="17">
        <v>-1.4614161546641145</v>
      </c>
      <c r="AC1628" s="17">
        <v>25.039409048240106</v>
      </c>
      <c r="AD1628" s="17">
        <v>0.6167525142265341</v>
      </c>
      <c r="AE1628" s="17">
        <v>1.4186543560659071</v>
      </c>
      <c r="AF1628" s="17">
        <v>65.357604110481077</v>
      </c>
      <c r="AG1628" s="17">
        <v>27.807852327981589</v>
      </c>
      <c r="AH1628" s="17">
        <v>8.684098973706092E-2</v>
      </c>
      <c r="AI1628" s="17">
        <v>0.25008634283116821</v>
      </c>
      <c r="AJ1628" s="17">
        <v>0.33333333333333298</v>
      </c>
      <c r="AK1628" s="17">
        <v>0.5497552280205299</v>
      </c>
      <c r="AL1628" s="17">
        <v>0.66425925604020197</v>
      </c>
      <c r="AM1628" s="17">
        <v>0.33333333333333298</v>
      </c>
      <c r="AN1628" s="17">
        <v>-1.1165979188468591E-2</v>
      </c>
      <c r="AO1628" s="17">
        <v>-7.7322081914507623E-2</v>
      </c>
      <c r="AP1628" s="17">
        <v>0.33333333333333298</v>
      </c>
      <c r="AQ1628" s="17">
        <v>4.1851175847843134</v>
      </c>
      <c r="AR1628" s="17">
        <v>5.841437044360695E-2</v>
      </c>
      <c r="AS1628" s="17">
        <v>22.130194604858392</v>
      </c>
      <c r="AT1628" s="17">
        <v>0.199881545540466</v>
      </c>
      <c r="AU1628" s="17">
        <v>-0.99999999999999911</v>
      </c>
      <c r="AV1628" s="17">
        <v>-0.99999999999999911</v>
      </c>
      <c r="AW1628" s="17">
        <v>-0.99999999999999911</v>
      </c>
      <c r="AX1628" s="17">
        <v>-0.99999999999999911</v>
      </c>
      <c r="AY1628" s="17">
        <v>0.1747800978112487</v>
      </c>
      <c r="AZ1628" s="17">
        <v>1.5316977447662941</v>
      </c>
      <c r="BA1628" s="17">
        <v>-0.45032127368851543</v>
      </c>
      <c r="BB1628" s="17">
        <v>-4.4851517850784076E-2</v>
      </c>
      <c r="BC1628" s="17">
        <v>0.42698632790525615</v>
      </c>
      <c r="BD1628" s="17">
        <v>6.5372007775618703</v>
      </c>
      <c r="BE1628" s="17">
        <v>8.4230518291888217</v>
      </c>
      <c r="BF1628" s="17">
        <v>-0.99999999999999911</v>
      </c>
      <c r="CU1628" t="e">
        <v>#N/A</v>
      </c>
      <c r="CV1628" t="e">
        <v>#N/A</v>
      </c>
    </row>
    <row r="1629" spans="1:100" x14ac:dyDescent="0.25">
      <c r="A1629">
        <v>4182</v>
      </c>
      <c r="B1629" t="s">
        <v>294</v>
      </c>
      <c r="C1629" s="48">
        <v>2</v>
      </c>
      <c r="D1629" s="22">
        <v>1510.48798828125</v>
      </c>
      <c r="E1629" s="17">
        <v>79.357909217965911</v>
      </c>
      <c r="F1629" s="17">
        <v>-10.16959777244084</v>
      </c>
      <c r="G1629" s="17">
        <v>0.38527926772320947</v>
      </c>
      <c r="H1629" s="17">
        <v>6.0516356662291653</v>
      </c>
      <c r="I1629" s="17">
        <v>55.388919720124989</v>
      </c>
      <c r="J1629" s="17">
        <v>12.028801742048907</v>
      </c>
      <c r="K1629" s="17">
        <v>-1.0000000000000002</v>
      </c>
      <c r="L1629" s="17">
        <v>-1.0000000000000002</v>
      </c>
      <c r="M1629" s="17">
        <v>-1.0000000000000002</v>
      </c>
      <c r="N1629" s="17">
        <v>0.2537958692898804</v>
      </c>
      <c r="O1629" s="17">
        <v>-1.0000000000000002</v>
      </c>
      <c r="P1629" s="17">
        <v>-1.0000000000000002</v>
      </c>
      <c r="Q1629" s="17">
        <v>3.8442936366739682</v>
      </c>
      <c r="R1629" s="17">
        <v>-1.0000000000000002</v>
      </c>
      <c r="S1629" s="17">
        <v>0.95676777797678381</v>
      </c>
      <c r="T1629" s="17">
        <v>0.12376031539384574</v>
      </c>
      <c r="U1629" s="17">
        <v>4.50046058015829E-2</v>
      </c>
      <c r="V1629" s="17">
        <v>-0.10871639595384654</v>
      </c>
      <c r="W1629" s="17">
        <v>2.1118673825617993</v>
      </c>
      <c r="X1629" s="17">
        <v>-0.16716617975818193</v>
      </c>
      <c r="Y1629" s="17">
        <v>8.3858414084034411E-2</v>
      </c>
      <c r="Z1629" s="17">
        <v>31.422414602035886</v>
      </c>
      <c r="AA1629" s="17">
        <v>0.39642063994580573</v>
      </c>
      <c r="AB1629" s="17">
        <v>0.85838976250631438</v>
      </c>
      <c r="AC1629" s="17">
        <v>15.067867021951312</v>
      </c>
      <c r="AD1629" s="17">
        <v>0.47456124613223677</v>
      </c>
      <c r="AE1629" s="17">
        <v>0.34730268230651329</v>
      </c>
      <c r="AF1629" s="17">
        <v>48.676332092039026</v>
      </c>
      <c r="AG1629" s="17">
        <v>-7.7222522436140864</v>
      </c>
      <c r="AH1629" s="17">
        <v>0.15949399933376912</v>
      </c>
      <c r="AI1629" s="17">
        <v>0.23043222839740951</v>
      </c>
      <c r="AJ1629" s="17">
        <v>0.33333333333333298</v>
      </c>
      <c r="AK1629" s="17">
        <v>0.59248819483882043</v>
      </c>
      <c r="AL1629" s="17">
        <v>0.68321818538395784</v>
      </c>
      <c r="AM1629" s="17">
        <v>0.33333333333333298</v>
      </c>
      <c r="AN1629" s="17">
        <v>0.25727217534995828</v>
      </c>
      <c r="AO1629" s="17">
        <v>0.32007862213919092</v>
      </c>
      <c r="AP1629" s="17">
        <v>0.33333333333333298</v>
      </c>
      <c r="AQ1629" s="17">
        <v>6.3455660160230618</v>
      </c>
      <c r="AR1629" s="17">
        <v>2.2444243630026963</v>
      </c>
      <c r="AS1629" s="17">
        <v>3.3985787266325218</v>
      </c>
      <c r="AT1629" s="17">
        <v>5.8760881695840306</v>
      </c>
      <c r="AU1629" s="17">
        <v>-1.0000000000000002</v>
      </c>
      <c r="AV1629" s="17">
        <v>-1.0000000000000002</v>
      </c>
      <c r="AW1629" s="17">
        <v>-1.0000000000000002</v>
      </c>
      <c r="AX1629" s="17">
        <v>-1.0000000000000002</v>
      </c>
      <c r="AY1629" s="17">
        <v>3.0856707583737444E-3</v>
      </c>
      <c r="AZ1629" s="17">
        <v>0.36171961823998866</v>
      </c>
      <c r="BA1629" s="17">
        <v>0.21631892132354186</v>
      </c>
      <c r="BB1629" s="17">
        <v>0.19868485472416852</v>
      </c>
      <c r="BC1629" s="17">
        <v>0.11818704983842516</v>
      </c>
      <c r="BD1629" s="17">
        <v>6.4744588321558751</v>
      </c>
      <c r="BE1629" s="17">
        <v>4.3164012216238614</v>
      </c>
      <c r="BF1629" s="17">
        <v>-1.0000000000000002</v>
      </c>
      <c r="BG1629" s="22">
        <v>114.18073620179962</v>
      </c>
    </row>
    <row r="1630" spans="1:100" x14ac:dyDescent="0.25">
      <c r="A1630">
        <v>4183</v>
      </c>
      <c r="B1630" t="s">
        <v>1526</v>
      </c>
      <c r="C1630" s="48">
        <v>2</v>
      </c>
      <c r="D1630" s="22">
        <v>1602.54830078125</v>
      </c>
      <c r="E1630" s="17">
        <v>91.024799619664194</v>
      </c>
      <c r="F1630" s="17">
        <v>8.6519387438050757</v>
      </c>
      <c r="G1630" s="17">
        <v>0.51609990584127863</v>
      </c>
      <c r="H1630" s="17">
        <v>7.2449481140806453</v>
      </c>
      <c r="I1630" s="17">
        <v>64.550571807802655</v>
      </c>
      <c r="J1630" s="17">
        <v>14.291576516723801</v>
      </c>
      <c r="K1630" s="17">
        <v>-0.99999999999999989</v>
      </c>
      <c r="L1630" s="17">
        <v>-0.99999999999999989</v>
      </c>
      <c r="M1630" s="17">
        <v>-0.99999999999999989</v>
      </c>
      <c r="N1630" s="17">
        <v>0.28639632918676322</v>
      </c>
      <c r="O1630" s="17">
        <v>-0.99999999999999989</v>
      </c>
      <c r="P1630" s="17">
        <v>-0.99999999999999989</v>
      </c>
      <c r="Q1630" s="17">
        <v>4.1944995604800965</v>
      </c>
      <c r="R1630" s="17">
        <v>-0.99999999999999989</v>
      </c>
      <c r="S1630" s="17">
        <v>1.4135076633411856</v>
      </c>
      <c r="T1630" s="17">
        <v>0.17502645018253613</v>
      </c>
      <c r="U1630" s="17">
        <v>0.19862577688666144</v>
      </c>
      <c r="V1630" s="17">
        <v>9.2577008683965692E-2</v>
      </c>
      <c r="W1630" s="17">
        <v>3.1318787123511891</v>
      </c>
      <c r="X1630" s="17">
        <v>1.0895812487192822</v>
      </c>
      <c r="Y1630" s="17">
        <v>0.12998209659022586</v>
      </c>
      <c r="Z1630" s="17">
        <v>35.657271612982001</v>
      </c>
      <c r="AA1630" s="17">
        <v>0.70831297335987176</v>
      </c>
      <c r="AB1630" s="17">
        <v>1.3079549933202892</v>
      </c>
      <c r="AC1630" s="17">
        <v>20.229341341605913</v>
      </c>
      <c r="AD1630" s="17">
        <v>0.86852055482288315</v>
      </c>
      <c r="AE1630" s="17">
        <v>0.67722285556801787</v>
      </c>
      <c r="AF1630" s="17">
        <v>57.035645167134462</v>
      </c>
      <c r="AG1630" s="17">
        <v>6.560057121319943</v>
      </c>
      <c r="AH1630" s="17">
        <v>0.25830604378473304</v>
      </c>
      <c r="AI1630" s="17">
        <v>0.34733924664367127</v>
      </c>
      <c r="AJ1630" s="17">
        <v>0.33333333333333298</v>
      </c>
      <c r="AK1630" s="17">
        <v>0.72438745331921017</v>
      </c>
      <c r="AL1630" s="17">
        <v>0.79842015126985044</v>
      </c>
      <c r="AM1630" s="17">
        <v>0.33333333333333298</v>
      </c>
      <c r="AN1630" s="17">
        <v>0.37617864284326463</v>
      </c>
      <c r="AO1630" s="17">
        <v>0.45001144203088589</v>
      </c>
      <c r="AP1630" s="17">
        <v>0.33333333333333298</v>
      </c>
      <c r="AQ1630" s="17">
        <v>7.8279587290428809</v>
      </c>
      <c r="AR1630" s="17">
        <v>2.2444243630026963</v>
      </c>
      <c r="AS1630" s="17">
        <v>5.2855764438447439</v>
      </c>
      <c r="AT1630" s="17">
        <v>7.1963068855417331</v>
      </c>
      <c r="AU1630" s="17">
        <v>-0.99999999999999989</v>
      </c>
      <c r="AV1630" s="17">
        <v>-0.99999999999999989</v>
      </c>
      <c r="AW1630" s="17">
        <v>-0.99999999999999989</v>
      </c>
      <c r="AX1630" s="17">
        <v>-0.99999999999999989</v>
      </c>
      <c r="AY1630" s="17">
        <v>2.2957674429800311E-2</v>
      </c>
      <c r="AZ1630" s="17">
        <v>0.22467121218496494</v>
      </c>
      <c r="BA1630" s="17">
        <v>0.34806864345765176</v>
      </c>
      <c r="BB1630" s="17">
        <v>0.12236191043571508</v>
      </c>
      <c r="BC1630" s="17">
        <v>0.19124155101958096</v>
      </c>
      <c r="BD1630" s="17">
        <v>4.4393484816465225</v>
      </c>
      <c r="BE1630" s="17">
        <v>6.2824592929764043</v>
      </c>
      <c r="BF1630" s="17">
        <v>-0.99999999999999989</v>
      </c>
      <c r="BG1630" s="22">
        <v>794.08550613518878</v>
      </c>
    </row>
    <row r="1631" spans="1:100" x14ac:dyDescent="0.25">
      <c r="A1631">
        <v>4186</v>
      </c>
      <c r="B1631" t="s">
        <v>1527</v>
      </c>
      <c r="C1631" s="48">
        <v>2</v>
      </c>
      <c r="D1631" s="22">
        <v>1500.9579394531252</v>
      </c>
      <c r="E1631" s="17">
        <v>85.377799344087322</v>
      </c>
      <c r="F1631" s="17">
        <v>-0.45804842797375933</v>
      </c>
      <c r="G1631" s="17">
        <v>0.45278019046996215</v>
      </c>
      <c r="H1631" s="17">
        <v>6.6673618430305872</v>
      </c>
      <c r="I1631" s="17">
        <v>60.116155259557345</v>
      </c>
      <c r="J1631" s="17">
        <v>13.196349825102738</v>
      </c>
      <c r="K1631" s="17">
        <v>-1</v>
      </c>
      <c r="L1631" s="17">
        <v>-1</v>
      </c>
      <c r="M1631" s="17">
        <v>-1</v>
      </c>
      <c r="N1631" s="17">
        <v>0.27061707698817977</v>
      </c>
      <c r="O1631" s="17">
        <v>-1</v>
      </c>
      <c r="P1631" s="17">
        <v>-1</v>
      </c>
      <c r="Q1631" s="17">
        <v>4.0249931298759325</v>
      </c>
      <c r="R1631" s="17">
        <v>-1</v>
      </c>
      <c r="S1631" s="17">
        <v>1.1924367378661089</v>
      </c>
      <c r="T1631" s="17">
        <v>0.15021265084853747</v>
      </c>
      <c r="U1631" s="17">
        <v>0.1242701632155495</v>
      </c>
      <c r="V1631" s="17">
        <v>-4.8528867143891648E-3</v>
      </c>
      <c r="W1631" s="17">
        <v>2.6381735293854032</v>
      </c>
      <c r="X1631" s="17">
        <v>0.48129122193461937</v>
      </c>
      <c r="Y1631" s="17">
        <v>0.10765734347647674</v>
      </c>
      <c r="Z1631" s="17">
        <v>33.607519032434887</v>
      </c>
      <c r="AA1631" s="17">
        <v>0.55735106045091265</v>
      </c>
      <c r="AB1631" s="17">
        <v>1.0903567392108005</v>
      </c>
      <c r="AC1631" s="17">
        <v>17.731088088002899</v>
      </c>
      <c r="AD1631" s="17">
        <v>0.67783664093111284</v>
      </c>
      <c r="AE1631" s="17">
        <v>0.5175351200035444</v>
      </c>
      <c r="AF1631" s="17">
        <v>52.989576196449178</v>
      </c>
      <c r="AG1631" s="17">
        <v>-0.35285644371334324</v>
      </c>
      <c r="AH1631" s="17">
        <v>0.21047910592615124</v>
      </c>
      <c r="AI1631" s="17">
        <v>0.29075399200226199</v>
      </c>
      <c r="AJ1631" s="17">
        <v>0.33333333333333298</v>
      </c>
      <c r="AK1631" s="17">
        <v>0.66054566486127408</v>
      </c>
      <c r="AL1631" s="17">
        <v>0.74266017490031688</v>
      </c>
      <c r="AM1631" s="17">
        <v>0.33333333333333298</v>
      </c>
      <c r="AN1631" s="17">
        <v>0.3186256161511794</v>
      </c>
      <c r="AO1631" s="17">
        <v>0.38712144782745384</v>
      </c>
      <c r="AP1631" s="17">
        <v>0.33333333333333298</v>
      </c>
      <c r="AQ1631" s="17">
        <v>7.1104520266813376</v>
      </c>
      <c r="AR1631" s="17">
        <v>2.2444243630026963</v>
      </c>
      <c r="AS1631" s="17">
        <v>4.3722331053696308</v>
      </c>
      <c r="AT1631" s="17">
        <v>6.5572955298038167</v>
      </c>
      <c r="AU1631" s="17">
        <v>-1</v>
      </c>
      <c r="AV1631" s="17">
        <v>-1</v>
      </c>
      <c r="AW1631" s="17">
        <v>-1</v>
      </c>
      <c r="AX1631" s="17">
        <v>-1</v>
      </c>
      <c r="AY1631" s="17">
        <v>1.3339240867376876E-2</v>
      </c>
      <c r="AZ1631" s="17">
        <v>0.29100528751384924</v>
      </c>
      <c r="BA1631" s="17">
        <v>0.28429923347929137</v>
      </c>
      <c r="BB1631" s="17">
        <v>0.15930368948654064</v>
      </c>
      <c r="BC1631" s="17">
        <v>0.15588176155570913</v>
      </c>
      <c r="BD1631" s="17">
        <v>5.4243811951176983</v>
      </c>
      <c r="BE1631" s="17">
        <v>5.3308492162149177</v>
      </c>
      <c r="BF1631" s="17">
        <v>-1</v>
      </c>
      <c r="BG1631" s="22">
        <v>82.762397714848021</v>
      </c>
    </row>
    <row r="1632" spans="1:100" x14ac:dyDescent="0.25">
      <c r="A1632">
        <v>4187</v>
      </c>
      <c r="B1632" t="s">
        <v>894</v>
      </c>
      <c r="C1632" s="48">
        <v>2</v>
      </c>
      <c r="D1632" s="22">
        <v>1533.6004003906251</v>
      </c>
      <c r="E1632" s="17">
        <v>115.14316741971346</v>
      </c>
      <c r="F1632" s="17">
        <v>47.560741743685767</v>
      </c>
      <c r="G1632" s="17">
        <v>0.7865387423550303</v>
      </c>
      <c r="H1632" s="17">
        <v>9.7118221076402058</v>
      </c>
      <c r="I1632" s="17">
        <v>83.489988147441451</v>
      </c>
      <c r="J1632" s="17">
        <v>18.969295461982654</v>
      </c>
      <c r="K1632" s="17">
        <v>-0.99999999999999922</v>
      </c>
      <c r="L1632" s="17">
        <v>-0.99999999999999922</v>
      </c>
      <c r="M1632" s="17">
        <v>-0.99999999999999922</v>
      </c>
      <c r="N1632" s="17">
        <v>0.35378959810178823</v>
      </c>
      <c r="O1632" s="17">
        <v>-0.99999999999999922</v>
      </c>
      <c r="P1632" s="17">
        <v>-0.99999999999999922</v>
      </c>
      <c r="Q1632" s="17">
        <v>4.9184624147881095</v>
      </c>
      <c r="R1632" s="17">
        <v>-0.99999999999999922</v>
      </c>
      <c r="S1632" s="17">
        <v>2.3577027457401325</v>
      </c>
      <c r="T1632" s="17">
        <v>0.28100631730638892</v>
      </c>
      <c r="U1632" s="17">
        <v>0.51619899293100624</v>
      </c>
      <c r="V1632" s="17">
        <v>0.50870060302853992</v>
      </c>
      <c r="W1632" s="17">
        <v>5.240496138679017</v>
      </c>
      <c r="X1632" s="17">
        <v>3.6875911440872429</v>
      </c>
      <c r="Y1632" s="17">
        <v>0.22533123425034268</v>
      </c>
      <c r="Z1632" s="17">
        <v>44.411775637100391</v>
      </c>
      <c r="AA1632" s="17">
        <v>1.3530720953107442</v>
      </c>
      <c r="AB1632" s="17">
        <v>2.2373182780998548</v>
      </c>
      <c r="AC1632" s="17">
        <v>30.899394093092987</v>
      </c>
      <c r="AD1632" s="17">
        <v>1.6829325513452009</v>
      </c>
      <c r="AE1632" s="17">
        <v>1.3592500118545532</v>
      </c>
      <c r="AF1632" s="17">
        <v>74.316426965818792</v>
      </c>
      <c r="AG1632" s="17">
        <v>36.0851472213714</v>
      </c>
      <c r="AH1632" s="17">
        <v>0.46257514626951002</v>
      </c>
      <c r="AI1632" s="17">
        <v>0.58901516605232374</v>
      </c>
      <c r="AJ1632" s="17">
        <v>0.33333333333333298</v>
      </c>
      <c r="AK1632" s="17">
        <v>0.99705606672460756</v>
      </c>
      <c r="AL1632" s="17">
        <v>1.0365713028500727</v>
      </c>
      <c r="AM1632" s="17">
        <v>0.33333333333333298</v>
      </c>
      <c r="AN1632" s="17">
        <v>0.62198792175709694</v>
      </c>
      <c r="AO1632" s="17">
        <v>0.71861493718236991</v>
      </c>
      <c r="AP1632" s="17">
        <v>0.33333333333333298</v>
      </c>
      <c r="AQ1632" s="17">
        <v>10.892433618729045</v>
      </c>
      <c r="AR1632" s="17">
        <v>2.2444243630026963</v>
      </c>
      <c r="AS1632" s="17">
        <v>9.1864706336927053</v>
      </c>
      <c r="AT1632" s="17">
        <v>9.9255277380271316</v>
      </c>
      <c r="AU1632" s="17">
        <v>-0.99999999999999922</v>
      </c>
      <c r="AV1632" s="17">
        <v>-0.99999999999999922</v>
      </c>
      <c r="AW1632" s="17">
        <v>-0.99999999999999922</v>
      </c>
      <c r="AX1632" s="17">
        <v>-0.99999999999999922</v>
      </c>
      <c r="AY1632" s="17">
        <v>6.4038054631334523E-2</v>
      </c>
      <c r="AZ1632" s="17">
        <v>-5.8641971520302261E-2</v>
      </c>
      <c r="BA1632" s="17">
        <v>0.62042812799709801</v>
      </c>
      <c r="BB1632" s="17">
        <v>-3.5416621679718097E-2</v>
      </c>
      <c r="BC1632" s="17">
        <v>0.3422633973103264</v>
      </c>
      <c r="BD1632" s="17">
        <v>0.23226859512192011</v>
      </c>
      <c r="BE1632" s="17">
        <v>10.346790922785303</v>
      </c>
      <c r="BF1632" s="17">
        <v>-0.99999999999999922</v>
      </c>
      <c r="BG1632" s="22">
        <v>655.31758436885764</v>
      </c>
    </row>
    <row r="1633" spans="1:100" x14ac:dyDescent="0.25">
      <c r="A1633">
        <v>4188</v>
      </c>
      <c r="B1633" t="s">
        <v>1528</v>
      </c>
      <c r="C1633" s="48">
        <v>3</v>
      </c>
      <c r="D1633" s="22">
        <v>1592.1091458662872</v>
      </c>
      <c r="E1633" s="17">
        <v>103.90762035867316</v>
      </c>
      <c r="F1633" s="17">
        <v>51.316737371330426</v>
      </c>
      <c r="G1633" s="17">
        <v>0.60160918830467458</v>
      </c>
      <c r="H1633" s="17">
        <v>3.7153057765428477</v>
      </c>
      <c r="I1633" s="17">
        <v>84.921265516156353</v>
      </c>
      <c r="J1633" s="17">
        <v>13.616365423041094</v>
      </c>
      <c r="K1633" s="17">
        <v>-0.99999999999999944</v>
      </c>
      <c r="L1633" s="17">
        <v>-0.99999999999999944</v>
      </c>
      <c r="M1633" s="17">
        <v>-0.99999999999999944</v>
      </c>
      <c r="N1633" s="17">
        <v>0.14258662065451386</v>
      </c>
      <c r="O1633" s="17">
        <v>-0.99999999999999944</v>
      </c>
      <c r="P1633" s="17">
        <v>-0.99999999999999944</v>
      </c>
      <c r="Q1633" s="17">
        <v>4.4163375375561182</v>
      </c>
      <c r="R1633" s="17">
        <v>-0.99999999999999944</v>
      </c>
      <c r="S1633" s="17">
        <v>-0.28629932524064466</v>
      </c>
      <c r="T1633" s="17">
        <v>-3.0701679251382751E-2</v>
      </c>
      <c r="U1633" s="17">
        <v>-6.421655526599164E-2</v>
      </c>
      <c r="V1633" s="17">
        <v>-5.6473460143495413E-2</v>
      </c>
      <c r="W1633" s="17">
        <v>-0.70103176101327258</v>
      </c>
      <c r="X1633" s="17">
        <v>-2.4635464613872902</v>
      </c>
      <c r="Y1633" s="17">
        <v>8.3324455249518786E-2</v>
      </c>
      <c r="Z1633" s="17">
        <v>42.017343722306855</v>
      </c>
      <c r="AA1633" s="17">
        <v>-1.0367209050586359</v>
      </c>
      <c r="AB1633" s="17">
        <v>1.7593695766645077</v>
      </c>
      <c r="AC1633" s="17">
        <v>33.388937331230366</v>
      </c>
      <c r="AD1633" s="17">
        <v>-0.69639127942153678</v>
      </c>
      <c r="AE1633" s="17">
        <v>1.0376903897125114</v>
      </c>
      <c r="AF1633" s="17">
        <v>78.203341019914276</v>
      </c>
      <c r="AG1633" s="17">
        <v>56.981279485045164</v>
      </c>
      <c r="AH1633" s="17">
        <v>-0.22291646770817017</v>
      </c>
      <c r="AI1633" s="17">
        <v>-4.730982818873522E-2</v>
      </c>
      <c r="AJ1633" s="17">
        <v>0.33333333333333298</v>
      </c>
      <c r="AK1633" s="17">
        <v>0.84010735892915878</v>
      </c>
      <c r="AL1633" s="17">
        <v>0.86407559742544182</v>
      </c>
      <c r="AM1633" s="17">
        <v>0.33333333333333298</v>
      </c>
      <c r="AN1633" s="17">
        <v>0.23805025729115886</v>
      </c>
      <c r="AO1633" s="17">
        <v>0.52681913001170988</v>
      </c>
      <c r="AP1633" s="17">
        <v>0.33333333333333298</v>
      </c>
      <c r="AQ1633" s="17">
        <v>6.7179244962420803</v>
      </c>
      <c r="AR1633" s="17">
        <v>3.2814406080161787</v>
      </c>
      <c r="AS1633" s="17">
        <v>1.9338512257333218</v>
      </c>
      <c r="AT1633" s="17">
        <v>8.4010735892915864</v>
      </c>
      <c r="AU1633" s="17">
        <v>-0.99999999999999944</v>
      </c>
      <c r="AV1633" s="17">
        <v>-0.99999999999999944</v>
      </c>
      <c r="AW1633" s="17">
        <v>-0.99999999999999944</v>
      </c>
      <c r="AX1633" s="17">
        <v>-0.99999999999999944</v>
      </c>
      <c r="AY1633" s="17">
        <v>-1.2628670993612669E-2</v>
      </c>
      <c r="AZ1633" s="17">
        <v>-0.1350051093297924</v>
      </c>
      <c r="BA1633" s="17">
        <v>-0.12315387117463884</v>
      </c>
      <c r="BB1633" s="17">
        <v>0.17458334480675425</v>
      </c>
      <c r="BC1633" s="17">
        <v>9.0818119952240914E-2</v>
      </c>
      <c r="BD1633" s="17">
        <v>3.6895580735198932</v>
      </c>
      <c r="BE1633" s="17">
        <v>1.6546836429328298</v>
      </c>
      <c r="BF1633" s="17">
        <v>-0.99999999999999944</v>
      </c>
      <c r="CU1633" t="e">
        <v>#N/A</v>
      </c>
      <c r="CV1633" t="e">
        <v>#N/A</v>
      </c>
    </row>
    <row r="1634" spans="1:100" x14ac:dyDescent="0.25">
      <c r="A1634">
        <v>4189</v>
      </c>
      <c r="B1634" t="s">
        <v>1367</v>
      </c>
      <c r="C1634" s="48">
        <v>3</v>
      </c>
      <c r="D1634" s="22">
        <v>1624.1890139007876</v>
      </c>
      <c r="E1634" s="17">
        <v>112.86410292538464</v>
      </c>
      <c r="F1634" s="17">
        <v>53.959134705073339</v>
      </c>
      <c r="G1634" s="17">
        <v>0.9599132966505769</v>
      </c>
      <c r="H1634" s="17">
        <v>10.05084759284329</v>
      </c>
      <c r="I1634" s="17">
        <v>79.985645220613662</v>
      </c>
      <c r="J1634" s="17">
        <v>16.376389087301028</v>
      </c>
      <c r="K1634" s="17">
        <v>-0.99999999999999922</v>
      </c>
      <c r="L1634" s="17">
        <v>-0.99999999999999922</v>
      </c>
      <c r="M1634" s="17">
        <v>-0.99999999999999922</v>
      </c>
      <c r="N1634" s="17">
        <v>0.31384714884992315</v>
      </c>
      <c r="O1634" s="17">
        <v>-0.99999999999999922</v>
      </c>
      <c r="P1634" s="17">
        <v>-0.99999999999999922</v>
      </c>
      <c r="Q1634" s="17">
        <v>5.4545310002854208</v>
      </c>
      <c r="R1634" s="17">
        <v>-0.99999999999999922</v>
      </c>
      <c r="S1634" s="17">
        <v>1.3947490868233934</v>
      </c>
      <c r="T1634" s="17">
        <v>0.18374318761409528</v>
      </c>
      <c r="U1634" s="17">
        <v>0.9034092094555406</v>
      </c>
      <c r="V1634" s="17">
        <v>0.96576304855466077</v>
      </c>
      <c r="W1634" s="17">
        <v>4.5963165925578684</v>
      </c>
      <c r="X1634" s="17">
        <v>5.1396701236236151</v>
      </c>
      <c r="Y1634" s="17">
        <v>0.26373973360628289</v>
      </c>
      <c r="Z1634" s="17">
        <v>44.715055964363678</v>
      </c>
      <c r="AA1634" s="17">
        <v>-7.7811090109006817E-2</v>
      </c>
      <c r="AB1634" s="17">
        <v>1.412798571884194</v>
      </c>
      <c r="AC1634" s="17">
        <v>23.43355893718245</v>
      </c>
      <c r="AD1634" s="17">
        <v>-4.408039347109878E-2</v>
      </c>
      <c r="AE1634" s="17">
        <v>0.29307517964945012</v>
      </c>
      <c r="AF1634" s="17">
        <v>69.854488653079784</v>
      </c>
      <c r="AG1634" s="17">
        <v>30.659844874777782</v>
      </c>
      <c r="AH1634" s="17">
        <v>-2.1580657156998161E-2</v>
      </c>
      <c r="AI1634" s="17">
        <v>-3.0803773970113649E-2</v>
      </c>
      <c r="AJ1634" s="17">
        <v>0.33333333333333298</v>
      </c>
      <c r="AK1634" s="17">
        <v>1.3518473364799113</v>
      </c>
      <c r="AL1634" s="17">
        <v>1.3080734768140065</v>
      </c>
      <c r="AM1634" s="17">
        <v>0.33333333333333298</v>
      </c>
      <c r="AN1634" s="17">
        <v>0.47171757212180965</v>
      </c>
      <c r="AO1634" s="17">
        <v>0.74896161066288525</v>
      </c>
      <c r="AP1634" s="17">
        <v>0.33333333333333298</v>
      </c>
      <c r="AQ1634" s="17">
        <v>10.131156567533889</v>
      </c>
      <c r="AR1634" s="17">
        <v>2.0823566456727476</v>
      </c>
      <c r="AS1634" s="17">
        <v>0.77555907682916192</v>
      </c>
      <c r="AT1634" s="17">
        <v>13.518473364799114</v>
      </c>
      <c r="AU1634" s="17">
        <v>-0.99999999999999922</v>
      </c>
      <c r="AV1634" s="17">
        <v>-0.99999999999999922</v>
      </c>
      <c r="AW1634" s="17">
        <v>-0.99999999999999922</v>
      </c>
      <c r="AX1634" s="17">
        <v>-0.99999999999999922</v>
      </c>
      <c r="AY1634" s="17">
        <v>8.3284048939710184E-2</v>
      </c>
      <c r="AZ1634" s="17">
        <v>0.17320357037839013</v>
      </c>
      <c r="BA1634" s="17">
        <v>0.67538081204479561</v>
      </c>
      <c r="BB1634" s="17">
        <v>-9.6333717073334366E-2</v>
      </c>
      <c r="BC1634" s="17">
        <v>0.12297267857610661</v>
      </c>
      <c r="BD1634" s="17">
        <v>-1.5423250749414095</v>
      </c>
      <c r="BE1634" s="17">
        <v>6.4512210246266388</v>
      </c>
      <c r="BF1634" s="17">
        <v>-0.99999999999999922</v>
      </c>
      <c r="CU1634" t="e">
        <v>#N/A</v>
      </c>
      <c r="CV1634" t="e">
        <v>#N/A</v>
      </c>
    </row>
    <row r="1635" spans="1:100" x14ac:dyDescent="0.25">
      <c r="A1635">
        <v>4191</v>
      </c>
      <c r="B1635" t="s">
        <v>1529</v>
      </c>
      <c r="C1635" s="48">
        <v>2</v>
      </c>
      <c r="D1635" s="22">
        <v>1481.8004687499999</v>
      </c>
      <c r="E1635" s="17">
        <v>58.801019708777289</v>
      </c>
      <c r="F1635" s="17">
        <v>-43.332868638626913</v>
      </c>
      <c r="G1635" s="17">
        <v>0.15477522502445928</v>
      </c>
      <c r="H1635" s="17">
        <v>3.9490366620547968</v>
      </c>
      <c r="I1635" s="17">
        <v>39.246223320011183</v>
      </c>
      <c r="J1635" s="17">
        <v>8.0418258276784407</v>
      </c>
      <c r="K1635" s="17">
        <v>-1.0000000000000007</v>
      </c>
      <c r="L1635" s="17">
        <v>-1.0000000000000007</v>
      </c>
      <c r="M1635" s="17">
        <v>-1.0000000000000007</v>
      </c>
      <c r="N1635" s="17">
        <v>0.19635433782992917</v>
      </c>
      <c r="O1635" s="17">
        <v>-1.0000000000000007</v>
      </c>
      <c r="P1635" s="17">
        <v>-1.0000000000000007</v>
      </c>
      <c r="Q1635" s="17">
        <v>3.2272359432119657</v>
      </c>
      <c r="R1635" s="17">
        <v>-1.0000000000000007</v>
      </c>
      <c r="S1635" s="17">
        <v>0.15199880915980035</v>
      </c>
      <c r="T1635" s="17">
        <v>3.3430138960468592E-2</v>
      </c>
      <c r="U1635" s="17">
        <v>-0.22567364106087462</v>
      </c>
      <c r="V1635" s="17">
        <v>-0.46339241806386533</v>
      </c>
      <c r="W1635" s="17">
        <v>0.3146224027384843</v>
      </c>
      <c r="X1635" s="17">
        <v>-2.3815366879792546</v>
      </c>
      <c r="Y1635" s="17">
        <v>2.5891630333296917E-3</v>
      </c>
      <c r="Z1635" s="17">
        <v>23.960658755888566</v>
      </c>
      <c r="AA1635" s="17">
        <v>-0.15312907004570064</v>
      </c>
      <c r="AB1635" s="17">
        <v>6.6262429616437135E-2</v>
      </c>
      <c r="AC1635" s="17">
        <v>5.9734250892312328</v>
      </c>
      <c r="AD1635" s="17">
        <v>-0.2195892687891251</v>
      </c>
      <c r="AE1635" s="17">
        <v>-0.23401181667959914</v>
      </c>
      <c r="AF1635" s="17">
        <v>33.947345246286304</v>
      </c>
      <c r="AG1635" s="17">
        <v>-32.887471547316579</v>
      </c>
      <c r="AH1635" s="17">
        <v>-1.4611371507789656E-2</v>
      </c>
      <c r="AI1635" s="17">
        <v>2.4443779531268084E-2</v>
      </c>
      <c r="AJ1635" s="17">
        <v>0.33333333333333298</v>
      </c>
      <c r="AK1635" s="17">
        <v>0.36008363890585343</v>
      </c>
      <c r="AL1635" s="17">
        <v>0.48023401373073932</v>
      </c>
      <c r="AM1635" s="17">
        <v>0.33333333333333298</v>
      </c>
      <c r="AN1635" s="17">
        <v>4.7760726281059929E-2</v>
      </c>
      <c r="AO1635" s="17">
        <v>9.1138902113872378E-2</v>
      </c>
      <c r="AP1635" s="17">
        <v>0.33333333333333298</v>
      </c>
      <c r="AQ1635" s="17">
        <v>3.7336118310125501</v>
      </c>
      <c r="AR1635" s="17">
        <v>2.2444243630026963</v>
      </c>
      <c r="AS1635" s="17">
        <v>7.3716467604504565E-2</v>
      </c>
      <c r="AT1635" s="17">
        <v>3.549882185172379</v>
      </c>
      <c r="AU1635" s="17">
        <v>-1.0000000000000007</v>
      </c>
      <c r="AV1635" s="17">
        <v>-1.0000000000000007</v>
      </c>
      <c r="AW1635" s="17">
        <v>-1.0000000000000007</v>
      </c>
      <c r="AX1635" s="17">
        <v>-1.0000000000000007</v>
      </c>
      <c r="AY1635" s="17">
        <v>-3.1928507804599895E-2</v>
      </c>
      <c r="AZ1635" s="17">
        <v>0.60319689656202091</v>
      </c>
      <c r="BA1635" s="17">
        <v>-1.5822153763866309E-2</v>
      </c>
      <c r="BB1635" s="17">
        <v>0.33316476142881302</v>
      </c>
      <c r="BC1635" s="17">
        <v>-1.0533908122344393E-2</v>
      </c>
      <c r="BD1635" s="17">
        <v>10.060293375380621</v>
      </c>
      <c r="BE1635" s="17">
        <v>0.85223577994287947</v>
      </c>
      <c r="BF1635" s="17">
        <v>-1.0000000000000007</v>
      </c>
      <c r="BG1635" s="22">
        <v>1536.8688647728029</v>
      </c>
    </row>
    <row r="1636" spans="1:100" x14ac:dyDescent="0.25">
      <c r="A1636">
        <v>4192</v>
      </c>
      <c r="B1636" t="s">
        <v>656</v>
      </c>
      <c r="C1636" s="48">
        <v>3</v>
      </c>
      <c r="D1636" s="22">
        <v>1557.703401682197</v>
      </c>
      <c r="E1636" s="17">
        <v>119.0649695886333</v>
      </c>
      <c r="F1636" s="17">
        <v>37.526338403241233</v>
      </c>
      <c r="G1636" s="17">
        <v>0.35954961392839074</v>
      </c>
      <c r="H1636" s="17">
        <v>9.0182208036288962</v>
      </c>
      <c r="I1636" s="17">
        <v>89.310127914258956</v>
      </c>
      <c r="J1636" s="17">
        <v>3.0685593077622015</v>
      </c>
      <c r="K1636" s="17">
        <v>-0.99999999999999845</v>
      </c>
      <c r="L1636" s="17">
        <v>-0.99999999999999845</v>
      </c>
      <c r="M1636" s="17">
        <v>-0.99999999999999845</v>
      </c>
      <c r="N1636" s="17">
        <v>0.23520747273922263</v>
      </c>
      <c r="O1636" s="17">
        <v>-0.99999999999999845</v>
      </c>
      <c r="P1636" s="17">
        <v>-0.99999999999999845</v>
      </c>
      <c r="Q1636" s="17">
        <v>2.4945413669598486</v>
      </c>
      <c r="R1636" s="17">
        <v>-0.99999999999999845</v>
      </c>
      <c r="S1636" s="17">
        <v>3.2357443020076753</v>
      </c>
      <c r="T1636" s="17">
        <v>0.51675556509410092</v>
      </c>
      <c r="U1636" s="17">
        <v>2.6095416326846907E-2</v>
      </c>
      <c r="V1636" s="17">
        <v>0.15160136123880652</v>
      </c>
      <c r="W1636" s="17">
        <v>6.5236794366690454</v>
      </c>
      <c r="X1636" s="17">
        <v>4.2118179352771259</v>
      </c>
      <c r="Y1636" s="17">
        <v>-8.2730148592717115E-2</v>
      </c>
      <c r="Z1636" s="17">
        <v>47.843659383326525</v>
      </c>
      <c r="AA1636" s="17">
        <v>0.32697032978936524</v>
      </c>
      <c r="AB1636" s="17">
        <v>2.6031464222281802</v>
      </c>
      <c r="AC1636" s="17">
        <v>31.946422991405946</v>
      </c>
      <c r="AD1636" s="17">
        <v>0.18807478608948458</v>
      </c>
      <c r="AE1636" s="17">
        <v>1.3741106439545263</v>
      </c>
      <c r="AF1636" s="17">
        <v>83.767339440915208</v>
      </c>
      <c r="AG1636" s="17">
        <v>31.464913525669175</v>
      </c>
      <c r="AH1636" s="17">
        <v>0.29371277878897001</v>
      </c>
      <c r="AI1636" s="17">
        <v>0.41295390990431802</v>
      </c>
      <c r="AJ1636" s="17">
        <v>0.33333333333333298</v>
      </c>
      <c r="AK1636" s="17">
        <v>2.5974837109278247E-2</v>
      </c>
      <c r="AL1636" s="17">
        <v>2.6082610950095238E-2</v>
      </c>
      <c r="AM1636" s="17">
        <v>0.33333333333333298</v>
      </c>
      <c r="AN1636" s="17">
        <v>0.3958835481498163</v>
      </c>
      <c r="AO1636" s="17">
        <v>0.66952117381433596</v>
      </c>
      <c r="AP1636" s="17">
        <v>0.33333333333333298</v>
      </c>
      <c r="AQ1636" s="17">
        <v>5.5427884733437454</v>
      </c>
      <c r="AR1636" s="17">
        <v>4.060632267196385</v>
      </c>
      <c r="AS1636" s="17">
        <v>-1.2518213305269681</v>
      </c>
      <c r="AT1636" s="17">
        <v>0.25974837109278248</v>
      </c>
      <c r="AU1636" s="17">
        <v>-0.99999999999999845</v>
      </c>
      <c r="AV1636" s="17">
        <v>-0.99999999999999845</v>
      </c>
      <c r="AW1636" s="17">
        <v>-0.99999999999999845</v>
      </c>
      <c r="AX1636" s="17">
        <v>-0.99999999999999845</v>
      </c>
      <c r="AY1636" s="17">
        <v>-2.692178985179396E-2</v>
      </c>
      <c r="AZ1636" s="17">
        <v>-8.2182916015221971E-2</v>
      </c>
      <c r="BA1636" s="17">
        <v>-0.27238239585023305</v>
      </c>
      <c r="BB1636" s="17">
        <v>0.28056839118026983</v>
      </c>
      <c r="BC1636" s="17">
        <v>0.76119894168937852</v>
      </c>
      <c r="BD1636" s="17">
        <v>6.6032951994306428</v>
      </c>
      <c r="BE1636" s="17">
        <v>17.66806156298329</v>
      </c>
      <c r="BF1636" s="17">
        <v>-0.99999999999999845</v>
      </c>
      <c r="CU1636" t="e">
        <v>#N/A</v>
      </c>
      <c r="CV1636" t="e">
        <v>#N/A</v>
      </c>
    </row>
    <row r="1637" spans="1:100" x14ac:dyDescent="0.25">
      <c r="A1637">
        <v>4193</v>
      </c>
      <c r="B1637" t="s">
        <v>603</v>
      </c>
      <c r="C1637" s="48">
        <v>2</v>
      </c>
      <c r="D1637" s="22">
        <v>1439.32685546875</v>
      </c>
      <c r="E1637" s="17">
        <v>18.915379851079749</v>
      </c>
      <c r="F1637" s="17">
        <v>-107.67812270445852</v>
      </c>
      <c r="G1637" s="17">
        <v>-0.29246175743420449</v>
      </c>
      <c r="H1637" s="17">
        <v>-0.13054486258036757</v>
      </c>
      <c r="I1637" s="17">
        <v>7.9252506281409723</v>
      </c>
      <c r="J1637" s="17">
        <v>0.30606962921204861</v>
      </c>
      <c r="K1637" s="17">
        <v>-1.0000000000000016</v>
      </c>
      <c r="L1637" s="17">
        <v>-1.0000000000000016</v>
      </c>
      <c r="M1637" s="17">
        <v>-1.0000000000000016</v>
      </c>
      <c r="N1637" s="17">
        <v>8.490302922304413E-2</v>
      </c>
      <c r="O1637" s="17">
        <v>-1.0000000000000016</v>
      </c>
      <c r="P1637" s="17">
        <v>-1.0000000000000016</v>
      </c>
      <c r="Q1637" s="17">
        <v>2.0299857015425786</v>
      </c>
      <c r="R1637" s="17">
        <v>-1.0000000000000016</v>
      </c>
      <c r="S1637" s="17">
        <v>-1.4094594671293816</v>
      </c>
      <c r="T1637" s="17">
        <v>-0.14183357902048013</v>
      </c>
      <c r="U1637" s="17">
        <v>-0.75085888695341096</v>
      </c>
      <c r="V1637" s="17">
        <v>-1.1515548989546496</v>
      </c>
      <c r="W1637" s="17">
        <v>-3.1724939710322566</v>
      </c>
      <c r="X1637" s="17">
        <v>-6.6779836072923118</v>
      </c>
      <c r="Y1637" s="17">
        <v>-0.15509403497502286</v>
      </c>
      <c r="Z1637" s="17">
        <v>9.4829379775348777</v>
      </c>
      <c r="AA1637" s="17">
        <v>-1.2193965034930523</v>
      </c>
      <c r="AB1637" s="17">
        <v>-1.4706678295534563</v>
      </c>
      <c r="AC1637" s="17">
        <v>-11.672125589682391</v>
      </c>
      <c r="AD1637" s="17">
        <v>-1.5664193635275931</v>
      </c>
      <c r="AE1637" s="17">
        <v>-1.3619110905582723</v>
      </c>
      <c r="AF1637" s="17">
        <v>5.3693318004357096</v>
      </c>
      <c r="AG1637" s="17">
        <v>-81.714453549569555</v>
      </c>
      <c r="AH1637" s="17">
        <v>-0.35242046055179532</v>
      </c>
      <c r="AI1637" s="17">
        <v>-0.37522666101121965</v>
      </c>
      <c r="AJ1637" s="17">
        <v>0.33333333333333298</v>
      </c>
      <c r="AK1637" s="17">
        <v>-9.0840826835282606E-2</v>
      </c>
      <c r="AL1637" s="17">
        <v>8.6392641778310741E-2</v>
      </c>
      <c r="AM1637" s="17">
        <v>0.33333333333333298</v>
      </c>
      <c r="AN1637" s="17">
        <v>-0.35874523853872414</v>
      </c>
      <c r="AO1637" s="17">
        <v>-0.35306289300548926</v>
      </c>
      <c r="AP1637" s="17">
        <v>0.33333333333333298</v>
      </c>
      <c r="AQ1637" s="17">
        <v>-1.3342494279375687</v>
      </c>
      <c r="AR1637" s="17">
        <v>2.2444243630026963</v>
      </c>
      <c r="AS1637" s="17">
        <v>-6.3773693632925088</v>
      </c>
      <c r="AT1637" s="17">
        <v>-0.96355425119079907</v>
      </c>
      <c r="AU1637" s="17">
        <v>-1.0000000000000016</v>
      </c>
      <c r="AV1637" s="17">
        <v>-1.0000000000000016</v>
      </c>
      <c r="AW1637" s="17">
        <v>-1.0000000000000016</v>
      </c>
      <c r="AX1637" s="17">
        <v>-1.0000000000000016</v>
      </c>
      <c r="AY1637" s="17">
        <v>-9.9864997683170142E-2</v>
      </c>
      <c r="AZ1637" s="17">
        <v>1.0717247714948721</v>
      </c>
      <c r="BA1637" s="17">
        <v>-0.46623539906425115</v>
      </c>
      <c r="BB1637" s="17">
        <v>0.59409028347925119</v>
      </c>
      <c r="BC1637" s="17">
        <v>-0.26028559205615187</v>
      </c>
      <c r="BD1637" s="17">
        <v>17.017732394373461</v>
      </c>
      <c r="BE1637" s="17">
        <v>-5.8691339658354993</v>
      </c>
      <c r="BF1637" s="17">
        <v>-1.0000000000000016</v>
      </c>
      <c r="BG1637" s="22">
        <v>-20.584415152413612</v>
      </c>
    </row>
    <row r="1638" spans="1:100" x14ac:dyDescent="0.25">
      <c r="A1638">
        <v>4195</v>
      </c>
      <c r="B1638" t="s">
        <v>1530</v>
      </c>
      <c r="C1638" s="48">
        <v>2</v>
      </c>
      <c r="D1638" s="22">
        <v>1435.0089355468751</v>
      </c>
      <c r="E1638" s="17">
        <v>18.075094005156316</v>
      </c>
      <c r="F1638" s="17">
        <v>-109.03370848512468</v>
      </c>
      <c r="G1638" s="17">
        <v>-0.30188386793498406</v>
      </c>
      <c r="H1638" s="17">
        <v>-0.21649094805554192</v>
      </c>
      <c r="I1638" s="17">
        <v>7.2653998616136874</v>
      </c>
      <c r="J1638" s="17">
        <v>0.14309753037454165</v>
      </c>
      <c r="K1638" s="17">
        <v>-1.0000000000000018</v>
      </c>
      <c r="L1638" s="17">
        <v>-1.0000000000000018</v>
      </c>
      <c r="M1638" s="17">
        <v>-1.0000000000000018</v>
      </c>
      <c r="N1638" s="17">
        <v>8.2555042392040923E-2</v>
      </c>
      <c r="O1638" s="17">
        <v>-1.0000000000000018</v>
      </c>
      <c r="P1638" s="17">
        <v>-1.0000000000000018</v>
      </c>
      <c r="Q1638" s="17">
        <v>2.0047627783127524</v>
      </c>
      <c r="R1638" s="17">
        <v>-1.0000000000000018</v>
      </c>
      <c r="S1638" s="17">
        <v>-1.4423552986428525</v>
      </c>
      <c r="T1638" s="17">
        <v>-0.14552592599168926</v>
      </c>
      <c r="U1638" s="17">
        <v>-0.7619231629731964</v>
      </c>
      <c r="V1638" s="17">
        <v>-1.1660526779661222</v>
      </c>
      <c r="W1638" s="17">
        <v>-3.2459583693074645</v>
      </c>
      <c r="X1638" s="17">
        <v>-6.7684984779811277</v>
      </c>
      <c r="Y1638" s="17">
        <v>-0.15841600648905865</v>
      </c>
      <c r="Z1638" s="17">
        <v>9.1779303633989215</v>
      </c>
      <c r="AA1638" s="17">
        <v>-1.2418599624093825</v>
      </c>
      <c r="AB1638" s="17">
        <v>-1.5030469200622094</v>
      </c>
      <c r="AC1638" s="17">
        <v>-12.043871073318009</v>
      </c>
      <c r="AD1638" s="17">
        <v>-1.5947935420417196</v>
      </c>
      <c r="AE1638" s="17">
        <v>-1.3856729707449496</v>
      </c>
      <c r="AF1638" s="17">
        <v>4.7672679927888169</v>
      </c>
      <c r="AG1638" s="17">
        <v>-82.743110028995034</v>
      </c>
      <c r="AH1638" s="17">
        <v>-0.35953721227398661</v>
      </c>
      <c r="AI1638" s="17">
        <v>-0.38364666920013241</v>
      </c>
      <c r="AJ1638" s="17">
        <v>0.33333333333333298</v>
      </c>
      <c r="AK1638" s="17">
        <v>-0.10034062293971302</v>
      </c>
      <c r="AL1638" s="17">
        <v>7.8095436779935246E-2</v>
      </c>
      <c r="AM1638" s="17">
        <v>0.33333333333333298</v>
      </c>
      <c r="AN1638" s="17">
        <v>-0.36730925330043279</v>
      </c>
      <c r="AO1638" s="17">
        <v>-0.36242106006772706</v>
      </c>
      <c r="AP1638" s="17">
        <v>0.33333333333333298</v>
      </c>
      <c r="AQ1638" s="17">
        <v>-1.4410159760033077</v>
      </c>
      <c r="AR1638" s="17">
        <v>2.2444243630026963</v>
      </c>
      <c r="AS1638" s="17">
        <v>-6.5132768260756038</v>
      </c>
      <c r="AT1638" s="17">
        <v>-1.0586405220261712</v>
      </c>
      <c r="AU1638" s="17">
        <v>-1.0000000000000018</v>
      </c>
      <c r="AV1638" s="17">
        <v>-1.0000000000000018</v>
      </c>
      <c r="AW1638" s="17">
        <v>-1.0000000000000018</v>
      </c>
      <c r="AX1638" s="17">
        <v>-1.0000000000000018</v>
      </c>
      <c r="AY1638" s="17">
        <v>-0.10129624138567442</v>
      </c>
      <c r="AZ1638" s="17">
        <v>1.0815954252723039</v>
      </c>
      <c r="BA1638" s="17">
        <v>-0.47572442509448831</v>
      </c>
      <c r="BB1638" s="17">
        <v>0.59958730004464678</v>
      </c>
      <c r="BC1638" s="17">
        <v>-0.26554720515183905</v>
      </c>
      <c r="BD1638" s="17">
        <v>17.164307391098927</v>
      </c>
      <c r="BE1638" s="17">
        <v>-6.0107356019818896</v>
      </c>
      <c r="BF1638" s="17">
        <v>-1.0000000000000018</v>
      </c>
      <c r="BG1638" s="22">
        <v>-33.502298374919974</v>
      </c>
    </row>
    <row r="1639" spans="1:100" x14ac:dyDescent="0.25">
      <c r="A1639">
        <v>4198</v>
      </c>
      <c r="B1639" t="s">
        <v>244</v>
      </c>
      <c r="C1639" s="48">
        <v>3</v>
      </c>
      <c r="D1639" s="22">
        <v>1541.9486878679945</v>
      </c>
      <c r="E1639" s="17">
        <v>121.09593374334449</v>
      </c>
      <c r="F1639" s="17">
        <v>1.9729672868664392</v>
      </c>
      <c r="G1639" s="17">
        <v>0.58235106665186243</v>
      </c>
      <c r="H1639" s="17">
        <v>4.7006212013192048</v>
      </c>
      <c r="I1639" s="17">
        <v>90.122759937177207</v>
      </c>
      <c r="J1639" s="17">
        <v>17.891272468064045</v>
      </c>
      <c r="K1639" s="17">
        <v>-0.99999999999999878</v>
      </c>
      <c r="L1639" s="17">
        <v>-0.99999999999999878</v>
      </c>
      <c r="M1639" s="17">
        <v>-0.99999999999999878</v>
      </c>
      <c r="N1639" s="17">
        <v>0.3135920421026876</v>
      </c>
      <c r="O1639" s="17">
        <v>-0.99999999999999878</v>
      </c>
      <c r="P1639" s="17">
        <v>-0.99999999999999878</v>
      </c>
      <c r="Q1639" s="17">
        <v>3.3203731182051204</v>
      </c>
      <c r="R1639" s="17">
        <v>-0.99999999999999878</v>
      </c>
      <c r="S1639" s="17">
        <v>0.6503418088735069</v>
      </c>
      <c r="T1639" s="17">
        <v>3.7849074290034208E-2</v>
      </c>
      <c r="U1639" s="17">
        <v>3.9782232683534792E-2</v>
      </c>
      <c r="V1639" s="17">
        <v>-0.21344891687674145</v>
      </c>
      <c r="W1639" s="17">
        <v>1.3802480831140835</v>
      </c>
      <c r="X1639" s="17">
        <v>-5.1584771566808447</v>
      </c>
      <c r="Y1639" s="17">
        <v>6.817983963559715E-2</v>
      </c>
      <c r="Z1639" s="17">
        <v>30.86610750671348</v>
      </c>
      <c r="AA1639" s="17">
        <v>3.391337869202343</v>
      </c>
      <c r="AB1639" s="17">
        <v>5.119337559850389</v>
      </c>
      <c r="AC1639" s="17">
        <v>35.44685210425984</v>
      </c>
      <c r="AD1639" s="17">
        <v>2.4445705587448883</v>
      </c>
      <c r="AE1639" s="17">
        <v>0.36808128215488234</v>
      </c>
      <c r="AF1639" s="17">
        <v>71.80037845297862</v>
      </c>
      <c r="AG1639" s="17">
        <v>17.239725450272854</v>
      </c>
      <c r="AH1639" s="17">
        <v>0.95711525576458334</v>
      </c>
      <c r="AI1639" s="17">
        <v>0.9330859837770008</v>
      </c>
      <c r="AJ1639" s="17">
        <v>0.33333333333333298</v>
      </c>
      <c r="AK1639" s="17">
        <v>1.4641864763546364</v>
      </c>
      <c r="AL1639" s="17">
        <v>1.3648829427107323</v>
      </c>
      <c r="AM1639" s="17">
        <v>0.33333333333333298</v>
      </c>
      <c r="AN1639" s="17">
        <v>1.3224572779474848</v>
      </c>
      <c r="AO1639" s="17">
        <v>1.366507370351985</v>
      </c>
      <c r="AP1639" s="17">
        <v>0.33333333333333298</v>
      </c>
      <c r="AQ1639" s="17">
        <v>18.322381484198583</v>
      </c>
      <c r="AR1639" s="17">
        <v>2.5451731140119724</v>
      </c>
      <c r="AS1639" s="17">
        <v>2.1520517135463484</v>
      </c>
      <c r="AT1639" s="17">
        <v>13.194047640505723</v>
      </c>
      <c r="AU1639" s="17">
        <v>-0.99999999999999878</v>
      </c>
      <c r="AV1639" s="17">
        <v>-0.99999999999999878</v>
      </c>
      <c r="AW1639" s="17">
        <v>-0.99999999999999878</v>
      </c>
      <c r="AX1639" s="17">
        <v>-0.99999999999999878</v>
      </c>
      <c r="AY1639" s="17">
        <v>8.7683821859183414E-2</v>
      </c>
      <c r="AZ1639" s="17">
        <v>1.1402946092997301</v>
      </c>
      <c r="BA1639" s="17">
        <v>0.44286082224828599</v>
      </c>
      <c r="BB1639" s="17">
        <v>0.84236838799545211</v>
      </c>
      <c r="BC1639" s="17">
        <v>0.24660889278357251</v>
      </c>
      <c r="BD1639" s="17">
        <v>26.760682746384958</v>
      </c>
      <c r="BE1639" s="17">
        <v>8.3795264308307402</v>
      </c>
      <c r="BF1639" s="17">
        <v>-0.99999999999999878</v>
      </c>
      <c r="CU1639" t="e">
        <v>#N/A</v>
      </c>
      <c r="CV1639" t="e">
        <v>#N/A</v>
      </c>
    </row>
    <row r="1640" spans="1:100" x14ac:dyDescent="0.25">
      <c r="A1640">
        <v>4201</v>
      </c>
      <c r="B1640" t="s">
        <v>1531</v>
      </c>
      <c r="C1640" s="48">
        <v>2</v>
      </c>
      <c r="D1640" s="22">
        <v>1587.530234375</v>
      </c>
      <c r="E1640" s="17">
        <v>104.59573806312127</v>
      </c>
      <c r="F1640" s="17">
        <v>30.545168617300106</v>
      </c>
      <c r="G1640" s="17">
        <v>0.66827060136574035</v>
      </c>
      <c r="H1640" s="17">
        <v>8.6330103325485776</v>
      </c>
      <c r="I1640" s="17">
        <v>75.207414568933387</v>
      </c>
      <c r="J1640" s="17">
        <v>16.923638370501951</v>
      </c>
      <c r="K1640" s="17">
        <v>-0.99999999999999956</v>
      </c>
      <c r="L1640" s="17">
        <v>-0.99999999999999956</v>
      </c>
      <c r="M1640" s="17">
        <v>-0.99999999999999956</v>
      </c>
      <c r="N1640" s="17">
        <v>0.32431721635174321</v>
      </c>
      <c r="O1640" s="17">
        <v>-0.99999999999999956</v>
      </c>
      <c r="P1640" s="17">
        <v>-0.99999999999999956</v>
      </c>
      <c r="Q1640" s="17">
        <v>4.6018594370942791</v>
      </c>
      <c r="R1640" s="17">
        <v>-0.99999999999999956</v>
      </c>
      <c r="S1640" s="17">
        <v>1.9447879493075031</v>
      </c>
      <c r="T1640" s="17">
        <v>0.23465926882545562</v>
      </c>
      <c r="U1640" s="17">
        <v>0.37731807488784286</v>
      </c>
      <c r="V1640" s="17">
        <v>0.32672169585922262</v>
      </c>
      <c r="W1640" s="17">
        <v>4.3183568990482755</v>
      </c>
      <c r="X1640" s="17">
        <v>2.5514310993322642</v>
      </c>
      <c r="Y1640" s="17">
        <v>0.18363320965682062</v>
      </c>
      <c r="Z1640" s="17">
        <v>40.583261472630191</v>
      </c>
      <c r="AA1640" s="17">
        <v>1.0711064437718645</v>
      </c>
      <c r="AB1640" s="17">
        <v>1.8308897140241838</v>
      </c>
      <c r="AC1640" s="17">
        <v>26.233173370346066</v>
      </c>
      <c r="AD1640" s="17">
        <v>1.3267744119680083</v>
      </c>
      <c r="AE1640" s="17">
        <v>1.0609863271040871</v>
      </c>
      <c r="AF1640" s="17">
        <v>66.759206396028219</v>
      </c>
      <c r="AG1640" s="17">
        <v>23.173253487141352</v>
      </c>
      <c r="AH1640" s="17">
        <v>0.37324431152752252</v>
      </c>
      <c r="AI1640" s="17">
        <v>0.48332560578502315</v>
      </c>
      <c r="AJ1640" s="17">
        <v>0.33333333333333298</v>
      </c>
      <c r="AK1640" s="17">
        <v>0.87781280111492155</v>
      </c>
      <c r="AL1640" s="17">
        <v>0.93242319182083711</v>
      </c>
      <c r="AM1640" s="17">
        <v>0.33333333333333298</v>
      </c>
      <c r="AN1640" s="17">
        <v>0.51449076332445987</v>
      </c>
      <c r="AO1640" s="17">
        <v>0.60114942651716474</v>
      </c>
      <c r="AP1640" s="17">
        <v>0.33333333333333298</v>
      </c>
      <c r="AQ1640" s="17">
        <v>9.5522793975984843</v>
      </c>
      <c r="AR1640" s="17">
        <v>2.2444243630026963</v>
      </c>
      <c r="AS1640" s="17">
        <v>7.4805340530722617</v>
      </c>
      <c r="AT1640" s="17">
        <v>8.7319866004685096</v>
      </c>
      <c r="AU1640" s="17">
        <v>-0.99999999999999956</v>
      </c>
      <c r="AV1640" s="17">
        <v>-0.99999999999999956</v>
      </c>
      <c r="AW1640" s="17">
        <v>-0.99999999999999956</v>
      </c>
      <c r="AX1640" s="17">
        <v>-0.99999999999999956</v>
      </c>
      <c r="AY1640" s="17">
        <v>4.6072808736181324E-2</v>
      </c>
      <c r="AZ1640" s="17">
        <v>6.5256370842501576E-2</v>
      </c>
      <c r="BA1640" s="17">
        <v>0.50132005042761174</v>
      </c>
      <c r="BB1640" s="17">
        <v>3.3582986223721481E-2</v>
      </c>
      <c r="BC1640" s="17">
        <v>0.27621861897957606</v>
      </c>
      <c r="BD1640" s="17">
        <v>2.0721061110158212</v>
      </c>
      <c r="BE1640" s="17">
        <v>8.5693799842604772</v>
      </c>
      <c r="BF1640" s="17">
        <v>-0.99999999999999956</v>
      </c>
      <c r="BG1640" s="22">
        <v>2485.756226162423</v>
      </c>
    </row>
    <row r="1641" spans="1:100" x14ac:dyDescent="0.25">
      <c r="A1641">
        <v>4203</v>
      </c>
      <c r="B1641" t="s">
        <v>1532</v>
      </c>
      <c r="C1641" s="48">
        <v>2</v>
      </c>
      <c r="D1641" s="22">
        <v>1485.95828125</v>
      </c>
      <c r="E1641" s="17">
        <v>69.032622028330806</v>
      </c>
      <c r="F1641" s="17">
        <v>-26.826801465050721</v>
      </c>
      <c r="G1641" s="17">
        <v>0.26950200296860377</v>
      </c>
      <c r="H1641" s="17">
        <v>4.9955450279525371</v>
      </c>
      <c r="I1641" s="17">
        <v>47.280787588959853</v>
      </c>
      <c r="J1641" s="17">
        <v>10.026228769341524</v>
      </c>
      <c r="K1641" s="17">
        <v>-1.0000000000000004</v>
      </c>
      <c r="L1641" s="17">
        <v>-1.0000000000000004</v>
      </c>
      <c r="M1641" s="17">
        <v>-1.0000000000000004</v>
      </c>
      <c r="N1641" s="17">
        <v>0.22494421307645623</v>
      </c>
      <c r="O1641" s="17">
        <v>-1.0000000000000004</v>
      </c>
      <c r="P1641" s="17">
        <v>-1.0000000000000004</v>
      </c>
      <c r="Q1641" s="17">
        <v>3.5343587170587645</v>
      </c>
      <c r="R1641" s="17">
        <v>-1.0000000000000004</v>
      </c>
      <c r="S1641" s="17">
        <v>0.55254948801479109</v>
      </c>
      <c r="T1641" s="17">
        <v>7.8389394216878197E-2</v>
      </c>
      <c r="U1641" s="17">
        <v>-9.0951304920833226E-2</v>
      </c>
      <c r="V1641" s="17">
        <v>-0.28686259778688139</v>
      </c>
      <c r="W1641" s="17">
        <v>1.2091495585198428</v>
      </c>
      <c r="X1641" s="17">
        <v>-1.2793972607989659</v>
      </c>
      <c r="Y1641" s="17">
        <v>4.3038602487051172E-2</v>
      </c>
      <c r="Z1641" s="17">
        <v>27.674533775222475</v>
      </c>
      <c r="AA1641" s="17">
        <v>0.12039354070461566</v>
      </c>
      <c r="AB1641" s="17">
        <v>0.46052109666599794</v>
      </c>
      <c r="AC1641" s="17">
        <v>10.499922793675831</v>
      </c>
      <c r="AD1641" s="17">
        <v>0.125904246434278</v>
      </c>
      <c r="AE1641" s="17">
        <v>5.5320806991790039E-2</v>
      </c>
      <c r="AF1641" s="17">
        <v>41.278276120255128</v>
      </c>
      <c r="AG1641" s="17">
        <v>-20.362205208518315</v>
      </c>
      <c r="AH1641" s="17">
        <v>7.2044584654886085E-2</v>
      </c>
      <c r="AI1641" s="17">
        <v>0.12696862358795191</v>
      </c>
      <c r="AJ1641" s="17">
        <v>0.33333333333333298</v>
      </c>
      <c r="AK1641" s="17">
        <v>0.47575634281836304</v>
      </c>
      <c r="AL1641" s="17">
        <v>0.58126356494720122</v>
      </c>
      <c r="AM1641" s="17">
        <v>0.33333333333333298</v>
      </c>
      <c r="AN1641" s="17">
        <v>0.15203904267266116</v>
      </c>
      <c r="AO1641" s="17">
        <v>0.20508708330159323</v>
      </c>
      <c r="AP1641" s="17">
        <v>0.33333333333333298</v>
      </c>
      <c r="AQ1641" s="17">
        <v>5.0336371332828982</v>
      </c>
      <c r="AR1641" s="17">
        <v>2.2444243630026963</v>
      </c>
      <c r="AS1641" s="17">
        <v>1.7285713222974368</v>
      </c>
      <c r="AT1641" s="17">
        <v>4.7076845139355372</v>
      </c>
      <c r="AU1641" s="17">
        <v>-1.0000000000000004</v>
      </c>
      <c r="AV1641" s="17">
        <v>-1.0000000000000004</v>
      </c>
      <c r="AW1641" s="17">
        <v>-1.0000000000000004</v>
      </c>
      <c r="AX1641" s="17">
        <v>-1.0000000000000004</v>
      </c>
      <c r="AY1641" s="17">
        <v>-1.4501204396560012E-2</v>
      </c>
      <c r="AZ1641" s="17">
        <v>0.48300850522515015</v>
      </c>
      <c r="BA1641" s="17">
        <v>9.971941011262897E-2</v>
      </c>
      <c r="BB1641" s="17">
        <v>0.26623124384787966</v>
      </c>
      <c r="BC1641" s="17">
        <v>5.3533257849330051E-2</v>
      </c>
      <c r="BD1641" s="17">
        <v>8.2755470491626344</v>
      </c>
      <c r="BE1641" s="17">
        <v>2.5764247995208338</v>
      </c>
      <c r="BF1641" s="17">
        <v>-1.0000000000000004</v>
      </c>
      <c r="BG1641" s="22">
        <v>984.43320206222086</v>
      </c>
    </row>
    <row r="1642" spans="1:100" x14ac:dyDescent="0.25">
      <c r="A1642">
        <v>4205</v>
      </c>
      <c r="B1642" t="s">
        <v>1533</v>
      </c>
      <c r="C1642" s="48">
        <v>3</v>
      </c>
      <c r="D1642" s="22">
        <v>1505.516626248175</v>
      </c>
      <c r="E1642" s="17">
        <v>109.26561654507218</v>
      </c>
      <c r="F1642" s="17">
        <v>5.8213110676963638</v>
      </c>
      <c r="G1642" s="17">
        <v>0.18307237432590648</v>
      </c>
      <c r="H1642" s="17">
        <v>4.8419635568064097</v>
      </c>
      <c r="I1642" s="17">
        <v>65.482862933666325</v>
      </c>
      <c r="J1642" s="17">
        <v>18.266700621484773</v>
      </c>
      <c r="K1642" s="17">
        <v>-0.99999999999999933</v>
      </c>
      <c r="L1642" s="17">
        <v>-0.99999999999999933</v>
      </c>
      <c r="M1642" s="17">
        <v>-0.99999999999999933</v>
      </c>
      <c r="N1642" s="17">
        <v>0.17470497330786655</v>
      </c>
      <c r="O1642" s="17">
        <v>-0.99999999999999933</v>
      </c>
      <c r="P1642" s="17">
        <v>-0.99999999999999933</v>
      </c>
      <c r="Q1642" s="17">
        <v>4.2083156442555065</v>
      </c>
      <c r="R1642" s="17">
        <v>-0.99999999999999933</v>
      </c>
      <c r="S1642" s="17">
        <v>0.33290078649668964</v>
      </c>
      <c r="T1642" s="17">
        <v>5.9730923502380913E-3</v>
      </c>
      <c r="U1642" s="17">
        <v>-1.607683022123858E-2</v>
      </c>
      <c r="V1642" s="17">
        <v>-0.12718525803270689</v>
      </c>
      <c r="W1642" s="17">
        <v>0.63364791255090203</v>
      </c>
      <c r="X1642" s="17">
        <v>-3.5707904220215618</v>
      </c>
      <c r="Y1642" s="17">
        <v>-5.6604154662231558E-2</v>
      </c>
      <c r="Z1642" s="17">
        <v>57.404739805632921</v>
      </c>
      <c r="AA1642" s="17">
        <v>1.3246923121578298</v>
      </c>
      <c r="AB1642" s="17">
        <v>-0.2100449803901171</v>
      </c>
      <c r="AC1642" s="17">
        <v>-2.6813665989288804E-2</v>
      </c>
      <c r="AD1642" s="17">
        <v>0.87740097881419843</v>
      </c>
      <c r="AE1642" s="17">
        <v>-1.1804291953029358E-2</v>
      </c>
      <c r="AF1642" s="17">
        <v>57.156076867300449</v>
      </c>
      <c r="AG1642" s="17">
        <v>-7.9007359267339101</v>
      </c>
      <c r="AH1642" s="17">
        <v>0.32050393495840618</v>
      </c>
      <c r="AI1642" s="17">
        <v>0.26470802539663263</v>
      </c>
      <c r="AJ1642" s="17">
        <v>0.33333333333333298</v>
      </c>
      <c r="AK1642" s="17">
        <v>1.5883202197479789</v>
      </c>
      <c r="AL1642" s="17">
        <v>1.3938906985247295</v>
      </c>
      <c r="AM1642" s="17">
        <v>0.33333333333333298</v>
      </c>
      <c r="AN1642" s="17">
        <v>8.9537818865331048E-2</v>
      </c>
      <c r="AO1642" s="17">
        <v>6.7584893518112324E-3</v>
      </c>
      <c r="AP1642" s="17">
        <v>0.33333333333333298</v>
      </c>
      <c r="AQ1642" s="17">
        <v>8.3267860663658677</v>
      </c>
      <c r="AR1642" s="17">
        <v>3.1665832924974611</v>
      </c>
      <c r="AS1642" s="17">
        <v>-0.70193828726462604</v>
      </c>
      <c r="AT1642" s="17">
        <v>15.802055616251941</v>
      </c>
      <c r="AU1642" s="17">
        <v>-0.99999999999999933</v>
      </c>
      <c r="AV1642" s="17">
        <v>-0.99999999999999933</v>
      </c>
      <c r="AW1642" s="17">
        <v>-0.99999999999999933</v>
      </c>
      <c r="AX1642" s="17">
        <v>-0.99999999999999933</v>
      </c>
      <c r="AY1642" s="17">
        <v>-2.869008910332628E-2</v>
      </c>
      <c r="AZ1642" s="17">
        <v>0.81649926307776</v>
      </c>
      <c r="BA1642" s="17">
        <v>1.4594414632415782</v>
      </c>
      <c r="BB1642" s="17">
        <v>6.9517271780093759E-2</v>
      </c>
      <c r="BC1642" s="17">
        <v>0.53530364204831216</v>
      </c>
      <c r="BD1642" s="17">
        <v>5.8204281098911483</v>
      </c>
      <c r="BE1642" s="17">
        <v>20.679798367415703</v>
      </c>
      <c r="BF1642" s="17">
        <v>-0.99999999999999933</v>
      </c>
      <c r="CU1642" t="e">
        <v>#N/A</v>
      </c>
      <c r="CV1642" t="e">
        <v>#N/A</v>
      </c>
    </row>
    <row r="1643" spans="1:100" x14ac:dyDescent="0.25">
      <c r="A1643">
        <v>4206</v>
      </c>
      <c r="B1643" t="s">
        <v>1534</v>
      </c>
      <c r="C1643" s="48">
        <v>3</v>
      </c>
      <c r="D1643" s="22">
        <v>1545.9922309323879</v>
      </c>
      <c r="E1643" s="17">
        <v>114.54712562184606</v>
      </c>
      <c r="F1643" s="17">
        <v>38.135896995291603</v>
      </c>
      <c r="G1643" s="17">
        <v>1.0632805411290518</v>
      </c>
      <c r="H1643" s="17">
        <v>13.172121715797699</v>
      </c>
      <c r="I1643" s="17">
        <v>89.872012107879272</v>
      </c>
      <c r="J1643" s="17">
        <v>11.206914150556793</v>
      </c>
      <c r="K1643" s="17">
        <v>-1.000000000000002</v>
      </c>
      <c r="L1643" s="17">
        <v>-1.000000000000002</v>
      </c>
      <c r="M1643" s="17">
        <v>-1.000000000000002</v>
      </c>
      <c r="N1643" s="17">
        <v>0.52873593058608759</v>
      </c>
      <c r="O1643" s="17">
        <v>-1.000000000000002</v>
      </c>
      <c r="P1643" s="17">
        <v>-1.000000000000002</v>
      </c>
      <c r="Q1643" s="17">
        <v>6.9161773819762917</v>
      </c>
      <c r="R1643" s="17">
        <v>-1.000000000000002</v>
      </c>
      <c r="S1643" s="17">
        <v>3.3807912194800891</v>
      </c>
      <c r="T1643" s="17">
        <v>0.39781211601463351</v>
      </c>
      <c r="U1643" s="17">
        <v>-0.25281905256938242</v>
      </c>
      <c r="V1643" s="17">
        <v>0.38721738258972987</v>
      </c>
      <c r="W1643" s="17">
        <v>6.2559443338214118</v>
      </c>
      <c r="X1643" s="17">
        <v>7.3493025541198413</v>
      </c>
      <c r="Y1643" s="17">
        <v>0.33779457715843453</v>
      </c>
      <c r="Z1643" s="17">
        <v>54.22236012212899</v>
      </c>
      <c r="AA1643" s="17">
        <v>0.2019112085823063</v>
      </c>
      <c r="AB1643" s="17">
        <v>-1.5314266174350957</v>
      </c>
      <c r="AC1643" s="17">
        <v>26.137218762795356</v>
      </c>
      <c r="AD1643" s="17">
        <v>1.3619163602035551</v>
      </c>
      <c r="AE1643" s="17">
        <v>2.9555445832367262</v>
      </c>
      <c r="AF1643" s="17">
        <v>81.783696850725903</v>
      </c>
      <c r="AG1643" s="17">
        <v>40.761484248158837</v>
      </c>
      <c r="AH1643" s="17">
        <v>0.32028881745331805</v>
      </c>
      <c r="AI1643" s="17">
        <v>0.26462611062697511</v>
      </c>
      <c r="AJ1643" s="17">
        <v>0.33333333333333298</v>
      </c>
      <c r="AK1643" s="17">
        <v>0.22129952894680949</v>
      </c>
      <c r="AL1643" s="17">
        <v>1.0895110774008909</v>
      </c>
      <c r="AM1643" s="17">
        <v>0.33333333333333298</v>
      </c>
      <c r="AN1643" s="17">
        <v>0.22103102666977636</v>
      </c>
      <c r="AO1643" s="17">
        <v>0.26352586340279943</v>
      </c>
      <c r="AP1643" s="17">
        <v>0.33333333333333298</v>
      </c>
      <c r="AQ1643" s="17">
        <v>8.0883152571533223</v>
      </c>
      <c r="AR1643" s="17">
        <v>0.65572123096951618</v>
      </c>
      <c r="AS1643" s="17">
        <v>8.3381976301191774</v>
      </c>
      <c r="AT1643" s="17">
        <v>2.2129952894680951</v>
      </c>
      <c r="AU1643" s="17">
        <v>-1.000000000000002</v>
      </c>
      <c r="AV1643" s="17">
        <v>-1.000000000000002</v>
      </c>
      <c r="AW1643" s="17">
        <v>-1.000000000000002</v>
      </c>
      <c r="AX1643" s="17">
        <v>-1.000000000000002</v>
      </c>
      <c r="AY1643" s="17">
        <v>-2.7613410169049042E-3</v>
      </c>
      <c r="AZ1643" s="17">
        <v>0.40679505422129236</v>
      </c>
      <c r="BA1643" s="17">
        <v>0.12135154054341551</v>
      </c>
      <c r="BB1643" s="17">
        <v>0.78655675341032805</v>
      </c>
      <c r="BC1643" s="17">
        <v>-1.242720220418914E-2</v>
      </c>
      <c r="BD1643" s="17">
        <v>21.697894106364661</v>
      </c>
      <c r="BE1643" s="17">
        <v>0.29607764761234745</v>
      </c>
      <c r="BF1643" s="17">
        <v>-1.000000000000002</v>
      </c>
      <c r="CU1643" t="e">
        <v>#N/A</v>
      </c>
      <c r="CV1643" t="e">
        <v>#N/A</v>
      </c>
    </row>
    <row r="1644" spans="1:100" x14ac:dyDescent="0.25">
      <c r="A1644">
        <v>4207</v>
      </c>
      <c r="B1644" t="s">
        <v>1535</v>
      </c>
      <c r="C1644" s="48">
        <v>2</v>
      </c>
      <c r="D1644" s="22">
        <v>1513.4000390625001</v>
      </c>
      <c r="E1644" s="17">
        <v>115.13447421969471</v>
      </c>
      <c r="F1644" s="17">
        <v>47.54671749421032</v>
      </c>
      <c r="G1644" s="17">
        <v>0.78644126565519112</v>
      </c>
      <c r="H1644" s="17">
        <v>9.7109329500809185</v>
      </c>
      <c r="I1644" s="17">
        <v>83.483161643432396</v>
      </c>
      <c r="J1644" s="17">
        <v>18.967609429712155</v>
      </c>
      <c r="K1644" s="17">
        <v>-0.99999999999999922</v>
      </c>
      <c r="L1644" s="17">
        <v>-0.99999999999999922</v>
      </c>
      <c r="M1644" s="17">
        <v>-0.99999999999999922</v>
      </c>
      <c r="N1644" s="17">
        <v>0.35376530694031938</v>
      </c>
      <c r="O1644" s="17">
        <v>-0.99999999999999922</v>
      </c>
      <c r="P1644" s="17">
        <v>-0.99999999999999922</v>
      </c>
      <c r="Q1644" s="17">
        <v>4.9182014703514536</v>
      </c>
      <c r="R1644" s="17">
        <v>-0.99999999999999922</v>
      </c>
      <c r="S1644" s="17">
        <v>2.357362421022636</v>
      </c>
      <c r="T1644" s="17">
        <v>0.28096811803061261</v>
      </c>
      <c r="U1644" s="17">
        <v>0.51608452716323283</v>
      </c>
      <c r="V1644" s="17">
        <v>0.50855061586240358</v>
      </c>
      <c r="W1644" s="17">
        <v>5.2397361107533271</v>
      </c>
      <c r="X1644" s="17">
        <v>3.6866547200365618</v>
      </c>
      <c r="Y1644" s="17">
        <v>0.22529686670390806</v>
      </c>
      <c r="Z1644" s="17">
        <v>44.408620172552475</v>
      </c>
      <c r="AA1644" s="17">
        <v>1.3528396989870171</v>
      </c>
      <c r="AB1644" s="17">
        <v>2.2369832993404435</v>
      </c>
      <c r="AC1644" s="17">
        <v>30.895548190105337</v>
      </c>
      <c r="AD1644" s="17">
        <v>1.682639005511497</v>
      </c>
      <c r="AE1644" s="17">
        <v>1.359004182678343</v>
      </c>
      <c r="AF1644" s="17">
        <v>74.310198298360788</v>
      </c>
      <c r="AG1644" s="17">
        <v>36.074505227852626</v>
      </c>
      <c r="AH1644" s="17">
        <v>0.46250151972146691</v>
      </c>
      <c r="AI1644" s="17">
        <v>0.58892805662914238</v>
      </c>
      <c r="AJ1644" s="17">
        <v>0.33333333333333298</v>
      </c>
      <c r="AK1644" s="17">
        <v>0.99695778632624799</v>
      </c>
      <c r="AL1644" s="17">
        <v>1.0364854638906311</v>
      </c>
      <c r="AM1644" s="17">
        <v>0.33333333333333298</v>
      </c>
      <c r="AN1644" s="17">
        <v>0.62189932251000957</v>
      </c>
      <c r="AO1644" s="17">
        <v>0.71851812201110921</v>
      </c>
      <c r="AP1644" s="17">
        <v>0.33333333333333298</v>
      </c>
      <c r="AQ1644" s="17">
        <v>10.891329062509099</v>
      </c>
      <c r="AR1644" s="17">
        <v>2.2444243630026963</v>
      </c>
      <c r="AS1644" s="17">
        <v>9.1850645993488609</v>
      </c>
      <c r="AT1644" s="17">
        <v>9.9245440204321955</v>
      </c>
      <c r="AU1644" s="17">
        <v>-0.99999999999999922</v>
      </c>
      <c r="AV1644" s="17">
        <v>-0.99999999999999922</v>
      </c>
      <c r="AW1644" s="17">
        <v>-0.99999999999999922</v>
      </c>
      <c r="AX1644" s="17">
        <v>-0.99999999999999922</v>
      </c>
      <c r="AY1644" s="17">
        <v>6.4023247660775856E-2</v>
      </c>
      <c r="AZ1644" s="17">
        <v>-5.8539854403824088E-2</v>
      </c>
      <c r="BA1644" s="17">
        <v>0.62032995902083332</v>
      </c>
      <c r="BB1644" s="17">
        <v>-3.5359752145688428E-2</v>
      </c>
      <c r="BC1644" s="17">
        <v>0.34220896314927984</v>
      </c>
      <c r="BD1644" s="17">
        <v>0.23378499072761194</v>
      </c>
      <c r="BE1644" s="17">
        <v>10.345325979216426</v>
      </c>
      <c r="BF1644" s="17">
        <v>-0.99999999999999922</v>
      </c>
      <c r="BG1644" s="22">
        <v>395.61902926573623</v>
      </c>
    </row>
    <row r="1645" spans="1:100" x14ac:dyDescent="0.25">
      <c r="A1645">
        <v>4209</v>
      </c>
      <c r="B1645" t="s">
        <v>1536</v>
      </c>
      <c r="C1645" s="48">
        <v>2</v>
      </c>
      <c r="D1645" s="22">
        <v>1491.906943359375</v>
      </c>
      <c r="E1645" s="17">
        <v>58.762060137917302</v>
      </c>
      <c r="F1645" s="17">
        <v>-43.39571991778967</v>
      </c>
      <c r="G1645" s="17">
        <v>0.1543383720374828</v>
      </c>
      <c r="H1645" s="17">
        <v>3.9450518006847606</v>
      </c>
      <c r="I1645" s="17">
        <v>39.215629560970427</v>
      </c>
      <c r="J1645" s="17">
        <v>8.0342696810842043</v>
      </c>
      <c r="K1645" s="17">
        <v>-1.0000000000000007</v>
      </c>
      <c r="L1645" s="17">
        <v>-1.0000000000000007</v>
      </c>
      <c r="M1645" s="17">
        <v>-1.0000000000000007</v>
      </c>
      <c r="N1645" s="17">
        <v>0.19624547420957358</v>
      </c>
      <c r="O1645" s="17">
        <v>-1.0000000000000007</v>
      </c>
      <c r="P1645" s="17">
        <v>-1.0000000000000007</v>
      </c>
      <c r="Q1645" s="17">
        <v>3.226066490852824</v>
      </c>
      <c r="R1645" s="17">
        <v>-1.0000000000000007</v>
      </c>
      <c r="S1645" s="17">
        <v>0.15047360498664308</v>
      </c>
      <c r="T1645" s="17">
        <v>3.3258944533997678E-2</v>
      </c>
      <c r="U1645" s="17">
        <v>-0.2261866325002741</v>
      </c>
      <c r="V1645" s="17">
        <v>-0.46406460271561217</v>
      </c>
      <c r="W1645" s="17">
        <v>0.3112162506008822</v>
      </c>
      <c r="X1645" s="17">
        <v>-2.3857333795403362</v>
      </c>
      <c r="Y1645" s="17">
        <v>2.4351409404623492E-3</v>
      </c>
      <c r="Z1645" s="17">
        <v>23.946517180359937</v>
      </c>
      <c r="AA1645" s="17">
        <v>-0.15417058076929169</v>
      </c>
      <c r="AB1645" s="17">
        <v>6.4761183966307811E-2</v>
      </c>
      <c r="AC1645" s="17">
        <v>5.9561892348111645</v>
      </c>
      <c r="AD1645" s="17">
        <v>-0.22090482804051315</v>
      </c>
      <c r="AE1645" s="17">
        <v>-0.23511352826904275</v>
      </c>
      <c r="AF1645" s="17">
        <v>33.919430760174166</v>
      </c>
      <c r="AG1645" s="17">
        <v>-32.935164859295099</v>
      </c>
      <c r="AH1645" s="17">
        <v>-1.4941337309735236E-2</v>
      </c>
      <c r="AI1645" s="17">
        <v>2.4053388681214982E-2</v>
      </c>
      <c r="AJ1645" s="17">
        <v>0.33333333333333298</v>
      </c>
      <c r="AK1645" s="17">
        <v>0.35964318405197065</v>
      </c>
      <c r="AL1645" s="17">
        <v>0.47984931660934627</v>
      </c>
      <c r="AM1645" s="17">
        <v>0.33333333333333298</v>
      </c>
      <c r="AN1645" s="17">
        <v>4.7363658614654025E-2</v>
      </c>
      <c r="AO1645" s="17">
        <v>9.0705013842935056E-2</v>
      </c>
      <c r="AP1645" s="17">
        <v>0.33333333333333298</v>
      </c>
      <c r="AQ1645" s="17">
        <v>3.728661635891422</v>
      </c>
      <c r="AR1645" s="17">
        <v>2.2444243630026963</v>
      </c>
      <c r="AS1645" s="17">
        <v>6.7415163765594421E-2</v>
      </c>
      <c r="AT1645" s="17">
        <v>3.5454735421797658</v>
      </c>
      <c r="AU1645" s="17">
        <v>-1.0000000000000007</v>
      </c>
      <c r="AV1645" s="17">
        <v>-1.0000000000000007</v>
      </c>
      <c r="AW1645" s="17">
        <v>-1.0000000000000007</v>
      </c>
      <c r="AX1645" s="17">
        <v>-1.0000000000000007</v>
      </c>
      <c r="AY1645" s="17">
        <v>-3.1994866937883101E-2</v>
      </c>
      <c r="AZ1645" s="17">
        <v>0.60365454610728198</v>
      </c>
      <c r="BA1645" s="17">
        <v>-1.6262109266878488E-2</v>
      </c>
      <c r="BB1645" s="17">
        <v>0.33341962875454156</v>
      </c>
      <c r="BC1645" s="17">
        <v>-1.0777861045309534E-2</v>
      </c>
      <c r="BD1645" s="17">
        <v>10.067089275845838</v>
      </c>
      <c r="BE1645" s="17">
        <v>0.84567046766956278</v>
      </c>
      <c r="BF1645" s="17">
        <v>-1.0000000000000007</v>
      </c>
      <c r="BG1645" s="22">
        <v>57.41413539465043</v>
      </c>
    </row>
    <row r="1646" spans="1:100" x14ac:dyDescent="0.25">
      <c r="A1646">
        <v>4212</v>
      </c>
      <c r="B1646" t="s">
        <v>1537</v>
      </c>
      <c r="C1646" s="48">
        <v>2</v>
      </c>
      <c r="D1646" s="22">
        <v>1519.0411816406249</v>
      </c>
      <c r="E1646" s="17">
        <v>63.132774949993234</v>
      </c>
      <c r="F1646" s="17">
        <v>-36.344692128447498</v>
      </c>
      <c r="G1646" s="17">
        <v>0.20334712081810385</v>
      </c>
      <c r="H1646" s="17">
        <v>4.3920970896762341</v>
      </c>
      <c r="I1646" s="17">
        <v>42.647818182273525</v>
      </c>
      <c r="J1646" s="17">
        <v>8.8819628438333567</v>
      </c>
      <c r="K1646" s="17">
        <v>-1.0000000000000007</v>
      </c>
      <c r="L1646" s="17">
        <v>-1.0000000000000007</v>
      </c>
      <c r="M1646" s="17">
        <v>-1.0000000000000007</v>
      </c>
      <c r="N1646" s="17">
        <v>0.20845843825105048</v>
      </c>
      <c r="O1646" s="17">
        <v>-1.0000000000000007</v>
      </c>
      <c r="P1646" s="17">
        <v>-1.0000000000000007</v>
      </c>
      <c r="Q1646" s="17">
        <v>3.3572625650212564</v>
      </c>
      <c r="R1646" s="17">
        <v>-1.0000000000000007</v>
      </c>
      <c r="S1646" s="17">
        <v>0.32158001924913304</v>
      </c>
      <c r="T1646" s="17">
        <v>5.2464546623667938E-2</v>
      </c>
      <c r="U1646" s="17">
        <v>-0.16863622234023123</v>
      </c>
      <c r="V1646" s="17">
        <v>-0.38865495756324037</v>
      </c>
      <c r="W1646" s="17">
        <v>0.69333851918298883</v>
      </c>
      <c r="X1646" s="17">
        <v>-1.9149237283341138</v>
      </c>
      <c r="Y1646" s="17">
        <v>1.9714249201216547E-2</v>
      </c>
      <c r="Z1646" s="17">
        <v>25.533002664278726</v>
      </c>
      <c r="AA1646" s="17">
        <v>-3.7327755089935799E-2</v>
      </c>
      <c r="AB1646" s="17">
        <v>0.23317978958095842</v>
      </c>
      <c r="AC1646" s="17">
        <v>7.8898092041716428</v>
      </c>
      <c r="AD1646" s="17">
        <v>-7.3317619575885895E-2</v>
      </c>
      <c r="AE1646" s="17">
        <v>-0.11151701382275869</v>
      </c>
      <c r="AF1646" s="17">
        <v>37.051042716585556</v>
      </c>
      <c r="AG1646" s="17">
        <v>-27.58464737411488</v>
      </c>
      <c r="AH1646" s="17">
        <v>2.2076175619885452E-2</v>
      </c>
      <c r="AI1646" s="17">
        <v>6.7849740467479214E-2</v>
      </c>
      <c r="AJ1646" s="17">
        <v>0.33333333333333298</v>
      </c>
      <c r="AK1646" s="17">
        <v>0.40905601154010363</v>
      </c>
      <c r="AL1646" s="17">
        <v>0.52300691227892104</v>
      </c>
      <c r="AM1646" s="17">
        <v>0.33333333333333298</v>
      </c>
      <c r="AN1646" s="17">
        <v>9.1909055102562087E-2</v>
      </c>
      <c r="AO1646" s="17">
        <v>0.1393811632642718</v>
      </c>
      <c r="AP1646" s="17">
        <v>0.33333333333333298</v>
      </c>
      <c r="AQ1646" s="17">
        <v>4.284003767773112</v>
      </c>
      <c r="AR1646" s="17">
        <v>2.2444243630026963</v>
      </c>
      <c r="AS1646" s="17">
        <v>0.77433265325982914</v>
      </c>
      <c r="AT1646" s="17">
        <v>4.0400611570746694</v>
      </c>
      <c r="AU1646" s="17">
        <v>-1.0000000000000007</v>
      </c>
      <c r="AV1646" s="17">
        <v>-1.0000000000000007</v>
      </c>
      <c r="AW1646" s="17">
        <v>-1.0000000000000007</v>
      </c>
      <c r="AX1646" s="17">
        <v>-1.0000000000000007</v>
      </c>
      <c r="AY1646" s="17">
        <v>-2.4550307350721084E-2</v>
      </c>
      <c r="AZ1646" s="17">
        <v>0.55231271656297642</v>
      </c>
      <c r="BA1646" s="17">
        <v>3.3094698090686159E-2</v>
      </c>
      <c r="BB1646" s="17">
        <v>0.3048271065299194</v>
      </c>
      <c r="BC1646" s="17">
        <v>1.6590219000665485E-2</v>
      </c>
      <c r="BD1646" s="17">
        <v>9.3046850149910796</v>
      </c>
      <c r="BE1646" s="17">
        <v>1.5822059829608652</v>
      </c>
      <c r="BF1646" s="17">
        <v>-1.0000000000000007</v>
      </c>
      <c r="BG1646" s="22">
        <v>96.322733071410084</v>
      </c>
    </row>
    <row r="1647" spans="1:100" x14ac:dyDescent="0.25">
      <c r="A1647">
        <v>4213</v>
      </c>
      <c r="B1647" t="s">
        <v>1538</v>
      </c>
      <c r="C1647" s="48">
        <v>2</v>
      </c>
      <c r="D1647" s="22">
        <v>1585.483642578125</v>
      </c>
      <c r="E1647" s="17">
        <v>126.37157688357068</v>
      </c>
      <c r="F1647" s="17">
        <v>65.674901684074598</v>
      </c>
      <c r="G1647" s="17">
        <v>0.91244270138244588</v>
      </c>
      <c r="H1647" s="17">
        <v>10.860285864601853</v>
      </c>
      <c r="I1647" s="17">
        <v>92.307314569816413</v>
      </c>
      <c r="J1647" s="17">
        <v>21.14702755851787</v>
      </c>
      <c r="K1647" s="17">
        <v>-0.999999999999999</v>
      </c>
      <c r="L1647" s="17">
        <v>-0.999999999999999</v>
      </c>
      <c r="M1647" s="17">
        <v>-0.999999999999999</v>
      </c>
      <c r="N1647" s="17">
        <v>0.3851648231899551</v>
      </c>
      <c r="O1647" s="17">
        <v>-0.999999999999999</v>
      </c>
      <c r="P1647" s="17">
        <v>-0.999999999999999</v>
      </c>
      <c r="Q1647" s="17">
        <v>5.2555064234119673</v>
      </c>
      <c r="R1647" s="17">
        <v>-0.999999999999999</v>
      </c>
      <c r="S1647" s="17">
        <v>2.7972768117312032</v>
      </c>
      <c r="T1647" s="17">
        <v>0.33034569851399148</v>
      </c>
      <c r="U1647" s="17">
        <v>0.66404656429496089</v>
      </c>
      <c r="V1647" s="17">
        <v>0.70242872524680022</v>
      </c>
      <c r="W1647" s="17">
        <v>6.2221720158246203</v>
      </c>
      <c r="X1647" s="17">
        <v>4.897105781984286</v>
      </c>
      <c r="Y1647" s="17">
        <v>0.2697214338090082</v>
      </c>
      <c r="Z1647" s="17">
        <v>48.48747249398248</v>
      </c>
      <c r="AA1647" s="17">
        <v>1.6532424669893229</v>
      </c>
      <c r="AB1647" s="17">
        <v>2.6699873371627563</v>
      </c>
      <c r="AC1647" s="17">
        <v>35.866882867122229</v>
      </c>
      <c r="AD1647" s="17">
        <v>2.0620855456540181</v>
      </c>
      <c r="AE1647" s="17">
        <v>1.6767706765920614</v>
      </c>
      <c r="AF1647" s="17">
        <v>82.361568971274181</v>
      </c>
      <c r="AG1647" s="17">
        <v>49.830679416961246</v>
      </c>
      <c r="AH1647" s="17">
        <v>0.55767350211716415</v>
      </c>
      <c r="AI1647" s="17">
        <v>0.70152842578746055</v>
      </c>
      <c r="AJ1647" s="17">
        <v>0.33333333333333298</v>
      </c>
      <c r="AK1647" s="17">
        <v>1.1239981079373522</v>
      </c>
      <c r="AL1647" s="17">
        <v>1.1474435918209043</v>
      </c>
      <c r="AM1647" s="17">
        <v>0.33333333333333298</v>
      </c>
      <c r="AN1647" s="17">
        <v>0.73642548471914604</v>
      </c>
      <c r="AO1647" s="17">
        <v>0.84366444517510764</v>
      </c>
      <c r="AP1647" s="17">
        <v>0.33333333333333298</v>
      </c>
      <c r="AQ1647" s="17">
        <v>12.319113033288541</v>
      </c>
      <c r="AR1647" s="17">
        <v>2.2444243630026963</v>
      </c>
      <c r="AS1647" s="17">
        <v>11.002548637060123</v>
      </c>
      <c r="AT1647" s="17">
        <v>11.196128199180265</v>
      </c>
      <c r="AU1647" s="17">
        <v>-0.999999999999999</v>
      </c>
      <c r="AV1647" s="17">
        <v>-0.999999999999999</v>
      </c>
      <c r="AW1647" s="17">
        <v>-0.999999999999999</v>
      </c>
      <c r="AX1647" s="17">
        <v>-0.999999999999999</v>
      </c>
      <c r="AY1647" s="17">
        <v>8.3163201642021428E-2</v>
      </c>
      <c r="AZ1647" s="17">
        <v>-0.19053963804254687</v>
      </c>
      <c r="BA1647" s="17">
        <v>0.7472262529418443</v>
      </c>
      <c r="BB1647" s="17">
        <v>-0.108871093304237</v>
      </c>
      <c r="BC1647" s="17">
        <v>0.41257226490031029</v>
      </c>
      <c r="BD1647" s="17">
        <v>-1.7263554711782749</v>
      </c>
      <c r="BE1647" s="17">
        <v>12.238957926570162</v>
      </c>
      <c r="BF1647" s="17">
        <v>-0.999999999999999</v>
      </c>
      <c r="BG1647" s="22">
        <v>597.80473586941184</v>
      </c>
    </row>
    <row r="1648" spans="1:100" x14ac:dyDescent="0.25">
      <c r="A1648">
        <v>4215</v>
      </c>
      <c r="B1648" t="s">
        <v>1539</v>
      </c>
      <c r="C1648" s="48">
        <v>2</v>
      </c>
      <c r="D1648" s="22">
        <v>1539.301708984375</v>
      </c>
      <c r="E1648" s="17">
        <v>100.27329582751089</v>
      </c>
      <c r="F1648" s="17">
        <v>23.572016254005241</v>
      </c>
      <c r="G1648" s="17">
        <v>0.61980313214114446</v>
      </c>
      <c r="H1648" s="17">
        <v>8.1909024574182823</v>
      </c>
      <c r="I1648" s="17">
        <v>71.813132925044656</v>
      </c>
      <c r="J1648" s="17">
        <v>16.085307596921972</v>
      </c>
      <c r="K1648" s="17">
        <v>-0.99999999999999967</v>
      </c>
      <c r="L1648" s="17">
        <v>-0.99999999999999967</v>
      </c>
      <c r="M1648" s="17">
        <v>-0.99999999999999967</v>
      </c>
      <c r="N1648" s="17">
        <v>0.3122391389972069</v>
      </c>
      <c r="O1648" s="17">
        <v>-0.99999999999999967</v>
      </c>
      <c r="P1648" s="17">
        <v>-0.99999999999999967</v>
      </c>
      <c r="Q1648" s="17">
        <v>4.472112364472407</v>
      </c>
      <c r="R1648" s="17">
        <v>-0.99999999999999967</v>
      </c>
      <c r="S1648" s="17">
        <v>1.7755713283217123</v>
      </c>
      <c r="T1648" s="17">
        <v>0.21566578396038188</v>
      </c>
      <c r="U1648" s="17">
        <v>0.3204032830864717</v>
      </c>
      <c r="V1648" s="17">
        <v>0.25214491627195235</v>
      </c>
      <c r="W1648" s="17">
        <v>3.9404549988092032</v>
      </c>
      <c r="X1648" s="17">
        <v>2.0858213286640663</v>
      </c>
      <c r="Y1648" s="17">
        <v>0.16654494136404352</v>
      </c>
      <c r="Z1648" s="17">
        <v>39.014298006305026</v>
      </c>
      <c r="AA1648" s="17">
        <v>0.95555409447442052</v>
      </c>
      <c r="AB1648" s="17">
        <v>1.664331216050345</v>
      </c>
      <c r="AC1648" s="17">
        <v>24.320909362616476</v>
      </c>
      <c r="AD1648" s="17">
        <v>1.1808172377454369</v>
      </c>
      <c r="AE1648" s="17">
        <v>0.93875488049018552</v>
      </c>
      <c r="AF1648" s="17">
        <v>63.662181683151594</v>
      </c>
      <c r="AG1648" s="17">
        <v>17.881830057633664</v>
      </c>
      <c r="AH1648" s="17">
        <v>0.33663564035498061</v>
      </c>
      <c r="AI1648" s="17">
        <v>0.44001296497772124</v>
      </c>
      <c r="AJ1648" s="17">
        <v>0.33333333333333298</v>
      </c>
      <c r="AK1648" s="17">
        <v>0.82894571605013523</v>
      </c>
      <c r="AL1648" s="17">
        <v>0.88974225235662097</v>
      </c>
      <c r="AM1648" s="17">
        <v>0.33333333333333298</v>
      </c>
      <c r="AN1648" s="17">
        <v>0.47043735067686299</v>
      </c>
      <c r="AO1648" s="17">
        <v>0.55301088324173742</v>
      </c>
      <c r="AP1648" s="17">
        <v>0.33333333333333298</v>
      </c>
      <c r="AQ1648" s="17">
        <v>9.0030707694292147</v>
      </c>
      <c r="AR1648" s="17">
        <v>2.2444243630026963</v>
      </c>
      <c r="AS1648" s="17">
        <v>6.781424148843521</v>
      </c>
      <c r="AT1648" s="17">
        <v>8.2428614830106284</v>
      </c>
      <c r="AU1648" s="17">
        <v>-0.99999999999999967</v>
      </c>
      <c r="AV1648" s="17">
        <v>-0.99999999999999967</v>
      </c>
      <c r="AW1648" s="17">
        <v>-0.99999999999999967</v>
      </c>
      <c r="AX1648" s="17">
        <v>-0.99999999999999967</v>
      </c>
      <c r="AY1648" s="17">
        <v>3.8710470956521068E-2</v>
      </c>
      <c r="AZ1648" s="17">
        <v>0.1160311530046009</v>
      </c>
      <c r="BA1648" s="17">
        <v>0.45250836677628392</v>
      </c>
      <c r="BB1648" s="17">
        <v>6.1859716918862676E-2</v>
      </c>
      <c r="BC1648" s="17">
        <v>0.24915280705072551</v>
      </c>
      <c r="BD1648" s="17">
        <v>2.8260899602074629</v>
      </c>
      <c r="BE1648" s="17">
        <v>7.8409791719892041</v>
      </c>
      <c r="BF1648" s="17">
        <v>-0.99999999999999967</v>
      </c>
      <c r="BG1648" s="22">
        <v>203.91754818449525</v>
      </c>
    </row>
    <row r="1649" spans="1:100" x14ac:dyDescent="0.25">
      <c r="A1649">
        <v>4216</v>
      </c>
      <c r="B1649" t="s">
        <v>1540</v>
      </c>
      <c r="C1649" s="48">
        <v>3</v>
      </c>
      <c r="D1649" s="22">
        <v>1690.8761921724911</v>
      </c>
      <c r="E1649" s="17">
        <v>186.36181668595327</v>
      </c>
      <c r="F1649" s="17">
        <v>152.65937010151038</v>
      </c>
      <c r="G1649" s="17">
        <v>1.5432941691332891</v>
      </c>
      <c r="H1649" s="17">
        <v>17.506575196968161</v>
      </c>
      <c r="I1649" s="17">
        <v>137.53866757001052</v>
      </c>
      <c r="J1649" s="17">
        <v>21.365328022950241</v>
      </c>
      <c r="K1649" s="17">
        <v>-1.0000000000000007</v>
      </c>
      <c r="L1649" s="17">
        <v>-1.0000000000000007</v>
      </c>
      <c r="M1649" s="17">
        <v>-1.0000000000000007</v>
      </c>
      <c r="N1649" s="17">
        <v>0.45413103091913032</v>
      </c>
      <c r="O1649" s="17">
        <v>-1.0000000000000007</v>
      </c>
      <c r="P1649" s="17">
        <v>-1.0000000000000007</v>
      </c>
      <c r="Q1649" s="17">
        <v>5.6041078747063144</v>
      </c>
      <c r="R1649" s="17">
        <v>-1.0000000000000007</v>
      </c>
      <c r="S1649" s="17">
        <v>5.3683564837414544</v>
      </c>
      <c r="T1649" s="17">
        <v>0.72537046133171412</v>
      </c>
      <c r="U1649" s="17">
        <v>0.5828771773894712</v>
      </c>
      <c r="V1649" s="17">
        <v>0.68512184534096054</v>
      </c>
      <c r="W1649" s="17">
        <v>11.902467322261847</v>
      </c>
      <c r="X1649" s="17">
        <v>8.2304979425545195</v>
      </c>
      <c r="Y1649" s="17">
        <v>0.5730490052472681</v>
      </c>
      <c r="Z1649" s="17">
        <v>69.106201353553374</v>
      </c>
      <c r="AA1649" s="17">
        <v>0.7944520478231224</v>
      </c>
      <c r="AB1649" s="17">
        <v>3.9901721968812822</v>
      </c>
      <c r="AC1649" s="17">
        <v>45.875478842058122</v>
      </c>
      <c r="AD1649" s="17">
        <v>-0.13264540798671276</v>
      </c>
      <c r="AE1649" s="17">
        <v>3.7324974330089544</v>
      </c>
      <c r="AF1649" s="17">
        <v>122.70434982550178</v>
      </c>
      <c r="AG1649" s="17">
        <v>110.73618366556818</v>
      </c>
      <c r="AH1649" s="17">
        <v>0.10197969317705977</v>
      </c>
      <c r="AI1649" s="17">
        <v>0.31444972461093895</v>
      </c>
      <c r="AJ1649" s="17">
        <v>0.33333333333333298</v>
      </c>
      <c r="AK1649" s="17">
        <v>1.1194777921850534</v>
      </c>
      <c r="AL1649" s="17">
        <v>1.0987743994801307</v>
      </c>
      <c r="AM1649" s="17">
        <v>0.33333333333333298</v>
      </c>
      <c r="AN1649" s="17">
        <v>1.5973490748389416</v>
      </c>
      <c r="AO1649" s="17">
        <v>1.5536394248106971</v>
      </c>
      <c r="AP1649" s="17">
        <v>0.33333333333333298</v>
      </c>
      <c r="AQ1649" s="17">
        <v>14.834317744508839</v>
      </c>
      <c r="AR1649" s="17">
        <v>2.2093416138983657</v>
      </c>
      <c r="AS1649" s="17">
        <v>8.2099008512475677</v>
      </c>
      <c r="AT1649" s="17">
        <v>10.946085557804313</v>
      </c>
      <c r="AU1649" s="17">
        <v>-1.0000000000000007</v>
      </c>
      <c r="AV1649" s="17">
        <v>-1.0000000000000007</v>
      </c>
      <c r="AW1649" s="17">
        <v>-1.0000000000000007</v>
      </c>
      <c r="AX1649" s="17">
        <v>-1.0000000000000007</v>
      </c>
      <c r="AY1649" s="17">
        <v>2.0136624420922841E-2</v>
      </c>
      <c r="AZ1649" s="17">
        <v>-0.20097390378383417</v>
      </c>
      <c r="BA1649" s="17">
        <v>4.4242043259985916E-2</v>
      </c>
      <c r="BB1649" s="17">
        <v>5.9176572048502685E-4</v>
      </c>
      <c r="BC1649" s="17">
        <v>0.38920142718897427</v>
      </c>
      <c r="BD1649" s="17">
        <v>-0.99007537590704509</v>
      </c>
      <c r="BE1649" s="17">
        <v>9.9512458960242842</v>
      </c>
      <c r="BF1649" s="17">
        <v>-1.0000000000000007</v>
      </c>
      <c r="CU1649" t="e">
        <v>#N/A</v>
      </c>
      <c r="CV1649" t="e">
        <v>#N/A</v>
      </c>
    </row>
    <row r="1650" spans="1:100" x14ac:dyDescent="0.25">
      <c r="A1650">
        <v>4217</v>
      </c>
      <c r="B1650" t="s">
        <v>1541</v>
      </c>
      <c r="C1650" s="48">
        <v>2</v>
      </c>
      <c r="D1650" s="22">
        <v>1469.9327148437501</v>
      </c>
      <c r="E1650" s="17">
        <v>24.017015202905512</v>
      </c>
      <c r="F1650" s="17">
        <v>-99.447942016982239</v>
      </c>
      <c r="G1650" s="17">
        <v>-0.23525720941904554</v>
      </c>
      <c r="H1650" s="17">
        <v>0.39126041372930587</v>
      </c>
      <c r="I1650" s="17">
        <v>11.931408787029746</v>
      </c>
      <c r="J1650" s="17">
        <v>1.29552366419815</v>
      </c>
      <c r="K1650" s="17">
        <v>-1.0000000000000016</v>
      </c>
      <c r="L1650" s="17">
        <v>-1.0000000000000016</v>
      </c>
      <c r="M1650" s="17">
        <v>-1.0000000000000016</v>
      </c>
      <c r="N1650" s="17">
        <v>9.9158383732203287E-2</v>
      </c>
      <c r="O1650" s="17">
        <v>-1.0000000000000016</v>
      </c>
      <c r="P1650" s="17">
        <v>-1.0000000000000016</v>
      </c>
      <c r="Q1650" s="17">
        <v>2.1831218723467609</v>
      </c>
      <c r="R1650" s="17">
        <v>-1.0000000000000016</v>
      </c>
      <c r="S1650" s="17">
        <v>-1.2097386961667353</v>
      </c>
      <c r="T1650" s="17">
        <v>-0.11941619816024887</v>
      </c>
      <c r="U1650" s="17">
        <v>-0.6836842439926416</v>
      </c>
      <c r="V1650" s="17">
        <v>-1.0635343970186626</v>
      </c>
      <c r="W1650" s="17">
        <v>-2.726468879499822</v>
      </c>
      <c r="X1650" s="17">
        <v>-6.1284398223859702</v>
      </c>
      <c r="Y1650" s="17">
        <v>-0.13492531810803993</v>
      </c>
      <c r="Z1650" s="17">
        <v>11.334733571142664</v>
      </c>
      <c r="AA1650" s="17">
        <v>-1.0830138943038028</v>
      </c>
      <c r="AB1650" s="17">
        <v>-1.2740843531081456</v>
      </c>
      <c r="AC1650" s="17">
        <v>-9.4151437419007671</v>
      </c>
      <c r="AD1650" s="17">
        <v>-1.3941509469061022</v>
      </c>
      <c r="AE1650" s="17">
        <v>-1.2176453641101719</v>
      </c>
      <c r="AF1650" s="17">
        <v>9.024647452897689</v>
      </c>
      <c r="AG1650" s="17">
        <v>-75.469161800599892</v>
      </c>
      <c r="AH1650" s="17">
        <v>-0.30921245895062865</v>
      </c>
      <c r="AI1650" s="17">
        <v>-0.32410618617802417</v>
      </c>
      <c r="AJ1650" s="17">
        <v>0.33333333333333298</v>
      </c>
      <c r="AK1650" s="17">
        <v>-3.3164625484731758E-2</v>
      </c>
      <c r="AL1650" s="17">
        <v>0.13676754044691775</v>
      </c>
      <c r="AM1650" s="17">
        <v>0.33333333333333298</v>
      </c>
      <c r="AN1650" s="17">
        <v>-0.30675045524700234</v>
      </c>
      <c r="AO1650" s="17">
        <v>-0.29624656538957289</v>
      </c>
      <c r="AP1650" s="17">
        <v>0.33333333333333298</v>
      </c>
      <c r="AQ1650" s="17">
        <v>-0.68603668146915808</v>
      </c>
      <c r="AR1650" s="17">
        <v>2.2444243630026963</v>
      </c>
      <c r="AS1650" s="17">
        <v>-5.5522331074875275</v>
      </c>
      <c r="AT1650" s="17">
        <v>-0.38625608162100455</v>
      </c>
      <c r="AU1650" s="17">
        <v>-1.0000000000000016</v>
      </c>
      <c r="AV1650" s="17">
        <v>-1.0000000000000016</v>
      </c>
      <c r="AW1650" s="17">
        <v>-1.0000000000000016</v>
      </c>
      <c r="AX1650" s="17">
        <v>-1.0000000000000016</v>
      </c>
      <c r="AY1650" s="17">
        <v>-9.1175474343943116E-2</v>
      </c>
      <c r="AZ1650" s="17">
        <v>1.0117969784695853</v>
      </c>
      <c r="BA1650" s="17">
        <v>-0.40862458616634678</v>
      </c>
      <c r="BB1650" s="17">
        <v>0.56071619515484872</v>
      </c>
      <c r="BC1650" s="17">
        <v>-0.22834071102928208</v>
      </c>
      <c r="BD1650" s="17">
        <v>16.127830239510182</v>
      </c>
      <c r="BE1650" s="17">
        <v>-5.0094266217865266</v>
      </c>
      <c r="BF1650" s="17">
        <v>-1.0000000000000016</v>
      </c>
      <c r="BG1650" s="22">
        <v>33.530713757039848</v>
      </c>
    </row>
    <row r="1651" spans="1:100" x14ac:dyDescent="0.25">
      <c r="A1651">
        <v>4219</v>
      </c>
      <c r="B1651" t="s">
        <v>1542</v>
      </c>
      <c r="C1651" s="48">
        <v>2</v>
      </c>
      <c r="D1651" s="22">
        <v>1483.1444531249999</v>
      </c>
      <c r="E1651" s="17">
        <v>101.74853711965326</v>
      </c>
      <c r="F1651" s="17">
        <v>25.951939857837974</v>
      </c>
      <c r="G1651" s="17">
        <v>0.63634498696032538</v>
      </c>
      <c r="H1651" s="17">
        <v>8.3417930321031815</v>
      </c>
      <c r="I1651" s="17">
        <v>72.9715947772291</v>
      </c>
      <c r="J1651" s="17">
        <v>16.371428291253054</v>
      </c>
      <c r="K1651" s="17">
        <v>-0.99999999999999956</v>
      </c>
      <c r="L1651" s="17">
        <v>-0.99999999999999956</v>
      </c>
      <c r="M1651" s="17">
        <v>-0.99999999999999956</v>
      </c>
      <c r="N1651" s="17">
        <v>0.31636136376548896</v>
      </c>
      <c r="O1651" s="17">
        <v>-0.99999999999999956</v>
      </c>
      <c r="P1651" s="17">
        <v>-0.99999999999999956</v>
      </c>
      <c r="Q1651" s="17">
        <v>4.5163947929313615</v>
      </c>
      <c r="R1651" s="17">
        <v>-0.99999999999999956</v>
      </c>
      <c r="S1651" s="17">
        <v>1.8333246383690796</v>
      </c>
      <c r="T1651" s="17">
        <v>0.22214822412436963</v>
      </c>
      <c r="U1651" s="17">
        <v>0.33982819299211242</v>
      </c>
      <c r="V1651" s="17">
        <v>0.27759782892761548</v>
      </c>
      <c r="W1651" s="17">
        <v>4.0694321967041374</v>
      </c>
      <c r="X1651" s="17">
        <v>2.2447330554780773</v>
      </c>
      <c r="Y1651" s="17">
        <v>0.17237713474514302</v>
      </c>
      <c r="Z1651" s="17">
        <v>39.549782245357868</v>
      </c>
      <c r="AA1651" s="17">
        <v>0.99499189093199991</v>
      </c>
      <c r="AB1651" s="17">
        <v>1.721177313782758</v>
      </c>
      <c r="AC1651" s="17">
        <v>24.97356142177857</v>
      </c>
      <c r="AD1651" s="17">
        <v>1.2306321429681431</v>
      </c>
      <c r="AE1651" s="17">
        <v>0.98047224012487333</v>
      </c>
      <c r="AF1651" s="17">
        <v>64.719190311648802</v>
      </c>
      <c r="AG1651" s="17">
        <v>19.687782783411841</v>
      </c>
      <c r="AH1651" s="17">
        <v>0.34913011001365246</v>
      </c>
      <c r="AI1651" s="17">
        <v>0.45479548668830672</v>
      </c>
      <c r="AJ1651" s="17">
        <v>0.33333333333333298</v>
      </c>
      <c r="AK1651" s="17">
        <v>0.84562395899350817</v>
      </c>
      <c r="AL1651" s="17">
        <v>0.90430917560346191</v>
      </c>
      <c r="AM1651" s="17">
        <v>0.33333333333333298</v>
      </c>
      <c r="AN1651" s="17">
        <v>0.48547269640389368</v>
      </c>
      <c r="AO1651" s="17">
        <v>0.569440476261727</v>
      </c>
      <c r="AP1651" s="17">
        <v>0.33333333333333298</v>
      </c>
      <c r="AQ1651" s="17">
        <v>9.19051462688582</v>
      </c>
      <c r="AR1651" s="17">
        <v>2.2444243630026963</v>
      </c>
      <c r="AS1651" s="17">
        <v>7.0200290259583884</v>
      </c>
      <c r="AT1651" s="17">
        <v>8.4097989528403332</v>
      </c>
      <c r="AU1651" s="17">
        <v>-0.99999999999999956</v>
      </c>
      <c r="AV1651" s="17">
        <v>-0.99999999999999956</v>
      </c>
      <c r="AW1651" s="17">
        <v>-0.99999999999999956</v>
      </c>
      <c r="AX1651" s="17">
        <v>-0.99999999999999956</v>
      </c>
      <c r="AY1651" s="17">
        <v>4.1223222800785053E-2</v>
      </c>
      <c r="AZ1651" s="17">
        <v>9.8701816679881982E-2</v>
      </c>
      <c r="BA1651" s="17">
        <v>0.46916770132289359</v>
      </c>
      <c r="BB1651" s="17">
        <v>5.2208922656167112E-2</v>
      </c>
      <c r="BC1651" s="17">
        <v>0.25839031704770088</v>
      </c>
      <c r="BD1651" s="17">
        <v>2.5687567103210416</v>
      </c>
      <c r="BE1651" s="17">
        <v>8.0895809801614025</v>
      </c>
      <c r="BF1651" s="17">
        <v>-0.99999999999999956</v>
      </c>
      <c r="BG1651" s="22">
        <v>52.68212990896177</v>
      </c>
    </row>
    <row r="1652" spans="1:100" x14ac:dyDescent="0.25">
      <c r="A1652">
        <v>4225</v>
      </c>
      <c r="B1652" t="s">
        <v>244</v>
      </c>
      <c r="C1652" s="48">
        <v>2</v>
      </c>
      <c r="D1652" s="22">
        <v>1414.2173730468749</v>
      </c>
      <c r="E1652" s="17">
        <v>-52.581284975307923</v>
      </c>
      <c r="F1652" s="17">
        <v>-223.01966115105003</v>
      </c>
      <c r="G1652" s="17">
        <v>-1.0941526102547861</v>
      </c>
      <c r="H1652" s="17">
        <v>-7.4433640611539946</v>
      </c>
      <c r="I1652" s="17">
        <v>-48.218892842454842</v>
      </c>
      <c r="J1652" s="17">
        <v>-13.560594415132313</v>
      </c>
      <c r="K1652" s="17">
        <v>-1.0000000000000033</v>
      </c>
      <c r="L1652" s="17">
        <v>-1.0000000000000033</v>
      </c>
      <c r="M1652" s="17">
        <v>-1.0000000000000033</v>
      </c>
      <c r="N1652" s="17">
        <v>-0.11487806704012471</v>
      </c>
      <c r="O1652" s="17">
        <v>-1.0000000000000033</v>
      </c>
      <c r="P1652" s="17">
        <v>-1.0000000000000033</v>
      </c>
      <c r="Q1652" s="17">
        <v>-0.11613504635932426</v>
      </c>
      <c r="R1652" s="17">
        <v>-1.0000000000000033</v>
      </c>
      <c r="S1652" s="17">
        <v>-4.2084382328841299</v>
      </c>
      <c r="T1652" s="17">
        <v>-0.45600106750548963</v>
      </c>
      <c r="U1652" s="17">
        <v>-1.6922752370811396</v>
      </c>
      <c r="V1652" s="17">
        <v>-2.3851147068926046</v>
      </c>
      <c r="W1652" s="17">
        <v>-9.423294797485072</v>
      </c>
      <c r="X1652" s="17">
        <v>-14.379543026432696</v>
      </c>
      <c r="Y1652" s="17">
        <v>-0.43774771176141569</v>
      </c>
      <c r="Z1652" s="17">
        <v>-16.468977389324067</v>
      </c>
      <c r="AA1652" s="17">
        <v>-3.1307251314520053</v>
      </c>
      <c r="AB1652" s="17">
        <v>-4.2256791066308192</v>
      </c>
      <c r="AC1652" s="17">
        <v>-43.302507528355221</v>
      </c>
      <c r="AD1652" s="17">
        <v>-3.9806682060975462</v>
      </c>
      <c r="AE1652" s="17">
        <v>-3.3837173504086224</v>
      </c>
      <c r="AF1652" s="17">
        <v>-45.857943380099137</v>
      </c>
      <c r="AG1652" s="17">
        <v>-169.23884526433409</v>
      </c>
      <c r="AH1652" s="17">
        <v>-0.95795727281946863</v>
      </c>
      <c r="AI1652" s="17">
        <v>-1.0916525132836195</v>
      </c>
      <c r="AJ1652" s="17">
        <v>0.33333333333333298</v>
      </c>
      <c r="AK1652" s="17">
        <v>-0.89914164648203121</v>
      </c>
      <c r="AL1652" s="17">
        <v>-0.61958436312144094</v>
      </c>
      <c r="AM1652" s="17">
        <v>0.33333333333333298</v>
      </c>
      <c r="AN1652" s="17">
        <v>-1.0874240517742706</v>
      </c>
      <c r="AO1652" s="17">
        <v>-1.1493130465504013</v>
      </c>
      <c r="AP1652" s="17">
        <v>0.33333333333333298</v>
      </c>
      <c r="AQ1652" s="17">
        <v>-10.41860106703669</v>
      </c>
      <c r="AR1652" s="17">
        <v>2.2444243630026963</v>
      </c>
      <c r="AS1652" s="17">
        <v>-17.941208455844745</v>
      </c>
      <c r="AT1652" s="17">
        <v>-9.0540763854016326</v>
      </c>
      <c r="AU1652" s="17">
        <v>-1.0000000000000033</v>
      </c>
      <c r="AV1652" s="17">
        <v>-1.0000000000000033</v>
      </c>
      <c r="AW1652" s="17">
        <v>-1.0000000000000033</v>
      </c>
      <c r="AX1652" s="17">
        <v>-1.0000000000000033</v>
      </c>
      <c r="AY1652" s="17">
        <v>-0.22164397537185368</v>
      </c>
      <c r="AZ1652" s="17">
        <v>1.9115804327154837</v>
      </c>
      <c r="BA1652" s="17">
        <v>-1.2736198348536716</v>
      </c>
      <c r="BB1652" s="17">
        <v>1.0618101109973273</v>
      </c>
      <c r="BC1652" s="17">
        <v>-0.70797585100019222</v>
      </c>
      <c r="BD1652" s="17">
        <v>29.489230591862267</v>
      </c>
      <c r="BE1652" s="17">
        <v>-17.917468193458451</v>
      </c>
      <c r="BF1652" s="17">
        <v>-1.0000000000000033</v>
      </c>
      <c r="BG1652" s="22">
        <v>-82.160693706816573</v>
      </c>
    </row>
    <row r="1653" spans="1:100" x14ac:dyDescent="0.25">
      <c r="A1653">
        <v>4226</v>
      </c>
      <c r="B1653" t="s">
        <v>1543</v>
      </c>
      <c r="C1653" s="48">
        <v>2</v>
      </c>
      <c r="D1653" s="22">
        <v>1506.4414648437501</v>
      </c>
      <c r="E1653" s="17">
        <v>85.899502746498854</v>
      </c>
      <c r="F1653" s="17">
        <v>0.38358625796699353</v>
      </c>
      <c r="G1653" s="17">
        <v>0.45863004160098075</v>
      </c>
      <c r="H1653" s="17">
        <v>6.7207226909300015</v>
      </c>
      <c r="I1653" s="17">
        <v>60.52583298012258</v>
      </c>
      <c r="J1653" s="17">
        <v>13.297533367434383</v>
      </c>
      <c r="K1653" s="17">
        <v>-1</v>
      </c>
      <c r="L1653" s="17">
        <v>-1</v>
      </c>
      <c r="M1653" s="17">
        <v>-1</v>
      </c>
      <c r="N1653" s="17">
        <v>0.27207485796175512</v>
      </c>
      <c r="O1653" s="17">
        <v>-1</v>
      </c>
      <c r="P1653" s="17">
        <v>-1</v>
      </c>
      <c r="Q1653" s="17">
        <v>4.0406531400160581</v>
      </c>
      <c r="R1653" s="17">
        <v>-1</v>
      </c>
      <c r="S1653" s="17">
        <v>1.2128605820960143</v>
      </c>
      <c r="T1653" s="17">
        <v>0.15250509690973088</v>
      </c>
      <c r="U1653" s="17">
        <v>0.13113957613348215</v>
      </c>
      <c r="V1653" s="17">
        <v>4.1482653035695193E-3</v>
      </c>
      <c r="W1653" s="17">
        <v>2.6837849445035205</v>
      </c>
      <c r="X1653" s="17">
        <v>0.53748866502649972</v>
      </c>
      <c r="Y1653" s="17">
        <v>0.10971983667446948</v>
      </c>
      <c r="Z1653" s="17">
        <v>33.796887341835941</v>
      </c>
      <c r="AA1653" s="17">
        <v>0.57129781797805179</v>
      </c>
      <c r="AB1653" s="17">
        <v>1.1104597574484139</v>
      </c>
      <c r="AC1653" s="17">
        <v>17.961891551591759</v>
      </c>
      <c r="AD1653" s="17">
        <v>0.69545315267323826</v>
      </c>
      <c r="AE1653" s="17">
        <v>0.53228802081845883</v>
      </c>
      <c r="AF1653" s="17">
        <v>53.363376062818517</v>
      </c>
      <c r="AG1653" s="17">
        <v>0.28579954202349472</v>
      </c>
      <c r="AH1653" s="17">
        <v>0.21489764231540232</v>
      </c>
      <c r="AI1653" s="17">
        <v>0.29598167367963374</v>
      </c>
      <c r="AJ1653" s="17">
        <v>0.33333333333333298</v>
      </c>
      <c r="AK1653" s="17">
        <v>0.66644374820272401</v>
      </c>
      <c r="AL1653" s="17">
        <v>0.74781161247261285</v>
      </c>
      <c r="AM1653" s="17">
        <v>0.33333333333333298</v>
      </c>
      <c r="AN1653" s="17">
        <v>0.32394270635466371</v>
      </c>
      <c r="AO1653" s="17">
        <v>0.39293159876643546</v>
      </c>
      <c r="AP1653" s="17">
        <v>0.33333333333333298</v>
      </c>
      <c r="AQ1653" s="17">
        <v>7.1767395545027988</v>
      </c>
      <c r="AR1653" s="17">
        <v>2.2444243630026963</v>
      </c>
      <c r="AS1653" s="17">
        <v>4.4566131839953051</v>
      </c>
      <c r="AT1653" s="17">
        <v>6.616331191606406</v>
      </c>
      <c r="AU1653" s="17">
        <v>-1</v>
      </c>
      <c r="AV1653" s="17">
        <v>-1</v>
      </c>
      <c r="AW1653" s="17">
        <v>-1</v>
      </c>
      <c r="AX1653" s="17">
        <v>-1</v>
      </c>
      <c r="AY1653" s="17">
        <v>1.4227848848695423E-2</v>
      </c>
      <c r="AZ1653" s="17">
        <v>0.28487695191865275</v>
      </c>
      <c r="BA1653" s="17">
        <v>0.29019063006720602</v>
      </c>
      <c r="BB1653" s="17">
        <v>0.15589078867523651</v>
      </c>
      <c r="BC1653" s="17">
        <v>0.15914850877930001</v>
      </c>
      <c r="BD1653" s="17">
        <v>5.3333780265279671</v>
      </c>
      <c r="BE1653" s="17">
        <v>5.4187646032501799</v>
      </c>
      <c r="BF1653" s="17">
        <v>-1</v>
      </c>
      <c r="BG1653" s="22">
        <v>122.06278249945156</v>
      </c>
    </row>
    <row r="1654" spans="1:100" x14ac:dyDescent="0.25">
      <c r="A1654">
        <v>4229</v>
      </c>
      <c r="B1654" t="s">
        <v>1544</v>
      </c>
      <c r="C1654" s="48">
        <v>2</v>
      </c>
      <c r="D1654" s="22">
        <v>1453.8165136718751</v>
      </c>
      <c r="E1654" s="17">
        <v>29.885218611951338</v>
      </c>
      <c r="F1654" s="17">
        <v>-89.981100301212166</v>
      </c>
      <c r="G1654" s="17">
        <v>-0.16945714717913146</v>
      </c>
      <c r="H1654" s="17">
        <v>0.99147177540623943</v>
      </c>
      <c r="I1654" s="17">
        <v>16.539529388349187</v>
      </c>
      <c r="J1654" s="17">
        <v>2.4336523505460779</v>
      </c>
      <c r="K1654" s="17">
        <v>-1.0000000000000013</v>
      </c>
      <c r="L1654" s="17">
        <v>-1.0000000000000013</v>
      </c>
      <c r="M1654" s="17">
        <v>-1.0000000000000013</v>
      </c>
      <c r="N1654" s="17">
        <v>0.11555573755284962</v>
      </c>
      <c r="O1654" s="17">
        <v>-1.0000000000000013</v>
      </c>
      <c r="P1654" s="17">
        <v>-1.0000000000000013</v>
      </c>
      <c r="Q1654" s="17">
        <v>2.3592681739909436</v>
      </c>
      <c r="R1654" s="17">
        <v>-1.0000000000000013</v>
      </c>
      <c r="S1654" s="17">
        <v>-0.98000802586298108</v>
      </c>
      <c r="T1654" s="17">
        <v>-9.3630397781786001E-2</v>
      </c>
      <c r="U1654" s="17">
        <v>-0.6064159875143047</v>
      </c>
      <c r="V1654" s="17">
        <v>-0.96228799779457241</v>
      </c>
      <c r="W1654" s="17">
        <v>-2.2134243786391501</v>
      </c>
      <c r="X1654" s="17">
        <v>-5.4963219837691337</v>
      </c>
      <c r="Y1654" s="17">
        <v>-0.11172606435648491</v>
      </c>
      <c r="Z1654" s="17">
        <v>13.464778638235966</v>
      </c>
      <c r="AA1654" s="17">
        <v>-0.92613853238823496</v>
      </c>
      <c r="AB1654" s="17">
        <v>-1.0479623849385442</v>
      </c>
      <c r="AC1654" s="17">
        <v>-6.8190294256223929</v>
      </c>
      <c r="AD1654" s="17">
        <v>-1.1959976019541971</v>
      </c>
      <c r="AE1654" s="17">
        <v>-1.0517023734085249</v>
      </c>
      <c r="AF1654" s="17">
        <v>13.229208205213993</v>
      </c>
      <c r="AG1654" s="17">
        <v>-68.285457007062703</v>
      </c>
      <c r="AH1654" s="17">
        <v>-0.25951205411803252</v>
      </c>
      <c r="AI1654" s="17">
        <v>-0.26530438557876296</v>
      </c>
      <c r="AJ1654" s="17">
        <v>0.33333333333333298</v>
      </c>
      <c r="AK1654" s="17">
        <v>3.3177960381384874E-2</v>
      </c>
      <c r="AL1654" s="17">
        <v>0.19471173514355866</v>
      </c>
      <c r="AM1654" s="17">
        <v>0.33333333333333298</v>
      </c>
      <c r="AN1654" s="17">
        <v>-0.24694297322932207</v>
      </c>
      <c r="AO1654" s="17">
        <v>-0.23089305726675785</v>
      </c>
      <c r="AP1654" s="17">
        <v>0.33333333333333298</v>
      </c>
      <c r="AQ1654" s="17">
        <v>5.9576045879454753E-2</v>
      </c>
      <c r="AR1654" s="17">
        <v>2.2444243630026963</v>
      </c>
      <c r="AS1654" s="17">
        <v>-4.6031124715900145</v>
      </c>
      <c r="AT1654" s="17">
        <v>0.27778649552889068</v>
      </c>
      <c r="AU1654" s="17">
        <v>-1.0000000000000013</v>
      </c>
      <c r="AV1654" s="17">
        <v>-1.0000000000000013</v>
      </c>
      <c r="AW1654" s="17">
        <v>-1.0000000000000013</v>
      </c>
      <c r="AX1654" s="17">
        <v>-1.0000000000000013</v>
      </c>
      <c r="AY1654" s="17">
        <v>-8.1180269480077935E-2</v>
      </c>
      <c r="AZ1654" s="17">
        <v>0.94286447838375942</v>
      </c>
      <c r="BA1654" s="17">
        <v>-0.34235721397472285</v>
      </c>
      <c r="BB1654" s="17">
        <v>0.52232734033225414</v>
      </c>
      <c r="BC1654" s="17">
        <v>-0.19159581516439952</v>
      </c>
      <c r="BD1654" s="17">
        <v>15.104212027162438</v>
      </c>
      <c r="BE1654" s="17">
        <v>-4.0205402708001783</v>
      </c>
      <c r="BF1654" s="17">
        <v>-1.0000000000000013</v>
      </c>
      <c r="BG1654" s="22">
        <v>-0.11324638421911004</v>
      </c>
    </row>
    <row r="1655" spans="1:100" x14ac:dyDescent="0.25">
      <c r="A1655">
        <v>4230</v>
      </c>
      <c r="B1655" t="s">
        <v>1545</v>
      </c>
      <c r="C1655" s="48">
        <v>2</v>
      </c>
      <c r="D1655" s="22">
        <v>1496.9663476562498</v>
      </c>
      <c r="E1655" s="17">
        <v>66.191706014223499</v>
      </c>
      <c r="F1655" s="17">
        <v>-31.409891102313889</v>
      </c>
      <c r="G1655" s="17">
        <v>0.2376468613662398</v>
      </c>
      <c r="H1655" s="17">
        <v>4.7049705624170262</v>
      </c>
      <c r="I1655" s="17">
        <v>45.049903159997143</v>
      </c>
      <c r="J1655" s="17">
        <v>9.4752376421122655</v>
      </c>
      <c r="K1655" s="17">
        <v>-1.0000000000000004</v>
      </c>
      <c r="L1655" s="17">
        <v>-1.0000000000000004</v>
      </c>
      <c r="M1655" s="17">
        <v>-1.0000000000000004</v>
      </c>
      <c r="N1655" s="17">
        <v>0.21700592228949245</v>
      </c>
      <c r="O1655" s="17">
        <v>-1.0000000000000004</v>
      </c>
      <c r="P1655" s="17">
        <v>-1.0000000000000004</v>
      </c>
      <c r="Q1655" s="17">
        <v>3.4490827280916228</v>
      </c>
      <c r="R1655" s="17">
        <v>-1.0000000000000004</v>
      </c>
      <c r="S1655" s="17">
        <v>0.44133222189352994</v>
      </c>
      <c r="T1655" s="17">
        <v>6.5905966474951866E-2</v>
      </c>
      <c r="U1655" s="17">
        <v>-0.12835843141428094</v>
      </c>
      <c r="V1655" s="17">
        <v>-0.33587802838409536</v>
      </c>
      <c r="W1655" s="17">
        <v>0.96077433413719504</v>
      </c>
      <c r="X1655" s="17">
        <v>-1.5854182974524087</v>
      </c>
      <c r="Y1655" s="17">
        <v>3.1807374306287023E-2</v>
      </c>
      <c r="Z1655" s="17">
        <v>26.643335856529404</v>
      </c>
      <c r="AA1655" s="17">
        <v>4.4447003609835223E-2</v>
      </c>
      <c r="AB1655" s="17">
        <v>0.35105087627039377</v>
      </c>
      <c r="AC1655" s="17">
        <v>9.2430913204860303</v>
      </c>
      <c r="AD1655" s="17">
        <v>2.9974202486750534E-2</v>
      </c>
      <c r="AE1655" s="17">
        <v>-2.5015552682869591E-2</v>
      </c>
      <c r="AF1655" s="17">
        <v>39.242763180276</v>
      </c>
      <c r="AG1655" s="17">
        <v>-23.839982062183594</v>
      </c>
      <c r="AH1655" s="17">
        <v>4.7983612981871621E-2</v>
      </c>
      <c r="AI1655" s="17">
        <v>9.8501482056477935E-2</v>
      </c>
      <c r="AJ1655" s="17">
        <v>0.33333333333333298</v>
      </c>
      <c r="AK1655" s="17">
        <v>0.44363855455052492</v>
      </c>
      <c r="AL1655" s="17">
        <v>0.55321160778694234</v>
      </c>
      <c r="AM1655" s="17">
        <v>0.33333333333333298</v>
      </c>
      <c r="AN1655" s="17">
        <v>0.1230850304164483</v>
      </c>
      <c r="AO1655" s="17">
        <v>0.17344812758339215</v>
      </c>
      <c r="AP1655" s="17">
        <v>0.33333333333333298</v>
      </c>
      <c r="AQ1655" s="17">
        <v>4.6726709244119409</v>
      </c>
      <c r="AR1655" s="17">
        <v>2.2444243630026963</v>
      </c>
      <c r="AS1655" s="17">
        <v>1.2690828168914208</v>
      </c>
      <c r="AT1655" s="17">
        <v>4.3862080653573905</v>
      </c>
      <c r="AU1655" s="17">
        <v>-1.0000000000000004</v>
      </c>
      <c r="AV1655" s="17">
        <v>-1.0000000000000004</v>
      </c>
      <c r="AW1655" s="17">
        <v>-1.0000000000000004</v>
      </c>
      <c r="AX1655" s="17">
        <v>-1.0000000000000004</v>
      </c>
      <c r="AY1655" s="17">
        <v>-1.934008532530665E-2</v>
      </c>
      <c r="AZ1655" s="17">
        <v>0.51638012337396932</v>
      </c>
      <c r="BA1655" s="17">
        <v>6.763803430657031E-2</v>
      </c>
      <c r="BB1655" s="17">
        <v>0.28481606527050357</v>
      </c>
      <c r="BC1655" s="17">
        <v>3.5744310223837977E-2</v>
      </c>
      <c r="BD1655" s="17">
        <v>8.7711013387954537</v>
      </c>
      <c r="BE1655" s="17">
        <v>2.0976849067763768</v>
      </c>
      <c r="BF1655" s="17">
        <v>-1.0000000000000004</v>
      </c>
      <c r="BG1655" s="22">
        <v>58.91925220424082</v>
      </c>
    </row>
    <row r="1656" spans="1:100" x14ac:dyDescent="0.25">
      <c r="A1656">
        <v>4232</v>
      </c>
      <c r="B1656" t="s">
        <v>1546</v>
      </c>
      <c r="C1656" s="48">
        <v>2</v>
      </c>
      <c r="D1656" s="22">
        <v>1491.0446093750002</v>
      </c>
      <c r="E1656" s="17">
        <v>31.220489791712417</v>
      </c>
      <c r="F1656" s="17">
        <v>-87.826982588294769</v>
      </c>
      <c r="G1656" s="17">
        <v>-0.15448477478317707</v>
      </c>
      <c r="H1656" s="17">
        <v>1.1280459322899192</v>
      </c>
      <c r="I1656" s="17">
        <v>17.588076993621392</v>
      </c>
      <c r="J1656" s="17">
        <v>2.6926260649536431</v>
      </c>
      <c r="K1656" s="17">
        <v>-1.0000000000000013</v>
      </c>
      <c r="L1656" s="17">
        <v>-1.0000000000000013</v>
      </c>
      <c r="M1656" s="17">
        <v>-1.0000000000000013</v>
      </c>
      <c r="N1656" s="17">
        <v>0.1192868478186089</v>
      </c>
      <c r="O1656" s="17">
        <v>-1.0000000000000013</v>
      </c>
      <c r="P1656" s="17">
        <v>-1.0000000000000013</v>
      </c>
      <c r="Q1656" s="17">
        <v>2.3993491090935706</v>
      </c>
      <c r="R1656" s="17">
        <v>-1.0000000000000013</v>
      </c>
      <c r="S1656" s="17">
        <v>-0.92773431928168892</v>
      </c>
      <c r="T1656" s="17">
        <v>-8.7763008106888502E-2</v>
      </c>
      <c r="U1656" s="17">
        <v>-0.58883410277137505</v>
      </c>
      <c r="V1656" s="17">
        <v>-0.93925004400958345</v>
      </c>
      <c r="W1656" s="17">
        <v>-2.0966844689628497</v>
      </c>
      <c r="X1656" s="17">
        <v>-5.3524877174216465</v>
      </c>
      <c r="Y1656" s="17">
        <v>-0.10644722639414292</v>
      </c>
      <c r="Z1656" s="17">
        <v>13.9494564163269</v>
      </c>
      <c r="AA1656" s="17">
        <v>-0.89044257316883435</v>
      </c>
      <c r="AB1656" s="17">
        <v>-0.99650981484830314</v>
      </c>
      <c r="AC1656" s="17">
        <v>-6.2283006481318175</v>
      </c>
      <c r="AD1656" s="17">
        <v>-1.1509091085526777</v>
      </c>
      <c r="AE1656" s="17">
        <v>-1.0139431347588035</v>
      </c>
      <c r="AF1656" s="17">
        <v>14.185928414923865</v>
      </c>
      <c r="AG1656" s="17">
        <v>-66.650852119315388</v>
      </c>
      <c r="AH1656" s="17">
        <v>-0.24820305312240837</v>
      </c>
      <c r="AI1656" s="17">
        <v>-0.25192442169795765</v>
      </c>
      <c r="AJ1656" s="17">
        <v>0.33333333333333298</v>
      </c>
      <c r="AK1656" s="17">
        <v>4.827378046855102E-2</v>
      </c>
      <c r="AL1656" s="17">
        <v>0.20789655642865967</v>
      </c>
      <c r="AM1656" s="17">
        <v>0.33333333333333298</v>
      </c>
      <c r="AN1656" s="17">
        <v>-0.23333417314083399</v>
      </c>
      <c r="AO1656" s="17">
        <v>-0.21602229532995126</v>
      </c>
      <c r="AP1656" s="17">
        <v>0.33333333333333298</v>
      </c>
      <c r="AQ1656" s="17">
        <v>0.22923532942728819</v>
      </c>
      <c r="AR1656" s="17">
        <v>2.2444243630026963</v>
      </c>
      <c r="AS1656" s="17">
        <v>-4.3871462988297338</v>
      </c>
      <c r="AT1656" s="17">
        <v>0.42888502664587946</v>
      </c>
      <c r="AU1656" s="17">
        <v>-1.0000000000000013</v>
      </c>
      <c r="AV1656" s="17">
        <v>-1.0000000000000013</v>
      </c>
      <c r="AW1656" s="17">
        <v>-1.0000000000000013</v>
      </c>
      <c r="AX1656" s="17">
        <v>-1.0000000000000013</v>
      </c>
      <c r="AY1656" s="17">
        <v>-7.8905926199823936E-2</v>
      </c>
      <c r="AZ1656" s="17">
        <v>0.9271793403103934</v>
      </c>
      <c r="BA1656" s="17">
        <v>-0.32727850826565053</v>
      </c>
      <c r="BB1656" s="17">
        <v>0.51359220831729591</v>
      </c>
      <c r="BC1656" s="17">
        <v>-0.18323475522294155</v>
      </c>
      <c r="BD1656" s="17">
        <v>14.871294419718978</v>
      </c>
      <c r="BE1656" s="17">
        <v>-3.7955256705060352</v>
      </c>
      <c r="BF1656" s="17">
        <v>-1.0000000000000013</v>
      </c>
      <c r="BG1656" s="22">
        <v>60.321633848584042</v>
      </c>
    </row>
    <row r="1657" spans="1:100" x14ac:dyDescent="0.25">
      <c r="A1657">
        <v>4235</v>
      </c>
      <c r="B1657" t="s">
        <v>103</v>
      </c>
      <c r="C1657" s="48">
        <v>3</v>
      </c>
      <c r="D1657" s="22">
        <v>1483.2950976109596</v>
      </c>
      <c r="E1657" s="17">
        <v>47.597779656959695</v>
      </c>
      <c r="F1657" s="17">
        <v>12.832217762165619</v>
      </c>
      <c r="G1657" s="17">
        <v>0.2004554871739348</v>
      </c>
      <c r="H1657" s="17">
        <v>0.64168527306033962</v>
      </c>
      <c r="I1657" s="17">
        <v>43.950935033616958</v>
      </c>
      <c r="J1657" s="17">
        <v>8.3780360029678107</v>
      </c>
      <c r="K1657" s="17">
        <v>-0.99999999999999989</v>
      </c>
      <c r="L1657" s="17">
        <v>-0.99999999999999989</v>
      </c>
      <c r="M1657" s="17">
        <v>-0.99999999999999989</v>
      </c>
      <c r="N1657" s="17">
        <v>-2.1708423815024209E-2</v>
      </c>
      <c r="O1657" s="17">
        <v>-0.99999999999999989</v>
      </c>
      <c r="P1657" s="17">
        <v>-0.99999999999999989</v>
      </c>
      <c r="Q1657" s="17">
        <v>0.53945679407663283</v>
      </c>
      <c r="R1657" s="17">
        <v>-0.99999999999999989</v>
      </c>
      <c r="S1657" s="17">
        <v>8.4844176086438752E-2</v>
      </c>
      <c r="T1657" s="17">
        <v>5.8710684944300387E-2</v>
      </c>
      <c r="U1657" s="17">
        <v>-3.372993659458591E-2</v>
      </c>
      <c r="V1657" s="17">
        <v>7.0497698723005611E-2</v>
      </c>
      <c r="W1657" s="17">
        <v>0.1022284789837056</v>
      </c>
      <c r="X1657" s="17">
        <v>-2.4522021475305493</v>
      </c>
      <c r="Y1657" s="17">
        <v>-6.613300834618506E-2</v>
      </c>
      <c r="Z1657" s="17">
        <v>25.019813119632612</v>
      </c>
      <c r="AA1657" s="17">
        <v>0.54992642982803996</v>
      </c>
      <c r="AB1657" s="17">
        <v>-1.712579723594799</v>
      </c>
      <c r="AC1657" s="17">
        <v>14.585177049535025</v>
      </c>
      <c r="AD1657" s="17">
        <v>-1.0147994680453982</v>
      </c>
      <c r="AE1657" s="17">
        <v>1.5691799728183695</v>
      </c>
      <c r="AF1657" s="17">
        <v>39.461590418391211</v>
      </c>
      <c r="AG1657" s="17">
        <v>27.990271371428399</v>
      </c>
      <c r="AH1657" s="17">
        <v>-0.23987722453169344</v>
      </c>
      <c r="AI1657" s="17">
        <v>-6.3033877504609176E-2</v>
      </c>
      <c r="AJ1657" s="17">
        <v>0.33333333333333298</v>
      </c>
      <c r="AK1657" s="17">
        <v>0.43957546938007375</v>
      </c>
      <c r="AL1657" s="17">
        <v>0.64733597359358841</v>
      </c>
      <c r="AM1657" s="17">
        <v>0.33333333333333298</v>
      </c>
      <c r="AN1657" s="17">
        <v>0.32148186814714513</v>
      </c>
      <c r="AO1657" s="17">
        <v>0.31356682695617288</v>
      </c>
      <c r="AP1657" s="17">
        <v>0.33333333333333298</v>
      </c>
      <c r="AQ1657" s="17">
        <v>4.4893446152257628</v>
      </c>
      <c r="AR1657" s="17">
        <v>2.9592958233310478</v>
      </c>
      <c r="AS1657" s="17">
        <v>1.022985485836021</v>
      </c>
      <c r="AT1657" s="17">
        <v>4.3957546938007379</v>
      </c>
      <c r="AU1657" s="17">
        <v>-0.99999999999999989</v>
      </c>
      <c r="AV1657" s="17">
        <v>-0.99999999999999989</v>
      </c>
      <c r="AW1657" s="17">
        <v>-0.99999999999999989</v>
      </c>
      <c r="AX1657" s="17">
        <v>-0.99999999999999989</v>
      </c>
      <c r="AY1657" s="17">
        <v>-4.4784507012135448E-3</v>
      </c>
      <c r="AZ1657" s="17">
        <v>0.5911223987949803</v>
      </c>
      <c r="BA1657" s="17">
        <v>-0.14377047475889562</v>
      </c>
      <c r="BB1657" s="17">
        <v>4.0977171132834792E-2</v>
      </c>
      <c r="BC1657" s="17">
        <v>-0.18616097115563746</v>
      </c>
      <c r="BD1657" s="17">
        <v>3.9800412722957708</v>
      </c>
      <c r="BE1657" s="17">
        <v>-5.3728766526854148</v>
      </c>
      <c r="BF1657" s="17">
        <v>-0.99999999999999989</v>
      </c>
      <c r="CU1657" t="e">
        <v>#N/A</v>
      </c>
      <c r="CV1657" t="e">
        <v>#N/A</v>
      </c>
    </row>
    <row r="1658" spans="1:100" x14ac:dyDescent="0.25">
      <c r="A1658">
        <v>4237</v>
      </c>
      <c r="B1658" t="s">
        <v>1547</v>
      </c>
      <c r="C1658" s="48">
        <v>2</v>
      </c>
      <c r="D1658" s="22">
        <v>1598.8701171875</v>
      </c>
      <c r="E1658" s="17">
        <v>144.4251203887768</v>
      </c>
      <c r="F1658" s="17">
        <v>94.799665578437526</v>
      </c>
      <c r="G1658" s="17">
        <v>1.1148767691010899</v>
      </c>
      <c r="H1658" s="17">
        <v>12.706837726394841</v>
      </c>
      <c r="I1658" s="17">
        <v>106.48420994207216</v>
      </c>
      <c r="J1658" s="17">
        <v>24.648483510407992</v>
      </c>
      <c r="K1658" s="17">
        <v>-0.99999999999999856</v>
      </c>
      <c r="L1658" s="17">
        <v>-0.99999999999999856</v>
      </c>
      <c r="M1658" s="17">
        <v>-0.99999999999999856</v>
      </c>
      <c r="N1658" s="17">
        <v>0.43561132613751252</v>
      </c>
      <c r="O1658" s="17">
        <v>-0.99999999999999856</v>
      </c>
      <c r="P1658" s="17">
        <v>-0.99999999999999856</v>
      </c>
      <c r="Q1658" s="17">
        <v>5.797420992206967</v>
      </c>
      <c r="R1658" s="17">
        <v>-0.99999999999999856</v>
      </c>
      <c r="S1658" s="17">
        <v>3.5040438342266569</v>
      </c>
      <c r="T1658" s="17">
        <v>0.40967578244249558</v>
      </c>
      <c r="U1658" s="17">
        <v>0.90176256230429086</v>
      </c>
      <c r="V1658" s="17">
        <v>1.0139135436360098</v>
      </c>
      <c r="W1658" s="17">
        <v>7.8005547968504327</v>
      </c>
      <c r="X1658" s="17">
        <v>6.8418180055405431</v>
      </c>
      <c r="Y1658" s="17">
        <v>0.34109400011207652</v>
      </c>
      <c r="Z1658" s="17">
        <v>55.040561847964398</v>
      </c>
      <c r="AA1658" s="17">
        <v>2.1358699380943449</v>
      </c>
      <c r="AB1658" s="17">
        <v>3.365652177877013</v>
      </c>
      <c r="AC1658" s="17">
        <v>43.853835514532406</v>
      </c>
      <c r="AD1658" s="17">
        <v>2.6717048421284417</v>
      </c>
      <c r="AE1658" s="17">
        <v>2.1872947319440081</v>
      </c>
      <c r="AF1658" s="17">
        <v>95.296911387185261</v>
      </c>
      <c r="AG1658" s="17">
        <v>71.931366454967218</v>
      </c>
      <c r="AH1658" s="17">
        <v>0.71057693070119932</v>
      </c>
      <c r="AI1658" s="17">
        <v>0.88243232282463402</v>
      </c>
      <c r="AJ1658" s="17">
        <v>0.33333333333333298</v>
      </c>
      <c r="AK1658" s="17">
        <v>1.3281012510450922</v>
      </c>
      <c r="AL1658" s="17">
        <v>1.325709062001672</v>
      </c>
      <c r="AM1658" s="17">
        <v>0.33333333333333298</v>
      </c>
      <c r="AN1658" s="17">
        <v>0.92042336333368269</v>
      </c>
      <c r="AO1658" s="17">
        <v>1.0447246879564547</v>
      </c>
      <c r="AP1658" s="17">
        <v>0.33333333333333298</v>
      </c>
      <c r="AQ1658" s="17">
        <v>14.612992586010506</v>
      </c>
      <c r="AR1658" s="17">
        <v>2.2444243630026963</v>
      </c>
      <c r="AS1658" s="17">
        <v>13.922520815504223</v>
      </c>
      <c r="AT1658" s="17">
        <v>13.239056966340046</v>
      </c>
      <c r="AU1658" s="17">
        <v>-0.99999999999999856</v>
      </c>
      <c r="AV1658" s="17">
        <v>-0.99999999999999856</v>
      </c>
      <c r="AW1658" s="17">
        <v>-0.99999999999999856</v>
      </c>
      <c r="AX1658" s="17">
        <v>-0.99999999999999856</v>
      </c>
      <c r="AY1658" s="17">
        <v>0.11391347617665601</v>
      </c>
      <c r="AZ1658" s="17">
        <v>-0.40261065918399591</v>
      </c>
      <c r="BA1658" s="17">
        <v>0.95109800097855679</v>
      </c>
      <c r="BB1658" s="17">
        <v>-0.22697450798587698</v>
      </c>
      <c r="BC1658" s="17">
        <v>0.52561803544540286</v>
      </c>
      <c r="BD1658" s="17">
        <v>-4.8755196431043011</v>
      </c>
      <c r="BE1658" s="17">
        <v>15.281269433992748</v>
      </c>
      <c r="BF1658" s="17">
        <v>-0.99999999999999856</v>
      </c>
      <c r="BG1658" s="22">
        <v>1971.4413709044254</v>
      </c>
    </row>
    <row r="1659" spans="1:100" x14ac:dyDescent="0.25">
      <c r="A1659">
        <v>4238</v>
      </c>
      <c r="B1659" t="s">
        <v>1548</v>
      </c>
      <c r="C1659" s="48">
        <v>2</v>
      </c>
      <c r="D1659" s="22">
        <v>1468.0754785156248</v>
      </c>
      <c r="E1659" s="17">
        <v>28.930283791575903</v>
      </c>
      <c r="F1659" s="17">
        <v>-91.521642808555399</v>
      </c>
      <c r="G1659" s="17">
        <v>-0.18016481462619122</v>
      </c>
      <c r="H1659" s="17">
        <v>0.89379916781279256</v>
      </c>
      <c r="I1659" s="17">
        <v>15.789648289833409</v>
      </c>
      <c r="J1659" s="17">
        <v>2.248444266077426</v>
      </c>
      <c r="K1659" s="17">
        <v>-1.0000000000000013</v>
      </c>
      <c r="L1659" s="17">
        <v>-1.0000000000000013</v>
      </c>
      <c r="M1659" s="17">
        <v>-1.0000000000000013</v>
      </c>
      <c r="N1659" s="17">
        <v>0.11288739035458892</v>
      </c>
      <c r="O1659" s="17">
        <v>-1.0000000000000013</v>
      </c>
      <c r="P1659" s="17">
        <v>-1.0000000000000013</v>
      </c>
      <c r="Q1659" s="17">
        <v>2.3306038239002342</v>
      </c>
      <c r="R1659" s="17">
        <v>-1.0000000000000013</v>
      </c>
      <c r="S1659" s="17">
        <v>-1.0173921792553247</v>
      </c>
      <c r="T1659" s="17">
        <v>-9.7826530215553875E-2</v>
      </c>
      <c r="U1659" s="17">
        <v>-0.61898987827397445</v>
      </c>
      <c r="V1659" s="17">
        <v>-0.97876386022082684</v>
      </c>
      <c r="W1659" s="17">
        <v>-2.2969122920810694</v>
      </c>
      <c r="X1659" s="17">
        <v>-5.599186743662286</v>
      </c>
      <c r="Y1659" s="17">
        <v>-0.11550128714101471</v>
      </c>
      <c r="Z1659" s="17">
        <v>13.118155649605267</v>
      </c>
      <c r="AA1659" s="17">
        <v>-0.95166691562751549</v>
      </c>
      <c r="AB1659" s="17">
        <v>-1.0847592929537164</v>
      </c>
      <c r="AC1659" s="17">
        <v>-7.2414960283423717</v>
      </c>
      <c r="AD1659" s="17">
        <v>-1.2282431660014062</v>
      </c>
      <c r="AE1659" s="17">
        <v>-1.0787063350936239</v>
      </c>
      <c r="AF1659" s="17">
        <v>12.544998543943294</v>
      </c>
      <c r="AG1659" s="17">
        <v>-69.45446383393444</v>
      </c>
      <c r="AH1659" s="17">
        <v>-0.26759981860967252</v>
      </c>
      <c r="AI1659" s="17">
        <v>-0.27487322342893866</v>
      </c>
      <c r="AJ1659" s="17">
        <v>0.33333333333333298</v>
      </c>
      <c r="AK1659" s="17">
        <v>2.2382007872369325E-2</v>
      </c>
      <c r="AL1659" s="17">
        <v>0.18528245580584168</v>
      </c>
      <c r="AM1659" s="17">
        <v>0.33333333333333298</v>
      </c>
      <c r="AN1659" s="17">
        <v>-0.25667546597311847</v>
      </c>
      <c r="AO1659" s="17">
        <v>-0.24152805680408856</v>
      </c>
      <c r="AP1659" s="17">
        <v>0.33333333333333298</v>
      </c>
      <c r="AQ1659" s="17">
        <v>-6.1757777478256948E-2</v>
      </c>
      <c r="AR1659" s="17">
        <v>2.2444243630026963</v>
      </c>
      <c r="AS1659" s="17">
        <v>-4.7575632090266673</v>
      </c>
      <c r="AT1659" s="17">
        <v>0.16972661162050695</v>
      </c>
      <c r="AU1659" s="17">
        <v>-1.0000000000000013</v>
      </c>
      <c r="AV1659" s="17">
        <v>-1.0000000000000013</v>
      </c>
      <c r="AW1659" s="17">
        <v>-1.0000000000000013</v>
      </c>
      <c r="AX1659" s="17">
        <v>-1.0000000000000013</v>
      </c>
      <c r="AY1659" s="17">
        <v>-8.2806792709756299E-2</v>
      </c>
      <c r="AZ1659" s="17">
        <v>0.95408188855158294</v>
      </c>
      <c r="BA1659" s="17">
        <v>-0.35314092693583343</v>
      </c>
      <c r="BB1659" s="17">
        <v>0.52857437228208792</v>
      </c>
      <c r="BC1659" s="17">
        <v>-0.19757532509044537</v>
      </c>
      <c r="BD1659" s="17">
        <v>15.27078578161589</v>
      </c>
      <c r="BE1659" s="17">
        <v>-4.1814620971457339</v>
      </c>
      <c r="BF1659" s="17">
        <v>-1.0000000000000013</v>
      </c>
      <c r="BG1659" s="22">
        <v>27.005679793042873</v>
      </c>
    </row>
    <row r="1660" spans="1:100" x14ac:dyDescent="0.25">
      <c r="A1660">
        <v>4239</v>
      </c>
      <c r="B1660" t="s">
        <v>1549</v>
      </c>
      <c r="C1660" s="48">
        <v>3</v>
      </c>
      <c r="D1660" s="22">
        <v>1599.6519562716323</v>
      </c>
      <c r="E1660" s="17">
        <v>103.51321429244858</v>
      </c>
      <c r="F1660" s="17">
        <v>72.56565418783849</v>
      </c>
      <c r="G1660" s="17">
        <v>0.84890481817218599</v>
      </c>
      <c r="H1660" s="17">
        <v>7.1708527553492694</v>
      </c>
      <c r="I1660" s="17">
        <v>70.613105017180558</v>
      </c>
      <c r="J1660" s="17">
        <v>13.507464061192621</v>
      </c>
      <c r="K1660" s="17">
        <v>-1.0000000000000002</v>
      </c>
      <c r="L1660" s="17">
        <v>-1.0000000000000002</v>
      </c>
      <c r="M1660" s="17">
        <v>-1.0000000000000002</v>
      </c>
      <c r="N1660" s="17">
        <v>0.43446270519349312</v>
      </c>
      <c r="O1660" s="17">
        <v>-1.0000000000000002</v>
      </c>
      <c r="P1660" s="17">
        <v>-1.0000000000000002</v>
      </c>
      <c r="Q1660" s="17">
        <v>5.7323084461251401</v>
      </c>
      <c r="R1660" s="17">
        <v>-1.0000000000000002</v>
      </c>
      <c r="S1660" s="17">
        <v>0.51524115879093824</v>
      </c>
      <c r="T1660" s="17">
        <v>6.710543519532039E-2</v>
      </c>
      <c r="U1660" s="17">
        <v>0.20403099582112502</v>
      </c>
      <c r="V1660" s="17">
        <v>-0.57477704270148822</v>
      </c>
      <c r="W1660" s="17">
        <v>1.438544309224127</v>
      </c>
      <c r="X1660" s="17">
        <v>4.02675552118406</v>
      </c>
      <c r="Y1660" s="17">
        <v>0.14100137185405806</v>
      </c>
      <c r="Z1660" s="17">
        <v>24.127785080311746</v>
      </c>
      <c r="AA1660" s="17">
        <v>0.85326887585597266</v>
      </c>
      <c r="AB1660" s="17">
        <v>0.33986192079664168</v>
      </c>
      <c r="AC1660" s="17">
        <v>37.33455382397446</v>
      </c>
      <c r="AD1660" s="17">
        <v>1.4651710609434132</v>
      </c>
      <c r="AE1660" s="17">
        <v>1.6103330115045411</v>
      </c>
      <c r="AF1660" s="17">
        <v>63.412533836587372</v>
      </c>
      <c r="AG1660" s="17">
        <v>44.110930733620869</v>
      </c>
      <c r="AH1660" s="17">
        <v>0.31883239597418639</v>
      </c>
      <c r="AI1660" s="17">
        <v>0.52642402270920541</v>
      </c>
      <c r="AJ1660" s="17">
        <v>0.33333333333333298</v>
      </c>
      <c r="AK1660" s="17">
        <v>0.66017177840734853</v>
      </c>
      <c r="AL1660" s="17">
        <v>0.57214407226875275</v>
      </c>
      <c r="AM1660" s="17">
        <v>0.33333333333333298</v>
      </c>
      <c r="AN1660" s="17">
        <v>0.4732845084252148</v>
      </c>
      <c r="AO1660" s="17">
        <v>0.34154614114066095</v>
      </c>
      <c r="AP1660" s="17">
        <v>0.33333333333333298</v>
      </c>
      <c r="AQ1660" s="17">
        <v>7.2005711805930961</v>
      </c>
      <c r="AR1660" s="17">
        <v>2.9380552852652255</v>
      </c>
      <c r="AS1660" s="17">
        <v>3.4503879155849262</v>
      </c>
      <c r="AT1660" s="17">
        <v>7.1190208603424772</v>
      </c>
      <c r="AU1660" s="17">
        <v>-1.0000000000000002</v>
      </c>
      <c r="AV1660" s="17">
        <v>-1.0000000000000002</v>
      </c>
      <c r="AW1660" s="17">
        <v>-1.0000000000000002</v>
      </c>
      <c r="AX1660" s="17">
        <v>-1.0000000000000002</v>
      </c>
      <c r="AY1660" s="17">
        <v>3.9151932103310846E-2</v>
      </c>
      <c r="AZ1660" s="17">
        <v>0.38928803792965722</v>
      </c>
      <c r="BA1660" s="17">
        <v>-0.147654602937348</v>
      </c>
      <c r="BB1660" s="17">
        <v>-0.19364549967805439</v>
      </c>
      <c r="BC1660" s="17">
        <v>0.51767721292925206</v>
      </c>
      <c r="BD1660" s="17">
        <v>-2.8946973023030766</v>
      </c>
      <c r="BE1660" s="17">
        <v>12.203657308544573</v>
      </c>
      <c r="BF1660" s="17">
        <v>-1.0000000000000002</v>
      </c>
      <c r="CU1660" t="e">
        <v>#N/A</v>
      </c>
      <c r="CV1660" t="e">
        <v>#N/A</v>
      </c>
    </row>
    <row r="1661" spans="1:100" x14ac:dyDescent="0.25">
      <c r="A1661">
        <v>4240</v>
      </c>
      <c r="B1661" t="s">
        <v>1550</v>
      </c>
      <c r="C1661" s="48">
        <v>2</v>
      </c>
      <c r="D1661" s="22">
        <v>1416.080576171875</v>
      </c>
      <c r="E1661" s="17">
        <v>28.109256665620791</v>
      </c>
      <c r="F1661" s="17">
        <v>-92.846159582085988</v>
      </c>
      <c r="G1661" s="17">
        <v>-0.18937097743663961</v>
      </c>
      <c r="H1661" s="17">
        <v>0.80982290201335161</v>
      </c>
      <c r="I1661" s="17">
        <v>15.14492080688288</v>
      </c>
      <c r="J1661" s="17">
        <v>2.0892073652435403</v>
      </c>
      <c r="K1661" s="17">
        <v>-1.0000000000000013</v>
      </c>
      <c r="L1661" s="17">
        <v>-1.0000000000000013</v>
      </c>
      <c r="M1661" s="17">
        <v>-1.0000000000000013</v>
      </c>
      <c r="N1661" s="17">
        <v>0.11059321761683386</v>
      </c>
      <c r="O1661" s="17">
        <v>-1.0000000000000013</v>
      </c>
      <c r="P1661" s="17">
        <v>-1.0000000000000013</v>
      </c>
      <c r="Q1661" s="17">
        <v>2.305958991111444</v>
      </c>
      <c r="R1661" s="17">
        <v>-1.0000000000000013</v>
      </c>
      <c r="S1661" s="17">
        <v>-1.0495340630374177</v>
      </c>
      <c r="T1661" s="17">
        <v>-0.10143425136962061</v>
      </c>
      <c r="U1661" s="17">
        <v>-0.62980056940410467</v>
      </c>
      <c r="V1661" s="17">
        <v>-0.99292936103494656</v>
      </c>
      <c r="W1661" s="17">
        <v>-2.3686929415690194</v>
      </c>
      <c r="X1661" s="17">
        <v>-5.6876270815525034</v>
      </c>
      <c r="Y1661" s="17">
        <v>-0.11874712156498532</v>
      </c>
      <c r="Z1661" s="17">
        <v>12.820138580719302</v>
      </c>
      <c r="AA1661" s="17">
        <v>-0.97361552895066006</v>
      </c>
      <c r="AB1661" s="17">
        <v>-1.1163962790464987</v>
      </c>
      <c r="AC1661" s="17">
        <v>-7.6047213849241295</v>
      </c>
      <c r="AD1661" s="17">
        <v>-1.2559670296720946</v>
      </c>
      <c r="AE1661" s="17">
        <v>-1.1019236108475878</v>
      </c>
      <c r="AF1661" s="17">
        <v>11.956733586212529</v>
      </c>
      <c r="AG1661" s="17">
        <v>-70.459544280064861</v>
      </c>
      <c r="AH1661" s="17">
        <v>-0.27455345973186163</v>
      </c>
      <c r="AI1661" s="17">
        <v>-0.28310025135925493</v>
      </c>
      <c r="AJ1661" s="17">
        <v>0.33333333333333298</v>
      </c>
      <c r="AK1661" s="17">
        <v>1.3099939953911677E-2</v>
      </c>
      <c r="AL1661" s="17">
        <v>0.17717541650924351</v>
      </c>
      <c r="AM1661" s="17">
        <v>0.33333333333333298</v>
      </c>
      <c r="AN1661" s="17">
        <v>-0.26504319995382802</v>
      </c>
      <c r="AO1661" s="17">
        <v>-0.25067174171154188</v>
      </c>
      <c r="AP1661" s="17">
        <v>0.33333333333333298</v>
      </c>
      <c r="AQ1661" s="17">
        <v>-0.16607731651586466</v>
      </c>
      <c r="AR1661" s="17">
        <v>2.2444243630026963</v>
      </c>
      <c r="AS1661" s="17">
        <v>-4.8903557749207547</v>
      </c>
      <c r="AT1661" s="17">
        <v>7.6819646638893069E-2</v>
      </c>
      <c r="AU1661" s="17">
        <v>-1.0000000000000013</v>
      </c>
      <c r="AV1661" s="17">
        <v>-1.0000000000000013</v>
      </c>
      <c r="AW1661" s="17">
        <v>-1.0000000000000013</v>
      </c>
      <c r="AX1661" s="17">
        <v>-1.0000000000000013</v>
      </c>
      <c r="AY1661" s="17">
        <v>-8.4205233382426511E-2</v>
      </c>
      <c r="AZ1661" s="17">
        <v>0.96372631436394052</v>
      </c>
      <c r="BA1661" s="17">
        <v>-0.36241247162210277</v>
      </c>
      <c r="BB1661" s="17">
        <v>0.53394540135976398</v>
      </c>
      <c r="BC1661" s="17">
        <v>-0.20271634596899221</v>
      </c>
      <c r="BD1661" s="17">
        <v>15.414001389592885</v>
      </c>
      <c r="BE1661" s="17">
        <v>-4.3198183302297837</v>
      </c>
      <c r="BF1661" s="17">
        <v>-1.0000000000000013</v>
      </c>
      <c r="BG1661" s="22">
        <v>247.73729051733682</v>
      </c>
    </row>
    <row r="1662" spans="1:100" x14ac:dyDescent="0.25">
      <c r="A1662">
        <v>4241</v>
      </c>
      <c r="B1662" t="s">
        <v>1551</v>
      </c>
      <c r="C1662" s="48">
        <v>2</v>
      </c>
      <c r="D1662" s="22">
        <v>1505.915751953125</v>
      </c>
      <c r="E1662" s="17">
        <v>93.542741051737494</v>
      </c>
      <c r="F1662" s="17">
        <v>12.713991696889959</v>
      </c>
      <c r="G1662" s="17">
        <v>0.54433353910141502</v>
      </c>
      <c r="H1662" s="17">
        <v>7.5024881054922972</v>
      </c>
      <c r="I1662" s="17">
        <v>66.527834178797974</v>
      </c>
      <c r="J1662" s="17">
        <v>14.779927239190078</v>
      </c>
      <c r="K1662" s="17">
        <v>-0.99999999999999978</v>
      </c>
      <c r="L1662" s="17">
        <v>-0.99999999999999978</v>
      </c>
      <c r="M1662" s="17">
        <v>-0.99999999999999978</v>
      </c>
      <c r="N1662" s="17">
        <v>0.29343214128859429</v>
      </c>
      <c r="O1662" s="17">
        <v>-0.99999999999999978</v>
      </c>
      <c r="P1662" s="17">
        <v>-0.99999999999999978</v>
      </c>
      <c r="Q1662" s="17">
        <v>4.2700807972062602</v>
      </c>
      <c r="R1662" s="17">
        <v>-0.99999999999999978</v>
      </c>
      <c r="S1662" s="17">
        <v>1.5120809970610285</v>
      </c>
      <c r="T1662" s="17">
        <v>0.18609067727323614</v>
      </c>
      <c r="U1662" s="17">
        <v>0.23178020777618405</v>
      </c>
      <c r="V1662" s="17">
        <v>0.13602003301089904</v>
      </c>
      <c r="W1662" s="17">
        <v>3.3520169582789157</v>
      </c>
      <c r="X1662" s="17">
        <v>1.360811740380913</v>
      </c>
      <c r="Y1662" s="17">
        <v>0.13993648265056194</v>
      </c>
      <c r="Z1662" s="17">
        <v>36.571235965061213</v>
      </c>
      <c r="AA1662" s="17">
        <v>0.77562539351725857</v>
      </c>
      <c r="AB1662" s="17">
        <v>1.4049798973102443</v>
      </c>
      <c r="AC1662" s="17">
        <v>21.343287696853142</v>
      </c>
      <c r="AD1662" s="17">
        <v>0.95354462136924756</v>
      </c>
      <c r="AE1662" s="17">
        <v>0.74842603352973258</v>
      </c>
      <c r="AF1662" s="17">
        <v>58.839747203816913</v>
      </c>
      <c r="AG1662" s="17">
        <v>9.6424567374525445</v>
      </c>
      <c r="AH1662" s="17">
        <v>0.27963160116502128</v>
      </c>
      <c r="AI1662" s="17">
        <v>0.37257005063747262</v>
      </c>
      <c r="AJ1662" s="17">
        <v>0.33333333333333298</v>
      </c>
      <c r="AK1662" s="17">
        <v>0.75285387379224167</v>
      </c>
      <c r="AL1662" s="17">
        <v>0.82328297186497312</v>
      </c>
      <c r="AM1662" s="17">
        <v>0.33333333333333298</v>
      </c>
      <c r="AN1662" s="17">
        <v>0.40184096679886561</v>
      </c>
      <c r="AO1662" s="17">
        <v>0.47805346688300876</v>
      </c>
      <c r="AP1662" s="17">
        <v>0.33333333333333298</v>
      </c>
      <c r="AQ1662" s="17">
        <v>8.1478878534454573</v>
      </c>
      <c r="AR1662" s="17">
        <v>2.2444243630026963</v>
      </c>
      <c r="AS1662" s="17">
        <v>5.6928271825424153</v>
      </c>
      <c r="AT1662" s="17">
        <v>7.4812357131772984</v>
      </c>
      <c r="AU1662" s="17">
        <v>-0.99999999999999978</v>
      </c>
      <c r="AV1662" s="17">
        <v>-0.99999999999999978</v>
      </c>
      <c r="AW1662" s="17">
        <v>-0.99999999999999978</v>
      </c>
      <c r="AX1662" s="17">
        <v>-0.99999999999999978</v>
      </c>
      <c r="AY1662" s="17">
        <v>2.7246438587155742E-2</v>
      </c>
      <c r="AZ1662" s="17">
        <v>0.19509350570755446</v>
      </c>
      <c r="BA1662" s="17">
        <v>0.37650279108428342</v>
      </c>
      <c r="BB1662" s="17">
        <v>0.10588993743991619</v>
      </c>
      <c r="BC1662" s="17">
        <v>0.20700813054420769</v>
      </c>
      <c r="BD1662" s="17">
        <v>4.0001321614484002</v>
      </c>
      <c r="BE1662" s="17">
        <v>6.7067727908558474</v>
      </c>
      <c r="BF1662" s="17">
        <v>-0.99999999999999978</v>
      </c>
      <c r="BG1662" s="22">
        <v>46.121347680978488</v>
      </c>
    </row>
    <row r="1663" spans="1:100" x14ac:dyDescent="0.25">
      <c r="A1663">
        <v>4242</v>
      </c>
      <c r="B1663" t="s">
        <v>1552</v>
      </c>
      <c r="C1663" s="48">
        <v>2</v>
      </c>
      <c r="D1663" s="22">
        <v>1576.9066894531252</v>
      </c>
      <c r="E1663" s="17">
        <v>151.43523664290569</v>
      </c>
      <c r="F1663" s="17">
        <v>106.10869090715836</v>
      </c>
      <c r="G1663" s="17">
        <v>1.1934810801104312</v>
      </c>
      <c r="H1663" s="17">
        <v>13.423846174997419</v>
      </c>
      <c r="I1663" s="17">
        <v>111.98903976417751</v>
      </c>
      <c r="J1663" s="17">
        <v>26.008084370725697</v>
      </c>
      <c r="K1663" s="17">
        <v>-0.99999999999999833</v>
      </c>
      <c r="L1663" s="17">
        <v>-0.99999999999999833</v>
      </c>
      <c r="M1663" s="17">
        <v>-0.99999999999999833</v>
      </c>
      <c r="N1663" s="17">
        <v>0.45519949453086173</v>
      </c>
      <c r="O1663" s="17">
        <v>-0.99999999999999833</v>
      </c>
      <c r="P1663" s="17">
        <v>-0.99999999999999833</v>
      </c>
      <c r="Q1663" s="17">
        <v>6.0078441773264748</v>
      </c>
      <c r="R1663" s="17">
        <v>-0.99999999999999833</v>
      </c>
      <c r="S1663" s="17">
        <v>3.7784785451103637</v>
      </c>
      <c r="T1663" s="17">
        <v>0.44047932583707894</v>
      </c>
      <c r="U1663" s="17">
        <v>0.99406670088135907</v>
      </c>
      <c r="V1663" s="17">
        <v>1.1348618099791197</v>
      </c>
      <c r="W1663" s="17">
        <v>8.4134343008278929</v>
      </c>
      <c r="X1663" s="17">
        <v>7.5969417165185895</v>
      </c>
      <c r="Y1663" s="17">
        <v>0.36880767233358536</v>
      </c>
      <c r="Z1663" s="17">
        <v>57.585099333464719</v>
      </c>
      <c r="AA1663" s="17">
        <v>2.3232721884562642</v>
      </c>
      <c r="AB1663" s="17">
        <v>3.6357759575056892</v>
      </c>
      <c r="AC1663" s="17">
        <v>46.955136184864642</v>
      </c>
      <c r="AD1663" s="17">
        <v>2.9084174929060369</v>
      </c>
      <c r="AE1663" s="17">
        <v>2.3855291105586254</v>
      </c>
      <c r="AF1663" s="17">
        <v>100.31965133274511</v>
      </c>
      <c r="AG1663" s="17">
        <v>80.512971799528216</v>
      </c>
      <c r="AH1663" s="17">
        <v>0.76994869944675803</v>
      </c>
      <c r="AI1663" s="17">
        <v>0.9526765576303855</v>
      </c>
      <c r="AJ1663" s="17">
        <v>0.33333333333333298</v>
      </c>
      <c r="AK1663" s="17">
        <v>1.4073536571229224</v>
      </c>
      <c r="AL1663" s="17">
        <v>1.3949288065744629</v>
      </c>
      <c r="AM1663" s="17">
        <v>0.33333333333333298</v>
      </c>
      <c r="AN1663" s="17">
        <v>0.99186897838587695</v>
      </c>
      <c r="AO1663" s="17">
        <v>1.1227955484262666</v>
      </c>
      <c r="AP1663" s="17">
        <v>0.33333333333333298</v>
      </c>
      <c r="AQ1663" s="17">
        <v>15.503696526370639</v>
      </c>
      <c r="AR1663" s="17">
        <v>2.2444243630026963</v>
      </c>
      <c r="AS1663" s="17">
        <v>15.056333932237369</v>
      </c>
      <c r="AT1663" s="17">
        <v>14.032317754869704</v>
      </c>
      <c r="AU1663" s="17">
        <v>-0.99999999999999833</v>
      </c>
      <c r="AV1663" s="17">
        <v>-0.99999999999999833</v>
      </c>
      <c r="AW1663" s="17">
        <v>-0.99999999999999833</v>
      </c>
      <c r="AX1663" s="17">
        <v>-0.99999999999999833</v>
      </c>
      <c r="AY1663" s="17">
        <v>0.12585368056212778</v>
      </c>
      <c r="AZ1663" s="17">
        <v>-0.48495695933857114</v>
      </c>
      <c r="BA1663" s="17">
        <v>1.0302605573076065</v>
      </c>
      <c r="BB1663" s="17">
        <v>-0.27283357530355579</v>
      </c>
      <c r="BC1663" s="17">
        <v>0.56951324046873575</v>
      </c>
      <c r="BD1663" s="17">
        <v>-6.0983270627210064</v>
      </c>
      <c r="BE1663" s="17">
        <v>16.462586406040721</v>
      </c>
      <c r="BF1663" s="17">
        <v>-0.99999999999999833</v>
      </c>
      <c r="BG1663" s="22">
        <v>554.21865079290205</v>
      </c>
    </row>
    <row r="1664" spans="1:100" x14ac:dyDescent="0.25">
      <c r="A1664">
        <v>4243</v>
      </c>
      <c r="B1664" t="s">
        <v>3003</v>
      </c>
      <c r="C1664" s="48">
        <v>3</v>
      </c>
      <c r="D1664" s="22">
        <v>1497.0218109263728</v>
      </c>
      <c r="E1664" s="17">
        <v>43.076073480062497</v>
      </c>
      <c r="F1664" s="17">
        <v>-43.056538192655083</v>
      </c>
      <c r="G1664" s="17">
        <v>7.2840791001830343E-2</v>
      </c>
      <c r="H1664" s="17">
        <v>-1.2349461582278936</v>
      </c>
      <c r="I1664" s="17">
        <v>31.073931997615379</v>
      </c>
      <c r="J1664" s="17">
        <v>1.8486744566236926</v>
      </c>
      <c r="K1664" s="17">
        <v>-0.99999999999999967</v>
      </c>
      <c r="L1664" s="17">
        <v>-0.99999999999999967</v>
      </c>
      <c r="M1664" s="17">
        <v>-0.99999999999999967</v>
      </c>
      <c r="N1664" s="17">
        <v>0.38603740237726797</v>
      </c>
      <c r="O1664" s="17">
        <v>-0.99999999999999967</v>
      </c>
      <c r="P1664" s="17">
        <v>-0.99999999999999967</v>
      </c>
      <c r="Q1664" s="17">
        <v>1.7790418818616407</v>
      </c>
      <c r="R1664" s="17">
        <v>-0.99999999999999967</v>
      </c>
      <c r="S1664" s="17">
        <v>-0.79837252824880234</v>
      </c>
      <c r="T1664" s="17">
        <v>-0.12092891356605431</v>
      </c>
      <c r="U1664" s="17">
        <v>-0.70862149179596423</v>
      </c>
      <c r="V1664" s="17">
        <v>-2.3127746309175032</v>
      </c>
      <c r="W1664" s="17">
        <v>-3.0139880400895351</v>
      </c>
      <c r="X1664" s="17">
        <v>-5.2119963082576968</v>
      </c>
      <c r="Y1664" s="17">
        <v>-0.15566398762811934</v>
      </c>
      <c r="Z1664" s="17">
        <v>22.208259072602921</v>
      </c>
      <c r="AA1664" s="17">
        <v>-1.0118916872297672</v>
      </c>
      <c r="AB1664" s="17">
        <v>-2.1156725650589814</v>
      </c>
      <c r="AC1664" s="17">
        <v>14.674367706016191</v>
      </c>
      <c r="AD1664" s="17">
        <v>-0.47269503633069876</v>
      </c>
      <c r="AE1664" s="17">
        <v>-1.6965658059917093</v>
      </c>
      <c r="AF1664" s="17">
        <v>33.070388407568366</v>
      </c>
      <c r="AG1664" s="17">
        <v>-27.851706651899022</v>
      </c>
      <c r="AH1664" s="17">
        <v>-0.21651761250713564</v>
      </c>
      <c r="AI1664" s="17">
        <v>-0.39766695126882756</v>
      </c>
      <c r="AJ1664" s="17">
        <v>0.33333333333333298</v>
      </c>
      <c r="AK1664" s="17">
        <v>0.8118595324215121</v>
      </c>
      <c r="AL1664" s="17">
        <v>0.79313587399376262</v>
      </c>
      <c r="AM1664" s="17">
        <v>0.33333333333333298</v>
      </c>
      <c r="AN1664" s="17">
        <v>-0.6995558727363298</v>
      </c>
      <c r="AO1664" s="17">
        <v>-0.7947602047155472</v>
      </c>
      <c r="AP1664" s="17">
        <v>0.33333333333333298</v>
      </c>
      <c r="AQ1664" s="17">
        <v>-1.996456409953058</v>
      </c>
      <c r="AR1664" s="17">
        <v>2.1779497958437255</v>
      </c>
      <c r="AS1664" s="17">
        <v>-8.703053105027017</v>
      </c>
      <c r="AT1664" s="17">
        <v>8.3737777658069863</v>
      </c>
      <c r="AU1664" s="17">
        <v>-0.99999999999999967</v>
      </c>
      <c r="AV1664" s="17">
        <v>-0.99999999999999967</v>
      </c>
      <c r="AW1664" s="17">
        <v>-0.99999999999999967</v>
      </c>
      <c r="AX1664" s="17">
        <v>-0.99999999999999967</v>
      </c>
      <c r="AY1664" s="17">
        <v>-1.7282181198579362E-3</v>
      </c>
      <c r="AZ1664" s="17">
        <v>-0.11764902858995088</v>
      </c>
      <c r="BA1664" s="17">
        <v>2.1706529113708766</v>
      </c>
      <c r="BB1664" s="17">
        <v>-0.22609153467059651</v>
      </c>
      <c r="BC1664" s="17">
        <v>2.1394713498186103E-2</v>
      </c>
      <c r="BD1664" s="17">
        <v>-6.2405335097146679</v>
      </c>
      <c r="BE1664" s="17">
        <v>11.388132394309046</v>
      </c>
      <c r="BF1664" s="17">
        <v>-0.99999999999999967</v>
      </c>
      <c r="CU1664" t="e">
        <v>#N/A</v>
      </c>
      <c r="CV1664" t="e">
        <v>#N/A</v>
      </c>
    </row>
    <row r="1665" spans="1:100" x14ac:dyDescent="0.25">
      <c r="A1665">
        <v>4246</v>
      </c>
      <c r="B1665" t="s">
        <v>1553</v>
      </c>
      <c r="C1665" s="48">
        <v>2</v>
      </c>
      <c r="D1665" s="22">
        <v>1543.683076171875</v>
      </c>
      <c r="E1665" s="17">
        <v>111.30728013934024</v>
      </c>
      <c r="F1665" s="17">
        <v>41.372521058143136</v>
      </c>
      <c r="G1665" s="17">
        <v>0.74352700533773852</v>
      </c>
      <c r="H1665" s="17">
        <v>9.319480028249604</v>
      </c>
      <c r="I1665" s="17">
        <v>80.477783223907409</v>
      </c>
      <c r="J1665" s="17">
        <v>18.225331245496882</v>
      </c>
      <c r="K1665" s="17">
        <v>-0.99999999999999933</v>
      </c>
      <c r="L1665" s="17">
        <v>-0.99999999999999933</v>
      </c>
      <c r="M1665" s="17">
        <v>-0.99999999999999933</v>
      </c>
      <c r="N1665" s="17">
        <v>0.34307108741495029</v>
      </c>
      <c r="O1665" s="17">
        <v>-0.99999999999999933</v>
      </c>
      <c r="P1665" s="17">
        <v>-0.99999999999999933</v>
      </c>
      <c r="Q1665" s="17">
        <v>4.8033202987325971</v>
      </c>
      <c r="R1665" s="17">
        <v>-0.99999999999999933</v>
      </c>
      <c r="S1665" s="17">
        <v>2.2075339641380172</v>
      </c>
      <c r="T1665" s="17">
        <v>0.26415083074750156</v>
      </c>
      <c r="U1665" s="17">
        <v>0.46569080472727403</v>
      </c>
      <c r="V1665" s="17">
        <v>0.44251854560895443</v>
      </c>
      <c r="W1665" s="17">
        <v>4.9051326998310643</v>
      </c>
      <c r="X1665" s="17">
        <v>3.2743926559248142</v>
      </c>
      <c r="Y1665" s="17">
        <v>0.21016650389308147</v>
      </c>
      <c r="Z1665" s="17">
        <v>43.019422269306432</v>
      </c>
      <c r="AA1665" s="17">
        <v>1.2505268760280817</v>
      </c>
      <c r="AB1665" s="17">
        <v>2.0895084083571542</v>
      </c>
      <c r="AC1665" s="17">
        <v>29.202383749372416</v>
      </c>
      <c r="AD1665" s="17">
        <v>1.5534050209442032</v>
      </c>
      <c r="AE1665" s="17">
        <v>1.2507775266782013</v>
      </c>
      <c r="AF1665" s="17">
        <v>71.56801829878026</v>
      </c>
      <c r="AG1665" s="17">
        <v>31.389351945936983</v>
      </c>
      <c r="AH1665" s="17">
        <v>0.43008732377295567</v>
      </c>
      <c r="AI1665" s="17">
        <v>0.55057800509194299</v>
      </c>
      <c r="AJ1665" s="17">
        <v>0.33333333333333298</v>
      </c>
      <c r="AK1665" s="17">
        <v>0.9536896965543743</v>
      </c>
      <c r="AL1665" s="17">
        <v>0.99869473588143443</v>
      </c>
      <c r="AM1665" s="17">
        <v>0.33333333333333298</v>
      </c>
      <c r="AN1665" s="17">
        <v>0.58289337380923134</v>
      </c>
      <c r="AO1665" s="17">
        <v>0.67589510062223312</v>
      </c>
      <c r="AP1665" s="17">
        <v>0.33333333333333298</v>
      </c>
      <c r="AQ1665" s="17">
        <v>10.405046563857683</v>
      </c>
      <c r="AR1665" s="17">
        <v>2.2444243630026963</v>
      </c>
      <c r="AS1665" s="17">
        <v>8.5660559137177881</v>
      </c>
      <c r="AT1665" s="17">
        <v>9.4914609039789024</v>
      </c>
      <c r="AU1665" s="17">
        <v>-0.99999999999999933</v>
      </c>
      <c r="AV1665" s="17">
        <v>-0.99999999999999933</v>
      </c>
      <c r="AW1665" s="17">
        <v>-0.99999999999999933</v>
      </c>
      <c r="AX1665" s="17">
        <v>-0.99999999999999933</v>
      </c>
      <c r="AY1665" s="17">
        <v>5.7504457117839455E-2</v>
      </c>
      <c r="AZ1665" s="17">
        <v>-1.3582643843291775E-2</v>
      </c>
      <c r="BA1665" s="17">
        <v>0.57711092298989453</v>
      </c>
      <c r="BB1665" s="17">
        <v>-1.0322856236091638E-2</v>
      </c>
      <c r="BC1665" s="17">
        <v>0.31824424377357796</v>
      </c>
      <c r="BD1665" s="17">
        <v>0.90138038402999143</v>
      </c>
      <c r="BE1665" s="17">
        <v>9.7003824207153286</v>
      </c>
      <c r="BF1665" s="17">
        <v>-0.99999999999999933</v>
      </c>
      <c r="BG1665" s="22">
        <v>439.70454428539341</v>
      </c>
    </row>
    <row r="1666" spans="1:100" x14ac:dyDescent="0.25">
      <c r="A1666">
        <v>4247</v>
      </c>
      <c r="B1666" t="s">
        <v>1554</v>
      </c>
      <c r="C1666" s="48">
        <v>2</v>
      </c>
      <c r="D1666" s="22">
        <v>1457.042041015625</v>
      </c>
      <c r="E1666" s="17">
        <v>107.92295827669122</v>
      </c>
      <c r="F1666" s="17">
        <v>35.912785402161866</v>
      </c>
      <c r="G1666" s="17">
        <v>0.70557866345529241</v>
      </c>
      <c r="H1666" s="17">
        <v>8.9733249460310294</v>
      </c>
      <c r="I1666" s="17">
        <v>77.82017880741283</v>
      </c>
      <c r="J1666" s="17">
        <v>17.568947421143122</v>
      </c>
      <c r="K1666" s="17">
        <v>-0.99999999999999944</v>
      </c>
      <c r="L1666" s="17">
        <v>-0.99999999999999944</v>
      </c>
      <c r="M1666" s="17">
        <v>-0.99999999999999944</v>
      </c>
      <c r="N1666" s="17">
        <v>0.33361437312667919</v>
      </c>
      <c r="O1666" s="17">
        <v>-0.99999999999999944</v>
      </c>
      <c r="P1666" s="17">
        <v>-0.99999999999999944</v>
      </c>
      <c r="Q1666" s="17">
        <v>4.7017328556728986</v>
      </c>
      <c r="R1666" s="17">
        <v>-0.99999999999999944</v>
      </c>
      <c r="S1666" s="17">
        <v>2.0750432381295223</v>
      </c>
      <c r="T1666" s="17">
        <v>0.24927959301361313</v>
      </c>
      <c r="U1666" s="17">
        <v>0.42112850320832812</v>
      </c>
      <c r="V1666" s="17">
        <v>0.38412752223706803</v>
      </c>
      <c r="W1666" s="17">
        <v>4.6092486617798087</v>
      </c>
      <c r="X1666" s="17">
        <v>2.9098364072944953</v>
      </c>
      <c r="Y1666" s="17">
        <v>0.19678698443956338</v>
      </c>
      <c r="Z1666" s="17">
        <v>41.790978470327133</v>
      </c>
      <c r="AA1666" s="17">
        <v>1.1600534073982409</v>
      </c>
      <c r="AB1666" s="17">
        <v>1.9590989001724275</v>
      </c>
      <c r="AC1666" s="17">
        <v>27.705147572287409</v>
      </c>
      <c r="AD1666" s="17">
        <v>1.4391256323933546</v>
      </c>
      <c r="AE1666" s="17">
        <v>1.1550745572618324</v>
      </c>
      <c r="AF1666" s="17">
        <v>69.143155715631707</v>
      </c>
      <c r="AG1666" s="17">
        <v>27.246351526062725</v>
      </c>
      <c r="AH1666" s="17">
        <v>0.4014240081151893</v>
      </c>
      <c r="AI1666" s="17">
        <v>0.51666571448789844</v>
      </c>
      <c r="AJ1666" s="17">
        <v>0.33333333333333298</v>
      </c>
      <c r="AK1666" s="17">
        <v>0.91542846937447409</v>
      </c>
      <c r="AL1666" s="17">
        <v>0.96527704544774195</v>
      </c>
      <c r="AM1666" s="17">
        <v>0.33333333333333298</v>
      </c>
      <c r="AN1666" s="17">
        <v>0.54840108463084125</v>
      </c>
      <c r="AO1666" s="17">
        <v>0.63820429631236408</v>
      </c>
      <c r="AP1666" s="17">
        <v>0.33333333333333298</v>
      </c>
      <c r="AQ1666" s="17">
        <v>9.9750353187898213</v>
      </c>
      <c r="AR1666" s="17">
        <v>2.2444243630026963</v>
      </c>
      <c r="AS1666" s="17">
        <v>8.0186771856035257</v>
      </c>
      <c r="AT1666" s="17">
        <v>9.108492957074759</v>
      </c>
      <c r="AU1666" s="17">
        <v>-0.99999999999999944</v>
      </c>
      <c r="AV1666" s="17">
        <v>-0.99999999999999944</v>
      </c>
      <c r="AW1666" s="17">
        <v>-0.99999999999999944</v>
      </c>
      <c r="AX1666" s="17">
        <v>-0.99999999999999944</v>
      </c>
      <c r="AY1666" s="17">
        <v>5.1740002823312044E-2</v>
      </c>
      <c r="AZ1666" s="17">
        <v>2.6172243781751869E-2</v>
      </c>
      <c r="BA1666" s="17">
        <v>0.53889307318893165</v>
      </c>
      <c r="BB1666" s="17">
        <v>1.1816839954039343E-2</v>
      </c>
      <c r="BC1666" s="17">
        <v>0.29705265484116505</v>
      </c>
      <c r="BD1666" s="17">
        <v>1.4917235016039356</v>
      </c>
      <c r="BE1666" s="17">
        <v>9.1300699308382143</v>
      </c>
      <c r="BF1666" s="17">
        <v>-0.99999999999999944</v>
      </c>
      <c r="BG1666" s="22">
        <v>46.619743553861099</v>
      </c>
    </row>
    <row r="1667" spans="1:100" x14ac:dyDescent="0.25">
      <c r="A1667">
        <v>4248</v>
      </c>
      <c r="B1667" t="s">
        <v>1555</v>
      </c>
      <c r="C1667" s="48">
        <v>3</v>
      </c>
      <c r="D1667" s="22">
        <v>1422.8290403732017</v>
      </c>
      <c r="E1667" s="17">
        <v>45.847349900843476</v>
      </c>
      <c r="F1667" s="17">
        <v>-65.862087836349914</v>
      </c>
      <c r="G1667" s="17">
        <v>0.11030076690172182</v>
      </c>
      <c r="H1667" s="17">
        <v>6.2772097940770335</v>
      </c>
      <c r="I1667" s="17">
        <v>33.431223372737151</v>
      </c>
      <c r="J1667" s="17">
        <v>7.1858157223603829</v>
      </c>
      <c r="K1667" s="17">
        <v>-1.0000000000000009</v>
      </c>
      <c r="L1667" s="17">
        <v>-1.0000000000000009</v>
      </c>
      <c r="M1667" s="17">
        <v>-1.0000000000000009</v>
      </c>
      <c r="N1667" s="17">
        <v>0.1884769098632891</v>
      </c>
      <c r="O1667" s="17">
        <v>-1.0000000000000009</v>
      </c>
      <c r="P1667" s="17">
        <v>-1.0000000000000009</v>
      </c>
      <c r="Q1667" s="17">
        <v>4.3617154184013316</v>
      </c>
      <c r="R1667" s="17">
        <v>-1.0000000000000009</v>
      </c>
      <c r="S1667" s="17">
        <v>1.1329962721428899</v>
      </c>
      <c r="T1667" s="17">
        <v>7.5047067576770987E-2</v>
      </c>
      <c r="U1667" s="17">
        <v>-0.17524908430503813</v>
      </c>
      <c r="V1667" s="17">
        <v>-0.70070907127623827</v>
      </c>
      <c r="W1667" s="17">
        <v>1.9154943756757044</v>
      </c>
      <c r="X1667" s="17">
        <v>-2.8945125373306149</v>
      </c>
      <c r="Y1667" s="17">
        <v>0.16882038207849065</v>
      </c>
      <c r="Z1667" s="17">
        <v>32.096312418733604</v>
      </c>
      <c r="AA1667" s="17">
        <v>1.0556585454543874</v>
      </c>
      <c r="AB1667" s="17">
        <v>-0.526126609032043</v>
      </c>
      <c r="AC1667" s="17">
        <v>-4.0239918459668349</v>
      </c>
      <c r="AD1667" s="17">
        <v>-0.17709102748639033</v>
      </c>
      <c r="AE1667" s="17">
        <v>0.52276877143571798</v>
      </c>
      <c r="AF1667" s="17">
        <v>28.068962735170441</v>
      </c>
      <c r="AG1667" s="17">
        <v>-39.110364007877315</v>
      </c>
      <c r="AH1667" s="17">
        <v>5.346012993534887E-3</v>
      </c>
      <c r="AI1667" s="17">
        <v>3.1896388794519573E-2</v>
      </c>
      <c r="AJ1667" s="17">
        <v>0.33333333333333298</v>
      </c>
      <c r="AK1667" s="17">
        <v>0.53639623775662904</v>
      </c>
      <c r="AL1667" s="17">
        <v>0.96048345516381872</v>
      </c>
      <c r="AM1667" s="17">
        <v>0.33333333333333298</v>
      </c>
      <c r="AN1667" s="17">
        <v>0.2639790970515658</v>
      </c>
      <c r="AO1667" s="17">
        <v>8.0072283555003912E-2</v>
      </c>
      <c r="AP1667" s="17">
        <v>0.33333333333333298</v>
      </c>
      <c r="AQ1667" s="17">
        <v>5.3622606375667106</v>
      </c>
      <c r="AR1667" s="17">
        <v>1.9536840286791586</v>
      </c>
      <c r="AS1667" s="17">
        <v>-0.13183068388506422</v>
      </c>
      <c r="AT1667" s="17">
        <v>5.3639623775662875</v>
      </c>
      <c r="AU1667" s="17">
        <v>-1.0000000000000009</v>
      </c>
      <c r="AV1667" s="17">
        <v>-1.0000000000000009</v>
      </c>
      <c r="AW1667" s="17">
        <v>-1.0000000000000009</v>
      </c>
      <c r="AX1667" s="17">
        <v>-1.0000000000000009</v>
      </c>
      <c r="AY1667" s="17">
        <v>-1.5426577907402875E-2</v>
      </c>
      <c r="AZ1667" s="17">
        <v>5.5670451750602347E-2</v>
      </c>
      <c r="BA1667" s="17">
        <v>0.2921300454563836</v>
      </c>
      <c r="BB1667" s="17">
        <v>-2.3813447954814184E-2</v>
      </c>
      <c r="BC1667" s="17">
        <v>-0.10047988204083676</v>
      </c>
      <c r="BD1667" s="17">
        <v>-0.31698394011734388</v>
      </c>
      <c r="BE1667" s="17">
        <v>-1.0513468237390002</v>
      </c>
      <c r="BF1667" s="17">
        <v>-1.0000000000000009</v>
      </c>
      <c r="CU1667" t="e">
        <v>#N/A</v>
      </c>
      <c r="CV1667" t="e">
        <v>#N/A</v>
      </c>
    </row>
    <row r="1668" spans="1:100" x14ac:dyDescent="0.25">
      <c r="A1668">
        <v>4252</v>
      </c>
      <c r="B1668" t="s">
        <v>1366</v>
      </c>
      <c r="C1668" s="48">
        <v>3</v>
      </c>
      <c r="D1668" s="22">
        <v>1505.4408057590219</v>
      </c>
      <c r="E1668" s="17">
        <v>59.79823312829928</v>
      </c>
      <c r="F1668" s="17">
        <v>-8.4631328141714963</v>
      </c>
      <c r="G1668" s="17">
        <v>-3.0617144121229577E-2</v>
      </c>
      <c r="H1668" s="17">
        <v>0.59096294883915446</v>
      </c>
      <c r="I1668" s="17">
        <v>41.077137181496475</v>
      </c>
      <c r="J1668" s="17">
        <v>12.148290858645167</v>
      </c>
      <c r="K1668" s="17">
        <v>-0.99999999999999944</v>
      </c>
      <c r="L1668" s="17">
        <v>-0.99999999999999944</v>
      </c>
      <c r="M1668" s="17">
        <v>-0.99999999999999944</v>
      </c>
      <c r="N1668" s="17">
        <v>0.2210527657934368</v>
      </c>
      <c r="O1668" s="17">
        <v>-0.99999999999999944</v>
      </c>
      <c r="P1668" s="17">
        <v>-0.99999999999999944</v>
      </c>
      <c r="Q1668" s="17">
        <v>1.860430326888318</v>
      </c>
      <c r="R1668" s="17">
        <v>-0.99999999999999944</v>
      </c>
      <c r="S1668" s="17">
        <v>-9.0711684300749731E-2</v>
      </c>
      <c r="T1668" s="17">
        <v>3.1595716637273681E-2</v>
      </c>
      <c r="U1668" s="17">
        <v>-0.54402200472383222</v>
      </c>
      <c r="V1668" s="17">
        <v>-1.0695139944014869</v>
      </c>
      <c r="W1668" s="17">
        <v>-1.2694673780491643</v>
      </c>
      <c r="X1668" s="17">
        <v>2.752123400583836</v>
      </c>
      <c r="Y1668" s="17">
        <v>-0.21084669877386916</v>
      </c>
      <c r="Z1668" s="17">
        <v>32.056061447891196</v>
      </c>
      <c r="AA1668" s="17">
        <v>-0.96115238245067913</v>
      </c>
      <c r="AB1668" s="17">
        <v>-0.31445259642217366</v>
      </c>
      <c r="AC1668" s="17">
        <v>3.8115575071137702</v>
      </c>
      <c r="AD1668" s="17">
        <v>-1.3034014397679534</v>
      </c>
      <c r="AE1668" s="17">
        <v>1.9294256168995207</v>
      </c>
      <c r="AF1668" s="17">
        <v>37.482591975482308</v>
      </c>
      <c r="AG1668" s="17">
        <v>-1.0885090622942681</v>
      </c>
      <c r="AH1668" s="17">
        <v>-0.41265866798423712</v>
      </c>
      <c r="AI1668" s="17">
        <v>-0.22660120357602648</v>
      </c>
      <c r="AJ1668" s="17">
        <v>0.33333333333333298</v>
      </c>
      <c r="AK1668" s="17">
        <v>0.6771351674346735</v>
      </c>
      <c r="AL1668" s="17">
        <v>0.69727615134302745</v>
      </c>
      <c r="AM1668" s="17">
        <v>0.33333333333333298</v>
      </c>
      <c r="AN1668" s="17">
        <v>0.24315872559576643</v>
      </c>
      <c r="AO1668" s="17">
        <v>0.24823409343582628</v>
      </c>
      <c r="AP1668" s="17">
        <v>0.33333333333333298</v>
      </c>
      <c r="AQ1668" s="17">
        <v>3.5945452060141379</v>
      </c>
      <c r="AR1668" s="17">
        <v>2.639292017393458</v>
      </c>
      <c r="AS1668" s="17">
        <v>2.737647166904972</v>
      </c>
      <c r="AT1668" s="17">
        <v>6.7713516743467368</v>
      </c>
      <c r="AU1668" s="17">
        <v>-0.99999999999999944</v>
      </c>
      <c r="AV1668" s="17">
        <v>-0.99999999999999944</v>
      </c>
      <c r="AW1668" s="17">
        <v>-0.99999999999999944</v>
      </c>
      <c r="AX1668" s="17">
        <v>-0.99999999999999944</v>
      </c>
      <c r="AY1668" s="17">
        <v>7.9032321041362305E-2</v>
      </c>
      <c r="AZ1668" s="17">
        <v>0.32477056901032775</v>
      </c>
      <c r="BA1668" s="17">
        <v>0.132267267046977</v>
      </c>
      <c r="BB1668" s="17">
        <v>0.2246334192786886</v>
      </c>
      <c r="BC1668" s="17">
        <v>0.21263506683569511</v>
      </c>
      <c r="BD1668" s="17">
        <v>7.2396883270188557</v>
      </c>
      <c r="BE1668" s="17">
        <v>5.9772130061272621</v>
      </c>
      <c r="BF1668" s="17">
        <v>-0.99999999999999944</v>
      </c>
      <c r="CU1668" t="e">
        <v>#N/A</v>
      </c>
      <c r="CV1668" t="e">
        <v>#N/A</v>
      </c>
    </row>
    <row r="1669" spans="1:100" x14ac:dyDescent="0.25">
      <c r="A1669">
        <v>4253</v>
      </c>
      <c r="B1669" t="s">
        <v>1556</v>
      </c>
      <c r="C1669" s="48">
        <v>3</v>
      </c>
      <c r="D1669" s="22">
        <v>1681.777157976371</v>
      </c>
      <c r="E1669" s="17">
        <v>137.95691253791938</v>
      </c>
      <c r="F1669" s="17">
        <v>74.245443676235396</v>
      </c>
      <c r="G1669" s="17">
        <v>1.5630804755924892</v>
      </c>
      <c r="H1669" s="17">
        <v>22.873949060358644</v>
      </c>
      <c r="I1669" s="17">
        <v>97.386411819346819</v>
      </c>
      <c r="J1669" s="17">
        <v>16.455194545631709</v>
      </c>
      <c r="K1669" s="17">
        <v>-0.99999999999999989</v>
      </c>
      <c r="L1669" s="17">
        <v>-0.99999999999999989</v>
      </c>
      <c r="M1669" s="17">
        <v>-0.99999999999999989</v>
      </c>
      <c r="N1669" s="17">
        <v>0.34266702550790507</v>
      </c>
      <c r="O1669" s="17">
        <v>-0.99999999999999989</v>
      </c>
      <c r="P1669" s="17">
        <v>-0.99999999999999989</v>
      </c>
      <c r="Q1669" s="17">
        <v>5.738149960573045</v>
      </c>
      <c r="R1669" s="17">
        <v>-0.99999999999999989</v>
      </c>
      <c r="S1669" s="17">
        <v>6.8448694567146084</v>
      </c>
      <c r="T1669" s="17">
        <v>0.55504505966490292</v>
      </c>
      <c r="U1669" s="17">
        <v>1.7230300931781923</v>
      </c>
      <c r="V1669" s="17">
        <v>0.73101825384588526</v>
      </c>
      <c r="W1669" s="17">
        <v>17.135799099785597</v>
      </c>
      <c r="X1669" s="17">
        <v>16.101674548547248</v>
      </c>
      <c r="Y1669" s="17">
        <v>0.6166760696884831</v>
      </c>
      <c r="Z1669" s="17">
        <v>48.729235823507821</v>
      </c>
      <c r="AA1669" s="17">
        <v>1.5853146221251062</v>
      </c>
      <c r="AB1669" s="17">
        <v>1.7296681104779299</v>
      </c>
      <c r="AC1669" s="17">
        <v>36.299307548869798</v>
      </c>
      <c r="AD1669" s="17">
        <v>1.2939641464045262</v>
      </c>
      <c r="AE1669" s="17">
        <v>0.77199586912760132</v>
      </c>
      <c r="AF1669" s="17">
        <v>87.530207351983108</v>
      </c>
      <c r="AG1669" s="17">
        <v>62.034694639512963</v>
      </c>
      <c r="AH1669" s="17">
        <v>0.5117987720607392</v>
      </c>
      <c r="AI1669" s="17">
        <v>0.30709050380311553</v>
      </c>
      <c r="AJ1669" s="17">
        <v>0.33333333333333298</v>
      </c>
      <c r="AK1669" s="17">
        <v>0.82405732246602648</v>
      </c>
      <c r="AL1669" s="17">
        <v>0.7525850228823564</v>
      </c>
      <c r="AM1669" s="17">
        <v>0.33333333333333298</v>
      </c>
      <c r="AN1669" s="17">
        <v>0.81606086915050458</v>
      </c>
      <c r="AO1669" s="17">
        <v>0.91156536678727274</v>
      </c>
      <c r="AP1669" s="17">
        <v>0.33333333333333298</v>
      </c>
      <c r="AQ1669" s="17">
        <v>9.8562044673637246</v>
      </c>
      <c r="AR1669" s="17">
        <v>1.8506306594120809</v>
      </c>
      <c r="AS1669" s="17">
        <v>6.3639906615593613</v>
      </c>
      <c r="AT1669" s="17">
        <v>8.2405732246602668</v>
      </c>
      <c r="AU1669" s="17">
        <v>-0.99999999999999989</v>
      </c>
      <c r="AV1669" s="17">
        <v>-0.99999999999999989</v>
      </c>
      <c r="AW1669" s="17">
        <v>-0.99999999999999989</v>
      </c>
      <c r="AX1669" s="17">
        <v>-0.99999999999999989</v>
      </c>
      <c r="AY1669" s="17">
        <v>8.1487379794231693E-2</v>
      </c>
      <c r="AZ1669" s="17">
        <v>7.4224668419602402E-2</v>
      </c>
      <c r="BA1669" s="17">
        <v>2.2375535549115515E-2</v>
      </c>
      <c r="BB1669" s="17">
        <v>-2.1492873218238812E-2</v>
      </c>
      <c r="BC1669" s="17">
        <v>4.517917739346447E-2</v>
      </c>
      <c r="BD1669" s="17">
        <v>-0.1661984883579587</v>
      </c>
      <c r="BE1669" s="17">
        <v>1.2413571125821898</v>
      </c>
      <c r="BF1669" s="17">
        <v>-0.99999999999999989</v>
      </c>
      <c r="CU1669" t="e">
        <v>#N/A</v>
      </c>
      <c r="CV1669" t="e">
        <v>#N/A</v>
      </c>
    </row>
    <row r="1670" spans="1:100" x14ac:dyDescent="0.25">
      <c r="A1670">
        <v>4255</v>
      </c>
      <c r="B1670" t="s">
        <v>1557</v>
      </c>
      <c r="C1670" s="48">
        <v>2</v>
      </c>
      <c r="D1670" s="22">
        <v>1511.8469628906248</v>
      </c>
      <c r="E1670" s="17">
        <v>114.26526925499248</v>
      </c>
      <c r="F1670" s="17">
        <v>46.14447812965232</v>
      </c>
      <c r="G1670" s="17">
        <v>0.77669488558109812</v>
      </c>
      <c r="H1670" s="17">
        <v>9.6220289603800726</v>
      </c>
      <c r="I1670" s="17">
        <v>82.800601577699297</v>
      </c>
      <c r="J1670" s="17">
        <v>18.799028513938396</v>
      </c>
      <c r="K1670" s="17">
        <v>-0.99999999999999933</v>
      </c>
      <c r="L1670" s="17">
        <v>-0.99999999999999933</v>
      </c>
      <c r="M1670" s="17">
        <v>-0.99999999999999933</v>
      </c>
      <c r="N1670" s="17">
        <v>0.35133651223853479</v>
      </c>
      <c r="O1670" s="17">
        <v>-0.99999999999999933</v>
      </c>
      <c r="P1670" s="17">
        <v>-0.99999999999999933</v>
      </c>
      <c r="Q1670" s="17">
        <v>4.8921104797652983</v>
      </c>
      <c r="R1670" s="17">
        <v>-0.99999999999999933</v>
      </c>
      <c r="S1670" s="17">
        <v>2.3233344527922601</v>
      </c>
      <c r="T1670" s="17">
        <v>0.27714869594424951</v>
      </c>
      <c r="U1670" s="17">
        <v>0.5046394651121584</v>
      </c>
      <c r="V1670" s="17">
        <v>0.49355388402994099</v>
      </c>
      <c r="W1670" s="17">
        <v>5.1637433756388864</v>
      </c>
      <c r="X1670" s="17">
        <v>3.5930247066741012</v>
      </c>
      <c r="Y1670" s="17">
        <v>0.22186056684641603</v>
      </c>
      <c r="Z1670" s="17">
        <v>44.093115474044069</v>
      </c>
      <c r="AA1670" s="17">
        <v>1.3296031419163681</v>
      </c>
      <c r="AB1670" s="17">
        <v>2.2034898561754912</v>
      </c>
      <c r="AC1670" s="17">
        <v>30.511008784200421</v>
      </c>
      <c r="AD1670" s="17">
        <v>1.6532883066350661</v>
      </c>
      <c r="AE1670" s="17">
        <v>1.3344245181164323</v>
      </c>
      <c r="AF1670" s="17">
        <v>73.68741397655765</v>
      </c>
      <c r="AG1670" s="17">
        <v>35.010446701545838</v>
      </c>
      <c r="AH1670" s="17">
        <v>0.45513983921775247</v>
      </c>
      <c r="AI1670" s="17">
        <v>0.58021826703058799</v>
      </c>
      <c r="AJ1670" s="17">
        <v>0.33333333333333298</v>
      </c>
      <c r="AK1670" s="17">
        <v>0.98713104703545906</v>
      </c>
      <c r="AL1670" s="17">
        <v>1.0279027038539978</v>
      </c>
      <c r="AM1670" s="17">
        <v>0.33333333333333298</v>
      </c>
      <c r="AN1670" s="17">
        <v>0.61304057023568093</v>
      </c>
      <c r="AO1670" s="17">
        <v>0.70883788604084752</v>
      </c>
      <c r="AP1670" s="17">
        <v>0.33333333333333298</v>
      </c>
      <c r="AQ1670" s="17">
        <v>10.780888057114236</v>
      </c>
      <c r="AR1670" s="17">
        <v>2.2444243630026963</v>
      </c>
      <c r="AS1670" s="17">
        <v>9.0444797710261504</v>
      </c>
      <c r="AT1670" s="17">
        <v>9.8261852784801675</v>
      </c>
      <c r="AU1670" s="17">
        <v>-0.99999999999999933</v>
      </c>
      <c r="AV1670" s="17">
        <v>-0.99999999999999933</v>
      </c>
      <c r="AW1670" s="17">
        <v>-0.99999999999999933</v>
      </c>
      <c r="AX1670" s="17">
        <v>-0.99999999999999933</v>
      </c>
      <c r="AY1670" s="17">
        <v>6.2542746545648328E-2</v>
      </c>
      <c r="AZ1670" s="17">
        <v>-4.8329494072487322E-2</v>
      </c>
      <c r="BA1670" s="17">
        <v>0.61051436046507446</v>
      </c>
      <c r="BB1670" s="17">
        <v>-2.9673551297640793E-2</v>
      </c>
      <c r="BC1670" s="17">
        <v>0.33676626737224036</v>
      </c>
      <c r="BD1670" s="17">
        <v>0.38540448482366774</v>
      </c>
      <c r="BE1670" s="17">
        <v>10.198851007936696</v>
      </c>
      <c r="BF1670" s="17">
        <v>-0.99999999999999933</v>
      </c>
      <c r="BG1670" s="22">
        <v>101.60992511546851</v>
      </c>
    </row>
    <row r="1671" spans="1:100" x14ac:dyDescent="0.25">
      <c r="A1671">
        <v>4256</v>
      </c>
      <c r="B1671" t="s">
        <v>1558</v>
      </c>
      <c r="C1671" s="48">
        <v>2</v>
      </c>
      <c r="D1671" s="22">
        <v>1544.3841015625001</v>
      </c>
      <c r="E1671" s="17">
        <v>74.698060842668099</v>
      </c>
      <c r="F1671" s="17">
        <v>-17.68706843823799</v>
      </c>
      <c r="G1671" s="17">
        <v>0.33302846935270514</v>
      </c>
      <c r="H1671" s="17">
        <v>5.5750172289346871</v>
      </c>
      <c r="I1671" s="17">
        <v>51.729683357572526</v>
      </c>
      <c r="J1671" s="17">
        <v>11.125031586129824</v>
      </c>
      <c r="K1671" s="17">
        <v>-1.0000000000000002</v>
      </c>
      <c r="L1671" s="17">
        <v>-1.0000000000000002</v>
      </c>
      <c r="M1671" s="17">
        <v>-1.0000000000000002</v>
      </c>
      <c r="N1671" s="17">
        <v>0.24077498755927482</v>
      </c>
      <c r="O1671" s="17">
        <v>-1.0000000000000002</v>
      </c>
      <c r="P1671" s="17">
        <v>-1.0000000000000002</v>
      </c>
      <c r="Q1671" s="17">
        <v>3.7044186186631611</v>
      </c>
      <c r="R1671" s="17">
        <v>-1.0000000000000002</v>
      </c>
      <c r="S1671" s="17">
        <v>0.77434225245378663</v>
      </c>
      <c r="T1671" s="17">
        <v>0.10328421536396083</v>
      </c>
      <c r="U1671" s="17">
        <v>-1.6352905912759563E-2</v>
      </c>
      <c r="V1671" s="17">
        <v>-0.18911457509703433</v>
      </c>
      <c r="W1671" s="17">
        <v>1.7044667835802079</v>
      </c>
      <c r="X1671" s="17">
        <v>-0.66912105043203074</v>
      </c>
      <c r="Y1671" s="17">
        <v>6.5436250200679252E-2</v>
      </c>
      <c r="Z1671" s="17">
        <v>29.730979191002682</v>
      </c>
      <c r="AA1671" s="17">
        <v>0.2718483732074618</v>
      </c>
      <c r="AB1671" s="17">
        <v>0.67882985080148261</v>
      </c>
      <c r="AC1671" s="17">
        <v>13.006333323213312</v>
      </c>
      <c r="AD1671" s="17">
        <v>0.31721077987017809</v>
      </c>
      <c r="AE1671" s="17">
        <v>0.21552995363437194</v>
      </c>
      <c r="AF1671" s="17">
        <v>45.337556281998069</v>
      </c>
      <c r="AG1671" s="17">
        <v>-13.426719655084835</v>
      </c>
      <c r="AH1671" s="17">
        <v>0.12002768663680097</v>
      </c>
      <c r="AI1671" s="17">
        <v>0.18373863993647249</v>
      </c>
      <c r="AJ1671" s="17">
        <v>0.33333333333333298</v>
      </c>
      <c r="AK1671" s="17">
        <v>0.5398065869578238</v>
      </c>
      <c r="AL1671" s="17">
        <v>0.6372056083320341</v>
      </c>
      <c r="AM1671" s="17">
        <v>0.33333333333333298</v>
      </c>
      <c r="AN1671" s="17">
        <v>0.20977999103318168</v>
      </c>
      <c r="AO1671" s="17">
        <v>0.26818242539579434</v>
      </c>
      <c r="AP1671" s="17">
        <v>0.33333333333333298</v>
      </c>
      <c r="AQ1671" s="17">
        <v>5.7534866326157044</v>
      </c>
      <c r="AR1671" s="17">
        <v>2.2444243630026963</v>
      </c>
      <c r="AS1671" s="17">
        <v>2.6448969019140764</v>
      </c>
      <c r="AT1671" s="17">
        <v>5.348782364285837</v>
      </c>
      <c r="AU1671" s="17">
        <v>-1.0000000000000002</v>
      </c>
      <c r="AV1671" s="17">
        <v>-1.0000000000000002</v>
      </c>
      <c r="AW1671" s="17">
        <v>-1.0000000000000002</v>
      </c>
      <c r="AX1671" s="17">
        <v>-1.0000000000000002</v>
      </c>
      <c r="AY1671" s="17">
        <v>-4.8513648041382789E-3</v>
      </c>
      <c r="AZ1671" s="17">
        <v>0.41645783642019019</v>
      </c>
      <c r="BA1671" s="17">
        <v>0.16369703944289909</v>
      </c>
      <c r="BB1671" s="17">
        <v>0.22916884280455074</v>
      </c>
      <c r="BC1671" s="17">
        <v>8.90085038063438E-2</v>
      </c>
      <c r="BD1671" s="17">
        <v>7.2872980149935191</v>
      </c>
      <c r="BE1671" s="17">
        <v>3.5311420656623271</v>
      </c>
      <c r="BF1671" s="17">
        <v>-1.0000000000000002</v>
      </c>
      <c r="BG1671" s="22">
        <v>2253.290448401257</v>
      </c>
    </row>
    <row r="1672" spans="1:100" x14ac:dyDescent="0.25">
      <c r="A1672">
        <v>4260</v>
      </c>
      <c r="B1672" t="s">
        <v>1559</v>
      </c>
      <c r="C1672" s="48">
        <v>2</v>
      </c>
      <c r="D1672" s="22">
        <v>1475.4127246093751</v>
      </c>
      <c r="E1672" s="17">
        <v>15.839048367105775</v>
      </c>
      <c r="F1672" s="17">
        <v>-112.64099484674459</v>
      </c>
      <c r="G1672" s="17">
        <v>-0.32695660858473902</v>
      </c>
      <c r="H1672" s="17">
        <v>-0.44519808440279807</v>
      </c>
      <c r="I1672" s="17">
        <v>5.509501633152901</v>
      </c>
      <c r="J1672" s="17">
        <v>-0.29057995270750325</v>
      </c>
      <c r="K1672" s="17">
        <v>-1.0000000000000018</v>
      </c>
      <c r="L1672" s="17">
        <v>-1.0000000000000018</v>
      </c>
      <c r="M1672" s="17">
        <v>-1.0000000000000018</v>
      </c>
      <c r="N1672" s="17">
        <v>7.6306923686798311E-2</v>
      </c>
      <c r="O1672" s="17">
        <v>-1.0000000000000018</v>
      </c>
      <c r="P1672" s="17">
        <v>-1.0000000000000018</v>
      </c>
      <c r="Q1672" s="17">
        <v>1.9376432287683283</v>
      </c>
      <c r="R1672" s="17">
        <v>-1.0000000000000018</v>
      </c>
      <c r="S1672" s="17">
        <v>-1.5298928680575876</v>
      </c>
      <c r="T1672" s="17">
        <v>-0.1553514590280908</v>
      </c>
      <c r="U1672" s="17">
        <v>-0.79136579401625506</v>
      </c>
      <c r="V1672" s="17">
        <v>-1.204632044353519</v>
      </c>
      <c r="W1672" s="17">
        <v>-3.4414510675508367</v>
      </c>
      <c r="X1672" s="17">
        <v>-7.0093633964661066</v>
      </c>
      <c r="Y1672" s="17">
        <v>-0.16725595059822632</v>
      </c>
      <c r="Z1672" s="17">
        <v>8.3662887673044395</v>
      </c>
      <c r="AA1672" s="17">
        <v>-1.3016364296307088</v>
      </c>
      <c r="AB1672" s="17">
        <v>-1.5892094139889923</v>
      </c>
      <c r="AC1672" s="17">
        <v>-13.033105714340568</v>
      </c>
      <c r="AD1672" s="17">
        <v>-1.6702987506651672</v>
      </c>
      <c r="AE1672" s="17">
        <v>-1.4489046065044555</v>
      </c>
      <c r="AF1672" s="17">
        <v>3.1651439567264674</v>
      </c>
      <c r="AG1672" s="17">
        <v>-85.480420011104769</v>
      </c>
      <c r="AH1672" s="17">
        <v>-0.37847526974894763</v>
      </c>
      <c r="AI1672" s="17">
        <v>-0.40605276192977674</v>
      </c>
      <c r="AJ1672" s="17">
        <v>0.33333333333333298</v>
      </c>
      <c r="AK1672" s="17">
        <v>-0.12562008914128486</v>
      </c>
      <c r="AL1672" s="17">
        <v>5.6016129917114355E-2</v>
      </c>
      <c r="AM1672" s="17">
        <v>0.33333333333333298</v>
      </c>
      <c r="AN1672" s="17">
        <v>-0.39009855523265141</v>
      </c>
      <c r="AO1672" s="17">
        <v>-0.38732364380299028</v>
      </c>
      <c r="AP1672" s="17">
        <v>0.33333333333333298</v>
      </c>
      <c r="AQ1672" s="17">
        <v>-1.7251274783572983</v>
      </c>
      <c r="AR1672" s="17">
        <v>2.2444243630026963</v>
      </c>
      <c r="AS1672" s="17">
        <v>-6.8749338631528971</v>
      </c>
      <c r="AT1672" s="17">
        <v>-1.3116701811254092</v>
      </c>
      <c r="AU1672" s="17">
        <v>-1.0000000000000018</v>
      </c>
      <c r="AV1672" s="17">
        <v>-1.0000000000000018</v>
      </c>
      <c r="AW1672" s="17">
        <v>-1.0000000000000018</v>
      </c>
      <c r="AX1672" s="17">
        <v>-1.0000000000000018</v>
      </c>
      <c r="AY1672" s="17">
        <v>-0.10510485752921422</v>
      </c>
      <c r="AZ1672" s="17">
        <v>1.1078617636032533</v>
      </c>
      <c r="BA1672" s="17">
        <v>-0.50097523155183388</v>
      </c>
      <c r="BB1672" s="17">
        <v>0.61421515552141792</v>
      </c>
      <c r="BC1672" s="17">
        <v>-0.27954863938853181</v>
      </c>
      <c r="BD1672" s="17">
        <v>17.554351307303499</v>
      </c>
      <c r="BE1672" s="17">
        <v>-6.3875451393340166</v>
      </c>
      <c r="BF1672" s="17">
        <v>-1.0000000000000018</v>
      </c>
      <c r="BG1672" s="22">
        <v>7.3398668809438732</v>
      </c>
    </row>
    <row r="1673" spans="1:100" x14ac:dyDescent="0.25">
      <c r="A1673">
        <v>4262</v>
      </c>
      <c r="B1673" t="s">
        <v>3004</v>
      </c>
      <c r="C1673" s="48">
        <v>2</v>
      </c>
      <c r="D1673" s="22">
        <v>1495.2107910156251</v>
      </c>
      <c r="E1673" s="17">
        <v>42.635366851208026</v>
      </c>
      <c r="F1673" s="17">
        <v>-69.412004988738289</v>
      </c>
      <c r="G1673" s="17">
        <v>-2.6489957865624303E-2</v>
      </c>
      <c r="H1673" s="17">
        <v>2.2955819608967882</v>
      </c>
      <c r="I1673" s="17">
        <v>26.551830713934812</v>
      </c>
      <c r="J1673" s="17">
        <v>4.9065232540865757</v>
      </c>
      <c r="K1673" s="17">
        <v>-1.0000000000000011</v>
      </c>
      <c r="L1673" s="17">
        <v>-1.0000000000000011</v>
      </c>
      <c r="M1673" s="17">
        <v>-1.0000000000000011</v>
      </c>
      <c r="N1673" s="17">
        <v>0.1511831140037927</v>
      </c>
      <c r="O1673" s="17">
        <v>-1.0000000000000011</v>
      </c>
      <c r="P1673" s="17">
        <v>-1.0000000000000011</v>
      </c>
      <c r="Q1673" s="17">
        <v>2.7419903295144077</v>
      </c>
      <c r="R1673" s="17">
        <v>-1.0000000000000011</v>
      </c>
      <c r="S1673" s="17">
        <v>-0.48086034857533466</v>
      </c>
      <c r="T1673" s="17">
        <v>-3.760425922181726E-2</v>
      </c>
      <c r="U1673" s="17">
        <v>-0.43853126102901513</v>
      </c>
      <c r="V1673" s="17">
        <v>-0.74230472373011425</v>
      </c>
      <c r="W1673" s="17">
        <v>-1.0987061278666079</v>
      </c>
      <c r="X1673" s="17">
        <v>-4.1228869500381364</v>
      </c>
      <c r="Y1673" s="17">
        <v>-6.1319849071497873E-2</v>
      </c>
      <c r="Z1673" s="17">
        <v>18.092837427042177</v>
      </c>
      <c r="AA1673" s="17">
        <v>-0.5852873416426565</v>
      </c>
      <c r="AB1673" s="17">
        <v>-0.55665552092108017</v>
      </c>
      <c r="AC1673" s="17">
        <v>-1.1783179384266873</v>
      </c>
      <c r="AD1673" s="17">
        <v>-0.76545960827340798</v>
      </c>
      <c r="AE1673" s="17">
        <v>-0.69114947787492853</v>
      </c>
      <c r="AF1673" s="17">
        <v>22.364674230532007</v>
      </c>
      <c r="AG1673" s="17">
        <v>-52.677051053808384</v>
      </c>
      <c r="AH1673" s="17">
        <v>-0.15152542090251681</v>
      </c>
      <c r="AI1673" s="17">
        <v>-0.13754268031474931</v>
      </c>
      <c r="AJ1673" s="17">
        <v>0.33333333333333298</v>
      </c>
      <c r="AK1673" s="17">
        <v>0.17732391876188058</v>
      </c>
      <c r="AL1673" s="17">
        <v>0.32061007582610362</v>
      </c>
      <c r="AM1673" s="17">
        <v>0.33333333333333298</v>
      </c>
      <c r="AN1673" s="17">
        <v>-0.1169961720726635</v>
      </c>
      <c r="AO1673" s="17">
        <v>-8.889611911753148E-2</v>
      </c>
      <c r="AP1673" s="17">
        <v>0.33333333333333298</v>
      </c>
      <c r="AQ1673" s="17">
        <v>1.6796072786272438</v>
      </c>
      <c r="AR1673" s="17">
        <v>2.2444243630026963</v>
      </c>
      <c r="AS1673" s="17">
        <v>-2.5409091086362814</v>
      </c>
      <c r="AT1673" s="17">
        <v>1.720586055405751</v>
      </c>
      <c r="AU1673" s="17">
        <v>-1.0000000000000011</v>
      </c>
      <c r="AV1673" s="17">
        <v>-1.0000000000000011</v>
      </c>
      <c r="AW1673" s="17">
        <v>-1.0000000000000011</v>
      </c>
      <c r="AX1673" s="17">
        <v>-1.0000000000000011</v>
      </c>
      <c r="AY1673" s="17">
        <v>-5.9463172301822083E-2</v>
      </c>
      <c r="AZ1673" s="17">
        <v>0.79309127978569594</v>
      </c>
      <c r="BA1673" s="17">
        <v>-0.19837467622445326</v>
      </c>
      <c r="BB1673" s="17">
        <v>0.43891789529344072</v>
      </c>
      <c r="BC1673" s="17">
        <v>-0.11175828455134915</v>
      </c>
      <c r="BD1673" s="17">
        <v>12.880143937137111</v>
      </c>
      <c r="BE1673" s="17">
        <v>-1.8719358874862557</v>
      </c>
      <c r="BF1673" s="17">
        <v>-1.0000000000000011</v>
      </c>
      <c r="BG1673" s="22">
        <v>452.43976810955525</v>
      </c>
    </row>
    <row r="1674" spans="1:100" x14ac:dyDescent="0.25">
      <c r="A1674">
        <v>4263</v>
      </c>
      <c r="B1674" t="s">
        <v>1560</v>
      </c>
      <c r="C1674" s="48">
        <v>2</v>
      </c>
      <c r="D1674" s="22">
        <v>1478.3219042968749</v>
      </c>
      <c r="E1674" s="17">
        <v>58.104041668781328</v>
      </c>
      <c r="F1674" s="17">
        <v>-44.457264015555801</v>
      </c>
      <c r="G1674" s="17">
        <v>0.14696002244629153</v>
      </c>
      <c r="H1674" s="17">
        <v>3.8777483802273403</v>
      </c>
      <c r="I1674" s="17">
        <v>38.6989077890223</v>
      </c>
      <c r="J1674" s="17">
        <v>7.9066480491012419</v>
      </c>
      <c r="K1674" s="17">
        <v>-1.0000000000000007</v>
      </c>
      <c r="L1674" s="17">
        <v>-1.0000000000000007</v>
      </c>
      <c r="M1674" s="17">
        <v>-1.0000000000000007</v>
      </c>
      <c r="N1674" s="17">
        <v>0.19440679192355903</v>
      </c>
      <c r="O1674" s="17">
        <v>-1.0000000000000007</v>
      </c>
      <c r="P1674" s="17">
        <v>-1.0000000000000007</v>
      </c>
      <c r="Q1674" s="17">
        <v>3.2063147011358559</v>
      </c>
      <c r="R1674" s="17">
        <v>-1.0000000000000007</v>
      </c>
      <c r="S1674" s="17">
        <v>0.12471324641525561</v>
      </c>
      <c r="T1674" s="17">
        <v>3.0367508823993722E-2</v>
      </c>
      <c r="U1674" s="17">
        <v>-0.23485094358436259</v>
      </c>
      <c r="V1674" s="17">
        <v>-0.47541765167779859</v>
      </c>
      <c r="W1674" s="17">
        <v>0.25368710010576212</v>
      </c>
      <c r="X1674" s="17">
        <v>-2.4566145647151747</v>
      </c>
      <c r="Y1674" s="17">
        <v>-1.6625788207397241E-4</v>
      </c>
      <c r="Z1674" s="17">
        <v>23.707669121330692</v>
      </c>
      <c r="AA1674" s="17">
        <v>-0.17176146477541032</v>
      </c>
      <c r="AB1674" s="17">
        <v>3.9405479509367458E-2</v>
      </c>
      <c r="AC1674" s="17">
        <v>5.6650794949091399</v>
      </c>
      <c r="AD1674" s="17">
        <v>-0.24312433060554561</v>
      </c>
      <c r="AE1674" s="17">
        <v>-0.25372119148279959</v>
      </c>
      <c r="AF1674" s="17">
        <v>33.447961310876693</v>
      </c>
      <c r="AG1674" s="17">
        <v>-33.740694269485871</v>
      </c>
      <c r="AH1674" s="17">
        <v>-2.0514386167068688E-2</v>
      </c>
      <c r="AI1674" s="17">
        <v>1.7459774227919056E-2</v>
      </c>
      <c r="AJ1674" s="17">
        <v>0.33333333333333298</v>
      </c>
      <c r="AK1674" s="17">
        <v>0.35220399973145944</v>
      </c>
      <c r="AL1674" s="17">
        <v>0.47335186796419093</v>
      </c>
      <c r="AM1674" s="17">
        <v>0.33333333333333298</v>
      </c>
      <c r="AN1674" s="17">
        <v>4.0657274221180706E-2</v>
      </c>
      <c r="AO1674" s="17">
        <v>8.337673764491671E-2</v>
      </c>
      <c r="AP1674" s="17">
        <v>0.33333333333333298</v>
      </c>
      <c r="AQ1674" s="17">
        <v>3.6450539435162845</v>
      </c>
      <c r="AR1674" s="17">
        <v>2.2444243630026963</v>
      </c>
      <c r="AS1674" s="17">
        <v>-3.9012453739266206E-2</v>
      </c>
      <c r="AT1674" s="17">
        <v>3.4710125445627225</v>
      </c>
      <c r="AU1674" s="17">
        <v>-1.0000000000000007</v>
      </c>
      <c r="AV1674" s="17">
        <v>-1.0000000000000007</v>
      </c>
      <c r="AW1674" s="17">
        <v>-1.0000000000000007</v>
      </c>
      <c r="AX1674" s="17">
        <v>-1.0000000000000007</v>
      </c>
      <c r="AY1674" s="17">
        <v>-3.3115657909968794E-2</v>
      </c>
      <c r="AZ1674" s="17">
        <v>0.61138414493309479</v>
      </c>
      <c r="BA1674" s="17">
        <v>-2.3692859662473031E-2</v>
      </c>
      <c r="BB1674" s="17">
        <v>0.33772428108532276</v>
      </c>
      <c r="BC1674" s="17">
        <v>-1.4898171545845246E-2</v>
      </c>
      <c r="BD1674" s="17">
        <v>10.181870520141235</v>
      </c>
      <c r="BE1674" s="17">
        <v>0.73478380654557363</v>
      </c>
      <c r="BF1674" s="17">
        <v>-1.0000000000000007</v>
      </c>
      <c r="BG1674" s="22">
        <v>93.156346115683021</v>
      </c>
    </row>
    <row r="1675" spans="1:100" x14ac:dyDescent="0.25">
      <c r="A1675">
        <v>4264</v>
      </c>
      <c r="B1675" t="s">
        <v>1561</v>
      </c>
      <c r="C1675" s="48">
        <v>2</v>
      </c>
      <c r="D1675" s="22">
        <v>1549.5116406249999</v>
      </c>
      <c r="E1675" s="17">
        <v>90.409215201973467</v>
      </c>
      <c r="F1675" s="17">
        <v>7.6588511088418265</v>
      </c>
      <c r="G1675" s="17">
        <v>0.50919736852712694</v>
      </c>
      <c r="H1675" s="17">
        <v>7.1819849316865758</v>
      </c>
      <c r="I1675" s="17">
        <v>64.067172198198278</v>
      </c>
      <c r="J1675" s="17">
        <v>14.172184901299801</v>
      </c>
      <c r="K1675" s="17">
        <v>-0.99999999999999989</v>
      </c>
      <c r="L1675" s="17">
        <v>-0.99999999999999989</v>
      </c>
      <c r="M1675" s="17">
        <v>-0.99999999999999989</v>
      </c>
      <c r="N1675" s="17">
        <v>0.2846762191633459</v>
      </c>
      <c r="O1675" s="17">
        <v>-0.99999999999999989</v>
      </c>
      <c r="P1675" s="17">
        <v>-0.99999999999999989</v>
      </c>
      <c r="Q1675" s="17">
        <v>4.1760215168664656</v>
      </c>
      <c r="R1675" s="17">
        <v>-0.99999999999999989</v>
      </c>
      <c r="S1675" s="17">
        <v>1.3894085292371017</v>
      </c>
      <c r="T1675" s="17">
        <v>0.17232147630821598</v>
      </c>
      <c r="U1675" s="17">
        <v>0.19052020668831537</v>
      </c>
      <c r="V1675" s="17">
        <v>8.195609094045847E-2</v>
      </c>
      <c r="W1675" s="17">
        <v>3.0780594804164361</v>
      </c>
      <c r="X1675" s="17">
        <v>1.0232710231744357</v>
      </c>
      <c r="Y1675" s="17">
        <v>0.12754845581194335</v>
      </c>
      <c r="Z1675" s="17">
        <v>35.433826299164082</v>
      </c>
      <c r="AA1675" s="17">
        <v>0.69185648376955622</v>
      </c>
      <c r="AB1675" s="17">
        <v>1.2842344181459193</v>
      </c>
      <c r="AC1675" s="17">
        <v>19.957004578844543</v>
      </c>
      <c r="AD1675" s="17">
        <v>0.84773393531380892</v>
      </c>
      <c r="AE1675" s="17">
        <v>0.65981515645120403</v>
      </c>
      <c r="AF1675" s="17">
        <v>56.594579665149624</v>
      </c>
      <c r="AG1675" s="17">
        <v>5.8064743935339749</v>
      </c>
      <c r="AH1675" s="17">
        <v>0.25309238763901981</v>
      </c>
      <c r="AI1675" s="17">
        <v>0.34117083875834403</v>
      </c>
      <c r="AJ1675" s="17">
        <v>0.33333333333333298</v>
      </c>
      <c r="AK1675" s="17">
        <v>0.71742800436324239</v>
      </c>
      <c r="AL1675" s="17">
        <v>0.79234170768762813</v>
      </c>
      <c r="AM1675" s="17">
        <v>0.33333333333333298</v>
      </c>
      <c r="AN1675" s="17">
        <v>0.36990473728391582</v>
      </c>
      <c r="AO1675" s="17">
        <v>0.44315574899546489</v>
      </c>
      <c r="AP1675" s="17">
        <v>0.33333333333333298</v>
      </c>
      <c r="AQ1675" s="17">
        <v>7.7497426985828328</v>
      </c>
      <c r="AR1675" s="17">
        <v>2.2444243630026963</v>
      </c>
      <c r="AS1675" s="17">
        <v>5.1860120911390117</v>
      </c>
      <c r="AT1675" s="17">
        <v>7.1266477011742415</v>
      </c>
      <c r="AU1675" s="17">
        <v>-0.99999999999999989</v>
      </c>
      <c r="AV1675" s="17">
        <v>-0.99999999999999989</v>
      </c>
      <c r="AW1675" s="17">
        <v>-0.99999999999999989</v>
      </c>
      <c r="AX1675" s="17">
        <v>-0.99999999999999989</v>
      </c>
      <c r="AY1675" s="17">
        <v>2.1909160611015964E-2</v>
      </c>
      <c r="AZ1675" s="17">
        <v>0.23190234750312511</v>
      </c>
      <c r="BA1675" s="17">
        <v>0.34111708454277284</v>
      </c>
      <c r="BB1675" s="17">
        <v>0.12638896594053153</v>
      </c>
      <c r="BC1675" s="17">
        <v>0.18738694957730273</v>
      </c>
      <c r="BD1675" s="17">
        <v>4.5467277555507595</v>
      </c>
      <c r="BE1675" s="17">
        <v>6.1787234498057568</v>
      </c>
      <c r="BF1675" s="17">
        <v>-0.99999999999999989</v>
      </c>
      <c r="BG1675" s="22">
        <v>537.03054277614024</v>
      </c>
    </row>
    <row r="1676" spans="1:100" x14ac:dyDescent="0.25">
      <c r="A1676">
        <v>4265</v>
      </c>
      <c r="B1676" t="s">
        <v>1562</v>
      </c>
      <c r="C1676" s="48">
        <v>3</v>
      </c>
      <c r="D1676" s="22">
        <v>1568.5644207039529</v>
      </c>
      <c r="E1676" s="17">
        <v>69.990276512858571</v>
      </c>
      <c r="F1676" s="17">
        <v>0.78704903200635257</v>
      </c>
      <c r="G1676" s="17">
        <v>0.22484828443115407</v>
      </c>
      <c r="H1676" s="17">
        <v>2.4815743109324395</v>
      </c>
      <c r="I1676" s="17">
        <v>74.23868678648779</v>
      </c>
      <c r="J1676" s="17">
        <v>0.55800677089327655</v>
      </c>
      <c r="K1676" s="17">
        <v>-0.99999999999999678</v>
      </c>
      <c r="L1676" s="17">
        <v>-0.99999999999999678</v>
      </c>
      <c r="M1676" s="17">
        <v>-0.99999999999999678</v>
      </c>
      <c r="N1676" s="17">
        <v>-4.3230525567305174E-2</v>
      </c>
      <c r="O1676" s="17">
        <v>-0.99999999999999678</v>
      </c>
      <c r="P1676" s="17">
        <v>-0.99999999999999678</v>
      </c>
      <c r="Q1676" s="17">
        <v>1.8328247666148971</v>
      </c>
      <c r="R1676" s="17">
        <v>-0.99999999999999678</v>
      </c>
      <c r="S1676" s="17">
        <v>0.98951949951520723</v>
      </c>
      <c r="T1676" s="17">
        <v>6.8476961069487932E-2</v>
      </c>
      <c r="U1676" s="17">
        <v>-0.66514472735643526</v>
      </c>
      <c r="V1676" s="17">
        <v>-0.84668979717622328</v>
      </c>
      <c r="W1676" s="17">
        <v>0.64874954431754572</v>
      </c>
      <c r="X1676" s="17">
        <v>-1.7198360317612729</v>
      </c>
      <c r="Y1676" s="17">
        <v>-0.13483607074579537</v>
      </c>
      <c r="Z1676" s="17">
        <v>27.802830562247394</v>
      </c>
      <c r="AA1676" s="17">
        <v>2.3869816829247159</v>
      </c>
      <c r="AB1676" s="17">
        <v>5.1459295861257326</v>
      </c>
      <c r="AC1676" s="17">
        <v>27.861524814861937</v>
      </c>
      <c r="AD1676" s="17">
        <v>0.47523641978180076</v>
      </c>
      <c r="AE1676" s="17">
        <v>2.9664781814406984</v>
      </c>
      <c r="AF1676" s="17">
        <v>63.776763144675726</v>
      </c>
      <c r="AG1676" s="17">
        <v>30.073195534064169</v>
      </c>
      <c r="AH1676" s="17">
        <v>0.36668660900900207</v>
      </c>
      <c r="AI1676" s="17">
        <v>0.68499536928947502</v>
      </c>
      <c r="AJ1676" s="17">
        <v>0.33333333333333298</v>
      </c>
      <c r="AK1676" s="17">
        <v>0.31373692306593304</v>
      </c>
      <c r="AL1676" s="17">
        <v>0.22753630838464792</v>
      </c>
      <c r="AM1676" s="17">
        <v>0.33333333333333298</v>
      </c>
      <c r="AN1676" s="17">
        <v>1.1840726084468907</v>
      </c>
      <c r="AO1676" s="17">
        <v>1.179853050688294</v>
      </c>
      <c r="AP1676" s="17">
        <v>0.33333333333333298</v>
      </c>
      <c r="AQ1676" s="17">
        <v>10.461923641812083</v>
      </c>
      <c r="AR1676" s="17">
        <v>4.226562055880712</v>
      </c>
      <c r="AS1676" s="17">
        <v>-7.3352461418194785</v>
      </c>
      <c r="AT1676" s="17">
        <v>3.6666908568320449</v>
      </c>
      <c r="AU1676" s="17">
        <v>-0.99999999999999678</v>
      </c>
      <c r="AV1676" s="17">
        <v>-0.99999999999999678</v>
      </c>
      <c r="AW1676" s="17">
        <v>-0.99999999999999678</v>
      </c>
      <c r="AX1676" s="17">
        <v>-0.99999999999999678</v>
      </c>
      <c r="AY1676" s="17">
        <v>-6.2092283231151978E-2</v>
      </c>
      <c r="AZ1676" s="17">
        <v>0.31146164145247196</v>
      </c>
      <c r="BA1676" s="17">
        <v>-0.44701864949153775</v>
      </c>
      <c r="BB1676" s="17">
        <v>0.5926694235300034</v>
      </c>
      <c r="BC1676" s="17">
        <v>-0.20168487119176126</v>
      </c>
      <c r="BD1676" s="17">
        <v>16.374043795512438</v>
      </c>
      <c r="BE1676" s="17">
        <v>-7.2772150272517155</v>
      </c>
      <c r="BF1676" s="17">
        <v>-0.99999999999999678</v>
      </c>
      <c r="CU1676" t="e">
        <v>#N/A</v>
      </c>
      <c r="CV1676" t="e">
        <v>#N/A</v>
      </c>
    </row>
    <row r="1677" spans="1:100" x14ac:dyDescent="0.25">
      <c r="A1677">
        <v>4267</v>
      </c>
      <c r="B1677" t="s">
        <v>1563</v>
      </c>
      <c r="C1677" s="48">
        <v>3</v>
      </c>
      <c r="D1677" s="22">
        <v>1503.196848722484</v>
      </c>
      <c r="E1677" s="17">
        <v>85.133888093643947</v>
      </c>
      <c r="F1677" s="17">
        <v>-34.263105614454503</v>
      </c>
      <c r="G1677" s="17">
        <v>0.35960377164370749</v>
      </c>
      <c r="H1677" s="17">
        <v>5.7900390505171435</v>
      </c>
      <c r="I1677" s="17">
        <v>40.742539267130276</v>
      </c>
      <c r="J1677" s="17">
        <v>16.434700904353466</v>
      </c>
      <c r="K1677" s="17">
        <v>-1.0000000000000016</v>
      </c>
      <c r="L1677" s="17">
        <v>-1.0000000000000016</v>
      </c>
      <c r="M1677" s="17">
        <v>-1.0000000000000016</v>
      </c>
      <c r="N1677" s="17">
        <v>0.23152746115297931</v>
      </c>
      <c r="O1677" s="17">
        <v>-1.0000000000000016</v>
      </c>
      <c r="P1677" s="17">
        <v>-1.0000000000000016</v>
      </c>
      <c r="Q1677" s="17">
        <v>5.0324578815509877</v>
      </c>
      <c r="R1677" s="17">
        <v>-1.0000000000000016</v>
      </c>
      <c r="S1677" s="17">
        <v>1.1304529042570395</v>
      </c>
      <c r="T1677" s="17">
        <v>0.11959216701131378</v>
      </c>
      <c r="U1677" s="17">
        <v>-0.75166231977396392</v>
      </c>
      <c r="V1677" s="17">
        <v>-1.2151253194769815</v>
      </c>
      <c r="W1677" s="17">
        <v>0.75758116896615191</v>
      </c>
      <c r="X1677" s="17">
        <v>-0.12029450585735046</v>
      </c>
      <c r="Y1677" s="17">
        <v>0.24273001131678909</v>
      </c>
      <c r="Z1677" s="17">
        <v>30.35087276347852</v>
      </c>
      <c r="AA1677" s="17">
        <v>0.18036562719016488</v>
      </c>
      <c r="AB1677" s="17">
        <v>-1.5475719266835659</v>
      </c>
      <c r="AC1677" s="17">
        <v>4.2189930797565189</v>
      </c>
      <c r="AD1677" s="17">
        <v>-4.4802682130817478E-2</v>
      </c>
      <c r="AE1677" s="17">
        <v>0.84981890561934248</v>
      </c>
      <c r="AF1677" s="17">
        <v>33.872112822170863</v>
      </c>
      <c r="AG1677" s="17">
        <v>-45.456710198686018</v>
      </c>
      <c r="AH1677" s="17">
        <v>3.2436305926409684E-2</v>
      </c>
      <c r="AI1677" s="17">
        <v>4.7164991881679316E-2</v>
      </c>
      <c r="AJ1677" s="17">
        <v>0.33333333333333298</v>
      </c>
      <c r="AK1677" s="17">
        <v>0.38750414486486456</v>
      </c>
      <c r="AL1677" s="17">
        <v>0.85040942713533618</v>
      </c>
      <c r="AM1677" s="17">
        <v>0.33333333333333298</v>
      </c>
      <c r="AN1677" s="17">
        <v>6.5906012594202423E-2</v>
      </c>
      <c r="AO1677" s="17">
        <v>0.47651086997486369</v>
      </c>
      <c r="AP1677" s="17">
        <v>0.33333333333333298</v>
      </c>
      <c r="AQ1677" s="17">
        <v>6.8704264449593921</v>
      </c>
      <c r="AR1677" s="17">
        <v>0.14887441277956509</v>
      </c>
      <c r="AS1677" s="17">
        <v>11.801631461947657</v>
      </c>
      <c r="AT1677" s="17">
        <v>4.4841950296262327</v>
      </c>
      <c r="AU1677" s="17">
        <v>-1.0000000000000016</v>
      </c>
      <c r="AV1677" s="17">
        <v>-1.0000000000000016</v>
      </c>
      <c r="AW1677" s="17">
        <v>-1.0000000000000016</v>
      </c>
      <c r="AX1677" s="17">
        <v>-1.0000000000000016</v>
      </c>
      <c r="AY1677" s="17">
        <v>6.1873711416814942E-2</v>
      </c>
      <c r="AZ1677" s="17">
        <v>1.2560081116802431</v>
      </c>
      <c r="BA1677" s="17">
        <v>2.7420514089435661</v>
      </c>
      <c r="BB1677" s="17">
        <v>0.19749636845618054</v>
      </c>
      <c r="BC1677" s="17">
        <v>0.33834295747980359</v>
      </c>
      <c r="BD1677" s="17">
        <v>11.217449769805722</v>
      </c>
      <c r="BE1677" s="17">
        <v>22.168830981712912</v>
      </c>
      <c r="BF1677" s="17">
        <v>-1.0000000000000016</v>
      </c>
      <c r="CU1677" t="e">
        <v>#N/A</v>
      </c>
      <c r="CV1677" t="e">
        <v>#N/A</v>
      </c>
    </row>
    <row r="1678" spans="1:100" x14ac:dyDescent="0.25">
      <c r="A1678">
        <v>4269</v>
      </c>
      <c r="B1678" t="s">
        <v>1564</v>
      </c>
      <c r="C1678" s="48">
        <v>2</v>
      </c>
      <c r="D1678" s="22">
        <v>1557.4501269531249</v>
      </c>
      <c r="E1678" s="17">
        <v>112.50798667297752</v>
      </c>
      <c r="F1678" s="17">
        <v>43.309553214103033</v>
      </c>
      <c r="G1678" s="17">
        <v>0.75699050670911516</v>
      </c>
      <c r="H1678" s="17">
        <v>9.442290649029708</v>
      </c>
      <c r="I1678" s="17">
        <v>81.420661329540849</v>
      </c>
      <c r="J1678" s="17">
        <v>18.458206361535201</v>
      </c>
      <c r="K1678" s="17">
        <v>-0.99999999999999933</v>
      </c>
      <c r="L1678" s="17">
        <v>-0.99999999999999933</v>
      </c>
      <c r="M1678" s="17">
        <v>-0.99999999999999933</v>
      </c>
      <c r="N1678" s="17">
        <v>0.34642618751875087</v>
      </c>
      <c r="O1678" s="17">
        <v>-0.99999999999999933</v>
      </c>
      <c r="P1678" s="17">
        <v>-0.99999999999999933</v>
      </c>
      <c r="Q1678" s="17">
        <v>4.8393619967647732</v>
      </c>
      <c r="R1678" s="17">
        <v>-0.99999999999999933</v>
      </c>
      <c r="S1678" s="17">
        <v>2.2545396825126378</v>
      </c>
      <c r="T1678" s="17">
        <v>0.26942692239452259</v>
      </c>
      <c r="U1678" s="17">
        <v>0.48150083957597867</v>
      </c>
      <c r="V1678" s="17">
        <v>0.46323480313817023</v>
      </c>
      <c r="W1678" s="17">
        <v>5.0101079096679468</v>
      </c>
      <c r="X1678" s="17">
        <v>3.4037317339952753</v>
      </c>
      <c r="Y1678" s="17">
        <v>0.2149133563133746</v>
      </c>
      <c r="Z1678" s="17">
        <v>43.455255666809038</v>
      </c>
      <c r="AA1678" s="17">
        <v>1.2826255029653106</v>
      </c>
      <c r="AB1678" s="17">
        <v>2.1357757419266825</v>
      </c>
      <c r="AC1678" s="17">
        <v>29.733580642925844</v>
      </c>
      <c r="AD1678" s="17">
        <v>1.5939496304884255</v>
      </c>
      <c r="AE1678" s="17">
        <v>1.2847315018999257</v>
      </c>
      <c r="AF1678" s="17">
        <v>72.428323099837257</v>
      </c>
      <c r="AG1678" s="17">
        <v>32.859226229440075</v>
      </c>
      <c r="AH1678" s="17">
        <v>0.44025663738518106</v>
      </c>
      <c r="AI1678" s="17">
        <v>0.56260957612786422</v>
      </c>
      <c r="AJ1678" s="17">
        <v>0.33333333333333298</v>
      </c>
      <c r="AK1678" s="17">
        <v>0.96726420492691079</v>
      </c>
      <c r="AL1678" s="17">
        <v>1.0105508302102986</v>
      </c>
      <c r="AM1678" s="17">
        <v>0.33333333333333298</v>
      </c>
      <c r="AN1678" s="17">
        <v>0.59513071962248776</v>
      </c>
      <c r="AO1678" s="17">
        <v>0.68926723153341118</v>
      </c>
      <c r="AP1678" s="17">
        <v>0.33333333333333298</v>
      </c>
      <c r="AQ1678" s="17">
        <v>10.557608090936064</v>
      </c>
      <c r="AR1678" s="17">
        <v>2.2444243630026963</v>
      </c>
      <c r="AS1678" s="17">
        <v>8.7602576598562081</v>
      </c>
      <c r="AT1678" s="17">
        <v>9.627332175886103</v>
      </c>
      <c r="AU1678" s="17">
        <v>-0.99999999999999933</v>
      </c>
      <c r="AV1678" s="17">
        <v>-0.99999999999999933</v>
      </c>
      <c r="AW1678" s="17">
        <v>-0.99999999999999933</v>
      </c>
      <c r="AX1678" s="17">
        <v>-0.99999999999999933</v>
      </c>
      <c r="AY1678" s="17">
        <v>5.9549598867115944E-2</v>
      </c>
      <c r="AZ1678" s="17">
        <v>-2.7687080493428717E-2</v>
      </c>
      <c r="BA1678" s="17">
        <v>0.59067004172030591</v>
      </c>
      <c r="BB1678" s="17">
        <v>-1.8177687705172862E-2</v>
      </c>
      <c r="BC1678" s="17">
        <v>0.32576270103679683</v>
      </c>
      <c r="BD1678" s="17">
        <v>0.69193551822635158</v>
      </c>
      <c r="BE1678" s="17">
        <v>9.90272072085396</v>
      </c>
      <c r="BF1678" s="17">
        <v>-0.99999999999999933</v>
      </c>
      <c r="BG1678" s="22">
        <v>308.38761564771141</v>
      </c>
    </row>
    <row r="1679" spans="1:100" x14ac:dyDescent="0.25">
      <c r="A1679">
        <v>4270</v>
      </c>
      <c r="B1679" t="s">
        <v>185</v>
      </c>
      <c r="C1679" s="48">
        <v>2</v>
      </c>
      <c r="D1679" s="22">
        <v>1493.8572558593748</v>
      </c>
      <c r="E1679" s="17">
        <v>108.05476243034128</v>
      </c>
      <c r="F1679" s="17">
        <v>36.125417612245577</v>
      </c>
      <c r="G1679" s="17">
        <v>0.7070565811260201</v>
      </c>
      <c r="H1679" s="17">
        <v>8.9868061335466223</v>
      </c>
      <c r="I1679" s="17">
        <v>77.923680576768348</v>
      </c>
      <c r="J1679" s="17">
        <v>17.594510626402453</v>
      </c>
      <c r="K1679" s="17">
        <v>-0.99999999999999944</v>
      </c>
      <c r="L1679" s="17">
        <v>-0.99999999999999944</v>
      </c>
      <c r="M1679" s="17">
        <v>-0.99999999999999944</v>
      </c>
      <c r="N1679" s="17">
        <v>0.33398266972306156</v>
      </c>
      <c r="O1679" s="17">
        <v>-0.99999999999999944</v>
      </c>
      <c r="P1679" s="17">
        <v>-0.99999999999999944</v>
      </c>
      <c r="Q1679" s="17">
        <v>4.7056892308338227</v>
      </c>
      <c r="R1679" s="17">
        <v>-0.99999999999999944</v>
      </c>
      <c r="S1679" s="17">
        <v>2.0802031575215754</v>
      </c>
      <c r="T1679" s="17">
        <v>0.24985876100731863</v>
      </c>
      <c r="U1679" s="17">
        <v>0.42286400493504811</v>
      </c>
      <c r="V1679" s="17">
        <v>0.38640159064091317</v>
      </c>
      <c r="W1679" s="17">
        <v>4.6207720176533496</v>
      </c>
      <c r="X1679" s="17">
        <v>2.9240342376896669</v>
      </c>
      <c r="Y1679" s="17">
        <v>0.19730805669846349</v>
      </c>
      <c r="Z1679" s="17">
        <v>41.838820845196402</v>
      </c>
      <c r="AA1679" s="17">
        <v>1.1635769431151446</v>
      </c>
      <c r="AB1679" s="17">
        <v>1.9641777654670998</v>
      </c>
      <c r="AC1679" s="17">
        <v>27.763458204415194</v>
      </c>
      <c r="AD1679" s="17">
        <v>1.4435763018919705</v>
      </c>
      <c r="AE1679" s="17">
        <v>1.1588017585735448</v>
      </c>
      <c r="AF1679" s="17">
        <v>69.23759323471549</v>
      </c>
      <c r="AG1679" s="17">
        <v>27.407702805898136</v>
      </c>
      <c r="AH1679" s="17">
        <v>0.40254031566937665</v>
      </c>
      <c r="AI1679" s="17">
        <v>0.517986446068051</v>
      </c>
      <c r="AJ1679" s="17">
        <v>0.33333333333333298</v>
      </c>
      <c r="AK1679" s="17">
        <v>0.91691857252385722</v>
      </c>
      <c r="AL1679" s="17">
        <v>0.96657851457015731</v>
      </c>
      <c r="AM1679" s="17">
        <v>0.33333333333333298</v>
      </c>
      <c r="AN1679" s="17">
        <v>0.54974440455344831</v>
      </c>
      <c r="AO1679" s="17">
        <v>0.6396721840500168</v>
      </c>
      <c r="AP1679" s="17">
        <v>0.33333333333333298</v>
      </c>
      <c r="AQ1679" s="17">
        <v>9.991782327649025</v>
      </c>
      <c r="AR1679" s="17">
        <v>2.2444243630026963</v>
      </c>
      <c r="AS1679" s="17">
        <v>8.0399951313879967</v>
      </c>
      <c r="AT1679" s="17">
        <v>9.1234078405182899</v>
      </c>
      <c r="AU1679" s="17">
        <v>-0.99999999999999944</v>
      </c>
      <c r="AV1679" s="17">
        <v>-0.99999999999999944</v>
      </c>
      <c r="AW1679" s="17">
        <v>-0.99999999999999944</v>
      </c>
      <c r="AX1679" s="17">
        <v>-0.99999999999999944</v>
      </c>
      <c r="AY1679" s="17">
        <v>5.1964502457324382E-2</v>
      </c>
      <c r="AZ1679" s="17">
        <v>2.4623969258958489E-2</v>
      </c>
      <c r="BA1679" s="17">
        <v>0.54038148698400668</v>
      </c>
      <c r="BB1679" s="17">
        <v>1.0954598111555247E-2</v>
      </c>
      <c r="BC1679" s="17">
        <v>0.29787797215940337</v>
      </c>
      <c r="BD1679" s="17">
        <v>1.4687322855988274</v>
      </c>
      <c r="BE1679" s="17">
        <v>9.1522810437568527</v>
      </c>
      <c r="BF1679" s="17">
        <v>-0.99999999999999944</v>
      </c>
      <c r="BG1679" s="22">
        <v>90.387474954832214</v>
      </c>
    </row>
    <row r="1680" spans="1:100" x14ac:dyDescent="0.25">
      <c r="A1680">
        <v>4272</v>
      </c>
      <c r="B1680" t="s">
        <v>1565</v>
      </c>
      <c r="C1680" s="48">
        <v>2</v>
      </c>
      <c r="D1680" s="22">
        <v>1571.5989941406251</v>
      </c>
      <c r="E1680" s="17">
        <v>113.73187919851205</v>
      </c>
      <c r="F1680" s="17">
        <v>45.283990023585289</v>
      </c>
      <c r="G1680" s="17">
        <v>0.77071399220230652</v>
      </c>
      <c r="H1680" s="17">
        <v>9.5674727785661364</v>
      </c>
      <c r="I1680" s="17">
        <v>82.381746685243186</v>
      </c>
      <c r="J1680" s="17">
        <v>18.695578363700363</v>
      </c>
      <c r="K1680" s="17">
        <v>-0.99999999999999933</v>
      </c>
      <c r="L1680" s="17">
        <v>-0.99999999999999933</v>
      </c>
      <c r="M1680" s="17">
        <v>-0.99999999999999933</v>
      </c>
      <c r="N1680" s="17">
        <v>0.34984607558000963</v>
      </c>
      <c r="O1680" s="17">
        <v>-0.99999999999999933</v>
      </c>
      <c r="P1680" s="17">
        <v>-0.99999999999999933</v>
      </c>
      <c r="Q1680" s="17">
        <v>4.8760996704538861</v>
      </c>
      <c r="R1680" s="17">
        <v>-0.99999999999999933</v>
      </c>
      <c r="S1680" s="17">
        <v>2.3024530949613915</v>
      </c>
      <c r="T1680" s="17">
        <v>0.27480489690363347</v>
      </c>
      <c r="U1680" s="17">
        <v>0.49761617078947129</v>
      </c>
      <c r="V1680" s="17">
        <v>0.48435109761709594</v>
      </c>
      <c r="W1680" s="17">
        <v>5.117110221295734</v>
      </c>
      <c r="X1680" s="17">
        <v>3.5355683872284618</v>
      </c>
      <c r="Y1680" s="17">
        <v>0.21975187183257738</v>
      </c>
      <c r="Z1680" s="17">
        <v>43.89950513380068</v>
      </c>
      <c r="AA1680" s="17">
        <v>1.3153439637114088</v>
      </c>
      <c r="AB1680" s="17">
        <v>2.1829365111453023</v>
      </c>
      <c r="AC1680" s="17">
        <v>30.275035102774382</v>
      </c>
      <c r="AD1680" s="17">
        <v>1.6352771682187055</v>
      </c>
      <c r="AE1680" s="17">
        <v>1.3193411382447593</v>
      </c>
      <c r="AF1680" s="17">
        <v>73.305240636469208</v>
      </c>
      <c r="AG1680" s="17">
        <v>34.357484212267266</v>
      </c>
      <c r="AH1680" s="17">
        <v>0.45062232339682939</v>
      </c>
      <c r="AI1680" s="17">
        <v>0.57487348029493346</v>
      </c>
      <c r="AJ1680" s="17">
        <v>0.33333333333333298</v>
      </c>
      <c r="AK1680" s="17">
        <v>0.98110084099869521</v>
      </c>
      <c r="AL1680" s="17">
        <v>1.0226358691641315</v>
      </c>
      <c r="AM1680" s="17">
        <v>0.33333333333333298</v>
      </c>
      <c r="AN1680" s="17">
        <v>0.60760437213760743</v>
      </c>
      <c r="AO1680" s="17">
        <v>0.70289758217627996</v>
      </c>
      <c r="AP1680" s="17">
        <v>0.33333333333333298</v>
      </c>
      <c r="AQ1680" s="17">
        <v>10.713115625412234</v>
      </c>
      <c r="AR1680" s="17">
        <v>2.2444243630026963</v>
      </c>
      <c r="AS1680" s="17">
        <v>8.9582094981164317</v>
      </c>
      <c r="AT1680" s="17">
        <v>9.7658271615162242</v>
      </c>
      <c r="AU1680" s="17">
        <v>-0.99999999999999933</v>
      </c>
      <c r="AV1680" s="17">
        <v>-0.99999999999999933</v>
      </c>
      <c r="AW1680" s="17">
        <v>-0.99999999999999933</v>
      </c>
      <c r="AX1680" s="17">
        <v>-0.99999999999999933</v>
      </c>
      <c r="AY1680" s="17">
        <v>6.1634232897561023E-2</v>
      </c>
      <c r="AZ1680" s="17">
        <v>-4.206387791176619E-2</v>
      </c>
      <c r="BA1680" s="17">
        <v>0.60449099097150605</v>
      </c>
      <c r="BB1680" s="17">
        <v>-2.6184198251275881E-2</v>
      </c>
      <c r="BC1680" s="17">
        <v>0.33342634189342601</v>
      </c>
      <c r="BD1680" s="17">
        <v>0.47844621123296793</v>
      </c>
      <c r="BE1680" s="17">
        <v>10.108966232335316</v>
      </c>
      <c r="BF1680" s="17">
        <v>-0.99999999999999933</v>
      </c>
      <c r="BG1680" s="22">
        <v>1380.8676655131617</v>
      </c>
    </row>
    <row r="1681" spans="1:100" x14ac:dyDescent="0.25">
      <c r="A1681">
        <v>4276</v>
      </c>
      <c r="B1681" t="s">
        <v>1566</v>
      </c>
      <c r="C1681" s="48">
        <v>2</v>
      </c>
      <c r="D1681" s="22">
        <v>1607.5377246093749</v>
      </c>
      <c r="E1681" s="17">
        <v>99.19487057655796</v>
      </c>
      <c r="F1681" s="17">
        <v>21.832253597291022</v>
      </c>
      <c r="G1681" s="17">
        <v>0.60771076865483242</v>
      </c>
      <c r="H1681" s="17">
        <v>8.0805990062217106</v>
      </c>
      <c r="I1681" s="17">
        <v>70.966278569546546</v>
      </c>
      <c r="J1681" s="17">
        <v>15.876148740516369</v>
      </c>
      <c r="K1681" s="17">
        <v>-0.99999999999999967</v>
      </c>
      <c r="L1681" s="17">
        <v>-0.99999999999999967</v>
      </c>
      <c r="M1681" s="17">
        <v>-0.99999999999999967</v>
      </c>
      <c r="N1681" s="17">
        <v>0.30922572600239906</v>
      </c>
      <c r="O1681" s="17">
        <v>-0.99999999999999967</v>
      </c>
      <c r="P1681" s="17">
        <v>-0.99999999999999967</v>
      </c>
      <c r="Q1681" s="17">
        <v>4.4397411928694881</v>
      </c>
      <c r="R1681" s="17">
        <v>-0.99999999999999967</v>
      </c>
      <c r="S1681" s="17">
        <v>1.733352724346259</v>
      </c>
      <c r="T1681" s="17">
        <v>0.21092701532783928</v>
      </c>
      <c r="U1681" s="17">
        <v>0.30620335969000323</v>
      </c>
      <c r="V1681" s="17">
        <v>0.2335384253444209</v>
      </c>
      <c r="W1681" s="17">
        <v>3.8461705805598614</v>
      </c>
      <c r="X1681" s="17">
        <v>1.9696542854952219</v>
      </c>
      <c r="Y1681" s="17">
        <v>0.16228151364945967</v>
      </c>
      <c r="Z1681" s="17">
        <v>38.622850364513987</v>
      </c>
      <c r="AA1681" s="17">
        <v>0.92672442724077631</v>
      </c>
      <c r="AB1681" s="17">
        <v>1.6227757989539695</v>
      </c>
      <c r="AC1681" s="17">
        <v>23.843810148789082</v>
      </c>
      <c r="AD1681" s="17">
        <v>1.1444017361240186</v>
      </c>
      <c r="AE1681" s="17">
        <v>0.90825881569538969</v>
      </c>
      <c r="AF1681" s="17">
        <v>62.889491275475216</v>
      </c>
      <c r="AG1681" s="17">
        <v>16.561649398456108</v>
      </c>
      <c r="AH1681" s="17">
        <v>0.32750198089944216</v>
      </c>
      <c r="AI1681" s="17">
        <v>0.42920670245621584</v>
      </c>
      <c r="AJ1681" s="17">
        <v>0.33333333333333298</v>
      </c>
      <c r="AK1681" s="17">
        <v>0.81675365063855709</v>
      </c>
      <c r="AL1681" s="17">
        <v>0.8790935958000563</v>
      </c>
      <c r="AM1681" s="17">
        <v>0.33333333333333298</v>
      </c>
      <c r="AN1681" s="17">
        <v>0.45944626970915892</v>
      </c>
      <c r="AO1681" s="17">
        <v>0.54100058494680137</v>
      </c>
      <c r="AP1681" s="17">
        <v>0.33333333333333298</v>
      </c>
      <c r="AQ1681" s="17">
        <v>8.8660462771689215</v>
      </c>
      <c r="AR1681" s="17">
        <v>2.2444243630026963</v>
      </c>
      <c r="AS1681" s="17">
        <v>6.6070001235320319</v>
      </c>
      <c r="AT1681" s="17">
        <v>8.1208274918571508</v>
      </c>
      <c r="AU1681" s="17">
        <v>-0.99999999999999967</v>
      </c>
      <c r="AV1681" s="17">
        <v>-0.99999999999999967</v>
      </c>
      <c r="AW1681" s="17">
        <v>-0.99999999999999967</v>
      </c>
      <c r="AX1681" s="17">
        <v>-0.99999999999999967</v>
      </c>
      <c r="AY1681" s="17">
        <v>3.6873608707161443E-2</v>
      </c>
      <c r="AZ1681" s="17">
        <v>0.12869917821130669</v>
      </c>
      <c r="BA1681" s="17">
        <v>0.44033012370863889</v>
      </c>
      <c r="BB1681" s="17">
        <v>6.8914603655071377E-2</v>
      </c>
      <c r="BC1681" s="17">
        <v>0.24240003779885522</v>
      </c>
      <c r="BD1681" s="17">
        <v>3.0142047290018525</v>
      </c>
      <c r="BE1681" s="17">
        <v>7.6592472283448414</v>
      </c>
      <c r="BF1681" s="17">
        <v>-0.99999999999999967</v>
      </c>
      <c r="BG1681" s="22">
        <v>667.62047361407019</v>
      </c>
    </row>
    <row r="1682" spans="1:100" x14ac:dyDescent="0.25">
      <c r="A1682">
        <v>4277</v>
      </c>
      <c r="B1682" t="s">
        <v>1567</v>
      </c>
      <c r="C1682" s="48">
        <v>2</v>
      </c>
      <c r="D1682" s="22">
        <v>1518.83939453125</v>
      </c>
      <c r="E1682" s="17">
        <v>71.505660275365685</v>
      </c>
      <c r="F1682" s="17">
        <v>-22.837188288787043</v>
      </c>
      <c r="G1682" s="17">
        <v>0.29723213759988476</v>
      </c>
      <c r="H1682" s="17">
        <v>5.24849223347098</v>
      </c>
      <c r="I1682" s="17">
        <v>49.222788862543062</v>
      </c>
      <c r="J1682" s="17">
        <v>10.505870590728838</v>
      </c>
      <c r="K1682" s="17">
        <v>-1.0000000000000004</v>
      </c>
      <c r="L1682" s="17">
        <v>-1.0000000000000004</v>
      </c>
      <c r="M1682" s="17">
        <v>-1.0000000000000004</v>
      </c>
      <c r="N1682" s="17">
        <v>0.23185455348594378</v>
      </c>
      <c r="O1682" s="17">
        <v>-1.0000000000000004</v>
      </c>
      <c r="P1682" s="17">
        <v>-1.0000000000000004</v>
      </c>
      <c r="Q1682" s="17">
        <v>3.6085920915134237</v>
      </c>
      <c r="R1682" s="17">
        <v>-1.0000000000000004</v>
      </c>
      <c r="S1682" s="17">
        <v>0.64936493468154566</v>
      </c>
      <c r="T1682" s="17">
        <v>8.9256309714054849E-2</v>
      </c>
      <c r="U1682" s="17">
        <v>-5.8388126681635372E-2</v>
      </c>
      <c r="V1682" s="17">
        <v>-0.24419430560229774</v>
      </c>
      <c r="W1682" s="17">
        <v>1.4253620148064705</v>
      </c>
      <c r="X1682" s="17">
        <v>-1.0130037017204403</v>
      </c>
      <c r="Y1682" s="17">
        <v>5.2815469073138339E-2</v>
      </c>
      <c r="Z1682" s="17">
        <v>28.572199134045857</v>
      </c>
      <c r="AA1682" s="17">
        <v>0.18650555881165665</v>
      </c>
      <c r="AB1682" s="17">
        <v>0.5558157272025277</v>
      </c>
      <c r="AC1682" s="17">
        <v>11.594003818190821</v>
      </c>
      <c r="AD1682" s="17">
        <v>0.20941205396674345</v>
      </c>
      <c r="AE1682" s="17">
        <v>0.12525419788276021</v>
      </c>
      <c r="AF1682" s="17">
        <v>43.0502050783467</v>
      </c>
      <c r="AG1682" s="17">
        <v>-17.334774925096365</v>
      </c>
      <c r="AH1682" s="17">
        <v>9.2989837141304682E-2</v>
      </c>
      <c r="AI1682" s="17">
        <v>0.15174947928431853</v>
      </c>
      <c r="AJ1682" s="17">
        <v>0.33333333333333298</v>
      </c>
      <c r="AK1682" s="17">
        <v>0.50371511330017549</v>
      </c>
      <c r="AL1682" s="17">
        <v>0.60568299960032423</v>
      </c>
      <c r="AM1682" s="17">
        <v>0.33333333333333298</v>
      </c>
      <c r="AN1682" s="17">
        <v>0.1772437229093034</v>
      </c>
      <c r="AO1682" s="17">
        <v>0.23262902653356887</v>
      </c>
      <c r="AP1682" s="17">
        <v>0.33333333333333298</v>
      </c>
      <c r="AQ1682" s="17">
        <v>5.3478608681600308</v>
      </c>
      <c r="AR1682" s="17">
        <v>2.2444243630026963</v>
      </c>
      <c r="AS1682" s="17">
        <v>2.1285594396156591</v>
      </c>
      <c r="AT1682" s="17">
        <v>4.9875321225613467</v>
      </c>
      <c r="AU1682" s="17">
        <v>-1.0000000000000004</v>
      </c>
      <c r="AV1682" s="17">
        <v>-1.0000000000000004</v>
      </c>
      <c r="AW1682" s="17">
        <v>-1.0000000000000004</v>
      </c>
      <c r="AX1682" s="17">
        <v>-1.0000000000000004</v>
      </c>
      <c r="AY1682" s="17">
        <v>-1.0288923023152942E-2</v>
      </c>
      <c r="AZ1682" s="17">
        <v>0.45395826662687683</v>
      </c>
      <c r="BA1682" s="17">
        <v>0.12764648327913813</v>
      </c>
      <c r="BB1682" s="17">
        <v>0.25005302035790994</v>
      </c>
      <c r="BC1682" s="17">
        <v>6.9018667355941546E-2</v>
      </c>
      <c r="BD1682" s="17">
        <v>7.844163401895873</v>
      </c>
      <c r="BE1682" s="17">
        <v>2.9931713908523778</v>
      </c>
      <c r="BF1682" s="17">
        <v>-1.0000000000000004</v>
      </c>
      <c r="BG1682" s="22">
        <v>116.72403972180291</v>
      </c>
    </row>
    <row r="1683" spans="1:100" x14ac:dyDescent="0.25">
      <c r="A1683">
        <v>4281</v>
      </c>
      <c r="B1683" t="s">
        <v>1568</v>
      </c>
      <c r="C1683" s="48">
        <v>2</v>
      </c>
      <c r="D1683" s="22">
        <v>1486.683623046875</v>
      </c>
      <c r="E1683" s="17">
        <v>41.858708612890538</v>
      </c>
      <c r="F1683" s="17">
        <v>-70.664943937321198</v>
      </c>
      <c r="G1683" s="17">
        <v>-3.5198613114632293E-2</v>
      </c>
      <c r="H1683" s="17">
        <v>2.2161438320037838</v>
      </c>
      <c r="I1683" s="17">
        <v>25.941944760994197</v>
      </c>
      <c r="J1683" s="17">
        <v>4.7558916282034307</v>
      </c>
      <c r="K1683" s="17">
        <v>-1.0000000000000011</v>
      </c>
      <c r="L1683" s="17">
        <v>-1.0000000000000011</v>
      </c>
      <c r="M1683" s="17">
        <v>-1.0000000000000011</v>
      </c>
      <c r="N1683" s="17">
        <v>0.14901291998635618</v>
      </c>
      <c r="O1683" s="17">
        <v>-1.0000000000000011</v>
      </c>
      <c r="P1683" s="17">
        <v>-1.0000000000000011</v>
      </c>
      <c r="Q1683" s="17">
        <v>2.7186773209519868</v>
      </c>
      <c r="R1683" s="17">
        <v>-1.0000000000000011</v>
      </c>
      <c r="S1683" s="17">
        <v>-0.51126526218323254</v>
      </c>
      <c r="T1683" s="17">
        <v>-4.1017016568413694E-2</v>
      </c>
      <c r="U1683" s="17">
        <v>-0.44875773475039665</v>
      </c>
      <c r="V1683" s="17">
        <v>-0.75570471084306234</v>
      </c>
      <c r="W1683" s="17">
        <v>-1.1666077001949797</v>
      </c>
      <c r="X1683" s="17">
        <v>-4.2065479094030476</v>
      </c>
      <c r="Y1683" s="17">
        <v>-6.439027630331276E-2</v>
      </c>
      <c r="Z1683" s="17">
        <v>17.810925411723243</v>
      </c>
      <c r="AA1683" s="17">
        <v>-0.60604983634980147</v>
      </c>
      <c r="AB1683" s="17">
        <v>-0.58658282186855049</v>
      </c>
      <c r="AC1683" s="17">
        <v>-1.5219143393700314</v>
      </c>
      <c r="AD1683" s="17">
        <v>-0.79168525470717555</v>
      </c>
      <c r="AE1683" s="17">
        <v>-0.71311207559620193</v>
      </c>
      <c r="AF1683" s="17">
        <v>21.808199527940911</v>
      </c>
      <c r="AG1683" s="17">
        <v>-53.627816240465179</v>
      </c>
      <c r="AH1683" s="17">
        <v>-0.1581032823313569</v>
      </c>
      <c r="AI1683" s="17">
        <v>-0.14532511382632807</v>
      </c>
      <c r="AJ1683" s="17">
        <v>0.33333333333333298</v>
      </c>
      <c r="AK1683" s="17">
        <v>0.16854346037068402</v>
      </c>
      <c r="AL1683" s="17">
        <v>0.31294114667745698</v>
      </c>
      <c r="AM1683" s="17">
        <v>0.33333333333333298</v>
      </c>
      <c r="AN1683" s="17">
        <v>-0.12491170777997285</v>
      </c>
      <c r="AO1683" s="17">
        <v>-9.7545672813691919E-2</v>
      </c>
      <c r="AP1683" s="17">
        <v>0.33333333333333298</v>
      </c>
      <c r="AQ1683" s="17">
        <v>1.5809252413963915</v>
      </c>
      <c r="AR1683" s="17">
        <v>2.2444243630026963</v>
      </c>
      <c r="AS1683" s="17">
        <v>-2.6665254701772998</v>
      </c>
      <c r="AT1683" s="17">
        <v>1.6326998486423596</v>
      </c>
      <c r="AU1683" s="17">
        <v>-1.0000000000000011</v>
      </c>
      <c r="AV1683" s="17">
        <v>-1.0000000000000011</v>
      </c>
      <c r="AW1683" s="17">
        <v>-1.0000000000000011</v>
      </c>
      <c r="AX1683" s="17">
        <v>-1.0000000000000011</v>
      </c>
      <c r="AY1683" s="17">
        <v>-6.078604024965522E-2</v>
      </c>
      <c r="AZ1683" s="17">
        <v>0.80221451399345201</v>
      </c>
      <c r="BA1683" s="17">
        <v>-0.20714518006638544</v>
      </c>
      <c r="BB1683" s="17">
        <v>0.44399867015403643</v>
      </c>
      <c r="BC1683" s="17">
        <v>-0.11662148101887235</v>
      </c>
      <c r="BD1683" s="17">
        <v>13.015620072181477</v>
      </c>
      <c r="BE1683" s="17">
        <v>-2.0028152517000724</v>
      </c>
      <c r="BF1683" s="17">
        <v>-1.0000000000000011</v>
      </c>
      <c r="BG1683" s="22">
        <v>161.3882842887993</v>
      </c>
    </row>
    <row r="1684" spans="1:100" x14ac:dyDescent="0.25">
      <c r="A1684">
        <v>4283</v>
      </c>
      <c r="B1684" t="s">
        <v>1569</v>
      </c>
      <c r="C1684" s="48">
        <v>3</v>
      </c>
      <c r="D1684" s="22">
        <v>1370.9246038364977</v>
      </c>
      <c r="E1684" s="17">
        <v>15.708068941085914</v>
      </c>
      <c r="F1684" s="17">
        <v>-168.2127605350318</v>
      </c>
      <c r="G1684" s="17">
        <v>5.4010646676344032E-3</v>
      </c>
      <c r="H1684" s="17">
        <v>4.6519560447385215</v>
      </c>
      <c r="I1684" s="17">
        <v>-4.5145237536040295</v>
      </c>
      <c r="J1684" s="17">
        <v>9.9381724868142154</v>
      </c>
      <c r="K1684" s="17">
        <v>-1.0000000000000013</v>
      </c>
      <c r="L1684" s="17">
        <v>-1.0000000000000013</v>
      </c>
      <c r="M1684" s="17">
        <v>-1.0000000000000013</v>
      </c>
      <c r="N1684" s="17">
        <v>0.4273070707015898</v>
      </c>
      <c r="O1684" s="17">
        <v>-1.0000000000000013</v>
      </c>
      <c r="P1684" s="17">
        <v>-1.0000000000000013</v>
      </c>
      <c r="Q1684" s="17">
        <v>5.4237054220245131</v>
      </c>
      <c r="R1684" s="17">
        <v>-1.0000000000000013</v>
      </c>
      <c r="S1684" s="17">
        <v>-0.11499126229098955</v>
      </c>
      <c r="T1684" s="17">
        <v>5.57031799491845E-2</v>
      </c>
      <c r="U1684" s="17">
        <v>-0.27088342635200835</v>
      </c>
      <c r="V1684" s="17">
        <v>-1.3891884200211126</v>
      </c>
      <c r="W1684" s="17">
        <v>-0.77174937728599513</v>
      </c>
      <c r="X1684" s="17">
        <v>-1.4588007437812103</v>
      </c>
      <c r="Y1684" s="17">
        <v>0.14006165747307833</v>
      </c>
      <c r="Z1684" s="17">
        <v>17.905261571613757</v>
      </c>
      <c r="AA1684" s="17">
        <v>3.9650058718869716</v>
      </c>
      <c r="AB1684" s="17">
        <v>-0.37849391881563238</v>
      </c>
      <c r="AC1684" s="17">
        <v>-27.482636564603521</v>
      </c>
      <c r="AD1684" s="17">
        <v>1.6742202538822994</v>
      </c>
      <c r="AE1684" s="17">
        <v>-2.0191461003779523</v>
      </c>
      <c r="AF1684" s="17">
        <v>-11.975015012183357</v>
      </c>
      <c r="AG1684" s="17">
        <v>-136.73251550759113</v>
      </c>
      <c r="AH1684" s="17">
        <v>0.65977380021833454</v>
      </c>
      <c r="AI1684" s="17">
        <v>0.69153900476138908</v>
      </c>
      <c r="AJ1684" s="17">
        <v>0.33333333333333298</v>
      </c>
      <c r="AK1684" s="17">
        <v>0.91976190122759538</v>
      </c>
      <c r="AL1684" s="17">
        <v>1.1267118388731734</v>
      </c>
      <c r="AM1684" s="17">
        <v>0.33333333333333298</v>
      </c>
      <c r="AN1684" s="17">
        <v>-0.61824004543463795</v>
      </c>
      <c r="AO1684" s="17">
        <v>-0.32615259191869528</v>
      </c>
      <c r="AP1684" s="17">
        <v>0.33333333333333298</v>
      </c>
      <c r="AQ1684" s="17">
        <v>7.460491258579335</v>
      </c>
      <c r="AR1684" s="17">
        <v>4.0012129402034029</v>
      </c>
      <c r="AS1684" s="17">
        <v>-3.6385865387807144</v>
      </c>
      <c r="AT1684" s="17">
        <v>9.5755460853915295</v>
      </c>
      <c r="AU1684" s="17">
        <v>-1.0000000000000013</v>
      </c>
      <c r="AV1684" s="17">
        <v>-1.0000000000000013</v>
      </c>
      <c r="AW1684" s="17">
        <v>-1.0000000000000013</v>
      </c>
      <c r="AX1684" s="17">
        <v>-1.0000000000000013</v>
      </c>
      <c r="AY1684" s="17">
        <v>5.4587877974454434E-2</v>
      </c>
      <c r="AZ1684" s="17">
        <v>0.12950756862735863</v>
      </c>
      <c r="BA1684" s="17">
        <v>-0.32018163965394242</v>
      </c>
      <c r="BB1684" s="17">
        <v>0.3532680920428668</v>
      </c>
      <c r="BC1684" s="17">
        <v>0.28879646569376594</v>
      </c>
      <c r="BD1684" s="17">
        <v>9.4792401442084664</v>
      </c>
      <c r="BE1684" s="17">
        <v>5.6190034440744361</v>
      </c>
      <c r="BF1684" s="17">
        <v>-1.0000000000000013</v>
      </c>
      <c r="CU1684" t="e">
        <v>#N/A</v>
      </c>
      <c r="CV1684" t="e">
        <v>#N/A</v>
      </c>
    </row>
    <row r="1685" spans="1:100" x14ac:dyDescent="0.25">
      <c r="A1685">
        <v>4284</v>
      </c>
      <c r="B1685" t="s">
        <v>1570</v>
      </c>
      <c r="C1685" s="48">
        <v>3</v>
      </c>
      <c r="D1685" s="22">
        <v>1417.980177695769</v>
      </c>
      <c r="E1685" s="17">
        <v>51.499250703164982</v>
      </c>
      <c r="F1685" s="17">
        <v>-55.081284755866072</v>
      </c>
      <c r="G1685" s="17">
        <v>0.45246531255130673</v>
      </c>
      <c r="H1685" s="17">
        <v>4.6034281145647666</v>
      </c>
      <c r="I1685" s="17">
        <v>41.413459047795655</v>
      </c>
      <c r="J1685" s="17">
        <v>3.5285542783474506</v>
      </c>
      <c r="K1685" s="17">
        <v>-0.99999999999999944</v>
      </c>
      <c r="L1685" s="17">
        <v>-0.99999999999999944</v>
      </c>
      <c r="M1685" s="17">
        <v>-0.99999999999999944</v>
      </c>
      <c r="N1685" s="17">
        <v>-2.7955162045809855E-2</v>
      </c>
      <c r="O1685" s="17">
        <v>-0.99999999999999944</v>
      </c>
      <c r="P1685" s="17">
        <v>-0.99999999999999944</v>
      </c>
      <c r="Q1685" s="17">
        <v>2.1164613306981943</v>
      </c>
      <c r="R1685" s="17">
        <v>-0.99999999999999944</v>
      </c>
      <c r="S1685" s="17">
        <v>1.7328635328245101</v>
      </c>
      <c r="T1685" s="17">
        <v>0.16805323328169799</v>
      </c>
      <c r="U1685" s="17">
        <v>-0.48938014089122273</v>
      </c>
      <c r="V1685" s="17">
        <v>-0.88148288006325437</v>
      </c>
      <c r="W1685" s="17">
        <v>2.486966783866575</v>
      </c>
      <c r="X1685" s="17">
        <v>2.3173485149300665</v>
      </c>
      <c r="Y1685" s="17">
        <v>0.2283764538052501</v>
      </c>
      <c r="Z1685" s="17">
        <v>38.702712326596739</v>
      </c>
      <c r="AA1685" s="17">
        <v>0.77444339164946085</v>
      </c>
      <c r="AB1685" s="17">
        <v>0.14074282965013715</v>
      </c>
      <c r="AC1685" s="17">
        <v>-0.1328938131870942</v>
      </c>
      <c r="AD1685" s="17">
        <v>-0.23020317316180255</v>
      </c>
      <c r="AE1685" s="17">
        <v>0.3850949436581661</v>
      </c>
      <c r="AF1685" s="17">
        <v>39.095656286717997</v>
      </c>
      <c r="AG1685" s="17">
        <v>-21.740056949001964</v>
      </c>
      <c r="AH1685" s="17">
        <v>0.1887458071184028</v>
      </c>
      <c r="AI1685" s="17">
        <v>-4.5868836782985555E-2</v>
      </c>
      <c r="AJ1685" s="17">
        <v>0.33333333333333298</v>
      </c>
      <c r="AK1685" s="17">
        <v>5.9416621117090992E-2</v>
      </c>
      <c r="AL1685" s="17">
        <v>0.62799053224057755</v>
      </c>
      <c r="AM1685" s="17">
        <v>0.33333333333333298</v>
      </c>
      <c r="AN1685" s="17">
        <v>-6.9197648940695924E-2</v>
      </c>
      <c r="AO1685" s="17">
        <v>-0.11856114324206339</v>
      </c>
      <c r="AP1685" s="17">
        <v>0.33333333333333298</v>
      </c>
      <c r="AQ1685" s="17">
        <v>2.317802761077643</v>
      </c>
      <c r="AR1685" s="17">
        <v>2.3327691157744326</v>
      </c>
      <c r="AS1685" s="17">
        <v>0.57936798045010984</v>
      </c>
      <c r="AT1685" s="17">
        <v>0.61641718212291063</v>
      </c>
      <c r="AU1685" s="17">
        <v>-0.99999999999999944</v>
      </c>
      <c r="AV1685" s="17">
        <v>-0.99999999999999944</v>
      </c>
      <c r="AW1685" s="17">
        <v>-0.99999999999999944</v>
      </c>
      <c r="AX1685" s="17">
        <v>-0.99999999999999944</v>
      </c>
      <c r="AY1685" s="17">
        <v>1.2250121491536625E-2</v>
      </c>
      <c r="AZ1685" s="17">
        <v>-1.3190430825915915E-2</v>
      </c>
      <c r="BA1685" s="17">
        <v>-0.14381771183047398</v>
      </c>
      <c r="BB1685" s="17">
        <v>0.99587703292731466</v>
      </c>
      <c r="BC1685" s="17">
        <v>0.10711598940763326</v>
      </c>
      <c r="BD1685" s="17">
        <v>24.830973669053289</v>
      </c>
      <c r="BE1685" s="17">
        <v>1.9588111760384632</v>
      </c>
      <c r="BF1685" s="17">
        <v>-0.99999999999999944</v>
      </c>
      <c r="CU1685" t="e">
        <v>#N/A</v>
      </c>
      <c r="CV1685" t="e">
        <v>#N/A</v>
      </c>
    </row>
    <row r="1686" spans="1:100" x14ac:dyDescent="0.25">
      <c r="A1686">
        <v>4285</v>
      </c>
      <c r="B1686" t="s">
        <v>1571</v>
      </c>
      <c r="C1686" s="48">
        <v>2</v>
      </c>
      <c r="D1686" s="22">
        <v>1548.5487597656252</v>
      </c>
      <c r="E1686" s="17">
        <v>119.72978083385324</v>
      </c>
      <c r="F1686" s="17">
        <v>54.960066575568057</v>
      </c>
      <c r="G1686" s="17">
        <v>0.83796835838633532</v>
      </c>
      <c r="H1686" s="17">
        <v>10.180949929375709</v>
      </c>
      <c r="I1686" s="17">
        <v>87.091715335596689</v>
      </c>
      <c r="J1686" s="17">
        <v>19.858861814057946</v>
      </c>
      <c r="K1686" s="17">
        <v>-0.99999999999999911</v>
      </c>
      <c r="L1686" s="17">
        <v>-0.99999999999999911</v>
      </c>
      <c r="M1686" s="17">
        <v>-0.99999999999999911</v>
      </c>
      <c r="N1686" s="17">
        <v>0.3666058414641501</v>
      </c>
      <c r="O1686" s="17">
        <v>-0.99999999999999911</v>
      </c>
      <c r="P1686" s="17">
        <v>-0.99999999999999911</v>
      </c>
      <c r="Q1686" s="17">
        <v>5.0561391334797152</v>
      </c>
      <c r="R1686" s="17">
        <v>-0.99999999999999911</v>
      </c>
      <c r="S1686" s="17">
        <v>2.5372612410080819</v>
      </c>
      <c r="T1686" s="17">
        <v>0.30116061150278228</v>
      </c>
      <c r="U1686" s="17">
        <v>0.57659219966689179</v>
      </c>
      <c r="V1686" s="17">
        <v>0.58783523086007106</v>
      </c>
      <c r="W1686" s="17">
        <v>5.6414939612955353</v>
      </c>
      <c r="X1686" s="17">
        <v>4.1816572075518774</v>
      </c>
      <c r="Y1686" s="17">
        <v>0.24346387230629182</v>
      </c>
      <c r="Z1686" s="17">
        <v>46.07662816460352</v>
      </c>
      <c r="AA1686" s="17">
        <v>1.4756865633438099</v>
      </c>
      <c r="AB1686" s="17">
        <v>2.4140561960185893</v>
      </c>
      <c r="AC1686" s="17">
        <v>32.928528381336555</v>
      </c>
      <c r="AD1686" s="17">
        <v>1.8378100712028254</v>
      </c>
      <c r="AE1686" s="17">
        <v>1.488951778150075</v>
      </c>
      <c r="AF1686" s="17">
        <v>77.602730013428271</v>
      </c>
      <c r="AG1686" s="17">
        <v>41.699962263138232</v>
      </c>
      <c r="AH1686" s="17">
        <v>0.50142119975531252</v>
      </c>
      <c r="AI1686" s="17">
        <v>0.63497491022008712</v>
      </c>
      <c r="AJ1686" s="17">
        <v>0.33333333333333298</v>
      </c>
      <c r="AK1686" s="17">
        <v>1.0489097215916476</v>
      </c>
      <c r="AL1686" s="17">
        <v>1.0818607384987176</v>
      </c>
      <c r="AM1686" s="17">
        <v>0.33333333333333298</v>
      </c>
      <c r="AN1686" s="17">
        <v>0.66873371091385359</v>
      </c>
      <c r="AO1686" s="17">
        <v>0.76969552456540624</v>
      </c>
      <c r="AP1686" s="17">
        <v>0.33333333333333298</v>
      </c>
      <c r="AQ1686" s="17">
        <v>11.475207782920222</v>
      </c>
      <c r="AR1686" s="17">
        <v>2.2444243630026963</v>
      </c>
      <c r="AS1686" s="17">
        <v>9.9283074680352037</v>
      </c>
      <c r="AT1686" s="17">
        <v>10.444546316561867</v>
      </c>
      <c r="AU1686" s="17">
        <v>-0.99999999999999911</v>
      </c>
      <c r="AV1686" s="17">
        <v>-0.99999999999999911</v>
      </c>
      <c r="AW1686" s="17">
        <v>-0.99999999999999911</v>
      </c>
      <c r="AX1686" s="17">
        <v>-0.99999999999999911</v>
      </c>
      <c r="AY1686" s="17">
        <v>7.1850350407416608E-2</v>
      </c>
      <c r="AZ1686" s="17">
        <v>-0.11251991465302835</v>
      </c>
      <c r="BA1686" s="17">
        <v>0.67222299552765574</v>
      </c>
      <c r="BB1686" s="17">
        <v>-6.5421518274024593E-2</v>
      </c>
      <c r="BC1686" s="17">
        <v>0.37098336840322399</v>
      </c>
      <c r="BD1686" s="17">
        <v>-0.56779587034543066</v>
      </c>
      <c r="BE1686" s="17">
        <v>11.119708813719697</v>
      </c>
      <c r="BF1686" s="17">
        <v>-0.99999999999999911</v>
      </c>
      <c r="BG1686" s="22">
        <v>471.5278602435759</v>
      </c>
    </row>
    <row r="1687" spans="1:100" x14ac:dyDescent="0.25">
      <c r="A1687">
        <v>4286</v>
      </c>
      <c r="B1687" t="s">
        <v>1572</v>
      </c>
      <c r="C1687" s="48">
        <v>2</v>
      </c>
      <c r="D1687" s="22">
        <v>1540.3453027343749</v>
      </c>
      <c r="E1687" s="17">
        <v>132.85159151347844</v>
      </c>
      <c r="F1687" s="17">
        <v>76.12874394909349</v>
      </c>
      <c r="G1687" s="17">
        <v>0.98510299214643204</v>
      </c>
      <c r="H1687" s="17">
        <v>11.523074478695889</v>
      </c>
      <c r="I1687" s="17">
        <v>97.395871804710339</v>
      </c>
      <c r="J1687" s="17">
        <v>22.403816054786351</v>
      </c>
      <c r="K1687" s="17">
        <v>-0.99999999999999878</v>
      </c>
      <c r="L1687" s="17">
        <v>-0.99999999999999878</v>
      </c>
      <c r="M1687" s="17">
        <v>-0.99999999999999878</v>
      </c>
      <c r="N1687" s="17">
        <v>0.40327174369747709</v>
      </c>
      <c r="O1687" s="17">
        <v>-0.99999999999999878</v>
      </c>
      <c r="P1687" s="17">
        <v>-0.99999999999999878</v>
      </c>
      <c r="Q1687" s="17">
        <v>5.4500175083377105</v>
      </c>
      <c r="R1687" s="17">
        <v>-0.99999999999999878</v>
      </c>
      <c r="S1687" s="17">
        <v>3.0509589015872018</v>
      </c>
      <c r="T1687" s="17">
        <v>0.35881989275183057</v>
      </c>
      <c r="U1687" s="17">
        <v>0.7493707082459462</v>
      </c>
      <c r="V1687" s="17">
        <v>0.81423094177975863</v>
      </c>
      <c r="W1687" s="17">
        <v>6.7887058660735935</v>
      </c>
      <c r="X1687" s="17">
        <v>5.5951274006194867</v>
      </c>
      <c r="Y1687" s="17">
        <v>0.29533941144783427</v>
      </c>
      <c r="Z1687" s="17">
        <v>50.8395932769551</v>
      </c>
      <c r="AA1687" s="17">
        <v>1.8264734491870318</v>
      </c>
      <c r="AB1687" s="17">
        <v>2.9196844863147158</v>
      </c>
      <c r="AC1687" s="17">
        <v>38.733664670299746</v>
      </c>
      <c r="AD1687" s="17">
        <v>2.2808980994714547</v>
      </c>
      <c r="AE1687" s="17">
        <v>1.8600146667066042</v>
      </c>
      <c r="AF1687" s="17">
        <v>87.004491734542142</v>
      </c>
      <c r="AG1687" s="17">
        <v>57.763347887059268</v>
      </c>
      <c r="AH1687" s="17">
        <v>0.61255560622608218</v>
      </c>
      <c r="AI1687" s="17">
        <v>0.76646082529507886</v>
      </c>
      <c r="AJ1687" s="17">
        <v>0.33333333333333298</v>
      </c>
      <c r="AK1687" s="17">
        <v>1.1972574851320239</v>
      </c>
      <c r="AL1687" s="17">
        <v>1.2114289725549217</v>
      </c>
      <c r="AM1687" s="17">
        <v>0.33333333333333298</v>
      </c>
      <c r="AN1687" s="17">
        <v>0.80246841667598667</v>
      </c>
      <c r="AO1687" s="17">
        <v>0.9158316246731506</v>
      </c>
      <c r="AP1687" s="17">
        <v>0.33333333333333298</v>
      </c>
      <c r="AQ1687" s="17">
        <v>13.142462369478313</v>
      </c>
      <c r="AR1687" s="17">
        <v>2.2444243630026963</v>
      </c>
      <c r="AS1687" s="17">
        <v>12.050623350469433</v>
      </c>
      <c r="AT1687" s="17">
        <v>11.92940298787963</v>
      </c>
      <c r="AU1687" s="17">
        <v>-0.99999999999999878</v>
      </c>
      <c r="AV1687" s="17">
        <v>-0.99999999999999878</v>
      </c>
      <c r="AW1687" s="17">
        <v>-0.99999999999999878</v>
      </c>
      <c r="AX1687" s="17">
        <v>-0.99999999999999878</v>
      </c>
      <c r="AY1687" s="17">
        <v>9.4200493506671201E-2</v>
      </c>
      <c r="AZ1687" s="17">
        <v>-0.26665895052985894</v>
      </c>
      <c r="BA1687" s="17">
        <v>0.82040257478258449</v>
      </c>
      <c r="BB1687" s="17">
        <v>-0.15126231997718331</v>
      </c>
      <c r="BC1687" s="17">
        <v>0.45314813560237788</v>
      </c>
      <c r="BD1687" s="17">
        <v>-2.8566947810305123</v>
      </c>
      <c r="BE1687" s="17">
        <v>13.330944276571206</v>
      </c>
      <c r="BF1687" s="17">
        <v>-0.99999999999999878</v>
      </c>
      <c r="BG1687" s="22">
        <v>146.60533731611326</v>
      </c>
    </row>
    <row r="1688" spans="1:100" x14ac:dyDescent="0.25">
      <c r="A1688">
        <v>4290</v>
      </c>
      <c r="B1688" t="s">
        <v>1573</v>
      </c>
      <c r="C1688" s="48">
        <v>2</v>
      </c>
      <c r="D1688" s="22">
        <v>1542.65287109375</v>
      </c>
      <c r="E1688" s="17">
        <v>110.2025573684305</v>
      </c>
      <c r="F1688" s="17">
        <v>39.590334095113199</v>
      </c>
      <c r="G1688" s="17">
        <v>0.73113976821987414</v>
      </c>
      <c r="H1688" s="17">
        <v>9.2064868151000532</v>
      </c>
      <c r="I1688" s="17">
        <v>79.61027823055143</v>
      </c>
      <c r="J1688" s="17">
        <v>18.011072027062845</v>
      </c>
      <c r="K1688" s="17">
        <v>-0.99999999999999944</v>
      </c>
      <c r="L1688" s="17">
        <v>-0.99999999999999944</v>
      </c>
      <c r="M1688" s="17">
        <v>-0.99999999999999944</v>
      </c>
      <c r="N1688" s="17">
        <v>0.33998419200835817</v>
      </c>
      <c r="O1688" s="17">
        <v>-0.99999999999999944</v>
      </c>
      <c r="P1688" s="17">
        <v>-0.99999999999999944</v>
      </c>
      <c r="Q1688" s="17">
        <v>4.7701597525017192</v>
      </c>
      <c r="R1688" s="17">
        <v>-0.99999999999999944</v>
      </c>
      <c r="S1688" s="17">
        <v>2.1642858547985053</v>
      </c>
      <c r="T1688" s="17">
        <v>0.25929650671362275</v>
      </c>
      <c r="U1688" s="17">
        <v>0.45114461461591399</v>
      </c>
      <c r="V1688" s="17">
        <v>0.4234583333260854</v>
      </c>
      <c r="W1688" s="17">
        <v>4.8085491455328064</v>
      </c>
      <c r="X1688" s="17">
        <v>3.1553928664591315</v>
      </c>
      <c r="Y1688" s="17">
        <v>0.20579911201843223</v>
      </c>
      <c r="Z1688" s="17">
        <v>42.618429133135557</v>
      </c>
      <c r="AA1688" s="17">
        <v>1.2209941941452955</v>
      </c>
      <c r="AB1688" s="17">
        <v>2.0469396577826919</v>
      </c>
      <c r="AC1688" s="17">
        <v>28.713650418033485</v>
      </c>
      <c r="AD1688" s="17">
        <v>1.5161015232565025</v>
      </c>
      <c r="AE1688" s="17">
        <v>1.2195378119439813</v>
      </c>
      <c r="AF1688" s="17">
        <v>70.776485749380711</v>
      </c>
      <c r="AG1688" s="17">
        <v>30.036978534224538</v>
      </c>
      <c r="AH1688" s="17">
        <v>0.42073093901346281</v>
      </c>
      <c r="AI1688" s="17">
        <v>0.53950823065427411</v>
      </c>
      <c r="AJ1688" s="17">
        <v>0.33333333333333298</v>
      </c>
      <c r="AK1688" s="17">
        <v>0.94120032626868244</v>
      </c>
      <c r="AL1688" s="17">
        <v>0.98778641064772998</v>
      </c>
      <c r="AM1688" s="17">
        <v>0.33333333333333298</v>
      </c>
      <c r="AN1688" s="17">
        <v>0.57163427410695156</v>
      </c>
      <c r="AO1688" s="17">
        <v>0.66359192986458426</v>
      </c>
      <c r="AP1688" s="17">
        <v>0.33333333333333298</v>
      </c>
      <c r="AQ1688" s="17">
        <v>10.264680714079471</v>
      </c>
      <c r="AR1688" s="17">
        <v>2.2444243630026963</v>
      </c>
      <c r="AS1688" s="17">
        <v>8.3873785391059918</v>
      </c>
      <c r="AT1688" s="17">
        <v>9.3664511003479909</v>
      </c>
      <c r="AU1688" s="17">
        <v>-0.99999999999999944</v>
      </c>
      <c r="AV1688" s="17">
        <v>-0.99999999999999944</v>
      </c>
      <c r="AW1688" s="17">
        <v>-0.99999999999999944</v>
      </c>
      <c r="AX1688" s="17">
        <v>-0.99999999999999944</v>
      </c>
      <c r="AY1688" s="17">
        <v>5.5622802777773747E-2</v>
      </c>
      <c r="AZ1688" s="17">
        <v>-6.0570742981280734E-4</v>
      </c>
      <c r="BA1688" s="17">
        <v>0.56463571210753338</v>
      </c>
      <c r="BB1688" s="17">
        <v>-3.0959353004106627E-3</v>
      </c>
      <c r="BC1688" s="17">
        <v>0.31132680749076808</v>
      </c>
      <c r="BD1688" s="17">
        <v>1.094082352430628</v>
      </c>
      <c r="BE1688" s="17">
        <v>9.5142189233674959</v>
      </c>
      <c r="BF1688" s="17">
        <v>-0.99999999999999944</v>
      </c>
      <c r="BG1688" s="22">
        <v>284.28215074078696</v>
      </c>
    </row>
    <row r="1689" spans="1:100" x14ac:dyDescent="0.25">
      <c r="A1689">
        <v>4291</v>
      </c>
      <c r="B1689" t="s">
        <v>1574</v>
      </c>
      <c r="C1689" s="48">
        <v>2</v>
      </c>
      <c r="D1689" s="22">
        <v>1481.4200976562499</v>
      </c>
      <c r="E1689" s="17">
        <v>73.468030297408035</v>
      </c>
      <c r="F1689" s="17">
        <v>-19.671407368887433</v>
      </c>
      <c r="G1689" s="17">
        <v>0.31923615835163366</v>
      </c>
      <c r="H1689" s="17">
        <v>5.4492072906941829</v>
      </c>
      <c r="I1689" s="17">
        <v>50.763778002770458</v>
      </c>
      <c r="J1689" s="17">
        <v>10.886469124834315</v>
      </c>
      <c r="K1689" s="17">
        <v>-1.0000000000000002</v>
      </c>
      <c r="L1689" s="17">
        <v>-1.0000000000000002</v>
      </c>
      <c r="M1689" s="17">
        <v>-1.0000000000000002</v>
      </c>
      <c r="N1689" s="17">
        <v>0.23733794820413912</v>
      </c>
      <c r="O1689" s="17">
        <v>-1.0000000000000002</v>
      </c>
      <c r="P1689" s="17">
        <v>-1.0000000000000002</v>
      </c>
      <c r="Q1689" s="17">
        <v>3.6674966995758047</v>
      </c>
      <c r="R1689" s="17">
        <v>-1.0000000000000002</v>
      </c>
      <c r="S1689" s="17">
        <v>0.72618854646242692</v>
      </c>
      <c r="T1689" s="17">
        <v>9.7879269439524103E-2</v>
      </c>
      <c r="U1689" s="17">
        <v>-3.2549058128757385E-2</v>
      </c>
      <c r="V1689" s="17">
        <v>-0.21033677122119282</v>
      </c>
      <c r="W1689" s="17">
        <v>1.5969278379868166</v>
      </c>
      <c r="X1689" s="17">
        <v>-0.80161888588605212</v>
      </c>
      <c r="Y1689" s="17">
        <v>6.057346874057104E-2</v>
      </c>
      <c r="Z1689" s="17">
        <v>29.284501740806164</v>
      </c>
      <c r="AA1689" s="17">
        <v>0.23896582406858469</v>
      </c>
      <c r="AB1689" s="17">
        <v>0.63143256266825487</v>
      </c>
      <c r="AC1689" s="17">
        <v>12.462163381338616</v>
      </c>
      <c r="AD1689" s="17">
        <v>0.27567597782828207</v>
      </c>
      <c r="AE1689" s="17">
        <v>0.18074674434408211</v>
      </c>
      <c r="AF1689" s="17">
        <v>44.45624086154443</v>
      </c>
      <c r="AG1689" s="17">
        <v>-14.932491644951609</v>
      </c>
      <c r="AH1689" s="17">
        <v>0.10961001502684148</v>
      </c>
      <c r="AI1689" s="17">
        <v>0.17141323029884994</v>
      </c>
      <c r="AJ1689" s="17">
        <v>0.33333333333333298</v>
      </c>
      <c r="AK1689" s="17">
        <v>0.52590055790963675</v>
      </c>
      <c r="AL1689" s="17">
        <v>0.62505996094573235</v>
      </c>
      <c r="AM1689" s="17">
        <v>0.33333333333333298</v>
      </c>
      <c r="AN1689" s="17">
        <v>0.19724378112548852</v>
      </c>
      <c r="AO1689" s="17">
        <v>0.25448371633144118</v>
      </c>
      <c r="AP1689" s="17">
        <v>0.33333333333333298</v>
      </c>
      <c r="AQ1689" s="17">
        <v>5.5971992026060855</v>
      </c>
      <c r="AR1689" s="17">
        <v>2.2444243630026963</v>
      </c>
      <c r="AS1689" s="17">
        <v>2.4459523030457104</v>
      </c>
      <c r="AT1689" s="17">
        <v>5.2095928038168688</v>
      </c>
      <c r="AU1689" s="17">
        <v>-1.0000000000000002</v>
      </c>
      <c r="AV1689" s="17">
        <v>-1.0000000000000002</v>
      </c>
      <c r="AW1689" s="17">
        <v>-1.0000000000000002</v>
      </c>
      <c r="AX1689" s="17">
        <v>-1.0000000000000002</v>
      </c>
      <c r="AY1689" s="17">
        <v>-6.9464536127051991E-3</v>
      </c>
      <c r="AZ1689" s="17">
        <v>0.4309067358117834</v>
      </c>
      <c r="BA1689" s="17">
        <v>0.14980677588724831</v>
      </c>
      <c r="BB1689" s="17">
        <v>0.23721550730097171</v>
      </c>
      <c r="BC1689" s="17">
        <v>8.1306428546557424E-2</v>
      </c>
      <c r="BD1689" s="17">
        <v>7.5018580055233901</v>
      </c>
      <c r="BE1689" s="17">
        <v>3.3238621994550721</v>
      </c>
      <c r="BF1689" s="17">
        <v>-1.0000000000000002</v>
      </c>
      <c r="BG1689" s="22">
        <v>71.317806393246201</v>
      </c>
    </row>
    <row r="1690" spans="1:100" x14ac:dyDescent="0.25">
      <c r="A1690">
        <v>4292</v>
      </c>
      <c r="B1690" t="s">
        <v>1575</v>
      </c>
      <c r="C1690" s="48">
        <v>2</v>
      </c>
      <c r="D1690" s="22">
        <v>1455.81326171875</v>
      </c>
      <c r="E1690" s="17">
        <v>52.82416467662901</v>
      </c>
      <c r="F1690" s="17">
        <v>-52.974991892267148</v>
      </c>
      <c r="G1690" s="17">
        <v>8.7756854034103993E-2</v>
      </c>
      <c r="H1690" s="17">
        <v>3.3377121991260879</v>
      </c>
      <c r="I1690" s="17">
        <v>34.552781923230995</v>
      </c>
      <c r="J1690" s="17">
        <v>6.8826243324226706</v>
      </c>
      <c r="K1690" s="17">
        <v>-1.0000000000000009</v>
      </c>
      <c r="L1690" s="17">
        <v>-1.0000000000000009</v>
      </c>
      <c r="M1690" s="17">
        <v>-1.0000000000000009</v>
      </c>
      <c r="N1690" s="17">
        <v>0.17965338187026147</v>
      </c>
      <c r="O1690" s="17">
        <v>-1.0000000000000009</v>
      </c>
      <c r="P1690" s="17">
        <v>-1.0000000000000009</v>
      </c>
      <c r="Q1690" s="17">
        <v>3.047828237651955</v>
      </c>
      <c r="R1690" s="17">
        <v>-1.0000000000000009</v>
      </c>
      <c r="S1690" s="17">
        <v>-8.1985396419578915E-2</v>
      </c>
      <c r="T1690" s="17">
        <v>7.1669064160046203E-3</v>
      </c>
      <c r="U1690" s="17">
        <v>-0.3043725434959838</v>
      </c>
      <c r="V1690" s="17">
        <v>-0.56651342606378974</v>
      </c>
      <c r="W1690" s="17">
        <v>-0.20792127765921231</v>
      </c>
      <c r="X1690" s="17">
        <v>-3.0253583862564204</v>
      </c>
      <c r="Y1690" s="17">
        <v>-2.1039632163736027E-2</v>
      </c>
      <c r="Z1690" s="17">
        <v>21.791175237588149</v>
      </c>
      <c r="AA1690" s="17">
        <v>-0.31290902839544055</v>
      </c>
      <c r="AB1690" s="17">
        <v>-0.16404625757910596</v>
      </c>
      <c r="AC1690" s="17">
        <v>3.329242903698642</v>
      </c>
      <c r="AD1690" s="17">
        <v>-0.42141148495279124</v>
      </c>
      <c r="AE1690" s="17">
        <v>-0.4030272938009255</v>
      </c>
      <c r="AF1690" s="17">
        <v>29.664935735444036</v>
      </c>
      <c r="AG1690" s="17">
        <v>-40.204184883895003</v>
      </c>
      <c r="AH1690" s="17">
        <v>-6.5231994894089373E-2</v>
      </c>
      <c r="AI1690" s="17">
        <v>-3.5446754813419856E-2</v>
      </c>
      <c r="AJ1690" s="17">
        <v>0.33333333333333298</v>
      </c>
      <c r="AK1690" s="17">
        <v>0.29251269929452473</v>
      </c>
      <c r="AL1690" s="17">
        <v>0.42121696413042375</v>
      </c>
      <c r="AM1690" s="17">
        <v>0.33333333333333298</v>
      </c>
      <c r="AN1690" s="17">
        <v>-1.3154109988328E-2</v>
      </c>
      <c r="AO1690" s="17">
        <v>2.4575353329883587E-2</v>
      </c>
      <c r="AP1690" s="17">
        <v>0.33333333333333298</v>
      </c>
      <c r="AQ1690" s="17">
        <v>2.9741938506102699</v>
      </c>
      <c r="AR1690" s="17">
        <v>2.2444243630026963</v>
      </c>
      <c r="AS1690" s="17">
        <v>-0.89297743397963014</v>
      </c>
      <c r="AT1690" s="17">
        <v>2.8735446518344863</v>
      </c>
      <c r="AU1690" s="17">
        <v>-1.0000000000000009</v>
      </c>
      <c r="AV1690" s="17">
        <v>-1.0000000000000009</v>
      </c>
      <c r="AW1690" s="17">
        <v>-1.0000000000000009</v>
      </c>
      <c r="AX1690" s="17">
        <v>-1.0000000000000009</v>
      </c>
      <c r="AY1690" s="17">
        <v>-4.210877701542115E-2</v>
      </c>
      <c r="AZ1690" s="17">
        <v>0.67340570346558415</v>
      </c>
      <c r="BA1690" s="17">
        <v>-8.3316487095974168E-2</v>
      </c>
      <c r="BB1690" s="17">
        <v>0.37226439791570543</v>
      </c>
      <c r="BC1690" s="17">
        <v>-4.7959147236797339E-2</v>
      </c>
      <c r="BD1690" s="17">
        <v>11.102864199363701</v>
      </c>
      <c r="BE1690" s="17">
        <v>-0.15496011139323063</v>
      </c>
      <c r="BF1690" s="17">
        <v>-1.0000000000000009</v>
      </c>
      <c r="BG1690" s="22">
        <v>9.7008287288485917</v>
      </c>
    </row>
    <row r="1691" spans="1:100" x14ac:dyDescent="0.25">
      <c r="A1691">
        <v>4293</v>
      </c>
      <c r="B1691" t="s">
        <v>1576</v>
      </c>
      <c r="C1691" s="48">
        <v>2</v>
      </c>
      <c r="D1691" s="22">
        <v>1544.6243750000001</v>
      </c>
      <c r="E1691" s="17">
        <v>93.990111143145654</v>
      </c>
      <c r="F1691" s="17">
        <v>13.435708643034362</v>
      </c>
      <c r="G1691" s="17">
        <v>0.54934989211561969</v>
      </c>
      <c r="H1691" s="17">
        <v>7.5482459964549236</v>
      </c>
      <c r="I1691" s="17">
        <v>66.879140224436114</v>
      </c>
      <c r="J1691" s="17">
        <v>14.866693954478245</v>
      </c>
      <c r="K1691" s="17">
        <v>-0.99999999999999978</v>
      </c>
      <c r="L1691" s="17">
        <v>-0.99999999999999978</v>
      </c>
      <c r="M1691" s="17">
        <v>-0.99999999999999978</v>
      </c>
      <c r="N1691" s="17">
        <v>0.29468221480620393</v>
      </c>
      <c r="O1691" s="17">
        <v>-0.99999999999999978</v>
      </c>
      <c r="P1691" s="17">
        <v>-0.99999999999999978</v>
      </c>
      <c r="Q1691" s="17">
        <v>4.2835095387775377</v>
      </c>
      <c r="R1691" s="17">
        <v>-0.99999999999999978</v>
      </c>
      <c r="S1691" s="17">
        <v>1.5295948124162739</v>
      </c>
      <c r="T1691" s="17">
        <v>0.18805649118053241</v>
      </c>
      <c r="U1691" s="17">
        <v>0.2376708534396213</v>
      </c>
      <c r="V1691" s="17">
        <v>0.14373868345948568</v>
      </c>
      <c r="W1691" s="17">
        <v>3.3911295706489453</v>
      </c>
      <c r="X1691" s="17">
        <v>1.4090020629601927</v>
      </c>
      <c r="Y1691" s="17">
        <v>0.1417051078238877</v>
      </c>
      <c r="Z1691" s="17">
        <v>36.733622711045534</v>
      </c>
      <c r="AA1691" s="17">
        <v>0.78758499002539462</v>
      </c>
      <c r="AB1691" s="17">
        <v>1.4222185985818281</v>
      </c>
      <c r="AC1691" s="17">
        <v>21.541205836021458</v>
      </c>
      <c r="AD1691" s="17">
        <v>0.96865109840569752</v>
      </c>
      <c r="AE1691" s="17">
        <v>0.7610769124689839</v>
      </c>
      <c r="AF1691" s="17">
        <v>59.160287341398956</v>
      </c>
      <c r="AG1691" s="17">
        <v>10.190115781646549</v>
      </c>
      <c r="AH1691" s="17">
        <v>0.28342057593346692</v>
      </c>
      <c r="AI1691" s="17">
        <v>0.37705288210655657</v>
      </c>
      <c r="AJ1691" s="17">
        <v>0.33333333333333298</v>
      </c>
      <c r="AK1691" s="17">
        <v>0.75791158679813853</v>
      </c>
      <c r="AL1691" s="17">
        <v>0.82770042263671184</v>
      </c>
      <c r="AM1691" s="17">
        <v>0.33333333333333298</v>
      </c>
      <c r="AN1691" s="17">
        <v>0.40640046769413068</v>
      </c>
      <c r="AO1691" s="17">
        <v>0.4830357762654135</v>
      </c>
      <c r="AP1691" s="17">
        <v>0.33333333333333298</v>
      </c>
      <c r="AQ1691" s="17">
        <v>8.2047306059435812</v>
      </c>
      <c r="AR1691" s="17">
        <v>2.2444243630026963</v>
      </c>
      <c r="AS1691" s="17">
        <v>5.7651846241717077</v>
      </c>
      <c r="AT1691" s="17">
        <v>7.531859859569451</v>
      </c>
      <c r="AU1691" s="17">
        <v>-0.99999999999999978</v>
      </c>
      <c r="AV1691" s="17">
        <v>-0.99999999999999978</v>
      </c>
      <c r="AW1691" s="17">
        <v>-0.99999999999999978</v>
      </c>
      <c r="AX1691" s="17">
        <v>-0.99999999999999978</v>
      </c>
      <c r="AY1691" s="17">
        <v>2.8008435982593304E-2</v>
      </c>
      <c r="AZ1691" s="17">
        <v>0.18983834723488591</v>
      </c>
      <c r="BA1691" s="17">
        <v>0.3815547700782369</v>
      </c>
      <c r="BB1691" s="17">
        <v>0.10296331334495634</v>
      </c>
      <c r="BC1691" s="17">
        <v>0.20980942529764382</v>
      </c>
      <c r="BD1691" s="17">
        <v>3.9220953005380972</v>
      </c>
      <c r="BE1691" s="17">
        <v>6.7821618233067493</v>
      </c>
      <c r="BF1691" s="17">
        <v>-0.99999999999999978</v>
      </c>
      <c r="BG1691" s="22">
        <v>316.56099858987284</v>
      </c>
    </row>
    <row r="1692" spans="1:100" x14ac:dyDescent="0.25">
      <c r="A1692">
        <v>4295</v>
      </c>
      <c r="B1692" t="s">
        <v>1577</v>
      </c>
      <c r="C1692" s="48">
        <v>2</v>
      </c>
      <c r="D1692" s="22">
        <v>1499.1104394531249</v>
      </c>
      <c r="E1692" s="17">
        <v>54.079343988277998</v>
      </c>
      <c r="F1692" s="17">
        <v>-50.950081874667347</v>
      </c>
      <c r="G1692" s="17">
        <v>0.10183115771305312</v>
      </c>
      <c r="H1692" s="17">
        <v>3.4660944025500919</v>
      </c>
      <c r="I1692" s="17">
        <v>35.538435834859825</v>
      </c>
      <c r="J1692" s="17">
        <v>7.1260643568253768</v>
      </c>
      <c r="K1692" s="17">
        <v>-1.0000000000000009</v>
      </c>
      <c r="L1692" s="17">
        <v>-1.0000000000000009</v>
      </c>
      <c r="M1692" s="17">
        <v>-1.0000000000000009</v>
      </c>
      <c r="N1692" s="17">
        <v>0.18316069370777163</v>
      </c>
      <c r="O1692" s="17">
        <v>-1.0000000000000009</v>
      </c>
      <c r="P1692" s="17">
        <v>-1.0000000000000009</v>
      </c>
      <c r="Q1692" s="17">
        <v>3.085505049145306</v>
      </c>
      <c r="R1692" s="17">
        <v>-1.0000000000000009</v>
      </c>
      <c r="S1692" s="17">
        <v>-3.2847156907971131E-2</v>
      </c>
      <c r="T1692" s="17">
        <v>1.2682359939559268E-2</v>
      </c>
      <c r="U1692" s="17">
        <v>-0.28784525052088117</v>
      </c>
      <c r="V1692" s="17">
        <v>-0.54485732847706758</v>
      </c>
      <c r="W1692" s="17">
        <v>-9.8183629089817259E-2</v>
      </c>
      <c r="X1692" s="17">
        <v>-2.8901515472547135</v>
      </c>
      <c r="Y1692" s="17">
        <v>-1.6077428006027419E-2</v>
      </c>
      <c r="Z1692" s="17">
        <v>22.246781206695175</v>
      </c>
      <c r="AA1692" s="17">
        <v>-0.279354174369703</v>
      </c>
      <c r="AB1692" s="17">
        <v>-0.11567990137572015</v>
      </c>
      <c r="AC1692" s="17">
        <v>3.8845387503704298</v>
      </c>
      <c r="AD1692" s="17">
        <v>-0.37902747714313034</v>
      </c>
      <c r="AE1692" s="17">
        <v>-0.36753291940333888</v>
      </c>
      <c r="AF1692" s="17">
        <v>30.56427021705786</v>
      </c>
      <c r="AG1692" s="17">
        <v>-38.667626416282559</v>
      </c>
      <c r="AH1692" s="17">
        <v>-5.4601327281189216E-2</v>
      </c>
      <c r="AI1692" s="17">
        <v>-2.2869344240683376E-2</v>
      </c>
      <c r="AJ1692" s="17">
        <v>0.33333333333333298</v>
      </c>
      <c r="AK1692" s="17">
        <v>0.30670304605927434</v>
      </c>
      <c r="AL1692" s="17">
        <v>0.43361093709688076</v>
      </c>
      <c r="AM1692" s="17">
        <v>0.33333333333333298</v>
      </c>
      <c r="AN1692" s="17">
        <v>-3.6158919828654934E-4</v>
      </c>
      <c r="AO1692" s="17">
        <v>3.8554141320257584E-2</v>
      </c>
      <c r="AP1692" s="17">
        <v>0.33333333333333298</v>
      </c>
      <c r="AQ1692" s="17">
        <v>3.1336766777439546</v>
      </c>
      <c r="AR1692" s="17">
        <v>2.2444243630026963</v>
      </c>
      <c r="AS1692" s="17">
        <v>-0.68996528470728702</v>
      </c>
      <c r="AT1692" s="17">
        <v>3.015580032477188</v>
      </c>
      <c r="AU1692" s="17">
        <v>-1.0000000000000009</v>
      </c>
      <c r="AV1692" s="17">
        <v>-1.0000000000000009</v>
      </c>
      <c r="AW1692" s="17">
        <v>-1.0000000000000009</v>
      </c>
      <c r="AX1692" s="17">
        <v>-1.0000000000000009</v>
      </c>
      <c r="AY1692" s="17">
        <v>-3.9970852767349317E-2</v>
      </c>
      <c r="AZ1692" s="17">
        <v>0.65866138702375876</v>
      </c>
      <c r="BA1692" s="17">
        <v>-6.9142228159405628E-2</v>
      </c>
      <c r="BB1692" s="17">
        <v>0.36405321418322945</v>
      </c>
      <c r="BC1692" s="17">
        <v>-4.0099598089744809E-2</v>
      </c>
      <c r="BD1692" s="17">
        <v>10.883917391694176</v>
      </c>
      <c r="BE1692" s="17">
        <v>5.6557725124973146E-2</v>
      </c>
      <c r="BF1692" s="17">
        <v>-1.0000000000000009</v>
      </c>
      <c r="BG1692" s="22">
        <v>72.674201645093262</v>
      </c>
    </row>
    <row r="1693" spans="1:100" x14ac:dyDescent="0.25">
      <c r="A1693">
        <v>4296</v>
      </c>
      <c r="B1693" t="s">
        <v>1578</v>
      </c>
      <c r="C1693" s="48">
        <v>2</v>
      </c>
      <c r="D1693" s="22">
        <v>1519.103291015625</v>
      </c>
      <c r="E1693" s="17">
        <v>87.49259280149991</v>
      </c>
      <c r="F1693" s="17">
        <v>2.9536286267121379</v>
      </c>
      <c r="G1693" s="17">
        <v>0.47649333253790871</v>
      </c>
      <c r="H1693" s="17">
        <v>6.8836670683713495</v>
      </c>
      <c r="I1693" s="17">
        <v>61.776837860234806</v>
      </c>
      <c r="J1693" s="17">
        <v>13.606510641251672</v>
      </c>
      <c r="K1693" s="17">
        <v>-1</v>
      </c>
      <c r="L1693" s="17">
        <v>-1</v>
      </c>
      <c r="M1693" s="17">
        <v>-1</v>
      </c>
      <c r="N1693" s="17">
        <v>0.27652638417499742</v>
      </c>
      <c r="O1693" s="17">
        <v>-1</v>
      </c>
      <c r="P1693" s="17">
        <v>-1</v>
      </c>
      <c r="Q1693" s="17">
        <v>4.0884730436243748</v>
      </c>
      <c r="R1693" s="17">
        <v>-1</v>
      </c>
      <c r="S1693" s="17">
        <v>1.2752274805619872</v>
      </c>
      <c r="T1693" s="17">
        <v>0.15950538290524499</v>
      </c>
      <c r="U1693" s="17">
        <v>0.15211623327749976</v>
      </c>
      <c r="V1693" s="17">
        <v>3.1634468569790596E-2</v>
      </c>
      <c r="W1693" s="17">
        <v>2.8230654082369715</v>
      </c>
      <c r="X1693" s="17">
        <v>0.70909495950786106</v>
      </c>
      <c r="Y1693" s="17">
        <v>0.11601793131414691</v>
      </c>
      <c r="Z1693" s="17">
        <v>34.375148417084212</v>
      </c>
      <c r="AA1693" s="17">
        <v>0.61388607907294446</v>
      </c>
      <c r="AB1693" s="17">
        <v>1.1718469714895903</v>
      </c>
      <c r="AC1693" s="17">
        <v>18.666680327749987</v>
      </c>
      <c r="AD1693" s="17">
        <v>0.74924749162226989</v>
      </c>
      <c r="AE1693" s="17">
        <v>0.5773379466230778</v>
      </c>
      <c r="AF1693" s="17">
        <v>54.504823189521311</v>
      </c>
      <c r="AG1693" s="17">
        <v>2.2360197145223184</v>
      </c>
      <c r="AH1693" s="17">
        <v>0.22839022516389115</v>
      </c>
      <c r="AI1693" s="17">
        <v>0.31194508824130962</v>
      </c>
      <c r="AJ1693" s="17">
        <v>0.33333333333333298</v>
      </c>
      <c r="AK1693" s="17">
        <v>0.68445432254706995</v>
      </c>
      <c r="AL1693" s="17">
        <v>0.76354220561700992</v>
      </c>
      <c r="AM1693" s="17">
        <v>0.33333333333333298</v>
      </c>
      <c r="AN1693" s="17">
        <v>0.3401791416271952</v>
      </c>
      <c r="AO1693" s="17">
        <v>0.41067365993789995</v>
      </c>
      <c r="AP1693" s="17">
        <v>0.33333333333333298</v>
      </c>
      <c r="AQ1693" s="17">
        <v>7.3791572517132016</v>
      </c>
      <c r="AR1693" s="17">
        <v>2.2444243630026963</v>
      </c>
      <c r="AS1693" s="17">
        <v>4.7142788681319203</v>
      </c>
      <c r="AT1693" s="17">
        <v>6.7966043607545732</v>
      </c>
      <c r="AU1693" s="17">
        <v>-1</v>
      </c>
      <c r="AV1693" s="17">
        <v>-1</v>
      </c>
      <c r="AW1693" s="17">
        <v>-1</v>
      </c>
      <c r="AX1693" s="17">
        <v>-1</v>
      </c>
      <c r="AY1693" s="17">
        <v>1.6941330361925883E-2</v>
      </c>
      <c r="AZ1693" s="17">
        <v>0.26616327199000406</v>
      </c>
      <c r="BA1693" s="17">
        <v>0.30818078552889194</v>
      </c>
      <c r="BB1693" s="17">
        <v>0.14546904652047726</v>
      </c>
      <c r="BC1693" s="17">
        <v>0.16912395170347638</v>
      </c>
      <c r="BD1693" s="17">
        <v>5.0554878648312194</v>
      </c>
      <c r="BE1693" s="17">
        <v>5.6872258172657304</v>
      </c>
      <c r="BF1693" s="17">
        <v>-1</v>
      </c>
      <c r="BG1693" s="22">
        <v>392.18349550334852</v>
      </c>
    </row>
    <row r="1694" spans="1:100" x14ac:dyDescent="0.25">
      <c r="A1694">
        <v>4299</v>
      </c>
      <c r="B1694" t="s">
        <v>1579</v>
      </c>
      <c r="C1694" s="48">
        <v>2</v>
      </c>
      <c r="D1694" s="22">
        <v>1446.3243261718751</v>
      </c>
      <c r="E1694" s="17">
        <v>24.074905185507063</v>
      </c>
      <c r="F1694" s="17">
        <v>-99.354551371836436</v>
      </c>
      <c r="G1694" s="17">
        <v>-0.2346080900561453</v>
      </c>
      <c r="H1694" s="17">
        <v>0.3971815147652995</v>
      </c>
      <c r="I1694" s="17">
        <v>11.976868019241259</v>
      </c>
      <c r="J1694" s="17">
        <v>1.3067513339393582</v>
      </c>
      <c r="K1694" s="17">
        <v>-1.0000000000000016</v>
      </c>
      <c r="L1694" s="17">
        <v>-1.0000000000000016</v>
      </c>
      <c r="M1694" s="17">
        <v>-1.0000000000000016</v>
      </c>
      <c r="N1694" s="17">
        <v>9.9320144063470145E-2</v>
      </c>
      <c r="O1694" s="17">
        <v>-1.0000000000000016</v>
      </c>
      <c r="P1694" s="17">
        <v>-1.0000000000000016</v>
      </c>
      <c r="Q1694" s="17">
        <v>2.1848595602942833</v>
      </c>
      <c r="R1694" s="17">
        <v>-1.0000000000000016</v>
      </c>
      <c r="S1694" s="17">
        <v>-1.2074723969981644</v>
      </c>
      <c r="T1694" s="17">
        <v>-0.11916182055415306</v>
      </c>
      <c r="U1694" s="17">
        <v>-0.68292199058876557</v>
      </c>
      <c r="V1694" s="17">
        <v>-1.0625355985992833</v>
      </c>
      <c r="W1694" s="17">
        <v>-2.7214076818625932</v>
      </c>
      <c r="X1694" s="17">
        <v>-6.1222039631069194</v>
      </c>
      <c r="Y1694" s="17">
        <v>-0.13469645685316656</v>
      </c>
      <c r="Z1694" s="17">
        <v>11.355746522344131</v>
      </c>
      <c r="AA1694" s="17">
        <v>-1.0814663146889065</v>
      </c>
      <c r="AB1694" s="17">
        <v>-1.2718536538820437</v>
      </c>
      <c r="AC1694" s="17">
        <v>-9.3895330051684098</v>
      </c>
      <c r="AD1694" s="17">
        <v>-1.3921961588914225</v>
      </c>
      <c r="AE1694" s="17">
        <v>-1.216008332096292</v>
      </c>
      <c r="AF1694" s="17">
        <v>9.0661255564725423</v>
      </c>
      <c r="AG1694" s="17">
        <v>-75.398294361875557</v>
      </c>
      <c r="AH1694" s="17">
        <v>-0.30872216313596523</v>
      </c>
      <c r="AI1694" s="17">
        <v>-0.32352610485221606</v>
      </c>
      <c r="AJ1694" s="17">
        <v>0.33333333333333298</v>
      </c>
      <c r="AK1694" s="17">
        <v>-3.2510154111839107E-2</v>
      </c>
      <c r="AL1694" s="17">
        <v>0.1373391614677022</v>
      </c>
      <c r="AM1694" s="17">
        <v>0.33333333333333298</v>
      </c>
      <c r="AN1694" s="17">
        <v>-0.30616045284727139</v>
      </c>
      <c r="AO1694" s="17">
        <v>-0.29560185129490674</v>
      </c>
      <c r="AP1694" s="17">
        <v>0.33333333333333298</v>
      </c>
      <c r="AQ1694" s="17">
        <v>-0.67868119209617994</v>
      </c>
      <c r="AR1694" s="17">
        <v>2.2444243630026963</v>
      </c>
      <c r="AS1694" s="17">
        <v>-5.542870007187668</v>
      </c>
      <c r="AT1694" s="17">
        <v>-0.37970528394779546</v>
      </c>
      <c r="AU1694" s="17">
        <v>-1.0000000000000016</v>
      </c>
      <c r="AV1694" s="17">
        <v>-1.0000000000000016</v>
      </c>
      <c r="AW1694" s="17">
        <v>-1.0000000000000016</v>
      </c>
      <c r="AX1694" s="17">
        <v>-1.0000000000000016</v>
      </c>
      <c r="AY1694" s="17">
        <v>-9.1076871382297961E-2</v>
      </c>
      <c r="AZ1694" s="17">
        <v>1.0111169575240777</v>
      </c>
      <c r="BA1694" s="17">
        <v>-0.40797085677835221</v>
      </c>
      <c r="BB1694" s="17">
        <v>0.56033748808168427</v>
      </c>
      <c r="BC1694" s="17">
        <v>-0.22797822165493029</v>
      </c>
      <c r="BD1694" s="17">
        <v>16.117732218638562</v>
      </c>
      <c r="BE1694" s="17">
        <v>-4.9996712316503809</v>
      </c>
      <c r="BF1694" s="17">
        <v>-1.0000000000000016</v>
      </c>
      <c r="BG1694" s="22">
        <v>-22.819045995828219</v>
      </c>
    </row>
    <row r="1695" spans="1:100" x14ac:dyDescent="0.25">
      <c r="A1695">
        <v>4301</v>
      </c>
      <c r="B1695" t="s">
        <v>1580</v>
      </c>
      <c r="C1695" s="48">
        <v>1</v>
      </c>
      <c r="D1695" s="22">
        <v>1450</v>
      </c>
      <c r="E1695" s="47">
        <v>62.798508766834246</v>
      </c>
      <c r="F1695" s="47">
        <v>-29.08938549335334</v>
      </c>
      <c r="G1695" s="47">
        <v>0.24773049482204326</v>
      </c>
      <c r="H1695" s="47">
        <v>5.0316799675559034</v>
      </c>
      <c r="I1695" s="47">
        <v>43.150978932390657</v>
      </c>
      <c r="J1695" s="47">
        <v>9.4265685797601293</v>
      </c>
      <c r="K1695" s="47">
        <v>-1</v>
      </c>
      <c r="L1695" s="47">
        <v>-1</v>
      </c>
      <c r="M1695" s="47">
        <v>-1</v>
      </c>
      <c r="N1695" s="47">
        <v>0.23106494761372834</v>
      </c>
      <c r="O1695" s="47">
        <v>-1</v>
      </c>
      <c r="P1695" s="47">
        <v>-1</v>
      </c>
      <c r="Q1695" s="47">
        <v>3.6908187015592362</v>
      </c>
      <c r="R1695" s="47">
        <v>-1</v>
      </c>
      <c r="S1695" s="47">
        <v>0.64189072421973781</v>
      </c>
      <c r="T1695" s="47">
        <v>9.2362986157557392E-2</v>
      </c>
      <c r="U1695" s="47">
        <v>2.8539908778594872E-2</v>
      </c>
      <c r="V1695" s="47">
        <v>-3.3016092497362891E-2</v>
      </c>
      <c r="W1695" s="47">
        <v>1.340861265996665</v>
      </c>
      <c r="X1695" s="47">
        <v>-0.95214589246562853</v>
      </c>
      <c r="Y1695" s="47">
        <v>6.2963204570277986E-2</v>
      </c>
      <c r="Z1695" s="47">
        <v>26.745601001024557</v>
      </c>
      <c r="AA1695" s="47">
        <v>0.83044305783086536</v>
      </c>
      <c r="AB1695" s="47">
        <v>0.95436065465510056</v>
      </c>
      <c r="AC1695" s="47">
        <v>9.5356991142494465</v>
      </c>
      <c r="AD1695" s="47">
        <v>1.0338197723233149</v>
      </c>
      <c r="AE1695" s="47">
        <v>-6.1692529453854741E-2</v>
      </c>
      <c r="AF1695" s="47">
        <v>37.173968240475233</v>
      </c>
      <c r="AG1695" s="47">
        <v>-21.084351504417185</v>
      </c>
      <c r="AH1695" s="47">
        <v>0.31588437088007865</v>
      </c>
      <c r="AI1695" s="47">
        <v>0.38548558873661259</v>
      </c>
      <c r="AJ1695" s="47">
        <v>0.33333333333333298</v>
      </c>
      <c r="AK1695" s="47">
        <v>0.47968211832321317</v>
      </c>
      <c r="AL1695" s="47">
        <v>0.57122895297980814</v>
      </c>
      <c r="AM1695" s="47">
        <v>0.33333333333333298</v>
      </c>
      <c r="AN1695" s="47">
        <v>0.18789602731731778</v>
      </c>
      <c r="AO1695" s="47">
        <v>0.23868759666666312</v>
      </c>
      <c r="AP1695" s="47">
        <v>0.33333333333333298</v>
      </c>
      <c r="AQ1695" s="47">
        <v>5.9770106919154165</v>
      </c>
      <c r="AR1695" s="47">
        <v>2.6866680235991405</v>
      </c>
      <c r="AS1695" s="47">
        <v>1.9901707455278179</v>
      </c>
      <c r="AT1695" s="47">
        <v>4.7497298106331778</v>
      </c>
      <c r="AU1695" s="47">
        <v>-1</v>
      </c>
      <c r="AV1695" s="47">
        <v>-1</v>
      </c>
      <c r="AW1695" s="47">
        <v>-1</v>
      </c>
      <c r="AX1695" s="47">
        <v>-1</v>
      </c>
      <c r="AY1695" s="47">
        <v>5.741340798477359E-3</v>
      </c>
      <c r="AZ1695" s="47">
        <v>0.26109216513129191</v>
      </c>
      <c r="BA1695" s="47">
        <v>0.31605474538102962</v>
      </c>
      <c r="BB1695" s="47">
        <v>0.19654570281331249</v>
      </c>
      <c r="BC1695" s="47">
        <v>0.14449960111956645</v>
      </c>
      <c r="BD1695" s="47">
        <v>6.219103395989273</v>
      </c>
      <c r="BE1695" s="47">
        <v>5.19276375489431</v>
      </c>
      <c r="BF1695" s="47">
        <v>-1</v>
      </c>
      <c r="BG1695" s="22">
        <v>65.61</v>
      </c>
    </row>
    <row r="1696" spans="1:100" x14ac:dyDescent="0.25">
      <c r="A1696">
        <v>4306</v>
      </c>
      <c r="B1696" t="s">
        <v>1581</v>
      </c>
      <c r="C1696" s="48">
        <v>2</v>
      </c>
      <c r="D1696" s="22">
        <v>1476.5975292968749</v>
      </c>
      <c r="E1696" s="17">
        <v>48.062364261928167</v>
      </c>
      <c r="F1696" s="17">
        <v>-60.656936035268686</v>
      </c>
      <c r="G1696" s="17">
        <v>3.4362869228060644E-2</v>
      </c>
      <c r="H1696" s="17">
        <v>2.8506659071492884</v>
      </c>
      <c r="I1696" s="17">
        <v>30.813485743325337</v>
      </c>
      <c r="J1696" s="17">
        <v>5.9590807411626487</v>
      </c>
      <c r="K1696" s="17">
        <v>-1.0000000000000009</v>
      </c>
      <c r="L1696" s="17">
        <v>-1.0000000000000009</v>
      </c>
      <c r="M1696" s="17">
        <v>-1.0000000000000009</v>
      </c>
      <c r="N1696" s="17">
        <v>0.16634761845674575</v>
      </c>
      <c r="O1696" s="17">
        <v>-1.0000000000000009</v>
      </c>
      <c r="P1696" s="17">
        <v>-1.0000000000000009</v>
      </c>
      <c r="Q1696" s="17">
        <v>2.9048929176314657</v>
      </c>
      <c r="R1696" s="17">
        <v>-1.0000000000000009</v>
      </c>
      <c r="S1696" s="17">
        <v>-0.26840217935447597</v>
      </c>
      <c r="T1696" s="17">
        <v>-1.3757186764930734E-2</v>
      </c>
      <c r="U1696" s="17">
        <v>-0.36707248589651192</v>
      </c>
      <c r="V1696" s="17">
        <v>-0.64867062345559456</v>
      </c>
      <c r="W1696" s="17">
        <v>-0.62423532587240693</v>
      </c>
      <c r="X1696" s="17">
        <v>-3.5382954431800964</v>
      </c>
      <c r="Y1696" s="17">
        <v>-3.98648514744053E-2</v>
      </c>
      <c r="Z1696" s="17">
        <v>20.062733195483546</v>
      </c>
      <c r="AA1696" s="17">
        <v>-0.44020679082037306</v>
      </c>
      <c r="AB1696" s="17">
        <v>-0.34753473041274563</v>
      </c>
      <c r="AC1696" s="17">
        <v>1.2226052556565072</v>
      </c>
      <c r="AD1696" s="17">
        <v>-0.58220459561964932</v>
      </c>
      <c r="AE1696" s="17">
        <v>-0.53768305585609344</v>
      </c>
      <c r="AF1696" s="17">
        <v>26.253111410617141</v>
      </c>
      <c r="AG1696" s="17">
        <v>-46.033459379087731</v>
      </c>
      <c r="AH1696" s="17">
        <v>-0.10556178441328695</v>
      </c>
      <c r="AI1696" s="17">
        <v>-8.3161944448307934E-2</v>
      </c>
      <c r="AJ1696" s="17">
        <v>0.33333333333333298</v>
      </c>
      <c r="AK1696" s="17">
        <v>0.23867847936911701</v>
      </c>
      <c r="AL1696" s="17">
        <v>0.37419768563870648</v>
      </c>
      <c r="AM1696" s="17">
        <v>0.33333333333333298</v>
      </c>
      <c r="AN1696" s="17">
        <v>-6.1685367823562209E-2</v>
      </c>
      <c r="AO1696" s="17">
        <v>-2.8456271579651859E-2</v>
      </c>
      <c r="AP1696" s="17">
        <v>0.33333333333333298</v>
      </c>
      <c r="AQ1696" s="17">
        <v>2.3691604618865902</v>
      </c>
      <c r="AR1696" s="17">
        <v>2.2444243630026963</v>
      </c>
      <c r="AS1696" s="17">
        <v>-1.663148936666647</v>
      </c>
      <c r="AT1696" s="17">
        <v>2.3347020114486563</v>
      </c>
      <c r="AU1696" s="17">
        <v>-1.0000000000000009</v>
      </c>
      <c r="AV1696" s="17">
        <v>-1.0000000000000009</v>
      </c>
      <c r="AW1696" s="17">
        <v>-1.0000000000000009</v>
      </c>
      <c r="AX1696" s="17">
        <v>-1.0000000000000009</v>
      </c>
      <c r="AY1696" s="17">
        <v>-5.0219465644994764E-2</v>
      </c>
      <c r="AZ1696" s="17">
        <v>0.72934152992126999</v>
      </c>
      <c r="BA1696" s="17">
        <v>-0.13708967428590468</v>
      </c>
      <c r="BB1696" s="17">
        <v>0.4034153400477275</v>
      </c>
      <c r="BC1696" s="17">
        <v>-7.7776085773354875E-2</v>
      </c>
      <c r="BD1696" s="17">
        <v>11.933487354065385</v>
      </c>
      <c r="BE1696" s="17">
        <v>-0.95739982044627148</v>
      </c>
      <c r="BF1696" s="17">
        <v>-1.0000000000000009</v>
      </c>
      <c r="BG1696" s="22">
        <v>31.932061414753434</v>
      </c>
    </row>
    <row r="1697" spans="1:100" x14ac:dyDescent="0.25">
      <c r="A1697">
        <v>4308</v>
      </c>
      <c r="B1697" t="s">
        <v>3005</v>
      </c>
      <c r="C1697" s="48">
        <v>2</v>
      </c>
      <c r="D1697" s="22">
        <v>1469.0244726562501</v>
      </c>
      <c r="E1697" s="17">
        <v>53.038063149709451</v>
      </c>
      <c r="F1697" s="17">
        <v>-52.629921545050486</v>
      </c>
      <c r="G1697" s="17">
        <v>9.0155293873462605E-2</v>
      </c>
      <c r="H1697" s="17">
        <v>3.3595901547522211</v>
      </c>
      <c r="I1697" s="17">
        <v>34.720749849985765</v>
      </c>
      <c r="J1697" s="17">
        <v>6.9241095999244076</v>
      </c>
      <c r="K1697" s="17">
        <v>-1.0000000000000009</v>
      </c>
      <c r="L1697" s="17">
        <v>-1.0000000000000009</v>
      </c>
      <c r="M1697" s="17">
        <v>-1.0000000000000009</v>
      </c>
      <c r="N1697" s="17">
        <v>0.18025107228763682</v>
      </c>
      <c r="O1697" s="17">
        <v>-1.0000000000000009</v>
      </c>
      <c r="P1697" s="17">
        <v>-1.0000000000000009</v>
      </c>
      <c r="Q1697" s="17">
        <v>3.0542488441534914</v>
      </c>
      <c r="R1697" s="17">
        <v>-1.0000000000000009</v>
      </c>
      <c r="S1697" s="17">
        <v>-7.361161722815357E-2</v>
      </c>
      <c r="T1697" s="17">
        <v>8.106809644241042E-3</v>
      </c>
      <c r="U1697" s="17">
        <v>-0.30155608317137633</v>
      </c>
      <c r="V1697" s="17">
        <v>-0.56282295238907998</v>
      </c>
      <c r="W1697" s="17">
        <v>-0.18922059063339258</v>
      </c>
      <c r="X1697" s="17">
        <v>-3.0023174261767775</v>
      </c>
      <c r="Y1697" s="17">
        <v>-2.0194009643832583E-2</v>
      </c>
      <c r="Z1697" s="17">
        <v>21.868816272788372</v>
      </c>
      <c r="AA1697" s="17">
        <v>-0.30719085572167881</v>
      </c>
      <c r="AB1697" s="17">
        <v>-0.15580401709254343</v>
      </c>
      <c r="AC1697" s="17">
        <v>3.4238723583181283</v>
      </c>
      <c r="AD1697" s="17">
        <v>-0.41418871250157396</v>
      </c>
      <c r="AE1697" s="17">
        <v>-0.39697860225850745</v>
      </c>
      <c r="AF1697" s="17">
        <v>29.81819373660808</v>
      </c>
      <c r="AG1697" s="17">
        <v>-39.94233583414502</v>
      </c>
      <c r="AH1697" s="17">
        <v>-6.3420394313103312E-2</v>
      </c>
      <c r="AI1697" s="17">
        <v>-3.3303404543186588E-2</v>
      </c>
      <c r="AJ1697" s="17">
        <v>0.33333333333333298</v>
      </c>
      <c r="AK1697" s="17">
        <v>0.29493091434737984</v>
      </c>
      <c r="AL1697" s="17">
        <v>0.42332905430616341</v>
      </c>
      <c r="AM1697" s="17">
        <v>0.33333333333333298</v>
      </c>
      <c r="AN1697" s="17">
        <v>-1.0974102209005354E-2</v>
      </c>
      <c r="AO1697" s="17">
        <v>2.6957516084564481E-2</v>
      </c>
      <c r="AP1697" s="17">
        <v>0.33333333333333298</v>
      </c>
      <c r="AQ1697" s="17">
        <v>3.0013717469393857</v>
      </c>
      <c r="AR1697" s="17">
        <v>2.2444243630026963</v>
      </c>
      <c r="AS1697" s="17">
        <v>-0.85838158911258589</v>
      </c>
      <c r="AT1697" s="17">
        <v>2.8977492820103614</v>
      </c>
      <c r="AU1697" s="17">
        <v>-1.0000000000000009</v>
      </c>
      <c r="AV1697" s="17">
        <v>-1.0000000000000009</v>
      </c>
      <c r="AW1697" s="17">
        <v>-1.0000000000000009</v>
      </c>
      <c r="AX1697" s="17">
        <v>-1.0000000000000009</v>
      </c>
      <c r="AY1697" s="17">
        <v>-4.1744447610068354E-2</v>
      </c>
      <c r="AZ1697" s="17">
        <v>0.67089308495422739</v>
      </c>
      <c r="BA1697" s="17">
        <v>-8.0901013613069395E-2</v>
      </c>
      <c r="BB1697" s="17">
        <v>0.37086510807220718</v>
      </c>
      <c r="BC1697" s="17">
        <v>-4.6619780386138676E-2</v>
      </c>
      <c r="BD1697" s="17">
        <v>11.065552886620008</v>
      </c>
      <c r="BE1697" s="17">
        <v>-0.11891478954906898</v>
      </c>
      <c r="BF1697" s="17">
        <v>-1.0000000000000009</v>
      </c>
      <c r="BG1697" s="22">
        <v>-16.134196309077424</v>
      </c>
    </row>
    <row r="1698" spans="1:100" x14ac:dyDescent="0.25">
      <c r="A1698">
        <v>4309</v>
      </c>
      <c r="B1698" t="s">
        <v>1582</v>
      </c>
      <c r="C1698" s="48">
        <v>2</v>
      </c>
      <c r="D1698" s="22">
        <v>1499.29271484375</v>
      </c>
      <c r="E1698" s="17">
        <v>86.019895176989792</v>
      </c>
      <c r="F1698" s="17">
        <v>0.57780857846080502</v>
      </c>
      <c r="G1698" s="17">
        <v>0.45997999981942067</v>
      </c>
      <c r="H1698" s="17">
        <v>6.7330366650041062</v>
      </c>
      <c r="I1698" s="17">
        <v>60.62037347241926</v>
      </c>
      <c r="J1698" s="17">
        <v>13.320883287198525</v>
      </c>
      <c r="K1698" s="17">
        <v>-1</v>
      </c>
      <c r="L1698" s="17">
        <v>-1</v>
      </c>
      <c r="M1698" s="17">
        <v>-1</v>
      </c>
      <c r="N1698" s="17">
        <v>0.27241126710480634</v>
      </c>
      <c r="O1698" s="17">
        <v>-1</v>
      </c>
      <c r="P1698" s="17">
        <v>-1</v>
      </c>
      <c r="Q1698" s="17">
        <v>4.0442669686274257</v>
      </c>
      <c r="R1698" s="17">
        <v>-1</v>
      </c>
      <c r="S1698" s="17">
        <v>1.2175737509874585</v>
      </c>
      <c r="T1698" s="17">
        <v>0.15303412001328109</v>
      </c>
      <c r="U1698" s="17">
        <v>0.13272481654673784</v>
      </c>
      <c r="V1698" s="17">
        <v>6.2254428026068571E-3</v>
      </c>
      <c r="W1698" s="17">
        <v>2.6943105977747441</v>
      </c>
      <c r="X1698" s="17">
        <v>0.55045723438973093</v>
      </c>
      <c r="Y1698" s="17">
        <v>0.11019579402462205</v>
      </c>
      <c r="Z1698" s="17">
        <v>33.840587480499721</v>
      </c>
      <c r="AA1698" s="17">
        <v>0.5745162827770135</v>
      </c>
      <c r="AB1698" s="17">
        <v>1.1150988899797383</v>
      </c>
      <c r="AC1698" s="17">
        <v>18.015153596306718</v>
      </c>
      <c r="AD1698" s="17">
        <v>0.69951847917025356</v>
      </c>
      <c r="AE1698" s="17">
        <v>0.53569251766032189</v>
      </c>
      <c r="AF1698" s="17">
        <v>53.449637095852559</v>
      </c>
      <c r="AG1698" s="17">
        <v>0.43318088171771346</v>
      </c>
      <c r="AH1698" s="17">
        <v>0.21591729894914413</v>
      </c>
      <c r="AI1698" s="17">
        <v>0.29718805512177593</v>
      </c>
      <c r="AJ1698" s="17">
        <v>0.33333333333333298</v>
      </c>
      <c r="AK1698" s="17">
        <v>0.66780483687002601</v>
      </c>
      <c r="AL1698" s="17">
        <v>0.74900039921807837</v>
      </c>
      <c r="AM1698" s="17">
        <v>0.33333333333333298</v>
      </c>
      <c r="AN1698" s="17">
        <v>0.32516972042008485</v>
      </c>
      <c r="AO1698" s="17">
        <v>0.39427239545250231</v>
      </c>
      <c r="AP1698" s="17">
        <v>0.33333333333333298</v>
      </c>
      <c r="AQ1698" s="17">
        <v>7.1920365921467404</v>
      </c>
      <c r="AR1698" s="17">
        <v>2.2444243630026963</v>
      </c>
      <c r="AS1698" s="17">
        <v>4.4760854027000399</v>
      </c>
      <c r="AT1698" s="17">
        <v>6.6299547309147577</v>
      </c>
      <c r="AU1698" s="17">
        <v>-1</v>
      </c>
      <c r="AV1698" s="17">
        <v>-1</v>
      </c>
      <c r="AW1698" s="17">
        <v>-1</v>
      </c>
      <c r="AX1698" s="17">
        <v>-1</v>
      </c>
      <c r="AY1698" s="17">
        <v>1.443291110079129E-2</v>
      </c>
      <c r="AZ1698" s="17">
        <v>0.28346272840820719</v>
      </c>
      <c r="BA1698" s="17">
        <v>0.2915501756460282</v>
      </c>
      <c r="BB1698" s="17">
        <v>0.15510320051346085</v>
      </c>
      <c r="BC1698" s="17">
        <v>0.15990236937562671</v>
      </c>
      <c r="BD1698" s="17">
        <v>5.3123774108558228</v>
      </c>
      <c r="BE1698" s="17">
        <v>5.4390526578685723</v>
      </c>
      <c r="BF1698" s="17">
        <v>-1</v>
      </c>
      <c r="BG1698" s="22">
        <v>581.52353943147659</v>
      </c>
    </row>
    <row r="1699" spans="1:100" x14ac:dyDescent="0.25">
      <c r="A1699">
        <v>4311</v>
      </c>
      <c r="B1699" t="s">
        <v>1583</v>
      </c>
      <c r="C1699" s="48">
        <v>2</v>
      </c>
      <c r="D1699" s="22">
        <v>1427.3494628906251</v>
      </c>
      <c r="E1699" s="17">
        <v>56.6911007153969</v>
      </c>
      <c r="F1699" s="17">
        <v>-46.736681995307549</v>
      </c>
      <c r="G1699" s="17">
        <v>0.13111674023649239</v>
      </c>
      <c r="H1699" s="17">
        <v>3.733230006461925</v>
      </c>
      <c r="I1699" s="17">
        <v>37.589368486805547</v>
      </c>
      <c r="J1699" s="17">
        <v>7.6326104060495883</v>
      </c>
      <c r="K1699" s="17">
        <v>-1.0000000000000007</v>
      </c>
      <c r="L1699" s="17">
        <v>-1.0000000000000007</v>
      </c>
      <c r="M1699" s="17">
        <v>-1.0000000000000007</v>
      </c>
      <c r="N1699" s="17">
        <v>0.19045865121926586</v>
      </c>
      <c r="O1699" s="17">
        <v>-1.0000000000000007</v>
      </c>
      <c r="P1699" s="17">
        <v>-1.0000000000000007</v>
      </c>
      <c r="Q1699" s="17">
        <v>3.1639023466157967</v>
      </c>
      <c r="R1699" s="17">
        <v>-1.0000000000000007</v>
      </c>
      <c r="S1699" s="17">
        <v>6.939889384522302E-2</v>
      </c>
      <c r="T1699" s="17">
        <v>2.4158826058436722E-2</v>
      </c>
      <c r="U1699" s="17">
        <v>-0.25345552770742813</v>
      </c>
      <c r="V1699" s="17">
        <v>-0.49979567232137517</v>
      </c>
      <c r="W1699" s="17">
        <v>0.1301566878747753</v>
      </c>
      <c r="X1699" s="17">
        <v>-2.6088153524673152</v>
      </c>
      <c r="Y1699" s="17">
        <v>-5.752154182635083E-3</v>
      </c>
      <c r="Z1699" s="17">
        <v>23.194798708009429</v>
      </c>
      <c r="AA1699" s="17">
        <v>-0.20953377905576165</v>
      </c>
      <c r="AB1699" s="17">
        <v>-1.5039972874613339E-2</v>
      </c>
      <c r="AC1699" s="17">
        <v>5.0399893299222143</v>
      </c>
      <c r="AD1699" s="17">
        <v>-0.29083552202421215</v>
      </c>
      <c r="AE1699" s="17">
        <v>-0.29367680159815712</v>
      </c>
      <c r="AF1699" s="17">
        <v>32.435590800886743</v>
      </c>
      <c r="AG1699" s="17">
        <v>-35.470380511132888</v>
      </c>
      <c r="AH1699" s="17">
        <v>-3.2481206758105174E-2</v>
      </c>
      <c r="AI1699" s="17">
        <v>3.3015274174272302E-3</v>
      </c>
      <c r="AJ1699" s="17">
        <v>0.33333333333333298</v>
      </c>
      <c r="AK1699" s="17">
        <v>0.33623008915106584</v>
      </c>
      <c r="AL1699" s="17">
        <v>0.45940011476293702</v>
      </c>
      <c r="AM1699" s="17">
        <v>0.33333333333333298</v>
      </c>
      <c r="AN1699" s="17">
        <v>2.6256880306525454E-2</v>
      </c>
      <c r="AO1699" s="17">
        <v>6.7640976350118398E-2</v>
      </c>
      <c r="AP1699" s="17">
        <v>0.33333333333333298</v>
      </c>
      <c r="AQ1699" s="17">
        <v>3.4655259543856545</v>
      </c>
      <c r="AR1699" s="17">
        <v>2.2444243630026963</v>
      </c>
      <c r="AS1699" s="17">
        <v>-0.26754090149120202</v>
      </c>
      <c r="AT1699" s="17">
        <v>3.3111249458132135</v>
      </c>
      <c r="AU1699" s="17">
        <v>-1.0000000000000007</v>
      </c>
      <c r="AV1699" s="17">
        <v>-1.0000000000000007</v>
      </c>
      <c r="AW1699" s="17">
        <v>-1.0000000000000007</v>
      </c>
      <c r="AX1699" s="17">
        <v>-1.0000000000000007</v>
      </c>
      <c r="AY1699" s="17">
        <v>-3.5522294712614769E-2</v>
      </c>
      <c r="AZ1699" s="17">
        <v>0.62798165282457319</v>
      </c>
      <c r="BA1699" s="17">
        <v>-3.9648660359221211E-2</v>
      </c>
      <c r="BB1699" s="17">
        <v>0.34696751642524981</v>
      </c>
      <c r="BC1699" s="17">
        <v>-2.3745575866442992E-2</v>
      </c>
      <c r="BD1699" s="17">
        <v>10.428336430069781</v>
      </c>
      <c r="BE1699" s="17">
        <v>0.49668060422684501</v>
      </c>
      <c r="BF1699" s="17">
        <v>-1.0000000000000007</v>
      </c>
      <c r="BG1699" s="22">
        <v>-47.76729117378909</v>
      </c>
    </row>
    <row r="1700" spans="1:100" x14ac:dyDescent="0.25">
      <c r="A1700">
        <v>4314</v>
      </c>
      <c r="B1700" t="s">
        <v>1584</v>
      </c>
      <c r="C1700" s="48">
        <v>2</v>
      </c>
      <c r="D1700" s="22">
        <v>1459.8508984375001</v>
      </c>
      <c r="E1700" s="17">
        <v>18.614532763959019</v>
      </c>
      <c r="F1700" s="17">
        <v>-108.16346234862152</v>
      </c>
      <c r="G1700" s="17">
        <v>-0.29583515056279414</v>
      </c>
      <c r="H1700" s="17">
        <v>-0.16131609309683625</v>
      </c>
      <c r="I1700" s="17">
        <v>7.689004614945361</v>
      </c>
      <c r="J1700" s="17">
        <v>0.24772081677509128</v>
      </c>
      <c r="K1700" s="17">
        <v>-1.0000000000000016</v>
      </c>
      <c r="L1700" s="17">
        <v>-1.0000000000000016</v>
      </c>
      <c r="M1700" s="17">
        <v>-1.0000000000000016</v>
      </c>
      <c r="N1700" s="17">
        <v>8.4062380767364303E-2</v>
      </c>
      <c r="O1700" s="17">
        <v>-1.0000000000000016</v>
      </c>
      <c r="P1700" s="17">
        <v>-1.0000000000000016</v>
      </c>
      <c r="Q1700" s="17">
        <v>2.020955151975218</v>
      </c>
      <c r="R1700" s="17">
        <v>-1.0000000000000016</v>
      </c>
      <c r="S1700" s="17">
        <v>-1.4212371439012255</v>
      </c>
      <c r="T1700" s="17">
        <v>-0.14315554801033806</v>
      </c>
      <c r="U1700" s="17">
        <v>-0.75482022371494373</v>
      </c>
      <c r="V1700" s="17">
        <v>-1.1567455309359944</v>
      </c>
      <c r="W1700" s="17">
        <v>-3.198796389828666</v>
      </c>
      <c r="X1700" s="17">
        <v>-6.7103905975087343</v>
      </c>
      <c r="Y1700" s="17">
        <v>-0.15628339864019017</v>
      </c>
      <c r="Z1700" s="17">
        <v>9.3737362663462243</v>
      </c>
      <c r="AA1700" s="17">
        <v>-1.2274390835441389</v>
      </c>
      <c r="AB1700" s="17">
        <v>-1.4822604978227547</v>
      </c>
      <c r="AC1700" s="17">
        <v>-11.805221424206604</v>
      </c>
      <c r="AD1700" s="17">
        <v>-1.5765781553206852</v>
      </c>
      <c r="AE1700" s="17">
        <v>-1.370418543674798</v>
      </c>
      <c r="AF1700" s="17">
        <v>5.1537752208858905</v>
      </c>
      <c r="AG1700" s="17">
        <v>-82.082742872761628</v>
      </c>
      <c r="AH1700" s="17">
        <v>-0.35496846732326459</v>
      </c>
      <c r="AI1700" s="17">
        <v>-0.37824127199087182</v>
      </c>
      <c r="AJ1700" s="17">
        <v>0.33333333333333298</v>
      </c>
      <c r="AK1700" s="17">
        <v>-9.4242033698547001E-2</v>
      </c>
      <c r="AL1700" s="17">
        <v>8.3421997958573857E-2</v>
      </c>
      <c r="AM1700" s="17">
        <v>0.33333333333333298</v>
      </c>
      <c r="AN1700" s="17">
        <v>-0.36181140811377815</v>
      </c>
      <c r="AO1700" s="17">
        <v>-0.35641339249934839</v>
      </c>
      <c r="AP1700" s="17">
        <v>0.33333333333333298</v>
      </c>
      <c r="AQ1700" s="17">
        <v>-1.3724749974188848</v>
      </c>
      <c r="AR1700" s="17">
        <v>2.2444243630026963</v>
      </c>
      <c r="AS1700" s="17">
        <v>-6.4260282387152277</v>
      </c>
      <c r="AT1700" s="17">
        <v>-0.99759793733019464</v>
      </c>
      <c r="AU1700" s="17">
        <v>-1.0000000000000016</v>
      </c>
      <c r="AV1700" s="17">
        <v>-1.0000000000000016</v>
      </c>
      <c r="AW1700" s="17">
        <v>-1.0000000000000016</v>
      </c>
      <c r="AX1700" s="17">
        <v>-1.0000000000000016</v>
      </c>
      <c r="AY1700" s="17">
        <v>-0.10037742509218488</v>
      </c>
      <c r="AZ1700" s="17">
        <v>1.0752587563302993</v>
      </c>
      <c r="BA1700" s="17">
        <v>-0.46963274992367487</v>
      </c>
      <c r="BB1700" s="17">
        <v>0.59605837734823242</v>
      </c>
      <c r="BC1700" s="17">
        <v>-0.26216940454814275</v>
      </c>
      <c r="BD1700" s="17">
        <v>17.070210561206231</v>
      </c>
      <c r="BE1700" s="17">
        <v>-5.9198315230689618</v>
      </c>
      <c r="BF1700" s="17">
        <v>-1.0000000000000016</v>
      </c>
      <c r="BG1700" s="22">
        <v>17.404260563641401</v>
      </c>
    </row>
    <row r="1701" spans="1:100" x14ac:dyDescent="0.25">
      <c r="A1701">
        <v>4319</v>
      </c>
      <c r="B1701" t="s">
        <v>1585</v>
      </c>
      <c r="C1701" s="48">
        <v>2</v>
      </c>
      <c r="D1701" s="22">
        <v>1471.56669921875</v>
      </c>
      <c r="E1701" s="17">
        <v>25.522244187335694</v>
      </c>
      <c r="F1701" s="17">
        <v>-97.019640959860737</v>
      </c>
      <c r="G1701" s="17">
        <v>-0.21837910313047476</v>
      </c>
      <c r="H1701" s="17">
        <v>0.54521818843557401</v>
      </c>
      <c r="I1701" s="17">
        <v>13.113419056503986</v>
      </c>
      <c r="J1701" s="17">
        <v>1.5874604235922689</v>
      </c>
      <c r="K1701" s="17">
        <v>-1.0000000000000016</v>
      </c>
      <c r="L1701" s="17">
        <v>-1.0000000000000016</v>
      </c>
      <c r="M1701" s="17">
        <v>-1.0000000000000016</v>
      </c>
      <c r="N1701" s="17">
        <v>0.10336440225581942</v>
      </c>
      <c r="O1701" s="17">
        <v>-1.0000000000000016</v>
      </c>
      <c r="P1701" s="17">
        <v>-1.0000000000000016</v>
      </c>
      <c r="Q1701" s="17">
        <v>2.2283044436131716</v>
      </c>
      <c r="R1701" s="17">
        <v>-1.0000000000000016</v>
      </c>
      <c r="S1701" s="17">
        <v>-1.1508114164782464</v>
      </c>
      <c r="T1701" s="17">
        <v>-0.11280198740256411</v>
      </c>
      <c r="U1701" s="17">
        <v>-0.66386447785292457</v>
      </c>
      <c r="V1701" s="17">
        <v>-1.0375640950270226</v>
      </c>
      <c r="W1701" s="17">
        <v>-2.594869921664178</v>
      </c>
      <c r="X1701" s="17">
        <v>-5.9662978470763344</v>
      </c>
      <c r="Y1701" s="17">
        <v>-0.12897457190347547</v>
      </c>
      <c r="Z1701" s="17">
        <v>11.881102766216753</v>
      </c>
      <c r="AA1701" s="17">
        <v>-1.0427744333924289</v>
      </c>
      <c r="AB1701" s="17">
        <v>-1.2160827269237817</v>
      </c>
      <c r="AC1701" s="17">
        <v>-8.7492250197016368</v>
      </c>
      <c r="AD1701" s="17">
        <v>-1.3433234384861272</v>
      </c>
      <c r="AE1701" s="17">
        <v>-1.1750800026262618</v>
      </c>
      <c r="AF1701" s="17">
        <v>10.103142227197473</v>
      </c>
      <c r="AG1701" s="17">
        <v>-73.626498907532167</v>
      </c>
      <c r="AH1701" s="17">
        <v>-0.2964640102897288</v>
      </c>
      <c r="AI1701" s="17">
        <v>-0.30902317551376285</v>
      </c>
      <c r="AJ1701" s="17">
        <v>0.33333333333333298</v>
      </c>
      <c r="AK1701" s="17">
        <v>-1.61473586678057E-2</v>
      </c>
      <c r="AL1701" s="17">
        <v>0.15163057010986403</v>
      </c>
      <c r="AM1701" s="17">
        <v>0.33333333333333298</v>
      </c>
      <c r="AN1701" s="17">
        <v>-0.29140948133324401</v>
      </c>
      <c r="AO1701" s="17">
        <v>-0.27948300288098377</v>
      </c>
      <c r="AP1701" s="17">
        <v>0.33333333333333298</v>
      </c>
      <c r="AQ1701" s="17">
        <v>-0.49478259395148072</v>
      </c>
      <c r="AR1701" s="17">
        <v>2.2444243630026963</v>
      </c>
      <c r="AS1701" s="17">
        <v>-5.3087780342241331</v>
      </c>
      <c r="AT1701" s="17">
        <v>-0.21592522150102944</v>
      </c>
      <c r="AU1701" s="17">
        <v>-1.0000000000000016</v>
      </c>
      <c r="AV1701" s="17">
        <v>-1.0000000000000016</v>
      </c>
      <c r="AW1701" s="17">
        <v>-1.0000000000000016</v>
      </c>
      <c r="AX1701" s="17">
        <v>-1.0000000000000016</v>
      </c>
      <c r="AY1701" s="17">
        <v>-8.8611645005100576E-2</v>
      </c>
      <c r="AZ1701" s="17">
        <v>0.99411538329200888</v>
      </c>
      <c r="BA1701" s="17">
        <v>-0.39162661210309346</v>
      </c>
      <c r="BB1701" s="17">
        <v>0.55086922617129597</v>
      </c>
      <c r="BC1701" s="17">
        <v>-0.2189154272702987</v>
      </c>
      <c r="BD1701" s="17">
        <v>15.865266095969869</v>
      </c>
      <c r="BE1701" s="17">
        <v>-4.7557714067137935</v>
      </c>
      <c r="BF1701" s="17">
        <v>-1.0000000000000016</v>
      </c>
      <c r="BG1701" s="22">
        <v>20.404521359990213</v>
      </c>
    </row>
    <row r="1702" spans="1:100" x14ac:dyDescent="0.25">
      <c r="A1702">
        <v>4320</v>
      </c>
      <c r="B1702" t="s">
        <v>1586</v>
      </c>
      <c r="C1702" s="48">
        <v>2</v>
      </c>
      <c r="D1702" s="22">
        <v>1548.7612597656253</v>
      </c>
      <c r="E1702" s="17">
        <v>142.19360434857015</v>
      </c>
      <c r="F1702" s="17">
        <v>91.199686561644512</v>
      </c>
      <c r="G1702" s="17">
        <v>1.0898548187527741</v>
      </c>
      <c r="H1702" s="17">
        <v>12.478593886204898</v>
      </c>
      <c r="I1702" s="17">
        <v>104.73186866821661</v>
      </c>
      <c r="J1702" s="17">
        <v>24.215684535599166</v>
      </c>
      <c r="K1702" s="17">
        <v>-0.99999999999999856</v>
      </c>
      <c r="L1702" s="17">
        <v>-0.99999999999999856</v>
      </c>
      <c r="M1702" s="17">
        <v>-0.99999999999999856</v>
      </c>
      <c r="N1702" s="17">
        <v>0.42937586435864661</v>
      </c>
      <c r="O1702" s="17">
        <v>-0.99999999999999856</v>
      </c>
      <c r="P1702" s="17">
        <v>-0.99999999999999856</v>
      </c>
      <c r="Q1702" s="17">
        <v>5.7304374079405882</v>
      </c>
      <c r="R1702" s="17">
        <v>-0.99999999999999856</v>
      </c>
      <c r="S1702" s="17">
        <v>3.4166835912398508</v>
      </c>
      <c r="T1702" s="17">
        <v>0.39987015316498864</v>
      </c>
      <c r="U1702" s="17">
        <v>0.87237957372819364</v>
      </c>
      <c r="V1702" s="17">
        <v>0.97541232816460244</v>
      </c>
      <c r="W1702" s="17">
        <v>7.6054581116800479</v>
      </c>
      <c r="X1702" s="17">
        <v>6.6014410114506985</v>
      </c>
      <c r="Y1702" s="17">
        <v>0.33227196323659669</v>
      </c>
      <c r="Z1702" s="17">
        <v>54.230564408841111</v>
      </c>
      <c r="AA1702" s="17">
        <v>2.0762145611372036</v>
      </c>
      <c r="AB1702" s="17">
        <v>3.279664224863025</v>
      </c>
      <c r="AC1702" s="17">
        <v>42.866604783904549</v>
      </c>
      <c r="AD1702" s="17">
        <v>2.5963525857633765</v>
      </c>
      <c r="AE1702" s="17">
        <v>2.1241911856457056</v>
      </c>
      <c r="AF1702" s="17">
        <v>93.698032802582361</v>
      </c>
      <c r="AG1702" s="17">
        <v>69.199601490893812</v>
      </c>
      <c r="AH1702" s="17">
        <v>0.69167723638969381</v>
      </c>
      <c r="AI1702" s="17">
        <v>0.86007161851980163</v>
      </c>
      <c r="AJ1702" s="17">
        <v>0.33333333333333298</v>
      </c>
      <c r="AK1702" s="17">
        <v>1.3028729939126258</v>
      </c>
      <c r="AL1702" s="17">
        <v>1.3036744815876586</v>
      </c>
      <c r="AM1702" s="17">
        <v>0.33333333333333298</v>
      </c>
      <c r="AN1702" s="17">
        <v>0.89768022610004627</v>
      </c>
      <c r="AO1702" s="17">
        <v>1.0198725498327104</v>
      </c>
      <c r="AP1702" s="17">
        <v>0.33333333333333298</v>
      </c>
      <c r="AQ1702" s="17">
        <v>14.32945661343399</v>
      </c>
      <c r="AR1702" s="17">
        <v>2.2444243630026963</v>
      </c>
      <c r="AS1702" s="17">
        <v>13.561596393588044</v>
      </c>
      <c r="AT1702" s="17">
        <v>12.986539873969678</v>
      </c>
      <c r="AU1702" s="17">
        <v>-0.99999999999999856</v>
      </c>
      <c r="AV1702" s="17">
        <v>-0.99999999999999856</v>
      </c>
      <c r="AW1702" s="17">
        <v>-0.99999999999999856</v>
      </c>
      <c r="AX1702" s="17">
        <v>-0.99999999999999856</v>
      </c>
      <c r="AY1702" s="17">
        <v>0.11011257521530146</v>
      </c>
      <c r="AZ1702" s="17">
        <v>-0.37639752904676421</v>
      </c>
      <c r="BA1702" s="17">
        <v>0.92589834553375761</v>
      </c>
      <c r="BB1702" s="17">
        <v>-0.21237628441889395</v>
      </c>
      <c r="BC1702" s="17">
        <v>0.51164496416573158</v>
      </c>
      <c r="BD1702" s="17">
        <v>-4.4862658458721718</v>
      </c>
      <c r="BE1702" s="17">
        <v>14.905223206493922</v>
      </c>
      <c r="BF1702" s="17">
        <v>-0.99999999999999856</v>
      </c>
      <c r="BG1702" s="22">
        <v>857.90633778384472</v>
      </c>
    </row>
    <row r="1703" spans="1:100" x14ac:dyDescent="0.25">
      <c r="A1703">
        <v>4322</v>
      </c>
      <c r="B1703" t="s">
        <v>1587</v>
      </c>
      <c r="C1703" s="48">
        <v>2</v>
      </c>
      <c r="D1703" s="22">
        <v>1565.00783203125</v>
      </c>
      <c r="E1703" s="17">
        <v>143.44822537215794</v>
      </c>
      <c r="F1703" s="17">
        <v>93.223695924590928</v>
      </c>
      <c r="G1703" s="17">
        <v>1.1039228623574526</v>
      </c>
      <c r="H1703" s="17">
        <v>12.606918986830298</v>
      </c>
      <c r="I1703" s="17">
        <v>105.71708417331159</v>
      </c>
      <c r="J1703" s="17">
        <v>24.459016280923347</v>
      </c>
      <c r="K1703" s="17">
        <v>-0.99999999999999856</v>
      </c>
      <c r="L1703" s="17">
        <v>-0.99999999999999856</v>
      </c>
      <c r="M1703" s="17">
        <v>-0.99999999999999856</v>
      </c>
      <c r="N1703" s="17">
        <v>0.43288161618771204</v>
      </c>
      <c r="O1703" s="17">
        <v>-0.99999999999999856</v>
      </c>
      <c r="P1703" s="17">
        <v>-0.99999999999999856</v>
      </c>
      <c r="Q1703" s="17">
        <v>5.7680974612593534</v>
      </c>
      <c r="R1703" s="17">
        <v>-0.99999999999999856</v>
      </c>
      <c r="S1703" s="17">
        <v>3.4657999746770205</v>
      </c>
      <c r="T1703" s="17">
        <v>0.40538315348378928</v>
      </c>
      <c r="U1703" s="17">
        <v>0.8888995155700623</v>
      </c>
      <c r="V1703" s="17">
        <v>0.99705879338993764</v>
      </c>
      <c r="W1703" s="17">
        <v>7.7151469503156793</v>
      </c>
      <c r="X1703" s="17">
        <v>6.7365877121412412</v>
      </c>
      <c r="Y1703" s="17">
        <v>0.33723196026795066</v>
      </c>
      <c r="Z1703" s="17">
        <v>54.685967730110647</v>
      </c>
      <c r="AA1703" s="17">
        <v>2.1097544903834895</v>
      </c>
      <c r="AB1703" s="17">
        <v>3.3280090683160157</v>
      </c>
      <c r="AC1703" s="17">
        <v>43.421653641927968</v>
      </c>
      <c r="AD1703" s="17">
        <v>2.6387177416963952</v>
      </c>
      <c r="AE1703" s="17">
        <v>2.1596697725894338</v>
      </c>
      <c r="AF1703" s="17">
        <v>94.59696727146536</v>
      </c>
      <c r="AG1703" s="17">
        <v>70.735476516515234</v>
      </c>
      <c r="AH1703" s="17">
        <v>0.70230317561458122</v>
      </c>
      <c r="AI1703" s="17">
        <v>0.87264343481760176</v>
      </c>
      <c r="AJ1703" s="17">
        <v>0.33333333333333298</v>
      </c>
      <c r="AK1703" s="17">
        <v>1.3170570289885912</v>
      </c>
      <c r="AL1703" s="17">
        <v>1.3160629418699323</v>
      </c>
      <c r="AM1703" s="17">
        <v>0.33333333333333298</v>
      </c>
      <c r="AN1703" s="17">
        <v>0.91046705693681673</v>
      </c>
      <c r="AO1703" s="17">
        <v>1.0338451202329975</v>
      </c>
      <c r="AP1703" s="17">
        <v>0.33333333333333298</v>
      </c>
      <c r="AQ1703" s="17">
        <v>14.488868504600575</v>
      </c>
      <c r="AR1703" s="17">
        <v>2.2444243630026963</v>
      </c>
      <c r="AS1703" s="17">
        <v>13.764518245595154</v>
      </c>
      <c r="AT1703" s="17">
        <v>13.128512079051287</v>
      </c>
      <c r="AU1703" s="17">
        <v>-0.99999999999999856</v>
      </c>
      <c r="AV1703" s="17">
        <v>-0.99999999999999856</v>
      </c>
      <c r="AW1703" s="17">
        <v>-0.99999999999999856</v>
      </c>
      <c r="AX1703" s="17">
        <v>-0.99999999999999856</v>
      </c>
      <c r="AY1703" s="17">
        <v>0.11224954854140348</v>
      </c>
      <c r="AZ1703" s="17">
        <v>-0.39113528740102094</v>
      </c>
      <c r="BA1703" s="17">
        <v>0.94006629993720692</v>
      </c>
      <c r="BB1703" s="17">
        <v>-0.22058381591953041</v>
      </c>
      <c r="BC1703" s="17">
        <v>0.51950101748361088</v>
      </c>
      <c r="BD1703" s="17">
        <v>-4.7051152687396769</v>
      </c>
      <c r="BE1703" s="17">
        <v>15.116646962523571</v>
      </c>
      <c r="BF1703" s="17">
        <v>-0.99999999999999856</v>
      </c>
      <c r="BG1703" s="22">
        <v>718.11235352796962</v>
      </c>
    </row>
    <row r="1704" spans="1:100" x14ac:dyDescent="0.25">
      <c r="A1704">
        <v>4325</v>
      </c>
      <c r="B1704" t="s">
        <v>1588</v>
      </c>
      <c r="C1704" s="48">
        <v>2</v>
      </c>
      <c r="D1704" s="22">
        <v>1551.4638769531248</v>
      </c>
      <c r="E1704" s="17">
        <v>114.13833739989158</v>
      </c>
      <c r="F1704" s="17">
        <v>45.939706124122168</v>
      </c>
      <c r="G1704" s="17">
        <v>0.77527160090882663</v>
      </c>
      <c r="H1704" s="17">
        <v>9.6090461211225158</v>
      </c>
      <c r="I1704" s="17">
        <v>82.700925875328025</v>
      </c>
      <c r="J1704" s="17">
        <v>18.774410283207168</v>
      </c>
      <c r="K1704" s="17">
        <v>-0.99999999999999933</v>
      </c>
      <c r="L1704" s="17">
        <v>-0.99999999999999933</v>
      </c>
      <c r="M1704" s="17">
        <v>-0.99999999999999933</v>
      </c>
      <c r="N1704" s="17">
        <v>0.35098183016735918</v>
      </c>
      <c r="O1704" s="17">
        <v>-0.99999999999999933</v>
      </c>
      <c r="P1704" s="17">
        <v>-0.99999999999999933</v>
      </c>
      <c r="Q1704" s="17">
        <v>4.8883003567551802</v>
      </c>
      <c r="R1704" s="17">
        <v>-0.99999999999999933</v>
      </c>
      <c r="S1704" s="17">
        <v>2.3183652760063507</v>
      </c>
      <c r="T1704" s="17">
        <v>0.27659093758974973</v>
      </c>
      <c r="U1704" s="17">
        <v>0.50296811828732146</v>
      </c>
      <c r="V1704" s="17">
        <v>0.49136387929084341</v>
      </c>
      <c r="W1704" s="17">
        <v>5.152645994429645</v>
      </c>
      <c r="X1704" s="17">
        <v>3.5793517161001351</v>
      </c>
      <c r="Y1704" s="17">
        <v>0.22135875664823818</v>
      </c>
      <c r="Z1704" s="17">
        <v>44.047041649916252</v>
      </c>
      <c r="AA1704" s="17">
        <v>1.326209857921326</v>
      </c>
      <c r="AB1704" s="17">
        <v>2.1985987372250833</v>
      </c>
      <c r="AC1704" s="17">
        <v>30.454853674493211</v>
      </c>
      <c r="AD1704" s="17">
        <v>1.6490021614700194</v>
      </c>
      <c r="AE1704" s="17">
        <v>1.330835097269452</v>
      </c>
      <c r="AF1704" s="17">
        <v>73.596467453580402</v>
      </c>
      <c r="AG1704" s="17">
        <v>34.855059965200745</v>
      </c>
      <c r="AH1704" s="17">
        <v>0.45406479731055782</v>
      </c>
      <c r="AI1704" s="17">
        <v>0.57894635787661575</v>
      </c>
      <c r="AJ1704" s="17">
        <v>0.33333333333333298</v>
      </c>
      <c r="AK1704" s="17">
        <v>0.98569602733535877</v>
      </c>
      <c r="AL1704" s="17">
        <v>1.0266493450979204</v>
      </c>
      <c r="AM1704" s="17">
        <v>0.33333333333333298</v>
      </c>
      <c r="AN1704" s="17">
        <v>0.61174690774441243</v>
      </c>
      <c r="AO1704" s="17">
        <v>0.70742426053315066</v>
      </c>
      <c r="AP1704" s="17">
        <v>0.33333333333333298</v>
      </c>
      <c r="AQ1704" s="17">
        <v>10.764760121514168</v>
      </c>
      <c r="AR1704" s="17">
        <v>2.2444243630026963</v>
      </c>
      <c r="AS1704" s="17">
        <v>9.0239498686639905</v>
      </c>
      <c r="AT1704" s="17">
        <v>9.8118217415833922</v>
      </c>
      <c r="AU1704" s="17">
        <v>-0.99999999999999933</v>
      </c>
      <c r="AV1704" s="17">
        <v>-0.99999999999999933</v>
      </c>
      <c r="AW1704" s="17">
        <v>-0.99999999999999933</v>
      </c>
      <c r="AX1704" s="17">
        <v>-0.99999999999999933</v>
      </c>
      <c r="AY1704" s="17">
        <v>6.2326545809741986E-2</v>
      </c>
      <c r="AZ1704" s="17">
        <v>-4.683845337353193E-2</v>
      </c>
      <c r="BA1704" s="17">
        <v>0.60908096767027498</v>
      </c>
      <c r="BB1704" s="17">
        <v>-2.8843183258537158E-2</v>
      </c>
      <c r="BC1704" s="17">
        <v>0.33597145889807789</v>
      </c>
      <c r="BD1704" s="17">
        <v>0.40754580296680931</v>
      </c>
      <c r="BE1704" s="17">
        <v>10.177460955434228</v>
      </c>
      <c r="BF1704" s="17">
        <v>-0.99999999999999933</v>
      </c>
      <c r="BG1704" s="22">
        <v>2304.857594836194</v>
      </c>
    </row>
    <row r="1705" spans="1:100" x14ac:dyDescent="0.25">
      <c r="A1705">
        <v>4327</v>
      </c>
      <c r="B1705" t="s">
        <v>1589</v>
      </c>
      <c r="C1705" s="48">
        <v>3</v>
      </c>
      <c r="D1705" s="22">
        <v>1481.8754309372123</v>
      </c>
      <c r="E1705" s="17">
        <v>66.115024268269138</v>
      </c>
      <c r="F1705" s="17">
        <v>-30.846850129519119</v>
      </c>
      <c r="G1705" s="17">
        <v>0.25651416708658714</v>
      </c>
      <c r="H1705" s="17">
        <v>5.0824438183605904</v>
      </c>
      <c r="I1705" s="17">
        <v>52.729611325391339</v>
      </c>
      <c r="J1705" s="17">
        <v>8.2024872879159947</v>
      </c>
      <c r="K1705" s="17">
        <v>-0.999999999999999</v>
      </c>
      <c r="L1705" s="17">
        <v>-0.999999999999999</v>
      </c>
      <c r="M1705" s="17">
        <v>-0.999999999999999</v>
      </c>
      <c r="N1705" s="17">
        <v>0.24226115472568882</v>
      </c>
      <c r="O1705" s="17">
        <v>-0.999999999999999</v>
      </c>
      <c r="P1705" s="17">
        <v>-0.999999999999999</v>
      </c>
      <c r="Q1705" s="17">
        <v>4.1361537384062146</v>
      </c>
      <c r="R1705" s="17">
        <v>-0.999999999999999</v>
      </c>
      <c r="S1705" s="17">
        <v>0.49177794819379883</v>
      </c>
      <c r="T1705" s="17">
        <v>6.781091227165606E-2</v>
      </c>
      <c r="U1705" s="17">
        <v>-1.8632908216612443E-2</v>
      </c>
      <c r="V1705" s="17">
        <v>0.2614960479524947</v>
      </c>
      <c r="W1705" s="17">
        <v>0.94629007995437298</v>
      </c>
      <c r="X1705" s="17">
        <v>-1.4380557396076665</v>
      </c>
      <c r="Y1705" s="17">
        <v>-4.7631933920113674E-2</v>
      </c>
      <c r="Z1705" s="17">
        <v>41.121799855265266</v>
      </c>
      <c r="AA1705" s="17">
        <v>0.76284270402730681</v>
      </c>
      <c r="AB1705" s="17">
        <v>-1.4004375800747599</v>
      </c>
      <c r="AC1705" s="17">
        <v>2.7817233228861764</v>
      </c>
      <c r="AD1705" s="17">
        <v>1.690603091257638</v>
      </c>
      <c r="AE1705" s="17">
        <v>-0.84702706363983693</v>
      </c>
      <c r="AF1705" s="17">
        <v>41.656058534436845</v>
      </c>
      <c r="AG1705" s="17">
        <v>1.5027161221638088</v>
      </c>
      <c r="AH1705" s="17">
        <v>0.56038819105043702</v>
      </c>
      <c r="AI1705" s="17">
        <v>0.76225124358088048</v>
      </c>
      <c r="AJ1705" s="17">
        <v>0.33333333333333298</v>
      </c>
      <c r="AK1705" s="17">
        <v>0.59354736681444176</v>
      </c>
      <c r="AL1705" s="17">
        <v>0.83643350358484314</v>
      </c>
      <c r="AM1705" s="17">
        <v>0.33333333333333298</v>
      </c>
      <c r="AN1705" s="17">
        <v>0.33816918703481652</v>
      </c>
      <c r="AO1705" s="17">
        <v>0.61602581102517606</v>
      </c>
      <c r="AP1705" s="17">
        <v>0.33333333333333298</v>
      </c>
      <c r="AQ1705" s="17">
        <v>11.073552790954494</v>
      </c>
      <c r="AR1705" s="17">
        <v>2.1511726143491612</v>
      </c>
      <c r="AS1705" s="17">
        <v>-1.8293328305236889E-2</v>
      </c>
      <c r="AT1705" s="17">
        <v>6.0696080018720693</v>
      </c>
      <c r="AU1705" s="17">
        <v>-0.999999999999999</v>
      </c>
      <c r="AV1705" s="17">
        <v>-0.999999999999999</v>
      </c>
      <c r="AW1705" s="17">
        <v>-0.999999999999999</v>
      </c>
      <c r="AX1705" s="17">
        <v>-0.999999999999999</v>
      </c>
      <c r="AY1705" s="17">
        <v>-4.6586885782038047E-2</v>
      </c>
      <c r="AZ1705" s="17">
        <v>-0.44976160081376004</v>
      </c>
      <c r="BA1705" s="17">
        <v>0.68283504136966811</v>
      </c>
      <c r="BB1705" s="17">
        <v>0.61002953165802898</v>
      </c>
      <c r="BC1705" s="17">
        <v>-0.13254773480988433</v>
      </c>
      <c r="BD1705" s="17">
        <v>13.001930287381935</v>
      </c>
      <c r="BE1705" s="17">
        <v>0.10048183660123255</v>
      </c>
      <c r="BF1705" s="17">
        <v>-0.999999999999999</v>
      </c>
      <c r="CU1705" t="e">
        <v>#N/A</v>
      </c>
      <c r="CV1705" t="e">
        <v>#N/A</v>
      </c>
    </row>
    <row r="1706" spans="1:100" x14ac:dyDescent="0.25">
      <c r="A1706">
        <v>4328</v>
      </c>
      <c r="B1706" t="s">
        <v>1590</v>
      </c>
      <c r="C1706" s="48">
        <v>2</v>
      </c>
      <c r="D1706" s="22">
        <v>1494.7053808593751</v>
      </c>
      <c r="E1706" s="17">
        <v>64.77325487284287</v>
      </c>
      <c r="F1706" s="17">
        <v>-33.698198357700477</v>
      </c>
      <c r="G1706" s="17">
        <v>0.22174179351476614</v>
      </c>
      <c r="H1706" s="17">
        <v>4.559888595809003</v>
      </c>
      <c r="I1706" s="17">
        <v>43.936036875729407</v>
      </c>
      <c r="J1706" s="17">
        <v>9.2001313068922386</v>
      </c>
      <c r="K1706" s="17">
        <v>-1.0000000000000004</v>
      </c>
      <c r="L1706" s="17">
        <v>-1.0000000000000004</v>
      </c>
      <c r="M1706" s="17">
        <v>-1.0000000000000004</v>
      </c>
      <c r="N1706" s="17">
        <v>0.21304238462366029</v>
      </c>
      <c r="O1706" s="17">
        <v>-1.0000000000000004</v>
      </c>
      <c r="P1706" s="17">
        <v>-1.0000000000000004</v>
      </c>
      <c r="Q1706" s="17">
        <v>3.4065049738454052</v>
      </c>
      <c r="R1706" s="17">
        <v>-1.0000000000000004</v>
      </c>
      <c r="S1706" s="17">
        <v>0.38580215437743426</v>
      </c>
      <c r="T1706" s="17">
        <v>5.9673071084539522E-2</v>
      </c>
      <c r="U1706" s="17">
        <v>-0.14703556970591514</v>
      </c>
      <c r="V1706" s="17">
        <v>-0.36035111844752266</v>
      </c>
      <c r="W1706" s="17">
        <v>0.83676217792885965</v>
      </c>
      <c r="X1706" s="17">
        <v>-1.7382126379299314</v>
      </c>
      <c r="Y1706" s="17">
        <v>2.6199694123908532E-2</v>
      </c>
      <c r="Z1706" s="17">
        <v>26.128465350855855</v>
      </c>
      <c r="AA1706" s="17">
        <v>6.527384835096961E-3</v>
      </c>
      <c r="AB1706" s="17">
        <v>0.29639309747782827</v>
      </c>
      <c r="AC1706" s="17">
        <v>8.6155634284904767</v>
      </c>
      <c r="AD1706" s="17">
        <v>-1.7923053065459715E-2</v>
      </c>
      <c r="AE1706" s="17">
        <v>-6.5126981711049692E-2</v>
      </c>
      <c r="AF1706" s="17">
        <v>38.226444627150549</v>
      </c>
      <c r="AG1706" s="17">
        <v>-25.576413735296168</v>
      </c>
      <c r="AH1706" s="17">
        <v>3.5970124176557983E-2</v>
      </c>
      <c r="AI1706" s="17">
        <v>8.4288020906394812E-2</v>
      </c>
      <c r="AJ1706" s="17">
        <v>0.33333333333333298</v>
      </c>
      <c r="AK1706" s="17">
        <v>0.42760234890385718</v>
      </c>
      <c r="AL1706" s="17">
        <v>0.53920544553000105</v>
      </c>
      <c r="AM1706" s="17">
        <v>0.33333333333333298</v>
      </c>
      <c r="AN1706" s="17">
        <v>0.10862847783677651</v>
      </c>
      <c r="AO1706" s="17">
        <v>0.15765099995704956</v>
      </c>
      <c r="AP1706" s="17">
        <v>0.33333333333333298</v>
      </c>
      <c r="AQ1706" s="17">
        <v>4.4924428119192399</v>
      </c>
      <c r="AR1706" s="17">
        <v>2.2444243630026963</v>
      </c>
      <c r="AS1706" s="17">
        <v>1.039663153758843</v>
      </c>
      <c r="AT1706" s="17">
        <v>4.225696936852259</v>
      </c>
      <c r="AU1706" s="17">
        <v>-1.0000000000000004</v>
      </c>
      <c r="AV1706" s="17">
        <v>-1.0000000000000004</v>
      </c>
      <c r="AW1706" s="17">
        <v>-1.0000000000000004</v>
      </c>
      <c r="AX1706" s="17">
        <v>-1.0000000000000004</v>
      </c>
      <c r="AY1706" s="17">
        <v>-2.1756107531630965E-2</v>
      </c>
      <c r="AZ1706" s="17">
        <v>0.53304235823689794</v>
      </c>
      <c r="BA1706" s="17">
        <v>5.1620009168483305E-2</v>
      </c>
      <c r="BB1706" s="17">
        <v>0.29409534738527587</v>
      </c>
      <c r="BC1706" s="17">
        <v>2.686240279044691E-2</v>
      </c>
      <c r="BD1706" s="17">
        <v>9.0185284166306356</v>
      </c>
      <c r="BE1706" s="17">
        <v>1.8586531494432768</v>
      </c>
      <c r="BF1706" s="17">
        <v>-1.0000000000000004</v>
      </c>
      <c r="BG1706" s="22">
        <v>106.31558949788224</v>
      </c>
    </row>
    <row r="1707" spans="1:100" x14ac:dyDescent="0.25">
      <c r="A1707">
        <v>4329</v>
      </c>
      <c r="B1707" t="s">
        <v>1591</v>
      </c>
      <c r="C1707" s="48">
        <v>2</v>
      </c>
      <c r="D1707" s="22">
        <v>1581.1980859375001</v>
      </c>
      <c r="E1707" s="17">
        <v>138.11760831449359</v>
      </c>
      <c r="F1707" s="17">
        <v>84.624111960868419</v>
      </c>
      <c r="G1707" s="17">
        <v>1.0441507464776976</v>
      </c>
      <c r="H1707" s="17">
        <v>12.061693012245474</v>
      </c>
      <c r="I1707" s="17">
        <v>101.53111368644976</v>
      </c>
      <c r="J1707" s="17">
        <v>23.42515160951281</v>
      </c>
      <c r="K1707" s="17">
        <v>-0.99999999999999867</v>
      </c>
      <c r="L1707" s="17">
        <v>-0.99999999999999867</v>
      </c>
      <c r="M1707" s="17">
        <v>-0.99999999999999867</v>
      </c>
      <c r="N1707" s="17">
        <v>0.41798642461303764</v>
      </c>
      <c r="O1707" s="17">
        <v>-0.99999999999999867</v>
      </c>
      <c r="P1707" s="17">
        <v>-0.99999999999999867</v>
      </c>
      <c r="Q1707" s="17">
        <v>5.6080879294252064</v>
      </c>
      <c r="R1707" s="17">
        <v>-0.99999999999999867</v>
      </c>
      <c r="S1707" s="17">
        <v>3.2571149403610447</v>
      </c>
      <c r="T1707" s="17">
        <v>0.38195959131975865</v>
      </c>
      <c r="U1707" s="17">
        <v>0.81870980718938813</v>
      </c>
      <c r="V1707" s="17">
        <v>0.90508758088917929</v>
      </c>
      <c r="W1707" s="17">
        <v>7.2491024769061472</v>
      </c>
      <c r="X1707" s="17">
        <v>6.1623782142580197</v>
      </c>
      <c r="Y1707" s="17">
        <v>0.31615799108983877</v>
      </c>
      <c r="Z1707" s="17">
        <v>52.751056177668815</v>
      </c>
      <c r="AA1707" s="17">
        <v>1.9672504867108622</v>
      </c>
      <c r="AB1707" s="17">
        <v>3.1226021427858899</v>
      </c>
      <c r="AC1707" s="17">
        <v>41.063369463048375</v>
      </c>
      <c r="AD1707" s="17">
        <v>2.4587172326810438</v>
      </c>
      <c r="AE1707" s="17">
        <v>2.0089288259701572</v>
      </c>
      <c r="AF1707" s="17">
        <v>90.777586499535445</v>
      </c>
      <c r="AG1707" s="17">
        <v>64.209871209339809</v>
      </c>
      <c r="AH1707" s="17">
        <v>0.65715582687662422</v>
      </c>
      <c r="AI1707" s="17">
        <v>0.81922846954686568</v>
      </c>
      <c r="AJ1707" s="17">
        <v>0.33333333333333298</v>
      </c>
      <c r="AK1707" s="17">
        <v>1.2567920900939484</v>
      </c>
      <c r="AL1707" s="17">
        <v>1.2634270171904296</v>
      </c>
      <c r="AM1707" s="17">
        <v>0.33333333333333298</v>
      </c>
      <c r="AN1707" s="17">
        <v>0.85613854076303286</v>
      </c>
      <c r="AO1707" s="17">
        <v>0.97447864962963293</v>
      </c>
      <c r="AP1707" s="17">
        <v>0.33333333333333298</v>
      </c>
      <c r="AQ1707" s="17">
        <v>13.811561389327554</v>
      </c>
      <c r="AR1707" s="17">
        <v>2.2444243630026963</v>
      </c>
      <c r="AS1707" s="17">
        <v>12.902346589497235</v>
      </c>
      <c r="AT1707" s="17">
        <v>12.525302469221799</v>
      </c>
      <c r="AU1707" s="17">
        <v>-0.99999999999999867</v>
      </c>
      <c r="AV1707" s="17">
        <v>-0.99999999999999867</v>
      </c>
      <c r="AW1707" s="17">
        <v>-0.99999999999999867</v>
      </c>
      <c r="AX1707" s="17">
        <v>-0.99999999999999867</v>
      </c>
      <c r="AY1707" s="17">
        <v>0.10317000479892904</v>
      </c>
      <c r="AZ1707" s="17">
        <v>-0.32851769643297041</v>
      </c>
      <c r="BA1707" s="17">
        <v>0.8798696843892978</v>
      </c>
      <c r="BB1707" s="17">
        <v>-0.1857117656381656</v>
      </c>
      <c r="BC1707" s="17">
        <v>0.48612232301342528</v>
      </c>
      <c r="BD1707" s="17">
        <v>-3.7752707621798773</v>
      </c>
      <c r="BE1707" s="17">
        <v>14.218352530102663</v>
      </c>
      <c r="BF1707" s="17">
        <v>-0.99999999999999867</v>
      </c>
      <c r="BG1707" s="22">
        <v>1731.6151163404829</v>
      </c>
    </row>
    <row r="1708" spans="1:100" x14ac:dyDescent="0.25">
      <c r="A1708">
        <v>4330</v>
      </c>
      <c r="B1708" t="s">
        <v>1592</v>
      </c>
      <c r="C1708" s="48">
        <v>2</v>
      </c>
      <c r="D1708" s="22">
        <v>1514.2322656249999</v>
      </c>
      <c r="E1708" s="17">
        <v>105.00496871973066</v>
      </c>
      <c r="F1708" s="17">
        <v>31.205357363550736</v>
      </c>
      <c r="G1708" s="17">
        <v>0.67285929756428542</v>
      </c>
      <c r="H1708" s="17">
        <v>8.674867247267116</v>
      </c>
      <c r="I1708" s="17">
        <v>75.52877088328782</v>
      </c>
      <c r="J1708" s="17">
        <v>17.003008003276125</v>
      </c>
      <c r="K1708" s="17">
        <v>-0.99999999999999956</v>
      </c>
      <c r="L1708" s="17">
        <v>-0.99999999999999956</v>
      </c>
      <c r="M1708" s="17">
        <v>-0.99999999999999956</v>
      </c>
      <c r="N1708" s="17">
        <v>0.3254607179318581</v>
      </c>
      <c r="O1708" s="17">
        <v>-0.99999999999999956</v>
      </c>
      <c r="P1708" s="17">
        <v>-0.99999999999999956</v>
      </c>
      <c r="Q1708" s="17">
        <v>4.6141433443920468</v>
      </c>
      <c r="R1708" s="17">
        <v>-0.99999999999999956</v>
      </c>
      <c r="S1708" s="17">
        <v>1.9608086674896295</v>
      </c>
      <c r="T1708" s="17">
        <v>0.23645749211195763</v>
      </c>
      <c r="U1708" s="17">
        <v>0.38270652807011468</v>
      </c>
      <c r="V1708" s="17">
        <v>0.33378231178298906</v>
      </c>
      <c r="W1708" s="17">
        <v>4.3541350620263009</v>
      </c>
      <c r="X1708" s="17">
        <v>2.595513074703621</v>
      </c>
      <c r="Y1708" s="17">
        <v>0.18525105504898298</v>
      </c>
      <c r="Z1708" s="17">
        <v>40.731804336715378</v>
      </c>
      <c r="AA1708" s="17">
        <v>1.0820464543487951</v>
      </c>
      <c r="AB1708" s="17">
        <v>1.8466587722959549</v>
      </c>
      <c r="AC1708" s="17">
        <v>26.414218486240635</v>
      </c>
      <c r="AD1708" s="17">
        <v>1.3405930235278958</v>
      </c>
      <c r="AE1708" s="17">
        <v>1.0725586865318255</v>
      </c>
      <c r="AF1708" s="17">
        <v>67.052419674009016</v>
      </c>
      <c r="AG1708" s="17">
        <v>23.674223208984237</v>
      </c>
      <c r="AH1708" s="17">
        <v>0.37671026658832407</v>
      </c>
      <c r="AI1708" s="17">
        <v>0.48742626450315069</v>
      </c>
      <c r="AJ1708" s="17">
        <v>0.33333333333333298</v>
      </c>
      <c r="AK1708" s="17">
        <v>0.88243933126098018</v>
      </c>
      <c r="AL1708" s="17">
        <v>0.93646404371186986</v>
      </c>
      <c r="AM1708" s="17">
        <v>0.33333333333333298</v>
      </c>
      <c r="AN1708" s="17">
        <v>0.51866155520575696</v>
      </c>
      <c r="AO1708" s="17">
        <v>0.60570698138985357</v>
      </c>
      <c r="AP1708" s="17">
        <v>0.33333333333333298</v>
      </c>
      <c r="AQ1708" s="17">
        <v>9.6042761612960117</v>
      </c>
      <c r="AR1708" s="17">
        <v>2.2444243630026963</v>
      </c>
      <c r="AS1708" s="17">
        <v>7.5467228393081172</v>
      </c>
      <c r="AT1708" s="17">
        <v>8.7782949100006462</v>
      </c>
      <c r="AU1708" s="17">
        <v>-0.99999999999999956</v>
      </c>
      <c r="AV1708" s="17">
        <v>-0.99999999999999956</v>
      </c>
      <c r="AW1708" s="17">
        <v>-0.99999999999999956</v>
      </c>
      <c r="AX1708" s="17">
        <v>-0.99999999999999956</v>
      </c>
      <c r="AY1708" s="17">
        <v>4.676984392127384E-2</v>
      </c>
      <c r="AZ1708" s="17">
        <v>6.0449227956424434E-2</v>
      </c>
      <c r="BA1708" s="17">
        <v>0.50594133540078645</v>
      </c>
      <c r="BB1708" s="17">
        <v>3.0905864254616666E-2</v>
      </c>
      <c r="BC1708" s="17">
        <v>0.27878109625135045</v>
      </c>
      <c r="BD1708" s="17">
        <v>2.0007220903953606</v>
      </c>
      <c r="BE1708" s="17">
        <v>8.6383419105124499</v>
      </c>
      <c r="BF1708" s="17">
        <v>-0.99999999999999956</v>
      </c>
      <c r="BG1708" s="22">
        <v>165.74937205602885</v>
      </c>
    </row>
    <row r="1709" spans="1:100" x14ac:dyDescent="0.25">
      <c r="A1709">
        <v>4332</v>
      </c>
      <c r="B1709" t="s">
        <v>1593</v>
      </c>
      <c r="C1709" s="48">
        <v>2</v>
      </c>
      <c r="D1709" s="22">
        <v>1489.6391406250002</v>
      </c>
      <c r="E1709" s="17">
        <v>2.0556294680349936</v>
      </c>
      <c r="F1709" s="17">
        <v>-134.87700745982377</v>
      </c>
      <c r="G1709" s="17">
        <v>-0.4815098437434942</v>
      </c>
      <c r="H1709" s="17">
        <v>-1.8549932208873514</v>
      </c>
      <c r="I1709" s="17">
        <v>-5.3141955289997682</v>
      </c>
      <c r="J1709" s="17">
        <v>-2.963852051762677</v>
      </c>
      <c r="K1709" s="17">
        <v>-1.000000000000002</v>
      </c>
      <c r="L1709" s="17">
        <v>-1.000000000000002</v>
      </c>
      <c r="M1709" s="17">
        <v>-1.000000000000002</v>
      </c>
      <c r="N1709" s="17">
        <v>3.7792308430304095E-2</v>
      </c>
      <c r="O1709" s="17">
        <v>-1.000000000000002</v>
      </c>
      <c r="P1709" s="17">
        <v>-1.000000000000002</v>
      </c>
      <c r="Q1709" s="17">
        <v>1.5239053103892117</v>
      </c>
      <c r="R1709" s="17">
        <v>-1.000000000000002</v>
      </c>
      <c r="S1709" s="17">
        <v>-2.069491420125475</v>
      </c>
      <c r="T1709" s="17">
        <v>-0.21591794990949029</v>
      </c>
      <c r="U1709" s="17">
        <v>-0.97285588091406616</v>
      </c>
      <c r="V1709" s="17">
        <v>-1.4424427395957797</v>
      </c>
      <c r="W1709" s="17">
        <v>-4.6465059670327831</v>
      </c>
      <c r="X1709" s="17">
        <v>-8.4941014595333169</v>
      </c>
      <c r="Y1709" s="17">
        <v>-0.22174708021902392</v>
      </c>
      <c r="Z1709" s="17">
        <v>3.3631725855461418</v>
      </c>
      <c r="AA1709" s="17">
        <v>-1.6701101646911631</v>
      </c>
      <c r="AB1709" s="17">
        <v>-2.1203317341116255</v>
      </c>
      <c r="AC1709" s="17">
        <v>-19.130939861667439</v>
      </c>
      <c r="AD1709" s="17">
        <v>-2.135727497649976</v>
      </c>
      <c r="AE1709" s="17">
        <v>-1.8386766704175095</v>
      </c>
      <c r="AF1709" s="17">
        <v>-6.7106592655055834</v>
      </c>
      <c r="AG1709" s="17">
        <v>-102.35372952589648</v>
      </c>
      <c r="AH1709" s="17">
        <v>-0.49521312825689989</v>
      </c>
      <c r="AI1709" s="17">
        <v>-0.54416826222580927</v>
      </c>
      <c r="AJ1709" s="17">
        <v>0.33333333333333298</v>
      </c>
      <c r="AK1709" s="17">
        <v>-0.28144762068708473</v>
      </c>
      <c r="AL1709" s="17">
        <v>-8.0084998929573437E-2</v>
      </c>
      <c r="AM1709" s="17">
        <v>0.33333333333333298</v>
      </c>
      <c r="AN1709" s="17">
        <v>-0.53057623136050958</v>
      </c>
      <c r="AO1709" s="17">
        <v>-0.54082799874610865</v>
      </c>
      <c r="AP1709" s="17">
        <v>0.33333333333333298</v>
      </c>
      <c r="AQ1709" s="17">
        <v>-3.4764458702321361</v>
      </c>
      <c r="AR1709" s="17">
        <v>2.2444243630026963</v>
      </c>
      <c r="AS1709" s="17">
        <v>-9.1042579677266744</v>
      </c>
      <c r="AT1709" s="17">
        <v>-2.8713940641739342</v>
      </c>
      <c r="AU1709" s="17">
        <v>-1.000000000000002</v>
      </c>
      <c r="AV1709" s="17">
        <v>-1.000000000000002</v>
      </c>
      <c r="AW1709" s="17">
        <v>-1.000000000000002</v>
      </c>
      <c r="AX1709" s="17">
        <v>-1.000000000000002</v>
      </c>
      <c r="AY1709" s="17">
        <v>-0.1285819059574119</v>
      </c>
      <c r="AZ1709" s="17">
        <v>1.2697725663164916</v>
      </c>
      <c r="BA1709" s="17">
        <v>-0.65662609887688206</v>
      </c>
      <c r="BB1709" s="17">
        <v>0.70438409313182559</v>
      </c>
      <c r="BC1709" s="17">
        <v>-0.36585619500729039</v>
      </c>
      <c r="BD1709" s="17">
        <v>19.95865763924796</v>
      </c>
      <c r="BE1709" s="17">
        <v>-8.7102721937860501</v>
      </c>
      <c r="BF1709" s="17">
        <v>-1.000000000000002</v>
      </c>
      <c r="BG1709" s="22">
        <v>46.17077093408534</v>
      </c>
    </row>
    <row r="1710" spans="1:100" x14ac:dyDescent="0.25">
      <c r="A1710">
        <v>4334</v>
      </c>
      <c r="B1710" t="s">
        <v>1594</v>
      </c>
      <c r="C1710" s="48">
        <v>2</v>
      </c>
      <c r="D1710" s="22">
        <v>1699.5155468749999</v>
      </c>
      <c r="E1710" s="17">
        <v>157.36358118240864</v>
      </c>
      <c r="F1710" s="17">
        <v>115.67255491799193</v>
      </c>
      <c r="G1710" s="17">
        <v>1.2599555037947965</v>
      </c>
      <c r="H1710" s="17">
        <v>14.030208889531144</v>
      </c>
      <c r="I1710" s="17">
        <v>116.64438735524627</v>
      </c>
      <c r="J1710" s="17">
        <v>27.1578773333489</v>
      </c>
      <c r="K1710" s="17">
        <v>-0.99999999999999822</v>
      </c>
      <c r="L1710" s="17">
        <v>-0.99999999999999822</v>
      </c>
      <c r="M1710" s="17">
        <v>-0.99999999999999822</v>
      </c>
      <c r="N1710" s="17">
        <v>0.47176489900117691</v>
      </c>
      <c r="O1710" s="17">
        <v>-0.99999999999999822</v>
      </c>
      <c r="P1710" s="17">
        <v>-0.99999999999999822</v>
      </c>
      <c r="Q1710" s="17">
        <v>6.1857957397921197</v>
      </c>
      <c r="R1710" s="17">
        <v>-0.99999999999999822</v>
      </c>
      <c r="S1710" s="17">
        <v>4.0105636433794878</v>
      </c>
      <c r="T1710" s="17">
        <v>0.46652939571617147</v>
      </c>
      <c r="U1710" s="17">
        <v>1.0721268522496881</v>
      </c>
      <c r="V1710" s="17">
        <v>1.2371458475534181</v>
      </c>
      <c r="W1710" s="17">
        <v>8.931736812378686</v>
      </c>
      <c r="X1710" s="17">
        <v>8.2355379061308813</v>
      </c>
      <c r="Y1710" s="17">
        <v>0.39224468698896819</v>
      </c>
      <c r="Z1710" s="17">
        <v>59.736974475170314</v>
      </c>
      <c r="AA1710" s="17">
        <v>2.4817553101832805</v>
      </c>
      <c r="AB1710" s="17">
        <v>3.8642153693354642</v>
      </c>
      <c r="AC1710" s="17">
        <v>49.577857153791804</v>
      </c>
      <c r="AD1710" s="17">
        <v>3.1086016410422519</v>
      </c>
      <c r="AE1710" s="17">
        <v>2.5531727919753977</v>
      </c>
      <c r="AF1710" s="17">
        <v>104.56730313339318</v>
      </c>
      <c r="AG1710" s="17">
        <v>87.770299829520965</v>
      </c>
      <c r="AH1710" s="17">
        <v>0.82015846605883869</v>
      </c>
      <c r="AI1710" s="17">
        <v>1.0120809969785869</v>
      </c>
      <c r="AJ1710" s="17">
        <v>0.33333333333333298</v>
      </c>
      <c r="AK1710" s="17">
        <v>1.4743761645652551</v>
      </c>
      <c r="AL1710" s="17">
        <v>1.4534668507220467</v>
      </c>
      <c r="AM1710" s="17">
        <v>0.33333333333333298</v>
      </c>
      <c r="AN1710" s="17">
        <v>1.0522894060238117</v>
      </c>
      <c r="AO1710" s="17">
        <v>1.1888188414191472</v>
      </c>
      <c r="AP1710" s="17">
        <v>0.33333333333333298</v>
      </c>
      <c r="AQ1710" s="17">
        <v>16.256950773479257</v>
      </c>
      <c r="AR1710" s="17">
        <v>2.2444243630026963</v>
      </c>
      <c r="AS1710" s="17">
        <v>16.015181768097829</v>
      </c>
      <c r="AT1710" s="17">
        <v>14.703165868310295</v>
      </c>
      <c r="AU1710" s="17">
        <v>-0.99999999999999822</v>
      </c>
      <c r="AV1710" s="17">
        <v>-0.99999999999999822</v>
      </c>
      <c r="AW1710" s="17">
        <v>-0.99999999999999822</v>
      </c>
      <c r="AX1710" s="17">
        <v>-0.99999999999999822</v>
      </c>
      <c r="AY1710" s="17">
        <v>0.13595132272711596</v>
      </c>
      <c r="AZ1710" s="17">
        <v>-0.5545959241106766</v>
      </c>
      <c r="BA1710" s="17">
        <v>1.0972070802372371</v>
      </c>
      <c r="BB1710" s="17">
        <v>-0.31161586385110024</v>
      </c>
      <c r="BC1710" s="17">
        <v>0.60663472170767607</v>
      </c>
      <c r="BD1710" s="17">
        <v>-7.1324359742071213</v>
      </c>
      <c r="BE1710" s="17">
        <v>17.461607501666332</v>
      </c>
      <c r="BF1710" s="17">
        <v>-0.99999999999999822</v>
      </c>
      <c r="BG1710" s="22">
        <v>2119.5238126697222</v>
      </c>
    </row>
    <row r="1711" spans="1:100" x14ac:dyDescent="0.25">
      <c r="A1711">
        <v>4335</v>
      </c>
      <c r="B1711" t="s">
        <v>1595</v>
      </c>
      <c r="C1711" s="48">
        <v>2</v>
      </c>
      <c r="D1711" s="22">
        <v>1513.1902636718748</v>
      </c>
      <c r="E1711" s="17">
        <v>109.94435525128588</v>
      </c>
      <c r="F1711" s="17">
        <v>39.173791176727512</v>
      </c>
      <c r="G1711" s="17">
        <v>0.72824455239412356</v>
      </c>
      <c r="H1711" s="17">
        <v>9.1800773958082225</v>
      </c>
      <c r="I1711" s="17">
        <v>79.407520007568849</v>
      </c>
      <c r="J1711" s="17">
        <v>17.960994138497313</v>
      </c>
      <c r="K1711" s="17">
        <v>-0.99999999999999944</v>
      </c>
      <c r="L1711" s="17">
        <v>-0.99999999999999944</v>
      </c>
      <c r="M1711" s="17">
        <v>-0.99999999999999944</v>
      </c>
      <c r="N1711" s="17">
        <v>0.33926270517892521</v>
      </c>
      <c r="O1711" s="17">
        <v>-0.99999999999999944</v>
      </c>
      <c r="P1711" s="17">
        <v>-0.99999999999999944</v>
      </c>
      <c r="Q1711" s="17">
        <v>4.7624092801950475</v>
      </c>
      <c r="R1711" s="17">
        <v>-0.99999999999999944</v>
      </c>
      <c r="S1711" s="17">
        <v>2.1541776596132389</v>
      </c>
      <c r="T1711" s="17">
        <v>0.25816192636834634</v>
      </c>
      <c r="U1711" s="17">
        <v>0.44774479596272526</v>
      </c>
      <c r="V1711" s="17">
        <v>0.41900347162299051</v>
      </c>
      <c r="W1711" s="17">
        <v>4.7859750854538001</v>
      </c>
      <c r="X1711" s="17">
        <v>3.1275795558359598</v>
      </c>
      <c r="Y1711" s="17">
        <v>0.20477834023918665</v>
      </c>
      <c r="Z1711" s="17">
        <v>42.524706726531662</v>
      </c>
      <c r="AA1711" s="17">
        <v>1.2140916470195451</v>
      </c>
      <c r="AB1711" s="17">
        <v>2.0369902462090748</v>
      </c>
      <c r="AC1711" s="17">
        <v>28.599420871767379</v>
      </c>
      <c r="AD1711" s="17">
        <v>1.5073827366672372</v>
      </c>
      <c r="AE1711" s="17">
        <v>1.2122362873481523</v>
      </c>
      <c r="AF1711" s="17">
        <v>70.591484240019653</v>
      </c>
      <c r="AG1711" s="17">
        <v>29.720894094517831</v>
      </c>
      <c r="AH1711" s="17">
        <v>0.41854411131574887</v>
      </c>
      <c r="AI1711" s="17">
        <v>0.5369209397326199</v>
      </c>
      <c r="AJ1711" s="17">
        <v>0.33333333333333298</v>
      </c>
      <c r="AK1711" s="17">
        <v>0.93828123929547447</v>
      </c>
      <c r="AL1711" s="17">
        <v>0.98523685455636312</v>
      </c>
      <c r="AM1711" s="17">
        <v>0.33333333333333298</v>
      </c>
      <c r="AN1711" s="17">
        <v>0.56900273300286353</v>
      </c>
      <c r="AO1711" s="17">
        <v>0.66071636250880272</v>
      </c>
      <c r="AP1711" s="17">
        <v>0.33333333333333298</v>
      </c>
      <c r="AQ1711" s="17">
        <v>10.231873605778723</v>
      </c>
      <c r="AR1711" s="17">
        <v>2.2444243630026963</v>
      </c>
      <c r="AS1711" s="17">
        <v>8.3456170423527247</v>
      </c>
      <c r="AT1711" s="17">
        <v>9.3372330948797462</v>
      </c>
      <c r="AU1711" s="17">
        <v>-0.99999999999999944</v>
      </c>
      <c r="AV1711" s="17">
        <v>-0.99999999999999944</v>
      </c>
      <c r="AW1711" s="17">
        <v>-0.99999999999999944</v>
      </c>
      <c r="AX1711" s="17">
        <v>-0.99999999999999944</v>
      </c>
      <c r="AY1711" s="17">
        <v>5.5183011775783955E-2</v>
      </c>
      <c r="AZ1711" s="17">
        <v>2.4273362841790158E-3</v>
      </c>
      <c r="BA1711" s="17">
        <v>0.5617199345509627</v>
      </c>
      <c r="BB1711" s="17">
        <v>-1.4068180529287766E-3</v>
      </c>
      <c r="BC1711" s="17">
        <v>0.30971002476439802</v>
      </c>
      <c r="BD1711" s="17">
        <v>1.1391217573647774</v>
      </c>
      <c r="BE1711" s="17">
        <v>9.4707077272411837</v>
      </c>
      <c r="BF1711" s="17">
        <v>-0.99999999999999944</v>
      </c>
      <c r="BG1711" s="22">
        <v>525.78988268735407</v>
      </c>
    </row>
    <row r="1712" spans="1:100" x14ac:dyDescent="0.25">
      <c r="A1712">
        <v>4336</v>
      </c>
      <c r="B1712" t="s">
        <v>1596</v>
      </c>
      <c r="C1712" s="48">
        <v>2</v>
      </c>
      <c r="D1712" s="22">
        <v>1479.0916113281251</v>
      </c>
      <c r="E1712" s="17">
        <v>58.927938390087633</v>
      </c>
      <c r="F1712" s="17">
        <v>-43.128117885630324</v>
      </c>
      <c r="G1712" s="17">
        <v>0.15619836197924769</v>
      </c>
      <c r="H1712" s="17">
        <v>3.9620181538712003</v>
      </c>
      <c r="I1712" s="17">
        <v>39.345888677407778</v>
      </c>
      <c r="J1712" s="17">
        <v>8.0664415033740191</v>
      </c>
      <c r="K1712" s="17">
        <v>-1.0000000000000007</v>
      </c>
      <c r="L1712" s="17">
        <v>-1.0000000000000007</v>
      </c>
      <c r="M1712" s="17">
        <v>-1.0000000000000007</v>
      </c>
      <c r="N1712" s="17">
        <v>0.19670898308995671</v>
      </c>
      <c r="O1712" s="17">
        <v>-1.0000000000000007</v>
      </c>
      <c r="P1712" s="17">
        <v>-1.0000000000000007</v>
      </c>
      <c r="Q1712" s="17">
        <v>3.2310456707834248</v>
      </c>
      <c r="R1712" s="17">
        <v>-1.0000000000000007</v>
      </c>
      <c r="S1712" s="17">
        <v>0.15696747021312163</v>
      </c>
      <c r="T1712" s="17">
        <v>3.3987839427279481E-2</v>
      </c>
      <c r="U1712" s="17">
        <v>-0.22400246769897947</v>
      </c>
      <c r="V1712" s="17">
        <v>-0.46120264061730759</v>
      </c>
      <c r="W1712" s="17">
        <v>0.32571863219133235</v>
      </c>
      <c r="X1712" s="17">
        <v>-2.3678651164747087</v>
      </c>
      <c r="Y1712" s="17">
        <v>3.0909211504720757E-3</v>
      </c>
      <c r="Z1712" s="17">
        <v>24.006727798183579</v>
      </c>
      <c r="AA1712" s="17">
        <v>-0.14973613822712828</v>
      </c>
      <c r="AB1712" s="17">
        <v>7.1153040935592271E-2</v>
      </c>
      <c r="AC1712" s="17">
        <v>6.0295743708060723</v>
      </c>
      <c r="AD1712" s="17">
        <v>-0.21530356846732623</v>
      </c>
      <c r="AE1712" s="17">
        <v>-0.23042276836541131</v>
      </c>
      <c r="AF1712" s="17">
        <v>34.038282330258312</v>
      </c>
      <c r="AG1712" s="17">
        <v>-32.732100937989529</v>
      </c>
      <c r="AH1712" s="17">
        <v>-1.353644117524197E-2</v>
      </c>
      <c r="AI1712" s="17">
        <v>2.5715556678465701E-2</v>
      </c>
      <c r="AJ1712" s="17">
        <v>0.33333333333333298</v>
      </c>
      <c r="AK1712" s="17">
        <v>0.36151850967053517</v>
      </c>
      <c r="AL1712" s="17">
        <v>0.48148724240531982</v>
      </c>
      <c r="AM1712" s="17">
        <v>0.33333333333333298</v>
      </c>
      <c r="AN1712" s="17">
        <v>4.9054254507855E-2</v>
      </c>
      <c r="AO1712" s="17">
        <v>9.2552380906575193E-2</v>
      </c>
      <c r="AP1712" s="17">
        <v>0.33333333333333298</v>
      </c>
      <c r="AQ1712" s="17">
        <v>3.7497380927534807</v>
      </c>
      <c r="AR1712" s="17">
        <v>2.2444243630026963</v>
      </c>
      <c r="AS1712" s="17">
        <v>9.4244239243581163E-2</v>
      </c>
      <c r="AT1712" s="17">
        <v>3.5642442313304699</v>
      </c>
      <c r="AU1712" s="17">
        <v>-1.0000000000000007</v>
      </c>
      <c r="AV1712" s="17">
        <v>-1.0000000000000007</v>
      </c>
      <c r="AW1712" s="17">
        <v>-1.0000000000000007</v>
      </c>
      <c r="AX1712" s="17">
        <v>-1.0000000000000007</v>
      </c>
      <c r="AY1712" s="17">
        <v>-3.1712329507373016E-2</v>
      </c>
      <c r="AZ1712" s="17">
        <v>0.60170601061269746</v>
      </c>
      <c r="BA1712" s="17">
        <v>-1.4388909735634836E-2</v>
      </c>
      <c r="BB1712" s="17">
        <v>0.33233447957055517</v>
      </c>
      <c r="BC1712" s="17">
        <v>-9.7391821384311961E-3</v>
      </c>
      <c r="BD1712" s="17">
        <v>10.038154355203481</v>
      </c>
      <c r="BE1712" s="17">
        <v>0.87362361245044173</v>
      </c>
      <c r="BF1712" s="17">
        <v>-1.0000000000000007</v>
      </c>
      <c r="BG1712" s="22">
        <v>51.425008604915774</v>
      </c>
    </row>
    <row r="1713" spans="1:100" x14ac:dyDescent="0.25">
      <c r="A1713">
        <v>4337</v>
      </c>
      <c r="B1713" t="s">
        <v>1597</v>
      </c>
      <c r="C1713" s="48">
        <v>2</v>
      </c>
      <c r="D1713" s="22">
        <v>1430.8467480468751</v>
      </c>
      <c r="E1713" s="17">
        <v>65.49436755753473</v>
      </c>
      <c r="F1713" s="17">
        <v>-32.534867919173323</v>
      </c>
      <c r="G1713" s="17">
        <v>0.22982761744199615</v>
      </c>
      <c r="H1713" s="17">
        <v>4.6336454164628709</v>
      </c>
      <c r="I1713" s="17">
        <v>44.502304604806234</v>
      </c>
      <c r="J1713" s="17">
        <v>9.3399899612926696</v>
      </c>
      <c r="K1713" s="17">
        <v>-1.0000000000000004</v>
      </c>
      <c r="L1713" s="17">
        <v>-1.0000000000000004</v>
      </c>
      <c r="M1713" s="17">
        <v>-1.0000000000000004</v>
      </c>
      <c r="N1713" s="17">
        <v>0.21505736928101238</v>
      </c>
      <c r="O1713" s="17">
        <v>-1.0000000000000004</v>
      </c>
      <c r="P1713" s="17">
        <v>-1.0000000000000004</v>
      </c>
      <c r="Q1713" s="17">
        <v>3.4281506673606259</v>
      </c>
      <c r="R1713" s="17">
        <v>-1.0000000000000004</v>
      </c>
      <c r="S1713" s="17">
        <v>0.41403254941851819</v>
      </c>
      <c r="T1713" s="17">
        <v>6.2841752611355411E-2</v>
      </c>
      <c r="U1713" s="17">
        <v>-0.13754047964399585</v>
      </c>
      <c r="V1713" s="17">
        <v>-0.34790948040762076</v>
      </c>
      <c r="W1713" s="17">
        <v>0.89980752104217676</v>
      </c>
      <c r="X1713" s="17">
        <v>-1.660534997965383</v>
      </c>
      <c r="Y1713" s="17">
        <v>2.9050528525770489E-2</v>
      </c>
      <c r="Z1713" s="17">
        <v>26.390215397638237</v>
      </c>
      <c r="AA1713" s="17">
        <v>2.5804973818900678E-2</v>
      </c>
      <c r="AB1713" s="17">
        <v>0.3241800380742007</v>
      </c>
      <c r="AC1713" s="17">
        <v>8.9345862765213795</v>
      </c>
      <c r="AD1713" s="17">
        <v>6.4269703741970385E-3</v>
      </c>
      <c r="AE1713" s="17">
        <v>-4.4735119468135798E-2</v>
      </c>
      <c r="AF1713" s="17">
        <v>38.743121006735322</v>
      </c>
      <c r="AG1713" s="17">
        <v>-24.693645997266504</v>
      </c>
      <c r="AH1713" s="17">
        <v>4.2077545794537125E-2</v>
      </c>
      <c r="AI1713" s="17">
        <v>9.1513865230312491E-2</v>
      </c>
      <c r="AJ1713" s="17">
        <v>0.33333333333333298</v>
      </c>
      <c r="AK1713" s="17">
        <v>0.43575484070902681</v>
      </c>
      <c r="AL1713" s="17">
        <v>0.54632590317051011</v>
      </c>
      <c r="AM1713" s="17">
        <v>0.33333333333333298</v>
      </c>
      <c r="AN1713" s="17">
        <v>0.11597790506623271</v>
      </c>
      <c r="AO1713" s="17">
        <v>0.16568194919507828</v>
      </c>
      <c r="AP1713" s="17">
        <v>0.33333333333333298</v>
      </c>
      <c r="AQ1713" s="17">
        <v>4.5840672424442541</v>
      </c>
      <c r="AR1713" s="17">
        <v>2.2444243630026963</v>
      </c>
      <c r="AS1713" s="17">
        <v>1.1562956019104287</v>
      </c>
      <c r="AT1713" s="17">
        <v>4.3072976401987235</v>
      </c>
      <c r="AU1713" s="17">
        <v>-1.0000000000000004</v>
      </c>
      <c r="AV1713" s="17">
        <v>-1.0000000000000004</v>
      </c>
      <c r="AW1713" s="17">
        <v>-1.0000000000000004</v>
      </c>
      <c r="AX1713" s="17">
        <v>-1.0000000000000004</v>
      </c>
      <c r="AY1713" s="17">
        <v>-2.0527849321917882E-2</v>
      </c>
      <c r="AZ1713" s="17">
        <v>0.52457160548098858</v>
      </c>
      <c r="BA1713" s="17">
        <v>5.976325836037627E-2</v>
      </c>
      <c r="BB1713" s="17">
        <v>0.28937794271578293</v>
      </c>
      <c r="BC1713" s="17">
        <v>3.1377789981184456E-2</v>
      </c>
      <c r="BD1713" s="17">
        <v>8.892741352728299</v>
      </c>
      <c r="BE1713" s="17">
        <v>1.980172197388284</v>
      </c>
      <c r="BF1713" s="17">
        <v>-1.0000000000000004</v>
      </c>
      <c r="BG1713" s="22">
        <v>-21.226581261633783</v>
      </c>
    </row>
    <row r="1714" spans="1:100" x14ac:dyDescent="0.25">
      <c r="A1714">
        <v>4338</v>
      </c>
      <c r="B1714" t="s">
        <v>1598</v>
      </c>
      <c r="C1714" s="48">
        <v>2</v>
      </c>
      <c r="D1714" s="22">
        <v>1541.6570410156248</v>
      </c>
      <c r="E1714" s="17">
        <v>113.5064785262263</v>
      </c>
      <c r="F1714" s="17">
        <v>44.920363826874393</v>
      </c>
      <c r="G1714" s="17">
        <v>0.76818657840433602</v>
      </c>
      <c r="H1714" s="17">
        <v>9.5444183554309454</v>
      </c>
      <c r="I1714" s="17">
        <v>82.204746433358594</v>
      </c>
      <c r="J1714" s="17">
        <v>18.651862263018668</v>
      </c>
      <c r="K1714" s="17">
        <v>-0.99999999999999933</v>
      </c>
      <c r="L1714" s="17">
        <v>-0.99999999999999933</v>
      </c>
      <c r="M1714" s="17">
        <v>-0.99999999999999933</v>
      </c>
      <c r="N1714" s="17">
        <v>0.34921624489466163</v>
      </c>
      <c r="O1714" s="17">
        <v>-0.99999999999999933</v>
      </c>
      <c r="P1714" s="17">
        <v>-0.99999999999999933</v>
      </c>
      <c r="Q1714" s="17">
        <v>4.8693338015765324</v>
      </c>
      <c r="R1714" s="17">
        <v>-0.99999999999999933</v>
      </c>
      <c r="S1714" s="17">
        <v>2.2936290232785153</v>
      </c>
      <c r="T1714" s="17">
        <v>0.27381445121939352</v>
      </c>
      <c r="U1714" s="17">
        <v>0.49464825782828853</v>
      </c>
      <c r="V1714" s="17">
        <v>0.48046217201911107</v>
      </c>
      <c r="W1714" s="17">
        <v>5.0974039215399625</v>
      </c>
      <c r="X1714" s="17">
        <v>3.5112884201147772</v>
      </c>
      <c r="Y1714" s="17">
        <v>0.21886077671749202</v>
      </c>
      <c r="Z1714" s="17">
        <v>43.817689021328903</v>
      </c>
      <c r="AA1714" s="17">
        <v>1.3093183014130756</v>
      </c>
      <c r="AB1714" s="17">
        <v>2.174251051543572</v>
      </c>
      <c r="AC1714" s="17">
        <v>30.175317033813485</v>
      </c>
      <c r="AD1714" s="17">
        <v>1.6276659976347105</v>
      </c>
      <c r="AE1714" s="17">
        <v>1.3129671837210291</v>
      </c>
      <c r="AF1714" s="17">
        <v>73.143741323276103</v>
      </c>
      <c r="AG1714" s="17">
        <v>34.081554463910294</v>
      </c>
      <c r="AH1714" s="17">
        <v>0.44871330561382755</v>
      </c>
      <c r="AI1714" s="17">
        <v>0.57261487327966631</v>
      </c>
      <c r="AJ1714" s="17">
        <v>0.33333333333333298</v>
      </c>
      <c r="AK1714" s="17">
        <v>0.9785525885927977</v>
      </c>
      <c r="AL1714" s="17">
        <v>1.020410203226999</v>
      </c>
      <c r="AM1714" s="17">
        <v>0.33333333333333298</v>
      </c>
      <c r="AN1714" s="17">
        <v>0.60530713638846456</v>
      </c>
      <c r="AO1714" s="17">
        <v>0.70038732074866705</v>
      </c>
      <c r="AP1714" s="17">
        <v>0.33333333333333298</v>
      </c>
      <c r="AQ1714" s="17">
        <v>10.684476261999897</v>
      </c>
      <c r="AR1714" s="17">
        <v>2.2444243630026963</v>
      </c>
      <c r="AS1714" s="17">
        <v>8.9217532926137739</v>
      </c>
      <c r="AT1714" s="17">
        <v>9.7403209489869838</v>
      </c>
      <c r="AU1714" s="17">
        <v>-0.99999999999999933</v>
      </c>
      <c r="AV1714" s="17">
        <v>-0.99999999999999933</v>
      </c>
      <c r="AW1714" s="17">
        <v>-0.99999999999999933</v>
      </c>
      <c r="AX1714" s="17">
        <v>-0.99999999999999933</v>
      </c>
      <c r="AY1714" s="17">
        <v>6.1250312004076657E-2</v>
      </c>
      <c r="AZ1714" s="17">
        <v>-3.9416145585764895E-2</v>
      </c>
      <c r="BA1714" s="17">
        <v>0.60194562756103254</v>
      </c>
      <c r="BB1714" s="17">
        <v>-2.4709662847142821E-2</v>
      </c>
      <c r="BC1714" s="17">
        <v>0.33201495178751267</v>
      </c>
      <c r="BD1714" s="17">
        <v>0.5177639064702273</v>
      </c>
      <c r="BE1714" s="17">
        <v>10.070982605526654</v>
      </c>
      <c r="BF1714" s="17">
        <v>-0.99999999999999933</v>
      </c>
      <c r="BG1714" s="22">
        <v>255.36258484005907</v>
      </c>
    </row>
    <row r="1715" spans="1:100" x14ac:dyDescent="0.25">
      <c r="A1715">
        <v>4342</v>
      </c>
      <c r="B1715" t="s">
        <v>1599</v>
      </c>
      <c r="C1715" s="48">
        <v>2</v>
      </c>
      <c r="D1715" s="22">
        <v>1567.043486328125</v>
      </c>
      <c r="E1715" s="17">
        <v>112.4430128614416</v>
      </c>
      <c r="F1715" s="17">
        <v>43.204734627117325</v>
      </c>
      <c r="G1715" s="17">
        <v>0.75626195649621053</v>
      </c>
      <c r="H1715" s="17">
        <v>9.4356450000675043</v>
      </c>
      <c r="I1715" s="17">
        <v>81.369639383194652</v>
      </c>
      <c r="J1715" s="17">
        <v>18.445604794476974</v>
      </c>
      <c r="K1715" s="17">
        <v>-0.99999999999999933</v>
      </c>
      <c r="L1715" s="17">
        <v>-0.99999999999999933</v>
      </c>
      <c r="M1715" s="17">
        <v>-0.99999999999999933</v>
      </c>
      <c r="N1715" s="17">
        <v>0.34624463304584552</v>
      </c>
      <c r="O1715" s="17">
        <v>-0.99999999999999933</v>
      </c>
      <c r="P1715" s="17">
        <v>-0.99999999999999933</v>
      </c>
      <c r="Q1715" s="17">
        <v>4.8374116729930829</v>
      </c>
      <c r="R1715" s="17">
        <v>-0.99999999999999933</v>
      </c>
      <c r="S1715" s="17">
        <v>2.2519960629009983</v>
      </c>
      <c r="T1715" s="17">
        <v>0.26914141734002661</v>
      </c>
      <c r="U1715" s="17">
        <v>0.48064531143828759</v>
      </c>
      <c r="V1715" s="17">
        <v>0.46211378465886238</v>
      </c>
      <c r="W1715" s="17">
        <v>5.0044273879844141</v>
      </c>
      <c r="X1715" s="17">
        <v>3.3967328107385457</v>
      </c>
      <c r="Y1715" s="17">
        <v>0.21465648997184594</v>
      </c>
      <c r="Z1715" s="17">
        <v>43.431671421835695</v>
      </c>
      <c r="AA1715" s="17">
        <v>1.2808885505304275</v>
      </c>
      <c r="AB1715" s="17">
        <v>2.1332720785190138</v>
      </c>
      <c r="AC1715" s="17">
        <v>29.704835994768015</v>
      </c>
      <c r="AD1715" s="17">
        <v>1.5917556407452833</v>
      </c>
      <c r="AE1715" s="17">
        <v>1.2828941510359564</v>
      </c>
      <c r="AF1715" s="17">
        <v>72.381769441269242</v>
      </c>
      <c r="AG1715" s="17">
        <v>32.779686948189955</v>
      </c>
      <c r="AH1715" s="17">
        <v>0.43970634549654702</v>
      </c>
      <c r="AI1715" s="17">
        <v>0.56195851193601642</v>
      </c>
      <c r="AJ1715" s="17">
        <v>0.33333333333333298</v>
      </c>
      <c r="AK1715" s="17">
        <v>0.96652964779410477</v>
      </c>
      <c r="AL1715" s="17">
        <v>1.0099092615864131</v>
      </c>
      <c r="AM1715" s="17">
        <v>0.33333333333333298</v>
      </c>
      <c r="AN1715" s="17">
        <v>0.59446852034373321</v>
      </c>
      <c r="AO1715" s="17">
        <v>0.68854362564861216</v>
      </c>
      <c r="AP1715" s="17">
        <v>0.33333333333333298</v>
      </c>
      <c r="AQ1715" s="17">
        <v>10.549352531704621</v>
      </c>
      <c r="AR1715" s="17">
        <v>2.2444243630026963</v>
      </c>
      <c r="AS1715" s="17">
        <v>8.7497488241831629</v>
      </c>
      <c r="AT1715" s="17">
        <v>9.6199797761391785</v>
      </c>
      <c r="AU1715" s="17">
        <v>-0.99999999999999933</v>
      </c>
      <c r="AV1715" s="17">
        <v>-0.99999999999999933</v>
      </c>
      <c r="AW1715" s="17">
        <v>-0.99999999999999933</v>
      </c>
      <c r="AX1715" s="17">
        <v>-0.99999999999999933</v>
      </c>
      <c r="AY1715" s="17">
        <v>5.9438930147608586E-2</v>
      </c>
      <c r="AZ1715" s="17">
        <v>-2.6923847361057629E-2</v>
      </c>
      <c r="BA1715" s="17">
        <v>0.58993631736693353</v>
      </c>
      <c r="BB1715" s="17">
        <v>-1.7752639348042248E-2</v>
      </c>
      <c r="BC1715" s="17">
        <v>0.32535585489115171</v>
      </c>
      <c r="BD1715" s="17">
        <v>0.70326920456573472</v>
      </c>
      <c r="BE1715" s="17">
        <v>9.8917715919774132</v>
      </c>
      <c r="BF1715" s="17">
        <v>-0.99999999999999933</v>
      </c>
      <c r="BG1715" s="22">
        <v>332.03907013489265</v>
      </c>
    </row>
    <row r="1716" spans="1:100" x14ac:dyDescent="0.25">
      <c r="A1716">
        <v>4343</v>
      </c>
      <c r="B1716" t="s">
        <v>3006</v>
      </c>
      <c r="C1716" s="48">
        <v>2</v>
      </c>
      <c r="D1716" s="22">
        <v>1530.148212890625</v>
      </c>
      <c r="E1716" s="17">
        <v>134.20070987232489</v>
      </c>
      <c r="F1716" s="17">
        <v>78.305200535337775</v>
      </c>
      <c r="G1716" s="17">
        <v>1.0002306327193995</v>
      </c>
      <c r="H1716" s="17">
        <v>11.661064952233044</v>
      </c>
      <c r="I1716" s="17">
        <v>98.455293176068267</v>
      </c>
      <c r="J1716" s="17">
        <v>22.665475407479349</v>
      </c>
      <c r="K1716" s="17">
        <v>-0.99999999999999878</v>
      </c>
      <c r="L1716" s="17">
        <v>-0.99999999999999878</v>
      </c>
      <c r="M1716" s="17">
        <v>-0.99999999999999878</v>
      </c>
      <c r="N1716" s="17">
        <v>0.40704154674176729</v>
      </c>
      <c r="O1716" s="17">
        <v>-0.99999999999999878</v>
      </c>
      <c r="P1716" s="17">
        <v>-0.99999999999999878</v>
      </c>
      <c r="Q1716" s="17">
        <v>5.4905140952530092</v>
      </c>
      <c r="R1716" s="17">
        <v>-0.99999999999999878</v>
      </c>
      <c r="S1716" s="17">
        <v>3.103774702828709</v>
      </c>
      <c r="T1716" s="17">
        <v>0.36474812908980553</v>
      </c>
      <c r="U1716" s="17">
        <v>0.76713492262377247</v>
      </c>
      <c r="V1716" s="17">
        <v>0.83750780633932032</v>
      </c>
      <c r="W1716" s="17">
        <v>6.9066564050663946</v>
      </c>
      <c r="X1716" s="17">
        <v>5.7404532732226281</v>
      </c>
      <c r="Y1716" s="17">
        <v>0.30067299260821362</v>
      </c>
      <c r="Z1716" s="17">
        <v>51.329297314950125</v>
      </c>
      <c r="AA1716" s="17">
        <v>1.8625395866499437</v>
      </c>
      <c r="AB1716" s="17">
        <v>2.9716706356233518</v>
      </c>
      <c r="AC1716" s="17">
        <v>39.330519489673634</v>
      </c>
      <c r="AD1716" s="17">
        <v>2.3264541746288625</v>
      </c>
      <c r="AE1716" s="17">
        <v>1.8981654804518082</v>
      </c>
      <c r="AF1716" s="17">
        <v>87.971133431571786</v>
      </c>
      <c r="AG1716" s="17">
        <v>59.414904137913595</v>
      </c>
      <c r="AH1716" s="17">
        <v>0.62398188509337515</v>
      </c>
      <c r="AI1716" s="17">
        <v>0.77997954357935029</v>
      </c>
      <c r="AJ1716" s="17">
        <v>0.33333333333333298</v>
      </c>
      <c r="AK1716" s="17">
        <v>1.2125098535873087</v>
      </c>
      <c r="AL1716" s="17">
        <v>1.2247505245538362</v>
      </c>
      <c r="AM1716" s="17">
        <v>0.33333333333333298</v>
      </c>
      <c r="AN1716" s="17">
        <v>0.8162183442708707</v>
      </c>
      <c r="AO1716" s="17">
        <v>0.93085660105477985</v>
      </c>
      <c r="AP1716" s="17">
        <v>0.33333333333333298</v>
      </c>
      <c r="AQ1716" s="17">
        <v>13.313881072774278</v>
      </c>
      <c r="AR1716" s="17">
        <v>2.2444243630026963</v>
      </c>
      <c r="AS1716" s="17">
        <v>12.268829159878749</v>
      </c>
      <c r="AT1716" s="17">
        <v>12.082068457946269</v>
      </c>
      <c r="AU1716" s="17">
        <v>-0.99999999999999878</v>
      </c>
      <c r="AV1716" s="17">
        <v>-0.99999999999999878</v>
      </c>
      <c r="AW1716" s="17">
        <v>-0.99999999999999878</v>
      </c>
      <c r="AX1716" s="17">
        <v>-0.99999999999999878</v>
      </c>
      <c r="AY1716" s="17">
        <v>9.6498422436926967E-2</v>
      </c>
      <c r="AZ1716" s="17">
        <v>-0.28250674838288087</v>
      </c>
      <c r="BA1716" s="17">
        <v>0.83563765137833035</v>
      </c>
      <c r="BB1716" s="17">
        <v>-0.16008803803876548</v>
      </c>
      <c r="BC1716" s="17">
        <v>0.46159590234625003</v>
      </c>
      <c r="BD1716" s="17">
        <v>-3.0920278167939177</v>
      </c>
      <c r="BE1716" s="17">
        <v>13.558292348533371</v>
      </c>
      <c r="BF1716" s="17">
        <v>-0.99999999999999878</v>
      </c>
      <c r="BG1716" s="22">
        <v>160.45932469829222</v>
      </c>
    </row>
    <row r="1717" spans="1:100" x14ac:dyDescent="0.25">
      <c r="A1717">
        <v>4348</v>
      </c>
      <c r="B1717" t="s">
        <v>1600</v>
      </c>
      <c r="C1717" s="48">
        <v>3</v>
      </c>
      <c r="D1717" s="22">
        <v>1413.8586023272137</v>
      </c>
      <c r="E1717" s="17">
        <v>27.399636113610807</v>
      </c>
      <c r="F1717" s="17">
        <v>-47.058942110510642</v>
      </c>
      <c r="G1717" s="17">
        <v>-0.24374045801901523</v>
      </c>
      <c r="H1717" s="17">
        <v>-1.0796571466832674</v>
      </c>
      <c r="I1717" s="17">
        <v>25.696629594986586</v>
      </c>
      <c r="J1717" s="17">
        <v>-1.9977386708965574</v>
      </c>
      <c r="K1717" s="17">
        <v>-0.99999999999999778</v>
      </c>
      <c r="L1717" s="17">
        <v>-0.99999999999999778</v>
      </c>
      <c r="M1717" s="17">
        <v>-0.99999999999999778</v>
      </c>
      <c r="N1717" s="17">
        <v>4.9948076822565128E-2</v>
      </c>
      <c r="O1717" s="17">
        <v>-0.99999999999999778</v>
      </c>
      <c r="P1717" s="17">
        <v>-0.99999999999999778</v>
      </c>
      <c r="Q1717" s="17">
        <v>-0.42388056316814127</v>
      </c>
      <c r="R1717" s="17">
        <v>-0.99999999999999778</v>
      </c>
      <c r="S1717" s="17">
        <v>-0.21264542552554616</v>
      </c>
      <c r="T1717" s="17">
        <v>-6.5238169791184478E-2</v>
      </c>
      <c r="U1717" s="17">
        <v>-0.11524286623201759</v>
      </c>
      <c r="V1717" s="17">
        <v>2.9130762422924051E-2</v>
      </c>
      <c r="W1717" s="17">
        <v>-0.65577658351512724</v>
      </c>
      <c r="X1717" s="17">
        <v>-1.8443459298474572</v>
      </c>
      <c r="Y1717" s="17">
        <v>-0.21417754991986576</v>
      </c>
      <c r="Z1717" s="17">
        <v>13.686464655136898</v>
      </c>
      <c r="AA1717" s="17">
        <v>-0.24701711932387857</v>
      </c>
      <c r="AB1717" s="17">
        <v>-1.8357187262925869</v>
      </c>
      <c r="AC1717" s="17">
        <v>14.494813906966289</v>
      </c>
      <c r="AD1717" s="17">
        <v>-0.92634234311072639</v>
      </c>
      <c r="AE1717" s="17">
        <v>0.45478817016571033</v>
      </c>
      <c r="AF1717" s="17">
        <v>26.800348005976318</v>
      </c>
      <c r="AG1717" s="17">
        <v>-12.237238747576528</v>
      </c>
      <c r="AH1717" s="17">
        <v>-0.22315103554624208</v>
      </c>
      <c r="AI1717" s="17">
        <v>3.2449133080208616E-2</v>
      </c>
      <c r="AJ1717" s="17">
        <v>0.33333333333333298</v>
      </c>
      <c r="AK1717" s="17">
        <v>4.4012528797782259E-2</v>
      </c>
      <c r="AL1717" s="17">
        <v>-0.17994257316499676</v>
      </c>
      <c r="AM1717" s="17">
        <v>0.33333333333333298</v>
      </c>
      <c r="AN1717" s="17">
        <v>-0.29448492660150177</v>
      </c>
      <c r="AO1717" s="17">
        <v>-7.3250242113158309E-2</v>
      </c>
      <c r="AP1717" s="17">
        <v>0.33333333333333298</v>
      </c>
      <c r="AQ1717" s="17">
        <v>-1.1037184109897311</v>
      </c>
      <c r="AR1717" s="17">
        <v>1.573849270945167</v>
      </c>
      <c r="AS1717" s="17">
        <v>-3.6508433787906118</v>
      </c>
      <c r="AT1717" s="17">
        <v>7.925543694888626E-2</v>
      </c>
      <c r="AU1717" s="17">
        <v>-0.99999999999999778</v>
      </c>
      <c r="AV1717" s="17">
        <v>-0.99999999999999778</v>
      </c>
      <c r="AW1717" s="17">
        <v>-0.99999999999999778</v>
      </c>
      <c r="AX1717" s="17">
        <v>-0.99999999999999778</v>
      </c>
      <c r="AY1717" s="17">
        <v>-3.0923766330059225E-2</v>
      </c>
      <c r="AZ1717" s="17">
        <v>-0.96923631181221082</v>
      </c>
      <c r="BA1717" s="17">
        <v>0.57435962080079883</v>
      </c>
      <c r="BB1717" s="17">
        <v>7.9889271024106437E-2</v>
      </c>
      <c r="BC1717" s="17">
        <v>7.5425581747314688E-2</v>
      </c>
      <c r="BD1717" s="17">
        <v>-2.8489497834583934</v>
      </c>
      <c r="BE1717" s="17">
        <v>4.7574376476868627</v>
      </c>
      <c r="BF1717" s="17">
        <v>-0.99999999999999778</v>
      </c>
      <c r="CU1717" t="e">
        <v>#N/A</v>
      </c>
      <c r="CV1717" t="e">
        <v>#N/A</v>
      </c>
    </row>
    <row r="1718" spans="1:100" x14ac:dyDescent="0.25">
      <c r="A1718">
        <v>4353</v>
      </c>
      <c r="B1718" t="s">
        <v>1601</v>
      </c>
      <c r="C1718" s="48">
        <v>2</v>
      </c>
      <c r="D1718" s="22">
        <v>1507.580791015625</v>
      </c>
      <c r="E1718" s="17">
        <v>28.459919508422296</v>
      </c>
      <c r="F1718" s="17">
        <v>-92.280454987850817</v>
      </c>
      <c r="G1718" s="17">
        <v>-0.18543900111046169</v>
      </c>
      <c r="H1718" s="17">
        <v>0.84568938578979314</v>
      </c>
      <c r="I1718" s="17">
        <v>15.420285608917517</v>
      </c>
      <c r="J1718" s="17">
        <v>2.1572178639957649</v>
      </c>
      <c r="K1718" s="17">
        <v>-1.0000000000000013</v>
      </c>
      <c r="L1718" s="17">
        <v>-1.0000000000000013</v>
      </c>
      <c r="M1718" s="17">
        <v>-1.0000000000000013</v>
      </c>
      <c r="N1718" s="17">
        <v>0.11157306482122803</v>
      </c>
      <c r="O1718" s="17">
        <v>-1.0000000000000013</v>
      </c>
      <c r="P1718" s="17">
        <v>-1.0000000000000013</v>
      </c>
      <c r="Q1718" s="17">
        <v>2.3164848639515543</v>
      </c>
      <c r="R1718" s="17">
        <v>-1.0000000000000013</v>
      </c>
      <c r="S1718" s="17">
        <v>-1.035806180019043</v>
      </c>
      <c r="T1718" s="17">
        <v>-9.9893384185179596E-2</v>
      </c>
      <c r="U1718" s="17">
        <v>-0.62518329481658053</v>
      </c>
      <c r="V1718" s="17">
        <v>-0.98687923841639391</v>
      </c>
      <c r="W1718" s="17">
        <v>-2.338035237564049</v>
      </c>
      <c r="X1718" s="17">
        <v>-5.649853980856431</v>
      </c>
      <c r="Y1718" s="17">
        <v>-0.11736081715385099</v>
      </c>
      <c r="Z1718" s="17">
        <v>12.947422453901147</v>
      </c>
      <c r="AA1718" s="17">
        <v>-0.9642412185288316</v>
      </c>
      <c r="AB1718" s="17">
        <v>-1.1028840391578822</v>
      </c>
      <c r="AC1718" s="17">
        <v>-7.4495868807280878</v>
      </c>
      <c r="AD1718" s="17">
        <v>-1.2441260946519568</v>
      </c>
      <c r="AE1718" s="17">
        <v>-1.0920074513680573</v>
      </c>
      <c r="AF1718" s="17">
        <v>12.207983095366572</v>
      </c>
      <c r="AG1718" s="17">
        <v>-70.030271780603528</v>
      </c>
      <c r="AH1718" s="17">
        <v>-0.27158354133739732</v>
      </c>
      <c r="AI1718" s="17">
        <v>-0.27958646611312671</v>
      </c>
      <c r="AJ1718" s="17">
        <v>0.33333333333333298</v>
      </c>
      <c r="AK1718" s="17">
        <v>1.7064335551166265E-2</v>
      </c>
      <c r="AL1718" s="17">
        <v>0.18063795429463214</v>
      </c>
      <c r="AM1718" s="17">
        <v>0.33333333333333298</v>
      </c>
      <c r="AN1718" s="17">
        <v>-0.26146931878386198</v>
      </c>
      <c r="AO1718" s="17">
        <v>-0.24676644986189827</v>
      </c>
      <c r="AP1718" s="17">
        <v>0.33333333333333298</v>
      </c>
      <c r="AQ1718" s="17">
        <v>-0.12152216728603182</v>
      </c>
      <c r="AR1718" s="17">
        <v>2.2444243630026963</v>
      </c>
      <c r="AS1718" s="17">
        <v>-4.833639721105655</v>
      </c>
      <c r="AT1718" s="17">
        <v>0.11650045550207544</v>
      </c>
      <c r="AU1718" s="17">
        <v>-1.0000000000000013</v>
      </c>
      <c r="AV1718" s="17">
        <v>-1.0000000000000013</v>
      </c>
      <c r="AW1718" s="17">
        <v>-1.0000000000000013</v>
      </c>
      <c r="AX1718" s="17">
        <v>-1.0000000000000013</v>
      </c>
      <c r="AY1718" s="17">
        <v>-8.36079556966286E-2</v>
      </c>
      <c r="AZ1718" s="17">
        <v>0.95960715475808067</v>
      </c>
      <c r="BA1718" s="17">
        <v>-0.35845257052496637</v>
      </c>
      <c r="BB1718" s="17">
        <v>0.53165142072793481</v>
      </c>
      <c r="BC1718" s="17">
        <v>-0.20052060244337364</v>
      </c>
      <c r="BD1718" s="17">
        <v>15.352833627116905</v>
      </c>
      <c r="BE1718" s="17">
        <v>-4.260726019538926</v>
      </c>
      <c r="BF1718" s="17">
        <v>-1.0000000000000013</v>
      </c>
      <c r="BG1718" s="22">
        <v>113.14631254814124</v>
      </c>
    </row>
    <row r="1719" spans="1:100" x14ac:dyDescent="0.25">
      <c r="A1719">
        <v>4355</v>
      </c>
      <c r="B1719" t="s">
        <v>1602</v>
      </c>
      <c r="C1719" s="48">
        <v>2</v>
      </c>
      <c r="D1719" s="22">
        <v>1530.5438867187499</v>
      </c>
      <c r="E1719" s="17">
        <v>122.49856064258469</v>
      </c>
      <c r="F1719" s="17">
        <v>59.426782939672911</v>
      </c>
      <c r="G1719" s="17">
        <v>0.8690146379788779</v>
      </c>
      <c r="H1719" s="17">
        <v>10.464146162250078</v>
      </c>
      <c r="I1719" s="17">
        <v>89.265953409461844</v>
      </c>
      <c r="J1719" s="17">
        <v>20.395862239373912</v>
      </c>
      <c r="K1719" s="17">
        <v>-0.99999999999999911</v>
      </c>
      <c r="L1719" s="17">
        <v>-0.99999999999999911</v>
      </c>
      <c r="M1719" s="17">
        <v>-0.99999999999999911</v>
      </c>
      <c r="N1719" s="17">
        <v>0.37434256410488986</v>
      </c>
      <c r="O1719" s="17">
        <v>-0.99999999999999911</v>
      </c>
      <c r="P1719" s="17">
        <v>-0.99999999999999911</v>
      </c>
      <c r="Q1719" s="17">
        <v>5.139249804562338</v>
      </c>
      <c r="R1719" s="17">
        <v>-0.99999999999999911</v>
      </c>
      <c r="S1719" s="17">
        <v>2.6456544913856801</v>
      </c>
      <c r="T1719" s="17">
        <v>0.3133270615153726</v>
      </c>
      <c r="U1719" s="17">
        <v>0.61304948880300403</v>
      </c>
      <c r="V1719" s="17">
        <v>0.63560606740713055</v>
      </c>
      <c r="W1719" s="17">
        <v>5.8835624711863197</v>
      </c>
      <c r="X1719" s="17">
        <v>4.4799077940266656</v>
      </c>
      <c r="Y1719" s="17">
        <v>0.25440991846173477</v>
      </c>
      <c r="Z1719" s="17">
        <v>47.081642027000449</v>
      </c>
      <c r="AA1719" s="17">
        <v>1.5497046748989938</v>
      </c>
      <c r="AB1719" s="17">
        <v>2.5207467614501669</v>
      </c>
      <c r="AC1719" s="17">
        <v>34.153446537545975</v>
      </c>
      <c r="AD1719" s="17">
        <v>1.9313042707545489</v>
      </c>
      <c r="AE1719" s="17">
        <v>1.5672482464263751</v>
      </c>
      <c r="AF1719" s="17">
        <v>79.586557448185005</v>
      </c>
      <c r="AG1719" s="17">
        <v>45.089431815876068</v>
      </c>
      <c r="AH1719" s="17">
        <v>0.5248712180648597</v>
      </c>
      <c r="AI1719" s="17">
        <v>0.66271921744115536</v>
      </c>
      <c r="AJ1719" s="17">
        <v>0.33333333333333298</v>
      </c>
      <c r="AK1719" s="17">
        <v>1.0802119787564184</v>
      </c>
      <c r="AL1719" s="17">
        <v>1.1092004036613046</v>
      </c>
      <c r="AM1719" s="17">
        <v>0.33333333333333298</v>
      </c>
      <c r="AN1719" s="17">
        <v>0.69695252629546767</v>
      </c>
      <c r="AO1719" s="17">
        <v>0.80053110764033586</v>
      </c>
      <c r="AP1719" s="17">
        <v>0.33333333333333298</v>
      </c>
      <c r="AQ1719" s="17">
        <v>11.827008380260406</v>
      </c>
      <c r="AR1719" s="17">
        <v>2.2444243630026963</v>
      </c>
      <c r="AS1719" s="17">
        <v>10.376128695341755</v>
      </c>
      <c r="AT1719" s="17">
        <v>10.75785987295912</v>
      </c>
      <c r="AU1719" s="17">
        <v>-0.99999999999999911</v>
      </c>
      <c r="AV1719" s="17">
        <v>-0.99999999999999911</v>
      </c>
      <c r="AW1719" s="17">
        <v>-0.99999999999999911</v>
      </c>
      <c r="AX1719" s="17">
        <v>-0.99999999999999911</v>
      </c>
      <c r="AY1719" s="17">
        <v>7.6566363040609278E-2</v>
      </c>
      <c r="AZ1719" s="17">
        <v>-0.14504416459787611</v>
      </c>
      <c r="BA1719" s="17">
        <v>0.70348976481159498</v>
      </c>
      <c r="BB1719" s="17">
        <v>-8.3534436096415837E-2</v>
      </c>
      <c r="BC1719" s="17">
        <v>0.38832062116235588</v>
      </c>
      <c r="BD1719" s="17">
        <v>-1.050767103726562</v>
      </c>
      <c r="BE1719" s="17">
        <v>11.586292599401103</v>
      </c>
      <c r="BF1719" s="17">
        <v>-0.99999999999999911</v>
      </c>
      <c r="BG1719" s="22">
        <v>608.4356716829177</v>
      </c>
    </row>
    <row r="1720" spans="1:100" x14ac:dyDescent="0.25">
      <c r="A1720">
        <v>4356</v>
      </c>
      <c r="B1720" t="s">
        <v>1603</v>
      </c>
      <c r="C1720" s="48">
        <v>2</v>
      </c>
      <c r="D1720" s="22">
        <v>1537.6825781249997</v>
      </c>
      <c r="E1720" s="17">
        <v>91.221326738763366</v>
      </c>
      <c r="F1720" s="17">
        <v>8.9689848650251243</v>
      </c>
      <c r="G1720" s="17">
        <v>0.51830356099212482</v>
      </c>
      <c r="H1720" s="17">
        <v>7.2650492935283673</v>
      </c>
      <c r="I1720" s="17">
        <v>64.704898541746971</v>
      </c>
      <c r="J1720" s="17">
        <v>14.329692637843136</v>
      </c>
      <c r="K1720" s="17">
        <v>-0.99999999999999989</v>
      </c>
      <c r="L1720" s="17">
        <v>-0.99999999999999989</v>
      </c>
      <c r="M1720" s="17">
        <v>-0.99999999999999989</v>
      </c>
      <c r="N1720" s="17">
        <v>0.28694547932396774</v>
      </c>
      <c r="O1720" s="17">
        <v>-0.99999999999999989</v>
      </c>
      <c r="P1720" s="17">
        <v>-0.99999999999999989</v>
      </c>
      <c r="Q1720" s="17">
        <v>4.2003987297469196</v>
      </c>
      <c r="R1720" s="17">
        <v>-0.99999999999999989</v>
      </c>
      <c r="S1720" s="17">
        <v>1.4212013821263805</v>
      </c>
      <c r="T1720" s="17">
        <v>0.17589002097393613</v>
      </c>
      <c r="U1720" s="17">
        <v>0.2012135037913042</v>
      </c>
      <c r="V1720" s="17">
        <v>9.5967767621872285E-2</v>
      </c>
      <c r="W1720" s="17">
        <v>3.149060658970217</v>
      </c>
      <c r="X1720" s="17">
        <v>1.1107509814458387</v>
      </c>
      <c r="Y1720" s="17">
        <v>0.13075904350007836</v>
      </c>
      <c r="Z1720" s="17">
        <v>35.728607180515667</v>
      </c>
      <c r="AA1720" s="17">
        <v>0.71356675561414451</v>
      </c>
      <c r="AB1720" s="17">
        <v>1.3155278560640902</v>
      </c>
      <c r="AC1720" s="17">
        <v>20.316285646679567</v>
      </c>
      <c r="AD1720" s="17">
        <v>0.87515674367128504</v>
      </c>
      <c r="AE1720" s="17">
        <v>0.68278031423535457</v>
      </c>
      <c r="AF1720" s="17">
        <v>57.17645661386387</v>
      </c>
      <c r="AG1720" s="17">
        <v>6.8006406030303026</v>
      </c>
      <c r="AH1720" s="17">
        <v>0.25997051870132448</v>
      </c>
      <c r="AI1720" s="17">
        <v>0.34930852883518554</v>
      </c>
      <c r="AJ1720" s="17">
        <v>0.33333333333333298</v>
      </c>
      <c r="AK1720" s="17">
        <v>0.72660927767754102</v>
      </c>
      <c r="AL1720" s="17">
        <v>0.80036071209545145</v>
      </c>
      <c r="AM1720" s="17">
        <v>0.33333333333333298</v>
      </c>
      <c r="AN1720" s="17">
        <v>0.37818160547461999</v>
      </c>
      <c r="AO1720" s="17">
        <v>0.4522001420092478</v>
      </c>
      <c r="AP1720" s="17">
        <v>0.33333333333333298</v>
      </c>
      <c r="AQ1720" s="17">
        <v>7.8529294246809407</v>
      </c>
      <c r="AR1720" s="17">
        <v>2.2444243630026963</v>
      </c>
      <c r="AS1720" s="17">
        <v>5.3173626535666134</v>
      </c>
      <c r="AT1720" s="17">
        <v>7.218545783130951</v>
      </c>
      <c r="AU1720" s="17">
        <v>-0.99999999999999989</v>
      </c>
      <c r="AV1720" s="17">
        <v>-0.99999999999999989</v>
      </c>
      <c r="AW1720" s="17">
        <v>-0.99999999999999989</v>
      </c>
      <c r="AX1720" s="17">
        <v>-0.99999999999999989</v>
      </c>
      <c r="AY1720" s="17">
        <v>2.3292415521711598E-2</v>
      </c>
      <c r="AZ1720" s="17">
        <v>0.22236265116383735</v>
      </c>
      <c r="BA1720" s="17">
        <v>0.35028794889737419</v>
      </c>
      <c r="BB1720" s="17">
        <v>0.1210762612313655</v>
      </c>
      <c r="BC1720" s="17">
        <v>0.19247214376195132</v>
      </c>
      <c r="BD1720" s="17">
        <v>4.4050673355601315</v>
      </c>
      <c r="BE1720" s="17">
        <v>6.3155772631845037</v>
      </c>
      <c r="BF1720" s="17">
        <v>-0.99999999999999989</v>
      </c>
      <c r="BG1720" s="22">
        <v>212.51592284183843</v>
      </c>
    </row>
    <row r="1721" spans="1:100" x14ac:dyDescent="0.25">
      <c r="A1721">
        <v>4360</v>
      </c>
      <c r="B1721" t="s">
        <v>1604</v>
      </c>
      <c r="C1721" s="48">
        <v>3</v>
      </c>
      <c r="D1721" s="22">
        <v>1437.6938600263131</v>
      </c>
      <c r="E1721" s="17">
        <v>74.725675390389029</v>
      </c>
      <c r="F1721" s="17">
        <v>-3.3700573030015404</v>
      </c>
      <c r="G1721" s="17">
        <v>-2.2943561887678598E-3</v>
      </c>
      <c r="H1721" s="17">
        <v>5.3743138923873461</v>
      </c>
      <c r="I1721" s="17">
        <v>45.030015309657962</v>
      </c>
      <c r="J1721" s="17">
        <v>23.536771431742295</v>
      </c>
      <c r="K1721" s="17">
        <v>-0.999999999999998</v>
      </c>
      <c r="L1721" s="17">
        <v>-0.999999999999998</v>
      </c>
      <c r="M1721" s="17">
        <v>-0.999999999999998</v>
      </c>
      <c r="N1721" s="17">
        <v>0.22127046074921017</v>
      </c>
      <c r="O1721" s="17">
        <v>-0.999999999999998</v>
      </c>
      <c r="P1721" s="17">
        <v>-0.999999999999998</v>
      </c>
      <c r="Q1721" s="17">
        <v>2.9196797394732799</v>
      </c>
      <c r="R1721" s="17">
        <v>-0.999999999999998</v>
      </c>
      <c r="S1721" s="17">
        <v>1.1065535503982566</v>
      </c>
      <c r="T1721" s="17">
        <v>8.2081711019629425E-2</v>
      </c>
      <c r="U1721" s="17">
        <v>0.12076352605877737</v>
      </c>
      <c r="V1721" s="17">
        <v>0.22818953022085897</v>
      </c>
      <c r="W1721" s="17">
        <v>2.4546341529140672</v>
      </c>
      <c r="X1721" s="17">
        <v>0.18726842604039062</v>
      </c>
      <c r="Y1721" s="17">
        <v>-0.15035571987322197</v>
      </c>
      <c r="Z1721" s="17">
        <v>10.60819584174776</v>
      </c>
      <c r="AA1721" s="17">
        <v>1.1444742665239858</v>
      </c>
      <c r="AB1721" s="17">
        <v>-0.27529110093203618</v>
      </c>
      <c r="AC1721" s="17">
        <v>14.850979450855023</v>
      </c>
      <c r="AD1721" s="17">
        <v>3.7220504202326437</v>
      </c>
      <c r="AE1721" s="17">
        <v>1.8039187052669463</v>
      </c>
      <c r="AF1721" s="17">
        <v>26.98780289693768</v>
      </c>
      <c r="AG1721" s="17">
        <v>-29.536584554794423</v>
      </c>
      <c r="AH1721" s="17">
        <v>1.1061406264947093</v>
      </c>
      <c r="AI1721" s="17">
        <v>1.2644181833748316</v>
      </c>
      <c r="AJ1721" s="17">
        <v>0.33333333333333298</v>
      </c>
      <c r="AK1721" s="17">
        <v>1.4392032799635128</v>
      </c>
      <c r="AL1721" s="17">
        <v>1.5486113335274359</v>
      </c>
      <c r="AM1721" s="17">
        <v>0.33333333333333298</v>
      </c>
      <c r="AN1721" s="17">
        <v>0.6797862234430152</v>
      </c>
      <c r="AO1721" s="17">
        <v>0.79541296564178798</v>
      </c>
      <c r="AP1721" s="17">
        <v>0.33333333333333298</v>
      </c>
      <c r="AQ1721" s="17">
        <v>18.042212412720282</v>
      </c>
      <c r="AR1721" s="17">
        <v>0.8787189109512169</v>
      </c>
      <c r="AS1721" s="17">
        <v>7.3450136770587724</v>
      </c>
      <c r="AT1721" s="17">
        <v>15.313038843732286</v>
      </c>
      <c r="AU1721" s="17">
        <v>-0.999999999999998</v>
      </c>
      <c r="AV1721" s="17">
        <v>-0.999999999999998</v>
      </c>
      <c r="AW1721" s="17">
        <v>-0.999999999999998</v>
      </c>
      <c r="AX1721" s="17">
        <v>-0.999999999999998</v>
      </c>
      <c r="AY1721" s="17">
        <v>2.6192680959629781E-2</v>
      </c>
      <c r="AZ1721" s="17">
        <v>-3.6282119730231994E-2</v>
      </c>
      <c r="BA1721" s="17">
        <v>0.36974639790639213</v>
      </c>
      <c r="BB1721" s="17">
        <v>-0.20370738317451653</v>
      </c>
      <c r="BC1721" s="17">
        <v>-4.2931599571822569E-2</v>
      </c>
      <c r="BD1721" s="17">
        <v>-5.2740951780140728</v>
      </c>
      <c r="BE1721" s="17">
        <v>0.77544200023639898</v>
      </c>
      <c r="BF1721" s="17">
        <v>-0.999999999999998</v>
      </c>
      <c r="CU1721" t="e">
        <v>#N/A</v>
      </c>
      <c r="CV1721" t="e">
        <v>#N/A</v>
      </c>
    </row>
    <row r="1722" spans="1:100" x14ac:dyDescent="0.25">
      <c r="A1722">
        <v>4361</v>
      </c>
      <c r="B1722" t="s">
        <v>1605</v>
      </c>
      <c r="C1722" s="48">
        <v>2</v>
      </c>
      <c r="D1722" s="22">
        <v>1513.24369140625</v>
      </c>
      <c r="E1722" s="17">
        <v>86.215496588336222</v>
      </c>
      <c r="F1722" s="17">
        <v>0.89336130755391896</v>
      </c>
      <c r="G1722" s="17">
        <v>0.46217327502541822</v>
      </c>
      <c r="H1722" s="17">
        <v>6.7530431612460733</v>
      </c>
      <c r="I1722" s="17">
        <v>60.773973276387068</v>
      </c>
      <c r="J1722" s="17">
        <v>13.358819868776518</v>
      </c>
      <c r="K1722" s="17">
        <v>-1</v>
      </c>
      <c r="L1722" s="17">
        <v>-1</v>
      </c>
      <c r="M1722" s="17">
        <v>-1</v>
      </c>
      <c r="N1722" s="17">
        <v>0.27295783056317613</v>
      </c>
      <c r="O1722" s="17">
        <v>-1</v>
      </c>
      <c r="P1722" s="17">
        <v>-1</v>
      </c>
      <c r="Q1722" s="17">
        <v>4.0501383508552378</v>
      </c>
      <c r="R1722" s="17">
        <v>-1</v>
      </c>
      <c r="S1722" s="17">
        <v>1.2252312298116772</v>
      </c>
      <c r="T1722" s="17">
        <v>0.15389362310053772</v>
      </c>
      <c r="U1722" s="17">
        <v>0.13530035440149984</v>
      </c>
      <c r="V1722" s="17">
        <v>9.600230144069636E-3</v>
      </c>
      <c r="W1722" s="17">
        <v>2.7114116117404805</v>
      </c>
      <c r="X1722" s="17">
        <v>0.57152725067105392</v>
      </c>
      <c r="Y1722" s="17">
        <v>0.11096908125747312</v>
      </c>
      <c r="Z1722" s="17">
        <v>33.911587033908646</v>
      </c>
      <c r="AA1722" s="17">
        <v>0.5797453179786336</v>
      </c>
      <c r="AB1722" s="17">
        <v>1.1226360820345038</v>
      </c>
      <c r="AC1722" s="17">
        <v>18.101688364937598</v>
      </c>
      <c r="AD1722" s="17">
        <v>0.70612340937356965</v>
      </c>
      <c r="AE1722" s="17">
        <v>0.54122379885862792</v>
      </c>
      <c r="AF1722" s="17">
        <v>53.589785274079844</v>
      </c>
      <c r="AG1722" s="17">
        <v>0.67263113563120158</v>
      </c>
      <c r="AH1722" s="17">
        <v>0.21757393363818017</v>
      </c>
      <c r="AI1722" s="17">
        <v>0.29914806134262323</v>
      </c>
      <c r="AJ1722" s="17">
        <v>0.33333333333333298</v>
      </c>
      <c r="AK1722" s="17">
        <v>0.67001619570052962</v>
      </c>
      <c r="AL1722" s="17">
        <v>0.75093181936014841</v>
      </c>
      <c r="AM1722" s="17">
        <v>0.33333333333333298</v>
      </c>
      <c r="AN1722" s="17">
        <v>0.32716324843475825</v>
      </c>
      <c r="AO1722" s="17">
        <v>0.39645078592982591</v>
      </c>
      <c r="AP1722" s="17">
        <v>0.33333333333333298</v>
      </c>
      <c r="AQ1722" s="17">
        <v>7.2168896675466891</v>
      </c>
      <c r="AR1722" s="17">
        <v>2.2444243630026963</v>
      </c>
      <c r="AS1722" s="17">
        <v>4.5077218888575237</v>
      </c>
      <c r="AT1722" s="17">
        <v>6.6520888759385013</v>
      </c>
      <c r="AU1722" s="17">
        <v>-1</v>
      </c>
      <c r="AV1722" s="17">
        <v>-1</v>
      </c>
      <c r="AW1722" s="17">
        <v>-1</v>
      </c>
      <c r="AX1722" s="17">
        <v>-1</v>
      </c>
      <c r="AY1722" s="17">
        <v>1.4766075451409236E-2</v>
      </c>
      <c r="AZ1722" s="17">
        <v>0.2811650414732858</v>
      </c>
      <c r="BA1722" s="17">
        <v>0.29375902742286336</v>
      </c>
      <c r="BB1722" s="17">
        <v>0.15382360714222598</v>
      </c>
      <c r="BC1722" s="17">
        <v>0.16112716561903392</v>
      </c>
      <c r="BD1722" s="17">
        <v>5.278257740309555</v>
      </c>
      <c r="BE1722" s="17">
        <v>5.4720146314797784</v>
      </c>
      <c r="BF1722" s="17">
        <v>-1</v>
      </c>
      <c r="BG1722" s="22">
        <v>416.74163765955262</v>
      </c>
    </row>
    <row r="1723" spans="1:100" x14ac:dyDescent="0.25">
      <c r="A1723">
        <v>4362</v>
      </c>
      <c r="B1723" t="s">
        <v>1606</v>
      </c>
      <c r="C1723" s="48">
        <v>3</v>
      </c>
      <c r="D1723" s="22">
        <v>1634.2345249876416</v>
      </c>
      <c r="E1723" s="17">
        <v>101.14128991371533</v>
      </c>
      <c r="F1723" s="17">
        <v>96.238377143736898</v>
      </c>
      <c r="G1723" s="17">
        <v>1.1531061443273911</v>
      </c>
      <c r="H1723" s="17">
        <v>5.2887304600532392</v>
      </c>
      <c r="I1723" s="17">
        <v>79.78521488934507</v>
      </c>
      <c r="J1723" s="17">
        <v>13.847400999284636</v>
      </c>
      <c r="K1723" s="17">
        <v>-1.0000000000000007</v>
      </c>
      <c r="L1723" s="17">
        <v>-1.0000000000000007</v>
      </c>
      <c r="M1723" s="17">
        <v>-1.0000000000000007</v>
      </c>
      <c r="N1723" s="17">
        <v>0.15188011659451048</v>
      </c>
      <c r="O1723" s="17">
        <v>-1.0000000000000007</v>
      </c>
      <c r="P1723" s="17">
        <v>-1.0000000000000007</v>
      </c>
      <c r="Q1723" s="17">
        <v>4.2821545899842315</v>
      </c>
      <c r="R1723" s="17">
        <v>-1.0000000000000007</v>
      </c>
      <c r="S1723" s="17">
        <v>0.94478394940248311</v>
      </c>
      <c r="T1723" s="17">
        <v>0.1306661167468558</v>
      </c>
      <c r="U1723" s="17">
        <v>-0.44149601436798086</v>
      </c>
      <c r="V1723" s="17">
        <v>-0.47716760218043142</v>
      </c>
      <c r="W1723" s="17">
        <v>1.0065758700690037</v>
      </c>
      <c r="X1723" s="17">
        <v>-0.20096048950228185</v>
      </c>
      <c r="Y1723" s="17">
        <v>0.14255222676406748</v>
      </c>
      <c r="Z1723" s="17">
        <v>15.629365172549559</v>
      </c>
      <c r="AA1723" s="17">
        <v>-1.3094968942747667</v>
      </c>
      <c r="AB1723" s="17">
        <v>-0.48829191019784635</v>
      </c>
      <c r="AC1723" s="17">
        <v>57.494714552801739</v>
      </c>
      <c r="AD1723" s="17">
        <v>-0.41349084031083699</v>
      </c>
      <c r="AE1723" s="17">
        <v>1.2469399806613481</v>
      </c>
      <c r="AF1723" s="17">
        <v>73.882727795814816</v>
      </c>
      <c r="AG1723" s="17">
        <v>73.770107911782702</v>
      </c>
      <c r="AH1723" s="17">
        <v>-0.11194810308632884</v>
      </c>
      <c r="AI1723" s="17">
        <v>-0.10758734124486559</v>
      </c>
      <c r="AJ1723" s="17">
        <v>0.33333333333333298</v>
      </c>
      <c r="AK1723" s="17">
        <v>1.0067662771486585</v>
      </c>
      <c r="AL1723" s="17">
        <v>0.98652432993210026</v>
      </c>
      <c r="AM1723" s="17">
        <v>0.33333333333333298</v>
      </c>
      <c r="AN1723" s="17">
        <v>0.1052333209882073</v>
      </c>
      <c r="AO1723" s="17">
        <v>0.30156043001882399</v>
      </c>
      <c r="AP1723" s="17">
        <v>0.33333333333333298</v>
      </c>
      <c r="AQ1723" s="17">
        <v>5.9024870935302989</v>
      </c>
      <c r="AR1723" s="17">
        <v>3.2084337698048313</v>
      </c>
      <c r="AS1723" s="17">
        <v>4.7962676546763996</v>
      </c>
      <c r="AT1723" s="17">
        <v>5.8426995748033956</v>
      </c>
      <c r="AU1723" s="17">
        <v>-1.0000000000000007</v>
      </c>
      <c r="AV1723" s="17">
        <v>-1.0000000000000007</v>
      </c>
      <c r="AW1723" s="17">
        <v>-1.0000000000000007</v>
      </c>
      <c r="AX1723" s="17">
        <v>-1.0000000000000007</v>
      </c>
      <c r="AY1723" s="17">
        <v>0.14062816300772346</v>
      </c>
      <c r="AZ1723" s="17">
        <v>-0.26471410725989969</v>
      </c>
      <c r="BA1723" s="17">
        <v>0.43344896998728499</v>
      </c>
      <c r="BB1723" s="17">
        <v>-0.56614238595534794</v>
      </c>
      <c r="BC1723" s="17">
        <v>6.3163669586877441E-3</v>
      </c>
      <c r="BD1723" s="17">
        <v>-15.477130185183217</v>
      </c>
      <c r="BE1723" s="17">
        <v>2.3251540239036199</v>
      </c>
      <c r="BF1723" s="17">
        <v>-1.0000000000000007</v>
      </c>
      <c r="CU1723" t="e">
        <v>#N/A</v>
      </c>
      <c r="CV1723" t="e">
        <v>#N/A</v>
      </c>
    </row>
    <row r="1724" spans="1:100" x14ac:dyDescent="0.25">
      <c r="A1724">
        <v>4364</v>
      </c>
      <c r="B1724" t="s">
        <v>721</v>
      </c>
      <c r="C1724" s="48">
        <v>2</v>
      </c>
      <c r="D1724" s="22">
        <v>1480.2084179687499</v>
      </c>
      <c r="E1724" s="17">
        <v>91.475824532470071</v>
      </c>
      <c r="F1724" s="17">
        <v>9.3795518072548578</v>
      </c>
      <c r="G1724" s="17">
        <v>0.52115724030392374</v>
      </c>
      <c r="H1724" s="17">
        <v>7.2910798273488222</v>
      </c>
      <c r="I1724" s="17">
        <v>64.904747872866338</v>
      </c>
      <c r="J1724" s="17">
        <v>14.379052078789467</v>
      </c>
      <c r="K1724" s="17">
        <v>-0.99999999999999989</v>
      </c>
      <c r="L1724" s="17">
        <v>-0.99999999999999989</v>
      </c>
      <c r="M1724" s="17">
        <v>-0.99999999999999989</v>
      </c>
      <c r="N1724" s="17">
        <v>0.28765661526781555</v>
      </c>
      <c r="O1724" s="17">
        <v>-0.99999999999999989</v>
      </c>
      <c r="P1724" s="17">
        <v>-0.99999999999999989</v>
      </c>
      <c r="Q1724" s="17">
        <v>4.2080380090992566</v>
      </c>
      <c r="R1724" s="17">
        <v>-0.99999999999999989</v>
      </c>
      <c r="S1724" s="17">
        <v>1.4311645590416424</v>
      </c>
      <c r="T1724" s="17">
        <v>0.17700832394468255</v>
      </c>
      <c r="U1724" s="17">
        <v>0.20456454659377205</v>
      </c>
      <c r="V1724" s="17">
        <v>0.10035871718976883</v>
      </c>
      <c r="W1724" s="17">
        <v>3.171310857956354</v>
      </c>
      <c r="X1724" s="17">
        <v>1.1381652655251275</v>
      </c>
      <c r="Y1724" s="17">
        <v>0.13176517067118348</v>
      </c>
      <c r="Z1724" s="17">
        <v>35.820984988898289</v>
      </c>
      <c r="AA1724" s="17">
        <v>0.72037027463206216</v>
      </c>
      <c r="AB1724" s="17">
        <v>1.325334527373246</v>
      </c>
      <c r="AC1724" s="17">
        <v>20.428876386919544</v>
      </c>
      <c r="AD1724" s="17">
        <v>0.88375044528498947</v>
      </c>
      <c r="AE1724" s="17">
        <v>0.68997708675171965</v>
      </c>
      <c r="AF1724" s="17">
        <v>57.358803979894297</v>
      </c>
      <c r="AG1724" s="17">
        <v>7.1121903045585837</v>
      </c>
      <c r="AH1724" s="17">
        <v>0.26212597284879452</v>
      </c>
      <c r="AI1724" s="17">
        <v>0.35185870091944305</v>
      </c>
      <c r="AJ1724" s="17">
        <v>0.33333333333333298</v>
      </c>
      <c r="AK1724" s="17">
        <v>0.72948648566690577</v>
      </c>
      <c r="AL1724" s="17">
        <v>0.80287369071607573</v>
      </c>
      <c r="AM1724" s="17">
        <v>0.33333333333333298</v>
      </c>
      <c r="AN1724" s="17">
        <v>0.38077539290148216</v>
      </c>
      <c r="AO1724" s="17">
        <v>0.45503445473988879</v>
      </c>
      <c r="AP1724" s="17">
        <v>0.33333333333333298</v>
      </c>
      <c r="AQ1724" s="17">
        <v>7.8852658624017851</v>
      </c>
      <c r="AR1724" s="17">
        <v>2.2444243630026963</v>
      </c>
      <c r="AS1724" s="17">
        <v>5.3585250146778645</v>
      </c>
      <c r="AT1724" s="17">
        <v>7.2473446094551113</v>
      </c>
      <c r="AU1724" s="17">
        <v>-0.99999999999999989</v>
      </c>
      <c r="AV1724" s="17">
        <v>-0.99999999999999989</v>
      </c>
      <c r="AW1724" s="17">
        <v>-0.99999999999999989</v>
      </c>
      <c r="AX1724" s="17">
        <v>-0.99999999999999989</v>
      </c>
      <c r="AY1724" s="17">
        <v>2.372589701650419E-2</v>
      </c>
      <c r="AZ1724" s="17">
        <v>0.21937312132588271</v>
      </c>
      <c r="BA1724" s="17">
        <v>0.35316189494899058</v>
      </c>
      <c r="BB1724" s="17">
        <v>0.11941137707956243</v>
      </c>
      <c r="BC1724" s="17">
        <v>0.19406573114734765</v>
      </c>
      <c r="BD1724" s="17">
        <v>4.3606740931174919</v>
      </c>
      <c r="BE1724" s="17">
        <v>6.3584642214253773</v>
      </c>
      <c r="BF1724" s="17">
        <v>-0.99999999999999989</v>
      </c>
      <c r="BG1724" s="22">
        <v>37.184589812688728</v>
      </c>
    </row>
    <row r="1725" spans="1:100" x14ac:dyDescent="0.25">
      <c r="A1725">
        <v>4371</v>
      </c>
      <c r="B1725" t="s">
        <v>3007</v>
      </c>
      <c r="C1725" s="48">
        <v>2</v>
      </c>
      <c r="D1725" s="22">
        <v>1477.862841796875</v>
      </c>
      <c r="E1725" s="17">
        <v>74.53349891577426</v>
      </c>
      <c r="F1725" s="17">
        <v>-17.952546917042003</v>
      </c>
      <c r="G1725" s="17">
        <v>0.33118323934325411</v>
      </c>
      <c r="H1725" s="17">
        <v>5.5581855120809607</v>
      </c>
      <c r="I1725" s="17">
        <v>51.600457911102261</v>
      </c>
      <c r="J1725" s="17">
        <v>11.093115063026715</v>
      </c>
      <c r="K1725" s="17">
        <v>-1.0000000000000002</v>
      </c>
      <c r="L1725" s="17">
        <v>-1.0000000000000002</v>
      </c>
      <c r="M1725" s="17">
        <v>-1.0000000000000002</v>
      </c>
      <c r="N1725" s="17">
        <v>0.240315156849159</v>
      </c>
      <c r="O1725" s="17">
        <v>-1.0000000000000002</v>
      </c>
      <c r="P1725" s="17">
        <v>-1.0000000000000002</v>
      </c>
      <c r="Q1725" s="17">
        <v>3.6994789509670643</v>
      </c>
      <c r="R1725" s="17">
        <v>-1.0000000000000002</v>
      </c>
      <c r="S1725" s="17">
        <v>0.76789991923242606</v>
      </c>
      <c r="T1725" s="17">
        <v>0.10256110460910213</v>
      </c>
      <c r="U1725" s="17">
        <v>-1.8519738295256938E-2</v>
      </c>
      <c r="V1725" s="17">
        <v>-0.19195382612260287</v>
      </c>
      <c r="W1725" s="17">
        <v>1.6900794854995431</v>
      </c>
      <c r="X1725" s="17">
        <v>-0.68684752006776251</v>
      </c>
      <c r="Y1725" s="17">
        <v>6.4785673928225956E-2</v>
      </c>
      <c r="Z1725" s="17">
        <v>29.671246373958333</v>
      </c>
      <c r="AA1725" s="17">
        <v>0.26744912014148969</v>
      </c>
      <c r="AB1725" s="17">
        <v>0.6724887163517711</v>
      </c>
      <c r="AC1725" s="17">
        <v>12.933530534260075</v>
      </c>
      <c r="AD1725" s="17">
        <v>0.3116539690385226</v>
      </c>
      <c r="AE1725" s="17">
        <v>0.21087641721089129</v>
      </c>
      <c r="AF1725" s="17">
        <v>45.219647857406514</v>
      </c>
      <c r="AG1725" s="17">
        <v>-13.628172164593728</v>
      </c>
      <c r="AH1725" s="17">
        <v>0.11863393904208606</v>
      </c>
      <c r="AI1725" s="17">
        <v>0.18208966205739541</v>
      </c>
      <c r="AJ1725" s="17">
        <v>0.33333333333333298</v>
      </c>
      <c r="AK1725" s="17">
        <v>0.53794614296768906</v>
      </c>
      <c r="AL1725" s="17">
        <v>0.63558068028047887</v>
      </c>
      <c r="AM1725" s="17">
        <v>0.33333333333333298</v>
      </c>
      <c r="AN1725" s="17">
        <v>0.2081028108474495</v>
      </c>
      <c r="AO1725" s="17">
        <v>0.26634971809574004</v>
      </c>
      <c r="AP1725" s="17">
        <v>0.33333333333333298</v>
      </c>
      <c r="AQ1725" s="17">
        <v>5.7325774277745927</v>
      </c>
      <c r="AR1725" s="17">
        <v>2.2444243630026963</v>
      </c>
      <c r="AS1725" s="17">
        <v>2.618280728306797</v>
      </c>
      <c r="AT1725" s="17">
        <v>5.3301606297585558</v>
      </c>
      <c r="AU1725" s="17">
        <v>-1.0000000000000002</v>
      </c>
      <c r="AV1725" s="17">
        <v>-1.0000000000000002</v>
      </c>
      <c r="AW1725" s="17">
        <v>-1.0000000000000002</v>
      </c>
      <c r="AX1725" s="17">
        <v>-1.0000000000000002</v>
      </c>
      <c r="AY1725" s="17">
        <v>-5.1316601615828978E-3</v>
      </c>
      <c r="AZ1725" s="17">
        <v>0.41839090933007705</v>
      </c>
      <c r="BA1725" s="17">
        <v>0.1618387046685397</v>
      </c>
      <c r="BB1725" s="17">
        <v>0.23024538079761273</v>
      </c>
      <c r="BC1725" s="17">
        <v>8.7978067325952342E-2</v>
      </c>
      <c r="BD1725" s="17">
        <v>7.3160033228510999</v>
      </c>
      <c r="BE1725" s="17">
        <v>3.5034107427933088</v>
      </c>
      <c r="BF1725" s="17">
        <v>-1.0000000000000002</v>
      </c>
      <c r="BG1725" s="22">
        <v>1270.0141169009723</v>
      </c>
    </row>
    <row r="1726" spans="1:100" x14ac:dyDescent="0.25">
      <c r="A1726">
        <v>4373</v>
      </c>
      <c r="B1726" t="s">
        <v>1607</v>
      </c>
      <c r="C1726" s="48">
        <v>2</v>
      </c>
      <c r="D1726" s="22">
        <v>1474.265419921875</v>
      </c>
      <c r="E1726" s="17">
        <v>84.812003719881531</v>
      </c>
      <c r="F1726" s="17">
        <v>-1.3708146094552596</v>
      </c>
      <c r="G1726" s="17">
        <v>0.44643593402676818</v>
      </c>
      <c r="H1726" s="17">
        <v>6.6094911561501837</v>
      </c>
      <c r="I1726" s="17">
        <v>59.671853266204494</v>
      </c>
      <c r="J1726" s="17">
        <v>13.086614666719154</v>
      </c>
      <c r="K1726" s="17">
        <v>-1</v>
      </c>
      <c r="L1726" s="17">
        <v>-1</v>
      </c>
      <c r="M1726" s="17">
        <v>-1</v>
      </c>
      <c r="N1726" s="17">
        <v>0.26903609037378012</v>
      </c>
      <c r="O1726" s="17">
        <v>-1</v>
      </c>
      <c r="P1726" s="17">
        <v>-1</v>
      </c>
      <c r="Q1726" s="17">
        <v>4.0080096002087977</v>
      </c>
      <c r="R1726" s="17">
        <v>-1</v>
      </c>
      <c r="S1726" s="17">
        <v>1.1702867544822062</v>
      </c>
      <c r="T1726" s="17">
        <v>0.14772645669270976</v>
      </c>
      <c r="U1726" s="17">
        <v>0.11682017582450885</v>
      </c>
      <c r="V1726" s="17">
        <v>-1.4614779009955762E-2</v>
      </c>
      <c r="W1726" s="17">
        <v>2.5887072254119681</v>
      </c>
      <c r="X1726" s="17">
        <v>0.42034420252481031</v>
      </c>
      <c r="Y1726" s="17">
        <v>0.10542053685228309</v>
      </c>
      <c r="Z1726" s="17">
        <v>33.402146093851208</v>
      </c>
      <c r="AA1726" s="17">
        <v>0.54222558044783298</v>
      </c>
      <c r="AB1726" s="17">
        <v>1.0685546967100339</v>
      </c>
      <c r="AC1726" s="17">
        <v>17.48077806674085</v>
      </c>
      <c r="AD1726" s="17">
        <v>0.6587312542087127</v>
      </c>
      <c r="AE1726" s="17">
        <v>0.50153536480387262</v>
      </c>
      <c r="AF1726" s="17">
        <v>52.58418430568738</v>
      </c>
      <c r="AG1726" s="17">
        <v>-1.0454890016618326</v>
      </c>
      <c r="AH1726" s="17">
        <v>0.20568713304869585</v>
      </c>
      <c r="AI1726" s="17">
        <v>0.28508448821117022</v>
      </c>
      <c r="AJ1726" s="17">
        <v>0.33333333333333298</v>
      </c>
      <c r="AK1726" s="17">
        <v>0.65414909981997316</v>
      </c>
      <c r="AL1726" s="17">
        <v>0.73707335905188365</v>
      </c>
      <c r="AM1726" s="17">
        <v>0.33333333333333298</v>
      </c>
      <c r="AN1726" s="17">
        <v>0.3128591473937728</v>
      </c>
      <c r="AO1726" s="17">
        <v>0.38082024687293575</v>
      </c>
      <c r="AP1726" s="17">
        <v>0.33333333333333298</v>
      </c>
      <c r="AQ1726" s="17">
        <v>7.0385621501587075</v>
      </c>
      <c r="AR1726" s="17">
        <v>2.2444243630026963</v>
      </c>
      <c r="AS1726" s="17">
        <v>4.2807215702025943</v>
      </c>
      <c r="AT1726" s="17">
        <v>6.4932704171332878</v>
      </c>
      <c r="AU1726" s="17">
        <v>-1</v>
      </c>
      <c r="AV1726" s="17">
        <v>-1</v>
      </c>
      <c r="AW1726" s="17">
        <v>-1</v>
      </c>
      <c r="AX1726" s="17">
        <v>-1</v>
      </c>
      <c r="AY1726" s="17">
        <v>1.2375531401154601E-2</v>
      </c>
      <c r="AZ1726" s="17">
        <v>0.29765156478058546</v>
      </c>
      <c r="BA1726" s="17">
        <v>0.27790992032838041</v>
      </c>
      <c r="BB1726" s="17">
        <v>0.16300503461091267</v>
      </c>
      <c r="BC1726" s="17">
        <v>0.1523389223180304</v>
      </c>
      <c r="BD1726" s="17">
        <v>5.523075576520859</v>
      </c>
      <c r="BE1726" s="17">
        <v>5.2355035829394208</v>
      </c>
      <c r="BF1726" s="17">
        <v>-1</v>
      </c>
      <c r="BG1726" s="22">
        <v>258.10130304598226</v>
      </c>
    </row>
    <row r="1727" spans="1:100" x14ac:dyDescent="0.25">
      <c r="A1727">
        <v>4375</v>
      </c>
      <c r="B1727" t="s">
        <v>1608</v>
      </c>
      <c r="C1727" s="48">
        <v>2</v>
      </c>
      <c r="D1727" s="22">
        <v>1512.9544335937501</v>
      </c>
      <c r="E1727" s="17">
        <v>86.368132775945469</v>
      </c>
      <c r="F1727" s="17">
        <v>1.1396006635325902</v>
      </c>
      <c r="G1727" s="17">
        <v>0.46388478192875243</v>
      </c>
      <c r="H1727" s="17">
        <v>6.7686550900801858</v>
      </c>
      <c r="I1727" s="17">
        <v>60.89383380466132</v>
      </c>
      <c r="J1727" s="17">
        <v>13.388423413777202</v>
      </c>
      <c r="K1727" s="17">
        <v>-1</v>
      </c>
      <c r="L1727" s="17">
        <v>-1</v>
      </c>
      <c r="M1727" s="17">
        <v>-1</v>
      </c>
      <c r="N1727" s="17">
        <v>0.27338433751932645</v>
      </c>
      <c r="O1727" s="17">
        <v>-1</v>
      </c>
      <c r="P1727" s="17">
        <v>-1</v>
      </c>
      <c r="Q1727" s="17">
        <v>4.0547200427412058</v>
      </c>
      <c r="R1727" s="17">
        <v>-1</v>
      </c>
      <c r="S1727" s="17">
        <v>1.2312066896326554</v>
      </c>
      <c r="T1727" s="17">
        <v>0.15456433029827296</v>
      </c>
      <c r="U1727" s="17">
        <v>0.13731015727811557</v>
      </c>
      <c r="V1727" s="17">
        <v>1.2233721744395968E-2</v>
      </c>
      <c r="W1727" s="17">
        <v>2.7247562678859278</v>
      </c>
      <c r="X1727" s="17">
        <v>0.58796908989863395</v>
      </c>
      <c r="Y1727" s="17">
        <v>0.11157251051872849</v>
      </c>
      <c r="Z1727" s="17">
        <v>33.966991036771908</v>
      </c>
      <c r="AA1727" s="17">
        <v>0.58382575887400223</v>
      </c>
      <c r="AB1727" s="17">
        <v>1.1285176769197292</v>
      </c>
      <c r="AC1727" s="17">
        <v>18.169215163893423</v>
      </c>
      <c r="AD1727" s="17">
        <v>0.71127752027041669</v>
      </c>
      <c r="AE1727" s="17">
        <v>0.54554009529479619</v>
      </c>
      <c r="AF1727" s="17">
        <v>53.699148920680045</v>
      </c>
      <c r="AG1727" s="17">
        <v>0.85948445958134223</v>
      </c>
      <c r="AH1727" s="17">
        <v>0.21886667688300185</v>
      </c>
      <c r="AI1727" s="17">
        <v>0.30067753843167483</v>
      </c>
      <c r="AJ1727" s="17">
        <v>0.33333333333333298</v>
      </c>
      <c r="AK1727" s="17">
        <v>0.67174181403324329</v>
      </c>
      <c r="AL1727" s="17">
        <v>0.75243898950339017</v>
      </c>
      <c r="AM1727" s="17">
        <v>0.33333333333333298</v>
      </c>
      <c r="AN1727" s="17">
        <v>0.328718884020194</v>
      </c>
      <c r="AO1727" s="17">
        <v>0.39815067763967688</v>
      </c>
      <c r="AP1727" s="17">
        <v>0.33333333333333298</v>
      </c>
      <c r="AQ1727" s="17">
        <v>7.236283590388557</v>
      </c>
      <c r="AR1727" s="17">
        <v>2.2444243630026963</v>
      </c>
      <c r="AS1727" s="17">
        <v>4.5324091986432302</v>
      </c>
      <c r="AT1727" s="17">
        <v>6.6693611005567091</v>
      </c>
      <c r="AU1727" s="17">
        <v>-1</v>
      </c>
      <c r="AV1727" s="17">
        <v>-1</v>
      </c>
      <c r="AW1727" s="17">
        <v>-1</v>
      </c>
      <c r="AX1727" s="17">
        <v>-1</v>
      </c>
      <c r="AY1727" s="17">
        <v>1.502605791255603E-2</v>
      </c>
      <c r="AZ1727" s="17">
        <v>0.27937205761058342</v>
      </c>
      <c r="BA1727" s="17">
        <v>0.29548268939385441</v>
      </c>
      <c r="BB1727" s="17">
        <v>0.15282508544173873</v>
      </c>
      <c r="BC1727" s="17">
        <v>0.16208292676566846</v>
      </c>
      <c r="BD1727" s="17">
        <v>5.2516326950257968</v>
      </c>
      <c r="BE1727" s="17">
        <v>5.4977362760909205</v>
      </c>
      <c r="BF1727" s="17">
        <v>-1</v>
      </c>
      <c r="BG1727" s="22">
        <v>347.38369302095293</v>
      </c>
    </row>
    <row r="1728" spans="1:100" x14ac:dyDescent="0.25">
      <c r="A1728">
        <v>4376</v>
      </c>
      <c r="B1728" t="s">
        <v>1609</v>
      </c>
      <c r="C1728" s="48">
        <v>3</v>
      </c>
      <c r="D1728" s="22">
        <v>1567.0637989778072</v>
      </c>
      <c r="E1728" s="17">
        <v>100.09117721333499</v>
      </c>
      <c r="F1728" s="17">
        <v>28.816607175494116</v>
      </c>
      <c r="G1728" s="17">
        <v>0.26039838733375481</v>
      </c>
      <c r="H1728" s="17">
        <v>5.0410407593668323</v>
      </c>
      <c r="I1728" s="17">
        <v>79.257034362594396</v>
      </c>
      <c r="J1728" s="17">
        <v>14.568937874108009</v>
      </c>
      <c r="K1728" s="17">
        <v>-1.0000000000000016</v>
      </c>
      <c r="L1728" s="17">
        <v>-1.0000000000000016</v>
      </c>
      <c r="M1728" s="17">
        <v>-1.0000000000000016</v>
      </c>
      <c r="N1728" s="17">
        <v>8.0038362124562529E-2</v>
      </c>
      <c r="O1728" s="17">
        <v>-1.0000000000000016</v>
      </c>
      <c r="P1728" s="17">
        <v>-1.0000000000000016</v>
      </c>
      <c r="Q1728" s="17">
        <v>4.1694507174560682</v>
      </c>
      <c r="R1728" s="17">
        <v>-1.0000000000000016</v>
      </c>
      <c r="S1728" s="17">
        <v>0.64580273153779999</v>
      </c>
      <c r="T1728" s="17">
        <v>3.7434632237199165E-2</v>
      </c>
      <c r="U1728" s="17">
        <v>-0.21000771058241785</v>
      </c>
      <c r="V1728" s="17">
        <v>-0.14172665266441908</v>
      </c>
      <c r="W1728" s="17">
        <v>0.8715900419107645</v>
      </c>
      <c r="X1728" s="17">
        <v>-0.53164194535651899</v>
      </c>
      <c r="Y1728" s="17">
        <v>7.9762373763268668E-2</v>
      </c>
      <c r="Z1728" s="17">
        <v>44.031791750361592</v>
      </c>
      <c r="AA1728" s="17">
        <v>0.25020159966495586</v>
      </c>
      <c r="AB1728" s="17">
        <v>1.5207593699293112</v>
      </c>
      <c r="AC1728" s="17">
        <v>25.742167712498592</v>
      </c>
      <c r="AD1728" s="17">
        <v>-0.42636045644645298</v>
      </c>
      <c r="AE1728" s="17">
        <v>0.38699469983674661</v>
      </c>
      <c r="AF1728" s="17">
        <v>71.681713532626219</v>
      </c>
      <c r="AG1728" s="17">
        <v>25.834053989941907</v>
      </c>
      <c r="AH1728" s="17">
        <v>-1.2744646929111984E-2</v>
      </c>
      <c r="AI1728" s="17">
        <v>0.17662773547725844</v>
      </c>
      <c r="AJ1728" s="17">
        <v>0.33333333333333298</v>
      </c>
      <c r="AK1728" s="17">
        <v>1.0695814298317425</v>
      </c>
      <c r="AL1728" s="17">
        <v>1.1607331107582164</v>
      </c>
      <c r="AM1728" s="17">
        <v>0.33333333333333298</v>
      </c>
      <c r="AN1728" s="17">
        <v>0.35588937164866064</v>
      </c>
      <c r="AO1728" s="17">
        <v>0.17770331975817014</v>
      </c>
      <c r="AP1728" s="17">
        <v>0.33333333333333298</v>
      </c>
      <c r="AQ1728" s="17">
        <v>7.5753208299682209</v>
      </c>
      <c r="AR1728" s="17">
        <v>2.7191799888560335</v>
      </c>
      <c r="AS1728" s="17">
        <v>0.87211316631757796</v>
      </c>
      <c r="AT1728" s="17">
        <v>10.977644718934393</v>
      </c>
      <c r="AU1728" s="17">
        <v>-1.0000000000000016</v>
      </c>
      <c r="AV1728" s="17">
        <v>-1.0000000000000016</v>
      </c>
      <c r="AW1728" s="17">
        <v>-1.0000000000000016</v>
      </c>
      <c r="AX1728" s="17">
        <v>-1.0000000000000016</v>
      </c>
      <c r="AY1728" s="17">
        <v>-1.6291304849338408E-2</v>
      </c>
      <c r="AZ1728" s="17">
        <v>-0.1528593478059781</v>
      </c>
      <c r="BA1728" s="17">
        <v>0.57748680077678183</v>
      </c>
      <c r="BB1728" s="17">
        <v>5.2964931151055938E-2</v>
      </c>
      <c r="BC1728" s="17">
        <v>-6.7595231917269891E-2</v>
      </c>
      <c r="BD1728" s="17">
        <v>0.55982653974650809</v>
      </c>
      <c r="BE1728" s="17">
        <v>1.1975532059521599</v>
      </c>
      <c r="BF1728" s="17">
        <v>-1.0000000000000016</v>
      </c>
      <c r="CU1728" t="e">
        <v>#N/A</v>
      </c>
      <c r="CV1728" t="e">
        <v>#N/A</v>
      </c>
    </row>
    <row r="1729" spans="1:100" x14ac:dyDescent="0.25">
      <c r="A1729">
        <v>4377</v>
      </c>
      <c r="B1729" t="s">
        <v>1610</v>
      </c>
      <c r="C1729" s="48">
        <v>3</v>
      </c>
      <c r="D1729" s="22">
        <v>1486.0055913047363</v>
      </c>
      <c r="E1729" s="17">
        <v>75.236320125323715</v>
      </c>
      <c r="F1729" s="17">
        <v>-22.398188377252392</v>
      </c>
      <c r="G1729" s="17">
        <v>-6.0105069629001594E-3</v>
      </c>
      <c r="H1729" s="17">
        <v>4.5960417708782275</v>
      </c>
      <c r="I1729" s="17">
        <v>42.058172998214332</v>
      </c>
      <c r="J1729" s="17">
        <v>22.060327923864669</v>
      </c>
      <c r="K1729" s="17">
        <v>-0.99999999999999933</v>
      </c>
      <c r="L1729" s="17">
        <v>-0.99999999999999933</v>
      </c>
      <c r="M1729" s="17">
        <v>-0.99999999999999933</v>
      </c>
      <c r="N1729" s="17">
        <v>0.32116005199393327</v>
      </c>
      <c r="O1729" s="17">
        <v>-0.99999999999999933</v>
      </c>
      <c r="P1729" s="17">
        <v>-0.99999999999999933</v>
      </c>
      <c r="Q1729" s="17">
        <v>4.6686673636903615</v>
      </c>
      <c r="R1729" s="17">
        <v>-0.99999999999999933</v>
      </c>
      <c r="S1729" s="17">
        <v>0.13717562571958505</v>
      </c>
      <c r="T1729" s="17">
        <v>0.11463446233725114</v>
      </c>
      <c r="U1729" s="17">
        <v>-0.17348842212565274</v>
      </c>
      <c r="V1729" s="17">
        <v>-0.2413019000887088</v>
      </c>
      <c r="W1729" s="17">
        <v>-7.2625592812135764E-2</v>
      </c>
      <c r="X1729" s="17">
        <v>-1.5776042220882136</v>
      </c>
      <c r="Y1729" s="17">
        <v>0.1037558583415461</v>
      </c>
      <c r="Z1729" s="17">
        <v>32.479329975621702</v>
      </c>
      <c r="AA1729" s="17">
        <v>-1.1908473837004379</v>
      </c>
      <c r="AB1729" s="17">
        <v>1.4085945073019539</v>
      </c>
      <c r="AC1729" s="17">
        <v>-2.0114741967516796</v>
      </c>
      <c r="AD1729" s="17">
        <v>-8.7236544474869018E-2</v>
      </c>
      <c r="AE1729" s="17">
        <v>1.5775406620018559</v>
      </c>
      <c r="AF1729" s="17">
        <v>33.453990948173839</v>
      </c>
      <c r="AG1729" s="17">
        <v>-42.851890113973283</v>
      </c>
      <c r="AH1729" s="17">
        <v>-0.11361208248171266</v>
      </c>
      <c r="AI1729" s="17">
        <v>0.22803717160594761</v>
      </c>
      <c r="AJ1729" s="17">
        <v>0.33333333333333298</v>
      </c>
      <c r="AK1729" s="17">
        <v>1.2493817246275143</v>
      </c>
      <c r="AL1729" s="17">
        <v>1.0504816704991962</v>
      </c>
      <c r="AM1729" s="17">
        <v>0.33333333333333298</v>
      </c>
      <c r="AN1729" s="17">
        <v>0.47205431028200318</v>
      </c>
      <c r="AO1729" s="17">
        <v>0.44231756790296095</v>
      </c>
      <c r="AP1729" s="17">
        <v>0.33333333333333298</v>
      </c>
      <c r="AQ1729" s="17">
        <v>8.6041820500405244</v>
      </c>
      <c r="AR1729" s="17">
        <v>2.284037300319</v>
      </c>
      <c r="AS1729" s="17">
        <v>7.0697424320048778</v>
      </c>
      <c r="AT1729" s="17">
        <v>12.706548191540779</v>
      </c>
      <c r="AU1729" s="17">
        <v>-0.99999999999999933</v>
      </c>
      <c r="AV1729" s="17">
        <v>-0.99999999999999933</v>
      </c>
      <c r="AW1729" s="17">
        <v>-0.99999999999999933</v>
      </c>
      <c r="AX1729" s="17">
        <v>-0.99999999999999933</v>
      </c>
      <c r="AY1729" s="17">
        <v>-1.8452884158868435E-2</v>
      </c>
      <c r="AZ1729" s="17">
        <v>0.45287959139254191</v>
      </c>
      <c r="BA1729" s="17">
        <v>0.52469385307395067</v>
      </c>
      <c r="BB1729" s="17">
        <v>-5.3409093404673244E-2</v>
      </c>
      <c r="BC1729" s="17">
        <v>0.1560788947386573</v>
      </c>
      <c r="BD1729" s="17">
        <v>0.92917062184587818</v>
      </c>
      <c r="BE1729" s="17">
        <v>6.525441633836186</v>
      </c>
      <c r="BF1729" s="17">
        <v>-0.99999999999999933</v>
      </c>
      <c r="CU1729" t="e">
        <v>#N/A</v>
      </c>
      <c r="CV1729" t="e">
        <v>#N/A</v>
      </c>
    </row>
    <row r="1730" spans="1:100" x14ac:dyDescent="0.25">
      <c r="A1730">
        <v>4378</v>
      </c>
      <c r="B1730" t="s">
        <v>1611</v>
      </c>
      <c r="C1730" s="48">
        <v>2</v>
      </c>
      <c r="D1730" s="22">
        <v>1424.1341503906249</v>
      </c>
      <c r="E1730" s="17">
        <v>37.808550723618438</v>
      </c>
      <c r="F1730" s="17">
        <v>-77.198835315815671</v>
      </c>
      <c r="G1730" s="17">
        <v>-8.0612962723709047E-2</v>
      </c>
      <c r="H1730" s="17">
        <v>1.8018857342051833</v>
      </c>
      <c r="I1730" s="17">
        <v>22.76147968383254</v>
      </c>
      <c r="J1730" s="17">
        <v>3.9703699690678143</v>
      </c>
      <c r="K1730" s="17">
        <v>-1.0000000000000011</v>
      </c>
      <c r="L1730" s="17">
        <v>-1.0000000000000011</v>
      </c>
      <c r="M1730" s="17">
        <v>-1.0000000000000011</v>
      </c>
      <c r="N1730" s="17">
        <v>0.13769567903361365</v>
      </c>
      <c r="O1730" s="17">
        <v>-1.0000000000000011</v>
      </c>
      <c r="P1730" s="17">
        <v>-1.0000000000000011</v>
      </c>
      <c r="Q1730" s="17">
        <v>2.5971034279661787</v>
      </c>
      <c r="R1730" s="17">
        <v>-1.0000000000000011</v>
      </c>
      <c r="S1730" s="17">
        <v>-0.66982239149204936</v>
      </c>
      <c r="T1730" s="17">
        <v>-5.8814041578323539E-2</v>
      </c>
      <c r="U1730" s="17">
        <v>-0.50208728329392982</v>
      </c>
      <c r="V1730" s="17">
        <v>-0.82558366254158888</v>
      </c>
      <c r="W1730" s="17">
        <v>-1.5207043611091908</v>
      </c>
      <c r="X1730" s="17">
        <v>-4.6428274437963335</v>
      </c>
      <c r="Y1730" s="17">
        <v>-8.0402100375778579E-2</v>
      </c>
      <c r="Z1730" s="17">
        <v>16.340795930578377</v>
      </c>
      <c r="AA1730" s="17">
        <v>-0.71432317665619438</v>
      </c>
      <c r="AB1730" s="17">
        <v>-0.74264927176496931</v>
      </c>
      <c r="AC1730" s="17">
        <v>-3.3137187719360099</v>
      </c>
      <c r="AD1730" s="17">
        <v>-0.9284481235786739</v>
      </c>
      <c r="AE1730" s="17">
        <v>-0.82764377569433534</v>
      </c>
      <c r="AF1730" s="17">
        <v>18.906266224867721</v>
      </c>
      <c r="AG1730" s="17">
        <v>-58.585916124817587</v>
      </c>
      <c r="AH1730" s="17">
        <v>-0.1924058571914003</v>
      </c>
      <c r="AI1730" s="17">
        <v>-0.18590935401019493</v>
      </c>
      <c r="AJ1730" s="17">
        <v>0.33333333333333298</v>
      </c>
      <c r="AK1730" s="17">
        <v>0.12275466799069135</v>
      </c>
      <c r="AL1730" s="17">
        <v>0.27294881496544526</v>
      </c>
      <c r="AM1730" s="17">
        <v>0.33333333333333298</v>
      </c>
      <c r="AN1730" s="17">
        <v>-0.1661900562363352</v>
      </c>
      <c r="AO1730" s="17">
        <v>-0.14265181656242515</v>
      </c>
      <c r="AP1730" s="17">
        <v>0.33333333333333298</v>
      </c>
      <c r="AQ1730" s="17">
        <v>1.0663130066947835</v>
      </c>
      <c r="AR1730" s="17">
        <v>2.2444243630026963</v>
      </c>
      <c r="AS1730" s="17">
        <v>-3.3215962241027022</v>
      </c>
      <c r="AT1730" s="17">
        <v>1.1743862737396213</v>
      </c>
      <c r="AU1730" s="17">
        <v>-1.0000000000000011</v>
      </c>
      <c r="AV1730" s="17">
        <v>-1.0000000000000011</v>
      </c>
      <c r="AW1730" s="17">
        <v>-1.0000000000000011</v>
      </c>
      <c r="AX1730" s="17">
        <v>-1.0000000000000011</v>
      </c>
      <c r="AY1730" s="17">
        <v>-6.7684601020720395E-2</v>
      </c>
      <c r="AZ1730" s="17">
        <v>0.84979083157976643</v>
      </c>
      <c r="BA1730" s="17">
        <v>-0.25288206094367549</v>
      </c>
      <c r="BB1730" s="17">
        <v>0.47049415989458965</v>
      </c>
      <c r="BC1730" s="17">
        <v>-0.14198233160701421</v>
      </c>
      <c r="BD1730" s="17">
        <v>13.722108087227452</v>
      </c>
      <c r="BE1730" s="17">
        <v>-2.6853317864655386</v>
      </c>
      <c r="BF1730" s="17">
        <v>-1.0000000000000011</v>
      </c>
      <c r="BG1730" s="22">
        <v>-53.517716934835335</v>
      </c>
    </row>
    <row r="1731" spans="1:100" x14ac:dyDescent="0.25">
      <c r="A1731">
        <v>4380</v>
      </c>
      <c r="B1731" t="s">
        <v>1612</v>
      </c>
      <c r="C1731" s="48">
        <v>2</v>
      </c>
      <c r="D1731" s="22">
        <v>1475.8730566406248</v>
      </c>
      <c r="E1731" s="17">
        <v>94.396135718175898</v>
      </c>
      <c r="F1731" s="17">
        <v>14.090725198629363</v>
      </c>
      <c r="G1731" s="17">
        <v>0.55390263857746536</v>
      </c>
      <c r="H1731" s="17">
        <v>7.5897749868572548</v>
      </c>
      <c r="I1731" s="17">
        <v>67.197978901015503</v>
      </c>
      <c r="J1731" s="17">
        <v>14.945441772846607</v>
      </c>
      <c r="K1731" s="17">
        <v>-0.99999999999999978</v>
      </c>
      <c r="L1731" s="17">
        <v>-0.99999999999999978</v>
      </c>
      <c r="M1731" s="17">
        <v>-0.99999999999999978</v>
      </c>
      <c r="N1731" s="17">
        <v>0.2958167577237833</v>
      </c>
      <c r="O1731" s="17">
        <v>-0.99999999999999978</v>
      </c>
      <c r="P1731" s="17">
        <v>-0.99999999999999978</v>
      </c>
      <c r="Q1731" s="17">
        <v>4.2956972088841976</v>
      </c>
      <c r="R1731" s="17">
        <v>-0.99999999999999978</v>
      </c>
      <c r="S1731" s="17">
        <v>1.5454900176911468</v>
      </c>
      <c r="T1731" s="17">
        <v>0.1898406264448862</v>
      </c>
      <c r="U1731" s="17">
        <v>0.24301709125945942</v>
      </c>
      <c r="V1731" s="17">
        <v>0.15074398360892052</v>
      </c>
      <c r="W1731" s="17">
        <v>3.4266274327565278</v>
      </c>
      <c r="X1731" s="17">
        <v>1.4527386819733983</v>
      </c>
      <c r="Y1731" s="17">
        <v>0.14331027834864721</v>
      </c>
      <c r="Z1731" s="17">
        <v>36.881001829129382</v>
      </c>
      <c r="AA1731" s="17">
        <v>0.79843929205185415</v>
      </c>
      <c r="AB1731" s="17">
        <v>1.4378641155537748</v>
      </c>
      <c r="AC1731" s="17">
        <v>21.720832569882106</v>
      </c>
      <c r="AD1731" s="17">
        <v>0.98236144926894386</v>
      </c>
      <c r="AE1731" s="17">
        <v>0.77255860926480746</v>
      </c>
      <c r="AF1731" s="17">
        <v>59.451203465747412</v>
      </c>
      <c r="AG1731" s="17">
        <v>10.687160700274013</v>
      </c>
      <c r="AH1731" s="17">
        <v>0.28685937727424504</v>
      </c>
      <c r="AI1731" s="17">
        <v>0.38112141457469229</v>
      </c>
      <c r="AJ1731" s="17">
        <v>0.33333333333333298</v>
      </c>
      <c r="AK1731" s="17">
        <v>0.76250187080076426</v>
      </c>
      <c r="AL1731" s="17">
        <v>0.83170961682907851</v>
      </c>
      <c r="AM1731" s="17">
        <v>0.33333333333333298</v>
      </c>
      <c r="AN1731" s="17">
        <v>0.41053858387333886</v>
      </c>
      <c r="AO1731" s="17">
        <v>0.48755762537538078</v>
      </c>
      <c r="AP1731" s="17">
        <v>0.33333333333333298</v>
      </c>
      <c r="AQ1731" s="17">
        <v>8.2563200055700818</v>
      </c>
      <c r="AR1731" s="17">
        <v>2.2444243630026963</v>
      </c>
      <c r="AS1731" s="17">
        <v>5.8308548601844326</v>
      </c>
      <c r="AT1731" s="17">
        <v>7.5778053707243052</v>
      </c>
      <c r="AU1731" s="17">
        <v>-0.99999999999999978</v>
      </c>
      <c r="AV1731" s="17">
        <v>-0.99999999999999978</v>
      </c>
      <c r="AW1731" s="17">
        <v>-0.99999999999999978</v>
      </c>
      <c r="AX1731" s="17">
        <v>-0.99999999999999978</v>
      </c>
      <c r="AY1731" s="17">
        <v>2.8700010306846466E-2</v>
      </c>
      <c r="AZ1731" s="17">
        <v>0.18506886548686485</v>
      </c>
      <c r="BA1731" s="17">
        <v>0.38613985000082418</v>
      </c>
      <c r="BB1731" s="17">
        <v>0.10030716505241176</v>
      </c>
      <c r="BC1731" s="17">
        <v>0.2123518270666539</v>
      </c>
      <c r="BD1731" s="17">
        <v>3.8512705317475278</v>
      </c>
      <c r="BE1731" s="17">
        <v>6.8505834734140896</v>
      </c>
      <c r="BF1731" s="17">
        <v>-0.99999999999999978</v>
      </c>
      <c r="BG1731" s="22">
        <v>209.04845301227238</v>
      </c>
    </row>
    <row r="1732" spans="1:100" x14ac:dyDescent="0.25">
      <c r="A1732">
        <v>4381</v>
      </c>
      <c r="B1732" t="s">
        <v>1613</v>
      </c>
      <c r="C1732" s="48">
        <v>2</v>
      </c>
      <c r="D1732" s="22">
        <v>1524.4261328125001</v>
      </c>
      <c r="E1732" s="17">
        <v>104.77882733786888</v>
      </c>
      <c r="F1732" s="17">
        <v>30.840536221841344</v>
      </c>
      <c r="G1732" s="17">
        <v>0.67032357820278743</v>
      </c>
      <c r="H1732" s="17">
        <v>8.6517370629027592</v>
      </c>
      <c r="I1732" s="17">
        <v>75.351188974834926</v>
      </c>
      <c r="J1732" s="17">
        <v>16.959148243154228</v>
      </c>
      <c r="K1732" s="17">
        <v>-0.99999999999999956</v>
      </c>
      <c r="L1732" s="17">
        <v>-0.99999999999999956</v>
      </c>
      <c r="M1732" s="17">
        <v>-0.99999999999999956</v>
      </c>
      <c r="N1732" s="17">
        <v>0.32482881750281678</v>
      </c>
      <c r="O1732" s="17">
        <v>-0.99999999999999956</v>
      </c>
      <c r="P1732" s="17">
        <v>-0.99999999999999956</v>
      </c>
      <c r="Q1732" s="17">
        <v>4.6073552415798202</v>
      </c>
      <c r="R1732" s="17">
        <v>-0.99999999999999956</v>
      </c>
      <c r="S1732" s="17">
        <v>1.951955598225118</v>
      </c>
      <c r="T1732" s="17">
        <v>0.23546379163439596</v>
      </c>
      <c r="U1732" s="17">
        <v>0.37972886198118422</v>
      </c>
      <c r="V1732" s="17">
        <v>0.32988060643416428</v>
      </c>
      <c r="W1732" s="17">
        <v>4.3343640036130262</v>
      </c>
      <c r="X1732" s="17">
        <v>2.5711533189896416</v>
      </c>
      <c r="Y1732" s="17">
        <v>0.18435703162548481</v>
      </c>
      <c r="Z1732" s="17">
        <v>40.649719360901855</v>
      </c>
      <c r="AA1732" s="17">
        <v>1.0760009905755101</v>
      </c>
      <c r="AB1732" s="17">
        <v>1.837944770618311</v>
      </c>
      <c r="AC1732" s="17">
        <v>26.314172724696416</v>
      </c>
      <c r="AD1732" s="17">
        <v>1.3329568411864856</v>
      </c>
      <c r="AE1732" s="17">
        <v>1.0661637859784978</v>
      </c>
      <c r="AF1732" s="17">
        <v>66.890389643287023</v>
      </c>
      <c r="AG1732" s="17">
        <v>23.397386702875156</v>
      </c>
      <c r="AH1732" s="17">
        <v>0.37479497540898143</v>
      </c>
      <c r="AI1732" s="17">
        <v>0.48516023527468527</v>
      </c>
      <c r="AJ1732" s="17">
        <v>0.33333333333333298</v>
      </c>
      <c r="AK1732" s="17">
        <v>0.87988270481191733</v>
      </c>
      <c r="AL1732" s="17">
        <v>0.93423106381220122</v>
      </c>
      <c r="AM1732" s="17">
        <v>0.33333333333333298</v>
      </c>
      <c r="AN1732" s="17">
        <v>0.51635677030203275</v>
      </c>
      <c r="AO1732" s="17">
        <v>0.60318847076467197</v>
      </c>
      <c r="AP1732" s="17">
        <v>0.33333333333333298</v>
      </c>
      <c r="AQ1732" s="17">
        <v>9.575542683476133</v>
      </c>
      <c r="AR1732" s="17">
        <v>2.2444243630026963</v>
      </c>
      <c r="AS1732" s="17">
        <v>7.5101468317647271</v>
      </c>
      <c r="AT1732" s="17">
        <v>8.7527048791949227</v>
      </c>
      <c r="AU1732" s="17">
        <v>-0.99999999999999956</v>
      </c>
      <c r="AV1732" s="17">
        <v>-0.99999999999999956</v>
      </c>
      <c r="AW1732" s="17">
        <v>-0.99999999999999956</v>
      </c>
      <c r="AX1732" s="17">
        <v>-0.99999999999999956</v>
      </c>
      <c r="AY1732" s="17">
        <v>4.6384661390548705E-2</v>
      </c>
      <c r="AZ1732" s="17">
        <v>6.3105661235571986E-2</v>
      </c>
      <c r="BA1732" s="17">
        <v>0.50338760744093713</v>
      </c>
      <c r="BB1732" s="17">
        <v>3.2385245263170437E-2</v>
      </c>
      <c r="BC1732" s="17">
        <v>0.27736506804850342</v>
      </c>
      <c r="BD1732" s="17">
        <v>2.0401689910740903</v>
      </c>
      <c r="BE1732" s="17">
        <v>8.6002334622654804</v>
      </c>
      <c r="BF1732" s="17">
        <v>-0.99999999999999956</v>
      </c>
      <c r="BG1732" s="22">
        <v>2887.9798075976842</v>
      </c>
    </row>
    <row r="1733" spans="1:100" x14ac:dyDescent="0.25">
      <c r="A1733">
        <v>4382</v>
      </c>
      <c r="B1733" t="s">
        <v>1614</v>
      </c>
      <c r="C1733" s="48">
        <v>2</v>
      </c>
      <c r="D1733" s="22">
        <v>1414.364462890625</v>
      </c>
      <c r="E1733" s="17">
        <v>64.184945216838827</v>
      </c>
      <c r="F1733" s="17">
        <v>-34.647285157361203</v>
      </c>
      <c r="G1733" s="17">
        <v>0.21514508762660003</v>
      </c>
      <c r="H1733" s="17">
        <v>4.4997151295699904</v>
      </c>
      <c r="I1733" s="17">
        <v>43.474055302014968</v>
      </c>
      <c r="J1733" s="17">
        <v>9.0860295879706428</v>
      </c>
      <c r="K1733" s="17">
        <v>-1.0000000000000004</v>
      </c>
      <c r="L1733" s="17">
        <v>-1.0000000000000004</v>
      </c>
      <c r="M1733" s="17">
        <v>-1.0000000000000004</v>
      </c>
      <c r="N1733" s="17">
        <v>0.21139848769078801</v>
      </c>
      <c r="O1733" s="17">
        <v>-1.0000000000000004</v>
      </c>
      <c r="P1733" s="17">
        <v>-1.0000000000000004</v>
      </c>
      <c r="Q1733" s="17">
        <v>3.3888456387979984</v>
      </c>
      <c r="R1733" s="17">
        <v>-1.0000000000000004</v>
      </c>
      <c r="S1733" s="17">
        <v>0.36277078307022226</v>
      </c>
      <c r="T1733" s="17">
        <v>5.708794676402637E-2</v>
      </c>
      <c r="U1733" s="17">
        <v>-0.1547820055773661</v>
      </c>
      <c r="V1733" s="17">
        <v>-0.37050145410346724</v>
      </c>
      <c r="W1733" s="17">
        <v>0.78532752020195762</v>
      </c>
      <c r="X1733" s="17">
        <v>-1.8015848495368845</v>
      </c>
      <c r="Y1733" s="17">
        <v>2.3873880916225748E-2</v>
      </c>
      <c r="Z1733" s="17">
        <v>25.914920251385869</v>
      </c>
      <c r="AA1733" s="17">
        <v>-9.1999653896398526E-3</v>
      </c>
      <c r="AB1733" s="17">
        <v>0.27372351225115543</v>
      </c>
      <c r="AC1733" s="17">
        <v>8.3552931185004446</v>
      </c>
      <c r="AD1733" s="17">
        <v>-3.7788677700250961E-2</v>
      </c>
      <c r="AE1733" s="17">
        <v>-8.1763396124612697E-2</v>
      </c>
      <c r="AF1733" s="17">
        <v>37.804921459424243</v>
      </c>
      <c r="AG1733" s="17">
        <v>-26.296607396171279</v>
      </c>
      <c r="AH1733" s="17">
        <v>3.0987470026353436E-2</v>
      </c>
      <c r="AI1733" s="17">
        <v>7.839291729944689E-2</v>
      </c>
      <c r="AJ1733" s="17">
        <v>0.33333333333333298</v>
      </c>
      <c r="AK1733" s="17">
        <v>0.42095125296380342</v>
      </c>
      <c r="AL1733" s="17">
        <v>0.53339632016858896</v>
      </c>
      <c r="AM1733" s="17">
        <v>0.33333333333333298</v>
      </c>
      <c r="AN1733" s="17">
        <v>0.10263255085202821</v>
      </c>
      <c r="AO1733" s="17">
        <v>0.15109906281337057</v>
      </c>
      <c r="AP1733" s="17">
        <v>0.33333333333333298</v>
      </c>
      <c r="AQ1733" s="17">
        <v>4.4176923071118352</v>
      </c>
      <c r="AR1733" s="17">
        <v>2.2444243630026963</v>
      </c>
      <c r="AS1733" s="17">
        <v>0.94451020900057658</v>
      </c>
      <c r="AT1733" s="17">
        <v>4.1591241490833673</v>
      </c>
      <c r="AU1733" s="17">
        <v>-1.0000000000000004</v>
      </c>
      <c r="AV1733" s="17">
        <v>-1.0000000000000004</v>
      </c>
      <c r="AW1733" s="17">
        <v>-1.0000000000000004</v>
      </c>
      <c r="AX1733" s="17">
        <v>-1.0000000000000004</v>
      </c>
      <c r="AY1733" s="17">
        <v>-2.2758164741523541E-2</v>
      </c>
      <c r="AZ1733" s="17">
        <v>0.53995310290373721</v>
      </c>
      <c r="BA1733" s="17">
        <v>4.4976453684661771E-2</v>
      </c>
      <c r="BB1733" s="17">
        <v>0.29794397573041059</v>
      </c>
      <c r="BC1733" s="17">
        <v>2.3178587568082498E-2</v>
      </c>
      <c r="BD1733" s="17">
        <v>9.1211500260754423</v>
      </c>
      <c r="BE1733" s="17">
        <v>1.7595135408743103</v>
      </c>
      <c r="BF1733" s="17">
        <v>-1.0000000000000004</v>
      </c>
      <c r="BG1733" s="22">
        <v>-82.915417187369712</v>
      </c>
    </row>
    <row r="1734" spans="1:100" x14ac:dyDescent="0.25">
      <c r="A1734">
        <v>4383</v>
      </c>
      <c r="B1734" t="s">
        <v>1615</v>
      </c>
      <c r="C1734" s="48">
        <v>2</v>
      </c>
      <c r="D1734" s="22">
        <v>1464.2127148437501</v>
      </c>
      <c r="E1734" s="17">
        <v>-1.0034058943616913</v>
      </c>
      <c r="F1734" s="17">
        <v>-139.81197674430899</v>
      </c>
      <c r="G1734" s="17">
        <v>-0.51581075378514663</v>
      </c>
      <c r="H1734" s="17">
        <v>-2.1678773614492997</v>
      </c>
      <c r="I1734" s="17">
        <v>-7.716362408882496</v>
      </c>
      <c r="J1734" s="17">
        <v>-3.5571470785045118</v>
      </c>
      <c r="K1734" s="17">
        <v>-1.0000000000000022</v>
      </c>
      <c r="L1734" s="17">
        <v>-1.0000000000000022</v>
      </c>
      <c r="M1734" s="17">
        <v>-1.0000000000000022</v>
      </c>
      <c r="N1734" s="17">
        <v>2.9244532954463331E-2</v>
      </c>
      <c r="O1734" s="17">
        <v>-1.0000000000000022</v>
      </c>
      <c r="P1734" s="17">
        <v>-1.0000000000000022</v>
      </c>
      <c r="Q1734" s="17">
        <v>1.432082016592966</v>
      </c>
      <c r="R1734" s="17">
        <v>-1.0000000000000022</v>
      </c>
      <c r="S1734" s="17">
        <v>-2.1892477058743607</v>
      </c>
      <c r="T1734" s="17">
        <v>-0.22935982806317293</v>
      </c>
      <c r="U1734" s="17">
        <v>-1.0131350451628056</v>
      </c>
      <c r="V1734" s="17">
        <v>-1.4952214682718163</v>
      </c>
      <c r="W1734" s="17">
        <v>-4.9139509005530986</v>
      </c>
      <c r="X1734" s="17">
        <v>-8.8236181253240584</v>
      </c>
      <c r="Y1734" s="17">
        <v>-0.23384061765465955</v>
      </c>
      <c r="Z1734" s="17">
        <v>2.2528015350653803</v>
      </c>
      <c r="AA1734" s="17">
        <v>-1.7518877116059057</v>
      </c>
      <c r="AB1734" s="17">
        <v>-2.2382068397664949</v>
      </c>
      <c r="AC1734" s="17">
        <v>-20.484268119866154</v>
      </c>
      <c r="AD1734" s="17">
        <v>-2.2390228415793754</v>
      </c>
      <c r="AE1734" s="17">
        <v>-1.9251810809353347</v>
      </c>
      <c r="AF1734" s="17">
        <v>-8.9024544587080001</v>
      </c>
      <c r="AG1734" s="17">
        <v>-106.09852251698025</v>
      </c>
      <c r="AH1734" s="17">
        <v>-0.52112144896609336</v>
      </c>
      <c r="AI1734" s="17">
        <v>-0.57482104892513508</v>
      </c>
      <c r="AJ1734" s="17">
        <v>0.33333333333333298</v>
      </c>
      <c r="AK1734" s="17">
        <v>-0.31603134283353407</v>
      </c>
      <c r="AL1734" s="17">
        <v>-0.11029072430531384</v>
      </c>
      <c r="AM1734" s="17">
        <v>0.33333333333333298</v>
      </c>
      <c r="AN1734" s="17">
        <v>-0.56175326965914185</v>
      </c>
      <c r="AO1734" s="17">
        <v>-0.57489612462194217</v>
      </c>
      <c r="AP1734" s="17">
        <v>0.33333333333333298</v>
      </c>
      <c r="AQ1734" s="17">
        <v>-3.8651262789746967</v>
      </c>
      <c r="AR1734" s="17">
        <v>2.2444243630026963</v>
      </c>
      <c r="AS1734" s="17">
        <v>-9.5990250004977824</v>
      </c>
      <c r="AT1734" s="17">
        <v>-3.2175527747781452</v>
      </c>
      <c r="AU1734" s="17">
        <v>-1.0000000000000022</v>
      </c>
      <c r="AV1734" s="17">
        <v>-1.0000000000000022</v>
      </c>
      <c r="AW1734" s="17">
        <v>-1.0000000000000022</v>
      </c>
      <c r="AX1734" s="17">
        <v>-1.0000000000000022</v>
      </c>
      <c r="AY1734" s="17">
        <v>-0.13379230563200914</v>
      </c>
      <c r="AZ1734" s="17">
        <v>1.305706384673214</v>
      </c>
      <c r="BA1734" s="17">
        <v>-0.69117061289198856</v>
      </c>
      <c r="BB1734" s="17">
        <v>0.72439581669328323</v>
      </c>
      <c r="BC1734" s="17">
        <v>-0.38501093931369734</v>
      </c>
      <c r="BD1734" s="17">
        <v>20.49225950866137</v>
      </c>
      <c r="BE1734" s="17">
        <v>-9.225768693514663</v>
      </c>
      <c r="BF1734" s="17">
        <v>-1.0000000000000022</v>
      </c>
      <c r="BG1734" s="22">
        <v>27.684043570516678</v>
      </c>
    </row>
    <row r="1735" spans="1:100" x14ac:dyDescent="0.25">
      <c r="A1735">
        <v>4384</v>
      </c>
      <c r="B1735" t="s">
        <v>1616</v>
      </c>
      <c r="C1735" s="48">
        <v>3</v>
      </c>
      <c r="D1735" s="22">
        <v>1566.0078566935063</v>
      </c>
      <c r="E1735" s="17">
        <v>97.496568642035712</v>
      </c>
      <c r="F1735" s="17">
        <v>10.942104694111205</v>
      </c>
      <c r="G1735" s="17">
        <v>0.60964719309831916</v>
      </c>
      <c r="H1735" s="17">
        <v>6.5044843273656969</v>
      </c>
      <c r="I1735" s="17">
        <v>91.729376240265751</v>
      </c>
      <c r="J1735" s="17">
        <v>3.6889128715307122</v>
      </c>
      <c r="K1735" s="17">
        <v>-1.0000000000000002</v>
      </c>
      <c r="L1735" s="17">
        <v>-1.0000000000000002</v>
      </c>
      <c r="M1735" s="17">
        <v>-1.0000000000000002</v>
      </c>
      <c r="N1735" s="17">
        <v>0.12156289454742553</v>
      </c>
      <c r="O1735" s="17">
        <v>-1.0000000000000002</v>
      </c>
      <c r="P1735" s="17">
        <v>-1.0000000000000002</v>
      </c>
      <c r="Q1735" s="17">
        <v>3.0622177006174423</v>
      </c>
      <c r="R1735" s="17">
        <v>-1.0000000000000002</v>
      </c>
      <c r="S1735" s="17">
        <v>1.0445008792554376</v>
      </c>
      <c r="T1735" s="17">
        <v>0.24740547420663628</v>
      </c>
      <c r="U1735" s="17">
        <v>0.67663243411869067</v>
      </c>
      <c r="V1735" s="17">
        <v>0.86410189118602521</v>
      </c>
      <c r="W1735" s="17">
        <v>3.4422666267482569</v>
      </c>
      <c r="X1735" s="17">
        <v>-1.9357771358489262</v>
      </c>
      <c r="Y1735" s="17">
        <v>0.16947349698354972</v>
      </c>
      <c r="Z1735" s="17">
        <v>39.09652697884848</v>
      </c>
      <c r="AA1735" s="17">
        <v>-0.15809924911810833</v>
      </c>
      <c r="AB1735" s="17">
        <v>-0.99237397183887976</v>
      </c>
      <c r="AC1735" s="17">
        <v>41.331932473156051</v>
      </c>
      <c r="AD1735" s="17">
        <v>0.87184617501809913</v>
      </c>
      <c r="AE1735" s="17">
        <v>2.3304904342249628</v>
      </c>
      <c r="AF1735" s="17">
        <v>81.766575914390614</v>
      </c>
      <c r="AG1735" s="17">
        <v>37.120874743551802</v>
      </c>
      <c r="AH1735" s="17">
        <v>0.42541926661444751</v>
      </c>
      <c r="AI1735" s="17">
        <v>0.71839827709387771</v>
      </c>
      <c r="AJ1735" s="17">
        <v>0.33333333333333298</v>
      </c>
      <c r="AK1735" s="17">
        <v>1.6294788578877423E-2</v>
      </c>
      <c r="AL1735" s="17">
        <v>0.39229789078064703</v>
      </c>
      <c r="AM1735" s="17">
        <v>0.33333333333333298</v>
      </c>
      <c r="AN1735" s="17">
        <v>0.76703985527158602</v>
      </c>
      <c r="AO1735" s="17">
        <v>0.88186389730050185</v>
      </c>
      <c r="AP1735" s="17">
        <v>0.33333333333333298</v>
      </c>
      <c r="AQ1735" s="17">
        <v>9.9628003258751328</v>
      </c>
      <c r="AR1735" s="17">
        <v>3.1800261443633016</v>
      </c>
      <c r="AS1735" s="17">
        <v>-8.4386179069436962E-2</v>
      </c>
      <c r="AT1735" s="17">
        <v>0.59327290623684381</v>
      </c>
      <c r="AU1735" s="17">
        <v>-1.0000000000000002</v>
      </c>
      <c r="AV1735" s="17">
        <v>-1.0000000000000002</v>
      </c>
      <c r="AW1735" s="17">
        <v>-1.0000000000000002</v>
      </c>
      <c r="AX1735" s="17">
        <v>-1.0000000000000002</v>
      </c>
      <c r="AY1735" s="17">
        <v>-5.0611861911427851E-2</v>
      </c>
      <c r="AZ1735" s="17">
        <v>0.43687005181426058</v>
      </c>
      <c r="BA1735" s="17">
        <v>-0.21838186112273839</v>
      </c>
      <c r="BB1735" s="17">
        <v>0.38315017375920707</v>
      </c>
      <c r="BC1735" s="17">
        <v>-0.13337181966050909</v>
      </c>
      <c r="BD1735" s="17">
        <v>11.763104603051481</v>
      </c>
      <c r="BE1735" s="17">
        <v>-4.4262047971264202</v>
      </c>
      <c r="BF1735" s="17">
        <v>-1.0000000000000002</v>
      </c>
      <c r="CU1735" t="e">
        <v>#N/A</v>
      </c>
      <c r="CV1735" t="e">
        <v>#N/A</v>
      </c>
    </row>
    <row r="1736" spans="1:100" x14ac:dyDescent="0.25">
      <c r="A1736">
        <v>4386</v>
      </c>
      <c r="B1736" t="s">
        <v>1617</v>
      </c>
      <c r="C1736" s="48">
        <v>2</v>
      </c>
      <c r="D1736" s="22">
        <v>1450.1968554687498</v>
      </c>
      <c r="E1736" s="17">
        <v>52.406629333913024</v>
      </c>
      <c r="F1736" s="17">
        <v>-53.648578120402824</v>
      </c>
      <c r="G1736" s="17">
        <v>8.3075037535424834E-2</v>
      </c>
      <c r="H1736" s="17">
        <v>3.2950058648136995</v>
      </c>
      <c r="I1736" s="17">
        <v>34.224904192956245</v>
      </c>
      <c r="J1736" s="17">
        <v>6.8016440190312428</v>
      </c>
      <c r="K1736" s="17">
        <v>-1.0000000000000009</v>
      </c>
      <c r="L1736" s="17">
        <v>-1.0000000000000009</v>
      </c>
      <c r="M1736" s="17">
        <v>-1.0000000000000009</v>
      </c>
      <c r="N1736" s="17">
        <v>0.17848667474204827</v>
      </c>
      <c r="O1736" s="17">
        <v>-1.0000000000000009</v>
      </c>
      <c r="P1736" s="17">
        <v>-1.0000000000000009</v>
      </c>
      <c r="Q1736" s="17">
        <v>3.0352950479687575</v>
      </c>
      <c r="R1736" s="17">
        <v>-1.0000000000000009</v>
      </c>
      <c r="S1736" s="17">
        <v>-9.8331229628051187E-2</v>
      </c>
      <c r="T1736" s="17">
        <v>5.3321910444087683E-3</v>
      </c>
      <c r="U1736" s="17">
        <v>-0.30987034677594799</v>
      </c>
      <c r="V1736" s="17">
        <v>-0.57371732597183056</v>
      </c>
      <c r="W1736" s="17">
        <v>-0.24442550162070642</v>
      </c>
      <c r="X1736" s="17">
        <v>-3.0703349352930331</v>
      </c>
      <c r="Y1736" s="17">
        <v>-2.2690309158159727E-2</v>
      </c>
      <c r="Z1736" s="17">
        <v>21.639617932039002</v>
      </c>
      <c r="AA1736" s="17">
        <v>-0.32407104910865259</v>
      </c>
      <c r="AB1736" s="17">
        <v>-0.18013532383910791</v>
      </c>
      <c r="AC1736" s="17">
        <v>3.1445237647699837</v>
      </c>
      <c r="AD1736" s="17">
        <v>-0.43551052328320661</v>
      </c>
      <c r="AE1736" s="17">
        <v>-0.41483449588037669</v>
      </c>
      <c r="AF1736" s="17">
        <v>29.365772159760482</v>
      </c>
      <c r="AG1736" s="17">
        <v>-40.715320990444475</v>
      </c>
      <c r="AH1736" s="17">
        <v>-6.8768286007126256E-2</v>
      </c>
      <c r="AI1736" s="17">
        <v>-3.9630629886271473E-2</v>
      </c>
      <c r="AJ1736" s="17">
        <v>0.33333333333333298</v>
      </c>
      <c r="AK1736" s="17">
        <v>0.28779228106846705</v>
      </c>
      <c r="AL1736" s="17">
        <v>0.41709410956921872</v>
      </c>
      <c r="AM1736" s="17">
        <v>0.33333333333333298</v>
      </c>
      <c r="AN1736" s="17">
        <v>-1.7409541465488232E-2</v>
      </c>
      <c r="AO1736" s="17">
        <v>1.9925310120800566E-2</v>
      </c>
      <c r="AP1736" s="17">
        <v>0.33333333333333298</v>
      </c>
      <c r="AQ1736" s="17">
        <v>2.9211418951911705</v>
      </c>
      <c r="AR1736" s="17">
        <v>2.2444243630026963</v>
      </c>
      <c r="AS1736" s="17">
        <v>-0.96050941649022281</v>
      </c>
      <c r="AT1736" s="17">
        <v>2.826296588721867</v>
      </c>
      <c r="AU1736" s="17">
        <v>-1.0000000000000009</v>
      </c>
      <c r="AV1736" s="17">
        <v>-1.0000000000000009</v>
      </c>
      <c r="AW1736" s="17">
        <v>-1.0000000000000009</v>
      </c>
      <c r="AX1736" s="17">
        <v>-1.0000000000000009</v>
      </c>
      <c r="AY1736" s="17">
        <v>-4.281995742234386E-2</v>
      </c>
      <c r="AZ1736" s="17">
        <v>0.67831039968031281</v>
      </c>
      <c r="BA1736" s="17">
        <v>-8.8031553706696242E-2</v>
      </c>
      <c r="BB1736" s="17">
        <v>0.37499584782252326</v>
      </c>
      <c r="BC1736" s="17">
        <v>-5.0573625914267312E-2</v>
      </c>
      <c r="BD1736" s="17">
        <v>11.175696845288023</v>
      </c>
      <c r="BE1736" s="17">
        <v>-0.22532151039139237</v>
      </c>
      <c r="BF1736" s="17">
        <v>-1.0000000000000009</v>
      </c>
      <c r="BG1736" s="22">
        <v>-13.818856530690255</v>
      </c>
    </row>
    <row r="1737" spans="1:100" x14ac:dyDescent="0.25">
      <c r="A1737">
        <v>4388</v>
      </c>
      <c r="B1737" t="s">
        <v>1618</v>
      </c>
      <c r="C1737" s="48">
        <v>2</v>
      </c>
      <c r="D1737" s="22">
        <v>1579.6337011718749</v>
      </c>
      <c r="E1737" s="17">
        <v>129.63317423251272</v>
      </c>
      <c r="F1737" s="17">
        <v>70.936652801190377</v>
      </c>
      <c r="G1737" s="17">
        <v>0.94901493543811921</v>
      </c>
      <c r="H1737" s="17">
        <v>11.193888442698015</v>
      </c>
      <c r="I1737" s="17">
        <v>94.868547180414097</v>
      </c>
      <c r="J1737" s="17">
        <v>21.779609159289421</v>
      </c>
      <c r="K1737" s="17">
        <v>-0.99999999999999889</v>
      </c>
      <c r="L1737" s="17">
        <v>-0.99999999999999889</v>
      </c>
      <c r="M1737" s="17">
        <v>-0.99999999999999889</v>
      </c>
      <c r="N1737" s="17">
        <v>0.39427861186139801</v>
      </c>
      <c r="O1737" s="17">
        <v>-0.99999999999999889</v>
      </c>
      <c r="P1737" s="17">
        <v>-0.99999999999999889</v>
      </c>
      <c r="Q1737" s="17">
        <v>5.3534100355435763</v>
      </c>
      <c r="R1737" s="17">
        <v>-0.99999999999999889</v>
      </c>
      <c r="S1737" s="17">
        <v>2.924963071563023</v>
      </c>
      <c r="T1737" s="17">
        <v>0.34467766560720747</v>
      </c>
      <c r="U1737" s="17">
        <v>0.70699291821627042</v>
      </c>
      <c r="V1737" s="17">
        <v>0.75870233477951965</v>
      </c>
      <c r="W1737" s="17">
        <v>6.5073265115459158</v>
      </c>
      <c r="X1737" s="17">
        <v>5.248442251247349</v>
      </c>
      <c r="Y1737" s="17">
        <v>0.28261577629496654</v>
      </c>
      <c r="Z1737" s="17">
        <v>49.671369652906662</v>
      </c>
      <c r="AA1737" s="17">
        <v>1.7404351269692759</v>
      </c>
      <c r="AB1737" s="17">
        <v>2.7956678496655503</v>
      </c>
      <c r="AC1737" s="17">
        <v>37.309825277480968</v>
      </c>
      <c r="AD1737" s="17">
        <v>2.1722208595701757</v>
      </c>
      <c r="AE1737" s="17">
        <v>1.7690032017485144</v>
      </c>
      <c r="AF1737" s="17">
        <v>84.698499586542383</v>
      </c>
      <c r="AG1737" s="17">
        <v>53.823443620408113</v>
      </c>
      <c r="AH1737" s="17">
        <v>0.58529740969907584</v>
      </c>
      <c r="AI1737" s="17">
        <v>0.73421096652078399</v>
      </c>
      <c r="AJ1737" s="17">
        <v>0.33333333333333298</v>
      </c>
      <c r="AK1737" s="17">
        <v>1.1608718812372569</v>
      </c>
      <c r="AL1737" s="17">
        <v>1.179649467901787</v>
      </c>
      <c r="AM1737" s="17">
        <v>0.33333333333333298</v>
      </c>
      <c r="AN1737" s="17">
        <v>0.76966699173559783</v>
      </c>
      <c r="AO1737" s="17">
        <v>0.87998848065568647</v>
      </c>
      <c r="AP1737" s="17">
        <v>0.33333333333333298</v>
      </c>
      <c r="AQ1737" s="17">
        <v>12.73353092669505</v>
      </c>
      <c r="AR1737" s="17">
        <v>2.2444243630026963</v>
      </c>
      <c r="AS1737" s="17">
        <v>11.530077956356989</v>
      </c>
      <c r="AT1737" s="17">
        <v>11.565208709558975</v>
      </c>
      <c r="AU1737" s="17">
        <v>-0.99999999999999889</v>
      </c>
      <c r="AV1737" s="17">
        <v>-0.99999999999999889</v>
      </c>
      <c r="AW1737" s="17">
        <v>-0.99999999999999889</v>
      </c>
      <c r="AX1737" s="17">
        <v>-0.99999999999999889</v>
      </c>
      <c r="AY1737" s="17">
        <v>8.8718621489237648E-2</v>
      </c>
      <c r="AZ1737" s="17">
        <v>-0.22885290768642114</v>
      </c>
      <c r="BA1737" s="17">
        <v>0.7840582218419645</v>
      </c>
      <c r="BB1737" s="17">
        <v>-0.13020794521453127</v>
      </c>
      <c r="BC1737" s="17">
        <v>0.43299539044420454</v>
      </c>
      <c r="BD1737" s="17">
        <v>-2.2952911768792177</v>
      </c>
      <c r="BE1737" s="17">
        <v>12.788589368420006</v>
      </c>
      <c r="BF1737" s="17">
        <v>-0.99999999999999889</v>
      </c>
      <c r="BG1737" s="22">
        <v>819.67980736423817</v>
      </c>
    </row>
    <row r="1738" spans="1:100" x14ac:dyDescent="0.25">
      <c r="A1738">
        <v>4390</v>
      </c>
      <c r="B1738" t="s">
        <v>1619</v>
      </c>
      <c r="C1738" s="48">
        <v>2</v>
      </c>
      <c r="D1738" s="22">
        <v>1461.1446289062501</v>
      </c>
      <c r="E1738" s="17">
        <v>31.0726756638078</v>
      </c>
      <c r="F1738" s="17">
        <v>-88.065442787215389</v>
      </c>
      <c r="G1738" s="17">
        <v>-0.1561422120153409</v>
      </c>
      <c r="H1738" s="17">
        <v>1.1129272131862216</v>
      </c>
      <c r="I1738" s="17">
        <v>17.472003081303811</v>
      </c>
      <c r="J1738" s="17">
        <v>2.6639577507373318</v>
      </c>
      <c r="K1738" s="17">
        <v>-1.0000000000000013</v>
      </c>
      <c r="L1738" s="17">
        <v>-1.0000000000000013</v>
      </c>
      <c r="M1738" s="17">
        <v>-1.0000000000000013</v>
      </c>
      <c r="N1738" s="17">
        <v>0.11887381500669134</v>
      </c>
      <c r="O1738" s="17">
        <v>-1.0000000000000013</v>
      </c>
      <c r="P1738" s="17">
        <v>-1.0000000000000013</v>
      </c>
      <c r="Q1738" s="17">
        <v>2.3949121613352462</v>
      </c>
      <c r="R1738" s="17">
        <v>-1.0000000000000013</v>
      </c>
      <c r="S1738" s="17">
        <v>-0.9335210032660155</v>
      </c>
      <c r="T1738" s="17">
        <v>-8.8412526422731091E-2</v>
      </c>
      <c r="U1738" s="17">
        <v>-0.59078041225486189</v>
      </c>
      <c r="V1738" s="17">
        <v>-0.94180033873551638</v>
      </c>
      <c r="W1738" s="17">
        <v>-2.1096075427189636</v>
      </c>
      <c r="X1738" s="17">
        <v>-5.368410128513271</v>
      </c>
      <c r="Y1738" s="17">
        <v>-0.10703159220805422</v>
      </c>
      <c r="Z1738" s="17">
        <v>13.895802728469967</v>
      </c>
      <c r="AA1738" s="17">
        <v>-0.89439410538319608</v>
      </c>
      <c r="AB1738" s="17">
        <v>-1.002205599263946</v>
      </c>
      <c r="AC1738" s="17">
        <v>-6.2936941505127777</v>
      </c>
      <c r="AD1738" s="17">
        <v>-1.1559003915457482</v>
      </c>
      <c r="AE1738" s="17">
        <v>-1.0181230714008491</v>
      </c>
      <c r="AF1738" s="17">
        <v>14.080019768357936</v>
      </c>
      <c r="AG1738" s="17">
        <v>-66.831802400886076</v>
      </c>
      <c r="AH1738" s="17">
        <v>-0.24945495621518676</v>
      </c>
      <c r="AI1738" s="17">
        <v>-0.25340557977461925</v>
      </c>
      <c r="AJ1738" s="17">
        <v>0.33333333333333298</v>
      </c>
      <c r="AK1738" s="17">
        <v>4.660267761318293E-2</v>
      </c>
      <c r="AL1738" s="17">
        <v>0.20643700058009851</v>
      </c>
      <c r="AM1738" s="17">
        <v>0.33333333333333298</v>
      </c>
      <c r="AN1738" s="17">
        <v>-0.23484066331855818</v>
      </c>
      <c r="AO1738" s="17">
        <v>-0.21766848431409419</v>
      </c>
      <c r="AP1738" s="17">
        <v>0.33333333333333298</v>
      </c>
      <c r="AQ1738" s="17">
        <v>0.21045409650722036</v>
      </c>
      <c r="AR1738" s="17">
        <v>2.2444243630026963</v>
      </c>
      <c r="AS1738" s="17">
        <v>-4.4110536908017313</v>
      </c>
      <c r="AT1738" s="17">
        <v>0.41215846357520558</v>
      </c>
      <c r="AU1738" s="17">
        <v>-1.0000000000000013</v>
      </c>
      <c r="AV1738" s="17">
        <v>-1.0000000000000013</v>
      </c>
      <c r="AW1738" s="17">
        <v>-1.0000000000000013</v>
      </c>
      <c r="AX1738" s="17">
        <v>-1.0000000000000013</v>
      </c>
      <c r="AY1738" s="17">
        <v>-7.9157695333781156E-2</v>
      </c>
      <c r="AZ1738" s="17">
        <v>0.92891568049396023</v>
      </c>
      <c r="BA1738" s="17">
        <v>-0.32894771656438415</v>
      </c>
      <c r="BB1738" s="17">
        <v>0.5145591848689457</v>
      </c>
      <c r="BC1738" s="17">
        <v>-0.18416032210578706</v>
      </c>
      <c r="BD1738" s="17">
        <v>14.897078330537788</v>
      </c>
      <c r="BE1738" s="17">
        <v>-3.8204347207517211</v>
      </c>
      <c r="BF1738" s="17">
        <v>-1.0000000000000013</v>
      </c>
      <c r="BG1738" s="22">
        <v>-13.106678673716488</v>
      </c>
    </row>
    <row r="1739" spans="1:100" x14ac:dyDescent="0.25">
      <c r="A1739">
        <v>4391</v>
      </c>
      <c r="B1739" t="s">
        <v>1620</v>
      </c>
      <c r="C1739" s="48">
        <v>2</v>
      </c>
      <c r="D1739" s="22">
        <v>1622.9800292968748</v>
      </c>
      <c r="E1739" s="17">
        <v>133.57257080576611</v>
      </c>
      <c r="F1739" s="17">
        <v>77.291859193175497</v>
      </c>
      <c r="G1739" s="17">
        <v>0.99318732034696566</v>
      </c>
      <c r="H1739" s="17">
        <v>11.596817655712858</v>
      </c>
      <c r="I1739" s="17">
        <v>97.962034784813255</v>
      </c>
      <c r="J1739" s="17">
        <v>22.543648837942861</v>
      </c>
      <c r="K1739" s="17">
        <v>-0.99999999999999878</v>
      </c>
      <c r="L1739" s="17">
        <v>-0.99999999999999878</v>
      </c>
      <c r="M1739" s="17">
        <v>-0.99999999999999878</v>
      </c>
      <c r="N1739" s="17">
        <v>0.40528635562022952</v>
      </c>
      <c r="O1739" s="17">
        <v>-0.99999999999999878</v>
      </c>
      <c r="P1739" s="17">
        <v>-0.99999999999999878</v>
      </c>
      <c r="Q1739" s="17">
        <v>5.4716591978031346</v>
      </c>
      <c r="R1739" s="17">
        <v>-0.99999999999999878</v>
      </c>
      <c r="S1739" s="17">
        <v>3.0791840745314545</v>
      </c>
      <c r="T1739" s="17">
        <v>0.36198798813163224</v>
      </c>
      <c r="U1739" s="17">
        <v>0.75886404189320489</v>
      </c>
      <c r="V1739" s="17">
        <v>0.82667027834855134</v>
      </c>
      <c r="W1739" s="17">
        <v>6.8517395469736808</v>
      </c>
      <c r="X1739" s="17">
        <v>5.6727906716686531</v>
      </c>
      <c r="Y1739" s="17">
        <v>0.29818971849847514</v>
      </c>
      <c r="Z1739" s="17">
        <v>51.101294904858193</v>
      </c>
      <c r="AA1739" s="17">
        <v>1.8457474721762328</v>
      </c>
      <c r="AB1739" s="17">
        <v>2.9474662868450623</v>
      </c>
      <c r="AC1739" s="17">
        <v>39.052628505050762</v>
      </c>
      <c r="AD1739" s="17">
        <v>2.3052436186106906</v>
      </c>
      <c r="AE1739" s="17">
        <v>1.8804027568351338</v>
      </c>
      <c r="AF1739" s="17">
        <v>87.521072538628204</v>
      </c>
      <c r="AG1739" s="17">
        <v>58.645952329513328</v>
      </c>
      <c r="AH1739" s="17">
        <v>0.61866189808491234</v>
      </c>
      <c r="AI1739" s="17">
        <v>0.77368533297249564</v>
      </c>
      <c r="AJ1739" s="17">
        <v>0.33333333333333298</v>
      </c>
      <c r="AK1739" s="17">
        <v>1.2054084688781828</v>
      </c>
      <c r="AL1739" s="17">
        <v>1.2185481130435019</v>
      </c>
      <c r="AM1739" s="17">
        <v>0.33333333333333298</v>
      </c>
      <c r="AN1739" s="17">
        <v>0.80981648439840814</v>
      </c>
      <c r="AO1739" s="17">
        <v>0.92386108833527736</v>
      </c>
      <c r="AP1739" s="17">
        <v>0.33333333333333298</v>
      </c>
      <c r="AQ1739" s="17">
        <v>13.234069851191677</v>
      </c>
      <c r="AR1739" s="17">
        <v>2.2444243630026963</v>
      </c>
      <c r="AS1739" s="17">
        <v>12.167234223792288</v>
      </c>
      <c r="AT1739" s="17">
        <v>12.010988596617118</v>
      </c>
      <c r="AU1739" s="17">
        <v>-0.99999999999999878</v>
      </c>
      <c r="AV1739" s="17">
        <v>-0.99999999999999878</v>
      </c>
      <c r="AW1739" s="17">
        <v>-0.99999999999999878</v>
      </c>
      <c r="AX1739" s="17">
        <v>-0.99999999999999878</v>
      </c>
      <c r="AY1739" s="17">
        <v>9.542852451151182E-2</v>
      </c>
      <c r="AZ1739" s="17">
        <v>-0.27512813635441408</v>
      </c>
      <c r="BA1739" s="17">
        <v>0.82854431762517755</v>
      </c>
      <c r="BB1739" s="17">
        <v>-0.15597885201475087</v>
      </c>
      <c r="BC1739" s="17">
        <v>0.45766268753065775</v>
      </c>
      <c r="BD1739" s="17">
        <v>-2.982458576670858</v>
      </c>
      <c r="BE1739" s="17">
        <v>13.452440845757618</v>
      </c>
      <c r="BF1739" s="17">
        <v>-0.99999999999999878</v>
      </c>
      <c r="BG1739" s="22">
        <v>1447.4688109760514</v>
      </c>
    </row>
    <row r="1740" spans="1:100" x14ac:dyDescent="0.25">
      <c r="A1740">
        <v>4392</v>
      </c>
      <c r="B1740" t="s">
        <v>1621</v>
      </c>
      <c r="C1740" s="48">
        <v>3</v>
      </c>
      <c r="D1740" s="22">
        <v>1658.1320119144264</v>
      </c>
      <c r="E1740" s="17">
        <v>132.21716976699716</v>
      </c>
      <c r="F1740" s="17">
        <v>105.84564923314089</v>
      </c>
      <c r="G1740" s="17">
        <v>0.8448214602098798</v>
      </c>
      <c r="H1740" s="17">
        <v>1.5854731482804718</v>
      </c>
      <c r="I1740" s="17">
        <v>107.96869224061876</v>
      </c>
      <c r="J1740" s="17">
        <v>21.09322736527151</v>
      </c>
      <c r="K1740" s="17">
        <v>-1.0000000000000002</v>
      </c>
      <c r="L1740" s="17">
        <v>-1.0000000000000002</v>
      </c>
      <c r="M1740" s="17">
        <v>-1.0000000000000002</v>
      </c>
      <c r="N1740" s="17">
        <v>0.26033883660310164</v>
      </c>
      <c r="O1740" s="17">
        <v>-1.0000000000000002</v>
      </c>
      <c r="P1740" s="17">
        <v>-1.0000000000000002</v>
      </c>
      <c r="Q1740" s="17">
        <v>5.2178078440176696</v>
      </c>
      <c r="R1740" s="17">
        <v>-1.0000000000000002</v>
      </c>
      <c r="S1740" s="17">
        <v>-1.9203037495573823</v>
      </c>
      <c r="T1740" s="17">
        <v>-0.20872979751158077</v>
      </c>
      <c r="U1740" s="17">
        <v>0.10413640168878333</v>
      </c>
      <c r="V1740" s="17">
        <v>0.39913747332056526</v>
      </c>
      <c r="W1740" s="17">
        <v>-3.6323346957371982</v>
      </c>
      <c r="X1740" s="17">
        <v>-5.6576293953799217</v>
      </c>
      <c r="Y1740" s="17">
        <v>-0.19202027712043196</v>
      </c>
      <c r="Z1740" s="17">
        <v>36.807597943753386</v>
      </c>
      <c r="AA1740" s="17">
        <v>1.1896855007085005</v>
      </c>
      <c r="AB1740" s="17">
        <v>2.9502452616650547</v>
      </c>
      <c r="AC1740" s="17">
        <v>44.461375188302831</v>
      </c>
      <c r="AD1740" s="17">
        <v>1.1432152406525242</v>
      </c>
      <c r="AE1740" s="17">
        <v>2.9266188771167361</v>
      </c>
      <c r="AF1740" s="17">
        <v>87.14583727083803</v>
      </c>
      <c r="AG1740" s="17">
        <v>69.476087307287969</v>
      </c>
      <c r="AH1740" s="17">
        <v>0.61467355394848877</v>
      </c>
      <c r="AI1740" s="17">
        <v>1.109699449473684</v>
      </c>
      <c r="AJ1740" s="17">
        <v>0.33333333333333298</v>
      </c>
      <c r="AK1740" s="17">
        <v>1.4785667650651171</v>
      </c>
      <c r="AL1740" s="17">
        <v>1.3642417378413156</v>
      </c>
      <c r="AM1740" s="17">
        <v>0.33333333333333298</v>
      </c>
      <c r="AN1740" s="17">
        <v>1.2682076309991861</v>
      </c>
      <c r="AO1740" s="17">
        <v>1.6906298066411387</v>
      </c>
      <c r="AP1740" s="17">
        <v>0.33333333333333298</v>
      </c>
      <c r="AQ1740" s="17">
        <v>20.822854969780696</v>
      </c>
      <c r="AR1740" s="17">
        <v>2.7010531429566016</v>
      </c>
      <c r="AS1740" s="17">
        <v>3.6757003064453344</v>
      </c>
      <c r="AT1740" s="17">
        <v>14.71647391586958</v>
      </c>
      <c r="AU1740" s="17">
        <v>-1.0000000000000002</v>
      </c>
      <c r="AV1740" s="17">
        <v>-1.0000000000000002</v>
      </c>
      <c r="AW1740" s="17">
        <v>-1.0000000000000002</v>
      </c>
      <c r="AX1740" s="17">
        <v>-1.0000000000000002</v>
      </c>
      <c r="AY1740" s="17">
        <v>-2.7206585764299539E-2</v>
      </c>
      <c r="AZ1740" s="17">
        <v>0.61019035747783978</v>
      </c>
      <c r="BA1740" s="17">
        <v>-0.15523373774395871</v>
      </c>
      <c r="BB1740" s="17">
        <v>-4.9658429158318619E-2</v>
      </c>
      <c r="BC1740" s="17">
        <v>9.302346642629003E-2</v>
      </c>
      <c r="BD1740" s="17">
        <v>1.8094910584312338</v>
      </c>
      <c r="BE1740" s="17">
        <v>1.5494179719374561</v>
      </c>
      <c r="BF1740" s="17">
        <v>-1.0000000000000002</v>
      </c>
      <c r="CU1740" t="e">
        <v>#N/A</v>
      </c>
      <c r="CV1740" t="e">
        <v>#N/A</v>
      </c>
    </row>
    <row r="1741" spans="1:100" x14ac:dyDescent="0.25">
      <c r="A1741">
        <v>4395</v>
      </c>
      <c r="B1741" t="s">
        <v>1622</v>
      </c>
      <c r="C1741" s="48">
        <v>2</v>
      </c>
      <c r="D1741" s="22">
        <v>1530.774384765625</v>
      </c>
      <c r="E1741" s="17">
        <v>123.607449642068</v>
      </c>
      <c r="F1741" s="17">
        <v>61.215691044372377</v>
      </c>
      <c r="G1741" s="17">
        <v>0.88144859094490524</v>
      </c>
      <c r="H1741" s="17">
        <v>10.577565505434821</v>
      </c>
      <c r="I1741" s="17">
        <v>90.136730014652215</v>
      </c>
      <c r="J1741" s="17">
        <v>20.610929491191079</v>
      </c>
      <c r="K1741" s="17">
        <v>-0.99999999999999911</v>
      </c>
      <c r="L1741" s="17">
        <v>-0.99999999999999911</v>
      </c>
      <c r="M1741" s="17">
        <v>-0.99999999999999911</v>
      </c>
      <c r="N1741" s="17">
        <v>0.37744110108544537</v>
      </c>
      <c r="O1741" s="17">
        <v>-0.99999999999999911</v>
      </c>
      <c r="P1741" s="17">
        <v>-0.99999999999999911</v>
      </c>
      <c r="Q1741" s="17">
        <v>5.1725354087886348</v>
      </c>
      <c r="R1741" s="17">
        <v>-0.99999999999999911</v>
      </c>
      <c r="S1741" s="17">
        <v>2.6890657018340209</v>
      </c>
      <c r="T1741" s="17">
        <v>0.31819969260693848</v>
      </c>
      <c r="U1741" s="17">
        <v>0.62765053679769411</v>
      </c>
      <c r="V1741" s="17">
        <v>0.65473816125442685</v>
      </c>
      <c r="W1741" s="17">
        <v>5.9805102699577173</v>
      </c>
      <c r="X1741" s="17">
        <v>4.599356366061313</v>
      </c>
      <c r="Y1741" s="17">
        <v>0.25879378103229012</v>
      </c>
      <c r="Z1741" s="17">
        <v>47.484147424080319</v>
      </c>
      <c r="AA1741" s="17">
        <v>1.5793487330531435</v>
      </c>
      <c r="AB1741" s="17">
        <v>2.56347605107538</v>
      </c>
      <c r="AC1741" s="17">
        <v>34.64402302340612</v>
      </c>
      <c r="AD1741" s="17">
        <v>1.9687484507039477</v>
      </c>
      <c r="AE1741" s="17">
        <v>1.5986057751457718</v>
      </c>
      <c r="AF1741" s="17">
        <v>80.381075095394664</v>
      </c>
      <c r="AG1741" s="17">
        <v>46.446905418241215</v>
      </c>
      <c r="AH1741" s="17">
        <v>0.53426288845307035</v>
      </c>
      <c r="AI1741" s="17">
        <v>0.6738307391947842</v>
      </c>
      <c r="AJ1741" s="17">
        <v>0.33333333333333298</v>
      </c>
      <c r="AK1741" s="17">
        <v>1.0927484500639417</v>
      </c>
      <c r="AL1741" s="17">
        <v>1.1201498673394001</v>
      </c>
      <c r="AM1741" s="17">
        <v>0.33333333333333298</v>
      </c>
      <c r="AN1741" s="17">
        <v>0.70825408731395068</v>
      </c>
      <c r="AO1741" s="17">
        <v>0.81288067720762802</v>
      </c>
      <c r="AP1741" s="17">
        <v>0.33333333333333298</v>
      </c>
      <c r="AQ1741" s="17">
        <v>11.967903590190776</v>
      </c>
      <c r="AR1741" s="17">
        <v>2.2444243630026963</v>
      </c>
      <c r="AS1741" s="17">
        <v>10.555479913928856</v>
      </c>
      <c r="AT1741" s="17">
        <v>10.883341124657891</v>
      </c>
      <c r="AU1741" s="17">
        <v>-0.99999999999999911</v>
      </c>
      <c r="AV1741" s="17">
        <v>-0.99999999999999911</v>
      </c>
      <c r="AW1741" s="17">
        <v>-0.99999999999999911</v>
      </c>
      <c r="AX1741" s="17">
        <v>-0.99999999999999911</v>
      </c>
      <c r="AY1741" s="17">
        <v>7.845511364254594E-2</v>
      </c>
      <c r="AZ1741" s="17">
        <v>-0.15807004078584608</v>
      </c>
      <c r="BA1741" s="17">
        <v>0.71601202331658864</v>
      </c>
      <c r="BB1741" s="17">
        <v>-9.0788611837821914E-2</v>
      </c>
      <c r="BC1741" s="17">
        <v>0.39526414509489677</v>
      </c>
      <c r="BD1741" s="17">
        <v>-1.2441958068954833</v>
      </c>
      <c r="BE1741" s="17">
        <v>11.773158173054803</v>
      </c>
      <c r="BF1741" s="17">
        <v>-0.99999999999999911</v>
      </c>
      <c r="BG1741" s="22">
        <v>1307.0616189213888</v>
      </c>
    </row>
    <row r="1742" spans="1:100" x14ac:dyDescent="0.25">
      <c r="A1742">
        <v>4397</v>
      </c>
      <c r="B1742" t="s">
        <v>1623</v>
      </c>
      <c r="C1742" s="48">
        <v>2</v>
      </c>
      <c r="D1742" s="22">
        <v>1532.6002050781251</v>
      </c>
      <c r="E1742" s="17">
        <v>104.67309068888976</v>
      </c>
      <c r="F1742" s="17">
        <v>30.669957247380751</v>
      </c>
      <c r="G1742" s="17">
        <v>0.66913795500623285</v>
      </c>
      <c r="H1742" s="17">
        <v>8.6409221109252812</v>
      </c>
      <c r="I1742" s="17">
        <v>75.268157219370551</v>
      </c>
      <c r="J1742" s="17">
        <v>16.938640788825715</v>
      </c>
      <c r="K1742" s="17">
        <v>-0.99999999999999956</v>
      </c>
      <c r="L1742" s="17">
        <v>-0.99999999999999956</v>
      </c>
      <c r="M1742" s="17">
        <v>-0.99999999999999956</v>
      </c>
      <c r="N1742" s="17">
        <v>0.32453336059304994</v>
      </c>
      <c r="O1742" s="17">
        <v>-0.99999999999999956</v>
      </c>
      <c r="P1742" s="17">
        <v>-0.99999999999999956</v>
      </c>
      <c r="Q1742" s="17">
        <v>4.6041813366607762</v>
      </c>
      <c r="R1742" s="17">
        <v>-0.99999999999999956</v>
      </c>
      <c r="S1742" s="17">
        <v>1.9478161794707851</v>
      </c>
      <c r="T1742" s="17">
        <v>0.23499916831901124</v>
      </c>
      <c r="U1742" s="17">
        <v>0.37833659829450222</v>
      </c>
      <c r="V1742" s="17">
        <v>0.32805629084233351</v>
      </c>
      <c r="W1742" s="17">
        <v>4.3251196740428295</v>
      </c>
      <c r="X1742" s="17">
        <v>2.5597634578419806</v>
      </c>
      <c r="Y1742" s="17">
        <v>0.18393901418820169</v>
      </c>
      <c r="Z1742" s="17">
        <v>40.611338989283901</v>
      </c>
      <c r="AA1742" s="17">
        <v>1.0731743204824511</v>
      </c>
      <c r="AB1742" s="17">
        <v>1.8338703755252643</v>
      </c>
      <c r="AC1742" s="17">
        <v>26.267394450489558</v>
      </c>
      <c r="AD1742" s="17">
        <v>1.3293864007605589</v>
      </c>
      <c r="AE1742" s="17">
        <v>1.0631737301581223</v>
      </c>
      <c r="AF1742" s="17">
        <v>66.814629460248085</v>
      </c>
      <c r="AG1742" s="17">
        <v>23.267946596734166</v>
      </c>
      <c r="AH1742" s="17">
        <v>0.37389944505776646</v>
      </c>
      <c r="AI1742" s="17">
        <v>0.48410071076336392</v>
      </c>
      <c r="AJ1742" s="17">
        <v>0.33333333333333298</v>
      </c>
      <c r="AK1742" s="17">
        <v>0.87868730611403323</v>
      </c>
      <c r="AL1742" s="17">
        <v>0.93318699213507228</v>
      </c>
      <c r="AM1742" s="17">
        <v>0.33333333333333298</v>
      </c>
      <c r="AN1742" s="17">
        <v>0.5152791248470916</v>
      </c>
      <c r="AO1742" s="17">
        <v>0.60201089383588258</v>
      </c>
      <c r="AP1742" s="17">
        <v>0.33333333333333298</v>
      </c>
      <c r="AQ1742" s="17">
        <v>9.5621078064395792</v>
      </c>
      <c r="AR1742" s="17">
        <v>2.2444243630026963</v>
      </c>
      <c r="AS1742" s="17">
        <v>7.493045032709496</v>
      </c>
      <c r="AT1742" s="17">
        <v>8.7407397798292372</v>
      </c>
      <c r="AU1742" s="17">
        <v>-0.99999999999999956</v>
      </c>
      <c r="AV1742" s="17">
        <v>-0.99999999999999956</v>
      </c>
      <c r="AW1742" s="17">
        <v>-0.99999999999999956</v>
      </c>
      <c r="AX1742" s="17">
        <v>-0.99999999999999956</v>
      </c>
      <c r="AY1742" s="17">
        <v>4.6204562066361053E-2</v>
      </c>
      <c r="AZ1742" s="17">
        <v>6.4347726490772944E-2</v>
      </c>
      <c r="BA1742" s="17">
        <v>0.50219356398610515</v>
      </c>
      <c r="BB1742" s="17">
        <v>3.3076957629655526E-2</v>
      </c>
      <c r="BC1742" s="17">
        <v>0.27670297747579936</v>
      </c>
      <c r="BD1742" s="17">
        <v>2.0586131301168504</v>
      </c>
      <c r="BE1742" s="17">
        <v>8.5824151417871377</v>
      </c>
      <c r="BF1742" s="17">
        <v>-0.99999999999999956</v>
      </c>
      <c r="BG1742" s="22">
        <v>131.05352895323517</v>
      </c>
    </row>
    <row r="1743" spans="1:100" x14ac:dyDescent="0.25">
      <c r="A1743">
        <v>4398</v>
      </c>
      <c r="B1743" t="s">
        <v>1624</v>
      </c>
      <c r="C1743" s="48">
        <v>3</v>
      </c>
      <c r="D1743" s="22">
        <v>1476.0890868960937</v>
      </c>
      <c r="E1743" s="17">
        <v>67.285576923606769</v>
      </c>
      <c r="F1743" s="17">
        <v>-46.018309391701763</v>
      </c>
      <c r="G1743" s="17">
        <v>0.1868327566297075</v>
      </c>
      <c r="H1743" s="17">
        <v>2.1760434553997174</v>
      </c>
      <c r="I1743" s="17">
        <v>52.244660781500251</v>
      </c>
      <c r="J1743" s="17">
        <v>17.608277262517248</v>
      </c>
      <c r="K1743" s="17">
        <v>-0.99999999999999978</v>
      </c>
      <c r="L1743" s="17">
        <v>-0.99999999999999978</v>
      </c>
      <c r="M1743" s="17">
        <v>-0.99999999999999978</v>
      </c>
      <c r="N1743" s="17">
        <v>0.12561320093585895</v>
      </c>
      <c r="O1743" s="17">
        <v>-0.99999999999999978</v>
      </c>
      <c r="P1743" s="17">
        <v>-0.99999999999999978</v>
      </c>
      <c r="Q1743" s="17">
        <v>2.7157642293250417</v>
      </c>
      <c r="R1743" s="17">
        <v>-0.99999999999999978</v>
      </c>
      <c r="S1743" s="17">
        <v>-0.29515409594531328</v>
      </c>
      <c r="T1743" s="17">
        <v>-3.1089642524555365E-2</v>
      </c>
      <c r="U1743" s="17">
        <v>2.529370898264973E-2</v>
      </c>
      <c r="V1743" s="17">
        <v>-0.60116421587246405</v>
      </c>
      <c r="W1743" s="17">
        <v>-0.53972077392532747</v>
      </c>
      <c r="X1743" s="17">
        <v>-4.2041922222710459</v>
      </c>
      <c r="Y1743" s="17">
        <v>-7.5184580778236726E-2</v>
      </c>
      <c r="Z1743" s="17">
        <v>41.324455300730342</v>
      </c>
      <c r="AA1743" s="17">
        <v>-0.61541831605256836</v>
      </c>
      <c r="AB1743" s="17">
        <v>3.3516568296865485</v>
      </c>
      <c r="AC1743" s="17">
        <v>0.67542375928749654</v>
      </c>
      <c r="AD1743" s="17">
        <v>-0.43259191861469642</v>
      </c>
      <c r="AE1743" s="17">
        <v>9.9409194872053616E-2</v>
      </c>
      <c r="AF1743" s="17">
        <v>45.45094508457646</v>
      </c>
      <c r="AG1743" s="17">
        <v>-29.656361002949836</v>
      </c>
      <c r="AH1743" s="17">
        <v>-0.10398042943463603</v>
      </c>
      <c r="AI1743" s="17">
        <v>-0.1521392797797782</v>
      </c>
      <c r="AJ1743" s="17">
        <v>0.33333333333333298</v>
      </c>
      <c r="AK1743" s="17">
        <v>1.5777959866564684</v>
      </c>
      <c r="AL1743" s="17">
        <v>1.4949201562082455</v>
      </c>
      <c r="AM1743" s="17">
        <v>0.33333333333333298</v>
      </c>
      <c r="AN1743" s="17">
        <v>8.4482010016268844E-2</v>
      </c>
      <c r="AO1743" s="17">
        <v>1.596226295628863E-2</v>
      </c>
      <c r="AP1743" s="17">
        <v>0.33333333333333298</v>
      </c>
      <c r="AQ1743" s="17">
        <v>6.7937156969237806</v>
      </c>
      <c r="AR1743" s="17">
        <v>3.918827811747561</v>
      </c>
      <c r="AS1743" s="17">
        <v>-2.3405561215460033</v>
      </c>
      <c r="AT1743" s="17">
        <v>16.030005572315694</v>
      </c>
      <c r="AU1743" s="17">
        <v>-0.99999999999999978</v>
      </c>
      <c r="AV1743" s="17">
        <v>-0.99999999999999978</v>
      </c>
      <c r="AW1743" s="17">
        <v>-0.99999999999999978</v>
      </c>
      <c r="AX1743" s="17">
        <v>-0.99999999999999978</v>
      </c>
      <c r="AY1743" s="17">
        <v>-1.0736272646798922E-2</v>
      </c>
      <c r="AZ1743" s="17">
        <v>0.66732341262287698</v>
      </c>
      <c r="BA1743" s="17">
        <v>-0.1003206078286504</v>
      </c>
      <c r="BB1743" s="17">
        <v>0.16351575971220797</v>
      </c>
      <c r="BC1743" s="17">
        <v>-0.16699860717957674</v>
      </c>
      <c r="BD1743" s="17">
        <v>7.4245110559195862</v>
      </c>
      <c r="BE1743" s="17">
        <v>-4.6765682186326707</v>
      </c>
      <c r="BF1743" s="17">
        <v>-0.99999999999999978</v>
      </c>
      <c r="CU1743" t="e">
        <v>#N/A</v>
      </c>
      <c r="CV1743" t="e">
        <v>#N/A</v>
      </c>
    </row>
    <row r="1744" spans="1:100" x14ac:dyDescent="0.25">
      <c r="A1744">
        <v>4400</v>
      </c>
      <c r="B1744" t="s">
        <v>1625</v>
      </c>
      <c r="C1744" s="48">
        <v>2</v>
      </c>
      <c r="D1744" s="22">
        <v>1530.5237988281249</v>
      </c>
      <c r="E1744" s="17">
        <v>83.539942131435822</v>
      </c>
      <c r="F1744" s="17">
        <v>-3.422959852403598</v>
      </c>
      <c r="G1744" s="17">
        <v>0.43217232967322688</v>
      </c>
      <c r="H1744" s="17">
        <v>6.4793822003220711</v>
      </c>
      <c r="I1744" s="17">
        <v>58.672942219115043</v>
      </c>
      <c r="J1744" s="17">
        <v>12.839900351673489</v>
      </c>
      <c r="K1744" s="17">
        <v>-1</v>
      </c>
      <c r="L1744" s="17">
        <v>-1</v>
      </c>
      <c r="M1744" s="17">
        <v>-1</v>
      </c>
      <c r="N1744" s="17">
        <v>0.26548160487056044</v>
      </c>
      <c r="O1744" s="17">
        <v>-1</v>
      </c>
      <c r="P1744" s="17">
        <v>-1</v>
      </c>
      <c r="Q1744" s="17">
        <v>3.9698260321472447</v>
      </c>
      <c r="R1744" s="17">
        <v>-1</v>
      </c>
      <c r="S1744" s="17">
        <v>1.1204876011449485</v>
      </c>
      <c r="T1744" s="17">
        <v>0.1421368198136935</v>
      </c>
      <c r="U1744" s="17">
        <v>0.1000705892439295</v>
      </c>
      <c r="V1744" s="17">
        <v>-3.656215309430888E-2</v>
      </c>
      <c r="W1744" s="17">
        <v>2.4774935954102975</v>
      </c>
      <c r="X1744" s="17">
        <v>0.28331881914489965</v>
      </c>
      <c r="Y1744" s="17">
        <v>0.10039159059379667</v>
      </c>
      <c r="Z1744" s="17">
        <v>32.940412182696917</v>
      </c>
      <c r="AA1744" s="17">
        <v>0.50821941055966946</v>
      </c>
      <c r="AB1744" s="17">
        <v>1.0195378085822475</v>
      </c>
      <c r="AC1744" s="17">
        <v>16.91801344003056</v>
      </c>
      <c r="AD1744" s="17">
        <v>0.61577717760891459</v>
      </c>
      <c r="AE1744" s="17">
        <v>0.46556358781707385</v>
      </c>
      <c r="AF1744" s="17">
        <v>51.67275369285904</v>
      </c>
      <c r="AG1744" s="17">
        <v>-2.6027143215111082</v>
      </c>
      <c r="AH1744" s="17">
        <v>0.19491348198195019</v>
      </c>
      <c r="AI1744" s="17">
        <v>0.27233791031333165</v>
      </c>
      <c r="AJ1744" s="17">
        <v>0.33333333333333298</v>
      </c>
      <c r="AK1744" s="17">
        <v>0.63976789159049052</v>
      </c>
      <c r="AL1744" s="17">
        <v>0.72451268601294383</v>
      </c>
      <c r="AM1744" s="17">
        <v>0.33333333333333298</v>
      </c>
      <c r="AN1744" s="17">
        <v>0.29989456602648867</v>
      </c>
      <c r="AO1744" s="17">
        <v>0.36665344290273638</v>
      </c>
      <c r="AP1744" s="17">
        <v>0.33333333333333298</v>
      </c>
      <c r="AQ1744" s="17">
        <v>6.8769342643812035</v>
      </c>
      <c r="AR1744" s="17">
        <v>2.2444243630026963</v>
      </c>
      <c r="AS1744" s="17">
        <v>4.0749788889135843</v>
      </c>
      <c r="AT1744" s="17">
        <v>6.349324647601378</v>
      </c>
      <c r="AU1744" s="17">
        <v>-1</v>
      </c>
      <c r="AV1744" s="17">
        <v>-1</v>
      </c>
      <c r="AW1744" s="17">
        <v>-1</v>
      </c>
      <c r="AX1744" s="17">
        <v>-1</v>
      </c>
      <c r="AY1744" s="17">
        <v>1.0208851875975016E-2</v>
      </c>
      <c r="AZ1744" s="17">
        <v>0.3125941936300799</v>
      </c>
      <c r="BA1744" s="17">
        <v>0.26354501630984251</v>
      </c>
      <c r="BB1744" s="17">
        <v>0.17132665951726228</v>
      </c>
      <c r="BC1744" s="17">
        <v>0.14437366151451048</v>
      </c>
      <c r="BD1744" s="17">
        <v>5.7449672388231301</v>
      </c>
      <c r="BE1744" s="17">
        <v>5.0211408121314278</v>
      </c>
      <c r="BF1744" s="17">
        <v>-1</v>
      </c>
      <c r="BG1744" s="22">
        <v>2148.7059402796294</v>
      </c>
    </row>
    <row r="1745" spans="1:100" x14ac:dyDescent="0.25">
      <c r="A1745">
        <v>4401</v>
      </c>
      <c r="B1745" t="s">
        <v>1626</v>
      </c>
      <c r="C1745" s="48">
        <v>3</v>
      </c>
      <c r="D1745" s="22">
        <v>1486.5294108903724</v>
      </c>
      <c r="E1745" s="17">
        <v>86.188762351049746</v>
      </c>
      <c r="F1745" s="17">
        <v>-7.927032038077015</v>
      </c>
      <c r="G1745" s="17">
        <v>0.28278240637801183</v>
      </c>
      <c r="H1745" s="17">
        <v>5.4833325556583299</v>
      </c>
      <c r="I1745" s="17">
        <v>71.704759558993871</v>
      </c>
      <c r="J1745" s="17">
        <v>-2.2483864688705752</v>
      </c>
      <c r="K1745" s="17">
        <v>-0.99999999999999911</v>
      </c>
      <c r="L1745" s="17">
        <v>-0.99999999999999911</v>
      </c>
      <c r="M1745" s="17">
        <v>-0.99999999999999911</v>
      </c>
      <c r="N1745" s="17">
        <v>0.27253179265081101</v>
      </c>
      <c r="O1745" s="17">
        <v>-0.99999999999999911</v>
      </c>
      <c r="P1745" s="17">
        <v>-0.99999999999999911</v>
      </c>
      <c r="Q1745" s="17">
        <v>3.7104860292193846</v>
      </c>
      <c r="R1745" s="17">
        <v>-0.99999999999999911</v>
      </c>
      <c r="S1745" s="17">
        <v>0.87289850057461349</v>
      </c>
      <c r="T1745" s="17">
        <v>7.4959565670092876E-2</v>
      </c>
      <c r="U1745" s="17">
        <v>1.3524762644859065E-2</v>
      </c>
      <c r="V1745" s="17">
        <v>1.5698964466228808E-2</v>
      </c>
      <c r="W1745" s="17">
        <v>1.7728465264389452</v>
      </c>
      <c r="X1745" s="17">
        <v>1.0351533436598341</v>
      </c>
      <c r="Y1745" s="17">
        <v>0.18777277744730947</v>
      </c>
      <c r="Z1745" s="17">
        <v>35.212036802632184</v>
      </c>
      <c r="AA1745" s="17">
        <v>2.0869760994600162</v>
      </c>
      <c r="AB1745" s="17">
        <v>2.8000335036825876</v>
      </c>
      <c r="AC1745" s="17">
        <v>34.116401748283607</v>
      </c>
      <c r="AD1745" s="17">
        <v>0.28742893288690285</v>
      </c>
      <c r="AE1745" s="17">
        <v>-0.16227296863089752</v>
      </c>
      <c r="AF1745" s="17">
        <v>71.966199085967517</v>
      </c>
      <c r="AG1745" s="17">
        <v>12.387689730726679</v>
      </c>
      <c r="AH1745" s="17">
        <v>0.19545817495448739</v>
      </c>
      <c r="AI1745" s="17">
        <v>0.16026462323849158</v>
      </c>
      <c r="AJ1745" s="17">
        <v>0.33333333333333298</v>
      </c>
      <c r="AK1745" s="17">
        <v>-0.463127896011991</v>
      </c>
      <c r="AL1745" s="17">
        <v>-0.54229619410183272</v>
      </c>
      <c r="AM1745" s="17">
        <v>0.33333333333333298</v>
      </c>
      <c r="AN1745" s="17">
        <v>0.35808237751755712</v>
      </c>
      <c r="AO1745" s="17">
        <v>0.32974366546860967</v>
      </c>
      <c r="AP1745" s="17">
        <v>0.33333333333333298</v>
      </c>
      <c r="AQ1745" s="17">
        <v>-0.26143952697365752</v>
      </c>
      <c r="AR1745" s="17">
        <v>4.1410465121866542</v>
      </c>
      <c r="AS1745" s="17">
        <v>-1.758154020937313</v>
      </c>
      <c r="AT1745" s="17">
        <v>-4.6312789601199107</v>
      </c>
      <c r="AU1745" s="17">
        <v>-0.99999999999999911</v>
      </c>
      <c r="AV1745" s="17">
        <v>-0.99999999999999911</v>
      </c>
      <c r="AW1745" s="17">
        <v>-0.99999999999999911</v>
      </c>
      <c r="AX1745" s="17">
        <v>-0.99999999999999911</v>
      </c>
      <c r="AY1745" s="17">
        <v>9.4752828659940946E-2</v>
      </c>
      <c r="AZ1745" s="17">
        <v>0.2156662725985464</v>
      </c>
      <c r="BA1745" s="17">
        <v>0.10335050522080759</v>
      </c>
      <c r="BB1745" s="17">
        <v>0.69891955865159561</v>
      </c>
      <c r="BC1745" s="17">
        <v>0.42892435772501436</v>
      </c>
      <c r="BD1745" s="17">
        <v>18.551320329282628</v>
      </c>
      <c r="BE1745" s="17">
        <v>11.2398614692294</v>
      </c>
      <c r="BF1745" s="17">
        <v>-0.99999999999999911</v>
      </c>
      <c r="CU1745" t="e">
        <v>#N/A</v>
      </c>
      <c r="CV1745" t="e">
        <v>#N/A</v>
      </c>
    </row>
    <row r="1746" spans="1:100" x14ac:dyDescent="0.25">
      <c r="A1746">
        <v>4403</v>
      </c>
      <c r="B1746" t="s">
        <v>1627</v>
      </c>
      <c r="C1746" s="48">
        <v>2</v>
      </c>
      <c r="D1746" s="22">
        <v>1544.9317871093749</v>
      </c>
      <c r="E1746" s="17">
        <v>90.385772464585372</v>
      </c>
      <c r="F1746" s="17">
        <v>7.6210322622941264</v>
      </c>
      <c r="G1746" s="17">
        <v>0.50893450552261132</v>
      </c>
      <c r="H1746" s="17">
        <v>7.1795871624975511</v>
      </c>
      <c r="I1746" s="17">
        <v>64.048763333750458</v>
      </c>
      <c r="J1746" s="17">
        <v>14.16763821979473</v>
      </c>
      <c r="K1746" s="17">
        <v>-0.99999999999999989</v>
      </c>
      <c r="L1746" s="17">
        <v>-0.99999999999999989</v>
      </c>
      <c r="M1746" s="17">
        <v>-0.99999999999999989</v>
      </c>
      <c r="N1746" s="17">
        <v>0.28461071378926767</v>
      </c>
      <c r="O1746" s="17">
        <v>-0.99999999999999989</v>
      </c>
      <c r="P1746" s="17">
        <v>-0.99999999999999989</v>
      </c>
      <c r="Q1746" s="17">
        <v>4.1753178344608823</v>
      </c>
      <c r="R1746" s="17">
        <v>-0.99999999999999989</v>
      </c>
      <c r="S1746" s="17">
        <v>1.3884907839923446</v>
      </c>
      <c r="T1746" s="17">
        <v>0.17221846526642387</v>
      </c>
      <c r="U1746" s="17">
        <v>0.19021152968467489</v>
      </c>
      <c r="V1746" s="17">
        <v>8.1551624260785924E-2</v>
      </c>
      <c r="W1746" s="17">
        <v>3.0760099319151792</v>
      </c>
      <c r="X1746" s="17">
        <v>1.0207457916076197</v>
      </c>
      <c r="Y1746" s="17">
        <v>0.12745577769985561</v>
      </c>
      <c r="Z1746" s="17">
        <v>35.425317035995789</v>
      </c>
      <c r="AA1746" s="17">
        <v>0.69122978635372045</v>
      </c>
      <c r="AB1746" s="17">
        <v>1.2833310892140515</v>
      </c>
      <c r="AC1746" s="17">
        <v>19.946633427419876</v>
      </c>
      <c r="AD1746" s="17">
        <v>0.84694233752748849</v>
      </c>
      <c r="AE1746" s="17">
        <v>0.65915223499445696</v>
      </c>
      <c r="AF1746" s="17">
        <v>56.577782971736291</v>
      </c>
      <c r="AG1746" s="17">
        <v>5.7777763929348751</v>
      </c>
      <c r="AH1746" s="17">
        <v>0.25289384074870991</v>
      </c>
      <c r="AI1746" s="17">
        <v>0.34093593293226609</v>
      </c>
      <c r="AJ1746" s="17">
        <v>0.33333333333333298</v>
      </c>
      <c r="AK1746" s="17">
        <v>0.71716297404481333</v>
      </c>
      <c r="AL1746" s="17">
        <v>0.79211022788968111</v>
      </c>
      <c r="AM1746" s="17">
        <v>0.33333333333333298</v>
      </c>
      <c r="AN1746" s="17">
        <v>0.36966581388657377</v>
      </c>
      <c r="AO1746" s="17">
        <v>0.44289466991869814</v>
      </c>
      <c r="AP1746" s="17">
        <v>0.33333333333333298</v>
      </c>
      <c r="AQ1746" s="17">
        <v>7.7467640691553816</v>
      </c>
      <c r="AR1746" s="17">
        <v>2.2444243630026963</v>
      </c>
      <c r="AS1746" s="17">
        <v>5.1822204731145476</v>
      </c>
      <c r="AT1746" s="17">
        <v>7.1239949342768574</v>
      </c>
      <c r="AU1746" s="17">
        <v>-0.99999999999999989</v>
      </c>
      <c r="AV1746" s="17">
        <v>-0.99999999999999989</v>
      </c>
      <c r="AW1746" s="17">
        <v>-0.99999999999999989</v>
      </c>
      <c r="AX1746" s="17">
        <v>-0.99999999999999989</v>
      </c>
      <c r="AY1746" s="17">
        <v>2.1869231019890589E-2</v>
      </c>
      <c r="AZ1746" s="17">
        <v>0.23217772420436986</v>
      </c>
      <c r="BA1746" s="17">
        <v>0.3408523546935498</v>
      </c>
      <c r="BB1746" s="17">
        <v>0.12654232460578302</v>
      </c>
      <c r="BC1746" s="17">
        <v>0.1872401583221146</v>
      </c>
      <c r="BD1746" s="17">
        <v>4.5508169820592919</v>
      </c>
      <c r="BE1746" s="17">
        <v>6.1747729727317848</v>
      </c>
      <c r="BF1746" s="17">
        <v>-0.99999999999999989</v>
      </c>
      <c r="BG1746" s="22">
        <v>1221.6118014617412</v>
      </c>
    </row>
    <row r="1747" spans="1:100" x14ac:dyDescent="0.25">
      <c r="A1747">
        <v>4405</v>
      </c>
      <c r="B1747" t="s">
        <v>1628</v>
      </c>
      <c r="C1747" s="48">
        <v>3</v>
      </c>
      <c r="D1747" s="22">
        <v>1604.173501084163</v>
      </c>
      <c r="E1747" s="17">
        <v>169.35584776822131</v>
      </c>
      <c r="F1747" s="17">
        <v>81.30757473771088</v>
      </c>
      <c r="G1747" s="17">
        <v>1.277756584063694</v>
      </c>
      <c r="H1747" s="17">
        <v>11.773134563912221</v>
      </c>
      <c r="I1747" s="17">
        <v>109.61973269610327</v>
      </c>
      <c r="J1747" s="17">
        <v>30.934184104575881</v>
      </c>
      <c r="K1747" s="17">
        <v>-1</v>
      </c>
      <c r="L1747" s="17">
        <v>-1</v>
      </c>
      <c r="M1747" s="17">
        <v>-1</v>
      </c>
      <c r="N1747" s="17">
        <v>0.42838093439482156</v>
      </c>
      <c r="O1747" s="17">
        <v>-1</v>
      </c>
      <c r="P1747" s="17">
        <v>-1</v>
      </c>
      <c r="Q1747" s="17">
        <v>6.3993934203778089</v>
      </c>
      <c r="R1747" s="17">
        <v>-1</v>
      </c>
      <c r="S1747" s="17">
        <v>2.7044319840002391</v>
      </c>
      <c r="T1747" s="17">
        <v>0.38876074301631403</v>
      </c>
      <c r="U1747" s="17">
        <v>-1.756141223303341E-2</v>
      </c>
      <c r="V1747" s="17">
        <v>-0.20933090493137524</v>
      </c>
      <c r="W1747" s="17">
        <v>5.3737411435344118</v>
      </c>
      <c r="X1747" s="17">
        <v>0.62101035638275592</v>
      </c>
      <c r="Y1747" s="17">
        <v>0.4974271360054992</v>
      </c>
      <c r="Z1747" s="17">
        <v>58.572863375533117</v>
      </c>
      <c r="AA1747" s="17">
        <v>0.44930977535568234</v>
      </c>
      <c r="AB1747" s="17">
        <v>4.0894517918070337</v>
      </c>
      <c r="AC1747" s="17">
        <v>35.684159186457691</v>
      </c>
      <c r="AD1747" s="17">
        <v>0.83662892454641979</v>
      </c>
      <c r="AE1747" s="17">
        <v>0.41196622589090892</v>
      </c>
      <c r="AF1747" s="17">
        <v>98.758440579688752</v>
      </c>
      <c r="AG1747" s="17">
        <v>55.625562801878417</v>
      </c>
      <c r="AH1747" s="17">
        <v>0.16630902666001807</v>
      </c>
      <c r="AI1747" s="17">
        <v>0.12491759281026125</v>
      </c>
      <c r="AJ1747" s="17">
        <v>0.33333333333333298</v>
      </c>
      <c r="AK1747" s="17">
        <v>1.3325937107125685</v>
      </c>
      <c r="AL1747" s="17">
        <v>1.0565128316061709</v>
      </c>
      <c r="AM1747" s="17">
        <v>0.33333333333333298</v>
      </c>
      <c r="AN1747" s="17">
        <v>1.0324419155950195</v>
      </c>
      <c r="AO1747" s="17">
        <v>0.99082799886646933</v>
      </c>
      <c r="AP1747" s="17">
        <v>0.33333333333333298</v>
      </c>
      <c r="AQ1747" s="17">
        <v>10.861292116414514</v>
      </c>
      <c r="AR1747" s="17">
        <v>0.14643491369219108</v>
      </c>
      <c r="AS1747" s="17">
        <v>17.144811891763347</v>
      </c>
      <c r="AT1747" s="17">
        <v>13.642937299120343</v>
      </c>
      <c r="AU1747" s="17">
        <v>-1</v>
      </c>
      <c r="AV1747" s="17">
        <v>-1</v>
      </c>
      <c r="AW1747" s="17">
        <v>-1</v>
      </c>
      <c r="AX1747" s="17">
        <v>-1</v>
      </c>
      <c r="AY1747" s="17">
        <v>3.7450297717986691E-2</v>
      </c>
      <c r="AZ1747" s="17">
        <v>0.11856103622042426</v>
      </c>
      <c r="BA1747" s="17">
        <v>1.3879484424990642</v>
      </c>
      <c r="BB1747" s="17">
        <v>0.30525173375526321</v>
      </c>
      <c r="BC1747" s="17">
        <v>0.40356216764538266</v>
      </c>
      <c r="BD1747" s="17">
        <v>8.2240985249837024</v>
      </c>
      <c r="BE1747" s="17">
        <v>17.028796403629887</v>
      </c>
      <c r="BF1747" s="17">
        <v>-1</v>
      </c>
      <c r="CU1747" t="e">
        <v>#N/A</v>
      </c>
      <c r="CV1747" t="e">
        <v>#N/A</v>
      </c>
    </row>
    <row r="1748" spans="1:100" x14ac:dyDescent="0.25">
      <c r="A1748">
        <v>4408</v>
      </c>
      <c r="B1748" t="s">
        <v>3008</v>
      </c>
      <c r="C1748" s="48">
        <v>2</v>
      </c>
      <c r="D1748" s="22">
        <v>1434.418408203125</v>
      </c>
      <c r="E1748" s="17">
        <v>56.086076429320585</v>
      </c>
      <c r="F1748" s="17">
        <v>-47.712733565308028</v>
      </c>
      <c r="G1748" s="17">
        <v>0.1243326134935247</v>
      </c>
      <c r="H1748" s="17">
        <v>3.6713469350548058</v>
      </c>
      <c r="I1748" s="17">
        <v>37.114261425474112</v>
      </c>
      <c r="J1748" s="17">
        <v>7.515266911299701</v>
      </c>
      <c r="K1748" s="17">
        <v>-1.0000000000000007</v>
      </c>
      <c r="L1748" s="17">
        <v>-1.0000000000000007</v>
      </c>
      <c r="M1748" s="17">
        <v>-1.0000000000000007</v>
      </c>
      <c r="N1748" s="17">
        <v>0.18876804907115619</v>
      </c>
      <c r="O1748" s="17">
        <v>-1.0000000000000007</v>
      </c>
      <c r="P1748" s="17">
        <v>-1.0000000000000007</v>
      </c>
      <c r="Q1748" s="17">
        <v>3.1457412872644839</v>
      </c>
      <c r="R1748" s="17">
        <v>-1.0000000000000007</v>
      </c>
      <c r="S1748" s="17">
        <v>4.5713171810416453E-2</v>
      </c>
      <c r="T1748" s="17">
        <v>2.1500255048298084E-2</v>
      </c>
      <c r="U1748" s="17">
        <v>-0.26142204973359112</v>
      </c>
      <c r="V1748" s="17">
        <v>-0.5102343920007113</v>
      </c>
      <c r="W1748" s="17">
        <v>7.7260705710945565E-2</v>
      </c>
      <c r="X1748" s="17">
        <v>-2.6739880496910891</v>
      </c>
      <c r="Y1748" s="17">
        <v>-8.1440467194379973E-3</v>
      </c>
      <c r="Z1748" s="17">
        <v>22.97518651903146</v>
      </c>
      <c r="AA1748" s="17">
        <v>-0.22570796342360788</v>
      </c>
      <c r="AB1748" s="17">
        <v>-3.8353630023425511E-2</v>
      </c>
      <c r="AC1748" s="17">
        <v>4.7723244074081794</v>
      </c>
      <c r="AD1748" s="17">
        <v>-0.31126555447304571</v>
      </c>
      <c r="AE1748" s="17">
        <v>-0.31078587783158618</v>
      </c>
      <c r="AF1748" s="17">
        <v>32.002091620624284</v>
      </c>
      <c r="AG1748" s="17">
        <v>-36.211035795404911</v>
      </c>
      <c r="AH1748" s="17">
        <v>-3.7605424488048378E-2</v>
      </c>
      <c r="AI1748" s="17">
        <v>-2.7610636258091348E-3</v>
      </c>
      <c r="AJ1748" s="17">
        <v>0.33333333333333298</v>
      </c>
      <c r="AK1748" s="17">
        <v>0.32939002706524412</v>
      </c>
      <c r="AL1748" s="17">
        <v>0.45342594471720182</v>
      </c>
      <c r="AM1748" s="17">
        <v>0.33333333333333298</v>
      </c>
      <c r="AN1748" s="17">
        <v>2.0090601364321337E-2</v>
      </c>
      <c r="AO1748" s="17">
        <v>6.0902890288950517E-2</v>
      </c>
      <c r="AP1748" s="17">
        <v>0.33333333333333298</v>
      </c>
      <c r="AQ1748" s="17">
        <v>3.3886516920930214</v>
      </c>
      <c r="AR1748" s="17">
        <v>2.2444243630026963</v>
      </c>
      <c r="AS1748" s="17">
        <v>-0.36539726315872834</v>
      </c>
      <c r="AT1748" s="17">
        <v>3.2426607399635863</v>
      </c>
      <c r="AU1748" s="17">
        <v>-1.0000000000000007</v>
      </c>
      <c r="AV1748" s="17">
        <v>-1.0000000000000007</v>
      </c>
      <c r="AW1748" s="17">
        <v>-1.0000000000000007</v>
      </c>
      <c r="AX1748" s="17">
        <v>-1.0000000000000007</v>
      </c>
      <c r="AY1748" s="17">
        <v>-3.6552821649977689E-2</v>
      </c>
      <c r="AZ1748" s="17">
        <v>0.63508874058973031</v>
      </c>
      <c r="BA1748" s="17">
        <v>-4.648096775480115E-2</v>
      </c>
      <c r="BB1748" s="17">
        <v>0.35092548922600936</v>
      </c>
      <c r="BC1748" s="17">
        <v>-2.7534052992735092E-2</v>
      </c>
      <c r="BD1748" s="17">
        <v>10.533873650743786</v>
      </c>
      <c r="BE1748" s="17">
        <v>0.39472431252880025</v>
      </c>
      <c r="BF1748" s="17">
        <v>-1.0000000000000007</v>
      </c>
      <c r="BG1748" s="22">
        <v>-1.9534596076714479</v>
      </c>
    </row>
    <row r="1749" spans="1:100" x14ac:dyDescent="0.25">
      <c r="A1749">
        <v>4409</v>
      </c>
      <c r="B1749" t="s">
        <v>1629</v>
      </c>
      <c r="C1749" s="48">
        <v>2</v>
      </c>
      <c r="D1749" s="22">
        <v>1506.9580566406248</v>
      </c>
      <c r="E1749" s="17">
        <v>111.50632948703685</v>
      </c>
      <c r="F1749" s="17">
        <v>41.693636148558447</v>
      </c>
      <c r="G1749" s="17">
        <v>0.74575894219375516</v>
      </c>
      <c r="H1749" s="17">
        <v>9.339839186188426</v>
      </c>
      <c r="I1749" s="17">
        <v>80.6340905868025</v>
      </c>
      <c r="J1749" s="17">
        <v>18.263936548827566</v>
      </c>
      <c r="K1749" s="17">
        <v>-0.99999999999999933</v>
      </c>
      <c r="L1749" s="17">
        <v>-0.99999999999999933</v>
      </c>
      <c r="M1749" s="17">
        <v>-0.99999999999999933</v>
      </c>
      <c r="N1749" s="17">
        <v>0.34362728534376086</v>
      </c>
      <c r="O1749" s="17">
        <v>-0.99999999999999933</v>
      </c>
      <c r="P1749" s="17">
        <v>-0.99999999999999933</v>
      </c>
      <c r="Q1749" s="17">
        <v>4.8092951779243105</v>
      </c>
      <c r="R1749" s="17">
        <v>-0.99999999999999933</v>
      </c>
      <c r="S1749" s="17">
        <v>2.2153264240925208</v>
      </c>
      <c r="T1749" s="17">
        <v>0.26502548460446501</v>
      </c>
      <c r="U1749" s="17">
        <v>0.46831174251309782</v>
      </c>
      <c r="V1749" s="17">
        <v>0.44595282153932192</v>
      </c>
      <c r="W1749" s="17">
        <v>4.922535159513739</v>
      </c>
      <c r="X1749" s="17">
        <v>3.2958340809528091</v>
      </c>
      <c r="Y1749" s="17">
        <v>0.21095342213779961</v>
      </c>
      <c r="Z1749" s="17">
        <v>43.091673357350814</v>
      </c>
      <c r="AA1749" s="17">
        <v>1.2558480853118004</v>
      </c>
      <c r="AB1749" s="17">
        <v>2.0971784612041047</v>
      </c>
      <c r="AC1749" s="17">
        <v>29.290443897458708</v>
      </c>
      <c r="AD1749" s="17">
        <v>1.5601263786251214</v>
      </c>
      <c r="AE1749" s="17">
        <v>1.2564063097573754</v>
      </c>
      <c r="AF1749" s="17">
        <v>71.71063691929524</v>
      </c>
      <c r="AG1749" s="17">
        <v>31.633023075501857</v>
      </c>
      <c r="AH1749" s="17">
        <v>0.43177316055682319</v>
      </c>
      <c r="AI1749" s="17">
        <v>0.55257256104660324</v>
      </c>
      <c r="AJ1749" s="17">
        <v>0.33333333333333298</v>
      </c>
      <c r="AK1749" s="17">
        <v>0.95594003580144293</v>
      </c>
      <c r="AL1749" s="17">
        <v>1.0006602018602369</v>
      </c>
      <c r="AM1749" s="17">
        <v>0.33333333333333298</v>
      </c>
      <c r="AN1749" s="17">
        <v>0.5849220424584205</v>
      </c>
      <c r="AO1749" s="17">
        <v>0.67811189037111586</v>
      </c>
      <c r="AP1749" s="17">
        <v>0.33333333333333298</v>
      </c>
      <c r="AQ1749" s="17">
        <v>10.430337733346501</v>
      </c>
      <c r="AR1749" s="17">
        <v>2.2444243630026963</v>
      </c>
      <c r="AS1749" s="17">
        <v>8.5982500675825939</v>
      </c>
      <c r="AT1749" s="17">
        <v>9.5139852155289617</v>
      </c>
      <c r="AU1749" s="17">
        <v>-0.99999999999999933</v>
      </c>
      <c r="AV1749" s="17">
        <v>-0.99999999999999933</v>
      </c>
      <c r="AW1749" s="17">
        <v>-0.99999999999999933</v>
      </c>
      <c r="AX1749" s="17">
        <v>-0.99999999999999933</v>
      </c>
      <c r="AY1749" s="17">
        <v>5.7843494276159424E-2</v>
      </c>
      <c r="AZ1749" s="17">
        <v>-1.5920832931289264E-2</v>
      </c>
      <c r="BA1749" s="17">
        <v>0.57935871099055902</v>
      </c>
      <c r="BB1749" s="17">
        <v>-1.1625005459392018E-2</v>
      </c>
      <c r="BC1749" s="17">
        <v>0.3194906299403919</v>
      </c>
      <c r="BD1749" s="17">
        <v>0.86665927379306318</v>
      </c>
      <c r="BE1749" s="17">
        <v>9.733925426877402</v>
      </c>
      <c r="BF1749" s="17">
        <v>-0.99999999999999933</v>
      </c>
      <c r="BG1749" s="22">
        <v>128.75979753245258</v>
      </c>
    </row>
    <row r="1750" spans="1:100" x14ac:dyDescent="0.25">
      <c r="A1750">
        <v>4412</v>
      </c>
      <c r="B1750" t="s">
        <v>3009</v>
      </c>
      <c r="C1750" s="48">
        <v>2</v>
      </c>
      <c r="D1750" s="22">
        <v>1500.2715624999998</v>
      </c>
      <c r="E1750" s="17">
        <v>55.368493168510547</v>
      </c>
      <c r="F1750" s="17">
        <v>-48.870370183272399</v>
      </c>
      <c r="G1750" s="17">
        <v>0.11628636493458144</v>
      </c>
      <c r="H1750" s="17">
        <v>3.5979511108024562</v>
      </c>
      <c r="I1750" s="17">
        <v>36.550765244990075</v>
      </c>
      <c r="J1750" s="17">
        <v>7.37609278302868</v>
      </c>
      <c r="K1750" s="17">
        <v>-1.0000000000000007</v>
      </c>
      <c r="L1750" s="17">
        <v>-1.0000000000000007</v>
      </c>
      <c r="M1750" s="17">
        <v>-1.0000000000000007</v>
      </c>
      <c r="N1750" s="17">
        <v>0.18676292658253602</v>
      </c>
      <c r="O1750" s="17">
        <v>-1.0000000000000007</v>
      </c>
      <c r="P1750" s="17">
        <v>-1.0000000000000007</v>
      </c>
      <c r="Q1750" s="17">
        <v>3.12420153673051</v>
      </c>
      <c r="R1750" s="17">
        <v>-1.0000000000000007</v>
      </c>
      <c r="S1750" s="17">
        <v>1.7620948004655634E-2</v>
      </c>
      <c r="T1750" s="17">
        <v>1.8347082360103406E-2</v>
      </c>
      <c r="U1750" s="17">
        <v>-0.27087066689559353</v>
      </c>
      <c r="V1750" s="17">
        <v>-0.52261513551558392</v>
      </c>
      <c r="W1750" s="17">
        <v>1.4523932595556843E-2</v>
      </c>
      <c r="X1750" s="17">
        <v>-2.751285503141943</v>
      </c>
      <c r="Y1750" s="17">
        <v>-1.0980927958036235E-2</v>
      </c>
      <c r="Z1750" s="17">
        <v>22.714717585292561</v>
      </c>
      <c r="AA1750" s="17">
        <v>-0.24489119990968466</v>
      </c>
      <c r="AB1750" s="17">
        <v>-6.60045698340328E-2</v>
      </c>
      <c r="AC1750" s="17">
        <v>4.4548629892100724</v>
      </c>
      <c r="AD1750" s="17">
        <v>-0.33549639882172944</v>
      </c>
      <c r="AE1750" s="17">
        <v>-0.33107793386234674</v>
      </c>
      <c r="AF1750" s="17">
        <v>31.487944069046549</v>
      </c>
      <c r="AG1750" s="17">
        <v>-37.089482902827406</v>
      </c>
      <c r="AH1750" s="17">
        <v>-4.3682953857322959E-2</v>
      </c>
      <c r="AI1750" s="17">
        <v>-9.9515416774860199E-3</v>
      </c>
      <c r="AJ1750" s="17">
        <v>0.33333333333333298</v>
      </c>
      <c r="AK1750" s="17">
        <v>0.32127743692854355</v>
      </c>
      <c r="AL1750" s="17">
        <v>0.44634033754289493</v>
      </c>
      <c r="AM1750" s="17">
        <v>0.33333333333333298</v>
      </c>
      <c r="AN1750" s="17">
        <v>1.2777145272985402E-2</v>
      </c>
      <c r="AO1750" s="17">
        <v>5.2911247839771969E-2</v>
      </c>
      <c r="AP1750" s="17">
        <v>0.33333333333333298</v>
      </c>
      <c r="AQ1750" s="17">
        <v>3.2974757094460121</v>
      </c>
      <c r="AR1750" s="17">
        <v>2.2444243630026963</v>
      </c>
      <c r="AS1750" s="17">
        <v>-0.48145886384550085</v>
      </c>
      <c r="AT1750" s="17">
        <v>3.1614594242264071</v>
      </c>
      <c r="AU1750" s="17">
        <v>-1.0000000000000007</v>
      </c>
      <c r="AV1750" s="17">
        <v>-1.0000000000000007</v>
      </c>
      <c r="AW1750" s="17">
        <v>-1.0000000000000007</v>
      </c>
      <c r="AX1750" s="17">
        <v>-1.0000000000000007</v>
      </c>
      <c r="AY1750" s="17">
        <v>-3.7775068255748112E-2</v>
      </c>
      <c r="AZ1750" s="17">
        <v>0.64351803397637819</v>
      </c>
      <c r="BA1750" s="17">
        <v>-5.4584360515399055E-2</v>
      </c>
      <c r="BB1750" s="17">
        <v>0.35561980496494516</v>
      </c>
      <c r="BC1750" s="17">
        <v>-3.2027340010053224E-2</v>
      </c>
      <c r="BD1750" s="17">
        <v>10.659045060703562</v>
      </c>
      <c r="BE1750" s="17">
        <v>0.2738000290901148</v>
      </c>
      <c r="BF1750" s="17">
        <v>-1.0000000000000007</v>
      </c>
      <c r="BG1750" s="22">
        <v>59.8148470277456</v>
      </c>
    </row>
    <row r="1751" spans="1:100" x14ac:dyDescent="0.25">
      <c r="A1751">
        <v>4415</v>
      </c>
      <c r="B1751" t="s">
        <v>1631</v>
      </c>
      <c r="C1751" s="48">
        <v>2</v>
      </c>
      <c r="D1751" s="22">
        <v>1588.5497167968751</v>
      </c>
      <c r="E1751" s="17">
        <v>109.48086422770558</v>
      </c>
      <c r="F1751" s="17">
        <v>38.426067239593479</v>
      </c>
      <c r="G1751" s="17">
        <v>0.72304743564929264</v>
      </c>
      <c r="H1751" s="17">
        <v>9.1326706242639126</v>
      </c>
      <c r="I1751" s="17">
        <v>79.043554687110685</v>
      </c>
      <c r="J1751" s="17">
        <v>17.871100794141125</v>
      </c>
      <c r="K1751" s="17">
        <v>-0.99999999999999944</v>
      </c>
      <c r="L1751" s="17">
        <v>-0.99999999999999944</v>
      </c>
      <c r="M1751" s="17">
        <v>-0.99999999999999944</v>
      </c>
      <c r="N1751" s="17">
        <v>0.33796758539922833</v>
      </c>
      <c r="O1751" s="17">
        <v>-0.99999999999999944</v>
      </c>
      <c r="P1751" s="17">
        <v>-0.99999999999999944</v>
      </c>
      <c r="Q1751" s="17">
        <v>4.7484966353942397</v>
      </c>
      <c r="R1751" s="17">
        <v>-0.99999999999999944</v>
      </c>
      <c r="S1751" s="17">
        <v>2.1360327358427469</v>
      </c>
      <c r="T1751" s="17">
        <v>0.25612527457252954</v>
      </c>
      <c r="U1751" s="17">
        <v>0.44164188152894729</v>
      </c>
      <c r="V1751" s="17">
        <v>0.41100668045214306</v>
      </c>
      <c r="W1751" s="17">
        <v>4.7454530543872551</v>
      </c>
      <c r="X1751" s="17">
        <v>3.0776527002685019</v>
      </c>
      <c r="Y1751" s="17">
        <v>0.20294598285173948</v>
      </c>
      <c r="Z1751" s="17">
        <v>42.356468391967901</v>
      </c>
      <c r="AA1751" s="17">
        <v>1.2017010877630789</v>
      </c>
      <c r="AB1751" s="17">
        <v>2.0191303502280724</v>
      </c>
      <c r="AC1751" s="17">
        <v>28.394370774163654</v>
      </c>
      <c r="AD1751" s="17">
        <v>1.4917318993877988</v>
      </c>
      <c r="AE1751" s="17">
        <v>1.1991295353739921</v>
      </c>
      <c r="AF1751" s="17">
        <v>70.259393473739692</v>
      </c>
      <c r="AG1751" s="17">
        <v>29.153500216738681</v>
      </c>
      <c r="AH1751" s="17">
        <v>0.41461860125713251</v>
      </c>
      <c r="AI1751" s="17">
        <v>0.53227656992326644</v>
      </c>
      <c r="AJ1751" s="17">
        <v>0.33333333333333298</v>
      </c>
      <c r="AK1751" s="17">
        <v>0.93304127215618771</v>
      </c>
      <c r="AL1751" s="17">
        <v>0.98066022143061227</v>
      </c>
      <c r="AM1751" s="17">
        <v>0.33333333333333298</v>
      </c>
      <c r="AN1751" s="17">
        <v>0.56427893099296633</v>
      </c>
      <c r="AO1751" s="17">
        <v>0.65555451615430949</v>
      </c>
      <c r="AP1751" s="17">
        <v>0.33333333333333298</v>
      </c>
      <c r="AQ1751" s="17">
        <v>10.172982530929374</v>
      </c>
      <c r="AR1751" s="17">
        <v>2.2444243630026963</v>
      </c>
      <c r="AS1751" s="17">
        <v>8.270652208251164</v>
      </c>
      <c r="AT1751" s="17">
        <v>9.2847847129252834</v>
      </c>
      <c r="AU1751" s="17">
        <v>-0.99999999999999944</v>
      </c>
      <c r="AV1751" s="17">
        <v>-0.99999999999999944</v>
      </c>
      <c r="AW1751" s="17">
        <v>-0.99999999999999944</v>
      </c>
      <c r="AX1751" s="17">
        <v>-0.99999999999999944</v>
      </c>
      <c r="AY1751" s="17">
        <v>5.4393555887784821E-2</v>
      </c>
      <c r="AZ1751" s="17">
        <v>7.8718638159750443E-3</v>
      </c>
      <c r="BA1751" s="17">
        <v>0.5564859080481106</v>
      </c>
      <c r="BB1751" s="17">
        <v>1.6252666202733745E-3</v>
      </c>
      <c r="BC1751" s="17">
        <v>0.30680778566179412</v>
      </c>
      <c r="BD1751" s="17">
        <v>1.2199706679981688</v>
      </c>
      <c r="BE1751" s="17">
        <v>9.3926020592752888</v>
      </c>
      <c r="BF1751" s="17">
        <v>-0.99999999999999944</v>
      </c>
      <c r="BG1751" s="22">
        <v>489.80851093186857</v>
      </c>
    </row>
    <row r="1752" spans="1:100" x14ac:dyDescent="0.25">
      <c r="A1752">
        <v>4416</v>
      </c>
      <c r="B1752" t="s">
        <v>891</v>
      </c>
      <c r="C1752" s="48">
        <v>2</v>
      </c>
      <c r="D1752" s="22">
        <v>1467.2945996093749</v>
      </c>
      <c r="E1752" s="17">
        <v>66.810088140455164</v>
      </c>
      <c r="F1752" s="17">
        <v>-30.41229008189384</v>
      </c>
      <c r="G1752" s="17">
        <v>0.24458076933735254</v>
      </c>
      <c r="H1752" s="17">
        <v>4.7682198999314753</v>
      </c>
      <c r="I1752" s="17">
        <v>45.535499724523731</v>
      </c>
      <c r="J1752" s="17">
        <v>9.5951718686430247</v>
      </c>
      <c r="K1752" s="17">
        <v>-1.0000000000000004</v>
      </c>
      <c r="L1752" s="17">
        <v>-1.0000000000000004</v>
      </c>
      <c r="M1752" s="17">
        <v>-1.0000000000000004</v>
      </c>
      <c r="N1752" s="17">
        <v>0.21873384987028383</v>
      </c>
      <c r="O1752" s="17">
        <v>-1.0000000000000004</v>
      </c>
      <c r="P1752" s="17">
        <v>-1.0000000000000004</v>
      </c>
      <c r="Q1752" s="17">
        <v>3.4676447507322603</v>
      </c>
      <c r="R1752" s="17">
        <v>-1.0000000000000004</v>
      </c>
      <c r="S1752" s="17">
        <v>0.46554088176105823</v>
      </c>
      <c r="T1752" s="17">
        <v>6.8623233916642642E-2</v>
      </c>
      <c r="U1752" s="17">
        <v>-0.12021602301418477</v>
      </c>
      <c r="V1752" s="17">
        <v>-0.32520884068535588</v>
      </c>
      <c r="W1752" s="17">
        <v>1.0148381637591597</v>
      </c>
      <c r="X1752" s="17">
        <v>-1.5188067051428633</v>
      </c>
      <c r="Y1752" s="17">
        <v>3.4252075497074E-2</v>
      </c>
      <c r="Z1752" s="17">
        <v>26.867796684783585</v>
      </c>
      <c r="AA1752" s="17">
        <v>6.0978284666857063E-2</v>
      </c>
      <c r="AB1752" s="17">
        <v>0.3748792567332897</v>
      </c>
      <c r="AC1752" s="17">
        <v>9.5166657995788952</v>
      </c>
      <c r="AD1752" s="17">
        <v>5.0855293040358296E-2</v>
      </c>
      <c r="AE1752" s="17">
        <v>-7.5287390415524902E-3</v>
      </c>
      <c r="AF1752" s="17">
        <v>39.685833237097754</v>
      </c>
      <c r="AG1752" s="17">
        <v>-23.082974451029493</v>
      </c>
      <c r="AH1752" s="17">
        <v>5.3220964156096284E-2</v>
      </c>
      <c r="AI1752" s="17">
        <v>0.10469792412676637</v>
      </c>
      <c r="AJ1752" s="17">
        <v>0.33333333333333298</v>
      </c>
      <c r="AK1752" s="17">
        <v>0.45062963281552776</v>
      </c>
      <c r="AL1752" s="17">
        <v>0.559317676684291</v>
      </c>
      <c r="AM1752" s="17">
        <v>0.33333333333333298</v>
      </c>
      <c r="AN1752" s="17">
        <v>0.12938744962666937</v>
      </c>
      <c r="AO1752" s="17">
        <v>0.18033497837785975</v>
      </c>
      <c r="AP1752" s="17">
        <v>0.33333333333333298</v>
      </c>
      <c r="AQ1752" s="17">
        <v>4.7512424311481389</v>
      </c>
      <c r="AR1752" s="17">
        <v>2.2444243630026963</v>
      </c>
      <c r="AS1752" s="17">
        <v>1.3690996697448714</v>
      </c>
      <c r="AT1752" s="17">
        <v>4.4561838368402462</v>
      </c>
      <c r="AU1752" s="17">
        <v>-1.0000000000000004</v>
      </c>
      <c r="AV1752" s="17">
        <v>-1.0000000000000004</v>
      </c>
      <c r="AW1752" s="17">
        <v>-1.0000000000000004</v>
      </c>
      <c r="AX1752" s="17">
        <v>-1.0000000000000004</v>
      </c>
      <c r="AY1752" s="17">
        <v>-1.8286806220102106E-2</v>
      </c>
      <c r="AZ1752" s="17">
        <v>0.50911612398638351</v>
      </c>
      <c r="BA1752" s="17">
        <v>7.4621186671819467E-2</v>
      </c>
      <c r="BB1752" s="17">
        <v>0.28077070760069256</v>
      </c>
      <c r="BC1752" s="17">
        <v>3.9616430061753041E-2</v>
      </c>
      <c r="BD1752" s="17">
        <v>8.6632340474835505</v>
      </c>
      <c r="BE1752" s="17">
        <v>2.2018922086878558</v>
      </c>
      <c r="BF1752" s="17">
        <v>-1.0000000000000004</v>
      </c>
      <c r="BG1752" s="22">
        <v>19.92044613120629</v>
      </c>
    </row>
    <row r="1753" spans="1:100" x14ac:dyDescent="0.25">
      <c r="A1753">
        <v>4418</v>
      </c>
      <c r="B1753" t="s">
        <v>1632</v>
      </c>
      <c r="C1753" s="48">
        <v>2</v>
      </c>
      <c r="D1753" s="22">
        <v>1502.7231640625</v>
      </c>
      <c r="E1753" s="17">
        <v>92.730987055923336</v>
      </c>
      <c r="F1753" s="17">
        <v>11.404434741405009</v>
      </c>
      <c r="G1753" s="17">
        <v>0.53523135573712777</v>
      </c>
      <c r="H1753" s="17">
        <v>7.4194603136432189</v>
      </c>
      <c r="I1753" s="17">
        <v>65.890388601238698</v>
      </c>
      <c r="J1753" s="17">
        <v>14.622488847148405</v>
      </c>
      <c r="K1753" s="17">
        <v>-0.99999999999999978</v>
      </c>
      <c r="L1753" s="17">
        <v>-0.99999999999999978</v>
      </c>
      <c r="M1753" s="17">
        <v>-0.99999999999999978</v>
      </c>
      <c r="N1753" s="17">
        <v>0.29116388019454809</v>
      </c>
      <c r="O1753" s="17">
        <v>-0.99999999999999978</v>
      </c>
      <c r="P1753" s="17">
        <v>-0.99999999999999978</v>
      </c>
      <c r="Q1753" s="17">
        <v>4.2457143166600781</v>
      </c>
      <c r="R1753" s="17">
        <v>-0.99999999999999978</v>
      </c>
      <c r="S1753" s="17">
        <v>1.4803021413225463</v>
      </c>
      <c r="T1753" s="17">
        <v>0.18252370369828863</v>
      </c>
      <c r="U1753" s="17">
        <v>0.22109161851406073</v>
      </c>
      <c r="V1753" s="17">
        <v>0.12201452512321082</v>
      </c>
      <c r="W1753" s="17">
        <v>3.2810470387696249</v>
      </c>
      <c r="X1753" s="17">
        <v>1.2733702961167892</v>
      </c>
      <c r="Y1753" s="17">
        <v>0.1367273084587298</v>
      </c>
      <c r="Z1753" s="17">
        <v>36.276584864212893</v>
      </c>
      <c r="AA1753" s="17">
        <v>0.75392467985701761</v>
      </c>
      <c r="AB1753" s="17">
        <v>1.3737002366699735</v>
      </c>
      <c r="AC1753" s="17">
        <v>20.9841648064331</v>
      </c>
      <c r="AD1753" s="17">
        <v>0.92613388620272341</v>
      </c>
      <c r="AE1753" s="17">
        <v>0.72547098640717289</v>
      </c>
      <c r="AF1753" s="17">
        <v>58.258126432785893</v>
      </c>
      <c r="AG1753" s="17">
        <v>8.6487282204904385</v>
      </c>
      <c r="AH1753" s="17">
        <v>0.27275649827505499</v>
      </c>
      <c r="AI1753" s="17">
        <v>0.36443594326758538</v>
      </c>
      <c r="AJ1753" s="17">
        <v>0.33333333333333298</v>
      </c>
      <c r="AK1753" s="17">
        <v>0.74367664263381794</v>
      </c>
      <c r="AL1753" s="17">
        <v>0.81526749791144171</v>
      </c>
      <c r="AM1753" s="17">
        <v>0.33333333333333298</v>
      </c>
      <c r="AN1753" s="17">
        <v>0.39356774258980076</v>
      </c>
      <c r="AO1753" s="17">
        <v>0.4690130557620531</v>
      </c>
      <c r="AP1753" s="17">
        <v>0.33333333333333298</v>
      </c>
      <c r="AQ1753" s="17">
        <v>8.0447465564307485</v>
      </c>
      <c r="AR1753" s="17">
        <v>2.2444243630026963</v>
      </c>
      <c r="AS1753" s="17">
        <v>5.5615344486348235</v>
      </c>
      <c r="AT1753" s="17">
        <v>7.3893780903550859</v>
      </c>
      <c r="AU1753" s="17">
        <v>-0.99999999999999978</v>
      </c>
      <c r="AV1753" s="17">
        <v>-0.99999999999999978</v>
      </c>
      <c r="AW1753" s="17">
        <v>-0.99999999999999978</v>
      </c>
      <c r="AX1753" s="17">
        <v>-0.99999999999999978</v>
      </c>
      <c r="AY1753" s="17">
        <v>2.586379266954552E-2</v>
      </c>
      <c r="AZ1753" s="17">
        <v>0.20462900209131513</v>
      </c>
      <c r="BA1753" s="17">
        <v>0.36733596430289867</v>
      </c>
      <c r="BB1753" s="17">
        <v>0.11120030317279686</v>
      </c>
      <c r="BC1753" s="17">
        <v>0.20192517517185066</v>
      </c>
      <c r="BD1753" s="17">
        <v>4.1417302138915968</v>
      </c>
      <c r="BE1753" s="17">
        <v>6.5699792288634606</v>
      </c>
      <c r="BF1753" s="17">
        <v>-0.99999999999999978</v>
      </c>
      <c r="BG1753" s="22">
        <v>104.82212146497159</v>
      </c>
    </row>
    <row r="1754" spans="1:100" x14ac:dyDescent="0.25">
      <c r="A1754">
        <v>4450</v>
      </c>
      <c r="B1754" t="s">
        <v>1633</v>
      </c>
      <c r="C1754" s="48">
        <v>3</v>
      </c>
      <c r="D1754" s="22">
        <v>1627.7114386628839</v>
      </c>
      <c r="E1754" s="17">
        <v>141.69808179608191</v>
      </c>
      <c r="F1754" s="17">
        <v>67.13533396637952</v>
      </c>
      <c r="G1754" s="17">
        <v>1.0649245880527538</v>
      </c>
      <c r="H1754" s="17">
        <v>8.0142255796132442</v>
      </c>
      <c r="I1754" s="17">
        <v>110.75396605974609</v>
      </c>
      <c r="J1754" s="17">
        <v>21.190802995226093</v>
      </c>
      <c r="K1754" s="17">
        <v>-1.0000000000000013</v>
      </c>
      <c r="L1754" s="17">
        <v>-1.0000000000000013</v>
      </c>
      <c r="M1754" s="17">
        <v>-1.0000000000000013</v>
      </c>
      <c r="N1754" s="17">
        <v>0.39002277326980966</v>
      </c>
      <c r="O1754" s="17">
        <v>-1.0000000000000013</v>
      </c>
      <c r="P1754" s="17">
        <v>-1.0000000000000013</v>
      </c>
      <c r="Q1754" s="17">
        <v>4.939711126860046</v>
      </c>
      <c r="R1754" s="17">
        <v>-1.0000000000000013</v>
      </c>
      <c r="S1754" s="17">
        <v>1.6696698439433617</v>
      </c>
      <c r="T1754" s="17">
        <v>0.50112634252187627</v>
      </c>
      <c r="U1754" s="17">
        <v>-0.13241261756676037</v>
      </c>
      <c r="V1754" s="17">
        <v>4.1456614378968443E-2</v>
      </c>
      <c r="W1754" s="17">
        <v>3.0745144527532018</v>
      </c>
      <c r="X1754" s="17">
        <v>-1.079260047384385</v>
      </c>
      <c r="Y1754" s="17">
        <v>0.49979417586242642</v>
      </c>
      <c r="Z1754" s="17">
        <v>66.793119920024878</v>
      </c>
      <c r="AA1754" s="17">
        <v>1.6140212088944075</v>
      </c>
      <c r="AB1754" s="17">
        <v>7.9013325470054445</v>
      </c>
      <c r="AC1754" s="17">
        <v>9.2231169937114235</v>
      </c>
      <c r="AD1754" s="17">
        <v>6.5204185159445629</v>
      </c>
      <c r="AE1754" s="17">
        <v>0.70140845352859271</v>
      </c>
      <c r="AF1754" s="17">
        <v>84.618977914270388</v>
      </c>
      <c r="AG1754" s="17">
        <v>37.511721724360392</v>
      </c>
      <c r="AH1754" s="17">
        <v>1.448727753553279</v>
      </c>
      <c r="AI1754" s="17">
        <v>1.640648404888305</v>
      </c>
      <c r="AJ1754" s="17">
        <v>0.33333333333333298</v>
      </c>
      <c r="AK1754" s="17">
        <v>1.542679369814248</v>
      </c>
      <c r="AL1754" s="17">
        <v>1.7066219174828154</v>
      </c>
      <c r="AM1754" s="17">
        <v>0.33333333333333298</v>
      </c>
      <c r="AN1754" s="17">
        <v>1.5034616013013498</v>
      </c>
      <c r="AO1754" s="17">
        <v>1.8797273067240181</v>
      </c>
      <c r="AP1754" s="17">
        <v>0.33333333333333298</v>
      </c>
      <c r="AQ1754" s="17">
        <v>26.134988145475699</v>
      </c>
      <c r="AR1754" s="17">
        <v>3.0953997024184878</v>
      </c>
      <c r="AS1754" s="17">
        <v>2.1384099963183947</v>
      </c>
      <c r="AT1754" s="17">
        <v>15.956993296489205</v>
      </c>
      <c r="AU1754" s="17">
        <v>-1.0000000000000013</v>
      </c>
      <c r="AV1754" s="17">
        <v>-1.0000000000000013</v>
      </c>
      <c r="AW1754" s="17">
        <v>-1.0000000000000013</v>
      </c>
      <c r="AX1754" s="17">
        <v>-1.0000000000000013</v>
      </c>
      <c r="AY1754" s="17">
        <v>-5.2909011916595972E-2</v>
      </c>
      <c r="AZ1754" s="17">
        <v>-0.47852333918694395</v>
      </c>
      <c r="BA1754" s="17">
        <v>0.32818077511531424</v>
      </c>
      <c r="BB1754" s="17">
        <v>0.40170598661889428</v>
      </c>
      <c r="BC1754" s="17">
        <v>3.9038652942484375E-3</v>
      </c>
      <c r="BD1754" s="17">
        <v>7.650032969537639</v>
      </c>
      <c r="BE1754" s="17">
        <v>1.7385005079327853</v>
      </c>
      <c r="BF1754" s="17">
        <v>-1.0000000000000013</v>
      </c>
      <c r="CU1754" t="e">
        <v>#N/A</v>
      </c>
      <c r="CV1754" t="e">
        <v>#N/A</v>
      </c>
    </row>
    <row r="1755" spans="1:100" x14ac:dyDescent="0.25">
      <c r="A1755">
        <v>4451</v>
      </c>
      <c r="B1755" t="s">
        <v>1634</v>
      </c>
      <c r="C1755" s="48">
        <v>3</v>
      </c>
      <c r="D1755" s="22">
        <v>1711.9203665082496</v>
      </c>
      <c r="E1755" s="17">
        <v>171.38361245155593</v>
      </c>
      <c r="F1755" s="17">
        <v>114.02881551196089</v>
      </c>
      <c r="G1755" s="17">
        <v>1.7319298064237652</v>
      </c>
      <c r="H1755" s="17">
        <v>20.737616990086487</v>
      </c>
      <c r="I1755" s="17">
        <v>101.60179973591974</v>
      </c>
      <c r="J1755" s="17">
        <v>25.050584002407614</v>
      </c>
      <c r="K1755" s="17">
        <v>-0.99999999999999878</v>
      </c>
      <c r="L1755" s="17">
        <v>-0.99999999999999878</v>
      </c>
      <c r="M1755" s="17">
        <v>-0.99999999999999878</v>
      </c>
      <c r="N1755" s="17">
        <v>0.33323869042572923</v>
      </c>
      <c r="O1755" s="17">
        <v>-0.99999999999999878</v>
      </c>
      <c r="P1755" s="17">
        <v>-0.99999999999999878</v>
      </c>
      <c r="Q1755" s="17">
        <v>5.5416137144963145</v>
      </c>
      <c r="R1755" s="17">
        <v>-0.99999999999999878</v>
      </c>
      <c r="S1755" s="17">
        <v>7.5556894745475889</v>
      </c>
      <c r="T1755" s="17">
        <v>0.77095572595632778</v>
      </c>
      <c r="U1755" s="17">
        <v>4.2312163247498223E-2</v>
      </c>
      <c r="V1755" s="17">
        <v>5.7761012586586093E-2</v>
      </c>
      <c r="W1755" s="17">
        <v>15.196003275590176</v>
      </c>
      <c r="X1755" s="17">
        <v>8.1088369905588582</v>
      </c>
      <c r="Y1755" s="17">
        <v>0.60543780370490607</v>
      </c>
      <c r="Z1755" s="17">
        <v>53.50523639320761</v>
      </c>
      <c r="AA1755" s="17">
        <v>0.10157763075396797</v>
      </c>
      <c r="AB1755" s="17">
        <v>4.0812159480684791</v>
      </c>
      <c r="AC1755" s="17">
        <v>33.256294264962541</v>
      </c>
      <c r="AD1755" s="17">
        <v>-0.19636114258058912</v>
      </c>
      <c r="AE1755" s="17">
        <v>1.0478550795340633</v>
      </c>
      <c r="AF1755" s="17">
        <v>91.890601685772651</v>
      </c>
      <c r="AG1755" s="17">
        <v>58.959186404855537</v>
      </c>
      <c r="AH1755" s="17">
        <v>-5.0294719469728473E-2</v>
      </c>
      <c r="AI1755" s="17">
        <v>0.29862127987191911</v>
      </c>
      <c r="AJ1755" s="17">
        <v>0.33333333333333298</v>
      </c>
      <c r="AK1755" s="17">
        <v>1.0205162157085796</v>
      </c>
      <c r="AL1755" s="17">
        <v>0.94964353332166729</v>
      </c>
      <c r="AM1755" s="17">
        <v>0.33333333333333298</v>
      </c>
      <c r="AN1755" s="17">
        <v>0.8334640863609617</v>
      </c>
      <c r="AO1755" s="17">
        <v>0.69397479683583019</v>
      </c>
      <c r="AP1755" s="17">
        <v>0.33333333333333298</v>
      </c>
      <c r="AQ1755" s="17">
        <v>9.711198050147086</v>
      </c>
      <c r="AR1755" s="17">
        <v>3.0369321593345298</v>
      </c>
      <c r="AS1755" s="17">
        <v>12.09381216034755</v>
      </c>
      <c r="AT1755" s="17">
        <v>9.9198396827255433</v>
      </c>
      <c r="AU1755" s="17">
        <v>-0.99999999999999878</v>
      </c>
      <c r="AV1755" s="17">
        <v>-0.99999999999999878</v>
      </c>
      <c r="AW1755" s="17">
        <v>-0.99999999999999878</v>
      </c>
      <c r="AX1755" s="17">
        <v>-0.99999999999999878</v>
      </c>
      <c r="AY1755" s="17">
        <v>0.10908053895406677</v>
      </c>
      <c r="AZ1755" s="17">
        <v>0.96033552343763706</v>
      </c>
      <c r="BA1755" s="17">
        <v>2.8013101971003946</v>
      </c>
      <c r="BB1755" s="17">
        <v>-0.14807644742876067</v>
      </c>
      <c r="BC1755" s="17">
        <v>0.39979322851632576</v>
      </c>
      <c r="BD1755" s="17">
        <v>1.0997664314691749</v>
      </c>
      <c r="BE1755" s="17">
        <v>24.001381698410128</v>
      </c>
      <c r="BF1755" s="17">
        <v>-0.99999999999999878</v>
      </c>
      <c r="CU1755" t="e">
        <v>#N/A</v>
      </c>
      <c r="CV1755" t="e">
        <v>#N/A</v>
      </c>
    </row>
    <row r="1756" spans="1:100" x14ac:dyDescent="0.25">
      <c r="A1756">
        <v>4453</v>
      </c>
      <c r="B1756" t="s">
        <v>1635</v>
      </c>
      <c r="C1756" s="48">
        <v>3</v>
      </c>
      <c r="D1756" s="22">
        <v>1402.4336326615305</v>
      </c>
      <c r="E1756" s="17">
        <v>43.535711124336856</v>
      </c>
      <c r="F1756" s="17">
        <v>-104.4153629966781</v>
      </c>
      <c r="G1756" s="17">
        <v>-0.50887990046748754</v>
      </c>
      <c r="H1756" s="17">
        <v>4.4473389255191114</v>
      </c>
      <c r="I1756" s="17">
        <v>24.120178244348217</v>
      </c>
      <c r="J1756" s="17">
        <v>8.9873574633305982</v>
      </c>
      <c r="K1756" s="17">
        <v>-0.99999999999999856</v>
      </c>
      <c r="L1756" s="17">
        <v>-0.99999999999999856</v>
      </c>
      <c r="M1756" s="17">
        <v>-0.99999999999999856</v>
      </c>
      <c r="N1756" s="17">
        <v>0.17510761534141142</v>
      </c>
      <c r="O1756" s="17">
        <v>-0.99999999999999856</v>
      </c>
      <c r="P1756" s="17">
        <v>-0.99999999999999856</v>
      </c>
      <c r="Q1756" s="17">
        <v>1.8381200028859797</v>
      </c>
      <c r="R1756" s="17">
        <v>-0.99999999999999856</v>
      </c>
      <c r="S1756" s="17">
        <v>1.3602122045096672</v>
      </c>
      <c r="T1756" s="17">
        <v>0.13398828056444986</v>
      </c>
      <c r="U1756" s="17">
        <v>-5.5602743193102884E-2</v>
      </c>
      <c r="V1756" s="17">
        <v>0.16563007718928391</v>
      </c>
      <c r="W1756" s="17">
        <v>2.6092189226331297</v>
      </c>
      <c r="X1756" s="17">
        <v>-7.7320473025438732</v>
      </c>
      <c r="Y1756" s="17">
        <v>-0.1905404008969091</v>
      </c>
      <c r="Z1756" s="17">
        <v>22.167327992810471</v>
      </c>
      <c r="AA1756" s="17">
        <v>1.7501557579573725</v>
      </c>
      <c r="AB1756" s="17">
        <v>0.2916173631842397</v>
      </c>
      <c r="AC1756" s="17">
        <v>-1.9861755617055556</v>
      </c>
      <c r="AD1756" s="17">
        <v>-1.2609039809853582</v>
      </c>
      <c r="AE1756" s="17">
        <v>1.1412466496752438</v>
      </c>
      <c r="AF1756" s="17">
        <v>21.614016443964395</v>
      </c>
      <c r="AG1756" s="17">
        <v>-74.375118975042469</v>
      </c>
      <c r="AH1756" s="17">
        <v>-0.15832761897810205</v>
      </c>
      <c r="AI1756" s="17">
        <v>0.13428758702655308</v>
      </c>
      <c r="AJ1756" s="17">
        <v>0.33333333333333298</v>
      </c>
      <c r="AK1756" s="17">
        <v>0.16770658894020934</v>
      </c>
      <c r="AL1756" s="17">
        <v>0.29833116646009483</v>
      </c>
      <c r="AM1756" s="17">
        <v>0.33333333333333298</v>
      </c>
      <c r="AN1756" s="17">
        <v>0.11802767458461119</v>
      </c>
      <c r="AO1756" s="17">
        <v>6.8613606590113771E-2</v>
      </c>
      <c r="AP1756" s="17">
        <v>0.33333333333333298</v>
      </c>
      <c r="AQ1756" s="17">
        <v>2.5061618003838095</v>
      </c>
      <c r="AR1756" s="17">
        <v>3.4315006542209261</v>
      </c>
      <c r="AS1756" s="17">
        <v>3.6556698221409367</v>
      </c>
      <c r="AT1756" s="17">
        <v>1.9001869869687396</v>
      </c>
      <c r="AU1756" s="17">
        <v>-0.99999999999999856</v>
      </c>
      <c r="AV1756" s="17">
        <v>-0.99999999999999856</v>
      </c>
      <c r="AW1756" s="17">
        <v>-0.99999999999999856</v>
      </c>
      <c r="AX1756" s="17">
        <v>-0.99999999999999856</v>
      </c>
      <c r="AY1756" s="17">
        <v>-2.215411311960928E-2</v>
      </c>
      <c r="AZ1756" s="17">
        <v>0.58198425131245912</v>
      </c>
      <c r="BA1756" s="17">
        <v>-0.38965377813177293</v>
      </c>
      <c r="BB1756" s="17">
        <v>0.15185422206628049</v>
      </c>
      <c r="BC1756" s="17">
        <v>0.31716421527191352</v>
      </c>
      <c r="BD1756" s="17">
        <v>6.7062768082193074</v>
      </c>
      <c r="BE1756" s="17">
        <v>5.9808364911389731</v>
      </c>
      <c r="BF1756" s="17">
        <v>-0.99999999999999856</v>
      </c>
      <c r="CU1756" t="e">
        <v>#N/A</v>
      </c>
      <c r="CV1756" t="e">
        <v>#N/A</v>
      </c>
    </row>
    <row r="1757" spans="1:100" x14ac:dyDescent="0.25">
      <c r="A1757">
        <v>4454</v>
      </c>
      <c r="B1757" t="s">
        <v>1636</v>
      </c>
      <c r="C1757" s="48">
        <v>2</v>
      </c>
      <c r="D1757" s="22">
        <v>1543.2200488281251</v>
      </c>
      <c r="E1757" s="17">
        <v>96.359225541358995</v>
      </c>
      <c r="F1757" s="17">
        <v>17.257667333127607</v>
      </c>
      <c r="G1757" s="17">
        <v>0.57591473044682229</v>
      </c>
      <c r="H1757" s="17">
        <v>7.7905636667538243</v>
      </c>
      <c r="I1757" s="17">
        <v>68.739533279056644</v>
      </c>
      <c r="J1757" s="17">
        <v>15.326179911234631</v>
      </c>
      <c r="K1757" s="17">
        <v>-0.99999999999999978</v>
      </c>
      <c r="L1757" s="17">
        <v>-0.99999999999999978</v>
      </c>
      <c r="M1757" s="17">
        <v>-0.99999999999999978</v>
      </c>
      <c r="N1757" s="17">
        <v>0.30130216376182611</v>
      </c>
      <c r="O1757" s="17">
        <v>-0.99999999999999978</v>
      </c>
      <c r="P1757" s="17">
        <v>-0.99999999999999978</v>
      </c>
      <c r="Q1757" s="17">
        <v>4.3546234232713807</v>
      </c>
      <c r="R1757" s="17">
        <v>-0.99999999999999978</v>
      </c>
      <c r="S1757" s="17">
        <v>1.6223418085222456</v>
      </c>
      <c r="T1757" s="17">
        <v>0.19846674908875381</v>
      </c>
      <c r="U1757" s="17">
        <v>0.26886563763293775</v>
      </c>
      <c r="V1757" s="17">
        <v>0.18461393699948686</v>
      </c>
      <c r="W1757" s="17">
        <v>3.5982561866144995</v>
      </c>
      <c r="X1757" s="17">
        <v>1.6642010341693627</v>
      </c>
      <c r="Y1757" s="17">
        <v>0.15107112366544667</v>
      </c>
      <c r="Z1757" s="17">
        <v>37.593565709871228</v>
      </c>
      <c r="AA1757" s="17">
        <v>0.85091879983610985</v>
      </c>
      <c r="AB1757" s="17">
        <v>1.5135086874218202</v>
      </c>
      <c r="AC1757" s="17">
        <v>22.589310575646174</v>
      </c>
      <c r="AD1757" s="17">
        <v>1.0486496788666333</v>
      </c>
      <c r="AE1757" s="17">
        <v>0.82807151050010042</v>
      </c>
      <c r="AF1757" s="17">
        <v>60.857754985605055</v>
      </c>
      <c r="AG1757" s="17">
        <v>13.0903251425982</v>
      </c>
      <c r="AH1757" s="17">
        <v>0.30348565147335532</v>
      </c>
      <c r="AI1757" s="17">
        <v>0.4007923782913404</v>
      </c>
      <c r="AJ1757" s="17">
        <v>0.33333333333333298</v>
      </c>
      <c r="AK1757" s="17">
        <v>0.78469545307445721</v>
      </c>
      <c r="AL1757" s="17">
        <v>0.85109368568159482</v>
      </c>
      <c r="AM1757" s="17">
        <v>0.33333333333333298</v>
      </c>
      <c r="AN1757" s="17">
        <v>0.43054597814977635</v>
      </c>
      <c r="AO1757" s="17">
        <v>0.50942033151597665</v>
      </c>
      <c r="AP1757" s="17">
        <v>0.33333333333333298</v>
      </c>
      <c r="AQ1757" s="17">
        <v>8.5057497978021566</v>
      </c>
      <c r="AR1757" s="17">
        <v>2.2444243630026963</v>
      </c>
      <c r="AS1757" s="17">
        <v>6.1483641439340966</v>
      </c>
      <c r="AT1757" s="17">
        <v>7.7999475042696034</v>
      </c>
      <c r="AU1757" s="17">
        <v>-0.99999999999999978</v>
      </c>
      <c r="AV1757" s="17">
        <v>-0.99999999999999978</v>
      </c>
      <c r="AW1757" s="17">
        <v>-0.99999999999999978</v>
      </c>
      <c r="AX1757" s="17">
        <v>-0.99999999999999978</v>
      </c>
      <c r="AY1757" s="17">
        <v>3.2043705741574828E-2</v>
      </c>
      <c r="AZ1757" s="17">
        <v>0.16200887932543495</v>
      </c>
      <c r="BA1757" s="17">
        <v>0.40830827104736322</v>
      </c>
      <c r="BB1757" s="17">
        <v>8.7464943170716208E-2</v>
      </c>
      <c r="BC1757" s="17">
        <v>0.22464409543197333</v>
      </c>
      <c r="BD1757" s="17">
        <v>3.5088395770898968</v>
      </c>
      <c r="BE1757" s="17">
        <v>7.1813955800485489</v>
      </c>
      <c r="BF1757" s="17">
        <v>-0.99999999999999978</v>
      </c>
      <c r="BG1757" s="22">
        <v>194.95117257633663</v>
      </c>
    </row>
    <row r="1758" spans="1:100" x14ac:dyDescent="0.25">
      <c r="A1758">
        <v>4455</v>
      </c>
      <c r="B1758" t="s">
        <v>1637</v>
      </c>
      <c r="C1758" s="48">
        <v>2</v>
      </c>
      <c r="D1758" s="22">
        <v>1476.17802734375</v>
      </c>
      <c r="E1758" s="17">
        <v>47.280988682092577</v>
      </c>
      <c r="F1758" s="17">
        <v>-61.917485204963256</v>
      </c>
      <c r="G1758" s="17">
        <v>2.5601318511077109E-2</v>
      </c>
      <c r="H1758" s="17">
        <v>2.7707452793075076</v>
      </c>
      <c r="I1758" s="17">
        <v>30.199895406416108</v>
      </c>
      <c r="J1758" s="17">
        <v>5.807534194420291</v>
      </c>
      <c r="K1758" s="17">
        <v>-1.0000000000000009</v>
      </c>
      <c r="L1758" s="17">
        <v>-1.0000000000000009</v>
      </c>
      <c r="M1758" s="17">
        <v>-1.0000000000000009</v>
      </c>
      <c r="N1758" s="17">
        <v>0.16416424290612555</v>
      </c>
      <c r="O1758" s="17">
        <v>-1.0000000000000009</v>
      </c>
      <c r="P1758" s="17">
        <v>-1.0000000000000009</v>
      </c>
      <c r="Q1758" s="17">
        <v>2.8814383082750568</v>
      </c>
      <c r="R1758" s="17">
        <v>-1.0000000000000009</v>
      </c>
      <c r="S1758" s="17">
        <v>-0.29899176925142923</v>
      </c>
      <c r="T1758" s="17">
        <v>-1.7190672845387223E-2</v>
      </c>
      <c r="U1758" s="17">
        <v>-0.37736107415771231</v>
      </c>
      <c r="V1758" s="17">
        <v>-0.66215200069927338</v>
      </c>
      <c r="W1758" s="17">
        <v>-0.69254932530254099</v>
      </c>
      <c r="X1758" s="17">
        <v>-3.6224645505277171</v>
      </c>
      <c r="Y1758" s="17">
        <v>-4.2953928162498795E-2</v>
      </c>
      <c r="Z1758" s="17">
        <v>19.779108875847598</v>
      </c>
      <c r="AA1758" s="17">
        <v>-0.46109539476510664</v>
      </c>
      <c r="AB1758" s="17">
        <v>-0.37764380667955089</v>
      </c>
      <c r="AC1758" s="17">
        <v>0.87692188584105679</v>
      </c>
      <c r="AD1758" s="17">
        <v>-0.60858953390748738</v>
      </c>
      <c r="AE1758" s="17">
        <v>-0.55977905211608592</v>
      </c>
      <c r="AF1758" s="17">
        <v>25.693256738447673</v>
      </c>
      <c r="AG1758" s="17">
        <v>-46.989999414793566</v>
      </c>
      <c r="AH1758" s="17">
        <v>-0.11217959908962716</v>
      </c>
      <c r="AI1758" s="17">
        <v>-9.0991647653176022E-2</v>
      </c>
      <c r="AJ1758" s="17">
        <v>0.33333333333333298</v>
      </c>
      <c r="AK1758" s="17">
        <v>0.22984468938511271</v>
      </c>
      <c r="AL1758" s="17">
        <v>0.36648217621048845</v>
      </c>
      <c r="AM1758" s="17">
        <v>0.33333333333333298</v>
      </c>
      <c r="AN1758" s="17">
        <v>-6.9648981673081145E-2</v>
      </c>
      <c r="AO1758" s="17">
        <v>-3.7158361767090975E-2</v>
      </c>
      <c r="AP1758" s="17">
        <v>0.33333333333333298</v>
      </c>
      <c r="AQ1758" s="17">
        <v>2.2698790402053426</v>
      </c>
      <c r="AR1758" s="17">
        <v>2.2444243630026963</v>
      </c>
      <c r="AS1758" s="17">
        <v>-1.7895282789479898</v>
      </c>
      <c r="AT1758" s="17">
        <v>2.2462819929884601</v>
      </c>
      <c r="AU1758" s="17">
        <v>-1.0000000000000009</v>
      </c>
      <c r="AV1758" s="17">
        <v>-1.0000000000000009</v>
      </c>
      <c r="AW1758" s="17">
        <v>-1.0000000000000009</v>
      </c>
      <c r="AX1758" s="17">
        <v>-1.0000000000000009</v>
      </c>
      <c r="AY1758" s="17">
        <v>-5.1550368555422006E-2</v>
      </c>
      <c r="AZ1758" s="17">
        <v>0.73852017770656153</v>
      </c>
      <c r="BA1758" s="17">
        <v>-0.14591344925774574</v>
      </c>
      <c r="BB1758" s="17">
        <v>0.40852697500741381</v>
      </c>
      <c r="BC1758" s="17">
        <v>-8.2668820791394981E-2</v>
      </c>
      <c r="BD1758" s="17">
        <v>12.069786357090834</v>
      </c>
      <c r="BE1758" s="17">
        <v>-1.0890741323323168</v>
      </c>
      <c r="BF1758" s="17">
        <v>-1.0000000000000009</v>
      </c>
      <c r="BG1758" s="22">
        <v>123.36188599560215</v>
      </c>
    </row>
    <row r="1759" spans="1:100" x14ac:dyDescent="0.25">
      <c r="A1759">
        <v>4456</v>
      </c>
      <c r="B1759" t="s">
        <v>1638</v>
      </c>
      <c r="C1759" s="48">
        <v>2</v>
      </c>
      <c r="D1759" s="22">
        <v>1548.7228417968749</v>
      </c>
      <c r="E1759" s="17">
        <v>129.6884408949648</v>
      </c>
      <c r="F1759" s="17">
        <v>71.025811391839497</v>
      </c>
      <c r="G1759" s="17">
        <v>0.94963463955804361</v>
      </c>
      <c r="H1759" s="17">
        <v>11.199541225400566</v>
      </c>
      <c r="I1759" s="17">
        <v>94.911946399571889</v>
      </c>
      <c r="J1759" s="17">
        <v>21.790328040274098</v>
      </c>
      <c r="K1759" s="17">
        <v>-0.99999999999999889</v>
      </c>
      <c r="L1759" s="17">
        <v>-0.99999999999999889</v>
      </c>
      <c r="M1759" s="17">
        <v>-0.99999999999999889</v>
      </c>
      <c r="N1759" s="17">
        <v>0.3944330419238114</v>
      </c>
      <c r="O1759" s="17">
        <v>-0.99999999999999889</v>
      </c>
      <c r="P1759" s="17">
        <v>-0.99999999999999889</v>
      </c>
      <c r="Q1759" s="17">
        <v>5.3550689790935131</v>
      </c>
      <c r="R1759" s="17">
        <v>-0.99999999999999889</v>
      </c>
      <c r="S1759" s="17">
        <v>2.9271266719915636</v>
      </c>
      <c r="T1759" s="17">
        <v>0.34492051593570439</v>
      </c>
      <c r="U1759" s="17">
        <v>0.70772062963855475</v>
      </c>
      <c r="V1759" s="17">
        <v>0.75965587203451379</v>
      </c>
      <c r="W1759" s="17">
        <v>6.5121583579008435</v>
      </c>
      <c r="X1759" s="17">
        <v>5.2543955287296766</v>
      </c>
      <c r="Y1759" s="17">
        <v>0.28283426656138289</v>
      </c>
      <c r="Z1759" s="17">
        <v>49.691430389306724</v>
      </c>
      <c r="AA1759" s="17">
        <v>1.741912577062549</v>
      </c>
      <c r="AB1759" s="17">
        <v>2.7977974633848994</v>
      </c>
      <c r="AC1759" s="17">
        <v>37.334275447934104</v>
      </c>
      <c r="AD1759" s="17">
        <v>2.1740870651642643</v>
      </c>
      <c r="AE1759" s="17">
        <v>1.7705660506503202</v>
      </c>
      <c r="AF1759" s="17">
        <v>84.738098084355101</v>
      </c>
      <c r="AG1759" s="17">
        <v>53.891099657580916</v>
      </c>
      <c r="AH1759" s="17">
        <v>0.58576548745748847</v>
      </c>
      <c r="AI1759" s="17">
        <v>0.73476476110470812</v>
      </c>
      <c r="AJ1759" s="17">
        <v>0.33333333333333298</v>
      </c>
      <c r="AK1759" s="17">
        <v>1.1614966948375507</v>
      </c>
      <c r="AL1759" s="17">
        <v>1.1801951855646107</v>
      </c>
      <c r="AM1759" s="17">
        <v>0.33333333333333298</v>
      </c>
      <c r="AN1759" s="17">
        <v>0.7702302578138811</v>
      </c>
      <c r="AO1759" s="17">
        <v>0.88060397913481503</v>
      </c>
      <c r="AP1759" s="17">
        <v>0.33333333333333298</v>
      </c>
      <c r="AQ1759" s="17">
        <v>12.740553097545305</v>
      </c>
      <c r="AR1759" s="17">
        <v>2.2444243630026963</v>
      </c>
      <c r="AS1759" s="17">
        <v>11.539016762010796</v>
      </c>
      <c r="AT1759" s="17">
        <v>11.571462653808521</v>
      </c>
      <c r="AU1759" s="17">
        <v>-0.99999999999999889</v>
      </c>
      <c r="AV1759" s="17">
        <v>-0.99999999999999889</v>
      </c>
      <c r="AW1759" s="17">
        <v>-0.99999999999999889</v>
      </c>
      <c r="AX1759" s="17">
        <v>-0.99999999999999889</v>
      </c>
      <c r="AY1759" s="17">
        <v>8.8812756197059695E-2</v>
      </c>
      <c r="AZ1759" s="17">
        <v>-0.22950211306474028</v>
      </c>
      <c r="BA1759" s="17">
        <v>0.78468232708086205</v>
      </c>
      <c r="BB1759" s="17">
        <v>-0.13056949094386516</v>
      </c>
      <c r="BC1759" s="17">
        <v>0.4333414533897173</v>
      </c>
      <c r="BD1759" s="17">
        <v>-2.304931599727281</v>
      </c>
      <c r="BE1759" s="17">
        <v>12.797902687055009</v>
      </c>
      <c r="BF1759" s="17">
        <v>-0.99999999999999889</v>
      </c>
      <c r="BG1759" s="22">
        <v>210.88072811906397</v>
      </c>
    </row>
    <row r="1760" spans="1:100" x14ac:dyDescent="0.25">
      <c r="A1760">
        <v>4458</v>
      </c>
      <c r="B1760" t="s">
        <v>1639</v>
      </c>
      <c r="C1760" s="48">
        <v>2</v>
      </c>
      <c r="D1760" s="22">
        <v>1538.6673730468749</v>
      </c>
      <c r="E1760" s="17">
        <v>98.339702500967647</v>
      </c>
      <c r="F1760" s="17">
        <v>20.452659154550044</v>
      </c>
      <c r="G1760" s="17">
        <v>0.59812178397296356</v>
      </c>
      <c r="H1760" s="17">
        <v>7.9931307370881823</v>
      </c>
      <c r="I1760" s="17">
        <v>70.294741243378908</v>
      </c>
      <c r="J1760" s="17">
        <v>15.710290256984941</v>
      </c>
      <c r="K1760" s="17">
        <v>-0.99999999999999967</v>
      </c>
      <c r="L1760" s="17">
        <v>-0.99999999999999967</v>
      </c>
      <c r="M1760" s="17">
        <v>-0.99999999999999967</v>
      </c>
      <c r="N1760" s="17">
        <v>0.30683615418047477</v>
      </c>
      <c r="O1760" s="17">
        <v>-0.99999999999999967</v>
      </c>
      <c r="P1760" s="17">
        <v>-0.99999999999999967</v>
      </c>
      <c r="Q1760" s="17">
        <v>4.414071548636092</v>
      </c>
      <c r="R1760" s="17">
        <v>-0.99999999999999967</v>
      </c>
      <c r="S1760" s="17">
        <v>1.6998742776167377</v>
      </c>
      <c r="T1760" s="17">
        <v>0.20716927351997788</v>
      </c>
      <c r="U1760" s="17">
        <v>0.29494312523818778</v>
      </c>
      <c r="V1760" s="17">
        <v>0.21878387742751546</v>
      </c>
      <c r="W1760" s="17">
        <v>3.7714050607046872</v>
      </c>
      <c r="X1760" s="17">
        <v>1.8775363137897783</v>
      </c>
      <c r="Y1760" s="17">
        <v>0.15890070698633912</v>
      </c>
      <c r="Z1760" s="17">
        <v>38.312440787003617</v>
      </c>
      <c r="AA1760" s="17">
        <v>0.90386311995376722</v>
      </c>
      <c r="AB1760" s="17">
        <v>1.5898232451842398</v>
      </c>
      <c r="AC1760" s="17">
        <v>23.465480713166254</v>
      </c>
      <c r="AD1760" s="17">
        <v>1.1155250249975617</v>
      </c>
      <c r="AE1760" s="17">
        <v>0.88407609091163786</v>
      </c>
      <c r="AF1760" s="17">
        <v>62.276764367999874</v>
      </c>
      <c r="AG1760" s="17">
        <v>15.514774473427378</v>
      </c>
      <c r="AH1760" s="17">
        <v>0.32025918500534717</v>
      </c>
      <c r="AI1760" s="17">
        <v>0.42063756823326082</v>
      </c>
      <c r="AJ1760" s="17">
        <v>0.33333333333333298</v>
      </c>
      <c r="AK1760" s="17">
        <v>0.80708560447005562</v>
      </c>
      <c r="AL1760" s="17">
        <v>0.87064943972428488</v>
      </c>
      <c r="AM1760" s="17">
        <v>0.33333333333333298</v>
      </c>
      <c r="AN1760" s="17">
        <v>0.4507305784254993</v>
      </c>
      <c r="AO1760" s="17">
        <v>0.53147667620016303</v>
      </c>
      <c r="AP1760" s="17">
        <v>0.33333333333333298</v>
      </c>
      <c r="AQ1760" s="17">
        <v>8.7573887960394377</v>
      </c>
      <c r="AR1760" s="17">
        <v>2.2444243630026963</v>
      </c>
      <c r="AS1760" s="17">
        <v>6.4686856154745289</v>
      </c>
      <c r="AT1760" s="17">
        <v>8.0240571563340257</v>
      </c>
      <c r="AU1760" s="17">
        <v>-0.99999999999999967</v>
      </c>
      <c r="AV1760" s="17">
        <v>-0.99999999999999967</v>
      </c>
      <c r="AW1760" s="17">
        <v>-0.99999999999999967</v>
      </c>
      <c r="AX1760" s="17">
        <v>-0.99999999999999967</v>
      </c>
      <c r="AY1760" s="17">
        <v>3.5417016371696981E-2</v>
      </c>
      <c r="AZ1760" s="17">
        <v>0.13874465028085967</v>
      </c>
      <c r="BA1760" s="17">
        <v>0.43067303836217963</v>
      </c>
      <c r="BB1760" s="17">
        <v>7.4508977403627649E-2</v>
      </c>
      <c r="BC1760" s="17">
        <v>0.23704523673042263</v>
      </c>
      <c r="BD1760" s="17">
        <v>3.1633757027692662</v>
      </c>
      <c r="BE1760" s="17">
        <v>7.5151376979139535</v>
      </c>
      <c r="BF1760" s="17">
        <v>-0.99999999999999967</v>
      </c>
      <c r="BG1760" s="22">
        <v>437.2953018037424</v>
      </c>
    </row>
    <row r="1761" spans="1:100" x14ac:dyDescent="0.25">
      <c r="A1761">
        <v>4459</v>
      </c>
      <c r="B1761" t="s">
        <v>1640</v>
      </c>
      <c r="C1761" s="48">
        <v>2</v>
      </c>
      <c r="D1761" s="22">
        <v>1471.2477343749999</v>
      </c>
      <c r="E1761" s="17">
        <v>97.685896326257676</v>
      </c>
      <c r="F1761" s="17">
        <v>19.397910513896026</v>
      </c>
      <c r="G1761" s="17">
        <v>0.59079066676553338</v>
      </c>
      <c r="H1761" s="17">
        <v>7.9262581583717493</v>
      </c>
      <c r="I1761" s="17">
        <v>69.781327257369725</v>
      </c>
      <c r="J1761" s="17">
        <v>15.583485592783667</v>
      </c>
      <c r="K1761" s="17">
        <v>-0.99999999999999967</v>
      </c>
      <c r="L1761" s="17">
        <v>-0.99999999999999967</v>
      </c>
      <c r="M1761" s="17">
        <v>-0.99999999999999967</v>
      </c>
      <c r="N1761" s="17">
        <v>0.30500924218892439</v>
      </c>
      <c r="O1761" s="17">
        <v>-0.99999999999999967</v>
      </c>
      <c r="P1761" s="17">
        <v>-0.99999999999999967</v>
      </c>
      <c r="Q1761" s="17">
        <v>4.3944461996766879</v>
      </c>
      <c r="R1761" s="17">
        <v>-0.99999999999999967</v>
      </c>
      <c r="S1761" s="17">
        <v>1.6742788235577795</v>
      </c>
      <c r="T1761" s="17">
        <v>0.20429634728819634</v>
      </c>
      <c r="U1761" s="17">
        <v>0.28633427859924271</v>
      </c>
      <c r="V1761" s="17">
        <v>0.20750350482185212</v>
      </c>
      <c r="W1761" s="17">
        <v>3.7142441821218766</v>
      </c>
      <c r="X1761" s="17">
        <v>1.8071088733580214</v>
      </c>
      <c r="Y1761" s="17">
        <v>0.15631596097565228</v>
      </c>
      <c r="Z1761" s="17">
        <v>38.075121709902547</v>
      </c>
      <c r="AA1761" s="17">
        <v>0.88638484370278492</v>
      </c>
      <c r="AB1761" s="17">
        <v>1.5646298548530593</v>
      </c>
      <c r="AC1761" s="17">
        <v>23.176234507484413</v>
      </c>
      <c r="AD1761" s="17">
        <v>1.0934477602133721</v>
      </c>
      <c r="AE1761" s="17">
        <v>0.86558754434842022</v>
      </c>
      <c r="AF1761" s="17">
        <v>61.808313022640903</v>
      </c>
      <c r="AG1761" s="17">
        <v>14.714401646529767</v>
      </c>
      <c r="AH1761" s="17">
        <v>0.31472181192876869</v>
      </c>
      <c r="AI1761" s="17">
        <v>0.4140861626946255</v>
      </c>
      <c r="AJ1761" s="17">
        <v>0.33333333333333298</v>
      </c>
      <c r="AK1761" s="17">
        <v>0.79969404196582639</v>
      </c>
      <c r="AL1761" s="17">
        <v>0.86419358438994831</v>
      </c>
      <c r="AM1761" s="17">
        <v>0.33333333333333298</v>
      </c>
      <c r="AN1761" s="17">
        <v>0.44406712484160715</v>
      </c>
      <c r="AO1761" s="17">
        <v>0.5241953118419016</v>
      </c>
      <c r="AP1761" s="17">
        <v>0.33333333333333298</v>
      </c>
      <c r="AQ1761" s="17">
        <v>8.6743163169342665</v>
      </c>
      <c r="AR1761" s="17">
        <v>2.2444243630026963</v>
      </c>
      <c r="AS1761" s="17">
        <v>6.362939292615664</v>
      </c>
      <c r="AT1761" s="17">
        <v>7.9500728195706358</v>
      </c>
      <c r="AU1761" s="17">
        <v>-0.99999999999999967</v>
      </c>
      <c r="AV1761" s="17">
        <v>-0.99999999999999967</v>
      </c>
      <c r="AW1761" s="17">
        <v>-0.99999999999999967</v>
      </c>
      <c r="AX1761" s="17">
        <v>-0.99999999999999967</v>
      </c>
      <c r="AY1761" s="17">
        <v>3.4303400124616551E-2</v>
      </c>
      <c r="AZ1761" s="17">
        <v>0.14642476820670308</v>
      </c>
      <c r="BA1761" s="17">
        <v>0.42328985579323519</v>
      </c>
      <c r="BB1761" s="17">
        <v>7.8786073573192436E-2</v>
      </c>
      <c r="BC1761" s="17">
        <v>0.23295130232990374</v>
      </c>
      <c r="BD1761" s="17">
        <v>3.2774221768139262</v>
      </c>
      <c r="BE1761" s="17">
        <v>7.4049608759304748</v>
      </c>
      <c r="BF1761" s="17">
        <v>-0.99999999999999967</v>
      </c>
      <c r="BG1761" s="22">
        <v>301.81725603563405</v>
      </c>
    </row>
    <row r="1762" spans="1:100" x14ac:dyDescent="0.25">
      <c r="A1762">
        <v>4461</v>
      </c>
      <c r="B1762" t="s">
        <v>1641</v>
      </c>
      <c r="C1762" s="48">
        <v>2</v>
      </c>
      <c r="D1762" s="22">
        <v>1458.3890039062499</v>
      </c>
      <c r="E1762" s="17">
        <v>41.949228215344057</v>
      </c>
      <c r="F1762" s="17">
        <v>-70.518913766096901</v>
      </c>
      <c r="G1762" s="17">
        <v>-3.4183618394750481E-2</v>
      </c>
      <c r="H1762" s="17">
        <v>2.2254023545974855</v>
      </c>
      <c r="I1762" s="17">
        <v>26.013027035382692</v>
      </c>
      <c r="J1762" s="17">
        <v>4.7734477606425934</v>
      </c>
      <c r="K1762" s="17">
        <v>-1.0000000000000011</v>
      </c>
      <c r="L1762" s="17">
        <v>-1.0000000000000011</v>
      </c>
      <c r="M1762" s="17">
        <v>-1.0000000000000011</v>
      </c>
      <c r="N1762" s="17">
        <v>0.14926585633598011</v>
      </c>
      <c r="O1762" s="17">
        <v>-1.0000000000000011</v>
      </c>
      <c r="P1762" s="17">
        <v>-1.0000000000000011</v>
      </c>
      <c r="Q1762" s="17">
        <v>2.7213944546447131</v>
      </c>
      <c r="R1762" s="17">
        <v>-1.0000000000000011</v>
      </c>
      <c r="S1762" s="17">
        <v>-0.5077215661833252</v>
      </c>
      <c r="T1762" s="17">
        <v>-4.0619259327141832E-2</v>
      </c>
      <c r="U1762" s="17">
        <v>-0.44756583812187928</v>
      </c>
      <c r="V1762" s="17">
        <v>-0.75414294088234701</v>
      </c>
      <c r="W1762" s="17">
        <v>-1.1586937645281816</v>
      </c>
      <c r="X1762" s="17">
        <v>-4.1967972154568951</v>
      </c>
      <c r="Y1762" s="17">
        <v>-6.4032417674286357E-2</v>
      </c>
      <c r="Z1762" s="17">
        <v>17.843782287881311</v>
      </c>
      <c r="AA1762" s="17">
        <v>-0.60362996532531388</v>
      </c>
      <c r="AB1762" s="17">
        <v>-0.58309479167635114</v>
      </c>
      <c r="AC1762" s="17">
        <v>-1.4818681413341608</v>
      </c>
      <c r="AD1762" s="17">
        <v>-0.78862865275260918</v>
      </c>
      <c r="AE1762" s="17">
        <v>-0.71055233243441807</v>
      </c>
      <c r="AF1762" s="17">
        <v>21.873056715270966</v>
      </c>
      <c r="AG1762" s="17">
        <v>-53.517004454177737</v>
      </c>
      <c r="AH1762" s="17">
        <v>-0.15733663186380653</v>
      </c>
      <c r="AI1762" s="17">
        <v>-0.14441807035104715</v>
      </c>
      <c r="AJ1762" s="17">
        <v>0.33333333333333298</v>
      </c>
      <c r="AK1762" s="17">
        <v>0.16956682375462578</v>
      </c>
      <c r="AL1762" s="17">
        <v>0.3138349612068484</v>
      </c>
      <c r="AM1762" s="17">
        <v>0.33333333333333298</v>
      </c>
      <c r="AN1762" s="17">
        <v>-0.12398915122925047</v>
      </c>
      <c r="AO1762" s="17">
        <v>-9.6537566386245888E-2</v>
      </c>
      <c r="AP1762" s="17">
        <v>0.33333333333333298</v>
      </c>
      <c r="AQ1762" s="17">
        <v>1.5924266436074745</v>
      </c>
      <c r="AR1762" s="17">
        <v>2.2444243630026963</v>
      </c>
      <c r="AS1762" s="17">
        <v>-2.6518848695277999</v>
      </c>
      <c r="AT1762" s="17">
        <v>1.6429429956340194</v>
      </c>
      <c r="AU1762" s="17">
        <v>-1.0000000000000011</v>
      </c>
      <c r="AV1762" s="17">
        <v>-1.0000000000000011</v>
      </c>
      <c r="AW1762" s="17">
        <v>-1.0000000000000011</v>
      </c>
      <c r="AX1762" s="17">
        <v>-1.0000000000000011</v>
      </c>
      <c r="AY1762" s="17">
        <v>-6.0631859845935089E-2</v>
      </c>
      <c r="AZ1762" s="17">
        <v>0.80115120005067375</v>
      </c>
      <c r="BA1762" s="17">
        <v>-0.20612297688624714</v>
      </c>
      <c r="BB1762" s="17">
        <v>0.44340650528943232</v>
      </c>
      <c r="BC1762" s="17">
        <v>-0.11605467493973096</v>
      </c>
      <c r="BD1762" s="17">
        <v>12.999830313853899</v>
      </c>
      <c r="BE1762" s="17">
        <v>-1.9875612475145648</v>
      </c>
      <c r="BF1762" s="17">
        <v>-1.0000000000000011</v>
      </c>
      <c r="BG1762" s="22">
        <v>-18.072027235374662</v>
      </c>
    </row>
    <row r="1763" spans="1:100" x14ac:dyDescent="0.25">
      <c r="A1763">
        <v>4462</v>
      </c>
      <c r="B1763" t="s">
        <v>482</v>
      </c>
      <c r="C1763" s="48">
        <v>2</v>
      </c>
      <c r="D1763" s="22">
        <v>1576.7902734375</v>
      </c>
      <c r="E1763" s="17">
        <v>121.2676195805425</v>
      </c>
      <c r="F1763" s="17">
        <v>57.440975123632981</v>
      </c>
      <c r="G1763" s="17">
        <v>0.85521211736904568</v>
      </c>
      <c r="H1763" s="17">
        <v>10.33824309456611</v>
      </c>
      <c r="I1763" s="17">
        <v>88.299333053687747</v>
      </c>
      <c r="J1763" s="17">
        <v>20.15712318480157</v>
      </c>
      <c r="K1763" s="17">
        <v>-0.99999999999999911</v>
      </c>
      <c r="L1763" s="17">
        <v>-0.99999999999999911</v>
      </c>
      <c r="M1763" s="17">
        <v>-0.99999999999999911</v>
      </c>
      <c r="N1763" s="17">
        <v>0.37090298051861642</v>
      </c>
      <c r="O1763" s="17">
        <v>-0.99999999999999911</v>
      </c>
      <c r="P1763" s="17">
        <v>-0.99999999999999911</v>
      </c>
      <c r="Q1763" s="17">
        <v>5.1023005544244748</v>
      </c>
      <c r="R1763" s="17">
        <v>-0.99999999999999911</v>
      </c>
      <c r="S1763" s="17">
        <v>2.5974651401352693</v>
      </c>
      <c r="T1763" s="17">
        <v>0.307918114638285</v>
      </c>
      <c r="U1763" s="17">
        <v>0.59684134756083496</v>
      </c>
      <c r="V1763" s="17">
        <v>0.61436816178226161</v>
      </c>
      <c r="W1763" s="17">
        <v>5.7759439210537789</v>
      </c>
      <c r="X1763" s="17">
        <v>4.3473118784857387</v>
      </c>
      <c r="Y1763" s="17">
        <v>0.24954353738034532</v>
      </c>
      <c r="Z1763" s="17">
        <v>46.634834076709595</v>
      </c>
      <c r="AA1763" s="17">
        <v>1.5167977848094421</v>
      </c>
      <c r="AB1763" s="17">
        <v>2.4733143879880104</v>
      </c>
      <c r="AC1763" s="17">
        <v>33.608873779768601</v>
      </c>
      <c r="AD1763" s="17">
        <v>1.8897387230255256</v>
      </c>
      <c r="AE1763" s="17">
        <v>1.53243928924233</v>
      </c>
      <c r="AF1763" s="17">
        <v>78.704589643541595</v>
      </c>
      <c r="AG1763" s="17">
        <v>43.582545194610823</v>
      </c>
      <c r="AH1763" s="17">
        <v>0.51444583488638007</v>
      </c>
      <c r="AI1763" s="17">
        <v>0.65038468405261063</v>
      </c>
      <c r="AJ1763" s="17">
        <v>0.33333333333333298</v>
      </c>
      <c r="AK1763" s="17">
        <v>1.0662956559209185</v>
      </c>
      <c r="AL1763" s="17">
        <v>1.097045765591139</v>
      </c>
      <c r="AM1763" s="17">
        <v>0.33333333333333298</v>
      </c>
      <c r="AN1763" s="17">
        <v>0.68440703659423674</v>
      </c>
      <c r="AO1763" s="17">
        <v>0.78682225825504126</v>
      </c>
      <c r="AP1763" s="17">
        <v>0.33333333333333298</v>
      </c>
      <c r="AQ1763" s="17">
        <v>11.670605260174302</v>
      </c>
      <c r="AR1763" s="17">
        <v>2.2444243630026963</v>
      </c>
      <c r="AS1763" s="17">
        <v>10.177036829889904</v>
      </c>
      <c r="AT1763" s="17">
        <v>10.618567278926317</v>
      </c>
      <c r="AU1763" s="17">
        <v>-0.99999999999999911</v>
      </c>
      <c r="AV1763" s="17">
        <v>-0.99999999999999911</v>
      </c>
      <c r="AW1763" s="17">
        <v>-0.99999999999999911</v>
      </c>
      <c r="AX1763" s="17">
        <v>-0.99999999999999911</v>
      </c>
      <c r="AY1763" s="17">
        <v>7.446972336525487E-2</v>
      </c>
      <c r="AZ1763" s="17">
        <v>-0.13058456956508102</v>
      </c>
      <c r="BA1763" s="17">
        <v>0.68958921913886639</v>
      </c>
      <c r="BB1763" s="17">
        <v>-7.548181514379762E-2</v>
      </c>
      <c r="BC1763" s="17">
        <v>0.38061284452482058</v>
      </c>
      <c r="BD1763" s="17">
        <v>-0.83604828748874116</v>
      </c>
      <c r="BE1763" s="17">
        <v>11.378859296519039</v>
      </c>
      <c r="BF1763" s="17">
        <v>-0.99999999999999911</v>
      </c>
      <c r="BG1763" s="22">
        <v>397.70305207684089</v>
      </c>
    </row>
    <row r="1764" spans="1:100" x14ac:dyDescent="0.25">
      <c r="A1764">
        <v>4464</v>
      </c>
      <c r="B1764" t="s">
        <v>1642</v>
      </c>
      <c r="C1764" s="48">
        <v>2</v>
      </c>
      <c r="D1764" s="22">
        <v>1531.9841796875</v>
      </c>
      <c r="E1764" s="17">
        <v>142.63920779020182</v>
      </c>
      <c r="F1764" s="17">
        <v>91.918553471306609</v>
      </c>
      <c r="G1764" s="17">
        <v>1.0948513623539187</v>
      </c>
      <c r="H1764" s="17">
        <v>12.524171080761135</v>
      </c>
      <c r="I1764" s="17">
        <v>105.08178741783533</v>
      </c>
      <c r="J1764" s="17">
        <v>24.302108611982504</v>
      </c>
      <c r="K1764" s="17">
        <v>-0.99999999999999856</v>
      </c>
      <c r="L1764" s="17">
        <v>-0.99999999999999856</v>
      </c>
      <c r="M1764" s="17">
        <v>-0.99999999999999856</v>
      </c>
      <c r="N1764" s="17">
        <v>0.43062100137705139</v>
      </c>
      <c r="O1764" s="17">
        <v>-0.99999999999999856</v>
      </c>
      <c r="P1764" s="17">
        <v>-0.99999999999999856</v>
      </c>
      <c r="Q1764" s="17">
        <v>5.7438131198530868</v>
      </c>
      <c r="R1764" s="17">
        <v>-0.99999999999999856</v>
      </c>
      <c r="S1764" s="17">
        <v>3.434128245114306</v>
      </c>
      <c r="T1764" s="17">
        <v>0.40182820413782261</v>
      </c>
      <c r="U1764" s="17">
        <v>0.87824695742565528</v>
      </c>
      <c r="V1764" s="17">
        <v>0.98310049791644205</v>
      </c>
      <c r="W1764" s="17">
        <v>7.6444162696302831</v>
      </c>
      <c r="X1764" s="17">
        <v>6.6494410320311417</v>
      </c>
      <c r="Y1764" s="17">
        <v>0.33403360416728489</v>
      </c>
      <c r="Z1764" s="17">
        <v>54.392309894906603</v>
      </c>
      <c r="AA1764" s="17">
        <v>2.0881269295920926</v>
      </c>
      <c r="AB1764" s="17">
        <v>3.2968348510702863</v>
      </c>
      <c r="AC1764" s="17">
        <v>43.063741350851018</v>
      </c>
      <c r="AD1764" s="17">
        <v>2.6113994078188769</v>
      </c>
      <c r="AE1764" s="17">
        <v>2.1367921066801259</v>
      </c>
      <c r="AF1764" s="17">
        <v>94.017307137703995</v>
      </c>
      <c r="AG1764" s="17">
        <v>69.745097847535362</v>
      </c>
      <c r="AH1764" s="17">
        <v>0.69545124862140217</v>
      </c>
      <c r="AI1764" s="17">
        <v>0.86453674743485909</v>
      </c>
      <c r="AJ1764" s="17">
        <v>0.33333333333333298</v>
      </c>
      <c r="AK1764" s="17">
        <v>1.3079107341762157</v>
      </c>
      <c r="AL1764" s="17">
        <v>1.308074487991594</v>
      </c>
      <c r="AM1764" s="17">
        <v>0.33333333333333298</v>
      </c>
      <c r="AN1764" s="17">
        <v>0.90222172167624248</v>
      </c>
      <c r="AO1764" s="17">
        <v>1.0248351842392371</v>
      </c>
      <c r="AP1764" s="17">
        <v>0.33333333333333298</v>
      </c>
      <c r="AQ1764" s="17">
        <v>14.386074895772119</v>
      </c>
      <c r="AR1764" s="17">
        <v>2.2444243630026963</v>
      </c>
      <c r="AS1764" s="17">
        <v>13.633668098060255</v>
      </c>
      <c r="AT1764" s="17">
        <v>13.036964107272809</v>
      </c>
      <c r="AU1764" s="17">
        <v>-0.99999999999999856</v>
      </c>
      <c r="AV1764" s="17">
        <v>-0.99999999999999856</v>
      </c>
      <c r="AW1764" s="17">
        <v>-0.99999999999999856</v>
      </c>
      <c r="AX1764" s="17">
        <v>-0.99999999999999856</v>
      </c>
      <c r="AY1764" s="17">
        <v>0.11087156350808731</v>
      </c>
      <c r="AZ1764" s="17">
        <v>-0.38163193507147181</v>
      </c>
      <c r="BA1764" s="17">
        <v>0.93093037442882876</v>
      </c>
      <c r="BB1764" s="17">
        <v>-0.21529135137156247</v>
      </c>
      <c r="BC1764" s="17">
        <v>0.51443519669832394</v>
      </c>
      <c r="BD1764" s="17">
        <v>-4.5639945417854531</v>
      </c>
      <c r="BE1764" s="17">
        <v>14.980314530135299</v>
      </c>
      <c r="BF1764" s="17">
        <v>-0.99999999999999856</v>
      </c>
      <c r="BG1764" s="22">
        <v>213.72835745957144</v>
      </c>
    </row>
    <row r="1765" spans="1:100" x14ac:dyDescent="0.25">
      <c r="A1765">
        <v>4466</v>
      </c>
      <c r="B1765" t="s">
        <v>1643</v>
      </c>
      <c r="C1765" s="48">
        <v>2</v>
      </c>
      <c r="D1765" s="22">
        <v>1438.8047558593751</v>
      </c>
      <c r="E1765" s="17">
        <v>62.841815934979863</v>
      </c>
      <c r="F1765" s="17">
        <v>-36.814079903360344</v>
      </c>
      <c r="G1765" s="17">
        <v>0.20008460246919452</v>
      </c>
      <c r="H1765" s="17">
        <v>4.3623372305813435</v>
      </c>
      <c r="I1765" s="17">
        <v>42.419336969581423</v>
      </c>
      <c r="J1765" s="17">
        <v>8.8255318072016351</v>
      </c>
      <c r="K1765" s="17">
        <v>-1.0000000000000007</v>
      </c>
      <c r="L1765" s="17">
        <v>-1.0000000000000007</v>
      </c>
      <c r="M1765" s="17">
        <v>-1.0000000000000007</v>
      </c>
      <c r="N1765" s="17">
        <v>0.20764541975391954</v>
      </c>
      <c r="O1765" s="17">
        <v>-1.0000000000000007</v>
      </c>
      <c r="P1765" s="17">
        <v>-1.0000000000000007</v>
      </c>
      <c r="Q1765" s="17">
        <v>3.3485288264556101</v>
      </c>
      <c r="R1765" s="17">
        <v>-1.0000000000000007</v>
      </c>
      <c r="S1765" s="17">
        <v>0.31018944450407471</v>
      </c>
      <c r="T1765" s="17">
        <v>5.1186027363772521E-2</v>
      </c>
      <c r="U1765" s="17">
        <v>-0.1724673601228926</v>
      </c>
      <c r="V1765" s="17">
        <v>-0.39367498678487267</v>
      </c>
      <c r="W1765" s="17">
        <v>0.66790059342902719</v>
      </c>
      <c r="X1765" s="17">
        <v>-1.9462655839032008</v>
      </c>
      <c r="Y1765" s="17">
        <v>1.8563976869110155E-2</v>
      </c>
      <c r="Z1765" s="17">
        <v>25.427390133244067</v>
      </c>
      <c r="AA1765" s="17">
        <v>-4.5105996163252948E-2</v>
      </c>
      <c r="AB1765" s="17">
        <v>0.2219681425834984</v>
      </c>
      <c r="AC1765" s="17">
        <v>7.7610878883491399</v>
      </c>
      <c r="AD1765" s="17">
        <v>-8.3142517939146066E-2</v>
      </c>
      <c r="AE1765" s="17">
        <v>-0.11974484877621272</v>
      </c>
      <c r="AF1765" s="17">
        <v>36.842570928921887</v>
      </c>
      <c r="AG1765" s="17">
        <v>-27.94083197188333</v>
      </c>
      <c r="AH1765" s="17">
        <v>1.9611915295581289E-2</v>
      </c>
      <c r="AI1765" s="17">
        <v>6.4934212018516374E-2</v>
      </c>
      <c r="AJ1765" s="17">
        <v>0.33333333333333298</v>
      </c>
      <c r="AK1765" s="17">
        <v>0.40576659362263845</v>
      </c>
      <c r="AL1765" s="17">
        <v>0.52013390590209885</v>
      </c>
      <c r="AM1765" s="17">
        <v>0.33333333333333298</v>
      </c>
      <c r="AN1765" s="17">
        <v>8.8943662656984973E-2</v>
      </c>
      <c r="AO1765" s="17">
        <v>0.1361407860950396</v>
      </c>
      <c r="AP1765" s="17">
        <v>0.33333333333333298</v>
      </c>
      <c r="AQ1765" s="17">
        <v>4.2470345747154257</v>
      </c>
      <c r="AR1765" s="17">
        <v>2.2444243630026963</v>
      </c>
      <c r="AS1765" s="17">
        <v>0.72727307026652044</v>
      </c>
      <c r="AT1765" s="17">
        <v>4.0071363995796165</v>
      </c>
      <c r="AU1765" s="17">
        <v>-1.0000000000000007</v>
      </c>
      <c r="AV1765" s="17">
        <v>-1.0000000000000007</v>
      </c>
      <c r="AW1765" s="17">
        <v>-1.0000000000000007</v>
      </c>
      <c r="AX1765" s="17">
        <v>-1.0000000000000007</v>
      </c>
      <c r="AY1765" s="17">
        <v>-2.504589258513272E-2</v>
      </c>
      <c r="AZ1765" s="17">
        <v>0.55573054838122316</v>
      </c>
      <c r="BA1765" s="17">
        <v>2.9809009440105672E-2</v>
      </c>
      <c r="BB1765" s="17">
        <v>0.30673051420141484</v>
      </c>
      <c r="BC1765" s="17">
        <v>1.4768322593473021E-2</v>
      </c>
      <c r="BD1765" s="17">
        <v>9.355438359081937</v>
      </c>
      <c r="BE1765" s="17">
        <v>1.5331747243988958</v>
      </c>
      <c r="BF1765" s="17">
        <v>-1.0000000000000007</v>
      </c>
      <c r="BG1765" s="22">
        <v>-7.2719809748882653</v>
      </c>
    </row>
    <row r="1766" spans="1:100" x14ac:dyDescent="0.25">
      <c r="A1766">
        <v>4467</v>
      </c>
      <c r="B1766" t="s">
        <v>1644</v>
      </c>
      <c r="C1766" s="48">
        <v>3</v>
      </c>
      <c r="D1766" s="22">
        <v>1540.4007997371489</v>
      </c>
      <c r="E1766" s="17">
        <v>112.34979151075508</v>
      </c>
      <c r="F1766" s="17">
        <v>1.9360954896253741</v>
      </c>
      <c r="G1766" s="17">
        <v>8.0534172111018348E-2</v>
      </c>
      <c r="H1766" s="17">
        <v>8.4249661895414718</v>
      </c>
      <c r="I1766" s="17">
        <v>67.829742053839752</v>
      </c>
      <c r="J1766" s="17">
        <v>12.894906041933957</v>
      </c>
      <c r="K1766" s="17">
        <v>-0.99999999999999978</v>
      </c>
      <c r="L1766" s="17">
        <v>-0.99999999999999978</v>
      </c>
      <c r="M1766" s="17">
        <v>-0.99999999999999978</v>
      </c>
      <c r="N1766" s="17">
        <v>0.34124163931317358</v>
      </c>
      <c r="O1766" s="17">
        <v>-0.99999999999999978</v>
      </c>
      <c r="P1766" s="17">
        <v>-0.99999999999999978</v>
      </c>
      <c r="Q1766" s="17">
        <v>3.7493558771547626</v>
      </c>
      <c r="R1766" s="17">
        <v>-0.99999999999999978</v>
      </c>
      <c r="S1766" s="17">
        <v>2.3978607634691418</v>
      </c>
      <c r="T1766" s="17">
        <v>0.25114464568353756</v>
      </c>
      <c r="U1766" s="17">
        <v>-6.0055607275786183E-2</v>
      </c>
      <c r="V1766" s="17">
        <v>1.1138543066919186</v>
      </c>
      <c r="W1766" s="17">
        <v>4.675610312386711</v>
      </c>
      <c r="X1766" s="17">
        <v>0.48012444689</v>
      </c>
      <c r="Y1766" s="17">
        <v>-2.3296909586018245E-2</v>
      </c>
      <c r="Z1766" s="17">
        <v>46.779143307769679</v>
      </c>
      <c r="AA1766" s="17">
        <v>0.42942979050777857</v>
      </c>
      <c r="AB1766" s="17">
        <v>3.3077612701269832</v>
      </c>
      <c r="AC1766" s="17">
        <v>10.752126487097744</v>
      </c>
      <c r="AD1766" s="17">
        <v>-0.21418999538450484</v>
      </c>
      <c r="AE1766" s="17">
        <v>-8.1083732415688919E-2</v>
      </c>
      <c r="AF1766" s="17">
        <v>60.757947332578681</v>
      </c>
      <c r="AG1766" s="17">
        <v>-10.955931319900285</v>
      </c>
      <c r="AH1766" s="17">
        <v>-3.7254551343948714E-2</v>
      </c>
      <c r="AI1766" s="17">
        <v>0.21464805219932243</v>
      </c>
      <c r="AJ1766" s="17">
        <v>0.33333333333333298</v>
      </c>
      <c r="AK1766" s="17">
        <v>1.5614852651286129</v>
      </c>
      <c r="AL1766" s="17">
        <v>1.330265899639832</v>
      </c>
      <c r="AM1766" s="17">
        <v>0.33333333333333298</v>
      </c>
      <c r="AN1766" s="17">
        <v>0.19662545904319395</v>
      </c>
      <c r="AO1766" s="17">
        <v>-0.13055500758693728</v>
      </c>
      <c r="AP1766" s="17">
        <v>0.33333333333333298</v>
      </c>
      <c r="AQ1766" s="17">
        <v>7.0717947212610834</v>
      </c>
      <c r="AR1766" s="17">
        <v>3.9690361066609543</v>
      </c>
      <c r="AS1766" s="17">
        <v>-7.0028480152055428</v>
      </c>
      <c r="AT1766" s="17">
        <v>15.92871795047855</v>
      </c>
      <c r="AU1766" s="17">
        <v>-0.99999999999999978</v>
      </c>
      <c r="AV1766" s="17">
        <v>-0.99999999999999978</v>
      </c>
      <c r="AW1766" s="17">
        <v>-0.99999999999999978</v>
      </c>
      <c r="AX1766" s="17">
        <v>-0.99999999999999978</v>
      </c>
      <c r="AY1766" s="17">
        <v>-3.2426024208726173E-2</v>
      </c>
      <c r="AZ1766" s="17">
        <v>0.94587223428526634</v>
      </c>
      <c r="BA1766" s="17">
        <v>0.59204380966241177</v>
      </c>
      <c r="BB1766" s="17">
        <v>0.33475695388441534</v>
      </c>
      <c r="BC1766" s="17">
        <v>0.80947870745916084</v>
      </c>
      <c r="BD1766" s="17">
        <v>13.098285018536719</v>
      </c>
      <c r="BE1766" s="17">
        <v>23.197186734791075</v>
      </c>
      <c r="BF1766" s="17">
        <v>-0.99999999999999978</v>
      </c>
      <c r="CU1766" t="e">
        <v>#N/A</v>
      </c>
      <c r="CV1766" t="e">
        <v>#N/A</v>
      </c>
    </row>
    <row r="1767" spans="1:100" x14ac:dyDescent="0.25">
      <c r="A1767">
        <v>4468</v>
      </c>
      <c r="B1767" t="s">
        <v>1645</v>
      </c>
      <c r="C1767" s="48">
        <v>2</v>
      </c>
      <c r="D1767" s="22">
        <v>1593.8455468749999</v>
      </c>
      <c r="E1767" s="17">
        <v>132.62557305337776</v>
      </c>
      <c r="F1767" s="17">
        <v>75.764121110131072</v>
      </c>
      <c r="G1767" s="17">
        <v>0.98256865110449243</v>
      </c>
      <c r="H1767" s="17">
        <v>11.499956867010507</v>
      </c>
      <c r="I1767" s="17">
        <v>97.218386422955689</v>
      </c>
      <c r="J1767" s="17">
        <v>22.35998013514385</v>
      </c>
      <c r="K1767" s="17">
        <v>-0.99999999999999889</v>
      </c>
      <c r="L1767" s="17">
        <v>-0.99999999999999889</v>
      </c>
      <c r="M1767" s="17">
        <v>-0.99999999999999889</v>
      </c>
      <c r="N1767" s="17">
        <v>0.4026401867452154</v>
      </c>
      <c r="O1767" s="17">
        <v>-0.99999999999999889</v>
      </c>
      <c r="P1767" s="17">
        <v>-0.99999999999999889</v>
      </c>
      <c r="Q1767" s="17">
        <v>5.4432330952772023</v>
      </c>
      <c r="R1767" s="17">
        <v>-0.99999999999999889</v>
      </c>
      <c r="S1767" s="17">
        <v>3.0421106445107835</v>
      </c>
      <c r="T1767" s="17">
        <v>0.35782673241164531</v>
      </c>
      <c r="U1767" s="17">
        <v>0.74639466070182436</v>
      </c>
      <c r="V1767" s="17">
        <v>0.81033135724795913</v>
      </c>
      <c r="W1767" s="17">
        <v>6.7689455544475665</v>
      </c>
      <c r="X1767" s="17">
        <v>5.5707808859321943</v>
      </c>
      <c r="Y1767" s="17">
        <v>0.29444587398109812</v>
      </c>
      <c r="Z1767" s="17">
        <v>50.757552919378647</v>
      </c>
      <c r="AA1767" s="17">
        <v>1.8204312714954343</v>
      </c>
      <c r="AB1767" s="17">
        <v>2.9109752212333708</v>
      </c>
      <c r="AC1767" s="17">
        <v>38.633673289785207</v>
      </c>
      <c r="AD1767" s="17">
        <v>2.2732660678651895</v>
      </c>
      <c r="AE1767" s="17">
        <v>1.8536232421753629</v>
      </c>
      <c r="AF1767" s="17">
        <v>86.842549777115551</v>
      </c>
      <c r="AG1767" s="17">
        <v>57.486661858631834</v>
      </c>
      <c r="AH1767" s="17">
        <v>0.61064135612539072</v>
      </c>
      <c r="AI1767" s="17">
        <v>0.76419602779298379</v>
      </c>
      <c r="AJ1767" s="17">
        <v>0.33333333333333298</v>
      </c>
      <c r="AK1767" s="17">
        <v>1.1947022483668084</v>
      </c>
      <c r="AL1767" s="17">
        <v>1.2091972064172789</v>
      </c>
      <c r="AM1767" s="17">
        <v>0.33333333333333298</v>
      </c>
      <c r="AN1767" s="17">
        <v>0.80016488456472779</v>
      </c>
      <c r="AO1767" s="17">
        <v>0.91331448301351981</v>
      </c>
      <c r="AP1767" s="17">
        <v>0.33333333333333298</v>
      </c>
      <c r="AQ1767" s="17">
        <v>13.113744510072308</v>
      </c>
      <c r="AR1767" s="17">
        <v>2.2444243630026963</v>
      </c>
      <c r="AS1767" s="17">
        <v>12.014067224237566</v>
      </c>
      <c r="AT1767" s="17">
        <v>11.903826866830833</v>
      </c>
      <c r="AU1767" s="17">
        <v>-0.99999999999999889</v>
      </c>
      <c r="AV1767" s="17">
        <v>-0.99999999999999889</v>
      </c>
      <c r="AW1767" s="17">
        <v>-0.99999999999999889</v>
      </c>
      <c r="AX1767" s="17">
        <v>-0.99999999999999889</v>
      </c>
      <c r="AY1767" s="17">
        <v>9.38155203463613E-2</v>
      </c>
      <c r="AZ1767" s="17">
        <v>-0.2640039611857144</v>
      </c>
      <c r="BA1767" s="17">
        <v>0.81785023493107523</v>
      </c>
      <c r="BB1767" s="17">
        <v>-0.14978374310327047</v>
      </c>
      <c r="BC1767" s="17">
        <v>0.45173287709802223</v>
      </c>
      <c r="BD1767" s="17">
        <v>-2.817269322170441</v>
      </c>
      <c r="BE1767" s="17">
        <v>13.292856542611613</v>
      </c>
      <c r="BF1767" s="17">
        <v>-0.99999999999999889</v>
      </c>
      <c r="BG1767" s="22">
        <v>2542.7796236929153</v>
      </c>
    </row>
    <row r="1768" spans="1:100" x14ac:dyDescent="0.25">
      <c r="A1768">
        <v>4469</v>
      </c>
      <c r="B1768" t="s">
        <v>1646</v>
      </c>
      <c r="C1768" s="48">
        <v>3</v>
      </c>
      <c r="D1768" s="22">
        <v>1604.3201917949821</v>
      </c>
      <c r="E1768" s="17">
        <v>93.588996059590542</v>
      </c>
      <c r="F1768" s="17">
        <v>-8.4059166694635845</v>
      </c>
      <c r="G1768" s="17">
        <v>0.54420189814536357</v>
      </c>
      <c r="H1768" s="17">
        <v>0.73576751938915141</v>
      </c>
      <c r="I1768" s="17">
        <v>71.678585354934114</v>
      </c>
      <c r="J1768" s="17">
        <v>20.218230786473125</v>
      </c>
      <c r="K1768" s="17">
        <v>-0.99999999999999845</v>
      </c>
      <c r="L1768" s="17">
        <v>-0.99999999999999845</v>
      </c>
      <c r="M1768" s="17">
        <v>-0.99999999999999845</v>
      </c>
      <c r="N1768" s="17">
        <v>0.19633806991490763</v>
      </c>
      <c r="O1768" s="17">
        <v>-0.99999999999999845</v>
      </c>
      <c r="P1768" s="17">
        <v>-0.99999999999999845</v>
      </c>
      <c r="Q1768" s="17">
        <v>1.342564255380573</v>
      </c>
      <c r="R1768" s="17">
        <v>-0.99999999999999845</v>
      </c>
      <c r="S1768" s="17">
        <v>-0.22404829782387176</v>
      </c>
      <c r="T1768" s="17">
        <v>-7.0516206489995265E-2</v>
      </c>
      <c r="U1768" s="17">
        <v>-7.935007017183901E-2</v>
      </c>
      <c r="V1768" s="17">
        <v>-0.75840898734402473</v>
      </c>
      <c r="W1768" s="17">
        <v>-0.60679673599142148</v>
      </c>
      <c r="X1768" s="17">
        <v>-5.3280724158503201</v>
      </c>
      <c r="Y1768" s="17">
        <v>-0.12087780113161992</v>
      </c>
      <c r="Z1768" s="17">
        <v>30.222338634652985</v>
      </c>
      <c r="AA1768" s="17">
        <v>0.36472814875473064</v>
      </c>
      <c r="AB1768" s="17">
        <v>-0.40092153862543639</v>
      </c>
      <c r="AC1768" s="17">
        <v>35.246246460328678</v>
      </c>
      <c r="AD1768" s="17">
        <v>0.6190092447661959</v>
      </c>
      <c r="AE1768" s="17">
        <v>1.255678171931788</v>
      </c>
      <c r="AF1768" s="17">
        <v>66.323341728287986</v>
      </c>
      <c r="AG1768" s="17">
        <v>23.736945902816785</v>
      </c>
      <c r="AH1768" s="17">
        <v>0.13163148193145399</v>
      </c>
      <c r="AI1768" s="17">
        <v>0.25474614124449024</v>
      </c>
      <c r="AJ1768" s="17">
        <v>0.33333333333333298</v>
      </c>
      <c r="AK1768" s="17">
        <v>0.20313580028051151</v>
      </c>
      <c r="AL1768" s="17">
        <v>0.23589243794339279</v>
      </c>
      <c r="AM1768" s="17">
        <v>0.33333333333333298</v>
      </c>
      <c r="AN1768" s="17">
        <v>0.47978411368500185</v>
      </c>
      <c r="AO1768" s="17">
        <v>0.58041014614133668</v>
      </c>
      <c r="AP1768" s="17">
        <v>0.33333333333333298</v>
      </c>
      <c r="AQ1768" s="17">
        <v>5.3552436266460992</v>
      </c>
      <c r="AR1768" s="17">
        <v>1.4774587374636323</v>
      </c>
      <c r="AS1768" s="17">
        <v>16.542216230848219</v>
      </c>
      <c r="AT1768" s="17">
        <v>2.1985558181612825</v>
      </c>
      <c r="AU1768" s="17">
        <v>-0.99999999999999845</v>
      </c>
      <c r="AV1768" s="17">
        <v>-0.99999999999999845</v>
      </c>
      <c r="AW1768" s="17">
        <v>-0.99999999999999845</v>
      </c>
      <c r="AX1768" s="17">
        <v>-0.99999999999999845</v>
      </c>
      <c r="AY1768" s="17">
        <v>5.3210785299378484E-2</v>
      </c>
      <c r="AZ1768" s="17">
        <v>1.7653946522403785</v>
      </c>
      <c r="BA1768" s="17">
        <v>8.6424740423348689E-2</v>
      </c>
      <c r="BB1768" s="17">
        <v>-0.15986072016141481</v>
      </c>
      <c r="BC1768" s="17">
        <v>2.0742359828731481E-2</v>
      </c>
      <c r="BD1768" s="17">
        <v>4.8304552571665234</v>
      </c>
      <c r="BE1768" s="17">
        <v>0.95068269783503423</v>
      </c>
      <c r="BF1768" s="17">
        <v>-0.99999999999999845</v>
      </c>
      <c r="CU1768" t="e">
        <v>#N/A</v>
      </c>
      <c r="CV1768" t="e">
        <v>#N/A</v>
      </c>
    </row>
    <row r="1769" spans="1:100" x14ac:dyDescent="0.25">
      <c r="A1769">
        <v>4470</v>
      </c>
      <c r="B1769" t="s">
        <v>1647</v>
      </c>
      <c r="C1769" s="48">
        <v>2</v>
      </c>
      <c r="D1769" s="22">
        <v>1528.63576171875</v>
      </c>
      <c r="E1769" s="17">
        <v>69.707615035510827</v>
      </c>
      <c r="F1769" s="17">
        <v>-25.737873302067381</v>
      </c>
      <c r="G1769" s="17">
        <v>0.27707068775814037</v>
      </c>
      <c r="H1769" s="17">
        <v>5.0645846374755141</v>
      </c>
      <c r="I1769" s="17">
        <v>47.810838946303399</v>
      </c>
      <c r="J1769" s="17">
        <v>10.157142585889124</v>
      </c>
      <c r="K1769" s="17">
        <v>-1.0000000000000004</v>
      </c>
      <c r="L1769" s="17">
        <v>-1.0000000000000004</v>
      </c>
      <c r="M1769" s="17">
        <v>-1.0000000000000004</v>
      </c>
      <c r="N1769" s="17">
        <v>0.22683032683115861</v>
      </c>
      <c r="O1769" s="17">
        <v>-1.0000000000000004</v>
      </c>
      <c r="P1769" s="17">
        <v>-1.0000000000000004</v>
      </c>
      <c r="Q1769" s="17">
        <v>3.5546200327567115</v>
      </c>
      <c r="R1769" s="17">
        <v>-1.0000000000000004</v>
      </c>
      <c r="S1769" s="17">
        <v>0.57897437229040705</v>
      </c>
      <c r="T1769" s="17">
        <v>8.1355418692643983E-2</v>
      </c>
      <c r="U1769" s="17">
        <v>-8.2063485401920239E-2</v>
      </c>
      <c r="V1769" s="17">
        <v>-0.27521668050782627</v>
      </c>
      <c r="W1769" s="17">
        <v>1.2681627566511982</v>
      </c>
      <c r="X1769" s="17">
        <v>-1.2066875929434873</v>
      </c>
      <c r="Y1769" s="17">
        <v>4.5707108154382933E-2</v>
      </c>
      <c r="Z1769" s="17">
        <v>27.919543265358751</v>
      </c>
      <c r="AA1769" s="17">
        <v>0.13843820700377862</v>
      </c>
      <c r="AB1769" s="17">
        <v>0.48653088818906998</v>
      </c>
      <c r="AC1769" s="17">
        <v>10.798542130324346</v>
      </c>
      <c r="AD1769" s="17">
        <v>0.14869693320203503</v>
      </c>
      <c r="AE1769" s="17">
        <v>7.4408481788727998E-2</v>
      </c>
      <c r="AF1769" s="17">
        <v>41.761907805840913</v>
      </c>
      <c r="AG1769" s="17">
        <v>-19.535896002227254</v>
      </c>
      <c r="AH1769" s="17">
        <v>7.7761398367291651E-2</v>
      </c>
      <c r="AI1769" s="17">
        <v>0.1337323298618196</v>
      </c>
      <c r="AJ1769" s="17">
        <v>0.33333333333333298</v>
      </c>
      <c r="AK1769" s="17">
        <v>0.48338743165704218</v>
      </c>
      <c r="AL1769" s="17">
        <v>0.58792862467683138</v>
      </c>
      <c r="AM1769" s="17">
        <v>0.33333333333333298</v>
      </c>
      <c r="AN1769" s="17">
        <v>0.15891842795040204</v>
      </c>
      <c r="AO1769" s="17">
        <v>0.21260440298236333</v>
      </c>
      <c r="AP1769" s="17">
        <v>0.33333333333333298</v>
      </c>
      <c r="AQ1769" s="17">
        <v>5.1194016069971049</v>
      </c>
      <c r="AR1769" s="17">
        <v>2.2444243630026963</v>
      </c>
      <c r="AS1769" s="17">
        <v>1.8377443941124851</v>
      </c>
      <c r="AT1769" s="17">
        <v>4.7840663406723269</v>
      </c>
      <c r="AU1769" s="17">
        <v>-1.0000000000000004</v>
      </c>
      <c r="AV1769" s="17">
        <v>-1.0000000000000004</v>
      </c>
      <c r="AW1769" s="17">
        <v>-1.0000000000000004</v>
      </c>
      <c r="AX1769" s="17">
        <v>-1.0000000000000004</v>
      </c>
      <c r="AY1769" s="17">
        <v>-1.3351501000450626E-2</v>
      </c>
      <c r="AZ1769" s="17">
        <v>0.47507951021900496</v>
      </c>
      <c r="BA1769" s="17">
        <v>0.10734184746110095</v>
      </c>
      <c r="BB1769" s="17">
        <v>0.26181554678479618</v>
      </c>
      <c r="BC1769" s="17">
        <v>5.775985771805997E-2</v>
      </c>
      <c r="BD1769" s="17">
        <v>8.1578048566728931</v>
      </c>
      <c r="BE1769" s="17">
        <v>2.6901719424338775</v>
      </c>
      <c r="BF1769" s="17">
        <v>-1.0000000000000004</v>
      </c>
      <c r="BG1769" s="22">
        <v>332.70192385144247</v>
      </c>
    </row>
    <row r="1770" spans="1:100" x14ac:dyDescent="0.25">
      <c r="A1770">
        <v>4471</v>
      </c>
      <c r="B1770" t="s">
        <v>1648</v>
      </c>
      <c r="C1770" s="48">
        <v>2</v>
      </c>
      <c r="D1770" s="22">
        <v>1544.216025390625</v>
      </c>
      <c r="E1770" s="17">
        <v>77.262657483437209</v>
      </c>
      <c r="F1770" s="17">
        <v>-13.549749267342969</v>
      </c>
      <c r="G1770" s="17">
        <v>0.36178524665233891</v>
      </c>
      <c r="H1770" s="17">
        <v>5.8373292066577642</v>
      </c>
      <c r="I1770" s="17">
        <v>53.743582636555495</v>
      </c>
      <c r="J1770" s="17">
        <v>11.62243101186743</v>
      </c>
      <c r="K1770" s="17">
        <v>-1.0000000000000002</v>
      </c>
      <c r="L1770" s="17">
        <v>-1.0000000000000002</v>
      </c>
      <c r="M1770" s="17">
        <v>-1.0000000000000002</v>
      </c>
      <c r="N1770" s="17">
        <v>0.24794116698330571</v>
      </c>
      <c r="O1770" s="17">
        <v>-1.0000000000000002</v>
      </c>
      <c r="P1770" s="17">
        <v>-1.0000000000000002</v>
      </c>
      <c r="Q1770" s="17">
        <v>3.7814003082862935</v>
      </c>
      <c r="R1770" s="17">
        <v>-1.0000000000000002</v>
      </c>
      <c r="S1770" s="17">
        <v>0.87474206211860572</v>
      </c>
      <c r="T1770" s="17">
        <v>0.11455345271319944</v>
      </c>
      <c r="U1770" s="17">
        <v>1.741584700690961E-2</v>
      </c>
      <c r="V1770" s="17">
        <v>-0.14486659028113469</v>
      </c>
      <c r="W1770" s="17">
        <v>1.9286839948384467</v>
      </c>
      <c r="X1770" s="17">
        <v>-0.39286489970146743</v>
      </c>
      <c r="Y1770" s="17">
        <v>7.5575082155255685E-2</v>
      </c>
      <c r="Z1770" s="17">
        <v>30.661878487256377</v>
      </c>
      <c r="AA1770" s="17">
        <v>0.34040803246670365</v>
      </c>
      <c r="AB1770" s="17">
        <v>0.77765253971474102</v>
      </c>
      <c r="AC1770" s="17">
        <v>14.140920110766864</v>
      </c>
      <c r="AD1770" s="17">
        <v>0.40381026652693813</v>
      </c>
      <c r="AE1770" s="17">
        <v>0.2880524629694432</v>
      </c>
      <c r="AF1770" s="17">
        <v>47.1750867201349</v>
      </c>
      <c r="AG1770" s="17">
        <v>-10.287205923610744</v>
      </c>
      <c r="AH1770" s="17">
        <v>0.1417483875726375</v>
      </c>
      <c r="AI1770" s="17">
        <v>0.20943694822203357</v>
      </c>
      <c r="AJ1770" s="17">
        <v>0.33333333333333298</v>
      </c>
      <c r="AK1770" s="17">
        <v>0.5688004648097581</v>
      </c>
      <c r="AL1770" s="17">
        <v>0.6625291148147856</v>
      </c>
      <c r="AM1770" s="17">
        <v>0.33333333333333298</v>
      </c>
      <c r="AN1770" s="17">
        <v>0.2359178149605124</v>
      </c>
      <c r="AO1770" s="17">
        <v>0.29674404395453158</v>
      </c>
      <c r="AP1770" s="17">
        <v>0.33333333333333298</v>
      </c>
      <c r="AQ1770" s="17">
        <v>6.079343758312012</v>
      </c>
      <c r="AR1770" s="17">
        <v>2.2444243630026963</v>
      </c>
      <c r="AS1770" s="17">
        <v>3.0596936335262122</v>
      </c>
      <c r="AT1770" s="17">
        <v>5.638990668936815</v>
      </c>
      <c r="AU1770" s="17">
        <v>-1.0000000000000002</v>
      </c>
      <c r="AV1770" s="17">
        <v>-1.0000000000000002</v>
      </c>
      <c r="AW1770" s="17">
        <v>-1.0000000000000002</v>
      </c>
      <c r="AX1770" s="17">
        <v>-1.0000000000000002</v>
      </c>
      <c r="AY1770" s="17">
        <v>-4.8313367258727945E-4</v>
      </c>
      <c r="AZ1770" s="17">
        <v>0.38633208142549913</v>
      </c>
      <c r="BA1770" s="17">
        <v>0.19265804646137746</v>
      </c>
      <c r="BB1770" s="17">
        <v>0.21239165884238004</v>
      </c>
      <c r="BC1770" s="17">
        <v>0.10506722398554277</v>
      </c>
      <c r="BD1770" s="17">
        <v>6.8399434081694936</v>
      </c>
      <c r="BE1770" s="17">
        <v>3.9633177141636424</v>
      </c>
      <c r="BF1770" s="17">
        <v>-1.0000000000000002</v>
      </c>
      <c r="BG1770" s="22">
        <v>437.06509656643561</v>
      </c>
    </row>
    <row r="1771" spans="1:100" x14ac:dyDescent="0.25">
      <c r="A1771">
        <v>4472</v>
      </c>
      <c r="B1771" t="s">
        <v>1649</v>
      </c>
      <c r="C1771" s="48">
        <v>3</v>
      </c>
      <c r="D1771" s="22">
        <v>1652.6624858937878</v>
      </c>
      <c r="E1771" s="17">
        <v>165.75146562987294</v>
      </c>
      <c r="F1771" s="17">
        <v>117.90435264310763</v>
      </c>
      <c r="G1771" s="17">
        <v>1.1161634439001229</v>
      </c>
      <c r="H1771" s="17">
        <v>17.888015591538966</v>
      </c>
      <c r="I1771" s="17">
        <v>115.03122749453799</v>
      </c>
      <c r="J1771" s="17">
        <v>26.527743590061952</v>
      </c>
      <c r="K1771" s="17">
        <v>-0.99999999999999978</v>
      </c>
      <c r="L1771" s="17">
        <v>-0.99999999999999978</v>
      </c>
      <c r="M1771" s="17">
        <v>-0.99999999999999978</v>
      </c>
      <c r="N1771" s="17">
        <v>0.50767931261862853</v>
      </c>
      <c r="O1771" s="17">
        <v>-0.99999999999999978</v>
      </c>
      <c r="P1771" s="17">
        <v>-0.99999999999999978</v>
      </c>
      <c r="Q1771" s="17">
        <v>6.0937189330435597</v>
      </c>
      <c r="R1771" s="17">
        <v>-0.99999999999999978</v>
      </c>
      <c r="S1771" s="17">
        <v>4.4804558106849344</v>
      </c>
      <c r="T1771" s="17">
        <v>0.60019265032747326</v>
      </c>
      <c r="U1771" s="17">
        <v>1.4166925185627772</v>
      </c>
      <c r="V1771" s="17">
        <v>1.6946552594999575</v>
      </c>
      <c r="W1771" s="17">
        <v>11.794296658495425</v>
      </c>
      <c r="X1771" s="17">
        <v>13.248104329235593</v>
      </c>
      <c r="Y1771" s="17">
        <v>0.4308854280865691</v>
      </c>
      <c r="Z1771" s="17">
        <v>58.61220888304986</v>
      </c>
      <c r="AA1771" s="17">
        <v>0.56776285547426819</v>
      </c>
      <c r="AB1771" s="17">
        <v>1.083424256040401</v>
      </c>
      <c r="AC1771" s="17">
        <v>44.387331699688936</v>
      </c>
      <c r="AD1771" s="17">
        <v>-6.9443097167360718E-2</v>
      </c>
      <c r="AE1771" s="17">
        <v>2.5578602876130478</v>
      </c>
      <c r="AF1771" s="17">
        <v>106.64082512639226</v>
      </c>
      <c r="AG1771" s="17">
        <v>90.295169958829817</v>
      </c>
      <c r="AH1771" s="17">
        <v>-6.0147989902998383E-2</v>
      </c>
      <c r="AI1771" s="17">
        <v>0.24915030576074962</v>
      </c>
      <c r="AJ1771" s="17">
        <v>0.33333333333333298</v>
      </c>
      <c r="AK1771" s="17">
        <v>1.0979160301307527</v>
      </c>
      <c r="AL1771" s="17">
        <v>0.95892641490868735</v>
      </c>
      <c r="AM1771" s="17">
        <v>0.33333333333333298</v>
      </c>
      <c r="AN1771" s="17">
        <v>0.60415434487037434</v>
      </c>
      <c r="AO1771" s="17">
        <v>0.47000375295970959</v>
      </c>
      <c r="AP1771" s="17">
        <v>0.33333333333333298</v>
      </c>
      <c r="AQ1771" s="17">
        <v>8.3904023681457343</v>
      </c>
      <c r="AR1771" s="17">
        <v>1.3208445790707355</v>
      </c>
      <c r="AS1771" s="17">
        <v>14.227738709683683</v>
      </c>
      <c r="AT1771" s="17">
        <v>10.979160301307525</v>
      </c>
      <c r="AU1771" s="17">
        <v>-0.99999999999999978</v>
      </c>
      <c r="AV1771" s="17">
        <v>-0.99999999999999978</v>
      </c>
      <c r="AW1771" s="17">
        <v>-0.99999999999999978</v>
      </c>
      <c r="AX1771" s="17">
        <v>-0.99999999999999978</v>
      </c>
      <c r="AY1771" s="17">
        <v>-8.5195304377292148E-3</v>
      </c>
      <c r="AZ1771" s="17">
        <v>0.57178308241526521</v>
      </c>
      <c r="BA1771" s="17">
        <v>-9.3441492615080668E-2</v>
      </c>
      <c r="BB1771" s="17">
        <v>0.43603952829716747</v>
      </c>
      <c r="BC1771" s="17">
        <v>0.27420891392371344</v>
      </c>
      <c r="BD1771" s="17">
        <v>13.759903619505513</v>
      </c>
      <c r="BE1771" s="17">
        <v>6.3880153850174333</v>
      </c>
      <c r="BF1771" s="17">
        <v>-0.99999999999999978</v>
      </c>
      <c r="CU1771" t="e">
        <v>#N/A</v>
      </c>
      <c r="CV1771" t="e">
        <v>#N/A</v>
      </c>
    </row>
    <row r="1772" spans="1:100" x14ac:dyDescent="0.25">
      <c r="A1772">
        <v>4473</v>
      </c>
      <c r="B1772" t="s">
        <v>1650</v>
      </c>
      <c r="C1772" s="48">
        <v>2</v>
      </c>
      <c r="D1772" s="22">
        <v>1561.3431933593749</v>
      </c>
      <c r="E1772" s="17">
        <v>94.239344703864461</v>
      </c>
      <c r="F1772" s="17">
        <v>13.837783094977455</v>
      </c>
      <c r="G1772" s="17">
        <v>0.55214454367495269</v>
      </c>
      <c r="H1772" s="17">
        <v>7.5737380941937351</v>
      </c>
      <c r="I1772" s="17">
        <v>67.074855714447608</v>
      </c>
      <c r="J1772" s="17">
        <v>14.915032405837557</v>
      </c>
      <c r="K1772" s="17">
        <v>-0.99999999999999978</v>
      </c>
      <c r="L1772" s="17">
        <v>-0.99999999999999978</v>
      </c>
      <c r="M1772" s="17">
        <v>-0.99999999999999978</v>
      </c>
      <c r="N1772" s="17">
        <v>0.2953786410535944</v>
      </c>
      <c r="O1772" s="17">
        <v>-0.99999999999999978</v>
      </c>
      <c r="P1772" s="17">
        <v>-0.99999999999999978</v>
      </c>
      <c r="Q1772" s="17">
        <v>4.2909908012536402</v>
      </c>
      <c r="R1772" s="17">
        <v>-0.99999999999999978</v>
      </c>
      <c r="S1772" s="17">
        <v>1.53935190312616</v>
      </c>
      <c r="T1772" s="17">
        <v>0.18915166229106375</v>
      </c>
      <c r="U1772" s="17">
        <v>0.24095258063110614</v>
      </c>
      <c r="V1772" s="17">
        <v>0.14803880716509538</v>
      </c>
      <c r="W1772" s="17">
        <v>3.4129195289792236</v>
      </c>
      <c r="X1772" s="17">
        <v>1.4358492883766623</v>
      </c>
      <c r="Y1772" s="17">
        <v>0.1426904234674467</v>
      </c>
      <c r="Z1772" s="17">
        <v>36.824089704017325</v>
      </c>
      <c r="AA1772" s="17">
        <v>0.79424777969267124</v>
      </c>
      <c r="AB1772" s="17">
        <v>1.4318224209709394</v>
      </c>
      <c r="AC1772" s="17">
        <v>21.651467660634033</v>
      </c>
      <c r="AD1772" s="17">
        <v>0.97706704112073273</v>
      </c>
      <c r="AE1772" s="17">
        <v>0.7681248212693409</v>
      </c>
      <c r="AF1772" s="17">
        <v>59.338862890764361</v>
      </c>
      <c r="AG1772" s="17">
        <v>10.495221143551026</v>
      </c>
      <c r="AH1772" s="17">
        <v>0.28553144496818705</v>
      </c>
      <c r="AI1772" s="17">
        <v>0.37955030442110005</v>
      </c>
      <c r="AJ1772" s="17">
        <v>0.33333333333333298</v>
      </c>
      <c r="AK1772" s="17">
        <v>0.76072928034932263</v>
      </c>
      <c r="AL1772" s="17">
        <v>0.83016142082654376</v>
      </c>
      <c r="AM1772" s="17">
        <v>0.33333333333333298</v>
      </c>
      <c r="AN1772" s="17">
        <v>0.40894060317715003</v>
      </c>
      <c r="AO1772" s="17">
        <v>0.48581146183722002</v>
      </c>
      <c r="AP1772" s="17">
        <v>0.33333333333333298</v>
      </c>
      <c r="AQ1772" s="17">
        <v>8.236398171295507</v>
      </c>
      <c r="AR1772" s="17">
        <v>2.2444243630026963</v>
      </c>
      <c r="AS1772" s="17">
        <v>5.8054955505570796</v>
      </c>
      <c r="AT1772" s="17">
        <v>7.5600629882675525</v>
      </c>
      <c r="AU1772" s="17">
        <v>-0.99999999999999978</v>
      </c>
      <c r="AV1772" s="17">
        <v>-0.99999999999999978</v>
      </c>
      <c r="AW1772" s="17">
        <v>-0.99999999999999978</v>
      </c>
      <c r="AX1772" s="17">
        <v>-0.99999999999999978</v>
      </c>
      <c r="AY1772" s="17">
        <v>2.8432951004430298E-2</v>
      </c>
      <c r="AZ1772" s="17">
        <v>0.18691065518877242</v>
      </c>
      <c r="BA1772" s="17">
        <v>0.38436926916416447</v>
      </c>
      <c r="BB1772" s="17">
        <v>0.1013328669693921</v>
      </c>
      <c r="BC1772" s="17">
        <v>0.21137004966532152</v>
      </c>
      <c r="BD1772" s="17">
        <v>3.878620322917727</v>
      </c>
      <c r="BE1772" s="17">
        <v>6.8241616738951993</v>
      </c>
      <c r="BF1772" s="17">
        <v>-0.99999999999999978</v>
      </c>
      <c r="BG1772" s="22">
        <v>595.85481494972248</v>
      </c>
    </row>
    <row r="1773" spans="1:100" x14ac:dyDescent="0.25">
      <c r="A1773">
        <v>4476</v>
      </c>
      <c r="B1773" t="s">
        <v>1651</v>
      </c>
      <c r="C1773" s="48">
        <v>3</v>
      </c>
      <c r="D1773" s="22">
        <v>1734.7513820464812</v>
      </c>
      <c r="E1773" s="17">
        <v>208.91603954741024</v>
      </c>
      <c r="F1773" s="17">
        <v>190.2903395557488</v>
      </c>
      <c r="G1773" s="17">
        <v>2.0277131315849153</v>
      </c>
      <c r="H1773" s="17">
        <v>24.651117386280379</v>
      </c>
      <c r="I1773" s="17">
        <v>171.89115591029395</v>
      </c>
      <c r="J1773" s="17">
        <v>17.081076084836628</v>
      </c>
      <c r="K1773" s="17">
        <v>-1.0000000000000013</v>
      </c>
      <c r="L1773" s="17">
        <v>-1.0000000000000013</v>
      </c>
      <c r="M1773" s="17">
        <v>-1.0000000000000013</v>
      </c>
      <c r="N1773" s="17">
        <v>0.45552956770967745</v>
      </c>
      <c r="O1773" s="17">
        <v>-1.0000000000000013</v>
      </c>
      <c r="P1773" s="17">
        <v>-1.0000000000000013</v>
      </c>
      <c r="Q1773" s="17">
        <v>5.4939561287722869</v>
      </c>
      <c r="R1773" s="17">
        <v>-1.0000000000000013</v>
      </c>
      <c r="S1773" s="17">
        <v>8.7450985260599676</v>
      </c>
      <c r="T1773" s="17">
        <v>0.88822099135304466</v>
      </c>
      <c r="U1773" s="17">
        <v>0.83348210269408118</v>
      </c>
      <c r="V1773" s="17">
        <v>1.0246028996599346</v>
      </c>
      <c r="W1773" s="17">
        <v>19.157161257508093</v>
      </c>
      <c r="X1773" s="17">
        <v>16.340510514371498</v>
      </c>
      <c r="Y1773" s="17">
        <v>0.73497763745137468</v>
      </c>
      <c r="Z1773" s="17">
        <v>67.453150725884399</v>
      </c>
      <c r="AA1773" s="17">
        <v>-1.1062827144908451</v>
      </c>
      <c r="AB1773" s="17">
        <v>0.21452163315026879</v>
      </c>
      <c r="AC1773" s="17">
        <v>88.480461847719312</v>
      </c>
      <c r="AD1773" s="17">
        <v>-1.9229514028969639</v>
      </c>
      <c r="AE1773" s="17">
        <v>4.9234940976119894</v>
      </c>
      <c r="AF1773" s="17">
        <v>161.07162830436596</v>
      </c>
      <c r="AG1773" s="17">
        <v>169.81872539498013</v>
      </c>
      <c r="AH1773" s="17">
        <v>-0.17295631216774524</v>
      </c>
      <c r="AI1773" s="17">
        <v>9.5391968188257917E-3</v>
      </c>
      <c r="AJ1773" s="17">
        <v>0.33333333333333298</v>
      </c>
      <c r="AK1773" s="17">
        <v>1.3846022702815188</v>
      </c>
      <c r="AL1773" s="17">
        <v>1.164569025677922</v>
      </c>
      <c r="AM1773" s="17">
        <v>0.33333333333333298</v>
      </c>
      <c r="AN1773" s="17">
        <v>0.77753196999819896</v>
      </c>
      <c r="AO1773" s="17">
        <v>0.98979729868887534</v>
      </c>
      <c r="AP1773" s="17">
        <v>0.33333333333333298</v>
      </c>
      <c r="AQ1773" s="17">
        <v>10.819527605928114</v>
      </c>
      <c r="AR1773" s="17">
        <v>2.4807121097381124</v>
      </c>
      <c r="AS1773" s="17">
        <v>0.75434127228333114</v>
      </c>
      <c r="AT1773" s="17">
        <v>13.84602270281518</v>
      </c>
      <c r="AU1773" s="17">
        <v>-1.0000000000000013</v>
      </c>
      <c r="AV1773" s="17">
        <v>-1.0000000000000013</v>
      </c>
      <c r="AW1773" s="17">
        <v>-1.0000000000000013</v>
      </c>
      <c r="AX1773" s="17">
        <v>-1.0000000000000013</v>
      </c>
      <c r="AY1773" s="17">
        <v>5.2420368225783165E-3</v>
      </c>
      <c r="AZ1773" s="17">
        <v>0.3299307225018967</v>
      </c>
      <c r="BA1773" s="17">
        <v>1.1436051762499223E-2</v>
      </c>
      <c r="BB1773" s="17">
        <v>0.31652918485406389</v>
      </c>
      <c r="BC1773" s="17">
        <v>-0.19037934652580962</v>
      </c>
      <c r="BD1773" s="17">
        <v>9.5628832338610792</v>
      </c>
      <c r="BE1773" s="17">
        <v>-4.7023034043327447</v>
      </c>
      <c r="BF1773" s="17">
        <v>-1.0000000000000013</v>
      </c>
      <c r="CU1773" t="e">
        <v>#N/A</v>
      </c>
      <c r="CV1773" t="e">
        <v>#N/A</v>
      </c>
    </row>
    <row r="1774" spans="1:100" x14ac:dyDescent="0.25">
      <c r="A1774">
        <v>4480</v>
      </c>
      <c r="B1774" t="s">
        <v>1652</v>
      </c>
      <c r="C1774" s="48">
        <v>2</v>
      </c>
      <c r="D1774" s="22">
        <v>1481.425078125</v>
      </c>
      <c r="E1774" s="17">
        <v>74.845964228668279</v>
      </c>
      <c r="F1774" s="17">
        <v>-17.448464244264105</v>
      </c>
      <c r="G1774" s="17">
        <v>0.33468690743433405</v>
      </c>
      <c r="H1774" s="17">
        <v>5.5901450775315764</v>
      </c>
      <c r="I1774" s="17">
        <v>51.845827361541737</v>
      </c>
      <c r="J1774" s="17">
        <v>11.153717211811326</v>
      </c>
      <c r="K1774" s="17">
        <v>-1.0000000000000002</v>
      </c>
      <c r="L1774" s="17">
        <v>-1.0000000000000002</v>
      </c>
      <c r="M1774" s="17">
        <v>-1.0000000000000002</v>
      </c>
      <c r="N1774" s="17">
        <v>0.24118826978254918</v>
      </c>
      <c r="O1774" s="17">
        <v>-1.0000000000000002</v>
      </c>
      <c r="P1774" s="17">
        <v>-1.0000000000000002</v>
      </c>
      <c r="Q1774" s="17">
        <v>3.7088582456884316</v>
      </c>
      <c r="R1774" s="17">
        <v>-1.0000000000000002</v>
      </c>
      <c r="S1774" s="17">
        <v>0.78013243074815875</v>
      </c>
      <c r="T1774" s="17">
        <v>0.10393412589378678</v>
      </c>
      <c r="U1774" s="17">
        <v>-1.4405421143254132E-2</v>
      </c>
      <c r="V1774" s="17">
        <v>-0.18656274036641027</v>
      </c>
      <c r="W1774" s="17">
        <v>1.7173976609811339</v>
      </c>
      <c r="X1774" s="17">
        <v>-0.65318902453490002</v>
      </c>
      <c r="Y1774" s="17">
        <v>6.6020968886000092E-2</v>
      </c>
      <c r="Z1774" s="17">
        <v>29.784665277833014</v>
      </c>
      <c r="AA1774" s="17">
        <v>0.27580229156883806</v>
      </c>
      <c r="AB1774" s="17">
        <v>0.68452907463713841</v>
      </c>
      <c r="AC1774" s="17">
        <v>13.071766313697115</v>
      </c>
      <c r="AD1774" s="17">
        <v>0.32220507686753025</v>
      </c>
      <c r="AE1774" s="17">
        <v>0.2197124143462717</v>
      </c>
      <c r="AF1774" s="17">
        <v>45.443528881883147</v>
      </c>
      <c r="AG1774" s="17">
        <v>-13.245660106032382</v>
      </c>
      <c r="AH1774" s="17">
        <v>0.12128034569578819</v>
      </c>
      <c r="AI1774" s="17">
        <v>0.18522069241579386</v>
      </c>
      <c r="AJ1774" s="17">
        <v>0.33333333333333298</v>
      </c>
      <c r="AK1774" s="17">
        <v>0.54147869891469314</v>
      </c>
      <c r="AL1774" s="17">
        <v>0.63866604553867157</v>
      </c>
      <c r="AM1774" s="17">
        <v>0.33333333333333298</v>
      </c>
      <c r="AN1774" s="17">
        <v>0.21128739091044638</v>
      </c>
      <c r="AO1774" s="17">
        <v>0.26982960843710729</v>
      </c>
      <c r="AP1774" s="17">
        <v>0.33333333333333298</v>
      </c>
      <c r="AQ1774" s="17">
        <v>5.7722792066511746</v>
      </c>
      <c r="AR1774" s="17">
        <v>2.2444243630026963</v>
      </c>
      <c r="AS1774" s="17">
        <v>2.6688187304511546</v>
      </c>
      <c r="AT1774" s="17">
        <v>5.3655190277520965</v>
      </c>
      <c r="AU1774" s="17">
        <v>-1.0000000000000002</v>
      </c>
      <c r="AV1774" s="17">
        <v>-1.0000000000000002</v>
      </c>
      <c r="AW1774" s="17">
        <v>-1.0000000000000002</v>
      </c>
      <c r="AX1774" s="17">
        <v>-1.0000000000000002</v>
      </c>
      <c r="AY1774" s="17">
        <v>-4.5994436384792382E-3</v>
      </c>
      <c r="AZ1774" s="17">
        <v>0.41472044774132538</v>
      </c>
      <c r="BA1774" s="17">
        <v>0.16536725569909894</v>
      </c>
      <c r="BB1774" s="17">
        <v>0.22820128234061404</v>
      </c>
      <c r="BC1774" s="17">
        <v>8.9934629596097909E-2</v>
      </c>
      <c r="BD1774" s="17">
        <v>7.2614985344669396</v>
      </c>
      <c r="BE1774" s="17">
        <v>3.5560661573280639</v>
      </c>
      <c r="BF1774" s="17">
        <v>-1.0000000000000002</v>
      </c>
      <c r="BG1774" s="22">
        <v>385.92221596767536</v>
      </c>
    </row>
    <row r="1775" spans="1:100" x14ac:dyDescent="0.25">
      <c r="A1775">
        <v>4481</v>
      </c>
      <c r="B1775" t="s">
        <v>1653</v>
      </c>
      <c r="C1775" s="48">
        <v>3</v>
      </c>
      <c r="D1775" s="22">
        <v>1593.3437773429487</v>
      </c>
      <c r="E1775" s="17">
        <v>113.75193526490921</v>
      </c>
      <c r="F1775" s="17">
        <v>47.897164922973246</v>
      </c>
      <c r="G1775" s="17">
        <v>0.34906225590699064</v>
      </c>
      <c r="H1775" s="17">
        <v>9.2633458275147245</v>
      </c>
      <c r="I1775" s="17">
        <v>88.824957063876539</v>
      </c>
      <c r="J1775" s="17">
        <v>17.692967905313193</v>
      </c>
      <c r="K1775" s="17">
        <v>-1.0000000000000027</v>
      </c>
      <c r="L1775" s="17">
        <v>-1.0000000000000027</v>
      </c>
      <c r="M1775" s="17">
        <v>-1.0000000000000027</v>
      </c>
      <c r="N1775" s="17">
        <v>0.31477471751562125</v>
      </c>
      <c r="O1775" s="17">
        <v>-1.0000000000000027</v>
      </c>
      <c r="P1775" s="17">
        <v>-1.0000000000000027</v>
      </c>
      <c r="Q1775" s="17">
        <v>3.3060869903059715</v>
      </c>
      <c r="R1775" s="17">
        <v>-1.0000000000000027</v>
      </c>
      <c r="S1775" s="17">
        <v>1.642666218169196</v>
      </c>
      <c r="T1775" s="17">
        <v>4.5562092951713054E-2</v>
      </c>
      <c r="U1775" s="17">
        <v>1.3359632004351831</v>
      </c>
      <c r="V1775" s="17">
        <v>-0.2093737587820752</v>
      </c>
      <c r="W1775" s="17">
        <v>5.9572588372087552</v>
      </c>
      <c r="X1775" s="17">
        <v>8.8773157498340556</v>
      </c>
      <c r="Y1775" s="17">
        <v>2.7034805993738767E-2</v>
      </c>
      <c r="Z1775" s="17">
        <v>31.247733436531107</v>
      </c>
      <c r="AA1775" s="17">
        <v>2.8498325985591402</v>
      </c>
      <c r="AB1775" s="17">
        <v>4.6389635534798028</v>
      </c>
      <c r="AC1775" s="17">
        <v>34.141316110041842</v>
      </c>
      <c r="AD1775" s="17">
        <v>2.3720141988159358</v>
      </c>
      <c r="AE1775" s="17">
        <v>1.684467127036456</v>
      </c>
      <c r="AF1775" s="17">
        <v>71.712480227089202</v>
      </c>
      <c r="AG1775" s="17">
        <v>46.12267328468176</v>
      </c>
      <c r="AH1775" s="17">
        <v>0.73838487008286002</v>
      </c>
      <c r="AI1775" s="17">
        <v>0.64568874416064548</v>
      </c>
      <c r="AJ1775" s="17">
        <v>0.33333333333333298</v>
      </c>
      <c r="AK1775" s="17">
        <v>1.8391886499622272</v>
      </c>
      <c r="AL1775" s="17">
        <v>1.4318149610467437</v>
      </c>
      <c r="AM1775" s="17">
        <v>0.33333333333333298</v>
      </c>
      <c r="AN1775" s="17">
        <v>1.4320670276837479</v>
      </c>
      <c r="AO1775" s="17">
        <v>1.3449916621500801</v>
      </c>
      <c r="AP1775" s="17">
        <v>0.33333333333333298</v>
      </c>
      <c r="AQ1775" s="17">
        <v>17.112476836787341</v>
      </c>
      <c r="AR1775" s="17">
        <v>4.3856593720761561</v>
      </c>
      <c r="AS1775" s="17">
        <v>-5.2137729916536584</v>
      </c>
      <c r="AT1775" s="17">
        <v>18.521081524890697</v>
      </c>
      <c r="AU1775" s="17">
        <v>-1.0000000000000027</v>
      </c>
      <c r="AV1775" s="17">
        <v>-1.0000000000000027</v>
      </c>
      <c r="AW1775" s="17">
        <v>-1.0000000000000027</v>
      </c>
      <c r="AX1775" s="17">
        <v>-1.0000000000000027</v>
      </c>
      <c r="AY1775" s="17">
        <v>6.3686749947598634E-4</v>
      </c>
      <c r="AZ1775" s="17">
        <v>-0.31208370307612665</v>
      </c>
      <c r="BA1775" s="17">
        <v>-0.6817087035839029</v>
      </c>
      <c r="BB1775" s="17">
        <v>0.62628703414105313</v>
      </c>
      <c r="BC1775" s="17">
        <v>5.5375100671958472E-2</v>
      </c>
      <c r="BD1775" s="17">
        <v>14.096757338145693</v>
      </c>
      <c r="BE1775" s="17">
        <v>-2.0241660011205518</v>
      </c>
      <c r="BF1775" s="17">
        <v>-1.0000000000000027</v>
      </c>
      <c r="CU1775" t="e">
        <v>#N/A</v>
      </c>
      <c r="CV1775" t="e">
        <v>#N/A</v>
      </c>
    </row>
    <row r="1776" spans="1:100" x14ac:dyDescent="0.25">
      <c r="A1776">
        <v>4482</v>
      </c>
      <c r="B1776" t="s">
        <v>1654</v>
      </c>
      <c r="C1776" s="48">
        <v>2</v>
      </c>
      <c r="D1776" s="22">
        <v>1493.1386523437502</v>
      </c>
      <c r="E1776" s="17">
        <v>76.486166997485796</v>
      </c>
      <c r="F1776" s="17">
        <v>-14.802417590491402</v>
      </c>
      <c r="G1776" s="17">
        <v>0.35307847240767931</v>
      </c>
      <c r="H1776" s="17">
        <v>5.7579082358059956</v>
      </c>
      <c r="I1776" s="17">
        <v>53.133828414415632</v>
      </c>
      <c r="J1776" s="17">
        <v>11.471831921287979</v>
      </c>
      <c r="K1776" s="17">
        <v>-1.0000000000000002</v>
      </c>
      <c r="L1776" s="17">
        <v>-1.0000000000000002</v>
      </c>
      <c r="M1776" s="17">
        <v>-1.0000000000000002</v>
      </c>
      <c r="N1776" s="17">
        <v>0.24577144171153276</v>
      </c>
      <c r="O1776" s="17">
        <v>-1.0000000000000002</v>
      </c>
      <c r="P1776" s="17">
        <v>-1.0000000000000002</v>
      </c>
      <c r="Q1776" s="17">
        <v>3.7580923351592213</v>
      </c>
      <c r="R1776" s="17">
        <v>-1.0000000000000002</v>
      </c>
      <c r="S1776" s="17">
        <v>0.84434371574446232</v>
      </c>
      <c r="T1776" s="17">
        <v>0.1111414324966449</v>
      </c>
      <c r="U1776" s="17">
        <v>7.1915821273052516E-3</v>
      </c>
      <c r="V1776" s="17">
        <v>-0.15826368309716699</v>
      </c>
      <c r="W1776" s="17">
        <v>1.8607970887414447</v>
      </c>
      <c r="X1776" s="17">
        <v>-0.47650778892536871</v>
      </c>
      <c r="Y1776" s="17">
        <v>7.250531811274033E-2</v>
      </c>
      <c r="Z1776" s="17">
        <v>30.380027362822602</v>
      </c>
      <c r="AA1776" s="17">
        <v>0.31965002230300543</v>
      </c>
      <c r="AB1776" s="17">
        <v>0.74773170284026547</v>
      </c>
      <c r="AC1776" s="17">
        <v>13.797397924074261</v>
      </c>
      <c r="AD1776" s="17">
        <v>0.37759028463649791</v>
      </c>
      <c r="AE1776" s="17">
        <v>0.26609460900488491</v>
      </c>
      <c r="AF1776" s="17">
        <v>46.618732211914271</v>
      </c>
      <c r="AG1776" s="17">
        <v>-11.237765752103831</v>
      </c>
      <c r="AH1776" s="17">
        <v>0.1351719469126299</v>
      </c>
      <c r="AI1776" s="17">
        <v>0.20165619565784082</v>
      </c>
      <c r="AJ1776" s="17">
        <v>0.33333333333333298</v>
      </c>
      <c r="AK1776" s="17">
        <v>0.56002190293185106</v>
      </c>
      <c r="AL1776" s="17">
        <v>0.65486184209743215</v>
      </c>
      <c r="AM1776" s="17">
        <v>0.33333333333333298</v>
      </c>
      <c r="AN1776" s="17">
        <v>0.228003988949667</v>
      </c>
      <c r="AO1776" s="17">
        <v>0.28809635849722648</v>
      </c>
      <c r="AP1776" s="17">
        <v>0.33333333333333298</v>
      </c>
      <c r="AQ1776" s="17">
        <v>5.9806830356625529</v>
      </c>
      <c r="AR1776" s="17">
        <v>2.2444243630026963</v>
      </c>
      <c r="AS1776" s="17">
        <v>2.9341044041790312</v>
      </c>
      <c r="AT1776" s="17">
        <v>5.5511234449362439</v>
      </c>
      <c r="AU1776" s="17">
        <v>-1.0000000000000002</v>
      </c>
      <c r="AV1776" s="17">
        <v>-1.0000000000000002</v>
      </c>
      <c r="AW1776" s="17">
        <v>-1.0000000000000002</v>
      </c>
      <c r="AX1776" s="17">
        <v>-1.0000000000000002</v>
      </c>
      <c r="AY1776" s="17">
        <v>-1.8057158908455426E-3</v>
      </c>
      <c r="AZ1776" s="17">
        <v>0.39545334508295493</v>
      </c>
      <c r="BA1776" s="17">
        <v>0.18388943698262672</v>
      </c>
      <c r="BB1776" s="17">
        <v>0.21747133629363619</v>
      </c>
      <c r="BC1776" s="17">
        <v>0.10020507793205485</v>
      </c>
      <c r="BD1776" s="17">
        <v>6.9753902813827473</v>
      </c>
      <c r="BE1776" s="17">
        <v>3.832466618912846</v>
      </c>
      <c r="BF1776" s="17">
        <v>-1.0000000000000002</v>
      </c>
      <c r="BG1776" s="22">
        <v>791.2942256708991</v>
      </c>
    </row>
    <row r="1777" spans="1:100" x14ac:dyDescent="0.25">
      <c r="A1777">
        <v>4485</v>
      </c>
      <c r="B1777" t="s">
        <v>1655</v>
      </c>
      <c r="C1777" s="48">
        <v>2</v>
      </c>
      <c r="D1777" s="22">
        <v>1568.1565820312501</v>
      </c>
      <c r="E1777" s="17">
        <v>157.09428283272817</v>
      </c>
      <c r="F1777" s="17">
        <v>115.23811107325183</v>
      </c>
      <c r="G1777" s="17">
        <v>1.2569358661076016</v>
      </c>
      <c r="H1777" s="17">
        <v>14.002664525797963</v>
      </c>
      <c r="I1777" s="17">
        <v>116.432915600339</v>
      </c>
      <c r="J1777" s="17">
        <v>27.105647348191091</v>
      </c>
      <c r="K1777" s="17">
        <v>-0.99999999999999822</v>
      </c>
      <c r="L1777" s="17">
        <v>-0.99999999999999822</v>
      </c>
      <c r="M1777" s="17">
        <v>-0.99999999999999822</v>
      </c>
      <c r="N1777" s="17">
        <v>0.47101240628488494</v>
      </c>
      <c r="O1777" s="17">
        <v>-0.99999999999999822</v>
      </c>
      <c r="P1777" s="17">
        <v>-0.99999999999999822</v>
      </c>
      <c r="Q1777" s="17">
        <v>6.1777121910415822</v>
      </c>
      <c r="R1777" s="17">
        <v>-0.99999999999999822</v>
      </c>
      <c r="S1777" s="17">
        <v>4.0000210486411367</v>
      </c>
      <c r="T1777" s="17">
        <v>0.46534605679570984</v>
      </c>
      <c r="U1777" s="17">
        <v>1.0685809264352852</v>
      </c>
      <c r="V1777" s="17">
        <v>1.2324995382281303</v>
      </c>
      <c r="W1777" s="17">
        <v>8.9081926323692766</v>
      </c>
      <c r="X1777" s="17">
        <v>8.2065293188551447</v>
      </c>
      <c r="Y1777" s="17">
        <v>0.39118004755614255</v>
      </c>
      <c r="Z1777" s="17">
        <v>59.639224349394347</v>
      </c>
      <c r="AA1777" s="17">
        <v>2.4745561261869895</v>
      </c>
      <c r="AB1777" s="17">
        <v>3.8538383819323521</v>
      </c>
      <c r="AC1777" s="17">
        <v>49.458718594300521</v>
      </c>
      <c r="AD1777" s="17">
        <v>3.0995081647157576</v>
      </c>
      <c r="AE1777" s="17">
        <v>2.5455574844575799</v>
      </c>
      <c r="AF1777" s="17">
        <v>104.37435118663815</v>
      </c>
      <c r="AG1777" s="17">
        <v>87.44063166523938</v>
      </c>
      <c r="AH1777" s="17">
        <v>0.817877659470022</v>
      </c>
      <c r="AI1777" s="17">
        <v>1.0093825172641295</v>
      </c>
      <c r="AJ1777" s="17">
        <v>0.33333333333333298</v>
      </c>
      <c r="AK1777" s="17">
        <v>1.4713316298683599</v>
      </c>
      <c r="AL1777" s="17">
        <v>1.4508077274917044</v>
      </c>
      <c r="AM1777" s="17">
        <v>0.33333333333333298</v>
      </c>
      <c r="AN1777" s="17">
        <v>1.0495447744759214</v>
      </c>
      <c r="AO1777" s="17">
        <v>1.1858196965946557</v>
      </c>
      <c r="AP1777" s="17">
        <v>0.33333333333333298</v>
      </c>
      <c r="AQ1777" s="17">
        <v>16.222733780137446</v>
      </c>
      <c r="AR1777" s="17">
        <v>2.2444243630026963</v>
      </c>
      <c r="AS1777" s="17">
        <v>15.971625571579342</v>
      </c>
      <c r="AT1777" s="17">
        <v>14.67269221944728</v>
      </c>
      <c r="AU1777" s="17">
        <v>-0.99999999999999822</v>
      </c>
      <c r="AV1777" s="17">
        <v>-0.99999999999999822</v>
      </c>
      <c r="AW1777" s="17">
        <v>-0.99999999999999822</v>
      </c>
      <c r="AX1777" s="17">
        <v>-0.99999999999999822</v>
      </c>
      <c r="AY1777" s="17">
        <v>0.13549263171268935</v>
      </c>
      <c r="AZ1777" s="17">
        <v>-0.55143253538358428</v>
      </c>
      <c r="BA1777" s="17">
        <v>1.0941659971791149</v>
      </c>
      <c r="BB1777" s="17">
        <v>-0.3098541568124672</v>
      </c>
      <c r="BC1777" s="17">
        <v>0.60494845776523343</v>
      </c>
      <c r="BD1777" s="17">
        <v>-7.0854610014474577</v>
      </c>
      <c r="BE1777" s="17">
        <v>17.416226412467612</v>
      </c>
      <c r="BF1777" s="17">
        <v>-0.99999999999999822</v>
      </c>
      <c r="BG1777" s="22">
        <v>621.12362901603547</v>
      </c>
    </row>
    <row r="1778" spans="1:100" x14ac:dyDescent="0.25">
      <c r="A1778">
        <v>4486</v>
      </c>
      <c r="B1778" t="s">
        <v>1656</v>
      </c>
      <c r="C1778" s="48">
        <v>2</v>
      </c>
      <c r="D1778" s="22">
        <v>1561.4078710937501</v>
      </c>
      <c r="E1778" s="17">
        <v>117.8495137094344</v>
      </c>
      <c r="F1778" s="17">
        <v>51.926737631516758</v>
      </c>
      <c r="G1778" s="17">
        <v>0.81688495599034705</v>
      </c>
      <c r="H1778" s="17">
        <v>9.9886325176574768</v>
      </c>
      <c r="I1778" s="17">
        <v>85.615199088961177</v>
      </c>
      <c r="J1778" s="17">
        <v>19.494187005921745</v>
      </c>
      <c r="K1778" s="17">
        <v>-0.99999999999999922</v>
      </c>
      <c r="L1778" s="17">
        <v>-0.99999999999999922</v>
      </c>
      <c r="M1778" s="17">
        <v>-0.99999999999999922</v>
      </c>
      <c r="N1778" s="17">
        <v>0.36135186453674872</v>
      </c>
      <c r="O1778" s="17">
        <v>-0.99999999999999922</v>
      </c>
      <c r="P1778" s="17">
        <v>-0.99999999999999922</v>
      </c>
      <c r="Q1778" s="17">
        <v>4.9996990142502122</v>
      </c>
      <c r="R1778" s="17">
        <v>-0.99999999999999922</v>
      </c>
      <c r="S1778" s="17">
        <v>2.4636518248489572</v>
      </c>
      <c r="T1778" s="17">
        <v>0.29289842470576155</v>
      </c>
      <c r="U1778" s="17">
        <v>0.55183420266334171</v>
      </c>
      <c r="V1778" s="17">
        <v>0.55539424975273832</v>
      </c>
      <c r="W1778" s="17">
        <v>5.4771062192405875</v>
      </c>
      <c r="X1778" s="17">
        <v>3.9791164454375698</v>
      </c>
      <c r="Y1778" s="17">
        <v>0.23603045681274271</v>
      </c>
      <c r="Z1778" s="17">
        <v>45.394127331893415</v>
      </c>
      <c r="AA1778" s="17">
        <v>1.4254211643655714</v>
      </c>
      <c r="AB1778" s="17">
        <v>2.3416030662919027</v>
      </c>
      <c r="AC1778" s="17">
        <v>32.096691435703988</v>
      </c>
      <c r="AD1778" s="17">
        <v>1.7743185399562504</v>
      </c>
      <c r="AE1778" s="17">
        <v>1.4357809644964326</v>
      </c>
      <c r="AF1778" s="17">
        <v>76.255520858575963</v>
      </c>
      <c r="AG1778" s="17">
        <v>39.398187254113076</v>
      </c>
      <c r="AH1778" s="17">
        <v>0.48549638754907848</v>
      </c>
      <c r="AI1778" s="17">
        <v>0.61613386385264368</v>
      </c>
      <c r="AJ1778" s="17">
        <v>0.33333333333333298</v>
      </c>
      <c r="AK1778" s="17">
        <v>1.027652485865854</v>
      </c>
      <c r="AL1778" s="17">
        <v>1.0632944829099849</v>
      </c>
      <c r="AM1778" s="17">
        <v>0.33333333333333298</v>
      </c>
      <c r="AN1778" s="17">
        <v>0.64957042798150555</v>
      </c>
      <c r="AO1778" s="17">
        <v>0.74875520531891482</v>
      </c>
      <c r="AP1778" s="17">
        <v>0.33333333333333298</v>
      </c>
      <c r="AQ1778" s="17">
        <v>11.236301425887547</v>
      </c>
      <c r="AR1778" s="17">
        <v>2.2444243630026963</v>
      </c>
      <c r="AS1778" s="17">
        <v>9.6241938911209086</v>
      </c>
      <c r="AT1778" s="17">
        <v>10.23177635274217</v>
      </c>
      <c r="AU1778" s="17">
        <v>-0.99999999999999922</v>
      </c>
      <c r="AV1778" s="17">
        <v>-0.99999999999999922</v>
      </c>
      <c r="AW1778" s="17">
        <v>-0.99999999999999922</v>
      </c>
      <c r="AX1778" s="17">
        <v>-0.99999999999999922</v>
      </c>
      <c r="AY1778" s="17">
        <v>6.8647725379390748E-2</v>
      </c>
      <c r="AZ1778" s="17">
        <v>-9.0432828592654169E-2</v>
      </c>
      <c r="BA1778" s="17">
        <v>0.65098985947762289</v>
      </c>
      <c r="BB1778" s="17">
        <v>-5.3121109335277777E-2</v>
      </c>
      <c r="BC1778" s="17">
        <v>0.35920971045905159</v>
      </c>
      <c r="BD1778" s="17">
        <v>-0.23981206704594982</v>
      </c>
      <c r="BE1778" s="17">
        <v>10.802853659605592</v>
      </c>
      <c r="BF1778" s="17">
        <v>-0.99999999999999922</v>
      </c>
      <c r="BG1778" s="22">
        <v>288.70520394396425</v>
      </c>
    </row>
    <row r="1779" spans="1:100" x14ac:dyDescent="0.25">
      <c r="A1779">
        <v>4488</v>
      </c>
      <c r="B1779" t="s">
        <v>623</v>
      </c>
      <c r="C1779" s="48">
        <v>2</v>
      </c>
      <c r="D1779" s="22">
        <v>1635.5611523437501</v>
      </c>
      <c r="E1779" s="17">
        <v>138.78011428009722</v>
      </c>
      <c r="F1779" s="17">
        <v>85.692895483684737</v>
      </c>
      <c r="G1779" s="17">
        <v>1.0515794142883315</v>
      </c>
      <c r="H1779" s="17">
        <v>12.12945542264881</v>
      </c>
      <c r="I1779" s="17">
        <v>102.0513593520804</v>
      </c>
      <c r="J1779" s="17">
        <v>23.553643584274248</v>
      </c>
      <c r="K1779" s="17">
        <v>-0.99999999999999867</v>
      </c>
      <c r="L1779" s="17">
        <v>-0.99999999999999867</v>
      </c>
      <c r="M1779" s="17">
        <v>-0.99999999999999867</v>
      </c>
      <c r="N1779" s="17">
        <v>0.41983764618275099</v>
      </c>
      <c r="O1779" s="17">
        <v>-0.99999999999999867</v>
      </c>
      <c r="P1779" s="17">
        <v>-0.99999999999999867</v>
      </c>
      <c r="Q1779" s="17">
        <v>5.6279744206600526</v>
      </c>
      <c r="R1779" s="17">
        <v>-0.99999999999999867</v>
      </c>
      <c r="S1779" s="17">
        <v>3.2830509771595882</v>
      </c>
      <c r="T1779" s="17">
        <v>0.38487074578864799</v>
      </c>
      <c r="U1779" s="17">
        <v>0.82743320637997808</v>
      </c>
      <c r="V1779" s="17">
        <v>0.91651805437591038</v>
      </c>
      <c r="W1779" s="17">
        <v>7.3070239596407731</v>
      </c>
      <c r="X1779" s="17">
        <v>6.2337427887038466</v>
      </c>
      <c r="Y1779" s="17">
        <v>0.3187771307032109</v>
      </c>
      <c r="Z1779" s="17">
        <v>52.99153311167872</v>
      </c>
      <c r="AA1779" s="17">
        <v>1.9849613354801943</v>
      </c>
      <c r="AB1779" s="17">
        <v>3.1481307658454556</v>
      </c>
      <c r="AC1779" s="17">
        <v>41.356464487544642</v>
      </c>
      <c r="AD1779" s="17">
        <v>2.4810882658549422</v>
      </c>
      <c r="AE1779" s="17">
        <v>2.0276633880885182</v>
      </c>
      <c r="AF1779" s="17">
        <v>91.252271234706427</v>
      </c>
      <c r="AG1779" s="17">
        <v>65.020894098136949</v>
      </c>
      <c r="AH1779" s="17">
        <v>0.66276688232227432</v>
      </c>
      <c r="AI1779" s="17">
        <v>0.82586705055194676</v>
      </c>
      <c r="AJ1779" s="17">
        <v>0.33333333333333298</v>
      </c>
      <c r="AK1779" s="17">
        <v>1.2642820075092378</v>
      </c>
      <c r="AL1779" s="17">
        <v>1.269968776564252</v>
      </c>
      <c r="AM1779" s="17">
        <v>0.33333333333333298</v>
      </c>
      <c r="AN1779" s="17">
        <v>0.86289066076680876</v>
      </c>
      <c r="AO1779" s="17">
        <v>0.98185690256097224</v>
      </c>
      <c r="AP1779" s="17">
        <v>0.33333333333333298</v>
      </c>
      <c r="AQ1779" s="17">
        <v>13.89573926208789</v>
      </c>
      <c r="AR1779" s="17">
        <v>2.2444243630026963</v>
      </c>
      <c r="AS1779" s="17">
        <v>13.009500012705145</v>
      </c>
      <c r="AT1779" s="17">
        <v>12.600271269399796</v>
      </c>
      <c r="AU1779" s="17">
        <v>-0.99999999999999867</v>
      </c>
      <c r="AV1779" s="17">
        <v>-0.99999999999999867</v>
      </c>
      <c r="AW1779" s="17">
        <v>-0.99999999999999867</v>
      </c>
      <c r="AX1779" s="17">
        <v>-0.99999999999999867</v>
      </c>
      <c r="AY1779" s="17">
        <v>0.10429843924268627</v>
      </c>
      <c r="AZ1779" s="17">
        <v>-0.33630000889685557</v>
      </c>
      <c r="BA1779" s="17">
        <v>0.88735111036273107</v>
      </c>
      <c r="BB1779" s="17">
        <v>-0.19004577445821691</v>
      </c>
      <c r="BC1779" s="17">
        <v>0.49027073284503442</v>
      </c>
      <c r="BD1779" s="17">
        <v>-3.8908347815074116</v>
      </c>
      <c r="BE1779" s="17">
        <v>14.329995406323096</v>
      </c>
      <c r="BF1779" s="17">
        <v>-0.99999999999999867</v>
      </c>
      <c r="BG1779" s="22">
        <v>2826.3877265469459</v>
      </c>
    </row>
    <row r="1780" spans="1:100" x14ac:dyDescent="0.25">
      <c r="A1780">
        <v>4495</v>
      </c>
      <c r="B1780" t="s">
        <v>1657</v>
      </c>
      <c r="C1780" s="48">
        <v>2</v>
      </c>
      <c r="D1780" s="22">
        <v>1505.2075585937498</v>
      </c>
      <c r="E1780" s="17">
        <v>107.05277139141457</v>
      </c>
      <c r="F1780" s="17">
        <v>34.508961960500947</v>
      </c>
      <c r="G1780" s="17">
        <v>0.69582127312296382</v>
      </c>
      <c r="H1780" s="17">
        <v>8.8843205235667035</v>
      </c>
      <c r="I1780" s="17">
        <v>77.136847669494188</v>
      </c>
      <c r="J1780" s="17">
        <v>17.400176063440959</v>
      </c>
      <c r="K1780" s="17">
        <v>-0.99999999999999944</v>
      </c>
      <c r="L1780" s="17">
        <v>-0.99999999999999944</v>
      </c>
      <c r="M1780" s="17">
        <v>-0.99999999999999944</v>
      </c>
      <c r="N1780" s="17">
        <v>0.33118283467217158</v>
      </c>
      <c r="O1780" s="17">
        <v>-0.99999999999999944</v>
      </c>
      <c r="P1780" s="17">
        <v>-0.99999999999999944</v>
      </c>
      <c r="Q1780" s="17">
        <v>4.6756123907032494</v>
      </c>
      <c r="R1780" s="17">
        <v>-0.99999999999999944</v>
      </c>
      <c r="S1780" s="17">
        <v>2.0409768292971391</v>
      </c>
      <c r="T1780" s="17">
        <v>0.2454558562152071</v>
      </c>
      <c r="U1780" s="17">
        <v>0.40967051193761056</v>
      </c>
      <c r="V1780" s="17">
        <v>0.36911384894645288</v>
      </c>
      <c r="W1780" s="17">
        <v>4.5331700794450391</v>
      </c>
      <c r="X1780" s="17">
        <v>2.8161006222898579</v>
      </c>
      <c r="Y1780" s="17">
        <v>0.19334680267427401</v>
      </c>
      <c r="Z1780" s="17">
        <v>41.475117353519963</v>
      </c>
      <c r="AA1780" s="17">
        <v>1.1367906005310617</v>
      </c>
      <c r="AB1780" s="17">
        <v>1.9255676202459657</v>
      </c>
      <c r="AC1780" s="17">
        <v>27.320173761185021</v>
      </c>
      <c r="AD1780" s="17">
        <v>1.4097417767170075</v>
      </c>
      <c r="AE1780" s="17">
        <v>1.1304671256261865</v>
      </c>
      <c r="AF1780" s="17">
        <v>68.519667848906664</v>
      </c>
      <c r="AG1780" s="17">
        <v>26.181090957657926</v>
      </c>
      <c r="AH1780" s="17">
        <v>0.39405401129272088</v>
      </c>
      <c r="AI1780" s="17">
        <v>0.50794608564319033</v>
      </c>
      <c r="AJ1780" s="17">
        <v>0.33333333333333298</v>
      </c>
      <c r="AK1780" s="17">
        <v>0.9055906290455169</v>
      </c>
      <c r="AL1780" s="17">
        <v>0.95668458966728831</v>
      </c>
      <c r="AM1780" s="17">
        <v>0.33333333333333298</v>
      </c>
      <c r="AN1780" s="17">
        <v>0.53953232483069868</v>
      </c>
      <c r="AO1780" s="17">
        <v>0.62851312480531807</v>
      </c>
      <c r="AP1780" s="17">
        <v>0.33333333333333298</v>
      </c>
      <c r="AQ1780" s="17">
        <v>9.8644695507671987</v>
      </c>
      <c r="AR1780" s="17">
        <v>2.2444243630026963</v>
      </c>
      <c r="AS1780" s="17">
        <v>7.8779335418793988</v>
      </c>
      <c r="AT1780" s="17">
        <v>9.0100231015461638</v>
      </c>
      <c r="AU1780" s="17">
        <v>-0.99999999999999944</v>
      </c>
      <c r="AV1780" s="17">
        <v>-0.99999999999999944</v>
      </c>
      <c r="AW1780" s="17">
        <v>-0.99999999999999944</v>
      </c>
      <c r="AX1780" s="17">
        <v>-0.99999999999999944</v>
      </c>
      <c r="AY1780" s="17">
        <v>5.0257829220607432E-2</v>
      </c>
      <c r="AZ1780" s="17">
        <v>3.639413851899842E-2</v>
      </c>
      <c r="BA1780" s="17">
        <v>0.529066386180433</v>
      </c>
      <c r="BB1780" s="17">
        <v>1.7509464370554451E-2</v>
      </c>
      <c r="BC1780" s="17">
        <v>0.29160381057765711</v>
      </c>
      <c r="BD1780" s="17">
        <v>1.6435142767059485</v>
      </c>
      <c r="BE1780" s="17">
        <v>8.9834294901999563</v>
      </c>
      <c r="BF1780" s="17">
        <v>-0.99999999999999944</v>
      </c>
      <c r="BG1780" s="22">
        <v>551.18505706610972</v>
      </c>
    </row>
    <row r="1781" spans="1:100" x14ac:dyDescent="0.25">
      <c r="A1781">
        <v>4496</v>
      </c>
      <c r="B1781" t="s">
        <v>1658</v>
      </c>
      <c r="C1781" s="48">
        <v>2</v>
      </c>
      <c r="D1781" s="22">
        <v>1482.135966796875</v>
      </c>
      <c r="E1781" s="17">
        <v>95.64597733014628</v>
      </c>
      <c r="F1781" s="17">
        <v>16.107024206272399</v>
      </c>
      <c r="G1781" s="17">
        <v>0.56791709072323016</v>
      </c>
      <c r="H1781" s="17">
        <v>7.717611239882304</v>
      </c>
      <c r="I1781" s="17">
        <v>68.179441280391941</v>
      </c>
      <c r="J1781" s="17">
        <v>15.187846558914874</v>
      </c>
      <c r="K1781" s="17">
        <v>-0.99999999999999978</v>
      </c>
      <c r="L1781" s="17">
        <v>-0.99999999999999978</v>
      </c>
      <c r="M1781" s="17">
        <v>-0.99999999999999978</v>
      </c>
      <c r="N1781" s="17">
        <v>0.29930915457895263</v>
      </c>
      <c r="O1781" s="17">
        <v>-0.99999999999999978</v>
      </c>
      <c r="P1781" s="17">
        <v>-0.99999999999999978</v>
      </c>
      <c r="Q1781" s="17">
        <v>4.3332137982461507</v>
      </c>
      <c r="R1781" s="17">
        <v>-0.99999999999999978</v>
      </c>
      <c r="S1781" s="17">
        <v>1.5944192948952867</v>
      </c>
      <c r="T1781" s="17">
        <v>0.19533262528413656</v>
      </c>
      <c r="U1781" s="17">
        <v>0.2594741012673536</v>
      </c>
      <c r="V1781" s="17">
        <v>0.17230798778392406</v>
      </c>
      <c r="W1781" s="17">
        <v>3.5358984176340797</v>
      </c>
      <c r="X1781" s="17">
        <v>1.5873705485433689</v>
      </c>
      <c r="Y1781" s="17">
        <v>0.14825138053686673</v>
      </c>
      <c r="Z1781" s="17">
        <v>37.334670315828674</v>
      </c>
      <c r="AA1781" s="17">
        <v>0.83185145273339267</v>
      </c>
      <c r="AB1781" s="17">
        <v>1.4860247919139973</v>
      </c>
      <c r="AC1781" s="17">
        <v>22.27376699899801</v>
      </c>
      <c r="AD1781" s="17">
        <v>1.0245652174086517</v>
      </c>
      <c r="AE1781" s="17">
        <v>0.80790204243108499</v>
      </c>
      <c r="AF1781" s="17">
        <v>60.346713491899848</v>
      </c>
      <c r="AG1781" s="17">
        <v>12.217184892215553</v>
      </c>
      <c r="AH1781" s="17">
        <v>0.2974448375525644</v>
      </c>
      <c r="AI1781" s="17">
        <v>0.39364533921139672</v>
      </c>
      <c r="AJ1781" s="17">
        <v>0.33333333333333298</v>
      </c>
      <c r="AK1781" s="17">
        <v>0.77663187255451627</v>
      </c>
      <c r="AL1781" s="17">
        <v>0.84405088393518091</v>
      </c>
      <c r="AM1781" s="17">
        <v>0.33333333333333298</v>
      </c>
      <c r="AN1781" s="17">
        <v>0.42327670396263922</v>
      </c>
      <c r="AO1781" s="17">
        <v>0.50147696801681463</v>
      </c>
      <c r="AP1781" s="17">
        <v>0.33333333333333298</v>
      </c>
      <c r="AQ1781" s="17">
        <v>8.4151246256721226</v>
      </c>
      <c r="AR1781" s="17">
        <v>2.2444243630026963</v>
      </c>
      <c r="AS1781" s="17">
        <v>6.033003692260686</v>
      </c>
      <c r="AT1781" s="17">
        <v>7.7192367402917998</v>
      </c>
      <c r="AU1781" s="17">
        <v>-0.99999999999999978</v>
      </c>
      <c r="AV1781" s="17">
        <v>-0.99999999999999978</v>
      </c>
      <c r="AW1781" s="17">
        <v>-0.99999999999999978</v>
      </c>
      <c r="AX1781" s="17">
        <v>-0.99999999999999978</v>
      </c>
      <c r="AY1781" s="17">
        <v>3.0828842947475531E-2</v>
      </c>
      <c r="AZ1781" s="17">
        <v>0.17038724983400422</v>
      </c>
      <c r="BA1781" s="17">
        <v>0.40025383234052092</v>
      </c>
      <c r="BB1781" s="17">
        <v>9.2130899703598598E-2</v>
      </c>
      <c r="BC1781" s="17">
        <v>0.22017795317002908</v>
      </c>
      <c r="BD1781" s="17">
        <v>3.6332548040393138</v>
      </c>
      <c r="BE1781" s="17">
        <v>7.0612018219646995</v>
      </c>
      <c r="BF1781" s="17">
        <v>-0.99999999999999978</v>
      </c>
      <c r="BG1781" s="22">
        <v>46.735283295257204</v>
      </c>
    </row>
    <row r="1782" spans="1:100" x14ac:dyDescent="0.25">
      <c r="A1782">
        <v>4499</v>
      </c>
      <c r="B1782" t="s">
        <v>1659</v>
      </c>
      <c r="C1782" s="48">
        <v>2</v>
      </c>
      <c r="D1782" s="22">
        <v>1598.4731933593748</v>
      </c>
      <c r="E1782" s="17">
        <v>150.0203049066904</v>
      </c>
      <c r="F1782" s="17">
        <v>103.82606130970416</v>
      </c>
      <c r="G1782" s="17">
        <v>1.1776154752875518</v>
      </c>
      <c r="H1782" s="17">
        <v>13.279124180056932</v>
      </c>
      <c r="I1782" s="17">
        <v>110.87793716111103</v>
      </c>
      <c r="J1782" s="17">
        <v>25.733660618521007</v>
      </c>
      <c r="K1782" s="17">
        <v>-0.99999999999999845</v>
      </c>
      <c r="L1782" s="17">
        <v>-0.99999999999999845</v>
      </c>
      <c r="M1782" s="17">
        <v>-0.99999999999999845</v>
      </c>
      <c r="N1782" s="17">
        <v>0.45124579103874707</v>
      </c>
      <c r="O1782" s="17">
        <v>-0.99999999999999845</v>
      </c>
      <c r="P1782" s="17">
        <v>-0.99999999999999845</v>
      </c>
      <c r="Q1782" s="17">
        <v>5.9653720653289408</v>
      </c>
      <c r="R1782" s="17">
        <v>-0.99999999999999845</v>
      </c>
      <c r="S1782" s="17">
        <v>3.7230862566130494</v>
      </c>
      <c r="T1782" s="17">
        <v>0.43426189526148629</v>
      </c>
      <c r="U1782" s="17">
        <v>0.97543590357043253</v>
      </c>
      <c r="V1782" s="17">
        <v>1.1104494415839039</v>
      </c>
      <c r="W1782" s="17">
        <v>8.2897298387024847</v>
      </c>
      <c r="X1782" s="17">
        <v>7.4445264833472162</v>
      </c>
      <c r="Y1782" s="17">
        <v>0.36321390570665035</v>
      </c>
      <c r="Z1782" s="17">
        <v>57.071506304233111</v>
      </c>
      <c r="AA1782" s="17">
        <v>2.2854466543477443</v>
      </c>
      <c r="AB1782" s="17">
        <v>3.5812537934434423</v>
      </c>
      <c r="AC1782" s="17">
        <v>46.329165290385653</v>
      </c>
      <c r="AD1782" s="17">
        <v>2.8606390781398638</v>
      </c>
      <c r="AE1782" s="17">
        <v>2.3455172044300316</v>
      </c>
      <c r="AF1782" s="17">
        <v>99.30585442922829</v>
      </c>
      <c r="AG1782" s="17">
        <v>78.780848492365905</v>
      </c>
      <c r="AH1782" s="17">
        <v>0.75796501803721716</v>
      </c>
      <c r="AI1782" s="17">
        <v>0.93849836236090267</v>
      </c>
      <c r="AJ1782" s="17">
        <v>0.33333333333333298</v>
      </c>
      <c r="AK1782" s="17">
        <v>1.3913572398787868</v>
      </c>
      <c r="AL1782" s="17">
        <v>1.380957395856264</v>
      </c>
      <c r="AM1782" s="17">
        <v>0.33333333333333298</v>
      </c>
      <c r="AN1782" s="17">
        <v>0.9774482948356964</v>
      </c>
      <c r="AO1782" s="17">
        <v>1.1070376160114785</v>
      </c>
      <c r="AP1782" s="17">
        <v>0.33333333333333298</v>
      </c>
      <c r="AQ1782" s="17">
        <v>15.323915588779876</v>
      </c>
      <c r="AR1782" s="17">
        <v>2.2444243630026963</v>
      </c>
      <c r="AS1782" s="17">
        <v>14.827483496146813</v>
      </c>
      <c r="AT1782" s="17">
        <v>13.872204880261572</v>
      </c>
      <c r="AU1782" s="17">
        <v>-0.99999999999999845</v>
      </c>
      <c r="AV1782" s="17">
        <v>-0.99999999999999845</v>
      </c>
      <c r="AW1782" s="17">
        <v>-0.99999999999999845</v>
      </c>
      <c r="AX1782" s="17">
        <v>-0.99999999999999845</v>
      </c>
      <c r="AY1782" s="17">
        <v>0.12344365289504737</v>
      </c>
      <c r="AZ1782" s="17">
        <v>-0.46833606615723605</v>
      </c>
      <c r="BA1782" s="17">
        <v>1.0142822754632892</v>
      </c>
      <c r="BB1782" s="17">
        <v>-0.26357731657848854</v>
      </c>
      <c r="BC1782" s="17">
        <v>0.56065337047462427</v>
      </c>
      <c r="BD1782" s="17">
        <v>-5.8515138912167348</v>
      </c>
      <c r="BE1782" s="17">
        <v>16.224147724899602</v>
      </c>
      <c r="BF1782" s="17">
        <v>-0.99999999999999845</v>
      </c>
      <c r="BG1782" s="22">
        <v>3879.4550235036149</v>
      </c>
    </row>
    <row r="1783" spans="1:100" x14ac:dyDescent="0.25">
      <c r="A1783">
        <v>4500</v>
      </c>
      <c r="B1783" t="s">
        <v>1660</v>
      </c>
      <c r="C1783" s="48">
        <v>2</v>
      </c>
      <c r="D1783" s="22">
        <v>1586.7144238281251</v>
      </c>
      <c r="E1783" s="17">
        <v>137.7089312302478</v>
      </c>
      <c r="F1783" s="17">
        <v>83.964816261702012</v>
      </c>
      <c r="G1783" s="17">
        <v>1.0395682574763876</v>
      </c>
      <c r="H1783" s="17">
        <v>12.019892717994729</v>
      </c>
      <c r="I1783" s="17">
        <v>101.21019207553604</v>
      </c>
      <c r="J1783" s="17">
        <v>23.345889341215123</v>
      </c>
      <c r="K1783" s="17">
        <v>-0.99999999999999867</v>
      </c>
      <c r="L1783" s="17">
        <v>-0.99999999999999867</v>
      </c>
      <c r="M1783" s="17">
        <v>-0.99999999999999867</v>
      </c>
      <c r="N1783" s="17">
        <v>0.41684446986442775</v>
      </c>
      <c r="O1783" s="17">
        <v>-0.99999999999999867</v>
      </c>
      <c r="P1783" s="17">
        <v>-0.99999999999999867</v>
      </c>
      <c r="Q1783" s="17">
        <v>5.5958206387505758</v>
      </c>
      <c r="R1783" s="17">
        <v>-0.99999999999999867</v>
      </c>
      <c r="S1783" s="17">
        <v>3.2411158936414219</v>
      </c>
      <c r="T1783" s="17">
        <v>0.38016380051650012</v>
      </c>
      <c r="U1783" s="17">
        <v>0.81332864304745556</v>
      </c>
      <c r="V1783" s="17">
        <v>0.89803651596503131</v>
      </c>
      <c r="W1783" s="17">
        <v>7.2133727115785033</v>
      </c>
      <c r="X1783" s="17">
        <v>6.1183558692269191</v>
      </c>
      <c r="Y1783" s="17">
        <v>0.31454233418107364</v>
      </c>
      <c r="Z1783" s="17">
        <v>52.602714249713486</v>
      </c>
      <c r="AA1783" s="17">
        <v>1.9563252748480913</v>
      </c>
      <c r="AB1783" s="17">
        <v>3.1068544155525384</v>
      </c>
      <c r="AC1783" s="17">
        <v>40.882569249560547</v>
      </c>
      <c r="AD1783" s="17">
        <v>2.444917313761453</v>
      </c>
      <c r="AE1783" s="17">
        <v>1.9973721206442243</v>
      </c>
      <c r="AF1783" s="17">
        <v>90.48476985549371</v>
      </c>
      <c r="AG1783" s="17">
        <v>63.709579156651252</v>
      </c>
      <c r="AH1783" s="17">
        <v>0.65369456026451056</v>
      </c>
      <c r="AI1783" s="17">
        <v>0.8151333578504536</v>
      </c>
      <c r="AJ1783" s="17">
        <v>0.33333333333333298</v>
      </c>
      <c r="AK1783" s="17">
        <v>1.2521718183236654</v>
      </c>
      <c r="AL1783" s="17">
        <v>1.2593916314195321</v>
      </c>
      <c r="AM1783" s="17">
        <v>0.33333333333333298</v>
      </c>
      <c r="AN1783" s="17">
        <v>0.85197339077361822</v>
      </c>
      <c r="AO1783" s="17">
        <v>0.96992725982884709</v>
      </c>
      <c r="AP1783" s="17">
        <v>0.33333333333333298</v>
      </c>
      <c r="AQ1783" s="17">
        <v>13.759634962421545</v>
      </c>
      <c r="AR1783" s="17">
        <v>2.2444243630026963</v>
      </c>
      <c r="AS1783" s="17">
        <v>12.836247337811752</v>
      </c>
      <c r="AT1783" s="17">
        <v>12.479056801625074</v>
      </c>
      <c r="AU1783" s="17">
        <v>-0.99999999999999867</v>
      </c>
      <c r="AV1783" s="17">
        <v>-0.99999999999999867</v>
      </c>
      <c r="AW1783" s="17">
        <v>-0.99999999999999867</v>
      </c>
      <c r="AX1783" s="17">
        <v>-0.99999999999999867</v>
      </c>
      <c r="AY1783" s="17">
        <v>0.1024739125036437</v>
      </c>
      <c r="AZ1783" s="17">
        <v>-0.32371705624019459</v>
      </c>
      <c r="BA1783" s="17">
        <v>0.87525465069667585</v>
      </c>
      <c r="BB1783" s="17">
        <v>-0.18303826505155513</v>
      </c>
      <c r="BC1783" s="17">
        <v>0.48356331204256697</v>
      </c>
      <c r="BD1783" s="17">
        <v>-3.7039833037802019</v>
      </c>
      <c r="BE1783" s="17">
        <v>14.149483889668588</v>
      </c>
      <c r="BF1783" s="17">
        <v>-0.99999999999999867</v>
      </c>
      <c r="BG1783" s="22">
        <v>809.5582112609377</v>
      </c>
    </row>
    <row r="1784" spans="1:100" x14ac:dyDescent="0.25">
      <c r="A1784">
        <v>4501</v>
      </c>
      <c r="B1784" t="s">
        <v>1661</v>
      </c>
      <c r="C1784" s="48">
        <v>2</v>
      </c>
      <c r="D1784" s="22">
        <v>1550.427451171875</v>
      </c>
      <c r="E1784" s="17">
        <v>139.17916071369737</v>
      </c>
      <c r="F1784" s="17">
        <v>86.336654597131982</v>
      </c>
      <c r="G1784" s="17">
        <v>1.0560539149723112</v>
      </c>
      <c r="H1784" s="17">
        <v>12.1702706750503</v>
      </c>
      <c r="I1784" s="17">
        <v>102.36471830768875</v>
      </c>
      <c r="J1784" s="17">
        <v>23.631038003248388</v>
      </c>
      <c r="K1784" s="17">
        <v>-0.99999999999999867</v>
      </c>
      <c r="L1784" s="17">
        <v>-0.99999999999999867</v>
      </c>
      <c r="M1784" s="17">
        <v>-0.99999999999999867</v>
      </c>
      <c r="N1784" s="17">
        <v>0.4209526902782782</v>
      </c>
      <c r="O1784" s="17">
        <v>-0.99999999999999867</v>
      </c>
      <c r="P1784" s="17">
        <v>-0.99999999999999867</v>
      </c>
      <c r="Q1784" s="17">
        <v>5.639952627372284</v>
      </c>
      <c r="R1784" s="17">
        <v>-0.99999999999999867</v>
      </c>
      <c r="S1784" s="17">
        <v>3.2986729994862127</v>
      </c>
      <c r="T1784" s="17">
        <v>0.38662421801196756</v>
      </c>
      <c r="U1784" s="17">
        <v>0.83268756108258657</v>
      </c>
      <c r="V1784" s="17">
        <v>0.92340295793309679</v>
      </c>
      <c r="W1784" s="17">
        <v>7.3419117377350096</v>
      </c>
      <c r="X1784" s="17">
        <v>6.2767277283067013</v>
      </c>
      <c r="Y1784" s="17">
        <v>0.32035471396446469</v>
      </c>
      <c r="Z1784" s="17">
        <v>53.136379298523735</v>
      </c>
      <c r="AA1784" s="17">
        <v>1.9956290900429696</v>
      </c>
      <c r="AB1784" s="17">
        <v>3.1635073911372165</v>
      </c>
      <c r="AC1784" s="17">
        <v>41.533004066512248</v>
      </c>
      <c r="AD1784" s="17">
        <v>2.4945629837706695</v>
      </c>
      <c r="AE1784" s="17">
        <v>2.0389477547003434</v>
      </c>
      <c r="AF1784" s="17">
        <v>91.538187529032683</v>
      </c>
      <c r="AG1784" s="17">
        <v>65.509396554183127</v>
      </c>
      <c r="AH1784" s="17">
        <v>0.66614658270320526</v>
      </c>
      <c r="AI1784" s="17">
        <v>0.82986565918610444</v>
      </c>
      <c r="AJ1784" s="17">
        <v>0.33333333333333298</v>
      </c>
      <c r="AK1784" s="17">
        <v>1.2687934005950461</v>
      </c>
      <c r="AL1784" s="17">
        <v>1.2739090667399273</v>
      </c>
      <c r="AM1784" s="17">
        <v>0.33333333333333298</v>
      </c>
      <c r="AN1784" s="17">
        <v>0.86695765721157603</v>
      </c>
      <c r="AO1784" s="17">
        <v>0.98630103691041704</v>
      </c>
      <c r="AP1784" s="17">
        <v>0.33333333333333298</v>
      </c>
      <c r="AQ1784" s="17">
        <v>13.946442020488647</v>
      </c>
      <c r="AR1784" s="17">
        <v>2.2444243630026963</v>
      </c>
      <c r="AS1784" s="17">
        <v>13.074041607195102</v>
      </c>
      <c r="AT1784" s="17">
        <v>12.645427138019118</v>
      </c>
      <c r="AU1784" s="17">
        <v>-0.99999999999999867</v>
      </c>
      <c r="AV1784" s="17">
        <v>-0.99999999999999867</v>
      </c>
      <c r="AW1784" s="17">
        <v>-0.99999999999999867</v>
      </c>
      <c r="AX1784" s="17">
        <v>-0.99999999999999867</v>
      </c>
      <c r="AY1784" s="17">
        <v>0.10497812782469419</v>
      </c>
      <c r="AZ1784" s="17">
        <v>-0.34098751994597659</v>
      </c>
      <c r="BA1784" s="17">
        <v>0.89185738880842358</v>
      </c>
      <c r="BB1784" s="17">
        <v>-0.19265627285766518</v>
      </c>
      <c r="BC1784" s="17">
        <v>0.49276943962559494</v>
      </c>
      <c r="BD1784" s="17">
        <v>-3.9604423203967229</v>
      </c>
      <c r="BE1784" s="17">
        <v>14.397241127728851</v>
      </c>
      <c r="BF1784" s="17">
        <v>-0.99999999999999867</v>
      </c>
      <c r="BG1784" s="22">
        <v>173.71292920424139</v>
      </c>
    </row>
    <row r="1785" spans="1:100" x14ac:dyDescent="0.25">
      <c r="A1785">
        <v>4504</v>
      </c>
      <c r="B1785" t="s">
        <v>1662</v>
      </c>
      <c r="C1785" s="48">
        <v>3</v>
      </c>
      <c r="D1785" s="22">
        <v>1406.0091418746936</v>
      </c>
      <c r="E1785" s="17">
        <v>4.5708731644561471</v>
      </c>
      <c r="F1785" s="17">
        <v>-156.94124334173466</v>
      </c>
      <c r="G1785" s="17">
        <v>-0.4643458629258313</v>
      </c>
      <c r="H1785" s="17">
        <v>1.2151422131731686</v>
      </c>
      <c r="I1785" s="17">
        <v>-10.156684566171446</v>
      </c>
      <c r="J1785" s="17">
        <v>0.15671140281116647</v>
      </c>
      <c r="K1785" s="17">
        <v>-1.000000000000002</v>
      </c>
      <c r="L1785" s="17">
        <v>-1.000000000000002</v>
      </c>
      <c r="M1785" s="17">
        <v>-1.000000000000002</v>
      </c>
      <c r="N1785" s="17">
        <v>0.25968649769572949</v>
      </c>
      <c r="O1785" s="17">
        <v>-1.000000000000002</v>
      </c>
      <c r="P1785" s="17">
        <v>-1.000000000000002</v>
      </c>
      <c r="Q1785" s="17">
        <v>3.9581772454560968</v>
      </c>
      <c r="R1785" s="17">
        <v>-1.000000000000002</v>
      </c>
      <c r="S1785" s="17">
        <v>-1.434201862557321</v>
      </c>
      <c r="T1785" s="17">
        <v>-0.19367921605458652</v>
      </c>
      <c r="U1785" s="17">
        <v>6.2684346415858058E-2</v>
      </c>
      <c r="V1785" s="17">
        <v>-0.89036088590421358</v>
      </c>
      <c r="W1785" s="17">
        <v>-2.7430350322829256</v>
      </c>
      <c r="X1785" s="17">
        <v>-4.2009731124941183</v>
      </c>
      <c r="Y1785" s="17">
        <v>-0.20847811380767023</v>
      </c>
      <c r="Z1785" s="17">
        <v>-0.62039165071761104</v>
      </c>
      <c r="AA1785" s="17">
        <v>0.93309962312776562</v>
      </c>
      <c r="AB1785" s="17">
        <v>1.3256520267601268</v>
      </c>
      <c r="AC1785" s="17">
        <v>-10.641225966928534</v>
      </c>
      <c r="AD1785" s="17">
        <v>1.2249450699641362</v>
      </c>
      <c r="AE1785" s="17">
        <v>-0.95845883540307686</v>
      </c>
      <c r="AF1785" s="17">
        <v>-10.894424426289101</v>
      </c>
      <c r="AG1785" s="17">
        <v>-121.40116767608824</v>
      </c>
      <c r="AH1785" s="17">
        <v>0.34363913407727376</v>
      </c>
      <c r="AI1785" s="17">
        <v>0.36687077140066826</v>
      </c>
      <c r="AJ1785" s="17">
        <v>0.33333333333333298</v>
      </c>
      <c r="AK1785" s="17">
        <v>-0.47510169949266734</v>
      </c>
      <c r="AL1785" s="17">
        <v>-7.5208515470357243E-2</v>
      </c>
      <c r="AM1785" s="17">
        <v>0.33333333333333298</v>
      </c>
      <c r="AN1785" s="17">
        <v>-0.23107161843783772</v>
      </c>
      <c r="AO1785" s="17">
        <v>-0.14411428390678113</v>
      </c>
      <c r="AP1785" s="17">
        <v>0.33333333333333298</v>
      </c>
      <c r="AQ1785" s="17">
        <v>0.7377398601176498</v>
      </c>
      <c r="AR1785" s="17">
        <v>2.3571473188036336</v>
      </c>
      <c r="AS1785" s="17">
        <v>2.2338967011109312</v>
      </c>
      <c r="AT1785" s="17">
        <v>-4.4343326171034061</v>
      </c>
      <c r="AU1785" s="17">
        <v>-1.000000000000002</v>
      </c>
      <c r="AV1785" s="17">
        <v>-1.000000000000002</v>
      </c>
      <c r="AW1785" s="17">
        <v>-1.000000000000002</v>
      </c>
      <c r="AX1785" s="17">
        <v>-1.000000000000002</v>
      </c>
      <c r="AY1785" s="17">
        <v>4.5884701895972949E-2</v>
      </c>
      <c r="AZ1785" s="17">
        <v>1.0873713782103562</v>
      </c>
      <c r="BA1785" s="17">
        <v>1.0091897885206336</v>
      </c>
      <c r="BB1785" s="17">
        <v>-0.16781912573852933</v>
      </c>
      <c r="BC1785" s="17">
        <v>0.33254932967290785</v>
      </c>
      <c r="BD1785" s="17">
        <v>1.2413787475885496</v>
      </c>
      <c r="BE1785" s="17">
        <v>13.359682184425862</v>
      </c>
      <c r="BF1785" s="17">
        <v>-1.000000000000002</v>
      </c>
      <c r="CU1785" t="e">
        <v>#N/A</v>
      </c>
      <c r="CV1785" t="e">
        <v>#N/A</v>
      </c>
    </row>
    <row r="1786" spans="1:100" x14ac:dyDescent="0.25">
      <c r="A1786">
        <v>4505</v>
      </c>
      <c r="B1786" t="s">
        <v>1663</v>
      </c>
      <c r="C1786" s="48">
        <v>2</v>
      </c>
      <c r="D1786" s="22">
        <v>1545.81400390625</v>
      </c>
      <c r="E1786" s="17">
        <v>79.693784437530752</v>
      </c>
      <c r="F1786" s="17">
        <v>-9.627749217060444</v>
      </c>
      <c r="G1786" s="17">
        <v>0.38904543068854613</v>
      </c>
      <c r="H1786" s="17">
        <v>6.0859896428786096</v>
      </c>
      <c r="I1786" s="17">
        <v>55.652672254054465</v>
      </c>
      <c r="J1786" s="17">
        <v>12.093944204873369</v>
      </c>
      <c r="K1786" s="17">
        <v>-1.0000000000000002</v>
      </c>
      <c r="L1786" s="17">
        <v>-1.0000000000000002</v>
      </c>
      <c r="M1786" s="17">
        <v>-1.0000000000000002</v>
      </c>
      <c r="N1786" s="17">
        <v>0.25473439585940971</v>
      </c>
      <c r="O1786" s="17">
        <v>-1.0000000000000002</v>
      </c>
      <c r="P1786" s="17">
        <v>-1.0000000000000002</v>
      </c>
      <c r="Q1786" s="17">
        <v>3.8543756283188171</v>
      </c>
      <c r="R1786" s="17">
        <v>-1.0000000000000002</v>
      </c>
      <c r="S1786" s="17">
        <v>0.96991674946780382</v>
      </c>
      <c r="T1786" s="17">
        <v>0.12523620345703396</v>
      </c>
      <c r="U1786" s="17">
        <v>4.9427167666096228E-2</v>
      </c>
      <c r="V1786" s="17">
        <v>-0.10292140995913483</v>
      </c>
      <c r="W1786" s="17">
        <v>2.1412322362250991</v>
      </c>
      <c r="X1786" s="17">
        <v>-0.13098598915521165</v>
      </c>
      <c r="Y1786" s="17">
        <v>8.5186257361507089E-2</v>
      </c>
      <c r="Z1786" s="17">
        <v>31.544330852159408</v>
      </c>
      <c r="AA1786" s="17">
        <v>0.4053996311216197</v>
      </c>
      <c r="AB1786" s="17">
        <v>0.8713321846436114</v>
      </c>
      <c r="AC1786" s="17">
        <v>15.216459428385495</v>
      </c>
      <c r="AD1786" s="17">
        <v>0.4859028431431095</v>
      </c>
      <c r="AE1786" s="17">
        <v>0.35680067250079378</v>
      </c>
      <c r="AF1786" s="17">
        <v>48.916986286759169</v>
      </c>
      <c r="AG1786" s="17">
        <v>-7.3110823749795273</v>
      </c>
      <c r="AH1786" s="17">
        <v>0.16233867481994546</v>
      </c>
      <c r="AI1786" s="17">
        <v>0.23379783560465792</v>
      </c>
      <c r="AJ1786" s="17">
        <v>0.33333333333333298</v>
      </c>
      <c r="AK1786" s="17">
        <v>0.5962854099387489</v>
      </c>
      <c r="AL1786" s="17">
        <v>0.68653470626089963</v>
      </c>
      <c r="AM1786" s="17">
        <v>0.33333333333333298</v>
      </c>
      <c r="AN1786" s="17">
        <v>0.26069534420660406</v>
      </c>
      <c r="AO1786" s="17">
        <v>0.32381922592539336</v>
      </c>
      <c r="AP1786" s="17">
        <v>0.33333333333333298</v>
      </c>
      <c r="AQ1786" s="17">
        <v>6.3882422528628595</v>
      </c>
      <c r="AR1786" s="17">
        <v>2.2444243630026963</v>
      </c>
      <c r="AS1786" s="17">
        <v>3.4529030367755853</v>
      </c>
      <c r="AT1786" s="17">
        <v>5.914095619369566</v>
      </c>
      <c r="AU1786" s="17">
        <v>-1.0000000000000002</v>
      </c>
      <c r="AV1786" s="17">
        <v>-1.0000000000000002</v>
      </c>
      <c r="AW1786" s="17">
        <v>-1.0000000000000002</v>
      </c>
      <c r="AX1786" s="17">
        <v>-1.0000000000000002</v>
      </c>
      <c r="AY1786" s="17">
        <v>3.6577609526351022E-3</v>
      </c>
      <c r="AZ1786" s="17">
        <v>0.35777416560523684</v>
      </c>
      <c r="BA1786" s="17">
        <v>0.22011183145861593</v>
      </c>
      <c r="BB1786" s="17">
        <v>0.19648761237525719</v>
      </c>
      <c r="BC1786" s="17">
        <v>0.12029019778784349</v>
      </c>
      <c r="BD1786" s="17">
        <v>6.4158705440790031</v>
      </c>
      <c r="BE1786" s="17">
        <v>4.3730015807303992</v>
      </c>
      <c r="BF1786" s="17">
        <v>-1.0000000000000002</v>
      </c>
      <c r="BG1786" s="22">
        <v>207.11670435322776</v>
      </c>
    </row>
    <row r="1787" spans="1:100" x14ac:dyDescent="0.25">
      <c r="A1787">
        <v>4506</v>
      </c>
      <c r="B1787" t="s">
        <v>1664</v>
      </c>
      <c r="C1787" s="48">
        <v>2</v>
      </c>
      <c r="D1787" s="22">
        <v>1497.3578125000001</v>
      </c>
      <c r="E1787" s="17">
        <v>96.579129156752003</v>
      </c>
      <c r="F1787" s="17">
        <v>17.612425437872595</v>
      </c>
      <c r="G1787" s="17">
        <v>0.57838050584195211</v>
      </c>
      <c r="H1787" s="17">
        <v>7.8130558401214447</v>
      </c>
      <c r="I1787" s="17">
        <v>68.912216860344074</v>
      </c>
      <c r="J1787" s="17">
        <v>15.368829866504518</v>
      </c>
      <c r="K1787" s="17">
        <v>-0.99999999999999978</v>
      </c>
      <c r="L1787" s="17">
        <v>-0.99999999999999978</v>
      </c>
      <c r="M1787" s="17">
        <v>-0.99999999999999978</v>
      </c>
      <c r="N1787" s="17">
        <v>0.30191663417750397</v>
      </c>
      <c r="O1787" s="17">
        <v>-0.99999999999999978</v>
      </c>
      <c r="P1787" s="17">
        <v>-0.99999999999999978</v>
      </c>
      <c r="Q1787" s="17">
        <v>4.361224286579894</v>
      </c>
      <c r="R1787" s="17">
        <v>-0.99999999999999978</v>
      </c>
      <c r="S1787" s="17">
        <v>1.6309506793205177</v>
      </c>
      <c r="T1787" s="17">
        <v>0.19943303984825364</v>
      </c>
      <c r="U1787" s="17">
        <v>0.27176116932642136</v>
      </c>
      <c r="V1787" s="17">
        <v>0.18840801973366417</v>
      </c>
      <c r="W1787" s="17">
        <v>3.617481890417277</v>
      </c>
      <c r="X1787" s="17">
        <v>1.6878888630288702</v>
      </c>
      <c r="Y1787" s="17">
        <v>0.15194048681099181</v>
      </c>
      <c r="Z1787" s="17">
        <v>37.673386496328938</v>
      </c>
      <c r="AA1787" s="17">
        <v>0.85679750867536753</v>
      </c>
      <c r="AB1787" s="17">
        <v>1.5219823266013393</v>
      </c>
      <c r="AC1787" s="17">
        <v>22.686596726845895</v>
      </c>
      <c r="AD1787" s="17">
        <v>1.0560752287189052</v>
      </c>
      <c r="AE1787" s="17">
        <v>0.83429001743668152</v>
      </c>
      <c r="AF1787" s="17">
        <v>61.015315664082664</v>
      </c>
      <c r="AG1787" s="17">
        <v>13.359525534251251</v>
      </c>
      <c r="AH1787" s="17">
        <v>0.30534811225519126</v>
      </c>
      <c r="AI1787" s="17">
        <v>0.40299590254604906</v>
      </c>
      <c r="AJ1787" s="17">
        <v>0.33333333333333298</v>
      </c>
      <c r="AK1787" s="17">
        <v>0.78718155886690322</v>
      </c>
      <c r="AL1787" s="17">
        <v>0.85326507222303372</v>
      </c>
      <c r="AM1787" s="17">
        <v>0.33333333333333298</v>
      </c>
      <c r="AN1787" s="17">
        <v>0.43278718906331876</v>
      </c>
      <c r="AO1787" s="17">
        <v>0.51186937285163825</v>
      </c>
      <c r="AP1787" s="17">
        <v>0.33333333333333298</v>
      </c>
      <c r="AQ1787" s="17">
        <v>8.5336907062877501</v>
      </c>
      <c r="AR1787" s="17">
        <v>2.2444243630026963</v>
      </c>
      <c r="AS1787" s="17">
        <v>6.183931257875007</v>
      </c>
      <c r="AT1787" s="17">
        <v>7.8248316729514613</v>
      </c>
      <c r="AU1787" s="17">
        <v>-0.99999999999999978</v>
      </c>
      <c r="AV1787" s="17">
        <v>-0.99999999999999978</v>
      </c>
      <c r="AW1787" s="17">
        <v>-0.99999999999999978</v>
      </c>
      <c r="AX1787" s="17">
        <v>-0.99999999999999978</v>
      </c>
      <c r="AY1787" s="17">
        <v>3.2418263597352205E-2</v>
      </c>
      <c r="AZ1787" s="17">
        <v>0.15942571972268751</v>
      </c>
      <c r="BA1787" s="17">
        <v>0.41079155830101716</v>
      </c>
      <c r="BB1787" s="17">
        <v>8.6026368639834622E-2</v>
      </c>
      <c r="BC1787" s="17">
        <v>0.22602106464804914</v>
      </c>
      <c r="BD1787" s="17">
        <v>3.4704807592393756</v>
      </c>
      <c r="BE1787" s="17">
        <v>7.2184528646442878</v>
      </c>
      <c r="BF1787" s="17">
        <v>-0.99999999999999978</v>
      </c>
      <c r="BG1787" s="22">
        <v>177.36397488376952</v>
      </c>
    </row>
    <row r="1788" spans="1:100" x14ac:dyDescent="0.25">
      <c r="A1788">
        <v>4508</v>
      </c>
      <c r="B1788" t="s">
        <v>1630</v>
      </c>
      <c r="C1788" s="48">
        <v>2</v>
      </c>
      <c r="D1788" s="22">
        <v>1603.5607421875002</v>
      </c>
      <c r="E1788" s="17">
        <v>136.27912466512871</v>
      </c>
      <c r="F1788" s="17">
        <v>81.658189941406803</v>
      </c>
      <c r="G1788" s="17">
        <v>1.023535861457046</v>
      </c>
      <c r="H1788" s="17">
        <v>11.87364929636046</v>
      </c>
      <c r="I1788" s="17">
        <v>100.08740872442206</v>
      </c>
      <c r="J1788" s="17">
        <v>23.0685806396827</v>
      </c>
      <c r="K1788" s="17">
        <v>-0.99999999999999878</v>
      </c>
      <c r="L1788" s="17">
        <v>-0.99999999999999878</v>
      </c>
      <c r="M1788" s="17">
        <v>-0.99999999999999878</v>
      </c>
      <c r="N1788" s="17">
        <v>0.41284920206113379</v>
      </c>
      <c r="O1788" s="17">
        <v>-0.99999999999999878</v>
      </c>
      <c r="P1788" s="17">
        <v>-0.99999999999999878</v>
      </c>
      <c r="Q1788" s="17">
        <v>5.5529020278987318</v>
      </c>
      <c r="R1788" s="17">
        <v>-0.99999999999999878</v>
      </c>
      <c r="S1788" s="17">
        <v>3.1851412796559595</v>
      </c>
      <c r="T1788" s="17">
        <v>0.37388100762436161</v>
      </c>
      <c r="U1788" s="17">
        <v>0.7945019847523922</v>
      </c>
      <c r="V1788" s="17">
        <v>0.87336750635263105</v>
      </c>
      <c r="W1788" s="17">
        <v>7.088367774906053</v>
      </c>
      <c r="X1788" s="17">
        <v>5.9643383322427681</v>
      </c>
      <c r="Y1788" s="17">
        <v>0.30888976166310256</v>
      </c>
      <c r="Z1788" s="17">
        <v>52.083721943442235</v>
      </c>
      <c r="AA1788" s="17">
        <v>1.9181020902143497</v>
      </c>
      <c r="AB1788" s="17">
        <v>3.0517590734060547</v>
      </c>
      <c r="AC1788" s="17">
        <v>40.25001767721858</v>
      </c>
      <c r="AD1788" s="17">
        <v>2.3966366162866857</v>
      </c>
      <c r="AE1788" s="17">
        <v>1.9569395791997741</v>
      </c>
      <c r="AF1788" s="17">
        <v>89.460315154786372</v>
      </c>
      <c r="AG1788" s="17">
        <v>61.959246463710919</v>
      </c>
      <c r="AH1788" s="17">
        <v>0.64158489736339508</v>
      </c>
      <c r="AI1788" s="17">
        <v>0.80080611070560415</v>
      </c>
      <c r="AJ1788" s="17">
        <v>0.33333333333333298</v>
      </c>
      <c r="AK1788" s="17">
        <v>1.236007234684297</v>
      </c>
      <c r="AL1788" s="17">
        <v>1.2452733427010323</v>
      </c>
      <c r="AM1788" s="17">
        <v>0.33333333333333298</v>
      </c>
      <c r="AN1788" s="17">
        <v>0.83740110612849139</v>
      </c>
      <c r="AO1788" s="17">
        <v>0.95400366815110771</v>
      </c>
      <c r="AP1788" s="17">
        <v>0.33333333333333298</v>
      </c>
      <c r="AQ1788" s="17">
        <v>13.577964032106483</v>
      </c>
      <c r="AR1788" s="17">
        <v>2.2444243630026963</v>
      </c>
      <c r="AS1788" s="17">
        <v>12.604991053442953</v>
      </c>
      <c r="AT1788" s="17">
        <v>12.317260699795352</v>
      </c>
      <c r="AU1788" s="17">
        <v>-0.99999999999999878</v>
      </c>
      <c r="AV1788" s="17">
        <v>-0.99999999999999878</v>
      </c>
      <c r="AW1788" s="17">
        <v>-0.99999999999999878</v>
      </c>
      <c r="AX1788" s="17">
        <v>-0.99999999999999878</v>
      </c>
      <c r="AY1788" s="17">
        <v>0.10003854880918917</v>
      </c>
      <c r="AZ1788" s="17">
        <v>-0.30692143170188108</v>
      </c>
      <c r="BA1788" s="17">
        <v>0.85910839311011755</v>
      </c>
      <c r="BB1788" s="17">
        <v>-0.17368469755794402</v>
      </c>
      <c r="BC1788" s="17">
        <v>0.47461030041702612</v>
      </c>
      <c r="BD1788" s="17">
        <v>-3.4545754461837603</v>
      </c>
      <c r="BE1788" s="17">
        <v>13.908538561390198</v>
      </c>
      <c r="BF1788" s="17">
        <v>-0.99999999999999878</v>
      </c>
      <c r="BG1788" s="22">
        <v>625.73395571324909</v>
      </c>
    </row>
    <row r="1789" spans="1:100" x14ac:dyDescent="0.25">
      <c r="A1789">
        <v>4509</v>
      </c>
      <c r="B1789" t="s">
        <v>1665</v>
      </c>
      <c r="C1789" s="48">
        <v>2</v>
      </c>
      <c r="D1789" s="22">
        <v>1440.7945898437499</v>
      </c>
      <c r="E1789" s="17">
        <v>6.66301848022934</v>
      </c>
      <c r="F1789" s="17">
        <v>-127.4441665269096</v>
      </c>
      <c r="G1789" s="17">
        <v>-0.42984727129439421</v>
      </c>
      <c r="H1789" s="17">
        <v>-1.3837404302084089</v>
      </c>
      <c r="I1789" s="17">
        <v>-1.6961538993150356</v>
      </c>
      <c r="J1789" s="17">
        <v>-2.0702563055996634</v>
      </c>
      <c r="K1789" s="17">
        <v>-1.000000000000002</v>
      </c>
      <c r="L1789" s="17">
        <v>-1.000000000000002</v>
      </c>
      <c r="M1789" s="17">
        <v>-1.000000000000002</v>
      </c>
      <c r="N1789" s="17">
        <v>5.0666604455191472E-2</v>
      </c>
      <c r="O1789" s="17">
        <v>-1.000000000000002</v>
      </c>
      <c r="P1789" s="17">
        <v>-1.000000000000002</v>
      </c>
      <c r="Q1789" s="17">
        <v>1.6622056517650812</v>
      </c>
      <c r="R1789" s="17">
        <v>-1.000000000000002</v>
      </c>
      <c r="S1789" s="17">
        <v>-1.8891195938029675</v>
      </c>
      <c r="T1789" s="17">
        <v>-0.19567236449722789</v>
      </c>
      <c r="U1789" s="17">
        <v>-0.91218911613544185</v>
      </c>
      <c r="V1789" s="17">
        <v>-1.362949662278413</v>
      </c>
      <c r="W1789" s="17">
        <v>-4.2436917782150596</v>
      </c>
      <c r="X1789" s="17">
        <v>-7.997797466463517</v>
      </c>
      <c r="Y1789" s="17">
        <v>-0.20353230827344762</v>
      </c>
      <c r="Z1789" s="17">
        <v>5.0355662558944303</v>
      </c>
      <c r="AA1789" s="17">
        <v>-1.5469403001872117</v>
      </c>
      <c r="AB1789" s="17">
        <v>-1.9427932612709604</v>
      </c>
      <c r="AC1789" s="17">
        <v>-17.092614374043219</v>
      </c>
      <c r="AD1789" s="17">
        <v>-1.9801484420818571</v>
      </c>
      <c r="AE1789" s="17">
        <v>-1.7083874049106487</v>
      </c>
      <c r="AF1789" s="17">
        <v>-3.4094705266381169</v>
      </c>
      <c r="AG1789" s="17">
        <v>-96.713481527408476</v>
      </c>
      <c r="AH1789" s="17">
        <v>-0.45619111706104942</v>
      </c>
      <c r="AI1789" s="17">
        <v>-0.49800033806001581</v>
      </c>
      <c r="AJ1789" s="17">
        <v>0.33333333333333298</v>
      </c>
      <c r="AK1789" s="17">
        <v>-0.22935908866910426</v>
      </c>
      <c r="AL1789" s="17">
        <v>-3.4590419523171434E-2</v>
      </c>
      <c r="AM1789" s="17">
        <v>0.33333333333333298</v>
      </c>
      <c r="AN1789" s="17">
        <v>-0.48361870172367</v>
      </c>
      <c r="AO1789" s="17">
        <v>-0.48951603591106868</v>
      </c>
      <c r="AP1789" s="17">
        <v>0.33333333333333298</v>
      </c>
      <c r="AQ1789" s="17">
        <v>-2.8910319627928152</v>
      </c>
      <c r="AR1789" s="17">
        <v>2.2444243630026963</v>
      </c>
      <c r="AS1789" s="17">
        <v>-8.359060897301303</v>
      </c>
      <c r="AT1789" s="17">
        <v>-2.3500245307195495</v>
      </c>
      <c r="AU1789" s="17">
        <v>-1.000000000000002</v>
      </c>
      <c r="AV1789" s="17">
        <v>-1.000000000000002</v>
      </c>
      <c r="AW1789" s="17">
        <v>-1.000000000000002</v>
      </c>
      <c r="AX1789" s="17">
        <v>-1.000000000000002</v>
      </c>
      <c r="AY1789" s="17">
        <v>-0.12073422348045224</v>
      </c>
      <c r="AZ1789" s="17">
        <v>1.2156505767840662</v>
      </c>
      <c r="BA1789" s="17">
        <v>-0.60459662047945095</v>
      </c>
      <c r="BB1789" s="17">
        <v>0.67424328587424187</v>
      </c>
      <c r="BC1789" s="17">
        <v>-0.33700613347037878</v>
      </c>
      <c r="BD1789" s="17">
        <v>19.154969188881189</v>
      </c>
      <c r="BE1789" s="17">
        <v>-7.9338532815138327</v>
      </c>
      <c r="BF1789" s="17">
        <v>-1.000000000000002</v>
      </c>
      <c r="BG1789" s="22">
        <v>138.42653675848857</v>
      </c>
    </row>
    <row r="1790" spans="1:100" x14ac:dyDescent="0.25">
      <c r="A1790">
        <v>4511</v>
      </c>
      <c r="B1790" t="s">
        <v>1666</v>
      </c>
      <c r="C1790" s="48">
        <v>2</v>
      </c>
      <c r="D1790" s="22">
        <v>1498.4915624999999</v>
      </c>
      <c r="E1790" s="17">
        <v>50.051392377320376</v>
      </c>
      <c r="F1790" s="17">
        <v>-57.448149116327123</v>
      </c>
      <c r="G1790" s="17">
        <v>5.6665806714514821E-2</v>
      </c>
      <c r="H1790" s="17">
        <v>3.0541076064797803</v>
      </c>
      <c r="I1790" s="17">
        <v>32.375408668664555</v>
      </c>
      <c r="J1790" s="17">
        <v>6.344849569930723</v>
      </c>
      <c r="K1790" s="17">
        <v>-1.0000000000000009</v>
      </c>
      <c r="L1790" s="17">
        <v>-1.0000000000000009</v>
      </c>
      <c r="M1790" s="17">
        <v>-1.0000000000000009</v>
      </c>
      <c r="N1790" s="17">
        <v>0.17190550312669839</v>
      </c>
      <c r="O1790" s="17">
        <v>-1.0000000000000009</v>
      </c>
      <c r="P1790" s="17">
        <v>-1.0000000000000009</v>
      </c>
      <c r="Q1790" s="17">
        <v>2.9645977236803764</v>
      </c>
      <c r="R1790" s="17">
        <v>-1.0000000000000009</v>
      </c>
      <c r="S1790" s="17">
        <v>-0.19053494634450718</v>
      </c>
      <c r="T1790" s="17">
        <v>-5.0170872224383489E-3</v>
      </c>
      <c r="U1790" s="17">
        <v>-0.34088240285919974</v>
      </c>
      <c r="V1790" s="17">
        <v>-0.61435314660594931</v>
      </c>
      <c r="W1790" s="17">
        <v>-0.45033884248087963</v>
      </c>
      <c r="X1790" s="17">
        <v>-3.324039040392198</v>
      </c>
      <c r="Y1790" s="17">
        <v>-3.2001462162298266E-2</v>
      </c>
      <c r="Z1790" s="17">
        <v>20.784712177836163</v>
      </c>
      <c r="AA1790" s="17">
        <v>-0.38703387166399217</v>
      </c>
      <c r="AB1790" s="17">
        <v>-0.27089066734161049</v>
      </c>
      <c r="AC1790" s="17">
        <v>2.1025584552831589</v>
      </c>
      <c r="AD1790" s="17">
        <v>-0.51504050010435143</v>
      </c>
      <c r="AE1790" s="17">
        <v>-0.48143666304205968</v>
      </c>
      <c r="AF1790" s="17">
        <v>27.678247685944648</v>
      </c>
      <c r="AG1790" s="17">
        <v>-43.598541941666006</v>
      </c>
      <c r="AH1790" s="17">
        <v>-8.8715827368576694E-2</v>
      </c>
      <c r="AI1790" s="17">
        <v>-6.3231068424595804E-2</v>
      </c>
      <c r="AJ1790" s="17">
        <v>0.33333333333333298</v>
      </c>
      <c r="AK1790" s="17">
        <v>0.26116530529136028</v>
      </c>
      <c r="AL1790" s="17">
        <v>0.39383787605843817</v>
      </c>
      <c r="AM1790" s="17">
        <v>0.33333333333333298</v>
      </c>
      <c r="AN1790" s="17">
        <v>-4.1413615985409269E-2</v>
      </c>
      <c r="AO1790" s="17">
        <v>-6.3046936545559373E-3</v>
      </c>
      <c r="AP1790" s="17">
        <v>0.33333333333333298</v>
      </c>
      <c r="AQ1790" s="17">
        <v>2.6218859682322879</v>
      </c>
      <c r="AR1790" s="17">
        <v>2.2444243630026963</v>
      </c>
      <c r="AS1790" s="17">
        <v>-1.3414444049544372</v>
      </c>
      <c r="AT1790" s="17">
        <v>2.559779307462736</v>
      </c>
      <c r="AU1790" s="17">
        <v>-1.0000000000000009</v>
      </c>
      <c r="AV1790" s="17">
        <v>-1.0000000000000009</v>
      </c>
      <c r="AW1790" s="17">
        <v>-1.0000000000000009</v>
      </c>
      <c r="AX1790" s="17">
        <v>-1.0000000000000009</v>
      </c>
      <c r="AY1790" s="17">
        <v>-4.6831589985693881E-2</v>
      </c>
      <c r="AZ1790" s="17">
        <v>0.70597685232273433</v>
      </c>
      <c r="BA1790" s="17">
        <v>-0.11462834204593519</v>
      </c>
      <c r="BB1790" s="17">
        <v>0.3904034339774391</v>
      </c>
      <c r="BC1790" s="17">
        <v>-6.5321399751437609E-2</v>
      </c>
      <c r="BD1790" s="17">
        <v>11.586531861580465</v>
      </c>
      <c r="BE1790" s="17">
        <v>-0.62221669574281435</v>
      </c>
      <c r="BF1790" s="17">
        <v>-1.0000000000000009</v>
      </c>
      <c r="BG1790" s="22">
        <v>78.071547554479139</v>
      </c>
    </row>
    <row r="1791" spans="1:100" x14ac:dyDescent="0.25">
      <c r="A1791">
        <v>4512</v>
      </c>
      <c r="B1791" t="s">
        <v>3010</v>
      </c>
      <c r="C1791" s="48">
        <v>3</v>
      </c>
      <c r="D1791" s="22">
        <v>1475.8651023035804</v>
      </c>
      <c r="E1791" s="17">
        <v>86.964037596624848</v>
      </c>
      <c r="F1791" s="17">
        <v>-37.024082537039448</v>
      </c>
      <c r="G1791" s="17">
        <v>0.51193089061924335</v>
      </c>
      <c r="H1791" s="17">
        <v>10.127166032849594</v>
      </c>
      <c r="I1791" s="17">
        <v>64.123111301150047</v>
      </c>
      <c r="J1791" s="17">
        <v>4.3065687894934808</v>
      </c>
      <c r="K1791" s="17">
        <v>-1.0000000000000002</v>
      </c>
      <c r="L1791" s="17">
        <v>-1.0000000000000002</v>
      </c>
      <c r="M1791" s="17">
        <v>-1.0000000000000002</v>
      </c>
      <c r="N1791" s="17">
        <v>0.41334830392195437</v>
      </c>
      <c r="O1791" s="17">
        <v>-1.0000000000000002</v>
      </c>
      <c r="P1791" s="17">
        <v>-1.0000000000000002</v>
      </c>
      <c r="Q1791" s="17">
        <v>5.1555426798017772</v>
      </c>
      <c r="R1791" s="17">
        <v>-1.0000000000000002</v>
      </c>
      <c r="S1791" s="17">
        <v>2.6614927190946331</v>
      </c>
      <c r="T1791" s="17">
        <v>0.23841340122895244</v>
      </c>
      <c r="U1791" s="17">
        <v>-0.17568104257072575</v>
      </c>
      <c r="V1791" s="17">
        <v>-0.15111428689909179</v>
      </c>
      <c r="W1791" s="17">
        <v>4.971623353047816</v>
      </c>
      <c r="X1791" s="17">
        <v>1.0320199407534267</v>
      </c>
      <c r="Y1791" s="17">
        <v>0.22349183247212945</v>
      </c>
      <c r="Z1791" s="17">
        <v>28.540534410156923</v>
      </c>
      <c r="AA1791" s="17">
        <v>9.7861143501028897E-3</v>
      </c>
      <c r="AB1791" s="17">
        <v>3.3774856372637889</v>
      </c>
      <c r="AC1791" s="17">
        <v>25.192041750428373</v>
      </c>
      <c r="AD1791" s="17">
        <v>0.8250433696607673</v>
      </c>
      <c r="AE1791" s="17">
        <v>0.46943471778711937</v>
      </c>
      <c r="AF1791" s="17">
        <v>57.579496515636244</v>
      </c>
      <c r="AG1791" s="17">
        <v>-20.941906415196758</v>
      </c>
      <c r="AH1791" s="17">
        <v>0.13930233608691828</v>
      </c>
      <c r="AI1791" s="17">
        <v>0.20342629525870809</v>
      </c>
      <c r="AJ1791" s="17">
        <v>0.33333333333333298</v>
      </c>
      <c r="AK1791" s="17">
        <v>0.44064363930048567</v>
      </c>
      <c r="AL1791" s="17">
        <v>0.73827157121466536</v>
      </c>
      <c r="AM1791" s="17">
        <v>0.33333333333333298</v>
      </c>
      <c r="AN1791" s="17">
        <v>0.37250635988855541</v>
      </c>
      <c r="AO1791" s="17">
        <v>0.36702509062938726</v>
      </c>
      <c r="AP1791" s="17">
        <v>0.33333333333333298</v>
      </c>
      <c r="AQ1791" s="17">
        <v>6.5436147855138058</v>
      </c>
      <c r="AR1791" s="17">
        <v>4.3375183277162588</v>
      </c>
      <c r="AS1791" s="17">
        <v>-4.8387349367770414</v>
      </c>
      <c r="AT1791" s="17">
        <v>4.8077853985542651</v>
      </c>
      <c r="AU1791" s="17">
        <v>-1.0000000000000002</v>
      </c>
      <c r="AV1791" s="17">
        <v>-1.0000000000000002</v>
      </c>
      <c r="AW1791" s="17">
        <v>-1.0000000000000002</v>
      </c>
      <c r="AX1791" s="17">
        <v>-1.0000000000000002</v>
      </c>
      <c r="AY1791" s="17">
        <v>-3.7865333033584678E-2</v>
      </c>
      <c r="AZ1791" s="17">
        <v>0.87962607021166761</v>
      </c>
      <c r="BA1791" s="17">
        <v>-0.49845723825482025</v>
      </c>
      <c r="BB1791" s="17">
        <v>-1.0562631175815185E-2</v>
      </c>
      <c r="BC1791" s="17">
        <v>0.43575110037822995</v>
      </c>
      <c r="BD1791" s="17">
        <v>4.1340645716629556</v>
      </c>
      <c r="BE1791" s="17">
        <v>8.4014913181816464</v>
      </c>
      <c r="BF1791" s="17">
        <v>-1.0000000000000002</v>
      </c>
      <c r="CU1791" t="e">
        <v>#N/A</v>
      </c>
      <c r="CV1791" t="e">
        <v>#N/A</v>
      </c>
    </row>
    <row r="1792" spans="1:100" x14ac:dyDescent="0.25">
      <c r="A1792">
        <v>4513</v>
      </c>
      <c r="B1792" t="s">
        <v>330</v>
      </c>
      <c r="C1792" s="48">
        <v>3</v>
      </c>
      <c r="D1792" s="22">
        <v>1760.0355940093455</v>
      </c>
      <c r="E1792" s="17">
        <v>228.23570968365942</v>
      </c>
      <c r="F1792" s="17">
        <v>211.0098380214298</v>
      </c>
      <c r="G1792" s="17">
        <v>1.5500753620675285</v>
      </c>
      <c r="H1792" s="17">
        <v>14.536745407529795</v>
      </c>
      <c r="I1792" s="17">
        <v>136.81767751607558</v>
      </c>
      <c r="J1792" s="17">
        <v>31.71114329006376</v>
      </c>
      <c r="K1792" s="17">
        <v>-0.99999999999999944</v>
      </c>
      <c r="L1792" s="17">
        <v>-0.99999999999999944</v>
      </c>
      <c r="M1792" s="17">
        <v>-0.99999999999999944</v>
      </c>
      <c r="N1792" s="17">
        <v>0.4330661159644727</v>
      </c>
      <c r="O1792" s="17">
        <v>-0.99999999999999944</v>
      </c>
      <c r="P1792" s="17">
        <v>-0.99999999999999944</v>
      </c>
      <c r="Q1792" s="17">
        <v>5.9979115475739997</v>
      </c>
      <c r="R1792" s="17">
        <v>-0.99999999999999944</v>
      </c>
      <c r="S1792" s="17">
        <v>3.0311085784146639</v>
      </c>
      <c r="T1792" s="17">
        <v>0.38106285800551803</v>
      </c>
      <c r="U1792" s="17">
        <v>1.2383083515632367</v>
      </c>
      <c r="V1792" s="17">
        <v>1.390015043818795</v>
      </c>
      <c r="W1792" s="17">
        <v>8.5388338599558029</v>
      </c>
      <c r="X1792" s="17">
        <v>9.0996519808133289</v>
      </c>
      <c r="Y1792" s="17">
        <v>0.45509307301933355</v>
      </c>
      <c r="Z1792" s="17">
        <v>59.678602953003399</v>
      </c>
      <c r="AA1792" s="17">
        <v>0.4137664005589069</v>
      </c>
      <c r="AB1792" s="17">
        <v>1.9607328724040753</v>
      </c>
      <c r="AC1792" s="17">
        <v>59.483125144725157</v>
      </c>
      <c r="AD1792" s="17">
        <v>2.0465518382265993</v>
      </c>
      <c r="AE1792" s="17">
        <v>1.8829134331455819</v>
      </c>
      <c r="AF1792" s="17">
        <v>123.00537440327818</v>
      </c>
      <c r="AG1792" s="17">
        <v>108.91764289948493</v>
      </c>
      <c r="AH1792" s="17">
        <v>0.42107076267050964</v>
      </c>
      <c r="AI1792" s="17">
        <v>0.35764499968377456</v>
      </c>
      <c r="AJ1792" s="17">
        <v>0.33333333333333298</v>
      </c>
      <c r="AK1792" s="17">
        <v>1.5422050317626379</v>
      </c>
      <c r="AL1792" s="17">
        <v>1.3652904162729795</v>
      </c>
      <c r="AM1792" s="17">
        <v>0.33333333333333298</v>
      </c>
      <c r="AN1792" s="17">
        <v>0.71053609257181471</v>
      </c>
      <c r="AO1792" s="17">
        <v>1.0395252066027401</v>
      </c>
      <c r="AP1792" s="17">
        <v>0.33333333333333298</v>
      </c>
      <c r="AQ1792" s="17">
        <v>13.812303112797478</v>
      </c>
      <c r="AR1792" s="17">
        <v>0.25668048521699005</v>
      </c>
      <c r="AS1792" s="17">
        <v>16.032412487220391</v>
      </c>
      <c r="AT1792" s="17">
        <v>15.42205031762637</v>
      </c>
      <c r="AU1792" s="17">
        <v>-0.99999999999999944</v>
      </c>
      <c r="AV1792" s="17">
        <v>-0.99999999999999944</v>
      </c>
      <c r="AW1792" s="17">
        <v>-0.99999999999999944</v>
      </c>
      <c r="AX1792" s="17">
        <v>-0.99999999999999944</v>
      </c>
      <c r="AY1792" s="17">
        <v>-1.3488491605981494E-2</v>
      </c>
      <c r="AZ1792" s="17">
        <v>0.75715558818897644</v>
      </c>
      <c r="BA1792" s="17">
        <v>-0.34730833922512838</v>
      </c>
      <c r="BB1792" s="17">
        <v>0.19341231848637541</v>
      </c>
      <c r="BC1792" s="17">
        <v>1.8762674066446337</v>
      </c>
      <c r="BD1792" s="17">
        <v>8.6210859031042659</v>
      </c>
      <c r="BE1792" s="17">
        <v>45.170143469990172</v>
      </c>
      <c r="BF1792" s="17">
        <v>-0.99999999999999944</v>
      </c>
      <c r="CU1792" t="e">
        <v>#N/A</v>
      </c>
      <c r="CV1792" t="e">
        <v>#N/A</v>
      </c>
    </row>
    <row r="1793" spans="1:100" x14ac:dyDescent="0.25">
      <c r="A1793">
        <v>4514</v>
      </c>
      <c r="B1793" t="s">
        <v>1667</v>
      </c>
      <c r="C1793" s="48">
        <v>3</v>
      </c>
      <c r="D1793" s="22">
        <v>1458.2100651002681</v>
      </c>
      <c r="E1793" s="17">
        <v>52.731451955677791</v>
      </c>
      <c r="F1793" s="17">
        <v>-28.114788562678811</v>
      </c>
      <c r="G1793" s="17">
        <v>5.1215000243033458E-2</v>
      </c>
      <c r="H1793" s="17">
        <v>0.51846982544318776</v>
      </c>
      <c r="I1793" s="17">
        <v>34.847569800789117</v>
      </c>
      <c r="J1793" s="17">
        <v>7.0406707220348412</v>
      </c>
      <c r="K1793" s="17">
        <v>-0.999999999999999</v>
      </c>
      <c r="L1793" s="17">
        <v>-0.999999999999999</v>
      </c>
      <c r="M1793" s="17">
        <v>-0.999999999999999</v>
      </c>
      <c r="N1793" s="17">
        <v>0.11565508183415132</v>
      </c>
      <c r="O1793" s="17">
        <v>-0.999999999999999</v>
      </c>
      <c r="P1793" s="17">
        <v>-0.999999999999999</v>
      </c>
      <c r="Q1793" s="17">
        <v>0.50154171929552271</v>
      </c>
      <c r="R1793" s="17">
        <v>-0.999999999999999</v>
      </c>
      <c r="S1793" s="17">
        <v>-1.8022066522118827</v>
      </c>
      <c r="T1793" s="17">
        <v>-0.28140124161857755</v>
      </c>
      <c r="U1793" s="17">
        <v>1.8106707052857145</v>
      </c>
      <c r="V1793" s="17">
        <v>1.7624880536305882</v>
      </c>
      <c r="W1793" s="17">
        <v>1.6928106147664823E-2</v>
      </c>
      <c r="X1793" s="17">
        <v>-1.8265336632698501</v>
      </c>
      <c r="Y1793" s="17">
        <v>-0.2194895677087009</v>
      </c>
      <c r="Z1793" s="17">
        <v>18.004174213541191</v>
      </c>
      <c r="AA1793" s="17">
        <v>-1.1989672430920855</v>
      </c>
      <c r="AB1793" s="17">
        <v>2.4668799265224353</v>
      </c>
      <c r="AC1793" s="17">
        <v>11.563724963353522</v>
      </c>
      <c r="AD1793" s="17">
        <v>-0.53574022272463617</v>
      </c>
      <c r="AE1793" s="17">
        <v>5.7016748272904712E-2</v>
      </c>
      <c r="AF1793" s="17">
        <v>32.091795851690037</v>
      </c>
      <c r="AG1793" s="17">
        <v>-30.782045757263077</v>
      </c>
      <c r="AH1793" s="17">
        <v>-0.21588242553460807</v>
      </c>
      <c r="AI1793" s="17">
        <v>-0.32162813000691021</v>
      </c>
      <c r="AJ1793" s="17">
        <v>0.33333333333333298</v>
      </c>
      <c r="AK1793" s="17">
        <v>0.56363977307488866</v>
      </c>
      <c r="AL1793" s="17">
        <v>0.48326814309859023</v>
      </c>
      <c r="AM1793" s="17">
        <v>0.33333333333333298</v>
      </c>
      <c r="AN1793" s="17">
        <v>0.32290998764717194</v>
      </c>
      <c r="AO1793" s="17">
        <v>0.389514776728139</v>
      </c>
      <c r="AP1793" s="17">
        <v>0.33333333333333298</v>
      </c>
      <c r="AQ1793" s="17">
        <v>2.755773949099094</v>
      </c>
      <c r="AR1793" s="17">
        <v>1.5647552614433646</v>
      </c>
      <c r="AS1793" s="17">
        <v>-0.1604822701574089</v>
      </c>
      <c r="AT1793" s="17">
        <v>5.6363977307488859</v>
      </c>
      <c r="AU1793" s="17">
        <v>-0.999999999999999</v>
      </c>
      <c r="AV1793" s="17">
        <v>-0.999999999999999</v>
      </c>
      <c r="AW1793" s="17">
        <v>-0.999999999999999</v>
      </c>
      <c r="AX1793" s="17">
        <v>-0.999999999999999</v>
      </c>
      <c r="AY1793" s="17">
        <v>-9.6733639165235835E-3</v>
      </c>
      <c r="AZ1793" s="17">
        <v>-0.26107799258302566</v>
      </c>
      <c r="BA1793" s="17">
        <v>1.0090829011796665</v>
      </c>
      <c r="BB1793" s="17">
        <v>-0.15917889241598529</v>
      </c>
      <c r="BC1793" s="17">
        <v>0.2106014779609916</v>
      </c>
      <c r="BD1793" s="17">
        <v>-5.284862273314757</v>
      </c>
      <c r="BE1793" s="17">
        <v>10.310451454923117</v>
      </c>
      <c r="BF1793" s="17">
        <v>-0.999999999999999</v>
      </c>
      <c r="CU1793" t="e">
        <v>#N/A</v>
      </c>
      <c r="CV1793" t="e">
        <v>#N/A</v>
      </c>
    </row>
    <row r="1794" spans="1:100" x14ac:dyDescent="0.25">
      <c r="A1794">
        <v>4516</v>
      </c>
      <c r="B1794" t="s">
        <v>1206</v>
      </c>
      <c r="C1794" s="48">
        <v>2</v>
      </c>
      <c r="D1794" s="22">
        <v>1574.8726660156249</v>
      </c>
      <c r="E1794" s="17">
        <v>121.87482316377496</v>
      </c>
      <c r="F1794" s="17">
        <v>58.420542430868629</v>
      </c>
      <c r="G1794" s="17">
        <v>0.86202068053292735</v>
      </c>
      <c r="H1794" s="17">
        <v>10.40034906876347</v>
      </c>
      <c r="I1794" s="17">
        <v>88.776151450400988</v>
      </c>
      <c r="J1794" s="17">
        <v>20.274889350757032</v>
      </c>
      <c r="K1794" s="17">
        <v>-0.99999999999999911</v>
      </c>
      <c r="L1794" s="17">
        <v>-0.99999999999999911</v>
      </c>
      <c r="M1794" s="17">
        <v>-0.99999999999999911</v>
      </c>
      <c r="N1794" s="17">
        <v>0.37259967221476298</v>
      </c>
      <c r="O1794" s="17">
        <v>-0.99999999999999911</v>
      </c>
      <c r="P1794" s="17">
        <v>-0.99999999999999911</v>
      </c>
      <c r="Q1794" s="17">
        <v>5.1205270299018961</v>
      </c>
      <c r="R1794" s="17">
        <v>-0.99999999999999911</v>
      </c>
      <c r="S1794" s="17">
        <v>2.6212361781282274</v>
      </c>
      <c r="T1794" s="17">
        <v>0.31058626181978588</v>
      </c>
      <c r="U1794" s="17">
        <v>0.6048365649950922</v>
      </c>
      <c r="V1794" s="17">
        <v>0.62484448172432161</v>
      </c>
      <c r="W1794" s="17">
        <v>5.8290304345171826</v>
      </c>
      <c r="X1794" s="17">
        <v>4.4127193277301933</v>
      </c>
      <c r="Y1794" s="17">
        <v>0.25194404551279159</v>
      </c>
      <c r="Z1794" s="17">
        <v>46.855237308675271</v>
      </c>
      <c r="AA1794" s="17">
        <v>1.5330302285807651</v>
      </c>
      <c r="AB1794" s="17">
        <v>2.4967120209174531</v>
      </c>
      <c r="AC1794" s="17">
        <v>33.877502831190938</v>
      </c>
      <c r="AD1794" s="17">
        <v>1.9102423444403562</v>
      </c>
      <c r="AE1794" s="17">
        <v>1.5496099923592375</v>
      </c>
      <c r="AF1794" s="17">
        <v>79.139650287620412</v>
      </c>
      <c r="AG1794" s="17">
        <v>44.325868318822231</v>
      </c>
      <c r="AH1794" s="17">
        <v>0.51958851004585682</v>
      </c>
      <c r="AI1794" s="17">
        <v>0.65646911254555507</v>
      </c>
      <c r="AJ1794" s="17">
        <v>0.33333333333333298</v>
      </c>
      <c r="AK1794" s="17">
        <v>1.0731603559067295</v>
      </c>
      <c r="AL1794" s="17">
        <v>1.1030414545941964</v>
      </c>
      <c r="AM1794" s="17">
        <v>0.33333333333333298</v>
      </c>
      <c r="AN1794" s="17">
        <v>0.69059552646990574</v>
      </c>
      <c r="AO1794" s="17">
        <v>0.79358461489861187</v>
      </c>
      <c r="AP1794" s="17">
        <v>0.33333333333333298</v>
      </c>
      <c r="AQ1794" s="17">
        <v>11.74775642351876</v>
      </c>
      <c r="AR1794" s="17">
        <v>2.2444243630026963</v>
      </c>
      <c r="AS1794" s="17">
        <v>10.275245670120025</v>
      </c>
      <c r="AT1794" s="17">
        <v>10.687278092808942</v>
      </c>
      <c r="AU1794" s="17">
        <v>-0.99999999999999911</v>
      </c>
      <c r="AV1794" s="17">
        <v>-0.99999999999999911</v>
      </c>
      <c r="AW1794" s="17">
        <v>-0.99999999999999911</v>
      </c>
      <c r="AX1794" s="17">
        <v>-0.99999999999999911</v>
      </c>
      <c r="AY1794" s="17">
        <v>7.550396226009716E-2</v>
      </c>
      <c r="AZ1794" s="17">
        <v>-0.13771725705658211</v>
      </c>
      <c r="BA1794" s="17">
        <v>0.69644613650204534</v>
      </c>
      <c r="BB1794" s="17">
        <v>-7.9454044560476972E-2</v>
      </c>
      <c r="BC1794" s="17">
        <v>0.38441496774370332</v>
      </c>
      <c r="BD1794" s="17">
        <v>-0.94196565317539172</v>
      </c>
      <c r="BE1794" s="17">
        <v>11.481182834725466</v>
      </c>
      <c r="BF1794" s="17">
        <v>-0.99999999999999911</v>
      </c>
      <c r="BG1794" s="22">
        <v>293.67845566870676</v>
      </c>
    </row>
    <row r="1795" spans="1:100" x14ac:dyDescent="0.25">
      <c r="A1795">
        <v>4519</v>
      </c>
      <c r="B1795" t="s">
        <v>3011</v>
      </c>
      <c r="C1795" s="48">
        <v>2</v>
      </c>
      <c r="D1795" s="22">
        <v>1524.8114648437499</v>
      </c>
      <c r="E1795" s="17">
        <v>90.721713162223068</v>
      </c>
      <c r="F1795" s="17">
        <v>8.162986449757879</v>
      </c>
      <c r="G1795" s="17">
        <v>0.51270140269243447</v>
      </c>
      <c r="H1795" s="17">
        <v>7.213947836372796</v>
      </c>
      <c r="I1795" s="17">
        <v>64.312567285607258</v>
      </c>
      <c r="J1795" s="17">
        <v>14.23279338198693</v>
      </c>
      <c r="K1795" s="17">
        <v>-0.99999999999999989</v>
      </c>
      <c r="L1795" s="17">
        <v>-0.99999999999999989</v>
      </c>
      <c r="M1795" s="17">
        <v>-0.99999999999999989</v>
      </c>
      <c r="N1795" s="17">
        <v>0.28554942332231292</v>
      </c>
      <c r="O1795" s="17">
        <v>-0.99999999999999989</v>
      </c>
      <c r="P1795" s="17">
        <v>-0.99999999999999989</v>
      </c>
      <c r="Q1795" s="17">
        <v>4.1854017915659529</v>
      </c>
      <c r="R1795" s="17">
        <v>-0.99999999999999989</v>
      </c>
      <c r="S1795" s="17">
        <v>1.4016423188439913</v>
      </c>
      <c r="T1795" s="17">
        <v>0.17369464105046944</v>
      </c>
      <c r="U1795" s="17">
        <v>0.19463495371707423</v>
      </c>
      <c r="V1795" s="17">
        <v>8.7347739974194052E-2</v>
      </c>
      <c r="W1795" s="17">
        <v>3.1053805101866545</v>
      </c>
      <c r="X1795" s="17">
        <v>1.0569330354524444</v>
      </c>
      <c r="Y1795" s="17">
        <v>0.12878387983720782</v>
      </c>
      <c r="Z1795" s="17">
        <v>35.547257053401459</v>
      </c>
      <c r="AA1795" s="17">
        <v>0.70021052796244587</v>
      </c>
      <c r="AB1795" s="17">
        <v>1.2962760344456716</v>
      </c>
      <c r="AC1795" s="17">
        <v>20.095254801589242</v>
      </c>
      <c r="AD1795" s="17">
        <v>0.85828614555564442</v>
      </c>
      <c r="AE1795" s="17">
        <v>0.66865207679926952</v>
      </c>
      <c r="AF1795" s="17">
        <v>56.818484081417644</v>
      </c>
      <c r="AG1795" s="17">
        <v>6.1890264181545289</v>
      </c>
      <c r="AH1795" s="17">
        <v>0.25573907079758668</v>
      </c>
      <c r="AI1795" s="17">
        <v>0.34430219625661135</v>
      </c>
      <c r="AJ1795" s="17">
        <v>0.33333333333333298</v>
      </c>
      <c r="AK1795" s="17">
        <v>0.72096092940276779</v>
      </c>
      <c r="AL1795" s="17">
        <v>0.79542739531445672</v>
      </c>
      <c r="AM1795" s="17">
        <v>0.33333333333333298</v>
      </c>
      <c r="AN1795" s="17">
        <v>0.3730896500818226</v>
      </c>
      <c r="AO1795" s="17">
        <v>0.44663600292668587</v>
      </c>
      <c r="AP1795" s="17">
        <v>0.33333333333333298</v>
      </c>
      <c r="AQ1795" s="17">
        <v>7.7894486256257522</v>
      </c>
      <c r="AR1795" s="17">
        <v>2.2444243630026963</v>
      </c>
      <c r="AS1795" s="17">
        <v>5.2365553736522896</v>
      </c>
      <c r="AT1795" s="17">
        <v>7.1620097935240663</v>
      </c>
      <c r="AU1795" s="17">
        <v>-0.99999999999999989</v>
      </c>
      <c r="AV1795" s="17">
        <v>-0.99999999999999989</v>
      </c>
      <c r="AW1795" s="17">
        <v>-0.99999999999999989</v>
      </c>
      <c r="AX1795" s="17">
        <v>-0.99999999999999989</v>
      </c>
      <c r="AY1795" s="17">
        <v>2.244143274177067E-2</v>
      </c>
      <c r="AZ1795" s="17">
        <v>0.22823150241303827</v>
      </c>
      <c r="BA1795" s="17">
        <v>0.34464600424740716</v>
      </c>
      <c r="BB1795" s="17">
        <v>0.12434465390971701</v>
      </c>
      <c r="BC1795" s="17">
        <v>0.18934371627520885</v>
      </c>
      <c r="BD1795" s="17">
        <v>4.4922172723354148</v>
      </c>
      <c r="BE1795" s="17">
        <v>6.2313843659433177</v>
      </c>
      <c r="BF1795" s="17">
        <v>-0.99999999999999989</v>
      </c>
      <c r="BG1795" s="22">
        <v>70.789584243287663</v>
      </c>
    </row>
    <row r="1796" spans="1:100" x14ac:dyDescent="0.25">
      <c r="A1796">
        <v>4521</v>
      </c>
      <c r="B1796" t="s">
        <v>1668</v>
      </c>
      <c r="C1796" s="48">
        <v>3</v>
      </c>
      <c r="D1796" s="22">
        <v>1469.7613511306165</v>
      </c>
      <c r="E1796" s="17">
        <v>77.898157683814787</v>
      </c>
      <c r="F1796" s="17">
        <v>-63.007484855452958</v>
      </c>
      <c r="G1796" s="17">
        <v>0.17690526214074509</v>
      </c>
      <c r="H1796" s="17">
        <v>6.5231300803579417</v>
      </c>
      <c r="I1796" s="17">
        <v>43.272037872328426</v>
      </c>
      <c r="J1796" s="17">
        <v>19.097296483352658</v>
      </c>
      <c r="K1796" s="17">
        <v>-0.99999999999999778</v>
      </c>
      <c r="L1796" s="17">
        <v>-0.99999999999999778</v>
      </c>
      <c r="M1796" s="17">
        <v>-0.99999999999999778</v>
      </c>
      <c r="N1796" s="17">
        <v>0.3941114305623013</v>
      </c>
      <c r="O1796" s="17">
        <v>-0.99999999999999778</v>
      </c>
      <c r="P1796" s="17">
        <v>-0.99999999999999778</v>
      </c>
      <c r="Q1796" s="17">
        <v>5.5027237476374289</v>
      </c>
      <c r="R1796" s="17">
        <v>-0.99999999999999778</v>
      </c>
      <c r="S1796" s="17">
        <v>1.0365155723403396</v>
      </c>
      <c r="T1796" s="17">
        <v>0.10380341997609537</v>
      </c>
      <c r="U1796" s="17">
        <v>-0.52631240598008255</v>
      </c>
      <c r="V1796" s="17">
        <v>-0.92515796471804701</v>
      </c>
      <c r="W1796" s="17">
        <v>1.0204063327205128</v>
      </c>
      <c r="X1796" s="17">
        <v>-8.5066078482184313</v>
      </c>
      <c r="Y1796" s="17">
        <v>7.0145340224532227E-3</v>
      </c>
      <c r="Z1796" s="17">
        <v>26.344746070107615</v>
      </c>
      <c r="AA1796" s="17">
        <v>-0.11121776420189255</v>
      </c>
      <c r="AB1796" s="17">
        <v>1.8588732494055791</v>
      </c>
      <c r="AC1796" s="17">
        <v>8.7341508832709511</v>
      </c>
      <c r="AD1796" s="17">
        <v>1.2981901895190691</v>
      </c>
      <c r="AE1796" s="17">
        <v>-0.34238378360843269</v>
      </c>
      <c r="AF1796" s="17">
        <v>36.595386419175696</v>
      </c>
      <c r="AG1796" s="17">
        <v>-59.527611851239683</v>
      </c>
      <c r="AH1796" s="17">
        <v>0.20275587745531209</v>
      </c>
      <c r="AI1796" s="17">
        <v>0.27226092287131182</v>
      </c>
      <c r="AJ1796" s="17">
        <v>0.33333333333333298</v>
      </c>
      <c r="AK1796" s="17">
        <v>0.20377777733068128</v>
      </c>
      <c r="AL1796" s="17">
        <v>0.48968504734049445</v>
      </c>
      <c r="AM1796" s="17">
        <v>0.33333333333333298</v>
      </c>
      <c r="AN1796" s="17">
        <v>1.5064022006108797E-2</v>
      </c>
      <c r="AO1796" s="17">
        <v>0.57338432041873011</v>
      </c>
      <c r="AP1796" s="17">
        <v>0.33333333333333298</v>
      </c>
      <c r="AQ1796" s="17">
        <v>6.6766514531526795</v>
      </c>
      <c r="AR1796" s="17">
        <v>1.6705135336048049</v>
      </c>
      <c r="AS1796" s="17">
        <v>19.043014620824298</v>
      </c>
      <c r="AT1796" s="17">
        <v>-1.6162316710764375</v>
      </c>
      <c r="AU1796" s="17">
        <v>-0.99999999999999778</v>
      </c>
      <c r="AV1796" s="17">
        <v>-0.99999999999999778</v>
      </c>
      <c r="AW1796" s="17">
        <v>-0.99999999999999778</v>
      </c>
      <c r="AX1796" s="17">
        <v>-0.99999999999999778</v>
      </c>
      <c r="AY1796" s="17">
        <v>0.11369285677764127</v>
      </c>
      <c r="AZ1796" s="17">
        <v>-0.31348103369479979</v>
      </c>
      <c r="BA1796" s="17">
        <v>0.12615629584431468</v>
      </c>
      <c r="BB1796" s="17">
        <v>0.15447117611606589</v>
      </c>
      <c r="BC1796" s="17">
        <v>0.33424417426524911</v>
      </c>
      <c r="BD1796" s="17">
        <v>2.2943742344276488</v>
      </c>
      <c r="BE1796" s="17">
        <v>8.9868858358528154</v>
      </c>
      <c r="BF1796" s="17">
        <v>-0.99999999999999778</v>
      </c>
      <c r="CU1796" t="e">
        <v>#N/A</v>
      </c>
      <c r="CV1796" t="e">
        <v>#N/A</v>
      </c>
    </row>
    <row r="1797" spans="1:100" x14ac:dyDescent="0.25">
      <c r="A1797">
        <v>4522</v>
      </c>
      <c r="B1797" t="s">
        <v>1669</v>
      </c>
      <c r="C1797" s="48">
        <v>2</v>
      </c>
      <c r="D1797" s="22">
        <v>1566.3257910156251</v>
      </c>
      <c r="E1797" s="17">
        <v>92.967454348456215</v>
      </c>
      <c r="F1797" s="17">
        <v>11.785914092634489</v>
      </c>
      <c r="G1797" s="17">
        <v>0.537882859354467</v>
      </c>
      <c r="H1797" s="17">
        <v>7.4436466524167573</v>
      </c>
      <c r="I1797" s="17">
        <v>66.076079131423668</v>
      </c>
      <c r="J1797" s="17">
        <v>14.668351301166245</v>
      </c>
      <c r="K1797" s="17">
        <v>-0.99999999999999978</v>
      </c>
      <c r="L1797" s="17">
        <v>-0.99999999999999978</v>
      </c>
      <c r="M1797" s="17">
        <v>-0.99999999999999978</v>
      </c>
      <c r="N1797" s="17">
        <v>0.29182463402197928</v>
      </c>
      <c r="O1797" s="17">
        <v>-0.99999999999999978</v>
      </c>
      <c r="P1797" s="17">
        <v>-0.99999999999999978</v>
      </c>
      <c r="Q1797" s="17">
        <v>4.2528123731070089</v>
      </c>
      <c r="R1797" s="17">
        <v>-0.99999999999999978</v>
      </c>
      <c r="S1797" s="17">
        <v>1.4895594532853103</v>
      </c>
      <c r="T1797" s="17">
        <v>0.18356277783670194</v>
      </c>
      <c r="U1797" s="17">
        <v>0.22420524872326628</v>
      </c>
      <c r="V1797" s="17">
        <v>0.12609438743103701</v>
      </c>
      <c r="W1797" s="17">
        <v>3.3017208695165943</v>
      </c>
      <c r="X1797" s="17">
        <v>1.2988423500726967</v>
      </c>
      <c r="Y1797" s="17">
        <v>0.13766215415868574</v>
      </c>
      <c r="Z1797" s="17">
        <v>36.362417947165014</v>
      </c>
      <c r="AA1797" s="17">
        <v>0.76024618739714578</v>
      </c>
      <c r="AB1797" s="17">
        <v>1.3828121310383326</v>
      </c>
      <c r="AC1797" s="17">
        <v>21.088778788036031</v>
      </c>
      <c r="AD1797" s="17">
        <v>0.93411874659711269</v>
      </c>
      <c r="AE1797" s="17">
        <v>0.73215788646682967</v>
      </c>
      <c r="AF1797" s="17">
        <v>58.427554966203395</v>
      </c>
      <c r="AG1797" s="17">
        <v>8.9382054428144997</v>
      </c>
      <c r="AH1797" s="17">
        <v>0.27475924414961611</v>
      </c>
      <c r="AI1797" s="17">
        <v>0.36680544234839962</v>
      </c>
      <c r="AJ1797" s="17">
        <v>0.33333333333333298</v>
      </c>
      <c r="AK1797" s="17">
        <v>0.74635000798362972</v>
      </c>
      <c r="AL1797" s="17">
        <v>0.81760243858796811</v>
      </c>
      <c r="AM1797" s="17">
        <v>0.33333333333333298</v>
      </c>
      <c r="AN1797" s="17">
        <v>0.39597776698059278</v>
      </c>
      <c r="AO1797" s="17">
        <v>0.47164656486971374</v>
      </c>
      <c r="AP1797" s="17">
        <v>0.33333333333333298</v>
      </c>
      <c r="AQ1797" s="17">
        <v>8.0747920423527919</v>
      </c>
      <c r="AR1797" s="17">
        <v>2.2444243630026963</v>
      </c>
      <c r="AS1797" s="17">
        <v>5.5997805644241634</v>
      </c>
      <c r="AT1797" s="17">
        <v>7.4161365953692666</v>
      </c>
      <c r="AU1797" s="17">
        <v>-0.99999999999999978</v>
      </c>
      <c r="AV1797" s="17">
        <v>-0.99999999999999978</v>
      </c>
      <c r="AW1797" s="17">
        <v>-0.99999999999999978</v>
      </c>
      <c r="AX1797" s="17">
        <v>-0.99999999999999978</v>
      </c>
      <c r="AY1797" s="17">
        <v>2.6266563137390283E-2</v>
      </c>
      <c r="AZ1797" s="17">
        <v>0.20185127260128233</v>
      </c>
      <c r="BA1797" s="17">
        <v>0.37000629881469599</v>
      </c>
      <c r="BB1797" s="17">
        <v>0.1096533716964027</v>
      </c>
      <c r="BC1797" s="17">
        <v>0.20340586107073705</v>
      </c>
      <c r="BD1797" s="17">
        <v>4.1004821162390703</v>
      </c>
      <c r="BE1797" s="17">
        <v>6.6098277585991534</v>
      </c>
      <c r="BF1797" s="17">
        <v>-0.99999999999999978</v>
      </c>
      <c r="BG1797" s="22">
        <v>937.44664750218101</v>
      </c>
    </row>
    <row r="1798" spans="1:100" x14ac:dyDescent="0.25">
      <c r="A1798">
        <v>4523</v>
      </c>
      <c r="B1798" t="s">
        <v>3012</v>
      </c>
      <c r="C1798" s="48">
        <v>2</v>
      </c>
      <c r="D1798" s="22">
        <v>1523.8516992187499</v>
      </c>
      <c r="E1798" s="17">
        <v>79.980715643853742</v>
      </c>
      <c r="F1798" s="17">
        <v>-9.1648592788235543</v>
      </c>
      <c r="G1798" s="17">
        <v>0.39226278528902281</v>
      </c>
      <c r="H1798" s="17">
        <v>6.1153375297956254</v>
      </c>
      <c r="I1798" s="17">
        <v>55.877990551811529</v>
      </c>
      <c r="J1798" s="17">
        <v>12.149594054437411</v>
      </c>
      <c r="K1798" s="17">
        <v>-1.0000000000000002</v>
      </c>
      <c r="L1798" s="17">
        <v>-1.0000000000000002</v>
      </c>
      <c r="M1798" s="17">
        <v>-1.0000000000000002</v>
      </c>
      <c r="N1798" s="17">
        <v>0.25553615956531844</v>
      </c>
      <c r="O1798" s="17">
        <v>-1.0000000000000002</v>
      </c>
      <c r="P1798" s="17">
        <v>-1.0000000000000002</v>
      </c>
      <c r="Q1798" s="17">
        <v>3.8629884638490561</v>
      </c>
      <c r="R1798" s="17">
        <v>-1.0000000000000002</v>
      </c>
      <c r="S1798" s="17">
        <v>0.98114964201853483</v>
      </c>
      <c r="T1798" s="17">
        <v>0.12649702389778267</v>
      </c>
      <c r="U1798" s="17">
        <v>5.320527017829399E-2</v>
      </c>
      <c r="V1798" s="17">
        <v>-9.797087408976711E-2</v>
      </c>
      <c r="W1798" s="17">
        <v>2.1663180192609102</v>
      </c>
      <c r="X1798" s="17">
        <v>-0.10007800568398051</v>
      </c>
      <c r="Y1798" s="17">
        <v>8.6320606224476931E-2</v>
      </c>
      <c r="Z1798" s="17">
        <v>31.648481366042635</v>
      </c>
      <c r="AA1798" s="17">
        <v>0.41307019631835484</v>
      </c>
      <c r="AB1798" s="17">
        <v>0.8823886263823244</v>
      </c>
      <c r="AC1798" s="17">
        <v>15.343398827141488</v>
      </c>
      <c r="AD1798" s="17">
        <v>0.49559173330944928</v>
      </c>
      <c r="AE1798" s="17">
        <v>0.36491460775216411</v>
      </c>
      <c r="AF1798" s="17">
        <v>49.122572154294147</v>
      </c>
      <c r="AG1798" s="17">
        <v>-6.9598285177767405</v>
      </c>
      <c r="AH1798" s="17">
        <v>0.16476882185461969</v>
      </c>
      <c r="AI1798" s="17">
        <v>0.23667300376155953</v>
      </c>
      <c r="AJ1798" s="17">
        <v>0.33333333333333298</v>
      </c>
      <c r="AK1798" s="17">
        <v>0.59952929173122527</v>
      </c>
      <c r="AL1798" s="17">
        <v>0.68936794098791898</v>
      </c>
      <c r="AM1798" s="17">
        <v>0.33333333333333298</v>
      </c>
      <c r="AN1798" s="17">
        <v>0.26361968608201014</v>
      </c>
      <c r="AO1798" s="17">
        <v>0.32701474585134083</v>
      </c>
      <c r="AP1798" s="17">
        <v>0.33333333333333298</v>
      </c>
      <c r="AQ1798" s="17">
        <v>6.424699673370494</v>
      </c>
      <c r="AR1798" s="17">
        <v>2.2444243630026963</v>
      </c>
      <c r="AS1798" s="17">
        <v>3.499311163764558</v>
      </c>
      <c r="AT1798" s="17">
        <v>5.9465645923124155</v>
      </c>
      <c r="AU1798" s="17">
        <v>-1.0000000000000002</v>
      </c>
      <c r="AV1798" s="17">
        <v>-1.0000000000000002</v>
      </c>
      <c r="AW1798" s="17">
        <v>-1.0000000000000002</v>
      </c>
      <c r="AX1798" s="17">
        <v>-1.0000000000000002</v>
      </c>
      <c r="AY1798" s="17">
        <v>4.1464856932624215E-3</v>
      </c>
      <c r="AZ1798" s="17">
        <v>0.35440364757343235</v>
      </c>
      <c r="BA1798" s="17">
        <v>0.22335203560925715</v>
      </c>
      <c r="BB1798" s="17">
        <v>0.19461055398859223</v>
      </c>
      <c r="BC1798" s="17">
        <v>0.12208687328829922</v>
      </c>
      <c r="BD1798" s="17">
        <v>6.3658197895277251</v>
      </c>
      <c r="BE1798" s="17">
        <v>4.4213540889559093</v>
      </c>
      <c r="BF1798" s="17">
        <v>-1.0000000000000002</v>
      </c>
      <c r="BG1798" s="22">
        <v>118.10317479654486</v>
      </c>
    </row>
    <row r="1799" spans="1:100" x14ac:dyDescent="0.25">
      <c r="A1799">
        <v>4525</v>
      </c>
      <c r="B1799" t="s">
        <v>1671</v>
      </c>
      <c r="C1799" s="48">
        <v>2</v>
      </c>
      <c r="D1799" s="22">
        <v>1555.0057714843751</v>
      </c>
      <c r="E1799" s="17">
        <v>154.53486879675731</v>
      </c>
      <c r="F1799" s="17">
        <v>111.10915270648719</v>
      </c>
      <c r="G1799" s="17">
        <v>1.2282372012649703</v>
      </c>
      <c r="H1799" s="17">
        <v>13.740882635065084</v>
      </c>
      <c r="I1799" s="17">
        <v>114.42308606234396</v>
      </c>
      <c r="J1799" s="17">
        <v>26.609253080383386</v>
      </c>
      <c r="K1799" s="17">
        <v>-0.99999999999999833</v>
      </c>
      <c r="L1799" s="17">
        <v>-0.99999999999999833</v>
      </c>
      <c r="M1799" s="17">
        <v>-0.99999999999999833</v>
      </c>
      <c r="N1799" s="17">
        <v>0.4638607084659836</v>
      </c>
      <c r="O1799" s="17">
        <v>-0.99999999999999833</v>
      </c>
      <c r="P1799" s="17">
        <v>-0.99999999999999833</v>
      </c>
      <c r="Q1799" s="17">
        <v>6.1008860680551971</v>
      </c>
      <c r="R1799" s="17">
        <v>-0.99999999999999833</v>
      </c>
      <c r="S1799" s="17">
        <v>3.8998241295701206</v>
      </c>
      <c r="T1799" s="17">
        <v>0.45409959261969868</v>
      </c>
      <c r="U1799" s="17">
        <v>1.0348804143056609</v>
      </c>
      <c r="V1799" s="17">
        <v>1.1883409709115651</v>
      </c>
      <c r="W1799" s="17">
        <v>8.6844285251884745</v>
      </c>
      <c r="X1799" s="17">
        <v>7.9308314338688142</v>
      </c>
      <c r="Y1799" s="17">
        <v>0.38106170442164067</v>
      </c>
      <c r="Z1799" s="17">
        <v>58.710206239087299</v>
      </c>
      <c r="AA1799" s="17">
        <v>2.4061350141025324</v>
      </c>
      <c r="AB1799" s="17">
        <v>3.7552153965255224</v>
      </c>
      <c r="AC1799" s="17">
        <v>48.326424609769369</v>
      </c>
      <c r="AD1799" s="17">
        <v>3.0130836805946553</v>
      </c>
      <c r="AE1799" s="17">
        <v>2.4731815305296569</v>
      </c>
      <c r="AF1799" s="17">
        <v>102.54053407866569</v>
      </c>
      <c r="AG1799" s="17">
        <v>84.307462346243341</v>
      </c>
      <c r="AH1799" s="17">
        <v>0.7962008523017674</v>
      </c>
      <c r="AI1799" s="17">
        <v>0.9837361408004035</v>
      </c>
      <c r="AJ1799" s="17">
        <v>0.33333333333333298</v>
      </c>
      <c r="AK1799" s="17">
        <v>1.4423963436125022</v>
      </c>
      <c r="AL1799" s="17">
        <v>1.4255353954213805</v>
      </c>
      <c r="AM1799" s="17">
        <v>0.33333333333333298</v>
      </c>
      <c r="AN1799" s="17">
        <v>1.0234597705552724</v>
      </c>
      <c r="AO1799" s="17">
        <v>1.1573157961109699</v>
      </c>
      <c r="AP1799" s="17">
        <v>0.33333333333333298</v>
      </c>
      <c r="AQ1799" s="17">
        <v>15.89753515514894</v>
      </c>
      <c r="AR1799" s="17">
        <v>2.2444243630026963</v>
      </c>
      <c r="AS1799" s="17">
        <v>15.557667072185627</v>
      </c>
      <c r="AT1799" s="17">
        <v>14.383070375422609</v>
      </c>
      <c r="AU1799" s="17">
        <v>-0.99999999999999833</v>
      </c>
      <c r="AV1799" s="17">
        <v>-0.99999999999999833</v>
      </c>
      <c r="AW1799" s="17">
        <v>-0.99999999999999833</v>
      </c>
      <c r="AX1799" s="17">
        <v>-0.99999999999999833</v>
      </c>
      <c r="AY1799" s="17">
        <v>0.13113322801827301</v>
      </c>
      <c r="AZ1799" s="17">
        <v>-0.52136765931227025</v>
      </c>
      <c r="BA1799" s="17">
        <v>1.0652635153304624</v>
      </c>
      <c r="BB1799" s="17">
        <v>-0.29311087662788127</v>
      </c>
      <c r="BC1799" s="17">
        <v>0.5889221894729828</v>
      </c>
      <c r="BD1799" s="17">
        <v>-6.6390104206581633</v>
      </c>
      <c r="BE1799" s="17">
        <v>16.984924115960133</v>
      </c>
      <c r="BF1799" s="17">
        <v>-0.99999999999999833</v>
      </c>
      <c r="BG1799" s="22">
        <v>4426.2955318533495</v>
      </c>
    </row>
    <row r="1800" spans="1:100" x14ac:dyDescent="0.25">
      <c r="A1800">
        <v>4528</v>
      </c>
      <c r="B1800" t="s">
        <v>1672</v>
      </c>
      <c r="C1800" s="48">
        <v>2</v>
      </c>
      <c r="D1800" s="22">
        <v>1526.204130859375</v>
      </c>
      <c r="E1800" s="17">
        <v>87.547268022564026</v>
      </c>
      <c r="F1800" s="17">
        <v>3.0418330783149554</v>
      </c>
      <c r="G1800" s="17">
        <v>0.47710640483588901</v>
      </c>
      <c r="H1800" s="17">
        <v>6.889259357287969</v>
      </c>
      <c r="I1800" s="17">
        <v>61.819772638565567</v>
      </c>
      <c r="J1800" s="17">
        <v>13.617114813123008</v>
      </c>
      <c r="K1800" s="17">
        <v>-1</v>
      </c>
      <c r="L1800" s="17">
        <v>-1</v>
      </c>
      <c r="M1800" s="17">
        <v>-1</v>
      </c>
      <c r="N1800" s="17">
        <v>0.27667916158956829</v>
      </c>
      <c r="O1800" s="17">
        <v>-1</v>
      </c>
      <c r="P1800" s="17">
        <v>-1</v>
      </c>
      <c r="Q1800" s="17">
        <v>4.0901142338338303</v>
      </c>
      <c r="R1800" s="17">
        <v>-1</v>
      </c>
      <c r="S1800" s="17">
        <v>1.2773679270169793</v>
      </c>
      <c r="T1800" s="17">
        <v>0.15974563434810299</v>
      </c>
      <c r="U1800" s="17">
        <v>0.15283615702753187</v>
      </c>
      <c r="V1800" s="17">
        <v>3.2577801456136882E-2</v>
      </c>
      <c r="W1800" s="17">
        <v>2.8278455461335281</v>
      </c>
      <c r="X1800" s="17">
        <v>0.71498452743109753</v>
      </c>
      <c r="Y1800" s="17">
        <v>0.11623408338642058</v>
      </c>
      <c r="Z1800" s="17">
        <v>34.394994471626276</v>
      </c>
      <c r="AA1800" s="17">
        <v>0.6153477180950383</v>
      </c>
      <c r="AB1800" s="17">
        <v>1.1739537949473571</v>
      </c>
      <c r="AC1800" s="17">
        <v>18.690868842403621</v>
      </c>
      <c r="AD1800" s="17">
        <v>0.7510937258416116</v>
      </c>
      <c r="AE1800" s="17">
        <v>0.57888407055032043</v>
      </c>
      <c r="AF1800" s="17">
        <v>54.543997920284049</v>
      </c>
      <c r="AG1800" s="17">
        <v>2.3029517242479014</v>
      </c>
      <c r="AH1800" s="17">
        <v>0.22885329374413313</v>
      </c>
      <c r="AI1800" s="17">
        <v>0.3124929563403902</v>
      </c>
      <c r="AJ1800" s="17">
        <v>0.33333333333333298</v>
      </c>
      <c r="AK1800" s="17">
        <v>0.68507244964583458</v>
      </c>
      <c r="AL1800" s="17">
        <v>0.76408208323092108</v>
      </c>
      <c r="AM1800" s="17">
        <v>0.33333333333333298</v>
      </c>
      <c r="AN1800" s="17">
        <v>0.34073637986054678</v>
      </c>
      <c r="AO1800" s="17">
        <v>0.41128257160214493</v>
      </c>
      <c r="AP1800" s="17">
        <v>0.33333333333333298</v>
      </c>
      <c r="AQ1800" s="17">
        <v>7.3861042741414211</v>
      </c>
      <c r="AR1800" s="17">
        <v>2.2444243630026963</v>
      </c>
      <c r="AS1800" s="17">
        <v>4.7231220143160169</v>
      </c>
      <c r="AT1800" s="17">
        <v>6.8027913778313307</v>
      </c>
      <c r="AU1800" s="17">
        <v>-1</v>
      </c>
      <c r="AV1800" s="17">
        <v>-1</v>
      </c>
      <c r="AW1800" s="17">
        <v>-1</v>
      </c>
      <c r="AX1800" s="17">
        <v>-1</v>
      </c>
      <c r="AY1800" s="17">
        <v>1.7034457678315511E-2</v>
      </c>
      <c r="AZ1800" s="17">
        <v>0.26552101414412155</v>
      </c>
      <c r="BA1800" s="17">
        <v>0.30879821184685663</v>
      </c>
      <c r="BB1800" s="17">
        <v>0.14511136990678183</v>
      </c>
      <c r="BC1800" s="17">
        <v>0.16946631122381836</v>
      </c>
      <c r="BD1800" s="17">
        <v>5.0459506098752831</v>
      </c>
      <c r="BE1800" s="17">
        <v>5.6964394685451181</v>
      </c>
      <c r="BF1800" s="17">
        <v>-1</v>
      </c>
      <c r="BG1800" s="22">
        <v>319.44482538988348</v>
      </c>
    </row>
    <row r="1801" spans="1:100" x14ac:dyDescent="0.25">
      <c r="A1801">
        <v>4531</v>
      </c>
      <c r="B1801" t="s">
        <v>1673</v>
      </c>
      <c r="C1801" s="48">
        <v>2</v>
      </c>
      <c r="D1801" s="22">
        <v>1511.6675390625001</v>
      </c>
      <c r="E1801" s="17">
        <v>121.38143107938308</v>
      </c>
      <c r="F1801" s="17">
        <v>57.624580798122288</v>
      </c>
      <c r="G1801" s="17">
        <v>0.85648828371593544</v>
      </c>
      <c r="H1801" s="17">
        <v>10.349883958035207</v>
      </c>
      <c r="I1801" s="17">
        <v>88.388705741700889</v>
      </c>
      <c r="J1801" s="17">
        <v>20.179196743374376</v>
      </c>
      <c r="K1801" s="17">
        <v>-0.99999999999999911</v>
      </c>
      <c r="L1801" s="17">
        <v>-0.99999999999999911</v>
      </c>
      <c r="M1801" s="17">
        <v>-0.99999999999999911</v>
      </c>
      <c r="N1801" s="17">
        <v>0.37122100075160125</v>
      </c>
      <c r="O1801" s="17">
        <v>-0.99999999999999911</v>
      </c>
      <c r="P1801" s="17">
        <v>-0.99999999999999911</v>
      </c>
      <c r="Q1801" s="17">
        <v>5.1057168427171487</v>
      </c>
      <c r="R1801" s="17">
        <v>-0.99999999999999911</v>
      </c>
      <c r="S1801" s="17">
        <v>2.601920676198763</v>
      </c>
      <c r="T1801" s="17">
        <v>0.30841822010248088</v>
      </c>
      <c r="U1801" s="17">
        <v>0.59833993502783422</v>
      </c>
      <c r="V1801" s="17">
        <v>0.61633179590410236</v>
      </c>
      <c r="W1801" s="17">
        <v>5.7858942175150192</v>
      </c>
      <c r="X1801" s="17">
        <v>4.359571555535438</v>
      </c>
      <c r="Y1801" s="17">
        <v>0.24999347778925776</v>
      </c>
      <c r="Z1801" s="17">
        <v>46.676145463651324</v>
      </c>
      <c r="AA1801" s="17">
        <v>1.5198403207998012</v>
      </c>
      <c r="AB1801" s="17">
        <v>2.477699934691878</v>
      </c>
      <c r="AC1801" s="17">
        <v>33.659224396627195</v>
      </c>
      <c r="AD1801" s="17">
        <v>1.8935818292741069</v>
      </c>
      <c r="AE1801" s="17">
        <v>1.5356576883293027</v>
      </c>
      <c r="AF1801" s="17">
        <v>78.786135446887428</v>
      </c>
      <c r="AG1801" s="17">
        <v>43.721870325794995</v>
      </c>
      <c r="AH1801" s="17">
        <v>0.5154097547052231</v>
      </c>
      <c r="AI1801" s="17">
        <v>0.65152512186538503</v>
      </c>
      <c r="AJ1801" s="17">
        <v>0.33333333333333298</v>
      </c>
      <c r="AK1801" s="17">
        <v>1.0675823443003198</v>
      </c>
      <c r="AL1801" s="17">
        <v>1.098169570474482</v>
      </c>
      <c r="AM1801" s="17">
        <v>0.33333333333333298</v>
      </c>
      <c r="AN1801" s="17">
        <v>0.68556697920287579</v>
      </c>
      <c r="AO1801" s="17">
        <v>0.78808976386033125</v>
      </c>
      <c r="AP1801" s="17">
        <v>0.33333333333333298</v>
      </c>
      <c r="AQ1801" s="17">
        <v>11.685066125986033</v>
      </c>
      <c r="AR1801" s="17">
        <v>2.2444243630026963</v>
      </c>
      <c r="AS1801" s="17">
        <v>10.19544465160677</v>
      </c>
      <c r="AT1801" s="17">
        <v>10.631446123733042</v>
      </c>
      <c r="AU1801" s="17">
        <v>-0.99999999999999911</v>
      </c>
      <c r="AV1801" s="17">
        <v>-0.99999999999999911</v>
      </c>
      <c r="AW1801" s="17">
        <v>-0.99999999999999911</v>
      </c>
      <c r="AX1801" s="17">
        <v>-0.99999999999999911</v>
      </c>
      <c r="AY1801" s="17">
        <v>7.46635764353481E-2</v>
      </c>
      <c r="AZ1801" s="17">
        <v>-0.13192148831290468</v>
      </c>
      <c r="BA1801" s="17">
        <v>0.69087444877861082</v>
      </c>
      <c r="BB1801" s="17">
        <v>-7.6226351895778255E-2</v>
      </c>
      <c r="BC1801" s="17">
        <v>0.38132549733891297</v>
      </c>
      <c r="BD1801" s="17">
        <v>-0.85590096042237374</v>
      </c>
      <c r="BE1801" s="17">
        <v>11.398038358651625</v>
      </c>
      <c r="BF1801" s="17">
        <v>-0.99999999999999911</v>
      </c>
      <c r="BG1801" s="22">
        <v>2029.3910525767888</v>
      </c>
    </row>
    <row r="1802" spans="1:100" x14ac:dyDescent="0.25">
      <c r="A1802">
        <v>4533</v>
      </c>
      <c r="B1802" t="s">
        <v>1674</v>
      </c>
      <c r="C1802" s="48">
        <v>2</v>
      </c>
      <c r="D1802" s="22">
        <v>1534.3228515625001</v>
      </c>
      <c r="E1802" s="17">
        <v>76.421444455638877</v>
      </c>
      <c r="F1802" s="17">
        <v>-14.906830818254203</v>
      </c>
      <c r="G1802" s="17">
        <v>0.35235273967740477</v>
      </c>
      <c r="H1802" s="17">
        <v>5.7512882872007287</v>
      </c>
      <c r="I1802" s="17">
        <v>53.08300378246868</v>
      </c>
      <c r="J1802" s="17">
        <v>11.459279087584942</v>
      </c>
      <c r="K1802" s="17">
        <v>-1.0000000000000002</v>
      </c>
      <c r="L1802" s="17">
        <v>-1.0000000000000002</v>
      </c>
      <c r="M1802" s="17">
        <v>-1.0000000000000002</v>
      </c>
      <c r="N1802" s="17">
        <v>0.24559058935437014</v>
      </c>
      <c r="O1802" s="17">
        <v>-1.0000000000000002</v>
      </c>
      <c r="P1802" s="17">
        <v>-1.0000000000000002</v>
      </c>
      <c r="Q1802" s="17">
        <v>3.7561495537686218</v>
      </c>
      <c r="R1802" s="17">
        <v>-1.0000000000000002</v>
      </c>
      <c r="S1802" s="17">
        <v>0.84180993293466111</v>
      </c>
      <c r="T1802" s="17">
        <v>0.11085703156032445</v>
      </c>
      <c r="U1802" s="17">
        <v>6.3393625270696669E-3</v>
      </c>
      <c r="V1802" s="17">
        <v>-0.15938036632265476</v>
      </c>
      <c r="W1802" s="17">
        <v>1.8551385350305929</v>
      </c>
      <c r="X1802" s="17">
        <v>-0.48347964562668888</v>
      </c>
      <c r="Y1802" s="17">
        <v>7.2249445136449514E-2</v>
      </c>
      <c r="Z1802" s="17">
        <v>30.356534323917668</v>
      </c>
      <c r="AA1802" s="17">
        <v>0.31791978708984281</v>
      </c>
      <c r="AB1802" s="17">
        <v>0.74523772171397962</v>
      </c>
      <c r="AC1802" s="17">
        <v>13.768764438531528</v>
      </c>
      <c r="AD1802" s="17">
        <v>0.37540477959061141</v>
      </c>
      <c r="AE1802" s="17">
        <v>0.26426436362802297</v>
      </c>
      <c r="AF1802" s="17">
        <v>46.572358587779114</v>
      </c>
      <c r="AG1802" s="17">
        <v>-11.316997435415789</v>
      </c>
      <c r="AH1802" s="17">
        <v>0.13462378313789974</v>
      </c>
      <c r="AI1802" s="17">
        <v>0.20100764929114642</v>
      </c>
      <c r="AJ1802" s="17">
        <v>0.33333333333333298</v>
      </c>
      <c r="AK1802" s="17">
        <v>0.55929018651190998</v>
      </c>
      <c r="AL1802" s="17">
        <v>0.65422275457700663</v>
      </c>
      <c r="AM1802" s="17">
        <v>0.33333333333333298</v>
      </c>
      <c r="AN1802" s="17">
        <v>0.2273443505581822</v>
      </c>
      <c r="AO1802" s="17">
        <v>0.28737555097412626</v>
      </c>
      <c r="AP1802" s="17">
        <v>0.33333333333333298</v>
      </c>
      <c r="AQ1802" s="17">
        <v>5.9724594027065052</v>
      </c>
      <c r="AR1802" s="17">
        <v>2.2444243630026963</v>
      </c>
      <c r="AS1802" s="17">
        <v>2.9236362087548633</v>
      </c>
      <c r="AT1802" s="17">
        <v>5.5437994787251421</v>
      </c>
      <c r="AU1802" s="17">
        <v>-1.0000000000000002</v>
      </c>
      <c r="AV1802" s="17">
        <v>-1.0000000000000002</v>
      </c>
      <c r="AW1802" s="17">
        <v>-1.0000000000000002</v>
      </c>
      <c r="AX1802" s="17">
        <v>-1.0000000000000002</v>
      </c>
      <c r="AY1802" s="17">
        <v>-1.915956627230533E-3</v>
      </c>
      <c r="AZ1802" s="17">
        <v>0.396213626605327</v>
      </c>
      <c r="BA1802" s="17">
        <v>0.18315855012155663</v>
      </c>
      <c r="BB1802" s="17">
        <v>0.21789474088436336</v>
      </c>
      <c r="BC1802" s="17">
        <v>9.9799805160390234E-2</v>
      </c>
      <c r="BD1802" s="17">
        <v>6.9866801375731145</v>
      </c>
      <c r="BE1802" s="17">
        <v>3.8215598330071447</v>
      </c>
      <c r="BF1802" s="17">
        <v>-1.0000000000000002</v>
      </c>
      <c r="BG1802" s="22">
        <v>646.71521468472395</v>
      </c>
    </row>
    <row r="1803" spans="1:100" x14ac:dyDescent="0.25">
      <c r="A1803">
        <v>4534</v>
      </c>
      <c r="B1803" t="s">
        <v>1675</v>
      </c>
      <c r="C1803" s="48">
        <v>2</v>
      </c>
      <c r="D1803" s="22">
        <v>1481.016884765625</v>
      </c>
      <c r="E1803" s="17">
        <v>98.65485263581698</v>
      </c>
      <c r="F1803" s="17">
        <v>20.961073099220613</v>
      </c>
      <c r="G1803" s="17">
        <v>0.6016555569256935</v>
      </c>
      <c r="H1803" s="17">
        <v>8.0253649113976486</v>
      </c>
      <c r="I1803" s="17">
        <v>70.542219002358635</v>
      </c>
      <c r="J1803" s="17">
        <v>15.771413122703184</v>
      </c>
      <c r="K1803" s="17">
        <v>-0.99999999999999967</v>
      </c>
      <c r="L1803" s="17">
        <v>-0.99999999999999967</v>
      </c>
      <c r="M1803" s="17">
        <v>-0.99999999999999967</v>
      </c>
      <c r="N1803" s="17">
        <v>0.3077167692354647</v>
      </c>
      <c r="O1803" s="17">
        <v>-0.99999999999999967</v>
      </c>
      <c r="P1803" s="17">
        <v>-0.99999999999999967</v>
      </c>
      <c r="Q1803" s="17">
        <v>4.4235314338593623</v>
      </c>
      <c r="R1803" s="17">
        <v>-0.99999999999999967</v>
      </c>
      <c r="S1803" s="17">
        <v>1.7122118955687078</v>
      </c>
      <c r="T1803" s="17">
        <v>0.20855409233078184</v>
      </c>
      <c r="U1803" s="17">
        <v>0.29909279418306178</v>
      </c>
      <c r="V1803" s="17">
        <v>0.22422128546270659</v>
      </c>
      <c r="W1803" s="17">
        <v>3.7989579644402172</v>
      </c>
      <c r="X1803" s="17">
        <v>1.911484016041149</v>
      </c>
      <c r="Y1803" s="17">
        <v>0.16014661607274472</v>
      </c>
      <c r="Z1803" s="17">
        <v>38.426834229653345</v>
      </c>
      <c r="AA1803" s="17">
        <v>0.91228806503764392</v>
      </c>
      <c r="AB1803" s="17">
        <v>1.6019670588515025</v>
      </c>
      <c r="AC1803" s="17">
        <v>23.604904267502871</v>
      </c>
      <c r="AD1803" s="17">
        <v>1.1261667919966702</v>
      </c>
      <c r="AE1803" s="17">
        <v>0.89298801032743558</v>
      </c>
      <c r="AF1803" s="17">
        <v>62.502569064209297</v>
      </c>
      <c r="AG1803" s="17">
        <v>15.900573222480826</v>
      </c>
      <c r="AH1803" s="17">
        <v>0.32292833060124021</v>
      </c>
      <c r="AI1803" s="17">
        <v>0.42379550160681678</v>
      </c>
      <c r="AJ1803" s="17">
        <v>0.33333333333333298</v>
      </c>
      <c r="AK1803" s="17">
        <v>0.8106485134942607</v>
      </c>
      <c r="AL1803" s="17">
        <v>0.8737613156255587</v>
      </c>
      <c r="AM1803" s="17">
        <v>0.33333333333333298</v>
      </c>
      <c r="AN1803" s="17">
        <v>0.45394252162327881</v>
      </c>
      <c r="AO1803" s="17">
        <v>0.53498646709562414</v>
      </c>
      <c r="AP1803" s="17">
        <v>0.33333333333333298</v>
      </c>
      <c r="AQ1803" s="17">
        <v>8.797431707845643</v>
      </c>
      <c r="AR1803" s="17">
        <v>2.2444243630026963</v>
      </c>
      <c r="AS1803" s="17">
        <v>6.5196578595399437</v>
      </c>
      <c r="AT1803" s="17">
        <v>8.0597193672607812</v>
      </c>
      <c r="AU1803" s="17">
        <v>-0.99999999999999967</v>
      </c>
      <c r="AV1803" s="17">
        <v>-0.99999999999999967</v>
      </c>
      <c r="AW1803" s="17">
        <v>-0.99999999999999967</v>
      </c>
      <c r="AX1803" s="17">
        <v>-0.99999999999999967</v>
      </c>
      <c r="AY1803" s="17">
        <v>3.5953805903538721E-2</v>
      </c>
      <c r="AZ1803" s="17">
        <v>0.1350426506766772</v>
      </c>
      <c r="BA1803" s="17">
        <v>0.43423190805815992</v>
      </c>
      <c r="BB1803" s="17">
        <v>7.2447315267750959E-2</v>
      </c>
      <c r="BC1803" s="17">
        <v>0.23901861053491477</v>
      </c>
      <c r="BD1803" s="17">
        <v>3.1084025883134259</v>
      </c>
      <c r="BE1803" s="17">
        <v>7.568245547990113</v>
      </c>
      <c r="BF1803" s="17">
        <v>-0.99999999999999967</v>
      </c>
      <c r="BG1803" s="22">
        <v>1179.0621281144586</v>
      </c>
    </row>
    <row r="1804" spans="1:100" x14ac:dyDescent="0.25">
      <c r="A1804">
        <v>4536</v>
      </c>
      <c r="B1804" t="s">
        <v>1676</v>
      </c>
      <c r="C1804" s="48">
        <v>2</v>
      </c>
      <c r="D1804" s="22">
        <v>1637.028349609375</v>
      </c>
      <c r="E1804" s="17">
        <v>163.67958177645218</v>
      </c>
      <c r="F1804" s="17">
        <v>125.86180258591531</v>
      </c>
      <c r="G1804" s="17">
        <v>1.3307767080418689</v>
      </c>
      <c r="H1804" s="17">
        <v>14.676221826141262</v>
      </c>
      <c r="I1804" s="17">
        <v>121.60414938573294</v>
      </c>
      <c r="J1804" s="17">
        <v>28.382855569105111</v>
      </c>
      <c r="K1804" s="17">
        <v>-0.99999999999999811</v>
      </c>
      <c r="L1804" s="17">
        <v>-0.99999999999999811</v>
      </c>
      <c r="M1804" s="17">
        <v>-0.99999999999999811</v>
      </c>
      <c r="N1804" s="17">
        <v>0.48941351975489827</v>
      </c>
      <c r="O1804" s="17">
        <v>-0.99999999999999811</v>
      </c>
      <c r="P1804" s="17">
        <v>-0.99999999999999811</v>
      </c>
      <c r="Q1804" s="17">
        <v>6.3753836031078759</v>
      </c>
      <c r="R1804" s="17">
        <v>-0.99999999999999811</v>
      </c>
      <c r="S1804" s="17">
        <v>4.2578248490615973</v>
      </c>
      <c r="T1804" s="17">
        <v>0.49428288671772858</v>
      </c>
      <c r="U1804" s="17">
        <v>1.1552913780508209</v>
      </c>
      <c r="V1804" s="17">
        <v>1.346118266038159</v>
      </c>
      <c r="W1804" s="17">
        <v>9.4839312654904742</v>
      </c>
      <c r="X1804" s="17">
        <v>8.9158920734821869</v>
      </c>
      <c r="Y1804" s="17">
        <v>0.41721425437825099</v>
      </c>
      <c r="Z1804" s="17">
        <v>62.02956131501341</v>
      </c>
      <c r="AA1804" s="17">
        <v>2.6506016861494182</v>
      </c>
      <c r="AB1804" s="17">
        <v>4.1075924961548846</v>
      </c>
      <c r="AC1804" s="17">
        <v>52.372078556980242</v>
      </c>
      <c r="AD1804" s="17">
        <v>3.3218758848250607</v>
      </c>
      <c r="AE1804" s="17">
        <v>2.7317787391096311</v>
      </c>
      <c r="AF1804" s="17">
        <v>109.09271003533971</v>
      </c>
      <c r="AG1804" s="17">
        <v>95.502186504320477</v>
      </c>
      <c r="AH1804" s="17">
        <v>0.87365146290400497</v>
      </c>
      <c r="AI1804" s="17">
        <v>1.0753699086995512</v>
      </c>
      <c r="AJ1804" s="17">
        <v>0.33333333333333298</v>
      </c>
      <c r="AK1804" s="17">
        <v>1.5457812919156226</v>
      </c>
      <c r="AL1804" s="17">
        <v>1.5158327134256484</v>
      </c>
      <c r="AM1804" s="17">
        <v>0.33333333333333298</v>
      </c>
      <c r="AN1804" s="17">
        <v>1.1166607417838548</v>
      </c>
      <c r="AO1804" s="17">
        <v>1.2591594154166745</v>
      </c>
      <c r="AP1804" s="17">
        <v>0.33333333333333298</v>
      </c>
      <c r="AQ1804" s="17">
        <v>17.059460519750306</v>
      </c>
      <c r="AR1804" s="17">
        <v>2.2444243630026963</v>
      </c>
      <c r="AS1804" s="17">
        <v>17.036728923553781</v>
      </c>
      <c r="AT1804" s="17">
        <v>15.41788092152126</v>
      </c>
      <c r="AU1804" s="17">
        <v>-0.99999999999999811</v>
      </c>
      <c r="AV1804" s="17">
        <v>-0.99999999999999811</v>
      </c>
      <c r="AW1804" s="17">
        <v>-0.99999999999999811</v>
      </c>
      <c r="AX1804" s="17">
        <v>-0.99999999999999811</v>
      </c>
      <c r="AY1804" s="17">
        <v>0.14670925244721481</v>
      </c>
      <c r="AZ1804" s="17">
        <v>-0.62878859964401768</v>
      </c>
      <c r="BA1804" s="17">
        <v>1.1685312544270439</v>
      </c>
      <c r="BB1804" s="17">
        <v>-0.35293413674709462</v>
      </c>
      <c r="BC1804" s="17">
        <v>0.64618358665549203</v>
      </c>
      <c r="BD1804" s="17">
        <v>-8.2341655474008686</v>
      </c>
      <c r="BE1804" s="17">
        <v>18.525954857220409</v>
      </c>
      <c r="BF1804" s="17">
        <v>-0.99999999999999811</v>
      </c>
      <c r="BG1804" s="22">
        <v>1416.6080964567675</v>
      </c>
    </row>
    <row r="1805" spans="1:100" x14ac:dyDescent="0.25">
      <c r="A1805">
        <v>4537</v>
      </c>
      <c r="B1805" t="s">
        <v>1677</v>
      </c>
      <c r="C1805" s="48">
        <v>2</v>
      </c>
      <c r="D1805" s="22">
        <v>1571.0047753906249</v>
      </c>
      <c r="E1805" s="17">
        <v>130.30824260507828</v>
      </c>
      <c r="F1805" s="17">
        <v>72.025702546901229</v>
      </c>
      <c r="G1805" s="17">
        <v>0.95658446529840679</v>
      </c>
      <c r="H1805" s="17">
        <v>11.26293576074054</v>
      </c>
      <c r="I1805" s="17">
        <v>95.398657719889144</v>
      </c>
      <c r="J1805" s="17">
        <v>21.910537592833279</v>
      </c>
      <c r="K1805" s="17">
        <v>-0.99999999999999889</v>
      </c>
      <c r="L1805" s="17">
        <v>-0.99999999999999889</v>
      </c>
      <c r="M1805" s="17">
        <v>-0.99999999999999889</v>
      </c>
      <c r="N1805" s="17">
        <v>0.39616493620745297</v>
      </c>
      <c r="O1805" s="17">
        <v>-0.99999999999999889</v>
      </c>
      <c r="P1805" s="17">
        <v>-0.99999999999999889</v>
      </c>
      <c r="Q1805" s="17">
        <v>5.3736736134899514</v>
      </c>
      <c r="R1805" s="17">
        <v>-0.99999999999999889</v>
      </c>
      <c r="S1805" s="17">
        <v>2.9513909062715635</v>
      </c>
      <c r="T1805" s="17">
        <v>0.34764402125022364</v>
      </c>
      <c r="U1805" s="17">
        <v>0.71588173009204903</v>
      </c>
      <c r="V1805" s="17">
        <v>0.77034955236692881</v>
      </c>
      <c r="W1805" s="17">
        <v>6.5663462987120962</v>
      </c>
      <c r="X1805" s="17">
        <v>5.3211600373975285</v>
      </c>
      <c r="Y1805" s="17">
        <v>0.28528457991050871</v>
      </c>
      <c r="Z1805" s="17">
        <v>49.916406499229588</v>
      </c>
      <c r="AA1805" s="17">
        <v>1.7584818080200271</v>
      </c>
      <c r="AB1805" s="17">
        <v>2.8216805452749547</v>
      </c>
      <c r="AC1805" s="17">
        <v>37.608477956047409</v>
      </c>
      <c r="AD1805" s="17">
        <v>2.1950160912230028</v>
      </c>
      <c r="AE1805" s="17">
        <v>1.7880930077526731</v>
      </c>
      <c r="AF1805" s="17">
        <v>85.182185271337161</v>
      </c>
      <c r="AG1805" s="17">
        <v>54.649845087080053</v>
      </c>
      <c r="AH1805" s="17">
        <v>0.59101486171419726</v>
      </c>
      <c r="AI1805" s="17">
        <v>0.7409754279866696</v>
      </c>
      <c r="AJ1805" s="17">
        <v>0.33333333333333298</v>
      </c>
      <c r="AK1805" s="17">
        <v>1.1685038221143225</v>
      </c>
      <c r="AL1805" s="17">
        <v>1.1863152718091956</v>
      </c>
      <c r="AM1805" s="17">
        <v>0.33333333333333298</v>
      </c>
      <c r="AN1805" s="17">
        <v>0.77654714512133172</v>
      </c>
      <c r="AO1805" s="17">
        <v>0.88750663967210919</v>
      </c>
      <c r="AP1805" s="17">
        <v>0.33333333333333298</v>
      </c>
      <c r="AQ1805" s="17">
        <v>12.819304976319765</v>
      </c>
      <c r="AR1805" s="17">
        <v>2.2444243630026963</v>
      </c>
      <c r="AS1805" s="17">
        <v>11.639263217736319</v>
      </c>
      <c r="AT1805" s="17">
        <v>11.64159906460015</v>
      </c>
      <c r="AU1805" s="17">
        <v>-0.99999999999999889</v>
      </c>
      <c r="AV1805" s="17">
        <v>-0.99999999999999889</v>
      </c>
      <c r="AW1805" s="17">
        <v>-0.99999999999999889</v>
      </c>
      <c r="AX1805" s="17">
        <v>-0.99999999999999889</v>
      </c>
      <c r="AY1805" s="17">
        <v>8.9868453253846889E-2</v>
      </c>
      <c r="AZ1805" s="17">
        <v>-0.23678278799324276</v>
      </c>
      <c r="BA1805" s="17">
        <v>0.79168151026285305</v>
      </c>
      <c r="BB1805" s="17">
        <v>-0.13462413530599904</v>
      </c>
      <c r="BC1805" s="17">
        <v>0.43722246222794015</v>
      </c>
      <c r="BD1805" s="17">
        <v>-2.4130465157062417</v>
      </c>
      <c r="BE1805" s="17">
        <v>12.902349211608744</v>
      </c>
      <c r="BF1805" s="17">
        <v>-0.99999999999999889</v>
      </c>
      <c r="BG1805" s="22">
        <v>720.97018601817263</v>
      </c>
    </row>
    <row r="1806" spans="1:100" x14ac:dyDescent="0.25">
      <c r="A1806">
        <v>4539</v>
      </c>
      <c r="B1806" t="s">
        <v>1678</v>
      </c>
      <c r="C1806" s="48">
        <v>3</v>
      </c>
      <c r="D1806" s="22">
        <v>1740.6168916035203</v>
      </c>
      <c r="E1806" s="17">
        <v>186.50259500775181</v>
      </c>
      <c r="F1806" s="17">
        <v>178.14006853197949</v>
      </c>
      <c r="G1806" s="17">
        <v>1.5170915186050773</v>
      </c>
      <c r="H1806" s="17">
        <v>18.521707603859245</v>
      </c>
      <c r="I1806" s="17">
        <v>144.39320280890934</v>
      </c>
      <c r="J1806" s="17">
        <v>27.605223323581995</v>
      </c>
      <c r="K1806" s="17">
        <v>-0.99999999999999878</v>
      </c>
      <c r="L1806" s="17">
        <v>-0.99999999999999878</v>
      </c>
      <c r="M1806" s="17">
        <v>-0.99999999999999878</v>
      </c>
      <c r="N1806" s="17">
        <v>0.34300877707146538</v>
      </c>
      <c r="O1806" s="17">
        <v>-0.99999999999999878</v>
      </c>
      <c r="P1806" s="17">
        <v>-0.99999999999999878</v>
      </c>
      <c r="Q1806" s="17">
        <v>4.7704045525983538</v>
      </c>
      <c r="R1806" s="17">
        <v>-0.99999999999999878</v>
      </c>
      <c r="S1806" s="17">
        <v>6.1628391025425406</v>
      </c>
      <c r="T1806" s="17">
        <v>0.52708114509836357</v>
      </c>
      <c r="U1806" s="17">
        <v>0.71281242308790349</v>
      </c>
      <c r="V1806" s="17">
        <v>-4.830915245903921E-2</v>
      </c>
      <c r="W1806" s="17">
        <v>13.751303051260889</v>
      </c>
      <c r="X1806" s="17">
        <v>12.593135133360944</v>
      </c>
      <c r="Y1806" s="17">
        <v>0.28463107344997074</v>
      </c>
      <c r="Z1806" s="17">
        <v>62.505965907355844</v>
      </c>
      <c r="AA1806" s="17">
        <v>1.0051766783179941</v>
      </c>
      <c r="AB1806" s="17">
        <v>4.6592195909487719</v>
      </c>
      <c r="AC1806" s="17">
        <v>55.014094264105907</v>
      </c>
      <c r="AD1806" s="17">
        <v>1.0680780861004939</v>
      </c>
      <c r="AE1806" s="17">
        <v>3.5315843048685256</v>
      </c>
      <c r="AF1806" s="17">
        <v>125.71086406727902</v>
      </c>
      <c r="AG1806" s="17">
        <v>131.31398178512097</v>
      </c>
      <c r="AH1806" s="17">
        <v>0.41165310002206035</v>
      </c>
      <c r="AI1806" s="17">
        <v>0.76179855745901504</v>
      </c>
      <c r="AJ1806" s="17">
        <v>0.33333333333333298</v>
      </c>
      <c r="AK1806" s="17">
        <v>1.2487925695337456</v>
      </c>
      <c r="AL1806" s="17">
        <v>1.375967357339589</v>
      </c>
      <c r="AM1806" s="17">
        <v>0.33333333333333298</v>
      </c>
      <c r="AN1806" s="17">
        <v>1.395158580764825</v>
      </c>
      <c r="AO1806" s="17">
        <v>1.598701833527425</v>
      </c>
      <c r="AP1806" s="17">
        <v>0.33333333333333298</v>
      </c>
      <c r="AQ1806" s="17">
        <v>18.682338741630144</v>
      </c>
      <c r="AR1806" s="17">
        <v>0.60237645303648901</v>
      </c>
      <c r="AS1806" s="17">
        <v>13.850034362839866</v>
      </c>
      <c r="AT1806" s="17">
        <v>13.152812507705642</v>
      </c>
      <c r="AU1806" s="17">
        <v>-0.99999999999999878</v>
      </c>
      <c r="AV1806" s="17">
        <v>-0.99999999999999878</v>
      </c>
      <c r="AW1806" s="17">
        <v>-0.99999999999999878</v>
      </c>
      <c r="AX1806" s="17">
        <v>-0.99999999999999878</v>
      </c>
      <c r="AY1806" s="17">
        <v>0.1300508833381184</v>
      </c>
      <c r="AZ1806" s="17">
        <v>0.43521437161180271</v>
      </c>
      <c r="BA1806" s="17">
        <v>-0.12628651874602095</v>
      </c>
      <c r="BB1806" s="17">
        <v>7.5894737206823049E-2</v>
      </c>
      <c r="BC1806" s="17">
        <v>-0.13584508604240725</v>
      </c>
      <c r="BD1806" s="17">
        <v>4.073440288229591</v>
      </c>
      <c r="BE1806" s="17">
        <v>-4.0275597447902847</v>
      </c>
      <c r="BF1806" s="17">
        <v>-0.99999999999999878</v>
      </c>
      <c r="CU1806" t="e">
        <v>#N/A</v>
      </c>
      <c r="CV1806" t="e">
        <v>#N/A</v>
      </c>
    </row>
    <row r="1807" spans="1:100" x14ac:dyDescent="0.25">
      <c r="A1807">
        <v>4541</v>
      </c>
      <c r="B1807" t="s">
        <v>1679</v>
      </c>
      <c r="C1807" s="48">
        <v>2</v>
      </c>
      <c r="D1807" s="22">
        <v>1519.7408691406251</v>
      </c>
      <c r="E1807" s="17">
        <v>116.3078335596053</v>
      </c>
      <c r="F1807" s="17">
        <v>49.439631964341181</v>
      </c>
      <c r="G1807" s="17">
        <v>0.79959812342138359</v>
      </c>
      <c r="H1807" s="17">
        <v>9.8309464462147549</v>
      </c>
      <c r="I1807" s="17">
        <v>84.404564834510893</v>
      </c>
      <c r="J1807" s="17">
        <v>19.195180601169497</v>
      </c>
      <c r="K1807" s="17">
        <v>-0.99999999999999922</v>
      </c>
      <c r="L1807" s="17">
        <v>-0.99999999999999922</v>
      </c>
      <c r="M1807" s="17">
        <v>-0.99999999999999922</v>
      </c>
      <c r="N1807" s="17">
        <v>0.35704399155878641</v>
      </c>
      <c r="O1807" s="17">
        <v>-0.99999999999999922</v>
      </c>
      <c r="P1807" s="17">
        <v>-0.99999999999999922</v>
      </c>
      <c r="Q1807" s="17">
        <v>4.9534222856194301</v>
      </c>
      <c r="R1807" s="17">
        <v>-0.99999999999999922</v>
      </c>
      <c r="S1807" s="17">
        <v>2.4032975410031927</v>
      </c>
      <c r="T1807" s="17">
        <v>0.28612404184615381</v>
      </c>
      <c r="U1807" s="17">
        <v>0.53153447395234832</v>
      </c>
      <c r="V1807" s="17">
        <v>0.52879504160585611</v>
      </c>
      <c r="W1807" s="17">
        <v>5.3423204138036748</v>
      </c>
      <c r="X1807" s="17">
        <v>3.8130479818518954</v>
      </c>
      <c r="Y1807" s="17">
        <v>0.2299356052020286</v>
      </c>
      <c r="Z1807" s="17">
        <v>44.834527064268556</v>
      </c>
      <c r="AA1807" s="17">
        <v>1.3842072502245459</v>
      </c>
      <c r="AB1807" s="17">
        <v>2.2821968519077891</v>
      </c>
      <c r="AC1807" s="17">
        <v>31.414646586692129</v>
      </c>
      <c r="AD1807" s="17">
        <v>1.7222601743475052</v>
      </c>
      <c r="AE1807" s="17">
        <v>1.3921848249397084</v>
      </c>
      <c r="AF1807" s="17">
        <v>75.150908867688855</v>
      </c>
      <c r="AG1807" s="17">
        <v>37.510901774990714</v>
      </c>
      <c r="AH1807" s="17">
        <v>0.4724392178792659</v>
      </c>
      <c r="AI1807" s="17">
        <v>0.60068559758798967</v>
      </c>
      <c r="AJ1807" s="17">
        <v>0.33333333333333298</v>
      </c>
      <c r="AK1807" s="17">
        <v>1.0102231228072283</v>
      </c>
      <c r="AL1807" s="17">
        <v>1.0480715247855374</v>
      </c>
      <c r="AM1807" s="17">
        <v>0.33333333333333298</v>
      </c>
      <c r="AN1807" s="17">
        <v>0.63385795153670688</v>
      </c>
      <c r="AO1807" s="17">
        <v>0.73158569036322552</v>
      </c>
      <c r="AP1807" s="17">
        <v>0.33333333333333298</v>
      </c>
      <c r="AQ1807" s="17">
        <v>11.040415860734615</v>
      </c>
      <c r="AR1807" s="17">
        <v>2.2444243630026963</v>
      </c>
      <c r="AS1807" s="17">
        <v>9.3748432224135492</v>
      </c>
      <c r="AT1807" s="17">
        <v>10.057320699372134</v>
      </c>
      <c r="AU1807" s="17">
        <v>-0.99999999999999922</v>
      </c>
      <c r="AV1807" s="17">
        <v>-0.99999999999999922</v>
      </c>
      <c r="AW1807" s="17">
        <v>-0.99999999999999922</v>
      </c>
      <c r="AX1807" s="17">
        <v>-0.99999999999999922</v>
      </c>
      <c r="AY1807" s="17">
        <v>6.6021809428975203E-2</v>
      </c>
      <c r="AZ1807" s="17">
        <v>-7.2323049559331387E-2</v>
      </c>
      <c r="BA1807" s="17">
        <v>0.63358025637291793</v>
      </c>
      <c r="BB1807" s="17">
        <v>-4.3035682616184401E-2</v>
      </c>
      <c r="BC1807" s="17">
        <v>0.34955618064529237</v>
      </c>
      <c r="BD1807" s="17">
        <v>2.9110424043477856E-2</v>
      </c>
      <c r="BE1807" s="17">
        <v>10.543055838793432</v>
      </c>
      <c r="BF1807" s="17">
        <v>-0.99999999999999922</v>
      </c>
      <c r="BG1807" s="22">
        <v>1507.1077162880854</v>
      </c>
    </row>
    <row r="1808" spans="1:100" x14ac:dyDescent="0.25">
      <c r="A1808">
        <v>4546</v>
      </c>
      <c r="B1808" t="s">
        <v>1680</v>
      </c>
      <c r="C1808" s="48">
        <v>2</v>
      </c>
      <c r="D1808" s="22">
        <v>1514.26783203125</v>
      </c>
      <c r="E1808" s="17">
        <v>71.81927173991599</v>
      </c>
      <c r="F1808" s="17">
        <v>-22.331256594161058</v>
      </c>
      <c r="G1808" s="17">
        <v>0.30074865746945006</v>
      </c>
      <c r="H1808" s="17">
        <v>5.2805690295624501</v>
      </c>
      <c r="I1808" s="17">
        <v>49.469058350812077</v>
      </c>
      <c r="J1808" s="17">
        <v>10.566695033798087</v>
      </c>
      <c r="K1808" s="17">
        <v>-1.0000000000000004</v>
      </c>
      <c r="L1808" s="17">
        <v>-1.0000000000000004</v>
      </c>
      <c r="M1808" s="17">
        <v>-1.0000000000000004</v>
      </c>
      <c r="N1808" s="17">
        <v>0.23273086907829615</v>
      </c>
      <c r="O1808" s="17">
        <v>-1.0000000000000004</v>
      </c>
      <c r="P1808" s="17">
        <v>-1.0000000000000004</v>
      </c>
      <c r="Q1808" s="17">
        <v>3.6180057903549798</v>
      </c>
      <c r="R1808" s="17">
        <v>-1.0000000000000004</v>
      </c>
      <c r="S1808" s="17">
        <v>0.66164231618045954</v>
      </c>
      <c r="T1808" s="17">
        <v>9.0634367367752697E-2</v>
      </c>
      <c r="U1808" s="17">
        <v>-5.4258717833934988E-2</v>
      </c>
      <c r="V1808" s="17">
        <v>-0.23878344484512531</v>
      </c>
      <c r="W1808" s="17">
        <v>1.4527803958813956</v>
      </c>
      <c r="X1808" s="17">
        <v>-0.97922174371410897</v>
      </c>
      <c r="Y1808" s="17">
        <v>5.4055295207025233E-2</v>
      </c>
      <c r="Z1808" s="17">
        <v>28.686034068945958</v>
      </c>
      <c r="AA1808" s="17">
        <v>0.1948893704440825</v>
      </c>
      <c r="AB1808" s="17">
        <v>0.56790025063526184</v>
      </c>
      <c r="AC1808" s="17">
        <v>11.732746659247253</v>
      </c>
      <c r="AD1808" s="17">
        <v>0.22000186423475737</v>
      </c>
      <c r="AE1808" s="17">
        <v>0.13412260627255429</v>
      </c>
      <c r="AF1808" s="17">
        <v>43.274907319119748</v>
      </c>
      <c r="AG1808" s="17">
        <v>-16.950859776939541</v>
      </c>
      <c r="AH1808" s="17">
        <v>9.5645951059282794E-2</v>
      </c>
      <c r="AI1808" s="17">
        <v>0.15489199455154704</v>
      </c>
      <c r="AJ1808" s="17">
        <v>0.33333333333333298</v>
      </c>
      <c r="AK1808" s="17">
        <v>0.50726062698899121</v>
      </c>
      <c r="AL1808" s="17">
        <v>0.60877968226353751</v>
      </c>
      <c r="AM1808" s="17">
        <v>0.33333333333333298</v>
      </c>
      <c r="AN1808" s="17">
        <v>0.18043998430639774</v>
      </c>
      <c r="AO1808" s="17">
        <v>0.23612168143443718</v>
      </c>
      <c r="AP1808" s="17">
        <v>0.33333333333333298</v>
      </c>
      <c r="AQ1808" s="17">
        <v>5.387708276832111</v>
      </c>
      <c r="AR1808" s="17">
        <v>2.2444243630026963</v>
      </c>
      <c r="AS1808" s="17">
        <v>2.1792828198243099</v>
      </c>
      <c r="AT1808" s="17">
        <v>5.0230202184277433</v>
      </c>
      <c r="AU1808" s="17">
        <v>-1.0000000000000004</v>
      </c>
      <c r="AV1808" s="17">
        <v>-1.0000000000000004</v>
      </c>
      <c r="AW1808" s="17">
        <v>-1.0000000000000004</v>
      </c>
      <c r="AX1808" s="17">
        <v>-1.0000000000000004</v>
      </c>
      <c r="AY1808" s="17">
        <v>-9.7547542806371238E-3</v>
      </c>
      <c r="AZ1808" s="17">
        <v>0.45027434144566969</v>
      </c>
      <c r="BA1808" s="17">
        <v>0.13118797736110524</v>
      </c>
      <c r="BB1808" s="17">
        <v>0.24800142395878644</v>
      </c>
      <c r="BC1808" s="17">
        <v>7.098240647738549E-2</v>
      </c>
      <c r="BD1808" s="17">
        <v>7.7894586849087473</v>
      </c>
      <c r="BE1808" s="17">
        <v>3.0460199503158365</v>
      </c>
      <c r="BF1808" s="17">
        <v>-1.0000000000000004</v>
      </c>
      <c r="BG1808" s="22">
        <v>1105.6052980290442</v>
      </c>
    </row>
    <row r="1809" spans="1:100" x14ac:dyDescent="0.25">
      <c r="A1809">
        <v>4547</v>
      </c>
      <c r="B1809" t="s">
        <v>1681</v>
      </c>
      <c r="C1809" s="48">
        <v>2</v>
      </c>
      <c r="D1809" s="22">
        <v>1509.7334374999998</v>
      </c>
      <c r="E1809" s="17">
        <v>54.307937784966583</v>
      </c>
      <c r="F1809" s="17">
        <v>-50.581304390382819</v>
      </c>
      <c r="G1809" s="17">
        <v>0.10439437595913192</v>
      </c>
      <c r="H1809" s="17">
        <v>3.4894754247160686</v>
      </c>
      <c r="I1809" s="17">
        <v>35.717943549645369</v>
      </c>
      <c r="J1809" s="17">
        <v>7.1703997588892214</v>
      </c>
      <c r="K1809" s="17">
        <v>-1.0000000000000007</v>
      </c>
      <c r="L1809" s="17">
        <v>-1.0000000000000007</v>
      </c>
      <c r="M1809" s="17">
        <v>-1.0000000000000007</v>
      </c>
      <c r="N1809" s="17">
        <v>0.18379944684978605</v>
      </c>
      <c r="O1809" s="17">
        <v>-1.0000000000000007</v>
      </c>
      <c r="P1809" s="17">
        <v>-1.0000000000000007</v>
      </c>
      <c r="Q1809" s="17">
        <v>3.0923667662772356</v>
      </c>
      <c r="R1809" s="17">
        <v>-1.0000000000000007</v>
      </c>
      <c r="S1809" s="17">
        <v>-2.3898079570331854E-2</v>
      </c>
      <c r="T1809" s="17">
        <v>1.3686836710095296E-2</v>
      </c>
      <c r="U1809" s="17">
        <v>-0.28483529280798675</v>
      </c>
      <c r="V1809" s="17">
        <v>-0.54091331065996073</v>
      </c>
      <c r="W1809" s="17">
        <v>-7.8198161281874512E-2</v>
      </c>
      <c r="X1809" s="17">
        <v>-2.8655276195187955</v>
      </c>
      <c r="Y1809" s="17">
        <v>-1.5173709248215581E-2</v>
      </c>
      <c r="Z1809" s="17">
        <v>22.329756361962303</v>
      </c>
      <c r="AA1809" s="17">
        <v>-0.27324314990659426</v>
      </c>
      <c r="AB1809" s="17">
        <v>-0.10687139975852911</v>
      </c>
      <c r="AC1809" s="17">
        <v>3.985669469063799</v>
      </c>
      <c r="AD1809" s="17">
        <v>-0.37130848339126499</v>
      </c>
      <c r="AE1809" s="17">
        <v>-0.36106866865499643</v>
      </c>
      <c r="AF1809" s="17">
        <v>30.728057400081926</v>
      </c>
      <c r="AG1809" s="17">
        <v>-38.387787726554571</v>
      </c>
      <c r="AH1809" s="17">
        <v>-5.2665265518209103E-2</v>
      </c>
      <c r="AI1809" s="17">
        <v>-2.0578740811635521E-2</v>
      </c>
      <c r="AJ1809" s="17">
        <v>0.33333333333333298</v>
      </c>
      <c r="AK1809" s="17">
        <v>0.30928739812210448</v>
      </c>
      <c r="AL1809" s="17">
        <v>0.43586813279008901</v>
      </c>
      <c r="AM1809" s="17">
        <v>0.33333333333333298</v>
      </c>
      <c r="AN1809" s="17">
        <v>1.9681901961583481E-3</v>
      </c>
      <c r="AO1809" s="17">
        <v>4.1099964208006157E-2</v>
      </c>
      <c r="AP1809" s="17">
        <v>0.33333333333333298</v>
      </c>
      <c r="AQ1809" s="17">
        <v>3.1627217588911449</v>
      </c>
      <c r="AR1809" s="17">
        <v>2.2444243630026963</v>
      </c>
      <c r="AS1809" s="17">
        <v>-0.65299262466948704</v>
      </c>
      <c r="AT1809" s="17">
        <v>3.0414475771569753</v>
      </c>
      <c r="AU1809" s="17">
        <v>-1.0000000000000007</v>
      </c>
      <c r="AV1809" s="17">
        <v>-1.0000000000000007</v>
      </c>
      <c r="AW1809" s="17">
        <v>-1.0000000000000007</v>
      </c>
      <c r="AX1809" s="17">
        <v>-1.0000000000000007</v>
      </c>
      <c r="AY1809" s="17">
        <v>-3.9581493082749913E-2</v>
      </c>
      <c r="AZ1809" s="17">
        <v>0.655976145764813</v>
      </c>
      <c r="BA1809" s="17">
        <v>-6.6560806018770846E-2</v>
      </c>
      <c r="BB1809" s="17">
        <v>0.36255778986632581</v>
      </c>
      <c r="BC1809" s="17">
        <v>-3.866821361494413E-2</v>
      </c>
      <c r="BD1809" s="17">
        <v>10.84404270480799</v>
      </c>
      <c r="BE1809" s="17">
        <v>9.5079444586339434E-2</v>
      </c>
      <c r="BF1809" s="17">
        <v>-1.0000000000000007</v>
      </c>
      <c r="BG1809" s="22">
        <v>463.05971445133474</v>
      </c>
    </row>
    <row r="1810" spans="1:100" x14ac:dyDescent="0.25">
      <c r="A1810">
        <v>4549</v>
      </c>
      <c r="B1810" t="s">
        <v>1682</v>
      </c>
      <c r="C1810" s="48">
        <v>2</v>
      </c>
      <c r="D1810" s="22">
        <v>1496.2139257812498</v>
      </c>
      <c r="E1810" s="17">
        <v>56.690023670954901</v>
      </c>
      <c r="F1810" s="17">
        <v>-46.738419530383034</v>
      </c>
      <c r="G1810" s="17">
        <v>0.13110466335599269</v>
      </c>
      <c r="H1810" s="17">
        <v>3.7331198442425775</v>
      </c>
      <c r="I1810" s="17">
        <v>37.588522716757069</v>
      </c>
      <c r="J1810" s="17">
        <v>7.6324015149988744</v>
      </c>
      <c r="K1810" s="17">
        <v>-1.0000000000000007</v>
      </c>
      <c r="L1810" s="17">
        <v>-1.0000000000000007</v>
      </c>
      <c r="M1810" s="17">
        <v>-1.0000000000000007</v>
      </c>
      <c r="N1810" s="17">
        <v>0.1904556416646262</v>
      </c>
      <c r="O1810" s="17">
        <v>-1.0000000000000007</v>
      </c>
      <c r="P1810" s="17">
        <v>-1.0000000000000007</v>
      </c>
      <c r="Q1810" s="17">
        <v>3.1638700168920391</v>
      </c>
      <c r="R1810" s="17">
        <v>-1.0000000000000007</v>
      </c>
      <c r="S1810" s="17">
        <v>6.9356729297684216E-2</v>
      </c>
      <c r="T1810" s="17">
        <v>2.4154093357293904E-2</v>
      </c>
      <c r="U1810" s="17">
        <v>-0.2534697094493315</v>
      </c>
      <c r="V1810" s="17">
        <v>-0.49981425498866799</v>
      </c>
      <c r="W1810" s="17">
        <v>0.13006252417770536</v>
      </c>
      <c r="X1810" s="17">
        <v>-2.6089313707709283</v>
      </c>
      <c r="Y1810" s="17">
        <v>-5.7564121514834948E-3</v>
      </c>
      <c r="Z1810" s="17">
        <v>23.194407761574752</v>
      </c>
      <c r="AA1810" s="17">
        <v>-0.20956257180966964</v>
      </c>
      <c r="AB1810" s="17">
        <v>-1.5081475084413265E-2</v>
      </c>
      <c r="AC1810" s="17">
        <v>5.0395128415832371</v>
      </c>
      <c r="AD1810" s="17">
        <v>-0.29087189089965293</v>
      </c>
      <c r="AE1810" s="17">
        <v>-0.29370725861598113</v>
      </c>
      <c r="AF1810" s="17">
        <v>32.434819099827031</v>
      </c>
      <c r="AG1810" s="17">
        <v>-35.471699001441003</v>
      </c>
      <c r="AH1810" s="17">
        <v>-3.2490328722880268E-2</v>
      </c>
      <c r="AI1810" s="17">
        <v>3.2907349911766581E-3</v>
      </c>
      <c r="AJ1810" s="17">
        <v>0.33333333333333298</v>
      </c>
      <c r="AK1810" s="17">
        <v>0.33621791269629864</v>
      </c>
      <c r="AL1810" s="17">
        <v>0.45938947974085376</v>
      </c>
      <c r="AM1810" s="17">
        <v>0.33333333333333298</v>
      </c>
      <c r="AN1810" s="17">
        <v>2.6245903298469098E-2</v>
      </c>
      <c r="AO1810" s="17">
        <v>6.7628981429734336E-2</v>
      </c>
      <c r="AP1810" s="17">
        <v>0.33333333333333298</v>
      </c>
      <c r="AQ1810" s="17">
        <v>3.4653891053386969</v>
      </c>
      <c r="AR1810" s="17">
        <v>2.2444243630026963</v>
      </c>
      <c r="AS1810" s="17">
        <v>-0.26771510218508165</v>
      </c>
      <c r="AT1810" s="17">
        <v>3.3110030680736191</v>
      </c>
      <c r="AU1810" s="17">
        <v>-1.0000000000000007</v>
      </c>
      <c r="AV1810" s="17">
        <v>-1.0000000000000007</v>
      </c>
      <c r="AW1810" s="17">
        <v>-1.0000000000000007</v>
      </c>
      <c r="AX1810" s="17">
        <v>-1.0000000000000007</v>
      </c>
      <c r="AY1810" s="17">
        <v>-3.5524129222957189E-2</v>
      </c>
      <c r="AZ1810" s="17">
        <v>0.62799430462971961</v>
      </c>
      <c r="BA1810" s="17">
        <v>-3.9660823009342538E-2</v>
      </c>
      <c r="BB1810" s="17">
        <v>0.34697456227895318</v>
      </c>
      <c r="BC1810" s="17">
        <v>-2.3752319989491316E-2</v>
      </c>
      <c r="BD1810" s="17">
        <v>10.428524303977602</v>
      </c>
      <c r="BE1810" s="17">
        <v>0.49649910497164473</v>
      </c>
      <c r="BF1810" s="17">
        <v>-1.0000000000000007</v>
      </c>
      <c r="BG1810" s="22">
        <v>52.524545384925204</v>
      </c>
    </row>
    <row r="1811" spans="1:100" x14ac:dyDescent="0.25">
      <c r="A1811">
        <v>4550</v>
      </c>
      <c r="B1811" t="s">
        <v>1683</v>
      </c>
      <c r="C1811" s="48">
        <v>3</v>
      </c>
      <c r="D1811" s="22">
        <v>1588.6225322129321</v>
      </c>
      <c r="E1811" s="17">
        <v>162.09233519213029</v>
      </c>
      <c r="F1811" s="17">
        <v>135.68818232700562</v>
      </c>
      <c r="G1811" s="17">
        <v>1.4534089410927076</v>
      </c>
      <c r="H1811" s="17">
        <v>6.0536375642334512</v>
      </c>
      <c r="I1811" s="17">
        <v>112.02114811949544</v>
      </c>
      <c r="J1811" s="17">
        <v>33.030831796780554</v>
      </c>
      <c r="K1811" s="17">
        <v>-1.0000000000000002</v>
      </c>
      <c r="L1811" s="17">
        <v>-1.0000000000000002</v>
      </c>
      <c r="M1811" s="17">
        <v>-1.0000000000000002</v>
      </c>
      <c r="N1811" s="17">
        <v>0.43168463573390364</v>
      </c>
      <c r="O1811" s="17">
        <v>-1.0000000000000002</v>
      </c>
      <c r="P1811" s="17">
        <v>-1.0000000000000002</v>
      </c>
      <c r="Q1811" s="17">
        <v>6.3425667385318647</v>
      </c>
      <c r="R1811" s="17">
        <v>-1.0000000000000002</v>
      </c>
      <c r="S1811" s="17">
        <v>-0.11953924965043619</v>
      </c>
      <c r="T1811" s="17">
        <v>2.8902249451014939E-2</v>
      </c>
      <c r="U1811" s="17">
        <v>-2.4925337498769969E-2</v>
      </c>
      <c r="V1811" s="17">
        <v>1.4368405033901306E-2</v>
      </c>
      <c r="W1811" s="17">
        <v>-0.28892917429841219</v>
      </c>
      <c r="X1811" s="17">
        <v>0.83509826512429552</v>
      </c>
      <c r="Y1811" s="17">
        <v>0.24668496731257877</v>
      </c>
      <c r="Z1811" s="17">
        <v>49.922915970306647</v>
      </c>
      <c r="AA1811" s="17">
        <v>0.64363547991536596</v>
      </c>
      <c r="AB1811" s="17">
        <v>4.1844061485214725</v>
      </c>
      <c r="AC1811" s="17">
        <v>42.780099335436226</v>
      </c>
      <c r="AD1811" s="17">
        <v>0.2763372771753736</v>
      </c>
      <c r="AE1811" s="17">
        <v>1.4624027264672983</v>
      </c>
      <c r="AF1811" s="17">
        <v>98.349824180731588</v>
      </c>
      <c r="AG1811" s="17">
        <v>93.414788820636801</v>
      </c>
      <c r="AH1811" s="17">
        <v>1.2852699690543371E-2</v>
      </c>
      <c r="AI1811" s="17">
        <v>0.75829089242959746</v>
      </c>
      <c r="AJ1811" s="17">
        <v>0.33333333333333298</v>
      </c>
      <c r="AK1811" s="17">
        <v>0.98956752192870023</v>
      </c>
      <c r="AL1811" s="17">
        <v>1.1036873147598225</v>
      </c>
      <c r="AM1811" s="17">
        <v>0.33333333333333298</v>
      </c>
      <c r="AN1811" s="17">
        <v>0.7505398837794337</v>
      </c>
      <c r="AO1811" s="17">
        <v>0.87228658056334285</v>
      </c>
      <c r="AP1811" s="17">
        <v>0.33333333333333298</v>
      </c>
      <c r="AQ1811" s="17">
        <v>13.671323938763811</v>
      </c>
      <c r="AR1811" s="17">
        <v>-0.84102491584867911</v>
      </c>
      <c r="AS1811" s="17">
        <v>23.262699173529477</v>
      </c>
      <c r="AT1811" s="17">
        <v>10.609157539099753</v>
      </c>
      <c r="AU1811" s="17">
        <v>-1.0000000000000002</v>
      </c>
      <c r="AV1811" s="17">
        <v>-1.0000000000000002</v>
      </c>
      <c r="AW1811" s="17">
        <v>-1.0000000000000002</v>
      </c>
      <c r="AX1811" s="17">
        <v>-1.0000000000000002</v>
      </c>
      <c r="AY1811" s="17">
        <v>-2.4655473383965908E-2</v>
      </c>
      <c r="AZ1811" s="17">
        <v>0.3741097150209628</v>
      </c>
      <c r="BA1811" s="17">
        <v>0.55107939101599301</v>
      </c>
      <c r="BB1811" s="17">
        <v>0.14082883674754712</v>
      </c>
      <c r="BC1811" s="17">
        <v>0.32903889813085407</v>
      </c>
      <c r="BD1811" s="17">
        <v>5.3912694937934953</v>
      </c>
      <c r="BE1811" s="17">
        <v>10.981369408351316</v>
      </c>
      <c r="BF1811" s="17">
        <v>-1.0000000000000002</v>
      </c>
      <c r="CU1811" t="e">
        <v>#N/A</v>
      </c>
      <c r="CV1811" t="e">
        <v>#N/A</v>
      </c>
    </row>
    <row r="1812" spans="1:100" x14ac:dyDescent="0.25">
      <c r="A1812">
        <v>4555</v>
      </c>
      <c r="B1812" t="s">
        <v>1684</v>
      </c>
      <c r="C1812" s="48">
        <v>2</v>
      </c>
      <c r="D1812" s="22">
        <v>1503.1415429687499</v>
      </c>
      <c r="E1812" s="17">
        <v>75.880538503499849</v>
      </c>
      <c r="F1812" s="17">
        <v>-15.779443895047779</v>
      </c>
      <c r="G1812" s="17">
        <v>0.34628757069198357</v>
      </c>
      <c r="H1812" s="17">
        <v>5.6959633648280548</v>
      </c>
      <c r="I1812" s="17">
        <v>52.658246887098308</v>
      </c>
      <c r="J1812" s="17">
        <v>11.354371241378251</v>
      </c>
      <c r="K1812" s="17">
        <v>-1.0000000000000002</v>
      </c>
      <c r="L1812" s="17">
        <v>-1.0000000000000002</v>
      </c>
      <c r="M1812" s="17">
        <v>-1.0000000000000002</v>
      </c>
      <c r="N1812" s="17">
        <v>0.24407915124245247</v>
      </c>
      <c r="O1812" s="17">
        <v>-1.0000000000000002</v>
      </c>
      <c r="P1812" s="17">
        <v>-1.0000000000000002</v>
      </c>
      <c r="Q1812" s="17">
        <v>3.7399131392537903</v>
      </c>
      <c r="R1812" s="17">
        <v>-1.0000000000000002</v>
      </c>
      <c r="S1812" s="17">
        <v>0.82063433994743828</v>
      </c>
      <c r="T1812" s="17">
        <v>0.10848020650278149</v>
      </c>
      <c r="U1812" s="17">
        <v>-7.8289567142944549E-4</v>
      </c>
      <c r="V1812" s="17">
        <v>-0.16871282741092145</v>
      </c>
      <c r="W1812" s="17">
        <v>1.8078482819695023</v>
      </c>
      <c r="X1812" s="17">
        <v>-0.54174557090699482</v>
      </c>
      <c r="Y1812" s="17">
        <v>7.0111036910849162E-2</v>
      </c>
      <c r="Z1812" s="17">
        <v>30.160195857984622</v>
      </c>
      <c r="AA1812" s="17">
        <v>0.30345968557507763</v>
      </c>
      <c r="AB1812" s="17">
        <v>0.72439476349208398</v>
      </c>
      <c r="AC1812" s="17">
        <v>13.529465697805595</v>
      </c>
      <c r="AD1812" s="17">
        <v>0.35713984972203855</v>
      </c>
      <c r="AE1812" s="17">
        <v>0.24896844678098479</v>
      </c>
      <c r="AF1812" s="17">
        <v>46.184800117404308</v>
      </c>
      <c r="AG1812" s="17">
        <v>-11.979160692272918</v>
      </c>
      <c r="AH1812" s="17">
        <v>0.13004261187920929</v>
      </c>
      <c r="AI1812" s="17">
        <v>0.19558755020398749</v>
      </c>
      <c r="AJ1812" s="17">
        <v>0.33333333333333298</v>
      </c>
      <c r="AK1812" s="17">
        <v>0.5531750100134335</v>
      </c>
      <c r="AL1812" s="17">
        <v>0.64888170594276851</v>
      </c>
      <c r="AM1812" s="17">
        <v>0.33333333333333298</v>
      </c>
      <c r="AN1812" s="17">
        <v>0.22183155204885602</v>
      </c>
      <c r="AO1812" s="17">
        <v>0.28135154344188829</v>
      </c>
      <c r="AP1812" s="17">
        <v>0.33333333333333298</v>
      </c>
      <c r="AQ1812" s="17">
        <v>5.9037320028362528</v>
      </c>
      <c r="AR1812" s="17">
        <v>2.2444243630026963</v>
      </c>
      <c r="AS1812" s="17">
        <v>2.8361503181902052</v>
      </c>
      <c r="AT1812" s="17">
        <v>5.4825908672614645</v>
      </c>
      <c r="AU1812" s="17">
        <v>-1.0000000000000002</v>
      </c>
      <c r="AV1812" s="17">
        <v>-1.0000000000000002</v>
      </c>
      <c r="AW1812" s="17">
        <v>-1.0000000000000002</v>
      </c>
      <c r="AX1812" s="17">
        <v>-1.0000000000000002</v>
      </c>
      <c r="AY1812" s="17">
        <v>-2.8372719646265563E-3</v>
      </c>
      <c r="AZ1812" s="17">
        <v>0.40256753034608189</v>
      </c>
      <c r="BA1812" s="17">
        <v>0.17705030649867759</v>
      </c>
      <c r="BB1812" s="17">
        <v>0.22143326172659139</v>
      </c>
      <c r="BC1812" s="17">
        <v>9.6412817440536258E-2</v>
      </c>
      <c r="BD1812" s="17">
        <v>7.0810328968730563</v>
      </c>
      <c r="BE1812" s="17">
        <v>3.7304085084956236</v>
      </c>
      <c r="BF1812" s="17">
        <v>-1.0000000000000002</v>
      </c>
      <c r="BG1812" s="22">
        <v>111.43483890070556</v>
      </c>
    </row>
    <row r="1813" spans="1:100" x14ac:dyDescent="0.25">
      <c r="A1813">
        <v>4557</v>
      </c>
      <c r="B1813" t="s">
        <v>1685</v>
      </c>
      <c r="C1813" s="48">
        <v>2</v>
      </c>
      <c r="D1813" s="22">
        <v>1556.2081250000001</v>
      </c>
      <c r="E1813" s="17">
        <v>115.42835194653689</v>
      </c>
      <c r="F1813" s="17">
        <v>48.020813862362232</v>
      </c>
      <c r="G1813" s="17">
        <v>0.78973651146881307</v>
      </c>
      <c r="H1813" s="17">
        <v>9.7409913407499538</v>
      </c>
      <c r="I1813" s="17">
        <v>83.713934831226609</v>
      </c>
      <c r="J1813" s="17">
        <v>19.024606545845216</v>
      </c>
      <c r="K1813" s="17">
        <v>-0.99999999999999922</v>
      </c>
      <c r="L1813" s="17">
        <v>-0.99999999999999922</v>
      </c>
      <c r="M1813" s="17">
        <v>-0.99999999999999922</v>
      </c>
      <c r="N1813" s="17">
        <v>0.35458648111086882</v>
      </c>
      <c r="O1813" s="17">
        <v>-0.99999999999999922</v>
      </c>
      <c r="P1813" s="17">
        <v>-0.99999999999999922</v>
      </c>
      <c r="Q1813" s="17">
        <v>4.9270228201088688</v>
      </c>
      <c r="R1813" s="17">
        <v>-0.99999999999999922</v>
      </c>
      <c r="S1813" s="17">
        <v>2.3688672586141086</v>
      </c>
      <c r="T1813" s="17">
        <v>0.28225946256518475</v>
      </c>
      <c r="U1813" s="17">
        <v>0.51995409643138557</v>
      </c>
      <c r="V1813" s="17">
        <v>0.51362100275612754</v>
      </c>
      <c r="W1813" s="17">
        <v>5.2654292132537286</v>
      </c>
      <c r="X1813" s="17">
        <v>3.7183109767407436</v>
      </c>
      <c r="Y1813" s="17">
        <v>0.22645867782082205</v>
      </c>
      <c r="Z1813" s="17">
        <v>44.51529213989155</v>
      </c>
      <c r="AA1813" s="17">
        <v>1.3606959663219607</v>
      </c>
      <c r="AB1813" s="17">
        <v>2.2483074142973871</v>
      </c>
      <c r="AC1813" s="17">
        <v>31.025560754549552</v>
      </c>
      <c r="AD1813" s="17">
        <v>1.6925624608727878</v>
      </c>
      <c r="AE1813" s="17">
        <v>1.3673145539271683</v>
      </c>
      <c r="AF1813" s="17">
        <v>74.520761339572999</v>
      </c>
      <c r="AG1813" s="17">
        <v>36.434262838124909</v>
      </c>
      <c r="AH1813" s="17">
        <v>0.46499049990453706</v>
      </c>
      <c r="AI1813" s="17">
        <v>0.59187283176554961</v>
      </c>
      <c r="AJ1813" s="17">
        <v>0.33333333333333298</v>
      </c>
      <c r="AK1813" s="17">
        <v>1.0002802015474233</v>
      </c>
      <c r="AL1813" s="17">
        <v>1.0393872904010926</v>
      </c>
      <c r="AM1813" s="17">
        <v>0.33333333333333298</v>
      </c>
      <c r="AN1813" s="17">
        <v>0.62489446184625286</v>
      </c>
      <c r="AO1813" s="17">
        <v>0.7217910045391227</v>
      </c>
      <c r="AP1813" s="17">
        <v>0.33333333333333298</v>
      </c>
      <c r="AQ1813" s="17">
        <v>10.928669106495992</v>
      </c>
      <c r="AR1813" s="17">
        <v>2.2444243630026963</v>
      </c>
      <c r="AS1813" s="17">
        <v>9.2325962535083956</v>
      </c>
      <c r="AT1813" s="17">
        <v>9.9577990577061968</v>
      </c>
      <c r="AU1813" s="17">
        <v>-0.99999999999999922</v>
      </c>
      <c r="AV1813" s="17">
        <v>-0.99999999999999922</v>
      </c>
      <c r="AW1813" s="17">
        <v>-0.99999999999999922</v>
      </c>
      <c r="AX1813" s="17">
        <v>-0.99999999999999922</v>
      </c>
      <c r="AY1813" s="17">
        <v>6.4523804284322125E-2</v>
      </c>
      <c r="AZ1813" s="17">
        <v>-6.1991971690614822E-2</v>
      </c>
      <c r="BA1813" s="17">
        <v>0.62364860756554119</v>
      </c>
      <c r="BB1813" s="17">
        <v>-3.7282253566472162E-2</v>
      </c>
      <c r="BC1813" s="17">
        <v>0.34404913563770761</v>
      </c>
      <c r="BD1813" s="17">
        <v>0.1825225220586999</v>
      </c>
      <c r="BE1813" s="17">
        <v>10.394849087513109</v>
      </c>
      <c r="BF1813" s="17">
        <v>-0.99999999999999922</v>
      </c>
      <c r="BG1813" s="22">
        <v>1524.4511679846053</v>
      </c>
    </row>
    <row r="1814" spans="1:100" x14ac:dyDescent="0.25">
      <c r="A1814">
        <v>4561</v>
      </c>
      <c r="B1814" t="s">
        <v>1686</v>
      </c>
      <c r="C1814" s="48">
        <v>2</v>
      </c>
      <c r="D1814" s="22">
        <v>1635.0844140624999</v>
      </c>
      <c r="E1814" s="17">
        <v>156.99217956842429</v>
      </c>
      <c r="F1814" s="17">
        <v>115.0733936334408</v>
      </c>
      <c r="G1814" s="17">
        <v>1.2557909839898931</v>
      </c>
      <c r="H1814" s="17">
        <v>13.992221203535985</v>
      </c>
      <c r="I1814" s="17">
        <v>116.35273703069782</v>
      </c>
      <c r="J1814" s="17">
        <v>27.085844583021959</v>
      </c>
      <c r="K1814" s="17">
        <v>-0.99999999999999822</v>
      </c>
      <c r="L1814" s="17">
        <v>-0.99999999999999822</v>
      </c>
      <c r="M1814" s="17">
        <v>-0.99999999999999822</v>
      </c>
      <c r="N1814" s="17">
        <v>0.47072710203853707</v>
      </c>
      <c r="O1814" s="17">
        <v>-0.99999999999999822</v>
      </c>
      <c r="P1814" s="17">
        <v>-0.99999999999999822</v>
      </c>
      <c r="Q1814" s="17">
        <v>6.174647349702715</v>
      </c>
      <c r="R1814" s="17">
        <v>-0.99999999999999822</v>
      </c>
      <c r="S1814" s="17">
        <v>3.9960238710190081</v>
      </c>
      <c r="T1814" s="17">
        <v>0.46489739913887562</v>
      </c>
      <c r="U1814" s="17">
        <v>1.0672365045290257</v>
      </c>
      <c r="V1814" s="17">
        <v>1.2307379108373928</v>
      </c>
      <c r="W1814" s="17">
        <v>8.8992659618673162</v>
      </c>
      <c r="X1814" s="17">
        <v>8.1955308427886866</v>
      </c>
      <c r="Y1814" s="17">
        <v>0.39077639427892374</v>
      </c>
      <c r="Z1814" s="17">
        <v>59.602162826590046</v>
      </c>
      <c r="AA1814" s="17">
        <v>2.4718265877875973</v>
      </c>
      <c r="AB1814" s="17">
        <v>3.8499039935903689</v>
      </c>
      <c r="AC1814" s="17">
        <v>49.413547742555764</v>
      </c>
      <c r="AD1814" s="17">
        <v>3.0960604138553949</v>
      </c>
      <c r="AE1814" s="17">
        <v>2.5426701746869491</v>
      </c>
      <c r="AF1814" s="17">
        <v>104.30119431939089</v>
      </c>
      <c r="AG1814" s="17">
        <v>87.315639455854651</v>
      </c>
      <c r="AH1814" s="17">
        <v>0.81701290185735809</v>
      </c>
      <c r="AI1814" s="17">
        <v>1.0083594007547603</v>
      </c>
      <c r="AJ1814" s="17">
        <v>0.33333333333333298</v>
      </c>
      <c r="AK1814" s="17">
        <v>1.4701773081608254</v>
      </c>
      <c r="AL1814" s="17">
        <v>1.4497995328171864</v>
      </c>
      <c r="AM1814" s="17">
        <v>0.33333333333333298</v>
      </c>
      <c r="AN1814" s="17">
        <v>1.048504159705413</v>
      </c>
      <c r="AO1814" s="17">
        <v>1.1846825842541455</v>
      </c>
      <c r="AP1814" s="17">
        <v>0.33333333333333298</v>
      </c>
      <c r="AQ1814" s="17">
        <v>16.209760560216086</v>
      </c>
      <c r="AR1814" s="17">
        <v>2.2444243630026963</v>
      </c>
      <c r="AS1814" s="17">
        <v>15.95511143456188</v>
      </c>
      <c r="AT1814" s="17">
        <v>14.661138271835433</v>
      </c>
      <c r="AU1814" s="17">
        <v>-0.99999999999999822</v>
      </c>
      <c r="AV1814" s="17">
        <v>-0.99999999999999822</v>
      </c>
      <c r="AW1814" s="17">
        <v>-0.99999999999999822</v>
      </c>
      <c r="AX1814" s="17">
        <v>-0.99999999999999822</v>
      </c>
      <c r="AY1814" s="17">
        <v>0.13531872106698584</v>
      </c>
      <c r="AZ1814" s="17">
        <v>-0.55023315070231349</v>
      </c>
      <c r="BA1814" s="17">
        <v>1.0930129841449765</v>
      </c>
      <c r="BB1814" s="17">
        <v>-0.30918621347154052</v>
      </c>
      <c r="BC1814" s="17">
        <v>0.60430911833665679</v>
      </c>
      <c r="BD1814" s="17">
        <v>-7.0676506507154944</v>
      </c>
      <c r="BE1814" s="17">
        <v>17.399020375555935</v>
      </c>
      <c r="BF1814" s="17">
        <v>-0.99999999999999822</v>
      </c>
      <c r="BG1814" s="22">
        <v>921.08151230275791</v>
      </c>
    </row>
    <row r="1815" spans="1:100" x14ac:dyDescent="0.25">
      <c r="A1815">
        <v>4562</v>
      </c>
      <c r="B1815" t="s">
        <v>1687</v>
      </c>
      <c r="C1815" s="48">
        <v>2</v>
      </c>
      <c r="D1815" s="22">
        <v>1474.7548632812502</v>
      </c>
      <c r="E1815" s="17">
        <v>-21.448750073943899</v>
      </c>
      <c r="F1815" s="17">
        <v>-172.79529781906666</v>
      </c>
      <c r="G1815" s="17">
        <v>-0.74506404065301335</v>
      </c>
      <c r="H1815" s="17">
        <v>-4.2590672903914495</v>
      </c>
      <c r="I1815" s="17">
        <v>-23.771465674350047</v>
      </c>
      <c r="J1815" s="17">
        <v>-7.522488954208649</v>
      </c>
      <c r="K1815" s="17">
        <v>-1.0000000000000027</v>
      </c>
      <c r="L1815" s="17">
        <v>-1.0000000000000027</v>
      </c>
      <c r="M1815" s="17">
        <v>-1.0000000000000027</v>
      </c>
      <c r="N1815" s="17">
        <v>-2.7885310564715937E-2</v>
      </c>
      <c r="O1815" s="17">
        <v>-1.0000000000000027</v>
      </c>
      <c r="P1815" s="17">
        <v>-1.0000000000000027</v>
      </c>
      <c r="Q1815" s="17">
        <v>0.81837258765184862</v>
      </c>
      <c r="R1815" s="17">
        <v>-1.0000000000000027</v>
      </c>
      <c r="S1815" s="17">
        <v>-2.9896498554873219</v>
      </c>
      <c r="T1815" s="17">
        <v>-0.31919985693316699</v>
      </c>
      <c r="U1815" s="17">
        <v>-1.2823445438350245</v>
      </c>
      <c r="V1815" s="17">
        <v>-1.8479729553605195</v>
      </c>
      <c r="W1815" s="17">
        <v>-6.7014437102551394</v>
      </c>
      <c r="X1815" s="17">
        <v>-11.025973066301857</v>
      </c>
      <c r="Y1815" s="17">
        <v>-0.31466888733066434</v>
      </c>
      <c r="Z1815" s="17">
        <v>-5.1684655000228048</v>
      </c>
      <c r="AA1815" s="17">
        <v>-2.2984554673718613</v>
      </c>
      <c r="AB1815" s="17">
        <v>-3.0260359492117241</v>
      </c>
      <c r="AC1815" s="17">
        <v>-29.529361997156055</v>
      </c>
      <c r="AD1815" s="17">
        <v>-2.9294067726530817</v>
      </c>
      <c r="AE1815" s="17">
        <v>-2.5033412643152166</v>
      </c>
      <c r="AF1815" s="17">
        <v>-23.551519208671699</v>
      </c>
      <c r="AG1815" s="17">
        <v>-131.12719087601801</v>
      </c>
      <c r="AH1815" s="17">
        <v>-0.69428209317631595</v>
      </c>
      <c r="AI1815" s="17">
        <v>-0.77969176792199768</v>
      </c>
      <c r="AJ1815" s="17">
        <v>0.33333333333333298</v>
      </c>
      <c r="AK1815" s="17">
        <v>-0.5471748304136268</v>
      </c>
      <c r="AL1815" s="17">
        <v>-0.31217346783041877</v>
      </c>
      <c r="AM1815" s="17">
        <v>0.33333333333333298</v>
      </c>
      <c r="AN1815" s="17">
        <v>-0.770127872434623</v>
      </c>
      <c r="AO1815" s="17">
        <v>-0.80259357710874002</v>
      </c>
      <c r="AP1815" s="17">
        <v>0.33333333333333298</v>
      </c>
      <c r="AQ1815" s="17">
        <v>-6.4629075371738063</v>
      </c>
      <c r="AR1815" s="17">
        <v>2.2444243630026963</v>
      </c>
      <c r="AS1815" s="17">
        <v>-12.905845967023188</v>
      </c>
      <c r="AT1815" s="17">
        <v>-5.5311363528112629</v>
      </c>
      <c r="AU1815" s="17">
        <v>-1.0000000000000027</v>
      </c>
      <c r="AV1815" s="17">
        <v>-1.0000000000000027</v>
      </c>
      <c r="AW1815" s="17">
        <v>-1.0000000000000027</v>
      </c>
      <c r="AX1815" s="17">
        <v>-1.0000000000000027</v>
      </c>
      <c r="AY1815" s="17">
        <v>-0.1686164910500102</v>
      </c>
      <c r="AZ1815" s="17">
        <v>1.545873364441039</v>
      </c>
      <c r="BA1815" s="17">
        <v>-0.92205204932033613</v>
      </c>
      <c r="BB1815" s="17">
        <v>0.85814601156520609</v>
      </c>
      <c r="BC1815" s="17">
        <v>-0.51303343451936145</v>
      </c>
      <c r="BD1815" s="17">
        <v>24.058636677468684</v>
      </c>
      <c r="BE1815" s="17">
        <v>-12.671136958909287</v>
      </c>
      <c r="BF1815" s="17">
        <v>-1.0000000000000027</v>
      </c>
      <c r="BG1815" s="22">
        <v>22.488564678110379</v>
      </c>
    </row>
    <row r="1816" spans="1:100" x14ac:dyDescent="0.25">
      <c r="A1816">
        <v>4564</v>
      </c>
      <c r="B1816" t="s">
        <v>1688</v>
      </c>
      <c r="C1816" s="48">
        <v>3</v>
      </c>
      <c r="D1816" s="22">
        <v>1713.8567654945628</v>
      </c>
      <c r="E1816" s="17">
        <v>156.47533735295156</v>
      </c>
      <c r="F1816" s="17">
        <v>125.4466972030354</v>
      </c>
      <c r="G1816" s="17">
        <v>1.3136838340034052</v>
      </c>
      <c r="H1816" s="17">
        <v>16.868549601836648</v>
      </c>
      <c r="I1816" s="17">
        <v>121.40785885024189</v>
      </c>
      <c r="J1816" s="17">
        <v>22.269963185532884</v>
      </c>
      <c r="K1816" s="17">
        <v>-0.99999999999999989</v>
      </c>
      <c r="L1816" s="17">
        <v>-0.99999999999999989</v>
      </c>
      <c r="M1816" s="17">
        <v>-0.99999999999999989</v>
      </c>
      <c r="N1816" s="17">
        <v>0.39971067748612332</v>
      </c>
      <c r="O1816" s="17">
        <v>-0.99999999999999989</v>
      </c>
      <c r="P1816" s="17">
        <v>-0.99999999999999989</v>
      </c>
      <c r="Q1816" s="17">
        <v>5.5913284790830815</v>
      </c>
      <c r="R1816" s="17">
        <v>-0.99999999999999989</v>
      </c>
      <c r="S1816" s="17">
        <v>4.542641394973316</v>
      </c>
      <c r="T1816" s="17">
        <v>0.42145484695594004</v>
      </c>
      <c r="U1816" s="17">
        <v>1.0959691664034716</v>
      </c>
      <c r="V1816" s="17">
        <v>0.28024474133028293</v>
      </c>
      <c r="W1816" s="17">
        <v>11.277221122753575</v>
      </c>
      <c r="X1816" s="17">
        <v>12.564344923146702</v>
      </c>
      <c r="Y1816" s="17">
        <v>0.38580021176723645</v>
      </c>
      <c r="Z1816" s="17">
        <v>53.082422271915327</v>
      </c>
      <c r="AA1816" s="17">
        <v>-1.8816591283940254E-3</v>
      </c>
      <c r="AB1816" s="17">
        <v>2.3747416637700569</v>
      </c>
      <c r="AC1816" s="17">
        <v>56.359986650759218</v>
      </c>
      <c r="AD1816" s="17">
        <v>0.51306435211589263</v>
      </c>
      <c r="AE1816" s="17">
        <v>0.97373431036770342</v>
      </c>
      <c r="AF1816" s="17">
        <v>112.7908848968123</v>
      </c>
      <c r="AG1816" s="17">
        <v>99.795014779091161</v>
      </c>
      <c r="AH1816" s="17">
        <v>0.17101363396713309</v>
      </c>
      <c r="AI1816" s="17">
        <v>0.1235158988862822</v>
      </c>
      <c r="AJ1816" s="17">
        <v>0.33333333333333298</v>
      </c>
      <c r="AK1816" s="17">
        <v>0.72457287205506793</v>
      </c>
      <c r="AL1816" s="17">
        <v>1.0593301729084161</v>
      </c>
      <c r="AM1816" s="17">
        <v>0.33333333333333298</v>
      </c>
      <c r="AN1816" s="17">
        <v>0.70112080144454003</v>
      </c>
      <c r="AO1816" s="17">
        <v>0.54054871889122591</v>
      </c>
      <c r="AP1816" s="17">
        <v>0.33333333333333298</v>
      </c>
      <c r="AQ1816" s="17">
        <v>8.6169739534296212</v>
      </c>
      <c r="AR1816" s="17">
        <v>3.5583705044822431</v>
      </c>
      <c r="AS1816" s="17">
        <v>11.465863960499961</v>
      </c>
      <c r="AT1816" s="17">
        <v>7.2457287205506757</v>
      </c>
      <c r="AU1816" s="17">
        <v>-0.99999999999999989</v>
      </c>
      <c r="AV1816" s="17">
        <v>-0.99999999999999989</v>
      </c>
      <c r="AW1816" s="17">
        <v>-0.99999999999999989</v>
      </c>
      <c r="AX1816" s="17">
        <v>-0.99999999999999989</v>
      </c>
      <c r="AY1816" s="17">
        <v>-1.1857944169035238E-2</v>
      </c>
      <c r="AZ1816" s="17">
        <v>0.31265853696686718</v>
      </c>
      <c r="BA1816" s="17">
        <v>7.0418758160527926E-3</v>
      </c>
      <c r="BB1816" s="17">
        <v>-3.7004834145922927E-2</v>
      </c>
      <c r="BC1816" s="17">
        <v>-0.16381015620211414</v>
      </c>
      <c r="BD1816" s="17">
        <v>0.63817183118626475</v>
      </c>
      <c r="BE1816" s="17">
        <v>-4.0600445259725912</v>
      </c>
      <c r="BF1816" s="17">
        <v>-0.99999999999999989</v>
      </c>
      <c r="CU1816" t="e">
        <v>#N/A</v>
      </c>
      <c r="CV1816" t="e">
        <v>#N/A</v>
      </c>
    </row>
    <row r="1817" spans="1:100" x14ac:dyDescent="0.25">
      <c r="A1817">
        <v>4565</v>
      </c>
      <c r="B1817" t="s">
        <v>1689</v>
      </c>
      <c r="C1817" s="48">
        <v>2</v>
      </c>
      <c r="D1817" s="22">
        <v>1563.4975390625</v>
      </c>
      <c r="E1817" s="17">
        <v>141.48755158736182</v>
      </c>
      <c r="F1817" s="17">
        <v>90.060651448608326</v>
      </c>
      <c r="G1817" s="17">
        <v>1.0819378614842925</v>
      </c>
      <c r="H1817" s="17">
        <v>12.406377424081692</v>
      </c>
      <c r="I1817" s="17">
        <v>104.17742703629781</v>
      </c>
      <c r="J1817" s="17">
        <v>24.078746729324816</v>
      </c>
      <c r="K1817" s="17">
        <v>-0.99999999999999867</v>
      </c>
      <c r="L1817" s="17">
        <v>-0.99999999999999867</v>
      </c>
      <c r="M1817" s="17">
        <v>-0.99999999999999867</v>
      </c>
      <c r="N1817" s="17">
        <v>0.42740296121699151</v>
      </c>
      <c r="O1817" s="17">
        <v>-0.99999999999999867</v>
      </c>
      <c r="P1817" s="17">
        <v>-0.99999999999999867</v>
      </c>
      <c r="Q1817" s="17">
        <v>5.7092437692775526</v>
      </c>
      <c r="R1817" s="17">
        <v>-0.99999999999999867</v>
      </c>
      <c r="S1817" s="17">
        <v>3.3890427678402775</v>
      </c>
      <c r="T1817" s="17">
        <v>0.39676764728914993</v>
      </c>
      <c r="U1817" s="17">
        <v>0.8630827818419089</v>
      </c>
      <c r="V1817" s="17">
        <v>0.96323052485076732</v>
      </c>
      <c r="W1817" s="17">
        <v>7.5437294255378715</v>
      </c>
      <c r="X1817" s="17">
        <v>6.5253856135283144</v>
      </c>
      <c r="Y1817" s="17">
        <v>0.32948066647547747</v>
      </c>
      <c r="Z1817" s="17">
        <v>53.974280824873802</v>
      </c>
      <c r="AA1817" s="17">
        <v>2.0573395708334754</v>
      </c>
      <c r="AB1817" s="17">
        <v>3.25245759467875</v>
      </c>
      <c r="AC1817" s="17">
        <v>42.554244500245098</v>
      </c>
      <c r="AD1817" s="17">
        <v>2.5725110951752521</v>
      </c>
      <c r="AE1817" s="17">
        <v>2.1042251928841966</v>
      </c>
      <c r="AF1817" s="17">
        <v>93.192146840233988</v>
      </c>
      <c r="AG1817" s="17">
        <v>68.335269726701029</v>
      </c>
      <c r="AH1817" s="17">
        <v>0.68569736391098335</v>
      </c>
      <c r="AI1817" s="17">
        <v>0.85299668079471669</v>
      </c>
      <c r="AJ1817" s="17">
        <v>0.33333333333333298</v>
      </c>
      <c r="AK1817" s="17">
        <v>1.2948907610772289</v>
      </c>
      <c r="AL1817" s="17">
        <v>1.2967027296203542</v>
      </c>
      <c r="AM1817" s="17">
        <v>0.33333333333333298</v>
      </c>
      <c r="AN1817" s="17">
        <v>0.89048428641015587</v>
      </c>
      <c r="AO1817" s="17">
        <v>1.0120093212347314</v>
      </c>
      <c r="AP1817" s="17">
        <v>0.33333333333333298</v>
      </c>
      <c r="AQ1817" s="17">
        <v>14.239745693712791</v>
      </c>
      <c r="AR1817" s="17">
        <v>2.2444243630026963</v>
      </c>
      <c r="AS1817" s="17">
        <v>13.447399730830536</v>
      </c>
      <c r="AT1817" s="17">
        <v>12.906643343042706</v>
      </c>
      <c r="AU1817" s="17">
        <v>-0.99999999999999867</v>
      </c>
      <c r="AV1817" s="17">
        <v>-0.99999999999999867</v>
      </c>
      <c r="AW1817" s="17">
        <v>-0.99999999999999867</v>
      </c>
      <c r="AX1817" s="17">
        <v>-0.99999999999999867</v>
      </c>
      <c r="AY1817" s="17">
        <v>0.10890996830121653</v>
      </c>
      <c r="AZ1817" s="17">
        <v>-0.36810368191331827</v>
      </c>
      <c r="BA1817" s="17">
        <v>0.91792516228625909</v>
      </c>
      <c r="BB1817" s="17">
        <v>-0.20775739937729193</v>
      </c>
      <c r="BC1817" s="17">
        <v>0.50722387761209897</v>
      </c>
      <c r="BD1817" s="17">
        <v>-4.3631057549766847</v>
      </c>
      <c r="BE1817" s="17">
        <v>14.786241997090226</v>
      </c>
      <c r="BF1817" s="17">
        <v>-0.99999999999999867</v>
      </c>
      <c r="BG1817" s="22">
        <v>182.67212167838102</v>
      </c>
    </row>
    <row r="1818" spans="1:100" x14ac:dyDescent="0.25">
      <c r="A1818">
        <v>4567</v>
      </c>
      <c r="B1818" t="s">
        <v>1690</v>
      </c>
      <c r="C1818" s="48">
        <v>2</v>
      </c>
      <c r="D1818" s="22">
        <v>1514.269326171875</v>
      </c>
      <c r="E1818" s="17">
        <v>84.005787214746007</v>
      </c>
      <c r="F1818" s="17">
        <v>-2.6714382434271364</v>
      </c>
      <c r="G1818" s="17">
        <v>0.43739584244865615</v>
      </c>
      <c r="H1818" s="17">
        <v>6.5270297497156555</v>
      </c>
      <c r="I1818" s="17">
        <v>59.038756110657381</v>
      </c>
      <c r="J1818" s="17">
        <v>12.930250262157536</v>
      </c>
      <c r="K1818" s="17">
        <v>-1</v>
      </c>
      <c r="L1818" s="17">
        <v>-1</v>
      </c>
      <c r="M1818" s="17">
        <v>-1</v>
      </c>
      <c r="N1818" s="17">
        <v>0.26678330253238153</v>
      </c>
      <c r="O1818" s="17">
        <v>-1</v>
      </c>
      <c r="P1818" s="17">
        <v>-1</v>
      </c>
      <c r="Q1818" s="17">
        <v>3.9838093389354392</v>
      </c>
      <c r="R1818" s="17">
        <v>-1</v>
      </c>
      <c r="S1818" s="17">
        <v>1.1387246825456354</v>
      </c>
      <c r="T1818" s="17">
        <v>0.14418381571485944</v>
      </c>
      <c r="U1818" s="17">
        <v>0.10620450023292105</v>
      </c>
      <c r="V1818" s="17">
        <v>-2.8524746413978414E-2</v>
      </c>
      <c r="W1818" s="17">
        <v>2.5182214368952835</v>
      </c>
      <c r="X1818" s="17">
        <v>0.33349925200760389</v>
      </c>
      <c r="Y1818" s="17">
        <v>0.10223325448022023</v>
      </c>
      <c r="Z1818" s="17">
        <v>33.109504995704214</v>
      </c>
      <c r="AA1818" s="17">
        <v>0.52067290116775256</v>
      </c>
      <c r="AB1818" s="17">
        <v>1.037488414544177</v>
      </c>
      <c r="AC1818" s="17">
        <v>17.124104982134433</v>
      </c>
      <c r="AD1818" s="17">
        <v>0.63150750511341425</v>
      </c>
      <c r="AE1818" s="17">
        <v>0.47873690866839042</v>
      </c>
      <c r="AF1818" s="17">
        <v>52.006531140131273</v>
      </c>
      <c r="AG1818" s="17">
        <v>-2.0324386639116256</v>
      </c>
      <c r="AH1818" s="17">
        <v>0.19885892961147525</v>
      </c>
      <c r="AI1818" s="17">
        <v>0.27700586876492972</v>
      </c>
      <c r="AJ1818" s="17">
        <v>0.33333333333333298</v>
      </c>
      <c r="AK1818" s="17">
        <v>0.64503447239649558</v>
      </c>
      <c r="AL1818" s="17">
        <v>0.72911256374795697</v>
      </c>
      <c r="AM1818" s="17">
        <v>0.33333333333333298</v>
      </c>
      <c r="AN1818" s="17">
        <v>0.30464236011286122</v>
      </c>
      <c r="AO1818" s="17">
        <v>0.37184150615036604</v>
      </c>
      <c r="AP1818" s="17">
        <v>0.33333333333333298</v>
      </c>
      <c r="AQ1818" s="17">
        <v>6.9361244455793241</v>
      </c>
      <c r="AR1818" s="17">
        <v>2.2444243630026963</v>
      </c>
      <c r="AS1818" s="17">
        <v>4.1503244675994786</v>
      </c>
      <c r="AT1818" s="17">
        <v>6.4020394136227905</v>
      </c>
      <c r="AU1818" s="17">
        <v>-1</v>
      </c>
      <c r="AV1818" s="17">
        <v>-1</v>
      </c>
      <c r="AW1818" s="17">
        <v>-1</v>
      </c>
      <c r="AX1818" s="17">
        <v>-1</v>
      </c>
      <c r="AY1818" s="17">
        <v>1.1002317391388494E-2</v>
      </c>
      <c r="AZ1818" s="17">
        <v>0.30712201347426582</v>
      </c>
      <c r="BA1818" s="17">
        <v>0.26880562630706373</v>
      </c>
      <c r="BB1818" s="17">
        <v>0.16827917495913547</v>
      </c>
      <c r="BC1818" s="17">
        <v>0.14729064101951772</v>
      </c>
      <c r="BD1818" s="17">
        <v>5.663707698522618</v>
      </c>
      <c r="BE1818" s="17">
        <v>5.0996431769010986</v>
      </c>
      <c r="BF1818" s="17">
        <v>-1</v>
      </c>
      <c r="BG1818" s="22">
        <v>84.94760610622393</v>
      </c>
    </row>
    <row r="1819" spans="1:100" x14ac:dyDescent="0.25">
      <c r="A1819">
        <v>4568</v>
      </c>
      <c r="B1819" t="s">
        <v>1691</v>
      </c>
      <c r="C1819" s="48">
        <v>2</v>
      </c>
      <c r="D1819" s="22">
        <v>1454.9979882812499</v>
      </c>
      <c r="E1819" s="17">
        <v>50.865861812241526</v>
      </c>
      <c r="F1819" s="17">
        <v>-56.134211496024868</v>
      </c>
      <c r="G1819" s="17">
        <v>6.5798438250038505E-2</v>
      </c>
      <c r="H1819" s="17">
        <v>3.1374131387700714</v>
      </c>
      <c r="I1819" s="17">
        <v>33.014986597476579</v>
      </c>
      <c r="J1819" s="17">
        <v>6.502814617053736</v>
      </c>
      <c r="K1819" s="17">
        <v>-1.0000000000000009</v>
      </c>
      <c r="L1819" s="17">
        <v>-1.0000000000000009</v>
      </c>
      <c r="M1819" s="17">
        <v>-1.0000000000000009</v>
      </c>
      <c r="N1819" s="17">
        <v>0.17418135189498019</v>
      </c>
      <c r="O1819" s="17">
        <v>-1.0000000000000009</v>
      </c>
      <c r="P1819" s="17">
        <v>-1.0000000000000009</v>
      </c>
      <c r="Q1819" s="17">
        <v>2.9890457137657975</v>
      </c>
      <c r="R1819" s="17">
        <v>-1.0000000000000009</v>
      </c>
      <c r="S1819" s="17">
        <v>-0.15864978555782949</v>
      </c>
      <c r="T1819" s="17">
        <v>-1.4381815848351909E-3</v>
      </c>
      <c r="U1819" s="17">
        <v>-0.33015805865970532</v>
      </c>
      <c r="V1819" s="17">
        <v>-0.60030078818961863</v>
      </c>
      <c r="W1819" s="17">
        <v>-0.37913151792541777</v>
      </c>
      <c r="X1819" s="17">
        <v>-3.2363050913562446</v>
      </c>
      <c r="Y1819" s="17">
        <v>-2.8781552800517335E-2</v>
      </c>
      <c r="Z1819" s="17">
        <v>21.080348930897205</v>
      </c>
      <c r="AA1819" s="17">
        <v>-0.36526056585535815</v>
      </c>
      <c r="AB1819" s="17">
        <v>-0.23950637153576704</v>
      </c>
      <c r="AC1819" s="17">
        <v>2.4628826657409153</v>
      </c>
      <c r="AD1819" s="17">
        <v>-0.48753807190938958</v>
      </c>
      <c r="AE1819" s="17">
        <v>-0.45840482783717318</v>
      </c>
      <c r="AF1819" s="17">
        <v>28.261814065861177</v>
      </c>
      <c r="AG1819" s="17">
        <v>-42.601489253476394</v>
      </c>
      <c r="AH1819" s="17">
        <v>-8.1817726226247833E-2</v>
      </c>
      <c r="AI1819" s="17">
        <v>-5.5069751243156551E-2</v>
      </c>
      <c r="AJ1819" s="17">
        <v>0.33333333333333298</v>
      </c>
      <c r="AK1819" s="17">
        <v>0.27037323566717009</v>
      </c>
      <c r="AL1819" s="17">
        <v>0.40188016297691564</v>
      </c>
      <c r="AM1819" s="17">
        <v>0.33333333333333298</v>
      </c>
      <c r="AN1819" s="17">
        <v>-3.31127165980587E-2</v>
      </c>
      <c r="AO1819" s="17">
        <v>2.765959000199103E-3</v>
      </c>
      <c r="AP1819" s="17">
        <v>0.33333333333333298</v>
      </c>
      <c r="AQ1819" s="17">
        <v>2.7253722883856621</v>
      </c>
      <c r="AR1819" s="17">
        <v>2.2444243630026963</v>
      </c>
      <c r="AS1819" s="17">
        <v>-1.2097124771211547</v>
      </c>
      <c r="AT1819" s="17">
        <v>2.6519442078377211</v>
      </c>
      <c r="AU1819" s="17">
        <v>-1.0000000000000009</v>
      </c>
      <c r="AV1819" s="17">
        <v>-1.0000000000000009</v>
      </c>
      <c r="AW1819" s="17">
        <v>-1.0000000000000009</v>
      </c>
      <c r="AX1819" s="17">
        <v>-1.0000000000000009</v>
      </c>
      <c r="AY1819" s="17">
        <v>-4.5444318909704184E-2</v>
      </c>
      <c r="AZ1819" s="17">
        <v>0.69640945827056844</v>
      </c>
      <c r="BA1819" s="17">
        <v>-0.10543085085136916</v>
      </c>
      <c r="BB1819" s="17">
        <v>0.38507530427313619</v>
      </c>
      <c r="BC1819" s="17">
        <v>-6.0221441129489711E-2</v>
      </c>
      <c r="BD1819" s="17">
        <v>11.444460142372385</v>
      </c>
      <c r="BE1819" s="17">
        <v>-0.4849655387281242</v>
      </c>
      <c r="BF1819" s="17">
        <v>-1.0000000000000009</v>
      </c>
      <c r="BG1819" s="22">
        <v>411.35930788827864</v>
      </c>
    </row>
    <row r="1820" spans="1:100" x14ac:dyDescent="0.25">
      <c r="A1820">
        <v>4571</v>
      </c>
      <c r="B1820" t="s">
        <v>290</v>
      </c>
      <c r="C1820" s="48">
        <v>2</v>
      </c>
      <c r="D1820" s="22">
        <v>1558.8932324218749</v>
      </c>
      <c r="E1820" s="17">
        <v>119.48953891945504</v>
      </c>
      <c r="F1820" s="17">
        <v>54.572497839693028</v>
      </c>
      <c r="G1820" s="17">
        <v>0.83527453000000673</v>
      </c>
      <c r="H1820" s="17">
        <v>10.156377514869671</v>
      </c>
      <c r="I1820" s="17">
        <v>86.903060710344221</v>
      </c>
      <c r="J1820" s="17">
        <v>19.812267278153101</v>
      </c>
      <c r="K1820" s="17">
        <v>-0.99999999999999911</v>
      </c>
      <c r="L1820" s="17">
        <v>-0.99999999999999911</v>
      </c>
      <c r="M1820" s="17">
        <v>-0.99999999999999911</v>
      </c>
      <c r="N1820" s="17">
        <v>0.36593454031823819</v>
      </c>
      <c r="O1820" s="17">
        <v>-0.99999999999999911</v>
      </c>
      <c r="P1820" s="17">
        <v>-0.99999999999999911</v>
      </c>
      <c r="Q1820" s="17">
        <v>5.0489277739252847</v>
      </c>
      <c r="R1820" s="17">
        <v>-0.99999999999999911</v>
      </c>
      <c r="S1820" s="17">
        <v>2.5278561587056041</v>
      </c>
      <c r="T1820" s="17">
        <v>0.30010495108759239</v>
      </c>
      <c r="U1820" s="17">
        <v>0.57342886796813852</v>
      </c>
      <c r="V1820" s="17">
        <v>0.58369024353089538</v>
      </c>
      <c r="W1820" s="17">
        <v>5.6204901234142106</v>
      </c>
      <c r="X1820" s="17">
        <v>4.1557785545657753</v>
      </c>
      <c r="Y1820" s="17">
        <v>0.24251410408160964</v>
      </c>
      <c r="Z1820" s="17">
        <v>45.989424966451914</v>
      </c>
      <c r="AA1820" s="17">
        <v>1.4692641483998408</v>
      </c>
      <c r="AB1820" s="17">
        <v>2.4047988525466817</v>
      </c>
      <c r="AC1820" s="17">
        <v>32.822244493430098</v>
      </c>
      <c r="AD1820" s="17">
        <v>1.8296977520452669</v>
      </c>
      <c r="AE1820" s="17">
        <v>1.4821581380888471</v>
      </c>
      <c r="AF1820" s="17">
        <v>77.43059696794063</v>
      </c>
      <c r="AG1820" s="17">
        <v>41.405864245095678</v>
      </c>
      <c r="AH1820" s="17">
        <v>0.49938648494209675</v>
      </c>
      <c r="AI1820" s="17">
        <v>0.63256758788285317</v>
      </c>
      <c r="AJ1820" s="17">
        <v>0.33333333333333298</v>
      </c>
      <c r="AK1820" s="17">
        <v>1.046193682503767</v>
      </c>
      <c r="AL1820" s="17">
        <v>1.0794885262061573</v>
      </c>
      <c r="AM1820" s="17">
        <v>0.33333333333333298</v>
      </c>
      <c r="AN1820" s="17">
        <v>0.66628521637920346</v>
      </c>
      <c r="AO1820" s="17">
        <v>0.76701997792708387</v>
      </c>
      <c r="AP1820" s="17">
        <v>0.33333333333333298</v>
      </c>
      <c r="AQ1820" s="17">
        <v>11.444682694314436</v>
      </c>
      <c r="AR1820" s="17">
        <v>2.2444243630026963</v>
      </c>
      <c r="AS1820" s="17">
        <v>9.8894508465671453</v>
      </c>
      <c r="AT1820" s="17">
        <v>10.417360677473336</v>
      </c>
      <c r="AU1820" s="17">
        <v>-0.99999999999999911</v>
      </c>
      <c r="AV1820" s="17">
        <v>-0.99999999999999911</v>
      </c>
      <c r="AW1820" s="17">
        <v>-0.99999999999999911</v>
      </c>
      <c r="AX1820" s="17">
        <v>-0.99999999999999911</v>
      </c>
      <c r="AY1820" s="17">
        <v>7.14411506943331E-2</v>
      </c>
      <c r="AZ1820" s="17">
        <v>-0.10969784550672962</v>
      </c>
      <c r="BA1820" s="17">
        <v>0.66951003565770417</v>
      </c>
      <c r="BB1820" s="17">
        <v>-6.3849893820802972E-2</v>
      </c>
      <c r="BC1820" s="17">
        <v>0.36947904697610129</v>
      </c>
      <c r="BD1820" s="17">
        <v>-0.52588934771736184</v>
      </c>
      <c r="BE1820" s="17">
        <v>11.079224199686552</v>
      </c>
      <c r="BF1820" s="17">
        <v>-0.99999999999999911</v>
      </c>
      <c r="BG1820" s="22">
        <v>401.23597897068498</v>
      </c>
    </row>
    <row r="1821" spans="1:100" x14ac:dyDescent="0.25">
      <c r="A1821">
        <v>4572</v>
      </c>
      <c r="B1821" t="s">
        <v>1692</v>
      </c>
      <c r="C1821" s="48">
        <v>2</v>
      </c>
      <c r="D1821" s="22">
        <v>1534.0616406249999</v>
      </c>
      <c r="E1821" s="17">
        <v>74.232289028217366</v>
      </c>
      <c r="F1821" s="17">
        <v>-18.43847184669432</v>
      </c>
      <c r="G1821" s="17">
        <v>0.32780577813971612</v>
      </c>
      <c r="H1821" s="17">
        <v>5.5273771736238455</v>
      </c>
      <c r="I1821" s="17">
        <v>51.363927001823882</v>
      </c>
      <c r="J1821" s="17">
        <v>11.034695886024142</v>
      </c>
      <c r="K1821" s="17">
        <v>-1.0000000000000002</v>
      </c>
      <c r="L1821" s="17">
        <v>-1.0000000000000002</v>
      </c>
      <c r="M1821" s="17">
        <v>-1.0000000000000002</v>
      </c>
      <c r="N1821" s="17">
        <v>0.23947349463054299</v>
      </c>
      <c r="O1821" s="17">
        <v>-1.0000000000000002</v>
      </c>
      <c r="P1821" s="17">
        <v>-1.0000000000000002</v>
      </c>
      <c r="Q1821" s="17">
        <v>3.6904375111918135</v>
      </c>
      <c r="R1821" s="17">
        <v>-1.0000000000000002</v>
      </c>
      <c r="S1821" s="17">
        <v>0.75610803941041826</v>
      </c>
      <c r="T1821" s="17">
        <v>0.10123754141758277</v>
      </c>
      <c r="U1821" s="17">
        <v>-2.2485852150424368E-2</v>
      </c>
      <c r="V1821" s="17">
        <v>-0.19715071764119255</v>
      </c>
      <c r="W1821" s="17">
        <v>1.6637453478352429</v>
      </c>
      <c r="X1821" s="17">
        <v>-0.71929359083602995</v>
      </c>
      <c r="Y1821" s="17">
        <v>6.3594875974096049E-2</v>
      </c>
      <c r="Z1821" s="17">
        <v>29.561912973183354</v>
      </c>
      <c r="AA1821" s="17">
        <v>0.25939684130429119</v>
      </c>
      <c r="AB1821" s="17">
        <v>0.66088206813955708</v>
      </c>
      <c r="AC1821" s="17">
        <v>12.800274195516661</v>
      </c>
      <c r="AD1821" s="17">
        <v>0.30148292645673658</v>
      </c>
      <c r="AE1821" s="17">
        <v>0.20235870470401923</v>
      </c>
      <c r="AF1821" s="17">
        <v>45.003831331776354</v>
      </c>
      <c r="AG1821" s="17">
        <v>-13.996905618817181</v>
      </c>
      <c r="AH1821" s="17">
        <v>0.11608285955358673</v>
      </c>
      <c r="AI1821" s="17">
        <v>0.17907141566884244</v>
      </c>
      <c r="AJ1821" s="17">
        <v>0.33333333333333298</v>
      </c>
      <c r="AK1821" s="17">
        <v>0.53454083448806766</v>
      </c>
      <c r="AL1821" s="17">
        <v>0.63260645407314497</v>
      </c>
      <c r="AM1821" s="17">
        <v>0.33333333333333298</v>
      </c>
      <c r="AN1821" s="17">
        <v>0.20503294368745342</v>
      </c>
      <c r="AO1821" s="17">
        <v>0.26299517813504647</v>
      </c>
      <c r="AP1821" s="17">
        <v>0.33333333333333298</v>
      </c>
      <c r="AQ1821" s="17">
        <v>5.6943057609439114</v>
      </c>
      <c r="AR1821" s="17">
        <v>2.2444243630026963</v>
      </c>
      <c r="AS1821" s="17">
        <v>2.5695631737012539</v>
      </c>
      <c r="AT1821" s="17">
        <v>5.2960758893271001</v>
      </c>
      <c r="AU1821" s="17">
        <v>-1.0000000000000002</v>
      </c>
      <c r="AV1821" s="17">
        <v>-1.0000000000000002</v>
      </c>
      <c r="AW1821" s="17">
        <v>-1.0000000000000002</v>
      </c>
      <c r="AX1821" s="17">
        <v>-1.0000000000000002</v>
      </c>
      <c r="AY1821" s="17">
        <v>-5.6447055220269649E-3</v>
      </c>
      <c r="AZ1821" s="17">
        <v>0.42192915590276081</v>
      </c>
      <c r="BA1821" s="17">
        <v>0.15843725684282844</v>
      </c>
      <c r="BB1821" s="17">
        <v>0.23221584804943418</v>
      </c>
      <c r="BC1821" s="17">
        <v>8.6091983088536508E-2</v>
      </c>
      <c r="BD1821" s="17">
        <v>7.3685447746636212</v>
      </c>
      <c r="BE1821" s="17">
        <v>3.4526520478700897</v>
      </c>
      <c r="BF1821" s="17">
        <v>-1.0000000000000002</v>
      </c>
      <c r="BG1821" s="22">
        <v>126.20968781936722</v>
      </c>
    </row>
    <row r="1822" spans="1:100" x14ac:dyDescent="0.25">
      <c r="A1822">
        <v>4573</v>
      </c>
      <c r="B1822" t="s">
        <v>1693</v>
      </c>
      <c r="C1822" s="48">
        <v>2</v>
      </c>
      <c r="D1822" s="22">
        <v>1556.6454296874999</v>
      </c>
      <c r="E1822" s="17">
        <v>101.43526472212643</v>
      </c>
      <c r="F1822" s="17">
        <v>25.446555160924675</v>
      </c>
      <c r="G1822" s="17">
        <v>0.63283226904336698</v>
      </c>
      <c r="H1822" s="17">
        <v>8.3097509164523302</v>
      </c>
      <c r="I1822" s="17">
        <v>72.725591547919976</v>
      </c>
      <c r="J1822" s="17">
        <v>16.310669609691903</v>
      </c>
      <c r="K1822" s="17">
        <v>-0.99999999999999956</v>
      </c>
      <c r="L1822" s="17">
        <v>-0.99999999999999956</v>
      </c>
      <c r="M1822" s="17">
        <v>-0.99999999999999956</v>
      </c>
      <c r="N1822" s="17">
        <v>0.31548599561847296</v>
      </c>
      <c r="O1822" s="17">
        <v>-0.99999999999999956</v>
      </c>
      <c r="P1822" s="17">
        <v>-0.99999999999999956</v>
      </c>
      <c r="Q1822" s="17">
        <v>4.5069912718900671</v>
      </c>
      <c r="R1822" s="17">
        <v>-0.99999999999999956</v>
      </c>
      <c r="S1822" s="17">
        <v>1.8210605307956165</v>
      </c>
      <c r="T1822" s="17">
        <v>0.22077165638401883</v>
      </c>
      <c r="U1822" s="17">
        <v>0.33570324873364105</v>
      </c>
      <c r="V1822" s="17">
        <v>0.27219281822587399</v>
      </c>
      <c r="W1822" s="17">
        <v>4.0420434595354804</v>
      </c>
      <c r="X1822" s="17">
        <v>2.2109876214807294</v>
      </c>
      <c r="Y1822" s="17">
        <v>0.17113864907295592</v>
      </c>
      <c r="Z1822" s="17">
        <v>39.436070385271378</v>
      </c>
      <c r="AA1822" s="17">
        <v>0.98661714361761388</v>
      </c>
      <c r="AB1822" s="17">
        <v>1.7091058557632934</v>
      </c>
      <c r="AC1822" s="17">
        <v>24.834968585194115</v>
      </c>
      <c r="AD1822" s="17">
        <v>1.2200537820757185</v>
      </c>
      <c r="AE1822" s="17">
        <v>0.97161341998415685</v>
      </c>
      <c r="AF1822" s="17">
        <v>64.494731011994176</v>
      </c>
      <c r="AG1822" s="17">
        <v>19.304282712448511</v>
      </c>
      <c r="AH1822" s="17">
        <v>0.34647686780395665</v>
      </c>
      <c r="AI1822" s="17">
        <v>0.45165636901146733</v>
      </c>
      <c r="AJ1822" s="17">
        <v>0.33333333333333298</v>
      </c>
      <c r="AK1822" s="17">
        <v>0.84208227860452067</v>
      </c>
      <c r="AL1822" s="17">
        <v>0.9012158409778428</v>
      </c>
      <c r="AM1822" s="17">
        <v>0.33333333333333298</v>
      </c>
      <c r="AN1822" s="17">
        <v>0.4822798907058431</v>
      </c>
      <c r="AO1822" s="17">
        <v>0.5659515975113989</v>
      </c>
      <c r="AP1822" s="17">
        <v>0.33333333333333298</v>
      </c>
      <c r="AQ1822" s="17">
        <v>9.150710300000533</v>
      </c>
      <c r="AR1822" s="17">
        <v>2.2444243630026963</v>
      </c>
      <c r="AS1822" s="17">
        <v>6.9693604863008414</v>
      </c>
      <c r="AT1822" s="17">
        <v>8.3743492256064478</v>
      </c>
      <c r="AU1822" s="17">
        <v>-0.99999999999999956</v>
      </c>
      <c r="AV1822" s="17">
        <v>-0.99999999999999956</v>
      </c>
      <c r="AW1822" s="17">
        <v>-0.99999999999999956</v>
      </c>
      <c r="AX1822" s="17">
        <v>-0.99999999999999956</v>
      </c>
      <c r="AY1822" s="17">
        <v>4.0689631585005444E-2</v>
      </c>
      <c r="AZ1822" s="17">
        <v>0.10238175891503293</v>
      </c>
      <c r="BA1822" s="17">
        <v>0.46563003619487997</v>
      </c>
      <c r="BB1822" s="17">
        <v>5.4258300932667369E-2</v>
      </c>
      <c r="BC1822" s="17">
        <v>0.25642870106030674</v>
      </c>
      <c r="BD1822" s="17">
        <v>2.6234022822587799</v>
      </c>
      <c r="BE1822" s="17">
        <v>8.0367895589271789</v>
      </c>
      <c r="BF1822" s="17">
        <v>-0.99999999999999956</v>
      </c>
      <c r="BG1822" s="22">
        <v>700.13881128739899</v>
      </c>
    </row>
    <row r="1823" spans="1:100" x14ac:dyDescent="0.25">
      <c r="A1823">
        <v>4575</v>
      </c>
      <c r="B1823" t="s">
        <v>1694</v>
      </c>
      <c r="C1823" s="48">
        <v>2</v>
      </c>
      <c r="D1823" s="22">
        <v>1536.4942675781249</v>
      </c>
      <c r="E1823" s="17">
        <v>97.963384767172585</v>
      </c>
      <c r="F1823" s="17">
        <v>19.845566971074692</v>
      </c>
      <c r="G1823" s="17">
        <v>0.59390213980256412</v>
      </c>
      <c r="H1823" s="17">
        <v>7.9546402207103526</v>
      </c>
      <c r="I1823" s="17">
        <v>69.999230440350217</v>
      </c>
      <c r="J1823" s="17">
        <v>15.637304033066155</v>
      </c>
      <c r="K1823" s="17">
        <v>-0.99999999999999967</v>
      </c>
      <c r="L1823" s="17">
        <v>-0.99999999999999967</v>
      </c>
      <c r="M1823" s="17">
        <v>-0.99999999999999967</v>
      </c>
      <c r="N1823" s="17">
        <v>0.30578462024412395</v>
      </c>
      <c r="O1823" s="17">
        <v>-0.99999999999999967</v>
      </c>
      <c r="P1823" s="17">
        <v>-0.99999999999999967</v>
      </c>
      <c r="Q1823" s="17">
        <v>4.402775591009787</v>
      </c>
      <c r="R1823" s="17">
        <v>-0.99999999999999967</v>
      </c>
      <c r="S1823" s="17">
        <v>1.6851420471186156</v>
      </c>
      <c r="T1823" s="17">
        <v>0.2055156747460232</v>
      </c>
      <c r="U1823" s="17">
        <v>0.28998804560897784</v>
      </c>
      <c r="V1823" s="17">
        <v>0.21229112098144759</v>
      </c>
      <c r="W1823" s="17">
        <v>3.738504404329638</v>
      </c>
      <c r="X1823" s="17">
        <v>1.8369996902376644</v>
      </c>
      <c r="Y1823" s="17">
        <v>0.15741297897335579</v>
      </c>
      <c r="Z1823" s="17">
        <v>38.175844681406069</v>
      </c>
      <c r="AA1823" s="17">
        <v>0.89380297435735789</v>
      </c>
      <c r="AB1823" s="17">
        <v>1.5753224345116426</v>
      </c>
      <c r="AC1823" s="17">
        <v>23.298996392825757</v>
      </c>
      <c r="AD1823" s="17">
        <v>1.1028177937517492</v>
      </c>
      <c r="AE1823" s="17">
        <v>0.87343445396637509</v>
      </c>
      <c r="AF1823" s="17">
        <v>62.00713316000931</v>
      </c>
      <c r="AG1823" s="17">
        <v>15.05409591140115</v>
      </c>
      <c r="AH1823" s="17">
        <v>0.31707198401526748</v>
      </c>
      <c r="AI1823" s="17">
        <v>0.41686671047627294</v>
      </c>
      <c r="AJ1823" s="17">
        <v>0.33333333333333298</v>
      </c>
      <c r="AK1823" s="17">
        <v>0.80283116919796593</v>
      </c>
      <c r="AL1823" s="17">
        <v>0.86693357875034405</v>
      </c>
      <c r="AM1823" s="17">
        <v>0.33333333333333298</v>
      </c>
      <c r="AN1823" s="17">
        <v>0.44689522805877746</v>
      </c>
      <c r="AO1823" s="17">
        <v>0.52728566877284322</v>
      </c>
      <c r="AP1823" s="17">
        <v>0.33333333333333298</v>
      </c>
      <c r="AQ1823" s="17">
        <v>8.7095739415965845</v>
      </c>
      <c r="AR1823" s="17">
        <v>2.2444243630026963</v>
      </c>
      <c r="AS1823" s="17">
        <v>6.4078201508847181</v>
      </c>
      <c r="AT1823" s="17">
        <v>7.9814732545232481</v>
      </c>
      <c r="AU1823" s="17">
        <v>-0.99999999999999967</v>
      </c>
      <c r="AV1823" s="17">
        <v>-0.99999999999999967</v>
      </c>
      <c r="AW1823" s="17">
        <v>-0.99999999999999967</v>
      </c>
      <c r="AX1823" s="17">
        <v>-0.99999999999999967</v>
      </c>
      <c r="AY1823" s="17">
        <v>3.4776041173497647E-2</v>
      </c>
      <c r="AZ1823" s="17">
        <v>0.14316517227182177</v>
      </c>
      <c r="BA1823" s="17">
        <v>0.42642342641293052</v>
      </c>
      <c r="BB1823" s="17">
        <v>7.6970788258302072E-2</v>
      </c>
      <c r="BC1823" s="17">
        <v>0.23468885011998364</v>
      </c>
      <c r="BD1823" s="17">
        <v>3.2290185680708099</v>
      </c>
      <c r="BE1823" s="17">
        <v>7.4517221268022897</v>
      </c>
      <c r="BF1823" s="17">
        <v>-0.99999999999999967</v>
      </c>
      <c r="BG1823" s="22">
        <v>2947.5904198859162</v>
      </c>
    </row>
    <row r="1824" spans="1:100" x14ac:dyDescent="0.25">
      <c r="A1824">
        <v>4576</v>
      </c>
      <c r="B1824" t="s">
        <v>1695</v>
      </c>
      <c r="C1824" s="48">
        <v>2</v>
      </c>
      <c r="D1824" s="22">
        <v>1535.71875</v>
      </c>
      <c r="E1824" s="17">
        <v>115.12417695839206</v>
      </c>
      <c r="F1824" s="17">
        <v>47.530105503101112</v>
      </c>
      <c r="G1824" s="17">
        <v>0.78632580264421736</v>
      </c>
      <c r="H1824" s="17">
        <v>9.7098797259853651</v>
      </c>
      <c r="I1824" s="17">
        <v>83.475075519172833</v>
      </c>
      <c r="J1824" s="17">
        <v>18.965612292315502</v>
      </c>
      <c r="K1824" s="17">
        <v>-0.99999999999999922</v>
      </c>
      <c r="L1824" s="17">
        <v>-0.99999999999999922</v>
      </c>
      <c r="M1824" s="17">
        <v>-0.99999999999999922</v>
      </c>
      <c r="N1824" s="17">
        <v>0.35373653359604457</v>
      </c>
      <c r="O1824" s="17">
        <v>-0.99999999999999922</v>
      </c>
      <c r="P1824" s="17">
        <v>-0.99999999999999922</v>
      </c>
      <c r="Q1824" s="17">
        <v>4.9178923766869893</v>
      </c>
      <c r="R1824" s="17">
        <v>-0.99999999999999922</v>
      </c>
      <c r="S1824" s="17">
        <v>2.3569592999008111</v>
      </c>
      <c r="T1824" s="17">
        <v>0.28092287025955104</v>
      </c>
      <c r="U1824" s="17">
        <v>0.5159489402771118</v>
      </c>
      <c r="V1824" s="17">
        <v>0.50837295320211551</v>
      </c>
      <c r="W1824" s="17">
        <v>5.2388358431727742</v>
      </c>
      <c r="X1824" s="17">
        <v>3.6855455078800317</v>
      </c>
      <c r="Y1824" s="17">
        <v>0.22525615768936741</v>
      </c>
      <c r="Z1824" s="17">
        <v>44.404882464584055</v>
      </c>
      <c r="AA1824" s="17">
        <v>1.3525644211070609</v>
      </c>
      <c r="AB1824" s="17">
        <v>2.2365865106079803</v>
      </c>
      <c r="AC1824" s="17">
        <v>30.890992644630369</v>
      </c>
      <c r="AD1824" s="17">
        <v>1.6822912948701414</v>
      </c>
      <c r="AE1824" s="17">
        <v>1.3587129933283002</v>
      </c>
      <c r="AF1824" s="17">
        <v>74.302820322903642</v>
      </c>
      <c r="AG1824" s="17">
        <v>36.061899583463045</v>
      </c>
      <c r="AH1824" s="17">
        <v>0.46241430767039515</v>
      </c>
      <c r="AI1824" s="17">
        <v>0.58882487385519422</v>
      </c>
      <c r="AJ1824" s="17">
        <v>0.33333333333333298</v>
      </c>
      <c r="AK1824" s="17">
        <v>0.99684137131904094</v>
      </c>
      <c r="AL1824" s="17">
        <v>1.0363837860052252</v>
      </c>
      <c r="AM1824" s="17">
        <v>0.33333333333333298</v>
      </c>
      <c r="AN1824" s="17">
        <v>0.62179437501121626</v>
      </c>
      <c r="AO1824" s="17">
        <v>0.71840344259335964</v>
      </c>
      <c r="AP1824" s="17">
        <v>0.33333333333333298</v>
      </c>
      <c r="AQ1824" s="17">
        <v>10.890020694589838</v>
      </c>
      <c r="AR1824" s="17">
        <v>2.2444243630026963</v>
      </c>
      <c r="AS1824" s="17">
        <v>9.1833991248391484</v>
      </c>
      <c r="AT1824" s="17">
        <v>9.9233787881700604</v>
      </c>
      <c r="AU1824" s="17">
        <v>-0.99999999999999922</v>
      </c>
      <c r="AV1824" s="17">
        <v>-0.99999999999999922</v>
      </c>
      <c r="AW1824" s="17">
        <v>-0.99999999999999922</v>
      </c>
      <c r="AX1824" s="17">
        <v>-0.99999999999999922</v>
      </c>
      <c r="AY1824" s="17">
        <v>6.4005708521607974E-2</v>
      </c>
      <c r="AZ1824" s="17">
        <v>-5.841889473079459E-2</v>
      </c>
      <c r="BA1824" s="17">
        <v>0.6202136759952237</v>
      </c>
      <c r="BB1824" s="17">
        <v>-3.5292389097466792E-2</v>
      </c>
      <c r="BC1824" s="17">
        <v>0.34214448484682763</v>
      </c>
      <c r="BD1824" s="17">
        <v>0.23558119025785462</v>
      </c>
      <c r="BE1824" s="17">
        <v>10.34359072560558</v>
      </c>
      <c r="BF1824" s="17">
        <v>-0.99999999999999922</v>
      </c>
      <c r="BG1824" s="22">
        <v>587.02445404229377</v>
      </c>
    </row>
    <row r="1825" spans="1:100" x14ac:dyDescent="0.25">
      <c r="A1825">
        <v>4578</v>
      </c>
      <c r="B1825" t="s">
        <v>1696</v>
      </c>
      <c r="C1825" s="48">
        <v>2</v>
      </c>
      <c r="D1825" s="22">
        <v>1514.64521484375</v>
      </c>
      <c r="E1825" s="17">
        <v>67.007117962854437</v>
      </c>
      <c r="F1825" s="17">
        <v>-30.094432977781715</v>
      </c>
      <c r="G1825" s="17">
        <v>0.24679006129151468</v>
      </c>
      <c r="H1825" s="17">
        <v>4.7883724968593429</v>
      </c>
      <c r="I1825" s="17">
        <v>45.69022121598956</v>
      </c>
      <c r="J1825" s="17">
        <v>9.6333854882651693</v>
      </c>
      <c r="K1825" s="17">
        <v>-1.0000000000000004</v>
      </c>
      <c r="L1825" s="17">
        <v>-1.0000000000000004</v>
      </c>
      <c r="M1825" s="17">
        <v>-1.0000000000000004</v>
      </c>
      <c r="N1825" s="17">
        <v>0.21928440469701663</v>
      </c>
      <c r="O1825" s="17">
        <v>-1.0000000000000004</v>
      </c>
      <c r="P1825" s="17">
        <v>-1.0000000000000004</v>
      </c>
      <c r="Q1825" s="17">
        <v>3.4735590096817273</v>
      </c>
      <c r="R1825" s="17">
        <v>-1.0000000000000004</v>
      </c>
      <c r="S1825" s="17">
        <v>0.47325428056721441</v>
      </c>
      <c r="T1825" s="17">
        <v>6.948901366469297E-2</v>
      </c>
      <c r="U1825" s="17">
        <v>-0.11762167687622363</v>
      </c>
      <c r="V1825" s="17">
        <v>-0.32180940841159755</v>
      </c>
      <c r="W1825" s="17">
        <v>1.0320640606549085</v>
      </c>
      <c r="X1825" s="17">
        <v>-1.4975828216479421</v>
      </c>
      <c r="Y1825" s="17">
        <v>3.5031009785448972E-2</v>
      </c>
      <c r="Z1825" s="17">
        <v>26.939314723954638</v>
      </c>
      <c r="AA1825" s="17">
        <v>6.6245505746719557E-2</v>
      </c>
      <c r="AB1825" s="17">
        <v>0.38247149035633576</v>
      </c>
      <c r="AC1825" s="17">
        <v>9.6038325024024651</v>
      </c>
      <c r="AD1825" s="17">
        <v>5.7508456818477049E-2</v>
      </c>
      <c r="AE1825" s="17">
        <v>-1.9570647645582584E-3</v>
      </c>
      <c r="AF1825" s="17">
        <v>39.827004870142858</v>
      </c>
      <c r="AG1825" s="17">
        <v>-22.841775572773567</v>
      </c>
      <c r="AH1825" s="17">
        <v>5.4889696688824013E-2</v>
      </c>
      <c r="AI1825" s="17">
        <v>0.10667224361115418</v>
      </c>
      <c r="AJ1825" s="17">
        <v>0.33333333333333298</v>
      </c>
      <c r="AK1825" s="17">
        <v>0.45285714045279879</v>
      </c>
      <c r="AL1825" s="17">
        <v>0.56126320133542174</v>
      </c>
      <c r="AM1825" s="17">
        <v>0.33333333333333298</v>
      </c>
      <c r="AN1825" s="17">
        <v>0.13139553570322335</v>
      </c>
      <c r="AO1825" s="17">
        <v>0.18252927690520096</v>
      </c>
      <c r="AP1825" s="17">
        <v>0.33333333333333298</v>
      </c>
      <c r="AQ1825" s="17">
        <v>4.7762770001648978</v>
      </c>
      <c r="AR1825" s="17">
        <v>2.2444243630026963</v>
      </c>
      <c r="AS1825" s="17">
        <v>1.4009671864771831</v>
      </c>
      <c r="AT1825" s="17">
        <v>4.4784796200504395</v>
      </c>
      <c r="AU1825" s="17">
        <v>-1.0000000000000004</v>
      </c>
      <c r="AV1825" s="17">
        <v>-1.0000000000000004</v>
      </c>
      <c r="AW1825" s="17">
        <v>-1.0000000000000004</v>
      </c>
      <c r="AX1825" s="17">
        <v>-1.0000000000000004</v>
      </c>
      <c r="AY1825" s="17">
        <v>-1.7951208882740557E-2</v>
      </c>
      <c r="AZ1825" s="17">
        <v>0.50680165781970088</v>
      </c>
      <c r="BA1825" s="17">
        <v>7.6846168947255877E-2</v>
      </c>
      <c r="BB1825" s="17">
        <v>0.27948176979118378</v>
      </c>
      <c r="BC1825" s="17">
        <v>4.0850170578514533E-2</v>
      </c>
      <c r="BD1825" s="17">
        <v>8.6288652125054313</v>
      </c>
      <c r="BE1825" s="17">
        <v>2.2350948924611491</v>
      </c>
      <c r="BF1825" s="17">
        <v>-1.0000000000000004</v>
      </c>
      <c r="BG1825" s="22">
        <v>114.6832458633753</v>
      </c>
    </row>
    <row r="1826" spans="1:100" x14ac:dyDescent="0.25">
      <c r="A1826">
        <v>4579</v>
      </c>
      <c r="B1826" t="s">
        <v>1080</v>
      </c>
      <c r="C1826" s="48">
        <v>2</v>
      </c>
      <c r="D1826" s="22">
        <v>1466.52486328125</v>
      </c>
      <c r="E1826" s="17">
        <v>79.212809841418931</v>
      </c>
      <c r="F1826" s="17">
        <v>-10.403678416051404</v>
      </c>
      <c r="G1826" s="17">
        <v>0.38365227095056076</v>
      </c>
      <c r="H1826" s="17">
        <v>6.0367946172223288</v>
      </c>
      <c r="I1826" s="17">
        <v>55.274977618991613</v>
      </c>
      <c r="J1826" s="17">
        <v>12.000659949526046</v>
      </c>
      <c r="K1826" s="17">
        <v>-1.0000000000000002</v>
      </c>
      <c r="L1826" s="17">
        <v>-1.0000000000000002</v>
      </c>
      <c r="M1826" s="17">
        <v>-1.0000000000000002</v>
      </c>
      <c r="N1826" s="17">
        <v>0.25339042223044</v>
      </c>
      <c r="O1826" s="17">
        <v>-1.0000000000000002</v>
      </c>
      <c r="P1826" s="17">
        <v>-1.0000000000000002</v>
      </c>
      <c r="Q1826" s="17">
        <v>3.8399381778106596</v>
      </c>
      <c r="R1826" s="17">
        <v>-1.0000000000000002</v>
      </c>
      <c r="S1826" s="17">
        <v>0.95108737211637862</v>
      </c>
      <c r="T1826" s="17">
        <v>0.12312272611858097</v>
      </c>
      <c r="U1826" s="17">
        <v>4.309404219968116E-2</v>
      </c>
      <c r="V1826" s="17">
        <v>-0.11121985201714457</v>
      </c>
      <c r="W1826" s="17">
        <v>2.0991816537233978</v>
      </c>
      <c r="X1826" s="17">
        <v>-0.18279616016174804</v>
      </c>
      <c r="Y1826" s="17">
        <v>8.3284780721135501E-2</v>
      </c>
      <c r="Z1826" s="17">
        <v>31.369746316751879</v>
      </c>
      <c r="AA1826" s="17">
        <v>0.39254168149415392</v>
      </c>
      <c r="AB1826" s="17">
        <v>0.85279858675490672</v>
      </c>
      <c r="AC1826" s="17">
        <v>15.003674535345274</v>
      </c>
      <c r="AD1826" s="17">
        <v>0.46966163294416996</v>
      </c>
      <c r="AE1826" s="17">
        <v>0.34319951429839118</v>
      </c>
      <c r="AF1826" s="17">
        <v>48.572368561587005</v>
      </c>
      <c r="AG1826" s="17">
        <v>-7.8998791958824759</v>
      </c>
      <c r="AH1826" s="17">
        <v>0.15826508866850048</v>
      </c>
      <c r="AI1826" s="17">
        <v>0.22897827324076986</v>
      </c>
      <c r="AJ1826" s="17">
        <v>0.33333333333333298</v>
      </c>
      <c r="AK1826" s="17">
        <v>0.59084778342553357</v>
      </c>
      <c r="AL1826" s="17">
        <v>0.68178543570932337</v>
      </c>
      <c r="AM1826" s="17">
        <v>0.33333333333333298</v>
      </c>
      <c r="AN1826" s="17">
        <v>0.25579335334112457</v>
      </c>
      <c r="AO1826" s="17">
        <v>0.31846266702946169</v>
      </c>
      <c r="AP1826" s="17">
        <v>0.33333333333333298</v>
      </c>
      <c r="AQ1826" s="17">
        <v>6.3271297188563684</v>
      </c>
      <c r="AR1826" s="17">
        <v>2.2444243630026963</v>
      </c>
      <c r="AS1826" s="17">
        <v>3.375110417349938</v>
      </c>
      <c r="AT1826" s="17">
        <v>5.8596688062408013</v>
      </c>
      <c r="AU1826" s="17">
        <v>-1.0000000000000002</v>
      </c>
      <c r="AV1826" s="17">
        <v>-1.0000000000000002</v>
      </c>
      <c r="AW1826" s="17">
        <v>-1.0000000000000002</v>
      </c>
      <c r="AX1826" s="17">
        <v>-1.0000000000000002</v>
      </c>
      <c r="AY1826" s="17">
        <v>2.8385256113649462E-3</v>
      </c>
      <c r="AZ1826" s="17">
        <v>0.36342406883399159</v>
      </c>
      <c r="BA1826" s="17">
        <v>0.21468036967149973</v>
      </c>
      <c r="BB1826" s="17">
        <v>0.1996340718035432</v>
      </c>
      <c r="BC1826" s="17">
        <v>0.11727848189869436</v>
      </c>
      <c r="BD1826" s="17">
        <v>6.4997691961771418</v>
      </c>
      <c r="BE1826" s="17">
        <v>4.2919496505036863</v>
      </c>
      <c r="BF1826" s="17">
        <v>-1.0000000000000002</v>
      </c>
      <c r="BG1826" s="22">
        <v>60.706803449203562</v>
      </c>
    </row>
    <row r="1827" spans="1:100" x14ac:dyDescent="0.25">
      <c r="A1827">
        <v>4580</v>
      </c>
      <c r="B1827" t="s">
        <v>1697</v>
      </c>
      <c r="C1827" s="48">
        <v>2</v>
      </c>
      <c r="D1827" s="22">
        <v>1521.2730664062499</v>
      </c>
      <c r="E1827" s="17">
        <v>93.75513151580266</v>
      </c>
      <c r="F1827" s="17">
        <v>13.056629258182468</v>
      </c>
      <c r="G1827" s="17">
        <v>0.54671506966204775</v>
      </c>
      <c r="H1827" s="17">
        <v>7.5242118189967124</v>
      </c>
      <c r="I1827" s="17">
        <v>66.694617912210106</v>
      </c>
      <c r="J1827" s="17">
        <v>14.821120030749874</v>
      </c>
      <c r="K1827" s="17">
        <v>-0.99999999999999978</v>
      </c>
      <c r="L1827" s="17">
        <v>-0.99999999999999978</v>
      </c>
      <c r="M1827" s="17">
        <v>-0.99999999999999978</v>
      </c>
      <c r="N1827" s="17">
        <v>0.29402561791928494</v>
      </c>
      <c r="O1827" s="17">
        <v>-0.99999999999999978</v>
      </c>
      <c r="P1827" s="17">
        <v>-0.99999999999999978</v>
      </c>
      <c r="Q1827" s="17">
        <v>4.2764561376881352</v>
      </c>
      <c r="R1827" s="17">
        <v>-0.99999999999999978</v>
      </c>
      <c r="S1827" s="17">
        <v>1.5203957401390551</v>
      </c>
      <c r="T1827" s="17">
        <v>0.18702395407482605</v>
      </c>
      <c r="U1827" s="17">
        <v>0.23457681172921718</v>
      </c>
      <c r="V1827" s="17">
        <v>0.13968448841866207</v>
      </c>
      <c r="W1827" s="17">
        <v>3.3705858032947353</v>
      </c>
      <c r="X1827" s="17">
        <v>1.3836902590227076</v>
      </c>
      <c r="Y1827" s="17">
        <v>0.14077614343373501</v>
      </c>
      <c r="Z1827" s="17">
        <v>36.648329621968585</v>
      </c>
      <c r="AA1827" s="17">
        <v>0.781303252411222</v>
      </c>
      <c r="AB1827" s="17">
        <v>1.4131640290465159</v>
      </c>
      <c r="AC1827" s="17">
        <v>21.437250002854771</v>
      </c>
      <c r="AD1827" s="17">
        <v>0.96071647243792802</v>
      </c>
      <c r="AE1827" s="17">
        <v>0.75443208109603788</v>
      </c>
      <c r="AF1827" s="17">
        <v>58.991924718317868</v>
      </c>
      <c r="AG1827" s="17">
        <v>9.9024597210666716</v>
      </c>
      <c r="AH1827" s="17">
        <v>0.28143042975203814</v>
      </c>
      <c r="AI1827" s="17">
        <v>0.37469829003999444</v>
      </c>
      <c r="AJ1827" s="17">
        <v>0.33333333333333298</v>
      </c>
      <c r="AK1827" s="17">
        <v>0.75525504014882483</v>
      </c>
      <c r="AL1827" s="17">
        <v>0.82538017156028887</v>
      </c>
      <c r="AM1827" s="17">
        <v>0.33333333333333298</v>
      </c>
      <c r="AN1827" s="17">
        <v>0.40400560527079099</v>
      </c>
      <c r="AO1827" s="17">
        <v>0.48041883511429645</v>
      </c>
      <c r="AP1827" s="17">
        <v>0.33333333333333298</v>
      </c>
      <c r="AQ1827" s="17">
        <v>8.174874142456904</v>
      </c>
      <c r="AR1827" s="17">
        <v>2.2444243630026963</v>
      </c>
      <c r="AS1827" s="17">
        <v>5.7271791226952313</v>
      </c>
      <c r="AT1827" s="17">
        <v>7.5052696979063356</v>
      </c>
      <c r="AU1827" s="17">
        <v>-0.99999999999999978</v>
      </c>
      <c r="AV1827" s="17">
        <v>-0.99999999999999978</v>
      </c>
      <c r="AW1827" s="17">
        <v>-0.99999999999999978</v>
      </c>
      <c r="AX1827" s="17">
        <v>-0.99999999999999978</v>
      </c>
      <c r="AY1827" s="17">
        <v>2.7608199427993377E-2</v>
      </c>
      <c r="AZ1827" s="17">
        <v>0.19259860144778868</v>
      </c>
      <c r="BA1827" s="17">
        <v>0.37890123519930197</v>
      </c>
      <c r="BB1827" s="17">
        <v>0.10450051275192182</v>
      </c>
      <c r="BC1827" s="17">
        <v>0.20833805470340405</v>
      </c>
      <c r="BD1827" s="17">
        <v>3.9630838977820524</v>
      </c>
      <c r="BE1827" s="17">
        <v>6.7425639890051707</v>
      </c>
      <c r="BF1827" s="17">
        <v>-0.99999999999999978</v>
      </c>
      <c r="BG1827" s="22">
        <v>411.08061567254833</v>
      </c>
    </row>
    <row r="1828" spans="1:100" x14ac:dyDescent="0.25">
      <c r="A1828">
        <v>4582</v>
      </c>
      <c r="B1828" t="s">
        <v>1698</v>
      </c>
      <c r="C1828" s="48">
        <v>3</v>
      </c>
      <c r="D1828" s="22">
        <v>1545.0541802888927</v>
      </c>
      <c r="E1828" s="17">
        <v>133.78397883918754</v>
      </c>
      <c r="F1828" s="17">
        <v>97.249733892424572</v>
      </c>
      <c r="G1828" s="17">
        <v>0.84237734175747803</v>
      </c>
      <c r="H1828" s="17">
        <v>12.185669245931875</v>
      </c>
      <c r="I1828" s="17">
        <v>105.66261271245489</v>
      </c>
      <c r="J1828" s="17">
        <v>6.7059547584056203</v>
      </c>
      <c r="K1828" s="17">
        <v>-0.99999999999999689</v>
      </c>
      <c r="L1828" s="17">
        <v>-0.99999999999999689</v>
      </c>
      <c r="M1828" s="17">
        <v>-0.99999999999999689</v>
      </c>
      <c r="N1828" s="17">
        <v>0.23876006929331528</v>
      </c>
      <c r="O1828" s="17">
        <v>-0.99999999999999689</v>
      </c>
      <c r="P1828" s="17">
        <v>-0.99999999999999689</v>
      </c>
      <c r="Q1828" s="17">
        <v>4.291946543971183</v>
      </c>
      <c r="R1828" s="17">
        <v>-0.99999999999999689</v>
      </c>
      <c r="S1828" s="17">
        <v>3.3251738088074574</v>
      </c>
      <c r="T1828" s="17">
        <v>0.33537619371150462</v>
      </c>
      <c r="U1828" s="17">
        <v>0.62168754217288724</v>
      </c>
      <c r="V1828" s="17">
        <v>1.1262229139929203</v>
      </c>
      <c r="W1828" s="17">
        <v>7.8937227019606899</v>
      </c>
      <c r="X1828" s="17">
        <v>7.8419890629984907</v>
      </c>
      <c r="Y1828" s="17">
        <v>0.26672795272558991</v>
      </c>
      <c r="Z1828" s="17">
        <v>61.926848535238953</v>
      </c>
      <c r="AA1828" s="17">
        <v>-0.67285109237933372</v>
      </c>
      <c r="AB1828" s="17">
        <v>2.807025139769026</v>
      </c>
      <c r="AC1828" s="17">
        <v>37.514231433196521</v>
      </c>
      <c r="AD1828" s="17">
        <v>-1.0780652119670466</v>
      </c>
      <c r="AE1828" s="17">
        <v>0.84137796802863507</v>
      </c>
      <c r="AF1828" s="17">
        <v>103.08948307623314</v>
      </c>
      <c r="AG1828" s="17">
        <v>92.606906870955669</v>
      </c>
      <c r="AH1828" s="17">
        <v>-0.26835252081234179</v>
      </c>
      <c r="AI1828" s="17">
        <v>-0.35808872703730787</v>
      </c>
      <c r="AJ1828" s="17">
        <v>0.33333333333333298</v>
      </c>
      <c r="AK1828" s="17">
        <v>0.32392475043152036</v>
      </c>
      <c r="AL1828" s="17">
        <v>0.25741077518262301</v>
      </c>
      <c r="AM1828" s="17">
        <v>0.33333333333333298</v>
      </c>
      <c r="AN1828" s="17">
        <v>0.60101384956523674</v>
      </c>
      <c r="AO1828" s="17">
        <v>0.61530387909904705</v>
      </c>
      <c r="AP1828" s="17">
        <v>0.33333333333333298</v>
      </c>
      <c r="AQ1828" s="17">
        <v>2.573129636221811</v>
      </c>
      <c r="AR1828" s="17">
        <v>1.4990308982181277</v>
      </c>
      <c r="AS1828" s="17">
        <v>1.8486781397569081</v>
      </c>
      <c r="AT1828" s="17">
        <v>3.3582457204305789</v>
      </c>
      <c r="AU1828" s="17">
        <v>-0.99999999999999689</v>
      </c>
      <c r="AV1828" s="17">
        <v>-0.99999999999999689</v>
      </c>
      <c r="AW1828" s="17">
        <v>-0.99999999999999689</v>
      </c>
      <c r="AX1828" s="17">
        <v>-0.99999999999999689</v>
      </c>
      <c r="AY1828" s="17">
        <v>-2.5789107648764679E-2</v>
      </c>
      <c r="AZ1828" s="17">
        <v>-0.72815357245021262</v>
      </c>
      <c r="BA1828" s="17">
        <v>0.93824610252403151</v>
      </c>
      <c r="BB1828" s="17">
        <v>0.40598058042690655</v>
      </c>
      <c r="BC1828" s="17">
        <v>0.18110598884967885</v>
      </c>
      <c r="BD1828" s="17">
        <v>6.5087466484215977</v>
      </c>
      <c r="BE1828" s="17">
        <v>9.2188802338621301</v>
      </c>
      <c r="BF1828" s="17">
        <v>-0.99999999999999689</v>
      </c>
      <c r="CU1828" t="e">
        <v>#N/A</v>
      </c>
      <c r="CV1828" t="e">
        <v>#N/A</v>
      </c>
    </row>
    <row r="1829" spans="1:100" x14ac:dyDescent="0.25">
      <c r="A1829">
        <v>4583</v>
      </c>
      <c r="B1829" t="s">
        <v>1699</v>
      </c>
      <c r="C1829" s="48">
        <v>2</v>
      </c>
      <c r="D1829" s="22">
        <v>1492.448955078125</v>
      </c>
      <c r="E1829" s="17">
        <v>7.7585533613108169</v>
      </c>
      <c r="F1829" s="17">
        <v>-125.6768018685346</v>
      </c>
      <c r="G1829" s="17">
        <v>-0.41756305782455466</v>
      </c>
      <c r="H1829" s="17">
        <v>-1.2716869724627431</v>
      </c>
      <c r="I1829" s="17">
        <v>-0.83586387474063883</v>
      </c>
      <c r="J1829" s="17">
        <v>-1.857779063735217</v>
      </c>
      <c r="K1829" s="17">
        <v>-1.000000000000002</v>
      </c>
      <c r="L1829" s="17">
        <v>-1.000000000000002</v>
      </c>
      <c r="M1829" s="17">
        <v>-1.000000000000002</v>
      </c>
      <c r="N1829" s="17">
        <v>5.3727826402655249E-2</v>
      </c>
      <c r="O1829" s="17">
        <v>-1.000000000000002</v>
      </c>
      <c r="P1829" s="17">
        <v>-1.000000000000002</v>
      </c>
      <c r="Q1829" s="17">
        <v>1.6950904044182074</v>
      </c>
      <c r="R1829" s="17">
        <v>-1.000000000000002</v>
      </c>
      <c r="S1829" s="17">
        <v>-1.8462311754867191</v>
      </c>
      <c r="T1829" s="17">
        <v>-0.19085841348324908</v>
      </c>
      <c r="U1829" s="17">
        <v>-0.89776390550932761</v>
      </c>
      <c r="V1829" s="17">
        <v>-1.3440479722376568</v>
      </c>
      <c r="W1829" s="17">
        <v>-4.1479115015168295</v>
      </c>
      <c r="X1829" s="17">
        <v>-7.8797873886105432</v>
      </c>
      <c r="Y1829" s="17">
        <v>-0.19920123964336042</v>
      </c>
      <c r="Z1829" s="17">
        <v>5.4332243646230935</v>
      </c>
      <c r="AA1829" s="17">
        <v>-1.5176532392281699</v>
      </c>
      <c r="AB1829" s="17">
        <v>-1.9005785515479254</v>
      </c>
      <c r="AC1829" s="17">
        <v>-16.607945798244753</v>
      </c>
      <c r="AD1829" s="17">
        <v>-1.94315519456369</v>
      </c>
      <c r="AE1829" s="17">
        <v>-1.6774075083541669</v>
      </c>
      <c r="AF1829" s="17">
        <v>-2.6245210893558024</v>
      </c>
      <c r="AG1829" s="17">
        <v>-95.372355695849762</v>
      </c>
      <c r="AH1829" s="17">
        <v>-0.44691254859594687</v>
      </c>
      <c r="AI1829" s="17">
        <v>-0.487022630039945</v>
      </c>
      <c r="AJ1829" s="17">
        <v>0.33333333333333298</v>
      </c>
      <c r="AK1829" s="17">
        <v>-0.21697359146472361</v>
      </c>
      <c r="AL1829" s="17">
        <v>-2.3772817947109504E-2</v>
      </c>
      <c r="AM1829" s="17">
        <v>0.33333333333333298</v>
      </c>
      <c r="AN1829" s="17">
        <v>-0.47245324304188302</v>
      </c>
      <c r="AO1829" s="17">
        <v>-0.47731518962833436</v>
      </c>
      <c r="AP1829" s="17">
        <v>0.33333333333333298</v>
      </c>
      <c r="AQ1829" s="17">
        <v>-2.7518335244207686</v>
      </c>
      <c r="AR1829" s="17">
        <v>2.2444243630026963</v>
      </c>
      <c r="AS1829" s="17">
        <v>-8.1818695679453501</v>
      </c>
      <c r="AT1829" s="17">
        <v>-2.2260544235024859</v>
      </c>
      <c r="AU1829" s="17">
        <v>-1.000000000000002</v>
      </c>
      <c r="AV1829" s="17">
        <v>-1.000000000000002</v>
      </c>
      <c r="AW1829" s="17">
        <v>-1.000000000000002</v>
      </c>
      <c r="AX1829" s="17">
        <v>-1.000000000000002</v>
      </c>
      <c r="AY1829" s="17">
        <v>-0.11886821870716163</v>
      </c>
      <c r="AZ1829" s="17">
        <v>1.2027815684999015</v>
      </c>
      <c r="BA1829" s="17">
        <v>-0.59222516491579025</v>
      </c>
      <c r="BB1829" s="17">
        <v>0.66707647065476672</v>
      </c>
      <c r="BC1829" s="17">
        <v>-0.33014622894497803</v>
      </c>
      <c r="BD1829" s="17">
        <v>18.963869907147267</v>
      </c>
      <c r="BE1829" s="17">
        <v>-7.7492380908984346</v>
      </c>
      <c r="BF1829" s="17">
        <v>-1.000000000000002</v>
      </c>
      <c r="BG1829" s="22">
        <v>80.827784453401449</v>
      </c>
    </row>
    <row r="1830" spans="1:100" x14ac:dyDescent="0.25">
      <c r="A1830">
        <v>4584</v>
      </c>
      <c r="B1830" t="s">
        <v>1700</v>
      </c>
      <c r="C1830" s="48">
        <v>3</v>
      </c>
      <c r="D1830" s="22">
        <v>1571.8936853349358</v>
      </c>
      <c r="E1830" s="17">
        <v>109.36138263393283</v>
      </c>
      <c r="F1830" s="17">
        <v>73.785589273063792</v>
      </c>
      <c r="G1830" s="17">
        <v>0.49971106346919864</v>
      </c>
      <c r="H1830" s="17">
        <v>4.3556586377348294</v>
      </c>
      <c r="I1830" s="17">
        <v>92.864726914601448</v>
      </c>
      <c r="J1830" s="17">
        <v>8.7810757979321377</v>
      </c>
      <c r="K1830" s="17">
        <v>-1.0000000000000007</v>
      </c>
      <c r="L1830" s="17">
        <v>-1.0000000000000007</v>
      </c>
      <c r="M1830" s="17">
        <v>-1.0000000000000007</v>
      </c>
      <c r="N1830" s="17">
        <v>0.1109772720188662</v>
      </c>
      <c r="O1830" s="17">
        <v>-1.0000000000000007</v>
      </c>
      <c r="P1830" s="17">
        <v>-1.0000000000000007</v>
      </c>
      <c r="Q1830" s="17">
        <v>3.1245979824644539</v>
      </c>
      <c r="R1830" s="17">
        <v>-1.0000000000000007</v>
      </c>
      <c r="S1830" s="17">
        <v>0.63459777895529534</v>
      </c>
      <c r="T1830" s="17">
        <v>0.16756222233689941</v>
      </c>
      <c r="U1830" s="17">
        <v>-1.9067451320107572E-2</v>
      </c>
      <c r="V1830" s="17">
        <v>-1.7583154854792799E-2</v>
      </c>
      <c r="W1830" s="17">
        <v>1.2310606552703753</v>
      </c>
      <c r="X1830" s="17">
        <v>1.4195932475758422</v>
      </c>
      <c r="Y1830" s="17">
        <v>-2.5801587347806455E-2</v>
      </c>
      <c r="Z1830" s="17">
        <v>44.030509077286666</v>
      </c>
      <c r="AA1830" s="17">
        <v>0.77818877222765659</v>
      </c>
      <c r="AB1830" s="17">
        <v>1.7184391963262324</v>
      </c>
      <c r="AC1830" s="17">
        <v>36.760901337699508</v>
      </c>
      <c r="AD1830" s="17">
        <v>0.1965585493550904</v>
      </c>
      <c r="AE1830" s="17">
        <v>1.0733735622767488</v>
      </c>
      <c r="AF1830" s="17">
        <v>83.583223173589147</v>
      </c>
      <c r="AG1830" s="17">
        <v>57.739178409330101</v>
      </c>
      <c r="AH1830" s="17">
        <v>0.42275839934769216</v>
      </c>
      <c r="AI1830" s="17">
        <v>0.406768055858241</v>
      </c>
      <c r="AJ1830" s="17">
        <v>0.33333333333333298</v>
      </c>
      <c r="AK1830" s="17">
        <v>0.57406046658645848</v>
      </c>
      <c r="AL1830" s="17">
        <v>0.37608456242002519</v>
      </c>
      <c r="AM1830" s="17">
        <v>0.33333333333333298</v>
      </c>
      <c r="AN1830" s="17">
        <v>0.90053233855816972</v>
      </c>
      <c r="AO1830" s="17">
        <v>1.0734481299242002</v>
      </c>
      <c r="AP1830" s="17">
        <v>0.33333333333333298</v>
      </c>
      <c r="AQ1830" s="17">
        <v>9.2815037410123296</v>
      </c>
      <c r="AR1830" s="17">
        <v>0.78386962073381483</v>
      </c>
      <c r="AS1830" s="17">
        <v>2.2566015113337348</v>
      </c>
      <c r="AT1830" s="17">
        <v>5.7406046658645833</v>
      </c>
      <c r="AU1830" s="17">
        <v>-1.0000000000000007</v>
      </c>
      <c r="AV1830" s="17">
        <v>-1.0000000000000007</v>
      </c>
      <c r="AW1830" s="17">
        <v>-1.0000000000000007</v>
      </c>
      <c r="AX1830" s="17">
        <v>-1.0000000000000007</v>
      </c>
      <c r="AY1830" s="17">
        <v>-1.2419610178681206E-2</v>
      </c>
      <c r="AZ1830" s="17">
        <v>0.58135545875971029</v>
      </c>
      <c r="BA1830" s="17">
        <v>4.1175673283706693E-2</v>
      </c>
      <c r="BB1830" s="17">
        <v>-0.15306708792848525</v>
      </c>
      <c r="BC1830" s="17">
        <v>0.12956885133276047</v>
      </c>
      <c r="BD1830" s="17">
        <v>-0.91989990441357905</v>
      </c>
      <c r="BE1830" s="17">
        <v>3.4450996497375397</v>
      </c>
      <c r="BF1830" s="17">
        <v>-1.0000000000000007</v>
      </c>
      <c r="CU1830" t="e">
        <v>#N/A</v>
      </c>
      <c r="CV1830" t="e">
        <v>#N/A</v>
      </c>
    </row>
    <row r="1831" spans="1:100" x14ac:dyDescent="0.25">
      <c r="A1831">
        <v>4585</v>
      </c>
      <c r="B1831" t="s">
        <v>1701</v>
      </c>
      <c r="C1831" s="48">
        <v>3</v>
      </c>
      <c r="D1831" s="22">
        <v>1523.5452837283033</v>
      </c>
      <c r="E1831" s="17">
        <v>103.5975843354728</v>
      </c>
      <c r="F1831" s="17">
        <v>4.4491867421909239</v>
      </c>
      <c r="G1831" s="17">
        <v>0.39752645031532985</v>
      </c>
      <c r="H1831" s="17">
        <v>6.3009283374237715</v>
      </c>
      <c r="I1831" s="17">
        <v>74.864265914664998</v>
      </c>
      <c r="J1831" s="17">
        <v>9.420400525417099</v>
      </c>
      <c r="K1831" s="17">
        <v>-0.99999999999999933</v>
      </c>
      <c r="L1831" s="17">
        <v>-0.99999999999999933</v>
      </c>
      <c r="M1831" s="17">
        <v>-0.99999999999999933</v>
      </c>
      <c r="N1831" s="17">
        <v>0.40578774290191849</v>
      </c>
      <c r="O1831" s="17">
        <v>-0.99999999999999933</v>
      </c>
      <c r="P1831" s="17">
        <v>-0.99999999999999933</v>
      </c>
      <c r="Q1831" s="17">
        <v>6.559801309286958</v>
      </c>
      <c r="R1831" s="17">
        <v>-0.99999999999999933</v>
      </c>
      <c r="S1831" s="17">
        <v>3.7978715962811882E-2</v>
      </c>
      <c r="T1831" s="17">
        <v>9.2201219645066477E-3</v>
      </c>
      <c r="U1831" s="17">
        <v>-0.16741520189440565</v>
      </c>
      <c r="V1831" s="17">
        <v>0.36242253817740866</v>
      </c>
      <c r="W1831" s="17">
        <v>-0.25887297186318742</v>
      </c>
      <c r="X1831" s="17">
        <v>-3.1647522379428641</v>
      </c>
      <c r="Y1831" s="17">
        <v>7.3199318135858907E-2</v>
      </c>
      <c r="Z1831" s="17">
        <v>22.222725354499669</v>
      </c>
      <c r="AA1831" s="17">
        <v>-1.0997303501622748</v>
      </c>
      <c r="AB1831" s="17">
        <v>0.88648725522454963</v>
      </c>
      <c r="AC1831" s="17">
        <v>50.096535465147703</v>
      </c>
      <c r="AD1831" s="17">
        <v>-0.15206878288418177</v>
      </c>
      <c r="AE1831" s="17">
        <v>0.47239818456131022</v>
      </c>
      <c r="AF1831" s="17">
        <v>73.678146259433234</v>
      </c>
      <c r="AG1831" s="17">
        <v>19.19497817329151</v>
      </c>
      <c r="AH1831" s="17">
        <v>-0.18391379138637617</v>
      </c>
      <c r="AI1831" s="17">
        <v>-0.24591239338385834</v>
      </c>
      <c r="AJ1831" s="17">
        <v>0.33333333333333298</v>
      </c>
      <c r="AK1831" s="17">
        <v>0.12842229772774238</v>
      </c>
      <c r="AL1831" s="17">
        <v>-1.8837581890571265E-2</v>
      </c>
      <c r="AM1831" s="17">
        <v>0.33333333333333298</v>
      </c>
      <c r="AN1831" s="17">
        <v>0.35213273447978188</v>
      </c>
      <c r="AO1831" s="17">
        <v>0.50197390632078309</v>
      </c>
      <c r="AP1831" s="17">
        <v>0.33333333333333298</v>
      </c>
      <c r="AQ1831" s="17">
        <v>1.1861196552317668</v>
      </c>
      <c r="AR1831" s="17">
        <v>3.7207477387484658</v>
      </c>
      <c r="AS1831" s="17">
        <v>3.9318020851047617</v>
      </c>
      <c r="AT1831" s="17">
        <v>1.7678507015638667</v>
      </c>
      <c r="AU1831" s="17">
        <v>-0.99999999999999933</v>
      </c>
      <c r="AV1831" s="17">
        <v>-0.99999999999999933</v>
      </c>
      <c r="AW1831" s="17">
        <v>-0.99999999999999933</v>
      </c>
      <c r="AX1831" s="17">
        <v>-0.99999999999999933</v>
      </c>
      <c r="AY1831" s="17">
        <v>-2.4829744014020157E-2</v>
      </c>
      <c r="AZ1831" s="17">
        <v>0.89281835639909168</v>
      </c>
      <c r="BA1831" s="17">
        <v>1.0196382313285335</v>
      </c>
      <c r="BB1831" s="17">
        <v>0.41231336959939341</v>
      </c>
      <c r="BC1831" s="17">
        <v>0.31640449113588304</v>
      </c>
      <c r="BD1831" s="17">
        <v>14.771926021980297</v>
      </c>
      <c r="BE1831" s="17">
        <v>13.008303435039755</v>
      </c>
      <c r="BF1831" s="17">
        <v>-0.99999999999999933</v>
      </c>
      <c r="CU1831" t="e">
        <v>#N/A</v>
      </c>
      <c r="CV1831" t="e">
        <v>#N/A</v>
      </c>
    </row>
    <row r="1832" spans="1:100" x14ac:dyDescent="0.25">
      <c r="A1832">
        <v>4586</v>
      </c>
      <c r="B1832" t="s">
        <v>1702</v>
      </c>
      <c r="C1832" s="48">
        <v>2</v>
      </c>
      <c r="D1832" s="22">
        <v>1504.57693359375</v>
      </c>
      <c r="E1832" s="17">
        <v>93.290029952640239</v>
      </c>
      <c r="F1832" s="17">
        <v>12.306307128341411</v>
      </c>
      <c r="G1832" s="17">
        <v>0.5414998939650375</v>
      </c>
      <c r="H1832" s="17">
        <v>7.4766403183030832</v>
      </c>
      <c r="I1832" s="17">
        <v>66.329387884292061</v>
      </c>
      <c r="J1832" s="17">
        <v>14.730914324811934</v>
      </c>
      <c r="K1832" s="17">
        <v>-0.99999999999999978</v>
      </c>
      <c r="L1832" s="17">
        <v>-0.99999999999999978</v>
      </c>
      <c r="M1832" s="17">
        <v>-0.99999999999999978</v>
      </c>
      <c r="N1832" s="17">
        <v>0.29272599785465769</v>
      </c>
      <c r="O1832" s="17">
        <v>-0.99999999999999978</v>
      </c>
      <c r="P1832" s="17">
        <v>-0.99999999999999978</v>
      </c>
      <c r="Q1832" s="17">
        <v>4.2624951491999559</v>
      </c>
      <c r="R1832" s="17">
        <v>-0.99999999999999978</v>
      </c>
      <c r="S1832" s="17">
        <v>1.5021877663493395</v>
      </c>
      <c r="T1832" s="17">
        <v>0.18498022531707206</v>
      </c>
      <c r="U1832" s="17">
        <v>0.2284526908755482</v>
      </c>
      <c r="V1832" s="17">
        <v>0.13165990998106028</v>
      </c>
      <c r="W1832" s="17">
        <v>3.3299229661895406</v>
      </c>
      <c r="X1832" s="17">
        <v>1.3335899175126742</v>
      </c>
      <c r="Y1832" s="17">
        <v>0.13893741896698986</v>
      </c>
      <c r="Z1832" s="17">
        <v>36.479506692486567</v>
      </c>
      <c r="AA1832" s="17">
        <v>0.76886963841343048</v>
      </c>
      <c r="AB1832" s="17">
        <v>1.3952420734614517</v>
      </c>
      <c r="AC1832" s="17">
        <v>21.231487396741272</v>
      </c>
      <c r="AD1832" s="17">
        <v>0.94501125159624322</v>
      </c>
      <c r="AE1832" s="17">
        <v>0.74127978575259279</v>
      </c>
      <c r="AF1832" s="17">
        <v>58.658680002345825</v>
      </c>
      <c r="AG1832" s="17">
        <v>9.3330942618494444</v>
      </c>
      <c r="AH1832" s="17">
        <v>0.2774912793228263</v>
      </c>
      <c r="AI1832" s="17">
        <v>0.37003778196467402</v>
      </c>
      <c r="AJ1832" s="17">
        <v>0.33333333333333298</v>
      </c>
      <c r="AK1832" s="17">
        <v>0.74999686516071806</v>
      </c>
      <c r="AL1832" s="17">
        <v>0.82078763554014145</v>
      </c>
      <c r="AM1832" s="17">
        <v>0.33333333333333298</v>
      </c>
      <c r="AN1832" s="17">
        <v>0.39926538898374953</v>
      </c>
      <c r="AO1832" s="17">
        <v>0.47523905236525038</v>
      </c>
      <c r="AP1832" s="17">
        <v>0.33333333333333298</v>
      </c>
      <c r="AQ1832" s="17">
        <v>8.1157784327769935</v>
      </c>
      <c r="AR1832" s="17">
        <v>2.2444243630026963</v>
      </c>
      <c r="AS1832" s="17">
        <v>5.6519538006307029</v>
      </c>
      <c r="AT1832" s="17">
        <v>7.4526390682041121</v>
      </c>
      <c r="AU1832" s="17">
        <v>-0.99999999999999978</v>
      </c>
      <c r="AV1832" s="17">
        <v>-0.99999999999999978</v>
      </c>
      <c r="AW1832" s="17">
        <v>-0.99999999999999978</v>
      </c>
      <c r="AX1832" s="17">
        <v>-0.99999999999999978</v>
      </c>
      <c r="AY1832" s="17">
        <v>2.6816000337016713E-2</v>
      </c>
      <c r="AZ1832" s="17">
        <v>0.19806204763528612</v>
      </c>
      <c r="BA1832" s="17">
        <v>0.37364902149016588</v>
      </c>
      <c r="BB1832" s="17">
        <v>0.107543133319314</v>
      </c>
      <c r="BC1832" s="17">
        <v>0.20542573089427149</v>
      </c>
      <c r="BD1832" s="17">
        <v>4.0442137423799007</v>
      </c>
      <c r="BE1832" s="17">
        <v>6.6641869193002012</v>
      </c>
      <c r="BF1832" s="17">
        <v>-0.99999999999999978</v>
      </c>
      <c r="BG1832" s="22">
        <v>1350.5332157639075</v>
      </c>
    </row>
    <row r="1833" spans="1:100" x14ac:dyDescent="0.25">
      <c r="A1833">
        <v>4587</v>
      </c>
      <c r="B1833" t="s">
        <v>1703</v>
      </c>
      <c r="C1833" s="48">
        <v>2</v>
      </c>
      <c r="D1833" s="22">
        <v>1638.27150390625</v>
      </c>
      <c r="E1833" s="17">
        <v>139.13532673992788</v>
      </c>
      <c r="F1833" s="17">
        <v>86.265939718569769</v>
      </c>
      <c r="G1833" s="17">
        <v>1.0555624053907227</v>
      </c>
      <c r="H1833" s="17">
        <v>12.165787250184124</v>
      </c>
      <c r="I1833" s="17">
        <v>102.33029682917396</v>
      </c>
      <c r="J1833" s="17">
        <v>23.62253647398872</v>
      </c>
      <c r="K1833" s="17">
        <v>-0.99999999999999867</v>
      </c>
      <c r="L1833" s="17">
        <v>-0.99999999999999867</v>
      </c>
      <c r="M1833" s="17">
        <v>-0.99999999999999867</v>
      </c>
      <c r="N1833" s="17">
        <v>0.42083020625256168</v>
      </c>
      <c r="O1833" s="17">
        <v>-0.99999999999999867</v>
      </c>
      <c r="P1833" s="17">
        <v>-0.99999999999999867</v>
      </c>
      <c r="Q1833" s="17">
        <v>5.6386368596955938</v>
      </c>
      <c r="R1833" s="17">
        <v>-0.99999999999999867</v>
      </c>
      <c r="S1833" s="17">
        <v>3.2969569703246098</v>
      </c>
      <c r="T1833" s="17">
        <v>0.38643160469940374</v>
      </c>
      <c r="U1833" s="17">
        <v>0.83211038703261009</v>
      </c>
      <c r="V1833" s="17">
        <v>0.92264667330925376</v>
      </c>
      <c r="W1833" s="17">
        <v>7.3380794269533745</v>
      </c>
      <c r="X1833" s="17">
        <v>6.2720059702445239</v>
      </c>
      <c r="Y1833" s="17">
        <v>0.32018142149153339</v>
      </c>
      <c r="Z1833" s="17">
        <v>53.120468408411291</v>
      </c>
      <c r="AA1833" s="17">
        <v>1.9944572713414082</v>
      </c>
      <c r="AB1833" s="17">
        <v>3.1618183180546144</v>
      </c>
      <c r="AC1833" s="17">
        <v>41.513611758695014</v>
      </c>
      <c r="AD1833" s="17">
        <v>2.4930828291271592</v>
      </c>
      <c r="AE1833" s="17">
        <v>2.0377082031383726</v>
      </c>
      <c r="AF1833" s="17">
        <v>91.506780539042325</v>
      </c>
      <c r="AG1833" s="17">
        <v>65.455736122610119</v>
      </c>
      <c r="AH1833" s="17">
        <v>0.66577533343151041</v>
      </c>
      <c r="AI1833" s="17">
        <v>0.82942642482331896</v>
      </c>
      <c r="AJ1833" s="17">
        <v>0.33333333333333298</v>
      </c>
      <c r="AK1833" s="17">
        <v>1.2682978385011738</v>
      </c>
      <c r="AL1833" s="17">
        <v>1.2734762384731853</v>
      </c>
      <c r="AM1833" s="17">
        <v>0.33333333333333298</v>
      </c>
      <c r="AN1833" s="17">
        <v>0.86651091066663843</v>
      </c>
      <c r="AO1833" s="17">
        <v>0.98581286297350412</v>
      </c>
      <c r="AP1833" s="17">
        <v>0.33333333333333298</v>
      </c>
      <c r="AQ1833" s="17">
        <v>13.940872484728789</v>
      </c>
      <c r="AR1833" s="17">
        <v>2.2444243630026963</v>
      </c>
      <c r="AS1833" s="17">
        <v>13.066951919575571</v>
      </c>
      <c r="AT1833" s="17">
        <v>12.640466910351524</v>
      </c>
      <c r="AU1833" s="17">
        <v>-0.99999999999999867</v>
      </c>
      <c r="AV1833" s="17">
        <v>-0.99999999999999867</v>
      </c>
      <c r="AW1833" s="17">
        <v>-0.99999999999999867</v>
      </c>
      <c r="AX1833" s="17">
        <v>-0.99999999999999867</v>
      </c>
      <c r="AY1833" s="17">
        <v>0.10490346620898605</v>
      </c>
      <c r="AZ1833" s="17">
        <v>-0.34047261185741756</v>
      </c>
      <c r="BA1833" s="17">
        <v>0.89136238854140093</v>
      </c>
      <c r="BB1833" s="17">
        <v>-0.19236951796216506</v>
      </c>
      <c r="BC1833" s="17">
        <v>0.49249496468169274</v>
      </c>
      <c r="BD1833" s="17">
        <v>-3.9527961549961059</v>
      </c>
      <c r="BE1833" s="17">
        <v>14.389854400420912</v>
      </c>
      <c r="BF1833" s="17">
        <v>-0.99999999999999867</v>
      </c>
      <c r="BG1833" s="22">
        <v>1177.0568458527409</v>
      </c>
    </row>
    <row r="1834" spans="1:100" x14ac:dyDescent="0.25">
      <c r="A1834">
        <v>4590</v>
      </c>
      <c r="B1834" t="s">
        <v>3013</v>
      </c>
      <c r="C1834" s="48">
        <v>2</v>
      </c>
      <c r="D1834" s="22">
        <v>1554.455087890625</v>
      </c>
      <c r="E1834" s="17">
        <v>152.45039720029686</v>
      </c>
      <c r="F1834" s="17">
        <v>107.7463922005561</v>
      </c>
      <c r="G1834" s="17">
        <v>1.204864057693805</v>
      </c>
      <c r="H1834" s="17">
        <v>13.527678789172523</v>
      </c>
      <c r="I1834" s="17">
        <v>112.7862142913846</v>
      </c>
      <c r="J1834" s="17">
        <v>26.204973140776652</v>
      </c>
      <c r="K1834" s="17">
        <v>-0.99999999999999833</v>
      </c>
      <c r="L1834" s="17">
        <v>-0.99999999999999833</v>
      </c>
      <c r="M1834" s="17">
        <v>-0.99999999999999833</v>
      </c>
      <c r="N1834" s="17">
        <v>0.45803612879249078</v>
      </c>
      <c r="O1834" s="17">
        <v>-0.99999999999999833</v>
      </c>
      <c r="P1834" s="17">
        <v>-0.99999999999999833</v>
      </c>
      <c r="Q1834" s="17">
        <v>6.03831632788006</v>
      </c>
      <c r="R1834" s="17">
        <v>-0.99999999999999833</v>
      </c>
      <c r="S1834" s="17">
        <v>3.8182204386779777</v>
      </c>
      <c r="T1834" s="17">
        <v>0.44494009954588165</v>
      </c>
      <c r="U1834" s="17">
        <v>1.0074336005689668</v>
      </c>
      <c r="V1834" s="17">
        <v>1.1523767705054946</v>
      </c>
      <c r="W1834" s="17">
        <v>8.5021876219307977</v>
      </c>
      <c r="X1834" s="17">
        <v>7.7062939411531346</v>
      </c>
      <c r="Y1834" s="17">
        <v>0.37282099050404693</v>
      </c>
      <c r="Z1834" s="17">
        <v>57.953583107262602</v>
      </c>
      <c r="AA1834" s="17">
        <v>2.3504105933039323</v>
      </c>
      <c r="AB1834" s="17">
        <v>3.6748935693614047</v>
      </c>
      <c r="AC1834" s="17">
        <v>47.404246870479568</v>
      </c>
      <c r="AD1834" s="17">
        <v>2.9426967170720264</v>
      </c>
      <c r="AE1834" s="17">
        <v>2.4142361554910088</v>
      </c>
      <c r="AF1834" s="17">
        <v>101.04701266284607</v>
      </c>
      <c r="AG1834" s="17">
        <v>81.755705436044536</v>
      </c>
      <c r="AH1834" s="17">
        <v>0.77854654228817211</v>
      </c>
      <c r="AI1834" s="17">
        <v>0.96284888202185681</v>
      </c>
      <c r="AJ1834" s="17">
        <v>0.33333333333333298</v>
      </c>
      <c r="AK1834" s="17">
        <v>1.4188304877220119</v>
      </c>
      <c r="AL1834" s="17">
        <v>1.4049527707906915</v>
      </c>
      <c r="AM1834" s="17">
        <v>0.33333333333333298</v>
      </c>
      <c r="AN1834" s="17">
        <v>1.0022152790419927</v>
      </c>
      <c r="AO1834" s="17">
        <v>1.1341012750871995</v>
      </c>
      <c r="AP1834" s="17">
        <v>0.33333333333333298</v>
      </c>
      <c r="AQ1834" s="17">
        <v>15.632682619580429</v>
      </c>
      <c r="AR1834" s="17">
        <v>2.2444243630026963</v>
      </c>
      <c r="AS1834" s="17">
        <v>15.220525553864515</v>
      </c>
      <c r="AT1834" s="17">
        <v>14.147192749099084</v>
      </c>
      <c r="AU1834" s="17">
        <v>-0.99999999999999833</v>
      </c>
      <c r="AV1834" s="17">
        <v>-0.99999999999999833</v>
      </c>
      <c r="AW1834" s="17">
        <v>-0.99999999999999833</v>
      </c>
      <c r="AX1834" s="17">
        <v>-0.99999999999999833</v>
      </c>
      <c r="AY1834" s="17">
        <v>0.12758278520175212</v>
      </c>
      <c r="AZ1834" s="17">
        <v>-0.49688182804738662</v>
      </c>
      <c r="BA1834" s="17">
        <v>1.0417243764361661</v>
      </c>
      <c r="BB1834" s="17">
        <v>-0.27947459446101047</v>
      </c>
      <c r="BC1834" s="17">
        <v>0.57586986554924569</v>
      </c>
      <c r="BD1834" s="17">
        <v>-6.2754062746312265</v>
      </c>
      <c r="BE1834" s="17">
        <v>16.633657234587044</v>
      </c>
      <c r="BF1834" s="17">
        <v>-0.99999999999999833</v>
      </c>
      <c r="BG1834" s="22">
        <v>1900.1920672871825</v>
      </c>
    </row>
    <row r="1835" spans="1:100" x14ac:dyDescent="0.25">
      <c r="A1835">
        <v>4592</v>
      </c>
      <c r="B1835" t="s">
        <v>1704</v>
      </c>
      <c r="C1835" s="48">
        <v>2</v>
      </c>
      <c r="D1835" s="22">
        <v>1598.3080371093749</v>
      </c>
      <c r="E1835" s="17">
        <v>152.3547355473585</v>
      </c>
      <c r="F1835" s="17">
        <v>107.59206664918881</v>
      </c>
      <c r="G1835" s="17">
        <v>1.203791405251728</v>
      </c>
      <c r="H1835" s="17">
        <v>13.517894327563388</v>
      </c>
      <c r="I1835" s="17">
        <v>112.71109412206974</v>
      </c>
      <c r="J1835" s="17">
        <v>26.186419715851947</v>
      </c>
      <c r="K1835" s="17">
        <v>-0.99999999999999833</v>
      </c>
      <c r="L1835" s="17">
        <v>-0.99999999999999833</v>
      </c>
      <c r="M1835" s="17">
        <v>-0.99999999999999833</v>
      </c>
      <c r="N1835" s="17">
        <v>0.45776882415750142</v>
      </c>
      <c r="O1835" s="17">
        <v>-0.99999999999999833</v>
      </c>
      <c r="P1835" s="17">
        <v>-0.99999999999999833</v>
      </c>
      <c r="Q1835" s="17">
        <v>6.0354448448724511</v>
      </c>
      <c r="R1835" s="17">
        <v>-0.99999999999999833</v>
      </c>
      <c r="S1835" s="17">
        <v>3.8144754397200309</v>
      </c>
      <c r="T1835" s="17">
        <v>0.44451974733335609</v>
      </c>
      <c r="U1835" s="17">
        <v>1.0061739971402601</v>
      </c>
      <c r="V1835" s="17">
        <v>1.1507262827448108</v>
      </c>
      <c r="W1835" s="17">
        <v>8.4938241277636362</v>
      </c>
      <c r="X1835" s="17">
        <v>7.6959893499386069</v>
      </c>
      <c r="Y1835" s="17">
        <v>0.37244280338166647</v>
      </c>
      <c r="Z1835" s="17">
        <v>57.918859765594306</v>
      </c>
      <c r="AA1835" s="17">
        <v>2.3478532592478194</v>
      </c>
      <c r="AB1835" s="17">
        <v>3.6712073983593165</v>
      </c>
      <c r="AC1835" s="17">
        <v>47.361925810795555</v>
      </c>
      <c r="AD1835" s="17">
        <v>2.9394664819911931</v>
      </c>
      <c r="AE1835" s="17">
        <v>2.411531003730321</v>
      </c>
      <c r="AF1835" s="17">
        <v>100.97847120246888</v>
      </c>
      <c r="AG1835" s="17">
        <v>81.638598882834103</v>
      </c>
      <c r="AH1835" s="17">
        <v>0.77773634152542015</v>
      </c>
      <c r="AI1835" s="17">
        <v>0.96189031309556383</v>
      </c>
      <c r="AJ1835" s="17">
        <v>0.33333333333333298</v>
      </c>
      <c r="AK1835" s="17">
        <v>1.4177489912261039</v>
      </c>
      <c r="AL1835" s="17">
        <v>1.4040081822929036</v>
      </c>
      <c r="AM1835" s="17">
        <v>0.33333333333333298</v>
      </c>
      <c r="AN1835" s="17">
        <v>1.0012403158055321</v>
      </c>
      <c r="AO1835" s="17">
        <v>1.1330359022334378</v>
      </c>
      <c r="AP1835" s="17">
        <v>0.33333333333333298</v>
      </c>
      <c r="AQ1835" s="17">
        <v>15.620527869484324</v>
      </c>
      <c r="AR1835" s="17">
        <v>2.2444243630026963</v>
      </c>
      <c r="AS1835" s="17">
        <v>15.205053280233388</v>
      </c>
      <c r="AT1835" s="17">
        <v>14.13636773058427</v>
      </c>
      <c r="AU1835" s="17">
        <v>-0.99999999999999833</v>
      </c>
      <c r="AV1835" s="17">
        <v>-0.99999999999999833</v>
      </c>
      <c r="AW1835" s="17">
        <v>-0.99999999999999833</v>
      </c>
      <c r="AX1835" s="17">
        <v>-0.99999999999999833</v>
      </c>
      <c r="AY1835" s="17">
        <v>0.12741984643632673</v>
      </c>
      <c r="AZ1835" s="17">
        <v>-0.49575811156386812</v>
      </c>
      <c r="BA1835" s="17">
        <v>1.0406441060505212</v>
      </c>
      <c r="BB1835" s="17">
        <v>-0.2788487911186997</v>
      </c>
      <c r="BC1835" s="17">
        <v>0.57527086152186924</v>
      </c>
      <c r="BD1835" s="17">
        <v>-6.2587195643477926</v>
      </c>
      <c r="BE1835" s="17">
        <v>16.617536712459657</v>
      </c>
      <c r="BF1835" s="17">
        <v>-0.99999999999999833</v>
      </c>
      <c r="BG1835" s="22">
        <v>859.80826734846084</v>
      </c>
    </row>
    <row r="1836" spans="1:100" x14ac:dyDescent="0.25">
      <c r="A1836">
        <v>4593</v>
      </c>
      <c r="B1836" t="s">
        <v>1705</v>
      </c>
      <c r="C1836" s="48">
        <v>2</v>
      </c>
      <c r="D1836" s="22">
        <v>1508.8692871093749</v>
      </c>
      <c r="E1836" s="17">
        <v>41.464126784026561</v>
      </c>
      <c r="F1836" s="17">
        <v>-71.301500555657938</v>
      </c>
      <c r="G1836" s="17">
        <v>-3.9623052263753455E-2</v>
      </c>
      <c r="H1836" s="17">
        <v>2.1757852281369949</v>
      </c>
      <c r="I1836" s="17">
        <v>25.632091722892021</v>
      </c>
      <c r="J1836" s="17">
        <v>4.6793631121929842</v>
      </c>
      <c r="K1836" s="17">
        <v>-1.0000000000000011</v>
      </c>
      <c r="L1836" s="17">
        <v>-1.0000000000000011</v>
      </c>
      <c r="M1836" s="17">
        <v>-1.0000000000000011</v>
      </c>
      <c r="N1836" s="17">
        <v>0.14791035120881404</v>
      </c>
      <c r="O1836" s="17">
        <v>-1.0000000000000011</v>
      </c>
      <c r="P1836" s="17">
        <v>-1.0000000000000011</v>
      </c>
      <c r="Q1836" s="17">
        <v>2.7068331286148144</v>
      </c>
      <c r="R1836" s="17">
        <v>-1.0000000000000011</v>
      </c>
      <c r="S1836" s="17">
        <v>-0.52671250245695411</v>
      </c>
      <c r="T1836" s="17">
        <v>-4.2750870622683734E-2</v>
      </c>
      <c r="U1836" s="17">
        <v>-0.45395330276825968</v>
      </c>
      <c r="V1836" s="17">
        <v>-0.76251258483566309</v>
      </c>
      <c r="W1836" s="17">
        <v>-1.2011051474249368</v>
      </c>
      <c r="X1836" s="17">
        <v>-4.2490519256125898</v>
      </c>
      <c r="Y1836" s="17">
        <v>-6.5950209273505506E-2</v>
      </c>
      <c r="Z1836" s="17">
        <v>17.667699790600299</v>
      </c>
      <c r="AA1836" s="17">
        <v>-0.61659823811667347</v>
      </c>
      <c r="AB1836" s="17">
        <v>-0.60178741065447183</v>
      </c>
      <c r="AC1836" s="17">
        <v>-1.6964787611277998</v>
      </c>
      <c r="AD1836" s="17">
        <v>-0.80500921500584388</v>
      </c>
      <c r="AE1836" s="17">
        <v>-0.72427019064335219</v>
      </c>
      <c r="AF1836" s="17">
        <v>21.525482117589856</v>
      </c>
      <c r="AG1836" s="17">
        <v>-54.110853241378166</v>
      </c>
      <c r="AH1836" s="17">
        <v>-0.16144517000414882</v>
      </c>
      <c r="AI1836" s="17">
        <v>-0.14927898529322114</v>
      </c>
      <c r="AJ1836" s="17">
        <v>0.33333333333333298</v>
      </c>
      <c r="AK1836" s="17">
        <v>0.16408254157869651</v>
      </c>
      <c r="AL1836" s="17">
        <v>0.30904494119142928</v>
      </c>
      <c r="AM1836" s="17">
        <v>0.33333333333333298</v>
      </c>
      <c r="AN1836" s="17">
        <v>-0.12893320192209962</v>
      </c>
      <c r="AO1836" s="17">
        <v>-0.10194008537240212</v>
      </c>
      <c r="AP1836" s="17">
        <v>0.33333333333333298</v>
      </c>
      <c r="AQ1836" s="17">
        <v>1.5307897547621083</v>
      </c>
      <c r="AR1836" s="17">
        <v>2.2444243630026963</v>
      </c>
      <c r="AS1836" s="17">
        <v>-2.7303449614627731</v>
      </c>
      <c r="AT1836" s="17">
        <v>1.588049192168616</v>
      </c>
      <c r="AU1836" s="17">
        <v>-1.0000000000000011</v>
      </c>
      <c r="AV1836" s="17">
        <v>-1.0000000000000011</v>
      </c>
      <c r="AW1836" s="17">
        <v>-1.0000000000000011</v>
      </c>
      <c r="AX1836" s="17">
        <v>-1.0000000000000011</v>
      </c>
      <c r="AY1836" s="17">
        <v>-6.1458124351064271E-2</v>
      </c>
      <c r="AZ1836" s="17">
        <v>0.80684958030865572</v>
      </c>
      <c r="BA1836" s="17">
        <v>-0.21160104144178937</v>
      </c>
      <c r="BB1836" s="17">
        <v>0.44657996181828641</v>
      </c>
      <c r="BC1836" s="17">
        <v>-0.1190922318093838</v>
      </c>
      <c r="BD1836" s="17">
        <v>13.084448829150608</v>
      </c>
      <c r="BE1836" s="17">
        <v>-2.0693086156331164</v>
      </c>
      <c r="BF1836" s="17">
        <v>-1.0000000000000011</v>
      </c>
      <c r="BG1836" s="22">
        <v>117.76295480554703</v>
      </c>
    </row>
    <row r="1837" spans="1:100" x14ac:dyDescent="0.25">
      <c r="A1837">
        <v>4594</v>
      </c>
      <c r="B1837" t="s">
        <v>1706</v>
      </c>
      <c r="C1837" s="48">
        <v>3</v>
      </c>
      <c r="D1837" s="22">
        <v>1503.2351429809023</v>
      </c>
      <c r="E1837" s="17">
        <v>106.65455609188058</v>
      </c>
      <c r="F1837" s="17">
        <v>38.158547030096258</v>
      </c>
      <c r="G1837" s="17">
        <v>0.29295187096668296</v>
      </c>
      <c r="H1837" s="17">
        <v>4.7427832674335546</v>
      </c>
      <c r="I1837" s="17">
        <v>53.41231598091673</v>
      </c>
      <c r="J1837" s="17">
        <v>15.40720942872799</v>
      </c>
      <c r="K1837" s="17">
        <v>-0.99999999999999922</v>
      </c>
      <c r="L1837" s="17">
        <v>-0.99999999999999922</v>
      </c>
      <c r="M1837" s="17">
        <v>-0.99999999999999922</v>
      </c>
      <c r="N1837" s="17">
        <v>0.18389927242200305</v>
      </c>
      <c r="O1837" s="17">
        <v>-0.99999999999999922</v>
      </c>
      <c r="P1837" s="17">
        <v>-0.99999999999999922</v>
      </c>
      <c r="Q1837" s="17">
        <v>3.9816262097167741</v>
      </c>
      <c r="R1837" s="17">
        <v>-0.99999999999999922</v>
      </c>
      <c r="S1837" s="17">
        <v>0.82555503072382219</v>
      </c>
      <c r="T1837" s="17">
        <v>5.6143053025095105E-2</v>
      </c>
      <c r="U1837" s="17">
        <v>-0.44497650186543158</v>
      </c>
      <c r="V1837" s="17">
        <v>0.1900154005481077</v>
      </c>
      <c r="W1837" s="17">
        <v>0.76115705771678188</v>
      </c>
      <c r="X1837" s="17">
        <v>-4.0610080534964403</v>
      </c>
      <c r="Y1837" s="17">
        <v>7.3503475995962186E-2</v>
      </c>
      <c r="Z1837" s="17">
        <v>36.151906746179534</v>
      </c>
      <c r="AA1837" s="17">
        <v>-0.6246155829690182</v>
      </c>
      <c r="AB1837" s="17">
        <v>2.307738150008797</v>
      </c>
      <c r="AC1837" s="17">
        <v>10.782305995025682</v>
      </c>
      <c r="AD1837" s="17">
        <v>-1.6919249002905248</v>
      </c>
      <c r="AE1837" s="17">
        <v>0.62465496748519933</v>
      </c>
      <c r="AF1837" s="17">
        <v>49.866605858699224</v>
      </c>
      <c r="AG1837" s="17">
        <v>-5.9443600879675618</v>
      </c>
      <c r="AH1837" s="17">
        <v>-0.4226395463228248</v>
      </c>
      <c r="AI1837" s="17">
        <v>-0.1914238377501013</v>
      </c>
      <c r="AJ1837" s="17">
        <v>0.33333333333333298</v>
      </c>
      <c r="AK1837" s="17">
        <v>0.81290793396799388</v>
      </c>
      <c r="AL1837" s="17">
        <v>0.76675485748610372</v>
      </c>
      <c r="AM1837" s="17">
        <v>0.33333333333333298</v>
      </c>
      <c r="AN1837" s="17">
        <v>0.22772041279170516</v>
      </c>
      <c r="AO1837" s="17">
        <v>0.13381100470749596</v>
      </c>
      <c r="AP1837" s="17">
        <v>0.33333333333333298</v>
      </c>
      <c r="AQ1837" s="17">
        <v>3.5457101222174909</v>
      </c>
      <c r="AR1837" s="17">
        <v>2.5667849498137354</v>
      </c>
      <c r="AS1837" s="17">
        <v>4.4525968432616772</v>
      </c>
      <c r="AT1837" s="17">
        <v>8.3878276356525792</v>
      </c>
      <c r="AU1837" s="17">
        <v>-0.99999999999999922</v>
      </c>
      <c r="AV1837" s="17">
        <v>-0.99999999999999922</v>
      </c>
      <c r="AW1837" s="17">
        <v>-0.99999999999999922</v>
      </c>
      <c r="AX1837" s="17">
        <v>-0.99999999999999922</v>
      </c>
      <c r="AY1837" s="17">
        <v>-8.8480709030877791E-2</v>
      </c>
      <c r="AZ1837" s="17">
        <v>-0.54956972771841006</v>
      </c>
      <c r="BA1837" s="17">
        <v>0.96880638024170851</v>
      </c>
      <c r="BB1837" s="17">
        <v>-0.1057404467829826</v>
      </c>
      <c r="BC1837" s="17">
        <v>1.1299286205437511</v>
      </c>
      <c r="BD1837" s="17">
        <v>-5.3913598081666123</v>
      </c>
      <c r="BE1837" s="17">
        <v>33.092247414802301</v>
      </c>
      <c r="BF1837" s="17">
        <v>-0.99999999999999922</v>
      </c>
      <c r="CU1837" t="e">
        <v>#N/A</v>
      </c>
      <c r="CV1837" t="e">
        <v>#N/A</v>
      </c>
    </row>
    <row r="1838" spans="1:100" x14ac:dyDescent="0.25">
      <c r="A1838">
        <v>4595</v>
      </c>
      <c r="B1838" t="s">
        <v>1707</v>
      </c>
      <c r="C1838" s="48">
        <v>2</v>
      </c>
      <c r="D1838" s="22">
        <v>1473.759033203125</v>
      </c>
      <c r="E1838" s="17">
        <v>67.951385776028317</v>
      </c>
      <c r="F1838" s="17">
        <v>-28.571098951760462</v>
      </c>
      <c r="G1838" s="17">
        <v>0.25737811977329983</v>
      </c>
      <c r="H1838" s="17">
        <v>4.8849540620210288</v>
      </c>
      <c r="I1838" s="17">
        <v>46.431725840103617</v>
      </c>
      <c r="J1838" s="17">
        <v>9.8165247237101383</v>
      </c>
      <c r="K1838" s="17">
        <v>-1.0000000000000004</v>
      </c>
      <c r="L1838" s="17">
        <v>-1.0000000000000004</v>
      </c>
      <c r="M1838" s="17">
        <v>-1.0000000000000004</v>
      </c>
      <c r="N1838" s="17">
        <v>0.22192294538055737</v>
      </c>
      <c r="O1838" s="17">
        <v>-1.0000000000000004</v>
      </c>
      <c r="P1838" s="17">
        <v>-1.0000000000000004</v>
      </c>
      <c r="Q1838" s="17">
        <v>3.5019031674176064</v>
      </c>
      <c r="R1838" s="17">
        <v>-1.0000000000000004</v>
      </c>
      <c r="S1838" s="17">
        <v>0.51022083788393957</v>
      </c>
      <c r="T1838" s="17">
        <v>7.3638273606292076E-2</v>
      </c>
      <c r="U1838" s="17">
        <v>-0.10518824154913758</v>
      </c>
      <c r="V1838" s="17">
        <v>-0.30551758801565021</v>
      </c>
      <c r="W1838" s="17">
        <v>1.1146193804213989</v>
      </c>
      <c r="X1838" s="17">
        <v>-1.3958671026224545</v>
      </c>
      <c r="Y1838" s="17">
        <v>3.8764061808403402E-2</v>
      </c>
      <c r="Z1838" s="17">
        <v>27.282065793961092</v>
      </c>
      <c r="AA1838" s="17">
        <v>9.1488726646071272E-2</v>
      </c>
      <c r="AB1838" s="17">
        <v>0.41885736206366975</v>
      </c>
      <c r="AC1838" s="17">
        <v>10.021579982730547</v>
      </c>
      <c r="AD1838" s="17">
        <v>8.9393824906160213E-2</v>
      </c>
      <c r="AE1838" s="17">
        <v>2.4745251774066057E-2</v>
      </c>
      <c r="AF1838" s="17">
        <v>40.503571633460282</v>
      </c>
      <c r="AG1838" s="17">
        <v>-21.685827023780952</v>
      </c>
      <c r="AH1838" s="17">
        <v>6.2887117588172586E-2</v>
      </c>
      <c r="AI1838" s="17">
        <v>0.11613419368210079</v>
      </c>
      <c r="AJ1838" s="17">
        <v>0.33333333333333298</v>
      </c>
      <c r="AK1838" s="17">
        <v>0.46353249781678019</v>
      </c>
      <c r="AL1838" s="17">
        <v>0.57058715181879716</v>
      </c>
      <c r="AM1838" s="17">
        <v>0.33333333333333298</v>
      </c>
      <c r="AN1838" s="17">
        <v>0.14101931257660436</v>
      </c>
      <c r="AO1838" s="17">
        <v>0.19304547920712589</v>
      </c>
      <c r="AP1838" s="17">
        <v>0.33333333333333298</v>
      </c>
      <c r="AQ1838" s="17">
        <v>4.8962554757649039</v>
      </c>
      <c r="AR1838" s="17">
        <v>2.2444243630026963</v>
      </c>
      <c r="AS1838" s="17">
        <v>1.5536926468652146</v>
      </c>
      <c r="AT1838" s="17">
        <v>4.5853324314599933</v>
      </c>
      <c r="AU1838" s="17">
        <v>-1.0000000000000004</v>
      </c>
      <c r="AV1838" s="17">
        <v>-1.0000000000000004</v>
      </c>
      <c r="AW1838" s="17">
        <v>-1.0000000000000004</v>
      </c>
      <c r="AX1838" s="17">
        <v>-1.0000000000000004</v>
      </c>
      <c r="AY1838" s="17">
        <v>-1.6342854573740649E-2</v>
      </c>
      <c r="AZ1838" s="17">
        <v>0.49570955064899286</v>
      </c>
      <c r="BA1838" s="17">
        <v>8.7509423484020188E-2</v>
      </c>
      <c r="BB1838" s="17">
        <v>0.27330451970852604</v>
      </c>
      <c r="BC1838" s="17">
        <v>4.6762886966318834E-2</v>
      </c>
      <c r="BD1838" s="17">
        <v>8.4641521540915754</v>
      </c>
      <c r="BE1838" s="17">
        <v>2.3942191570842803</v>
      </c>
      <c r="BF1838" s="17">
        <v>-1.0000000000000004</v>
      </c>
      <c r="BG1838" s="22">
        <v>153.8124100439943</v>
      </c>
    </row>
    <row r="1839" spans="1:100" x14ac:dyDescent="0.25">
      <c r="A1839">
        <v>4597</v>
      </c>
      <c r="B1839" t="s">
        <v>1708</v>
      </c>
      <c r="C1839" s="48">
        <v>2</v>
      </c>
      <c r="D1839" s="22">
        <v>1457.6538867187501</v>
      </c>
      <c r="E1839" s="17">
        <v>48.004726847417196</v>
      </c>
      <c r="F1839" s="17">
        <v>-60.749919226553502</v>
      </c>
      <c r="G1839" s="17">
        <v>3.3716581906744647E-2</v>
      </c>
      <c r="H1839" s="17">
        <v>2.8447706392732912</v>
      </c>
      <c r="I1839" s="17">
        <v>30.768224845108115</v>
      </c>
      <c r="J1839" s="17">
        <v>5.9479020565995429</v>
      </c>
      <c r="K1839" s="17">
        <v>-1.0000000000000009</v>
      </c>
      <c r="L1839" s="17">
        <v>-1.0000000000000009</v>
      </c>
      <c r="M1839" s="17">
        <v>-1.0000000000000009</v>
      </c>
      <c r="N1839" s="17">
        <v>0.16618656386930819</v>
      </c>
      <c r="O1839" s="17">
        <v>-1.0000000000000009</v>
      </c>
      <c r="P1839" s="17">
        <v>-1.0000000000000009</v>
      </c>
      <c r="Q1839" s="17">
        <v>2.9031628110392527</v>
      </c>
      <c r="R1839" s="17">
        <v>-1.0000000000000009</v>
      </c>
      <c r="S1839" s="17">
        <v>-0.27065859089088762</v>
      </c>
      <c r="T1839" s="17">
        <v>-1.4010454547472101E-2</v>
      </c>
      <c r="U1839" s="17">
        <v>-0.36783141366652011</v>
      </c>
      <c r="V1839" s="17">
        <v>-0.64966506421932579</v>
      </c>
      <c r="W1839" s="17">
        <v>-0.62927444202047633</v>
      </c>
      <c r="X1839" s="17">
        <v>-3.5445040960410341</v>
      </c>
      <c r="Y1839" s="17">
        <v>-4.0092714230962501E-2</v>
      </c>
      <c r="Z1839" s="17">
        <v>20.041811921645312</v>
      </c>
      <c r="AA1839" s="17">
        <v>-0.44174761850322875</v>
      </c>
      <c r="AB1839" s="17">
        <v>-0.34975569732560641</v>
      </c>
      <c r="AC1839" s="17">
        <v>1.1971062559567791</v>
      </c>
      <c r="AD1839" s="17">
        <v>-0.58415085509356635</v>
      </c>
      <c r="AE1839" s="17">
        <v>-0.53931294566623844</v>
      </c>
      <c r="AF1839" s="17">
        <v>26.211814271778319</v>
      </c>
      <c r="AG1839" s="17">
        <v>-46.104017630403845</v>
      </c>
      <c r="AH1839" s="17">
        <v>-0.10604994111731048</v>
      </c>
      <c r="AI1839" s="17">
        <v>-8.3739494938447123E-2</v>
      </c>
      <c r="AJ1839" s="17">
        <v>0.33333333333333298</v>
      </c>
      <c r="AK1839" s="17">
        <v>0.2380268633880826</v>
      </c>
      <c r="AL1839" s="17">
        <v>0.37362855854214289</v>
      </c>
      <c r="AM1839" s="17">
        <v>0.33333333333333298</v>
      </c>
      <c r="AN1839" s="17">
        <v>-6.2272796102990413E-2</v>
      </c>
      <c r="AO1839" s="17">
        <v>-2.9098172852469795E-2</v>
      </c>
      <c r="AP1839" s="17">
        <v>0.33333333333333298</v>
      </c>
      <c r="AQ1839" s="17">
        <v>2.361837063763649</v>
      </c>
      <c r="AR1839" s="17">
        <v>2.2444243630026963</v>
      </c>
      <c r="AS1839" s="17">
        <v>-1.6724711867147315</v>
      </c>
      <c r="AT1839" s="17">
        <v>2.3281797942376574</v>
      </c>
      <c r="AU1839" s="17">
        <v>-1.0000000000000009</v>
      </c>
      <c r="AV1839" s="17">
        <v>-1.0000000000000009</v>
      </c>
      <c r="AW1839" s="17">
        <v>-1.0000000000000009</v>
      </c>
      <c r="AX1839" s="17">
        <v>-1.0000000000000009</v>
      </c>
      <c r="AY1839" s="17">
        <v>-5.0317638411973599E-2</v>
      </c>
      <c r="AZ1839" s="17">
        <v>0.73001858400473951</v>
      </c>
      <c r="BA1839" s="17">
        <v>-0.13774055151924558</v>
      </c>
      <c r="BB1839" s="17">
        <v>0.40379239486055152</v>
      </c>
      <c r="BC1839" s="17">
        <v>-7.8136993643532326E-2</v>
      </c>
      <c r="BD1839" s="17">
        <v>11.943541318301715</v>
      </c>
      <c r="BE1839" s="17">
        <v>-0.96711264881009029</v>
      </c>
      <c r="BF1839" s="17">
        <v>-1.0000000000000009</v>
      </c>
      <c r="BG1839" s="22">
        <v>-4.2662844514700282</v>
      </c>
    </row>
    <row r="1840" spans="1:100" x14ac:dyDescent="0.25">
      <c r="A1840">
        <v>4598</v>
      </c>
      <c r="B1840" t="s">
        <v>1709</v>
      </c>
      <c r="C1840" s="48">
        <v>3</v>
      </c>
      <c r="D1840" s="22">
        <v>1482.2434355496123</v>
      </c>
      <c r="E1840" s="17">
        <v>36.150370365305676</v>
      </c>
      <c r="F1840" s="17">
        <v>-53.301849554880171</v>
      </c>
      <c r="G1840" s="17">
        <v>0.13945371646439911</v>
      </c>
      <c r="H1840" s="17">
        <v>4.5807727221969321</v>
      </c>
      <c r="I1840" s="17">
        <v>31.421648776341524</v>
      </c>
      <c r="J1840" s="17">
        <v>-2.1878191751105001</v>
      </c>
      <c r="K1840" s="17">
        <v>-0.99999999999999889</v>
      </c>
      <c r="L1840" s="17">
        <v>-0.99999999999999889</v>
      </c>
      <c r="M1840" s="17">
        <v>-0.99999999999999889</v>
      </c>
      <c r="N1840" s="17">
        <v>0.33331891808717762</v>
      </c>
      <c r="O1840" s="17">
        <v>-0.99999999999999889</v>
      </c>
      <c r="P1840" s="17">
        <v>-0.99999999999999889</v>
      </c>
      <c r="Q1840" s="17">
        <v>3.9144642018431708</v>
      </c>
      <c r="R1840" s="17">
        <v>-0.99999999999999889</v>
      </c>
      <c r="S1840" s="17">
        <v>0.71106391951402659</v>
      </c>
      <c r="T1840" s="17">
        <v>0.12258293563739499</v>
      </c>
      <c r="U1840" s="17">
        <v>-0.37790965933714676</v>
      </c>
      <c r="V1840" s="17">
        <v>-0.18132664179232766</v>
      </c>
      <c r="W1840" s="17">
        <v>0.66630852035375887</v>
      </c>
      <c r="X1840" s="17">
        <v>-3.0005597993325592</v>
      </c>
      <c r="Y1840" s="17">
        <v>0.18350837693209354</v>
      </c>
      <c r="Z1840" s="17">
        <v>26.3485284520258</v>
      </c>
      <c r="AA1840" s="17">
        <v>-0.8734777799864677</v>
      </c>
      <c r="AB1840" s="17">
        <v>-1.1932892979275733</v>
      </c>
      <c r="AC1840" s="17">
        <v>-1.0629519731058896</v>
      </c>
      <c r="AD1840" s="17">
        <v>4.0087777883174827</v>
      </c>
      <c r="AE1840" s="17">
        <v>1.8874084130727036</v>
      </c>
      <c r="AF1840" s="17">
        <v>25.979695594065038</v>
      </c>
      <c r="AG1840" s="17">
        <v>-45.263174913747392</v>
      </c>
      <c r="AH1840" s="17">
        <v>0.82691774447575883</v>
      </c>
      <c r="AI1840" s="17">
        <v>1.0287160291120818</v>
      </c>
      <c r="AJ1840" s="17">
        <v>0.33333333333333298</v>
      </c>
      <c r="AK1840" s="17">
        <v>-0.45166725178844302</v>
      </c>
      <c r="AL1840" s="17">
        <v>-2.4395377702453487E-2</v>
      </c>
      <c r="AM1840" s="17">
        <v>0.33333333333333298</v>
      </c>
      <c r="AN1840" s="17">
        <v>-0.12515613443948354</v>
      </c>
      <c r="AO1840" s="17">
        <v>8.4069985045675658E-2</v>
      </c>
      <c r="AP1840" s="17">
        <v>0.33333333333333298</v>
      </c>
      <c r="AQ1840" s="17">
        <v>5.4419531822765226</v>
      </c>
      <c r="AR1840" s="17">
        <v>1.8810641472917957</v>
      </c>
      <c r="AS1840" s="17">
        <v>-0.30316567479589079</v>
      </c>
      <c r="AT1840" s="17">
        <v>-3.7657176476064014</v>
      </c>
      <c r="AU1840" s="17">
        <v>-0.99999999999999889</v>
      </c>
      <c r="AV1840" s="17">
        <v>-0.99999999999999889</v>
      </c>
      <c r="AW1840" s="17">
        <v>-0.99999999999999889</v>
      </c>
      <c r="AX1840" s="17">
        <v>-0.99999999999999889</v>
      </c>
      <c r="AY1840" s="17">
        <v>3.6215249481558756E-2</v>
      </c>
      <c r="AZ1840" s="17">
        <v>0.86265427236421854</v>
      </c>
      <c r="BA1840" s="17">
        <v>-8.6053019365897598E-2</v>
      </c>
      <c r="BB1840" s="17">
        <v>-0.30436926736646791</v>
      </c>
      <c r="BC1840" s="17">
        <v>0.11047919479044511</v>
      </c>
      <c r="BD1840" s="17">
        <v>-3.2959603223406102</v>
      </c>
      <c r="BE1840" s="17">
        <v>2.331714772931639</v>
      </c>
      <c r="BF1840" s="17">
        <v>-0.99999999999999889</v>
      </c>
      <c r="CU1840" t="e">
        <v>#N/A</v>
      </c>
      <c r="CV1840" t="e">
        <v>#N/A</v>
      </c>
    </row>
    <row r="1841" spans="1:100" x14ac:dyDescent="0.25">
      <c r="A1841">
        <v>4600</v>
      </c>
      <c r="B1841" t="s">
        <v>1710</v>
      </c>
      <c r="C1841" s="48">
        <v>2</v>
      </c>
      <c r="D1841" s="22">
        <v>1495.288037109375</v>
      </c>
      <c r="E1841" s="17">
        <v>70.433038655860457</v>
      </c>
      <c r="F1841" s="17">
        <v>-24.567588274090209</v>
      </c>
      <c r="G1841" s="17">
        <v>0.28520485013153896</v>
      </c>
      <c r="H1841" s="17">
        <v>5.1387823890891493</v>
      </c>
      <c r="I1841" s="17">
        <v>48.380491921260599</v>
      </c>
      <c r="J1841" s="17">
        <v>10.297837339380727</v>
      </c>
      <c r="K1841" s="17">
        <v>-1.0000000000000004</v>
      </c>
      <c r="L1841" s="17">
        <v>-1.0000000000000004</v>
      </c>
      <c r="M1841" s="17">
        <v>-1.0000000000000004</v>
      </c>
      <c r="N1841" s="17">
        <v>0.22885735741336222</v>
      </c>
      <c r="O1841" s="17">
        <v>-1.0000000000000004</v>
      </c>
      <c r="P1841" s="17">
        <v>-1.0000000000000004</v>
      </c>
      <c r="Q1841" s="17">
        <v>3.5763951279507444</v>
      </c>
      <c r="R1841" s="17">
        <v>-1.0000000000000004</v>
      </c>
      <c r="S1841" s="17">
        <v>0.60737353348856948</v>
      </c>
      <c r="T1841" s="17">
        <v>8.4543043142628616E-2</v>
      </c>
      <c r="U1841" s="17">
        <v>-7.2511632058490594E-2</v>
      </c>
      <c r="V1841" s="17">
        <v>-0.26270066421580635</v>
      </c>
      <c r="W1841" s="17">
        <v>1.331584995669211</v>
      </c>
      <c r="X1841" s="17">
        <v>-1.1285455826869657</v>
      </c>
      <c r="Y1841" s="17">
        <v>4.8574985334632122E-2</v>
      </c>
      <c r="Z1841" s="17">
        <v>28.182858098940834</v>
      </c>
      <c r="AA1841" s="17">
        <v>0.15783104073020099</v>
      </c>
      <c r="AB1841" s="17">
        <v>0.51448394389557794</v>
      </c>
      <c r="AC1841" s="17">
        <v>11.119472151811522</v>
      </c>
      <c r="AD1841" s="17">
        <v>0.17319252526992734</v>
      </c>
      <c r="AE1841" s="17">
        <v>9.4922250091454441E-2</v>
      </c>
      <c r="AF1841" s="17">
        <v>42.281672965689253</v>
      </c>
      <c r="AG1841" s="17">
        <v>-18.647850926826887</v>
      </c>
      <c r="AH1841" s="17">
        <v>8.3905331202156846E-2</v>
      </c>
      <c r="AI1841" s="17">
        <v>0.14100137152592401</v>
      </c>
      <c r="AJ1841" s="17">
        <v>0.33333333333333298</v>
      </c>
      <c r="AK1841" s="17">
        <v>0.49158866046042149</v>
      </c>
      <c r="AL1841" s="17">
        <v>0.5950916496378077</v>
      </c>
      <c r="AM1841" s="17">
        <v>0.33333333333333298</v>
      </c>
      <c r="AN1841" s="17">
        <v>0.16631179131991006</v>
      </c>
      <c r="AO1841" s="17">
        <v>0.22068336261623034</v>
      </c>
      <c r="AP1841" s="17">
        <v>0.33333333333333298</v>
      </c>
      <c r="AQ1841" s="17">
        <v>5.211573784126859</v>
      </c>
      <c r="AR1841" s="17">
        <v>2.2444243630026963</v>
      </c>
      <c r="AS1841" s="17">
        <v>1.9550740910994677</v>
      </c>
      <c r="AT1841" s="17">
        <v>4.8661548670584125</v>
      </c>
      <c r="AU1841" s="17">
        <v>-1.0000000000000004</v>
      </c>
      <c r="AV1841" s="17">
        <v>-1.0000000000000004</v>
      </c>
      <c r="AW1841" s="17">
        <v>-1.0000000000000004</v>
      </c>
      <c r="AX1841" s="17">
        <v>-1.0000000000000004</v>
      </c>
      <c r="AY1841" s="17">
        <v>-1.211590005190403E-2</v>
      </c>
      <c r="AZ1841" s="17">
        <v>0.46655811784618295</v>
      </c>
      <c r="BA1841" s="17">
        <v>0.11553377839727164</v>
      </c>
      <c r="BB1841" s="17">
        <v>0.257069940658813</v>
      </c>
      <c r="BC1841" s="17">
        <v>6.230223867005355E-2</v>
      </c>
      <c r="BD1841" s="17">
        <v>8.0312658160676413</v>
      </c>
      <c r="BE1841" s="17">
        <v>2.8124174521483241</v>
      </c>
      <c r="BF1841" s="17">
        <v>-1.0000000000000004</v>
      </c>
      <c r="BG1841" s="22">
        <v>82.408316180847351</v>
      </c>
    </row>
    <row r="1842" spans="1:100" x14ac:dyDescent="0.25">
      <c r="A1842">
        <v>4601</v>
      </c>
      <c r="B1842" t="s">
        <v>1711</v>
      </c>
      <c r="C1842" s="48">
        <v>2</v>
      </c>
      <c r="D1842" s="22">
        <v>1525.2101367187502</v>
      </c>
      <c r="E1842" s="17">
        <v>70.879814762385351</v>
      </c>
      <c r="F1842" s="17">
        <v>-23.846829570269669</v>
      </c>
      <c r="G1842" s="17">
        <v>0.29021454280363129</v>
      </c>
      <c r="H1842" s="17">
        <v>5.1844795261121526</v>
      </c>
      <c r="I1842" s="17">
        <v>48.731331528742672</v>
      </c>
      <c r="J1842" s="17">
        <v>10.384488852248701</v>
      </c>
      <c r="K1842" s="17">
        <v>-1.0000000000000004</v>
      </c>
      <c r="L1842" s="17">
        <v>-1.0000000000000004</v>
      </c>
      <c r="M1842" s="17">
        <v>-1.0000000000000004</v>
      </c>
      <c r="N1842" s="17">
        <v>0.23010577117591285</v>
      </c>
      <c r="O1842" s="17">
        <v>-1.0000000000000004</v>
      </c>
      <c r="P1842" s="17">
        <v>-1.0000000000000004</v>
      </c>
      <c r="Q1842" s="17">
        <v>3.5898060398332525</v>
      </c>
      <c r="R1842" s="17">
        <v>-1.0000000000000004</v>
      </c>
      <c r="S1842" s="17">
        <v>0.62486409529654097</v>
      </c>
      <c r="T1842" s="17">
        <v>8.6506246987771207E-2</v>
      </c>
      <c r="U1842" s="17">
        <v>-6.6628807558211184E-2</v>
      </c>
      <c r="V1842" s="17">
        <v>-0.25499226201978248</v>
      </c>
      <c r="W1842" s="17">
        <v>1.3706456772085043</v>
      </c>
      <c r="X1842" s="17">
        <v>-1.0804192436499078</v>
      </c>
      <c r="Y1842" s="17">
        <v>5.0341262258404955E-2</v>
      </c>
      <c r="Z1842" s="17">
        <v>28.345029239827245</v>
      </c>
      <c r="AA1842" s="17">
        <v>0.16977475817160387</v>
      </c>
      <c r="AB1842" s="17">
        <v>0.5316997568959978</v>
      </c>
      <c r="AC1842" s="17">
        <v>11.317127509928866</v>
      </c>
      <c r="AD1842" s="17">
        <v>0.18827894504467924</v>
      </c>
      <c r="AE1842" s="17">
        <v>0.10755633213034421</v>
      </c>
      <c r="AF1842" s="17">
        <v>42.601787513809981</v>
      </c>
      <c r="AG1842" s="17">
        <v>-18.100919023762096</v>
      </c>
      <c r="AH1842" s="17">
        <v>8.7689275250447507E-2</v>
      </c>
      <c r="AI1842" s="17">
        <v>0.14547825102330025</v>
      </c>
      <c r="AJ1842" s="17">
        <v>0.33333333333333298</v>
      </c>
      <c r="AK1842" s="17">
        <v>0.4966396582094712</v>
      </c>
      <c r="AL1842" s="17">
        <v>0.59950323524548765</v>
      </c>
      <c r="AM1842" s="17">
        <v>0.33333333333333298</v>
      </c>
      <c r="AN1842" s="17">
        <v>0.17086523844748014</v>
      </c>
      <c r="AO1842" s="17">
        <v>0.2256590568571363</v>
      </c>
      <c r="AP1842" s="17">
        <v>0.33333333333333298</v>
      </c>
      <c r="AQ1842" s="17">
        <v>5.2683410650269566</v>
      </c>
      <c r="AR1842" s="17">
        <v>2.2444243630026963</v>
      </c>
      <c r="AS1842" s="17">
        <v>2.0273354618752411</v>
      </c>
      <c r="AT1842" s="17">
        <v>4.916711798457289</v>
      </c>
      <c r="AU1842" s="17">
        <v>-1.0000000000000004</v>
      </c>
      <c r="AV1842" s="17">
        <v>-1.0000000000000004</v>
      </c>
      <c r="AW1842" s="17">
        <v>-1.0000000000000004</v>
      </c>
      <c r="AX1842" s="17">
        <v>-1.0000000000000004</v>
      </c>
      <c r="AY1842" s="17">
        <v>-1.1354914380188463E-2</v>
      </c>
      <c r="AZ1842" s="17">
        <v>0.46130993678383297</v>
      </c>
      <c r="BA1842" s="17">
        <v>0.12057904974757466</v>
      </c>
      <c r="BB1842" s="17">
        <v>0.25414720231863391</v>
      </c>
      <c r="BC1842" s="17">
        <v>6.5099814071729017E-2</v>
      </c>
      <c r="BD1842" s="17">
        <v>7.9533325667232644</v>
      </c>
      <c r="BE1842" s="17">
        <v>2.887706388623879</v>
      </c>
      <c r="BF1842" s="17">
        <v>-1.0000000000000004</v>
      </c>
      <c r="BG1842" s="22">
        <v>79.714993738994963</v>
      </c>
    </row>
    <row r="1843" spans="1:100" x14ac:dyDescent="0.25">
      <c r="A1843">
        <v>4603</v>
      </c>
      <c r="B1843" t="s">
        <v>1712</v>
      </c>
      <c r="C1843" s="48">
        <v>2</v>
      </c>
      <c r="D1843" s="22">
        <v>1518.8758593749999</v>
      </c>
      <c r="E1843" s="17">
        <v>85.37573886476649</v>
      </c>
      <c r="F1843" s="17">
        <v>-0.4613724830940687</v>
      </c>
      <c r="G1843" s="17">
        <v>0.45275708635135825</v>
      </c>
      <c r="H1843" s="17">
        <v>6.6671510931617339</v>
      </c>
      <c r="I1843" s="17">
        <v>60.114537228186407</v>
      </c>
      <c r="J1843" s="17">
        <v>13.195950198426702</v>
      </c>
      <c r="K1843" s="17">
        <v>-1</v>
      </c>
      <c r="L1843" s="17">
        <v>-1</v>
      </c>
      <c r="M1843" s="17">
        <v>-1</v>
      </c>
      <c r="N1843" s="17">
        <v>0.27061131944943945</v>
      </c>
      <c r="O1843" s="17">
        <v>-1</v>
      </c>
      <c r="P1843" s="17">
        <v>-1</v>
      </c>
      <c r="Q1843" s="17">
        <v>4.0249312803136936</v>
      </c>
      <c r="R1843" s="17">
        <v>-1</v>
      </c>
      <c r="S1843" s="17">
        <v>1.1923560734339949</v>
      </c>
      <c r="T1843" s="17">
        <v>0.15020359678126216</v>
      </c>
      <c r="U1843" s="17">
        <v>0.12424303231473849</v>
      </c>
      <c r="V1843" s="17">
        <v>-4.8884369667181009E-3</v>
      </c>
      <c r="W1843" s="17">
        <v>2.6379933860756029</v>
      </c>
      <c r="X1843" s="17">
        <v>0.48106926886925933</v>
      </c>
      <c r="Y1843" s="17">
        <v>0.10764919761320622</v>
      </c>
      <c r="Z1843" s="17">
        <v>33.606771118038054</v>
      </c>
      <c r="AA1843" s="17">
        <v>0.55729597741839965</v>
      </c>
      <c r="AB1843" s="17">
        <v>1.0902773418881582</v>
      </c>
      <c r="AC1843" s="17">
        <v>17.730176524532734</v>
      </c>
      <c r="AD1843" s="17">
        <v>0.67776706412179566</v>
      </c>
      <c r="AE1843" s="17">
        <v>0.51747685308998637</v>
      </c>
      <c r="AF1843" s="17">
        <v>52.988099865470275</v>
      </c>
      <c r="AG1843" s="17">
        <v>-0.35537882989224906</v>
      </c>
      <c r="AH1843" s="17">
        <v>0.21046165481730994</v>
      </c>
      <c r="AI1843" s="17">
        <v>0.29073334515590771</v>
      </c>
      <c r="AJ1843" s="17">
        <v>0.33333333333333298</v>
      </c>
      <c r="AK1843" s="17">
        <v>0.66052237024847038</v>
      </c>
      <c r="AL1843" s="17">
        <v>0.74263982918177041</v>
      </c>
      <c r="AM1843" s="17">
        <v>0.33333333333333298</v>
      </c>
      <c r="AN1843" s="17">
        <v>0.31860461618384051</v>
      </c>
      <c r="AO1843" s="17">
        <v>0.38709850050565126</v>
      </c>
      <c r="AP1843" s="17">
        <v>0.33333333333333298</v>
      </c>
      <c r="AQ1843" s="17">
        <v>7.1101902225994147</v>
      </c>
      <c r="AR1843" s="17">
        <v>2.2444243630026963</v>
      </c>
      <c r="AS1843" s="17">
        <v>4.3718998443514092</v>
      </c>
      <c r="AT1843" s="17">
        <v>6.557062367129828</v>
      </c>
      <c r="AU1843" s="17">
        <v>-1</v>
      </c>
      <c r="AV1843" s="17">
        <v>-1</v>
      </c>
      <c r="AW1843" s="17">
        <v>-1</v>
      </c>
      <c r="AX1843" s="17">
        <v>-1</v>
      </c>
      <c r="AY1843" s="17">
        <v>1.3335731290170053E-2</v>
      </c>
      <c r="AZ1843" s="17">
        <v>0.29102949151310747</v>
      </c>
      <c r="BA1843" s="17">
        <v>0.2842759652759711</v>
      </c>
      <c r="BB1843" s="17">
        <v>0.15931716881505031</v>
      </c>
      <c r="BC1843" s="17">
        <v>0.15586885946408111</v>
      </c>
      <c r="BD1843" s="17">
        <v>5.4247406141786856</v>
      </c>
      <c r="BE1843" s="17">
        <v>5.3305019924166235</v>
      </c>
      <c r="BF1843" s="17">
        <v>-1</v>
      </c>
      <c r="BG1843" s="22">
        <v>78.470831633226908</v>
      </c>
    </row>
    <row r="1844" spans="1:100" x14ac:dyDescent="0.25">
      <c r="A1844">
        <v>4604</v>
      </c>
      <c r="B1844" t="s">
        <v>1713</v>
      </c>
      <c r="C1844" s="48">
        <v>2</v>
      </c>
      <c r="D1844" s="22">
        <v>1503.154521484375</v>
      </c>
      <c r="E1844" s="17">
        <v>65.995608852201016</v>
      </c>
      <c r="F1844" s="17">
        <v>-31.726243598022695</v>
      </c>
      <c r="G1844" s="17">
        <v>0.23544802731657824</v>
      </c>
      <c r="H1844" s="17">
        <v>4.6849133598229464</v>
      </c>
      <c r="I1844" s="17">
        <v>44.895914058190769</v>
      </c>
      <c r="J1844" s="17">
        <v>9.4372049104818014</v>
      </c>
      <c r="K1844" s="17">
        <v>-1.0000000000000004</v>
      </c>
      <c r="L1844" s="17">
        <v>-1.0000000000000004</v>
      </c>
      <c r="M1844" s="17">
        <v>-1.0000000000000004</v>
      </c>
      <c r="N1844" s="17">
        <v>0.21645797356911398</v>
      </c>
      <c r="O1844" s="17">
        <v>-1.0000000000000004</v>
      </c>
      <c r="P1844" s="17">
        <v>-1.0000000000000004</v>
      </c>
      <c r="Q1844" s="17">
        <v>3.4431964648786035</v>
      </c>
      <c r="R1844" s="17">
        <v>-1.0000000000000004</v>
      </c>
      <c r="S1844" s="17">
        <v>0.43365533523233379</v>
      </c>
      <c r="T1844" s="17">
        <v>6.5044284981958578E-2</v>
      </c>
      <c r="U1844" s="17">
        <v>-0.13094049695523857</v>
      </c>
      <c r="V1844" s="17">
        <v>-0.33926136910507892</v>
      </c>
      <c r="W1844" s="17">
        <v>0.94362997774782142</v>
      </c>
      <c r="X1844" s="17">
        <v>-1.6065417155713972</v>
      </c>
      <c r="Y1844" s="17">
        <v>3.1032127181297012E-2</v>
      </c>
      <c r="Z1844" s="17">
        <v>26.572156355152014</v>
      </c>
      <c r="AA1844" s="17">
        <v>3.9204715447929916E-2</v>
      </c>
      <c r="AB1844" s="17">
        <v>0.34349458124479115</v>
      </c>
      <c r="AC1844" s="17">
        <v>9.1563372299711432</v>
      </c>
      <c r="AD1844" s="17">
        <v>2.3352532125012204E-2</v>
      </c>
      <c r="AE1844" s="17">
        <v>-3.0560852882237977E-2</v>
      </c>
      <c r="AF1844" s="17">
        <v>39.102259797279871</v>
      </c>
      <c r="AG1844" s="17">
        <v>-24.080039201417801</v>
      </c>
      <c r="AH1844" s="17">
        <v>4.6322779561541128E-2</v>
      </c>
      <c r="AI1844" s="17">
        <v>9.653650821089646E-2</v>
      </c>
      <c r="AJ1844" s="17">
        <v>0.33333333333333298</v>
      </c>
      <c r="AK1844" s="17">
        <v>0.44142159104351286</v>
      </c>
      <c r="AL1844" s="17">
        <v>0.55127529247139373</v>
      </c>
      <c r="AM1844" s="17">
        <v>0.33333333333333298</v>
      </c>
      <c r="AN1844" s="17">
        <v>0.12108644981624295</v>
      </c>
      <c r="AO1844" s="17">
        <v>0.17126421598766556</v>
      </c>
      <c r="AP1844" s="17">
        <v>0.33333333333333298</v>
      </c>
      <c r="AQ1844" s="17">
        <v>4.6477548590322844</v>
      </c>
      <c r="AR1844" s="17">
        <v>2.2444243630026963</v>
      </c>
      <c r="AS1844" s="17">
        <v>1.2373661482378471</v>
      </c>
      <c r="AT1844" s="17">
        <v>4.3640178214676748</v>
      </c>
      <c r="AU1844" s="17">
        <v>-1.0000000000000004</v>
      </c>
      <c r="AV1844" s="17">
        <v>-1.0000000000000004</v>
      </c>
      <c r="AW1844" s="17">
        <v>-1.0000000000000004</v>
      </c>
      <c r="AX1844" s="17">
        <v>-1.0000000000000004</v>
      </c>
      <c r="AY1844" s="17">
        <v>-1.9674094079095907E-2</v>
      </c>
      <c r="AZ1844" s="17">
        <v>0.51868363378349391</v>
      </c>
      <c r="BA1844" s="17">
        <v>6.5423584207340041E-2</v>
      </c>
      <c r="BB1844" s="17">
        <v>0.28609890176393521</v>
      </c>
      <c r="BC1844" s="17">
        <v>3.4516409741246021E-2</v>
      </c>
      <c r="BD1844" s="17">
        <v>8.8053074854546693</v>
      </c>
      <c r="BE1844" s="17">
        <v>2.0646393912285914</v>
      </c>
      <c r="BF1844" s="17">
        <v>-1.0000000000000004</v>
      </c>
      <c r="BG1844" s="22">
        <v>1265.3350246582111</v>
      </c>
    </row>
    <row r="1845" spans="1:100" x14ac:dyDescent="0.25">
      <c r="A1845">
        <v>4607</v>
      </c>
      <c r="B1845" t="s">
        <v>3014</v>
      </c>
      <c r="C1845" s="48">
        <v>2</v>
      </c>
      <c r="D1845" s="22">
        <v>1506.1479882812498</v>
      </c>
      <c r="E1845" s="17">
        <v>67.621315718494714</v>
      </c>
      <c r="F1845" s="17">
        <v>-29.103582366525689</v>
      </c>
      <c r="G1845" s="17">
        <v>0.25367704998833579</v>
      </c>
      <c r="H1845" s="17">
        <v>4.851193848737414</v>
      </c>
      <c r="I1845" s="17">
        <v>46.172531922310206</v>
      </c>
      <c r="J1845" s="17">
        <v>9.7525081627974046</v>
      </c>
      <c r="K1845" s="17">
        <v>-1.0000000000000004</v>
      </c>
      <c r="L1845" s="17">
        <v>-1.0000000000000004</v>
      </c>
      <c r="M1845" s="17">
        <v>-1.0000000000000004</v>
      </c>
      <c r="N1845" s="17">
        <v>0.22100064001012043</v>
      </c>
      <c r="O1845" s="17">
        <v>-1.0000000000000004</v>
      </c>
      <c r="P1845" s="17">
        <v>-1.0000000000000004</v>
      </c>
      <c r="Q1845" s="17">
        <v>3.491995429756638</v>
      </c>
      <c r="R1845" s="17">
        <v>-1.0000000000000004</v>
      </c>
      <c r="S1845" s="17">
        <v>0.49729912909526586</v>
      </c>
      <c r="T1845" s="17">
        <v>7.2187894329842794E-2</v>
      </c>
      <c r="U1845" s="17">
        <v>-0.10953436524042121</v>
      </c>
      <c r="V1845" s="17">
        <v>-0.31121241528858534</v>
      </c>
      <c r="W1845" s="17">
        <v>1.0857620596858328</v>
      </c>
      <c r="X1845" s="17">
        <v>-1.4314219661499608</v>
      </c>
      <c r="Y1845" s="17">
        <v>3.7459168557990766E-2</v>
      </c>
      <c r="Z1845" s="17">
        <v>27.162256706095995</v>
      </c>
      <c r="AA1845" s="17">
        <v>8.2664925539712775E-2</v>
      </c>
      <c r="AB1845" s="17">
        <v>0.40613863269442207</v>
      </c>
      <c r="AC1845" s="17">
        <v>9.8755558008801216</v>
      </c>
      <c r="AD1845" s="17">
        <v>7.8248252503552496E-2</v>
      </c>
      <c r="AE1845" s="17">
        <v>1.5411421865621278E-2</v>
      </c>
      <c r="AF1845" s="17">
        <v>40.267076830420351</v>
      </c>
      <c r="AG1845" s="17">
        <v>-22.089890361267194</v>
      </c>
      <c r="AH1845" s="17">
        <v>6.0091608581574363E-2</v>
      </c>
      <c r="AI1845" s="17">
        <v>0.11282675657503688</v>
      </c>
      <c r="AJ1845" s="17">
        <v>0.33333333333333298</v>
      </c>
      <c r="AK1845" s="17">
        <v>0.45980091259258682</v>
      </c>
      <c r="AL1845" s="17">
        <v>0.56732795264929059</v>
      </c>
      <c r="AM1845" s="17">
        <v>0.33333333333333298</v>
      </c>
      <c r="AN1845" s="17">
        <v>0.13765530869765136</v>
      </c>
      <c r="AO1845" s="17">
        <v>0.18936952684445424</v>
      </c>
      <c r="AP1845" s="17">
        <v>0.33333333333333298</v>
      </c>
      <c r="AQ1845" s="17">
        <v>4.8543168416278579</v>
      </c>
      <c r="AR1845" s="17">
        <v>2.2444243630026963</v>
      </c>
      <c r="AS1845" s="17">
        <v>1.5003072610733548</v>
      </c>
      <c r="AT1845" s="17">
        <v>4.5479818905249676</v>
      </c>
      <c r="AU1845" s="17">
        <v>-1.0000000000000004</v>
      </c>
      <c r="AV1845" s="17">
        <v>-1.0000000000000004</v>
      </c>
      <c r="AW1845" s="17">
        <v>-1.0000000000000004</v>
      </c>
      <c r="AX1845" s="17">
        <v>-1.0000000000000004</v>
      </c>
      <c r="AY1845" s="17">
        <v>-1.6905056940378194E-2</v>
      </c>
      <c r="AZ1845" s="17">
        <v>0.49958681131691551</v>
      </c>
      <c r="BA1845" s="17">
        <v>8.3782068819017869E-2</v>
      </c>
      <c r="BB1845" s="17">
        <v>0.27546378560929741</v>
      </c>
      <c r="BC1845" s="17">
        <v>4.4696089166928993E-2</v>
      </c>
      <c r="BD1845" s="17">
        <v>8.5217278205589704</v>
      </c>
      <c r="BE1845" s="17">
        <v>2.3385970608459146</v>
      </c>
      <c r="BF1845" s="17">
        <v>-1.0000000000000004</v>
      </c>
      <c r="BG1845" s="22">
        <v>2290.1510735253864</v>
      </c>
    </row>
    <row r="1846" spans="1:100" x14ac:dyDescent="0.25">
      <c r="A1846">
        <v>4608</v>
      </c>
      <c r="B1846" t="s">
        <v>1715</v>
      </c>
      <c r="C1846" s="48">
        <v>2</v>
      </c>
      <c r="D1846" s="22">
        <v>1502.0277441406249</v>
      </c>
      <c r="E1846" s="17">
        <v>70.102075737259199</v>
      </c>
      <c r="F1846" s="17">
        <v>-25.101512091277204</v>
      </c>
      <c r="G1846" s="17">
        <v>0.28149376871103171</v>
      </c>
      <c r="H1846" s="17">
        <v>5.1049308522231938</v>
      </c>
      <c r="I1846" s="17">
        <v>48.12059686698754</v>
      </c>
      <c r="J1846" s="17">
        <v>10.233647609488802</v>
      </c>
      <c r="K1846" s="17">
        <v>-1.0000000000000004</v>
      </c>
      <c r="L1846" s="17">
        <v>-1.0000000000000004</v>
      </c>
      <c r="M1846" s="17">
        <v>-1.0000000000000004</v>
      </c>
      <c r="N1846" s="17">
        <v>0.22793255714664801</v>
      </c>
      <c r="O1846" s="17">
        <v>-1.0000000000000004</v>
      </c>
      <c r="P1846" s="17">
        <v>-1.0000000000000004</v>
      </c>
      <c r="Q1846" s="17">
        <v>3.5664605892121739</v>
      </c>
      <c r="R1846" s="17">
        <v>-1.0000000000000004</v>
      </c>
      <c r="S1846" s="17">
        <v>0.59441687063350357</v>
      </c>
      <c r="T1846" s="17">
        <v>8.3088740495489574E-2</v>
      </c>
      <c r="U1846" s="17">
        <v>-7.6869512298272463E-2</v>
      </c>
      <c r="V1846" s="17">
        <v>-0.2684108963685331</v>
      </c>
      <c r="W1846" s="17">
        <v>1.3026496139959318</v>
      </c>
      <c r="X1846" s="17">
        <v>-1.1641966244429587</v>
      </c>
      <c r="Y1846" s="17">
        <v>4.7266562262734131E-2</v>
      </c>
      <c r="Z1846" s="17">
        <v>28.062724919666451</v>
      </c>
      <c r="AA1846" s="17">
        <v>0.14898337066542927</v>
      </c>
      <c r="AB1846" s="17">
        <v>0.50173080953252724</v>
      </c>
      <c r="AC1846" s="17">
        <v>10.973052965010066</v>
      </c>
      <c r="AD1846" s="17">
        <v>0.16201680336587876</v>
      </c>
      <c r="AE1846" s="17">
        <v>8.5563171563368734E-2</v>
      </c>
      <c r="AF1846" s="17">
        <v>42.044538428757924</v>
      </c>
      <c r="AG1846" s="17">
        <v>-19.053007282036727</v>
      </c>
      <c r="AH1846" s="17">
        <v>8.1102260161077327E-2</v>
      </c>
      <c r="AI1846" s="17">
        <v>0.13768498758542499</v>
      </c>
      <c r="AJ1846" s="17">
        <v>0.33333333333333298</v>
      </c>
      <c r="AK1846" s="17">
        <v>0.48784698105442836</v>
      </c>
      <c r="AL1846" s="17">
        <v>0.5918236341216383</v>
      </c>
      <c r="AM1846" s="17">
        <v>0.33333333333333298</v>
      </c>
      <c r="AN1846" s="17">
        <v>0.16293868759070879</v>
      </c>
      <c r="AO1846" s="17">
        <v>0.21699746656228366</v>
      </c>
      <c r="AP1846" s="17">
        <v>0.33333333333333298</v>
      </c>
      <c r="AQ1846" s="17">
        <v>5.1695217032448033</v>
      </c>
      <c r="AR1846" s="17">
        <v>2.2444243630026963</v>
      </c>
      <c r="AS1846" s="17">
        <v>1.9015442943516061</v>
      </c>
      <c r="AT1846" s="17">
        <v>4.8287032904702096</v>
      </c>
      <c r="AU1846" s="17">
        <v>-1.0000000000000004</v>
      </c>
      <c r="AV1846" s="17">
        <v>-1.0000000000000004</v>
      </c>
      <c r="AW1846" s="17">
        <v>-1.0000000000000004</v>
      </c>
      <c r="AX1846" s="17">
        <v>-1.0000000000000004</v>
      </c>
      <c r="AY1846" s="17">
        <v>-1.2679623212669565E-2</v>
      </c>
      <c r="AZ1846" s="17">
        <v>0.47044586675749689</v>
      </c>
      <c r="BA1846" s="17">
        <v>0.11179634099440861</v>
      </c>
      <c r="BB1846" s="17">
        <v>0.25923504751490134</v>
      </c>
      <c r="BC1846" s="17">
        <v>6.0229850047601466E-2</v>
      </c>
      <c r="BD1846" s="17">
        <v>8.0889972284739997</v>
      </c>
      <c r="BE1846" s="17">
        <v>2.756644894506084</v>
      </c>
      <c r="BF1846" s="17">
        <v>-1.0000000000000004</v>
      </c>
      <c r="BG1846" s="22">
        <v>270.52079681510202</v>
      </c>
    </row>
    <row r="1847" spans="1:100" x14ac:dyDescent="0.25">
      <c r="A1847">
        <v>4610</v>
      </c>
      <c r="B1847" t="s">
        <v>1716</v>
      </c>
      <c r="C1847" s="48">
        <v>2</v>
      </c>
      <c r="D1847" s="22">
        <v>1522.9187499999998</v>
      </c>
      <c r="E1847" s="17">
        <v>111.66189898134262</v>
      </c>
      <c r="F1847" s="17">
        <v>41.944607642853413</v>
      </c>
      <c r="G1847" s="17">
        <v>0.7475033402137985</v>
      </c>
      <c r="H1847" s="17">
        <v>9.3557511393883974</v>
      </c>
      <c r="I1847" s="17">
        <v>80.756254551081952</v>
      </c>
      <c r="J1847" s="17">
        <v>18.294109003980893</v>
      </c>
      <c r="K1847" s="17">
        <v>-0.99999999999999933</v>
      </c>
      <c r="L1847" s="17">
        <v>-0.99999999999999933</v>
      </c>
      <c r="M1847" s="17">
        <v>-0.99999999999999933</v>
      </c>
      <c r="N1847" s="17">
        <v>0.34406198875535327</v>
      </c>
      <c r="O1847" s="17">
        <v>-0.99999999999999933</v>
      </c>
      <c r="P1847" s="17">
        <v>-0.99999999999999933</v>
      </c>
      <c r="Q1847" s="17">
        <v>4.8139649190972857</v>
      </c>
      <c r="R1847" s="17">
        <v>-0.99999999999999933</v>
      </c>
      <c r="S1847" s="17">
        <v>2.2214167181253739</v>
      </c>
      <c r="T1847" s="17">
        <v>0.26570908120900044</v>
      </c>
      <c r="U1847" s="17">
        <v>0.47036016904986255</v>
      </c>
      <c r="V1847" s="17">
        <v>0.44863692262267763</v>
      </c>
      <c r="W1847" s="17">
        <v>4.9361362684037644</v>
      </c>
      <c r="X1847" s="17">
        <v>3.3125918934621175</v>
      </c>
      <c r="Y1847" s="17">
        <v>0.21156844788295989</v>
      </c>
      <c r="Z1847" s="17">
        <v>43.148142094175</v>
      </c>
      <c r="AA1847" s="17">
        <v>1.2600069426350857</v>
      </c>
      <c r="AB1847" s="17">
        <v>2.1031730864390346</v>
      </c>
      <c r="AC1847" s="17">
        <v>29.359268401858269</v>
      </c>
      <c r="AD1847" s="17">
        <v>1.5653795393491761</v>
      </c>
      <c r="AE1847" s="17">
        <v>1.2608055552073962</v>
      </c>
      <c r="AF1847" s="17">
        <v>71.822102276649304</v>
      </c>
      <c r="AG1847" s="17">
        <v>31.823467278620271</v>
      </c>
      <c r="AH1847" s="17">
        <v>0.4330907472707875</v>
      </c>
      <c r="AI1847" s="17">
        <v>0.55413143106964879</v>
      </c>
      <c r="AJ1847" s="17">
        <v>0.33333333333333298</v>
      </c>
      <c r="AK1847" s="17">
        <v>0.95769881643917931</v>
      </c>
      <c r="AL1847" s="17">
        <v>1.0021963362507074</v>
      </c>
      <c r="AM1847" s="17">
        <v>0.33333333333333298</v>
      </c>
      <c r="AN1847" s="17">
        <v>0.58650757368231254</v>
      </c>
      <c r="AO1847" s="17">
        <v>0.67984444998111537</v>
      </c>
      <c r="AP1847" s="17">
        <v>0.33333333333333298</v>
      </c>
      <c r="AQ1847" s="17">
        <v>10.450104361538489</v>
      </c>
      <c r="AR1847" s="17">
        <v>2.2444243630026963</v>
      </c>
      <c r="AS1847" s="17">
        <v>8.6234118091020058</v>
      </c>
      <c r="AT1847" s="17">
        <v>9.531589371473089</v>
      </c>
      <c r="AU1847" s="17">
        <v>-0.99999999999999933</v>
      </c>
      <c r="AV1847" s="17">
        <v>-0.99999999999999933</v>
      </c>
      <c r="AW1847" s="17">
        <v>-0.99999999999999933</v>
      </c>
      <c r="AX1847" s="17">
        <v>-0.99999999999999933</v>
      </c>
      <c r="AY1847" s="17">
        <v>5.8108472985615382E-2</v>
      </c>
      <c r="AZ1847" s="17">
        <v>-1.7748273705249729E-2</v>
      </c>
      <c r="BA1847" s="17">
        <v>0.5811154976699251</v>
      </c>
      <c r="BB1847" s="17">
        <v>-1.2642716386474462E-2</v>
      </c>
      <c r="BC1847" s="17">
        <v>0.3204647585568618</v>
      </c>
      <c r="BD1847" s="17">
        <v>0.83952255808010179</v>
      </c>
      <c r="BE1847" s="17">
        <v>9.7601413806924437</v>
      </c>
      <c r="BF1847" s="17">
        <v>-0.99999999999999933</v>
      </c>
      <c r="BG1847" s="22">
        <v>165.65801199250225</v>
      </c>
    </row>
    <row r="1848" spans="1:100" x14ac:dyDescent="0.25">
      <c r="A1848">
        <v>4611</v>
      </c>
      <c r="B1848" t="s">
        <v>1717</v>
      </c>
      <c r="C1848" s="48">
        <v>3</v>
      </c>
      <c r="D1848" s="22">
        <v>1614.9716504970129</v>
      </c>
      <c r="E1848" s="17">
        <v>131.92909506423663</v>
      </c>
      <c r="F1848" s="17">
        <v>69.973586565197095</v>
      </c>
      <c r="G1848" s="17">
        <v>1.2546657198362496</v>
      </c>
      <c r="H1848" s="17">
        <v>11.184656422708114</v>
      </c>
      <c r="I1848" s="17">
        <v>103.98102296522609</v>
      </c>
      <c r="J1848" s="17">
        <v>17.413508718195335</v>
      </c>
      <c r="K1848" s="17">
        <v>-0.99999999999999867</v>
      </c>
      <c r="L1848" s="17">
        <v>-0.99999999999999867</v>
      </c>
      <c r="M1848" s="17">
        <v>-0.99999999999999867</v>
      </c>
      <c r="N1848" s="17">
        <v>0.44044980852966964</v>
      </c>
      <c r="O1848" s="17">
        <v>-0.99999999999999867</v>
      </c>
      <c r="P1848" s="17">
        <v>-0.99999999999999867</v>
      </c>
      <c r="Q1848" s="17">
        <v>6.3388949491478757</v>
      </c>
      <c r="R1848" s="17">
        <v>-0.99999999999999867</v>
      </c>
      <c r="S1848" s="17">
        <v>1.9965267583423285</v>
      </c>
      <c r="T1848" s="17">
        <v>0.41383162348332736</v>
      </c>
      <c r="U1848" s="17">
        <v>0.42635397843779177</v>
      </c>
      <c r="V1848" s="17">
        <v>-0.18607781111091948</v>
      </c>
      <c r="W1848" s="17">
        <v>4.8457614735602395</v>
      </c>
      <c r="X1848" s="17">
        <v>4.2468833391088605</v>
      </c>
      <c r="Y1848" s="17">
        <v>0.49852117503596494</v>
      </c>
      <c r="Z1848" s="17">
        <v>43.025059406342464</v>
      </c>
      <c r="AA1848" s="17">
        <v>-0.61902683705022576</v>
      </c>
      <c r="AB1848" s="17">
        <v>2.1842301300946687</v>
      </c>
      <c r="AC1848" s="17">
        <v>51.865926192169603</v>
      </c>
      <c r="AD1848" s="17">
        <v>2.8788140430059639</v>
      </c>
      <c r="AE1848" s="17">
        <v>1.2626165999824972</v>
      </c>
      <c r="AF1848" s="17">
        <v>98.33783232858913</v>
      </c>
      <c r="AG1848" s="17">
        <v>73.535010888064505</v>
      </c>
      <c r="AH1848" s="17">
        <v>0.38837423543870581</v>
      </c>
      <c r="AI1848" s="17">
        <v>0.4738674709056786</v>
      </c>
      <c r="AJ1848" s="17">
        <v>0.33333333333333298</v>
      </c>
      <c r="AK1848" s="17">
        <v>0.55575741413982827</v>
      </c>
      <c r="AL1848" s="17">
        <v>0.68735955282257355</v>
      </c>
      <c r="AM1848" s="17">
        <v>0.33333333333333298</v>
      </c>
      <c r="AN1848" s="17">
        <v>7.5880794846962474E-2</v>
      </c>
      <c r="AO1848" s="17">
        <v>-3.2588896400870787E-2</v>
      </c>
      <c r="AP1848" s="17">
        <v>0.33333333333333298</v>
      </c>
      <c r="AQ1848" s="17">
        <v>5.6431906366369047</v>
      </c>
      <c r="AR1848" s="17">
        <v>1.6531770322050452</v>
      </c>
      <c r="AS1848" s="17">
        <v>8.9195220251365424</v>
      </c>
      <c r="AT1848" s="17">
        <v>6.8408096608537425</v>
      </c>
      <c r="AU1848" s="17">
        <v>-0.99999999999999867</v>
      </c>
      <c r="AV1848" s="17">
        <v>-0.99999999999999867</v>
      </c>
      <c r="AW1848" s="17">
        <v>-0.99999999999999867</v>
      </c>
      <c r="AX1848" s="17">
        <v>-0.99999999999999867</v>
      </c>
      <c r="AY1848" s="17">
        <v>-5.5249145423508547E-2</v>
      </c>
      <c r="AZ1848" s="17">
        <v>0.14715275619766621</v>
      </c>
      <c r="BA1848" s="17">
        <v>-0.17152107460414495</v>
      </c>
      <c r="BB1848" s="17">
        <v>-4.3096873138400035E-2</v>
      </c>
      <c r="BC1848" s="17">
        <v>8.2179141882384558E-3</v>
      </c>
      <c r="BD1848" s="17">
        <v>-0.341658047471668</v>
      </c>
      <c r="BE1848" s="17">
        <v>-0.65215751831476554</v>
      </c>
      <c r="BF1848" s="17">
        <v>-0.99999999999999867</v>
      </c>
      <c r="CU1848" t="e">
        <v>#N/A</v>
      </c>
      <c r="CV1848" t="e">
        <v>#N/A</v>
      </c>
    </row>
    <row r="1849" spans="1:100" x14ac:dyDescent="0.25">
      <c r="A1849">
        <v>4613</v>
      </c>
      <c r="B1849" t="s">
        <v>1718</v>
      </c>
      <c r="C1849" s="48">
        <v>2</v>
      </c>
      <c r="D1849" s="22">
        <v>1615.70828125</v>
      </c>
      <c r="E1849" s="17">
        <v>155.25782171164252</v>
      </c>
      <c r="F1849" s="17">
        <v>112.27545188463476</v>
      </c>
      <c r="G1849" s="17">
        <v>1.2363436596611883</v>
      </c>
      <c r="H1849" s="17">
        <v>13.814827678074785</v>
      </c>
      <c r="I1849" s="17">
        <v>114.99079886789039</v>
      </c>
      <c r="J1849" s="17">
        <v>26.749468644493067</v>
      </c>
      <c r="K1849" s="17">
        <v>-0.99999999999999822</v>
      </c>
      <c r="L1849" s="17">
        <v>-0.99999999999999822</v>
      </c>
      <c r="M1849" s="17">
        <v>-0.99999999999999822</v>
      </c>
      <c r="N1849" s="17">
        <v>0.46588083522620571</v>
      </c>
      <c r="O1849" s="17">
        <v>-0.99999999999999822</v>
      </c>
      <c r="P1849" s="17">
        <v>-0.99999999999999822</v>
      </c>
      <c r="Q1849" s="17">
        <v>6.1225869998980862</v>
      </c>
      <c r="R1849" s="17">
        <v>-0.99999999999999822</v>
      </c>
      <c r="S1849" s="17">
        <v>3.9281265666462817</v>
      </c>
      <c r="T1849" s="17">
        <v>0.45727636040479647</v>
      </c>
      <c r="U1849" s="17">
        <v>1.0443997351872447</v>
      </c>
      <c r="V1849" s="17">
        <v>1.2008143591598075</v>
      </c>
      <c r="W1849" s="17">
        <v>8.7476347557004068</v>
      </c>
      <c r="X1849" s="17">
        <v>8.0087073018516008</v>
      </c>
      <c r="Y1849" s="17">
        <v>0.38391981395768615</v>
      </c>
      <c r="Z1849" s="17">
        <v>58.972624254065821</v>
      </c>
      <c r="AA1849" s="17">
        <v>2.4254617981733961</v>
      </c>
      <c r="AB1849" s="17">
        <v>3.7830732474915942</v>
      </c>
      <c r="AC1849" s="17">
        <v>48.646261582263449</v>
      </c>
      <c r="AD1849" s="17">
        <v>3.0374958436267696</v>
      </c>
      <c r="AE1849" s="17">
        <v>2.4936254314086885</v>
      </c>
      <c r="AF1849" s="17">
        <v>103.05852898099189</v>
      </c>
      <c r="AG1849" s="17">
        <v>85.192482847093203</v>
      </c>
      <c r="AH1849" s="17">
        <v>0.80232385964151176</v>
      </c>
      <c r="AI1849" s="17">
        <v>0.99098042498424821</v>
      </c>
      <c r="AJ1849" s="17">
        <v>0.33333333333333298</v>
      </c>
      <c r="AK1849" s="17">
        <v>1.4505696400185193</v>
      </c>
      <c r="AL1849" s="17">
        <v>1.4326740239822171</v>
      </c>
      <c r="AM1849" s="17">
        <v>0.33333333333333298</v>
      </c>
      <c r="AN1849" s="17">
        <v>1.0308279530197684</v>
      </c>
      <c r="AO1849" s="17">
        <v>1.1653672397815371</v>
      </c>
      <c r="AP1849" s="17">
        <v>0.33333333333333298</v>
      </c>
      <c r="AQ1849" s="17">
        <v>15.9893934049467</v>
      </c>
      <c r="AR1849" s="17">
        <v>2.2444243630026963</v>
      </c>
      <c r="AS1849" s="17">
        <v>15.674597158358525</v>
      </c>
      <c r="AT1849" s="17">
        <v>14.464879318176429</v>
      </c>
      <c r="AU1849" s="17">
        <v>-0.99999999999999822</v>
      </c>
      <c r="AV1849" s="17">
        <v>-0.99999999999999822</v>
      </c>
      <c r="AW1849" s="17">
        <v>-0.99999999999999822</v>
      </c>
      <c r="AX1849" s="17">
        <v>-0.99999999999999822</v>
      </c>
      <c r="AY1849" s="17">
        <v>0.13236462065883267</v>
      </c>
      <c r="AZ1849" s="17">
        <v>-0.52986002884918038</v>
      </c>
      <c r="BA1849" s="17">
        <v>1.0734275455366866</v>
      </c>
      <c r="BB1849" s="17">
        <v>-0.29784031979106784</v>
      </c>
      <c r="BC1849" s="17">
        <v>0.59344909962264136</v>
      </c>
      <c r="BD1849" s="17">
        <v>-6.7651184845343479</v>
      </c>
      <c r="BE1849" s="17">
        <v>17.106753272194517</v>
      </c>
      <c r="BF1849" s="17">
        <v>-0.99999999999999822</v>
      </c>
      <c r="BG1849" s="22">
        <v>5041.5644948633517</v>
      </c>
    </row>
    <row r="1850" spans="1:100" x14ac:dyDescent="0.25">
      <c r="A1850">
        <v>4614</v>
      </c>
      <c r="B1850" t="s">
        <v>1719</v>
      </c>
      <c r="C1850" s="48">
        <v>2</v>
      </c>
      <c r="D1850" s="22">
        <v>1463.8511816406251</v>
      </c>
      <c r="E1850" s="17">
        <v>33.882330638157192</v>
      </c>
      <c r="F1850" s="17">
        <v>-83.532784822924285</v>
      </c>
      <c r="G1850" s="17">
        <v>-0.12463759990528861</v>
      </c>
      <c r="H1850" s="17">
        <v>1.400304238222037</v>
      </c>
      <c r="I1850" s="17">
        <v>19.678339172166126</v>
      </c>
      <c r="J1850" s="17">
        <v>3.2088858491938161</v>
      </c>
      <c r="K1850" s="17">
        <v>-1.0000000000000013</v>
      </c>
      <c r="L1850" s="17">
        <v>-1.0000000000000013</v>
      </c>
      <c r="M1850" s="17">
        <v>-1.0000000000000013</v>
      </c>
      <c r="N1850" s="17">
        <v>0.12672475395971533</v>
      </c>
      <c r="O1850" s="17">
        <v>-1.0000000000000013</v>
      </c>
      <c r="P1850" s="17">
        <v>-1.0000000000000013</v>
      </c>
      <c r="Q1850" s="17">
        <v>2.4792497853284639</v>
      </c>
      <c r="R1850" s="17">
        <v>-1.0000000000000013</v>
      </c>
      <c r="S1850" s="17">
        <v>-0.82352755627939866</v>
      </c>
      <c r="T1850" s="17">
        <v>-7.6066464561745067E-2</v>
      </c>
      <c r="U1850" s="17">
        <v>-0.55378490851362994</v>
      </c>
      <c r="V1850" s="17">
        <v>-0.89332426703418033</v>
      </c>
      <c r="W1850" s="17">
        <v>-1.8639654043289156</v>
      </c>
      <c r="X1850" s="17">
        <v>-5.0657565042529002</v>
      </c>
      <c r="Y1850" s="17">
        <v>-9.5923950880595688E-2</v>
      </c>
      <c r="Z1850" s="17">
        <v>14.91565349048031</v>
      </c>
      <c r="AA1850" s="17">
        <v>-0.81928327328772088</v>
      </c>
      <c r="AB1850" s="17">
        <v>-0.89393997375784262</v>
      </c>
      <c r="AC1850" s="17">
        <v>-5.0506926738653881</v>
      </c>
      <c r="AD1850" s="17">
        <v>-1.0610259482928315</v>
      </c>
      <c r="AE1850" s="17">
        <v>-0.93867072171498367</v>
      </c>
      <c r="AF1850" s="17">
        <v>16.093134210589007</v>
      </c>
      <c r="AG1850" s="17">
        <v>-63.392294513973667</v>
      </c>
      <c r="AH1850" s="17">
        <v>-0.22565874808616615</v>
      </c>
      <c r="AI1850" s="17">
        <v>-0.2252516866597794</v>
      </c>
      <c r="AJ1850" s="17">
        <v>0.33333333333333298</v>
      </c>
      <c r="AK1850" s="17">
        <v>7.8367046261788587E-2</v>
      </c>
      <c r="AL1850" s="17">
        <v>0.23418027795407736</v>
      </c>
      <c r="AM1850" s="17">
        <v>0.33333333333333298</v>
      </c>
      <c r="AN1850" s="17">
        <v>-0.20620525693587272</v>
      </c>
      <c r="AO1850" s="17">
        <v>-0.18637767920917919</v>
      </c>
      <c r="AP1850" s="17">
        <v>0.33333333333333298</v>
      </c>
      <c r="AQ1850" s="17">
        <v>0.5674482840474715</v>
      </c>
      <c r="AR1850" s="17">
        <v>2.2444243630026963</v>
      </c>
      <c r="AS1850" s="17">
        <v>-3.9566213322034613</v>
      </c>
      <c r="AT1850" s="17">
        <v>0.73009743058391141</v>
      </c>
      <c r="AU1850" s="17">
        <v>-1.0000000000000013</v>
      </c>
      <c r="AV1850" s="17">
        <v>-1.0000000000000013</v>
      </c>
      <c r="AW1850" s="17">
        <v>-1.0000000000000013</v>
      </c>
      <c r="AX1850" s="17">
        <v>-1.0000000000000013</v>
      </c>
      <c r="AY1850" s="17">
        <v>-7.4372060769357221E-2</v>
      </c>
      <c r="AZ1850" s="17">
        <v>0.89591127893181799</v>
      </c>
      <c r="BA1850" s="17">
        <v>-0.29721935969995628</v>
      </c>
      <c r="BB1850" s="17">
        <v>0.49617886820411877</v>
      </c>
      <c r="BC1850" s="17">
        <v>-0.16656712155490419</v>
      </c>
      <c r="BD1850" s="17">
        <v>14.406977050523516</v>
      </c>
      <c r="BE1850" s="17">
        <v>-3.3469628143702783</v>
      </c>
      <c r="BF1850" s="17">
        <v>-1.0000000000000013</v>
      </c>
      <c r="BG1850" s="22">
        <v>11.441678849856771</v>
      </c>
    </row>
    <row r="1851" spans="1:100" x14ac:dyDescent="0.25">
      <c r="A1851">
        <v>4616</v>
      </c>
      <c r="B1851" t="s">
        <v>1720</v>
      </c>
      <c r="C1851" s="48">
        <v>2</v>
      </c>
      <c r="D1851" s="22">
        <v>1477.0216796875</v>
      </c>
      <c r="E1851" s="17">
        <v>-1.2570743515196483</v>
      </c>
      <c r="F1851" s="17">
        <v>-140.22120576464189</v>
      </c>
      <c r="G1851" s="17">
        <v>-0.51865513376072281</v>
      </c>
      <c r="H1851" s="17">
        <v>-2.1938230690998832</v>
      </c>
      <c r="I1851" s="17">
        <v>-7.9155604873834235</v>
      </c>
      <c r="J1851" s="17">
        <v>-3.6063456709507218</v>
      </c>
      <c r="K1851" s="17">
        <v>-1.0000000000000022</v>
      </c>
      <c r="L1851" s="17">
        <v>-1.0000000000000022</v>
      </c>
      <c r="M1851" s="17">
        <v>-1.0000000000000022</v>
      </c>
      <c r="N1851" s="17">
        <v>2.8535714402136897E-2</v>
      </c>
      <c r="O1851" s="17">
        <v>-1.0000000000000022</v>
      </c>
      <c r="P1851" s="17">
        <v>-1.0000000000000022</v>
      </c>
      <c r="Q1851" s="17">
        <v>1.4244676314979836</v>
      </c>
      <c r="R1851" s="17">
        <v>-1.0000000000000022</v>
      </c>
      <c r="S1851" s="17">
        <v>-2.1991784156053811</v>
      </c>
      <c r="T1851" s="17">
        <v>-0.23047448679986651</v>
      </c>
      <c r="U1851" s="17">
        <v>-1.0164751678616766</v>
      </c>
      <c r="V1851" s="17">
        <v>-1.4995981089731909</v>
      </c>
      <c r="W1851" s="17">
        <v>-4.9361285924146472</v>
      </c>
      <c r="X1851" s="17">
        <v>-8.8509430739815631</v>
      </c>
      <c r="Y1851" s="17">
        <v>-0.23484346614101262</v>
      </c>
      <c r="Z1851" s="17">
        <v>2.16072475991243</v>
      </c>
      <c r="AA1851" s="17">
        <v>-1.7586690598737382</v>
      </c>
      <c r="AB1851" s="17">
        <v>-2.24798155389905</v>
      </c>
      <c r="AC1851" s="17">
        <v>-20.596491958631002</v>
      </c>
      <c r="AD1851" s="17">
        <v>-2.2475885387426939</v>
      </c>
      <c r="AE1851" s="17">
        <v>-1.932354401199349</v>
      </c>
      <c r="AF1851" s="17">
        <v>-9.0842076060891799</v>
      </c>
      <c r="AG1851" s="17">
        <v>-106.40905696587919</v>
      </c>
      <c r="AH1851" s="17">
        <v>-0.52326987909627209</v>
      </c>
      <c r="AI1851" s="17">
        <v>-0.57736291071764412</v>
      </c>
      <c r="AJ1851" s="17">
        <v>0.33333333333333298</v>
      </c>
      <c r="AK1851" s="17">
        <v>-0.31889917481335039</v>
      </c>
      <c r="AL1851" s="17">
        <v>-0.11279551383720021</v>
      </c>
      <c r="AM1851" s="17">
        <v>0.33333333333333298</v>
      </c>
      <c r="AN1851" s="17">
        <v>-0.56433860466415231</v>
      </c>
      <c r="AO1851" s="17">
        <v>-0.57772120112658731</v>
      </c>
      <c r="AP1851" s="17">
        <v>0.33333333333333298</v>
      </c>
      <c r="AQ1851" s="17">
        <v>-3.8973573413629419</v>
      </c>
      <c r="AR1851" s="17">
        <v>2.2444243630026963</v>
      </c>
      <c r="AS1851" s="17">
        <v>-9.6400532250807576</v>
      </c>
      <c r="AT1851" s="17">
        <v>-3.2462577538477451</v>
      </c>
      <c r="AU1851" s="17">
        <v>-1.0000000000000022</v>
      </c>
      <c r="AV1851" s="17">
        <v>-1.0000000000000022</v>
      </c>
      <c r="AW1851" s="17">
        <v>-1.0000000000000022</v>
      </c>
      <c r="AX1851" s="17">
        <v>-1.0000000000000022</v>
      </c>
      <c r="AY1851" s="17">
        <v>-0.13422437453283936</v>
      </c>
      <c r="AZ1851" s="17">
        <v>1.3086861724763872</v>
      </c>
      <c r="BA1851" s="17">
        <v>-0.69403519356379184</v>
      </c>
      <c r="BB1851" s="17">
        <v>0.72605527545708448</v>
      </c>
      <c r="BC1851" s="17">
        <v>-0.38659933364714982</v>
      </c>
      <c r="BD1851" s="17">
        <v>20.536508086044488</v>
      </c>
      <c r="BE1851" s="17">
        <v>-9.2685158952515003</v>
      </c>
      <c r="BF1851" s="17">
        <v>-1.0000000000000022</v>
      </c>
      <c r="BG1851" s="22">
        <v>405.15051156386659</v>
      </c>
    </row>
    <row r="1852" spans="1:100" x14ac:dyDescent="0.25">
      <c r="A1852">
        <v>4618</v>
      </c>
      <c r="B1852" t="s">
        <v>1721</v>
      </c>
      <c r="C1852" s="48">
        <v>2</v>
      </c>
      <c r="D1852" s="22">
        <v>1561.3412109375001</v>
      </c>
      <c r="E1852" s="17">
        <v>128.3141937232669</v>
      </c>
      <c r="F1852" s="17">
        <v>68.808815908561897</v>
      </c>
      <c r="G1852" s="17">
        <v>0.93422523004586522</v>
      </c>
      <c r="H1852" s="17">
        <v>11.058980527566884</v>
      </c>
      <c r="I1852" s="17">
        <v>93.832792140289683</v>
      </c>
      <c r="J1852" s="17">
        <v>21.523794994430649</v>
      </c>
      <c r="K1852" s="17">
        <v>-0.99999999999999889</v>
      </c>
      <c r="L1852" s="17">
        <v>-0.99999999999999889</v>
      </c>
      <c r="M1852" s="17">
        <v>-0.99999999999999889</v>
      </c>
      <c r="N1852" s="17">
        <v>0.39059302215274871</v>
      </c>
      <c r="O1852" s="17">
        <v>-0.99999999999999889</v>
      </c>
      <c r="P1852" s="17">
        <v>-0.99999999999999889</v>
      </c>
      <c r="Q1852" s="17">
        <v>5.3138180987190502</v>
      </c>
      <c r="R1852" s="17">
        <v>-0.99999999999999889</v>
      </c>
      <c r="S1852" s="17">
        <v>2.873327118378521</v>
      </c>
      <c r="T1852" s="17">
        <v>0.33888185967756501</v>
      </c>
      <c r="U1852" s="17">
        <v>0.68962553723536724</v>
      </c>
      <c r="V1852" s="17">
        <v>0.73594545027854263</v>
      </c>
      <c r="W1852" s="17">
        <v>6.3920108604272361</v>
      </c>
      <c r="X1852" s="17">
        <v>5.1063628019567933</v>
      </c>
      <c r="Y1852" s="17">
        <v>0.27740134158737273</v>
      </c>
      <c r="Z1852" s="17">
        <v>49.192605075151832</v>
      </c>
      <c r="AA1852" s="17">
        <v>1.7051746681330067</v>
      </c>
      <c r="AB1852" s="17">
        <v>2.7448430148842178</v>
      </c>
      <c r="AC1852" s="17">
        <v>36.726303551279941</v>
      </c>
      <c r="AD1852" s="17">
        <v>2.1276824580160412</v>
      </c>
      <c r="AE1852" s="17">
        <v>1.7317046360505302</v>
      </c>
      <c r="AF1852" s="17">
        <v>83.753451622851088</v>
      </c>
      <c r="AG1852" s="17">
        <v>52.208781355592052</v>
      </c>
      <c r="AH1852" s="17">
        <v>0.57412638158257101</v>
      </c>
      <c r="AI1852" s="17">
        <v>0.72099424182793714</v>
      </c>
      <c r="AJ1852" s="17">
        <v>0.33333333333333298</v>
      </c>
      <c r="AK1852" s="17">
        <v>1.1459602342491029</v>
      </c>
      <c r="AL1852" s="17">
        <v>1.1666255050120546</v>
      </c>
      <c r="AM1852" s="17">
        <v>0.33333333333333298</v>
      </c>
      <c r="AN1852" s="17">
        <v>0.75622422269886191</v>
      </c>
      <c r="AO1852" s="17">
        <v>0.8652991460474222</v>
      </c>
      <c r="AP1852" s="17">
        <v>0.33333333333333298</v>
      </c>
      <c r="AQ1852" s="17">
        <v>12.565941532417673</v>
      </c>
      <c r="AR1852" s="17">
        <v>2.2444243630026963</v>
      </c>
      <c r="AS1852" s="17">
        <v>11.316746629473867</v>
      </c>
      <c r="AT1852" s="17">
        <v>11.415953621499156</v>
      </c>
      <c r="AU1852" s="17">
        <v>-0.99999999999999889</v>
      </c>
      <c r="AV1852" s="17">
        <v>-0.99999999999999889</v>
      </c>
      <c r="AW1852" s="17">
        <v>-0.99999999999999889</v>
      </c>
      <c r="AX1852" s="17">
        <v>-0.99999999999999889</v>
      </c>
      <c r="AY1852" s="17">
        <v>8.6472025813798925E-2</v>
      </c>
      <c r="AZ1852" s="17">
        <v>-0.21335913255132005</v>
      </c>
      <c r="BA1852" s="17">
        <v>0.76916348043185001</v>
      </c>
      <c r="BB1852" s="17">
        <v>-0.12157938417910141</v>
      </c>
      <c r="BC1852" s="17">
        <v>0.42473633770153085</v>
      </c>
      <c r="BD1852" s="17">
        <v>-2.0652152274132387</v>
      </c>
      <c r="BE1852" s="17">
        <v>12.566320007272846</v>
      </c>
      <c r="BF1852" s="17">
        <v>-0.99999999999999889</v>
      </c>
      <c r="BG1852" s="22">
        <v>604.03745019966505</v>
      </c>
    </row>
    <row r="1853" spans="1:100" x14ac:dyDescent="0.25">
      <c r="A1853">
        <v>4619</v>
      </c>
      <c r="B1853" t="s">
        <v>1722</v>
      </c>
      <c r="C1853" s="48">
        <v>2</v>
      </c>
      <c r="D1853" s="22">
        <v>1527.8077246093751</v>
      </c>
      <c r="E1853" s="17">
        <v>128.35998339156112</v>
      </c>
      <c r="F1853" s="17">
        <v>68.882685798840569</v>
      </c>
      <c r="G1853" s="17">
        <v>0.9347386687959709</v>
      </c>
      <c r="H1853" s="17">
        <v>11.063663984707318</v>
      </c>
      <c r="I1853" s="17">
        <v>93.868749365880916</v>
      </c>
      <c r="J1853" s="17">
        <v>21.532675827522372</v>
      </c>
      <c r="K1853" s="17">
        <v>-0.99999999999999889</v>
      </c>
      <c r="L1853" s="17">
        <v>-0.99999999999999889</v>
      </c>
      <c r="M1853" s="17">
        <v>-0.99999999999999889</v>
      </c>
      <c r="N1853" s="17">
        <v>0.39072097092003127</v>
      </c>
      <c r="O1853" s="17">
        <v>-0.99999999999999889</v>
      </c>
      <c r="P1853" s="17">
        <v>-0.99999999999999889</v>
      </c>
      <c r="Q1853" s="17">
        <v>5.3151925706248999</v>
      </c>
      <c r="R1853" s="17">
        <v>-0.99999999999999889</v>
      </c>
      <c r="S1853" s="17">
        <v>2.8751197098169849</v>
      </c>
      <c r="T1853" s="17">
        <v>0.33908306661667881</v>
      </c>
      <c r="U1853" s="17">
        <v>0.69022846245577862</v>
      </c>
      <c r="V1853" s="17">
        <v>0.73673547726181154</v>
      </c>
      <c r="W1853" s="17">
        <v>6.3960141534075676</v>
      </c>
      <c r="X1853" s="17">
        <v>5.1112952257559607</v>
      </c>
      <c r="Y1853" s="17">
        <v>0.27758236566917605</v>
      </c>
      <c r="Z1853" s="17">
        <v>49.209225844793806</v>
      </c>
      <c r="AA1853" s="17">
        <v>1.706398768642982</v>
      </c>
      <c r="AB1853" s="17">
        <v>2.74660744757252</v>
      </c>
      <c r="AC1853" s="17">
        <v>36.746561065396278</v>
      </c>
      <c r="AD1853" s="17">
        <v>2.1292286511699379</v>
      </c>
      <c r="AE1853" s="17">
        <v>1.7329994913870492</v>
      </c>
      <c r="AF1853" s="17">
        <v>83.786259865638783</v>
      </c>
      <c r="AG1853" s="17">
        <v>52.264835898471851</v>
      </c>
      <c r="AH1853" s="17">
        <v>0.57451419449441821</v>
      </c>
      <c r="AI1853" s="17">
        <v>0.72145307305052109</v>
      </c>
      <c r="AJ1853" s="17">
        <v>0.33333333333333298</v>
      </c>
      <c r="AK1853" s="17">
        <v>1.1464779063181911</v>
      </c>
      <c r="AL1853" s="17">
        <v>1.1670776443245137</v>
      </c>
      <c r="AM1853" s="17">
        <v>0.33333333333333298</v>
      </c>
      <c r="AN1853" s="17">
        <v>0.75669090126676597</v>
      </c>
      <c r="AO1853" s="17">
        <v>0.86580910032988556</v>
      </c>
      <c r="AP1853" s="17">
        <v>0.33333333333333298</v>
      </c>
      <c r="AQ1853" s="17">
        <v>12.571759558324654</v>
      </c>
      <c r="AR1853" s="17">
        <v>2.2444243630026963</v>
      </c>
      <c r="AS1853" s="17">
        <v>11.324152630264836</v>
      </c>
      <c r="AT1853" s="17">
        <v>11.421135154452507</v>
      </c>
      <c r="AU1853" s="17">
        <v>-0.99999999999999889</v>
      </c>
      <c r="AV1853" s="17">
        <v>-0.99999999999999889</v>
      </c>
      <c r="AW1853" s="17">
        <v>-0.99999999999999889</v>
      </c>
      <c r="AX1853" s="17">
        <v>-0.99999999999999889</v>
      </c>
      <c r="AY1853" s="17">
        <v>8.6550018528663564E-2</v>
      </c>
      <c r="AZ1853" s="17">
        <v>-0.21389701375508968</v>
      </c>
      <c r="BA1853" s="17">
        <v>0.76968056560764797</v>
      </c>
      <c r="BB1853" s="17">
        <v>-0.12187893291761526</v>
      </c>
      <c r="BC1853" s="17">
        <v>0.4250230586067002</v>
      </c>
      <c r="BD1853" s="17">
        <v>-2.0732025337719611</v>
      </c>
      <c r="BE1853" s="17">
        <v>12.574036300461074</v>
      </c>
      <c r="BF1853" s="17">
        <v>-0.99999999999999889</v>
      </c>
      <c r="BG1853" s="22">
        <v>119.5999355275485</v>
      </c>
    </row>
    <row r="1854" spans="1:100" x14ac:dyDescent="0.25">
      <c r="A1854">
        <v>4622</v>
      </c>
      <c r="B1854" t="s">
        <v>3015</v>
      </c>
      <c r="C1854" s="48">
        <v>2</v>
      </c>
      <c r="D1854" s="22">
        <v>1513.6751171875001</v>
      </c>
      <c r="E1854" s="17">
        <v>38.283621349189701</v>
      </c>
      <c r="F1854" s="17">
        <v>-76.432430659637191</v>
      </c>
      <c r="G1854" s="17">
        <v>-7.528600410418379E-2</v>
      </c>
      <c r="H1854" s="17">
        <v>1.850476890167382</v>
      </c>
      <c r="I1854" s="17">
        <v>23.134538111459989</v>
      </c>
      <c r="J1854" s="17">
        <v>4.0625091587507161</v>
      </c>
      <c r="K1854" s="17">
        <v>-1.0000000000000011</v>
      </c>
      <c r="L1854" s="17">
        <v>-1.0000000000000011</v>
      </c>
      <c r="M1854" s="17">
        <v>-1.0000000000000011</v>
      </c>
      <c r="N1854" s="17">
        <v>0.13902315536568485</v>
      </c>
      <c r="O1854" s="17">
        <v>-1.0000000000000011</v>
      </c>
      <c r="P1854" s="17">
        <v>-1.0000000000000011</v>
      </c>
      <c r="Q1854" s="17">
        <v>2.6113636585480249</v>
      </c>
      <c r="R1854" s="17">
        <v>-1.0000000000000011</v>
      </c>
      <c r="S1854" s="17">
        <v>-0.65122414503626436</v>
      </c>
      <c r="T1854" s="17">
        <v>-5.672650720659933E-2</v>
      </c>
      <c r="U1854" s="17">
        <v>-0.49583189703970104</v>
      </c>
      <c r="V1854" s="17">
        <v>-0.81738708398705506</v>
      </c>
      <c r="W1854" s="17">
        <v>-1.4791699501523281</v>
      </c>
      <c r="X1854" s="17">
        <v>-4.5916532434331447</v>
      </c>
      <c r="Y1854" s="17">
        <v>-7.8523964390316892E-2</v>
      </c>
      <c r="Z1854" s="17">
        <v>16.513237438137431</v>
      </c>
      <c r="AA1854" s="17">
        <v>-0.70162305855751605</v>
      </c>
      <c r="AB1854" s="17">
        <v>-0.72434317407446591</v>
      </c>
      <c r="AC1854" s="17">
        <v>-3.1035458167198158</v>
      </c>
      <c r="AD1854" s="17">
        <v>-0.91240627448390166</v>
      </c>
      <c r="AE1854" s="17">
        <v>-0.81420957191737098</v>
      </c>
      <c r="AF1854" s="17">
        <v>19.246653762180451</v>
      </c>
      <c r="AG1854" s="17">
        <v>-58.004346793917385</v>
      </c>
      <c r="AH1854" s="17">
        <v>-0.18838227437241173</v>
      </c>
      <c r="AI1854" s="17">
        <v>-0.18114895184820679</v>
      </c>
      <c r="AJ1854" s="17">
        <v>0.33333333333333298</v>
      </c>
      <c r="AK1854" s="17">
        <v>0.12812554755509908</v>
      </c>
      <c r="AL1854" s="17">
        <v>0.2776397881481954</v>
      </c>
      <c r="AM1854" s="17">
        <v>0.33333333333333298</v>
      </c>
      <c r="AN1854" s="17">
        <v>-0.16134823738387633</v>
      </c>
      <c r="AO1854" s="17">
        <v>-0.13736100950905633</v>
      </c>
      <c r="AP1854" s="17">
        <v>0.33333333333333298</v>
      </c>
      <c r="AQ1854" s="17">
        <v>1.1266753834094994</v>
      </c>
      <c r="AR1854" s="17">
        <v>2.2444243630026963</v>
      </c>
      <c r="AS1854" s="17">
        <v>-3.2447585102730541</v>
      </c>
      <c r="AT1854" s="17">
        <v>1.2281449969028753</v>
      </c>
      <c r="AU1854" s="17">
        <v>-1.0000000000000011</v>
      </c>
      <c r="AV1854" s="17">
        <v>-1.0000000000000011</v>
      </c>
      <c r="AW1854" s="17">
        <v>-1.0000000000000011</v>
      </c>
      <c r="AX1854" s="17">
        <v>-1.0000000000000011</v>
      </c>
      <c r="AY1854" s="17">
        <v>-6.6875421805823079E-2</v>
      </c>
      <c r="AZ1854" s="17">
        <v>0.8442102809997567</v>
      </c>
      <c r="BA1854" s="17">
        <v>-0.24751727043325966</v>
      </c>
      <c r="BB1854" s="17">
        <v>0.46738632330402052</v>
      </c>
      <c r="BC1854" s="17">
        <v>-0.1390075845765735</v>
      </c>
      <c r="BD1854" s="17">
        <v>13.639239292369972</v>
      </c>
      <c r="BE1854" s="17">
        <v>-2.6052747699248728</v>
      </c>
      <c r="BF1854" s="17">
        <v>-1.0000000000000011</v>
      </c>
      <c r="BG1854" s="22">
        <v>105.77577287646</v>
      </c>
    </row>
    <row r="1855" spans="1:100" x14ac:dyDescent="0.25">
      <c r="A1855">
        <v>4623</v>
      </c>
      <c r="B1855" t="s">
        <v>1723</v>
      </c>
      <c r="C1855" s="48">
        <v>2</v>
      </c>
      <c r="D1855" s="22">
        <v>1580.522177734375</v>
      </c>
      <c r="E1855" s="17">
        <v>153.04762192360332</v>
      </c>
      <c r="F1855" s="17">
        <v>108.70986117567229</v>
      </c>
      <c r="G1855" s="17">
        <v>1.211560728075783</v>
      </c>
      <c r="H1855" s="17">
        <v>13.588764105992032</v>
      </c>
      <c r="I1855" s="17">
        <v>113.25519659469799</v>
      </c>
      <c r="J1855" s="17">
        <v>26.320803922774338</v>
      </c>
      <c r="K1855" s="17">
        <v>-0.99999999999999833</v>
      </c>
      <c r="L1855" s="17">
        <v>-0.99999999999999833</v>
      </c>
      <c r="M1855" s="17">
        <v>-0.99999999999999833</v>
      </c>
      <c r="N1855" s="17">
        <v>0.45970493684426988</v>
      </c>
      <c r="O1855" s="17">
        <v>-0.99999999999999833</v>
      </c>
      <c r="P1855" s="17">
        <v>-0.99999999999999833</v>
      </c>
      <c r="Q1855" s="17">
        <v>6.0562432671710082</v>
      </c>
      <c r="R1855" s="17">
        <v>-0.99999999999999833</v>
      </c>
      <c r="S1855" s="17">
        <v>3.8416008204479191</v>
      </c>
      <c r="T1855" s="17">
        <v>0.44756439806159498</v>
      </c>
      <c r="U1855" s="17">
        <v>1.0152974235960472</v>
      </c>
      <c r="V1855" s="17">
        <v>1.1626809212902427</v>
      </c>
      <c r="W1855" s="17">
        <v>8.5544017049665158</v>
      </c>
      <c r="X1855" s="17">
        <v>7.7706264761642867</v>
      </c>
      <c r="Y1855" s="17">
        <v>0.37518204838444191</v>
      </c>
      <c r="Z1855" s="17">
        <v>58.170364204840794</v>
      </c>
      <c r="AA1855" s="17">
        <v>2.3663762710562066</v>
      </c>
      <c r="AB1855" s="17">
        <v>3.6979066826535285</v>
      </c>
      <c r="AC1855" s="17">
        <v>47.668461238342346</v>
      </c>
      <c r="AD1855" s="17">
        <v>2.9628633793981356</v>
      </c>
      <c r="AE1855" s="17">
        <v>2.4311246731169764</v>
      </c>
      <c r="AF1855" s="17">
        <v>101.47492346567481</v>
      </c>
      <c r="AG1855" s="17">
        <v>82.486812694702593</v>
      </c>
      <c r="AH1855" s="17">
        <v>0.78360470207837474</v>
      </c>
      <c r="AI1855" s="17">
        <v>0.96883331825300045</v>
      </c>
      <c r="AJ1855" s="17">
        <v>0.33333333333333298</v>
      </c>
      <c r="AK1855" s="17">
        <v>1.4255823723663392</v>
      </c>
      <c r="AL1855" s="17">
        <v>1.4108499258878666</v>
      </c>
      <c r="AM1855" s="17">
        <v>0.33333333333333298</v>
      </c>
      <c r="AN1855" s="17">
        <v>1.0083020664980316</v>
      </c>
      <c r="AO1855" s="17">
        <v>1.1407524983126229</v>
      </c>
      <c r="AP1855" s="17">
        <v>0.33333333333333298</v>
      </c>
      <c r="AQ1855" s="17">
        <v>15.708565871019552</v>
      </c>
      <c r="AR1855" s="17">
        <v>2.2444243630026963</v>
      </c>
      <c r="AS1855" s="17">
        <v>15.317120417683405</v>
      </c>
      <c r="AT1855" s="17">
        <v>14.214774360839181</v>
      </c>
      <c r="AU1855" s="17">
        <v>-0.99999999999999833</v>
      </c>
      <c r="AV1855" s="17">
        <v>-0.99999999999999833</v>
      </c>
      <c r="AW1855" s="17">
        <v>-0.99999999999999833</v>
      </c>
      <c r="AX1855" s="17">
        <v>-0.99999999999999833</v>
      </c>
      <c r="AY1855" s="17">
        <v>0.12860002728473979</v>
      </c>
      <c r="AZ1855" s="17">
        <v>-0.50389729605708755</v>
      </c>
      <c r="BA1855" s="17">
        <v>1.048468606358459</v>
      </c>
      <c r="BB1855" s="17">
        <v>-0.28338154376071162</v>
      </c>
      <c r="BC1855" s="17">
        <v>0.57960950419776303</v>
      </c>
      <c r="BD1855" s="17">
        <v>-6.3795829810314242</v>
      </c>
      <c r="BE1855" s="17">
        <v>16.734299174919066</v>
      </c>
      <c r="BF1855" s="17">
        <v>-0.99999999999999833</v>
      </c>
      <c r="BG1855" s="22">
        <v>215.61571668151305</v>
      </c>
    </row>
    <row r="1856" spans="1:100" x14ac:dyDescent="0.25">
      <c r="A1856">
        <v>4624</v>
      </c>
      <c r="B1856" t="s">
        <v>1724</v>
      </c>
      <c r="C1856" s="48">
        <v>2</v>
      </c>
      <c r="D1856" s="22">
        <v>1517.5682910156249</v>
      </c>
      <c r="E1856" s="17">
        <v>81.344638465078006</v>
      </c>
      <c r="F1856" s="17">
        <v>-6.9645194880874568</v>
      </c>
      <c r="G1856" s="17">
        <v>0.40755642803982672</v>
      </c>
      <c r="H1856" s="17">
        <v>6.2548422328001827</v>
      </c>
      <c r="I1856" s="17">
        <v>56.949037414536974</v>
      </c>
      <c r="J1856" s="17">
        <v>12.414124708982728</v>
      </c>
      <c r="K1856" s="17">
        <v>-1</v>
      </c>
      <c r="L1856" s="17">
        <v>-1</v>
      </c>
      <c r="M1856" s="17">
        <v>-1</v>
      </c>
      <c r="N1856" s="17">
        <v>0.25934733029760654</v>
      </c>
      <c r="O1856" s="17">
        <v>-1</v>
      </c>
      <c r="P1856" s="17">
        <v>-1</v>
      </c>
      <c r="Q1856" s="17">
        <v>3.903929437421378</v>
      </c>
      <c r="R1856" s="17">
        <v>-1</v>
      </c>
      <c r="S1856" s="17">
        <v>1.0345450140125312</v>
      </c>
      <c r="T1856" s="17">
        <v>0.13249031335082115</v>
      </c>
      <c r="U1856" s="17">
        <v>7.1164419004757409E-2</v>
      </c>
      <c r="V1856" s="17">
        <v>-7.443858237410314E-2</v>
      </c>
      <c r="W1856" s="17">
        <v>2.2855628808055557</v>
      </c>
      <c r="X1856" s="17">
        <v>4.6842590910105786E-2</v>
      </c>
      <c r="Y1856" s="17">
        <v>9.171271509008691E-2</v>
      </c>
      <c r="Z1856" s="17">
        <v>32.143559139380613</v>
      </c>
      <c r="AA1856" s="17">
        <v>0.44953210318999326</v>
      </c>
      <c r="AB1856" s="17">
        <v>0.93494524231203968</v>
      </c>
      <c r="AC1856" s="17">
        <v>15.946803193973903</v>
      </c>
      <c r="AD1856" s="17">
        <v>0.5416477150883382</v>
      </c>
      <c r="AE1856" s="17">
        <v>0.40348406696540318</v>
      </c>
      <c r="AF1856" s="17">
        <v>50.099821230982265</v>
      </c>
      <c r="AG1856" s="17">
        <v>-5.2901490220489782</v>
      </c>
      <c r="AH1856" s="17">
        <v>0.17632048624831956</v>
      </c>
      <c r="AI1856" s="17">
        <v>0.25034006881979887</v>
      </c>
      <c r="AJ1856" s="17">
        <v>0.33333333333333298</v>
      </c>
      <c r="AK1856" s="17">
        <v>0.61494903105763365</v>
      </c>
      <c r="AL1856" s="17">
        <v>0.70283567616942</v>
      </c>
      <c r="AM1856" s="17">
        <v>0.33333333333333298</v>
      </c>
      <c r="AN1856" s="17">
        <v>0.27752049761116238</v>
      </c>
      <c r="AO1856" s="17">
        <v>0.34220459783199447</v>
      </c>
      <c r="AP1856" s="17">
        <v>0.33333333333333298</v>
      </c>
      <c r="AQ1856" s="17">
        <v>6.5979994286343278</v>
      </c>
      <c r="AR1856" s="17">
        <v>2.2444243630026963</v>
      </c>
      <c r="AS1856" s="17">
        <v>3.7199114404011855</v>
      </c>
      <c r="AT1856" s="17">
        <v>6.1009053269643845</v>
      </c>
      <c r="AU1856" s="17">
        <v>-1</v>
      </c>
      <c r="AV1856" s="17">
        <v>-1</v>
      </c>
      <c r="AW1856" s="17">
        <v>-1</v>
      </c>
      <c r="AX1856" s="17">
        <v>-1</v>
      </c>
      <c r="AY1856" s="17">
        <v>6.4696307968596786E-3</v>
      </c>
      <c r="AZ1856" s="17">
        <v>0.33838194494359974</v>
      </c>
      <c r="BA1856" s="17">
        <v>0.23875429332503306</v>
      </c>
      <c r="BB1856" s="17">
        <v>0.18568798748510495</v>
      </c>
      <c r="BC1856" s="17">
        <v>0.13062734104992574</v>
      </c>
      <c r="BD1856" s="17">
        <v>6.1279043420349311</v>
      </c>
      <c r="BE1856" s="17">
        <v>4.6511969501676313</v>
      </c>
      <c r="BF1856" s="17">
        <v>-1</v>
      </c>
      <c r="BG1856" s="22">
        <v>828.87899333197379</v>
      </c>
    </row>
    <row r="1857" spans="1:100" x14ac:dyDescent="0.25">
      <c r="A1857">
        <v>4625</v>
      </c>
      <c r="B1857" t="s">
        <v>1725</v>
      </c>
      <c r="C1857" s="48">
        <v>2</v>
      </c>
      <c r="D1857" s="22">
        <v>1446.7043847656248</v>
      </c>
      <c r="E1857" s="17">
        <v>-4.761305071639967</v>
      </c>
      <c r="F1857" s="17">
        <v>-145.8743836200278</v>
      </c>
      <c r="G1857" s="17">
        <v>-0.5579480115657931</v>
      </c>
      <c r="H1857" s="17">
        <v>-2.5522426645950489</v>
      </c>
      <c r="I1857" s="17">
        <v>-10.667325661077122</v>
      </c>
      <c r="J1857" s="17">
        <v>-4.2859856268531846</v>
      </c>
      <c r="K1857" s="17">
        <v>-1.0000000000000022</v>
      </c>
      <c r="L1857" s="17">
        <v>-1.0000000000000022</v>
      </c>
      <c r="M1857" s="17">
        <v>-1.0000000000000022</v>
      </c>
      <c r="N1857" s="17">
        <v>1.8743942205144526E-2</v>
      </c>
      <c r="O1857" s="17">
        <v>-1.0000000000000022</v>
      </c>
      <c r="P1857" s="17">
        <v>-1.0000000000000022</v>
      </c>
      <c r="Q1857" s="17">
        <v>1.3192808752744991</v>
      </c>
      <c r="R1857" s="17">
        <v>-1.0000000000000022</v>
      </c>
      <c r="S1857" s="17">
        <v>-2.3363633794038918</v>
      </c>
      <c r="T1857" s="17">
        <v>-0.24587262274208879</v>
      </c>
      <c r="U1857" s="17">
        <v>-1.0626163424542507</v>
      </c>
      <c r="V1857" s="17">
        <v>-1.5600579665704435</v>
      </c>
      <c r="W1857" s="17">
        <v>-5.2424960059800014</v>
      </c>
      <c r="X1857" s="17">
        <v>-9.2284158019041538</v>
      </c>
      <c r="Y1857" s="17">
        <v>-0.24869703119548028</v>
      </c>
      <c r="Z1857" s="17">
        <v>0.88875634998255748</v>
      </c>
      <c r="AA1857" s="17">
        <v>-1.8523480658889557</v>
      </c>
      <c r="AB1857" s="17">
        <v>-2.3830115608910578</v>
      </c>
      <c r="AC1857" s="17">
        <v>-22.146776245986008</v>
      </c>
      <c r="AD1857" s="17">
        <v>-2.36591692483863</v>
      </c>
      <c r="AE1857" s="17">
        <v>-2.0314481928203008</v>
      </c>
      <c r="AF1857" s="17">
        <v>-11.594984742779239</v>
      </c>
      <c r="AG1857" s="17">
        <v>-110.69884674770303</v>
      </c>
      <c r="AH1857" s="17">
        <v>-0.55294875579443314</v>
      </c>
      <c r="AI1857" s="17">
        <v>-0.61247673716419948</v>
      </c>
      <c r="AJ1857" s="17">
        <v>0.33333333333333298</v>
      </c>
      <c r="AK1857" s="17">
        <v>-0.35851602365773405</v>
      </c>
      <c r="AL1857" s="17">
        <v>-0.14739721608828438</v>
      </c>
      <c r="AM1857" s="17">
        <v>0.33333333333333298</v>
      </c>
      <c r="AN1857" s="17">
        <v>-0.60005297943451774</v>
      </c>
      <c r="AO1857" s="17">
        <v>-0.61674741662528287</v>
      </c>
      <c r="AP1857" s="17">
        <v>0.33333333333333298</v>
      </c>
      <c r="AQ1857" s="17">
        <v>-4.3426041813855756</v>
      </c>
      <c r="AR1857" s="17">
        <v>2.2444243630026963</v>
      </c>
      <c r="AS1857" s="17">
        <v>-10.20682595901245</v>
      </c>
      <c r="AT1857" s="17">
        <v>-3.6427945192109785</v>
      </c>
      <c r="AU1857" s="17">
        <v>-1.0000000000000022</v>
      </c>
      <c r="AV1857" s="17">
        <v>-1.0000000000000022</v>
      </c>
      <c r="AW1857" s="17">
        <v>-1.0000000000000022</v>
      </c>
      <c r="AX1857" s="17">
        <v>-1.0000000000000022</v>
      </c>
      <c r="AY1857" s="17">
        <v>-0.1401930674182735</v>
      </c>
      <c r="AZ1857" s="17">
        <v>1.3498496031855356</v>
      </c>
      <c r="BA1857" s="17">
        <v>-0.73360712813878859</v>
      </c>
      <c r="BB1857" s="17">
        <v>0.74897939635108879</v>
      </c>
      <c r="BC1857" s="17">
        <v>-0.40854175518946645</v>
      </c>
      <c r="BD1857" s="17">
        <v>21.147767467383289</v>
      </c>
      <c r="BE1857" s="17">
        <v>-9.8590349499407601</v>
      </c>
      <c r="BF1857" s="17">
        <v>-1.0000000000000022</v>
      </c>
      <c r="BG1857" s="22">
        <v>83.852192819790972</v>
      </c>
    </row>
    <row r="1858" spans="1:100" x14ac:dyDescent="0.25">
      <c r="A1858">
        <v>4626</v>
      </c>
      <c r="B1858" t="s">
        <v>1726</v>
      </c>
      <c r="C1858" s="48">
        <v>2</v>
      </c>
      <c r="D1858" s="22">
        <v>1415.2618359374999</v>
      </c>
      <c r="E1858" s="17">
        <v>15.03401110570988</v>
      </c>
      <c r="F1858" s="17">
        <v>-113.93971607327605</v>
      </c>
      <c r="G1858" s="17">
        <v>-0.33598347732341377</v>
      </c>
      <c r="H1858" s="17">
        <v>-0.52753887547324219</v>
      </c>
      <c r="I1858" s="17">
        <v>4.8773305016359245</v>
      </c>
      <c r="J1858" s="17">
        <v>-0.44671564482773185</v>
      </c>
      <c r="K1858" s="17">
        <v>-1.0000000000000018</v>
      </c>
      <c r="L1858" s="17">
        <v>-1.0000000000000018</v>
      </c>
      <c r="M1858" s="17">
        <v>-1.0000000000000018</v>
      </c>
      <c r="N1858" s="17">
        <v>7.4057430972628874E-2</v>
      </c>
      <c r="O1858" s="17">
        <v>-1.0000000000000018</v>
      </c>
      <c r="P1858" s="17">
        <v>-1.0000000000000018</v>
      </c>
      <c r="Q1858" s="17">
        <v>1.9134783649427054</v>
      </c>
      <c r="R1858" s="17">
        <v>-1.0000000000000018</v>
      </c>
      <c r="S1858" s="17">
        <v>-1.5614087745094489</v>
      </c>
      <c r="T1858" s="17">
        <v>-0.15888891822515608</v>
      </c>
      <c r="U1858" s="17">
        <v>-0.80196594217953621</v>
      </c>
      <c r="V1858" s="17">
        <v>-1.2185216658059579</v>
      </c>
      <c r="W1858" s="17">
        <v>-3.511833757303962</v>
      </c>
      <c r="X1858" s="17">
        <v>-7.0960813198590085</v>
      </c>
      <c r="Y1858" s="17">
        <v>-0.17043857096850715</v>
      </c>
      <c r="Z1858" s="17">
        <v>8.0740757119731725</v>
      </c>
      <c r="AA1858" s="17">
        <v>-1.3231575840512122</v>
      </c>
      <c r="AB1858" s="17">
        <v>-1.6202302558562147</v>
      </c>
      <c r="AC1858" s="17">
        <v>-13.389257097270779</v>
      </c>
      <c r="AD1858" s="17">
        <v>-1.6974826798913791</v>
      </c>
      <c r="AE1858" s="17">
        <v>-1.4716697155966814</v>
      </c>
      <c r="AF1858" s="17">
        <v>2.5883357179050748</v>
      </c>
      <c r="AG1858" s="17">
        <v>-86.46592607327554</v>
      </c>
      <c r="AH1858" s="17">
        <v>-0.38529348565043198</v>
      </c>
      <c r="AI1858" s="17">
        <v>-0.41411956487096407</v>
      </c>
      <c r="AJ1858" s="17">
        <v>0.33333333333333298</v>
      </c>
      <c r="AK1858" s="17">
        <v>-0.13472138470258943</v>
      </c>
      <c r="AL1858" s="17">
        <v>4.8066978778203873E-2</v>
      </c>
      <c r="AM1858" s="17">
        <v>0.33333333333333298</v>
      </c>
      <c r="AN1858" s="17">
        <v>-0.39830332391198503</v>
      </c>
      <c r="AO1858" s="17">
        <v>-0.39628925142332333</v>
      </c>
      <c r="AP1858" s="17">
        <v>0.33333333333333298</v>
      </c>
      <c r="AQ1858" s="17">
        <v>-1.8274153484678299</v>
      </c>
      <c r="AR1858" s="17">
        <v>2.2444243630026963</v>
      </c>
      <c r="AS1858" s="17">
        <v>-7.0051402353927283</v>
      </c>
      <c r="AT1858" s="17">
        <v>-1.4027677420816254</v>
      </c>
      <c r="AU1858" s="17">
        <v>-1.0000000000000018</v>
      </c>
      <c r="AV1858" s="17">
        <v>-1.0000000000000018</v>
      </c>
      <c r="AW1858" s="17">
        <v>-1.0000000000000018</v>
      </c>
      <c r="AX1858" s="17">
        <v>-1.0000000000000018</v>
      </c>
      <c r="AY1858" s="17">
        <v>-0.10647606295442039</v>
      </c>
      <c r="AZ1858" s="17">
        <v>1.1173183599790237</v>
      </c>
      <c r="BA1858" s="17">
        <v>-0.51006620882552756</v>
      </c>
      <c r="BB1858" s="17">
        <v>0.61948158144436172</v>
      </c>
      <c r="BC1858" s="17">
        <v>-0.28458953662323638</v>
      </c>
      <c r="BD1858" s="17">
        <v>17.694777728295165</v>
      </c>
      <c r="BE1858" s="17">
        <v>-6.5232068238970742</v>
      </c>
      <c r="BF1858" s="17">
        <v>-1.0000000000000018</v>
      </c>
      <c r="BG1858" s="22">
        <v>-63.151383021435777</v>
      </c>
    </row>
    <row r="1859" spans="1:100" x14ac:dyDescent="0.25">
      <c r="A1859">
        <v>4627</v>
      </c>
      <c r="B1859" t="s">
        <v>1727</v>
      </c>
      <c r="C1859" s="48">
        <v>2</v>
      </c>
      <c r="D1859" s="22">
        <v>1575.3959374999999</v>
      </c>
      <c r="E1859" s="17">
        <v>102.29802744501666</v>
      </c>
      <c r="F1859" s="17">
        <v>26.838401619975183</v>
      </c>
      <c r="G1859" s="17">
        <v>0.64250641237264283</v>
      </c>
      <c r="H1859" s="17">
        <v>8.3979959810170293</v>
      </c>
      <c r="I1859" s="17">
        <v>73.403092718256431</v>
      </c>
      <c r="J1859" s="17">
        <v>16.478001062947147</v>
      </c>
      <c r="K1859" s="17">
        <v>-0.99999999999999956</v>
      </c>
      <c r="L1859" s="17">
        <v>-0.99999999999999956</v>
      </c>
      <c r="M1859" s="17">
        <v>-0.99999999999999956</v>
      </c>
      <c r="N1859" s="17">
        <v>0.31789678894726037</v>
      </c>
      <c r="O1859" s="17">
        <v>-0.99999999999999956</v>
      </c>
      <c r="P1859" s="17">
        <v>-0.99999999999999956</v>
      </c>
      <c r="Q1859" s="17">
        <v>4.532888885220804</v>
      </c>
      <c r="R1859" s="17">
        <v>-0.99999999999999956</v>
      </c>
      <c r="S1859" s="17">
        <v>1.8548362956808511</v>
      </c>
      <c r="T1859" s="17">
        <v>0.22456277025579305</v>
      </c>
      <c r="U1859" s="17">
        <v>0.34706348400589959</v>
      </c>
      <c r="V1859" s="17">
        <v>0.28707839955094444</v>
      </c>
      <c r="W1859" s="17">
        <v>4.1174729631965308</v>
      </c>
      <c r="X1859" s="17">
        <v>2.303923682080105</v>
      </c>
      <c r="Y1859" s="17">
        <v>0.17454948028321343</v>
      </c>
      <c r="Z1859" s="17">
        <v>39.749236673803821</v>
      </c>
      <c r="AA1859" s="17">
        <v>1.0096814794911844</v>
      </c>
      <c r="AB1859" s="17">
        <v>1.7423510572950895</v>
      </c>
      <c r="AC1859" s="17">
        <v>25.216657920126494</v>
      </c>
      <c r="AD1859" s="17">
        <v>1.2491869438841485</v>
      </c>
      <c r="AE1859" s="17">
        <v>0.99601090870815123</v>
      </c>
      <c r="AF1859" s="17">
        <v>65.112899475213084</v>
      </c>
      <c r="AG1859" s="17">
        <v>20.360454810804502</v>
      </c>
      <c r="AH1859" s="17">
        <v>0.35378398611822953</v>
      </c>
      <c r="AI1859" s="17">
        <v>0.46030160470961368</v>
      </c>
      <c r="AJ1859" s="17">
        <v>0.33333333333333298</v>
      </c>
      <c r="AK1859" s="17">
        <v>0.85183618555621177</v>
      </c>
      <c r="AL1859" s="17">
        <v>0.90973498861255031</v>
      </c>
      <c r="AM1859" s="17">
        <v>0.33333333333333298</v>
      </c>
      <c r="AN1859" s="17">
        <v>0.49107298502074725</v>
      </c>
      <c r="AO1859" s="17">
        <v>0.57556008697370209</v>
      </c>
      <c r="AP1859" s="17">
        <v>0.33333333333333298</v>
      </c>
      <c r="AQ1859" s="17">
        <v>9.2603327554657398</v>
      </c>
      <c r="AR1859" s="17">
        <v>2.2444243630026963</v>
      </c>
      <c r="AS1859" s="17">
        <v>7.108903349269081</v>
      </c>
      <c r="AT1859" s="17">
        <v>8.4719789671204762</v>
      </c>
      <c r="AU1859" s="17">
        <v>-0.99999999999999956</v>
      </c>
      <c r="AV1859" s="17">
        <v>-0.99999999999999956</v>
      </c>
      <c r="AW1859" s="17">
        <v>-0.99999999999999956</v>
      </c>
      <c r="AX1859" s="17">
        <v>-0.99999999999999956</v>
      </c>
      <c r="AY1859" s="17">
        <v>4.2159159746026728E-2</v>
      </c>
      <c r="AZ1859" s="17">
        <v>9.224707418716524E-2</v>
      </c>
      <c r="BA1859" s="17">
        <v>0.47537288498275487</v>
      </c>
      <c r="BB1859" s="17">
        <v>4.8614244207516352E-2</v>
      </c>
      <c r="BC1859" s="17">
        <v>0.2618310574884829</v>
      </c>
      <c r="BD1859" s="17">
        <v>2.4729065385829894</v>
      </c>
      <c r="BE1859" s="17">
        <v>8.1821789091822836</v>
      </c>
      <c r="BF1859" s="17">
        <v>-0.99999999999999956</v>
      </c>
      <c r="BG1859" s="22">
        <v>1306.3504122323795</v>
      </c>
    </row>
    <row r="1860" spans="1:100" x14ac:dyDescent="0.25">
      <c r="A1860">
        <v>4630</v>
      </c>
      <c r="B1860" t="s">
        <v>1728</v>
      </c>
      <c r="C1860" s="48">
        <v>2</v>
      </c>
      <c r="D1860" s="22">
        <v>1504.1172851562501</v>
      </c>
      <c r="E1860" s="17">
        <v>40.123771240447397</v>
      </c>
      <c r="F1860" s="17">
        <v>-73.463820586071151</v>
      </c>
      <c r="G1860" s="17">
        <v>-5.4652435542316968E-2</v>
      </c>
      <c r="H1860" s="17">
        <v>2.0386910325433751</v>
      </c>
      <c r="I1860" s="17">
        <v>24.57955152226797</v>
      </c>
      <c r="J1860" s="17">
        <v>4.4194032935368401</v>
      </c>
      <c r="K1860" s="17">
        <v>-1.0000000000000011</v>
      </c>
      <c r="L1860" s="17">
        <v>-1.0000000000000011</v>
      </c>
      <c r="M1860" s="17">
        <v>-1.0000000000000011</v>
      </c>
      <c r="N1860" s="17">
        <v>0.14416503384990095</v>
      </c>
      <c r="O1860" s="17">
        <v>-1.0000000000000011</v>
      </c>
      <c r="P1860" s="17">
        <v>-1.0000000000000011</v>
      </c>
      <c r="Q1860" s="17">
        <v>2.6665995757823069</v>
      </c>
      <c r="R1860" s="17">
        <v>-1.0000000000000011</v>
      </c>
      <c r="S1860" s="17">
        <v>-0.57918525365660289</v>
      </c>
      <c r="T1860" s="17">
        <v>-4.8640601784630311E-2</v>
      </c>
      <c r="U1860" s="17">
        <v>-0.47160213473509077</v>
      </c>
      <c r="V1860" s="17">
        <v>-0.78563826113008861</v>
      </c>
      <c r="W1860" s="17">
        <v>-1.3182895721794328</v>
      </c>
      <c r="X1860" s="17">
        <v>-4.3934338752701798</v>
      </c>
      <c r="Y1860" s="17">
        <v>-7.1249147671731961E-2</v>
      </c>
      <c r="Z1860" s="17">
        <v>17.181176486150601</v>
      </c>
      <c r="AA1860" s="17">
        <v>-0.65243011822334962</v>
      </c>
      <c r="AB1860" s="17">
        <v>-0.65343589868983076</v>
      </c>
      <c r="AC1860" s="17">
        <v>-2.289456879477445</v>
      </c>
      <c r="AD1860" s="17">
        <v>-0.85026939361104104</v>
      </c>
      <c r="AE1860" s="17">
        <v>-0.76217320660939625</v>
      </c>
      <c r="AF1860" s="17">
        <v>20.565118967260872</v>
      </c>
      <c r="AG1860" s="17">
        <v>-55.751682277503789</v>
      </c>
      <c r="AH1860" s="17">
        <v>-0.17279723272113134</v>
      </c>
      <c r="AI1860" s="17">
        <v>-0.16270989658102047</v>
      </c>
      <c r="AJ1860" s="17">
        <v>0.33333333333333298</v>
      </c>
      <c r="AK1860" s="17">
        <v>0.14892924055236323</v>
      </c>
      <c r="AL1860" s="17">
        <v>0.29580991555135838</v>
      </c>
      <c r="AM1860" s="17">
        <v>0.33333333333333298</v>
      </c>
      <c r="AN1860" s="17">
        <v>-0.14259382076607785</v>
      </c>
      <c r="AO1860" s="17">
        <v>-0.11686747128573477</v>
      </c>
      <c r="AP1860" s="17">
        <v>0.33333333333333298</v>
      </c>
      <c r="AQ1860" s="17">
        <v>1.3604844529853599</v>
      </c>
      <c r="AR1860" s="17">
        <v>2.2444243630026963</v>
      </c>
      <c r="AS1860" s="17">
        <v>-2.9471334769885953</v>
      </c>
      <c r="AT1860" s="17">
        <v>1.436375317319043</v>
      </c>
      <c r="AU1860" s="17">
        <v>-1.0000000000000011</v>
      </c>
      <c r="AV1860" s="17">
        <v>-1.0000000000000011</v>
      </c>
      <c r="AW1860" s="17">
        <v>-1.0000000000000011</v>
      </c>
      <c r="AX1860" s="17">
        <v>-1.0000000000000011</v>
      </c>
      <c r="AY1860" s="17">
        <v>-6.374112773636606E-2</v>
      </c>
      <c r="AZ1860" s="17">
        <v>0.82259444329012332</v>
      </c>
      <c r="BA1860" s="17">
        <v>-0.22673716292294799</v>
      </c>
      <c r="BB1860" s="17">
        <v>0.45534835493393794</v>
      </c>
      <c r="BC1860" s="17">
        <v>-0.12748512848280405</v>
      </c>
      <c r="BD1860" s="17">
        <v>13.318253325994384</v>
      </c>
      <c r="BE1860" s="17">
        <v>-2.2951800127409827</v>
      </c>
      <c r="BF1860" s="17">
        <v>-1.0000000000000011</v>
      </c>
      <c r="BG1860" s="22">
        <v>66.389012203987022</v>
      </c>
    </row>
    <row r="1861" spans="1:100" x14ac:dyDescent="0.25">
      <c r="A1861">
        <v>4632</v>
      </c>
      <c r="B1861" t="s">
        <v>1729</v>
      </c>
      <c r="C1861" s="48">
        <v>2</v>
      </c>
      <c r="D1861" s="22">
        <v>1473.078564453125</v>
      </c>
      <c r="E1861" s="17">
        <v>91.830544805210451</v>
      </c>
      <c r="F1861" s="17">
        <v>9.9518020244561658</v>
      </c>
      <c r="G1861" s="17">
        <v>0.52513471252107569</v>
      </c>
      <c r="H1861" s="17">
        <v>7.3273613130225668</v>
      </c>
      <c r="I1861" s="17">
        <v>65.183298850496186</v>
      </c>
      <c r="J1861" s="17">
        <v>14.447849509603241</v>
      </c>
      <c r="K1861" s="17">
        <v>-0.99999999999999989</v>
      </c>
      <c r="L1861" s="17">
        <v>-0.99999999999999989</v>
      </c>
      <c r="M1861" s="17">
        <v>-0.99999999999999989</v>
      </c>
      <c r="N1861" s="17">
        <v>0.28864780003324375</v>
      </c>
      <c r="O1861" s="17">
        <v>-0.99999999999999989</v>
      </c>
      <c r="P1861" s="17">
        <v>-0.99999999999999989</v>
      </c>
      <c r="Q1861" s="17">
        <v>4.218685674118011</v>
      </c>
      <c r="R1861" s="17">
        <v>-0.99999999999999989</v>
      </c>
      <c r="S1861" s="17">
        <v>1.4450512838783036</v>
      </c>
      <c r="T1861" s="17">
        <v>0.17856702010865286</v>
      </c>
      <c r="U1861" s="17">
        <v>0.20923524648292696</v>
      </c>
      <c r="V1861" s="17">
        <v>0.10647884422752429</v>
      </c>
      <c r="W1861" s="17">
        <v>3.2023232944020155</v>
      </c>
      <c r="X1861" s="17">
        <v>1.1763754290945392</v>
      </c>
      <c r="Y1861" s="17">
        <v>0.13316751565558524</v>
      </c>
      <c r="Z1861" s="17">
        <v>35.949741631175534</v>
      </c>
      <c r="AA1861" s="17">
        <v>0.72985305279874191</v>
      </c>
      <c r="AB1861" s="17">
        <v>1.3390031139287268</v>
      </c>
      <c r="AC1861" s="17">
        <v>20.585805912729079</v>
      </c>
      <c r="AD1861" s="17">
        <v>0.89572838873142946</v>
      </c>
      <c r="AE1861" s="17">
        <v>0.70000798357276439</v>
      </c>
      <c r="AF1861" s="17">
        <v>57.612960632766296</v>
      </c>
      <c r="AG1861" s="17">
        <v>7.5464298061617141</v>
      </c>
      <c r="AH1861" s="17">
        <v>0.26513025540831675</v>
      </c>
      <c r="AI1861" s="17">
        <v>0.35541314327466922</v>
      </c>
      <c r="AJ1861" s="17">
        <v>0.33333333333333298</v>
      </c>
      <c r="AK1861" s="17">
        <v>0.73349675227021649</v>
      </c>
      <c r="AL1861" s="17">
        <v>0.8063762926393202</v>
      </c>
      <c r="AM1861" s="17">
        <v>0.33333333333333298</v>
      </c>
      <c r="AN1861" s="17">
        <v>0.3843906265350886</v>
      </c>
      <c r="AO1861" s="17">
        <v>0.4589849337212632</v>
      </c>
      <c r="AP1861" s="17">
        <v>0.33333333333333298</v>
      </c>
      <c r="AQ1861" s="17">
        <v>7.9303365478514563</v>
      </c>
      <c r="AR1861" s="17">
        <v>2.2444243630026963</v>
      </c>
      <c r="AS1861" s="17">
        <v>5.4158973154249903</v>
      </c>
      <c r="AT1861" s="17">
        <v>7.2874845547942133</v>
      </c>
      <c r="AU1861" s="17">
        <v>-0.99999999999999989</v>
      </c>
      <c r="AV1861" s="17">
        <v>-0.99999999999999989</v>
      </c>
      <c r="AW1861" s="17">
        <v>-0.99999999999999989</v>
      </c>
      <c r="AX1861" s="17">
        <v>-0.99999999999999989</v>
      </c>
      <c r="AY1861" s="17">
        <v>2.4330085649423898E-2</v>
      </c>
      <c r="AZ1861" s="17">
        <v>0.21520629997926274</v>
      </c>
      <c r="BA1861" s="17">
        <v>0.35716761504747352</v>
      </c>
      <c r="BB1861" s="17">
        <v>0.11709085338539901</v>
      </c>
      <c r="BC1861" s="17">
        <v>0.19628688105890585</v>
      </c>
      <c r="BD1861" s="17">
        <v>4.298798574128786</v>
      </c>
      <c r="BE1861" s="17">
        <v>6.418240274107939</v>
      </c>
      <c r="BF1861" s="17">
        <v>-0.99999999999999989</v>
      </c>
      <c r="BG1861" s="22">
        <v>38.511859090129519</v>
      </c>
    </row>
    <row r="1862" spans="1:100" x14ac:dyDescent="0.25">
      <c r="A1862">
        <v>4635</v>
      </c>
      <c r="B1862" t="s">
        <v>1730</v>
      </c>
      <c r="C1862" s="48">
        <v>3</v>
      </c>
      <c r="D1862" s="22">
        <v>1530.3825512502697</v>
      </c>
      <c r="E1862" s="17">
        <v>113.73858302398848</v>
      </c>
      <c r="F1862" s="17">
        <v>21.255600695557384</v>
      </c>
      <c r="G1862" s="17">
        <v>0.4520931381168336</v>
      </c>
      <c r="H1862" s="17">
        <v>18.108449172243155</v>
      </c>
      <c r="I1862" s="17">
        <v>87.795659373628638</v>
      </c>
      <c r="J1862" s="17">
        <v>4.8530181148250602</v>
      </c>
      <c r="K1862" s="17">
        <v>-0.99999999999999933</v>
      </c>
      <c r="L1862" s="17">
        <v>-0.99999999999999933</v>
      </c>
      <c r="M1862" s="17">
        <v>-0.99999999999999933</v>
      </c>
      <c r="N1862" s="17">
        <v>0.33460431955102926</v>
      </c>
      <c r="O1862" s="17">
        <v>-0.99999999999999933</v>
      </c>
      <c r="P1862" s="17">
        <v>-0.99999999999999933</v>
      </c>
      <c r="Q1862" s="17">
        <v>4.5581000789998587</v>
      </c>
      <c r="R1862" s="17">
        <v>-0.99999999999999933</v>
      </c>
      <c r="S1862" s="17">
        <v>6.6114860150756858</v>
      </c>
      <c r="T1862" s="17">
        <v>0.69200550663483884</v>
      </c>
      <c r="U1862" s="17">
        <v>0.16368853154596058</v>
      </c>
      <c r="V1862" s="17">
        <v>0.1482133512062534</v>
      </c>
      <c r="W1862" s="17">
        <v>13.550349093243295</v>
      </c>
      <c r="X1862" s="17">
        <v>12.543456857409833</v>
      </c>
      <c r="Y1862" s="17">
        <v>0.29629471147668307</v>
      </c>
      <c r="Z1862" s="17">
        <v>72.176656746431945</v>
      </c>
      <c r="AA1862" s="17">
        <v>-0.33027263267348239</v>
      </c>
      <c r="AB1862" s="17">
        <v>6.3918633623738899</v>
      </c>
      <c r="AC1862" s="17">
        <v>6.226323749899473</v>
      </c>
      <c r="AD1862" s="17">
        <v>2.3715411882379192</v>
      </c>
      <c r="AE1862" s="17">
        <v>-1.1155298436284118</v>
      </c>
      <c r="AF1862" s="17">
        <v>83.679314015076955</v>
      </c>
      <c r="AG1862" s="17">
        <v>14.090752788393051</v>
      </c>
      <c r="AH1862" s="17">
        <v>0.55665503285169982</v>
      </c>
      <c r="AI1862" s="17">
        <v>0.53224603136412907</v>
      </c>
      <c r="AJ1862" s="17">
        <v>0.33333333333333298</v>
      </c>
      <c r="AK1862" s="17">
        <v>-0.24271174562763562</v>
      </c>
      <c r="AL1862" s="17">
        <v>-0.3544447555386655</v>
      </c>
      <c r="AM1862" s="17">
        <v>0.33333333333333298</v>
      </c>
      <c r="AN1862" s="17">
        <v>0.69294171569366825</v>
      </c>
      <c r="AO1862" s="17">
        <v>0.64546779588487424</v>
      </c>
      <c r="AP1862" s="17">
        <v>0.33333333333333298</v>
      </c>
      <c r="AQ1862" s="17">
        <v>4.1163453585516914</v>
      </c>
      <c r="AR1862" s="17">
        <v>4.1043175292161305</v>
      </c>
      <c r="AS1862" s="17">
        <v>3.1758180418852877</v>
      </c>
      <c r="AT1862" s="17">
        <v>-2.4271174562763549</v>
      </c>
      <c r="AU1862" s="17">
        <v>-0.99999999999999933</v>
      </c>
      <c r="AV1862" s="17">
        <v>-0.99999999999999933</v>
      </c>
      <c r="AW1862" s="17">
        <v>-0.99999999999999933</v>
      </c>
      <c r="AX1862" s="17">
        <v>-0.99999999999999933</v>
      </c>
      <c r="AY1862" s="17">
        <v>-9.2866621410576528E-3</v>
      </c>
      <c r="AZ1862" s="17">
        <v>0.25058796618645574</v>
      </c>
      <c r="BA1862" s="17">
        <v>0.79792397778079605</v>
      </c>
      <c r="BB1862" s="17">
        <v>-6.5797423253175238E-2</v>
      </c>
      <c r="BC1862" s="17">
        <v>-4.0638896889475577E-2</v>
      </c>
      <c r="BD1862" s="17">
        <v>-0.39199575039710255</v>
      </c>
      <c r="BE1862" s="17">
        <v>2.9736474666670909</v>
      </c>
      <c r="BF1862" s="17">
        <v>-0.99999999999999933</v>
      </c>
      <c r="CU1862" t="e">
        <v>#N/A</v>
      </c>
      <c r="CV1862" t="e">
        <v>#N/A</v>
      </c>
    </row>
    <row r="1863" spans="1:100" x14ac:dyDescent="0.25">
      <c r="A1863">
        <v>4637</v>
      </c>
      <c r="B1863" t="s">
        <v>1731</v>
      </c>
      <c r="C1863" s="48">
        <v>2</v>
      </c>
      <c r="D1863" s="22">
        <v>1527.301533203125</v>
      </c>
      <c r="E1863" s="17">
        <v>91.14291433158958</v>
      </c>
      <c r="F1863" s="17">
        <v>8.842486549352806</v>
      </c>
      <c r="G1863" s="17">
        <v>0.51742432404126115</v>
      </c>
      <c r="H1863" s="17">
        <v>7.2570291186295899</v>
      </c>
      <c r="I1863" s="17">
        <v>64.64332367739587</v>
      </c>
      <c r="J1863" s="17">
        <v>14.314484676607076</v>
      </c>
      <c r="K1863" s="17">
        <v>-0.99999999999999989</v>
      </c>
      <c r="L1863" s="17">
        <v>-0.99999999999999989</v>
      </c>
      <c r="M1863" s="17">
        <v>-0.99999999999999989</v>
      </c>
      <c r="N1863" s="17">
        <v>0.28672637376563359</v>
      </c>
      <c r="O1863" s="17">
        <v>-0.99999999999999989</v>
      </c>
      <c r="P1863" s="17">
        <v>-0.99999999999999989</v>
      </c>
      <c r="Q1863" s="17">
        <v>4.1980450186425307</v>
      </c>
      <c r="R1863" s="17">
        <v>-0.99999999999999989</v>
      </c>
      <c r="S1863" s="17">
        <v>1.4181316632355188</v>
      </c>
      <c r="T1863" s="17">
        <v>0.17554546463571147</v>
      </c>
      <c r="U1863" s="17">
        <v>0.20018102594991766</v>
      </c>
      <c r="V1863" s="17">
        <v>9.4614887817364768E-2</v>
      </c>
      <c r="W1863" s="17">
        <v>3.1422052295490506</v>
      </c>
      <c r="X1863" s="17">
        <v>1.1023044641920166</v>
      </c>
      <c r="Y1863" s="17">
        <v>0.13044904924723924</v>
      </c>
      <c r="Z1863" s="17">
        <v>35.700144983577843</v>
      </c>
      <c r="AA1863" s="17">
        <v>0.71147054764441087</v>
      </c>
      <c r="AB1863" s="17">
        <v>1.3125063575571154</v>
      </c>
      <c r="AC1863" s="17">
        <v>20.281595715426683</v>
      </c>
      <c r="AD1863" s="17">
        <v>0.87250896892931429</v>
      </c>
      <c r="AE1863" s="17">
        <v>0.68056294233333814</v>
      </c>
      <c r="AF1863" s="17">
        <v>57.12027421752952</v>
      </c>
      <c r="AG1863" s="17">
        <v>6.7046501360981434</v>
      </c>
      <c r="AH1863" s="17">
        <v>0.25930640941458283</v>
      </c>
      <c r="AI1863" s="17">
        <v>0.34852280441328937</v>
      </c>
      <c r="AJ1863" s="17">
        <v>0.33333333333333298</v>
      </c>
      <c r="AK1863" s="17">
        <v>0.72572279138978257</v>
      </c>
      <c r="AL1863" s="17">
        <v>0.79958644721892946</v>
      </c>
      <c r="AM1863" s="17">
        <v>0.33333333333333298</v>
      </c>
      <c r="AN1863" s="17">
        <v>0.3773824428851329</v>
      </c>
      <c r="AO1863" s="17">
        <v>0.45132687202660493</v>
      </c>
      <c r="AP1863" s="17">
        <v>0.33333333333333298</v>
      </c>
      <c r="AQ1863" s="17">
        <v>7.8429663602308057</v>
      </c>
      <c r="AR1863" s="17">
        <v>2.2444243630026963</v>
      </c>
      <c r="AS1863" s="17">
        <v>5.3046802653514531</v>
      </c>
      <c r="AT1863" s="17">
        <v>7.2096726795060917</v>
      </c>
      <c r="AU1863" s="17">
        <v>-0.99999999999999989</v>
      </c>
      <c r="AV1863" s="17">
        <v>-0.99999999999999989</v>
      </c>
      <c r="AW1863" s="17">
        <v>-0.99999999999999989</v>
      </c>
      <c r="AX1863" s="17">
        <v>-0.99999999999999989</v>
      </c>
      <c r="AY1863" s="17">
        <v>2.3158857085007992E-2</v>
      </c>
      <c r="AZ1863" s="17">
        <v>0.22328374453560179</v>
      </c>
      <c r="BA1863" s="17">
        <v>0.34940246763361682</v>
      </c>
      <c r="BB1863" s="17">
        <v>0.12158922274709022</v>
      </c>
      <c r="BC1863" s="17">
        <v>0.19198114923853815</v>
      </c>
      <c r="BD1863" s="17">
        <v>4.41874517909456</v>
      </c>
      <c r="BE1863" s="17">
        <v>6.302363515501078</v>
      </c>
      <c r="BF1863" s="17">
        <v>-0.99999999999999989</v>
      </c>
      <c r="BG1863" s="22">
        <v>141.57936356431469</v>
      </c>
    </row>
    <row r="1864" spans="1:100" x14ac:dyDescent="0.25">
      <c r="A1864">
        <v>4638</v>
      </c>
      <c r="B1864" t="s">
        <v>1732</v>
      </c>
      <c r="C1864" s="48">
        <v>2</v>
      </c>
      <c r="D1864" s="22">
        <v>1567.7413769531249</v>
      </c>
      <c r="E1864" s="17">
        <v>119.45209757377646</v>
      </c>
      <c r="F1864" s="17">
        <v>54.512095827619262</v>
      </c>
      <c r="G1864" s="17">
        <v>0.83485470084544833</v>
      </c>
      <c r="H1864" s="17">
        <v>10.152547940550875</v>
      </c>
      <c r="I1864" s="17">
        <v>86.873659167088817</v>
      </c>
      <c r="J1864" s="17">
        <v>19.805005588909921</v>
      </c>
      <c r="K1864" s="17">
        <v>-0.99999999999999911</v>
      </c>
      <c r="L1864" s="17">
        <v>-0.99999999999999911</v>
      </c>
      <c r="M1864" s="17">
        <v>-0.99999999999999911</v>
      </c>
      <c r="N1864" s="17">
        <v>0.36582991903130962</v>
      </c>
      <c r="O1864" s="17">
        <v>-0.99999999999999911</v>
      </c>
      <c r="P1864" s="17">
        <v>-0.99999999999999911</v>
      </c>
      <c r="Q1864" s="17">
        <v>5.047803894245229</v>
      </c>
      <c r="R1864" s="17">
        <v>-0.99999999999999911</v>
      </c>
      <c r="S1864" s="17">
        <v>2.5263903905922227</v>
      </c>
      <c r="T1864" s="17">
        <v>0.29994042797919429</v>
      </c>
      <c r="U1864" s="17">
        <v>0.57293586741939695</v>
      </c>
      <c r="V1864" s="17">
        <v>0.58304425340958888</v>
      </c>
      <c r="W1864" s="17">
        <v>5.6172167064642098</v>
      </c>
      <c r="X1864" s="17">
        <v>4.1517454049191951</v>
      </c>
      <c r="Y1864" s="17">
        <v>0.24236608411388699</v>
      </c>
      <c r="Z1864" s="17">
        <v>45.975834477488107</v>
      </c>
      <c r="AA1864" s="17">
        <v>1.4682632245660008</v>
      </c>
      <c r="AB1864" s="17">
        <v>2.4033561093107014</v>
      </c>
      <c r="AC1864" s="17">
        <v>32.805680307296562</v>
      </c>
      <c r="AD1864" s="17">
        <v>1.8284334591486922</v>
      </c>
      <c r="AE1864" s="17">
        <v>1.4810993593716302</v>
      </c>
      <c r="AF1864" s="17">
        <v>77.403770288362438</v>
      </c>
      <c r="AG1864" s="17">
        <v>41.360029505622769</v>
      </c>
      <c r="AH1864" s="17">
        <v>0.49906937765934067</v>
      </c>
      <c r="AI1864" s="17">
        <v>0.63219241027067874</v>
      </c>
      <c r="AJ1864" s="17">
        <v>0.33333333333333298</v>
      </c>
      <c r="AK1864" s="17">
        <v>1.0457703918443473</v>
      </c>
      <c r="AL1864" s="17">
        <v>1.0791188204423183</v>
      </c>
      <c r="AM1864" s="17">
        <v>0.33333333333333298</v>
      </c>
      <c r="AN1864" s="17">
        <v>0.66590362214118892</v>
      </c>
      <c r="AO1864" s="17">
        <v>0.76660299795580988</v>
      </c>
      <c r="AP1864" s="17">
        <v>0.33333333333333298</v>
      </c>
      <c r="AQ1864" s="17">
        <v>11.439925404574959</v>
      </c>
      <c r="AR1864" s="17">
        <v>2.2444243630026963</v>
      </c>
      <c r="AS1864" s="17">
        <v>9.8833950998006763</v>
      </c>
      <c r="AT1864" s="17">
        <v>10.413123835983138</v>
      </c>
      <c r="AU1864" s="17">
        <v>-0.99999999999999911</v>
      </c>
      <c r="AV1864" s="17">
        <v>-0.99999999999999911</v>
      </c>
      <c r="AW1864" s="17">
        <v>-0.99999999999999911</v>
      </c>
      <c r="AX1864" s="17">
        <v>-0.99999999999999911</v>
      </c>
      <c r="AY1864" s="17">
        <v>7.1377377526576288E-2</v>
      </c>
      <c r="AZ1864" s="17">
        <v>-0.10925803022012526</v>
      </c>
      <c r="BA1864" s="17">
        <v>0.66908722488982708</v>
      </c>
      <c r="BB1864" s="17">
        <v>-6.3604958483114787E-2</v>
      </c>
      <c r="BC1864" s="17">
        <v>0.36924460071510773</v>
      </c>
      <c r="BD1864" s="17">
        <v>-0.5193582783832067</v>
      </c>
      <c r="BE1864" s="17">
        <v>11.072914732695846</v>
      </c>
      <c r="BF1864" s="17">
        <v>-0.99999999999999911</v>
      </c>
      <c r="BG1864" s="22">
        <v>517.14588834724441</v>
      </c>
    </row>
    <row r="1865" spans="1:100" x14ac:dyDescent="0.25">
      <c r="A1865">
        <v>4639</v>
      </c>
      <c r="B1865" t="s">
        <v>3016</v>
      </c>
      <c r="C1865" s="48">
        <v>2</v>
      </c>
      <c r="D1865" s="22">
        <v>1514.9530664062502</v>
      </c>
      <c r="E1865" s="17">
        <v>80.999802430504644</v>
      </c>
      <c r="F1865" s="17">
        <v>-7.5208240211184085</v>
      </c>
      <c r="G1865" s="17">
        <v>0.40368978761244895</v>
      </c>
      <c r="H1865" s="17">
        <v>6.2195717264050732</v>
      </c>
      <c r="I1865" s="17">
        <v>56.678248226734567</v>
      </c>
      <c r="J1865" s="17">
        <v>12.347244310387575</v>
      </c>
      <c r="K1865" s="17">
        <v>-1.0000000000000002</v>
      </c>
      <c r="L1865" s="17">
        <v>-1.0000000000000002</v>
      </c>
      <c r="M1865" s="17">
        <v>-1.0000000000000002</v>
      </c>
      <c r="N1865" s="17">
        <v>0.25838376477765679</v>
      </c>
      <c r="O1865" s="17">
        <v>-1.0000000000000002</v>
      </c>
      <c r="P1865" s="17">
        <v>-1.0000000000000002</v>
      </c>
      <c r="Q1865" s="17">
        <v>3.8935784683206629</v>
      </c>
      <c r="R1865" s="17">
        <v>-1.0000000000000002</v>
      </c>
      <c r="S1865" s="17">
        <v>1.0210452411100936</v>
      </c>
      <c r="T1865" s="17">
        <v>0.13097505006988192</v>
      </c>
      <c r="U1865" s="17">
        <v>6.6623867611921475E-2</v>
      </c>
      <c r="V1865" s="17">
        <v>-8.0388172800612279E-2</v>
      </c>
      <c r="W1865" s="17">
        <v>2.2554146022091199</v>
      </c>
      <c r="X1865" s="17">
        <v>9.6971489992637716E-3</v>
      </c>
      <c r="Y1865" s="17">
        <v>9.0349446281712681E-2</v>
      </c>
      <c r="Z1865" s="17">
        <v>32.018390285610693</v>
      </c>
      <c r="AA1865" s="17">
        <v>0.44031356150791101</v>
      </c>
      <c r="AB1865" s="17">
        <v>0.92165752929354894</v>
      </c>
      <c r="AC1865" s="17">
        <v>15.794246490717063</v>
      </c>
      <c r="AD1865" s="17">
        <v>0.53000353560994251</v>
      </c>
      <c r="AE1865" s="17">
        <v>0.39373267989000088</v>
      </c>
      <c r="AF1865" s="17">
        <v>49.852746622982728</v>
      </c>
      <c r="AG1865" s="17">
        <v>-5.7122884916403791</v>
      </c>
      <c r="AH1865" s="17">
        <v>0.17339991766462928</v>
      </c>
      <c r="AI1865" s="17">
        <v>0.24688467057761013</v>
      </c>
      <c r="AJ1865" s="17">
        <v>0.33333333333333298</v>
      </c>
      <c r="AK1865" s="17">
        <v>0.61105051005576283</v>
      </c>
      <c r="AL1865" s="17">
        <v>0.69943067383174784</v>
      </c>
      <c r="AM1865" s="17">
        <v>0.33333333333333298</v>
      </c>
      <c r="AN1865" s="17">
        <v>0.27400600203232756</v>
      </c>
      <c r="AO1865" s="17">
        <v>0.33836419847709304</v>
      </c>
      <c r="AP1865" s="17">
        <v>0.33333333333333298</v>
      </c>
      <c r="AQ1865" s="17">
        <v>6.5541846324686075</v>
      </c>
      <c r="AR1865" s="17">
        <v>2.2444243630026963</v>
      </c>
      <c r="AS1865" s="17">
        <v>3.6641378119836476</v>
      </c>
      <c r="AT1865" s="17">
        <v>6.0618838764231056</v>
      </c>
      <c r="AU1865" s="17">
        <v>-1.0000000000000002</v>
      </c>
      <c r="AV1865" s="17">
        <v>-1.0000000000000002</v>
      </c>
      <c r="AW1865" s="17">
        <v>-1.0000000000000002</v>
      </c>
      <c r="AX1865" s="17">
        <v>-1.0000000000000002</v>
      </c>
      <c r="AY1865" s="17">
        <v>5.8822778082617388E-3</v>
      </c>
      <c r="AZ1865" s="17">
        <v>0.34243265830949682</v>
      </c>
      <c r="BA1865" s="17">
        <v>0.2348601921401744</v>
      </c>
      <c r="BB1865" s="17">
        <v>0.18794385006281145</v>
      </c>
      <c r="BC1865" s="17">
        <v>0.12846808321620357</v>
      </c>
      <c r="BD1865" s="17">
        <v>6.1880557070539002</v>
      </c>
      <c r="BE1865" s="17">
        <v>4.5930865500761486</v>
      </c>
      <c r="BF1865" s="17">
        <v>-1.0000000000000002</v>
      </c>
      <c r="BG1865" s="22">
        <v>95.492003864184198</v>
      </c>
    </row>
    <row r="1866" spans="1:100" x14ac:dyDescent="0.25">
      <c r="A1866">
        <v>4640</v>
      </c>
      <c r="B1866" t="s">
        <v>1733</v>
      </c>
      <c r="C1866" s="48">
        <v>2</v>
      </c>
      <c r="D1866" s="22">
        <v>1468.9741796875001</v>
      </c>
      <c r="E1866" s="17">
        <v>60.406504378219381</v>
      </c>
      <c r="F1866" s="17">
        <v>-40.742830737201302</v>
      </c>
      <c r="G1866" s="17">
        <v>0.17277749655643648</v>
      </c>
      <c r="H1866" s="17">
        <v>4.1132487849869772</v>
      </c>
      <c r="I1866" s="17">
        <v>40.506961311634683</v>
      </c>
      <c r="J1866" s="17">
        <v>8.3532070171864881</v>
      </c>
      <c r="K1866" s="17">
        <v>-1.0000000000000007</v>
      </c>
      <c r="L1866" s="17">
        <v>-1.0000000000000007</v>
      </c>
      <c r="M1866" s="17">
        <v>-1.0000000000000007</v>
      </c>
      <c r="N1866" s="17">
        <v>0.20084049796164583</v>
      </c>
      <c r="O1866" s="17">
        <v>-1.0000000000000007</v>
      </c>
      <c r="P1866" s="17">
        <v>-1.0000000000000007</v>
      </c>
      <c r="Q1866" s="17">
        <v>3.2754278968911308</v>
      </c>
      <c r="R1866" s="17">
        <v>-1.0000000000000007</v>
      </c>
      <c r="S1866" s="17">
        <v>0.21485093673001743</v>
      </c>
      <c r="T1866" s="17">
        <v>4.048488882362089E-2</v>
      </c>
      <c r="U1866" s="17">
        <v>-0.20453378060217592</v>
      </c>
      <c r="V1866" s="17">
        <v>-0.43569236568668968</v>
      </c>
      <c r="W1866" s="17">
        <v>0.45498650116146466</v>
      </c>
      <c r="X1866" s="17">
        <v>-2.2085952562599998</v>
      </c>
      <c r="Y1866" s="17">
        <v>8.9362583271301171E-3</v>
      </c>
      <c r="Z1866" s="17">
        <v>24.543418837989243</v>
      </c>
      <c r="AA1866" s="17">
        <v>-0.11020946228630024</v>
      </c>
      <c r="AB1866" s="17">
        <v>0.12812725058715291</v>
      </c>
      <c r="AC1866" s="17">
        <v>6.6836972874442413</v>
      </c>
      <c r="AD1866" s="17">
        <v>-0.16537639726041287</v>
      </c>
      <c r="AE1866" s="17">
        <v>-0.18861139188140963</v>
      </c>
      <c r="AF1866" s="17">
        <v>35.097673099471493</v>
      </c>
      <c r="AG1866" s="17">
        <v>-30.922078204263244</v>
      </c>
      <c r="AH1866" s="17">
        <v>-1.0138131987512677E-3</v>
      </c>
      <c r="AI1866" s="17">
        <v>4.0531393203994237E-2</v>
      </c>
      <c r="AJ1866" s="17">
        <v>0.33333333333333298</v>
      </c>
      <c r="AK1866" s="17">
        <v>0.37823433974471787</v>
      </c>
      <c r="AL1866" s="17">
        <v>0.49608699458092947</v>
      </c>
      <c r="AM1866" s="17">
        <v>0.33333333333333298</v>
      </c>
      <c r="AN1866" s="17">
        <v>6.4123484829835597E-2</v>
      </c>
      <c r="AO1866" s="17">
        <v>0.10901900068436471</v>
      </c>
      <c r="AP1866" s="17">
        <v>0.33333333333333298</v>
      </c>
      <c r="AQ1866" s="17">
        <v>3.9376043854038678</v>
      </c>
      <c r="AR1866" s="17">
        <v>2.2444243630026963</v>
      </c>
      <c r="AS1866" s="17">
        <v>0.33338685122407075</v>
      </c>
      <c r="AT1866" s="17">
        <v>3.7315579218769996</v>
      </c>
      <c r="AU1866" s="17">
        <v>-1.0000000000000007</v>
      </c>
      <c r="AV1866" s="17">
        <v>-1.0000000000000007</v>
      </c>
      <c r="AW1866" s="17">
        <v>-1.0000000000000007</v>
      </c>
      <c r="AX1866" s="17">
        <v>-1.0000000000000007</v>
      </c>
      <c r="AY1866" s="17">
        <v>-2.9193914768487365E-2</v>
      </c>
      <c r="AZ1866" s="17">
        <v>0.58433761981242649</v>
      </c>
      <c r="BA1866" s="17">
        <v>2.3079693286398029E-3</v>
      </c>
      <c r="BB1866" s="17">
        <v>0.32266193567466372</v>
      </c>
      <c r="BC1866" s="17">
        <v>-4.8085391151445056E-4</v>
      </c>
      <c r="BD1866" s="17">
        <v>9.7802411630198982</v>
      </c>
      <c r="BE1866" s="17">
        <v>1.1227856851969742</v>
      </c>
      <c r="BF1866" s="17">
        <v>-1.0000000000000007</v>
      </c>
      <c r="BG1866" s="22">
        <v>11.277385004659891</v>
      </c>
    </row>
    <row r="1867" spans="1:100" x14ac:dyDescent="0.25">
      <c r="A1867">
        <v>4641</v>
      </c>
      <c r="B1867" t="s">
        <v>1734</v>
      </c>
      <c r="C1867" s="48">
        <v>2</v>
      </c>
      <c r="D1867" s="22">
        <v>1476.58421875</v>
      </c>
      <c r="E1867" s="17">
        <v>64.564498358831258</v>
      </c>
      <c r="F1867" s="17">
        <v>-34.034973472250428</v>
      </c>
      <c r="G1867" s="17">
        <v>0.21940101037255652</v>
      </c>
      <c r="H1867" s="17">
        <v>4.5385365698480946</v>
      </c>
      <c r="I1867" s="17">
        <v>43.772106772114782</v>
      </c>
      <c r="J1867" s="17">
        <v>9.1596433141460505</v>
      </c>
      <c r="K1867" s="17">
        <v>-1.0000000000000004</v>
      </c>
      <c r="L1867" s="17">
        <v>-1.0000000000000004</v>
      </c>
      <c r="M1867" s="17">
        <v>-1.0000000000000004</v>
      </c>
      <c r="N1867" s="17">
        <v>0.21245906223620922</v>
      </c>
      <c r="O1867" s="17">
        <v>-1.0000000000000004</v>
      </c>
      <c r="P1867" s="17">
        <v>-1.0000000000000004</v>
      </c>
      <c r="Q1867" s="17">
        <v>3.4002387139147094</v>
      </c>
      <c r="R1867" s="17">
        <v>-1.0000000000000004</v>
      </c>
      <c r="S1867" s="17">
        <v>0.37762967456525942</v>
      </c>
      <c r="T1867" s="17">
        <v>5.8755762425860558E-2</v>
      </c>
      <c r="U1867" s="17">
        <v>-0.14978432443403311</v>
      </c>
      <c r="V1867" s="17">
        <v>-0.36395287589949987</v>
      </c>
      <c r="W1867" s="17">
        <v>0.8185110414110961</v>
      </c>
      <c r="X1867" s="17">
        <v>-1.7606997105884541</v>
      </c>
      <c r="Y1867" s="17">
        <v>2.5374399735956704E-2</v>
      </c>
      <c r="Z1867" s="17">
        <v>26.052690747983604</v>
      </c>
      <c r="AA1867" s="17">
        <v>9.4667274912518806E-4</v>
      </c>
      <c r="AB1867" s="17">
        <v>0.28834899427858263</v>
      </c>
      <c r="AC1867" s="17">
        <v>8.5232087950763589</v>
      </c>
      <c r="AD1867" s="17">
        <v>-2.4972195477281134E-2</v>
      </c>
      <c r="AE1867" s="17">
        <v>-7.1030267239655775E-2</v>
      </c>
      <c r="AF1867" s="17">
        <v>38.076870833534166</v>
      </c>
      <c r="AG1867" s="17">
        <v>-25.831968130032315</v>
      </c>
      <c r="AH1867" s="17">
        <v>3.4202073116530812E-2</v>
      </c>
      <c r="AI1867" s="17">
        <v>8.2196195171147596E-2</v>
      </c>
      <c r="AJ1867" s="17">
        <v>0.33333333333333298</v>
      </c>
      <c r="AK1867" s="17">
        <v>0.42524226592947056</v>
      </c>
      <c r="AL1867" s="17">
        <v>0.53714412841999182</v>
      </c>
      <c r="AM1867" s="17">
        <v>0.33333333333333298</v>
      </c>
      <c r="AN1867" s="17">
        <v>0.10650087581149956</v>
      </c>
      <c r="AO1867" s="17">
        <v>0.15532610261059468</v>
      </c>
      <c r="AP1867" s="17">
        <v>0.33333333333333298</v>
      </c>
      <c r="AQ1867" s="17">
        <v>4.4659182518598444</v>
      </c>
      <c r="AR1867" s="17">
        <v>2.2444243630026963</v>
      </c>
      <c r="AS1867" s="17">
        <v>1.0058989670878389</v>
      </c>
      <c r="AT1867" s="17">
        <v>4.2020741678549527</v>
      </c>
      <c r="AU1867" s="17">
        <v>-1.0000000000000004</v>
      </c>
      <c r="AV1867" s="17">
        <v>-1.0000000000000004</v>
      </c>
      <c r="AW1867" s="17">
        <v>-1.0000000000000004</v>
      </c>
      <c r="AX1867" s="17">
        <v>-1.0000000000000004</v>
      </c>
      <c r="AY1867" s="17">
        <v>-2.2111678730985775E-2</v>
      </c>
      <c r="AZ1867" s="17">
        <v>0.53549457528135813</v>
      </c>
      <c r="BA1867" s="17">
        <v>4.9262601858759053E-2</v>
      </c>
      <c r="BB1867" s="17">
        <v>0.29546099934909653</v>
      </c>
      <c r="BC1867" s="17">
        <v>2.5555233315604192E-2</v>
      </c>
      <c r="BD1867" s="17">
        <v>9.0549427933645976</v>
      </c>
      <c r="BE1867" s="17">
        <v>1.8234743301359311</v>
      </c>
      <c r="BF1867" s="17">
        <v>-1.0000000000000004</v>
      </c>
      <c r="BG1867" s="22">
        <v>352.96245189368051</v>
      </c>
    </row>
    <row r="1868" spans="1:100" x14ac:dyDescent="0.25">
      <c r="A1868">
        <v>4643</v>
      </c>
      <c r="B1868" t="s">
        <v>3017</v>
      </c>
      <c r="C1868" s="48">
        <v>2</v>
      </c>
      <c r="D1868" s="22">
        <v>1512.2472167968751</v>
      </c>
      <c r="E1868" s="17">
        <v>89.422514136619725</v>
      </c>
      <c r="F1868" s="17">
        <v>6.067061909427486</v>
      </c>
      <c r="G1868" s="17">
        <v>0.49813350673045098</v>
      </c>
      <c r="H1868" s="17">
        <v>7.0810632102119708</v>
      </c>
      <c r="I1868" s="17">
        <v>63.292346039379126</v>
      </c>
      <c r="J1868" s="17">
        <v>13.980815804312117</v>
      </c>
      <c r="K1868" s="17">
        <v>-0.99999999999999989</v>
      </c>
      <c r="L1868" s="17">
        <v>-0.99999999999999989</v>
      </c>
      <c r="M1868" s="17">
        <v>-0.99999999999999989</v>
      </c>
      <c r="N1868" s="17">
        <v>0.28191910845057244</v>
      </c>
      <c r="O1868" s="17">
        <v>-0.99999999999999989</v>
      </c>
      <c r="P1868" s="17">
        <v>-0.99999999999999989</v>
      </c>
      <c r="Q1868" s="17">
        <v>4.1464036370188584</v>
      </c>
      <c r="R1868" s="17">
        <v>-0.99999999999999989</v>
      </c>
      <c r="S1868" s="17">
        <v>1.3507807787430199</v>
      </c>
      <c r="T1868" s="17">
        <v>0.16798575804302976</v>
      </c>
      <c r="U1868" s="17">
        <v>0.17752804099963521</v>
      </c>
      <c r="V1868" s="17">
        <v>6.4932153115869043E-2</v>
      </c>
      <c r="W1868" s="17">
        <v>2.9917943119676456</v>
      </c>
      <c r="X1868" s="17">
        <v>0.91698443061513801</v>
      </c>
      <c r="Y1868" s="17">
        <v>0.12364764890453707</v>
      </c>
      <c r="Z1868" s="17">
        <v>35.07567277406428</v>
      </c>
      <c r="AA1868" s="17">
        <v>0.66547888982125569</v>
      </c>
      <c r="AB1868" s="17">
        <v>1.2462134479544469</v>
      </c>
      <c r="AC1868" s="17">
        <v>19.520484474973692</v>
      </c>
      <c r="AD1868" s="17">
        <v>0.81441571115919609</v>
      </c>
      <c r="AE1868" s="17">
        <v>0.63191289841752685</v>
      </c>
      <c r="AF1868" s="17">
        <v>55.887609527192261</v>
      </c>
      <c r="AG1868" s="17">
        <v>4.5985801405768409</v>
      </c>
      <c r="AH1868" s="17">
        <v>0.24473558079738231</v>
      </c>
      <c r="AI1868" s="17">
        <v>0.33128369012839509</v>
      </c>
      <c r="AJ1868" s="17">
        <v>0.33333333333333298</v>
      </c>
      <c r="AK1868" s="17">
        <v>0.70627292067075964</v>
      </c>
      <c r="AL1868" s="17">
        <v>0.78259876003347772</v>
      </c>
      <c r="AM1868" s="17">
        <v>0.33333333333333298</v>
      </c>
      <c r="AN1868" s="17">
        <v>0.35984848972235328</v>
      </c>
      <c r="AO1868" s="17">
        <v>0.43216697243226954</v>
      </c>
      <c r="AP1868" s="17">
        <v>0.33333333333333298</v>
      </c>
      <c r="AQ1868" s="17">
        <v>7.6243726626222337</v>
      </c>
      <c r="AR1868" s="17">
        <v>2.2444243630026963</v>
      </c>
      <c r="AS1868" s="17">
        <v>5.0264234952246838</v>
      </c>
      <c r="AT1868" s="17">
        <v>7.014993166959556</v>
      </c>
      <c r="AU1868" s="17">
        <v>-0.99999999999999989</v>
      </c>
      <c r="AV1868" s="17">
        <v>-0.99999999999999989</v>
      </c>
      <c r="AW1868" s="17">
        <v>-0.99999999999999989</v>
      </c>
      <c r="AX1868" s="17">
        <v>-0.99999999999999989</v>
      </c>
      <c r="AY1868" s="17">
        <v>2.0228530510089E-2</v>
      </c>
      <c r="AZ1868" s="17">
        <v>0.24349290879269028</v>
      </c>
      <c r="BA1868" s="17">
        <v>0.32997464755109063</v>
      </c>
      <c r="BB1868" s="17">
        <v>0.13284380762048673</v>
      </c>
      <c r="BC1868" s="17">
        <v>0.18120852913599647</v>
      </c>
      <c r="BD1868" s="17">
        <v>4.7188426449361689</v>
      </c>
      <c r="BE1868" s="17">
        <v>6.0124485019183149</v>
      </c>
      <c r="BF1868" s="17">
        <v>-0.99999999999999989</v>
      </c>
      <c r="BG1868" s="22">
        <v>115.78086994010255</v>
      </c>
    </row>
    <row r="1869" spans="1:100" x14ac:dyDescent="0.25">
      <c r="A1869">
        <v>4645</v>
      </c>
      <c r="B1869" t="s">
        <v>1735</v>
      </c>
      <c r="C1869" s="48">
        <v>2</v>
      </c>
      <c r="D1869" s="22">
        <v>1473.2945898437499</v>
      </c>
      <c r="E1869" s="17">
        <v>62.350329749549317</v>
      </c>
      <c r="F1869" s="17">
        <v>-37.60696685676524</v>
      </c>
      <c r="G1869" s="17">
        <v>0.1945735764639378</v>
      </c>
      <c r="H1869" s="17">
        <v>4.3120670589393839</v>
      </c>
      <c r="I1869" s="17">
        <v>42.033387905025279</v>
      </c>
      <c r="J1869" s="17">
        <v>8.730208845880977</v>
      </c>
      <c r="K1869" s="17">
        <v>-1.0000000000000007</v>
      </c>
      <c r="L1869" s="17">
        <v>-1.0000000000000007</v>
      </c>
      <c r="M1869" s="17">
        <v>-1.0000000000000007</v>
      </c>
      <c r="N1869" s="17">
        <v>0.20627207388999783</v>
      </c>
      <c r="O1869" s="17">
        <v>-1.0000000000000007</v>
      </c>
      <c r="P1869" s="17">
        <v>-1.0000000000000007</v>
      </c>
      <c r="Q1869" s="17">
        <v>3.3337758487828619</v>
      </c>
      <c r="R1869" s="17">
        <v>-1.0000000000000007</v>
      </c>
      <c r="S1869" s="17">
        <v>0.29094855543571962</v>
      </c>
      <c r="T1869" s="17">
        <v>4.9026360463550869E-2</v>
      </c>
      <c r="U1869" s="17">
        <v>-0.17893889459166484</v>
      </c>
      <c r="V1869" s="17">
        <v>-0.40215478938791793</v>
      </c>
      <c r="W1869" s="17">
        <v>0.62493100510571997</v>
      </c>
      <c r="X1869" s="17">
        <v>-1.9992080542963504</v>
      </c>
      <c r="Y1869" s="17">
        <v>1.6620943893530152E-2</v>
      </c>
      <c r="Z1869" s="17">
        <v>25.248990092917062</v>
      </c>
      <c r="AA1869" s="17">
        <v>-5.8244953326371363E-2</v>
      </c>
      <c r="AB1869" s="17">
        <v>0.20302949717008145</v>
      </c>
      <c r="AC1869" s="17">
        <v>7.5436526303479621</v>
      </c>
      <c r="AD1869" s="17">
        <v>-9.9738676056396747E-2</v>
      </c>
      <c r="AE1869" s="17">
        <v>-0.13364325716695891</v>
      </c>
      <c r="AF1869" s="17">
        <v>36.490421662524369</v>
      </c>
      <c r="AG1869" s="17">
        <v>-28.542496812061188</v>
      </c>
      <c r="AH1869" s="17">
        <v>1.5449301854494335E-2</v>
      </c>
      <c r="AI1869" s="17">
        <v>6.0009319226213248E-2</v>
      </c>
      <c r="AJ1869" s="17">
        <v>0.33333333333333298</v>
      </c>
      <c r="AK1869" s="17">
        <v>0.40021012903099307</v>
      </c>
      <c r="AL1869" s="17">
        <v>0.51528084113351968</v>
      </c>
      <c r="AM1869" s="17">
        <v>0.33333333333333298</v>
      </c>
      <c r="AN1869" s="17">
        <v>8.3934539907121908E-2</v>
      </c>
      <c r="AO1869" s="17">
        <v>0.13066716083483254</v>
      </c>
      <c r="AP1869" s="17">
        <v>0.33333333333333298</v>
      </c>
      <c r="AQ1869" s="17">
        <v>4.184586440315698</v>
      </c>
      <c r="AR1869" s="17">
        <v>2.2444243630026963</v>
      </c>
      <c r="AS1869" s="17">
        <v>0.64778031101219735</v>
      </c>
      <c r="AT1869" s="17">
        <v>3.9515201009516971</v>
      </c>
      <c r="AU1869" s="17">
        <v>-1.0000000000000007</v>
      </c>
      <c r="AV1869" s="17">
        <v>-1.0000000000000007</v>
      </c>
      <c r="AW1869" s="17">
        <v>-1.0000000000000007</v>
      </c>
      <c r="AX1869" s="17">
        <v>-1.0000000000000007</v>
      </c>
      <c r="AY1869" s="17">
        <v>-2.5883032126608953E-2</v>
      </c>
      <c r="AZ1869" s="17">
        <v>0.56150392894726631</v>
      </c>
      <c r="BA1869" s="17">
        <v>2.4258844303232385E-2</v>
      </c>
      <c r="BB1869" s="17">
        <v>0.30994573877776804</v>
      </c>
      <c r="BC1869" s="17">
        <v>1.1690786345354059E-2</v>
      </c>
      <c r="BD1869" s="17">
        <v>9.4411705969502613</v>
      </c>
      <c r="BE1869" s="17">
        <v>1.4503514228546099</v>
      </c>
      <c r="BF1869" s="17">
        <v>-1.0000000000000007</v>
      </c>
      <c r="BG1869" s="22">
        <v>1278.05512151158</v>
      </c>
    </row>
    <row r="1870" spans="1:100" x14ac:dyDescent="0.25">
      <c r="A1870">
        <v>4646</v>
      </c>
      <c r="B1870" t="s">
        <v>1736</v>
      </c>
      <c r="C1870" s="48">
        <v>2</v>
      </c>
      <c r="D1870" s="22">
        <v>1594.055869140625</v>
      </c>
      <c r="E1870" s="17">
        <v>120.51780224794082</v>
      </c>
      <c r="F1870" s="17">
        <v>56.231337094975196</v>
      </c>
      <c r="G1870" s="17">
        <v>0.84680442872660655</v>
      </c>
      <c r="H1870" s="17">
        <v>10.261550306187971</v>
      </c>
      <c r="I1870" s="17">
        <v>87.710524442816833</v>
      </c>
      <c r="J1870" s="17">
        <v>20.011697309747653</v>
      </c>
      <c r="K1870" s="17">
        <v>-0.99999999999999911</v>
      </c>
      <c r="L1870" s="17">
        <v>-0.99999999999999911</v>
      </c>
      <c r="M1870" s="17">
        <v>-0.99999999999999911</v>
      </c>
      <c r="N1870" s="17">
        <v>0.36880778728032981</v>
      </c>
      <c r="O1870" s="17">
        <v>-0.99999999999999911</v>
      </c>
      <c r="P1870" s="17">
        <v>-0.99999999999999911</v>
      </c>
      <c r="Q1870" s="17">
        <v>5.0797932313410765</v>
      </c>
      <c r="R1870" s="17">
        <v>-0.99999999999999911</v>
      </c>
      <c r="S1870" s="17">
        <v>2.5681110045648445</v>
      </c>
      <c r="T1870" s="17">
        <v>0.30462330041474017</v>
      </c>
      <c r="U1870" s="17">
        <v>0.58696829546484597</v>
      </c>
      <c r="V1870" s="17">
        <v>0.60143127127081342</v>
      </c>
      <c r="W1870" s="17">
        <v>5.7103889918316053</v>
      </c>
      <c r="X1870" s="17">
        <v>4.2665421984656167</v>
      </c>
      <c r="Y1870" s="17">
        <v>0.24657922252044701</v>
      </c>
      <c r="Z1870" s="17">
        <v>46.362664794358665</v>
      </c>
      <c r="AA1870" s="17">
        <v>1.4967528311459186</v>
      </c>
      <c r="AB1870" s="17">
        <v>2.4444213590322974</v>
      </c>
      <c r="AC1870" s="17">
        <v>33.277151892153015</v>
      </c>
      <c r="AD1870" s="17">
        <v>1.8644194213242749</v>
      </c>
      <c r="AE1870" s="17">
        <v>1.5112357075021245</v>
      </c>
      <c r="AF1870" s="17">
        <v>78.167346417922701</v>
      </c>
      <c r="AG1870" s="17">
        <v>42.66463795946202</v>
      </c>
      <c r="AH1870" s="17">
        <v>0.50809530093533217</v>
      </c>
      <c r="AI1870" s="17">
        <v>0.64287120740496273</v>
      </c>
      <c r="AJ1870" s="17">
        <v>0.33333333333333298</v>
      </c>
      <c r="AK1870" s="17">
        <v>1.0578186456156267</v>
      </c>
      <c r="AL1870" s="17">
        <v>1.0896418706545365</v>
      </c>
      <c r="AM1870" s="17">
        <v>0.33333333333333298</v>
      </c>
      <c r="AN1870" s="17">
        <v>0.67676505769367712</v>
      </c>
      <c r="AO1870" s="17">
        <v>0.77847162864645036</v>
      </c>
      <c r="AP1870" s="17">
        <v>0.33333333333333298</v>
      </c>
      <c r="AQ1870" s="17">
        <v>11.575333622944994</v>
      </c>
      <c r="AR1870" s="17">
        <v>2.2444243630026963</v>
      </c>
      <c r="AS1870" s="17">
        <v>10.055761704622629</v>
      </c>
      <c r="AT1870" s="17">
        <v>10.533718373865366</v>
      </c>
      <c r="AU1870" s="17">
        <v>-0.99999999999999911</v>
      </c>
      <c r="AV1870" s="17">
        <v>-0.99999999999999911</v>
      </c>
      <c r="AW1870" s="17">
        <v>-0.99999999999999911</v>
      </c>
      <c r="AX1870" s="17">
        <v>-0.99999999999999911</v>
      </c>
      <c r="AY1870" s="17">
        <v>7.3192573047275444E-2</v>
      </c>
      <c r="AZ1870" s="17">
        <v>-0.12177662959758701</v>
      </c>
      <c r="BA1870" s="17">
        <v>0.68112181935878169</v>
      </c>
      <c r="BB1870" s="17">
        <v>-7.0576629226019122E-2</v>
      </c>
      <c r="BC1870" s="17">
        <v>0.37591771760374937</v>
      </c>
      <c r="BD1870" s="17">
        <v>-0.70525413737425335</v>
      </c>
      <c r="BE1870" s="17">
        <v>11.252503055220416</v>
      </c>
      <c r="BF1870" s="17">
        <v>-0.99999999999999911</v>
      </c>
      <c r="BG1870" s="22">
        <v>1798.8211716923036</v>
      </c>
    </row>
    <row r="1871" spans="1:100" x14ac:dyDescent="0.25">
      <c r="A1871">
        <v>4648</v>
      </c>
      <c r="B1871" t="s">
        <v>1737</v>
      </c>
      <c r="C1871" s="48">
        <v>2</v>
      </c>
      <c r="D1871" s="22">
        <v>1471.5410742187501</v>
      </c>
      <c r="E1871" s="17">
        <v>99.424098344425019</v>
      </c>
      <c r="F1871" s="17">
        <v>22.202053831535032</v>
      </c>
      <c r="G1871" s="17">
        <v>0.61028109560865229</v>
      </c>
      <c r="H1871" s="17">
        <v>8.1040448722040583</v>
      </c>
      <c r="I1871" s="17">
        <v>71.146284122502379</v>
      </c>
      <c r="J1871" s="17">
        <v>15.920607100278545</v>
      </c>
      <c r="K1871" s="17">
        <v>-0.99999999999999967</v>
      </c>
      <c r="L1871" s="17">
        <v>-0.99999999999999967</v>
      </c>
      <c r="M1871" s="17">
        <v>-0.99999999999999967</v>
      </c>
      <c r="N1871" s="17">
        <v>0.30986625063203932</v>
      </c>
      <c r="O1871" s="17">
        <v>-0.99999999999999967</v>
      </c>
      <c r="P1871" s="17">
        <v>-0.99999999999999967</v>
      </c>
      <c r="Q1871" s="17">
        <v>4.4466219399618074</v>
      </c>
      <c r="R1871" s="17">
        <v>-0.99999999999999967</v>
      </c>
      <c r="S1871" s="17">
        <v>1.7423266206299415</v>
      </c>
      <c r="T1871" s="17">
        <v>0.21193427786654215</v>
      </c>
      <c r="U1871" s="17">
        <v>0.30922166507665783</v>
      </c>
      <c r="V1871" s="17">
        <v>0.23749338131321684</v>
      </c>
      <c r="W1871" s="17">
        <v>3.8662114751149934</v>
      </c>
      <c r="X1871" s="17">
        <v>1.9943465040627855</v>
      </c>
      <c r="Y1871" s="17">
        <v>0.16318773873795145</v>
      </c>
      <c r="Z1871" s="17">
        <v>38.706055639135748</v>
      </c>
      <c r="AA1871" s="17">
        <v>0.93285239972888201</v>
      </c>
      <c r="AB1871" s="17">
        <v>1.6316087296511776</v>
      </c>
      <c r="AC1871" s="17">
        <v>23.945221338614374</v>
      </c>
      <c r="AD1871" s="17">
        <v>1.1521421373665346</v>
      </c>
      <c r="AE1871" s="17">
        <v>0.91474099408973175</v>
      </c>
      <c r="AF1871" s="17">
        <v>63.053732698093448</v>
      </c>
      <c r="AG1871" s="17">
        <v>16.842264179514984</v>
      </c>
      <c r="AH1871" s="17">
        <v>0.32944341204416061</v>
      </c>
      <c r="AI1871" s="17">
        <v>0.43150365853601941</v>
      </c>
      <c r="AJ1871" s="17">
        <v>0.33333333333333298</v>
      </c>
      <c r="AK1871" s="17">
        <v>0.81934517002065199</v>
      </c>
      <c r="AL1871" s="17">
        <v>0.88135705149259247</v>
      </c>
      <c r="AM1871" s="17">
        <v>0.33333333333333298</v>
      </c>
      <c r="AN1871" s="17">
        <v>0.46178251040312129</v>
      </c>
      <c r="AO1871" s="17">
        <v>0.54355346829883056</v>
      </c>
      <c r="AP1871" s="17">
        <v>0.33333333333333298</v>
      </c>
      <c r="AQ1871" s="17">
        <v>8.8951719105646418</v>
      </c>
      <c r="AR1871" s="17">
        <v>2.2444243630026963</v>
      </c>
      <c r="AS1871" s="17">
        <v>6.6440753217891277</v>
      </c>
      <c r="AT1871" s="17">
        <v>8.1467667763567508</v>
      </c>
      <c r="AU1871" s="17">
        <v>-0.99999999999999967</v>
      </c>
      <c r="AV1871" s="17">
        <v>-0.99999999999999967</v>
      </c>
      <c r="AW1871" s="17">
        <v>-0.99999999999999967</v>
      </c>
      <c r="AX1871" s="17">
        <v>-0.99999999999999967</v>
      </c>
      <c r="AY1871" s="17">
        <v>3.7264048223417105E-2</v>
      </c>
      <c r="AZ1871" s="17">
        <v>0.12600648983179152</v>
      </c>
      <c r="BA1871" s="17">
        <v>0.44291870504283137</v>
      </c>
      <c r="BB1871" s="17">
        <v>6.7415031999393818E-2</v>
      </c>
      <c r="BC1871" s="17">
        <v>0.24383539200737331</v>
      </c>
      <c r="BD1871" s="17">
        <v>2.9742194555529409</v>
      </c>
      <c r="BE1871" s="17">
        <v>7.6978757821133357</v>
      </c>
      <c r="BF1871" s="17">
        <v>-0.99999999999999967</v>
      </c>
      <c r="BG1871" s="22">
        <v>36.633853505996058</v>
      </c>
    </row>
    <row r="1872" spans="1:100" x14ac:dyDescent="0.25">
      <c r="A1872">
        <v>4649</v>
      </c>
      <c r="B1872" t="s">
        <v>1738</v>
      </c>
      <c r="C1872" s="48">
        <v>2</v>
      </c>
      <c r="D1872" s="22">
        <v>1419.745390625</v>
      </c>
      <c r="E1872" s="17">
        <v>57.794168264969088</v>
      </c>
      <c r="F1872" s="17">
        <v>-44.957165307541587</v>
      </c>
      <c r="G1872" s="17">
        <v>0.14348541738643478</v>
      </c>
      <c r="H1872" s="17">
        <v>3.8460539203245179</v>
      </c>
      <c r="I1872" s="17">
        <v>38.455573685486115</v>
      </c>
      <c r="J1872" s="17">
        <v>7.8465485969467146</v>
      </c>
      <c r="K1872" s="17">
        <v>-1.0000000000000007</v>
      </c>
      <c r="L1872" s="17">
        <v>-1.0000000000000007</v>
      </c>
      <c r="M1872" s="17">
        <v>-1.0000000000000007</v>
      </c>
      <c r="N1872" s="17">
        <v>0.1935409214879697</v>
      </c>
      <c r="O1872" s="17">
        <v>-1.0000000000000007</v>
      </c>
      <c r="P1872" s="17">
        <v>-1.0000000000000007</v>
      </c>
      <c r="Q1872" s="17">
        <v>3.1970132079437006</v>
      </c>
      <c r="R1872" s="17">
        <v>-1.0000000000000007</v>
      </c>
      <c r="S1872" s="17">
        <v>0.11258220394706919</v>
      </c>
      <c r="T1872" s="17">
        <v>2.9005876791780905E-2</v>
      </c>
      <c r="U1872" s="17">
        <v>-0.2389311323529848</v>
      </c>
      <c r="V1872" s="17">
        <v>-0.48076401821699172</v>
      </c>
      <c r="W1872" s="17">
        <v>0.22659552970385954</v>
      </c>
      <c r="X1872" s="17">
        <v>-2.4899938620245852</v>
      </c>
      <c r="Y1872" s="17">
        <v>-1.3913060313621578E-3</v>
      </c>
      <c r="Z1872" s="17">
        <v>23.595191030643477</v>
      </c>
      <c r="AA1872" s="17">
        <v>-0.18004534639684822</v>
      </c>
      <c r="AB1872" s="17">
        <v>2.7464996354774618E-2</v>
      </c>
      <c r="AC1872" s="17">
        <v>5.5279903853818908</v>
      </c>
      <c r="AD1872" s="17">
        <v>-0.25358791668069358</v>
      </c>
      <c r="AE1872" s="17">
        <v>-0.26248389375863357</v>
      </c>
      <c r="AF1872" s="17">
        <v>33.225937386169647</v>
      </c>
      <c r="AG1872" s="17">
        <v>-34.120033379122773</v>
      </c>
      <c r="AH1872" s="17">
        <v>-2.313884079871667E-2</v>
      </c>
      <c r="AI1872" s="17">
        <v>1.4354715859646816E-2</v>
      </c>
      <c r="AJ1872" s="17">
        <v>0.33333333333333298</v>
      </c>
      <c r="AK1872" s="17">
        <v>0.34870074644130428</v>
      </c>
      <c r="AL1872" s="17">
        <v>0.47029209590275745</v>
      </c>
      <c r="AM1872" s="17">
        <v>0.33333333333333298</v>
      </c>
      <c r="AN1872" s="17">
        <v>3.7499110344705378E-2</v>
      </c>
      <c r="AO1872" s="17">
        <v>7.9925713097630191E-2</v>
      </c>
      <c r="AP1872" s="17">
        <v>0.33333333333333298</v>
      </c>
      <c r="AQ1872" s="17">
        <v>3.6056814920785776</v>
      </c>
      <c r="AR1872" s="17">
        <v>2.2444243630026963</v>
      </c>
      <c r="AS1872" s="17">
        <v>-8.9131241649827331E-2</v>
      </c>
      <c r="AT1872" s="17">
        <v>3.4359474455342029</v>
      </c>
      <c r="AU1872" s="17">
        <v>-1.0000000000000007</v>
      </c>
      <c r="AV1872" s="17">
        <v>-1.0000000000000007</v>
      </c>
      <c r="AW1872" s="17">
        <v>-1.0000000000000007</v>
      </c>
      <c r="AX1872" s="17">
        <v>-1.0000000000000007</v>
      </c>
      <c r="AY1872" s="17">
        <v>-3.3643459681153509E-2</v>
      </c>
      <c r="AZ1872" s="17">
        <v>0.61502415993358972</v>
      </c>
      <c r="BA1872" s="17">
        <v>-2.7192141257084634E-2</v>
      </c>
      <c r="BB1872" s="17">
        <v>0.33975142368470745</v>
      </c>
      <c r="BC1872" s="17">
        <v>-1.6838504073655308E-2</v>
      </c>
      <c r="BD1872" s="17">
        <v>10.235923189681532</v>
      </c>
      <c r="BE1872" s="17">
        <v>0.68256517024349073</v>
      </c>
      <c r="BF1872" s="17">
        <v>-1.0000000000000007</v>
      </c>
      <c r="BG1872" s="22">
        <v>-68.098113408692598</v>
      </c>
    </row>
    <row r="1873" spans="1:100" x14ac:dyDescent="0.25">
      <c r="A1873">
        <v>4652</v>
      </c>
      <c r="B1873" t="s">
        <v>3018</v>
      </c>
      <c r="C1873" s="48">
        <v>1</v>
      </c>
      <c r="D1873" s="22">
        <v>1450</v>
      </c>
      <c r="E1873" s="47">
        <v>62.798508766834246</v>
      </c>
      <c r="F1873" s="47">
        <v>-29.08938549335334</v>
      </c>
      <c r="G1873" s="47">
        <v>0.24773049482204326</v>
      </c>
      <c r="H1873" s="47">
        <v>5.0316799675559034</v>
      </c>
      <c r="I1873" s="47">
        <v>43.150978932390657</v>
      </c>
      <c r="J1873" s="47">
        <v>9.4265685797601293</v>
      </c>
      <c r="K1873" s="47">
        <v>-1</v>
      </c>
      <c r="L1873" s="47">
        <v>-1</v>
      </c>
      <c r="M1873" s="47">
        <v>-1</v>
      </c>
      <c r="N1873" s="47">
        <v>0.23106494761372834</v>
      </c>
      <c r="O1873" s="47">
        <v>-1</v>
      </c>
      <c r="P1873" s="47">
        <v>-1</v>
      </c>
      <c r="Q1873" s="47">
        <v>3.6908187015592362</v>
      </c>
      <c r="R1873" s="47">
        <v>-1</v>
      </c>
      <c r="S1873" s="47">
        <v>0.64189072421973781</v>
      </c>
      <c r="T1873" s="47">
        <v>9.2362986157557392E-2</v>
      </c>
      <c r="U1873" s="47">
        <v>2.8539908778594872E-2</v>
      </c>
      <c r="V1873" s="47">
        <v>-3.3016092497362891E-2</v>
      </c>
      <c r="W1873" s="47">
        <v>1.340861265996665</v>
      </c>
      <c r="X1873" s="47">
        <v>-0.95214589246562853</v>
      </c>
      <c r="Y1873" s="47">
        <v>6.2963204570277986E-2</v>
      </c>
      <c r="Z1873" s="47">
        <v>26.745601001024557</v>
      </c>
      <c r="AA1873" s="47">
        <v>0.83044305783086536</v>
      </c>
      <c r="AB1873" s="47">
        <v>0.95436065465510056</v>
      </c>
      <c r="AC1873" s="47">
        <v>9.5356991142494465</v>
      </c>
      <c r="AD1873" s="47">
        <v>1.0338197723233149</v>
      </c>
      <c r="AE1873" s="47">
        <v>-6.1692529453854741E-2</v>
      </c>
      <c r="AF1873" s="47">
        <v>37.173968240475233</v>
      </c>
      <c r="AG1873" s="47">
        <v>-21.084351504417185</v>
      </c>
      <c r="AH1873" s="47">
        <v>0.31588437088007865</v>
      </c>
      <c r="AI1873" s="47">
        <v>0.38548558873661259</v>
      </c>
      <c r="AJ1873" s="47">
        <v>0.33333333333333298</v>
      </c>
      <c r="AK1873" s="47">
        <v>0.47968211832321317</v>
      </c>
      <c r="AL1873" s="47">
        <v>0.57122895297980814</v>
      </c>
      <c r="AM1873" s="47">
        <v>0.33333333333333298</v>
      </c>
      <c r="AN1873" s="47">
        <v>0.18789602731731778</v>
      </c>
      <c r="AO1873" s="47">
        <v>0.23868759666666312</v>
      </c>
      <c r="AP1873" s="47">
        <v>0.33333333333333298</v>
      </c>
      <c r="AQ1873" s="47">
        <v>5.9770106919154165</v>
      </c>
      <c r="AR1873" s="47">
        <v>2.6866680235991405</v>
      </c>
      <c r="AS1873" s="47">
        <v>1.9901707455278179</v>
      </c>
      <c r="AT1873" s="47">
        <v>4.7497298106331778</v>
      </c>
      <c r="AU1873" s="47">
        <v>-1</v>
      </c>
      <c r="AV1873" s="47">
        <v>-1</v>
      </c>
      <c r="AW1873" s="47">
        <v>-1</v>
      </c>
      <c r="AX1873" s="47">
        <v>-1</v>
      </c>
      <c r="AY1873" s="47">
        <v>5.741340798477359E-3</v>
      </c>
      <c r="AZ1873" s="47">
        <v>0.26109216513129191</v>
      </c>
      <c r="BA1873" s="47">
        <v>0.31605474538102962</v>
      </c>
      <c r="BB1873" s="47">
        <v>0.19654570281331249</v>
      </c>
      <c r="BC1873" s="47">
        <v>0.14449960111956645</v>
      </c>
      <c r="BD1873" s="47">
        <v>6.219103395989273</v>
      </c>
      <c r="BE1873" s="47">
        <v>5.19276375489431</v>
      </c>
      <c r="BF1873" s="47">
        <v>-1</v>
      </c>
      <c r="BG1873" s="22">
        <v>129.14016300000006</v>
      </c>
    </row>
    <row r="1874" spans="1:100" x14ac:dyDescent="0.25">
      <c r="A1874">
        <v>4653</v>
      </c>
      <c r="B1874" t="s">
        <v>1739</v>
      </c>
      <c r="C1874" s="48">
        <v>2</v>
      </c>
      <c r="D1874" s="22">
        <v>1515.5188574218751</v>
      </c>
      <c r="E1874" s="17">
        <v>99.185488345580765</v>
      </c>
      <c r="F1874" s="17">
        <v>21.817117773017273</v>
      </c>
      <c r="G1874" s="17">
        <v>0.6076055658629016</v>
      </c>
      <c r="H1874" s="17">
        <v>8.079639373223694</v>
      </c>
      <c r="I1874" s="17">
        <v>70.958910990606512</v>
      </c>
      <c r="J1874" s="17">
        <v>15.874329071791077</v>
      </c>
      <c r="K1874" s="17">
        <v>-0.99999999999999967</v>
      </c>
      <c r="L1874" s="17">
        <v>-0.99999999999999967</v>
      </c>
      <c r="M1874" s="17">
        <v>-0.99999999999999967</v>
      </c>
      <c r="N1874" s="17">
        <v>0.30919950950132769</v>
      </c>
      <c r="O1874" s="17">
        <v>-0.99999999999999967</v>
      </c>
      <c r="P1874" s="17">
        <v>-0.99999999999999967</v>
      </c>
      <c r="Q1874" s="17">
        <v>4.4394595657388987</v>
      </c>
      <c r="R1874" s="17">
        <v>-0.99999999999999967</v>
      </c>
      <c r="S1874" s="17">
        <v>1.732985425181405</v>
      </c>
      <c r="T1874" s="17">
        <v>0.21088578834264143</v>
      </c>
      <c r="U1874" s="17">
        <v>0.30607982126112609</v>
      </c>
      <c r="V1874" s="17">
        <v>0.23337655005876434</v>
      </c>
      <c r="W1874" s="17">
        <v>3.8453503121279189</v>
      </c>
      <c r="X1874" s="17">
        <v>1.9686436396206144</v>
      </c>
      <c r="Y1874" s="17">
        <v>0.16224442209996426</v>
      </c>
      <c r="Z1874" s="17">
        <v>38.619444794969397</v>
      </c>
      <c r="AA1874" s="17">
        <v>0.92647361097257153</v>
      </c>
      <c r="AB1874" s="17">
        <v>1.6224142694727122</v>
      </c>
      <c r="AC1874" s="17">
        <v>23.839659416024606</v>
      </c>
      <c r="AD1874" s="17">
        <v>1.1440849235799311</v>
      </c>
      <c r="AE1874" s="17">
        <v>0.90799350187456851</v>
      </c>
      <c r="AF1874" s="17">
        <v>62.882768918156259</v>
      </c>
      <c r="AG1874" s="17">
        <v>16.550163910829507</v>
      </c>
      <c r="AH1874" s="17">
        <v>0.32742251864408117</v>
      </c>
      <c r="AI1874" s="17">
        <v>0.42911268866074193</v>
      </c>
      <c r="AJ1874" s="17">
        <v>0.33333333333333298</v>
      </c>
      <c r="AK1874" s="17">
        <v>0.81664758044622854</v>
      </c>
      <c r="AL1874" s="17">
        <v>0.87900095316643645</v>
      </c>
      <c r="AM1874" s="17">
        <v>0.33333333333333298</v>
      </c>
      <c r="AN1874" s="17">
        <v>0.45935064800497782</v>
      </c>
      <c r="AO1874" s="17">
        <v>0.54089609611680722</v>
      </c>
      <c r="AP1874" s="17">
        <v>0.33333333333333298</v>
      </c>
      <c r="AQ1874" s="17">
        <v>8.8648541728160382</v>
      </c>
      <c r="AR1874" s="17">
        <v>2.2444243630026963</v>
      </c>
      <c r="AS1874" s="17">
        <v>6.6054826456243152</v>
      </c>
      <c r="AT1874" s="17">
        <v>8.1197658039088587</v>
      </c>
      <c r="AU1874" s="17">
        <v>-0.99999999999999967</v>
      </c>
      <c r="AV1874" s="17">
        <v>-0.99999999999999967</v>
      </c>
      <c r="AW1874" s="17">
        <v>-0.99999999999999967</v>
      </c>
      <c r="AX1874" s="17">
        <v>-0.99999999999999967</v>
      </c>
      <c r="AY1874" s="17">
        <v>3.6857628122617857E-2</v>
      </c>
      <c r="AZ1874" s="17">
        <v>0.12880938922352961</v>
      </c>
      <c r="BA1874" s="17">
        <v>0.44022417376982192</v>
      </c>
      <c r="BB1874" s="17">
        <v>6.8975980720212049E-2</v>
      </c>
      <c r="BC1874" s="17">
        <v>0.24234128913658048</v>
      </c>
      <c r="BD1874" s="17">
        <v>3.0158413155056381</v>
      </c>
      <c r="BE1874" s="17">
        <v>7.6576661720132133</v>
      </c>
      <c r="BF1874" s="17">
        <v>-0.99999999999999967</v>
      </c>
      <c r="BG1874" s="22">
        <v>396.17629682335343</v>
      </c>
    </row>
    <row r="1875" spans="1:100" x14ac:dyDescent="0.25">
      <c r="A1875">
        <v>4655</v>
      </c>
      <c r="B1875" t="s">
        <v>1740</v>
      </c>
      <c r="C1875" s="48">
        <v>2</v>
      </c>
      <c r="D1875" s="22">
        <v>1603.8773632812499</v>
      </c>
      <c r="E1875" s="17">
        <v>134.99667336995844</v>
      </c>
      <c r="F1875" s="17">
        <v>79.58928357036207</v>
      </c>
      <c r="G1875" s="17">
        <v>1.0091557575036312</v>
      </c>
      <c r="H1875" s="17">
        <v>11.742477660937606</v>
      </c>
      <c r="I1875" s="17">
        <v>99.080338958511561</v>
      </c>
      <c r="J1875" s="17">
        <v>22.819851257598337</v>
      </c>
      <c r="K1875" s="17">
        <v>-0.99999999999999878</v>
      </c>
      <c r="L1875" s="17">
        <v>-0.99999999999999878</v>
      </c>
      <c r="M1875" s="17">
        <v>-0.99999999999999878</v>
      </c>
      <c r="N1875" s="17">
        <v>0.4092656848960271</v>
      </c>
      <c r="O1875" s="17">
        <v>-0.99999999999999878</v>
      </c>
      <c r="P1875" s="17">
        <v>-0.99999999999999878</v>
      </c>
      <c r="Q1875" s="17">
        <v>5.5144065912315545</v>
      </c>
      <c r="R1875" s="17">
        <v>-0.99999999999999878</v>
      </c>
      <c r="S1875" s="17">
        <v>3.134935386108161</v>
      </c>
      <c r="T1875" s="17">
        <v>0.3682457167546917</v>
      </c>
      <c r="U1875" s="17">
        <v>0.77761559403126612</v>
      </c>
      <c r="V1875" s="17">
        <v>0.85124087461111575</v>
      </c>
      <c r="W1875" s="17">
        <v>6.9762457950178778</v>
      </c>
      <c r="X1875" s="17">
        <v>5.8261937785647611</v>
      </c>
      <c r="Y1875" s="17">
        <v>0.30381974091794517</v>
      </c>
      <c r="Z1875" s="17">
        <v>51.618216768407912</v>
      </c>
      <c r="AA1875" s="17">
        <v>1.883818171092051</v>
      </c>
      <c r="AB1875" s="17">
        <v>3.0023418343071957</v>
      </c>
      <c r="AC1875" s="17">
        <v>39.682656606845825</v>
      </c>
      <c r="AD1875" s="17">
        <v>2.3533317074138669</v>
      </c>
      <c r="AE1875" s="17">
        <v>1.9206739986608132</v>
      </c>
      <c r="AF1875" s="17">
        <v>88.541440329466212</v>
      </c>
      <c r="AG1875" s="17">
        <v>60.389302330146755</v>
      </c>
      <c r="AH1875" s="17">
        <v>0.63072325128449513</v>
      </c>
      <c r="AI1875" s="17">
        <v>0.78795542369284277</v>
      </c>
      <c r="AJ1875" s="17">
        <v>0.33333333333333298</v>
      </c>
      <c r="AK1875" s="17">
        <v>1.2215085663119984</v>
      </c>
      <c r="AL1875" s="17">
        <v>1.2326100789461059</v>
      </c>
      <c r="AM1875" s="17">
        <v>0.33333333333333298</v>
      </c>
      <c r="AN1875" s="17">
        <v>0.82433063507832061</v>
      </c>
      <c r="AO1875" s="17">
        <v>0.93972115520910093</v>
      </c>
      <c r="AP1875" s="17">
        <v>0.33333333333333298</v>
      </c>
      <c r="AQ1875" s="17">
        <v>13.415016032313279</v>
      </c>
      <c r="AR1875" s="17">
        <v>2.2444243630026963</v>
      </c>
      <c r="AS1875" s="17">
        <v>12.39756794556239</v>
      </c>
      <c r="AT1875" s="17">
        <v>12.172139236929674</v>
      </c>
      <c r="AU1875" s="17">
        <v>-0.99999999999999878</v>
      </c>
      <c r="AV1875" s="17">
        <v>-0.99999999999999878</v>
      </c>
      <c r="AW1875" s="17">
        <v>-0.99999999999999878</v>
      </c>
      <c r="AX1875" s="17">
        <v>-0.99999999999999878</v>
      </c>
      <c r="AY1875" s="17">
        <v>9.7854172684224472E-2</v>
      </c>
      <c r="AZ1875" s="17">
        <v>-0.29185675724323495</v>
      </c>
      <c r="BA1875" s="17">
        <v>0.84462616211524866</v>
      </c>
      <c r="BB1875" s="17">
        <v>-0.16529510484010307</v>
      </c>
      <c r="BC1875" s="17">
        <v>0.46657998244608212</v>
      </c>
      <c r="BD1875" s="17">
        <v>-3.2308714586632075</v>
      </c>
      <c r="BE1875" s="17">
        <v>13.692424958435719</v>
      </c>
      <c r="BF1875" s="17">
        <v>-0.99999999999999878</v>
      </c>
      <c r="BG1875" s="22">
        <v>322.92996620954841</v>
      </c>
    </row>
    <row r="1876" spans="1:100" x14ac:dyDescent="0.25">
      <c r="A1876">
        <v>4656</v>
      </c>
      <c r="B1876" t="s">
        <v>1741</v>
      </c>
      <c r="C1876" s="48">
        <v>2</v>
      </c>
      <c r="D1876" s="22">
        <v>1540.41037109375</v>
      </c>
      <c r="E1876" s="17">
        <v>103.53000250132517</v>
      </c>
      <c r="F1876" s="17">
        <v>28.825877520669305</v>
      </c>
      <c r="G1876" s="17">
        <v>0.65632052714210731</v>
      </c>
      <c r="H1876" s="17">
        <v>8.5240048076638875</v>
      </c>
      <c r="I1876" s="17">
        <v>74.370525038093149</v>
      </c>
      <c r="J1876" s="17">
        <v>16.716940659057332</v>
      </c>
      <c r="K1876" s="17">
        <v>-0.99999999999999956</v>
      </c>
      <c r="L1876" s="17">
        <v>-0.99999999999999956</v>
      </c>
      <c r="M1876" s="17">
        <v>-0.99999999999999956</v>
      </c>
      <c r="N1876" s="17">
        <v>0.32133926179429245</v>
      </c>
      <c r="O1876" s="17">
        <v>-0.99999999999999956</v>
      </c>
      <c r="P1876" s="17">
        <v>-0.99999999999999956</v>
      </c>
      <c r="Q1876" s="17">
        <v>4.5698691728420737</v>
      </c>
      <c r="R1876" s="17">
        <v>-0.99999999999999956</v>
      </c>
      <c r="S1876" s="17">
        <v>1.9030661261340662</v>
      </c>
      <c r="T1876" s="17">
        <v>0.22997626066484184</v>
      </c>
      <c r="U1876" s="17">
        <v>0.36328524013640806</v>
      </c>
      <c r="V1876" s="17">
        <v>0.30833414508165613</v>
      </c>
      <c r="W1876" s="17">
        <v>4.225181913241153</v>
      </c>
      <c r="X1876" s="17">
        <v>2.4366309785966411</v>
      </c>
      <c r="Y1876" s="17">
        <v>0.17941994913963205</v>
      </c>
      <c r="Z1876" s="17">
        <v>40.196419944142882</v>
      </c>
      <c r="AA1876" s="17">
        <v>1.0426160114693075</v>
      </c>
      <c r="AB1876" s="17">
        <v>1.7898232740963871</v>
      </c>
      <c r="AC1876" s="17">
        <v>25.761688120690117</v>
      </c>
      <c r="AD1876" s="17">
        <v>1.2907874068007088</v>
      </c>
      <c r="AE1876" s="17">
        <v>1.0308491055229589</v>
      </c>
      <c r="AF1876" s="17">
        <v>65.995608135516619</v>
      </c>
      <c r="AG1876" s="17">
        <v>21.868607221451899</v>
      </c>
      <c r="AH1876" s="17">
        <v>0.36421812665054443</v>
      </c>
      <c r="AI1876" s="17">
        <v>0.47264649914402385</v>
      </c>
      <c r="AJ1876" s="17">
        <v>0.33333333333333298</v>
      </c>
      <c r="AK1876" s="17">
        <v>0.86576419814556249</v>
      </c>
      <c r="AL1876" s="17">
        <v>0.92189983661596209</v>
      </c>
      <c r="AM1876" s="17">
        <v>0.33333333333333298</v>
      </c>
      <c r="AN1876" s="17">
        <v>0.50362901297179319</v>
      </c>
      <c r="AO1876" s="17">
        <v>0.58928045183451316</v>
      </c>
      <c r="AP1876" s="17">
        <v>0.33333333333333298</v>
      </c>
      <c r="AQ1876" s="17">
        <v>9.4168672546522654</v>
      </c>
      <c r="AR1876" s="17">
        <v>2.2444243630026963</v>
      </c>
      <c r="AS1876" s="17">
        <v>7.3081624524983502</v>
      </c>
      <c r="AT1876" s="17">
        <v>8.6113885673593522</v>
      </c>
      <c r="AU1876" s="17">
        <v>-0.99999999999999956</v>
      </c>
      <c r="AV1876" s="17">
        <v>-0.99999999999999956</v>
      </c>
      <c r="AW1876" s="17">
        <v>-0.99999999999999956</v>
      </c>
      <c r="AX1876" s="17">
        <v>-0.99999999999999956</v>
      </c>
      <c r="AY1876" s="17">
        <v>4.4257560605136977E-2</v>
      </c>
      <c r="AZ1876" s="17">
        <v>7.7775333050207868E-2</v>
      </c>
      <c r="BA1876" s="17">
        <v>0.48928510715646911</v>
      </c>
      <c r="BB1876" s="17">
        <v>4.055485902860767E-2</v>
      </c>
      <c r="BC1876" s="17">
        <v>0.26954530868202664</v>
      </c>
      <c r="BD1876" s="17">
        <v>2.2580073578811768</v>
      </c>
      <c r="BE1876" s="17">
        <v>8.3897864566747824</v>
      </c>
      <c r="BF1876" s="17">
        <v>-0.99999999999999956</v>
      </c>
      <c r="BG1876" s="22">
        <v>841.74021694949477</v>
      </c>
    </row>
    <row r="1877" spans="1:100" x14ac:dyDescent="0.25">
      <c r="A1877">
        <v>4657</v>
      </c>
      <c r="B1877" t="s">
        <v>677</v>
      </c>
      <c r="C1877" s="48">
        <v>2</v>
      </c>
      <c r="D1877" s="22">
        <v>1438.3640234375</v>
      </c>
      <c r="E1877" s="17">
        <v>28.879127218834192</v>
      </c>
      <c r="F1877" s="17">
        <v>-91.604170823197919</v>
      </c>
      <c r="G1877" s="17">
        <v>-0.18073843238204407</v>
      </c>
      <c r="H1877" s="17">
        <v>0.88856677315232524</v>
      </c>
      <c r="I1877" s="17">
        <v>15.749476598378308</v>
      </c>
      <c r="J1877" s="17">
        <v>2.238522530432947</v>
      </c>
      <c r="K1877" s="17">
        <v>-1.0000000000000013</v>
      </c>
      <c r="L1877" s="17">
        <v>-1.0000000000000013</v>
      </c>
      <c r="M1877" s="17">
        <v>-1.0000000000000013</v>
      </c>
      <c r="N1877" s="17">
        <v>0.11274444499891081</v>
      </c>
      <c r="O1877" s="17">
        <v>-1.0000000000000013</v>
      </c>
      <c r="P1877" s="17">
        <v>-1.0000000000000013</v>
      </c>
      <c r="Q1877" s="17">
        <v>2.3290682532212506</v>
      </c>
      <c r="R1877" s="17">
        <v>-1.0000000000000013</v>
      </c>
      <c r="S1877" s="17">
        <v>-1.0193948763207128</v>
      </c>
      <c r="T1877" s="17">
        <v>-9.8051320169278117E-2</v>
      </c>
      <c r="U1877" s="17">
        <v>-0.6196634710088591</v>
      </c>
      <c r="V1877" s="17">
        <v>-0.9796464844970677</v>
      </c>
      <c r="W1877" s="17">
        <v>-2.3013848020638612</v>
      </c>
      <c r="X1877" s="17">
        <v>-5.6046972858058464</v>
      </c>
      <c r="Y1877" s="17">
        <v>-0.11570352864993469</v>
      </c>
      <c r="Z1877" s="17">
        <v>13.099586796785697</v>
      </c>
      <c r="AA1877" s="17">
        <v>-0.95303449021616138</v>
      </c>
      <c r="AB1877" s="17">
        <v>-1.086730530844914</v>
      </c>
      <c r="AC1877" s="17">
        <v>-7.2641278803094949</v>
      </c>
      <c r="AD1877" s="17">
        <v>-1.2299705849912492</v>
      </c>
      <c r="AE1877" s="17">
        <v>-1.0801529575235347</v>
      </c>
      <c r="AF1877" s="17">
        <v>12.508344920512108</v>
      </c>
      <c r="AG1877" s="17">
        <v>-69.517088404217574</v>
      </c>
      <c r="AH1877" s="17">
        <v>-0.26803308620417882</v>
      </c>
      <c r="AI1877" s="17">
        <v>-0.27538583323129523</v>
      </c>
      <c r="AJ1877" s="17">
        <v>0.33333333333333298</v>
      </c>
      <c r="AK1877" s="17">
        <v>2.180366061969885E-2</v>
      </c>
      <c r="AL1877" s="17">
        <v>0.18477732225740517</v>
      </c>
      <c r="AM1877" s="17">
        <v>0.33333333333333298</v>
      </c>
      <c r="AN1877" s="17">
        <v>-0.25719684289056138</v>
      </c>
      <c r="AO1877" s="17">
        <v>-0.24209778168565238</v>
      </c>
      <c r="AP1877" s="17">
        <v>0.33333333333333298</v>
      </c>
      <c r="AQ1877" s="17">
        <v>-6.8257721168850871E-2</v>
      </c>
      <c r="AR1877" s="17">
        <v>2.2444243630026963</v>
      </c>
      <c r="AS1877" s="17">
        <v>-4.7658372505801871</v>
      </c>
      <c r="AT1877" s="17">
        <v>0.16393776279682815</v>
      </c>
      <c r="AU1877" s="17">
        <v>-1.0000000000000013</v>
      </c>
      <c r="AV1877" s="17">
        <v>-1.0000000000000013</v>
      </c>
      <c r="AW1877" s="17">
        <v>-1.0000000000000013</v>
      </c>
      <c r="AX1877" s="17">
        <v>-1.0000000000000013</v>
      </c>
      <c r="AY1877" s="17">
        <v>-8.289392677601895E-2</v>
      </c>
      <c r="AZ1877" s="17">
        <v>0.95468281360634055</v>
      </c>
      <c r="BA1877" s="17">
        <v>-0.35371861850676589</v>
      </c>
      <c r="BB1877" s="17">
        <v>0.52890903045722482</v>
      </c>
      <c r="BC1877" s="17">
        <v>-0.19789565191062694</v>
      </c>
      <c r="BD1877" s="17">
        <v>15.279709262260576</v>
      </c>
      <c r="BE1877" s="17">
        <v>-4.1900827997733101</v>
      </c>
      <c r="BF1877" s="17">
        <v>-1.0000000000000013</v>
      </c>
      <c r="BG1877" s="22">
        <v>-35.595478628926458</v>
      </c>
    </row>
    <row r="1878" spans="1:100" x14ac:dyDescent="0.25">
      <c r="A1878">
        <v>4661</v>
      </c>
      <c r="B1878" t="s">
        <v>1742</v>
      </c>
      <c r="C1878" s="48">
        <v>2</v>
      </c>
      <c r="D1878" s="22">
        <v>1457.8777636718748</v>
      </c>
      <c r="E1878" s="17">
        <v>48.286420346863942</v>
      </c>
      <c r="F1878" s="17">
        <v>-60.295478985522848</v>
      </c>
      <c r="G1878" s="17">
        <v>3.6875206191581633E-2</v>
      </c>
      <c r="H1878" s="17">
        <v>2.8735828032514257</v>
      </c>
      <c r="I1878" s="17">
        <v>30.989430131901226</v>
      </c>
      <c r="J1878" s="17">
        <v>6.0025360612735916</v>
      </c>
      <c r="K1878" s="17">
        <v>-1.0000000000000009</v>
      </c>
      <c r="L1878" s="17">
        <v>-1.0000000000000009</v>
      </c>
      <c r="M1878" s="17">
        <v>-1.0000000000000009</v>
      </c>
      <c r="N1878" s="17">
        <v>0.16697369199991868</v>
      </c>
      <c r="O1878" s="17">
        <v>-1.0000000000000009</v>
      </c>
      <c r="P1878" s="17">
        <v>-1.0000000000000009</v>
      </c>
      <c r="Q1878" s="17">
        <v>2.9116184259295377</v>
      </c>
      <c r="R1878" s="17">
        <v>-1.0000000000000009</v>
      </c>
      <c r="S1878" s="17">
        <v>-0.25963074609117331</v>
      </c>
      <c r="T1878" s="17">
        <v>-1.277264940706957E-2</v>
      </c>
      <c r="U1878" s="17">
        <v>-0.36412227748866038</v>
      </c>
      <c r="V1878" s="17">
        <v>-0.64480489654690798</v>
      </c>
      <c r="W1878" s="17">
        <v>-0.60464658051919074</v>
      </c>
      <c r="X1878" s="17">
        <v>-3.5141603138626238</v>
      </c>
      <c r="Y1878" s="17">
        <v>-3.897907202766826E-2</v>
      </c>
      <c r="Z1878" s="17">
        <v>20.144061248586475</v>
      </c>
      <c r="AA1878" s="17">
        <v>-0.43421707353151695</v>
      </c>
      <c r="AB1878" s="17">
        <v>-0.33890108236503891</v>
      </c>
      <c r="AC1878" s="17">
        <v>1.3217284743326694</v>
      </c>
      <c r="AD1878" s="17">
        <v>-0.5746388281109065</v>
      </c>
      <c r="AE1878" s="17">
        <v>-0.53134712401674533</v>
      </c>
      <c r="AF1878" s="17">
        <v>26.413647328575681</v>
      </c>
      <c r="AG1878" s="17">
        <v>-45.759175640236208</v>
      </c>
      <c r="AH1878" s="17">
        <v>-0.10366415453403821</v>
      </c>
      <c r="AI1878" s="17">
        <v>-8.0916810748761003E-2</v>
      </c>
      <c r="AJ1878" s="17">
        <v>0.33333333333333298</v>
      </c>
      <c r="AK1878" s="17">
        <v>0.24121153063158079</v>
      </c>
      <c r="AL1878" s="17">
        <v>0.37641007476422195</v>
      </c>
      <c r="AM1878" s="17">
        <v>0.33333333333333298</v>
      </c>
      <c r="AN1878" s="17">
        <v>-5.9401835822934568E-2</v>
      </c>
      <c r="AO1878" s="17">
        <v>-2.5960984667094511E-2</v>
      </c>
      <c r="AP1878" s="17">
        <v>0.33333333333333298</v>
      </c>
      <c r="AQ1878" s="17">
        <v>2.3976289823046955</v>
      </c>
      <c r="AR1878" s="17">
        <v>2.2444243630026963</v>
      </c>
      <c r="AS1878" s="17">
        <v>-1.6269102041300174</v>
      </c>
      <c r="AT1878" s="17">
        <v>2.360056071234232</v>
      </c>
      <c r="AU1878" s="17">
        <v>-1.0000000000000009</v>
      </c>
      <c r="AV1878" s="17">
        <v>-1.0000000000000009</v>
      </c>
      <c r="AW1878" s="17">
        <v>-1.0000000000000009</v>
      </c>
      <c r="AX1878" s="17">
        <v>-1.0000000000000009</v>
      </c>
      <c r="AY1878" s="17">
        <v>-4.9837834962855064E-2</v>
      </c>
      <c r="AZ1878" s="17">
        <v>0.72670959216835274</v>
      </c>
      <c r="BA1878" s="17">
        <v>-0.13455949478508</v>
      </c>
      <c r="BB1878" s="17">
        <v>0.40194960072051539</v>
      </c>
      <c r="BC1878" s="17">
        <v>-7.6373115062392916E-2</v>
      </c>
      <c r="BD1878" s="17">
        <v>11.894404201498782</v>
      </c>
      <c r="BE1878" s="17">
        <v>-0.91964277816193452</v>
      </c>
      <c r="BF1878" s="17">
        <v>-1.0000000000000009</v>
      </c>
      <c r="BG1878" s="22">
        <v>-12.165365491168586</v>
      </c>
    </row>
    <row r="1879" spans="1:100" x14ac:dyDescent="0.25">
      <c r="A1879">
        <v>4662</v>
      </c>
      <c r="B1879" t="s">
        <v>1743</v>
      </c>
      <c r="C1879" s="48">
        <v>3</v>
      </c>
      <c r="D1879" s="22">
        <v>1597.9240318642126</v>
      </c>
      <c r="E1879" s="17">
        <v>93.939174048478492</v>
      </c>
      <c r="F1879" s="17">
        <v>51.752137324942176</v>
      </c>
      <c r="G1879" s="17">
        <v>0.88622224459366405</v>
      </c>
      <c r="H1879" s="17">
        <v>4.9141604542475763</v>
      </c>
      <c r="I1879" s="17">
        <v>56.750382771806642</v>
      </c>
      <c r="J1879" s="17">
        <v>9.6733190065670662</v>
      </c>
      <c r="K1879" s="17">
        <v>-1.0000000000000007</v>
      </c>
      <c r="L1879" s="17">
        <v>-1.0000000000000007</v>
      </c>
      <c r="M1879" s="17">
        <v>-1.0000000000000007</v>
      </c>
      <c r="N1879" s="17">
        <v>0.35976216706147934</v>
      </c>
      <c r="O1879" s="17">
        <v>-1.0000000000000007</v>
      </c>
      <c r="P1879" s="17">
        <v>-1.0000000000000007</v>
      </c>
      <c r="Q1879" s="17">
        <v>3.9200074463098891</v>
      </c>
      <c r="R1879" s="17">
        <v>-1.0000000000000007</v>
      </c>
      <c r="S1879" s="17">
        <v>0.63030999768540452</v>
      </c>
      <c r="T1879" s="17">
        <v>9.1828780222424827E-2</v>
      </c>
      <c r="U1879" s="17">
        <v>-0.13323349371655974</v>
      </c>
      <c r="V1879" s="17">
        <v>-0.30906719687867701</v>
      </c>
      <c r="W1879" s="17">
        <v>0.99415300793768957</v>
      </c>
      <c r="X1879" s="17">
        <v>-3.9378484006956955</v>
      </c>
      <c r="Y1879" s="17">
        <v>8.8952889646900984E-2</v>
      </c>
      <c r="Z1879" s="17">
        <v>41.42956348997815</v>
      </c>
      <c r="AA1879" s="17">
        <v>1.0386497778048018</v>
      </c>
      <c r="AB1879" s="17">
        <v>0.25506569406432222</v>
      </c>
      <c r="AC1879" s="17">
        <v>13.001173019949347</v>
      </c>
      <c r="AD1879" s="17">
        <v>0.10524003639825205</v>
      </c>
      <c r="AE1879" s="17">
        <v>-1.3020359186376267</v>
      </c>
      <c r="AF1879" s="17">
        <v>53.383766285354199</v>
      </c>
      <c r="AG1879" s="17">
        <v>32.294564099987873</v>
      </c>
      <c r="AH1879" s="17">
        <v>0.10445938126139995</v>
      </c>
      <c r="AI1879" s="17">
        <v>-7.9774861112817397E-2</v>
      </c>
      <c r="AJ1879" s="17">
        <v>0.33333333333333298</v>
      </c>
      <c r="AK1879" s="17">
        <v>0.5654267717610747</v>
      </c>
      <c r="AL1879" s="17">
        <v>0.83510070633937794</v>
      </c>
      <c r="AM1879" s="17">
        <v>0.33333333333333298</v>
      </c>
      <c r="AN1879" s="17">
        <v>-0.30119333765193546</v>
      </c>
      <c r="AO1879" s="17">
        <v>-8.2002547936076642E-2</v>
      </c>
      <c r="AP1879" s="17">
        <v>0.33333333333333298</v>
      </c>
      <c r="AQ1879" s="17">
        <v>3.3666164864524166</v>
      </c>
      <c r="AR1879" s="17">
        <v>5.0271713791939714</v>
      </c>
      <c r="AS1879" s="17">
        <v>-1.0081200902376568</v>
      </c>
      <c r="AT1879" s="17">
        <v>5.6542677176107423</v>
      </c>
      <c r="AU1879" s="17">
        <v>-1.0000000000000007</v>
      </c>
      <c r="AV1879" s="17">
        <v>-1.0000000000000007</v>
      </c>
      <c r="AW1879" s="17">
        <v>-1.0000000000000007</v>
      </c>
      <c r="AX1879" s="17">
        <v>-1.0000000000000007</v>
      </c>
      <c r="AY1879" s="17">
        <v>6.7615967017632464E-2</v>
      </c>
      <c r="AZ1879" s="17">
        <v>-0.33148562306905127</v>
      </c>
      <c r="BA1879" s="17">
        <v>0.15719581641753977</v>
      </c>
      <c r="BB1879" s="17">
        <v>-0.17913661771116626</v>
      </c>
      <c r="BC1879" s="17">
        <v>0.87261330935078218</v>
      </c>
      <c r="BD1879" s="17">
        <v>-6.135843558124412</v>
      </c>
      <c r="BE1879" s="17">
        <v>22.601311815857255</v>
      </c>
      <c r="BF1879" s="17">
        <v>-1.0000000000000007</v>
      </c>
      <c r="CU1879" t="e">
        <v>#N/A</v>
      </c>
      <c r="CV1879" t="e">
        <v>#N/A</v>
      </c>
    </row>
    <row r="1880" spans="1:100" x14ac:dyDescent="0.25">
      <c r="A1880">
        <v>4663</v>
      </c>
      <c r="B1880" t="s">
        <v>1744</v>
      </c>
      <c r="C1880" s="48">
        <v>2</v>
      </c>
      <c r="D1880" s="22">
        <v>1519.3216406250001</v>
      </c>
      <c r="E1880" s="17">
        <v>106.0484466373037</v>
      </c>
      <c r="F1880" s="17">
        <v>32.888741457622494</v>
      </c>
      <c r="G1880" s="17">
        <v>0.68455979721234494</v>
      </c>
      <c r="H1880" s="17">
        <v>8.7815962166175776</v>
      </c>
      <c r="I1880" s="17">
        <v>76.348182167085184</v>
      </c>
      <c r="J1880" s="17">
        <v>17.205388880143786</v>
      </c>
      <c r="K1880" s="17">
        <v>-0.99999999999999944</v>
      </c>
      <c r="L1880" s="17">
        <v>-0.99999999999999944</v>
      </c>
      <c r="M1880" s="17">
        <v>-0.99999999999999944</v>
      </c>
      <c r="N1880" s="17">
        <v>0.3283764785873427</v>
      </c>
      <c r="O1880" s="17">
        <v>-0.99999999999999944</v>
      </c>
      <c r="P1880" s="17">
        <v>-0.99999999999999944</v>
      </c>
      <c r="Q1880" s="17">
        <v>4.6454654992690454</v>
      </c>
      <c r="R1880" s="17">
        <v>-0.99999999999999944</v>
      </c>
      <c r="S1880" s="17">
        <v>2.0016591398985604</v>
      </c>
      <c r="T1880" s="17">
        <v>0.24104269671485121</v>
      </c>
      <c r="U1880" s="17">
        <v>0.39644629026721706</v>
      </c>
      <c r="V1880" s="17">
        <v>0.35178584275488178</v>
      </c>
      <c r="W1880" s="17">
        <v>4.4453641094985059</v>
      </c>
      <c r="X1880" s="17">
        <v>2.7079156210918218</v>
      </c>
      <c r="Y1880" s="17">
        <v>0.18937632258088294</v>
      </c>
      <c r="Z1880" s="17">
        <v>41.110566768079131</v>
      </c>
      <c r="AA1880" s="17">
        <v>1.1099418704684609</v>
      </c>
      <c r="AB1880" s="17">
        <v>1.8868675489889053</v>
      </c>
      <c r="AC1880" s="17">
        <v>26.87585687395498</v>
      </c>
      <c r="AD1880" s="17">
        <v>1.3758284482972236</v>
      </c>
      <c r="AE1880" s="17">
        <v>1.1020664991114435</v>
      </c>
      <c r="AF1880" s="17">
        <v>67.800070358948346</v>
      </c>
      <c r="AG1880" s="17">
        <v>24.951622234870861</v>
      </c>
      <c r="AH1880" s="17">
        <v>0.38554794165209416</v>
      </c>
      <c r="AI1880" s="17">
        <v>0.49788234043676244</v>
      </c>
      <c r="AJ1880" s="17">
        <v>0.33333333333333298</v>
      </c>
      <c r="AK1880" s="17">
        <v>0.89423630190437564</v>
      </c>
      <c r="AL1880" s="17">
        <v>0.94676762104258982</v>
      </c>
      <c r="AM1880" s="17">
        <v>0.33333333333333298</v>
      </c>
      <c r="AN1880" s="17">
        <v>0.52929646037876021</v>
      </c>
      <c r="AO1880" s="17">
        <v>0.61732807524235467</v>
      </c>
      <c r="AP1880" s="17">
        <v>0.33333333333333298</v>
      </c>
      <c r="AQ1880" s="17">
        <v>9.7368602525104286</v>
      </c>
      <c r="AR1880" s="17">
        <v>2.2444243630026963</v>
      </c>
      <c r="AS1880" s="17">
        <v>7.7154944983043379</v>
      </c>
      <c r="AT1880" s="17">
        <v>8.8963742806843698</v>
      </c>
      <c r="AU1880" s="17">
        <v>-0.99999999999999944</v>
      </c>
      <c r="AV1880" s="17">
        <v>-0.99999999999999944</v>
      </c>
      <c r="AW1880" s="17">
        <v>-0.99999999999999944</v>
      </c>
      <c r="AX1880" s="17">
        <v>-0.99999999999999944</v>
      </c>
      <c r="AY1880" s="17">
        <v>4.8547181008973379E-2</v>
      </c>
      <c r="AZ1880" s="17">
        <v>4.8191721420133948E-2</v>
      </c>
      <c r="BA1880" s="17">
        <v>0.51772493162564825</v>
      </c>
      <c r="BB1880" s="17">
        <v>2.4079597423690868E-2</v>
      </c>
      <c r="BC1880" s="17">
        <v>0.28531503598483365</v>
      </c>
      <c r="BD1880" s="17">
        <v>1.8187033486857676</v>
      </c>
      <c r="BE1880" s="17">
        <v>8.8141846682213938</v>
      </c>
      <c r="BF1880" s="17">
        <v>-0.99999999999999944</v>
      </c>
      <c r="BG1880" s="22">
        <v>107.87022924317193</v>
      </c>
    </row>
    <row r="1881" spans="1:100" x14ac:dyDescent="0.25">
      <c r="A1881">
        <v>4664</v>
      </c>
      <c r="B1881" t="s">
        <v>1745</v>
      </c>
      <c r="C1881" s="48">
        <v>2</v>
      </c>
      <c r="D1881" s="22">
        <v>1505.971240234375</v>
      </c>
      <c r="E1881" s="17">
        <v>33.422900697371702</v>
      </c>
      <c r="F1881" s="17">
        <v>-84.27395724414562</v>
      </c>
      <c r="G1881" s="17">
        <v>-0.12978917979973564</v>
      </c>
      <c r="H1881" s="17">
        <v>1.3533128421963072</v>
      </c>
      <c r="I1881" s="17">
        <v>19.317562895779204</v>
      </c>
      <c r="J1881" s="17">
        <v>3.1197801453647589</v>
      </c>
      <c r="K1881" s="17">
        <v>-1.0000000000000013</v>
      </c>
      <c r="L1881" s="17">
        <v>-1.0000000000000013</v>
      </c>
      <c r="M1881" s="17">
        <v>-1.0000000000000013</v>
      </c>
      <c r="N1881" s="17">
        <v>0.12544098194812392</v>
      </c>
      <c r="O1881" s="17">
        <v>-1.0000000000000013</v>
      </c>
      <c r="P1881" s="17">
        <v>-1.0000000000000013</v>
      </c>
      <c r="Q1881" s="17">
        <v>2.4654590423543503</v>
      </c>
      <c r="R1881" s="17">
        <v>-1.0000000000000013</v>
      </c>
      <c r="S1881" s="17">
        <v>-0.84151349522820351</v>
      </c>
      <c r="T1881" s="17">
        <v>-7.8085271326814254E-2</v>
      </c>
      <c r="U1881" s="17">
        <v>-0.55983434954761302</v>
      </c>
      <c r="V1881" s="17">
        <v>-0.90125099076167836</v>
      </c>
      <c r="W1881" s="17">
        <v>-1.9041323835933692</v>
      </c>
      <c r="X1881" s="17">
        <v>-5.1152459034645084</v>
      </c>
      <c r="Y1881" s="17">
        <v>-9.7740253253637915E-2</v>
      </c>
      <c r="Z1881" s="17">
        <v>14.74888925092846</v>
      </c>
      <c r="AA1881" s="17">
        <v>-0.8315652671471141</v>
      </c>
      <c r="AB1881" s="17">
        <v>-0.91164338231493502</v>
      </c>
      <c r="AC1881" s="17">
        <v>-5.2539461338189994</v>
      </c>
      <c r="AD1881" s="17">
        <v>-1.0765396537989098</v>
      </c>
      <c r="AE1881" s="17">
        <v>-0.95166263305096455</v>
      </c>
      <c r="AF1881" s="17">
        <v>15.76395320529393</v>
      </c>
      <c r="AG1881" s="17">
        <v>-63.954716917878024</v>
      </c>
      <c r="AH1881" s="17">
        <v>-0.2295498630420752</v>
      </c>
      <c r="AI1881" s="17">
        <v>-0.22985536275692259</v>
      </c>
      <c r="AJ1881" s="17">
        <v>0.33333333333333298</v>
      </c>
      <c r="AK1881" s="17">
        <v>7.3172991425679457E-2</v>
      </c>
      <c r="AL1881" s="17">
        <v>0.22964374503544949</v>
      </c>
      <c r="AM1881" s="17">
        <v>0.33333333333333298</v>
      </c>
      <c r="AN1881" s="17">
        <v>-0.2108876692529979</v>
      </c>
      <c r="AO1881" s="17">
        <v>-0.19149429775050403</v>
      </c>
      <c r="AP1881" s="17">
        <v>0.33333333333333298</v>
      </c>
      <c r="AQ1881" s="17">
        <v>0.50907320954909441</v>
      </c>
      <c r="AR1881" s="17">
        <v>2.2444243630026963</v>
      </c>
      <c r="AS1881" s="17">
        <v>-4.0309293285616814</v>
      </c>
      <c r="AT1881" s="17">
        <v>0.6781085984604811</v>
      </c>
      <c r="AU1881" s="17">
        <v>-1.0000000000000013</v>
      </c>
      <c r="AV1881" s="17">
        <v>-1.0000000000000013</v>
      </c>
      <c r="AW1881" s="17">
        <v>-1.0000000000000013</v>
      </c>
      <c r="AX1881" s="17">
        <v>-1.0000000000000013</v>
      </c>
      <c r="AY1881" s="17">
        <v>-7.5154599488391011E-2</v>
      </c>
      <c r="AZ1881" s="17">
        <v>0.90130810181355536</v>
      </c>
      <c r="BA1881" s="17">
        <v>-0.30240752595115961</v>
      </c>
      <c r="BB1881" s="17">
        <v>0.49918438591858311</v>
      </c>
      <c r="BC1881" s="17">
        <v>-0.16944393139850109</v>
      </c>
      <c r="BD1881" s="17">
        <v>14.487117567459405</v>
      </c>
      <c r="BE1881" s="17">
        <v>-3.4243841247796789</v>
      </c>
      <c r="BF1881" s="17">
        <v>-1.0000000000000013</v>
      </c>
      <c r="BG1881" s="22">
        <v>83.418229717502754</v>
      </c>
    </row>
    <row r="1882" spans="1:100" x14ac:dyDescent="0.25">
      <c r="A1882">
        <v>4665</v>
      </c>
      <c r="B1882" t="s">
        <v>1746</v>
      </c>
      <c r="C1882" s="48">
        <v>2</v>
      </c>
      <c r="D1882" s="22">
        <v>1500.3724121093751</v>
      </c>
      <c r="E1882" s="17">
        <v>126.31578454663111</v>
      </c>
      <c r="F1882" s="17">
        <v>65.584895052411866</v>
      </c>
      <c r="G1882" s="17">
        <v>0.91181710288368278</v>
      </c>
      <c r="H1882" s="17">
        <v>10.854579314881025</v>
      </c>
      <c r="I1882" s="17">
        <v>92.263502554566458</v>
      </c>
      <c r="J1882" s="17">
        <v>21.136206723805248</v>
      </c>
      <c r="K1882" s="17">
        <v>-0.999999999999999</v>
      </c>
      <c r="L1882" s="17">
        <v>-0.999999999999999</v>
      </c>
      <c r="M1882" s="17">
        <v>-0.999999999999999</v>
      </c>
      <c r="N1882" s="17">
        <v>0.38500892425027811</v>
      </c>
      <c r="O1882" s="17">
        <v>-0.999999999999999</v>
      </c>
      <c r="P1882" s="17">
        <v>-0.999999999999999</v>
      </c>
      <c r="Q1882" s="17">
        <v>5.2538317006515314</v>
      </c>
      <c r="R1882" s="17">
        <v>-0.999999999999999</v>
      </c>
      <c r="S1882" s="17">
        <v>2.7950926319968765</v>
      </c>
      <c r="T1882" s="17">
        <v>0.33010053828986663</v>
      </c>
      <c r="U1882" s="17">
        <v>0.66331193117138376</v>
      </c>
      <c r="V1882" s="17">
        <v>0.70146611832511052</v>
      </c>
      <c r="W1882" s="17">
        <v>6.2172942108710805</v>
      </c>
      <c r="X1882" s="17">
        <v>4.891095879296989</v>
      </c>
      <c r="Y1882" s="17">
        <v>0.26950086535017487</v>
      </c>
      <c r="Z1882" s="17">
        <v>48.467220947845448</v>
      </c>
      <c r="AA1882" s="17">
        <v>1.6517509639790453</v>
      </c>
      <c r="AB1882" s="17">
        <v>2.6678374674056662</v>
      </c>
      <c r="AC1882" s="17">
        <v>35.84220013638317</v>
      </c>
      <c r="AD1882" s="17">
        <v>2.0602015894553936</v>
      </c>
      <c r="AE1882" s="17">
        <v>1.6751929624937878</v>
      </c>
      <c r="AF1882" s="17">
        <v>82.321593828317361</v>
      </c>
      <c r="AG1882" s="17">
        <v>49.762379862501753</v>
      </c>
      <c r="AH1882" s="17">
        <v>0.55720097218948994</v>
      </c>
      <c r="AI1882" s="17">
        <v>0.70096936372996077</v>
      </c>
      <c r="AJ1882" s="17">
        <v>0.33333333333333298</v>
      </c>
      <c r="AK1882" s="17">
        <v>1.1233673513588771</v>
      </c>
      <c r="AL1882" s="17">
        <v>1.1468926835089626</v>
      </c>
      <c r="AM1882" s="17">
        <v>0.33333333333333298</v>
      </c>
      <c r="AN1882" s="17">
        <v>0.73585686107820414</v>
      </c>
      <c r="AO1882" s="17">
        <v>0.84304309231952135</v>
      </c>
      <c r="AP1882" s="17">
        <v>0.33333333333333298</v>
      </c>
      <c r="AQ1882" s="17">
        <v>12.312024070345206</v>
      </c>
      <c r="AR1882" s="17">
        <v>2.2444243630026963</v>
      </c>
      <c r="AS1882" s="17">
        <v>10.993524809046139</v>
      </c>
      <c r="AT1882" s="17">
        <v>11.189814769903176</v>
      </c>
      <c r="AU1882" s="17">
        <v>-0.999999999999999</v>
      </c>
      <c r="AV1882" s="17">
        <v>-0.999999999999999</v>
      </c>
      <c r="AW1882" s="17">
        <v>-0.999999999999999</v>
      </c>
      <c r="AX1882" s="17">
        <v>-0.999999999999999</v>
      </c>
      <c r="AY1882" s="17">
        <v>8.3068171562340601E-2</v>
      </c>
      <c r="AZ1882" s="17">
        <v>-0.18988425768116607</v>
      </c>
      <c r="BA1882" s="17">
        <v>0.74659621146241695</v>
      </c>
      <c r="BB1882" s="17">
        <v>-0.1085061086958839</v>
      </c>
      <c r="BC1882" s="17">
        <v>0.41222291034185321</v>
      </c>
      <c r="BD1882" s="17">
        <v>-1.716623352466649</v>
      </c>
      <c r="BE1882" s="17">
        <v>12.229556023356629</v>
      </c>
      <c r="BF1882" s="17">
        <v>-0.999999999999999</v>
      </c>
      <c r="BG1882" s="22">
        <v>82.320967271434711</v>
      </c>
    </row>
    <row r="1883" spans="1:100" x14ac:dyDescent="0.25">
      <c r="A1883">
        <v>4669</v>
      </c>
      <c r="B1883" t="s">
        <v>3019</v>
      </c>
      <c r="C1883" s="48">
        <v>2</v>
      </c>
      <c r="D1883" s="22">
        <v>1546.517060546875</v>
      </c>
      <c r="E1883" s="17">
        <v>104.82919835393341</v>
      </c>
      <c r="F1883" s="17">
        <v>30.921796942185562</v>
      </c>
      <c r="G1883" s="17">
        <v>0.67088838752535196</v>
      </c>
      <c r="H1883" s="17">
        <v>8.6568891092845437</v>
      </c>
      <c r="I1883" s="17">
        <v>75.390743792665305</v>
      </c>
      <c r="J1883" s="17">
        <v>16.968917621334807</v>
      </c>
      <c r="K1883" s="17">
        <v>-0.99999999999999956</v>
      </c>
      <c r="L1883" s="17">
        <v>-0.99999999999999956</v>
      </c>
      <c r="M1883" s="17">
        <v>-0.99999999999999956</v>
      </c>
      <c r="N1883" s="17">
        <v>0.32496956779982294</v>
      </c>
      <c r="O1883" s="17">
        <v>-0.99999999999999956</v>
      </c>
      <c r="P1883" s="17">
        <v>-0.99999999999999956</v>
      </c>
      <c r="Q1883" s="17">
        <v>4.6088672321451352</v>
      </c>
      <c r="R1883" s="17">
        <v>-0.99999999999999956</v>
      </c>
      <c r="S1883" s="17">
        <v>1.953927542017412</v>
      </c>
      <c r="T1883" s="17">
        <v>0.23568512972964645</v>
      </c>
      <c r="U1883" s="17">
        <v>0.38039211107414328</v>
      </c>
      <c r="V1883" s="17">
        <v>0.33074967719506049</v>
      </c>
      <c r="W1883" s="17">
        <v>4.3387678340519704</v>
      </c>
      <c r="X1883" s="17">
        <v>2.5765792416416349</v>
      </c>
      <c r="Y1883" s="17">
        <v>0.18455616752823886</v>
      </c>
      <c r="Z1883" s="17">
        <v>40.668003071743804</v>
      </c>
      <c r="AA1883" s="17">
        <v>1.0773475647864514</v>
      </c>
      <c r="AB1883" s="17">
        <v>1.8398857383212468</v>
      </c>
      <c r="AC1883" s="17">
        <v>26.336457043561207</v>
      </c>
      <c r="AD1883" s="17">
        <v>1.3346577340537007</v>
      </c>
      <c r="AE1883" s="17">
        <v>1.0675881941776997</v>
      </c>
      <c r="AF1883" s="17">
        <v>66.92648041629478</v>
      </c>
      <c r="AG1883" s="17">
        <v>23.459049614729974</v>
      </c>
      <c r="AH1883" s="17">
        <v>0.37522158977725262</v>
      </c>
      <c r="AI1883" s="17">
        <v>0.48566497347753002</v>
      </c>
      <c r="AJ1883" s="17">
        <v>0.33333333333333298</v>
      </c>
      <c r="AK1883" s="17">
        <v>0.88045217100548401</v>
      </c>
      <c r="AL1883" s="17">
        <v>0.93472844056594695</v>
      </c>
      <c r="AM1883" s="17">
        <v>0.33333333333333298</v>
      </c>
      <c r="AN1883" s="17">
        <v>0.51687014099277051</v>
      </c>
      <c r="AO1883" s="17">
        <v>0.6037494469916469</v>
      </c>
      <c r="AP1883" s="17">
        <v>0.33333333333333298</v>
      </c>
      <c r="AQ1883" s="17">
        <v>9.5819428144956724</v>
      </c>
      <c r="AR1883" s="17">
        <v>2.2444243630026963</v>
      </c>
      <c r="AS1883" s="17">
        <v>7.5182938177271232</v>
      </c>
      <c r="AT1883" s="17">
        <v>8.7584048348695323</v>
      </c>
      <c r="AU1883" s="17">
        <v>-0.99999999999999956</v>
      </c>
      <c r="AV1883" s="17">
        <v>-0.99999999999999956</v>
      </c>
      <c r="AW1883" s="17">
        <v>-0.99999999999999956</v>
      </c>
      <c r="AX1883" s="17">
        <v>-0.99999999999999956</v>
      </c>
      <c r="AY1883" s="17">
        <v>4.6470457432313372E-2</v>
      </c>
      <c r="AZ1883" s="17">
        <v>6.2513963943034462E-2</v>
      </c>
      <c r="BA1883" s="17">
        <v>0.50395642802136786</v>
      </c>
      <c r="BB1883" s="17">
        <v>3.2055726075068125E-2</v>
      </c>
      <c r="BC1883" s="17">
        <v>0.27768047595291356</v>
      </c>
      <c r="BD1883" s="17">
        <v>2.0313825387608251</v>
      </c>
      <c r="BE1883" s="17">
        <v>8.60872178599924</v>
      </c>
      <c r="BF1883" s="17">
        <v>-0.99999999999999956</v>
      </c>
      <c r="BG1883" s="22">
        <v>136.82764482808557</v>
      </c>
    </row>
    <row r="1884" spans="1:100" x14ac:dyDescent="0.25">
      <c r="A1884">
        <v>4674</v>
      </c>
      <c r="B1884" t="s">
        <v>1747</v>
      </c>
      <c r="C1884" s="48">
        <v>3</v>
      </c>
      <c r="D1884" s="22">
        <v>1449.9411532877043</v>
      </c>
      <c r="E1884" s="17">
        <v>54.821474019374193</v>
      </c>
      <c r="F1884" s="17">
        <v>-81.423012142043319</v>
      </c>
      <c r="G1884" s="17">
        <v>-0.23859498406439422</v>
      </c>
      <c r="H1884" s="17">
        <v>4.7428508763453587</v>
      </c>
      <c r="I1884" s="17">
        <v>27.242245802270354</v>
      </c>
      <c r="J1884" s="17">
        <v>17.763209469771954</v>
      </c>
      <c r="K1884" s="17">
        <v>-0.99999999999999922</v>
      </c>
      <c r="L1884" s="17">
        <v>-0.99999999999999922</v>
      </c>
      <c r="M1884" s="17">
        <v>-0.99999999999999922</v>
      </c>
      <c r="N1884" s="17">
        <v>0.37648466372412681</v>
      </c>
      <c r="O1884" s="17">
        <v>-0.99999999999999922</v>
      </c>
      <c r="P1884" s="17">
        <v>-0.99999999999999922</v>
      </c>
      <c r="Q1884" s="17">
        <v>5.1592596774667214</v>
      </c>
      <c r="R1884" s="17">
        <v>-0.99999999999999922</v>
      </c>
      <c r="S1884" s="17">
        <v>0.27950946238856672</v>
      </c>
      <c r="T1884" s="17">
        <v>8.148983163610091E-3</v>
      </c>
      <c r="U1884" s="17">
        <v>-0.48771386294924929</v>
      </c>
      <c r="V1884" s="17">
        <v>-1.0116525879955918</v>
      </c>
      <c r="W1884" s="17">
        <v>-0.41640880112136514</v>
      </c>
      <c r="X1884" s="17">
        <v>-9.2214375625741791</v>
      </c>
      <c r="Y1884" s="17">
        <v>3.9826301681627721E-2</v>
      </c>
      <c r="Z1884" s="17">
        <v>25.050938655033594</v>
      </c>
      <c r="AA1884" s="17">
        <v>-1.4612336815070734</v>
      </c>
      <c r="AB1884" s="17">
        <v>-0.65867062693695133</v>
      </c>
      <c r="AC1884" s="17">
        <v>-3.5096174669120357</v>
      </c>
      <c r="AD1884" s="17">
        <v>1.3118966271662331</v>
      </c>
      <c r="AE1884" s="17">
        <v>0.22930504129341256</v>
      </c>
      <c r="AF1884" s="17">
        <v>21.111955602478012</v>
      </c>
      <c r="AG1884" s="17">
        <v>-88.431582922921407</v>
      </c>
      <c r="AH1884" s="17">
        <v>0.22338915196869061</v>
      </c>
      <c r="AI1884" s="17">
        <v>0.18396613102448942</v>
      </c>
      <c r="AJ1884" s="17">
        <v>0.33333333333333298</v>
      </c>
      <c r="AK1884" s="17">
        <v>0.99574738648450023</v>
      </c>
      <c r="AL1884" s="17">
        <v>1.1204199888011193</v>
      </c>
      <c r="AM1884" s="17">
        <v>0.33333333333333298</v>
      </c>
      <c r="AN1884" s="17">
        <v>-0.12643820986992504</v>
      </c>
      <c r="AO1884" s="17">
        <v>-7.8328079867146183E-2</v>
      </c>
      <c r="AP1884" s="17">
        <v>0.33333333333333298</v>
      </c>
      <c r="AQ1884" s="17">
        <v>6.1302901997923094</v>
      </c>
      <c r="AR1884" s="17">
        <v>2.2468181633985576</v>
      </c>
      <c r="AS1884" s="17">
        <v>5.4367945767683175</v>
      </c>
      <c r="AT1884" s="17">
        <v>10.079596729605084</v>
      </c>
      <c r="AU1884" s="17">
        <v>-0.99999999999999922</v>
      </c>
      <c r="AV1884" s="17">
        <v>-0.99999999999999922</v>
      </c>
      <c r="AW1884" s="17">
        <v>-0.99999999999999922</v>
      </c>
      <c r="AX1884" s="17">
        <v>-0.99999999999999922</v>
      </c>
      <c r="AY1884" s="17">
        <v>-3.9295332585994838E-2</v>
      </c>
      <c r="AZ1884" s="17">
        <v>0.55635363742776389</v>
      </c>
      <c r="BA1884" s="17">
        <v>-0.50021278880268816</v>
      </c>
      <c r="BB1884" s="17">
        <v>-0.21758546784577518</v>
      </c>
      <c r="BC1884" s="17">
        <v>0.3017626600194741</v>
      </c>
      <c r="BD1884" s="17">
        <v>-2.6578685090055609</v>
      </c>
      <c r="BE1884" s="17">
        <v>5.0430025564734144</v>
      </c>
      <c r="BF1884" s="17">
        <v>-0.99999999999999922</v>
      </c>
      <c r="CU1884" t="e">
        <v>#N/A</v>
      </c>
      <c r="CV1884" t="e">
        <v>#N/A</v>
      </c>
    </row>
    <row r="1885" spans="1:100" x14ac:dyDescent="0.25">
      <c r="A1885">
        <v>4678</v>
      </c>
      <c r="B1885" t="s">
        <v>1748</v>
      </c>
      <c r="C1885" s="48">
        <v>2</v>
      </c>
      <c r="D1885" s="22">
        <v>1611.3517578125</v>
      </c>
      <c r="E1885" s="17">
        <v>119.06346095549958</v>
      </c>
      <c r="F1885" s="17">
        <v>53.885130282337059</v>
      </c>
      <c r="G1885" s="17">
        <v>0.83049692523870844</v>
      </c>
      <c r="H1885" s="17">
        <v>10.112797424491069</v>
      </c>
      <c r="I1885" s="17">
        <v>86.568474720968879</v>
      </c>
      <c r="J1885" s="17">
        <v>19.729630137005113</v>
      </c>
      <c r="K1885" s="17">
        <v>-0.99999999999999922</v>
      </c>
      <c r="L1885" s="17">
        <v>-0.99999999999999922</v>
      </c>
      <c r="M1885" s="17">
        <v>-0.99999999999999922</v>
      </c>
      <c r="N1885" s="17">
        <v>0.36474396278655474</v>
      </c>
      <c r="O1885" s="17">
        <v>-0.99999999999999922</v>
      </c>
      <c r="P1885" s="17">
        <v>-0.99999999999999922</v>
      </c>
      <c r="Q1885" s="17">
        <v>5.0361381597399379</v>
      </c>
      <c r="R1885" s="17">
        <v>-0.99999999999999922</v>
      </c>
      <c r="S1885" s="17">
        <v>2.5111758956952497</v>
      </c>
      <c r="T1885" s="17">
        <v>0.29823269810684516</v>
      </c>
      <c r="U1885" s="17">
        <v>0.5678185816328134</v>
      </c>
      <c r="V1885" s="17">
        <v>0.57633895445105143</v>
      </c>
      <c r="W1885" s="17">
        <v>5.5832390363083526</v>
      </c>
      <c r="X1885" s="17">
        <v>4.1098818016954484</v>
      </c>
      <c r="Y1885" s="17">
        <v>0.24082965483629018</v>
      </c>
      <c r="Z1885" s="17">
        <v>45.834766853558037</v>
      </c>
      <c r="AA1885" s="17">
        <v>1.4578737568028615</v>
      </c>
      <c r="AB1885" s="17">
        <v>2.3883806098431681</v>
      </c>
      <c r="AC1885" s="17">
        <v>32.633746068107904</v>
      </c>
      <c r="AD1885" s="17">
        <v>1.8153102525189342</v>
      </c>
      <c r="AE1885" s="17">
        <v>1.4701093649495514</v>
      </c>
      <c r="AF1885" s="17">
        <v>77.12531261431505</v>
      </c>
      <c r="AG1885" s="17">
        <v>40.884270479724648</v>
      </c>
      <c r="AH1885" s="17">
        <v>0.49577784259916247</v>
      </c>
      <c r="AI1885" s="17">
        <v>0.62829811224783572</v>
      </c>
      <c r="AJ1885" s="17">
        <v>0.33333333333333298</v>
      </c>
      <c r="AK1885" s="17">
        <v>1.0413766862377887</v>
      </c>
      <c r="AL1885" s="17">
        <v>1.0752813195402593</v>
      </c>
      <c r="AM1885" s="17">
        <v>0.33333333333333298</v>
      </c>
      <c r="AN1885" s="17">
        <v>0.66194272032187285</v>
      </c>
      <c r="AO1885" s="17">
        <v>0.7622747965253297</v>
      </c>
      <c r="AP1885" s="17">
        <v>0.33333333333333298</v>
      </c>
      <c r="AQ1885" s="17">
        <v>11.390545315184351</v>
      </c>
      <c r="AR1885" s="17">
        <v>2.2444243630026963</v>
      </c>
      <c r="AS1885" s="17">
        <v>9.8205371842581783</v>
      </c>
      <c r="AT1885" s="17">
        <v>10.369145936175238</v>
      </c>
      <c r="AU1885" s="17">
        <v>-0.99999999999999922</v>
      </c>
      <c r="AV1885" s="17">
        <v>-0.99999999999999922</v>
      </c>
      <c r="AW1885" s="17">
        <v>-0.99999999999999922</v>
      </c>
      <c r="AX1885" s="17">
        <v>-0.99999999999999922</v>
      </c>
      <c r="AY1885" s="17">
        <v>7.0715419794966441E-2</v>
      </c>
      <c r="AZ1885" s="17">
        <v>-0.10469280099146061</v>
      </c>
      <c r="BA1885" s="17">
        <v>0.66469850049916479</v>
      </c>
      <c r="BB1885" s="17">
        <v>-6.1062559442417452E-2</v>
      </c>
      <c r="BC1885" s="17">
        <v>0.36681107701586946</v>
      </c>
      <c r="BD1885" s="17">
        <v>-0.45156657234925923</v>
      </c>
      <c r="BE1885" s="17">
        <v>11.007423232057839</v>
      </c>
      <c r="BF1885" s="17">
        <v>-0.99999999999999922</v>
      </c>
      <c r="BG1885" s="22">
        <v>1436.1576813528388</v>
      </c>
    </row>
    <row r="1886" spans="1:100" x14ac:dyDescent="0.25">
      <c r="A1886">
        <v>4680</v>
      </c>
      <c r="B1886" t="s">
        <v>1749</v>
      </c>
      <c r="C1886" s="48">
        <v>3</v>
      </c>
      <c r="D1886" s="22">
        <v>1633.1938117637765</v>
      </c>
      <c r="E1886" s="17">
        <v>123.70772184410802</v>
      </c>
      <c r="F1886" s="17">
        <v>78.531996358302735</v>
      </c>
      <c r="G1886" s="17">
        <v>0.81920486970741113</v>
      </c>
      <c r="H1886" s="17">
        <v>6.0780779570743402</v>
      </c>
      <c r="I1886" s="17">
        <v>106.3335978264823</v>
      </c>
      <c r="J1886" s="17">
        <v>10.148318035182637</v>
      </c>
      <c r="K1886" s="17">
        <v>-0.99999999999999778</v>
      </c>
      <c r="L1886" s="17">
        <v>-0.99999999999999778</v>
      </c>
      <c r="M1886" s="17">
        <v>-0.99999999999999778</v>
      </c>
      <c r="N1886" s="17">
        <v>0.25298399004715783</v>
      </c>
      <c r="O1886" s="17">
        <v>-0.99999999999999778</v>
      </c>
      <c r="P1886" s="17">
        <v>-0.99999999999999778</v>
      </c>
      <c r="Q1886" s="17">
        <v>3.0301727350585379</v>
      </c>
      <c r="R1886" s="17">
        <v>-0.99999999999999778</v>
      </c>
      <c r="S1886" s="17">
        <v>1.5633509800494689</v>
      </c>
      <c r="T1886" s="17">
        <v>0.193337847739428</v>
      </c>
      <c r="U1886" s="17">
        <v>-3.9398369041568786E-2</v>
      </c>
      <c r="V1886" s="17">
        <v>6.8702915161178255E-2</v>
      </c>
      <c r="W1886" s="17">
        <v>3.0479052220158001</v>
      </c>
      <c r="X1886" s="17">
        <v>1.6554901670812017</v>
      </c>
      <c r="Y1886" s="17">
        <v>0.15798115735665497</v>
      </c>
      <c r="Z1886" s="17">
        <v>50.524505238178641</v>
      </c>
      <c r="AA1886" s="17">
        <v>0.43532864429107854</v>
      </c>
      <c r="AB1886" s="17">
        <v>1.5143049955303911</v>
      </c>
      <c r="AC1886" s="17">
        <v>43.583174723677068</v>
      </c>
      <c r="AD1886" s="17">
        <v>2.82214071427207</v>
      </c>
      <c r="AE1886" s="17">
        <v>2.1216715309552874</v>
      </c>
      <c r="AF1886" s="17">
        <v>97.743656488341358</v>
      </c>
      <c r="AG1886" s="17">
        <v>72.924773976947762</v>
      </c>
      <c r="AH1886" s="17">
        <v>0.74682066886079534</v>
      </c>
      <c r="AI1886" s="17">
        <v>0.66759641824287874</v>
      </c>
      <c r="AJ1886" s="17">
        <v>0.33333333333333298</v>
      </c>
      <c r="AK1886" s="17">
        <v>0.48967629797979734</v>
      </c>
      <c r="AL1886" s="17">
        <v>0.78730397406647246</v>
      </c>
      <c r="AM1886" s="17">
        <v>0.33333333333333298</v>
      </c>
      <c r="AN1886" s="17">
        <v>0.38304766041452232</v>
      </c>
      <c r="AO1886" s="17">
        <v>0.26308787531883926</v>
      </c>
      <c r="AP1886" s="17">
        <v>0.33333333333333298</v>
      </c>
      <c r="AQ1886" s="17">
        <v>8.5899413381409495</v>
      </c>
      <c r="AR1886" s="17">
        <v>4.1925165473742245</v>
      </c>
      <c r="AS1886" s="17">
        <v>1.059038508010443</v>
      </c>
      <c r="AT1886" s="17">
        <v>4.896762979797975</v>
      </c>
      <c r="AU1886" s="17">
        <v>-0.99999999999999778</v>
      </c>
      <c r="AV1886" s="17">
        <v>-0.99999999999999778</v>
      </c>
      <c r="AW1886" s="17">
        <v>-0.99999999999999778</v>
      </c>
      <c r="AX1886" s="17">
        <v>-0.99999999999999778</v>
      </c>
      <c r="AY1886" s="17">
        <v>-4.3460257650217347E-2</v>
      </c>
      <c r="AZ1886" s="17">
        <v>0.49267775319109947</v>
      </c>
      <c r="BA1886" s="17">
        <v>0.74447711831642738</v>
      </c>
      <c r="BB1886" s="17">
        <v>0.11612496760965464</v>
      </c>
      <c r="BC1886" s="17">
        <v>-9.9648137274619936E-2</v>
      </c>
      <c r="BD1886" s="17">
        <v>5.3665129561968623</v>
      </c>
      <c r="BE1886" s="17">
        <v>1.2311821597166384</v>
      </c>
      <c r="BF1886" s="17">
        <v>-0.99999999999999778</v>
      </c>
      <c r="CU1886" t="e">
        <v>#N/A</v>
      </c>
      <c r="CV1886" t="e">
        <v>#N/A</v>
      </c>
    </row>
    <row r="1887" spans="1:100" x14ac:dyDescent="0.25">
      <c r="A1887">
        <v>4681</v>
      </c>
      <c r="B1887" t="s">
        <v>1750</v>
      </c>
      <c r="C1887" s="48">
        <v>3</v>
      </c>
      <c r="D1887" s="22">
        <v>1366.7775502122834</v>
      </c>
      <c r="E1887" s="17">
        <v>-10.163013439210005</v>
      </c>
      <c r="F1887" s="17">
        <v>-153.77787767768143</v>
      </c>
      <c r="G1887" s="17">
        <v>-0.54009697207845098</v>
      </c>
      <c r="H1887" s="17">
        <v>2.579925998307913</v>
      </c>
      <c r="I1887" s="17">
        <v>-14.785165340058011</v>
      </c>
      <c r="J1887" s="17">
        <v>0.22505203768003268</v>
      </c>
      <c r="K1887" s="17">
        <v>-1.0000000000000007</v>
      </c>
      <c r="L1887" s="17">
        <v>-1.0000000000000007</v>
      </c>
      <c r="M1887" s="17">
        <v>-1.0000000000000007</v>
      </c>
      <c r="N1887" s="17">
        <v>0.44423008320622481</v>
      </c>
      <c r="O1887" s="17">
        <v>-1.0000000000000007</v>
      </c>
      <c r="P1887" s="17">
        <v>-1.0000000000000007</v>
      </c>
      <c r="Q1887" s="17">
        <v>4.9094795712657575</v>
      </c>
      <c r="R1887" s="17">
        <v>-1.0000000000000007</v>
      </c>
      <c r="S1887" s="17">
        <v>-1.0017239256646666</v>
      </c>
      <c r="T1887" s="17">
        <v>-6.1090491575729315E-2</v>
      </c>
      <c r="U1887" s="17">
        <v>-0.16305286081425613</v>
      </c>
      <c r="V1887" s="17">
        <v>-1.2332928542988593</v>
      </c>
      <c r="W1887" s="17">
        <v>-2.3295535729578454</v>
      </c>
      <c r="X1887" s="17">
        <v>-8.2435890109154748</v>
      </c>
      <c r="Y1887" s="17">
        <v>-0.12188124351925247</v>
      </c>
      <c r="Z1887" s="17">
        <v>12.233031131103637</v>
      </c>
      <c r="AA1887" s="17">
        <v>1.7124962036991382</v>
      </c>
      <c r="AB1887" s="17">
        <v>0.94705879340630772</v>
      </c>
      <c r="AC1887" s="17">
        <v>-26.650292096567284</v>
      </c>
      <c r="AD1887" s="17">
        <v>-0.62340470348683752</v>
      </c>
      <c r="AE1887" s="17">
        <v>-1.2034033016851993</v>
      </c>
      <c r="AF1887" s="17">
        <v>-14.673605473742539</v>
      </c>
      <c r="AG1887" s="17">
        <v>-125.36645221371587</v>
      </c>
      <c r="AH1887" s="17">
        <v>7.6467688196696429E-2</v>
      </c>
      <c r="AI1887" s="17">
        <v>0.12587770602803472</v>
      </c>
      <c r="AJ1887" s="17">
        <v>0.33333333333333298</v>
      </c>
      <c r="AK1887" s="17">
        <v>-0.32223274326112311</v>
      </c>
      <c r="AL1887" s="17">
        <v>-9.9135206770619572E-2</v>
      </c>
      <c r="AM1887" s="17">
        <v>0.33333333333333298</v>
      </c>
      <c r="AN1887" s="17">
        <v>-0.11590523304099289</v>
      </c>
      <c r="AO1887" s="17">
        <v>-4.9054472520509644E-2</v>
      </c>
      <c r="AP1887" s="17">
        <v>0.33333333333333298</v>
      </c>
      <c r="AQ1887" s="17">
        <v>-0.11155986631546942</v>
      </c>
      <c r="AR1887" s="17">
        <v>3.4079753215095439</v>
      </c>
      <c r="AS1887" s="17">
        <v>0.18789283650808167</v>
      </c>
      <c r="AT1887" s="17">
        <v>-3.3708161203375933</v>
      </c>
      <c r="AU1887" s="17">
        <v>-1.0000000000000007</v>
      </c>
      <c r="AV1887" s="17">
        <v>-1.0000000000000007</v>
      </c>
      <c r="AW1887" s="17">
        <v>-1.0000000000000007</v>
      </c>
      <c r="AX1887" s="17">
        <v>-1.0000000000000007</v>
      </c>
      <c r="AY1887" s="17">
        <v>2.4300841868498492E-2</v>
      </c>
      <c r="AZ1887" s="17">
        <v>1.197714617570065</v>
      </c>
      <c r="BA1887" s="17">
        <v>1.4708746504461696</v>
      </c>
      <c r="BB1887" s="17">
        <v>-0.15146230109417541</v>
      </c>
      <c r="BC1887" s="17">
        <v>-0.22131368452138506</v>
      </c>
      <c r="BD1887" s="17">
        <v>2.2020155604959402</v>
      </c>
      <c r="BE1887" s="17">
        <v>1.8215311391962179</v>
      </c>
      <c r="BF1887" s="17">
        <v>-1.0000000000000007</v>
      </c>
      <c r="CU1887" t="e">
        <v>#N/A</v>
      </c>
      <c r="CV1887" t="e">
        <v>#N/A</v>
      </c>
    </row>
    <row r="1888" spans="1:100" x14ac:dyDescent="0.25">
      <c r="A1888">
        <v>4682</v>
      </c>
      <c r="B1888" t="s">
        <v>1620</v>
      </c>
      <c r="C1888" s="48">
        <v>3</v>
      </c>
      <c r="D1888" s="22">
        <v>1478.7887569625882</v>
      </c>
      <c r="E1888" s="17">
        <v>63.913696031919429</v>
      </c>
      <c r="F1888" s="17">
        <v>-32.07358018784825</v>
      </c>
      <c r="G1888" s="17">
        <v>0.6144752398731701</v>
      </c>
      <c r="H1888" s="17">
        <v>9.568549120643441</v>
      </c>
      <c r="I1888" s="17">
        <v>30.851599304119169</v>
      </c>
      <c r="J1888" s="17">
        <v>18.614577114435651</v>
      </c>
      <c r="K1888" s="17">
        <v>-1.0000000000000011</v>
      </c>
      <c r="L1888" s="17">
        <v>-1.0000000000000011</v>
      </c>
      <c r="M1888" s="17">
        <v>-1.0000000000000011</v>
      </c>
      <c r="N1888" s="17">
        <v>0.26875595126396751</v>
      </c>
      <c r="O1888" s="17">
        <v>-1.0000000000000011</v>
      </c>
      <c r="P1888" s="17">
        <v>-1.0000000000000011</v>
      </c>
      <c r="Q1888" s="17">
        <v>4.6232250190570818</v>
      </c>
      <c r="R1888" s="17">
        <v>-1.0000000000000011</v>
      </c>
      <c r="S1888" s="17">
        <v>2.5623846887716701</v>
      </c>
      <c r="T1888" s="17">
        <v>0.24219868711590675</v>
      </c>
      <c r="U1888" s="17">
        <v>-8.9722637978491615E-2</v>
      </c>
      <c r="V1888" s="17">
        <v>-0.68970940809366976</v>
      </c>
      <c r="W1888" s="17">
        <v>4.9453241015863574</v>
      </c>
      <c r="X1888" s="17">
        <v>4.4644650501869991</v>
      </c>
      <c r="Y1888" s="17">
        <v>0.24413714021726279</v>
      </c>
      <c r="Z1888" s="17">
        <v>15.823916517830183</v>
      </c>
      <c r="AA1888" s="17">
        <v>0.88621793537677351</v>
      </c>
      <c r="AB1888" s="17">
        <v>-6.9919697649853146E-2</v>
      </c>
      <c r="AC1888" s="17">
        <v>7.0965262003425504</v>
      </c>
      <c r="AD1888" s="17">
        <v>0.97726923823459433</v>
      </c>
      <c r="AE1888" s="17">
        <v>-0.46327665192158485</v>
      </c>
      <c r="AF1888" s="17">
        <v>22.387246368601289</v>
      </c>
      <c r="AG1888" s="17">
        <v>-35.868144403824601</v>
      </c>
      <c r="AH1888" s="17">
        <v>0.27248160833278773</v>
      </c>
      <c r="AI1888" s="17">
        <v>0.2082822987576794</v>
      </c>
      <c r="AJ1888" s="17">
        <v>0.33333333333333298</v>
      </c>
      <c r="AK1888" s="17">
        <v>1.4644098797997627</v>
      </c>
      <c r="AL1888" s="17">
        <v>1.3409628233990478</v>
      </c>
      <c r="AM1888" s="17">
        <v>0.33333333333333298</v>
      </c>
      <c r="AN1888" s="17">
        <v>0.21523831173838823</v>
      </c>
      <c r="AO1888" s="17">
        <v>0.14362546494685055</v>
      </c>
      <c r="AP1888" s="17">
        <v>0.33333333333333298</v>
      </c>
      <c r="AQ1888" s="17">
        <v>8.4643529355178888</v>
      </c>
      <c r="AR1888" s="17">
        <v>2.6278412765570183</v>
      </c>
      <c r="AS1888" s="17">
        <v>1.1153572070304223</v>
      </c>
      <c r="AT1888" s="17">
        <v>14.871378630848218</v>
      </c>
      <c r="AU1888" s="17">
        <v>-1.0000000000000011</v>
      </c>
      <c r="AV1888" s="17">
        <v>-1.0000000000000011</v>
      </c>
      <c r="AW1888" s="17">
        <v>-1.0000000000000011</v>
      </c>
      <c r="AX1888" s="17">
        <v>-1.0000000000000011</v>
      </c>
      <c r="AY1888" s="17">
        <v>-2.890633240796639E-2</v>
      </c>
      <c r="AZ1888" s="17">
        <v>0.96399880775403102</v>
      </c>
      <c r="BA1888" s="17">
        <v>0.21373466644184039</v>
      </c>
      <c r="BB1888" s="17">
        <v>-6.1855821780565673E-2</v>
      </c>
      <c r="BC1888" s="17">
        <v>0.15212539239922809</v>
      </c>
      <c r="BD1888" s="17">
        <v>3.2735984942560128</v>
      </c>
      <c r="BE1888" s="17">
        <v>4.8718081421899013</v>
      </c>
      <c r="BF1888" s="17">
        <v>-1.0000000000000011</v>
      </c>
      <c r="CU1888" t="e">
        <v>#N/A</v>
      </c>
      <c r="CV1888" t="e">
        <v>#N/A</v>
      </c>
    </row>
    <row r="1889" spans="1:100" x14ac:dyDescent="0.25">
      <c r="A1889">
        <v>4683</v>
      </c>
      <c r="B1889" t="s">
        <v>1751</v>
      </c>
      <c r="C1889" s="48">
        <v>3</v>
      </c>
      <c r="D1889" s="22">
        <v>1462.2583187144603</v>
      </c>
      <c r="E1889" s="17">
        <v>59.762726886776541</v>
      </c>
      <c r="F1889" s="17">
        <v>-43.173027454908599</v>
      </c>
      <c r="G1889" s="17">
        <v>4.0545062003973245E-2</v>
      </c>
      <c r="H1889" s="17">
        <v>3.4048528888749336</v>
      </c>
      <c r="I1889" s="17">
        <v>48.206093096360789</v>
      </c>
      <c r="J1889" s="17">
        <v>0.17635488267253607</v>
      </c>
      <c r="K1889" s="17">
        <v>-0.99999999999999989</v>
      </c>
      <c r="L1889" s="17">
        <v>-0.99999999999999989</v>
      </c>
      <c r="M1889" s="17">
        <v>-0.99999999999999989</v>
      </c>
      <c r="N1889" s="17">
        <v>0.18143376210984036</v>
      </c>
      <c r="O1889" s="17">
        <v>-0.99999999999999989</v>
      </c>
      <c r="P1889" s="17">
        <v>-0.99999999999999989</v>
      </c>
      <c r="Q1889" s="17">
        <v>2.5660259065047057</v>
      </c>
      <c r="R1889" s="17">
        <v>-0.99999999999999989</v>
      </c>
      <c r="S1889" s="17">
        <v>0.4517954993412715</v>
      </c>
      <c r="T1889" s="17">
        <v>0.1597351592956785</v>
      </c>
      <c r="U1889" s="17">
        <v>-3.2382008156157119E-2</v>
      </c>
      <c r="V1889" s="17">
        <v>8.3363070482626728E-2</v>
      </c>
      <c r="W1889" s="17">
        <v>0.83882698237022857</v>
      </c>
      <c r="X1889" s="17">
        <v>-2.0751969047151291</v>
      </c>
      <c r="Y1889" s="17">
        <v>-1.0549033210136432E-2</v>
      </c>
      <c r="Z1889" s="17">
        <v>42.887501844326209</v>
      </c>
      <c r="AA1889" s="17">
        <v>-0.8406827441980147</v>
      </c>
      <c r="AB1889" s="17">
        <v>0.23079752114398727</v>
      </c>
      <c r="AC1889" s="17">
        <v>8.6552815695927894</v>
      </c>
      <c r="AD1889" s="17">
        <v>-0.18285813894519576</v>
      </c>
      <c r="AE1889" s="17">
        <v>-0.8326987057875489</v>
      </c>
      <c r="AF1889" s="17">
        <v>50.940882229275424</v>
      </c>
      <c r="AG1889" s="17">
        <v>-18.525432284323031</v>
      </c>
      <c r="AH1889" s="17">
        <v>-4.5605859365004053E-2</v>
      </c>
      <c r="AI1889" s="17">
        <v>-0.12055502818819694</v>
      </c>
      <c r="AJ1889" s="17">
        <v>0.33333333333333298</v>
      </c>
      <c r="AK1889" s="17">
        <v>0.17841844568191439</v>
      </c>
      <c r="AL1889" s="17">
        <v>4.5586314625942342E-3</v>
      </c>
      <c r="AM1889" s="17">
        <v>0.33333333333333298</v>
      </c>
      <c r="AN1889" s="17">
        <v>-0.28730340726992781</v>
      </c>
      <c r="AO1889" s="17">
        <v>-0.43096142985732133</v>
      </c>
      <c r="AP1889" s="17">
        <v>0.33333333333333298</v>
      </c>
      <c r="AQ1889" s="17">
        <v>-2.7347891329146212</v>
      </c>
      <c r="AR1889" s="17">
        <v>3.3590027118600752</v>
      </c>
      <c r="AS1889" s="17">
        <v>-5.1557884225165935</v>
      </c>
      <c r="AT1889" s="17">
        <v>1.9731405933290556</v>
      </c>
      <c r="AU1889" s="17">
        <v>-0.99999999999999989</v>
      </c>
      <c r="AV1889" s="17">
        <v>-0.99999999999999989</v>
      </c>
      <c r="AW1889" s="17">
        <v>-0.99999999999999989</v>
      </c>
      <c r="AX1889" s="17">
        <v>-0.99999999999999989</v>
      </c>
      <c r="AY1889" s="17">
        <v>-1.6869423409204859E-2</v>
      </c>
      <c r="AZ1889" s="17">
        <v>-6.9203710322175788E-2</v>
      </c>
      <c r="BA1889" s="17">
        <v>0.2298750167021118</v>
      </c>
      <c r="BB1889" s="17">
        <v>-0.20923331518845351</v>
      </c>
      <c r="BC1889" s="17">
        <v>0.27250173693863666</v>
      </c>
      <c r="BD1889" s="17">
        <v>-5.5768514313222184</v>
      </c>
      <c r="BE1889" s="17">
        <v>7.9619185069764757</v>
      </c>
      <c r="BF1889" s="17">
        <v>-0.99999999999999989</v>
      </c>
      <c r="CU1889" t="e">
        <v>#N/A</v>
      </c>
      <c r="CV1889" t="e">
        <v>#N/A</v>
      </c>
    </row>
    <row r="1890" spans="1:100" x14ac:dyDescent="0.25">
      <c r="A1890">
        <v>4688</v>
      </c>
      <c r="B1890" t="s">
        <v>1752</v>
      </c>
      <c r="C1890" s="48">
        <v>2</v>
      </c>
      <c r="D1890" s="22">
        <v>1544.60501953125</v>
      </c>
      <c r="E1890" s="17">
        <v>132.88078482872518</v>
      </c>
      <c r="F1890" s="17">
        <v>76.175839878688166</v>
      </c>
      <c r="G1890" s="17">
        <v>0.98543033627994747</v>
      </c>
      <c r="H1890" s="17">
        <v>11.526060428274445</v>
      </c>
      <c r="I1890" s="17">
        <v>97.418796422013486</v>
      </c>
      <c r="J1890" s="17">
        <v>22.409478051689987</v>
      </c>
      <c r="K1890" s="17">
        <v>-0.99999999999999878</v>
      </c>
      <c r="L1890" s="17">
        <v>-0.99999999999999878</v>
      </c>
      <c r="M1890" s="17">
        <v>-0.99999999999999878</v>
      </c>
      <c r="N1890" s="17">
        <v>0.40335331774764738</v>
      </c>
      <c r="O1890" s="17">
        <v>-0.99999999999999878</v>
      </c>
      <c r="P1890" s="17">
        <v>-0.99999999999999878</v>
      </c>
      <c r="Q1890" s="17">
        <v>5.4508938062699741</v>
      </c>
      <c r="R1890" s="17">
        <v>-0.99999999999999878</v>
      </c>
      <c r="S1890" s="17">
        <v>3.0521017726522519</v>
      </c>
      <c r="T1890" s="17">
        <v>0.35894817272900004</v>
      </c>
      <c r="U1890" s="17">
        <v>0.74975510469792717</v>
      </c>
      <c r="V1890" s="17">
        <v>0.81473462541921648</v>
      </c>
      <c r="W1890" s="17">
        <v>6.7912581753248622</v>
      </c>
      <c r="X1890" s="17">
        <v>5.5982720795015091</v>
      </c>
      <c r="Y1890" s="17">
        <v>0.29545482379485938</v>
      </c>
      <c r="Z1890" s="17">
        <v>50.850189889376132</v>
      </c>
      <c r="AA1890" s="17">
        <v>1.827253877467311</v>
      </c>
      <c r="AB1890" s="17">
        <v>2.9208094046995852</v>
      </c>
      <c r="AC1890" s="17">
        <v>38.746579898073698</v>
      </c>
      <c r="AD1890" s="17">
        <v>2.2818838787062816</v>
      </c>
      <c r="AE1890" s="17">
        <v>1.8608402048999588</v>
      </c>
      <c r="AF1890" s="17">
        <v>87.025408710141065</v>
      </c>
      <c r="AG1890" s="17">
        <v>57.799085598256205</v>
      </c>
      <c r="AH1890" s="17">
        <v>0.61280285729852002</v>
      </c>
      <c r="AI1890" s="17">
        <v>0.76675335426558533</v>
      </c>
      <c r="AJ1890" s="17">
        <v>0.33333333333333298</v>
      </c>
      <c r="AK1890" s="17">
        <v>1.1975875282284321</v>
      </c>
      <c r="AL1890" s="17">
        <v>1.2117172350817269</v>
      </c>
      <c r="AM1890" s="17">
        <v>0.33333333333333298</v>
      </c>
      <c r="AN1890" s="17">
        <v>0.80276594874073504</v>
      </c>
      <c r="AO1890" s="17">
        <v>0.91615674727578034</v>
      </c>
      <c r="AP1890" s="17">
        <v>0.33333333333333298</v>
      </c>
      <c r="AQ1890" s="17">
        <v>13.146171666154689</v>
      </c>
      <c r="AR1890" s="17">
        <v>2.2444243630026963</v>
      </c>
      <c r="AS1890" s="17">
        <v>12.05534506442506</v>
      </c>
      <c r="AT1890" s="17">
        <v>11.932706486913442</v>
      </c>
      <c r="AU1890" s="17">
        <v>-0.99999999999999878</v>
      </c>
      <c r="AV1890" s="17">
        <v>-0.99999999999999878</v>
      </c>
      <c r="AW1890" s="17">
        <v>-0.99999999999999878</v>
      </c>
      <c r="AX1890" s="17">
        <v>-0.99999999999999878</v>
      </c>
      <c r="AY1890" s="17">
        <v>9.425021795318525E-2</v>
      </c>
      <c r="AZ1890" s="17">
        <v>-0.26700187800961367</v>
      </c>
      <c r="BA1890" s="17">
        <v>0.82073224370373699</v>
      </c>
      <c r="BB1890" s="17">
        <v>-0.1514532980095859</v>
      </c>
      <c r="BC1890" s="17">
        <v>0.45333093521819201</v>
      </c>
      <c r="BD1890" s="17">
        <v>-2.8617871077755783</v>
      </c>
      <c r="BE1890" s="17">
        <v>13.335863818205203</v>
      </c>
      <c r="BF1890" s="17">
        <v>-0.99999999999999878</v>
      </c>
      <c r="BG1890" s="22">
        <v>407.26311490748344</v>
      </c>
    </row>
    <row r="1891" spans="1:100" x14ac:dyDescent="0.25">
      <c r="A1891">
        <v>4692</v>
      </c>
      <c r="B1891" t="s">
        <v>1753</v>
      </c>
      <c r="C1891" s="48">
        <v>3</v>
      </c>
      <c r="D1891" s="22">
        <v>1465.7202209279271</v>
      </c>
      <c r="E1891" s="17">
        <v>80.217203483222917</v>
      </c>
      <c r="F1891" s="17">
        <v>7.6501435964666031</v>
      </c>
      <c r="G1891" s="17">
        <v>0.25156589882625702</v>
      </c>
      <c r="H1891" s="17">
        <v>2.9283053892015465</v>
      </c>
      <c r="I1891" s="17">
        <v>50.296915145734268</v>
      </c>
      <c r="J1891" s="17">
        <v>9.875697754147815</v>
      </c>
      <c r="K1891" s="17">
        <v>-0.99999999999999944</v>
      </c>
      <c r="L1891" s="17">
        <v>-0.99999999999999944</v>
      </c>
      <c r="M1891" s="17">
        <v>-0.99999999999999944</v>
      </c>
      <c r="N1891" s="17">
        <v>0.40034870420147023</v>
      </c>
      <c r="O1891" s="17">
        <v>-0.99999999999999944</v>
      </c>
      <c r="P1891" s="17">
        <v>-0.99999999999999944</v>
      </c>
      <c r="Q1891" s="17">
        <v>5.37619085229358</v>
      </c>
      <c r="R1891" s="17">
        <v>-0.99999999999999944</v>
      </c>
      <c r="S1891" s="17">
        <v>-1.1008307516116205</v>
      </c>
      <c r="T1891" s="17">
        <v>-0.1658314893426806</v>
      </c>
      <c r="U1891" s="17">
        <v>-0.12311197993439656</v>
      </c>
      <c r="V1891" s="17">
        <v>-0.33441958083858075</v>
      </c>
      <c r="W1891" s="17">
        <v>-2.4478854630920344</v>
      </c>
      <c r="X1891" s="17">
        <v>-7.8810086585714387</v>
      </c>
      <c r="Y1891" s="17">
        <v>-4.8695772242089728E-2</v>
      </c>
      <c r="Z1891" s="17">
        <v>25.524206551359725</v>
      </c>
      <c r="AA1891" s="17">
        <v>-0.7199766741910949</v>
      </c>
      <c r="AB1891" s="17">
        <v>-0.73425354375385732</v>
      </c>
      <c r="AC1891" s="17">
        <v>24.824991191817368</v>
      </c>
      <c r="AD1891" s="17">
        <v>0.21280289279038567</v>
      </c>
      <c r="AE1891" s="17">
        <v>-0.41077113118112829</v>
      </c>
      <c r="AF1891" s="17">
        <v>49.204173068242127</v>
      </c>
      <c r="AG1891" s="17">
        <v>16.027690058419282</v>
      </c>
      <c r="AH1891" s="17">
        <v>-2.0049355489509972E-2</v>
      </c>
      <c r="AI1891" s="17">
        <v>-3.4568282562699518E-2</v>
      </c>
      <c r="AJ1891" s="17">
        <v>0.33333333333333298</v>
      </c>
      <c r="AK1891" s="17">
        <v>0.20780754269255747</v>
      </c>
      <c r="AL1891" s="17">
        <v>0.46635674051672033</v>
      </c>
      <c r="AM1891" s="17">
        <v>0.33333333333333298</v>
      </c>
      <c r="AN1891" s="17">
        <v>-0.2159505199299529</v>
      </c>
      <c r="AO1891" s="17">
        <v>-0.21324004245558253</v>
      </c>
      <c r="AP1891" s="17">
        <v>0.33333333333333298</v>
      </c>
      <c r="AQ1891" s="17">
        <v>1.0927420774921908</v>
      </c>
      <c r="AR1891" s="17">
        <v>2.3707813053598787</v>
      </c>
      <c r="AS1891" s="17">
        <v>5.4268410218623675</v>
      </c>
      <c r="AT1891" s="17">
        <v>2.0780754269255728</v>
      </c>
      <c r="AU1891" s="17">
        <v>-0.99999999999999944</v>
      </c>
      <c r="AV1891" s="17">
        <v>-0.99999999999999944</v>
      </c>
      <c r="AW1891" s="17">
        <v>-0.99999999999999944</v>
      </c>
      <c r="AX1891" s="17">
        <v>-0.99999999999999944</v>
      </c>
      <c r="AY1891" s="17">
        <v>8.4172061030385048E-3</v>
      </c>
      <c r="AZ1891" s="17">
        <v>0.36621532602167906</v>
      </c>
      <c r="BA1891" s="17">
        <v>0.8529540198638762</v>
      </c>
      <c r="BB1891" s="17">
        <v>-0.13013195390446483</v>
      </c>
      <c r="BC1891" s="17">
        <v>0.51406060379279528</v>
      </c>
      <c r="BD1891" s="17">
        <v>-1.4222222175032266</v>
      </c>
      <c r="BE1891" s="17">
        <v>17.11628519413928</v>
      </c>
      <c r="BF1891" s="17">
        <v>-0.99999999999999944</v>
      </c>
      <c r="CU1891" t="e">
        <v>#N/A</v>
      </c>
      <c r="CV1891" t="e">
        <v>#N/A</v>
      </c>
    </row>
    <row r="1892" spans="1:100" x14ac:dyDescent="0.25">
      <c r="A1892">
        <v>4693</v>
      </c>
      <c r="B1892" t="s">
        <v>1754</v>
      </c>
      <c r="C1892" s="48">
        <v>2</v>
      </c>
      <c r="D1892" s="22">
        <v>1474.4265820312501</v>
      </c>
      <c r="E1892" s="17">
        <v>8.659949178325121</v>
      </c>
      <c r="F1892" s="17">
        <v>-124.22263081683288</v>
      </c>
      <c r="G1892" s="17">
        <v>-0.40745572228623467</v>
      </c>
      <c r="H1892" s="17">
        <v>-1.1794904392093013</v>
      </c>
      <c r="I1892" s="17">
        <v>-0.12802531755568936</v>
      </c>
      <c r="J1892" s="17">
        <v>-1.6829547835276539</v>
      </c>
      <c r="K1892" s="17">
        <v>-1.000000000000002</v>
      </c>
      <c r="L1892" s="17">
        <v>-1.000000000000002</v>
      </c>
      <c r="M1892" s="17">
        <v>-1.000000000000002</v>
      </c>
      <c r="N1892" s="17">
        <v>5.6246571087144231E-2</v>
      </c>
      <c r="O1892" s="17">
        <v>-1.000000000000002</v>
      </c>
      <c r="P1892" s="17">
        <v>-1.000000000000002</v>
      </c>
      <c r="Q1892" s="17">
        <v>1.7221476702314291</v>
      </c>
      <c r="R1892" s="17">
        <v>-1.000000000000002</v>
      </c>
      <c r="S1892" s="17">
        <v>-1.8109429874643872</v>
      </c>
      <c r="T1892" s="17">
        <v>-0.18689753977466514</v>
      </c>
      <c r="U1892" s="17">
        <v>-0.88589497760710167</v>
      </c>
      <c r="V1892" s="17">
        <v>-1.3284958390911348</v>
      </c>
      <c r="W1892" s="17">
        <v>-4.0691043888824705</v>
      </c>
      <c r="X1892" s="17">
        <v>-7.7826898042440877</v>
      </c>
      <c r="Y1892" s="17">
        <v>-0.19563767702771054</v>
      </c>
      <c r="Z1892" s="17">
        <v>5.7604137239029995</v>
      </c>
      <c r="AA1892" s="17">
        <v>-1.4935561203714305</v>
      </c>
      <c r="AB1892" s="17">
        <v>-1.8658446846323842</v>
      </c>
      <c r="AC1892" s="17">
        <v>-16.209165043375723</v>
      </c>
      <c r="AD1892" s="17">
        <v>-1.9127174977395303</v>
      </c>
      <c r="AE1892" s="17">
        <v>-1.6519175402575037</v>
      </c>
      <c r="AF1892" s="17">
        <v>-1.9786720602171286</v>
      </c>
      <c r="AG1892" s="17">
        <v>-94.26888995000013</v>
      </c>
      <c r="AH1892" s="17">
        <v>-0.43927822955530804</v>
      </c>
      <c r="AI1892" s="17">
        <v>-0.4779902749222989</v>
      </c>
      <c r="AJ1892" s="17">
        <v>0.33333333333333298</v>
      </c>
      <c r="AK1892" s="17">
        <v>-0.20678292062031367</v>
      </c>
      <c r="AL1892" s="17">
        <v>-1.4872196908768953E-2</v>
      </c>
      <c r="AM1892" s="17">
        <v>0.33333333333333298</v>
      </c>
      <c r="AN1892" s="17">
        <v>-0.46326640844208161</v>
      </c>
      <c r="AO1892" s="17">
        <v>-0.4672764478290457</v>
      </c>
      <c r="AP1892" s="17">
        <v>0.33333333333333298</v>
      </c>
      <c r="AQ1892" s="17">
        <v>-2.6373023559018582</v>
      </c>
      <c r="AR1892" s="17">
        <v>2.2444243630026963</v>
      </c>
      <c r="AS1892" s="17">
        <v>-8.0360782053417346</v>
      </c>
      <c r="AT1892" s="17">
        <v>-2.1240529829185366</v>
      </c>
      <c r="AU1892" s="17">
        <v>-1.000000000000002</v>
      </c>
      <c r="AV1892" s="17">
        <v>-1.000000000000002</v>
      </c>
      <c r="AW1892" s="17">
        <v>-1.000000000000002</v>
      </c>
      <c r="AX1892" s="17">
        <v>-1.000000000000002</v>
      </c>
      <c r="AY1892" s="17">
        <v>-0.11733288749478399</v>
      </c>
      <c r="AZ1892" s="17">
        <v>1.1921930692774785</v>
      </c>
      <c r="BA1892" s="17">
        <v>-0.58204604740156407</v>
      </c>
      <c r="BB1892" s="17">
        <v>0.66117968236284841</v>
      </c>
      <c r="BC1892" s="17">
        <v>-0.32450196389135455</v>
      </c>
      <c r="BD1892" s="17">
        <v>18.806635211872798</v>
      </c>
      <c r="BE1892" s="17">
        <v>-7.5973384449339507</v>
      </c>
      <c r="BF1892" s="17">
        <v>-1.000000000000002</v>
      </c>
      <c r="BG1892" s="22">
        <v>10.817544542191627</v>
      </c>
    </row>
    <row r="1893" spans="1:100" x14ac:dyDescent="0.25">
      <c r="A1893">
        <v>4694</v>
      </c>
      <c r="B1893" t="s">
        <v>3020</v>
      </c>
      <c r="C1893" s="48">
        <v>2</v>
      </c>
      <c r="D1893" s="22">
        <v>1493.0558398437499</v>
      </c>
      <c r="E1893" s="17">
        <v>76.991843122713917</v>
      </c>
      <c r="F1893" s="17">
        <v>-13.986638807227155</v>
      </c>
      <c r="G1893" s="17">
        <v>0.35874860995982305</v>
      </c>
      <c r="H1893" s="17">
        <v>5.8096297823397816</v>
      </c>
      <c r="I1893" s="17">
        <v>53.530920404558138</v>
      </c>
      <c r="J1893" s="17">
        <v>11.569906998787204</v>
      </c>
      <c r="K1893" s="17">
        <v>-1.0000000000000002</v>
      </c>
      <c r="L1893" s="17">
        <v>-1.0000000000000002</v>
      </c>
      <c r="M1893" s="17">
        <v>-1.0000000000000002</v>
      </c>
      <c r="N1893" s="17">
        <v>0.24718443812049112</v>
      </c>
      <c r="O1893" s="17">
        <v>-1.0000000000000002</v>
      </c>
      <c r="P1893" s="17">
        <v>-1.0000000000000002</v>
      </c>
      <c r="Q1893" s="17">
        <v>3.7732712533186339</v>
      </c>
      <c r="R1893" s="17">
        <v>-1.0000000000000002</v>
      </c>
      <c r="S1893" s="17">
        <v>0.86414011800042123</v>
      </c>
      <c r="T1893" s="17">
        <v>0.11336345220393501</v>
      </c>
      <c r="U1893" s="17">
        <v>1.3849959456023478E-2</v>
      </c>
      <c r="V1893" s="17">
        <v>-0.14953905593546779</v>
      </c>
      <c r="W1893" s="17">
        <v>1.9050072732188439</v>
      </c>
      <c r="X1893" s="17">
        <v>-0.42203679038659969</v>
      </c>
      <c r="Y1893" s="17">
        <v>7.4504449350622504E-2</v>
      </c>
      <c r="Z1893" s="17">
        <v>30.563578078605332</v>
      </c>
      <c r="AA1893" s="17">
        <v>0.33316832077148362</v>
      </c>
      <c r="AB1893" s="17">
        <v>0.76721713521581969</v>
      </c>
      <c r="AC1893" s="17">
        <v>14.02111086253192</v>
      </c>
      <c r="AD1893" s="17">
        <v>0.3946655986110969</v>
      </c>
      <c r="AE1893" s="17">
        <v>0.28039428519153886</v>
      </c>
      <c r="AF1893" s="17">
        <v>46.981048553273546</v>
      </c>
      <c r="AG1893" s="17">
        <v>-10.618729949906033</v>
      </c>
      <c r="AH1893" s="17">
        <v>0.13945474121714813</v>
      </c>
      <c r="AI1893" s="17">
        <v>0.20672327745627248</v>
      </c>
      <c r="AJ1893" s="17">
        <v>0.33333333333333298</v>
      </c>
      <c r="AK1893" s="17">
        <v>0.56573879095019708</v>
      </c>
      <c r="AL1893" s="17">
        <v>0.65985502208987989</v>
      </c>
      <c r="AM1893" s="17">
        <v>0.33333333333333298</v>
      </c>
      <c r="AN1893" s="17">
        <v>0.23315773255026051</v>
      </c>
      <c r="AO1893" s="17">
        <v>0.2937280154889842</v>
      </c>
      <c r="AP1893" s="17">
        <v>0.33333333333333298</v>
      </c>
      <c r="AQ1893" s="17">
        <v>6.0449341409165411</v>
      </c>
      <c r="AR1893" s="17">
        <v>2.2444243630026963</v>
      </c>
      <c r="AS1893" s="17">
        <v>3.0158922380490809</v>
      </c>
      <c r="AT1893" s="17">
        <v>5.6083454691220505</v>
      </c>
      <c r="AU1893" s="17">
        <v>-1.0000000000000002</v>
      </c>
      <c r="AV1893" s="17">
        <v>-1.0000000000000002</v>
      </c>
      <c r="AW1893" s="17">
        <v>-1.0000000000000002</v>
      </c>
      <c r="AX1893" s="17">
        <v>-1.0000000000000002</v>
      </c>
      <c r="AY1893" s="17">
        <v>-9.4440688123804961E-4</v>
      </c>
      <c r="AZ1893" s="17">
        <v>0.38951327840224748</v>
      </c>
      <c r="BA1893" s="17">
        <v>0.18959984367153843</v>
      </c>
      <c r="BB1893" s="17">
        <v>0.21416328338451066</v>
      </c>
      <c r="BC1893" s="17">
        <v>0.10337146724538743</v>
      </c>
      <c r="BD1893" s="17">
        <v>6.8871828258376597</v>
      </c>
      <c r="BE1893" s="17">
        <v>3.9176811528001538</v>
      </c>
      <c r="BF1893" s="17">
        <v>-1.0000000000000002</v>
      </c>
      <c r="BG1893" s="22">
        <v>52.803619574510549</v>
      </c>
    </row>
    <row r="1894" spans="1:100" x14ac:dyDescent="0.25">
      <c r="A1894">
        <v>4698</v>
      </c>
      <c r="B1894" t="s">
        <v>3021</v>
      </c>
      <c r="C1894" s="48">
        <v>2</v>
      </c>
      <c r="D1894" s="22">
        <v>1488.2428417968749</v>
      </c>
      <c r="E1894" s="17">
        <v>64.019847422811779</v>
      </c>
      <c r="F1894" s="17">
        <v>-34.913628120399515</v>
      </c>
      <c r="G1894" s="17">
        <v>0.21329384894835218</v>
      </c>
      <c r="H1894" s="17">
        <v>4.4828286031741822</v>
      </c>
      <c r="I1894" s="17">
        <v>43.344409055479673</v>
      </c>
      <c r="J1894" s="17">
        <v>9.0540091342922189</v>
      </c>
      <c r="K1894" s="17">
        <v>-1.0000000000000004</v>
      </c>
      <c r="L1894" s="17">
        <v>-1.0000000000000004</v>
      </c>
      <c r="M1894" s="17">
        <v>-1.0000000000000004</v>
      </c>
      <c r="N1894" s="17">
        <v>0.21093715962238865</v>
      </c>
      <c r="O1894" s="17">
        <v>-1.0000000000000004</v>
      </c>
      <c r="P1894" s="17">
        <v>-1.0000000000000004</v>
      </c>
      <c r="Q1894" s="17">
        <v>3.3838898859379927</v>
      </c>
      <c r="R1894" s="17">
        <v>-1.0000000000000004</v>
      </c>
      <c r="S1894" s="17">
        <v>0.35630747151748421</v>
      </c>
      <c r="T1894" s="17">
        <v>5.6362481325465855E-2</v>
      </c>
      <c r="U1894" s="17">
        <v>-0.15695589387054015</v>
      </c>
      <c r="V1894" s="17">
        <v>-0.37334995065341831</v>
      </c>
      <c r="W1894" s="17">
        <v>0.77089337240141798</v>
      </c>
      <c r="X1894" s="17">
        <v>-1.819369042320643</v>
      </c>
      <c r="Y1894" s="17">
        <v>2.322118615592636E-2</v>
      </c>
      <c r="Z1894" s="17">
        <v>25.854992924870025</v>
      </c>
      <c r="AA1894" s="17">
        <v>-1.3613543853796095E-2</v>
      </c>
      <c r="AB1894" s="17">
        <v>0.26736172900616673</v>
      </c>
      <c r="AC1894" s="17">
        <v>8.2822532599981198</v>
      </c>
      <c r="AD1894" s="17">
        <v>-4.3363583314498966E-2</v>
      </c>
      <c r="AE1894" s="17">
        <v>-8.6432085975557293E-2</v>
      </c>
      <c r="AF1894" s="17">
        <v>37.686629086670081</v>
      </c>
      <c r="AG1894" s="17">
        <v>-26.498715900543534</v>
      </c>
      <c r="AH1894" s="17">
        <v>2.9589183936361452E-2</v>
      </c>
      <c r="AI1894" s="17">
        <v>7.6738569812311253E-2</v>
      </c>
      <c r="AJ1894" s="17">
        <v>0.33333333333333298</v>
      </c>
      <c r="AK1894" s="17">
        <v>0.41908475076320467</v>
      </c>
      <c r="AL1894" s="17">
        <v>0.53176610082303233</v>
      </c>
      <c r="AM1894" s="17">
        <v>0.33333333333333298</v>
      </c>
      <c r="AN1894" s="17">
        <v>0.10094990922235841</v>
      </c>
      <c r="AO1894" s="17">
        <v>0.14926038762253233</v>
      </c>
      <c r="AP1894" s="17">
        <v>0.33333333333333298</v>
      </c>
      <c r="AQ1894" s="17">
        <v>4.3967150151021581</v>
      </c>
      <c r="AR1894" s="17">
        <v>2.2444243630026963</v>
      </c>
      <c r="AS1894" s="17">
        <v>0.91780736447908806</v>
      </c>
      <c r="AT1894" s="17">
        <v>4.1404417761345229</v>
      </c>
      <c r="AU1894" s="17">
        <v>-1.0000000000000004</v>
      </c>
      <c r="AV1894" s="17">
        <v>-1.0000000000000004</v>
      </c>
      <c r="AW1894" s="17">
        <v>-1.0000000000000004</v>
      </c>
      <c r="AX1894" s="17">
        <v>-1.0000000000000004</v>
      </c>
      <c r="AY1894" s="17">
        <v>-2.3039372831776289E-2</v>
      </c>
      <c r="AZ1894" s="17">
        <v>0.54189247052746259</v>
      </c>
      <c r="BA1894" s="17">
        <v>4.3112067568130658E-2</v>
      </c>
      <c r="BB1894" s="17">
        <v>0.29902401928116151</v>
      </c>
      <c r="BC1894" s="17">
        <v>2.2144795651515004E-2</v>
      </c>
      <c r="BD1894" s="17">
        <v>9.1499488077475295</v>
      </c>
      <c r="BE1894" s="17">
        <v>1.7316919158025508</v>
      </c>
      <c r="BF1894" s="17">
        <v>-1.0000000000000004</v>
      </c>
      <c r="BG1894" s="22">
        <v>58.891427198238262</v>
      </c>
    </row>
    <row r="1895" spans="1:100" x14ac:dyDescent="0.25">
      <c r="A1895">
        <v>4701</v>
      </c>
      <c r="B1895" t="s">
        <v>1755</v>
      </c>
      <c r="C1895" s="48">
        <v>2</v>
      </c>
      <c r="D1895" s="22">
        <v>1458.2021484375</v>
      </c>
      <c r="E1895" s="17">
        <v>63.715209082755173</v>
      </c>
      <c r="F1895" s="17">
        <v>-35.405083979176538</v>
      </c>
      <c r="G1895" s="17">
        <v>0.20987794456686984</v>
      </c>
      <c r="H1895" s="17">
        <v>4.4516695958666777</v>
      </c>
      <c r="I1895" s="17">
        <v>43.105185887345684</v>
      </c>
      <c r="J1895" s="17">
        <v>8.9949250143986603</v>
      </c>
      <c r="K1895" s="17">
        <v>-1.0000000000000004</v>
      </c>
      <c r="L1895" s="17">
        <v>-1.0000000000000004</v>
      </c>
      <c r="M1895" s="17">
        <v>-1.0000000000000004</v>
      </c>
      <c r="N1895" s="17">
        <v>0.21008591737650084</v>
      </c>
      <c r="O1895" s="17">
        <v>-1.0000000000000004</v>
      </c>
      <c r="P1895" s="17">
        <v>-1.0000000000000004</v>
      </c>
      <c r="Q1895" s="17">
        <v>3.3747455340470411</v>
      </c>
      <c r="R1895" s="17">
        <v>-1.0000000000000004</v>
      </c>
      <c r="S1895" s="17">
        <v>0.34438137332641827</v>
      </c>
      <c r="T1895" s="17">
        <v>5.5023852979315294E-2</v>
      </c>
      <c r="U1895" s="17">
        <v>-0.16096715110752408</v>
      </c>
      <c r="V1895" s="17">
        <v>-0.37860599459845107</v>
      </c>
      <c r="W1895" s="17">
        <v>0.74425949245164591</v>
      </c>
      <c r="X1895" s="17">
        <v>-1.8521844230519182</v>
      </c>
      <c r="Y1895" s="17">
        <v>2.2016834217046477E-2</v>
      </c>
      <c r="Z1895" s="17">
        <v>25.744415061722883</v>
      </c>
      <c r="AA1895" s="17">
        <v>-2.1757475909060298E-2</v>
      </c>
      <c r="AB1895" s="17">
        <v>0.25562297078123297</v>
      </c>
      <c r="AC1895" s="17">
        <v>8.1474801615248928</v>
      </c>
      <c r="AD1895" s="17">
        <v>-5.3650395456995792E-2</v>
      </c>
      <c r="AE1895" s="17">
        <v>-9.5046749392550089E-2</v>
      </c>
      <c r="AF1895" s="17">
        <v>37.468356078907881</v>
      </c>
      <c r="AG1895" s="17">
        <v>-26.871646378786064</v>
      </c>
      <c r="AH1895" s="17">
        <v>2.7009067370360268E-2</v>
      </c>
      <c r="AI1895" s="17">
        <v>7.3685968926103823E-2</v>
      </c>
      <c r="AJ1895" s="17">
        <v>0.33333333333333298</v>
      </c>
      <c r="AK1895" s="17">
        <v>0.41564068214040217</v>
      </c>
      <c r="AL1895" s="17">
        <v>0.5287580211676659</v>
      </c>
      <c r="AM1895" s="17">
        <v>0.33333333333333298</v>
      </c>
      <c r="AN1895" s="17">
        <v>9.7845100003109753E-2</v>
      </c>
      <c r="AO1895" s="17">
        <v>0.14586766537968696</v>
      </c>
      <c r="AP1895" s="17">
        <v>0.33333333333333298</v>
      </c>
      <c r="AQ1895" s="17">
        <v>4.3580077297966717</v>
      </c>
      <c r="AR1895" s="17">
        <v>2.2444243630026963</v>
      </c>
      <c r="AS1895" s="17">
        <v>0.86853529347562075</v>
      </c>
      <c r="AT1895" s="17">
        <v>4.105969073958244</v>
      </c>
      <c r="AU1895" s="17">
        <v>-1.0000000000000004</v>
      </c>
      <c r="AV1895" s="17">
        <v>-1.0000000000000004</v>
      </c>
      <c r="AW1895" s="17">
        <v>-1.0000000000000004</v>
      </c>
      <c r="AX1895" s="17">
        <v>-1.0000000000000004</v>
      </c>
      <c r="AY1895" s="17">
        <v>-2.3558257813431821E-2</v>
      </c>
      <c r="AZ1895" s="17">
        <v>0.54547099038069868</v>
      </c>
      <c r="BA1895" s="17">
        <v>3.9671903542246506E-2</v>
      </c>
      <c r="BB1895" s="17">
        <v>0.30101691492479277</v>
      </c>
      <c r="BC1895" s="17">
        <v>2.0237243492607998E-2</v>
      </c>
      <c r="BD1895" s="17">
        <v>9.2030883005913946</v>
      </c>
      <c r="BE1895" s="17">
        <v>1.6803554716696261</v>
      </c>
      <c r="BF1895" s="17">
        <v>-1.0000000000000004</v>
      </c>
      <c r="BG1895" s="22">
        <v>259.5764501189214</v>
      </c>
    </row>
    <row r="1896" spans="1:100" x14ac:dyDescent="0.25">
      <c r="A1896">
        <v>4702</v>
      </c>
      <c r="B1896" t="s">
        <v>3022</v>
      </c>
      <c r="C1896" s="48">
        <v>1</v>
      </c>
      <c r="D1896" s="22">
        <v>1450</v>
      </c>
      <c r="E1896" s="47">
        <v>62.798508766834246</v>
      </c>
      <c r="F1896" s="47">
        <v>-29.08938549335334</v>
      </c>
      <c r="G1896" s="47">
        <v>0.24773049482204326</v>
      </c>
      <c r="H1896" s="47">
        <v>5.0316799675559034</v>
      </c>
      <c r="I1896" s="47">
        <v>43.150978932390657</v>
      </c>
      <c r="J1896" s="47">
        <v>9.4265685797601293</v>
      </c>
      <c r="K1896" s="47">
        <v>-1</v>
      </c>
      <c r="L1896" s="47">
        <v>-1</v>
      </c>
      <c r="M1896" s="47">
        <v>-1</v>
      </c>
      <c r="N1896" s="47">
        <v>0.23106494761372834</v>
      </c>
      <c r="O1896" s="47">
        <v>-1</v>
      </c>
      <c r="P1896" s="47">
        <v>-1</v>
      </c>
      <c r="Q1896" s="47">
        <v>3.6908187015592362</v>
      </c>
      <c r="R1896" s="47">
        <v>-1</v>
      </c>
      <c r="S1896" s="47">
        <v>0.64189072421973781</v>
      </c>
      <c r="T1896" s="47">
        <v>9.2362986157557392E-2</v>
      </c>
      <c r="U1896" s="47">
        <v>2.8539908778594872E-2</v>
      </c>
      <c r="V1896" s="47">
        <v>-3.3016092497362891E-2</v>
      </c>
      <c r="W1896" s="47">
        <v>1.340861265996665</v>
      </c>
      <c r="X1896" s="47">
        <v>-0.95214589246562853</v>
      </c>
      <c r="Y1896" s="47">
        <v>6.2963204570277986E-2</v>
      </c>
      <c r="Z1896" s="47">
        <v>26.745601001024557</v>
      </c>
      <c r="AA1896" s="47">
        <v>0.83044305783086536</v>
      </c>
      <c r="AB1896" s="47">
        <v>0.95436065465510056</v>
      </c>
      <c r="AC1896" s="47">
        <v>9.5356991142494465</v>
      </c>
      <c r="AD1896" s="47">
        <v>1.0338197723233149</v>
      </c>
      <c r="AE1896" s="47">
        <v>-6.1692529453854741E-2</v>
      </c>
      <c r="AF1896" s="47">
        <v>37.173968240475233</v>
      </c>
      <c r="AG1896" s="47">
        <v>-21.084351504417185</v>
      </c>
      <c r="AH1896" s="47">
        <v>0.31588437088007865</v>
      </c>
      <c r="AI1896" s="47">
        <v>0.38548558873661259</v>
      </c>
      <c r="AJ1896" s="47">
        <v>0.33333333333333298</v>
      </c>
      <c r="AK1896" s="47">
        <v>0.47968211832321317</v>
      </c>
      <c r="AL1896" s="47">
        <v>0.57122895297980814</v>
      </c>
      <c r="AM1896" s="47">
        <v>0.33333333333333298</v>
      </c>
      <c r="AN1896" s="47">
        <v>0.18789602731731778</v>
      </c>
      <c r="AO1896" s="47">
        <v>0.23868759666666312</v>
      </c>
      <c r="AP1896" s="47">
        <v>0.33333333333333298</v>
      </c>
      <c r="AQ1896" s="47">
        <v>5.9770106919154165</v>
      </c>
      <c r="AR1896" s="47">
        <v>2.6866680235991405</v>
      </c>
      <c r="AS1896" s="47">
        <v>1.9901707455278179</v>
      </c>
      <c r="AT1896" s="47">
        <v>4.7497298106331778</v>
      </c>
      <c r="AU1896" s="47">
        <v>-1</v>
      </c>
      <c r="AV1896" s="47">
        <v>-1</v>
      </c>
      <c r="AW1896" s="47">
        <v>-1</v>
      </c>
      <c r="AX1896" s="47">
        <v>-1</v>
      </c>
      <c r="AY1896" s="47">
        <v>5.741340798477359E-3</v>
      </c>
      <c r="AZ1896" s="47">
        <v>0.26109216513129191</v>
      </c>
      <c r="BA1896" s="47">
        <v>0.31605474538102962</v>
      </c>
      <c r="BB1896" s="47">
        <v>0.19654570281331249</v>
      </c>
      <c r="BC1896" s="47">
        <v>0.14449960111956645</v>
      </c>
      <c r="BD1896" s="47">
        <v>6.219103395989273</v>
      </c>
      <c r="BE1896" s="47">
        <v>5.19276375489431</v>
      </c>
      <c r="BF1896" s="47">
        <v>-1</v>
      </c>
      <c r="BG1896" s="22">
        <v>0</v>
      </c>
    </row>
    <row r="1897" spans="1:100" x14ac:dyDescent="0.25">
      <c r="A1897">
        <v>4704</v>
      </c>
      <c r="B1897" t="s">
        <v>1756</v>
      </c>
      <c r="C1897" s="48">
        <v>3</v>
      </c>
      <c r="D1897" s="22">
        <v>1510.0039626839243</v>
      </c>
      <c r="E1897" s="17">
        <v>64.284291608002817</v>
      </c>
      <c r="F1897" s="17">
        <v>14.889600648942579</v>
      </c>
      <c r="G1897" s="17">
        <v>0.80122317663361553</v>
      </c>
      <c r="H1897" s="17">
        <v>8.5722781783331872</v>
      </c>
      <c r="I1897" s="17">
        <v>46.407058694129695</v>
      </c>
      <c r="J1897" s="17">
        <v>5.0430197257858724</v>
      </c>
      <c r="K1897" s="17">
        <v>-1.000000000000002</v>
      </c>
      <c r="L1897" s="17">
        <v>-1.000000000000002</v>
      </c>
      <c r="M1897" s="17">
        <v>-1.000000000000002</v>
      </c>
      <c r="N1897" s="17">
        <v>0.47697944964785349</v>
      </c>
      <c r="O1897" s="17">
        <v>-1.000000000000002</v>
      </c>
      <c r="P1897" s="17">
        <v>-1.000000000000002</v>
      </c>
      <c r="Q1897" s="17">
        <v>6.393695333459525</v>
      </c>
      <c r="R1897" s="17">
        <v>-1.000000000000002</v>
      </c>
      <c r="S1897" s="17">
        <v>0.57658115884634575</v>
      </c>
      <c r="T1897" s="17">
        <v>7.5379743688812312E-2</v>
      </c>
      <c r="U1897" s="17">
        <v>0.5127102635904851</v>
      </c>
      <c r="V1897" s="17">
        <v>8.7704132097401993E-2</v>
      </c>
      <c r="W1897" s="17">
        <v>2.1785828448736617</v>
      </c>
      <c r="X1897" s="17">
        <v>-0.13772709641487291</v>
      </c>
      <c r="Y1897" s="17">
        <v>0.23389912262237456</v>
      </c>
      <c r="Z1897" s="17">
        <v>39.649640528159274</v>
      </c>
      <c r="AA1897" s="17">
        <v>1.0311507826461677</v>
      </c>
      <c r="AB1897" s="17">
        <v>1.3014555234977749</v>
      </c>
      <c r="AC1897" s="17">
        <v>3.3492706389470235</v>
      </c>
      <c r="AD1897" s="17">
        <v>2.1016556569380476</v>
      </c>
      <c r="AE1897" s="17">
        <v>-0.83249322499294121</v>
      </c>
      <c r="AF1897" s="17">
        <v>43.46787346561112</v>
      </c>
      <c r="AG1897" s="17">
        <v>24.551050125993829</v>
      </c>
      <c r="AH1897" s="17">
        <v>0.49199769798517495</v>
      </c>
      <c r="AI1897" s="17">
        <v>0.56334440904736882</v>
      </c>
      <c r="AJ1897" s="17">
        <v>0.33333333333333298</v>
      </c>
      <c r="AK1897" s="17">
        <v>-0.28521101496498169</v>
      </c>
      <c r="AL1897" s="17">
        <v>-0.27529604854076695</v>
      </c>
      <c r="AM1897" s="17">
        <v>0.33333333333333298</v>
      </c>
      <c r="AN1897" s="17">
        <v>4.0473502462407961E-2</v>
      </c>
      <c r="AO1897" s="17">
        <v>0.29978868519710766</v>
      </c>
      <c r="AP1897" s="17">
        <v>0.33333333333333298</v>
      </c>
      <c r="AQ1897" s="17">
        <v>2.9391852285185407</v>
      </c>
      <c r="AR1897" s="17">
        <v>3.4917268680602991</v>
      </c>
      <c r="AS1897" s="17">
        <v>4.40340300737539</v>
      </c>
      <c r="AT1897" s="17">
        <v>-2.8521101496498167</v>
      </c>
      <c r="AU1897" s="17">
        <v>-1.000000000000002</v>
      </c>
      <c r="AV1897" s="17">
        <v>-1.000000000000002</v>
      </c>
      <c r="AW1897" s="17">
        <v>-1.000000000000002</v>
      </c>
      <c r="AX1897" s="17">
        <v>-1.000000000000002</v>
      </c>
      <c r="AY1897" s="17">
        <v>-4.1397141482143775E-2</v>
      </c>
      <c r="AZ1897" s="17">
        <v>-0.11170596731112412</v>
      </c>
      <c r="BA1897" s="17">
        <v>0.40142657511126378</v>
      </c>
      <c r="BB1897" s="17">
        <v>0.26047675083523775</v>
      </c>
      <c r="BC1897" s="17">
        <v>9.0248490746042881E-2</v>
      </c>
      <c r="BD1897" s="17">
        <v>5.953388934325325</v>
      </c>
      <c r="BE1897" s="17">
        <v>4.263345144207392</v>
      </c>
      <c r="BF1897" s="17">
        <v>-1.000000000000002</v>
      </c>
      <c r="CU1897" t="e">
        <v>#N/A</v>
      </c>
      <c r="CV1897" t="e">
        <v>#N/A</v>
      </c>
    </row>
    <row r="1898" spans="1:100" x14ac:dyDescent="0.25">
      <c r="A1898">
        <v>4707</v>
      </c>
      <c r="B1898" t="s">
        <v>1757</v>
      </c>
      <c r="C1898" s="48">
        <v>2</v>
      </c>
      <c r="D1898" s="22">
        <v>1478.0718847656251</v>
      </c>
      <c r="E1898" s="17">
        <v>23.088081628286403</v>
      </c>
      <c r="F1898" s="17">
        <v>-100.94653818047371</v>
      </c>
      <c r="G1898" s="17">
        <v>-0.24567332535198377</v>
      </c>
      <c r="H1898" s="17">
        <v>0.29624726458214301</v>
      </c>
      <c r="I1898" s="17">
        <v>11.201945671306625</v>
      </c>
      <c r="J1898" s="17">
        <v>1.1153584798495633</v>
      </c>
      <c r="K1898" s="17">
        <v>-1.0000000000000016</v>
      </c>
      <c r="L1898" s="17">
        <v>-1.0000000000000016</v>
      </c>
      <c r="M1898" s="17">
        <v>-1.0000000000000016</v>
      </c>
      <c r="N1898" s="17">
        <v>9.6562691075158164E-2</v>
      </c>
      <c r="O1898" s="17">
        <v>-1.0000000000000016</v>
      </c>
      <c r="P1898" s="17">
        <v>-1.0000000000000016</v>
      </c>
      <c r="Q1898" s="17">
        <v>2.1552380035991243</v>
      </c>
      <c r="R1898" s="17">
        <v>-1.0000000000000016</v>
      </c>
      <c r="S1898" s="17">
        <v>-1.2461049428506776</v>
      </c>
      <c r="T1898" s="17">
        <v>-0.12349807706769375</v>
      </c>
      <c r="U1898" s="17">
        <v>-0.69591576916171882</v>
      </c>
      <c r="V1898" s="17">
        <v>-1.0795616498237661</v>
      </c>
      <c r="W1898" s="17">
        <v>-2.8076835595139018</v>
      </c>
      <c r="X1898" s="17">
        <v>-6.2285037503850722</v>
      </c>
      <c r="Y1898" s="17">
        <v>-0.13859774801779864</v>
      </c>
      <c r="Z1898" s="17">
        <v>10.997548535050583</v>
      </c>
      <c r="AA1898" s="17">
        <v>-1.1078471832264836</v>
      </c>
      <c r="AB1898" s="17">
        <v>-1.3098793441045209</v>
      </c>
      <c r="AC1898" s="17">
        <v>-9.8261072998822137</v>
      </c>
      <c r="AD1898" s="17">
        <v>-1.4255185192648177</v>
      </c>
      <c r="AE1898" s="17">
        <v>-1.2439140539953668</v>
      </c>
      <c r="AF1898" s="17">
        <v>8.3590676532384407</v>
      </c>
      <c r="AG1898" s="17">
        <v>-76.606338566248866</v>
      </c>
      <c r="AH1898" s="17">
        <v>-0.3170800074152903</v>
      </c>
      <c r="AI1898" s="17">
        <v>-0.33341448090081965</v>
      </c>
      <c r="AJ1898" s="17">
        <v>0.33333333333333298</v>
      </c>
      <c r="AK1898" s="17">
        <v>-4.3666622628029117E-2</v>
      </c>
      <c r="AL1898" s="17">
        <v>0.12759500429641502</v>
      </c>
      <c r="AM1898" s="17">
        <v>0.33333333333333298</v>
      </c>
      <c r="AN1898" s="17">
        <v>-0.31621794881990933</v>
      </c>
      <c r="AO1898" s="17">
        <v>-0.30659199203597082</v>
      </c>
      <c r="AP1898" s="17">
        <v>0.33333333333333298</v>
      </c>
      <c r="AQ1898" s="17">
        <v>-0.80406679184838659</v>
      </c>
      <c r="AR1898" s="17">
        <v>2.2444243630026963</v>
      </c>
      <c r="AS1898" s="17">
        <v>-5.7024784148826253</v>
      </c>
      <c r="AT1898" s="17">
        <v>-0.49137367927282849</v>
      </c>
      <c r="AU1898" s="17">
        <v>-1.0000000000000016</v>
      </c>
      <c r="AV1898" s="17">
        <v>-1.0000000000000016</v>
      </c>
      <c r="AW1898" s="17">
        <v>-1.0000000000000016</v>
      </c>
      <c r="AX1898" s="17">
        <v>-1.0000000000000016</v>
      </c>
      <c r="AY1898" s="17">
        <v>-9.2757710121409181E-2</v>
      </c>
      <c r="AZ1898" s="17">
        <v>1.0227089576987733</v>
      </c>
      <c r="BA1898" s="17">
        <v>-0.41911467702374428</v>
      </c>
      <c r="BB1898" s="17">
        <v>0.56679313108398088</v>
      </c>
      <c r="BC1898" s="17">
        <v>-0.23415740910286206</v>
      </c>
      <c r="BD1898" s="17">
        <v>16.289868474854174</v>
      </c>
      <c r="BE1898" s="17">
        <v>-5.1659668213811356</v>
      </c>
      <c r="BF1898" s="17">
        <v>-1.0000000000000016</v>
      </c>
      <c r="BG1898" s="22">
        <v>958.64629681550798</v>
      </c>
    </row>
    <row r="1899" spans="1:100" x14ac:dyDescent="0.25">
      <c r="A1899">
        <v>4711</v>
      </c>
      <c r="B1899" t="s">
        <v>1758</v>
      </c>
      <c r="C1899" s="48">
        <v>2</v>
      </c>
      <c r="D1899" s="22">
        <v>1538.632109375</v>
      </c>
      <c r="E1899" s="17">
        <v>106.06950195059963</v>
      </c>
      <c r="F1899" s="17">
        <v>32.922708807483154</v>
      </c>
      <c r="G1899" s="17">
        <v>0.68479589007225117</v>
      </c>
      <c r="H1899" s="17">
        <v>8.7837497953848711</v>
      </c>
      <c r="I1899" s="17">
        <v>76.364716260435912</v>
      </c>
      <c r="J1899" s="17">
        <v>17.20947252455618</v>
      </c>
      <c r="K1899" s="17">
        <v>-0.99999999999999944</v>
      </c>
      <c r="L1899" s="17">
        <v>-0.99999999999999944</v>
      </c>
      <c r="M1899" s="17">
        <v>-0.99999999999999944</v>
      </c>
      <c r="N1899" s="17">
        <v>0.32843531285020855</v>
      </c>
      <c r="O1899" s="17">
        <v>-0.99999999999999944</v>
      </c>
      <c r="P1899" s="17">
        <v>-0.99999999999999944</v>
      </c>
      <c r="Q1899" s="17">
        <v>4.6460975181866786</v>
      </c>
      <c r="R1899" s="17">
        <v>-0.99999999999999944</v>
      </c>
      <c r="S1899" s="17">
        <v>2.0024834213523142</v>
      </c>
      <c r="T1899" s="17">
        <v>0.24113521704308627</v>
      </c>
      <c r="U1899" s="17">
        <v>0.39672353139786265</v>
      </c>
      <c r="V1899" s="17">
        <v>0.35214911827673268</v>
      </c>
      <c r="W1899" s="17">
        <v>4.4472049306063299</v>
      </c>
      <c r="X1899" s="17">
        <v>2.7101836813828997</v>
      </c>
      <c r="Y1899" s="17">
        <v>0.18945956229190214</v>
      </c>
      <c r="Z1899" s="17">
        <v>41.118209442181566</v>
      </c>
      <c r="AA1899" s="17">
        <v>1.1105047445993157</v>
      </c>
      <c r="AB1899" s="17">
        <v>1.8876788822967392</v>
      </c>
      <c r="AC1899" s="17">
        <v>26.8851718203655</v>
      </c>
      <c r="AD1899" s="17">
        <v>1.3765394292342799</v>
      </c>
      <c r="AE1899" s="17">
        <v>1.1026619082025975</v>
      </c>
      <c r="AF1899" s="17">
        <v>67.815156465843557</v>
      </c>
      <c r="AG1899" s="17">
        <v>24.977397611849145</v>
      </c>
      <c r="AH1899" s="17">
        <v>0.38572626839398449</v>
      </c>
      <c r="AI1899" s="17">
        <v>0.49809332329602629</v>
      </c>
      <c r="AJ1899" s="17">
        <v>0.33333333333333298</v>
      </c>
      <c r="AK1899" s="17">
        <v>0.89447434135749349</v>
      </c>
      <c r="AL1899" s="17">
        <v>0.94697552678272445</v>
      </c>
      <c r="AM1899" s="17">
        <v>0.33333333333333298</v>
      </c>
      <c r="AN1899" s="17">
        <v>0.52951105165713719</v>
      </c>
      <c r="AO1899" s="17">
        <v>0.61756256585091007</v>
      </c>
      <c r="AP1899" s="17">
        <v>0.33333333333333298</v>
      </c>
      <c r="AQ1899" s="17">
        <v>9.7395355363200462</v>
      </c>
      <c r="AR1899" s="17">
        <v>2.2444243630026963</v>
      </c>
      <c r="AS1899" s="17">
        <v>7.7188999754072025</v>
      </c>
      <c r="AT1899" s="17">
        <v>8.898756888022449</v>
      </c>
      <c r="AU1899" s="17">
        <v>-0.99999999999999944</v>
      </c>
      <c r="AV1899" s="17">
        <v>-0.99999999999999944</v>
      </c>
      <c r="AW1899" s="17">
        <v>-0.99999999999999944</v>
      </c>
      <c r="AX1899" s="17">
        <v>-0.99999999999999944</v>
      </c>
      <c r="AY1899" s="17">
        <v>4.8583044143768829E-2</v>
      </c>
      <c r="AZ1899" s="17">
        <v>4.794438926676281E-2</v>
      </c>
      <c r="BA1899" s="17">
        <v>0.51796270120954546</v>
      </c>
      <c r="BB1899" s="17">
        <v>2.3941856907723769E-2</v>
      </c>
      <c r="BC1899" s="17">
        <v>0.2854468779201812</v>
      </c>
      <c r="BD1899" s="17">
        <v>1.8150305717463753</v>
      </c>
      <c r="BE1899" s="17">
        <v>8.8177328260616612</v>
      </c>
      <c r="BF1899" s="17">
        <v>-0.99999999999999944</v>
      </c>
      <c r="BG1899" s="22">
        <v>565.90215866042718</v>
      </c>
    </row>
    <row r="1900" spans="1:100" x14ac:dyDescent="0.25">
      <c r="A1900">
        <v>4715</v>
      </c>
      <c r="B1900" t="s">
        <v>1759</v>
      </c>
      <c r="C1900" s="48">
        <v>2</v>
      </c>
      <c r="D1900" s="22">
        <v>1474.2335449218751</v>
      </c>
      <c r="E1900" s="17">
        <v>83.731036830804513</v>
      </c>
      <c r="F1900" s="17">
        <v>-3.1146775476597952</v>
      </c>
      <c r="G1900" s="17">
        <v>0.43431507119660268</v>
      </c>
      <c r="H1900" s="17">
        <v>6.4989277412180328</v>
      </c>
      <c r="I1900" s="17">
        <v>58.823003040048143</v>
      </c>
      <c r="J1900" s="17">
        <v>12.876962863655484</v>
      </c>
      <c r="K1900" s="17">
        <v>-1</v>
      </c>
      <c r="L1900" s="17">
        <v>-1</v>
      </c>
      <c r="M1900" s="17">
        <v>-1</v>
      </c>
      <c r="N1900" s="17">
        <v>0.26601557535187814</v>
      </c>
      <c r="O1900" s="17">
        <v>-1</v>
      </c>
      <c r="P1900" s="17">
        <v>-1</v>
      </c>
      <c r="Q1900" s="17">
        <v>3.9755621360637714</v>
      </c>
      <c r="R1900" s="17">
        <v>-1</v>
      </c>
      <c r="S1900" s="17">
        <v>1.1279686494858754</v>
      </c>
      <c r="T1900" s="17">
        <v>0.14297651970611844</v>
      </c>
      <c r="U1900" s="17">
        <v>0.10258678597625644</v>
      </c>
      <c r="V1900" s="17">
        <v>-3.3265121810071886E-2</v>
      </c>
      <c r="W1900" s="17">
        <v>2.4942005971654857</v>
      </c>
      <c r="X1900" s="17">
        <v>0.30390337627696296</v>
      </c>
      <c r="Y1900" s="17">
        <v>0.10114706106954698</v>
      </c>
      <c r="Z1900" s="17">
        <v>33.009775886264272</v>
      </c>
      <c r="AA1900" s="17">
        <v>0.51332796730761709</v>
      </c>
      <c r="AB1900" s="17">
        <v>1.0269013415949952</v>
      </c>
      <c r="AC1900" s="17">
        <v>17.002554423056342</v>
      </c>
      <c r="AD1900" s="17">
        <v>0.62222992834760138</v>
      </c>
      <c r="AE1900" s="17">
        <v>0.47096742672824571</v>
      </c>
      <c r="AF1900" s="17">
        <v>51.809672817322713</v>
      </c>
      <c r="AG1900" s="17">
        <v>-2.3687810693408933</v>
      </c>
      <c r="AH1900" s="17">
        <v>0.19653194733803292</v>
      </c>
      <c r="AI1900" s="17">
        <v>0.27425275743511557</v>
      </c>
      <c r="AJ1900" s="17">
        <v>0.33333333333333298</v>
      </c>
      <c r="AK1900" s="17">
        <v>0.64192830008653623</v>
      </c>
      <c r="AL1900" s="17">
        <v>0.72639960568731077</v>
      </c>
      <c r="AM1900" s="17">
        <v>0.33333333333333298</v>
      </c>
      <c r="AN1900" s="17">
        <v>0.3018421625904642</v>
      </c>
      <c r="AO1900" s="17">
        <v>0.36878164264580721</v>
      </c>
      <c r="AP1900" s="17">
        <v>0.33333333333333298</v>
      </c>
      <c r="AQ1900" s="17">
        <v>6.9012147178771608</v>
      </c>
      <c r="AR1900" s="17">
        <v>2.2444243630026963</v>
      </c>
      <c r="AS1900" s="17">
        <v>4.1058864614598729</v>
      </c>
      <c r="AT1900" s="17">
        <v>6.3709488156479157</v>
      </c>
      <c r="AU1900" s="17">
        <v>-1</v>
      </c>
      <c r="AV1900" s="17">
        <v>-1</v>
      </c>
      <c r="AW1900" s="17">
        <v>-1</v>
      </c>
      <c r="AX1900" s="17">
        <v>-1</v>
      </c>
      <c r="AY1900" s="17">
        <v>1.0534340025490165E-2</v>
      </c>
      <c r="AZ1900" s="17">
        <v>0.3103494460536193</v>
      </c>
      <c r="BA1900" s="17">
        <v>0.26570297551544725</v>
      </c>
      <c r="BB1900" s="17">
        <v>0.17007654834011326</v>
      </c>
      <c r="BC1900" s="17">
        <v>0.14557023810519401</v>
      </c>
      <c r="BD1900" s="17">
        <v>5.7116336951604509</v>
      </c>
      <c r="BE1900" s="17">
        <v>5.0533433325246779</v>
      </c>
      <c r="BF1900" s="17">
        <v>-1</v>
      </c>
      <c r="BG1900" s="22">
        <v>38.864704577300017</v>
      </c>
    </row>
    <row r="1901" spans="1:100" x14ac:dyDescent="0.25">
      <c r="A1901">
        <v>4717</v>
      </c>
      <c r="B1901" t="s">
        <v>1760</v>
      </c>
      <c r="C1901" s="48">
        <v>2</v>
      </c>
      <c r="D1901" s="22">
        <v>1440.2107617187501</v>
      </c>
      <c r="E1901" s="17">
        <v>37.938132639722639</v>
      </c>
      <c r="F1901" s="17">
        <v>-76.989788116276927</v>
      </c>
      <c r="G1901" s="17">
        <v>-7.9159962963734676E-2</v>
      </c>
      <c r="H1901" s="17">
        <v>1.8151396269031972</v>
      </c>
      <c r="I1901" s="17">
        <v>22.863236398031944</v>
      </c>
      <c r="J1901" s="17">
        <v>3.9955021749015103</v>
      </c>
      <c r="K1901" s="17">
        <v>-1.0000000000000011</v>
      </c>
      <c r="L1901" s="17">
        <v>-1.0000000000000011</v>
      </c>
      <c r="M1901" s="17">
        <v>-1.0000000000000011</v>
      </c>
      <c r="N1901" s="17">
        <v>0.1380577660948499</v>
      </c>
      <c r="O1901" s="17">
        <v>-1.0000000000000011</v>
      </c>
      <c r="P1901" s="17">
        <v>-1.0000000000000011</v>
      </c>
      <c r="Q1901" s="17">
        <v>2.6009930980560974</v>
      </c>
      <c r="R1901" s="17">
        <v>-1.0000000000000011</v>
      </c>
      <c r="S1901" s="17">
        <v>-0.66474946910493893</v>
      </c>
      <c r="T1901" s="17">
        <v>-5.8244638442745272E-2</v>
      </c>
      <c r="U1901" s="17">
        <v>-0.50038104238328596</v>
      </c>
      <c r="V1901" s="17">
        <v>-0.82334793526773786</v>
      </c>
      <c r="W1901" s="17">
        <v>-1.5093752907218612</v>
      </c>
      <c r="X1901" s="17">
        <v>-4.6288689909237979</v>
      </c>
      <c r="Y1901" s="17">
        <v>-7.9889813472315024E-2</v>
      </c>
      <c r="Z1901" s="17">
        <v>16.387831675923675</v>
      </c>
      <c r="AA1901" s="17">
        <v>-0.71085904827318269</v>
      </c>
      <c r="AB1901" s="17">
        <v>-0.73765603689115733</v>
      </c>
      <c r="AC1901" s="17">
        <v>-3.2563912656995413</v>
      </c>
      <c r="AD1901" s="17">
        <v>-0.92407249302678385</v>
      </c>
      <c r="AE1901" s="17">
        <v>-0.82397941554859888</v>
      </c>
      <c r="AF1901" s="17">
        <v>18.999111513397061</v>
      </c>
      <c r="AG1901" s="17">
        <v>-58.42728525145035</v>
      </c>
      <c r="AH1901" s="17">
        <v>-0.19130837074786039</v>
      </c>
      <c r="AI1901" s="17">
        <v>-0.18461089016003523</v>
      </c>
      <c r="AJ1901" s="17">
        <v>0.33333333333333298</v>
      </c>
      <c r="AK1901" s="17">
        <v>0.12421964778034689</v>
      </c>
      <c r="AL1901" s="17">
        <v>0.27422834112575722</v>
      </c>
      <c r="AM1901" s="17">
        <v>0.33333333333333298</v>
      </c>
      <c r="AN1901" s="17">
        <v>-0.16486938488651931</v>
      </c>
      <c r="AO1901" s="17">
        <v>-0.14120867762936912</v>
      </c>
      <c r="AP1901" s="17">
        <v>0.33333333333333298</v>
      </c>
      <c r="AQ1901" s="17">
        <v>1.0827776585050088</v>
      </c>
      <c r="AR1901" s="17">
        <v>2.2444243630026963</v>
      </c>
      <c r="AS1901" s="17">
        <v>-3.3006377020405573</v>
      </c>
      <c r="AT1901" s="17">
        <v>1.1890496900399521</v>
      </c>
      <c r="AU1901" s="17">
        <v>-1.0000000000000011</v>
      </c>
      <c r="AV1901" s="17">
        <v>-1.0000000000000011</v>
      </c>
      <c r="AW1901" s="17">
        <v>-1.0000000000000011</v>
      </c>
      <c r="AX1901" s="17">
        <v>-1.0000000000000011</v>
      </c>
      <c r="AY1901" s="17">
        <v>-6.7463886483777588E-2</v>
      </c>
      <c r="AZ1901" s="17">
        <v>0.84826866119466926</v>
      </c>
      <c r="BA1901" s="17">
        <v>-0.25141874202556436</v>
      </c>
      <c r="BB1901" s="17">
        <v>0.46964645557723589</v>
      </c>
      <c r="BC1901" s="17">
        <v>-0.14117092926096034</v>
      </c>
      <c r="BD1901" s="17">
        <v>13.699504506528337</v>
      </c>
      <c r="BE1901" s="17">
        <v>-2.6634951561993523</v>
      </c>
      <c r="BF1901" s="17">
        <v>-1.0000000000000011</v>
      </c>
      <c r="BG1901" s="22">
        <v>1.5444217685010244</v>
      </c>
    </row>
    <row r="1902" spans="1:100" x14ac:dyDescent="0.25">
      <c r="A1902">
        <v>4723</v>
      </c>
      <c r="B1902" t="s">
        <v>3023</v>
      </c>
      <c r="C1902" s="48">
        <v>2</v>
      </c>
      <c r="D1902" s="22">
        <v>1489.4837890625001</v>
      </c>
      <c r="E1902" s="17">
        <v>65.873793898753789</v>
      </c>
      <c r="F1902" s="17">
        <v>-31.92276079460132</v>
      </c>
      <c r="G1902" s="17">
        <v>0.23408211837309753</v>
      </c>
      <c r="H1902" s="17">
        <v>4.6724538873090138</v>
      </c>
      <c r="I1902" s="17">
        <v>44.800256502138154</v>
      </c>
      <c r="J1902" s="17">
        <v>9.4135790946604363</v>
      </c>
      <c r="K1902" s="17">
        <v>-1.0000000000000004</v>
      </c>
      <c r="L1902" s="17">
        <v>-1.0000000000000004</v>
      </c>
      <c r="M1902" s="17">
        <v>-1.0000000000000004</v>
      </c>
      <c r="N1902" s="17">
        <v>0.21611758951064036</v>
      </c>
      <c r="O1902" s="17">
        <v>-1.0000000000000004</v>
      </c>
      <c r="P1902" s="17">
        <v>-1.0000000000000004</v>
      </c>
      <c r="Q1902" s="17">
        <v>3.4395399362890164</v>
      </c>
      <c r="R1902" s="17">
        <v>-1.0000000000000004</v>
      </c>
      <c r="S1902" s="17">
        <v>0.42888647686840697</v>
      </c>
      <c r="T1902" s="17">
        <v>6.4509011090828655E-2</v>
      </c>
      <c r="U1902" s="17">
        <v>-0.13254446812149839</v>
      </c>
      <c r="V1902" s="17">
        <v>-0.34136308994678838</v>
      </c>
      <c r="W1902" s="17">
        <v>0.93297995633030184</v>
      </c>
      <c r="X1902" s="17">
        <v>-1.6196635178875156</v>
      </c>
      <c r="Y1902" s="17">
        <v>3.0550546053519506E-2</v>
      </c>
      <c r="Z1902" s="17">
        <v>26.527939867991993</v>
      </c>
      <c r="AA1902" s="17">
        <v>3.5948222177893729E-2</v>
      </c>
      <c r="AB1902" s="17">
        <v>0.33880063403370519</v>
      </c>
      <c r="AC1902" s="17">
        <v>9.1024458559786137</v>
      </c>
      <c r="AD1902" s="17">
        <v>1.9239170878276979E-2</v>
      </c>
      <c r="AE1902" s="17">
        <v>-3.4005576297253648E-2</v>
      </c>
      <c r="AF1902" s="17">
        <v>39.014979528242172</v>
      </c>
      <c r="AG1902" s="17">
        <v>-24.229161957396986</v>
      </c>
      <c r="AH1902" s="17">
        <v>4.5291074952996307E-2</v>
      </c>
      <c r="AI1902" s="17">
        <v>9.531587250635179E-2</v>
      </c>
      <c r="AJ1902" s="17">
        <v>0.33333333333333298</v>
      </c>
      <c r="AK1902" s="17">
        <v>0.44004442013692974</v>
      </c>
      <c r="AL1902" s="17">
        <v>0.5500724593574926</v>
      </c>
      <c r="AM1902" s="17">
        <v>0.33333333333333298</v>
      </c>
      <c r="AN1902" s="17">
        <v>0.11984493769916996</v>
      </c>
      <c r="AO1902" s="17">
        <v>0.16990757682663687</v>
      </c>
      <c r="AP1902" s="17">
        <v>0.33333333333333298</v>
      </c>
      <c r="AQ1902" s="17">
        <v>4.6322770759118796</v>
      </c>
      <c r="AR1902" s="17">
        <v>2.2444243630026963</v>
      </c>
      <c r="AS1902" s="17">
        <v>1.2176638512964302</v>
      </c>
      <c r="AT1902" s="17">
        <v>4.350233310266546</v>
      </c>
      <c r="AU1902" s="17">
        <v>-1.0000000000000004</v>
      </c>
      <c r="AV1902" s="17">
        <v>-1.0000000000000004</v>
      </c>
      <c r="AW1902" s="17">
        <v>-1.0000000000000004</v>
      </c>
      <c r="AX1902" s="17">
        <v>-1.0000000000000004</v>
      </c>
      <c r="AY1902" s="17">
        <v>-1.988157928884688E-2</v>
      </c>
      <c r="AZ1902" s="17">
        <v>0.52011456735952022</v>
      </c>
      <c r="BA1902" s="17">
        <v>6.4047974621934511E-2</v>
      </c>
      <c r="BB1902" s="17">
        <v>0.28689579584499214</v>
      </c>
      <c r="BC1902" s="17">
        <v>3.37536417410257E-2</v>
      </c>
      <c r="BD1902" s="17">
        <v>8.8265562384703973</v>
      </c>
      <c r="BE1902" s="17">
        <v>2.0441116186867756</v>
      </c>
      <c r="BF1902" s="17">
        <v>-1.0000000000000004</v>
      </c>
      <c r="BG1902" s="22">
        <v>149.47506091102241</v>
      </c>
    </row>
    <row r="1903" spans="1:100" x14ac:dyDescent="0.25">
      <c r="A1903">
        <v>4726</v>
      </c>
      <c r="B1903" t="s">
        <v>1761</v>
      </c>
      <c r="C1903" s="48">
        <v>2</v>
      </c>
      <c r="D1903" s="22">
        <v>1506.8177539062501</v>
      </c>
      <c r="E1903" s="17">
        <v>63.567891024675404</v>
      </c>
      <c r="F1903" s="17">
        <v>-35.642743896616693</v>
      </c>
      <c r="G1903" s="17">
        <v>0.20822606975698005</v>
      </c>
      <c r="H1903" s="17">
        <v>4.4366016157582582</v>
      </c>
      <c r="I1903" s="17">
        <v>42.989501523484449</v>
      </c>
      <c r="J1903" s="17">
        <v>8.9663529121332211</v>
      </c>
      <c r="K1903" s="17">
        <v>-1.0000000000000004</v>
      </c>
      <c r="L1903" s="17">
        <v>-1.0000000000000004</v>
      </c>
      <c r="M1903" s="17">
        <v>-1.0000000000000004</v>
      </c>
      <c r="N1903" s="17">
        <v>0.20967427071838043</v>
      </c>
      <c r="O1903" s="17">
        <v>-1.0000000000000004</v>
      </c>
      <c r="P1903" s="17">
        <v>-1.0000000000000004</v>
      </c>
      <c r="Q1903" s="17">
        <v>3.3703234768538373</v>
      </c>
      <c r="R1903" s="17">
        <v>-1.0000000000000004</v>
      </c>
      <c r="S1903" s="17">
        <v>0.33861410967322858</v>
      </c>
      <c r="T1903" s="17">
        <v>5.4376514471598927E-2</v>
      </c>
      <c r="U1903" s="17">
        <v>-0.1629069287024949</v>
      </c>
      <c r="V1903" s="17">
        <v>-0.38114773043846473</v>
      </c>
      <c r="W1903" s="17">
        <v>0.73137978902166711</v>
      </c>
      <c r="X1903" s="17">
        <v>-1.8680533979274427</v>
      </c>
      <c r="Y1903" s="17">
        <v>2.1434429556991472E-2</v>
      </c>
      <c r="Z1903" s="17">
        <v>25.690941437679299</v>
      </c>
      <c r="AA1903" s="17">
        <v>-2.5695746631294925E-2</v>
      </c>
      <c r="AB1903" s="17">
        <v>0.24994630163432308</v>
      </c>
      <c r="AC1903" s="17">
        <v>8.082306122220519</v>
      </c>
      <c r="AD1903" s="17">
        <v>-5.8624927514853042E-2</v>
      </c>
      <c r="AE1903" s="17">
        <v>-9.9212658008538512E-2</v>
      </c>
      <c r="AF1903" s="17">
        <v>37.36280286578053</v>
      </c>
      <c r="AG1903" s="17">
        <v>-27.051989384342232</v>
      </c>
      <c r="AH1903" s="17">
        <v>2.5761365711888418E-2</v>
      </c>
      <c r="AI1903" s="17">
        <v>7.2209781672178064E-2</v>
      </c>
      <c r="AJ1903" s="17">
        <v>0.33333333333333298</v>
      </c>
      <c r="AK1903" s="17">
        <v>0.41397518756965823</v>
      </c>
      <c r="AL1903" s="17">
        <v>0.52730336364394303</v>
      </c>
      <c r="AM1903" s="17">
        <v>0.33333333333333298</v>
      </c>
      <c r="AN1903" s="17">
        <v>9.6343665663614325E-2</v>
      </c>
      <c r="AO1903" s="17">
        <v>0.14422700106827052</v>
      </c>
      <c r="AP1903" s="17">
        <v>0.33333333333333298</v>
      </c>
      <c r="AQ1903" s="17">
        <v>4.3392895274072938</v>
      </c>
      <c r="AR1903" s="17">
        <v>2.2444243630026963</v>
      </c>
      <c r="AS1903" s="17">
        <v>0.84470813561869917</v>
      </c>
      <c r="AT1903" s="17">
        <v>4.089298645868241</v>
      </c>
      <c r="AU1903" s="17">
        <v>-1.0000000000000004</v>
      </c>
      <c r="AV1903" s="17">
        <v>-1.0000000000000004</v>
      </c>
      <c r="AW1903" s="17">
        <v>-1.0000000000000004</v>
      </c>
      <c r="AX1903" s="17">
        <v>-1.0000000000000004</v>
      </c>
      <c r="AY1903" s="17">
        <v>-2.3809182000617338E-2</v>
      </c>
      <c r="AZ1903" s="17">
        <v>0.5472015033406914</v>
      </c>
      <c r="BA1903" s="17">
        <v>3.8008297169933147E-2</v>
      </c>
      <c r="BB1903" s="17">
        <v>0.30198064626642507</v>
      </c>
      <c r="BC1903" s="17">
        <v>1.9314782847359491E-2</v>
      </c>
      <c r="BD1903" s="17">
        <v>9.2287856796266379</v>
      </c>
      <c r="BE1903" s="17">
        <v>1.6555300171422087</v>
      </c>
      <c r="BF1903" s="17">
        <v>-1.0000000000000004</v>
      </c>
      <c r="BG1903" s="22">
        <v>59.359083864722834</v>
      </c>
    </row>
    <row r="1904" spans="1:100" x14ac:dyDescent="0.25">
      <c r="A1904">
        <v>4728</v>
      </c>
      <c r="B1904" t="s">
        <v>3024</v>
      </c>
      <c r="C1904" s="48">
        <v>2</v>
      </c>
      <c r="D1904" s="22">
        <v>1514.4500585937501</v>
      </c>
      <c r="E1904" s="17">
        <v>36.457700135446807</v>
      </c>
      <c r="F1904" s="17">
        <v>-79.378086409968716</v>
      </c>
      <c r="G1904" s="17">
        <v>-9.5760026753817507E-2</v>
      </c>
      <c r="H1904" s="17">
        <v>1.6637180848529578</v>
      </c>
      <c r="I1904" s="17">
        <v>21.700698045782552</v>
      </c>
      <c r="J1904" s="17">
        <v>3.7083746532615933</v>
      </c>
      <c r="K1904" s="17">
        <v>-1.0000000000000011</v>
      </c>
      <c r="L1904" s="17">
        <v>-1.0000000000000011</v>
      </c>
      <c r="M1904" s="17">
        <v>-1.0000000000000011</v>
      </c>
      <c r="N1904" s="17">
        <v>0.13392103567020644</v>
      </c>
      <c r="O1904" s="17">
        <v>-1.0000000000000011</v>
      </c>
      <c r="P1904" s="17">
        <v>-1.0000000000000011</v>
      </c>
      <c r="Q1904" s="17">
        <v>2.5565548445933688</v>
      </c>
      <c r="R1904" s="17">
        <v>-1.0000000000000011</v>
      </c>
      <c r="S1904" s="17">
        <v>-0.72270600670935958</v>
      </c>
      <c r="T1904" s="17">
        <v>-6.4749889601932953E-2</v>
      </c>
      <c r="U1904" s="17">
        <v>-0.51987430641413379</v>
      </c>
      <c r="V1904" s="17">
        <v>-0.84889041392844311</v>
      </c>
      <c r="W1904" s="17">
        <v>-1.6388063452151833</v>
      </c>
      <c r="X1904" s="17">
        <v>-4.7883399106568127</v>
      </c>
      <c r="Y1904" s="17">
        <v>-8.5742529701579112E-2</v>
      </c>
      <c r="Z1904" s="17">
        <v>15.850463126626899</v>
      </c>
      <c r="AA1904" s="17">
        <v>-0.75043562200643787</v>
      </c>
      <c r="AB1904" s="17">
        <v>-0.79470216980009356</v>
      </c>
      <c r="AC1904" s="17">
        <v>-3.9113399358001359</v>
      </c>
      <c r="AD1904" s="17">
        <v>-0.97406269143155955</v>
      </c>
      <c r="AE1904" s="17">
        <v>-0.86584357399149914</v>
      </c>
      <c r="AF1904" s="17">
        <v>17.938383387590036</v>
      </c>
      <c r="AG1904" s="17">
        <v>-60.239592926586624</v>
      </c>
      <c r="AH1904" s="17">
        <v>-0.20384680707343539</v>
      </c>
      <c r="AI1904" s="17">
        <v>-0.19944542994147874</v>
      </c>
      <c r="AJ1904" s="17">
        <v>0.33333333333333298</v>
      </c>
      <c r="AK1904" s="17">
        <v>0.10748271593123782</v>
      </c>
      <c r="AL1904" s="17">
        <v>0.2596101584753806</v>
      </c>
      <c r="AM1904" s="17">
        <v>0.33333333333333298</v>
      </c>
      <c r="AN1904" s="17">
        <v>-0.17995763834436312</v>
      </c>
      <c r="AO1904" s="17">
        <v>-0.15769608458331491</v>
      </c>
      <c r="AP1904" s="17">
        <v>0.33333333333333298</v>
      </c>
      <c r="AQ1904" s="17">
        <v>0.89467420669434272</v>
      </c>
      <c r="AR1904" s="17">
        <v>2.2444243630026963</v>
      </c>
      <c r="AS1904" s="17">
        <v>-3.5400822035204564</v>
      </c>
      <c r="AT1904" s="17">
        <v>1.0215247855827556</v>
      </c>
      <c r="AU1904" s="17">
        <v>-1.0000000000000011</v>
      </c>
      <c r="AV1904" s="17">
        <v>-1.0000000000000011</v>
      </c>
      <c r="AW1904" s="17">
        <v>-1.0000000000000011</v>
      </c>
      <c r="AX1904" s="17">
        <v>-1.0000000000000011</v>
      </c>
      <c r="AY1904" s="17">
        <v>-6.9985480425894864E-2</v>
      </c>
      <c r="AZ1904" s="17">
        <v>0.86565897755124688</v>
      </c>
      <c r="BA1904" s="17">
        <v>-0.26813669894133807</v>
      </c>
      <c r="BB1904" s="17">
        <v>0.47933120992533645</v>
      </c>
      <c r="BC1904" s="17">
        <v>-0.15044094504138608</v>
      </c>
      <c r="BD1904" s="17">
        <v>13.9577432838673</v>
      </c>
      <c r="BE1904" s="17">
        <v>-2.9129717668393651</v>
      </c>
      <c r="BF1904" s="17">
        <v>-1.0000000000000011</v>
      </c>
      <c r="BG1904" s="22">
        <v>111.17046204603707</v>
      </c>
    </row>
    <row r="1905" spans="1:100" x14ac:dyDescent="0.25">
      <c r="A1905">
        <v>4729</v>
      </c>
      <c r="B1905" t="s">
        <v>1763</v>
      </c>
      <c r="C1905" s="48">
        <v>2</v>
      </c>
      <c r="D1905" s="22">
        <v>1479.1280664062501</v>
      </c>
      <c r="E1905" s="17">
        <v>22.986003879290259</v>
      </c>
      <c r="F1905" s="17">
        <v>-101.11121445787725</v>
      </c>
      <c r="G1905" s="17">
        <v>-0.2468179213669926</v>
      </c>
      <c r="H1905" s="17">
        <v>0.28580655207591921</v>
      </c>
      <c r="I1905" s="17">
        <v>11.121787138056007</v>
      </c>
      <c r="J1905" s="17">
        <v>1.0955606633336572</v>
      </c>
      <c r="K1905" s="17">
        <v>-1.0000000000000016</v>
      </c>
      <c r="L1905" s="17">
        <v>-1.0000000000000016</v>
      </c>
      <c r="M1905" s="17">
        <v>-1.0000000000000016</v>
      </c>
      <c r="N1905" s="17">
        <v>9.627745812550878E-2</v>
      </c>
      <c r="O1905" s="17">
        <v>-1.0000000000000016</v>
      </c>
      <c r="P1905" s="17">
        <v>-1.0000000000000016</v>
      </c>
      <c r="Q1905" s="17">
        <v>2.152173928155162</v>
      </c>
      <c r="R1905" s="17">
        <v>-1.0000000000000016</v>
      </c>
      <c r="S1905" s="17">
        <v>-1.2501011215897837</v>
      </c>
      <c r="T1905" s="17">
        <v>-0.123946622606289</v>
      </c>
      <c r="U1905" s="17">
        <v>-0.69725985510086774</v>
      </c>
      <c r="V1905" s="17">
        <v>-1.0813228369889603</v>
      </c>
      <c r="W1905" s="17">
        <v>-2.8166079992669566</v>
      </c>
      <c r="X1905" s="17">
        <v>-6.2394994779644612</v>
      </c>
      <c r="Y1905" s="17">
        <v>-0.13900130042324152</v>
      </c>
      <c r="Z1905" s="17">
        <v>10.960496273812666</v>
      </c>
      <c r="AA1905" s="17">
        <v>-1.1105760395221957</v>
      </c>
      <c r="AB1905" s="17">
        <v>-1.3138127492543408</v>
      </c>
      <c r="AC1905" s="17">
        <v>-9.8712668635629477</v>
      </c>
      <c r="AD1905" s="17">
        <v>-1.4289654085423034</v>
      </c>
      <c r="AE1905" s="17">
        <v>-1.2468006422357127</v>
      </c>
      <c r="AF1905" s="17">
        <v>8.2859290676787936</v>
      </c>
      <c r="AG1905" s="17">
        <v>-76.731299540445249</v>
      </c>
      <c r="AH1905" s="17">
        <v>-0.31794454892755053</v>
      </c>
      <c r="AI1905" s="17">
        <v>-0.33443734173635914</v>
      </c>
      <c r="AJ1905" s="17">
        <v>0.33333333333333298</v>
      </c>
      <c r="AK1905" s="17">
        <v>-4.4820655873938131E-2</v>
      </c>
      <c r="AL1905" s="17">
        <v>0.12658706156680399</v>
      </c>
      <c r="AM1905" s="17">
        <v>0.33333333333333298</v>
      </c>
      <c r="AN1905" s="17">
        <v>-0.31725830354382373</v>
      </c>
      <c r="AO1905" s="17">
        <v>-0.30772882021542586</v>
      </c>
      <c r="AP1905" s="17">
        <v>0.33333333333333298</v>
      </c>
      <c r="AQ1905" s="17">
        <v>-0.81703676979994988</v>
      </c>
      <c r="AR1905" s="17">
        <v>2.2444243630026963</v>
      </c>
      <c r="AS1905" s="17">
        <v>-5.7189884250654419</v>
      </c>
      <c r="AT1905" s="17">
        <v>-0.5029247395868861</v>
      </c>
      <c r="AU1905" s="17">
        <v>-1.0000000000000016</v>
      </c>
      <c r="AV1905" s="17">
        <v>-1.0000000000000016</v>
      </c>
      <c r="AW1905" s="17">
        <v>-1.0000000000000016</v>
      </c>
      <c r="AX1905" s="17">
        <v>-1.0000000000000016</v>
      </c>
      <c r="AY1905" s="17">
        <v>-9.2931577307349897E-2</v>
      </c>
      <c r="AZ1905" s="17">
        <v>1.0239080426573126</v>
      </c>
      <c r="BA1905" s="17">
        <v>-0.4202674019232906</v>
      </c>
      <c r="BB1905" s="17">
        <v>0.56746090750781608</v>
      </c>
      <c r="BC1905" s="17">
        <v>-0.23479658876238144</v>
      </c>
      <c r="BD1905" s="17">
        <v>16.307674374831471</v>
      </c>
      <c r="BE1905" s="17">
        <v>-5.1831685585544038</v>
      </c>
      <c r="BF1905" s="17">
        <v>-1.0000000000000016</v>
      </c>
      <c r="BG1905" s="22">
        <v>29.25503370761885</v>
      </c>
    </row>
    <row r="1906" spans="1:100" x14ac:dyDescent="0.25">
      <c r="A1906">
        <v>4730</v>
      </c>
      <c r="B1906" t="s">
        <v>1764</v>
      </c>
      <c r="C1906" s="48">
        <v>2</v>
      </c>
      <c r="D1906" s="22">
        <v>1408.8260253906251</v>
      </c>
      <c r="E1906" s="17">
        <v>56.4568497945112</v>
      </c>
      <c r="F1906" s="17">
        <v>-47.114585799115702</v>
      </c>
      <c r="G1906" s="17">
        <v>0.12849008875568713</v>
      </c>
      <c r="H1906" s="17">
        <v>3.7092703625303338</v>
      </c>
      <c r="I1906" s="17">
        <v>37.405418405465916</v>
      </c>
      <c r="J1906" s="17">
        <v>7.5871778137756962</v>
      </c>
      <c r="K1906" s="17">
        <v>-1.0000000000000007</v>
      </c>
      <c r="L1906" s="17">
        <v>-1.0000000000000007</v>
      </c>
      <c r="M1906" s="17">
        <v>-1.0000000000000007</v>
      </c>
      <c r="N1906" s="17">
        <v>0.18980409053606695</v>
      </c>
      <c r="O1906" s="17">
        <v>-1.0000000000000007</v>
      </c>
      <c r="P1906" s="17">
        <v>-1.0000000000000007</v>
      </c>
      <c r="Q1906" s="17">
        <v>3.1568708191627506</v>
      </c>
      <c r="R1906" s="17">
        <v>-1.0000000000000007</v>
      </c>
      <c r="S1906" s="17">
        <v>6.0228349246957968E-2</v>
      </c>
      <c r="T1906" s="17">
        <v>2.3129491002477548E-2</v>
      </c>
      <c r="U1906" s="17">
        <v>-0.25653997433846726</v>
      </c>
      <c r="V1906" s="17">
        <v>-0.50383729470584215</v>
      </c>
      <c r="W1906" s="17">
        <v>0.10967662977101211</v>
      </c>
      <c r="X1906" s="17">
        <v>-2.6340486607701634</v>
      </c>
      <c r="Y1906" s="17">
        <v>-6.6782377172967949E-3</v>
      </c>
      <c r="Z1906" s="17">
        <v>23.109770125372787</v>
      </c>
      <c r="AA1906" s="17">
        <v>-0.21579603607574727</v>
      </c>
      <c r="AB1906" s="17">
        <v>-2.4066462855271809E-2</v>
      </c>
      <c r="AC1906" s="17">
        <v>4.9363558791159026</v>
      </c>
      <c r="AD1906" s="17">
        <v>-0.29874554154739608</v>
      </c>
      <c r="AE1906" s="17">
        <v>-0.30030102636965494</v>
      </c>
      <c r="AF1906" s="17">
        <v>32.267750295114269</v>
      </c>
      <c r="AG1906" s="17">
        <v>-35.757144507872184</v>
      </c>
      <c r="AH1906" s="17">
        <v>-3.4465181202903983E-2</v>
      </c>
      <c r="AI1906" s="17">
        <v>9.5423728789939544E-4</v>
      </c>
      <c r="AJ1906" s="17">
        <v>0.33333333333333298</v>
      </c>
      <c r="AK1906" s="17">
        <v>0.33358178084445178</v>
      </c>
      <c r="AL1906" s="17">
        <v>0.45708705912707659</v>
      </c>
      <c r="AM1906" s="17">
        <v>0.33333333333333298</v>
      </c>
      <c r="AN1906" s="17">
        <v>2.3869444704531728E-2</v>
      </c>
      <c r="AO1906" s="17">
        <v>6.5032150719213699E-2</v>
      </c>
      <c r="AP1906" s="17">
        <v>0.33333333333333298</v>
      </c>
      <c r="AQ1906" s="17">
        <v>3.4357620801926978</v>
      </c>
      <c r="AR1906" s="17">
        <v>2.2444243630026963</v>
      </c>
      <c r="AS1906" s="17">
        <v>-0.30542854230608807</v>
      </c>
      <c r="AT1906" s="17">
        <v>3.2846172441604562</v>
      </c>
      <c r="AU1906" s="17">
        <v>-1.0000000000000007</v>
      </c>
      <c r="AV1906" s="17">
        <v>-1.0000000000000007</v>
      </c>
      <c r="AW1906" s="17">
        <v>-1.0000000000000007</v>
      </c>
      <c r="AX1906" s="17">
        <v>-1.0000000000000007</v>
      </c>
      <c r="AY1906" s="17">
        <v>-3.5921290074669272E-2</v>
      </c>
      <c r="AZ1906" s="17">
        <v>0.63073334708233653</v>
      </c>
      <c r="BA1906" s="17">
        <v>-4.2293966235400438E-2</v>
      </c>
      <c r="BB1906" s="17">
        <v>0.34849994875029133</v>
      </c>
      <c r="BC1906" s="17">
        <v>-2.5212383523609327E-2</v>
      </c>
      <c r="BD1906" s="17">
        <v>10.469197915632503</v>
      </c>
      <c r="BE1906" s="17">
        <v>0.45720556864563555</v>
      </c>
      <c r="BF1906" s="17">
        <v>-1.0000000000000007</v>
      </c>
      <c r="BG1906" s="22">
        <v>779.66426395378994</v>
      </c>
    </row>
    <row r="1907" spans="1:100" x14ac:dyDescent="0.25">
      <c r="A1907">
        <v>4731</v>
      </c>
      <c r="B1907" t="s">
        <v>1765</v>
      </c>
      <c r="C1907" s="48">
        <v>3</v>
      </c>
      <c r="D1907" s="22">
        <v>1515.3331996527588</v>
      </c>
      <c r="E1907" s="17">
        <v>84.044625493057637</v>
      </c>
      <c r="F1907" s="17">
        <v>6.1977332841781613E-2</v>
      </c>
      <c r="G1907" s="17">
        <v>0.66373552422177295</v>
      </c>
      <c r="H1907" s="17">
        <v>11.223552928484743</v>
      </c>
      <c r="I1907" s="17">
        <v>48.715547529777403</v>
      </c>
      <c r="J1907" s="17">
        <v>13.861338341353656</v>
      </c>
      <c r="K1907" s="17">
        <v>-1</v>
      </c>
      <c r="L1907" s="17">
        <v>-1</v>
      </c>
      <c r="M1907" s="17">
        <v>-1</v>
      </c>
      <c r="N1907" s="17">
        <v>0.28896853401985279</v>
      </c>
      <c r="O1907" s="17">
        <v>-1</v>
      </c>
      <c r="P1907" s="17">
        <v>-1</v>
      </c>
      <c r="Q1907" s="17">
        <v>2.7876461001128003</v>
      </c>
      <c r="R1907" s="17">
        <v>-1</v>
      </c>
      <c r="S1907" s="17">
        <v>4.2424235561220689</v>
      </c>
      <c r="T1907" s="17">
        <v>0.41744491966128217</v>
      </c>
      <c r="U1907" s="17">
        <v>-2.4470141936099716E-2</v>
      </c>
      <c r="V1907" s="17">
        <v>-0.20276546642985049</v>
      </c>
      <c r="W1907" s="17">
        <v>8.4359068283719392</v>
      </c>
      <c r="X1907" s="17">
        <v>7.1962937878101734</v>
      </c>
      <c r="Y1907" s="17">
        <v>0.22508600989391606</v>
      </c>
      <c r="Z1907" s="17">
        <v>31.36887704965136</v>
      </c>
      <c r="AA1907" s="17">
        <v>-0.43482457304564415</v>
      </c>
      <c r="AB1907" s="17">
        <v>-0.13484730142354795</v>
      </c>
      <c r="AC1907" s="17">
        <v>12.428312135511632</v>
      </c>
      <c r="AD1907" s="17">
        <v>-1.3129888864162498</v>
      </c>
      <c r="AE1907" s="17">
        <v>0.47022154247281356</v>
      </c>
      <c r="AF1907" s="17">
        <v>44.132563426212258</v>
      </c>
      <c r="AG1907" s="17">
        <v>-14.586883453534776</v>
      </c>
      <c r="AH1907" s="17">
        <v>-0.33525762804642162</v>
      </c>
      <c r="AI1907" s="17">
        <v>-0.31825776653058119</v>
      </c>
      <c r="AJ1907" s="17">
        <v>0.33333333333333298</v>
      </c>
      <c r="AK1907" s="17">
        <v>1.0933302379187637</v>
      </c>
      <c r="AL1907" s="17">
        <v>0.97338728822131682</v>
      </c>
      <c r="AM1907" s="17">
        <v>0.33333333333333298</v>
      </c>
      <c r="AN1907" s="17">
        <v>0.21273185077077819</v>
      </c>
      <c r="AO1907" s="17">
        <v>0.26146729902229043</v>
      </c>
      <c r="AP1907" s="17">
        <v>0.33333333333333298</v>
      </c>
      <c r="AQ1907" s="17">
        <v>4.5829841035651349</v>
      </c>
      <c r="AR1907" s="17">
        <v>2.9068993071063063</v>
      </c>
      <c r="AS1907" s="17">
        <v>2.1136655059720344E-2</v>
      </c>
      <c r="AT1907" s="17">
        <v>10.93330237918763</v>
      </c>
      <c r="AU1907" s="17">
        <v>-1</v>
      </c>
      <c r="AV1907" s="17">
        <v>-1</v>
      </c>
      <c r="AW1907" s="17">
        <v>-1</v>
      </c>
      <c r="AX1907" s="17">
        <v>-1</v>
      </c>
      <c r="AY1907" s="17">
        <v>-4.9727574469190187E-3</v>
      </c>
      <c r="AZ1907" s="17">
        <v>0.25068368246252093</v>
      </c>
      <c r="BA1907" s="17">
        <v>0.32566174105374923</v>
      </c>
      <c r="BB1907" s="17">
        <v>2.0154386261648484E-2</v>
      </c>
      <c r="BC1907" s="17">
        <v>0.34509008897309079</v>
      </c>
      <c r="BD1907" s="17">
        <v>1.7572780688538157</v>
      </c>
      <c r="BE1907" s="17">
        <v>10.255560929596021</v>
      </c>
      <c r="BF1907" s="17">
        <v>-1</v>
      </c>
      <c r="CU1907" t="e">
        <v>#N/A</v>
      </c>
      <c r="CV1907" t="e">
        <v>#N/A</v>
      </c>
    </row>
    <row r="1908" spans="1:100" x14ac:dyDescent="0.25">
      <c r="A1908">
        <v>4732</v>
      </c>
      <c r="B1908" t="s">
        <v>1766</v>
      </c>
      <c r="C1908" s="48">
        <v>2</v>
      </c>
      <c r="D1908" s="22">
        <v>1478.7205566406251</v>
      </c>
      <c r="E1908" s="17">
        <v>47.682783958400499</v>
      </c>
      <c r="F1908" s="17">
        <v>-61.269291538552899</v>
      </c>
      <c r="G1908" s="17">
        <v>3.0106641920284505E-2</v>
      </c>
      <c r="H1908" s="17">
        <v>2.8118416887360538</v>
      </c>
      <c r="I1908" s="17">
        <v>30.515412944102902</v>
      </c>
      <c r="J1908" s="17">
        <v>5.8854617470508312</v>
      </c>
      <c r="K1908" s="17">
        <v>-1.0000000000000009</v>
      </c>
      <c r="L1908" s="17">
        <v>-1.0000000000000009</v>
      </c>
      <c r="M1908" s="17">
        <v>-1.0000000000000009</v>
      </c>
      <c r="N1908" s="17">
        <v>0.16528696801461945</v>
      </c>
      <c r="O1908" s="17">
        <v>-1.0000000000000009</v>
      </c>
      <c r="P1908" s="17">
        <v>-1.0000000000000009</v>
      </c>
      <c r="Q1908" s="17">
        <v>2.8934990272049159</v>
      </c>
      <c r="R1908" s="17">
        <v>-1.0000000000000009</v>
      </c>
      <c r="S1908" s="17">
        <v>-0.28326213417967749</v>
      </c>
      <c r="T1908" s="17">
        <v>-1.5425121778784023E-2</v>
      </c>
      <c r="U1908" s="17">
        <v>-0.37207052468328766</v>
      </c>
      <c r="V1908" s="17">
        <v>-0.65521967028810935</v>
      </c>
      <c r="W1908" s="17">
        <v>-0.65742122175660533</v>
      </c>
      <c r="X1908" s="17">
        <v>-3.5791835079458072</v>
      </c>
      <c r="Y1908" s="17">
        <v>-4.1365477674079332E-2</v>
      </c>
      <c r="Z1908" s="17">
        <v>19.924952839770491</v>
      </c>
      <c r="AA1908" s="17">
        <v>-0.45035415507160748</v>
      </c>
      <c r="AB1908" s="17">
        <v>-0.36216125906711727</v>
      </c>
      <c r="AC1908" s="17">
        <v>1.0546775627196148</v>
      </c>
      <c r="AD1908" s="17">
        <v>-0.59502199501414244</v>
      </c>
      <c r="AE1908" s="17">
        <v>-0.54841695282389846</v>
      </c>
      <c r="AF1908" s="17">
        <v>25.981142575299579</v>
      </c>
      <c r="AG1908" s="17">
        <v>-46.498131895684658</v>
      </c>
      <c r="AH1908" s="17">
        <v>-0.10877661754649492</v>
      </c>
      <c r="AI1908" s="17">
        <v>-8.696549448971147E-2</v>
      </c>
      <c r="AJ1908" s="17">
        <v>0.33333333333333298</v>
      </c>
      <c r="AK1908" s="17">
        <v>0.23438715933050824</v>
      </c>
      <c r="AL1908" s="17">
        <v>0.37044960918711095</v>
      </c>
      <c r="AM1908" s="17">
        <v>0.33333333333333298</v>
      </c>
      <c r="AN1908" s="17">
        <v>-6.555396960762816E-2</v>
      </c>
      <c r="AO1908" s="17">
        <v>-3.2683613871777595E-2</v>
      </c>
      <c r="AP1908" s="17">
        <v>0.33333333333333298</v>
      </c>
      <c r="AQ1908" s="17">
        <v>2.32093106599946</v>
      </c>
      <c r="AR1908" s="17">
        <v>2.2444243630026963</v>
      </c>
      <c r="AS1908" s="17">
        <v>-1.7245420878486595</v>
      </c>
      <c r="AT1908" s="17">
        <v>2.2917489190931137</v>
      </c>
      <c r="AU1908" s="17">
        <v>-1.0000000000000009</v>
      </c>
      <c r="AV1908" s="17">
        <v>-1.0000000000000009</v>
      </c>
      <c r="AW1908" s="17">
        <v>-1.0000000000000009</v>
      </c>
      <c r="AX1908" s="17">
        <v>-1.0000000000000009</v>
      </c>
      <c r="AY1908" s="17">
        <v>-5.0865997919284846E-2</v>
      </c>
      <c r="AZ1908" s="17">
        <v>0.73380037660425379</v>
      </c>
      <c r="BA1908" s="17">
        <v>-0.14137612918480996</v>
      </c>
      <c r="BB1908" s="17">
        <v>0.40589849411549173</v>
      </c>
      <c r="BC1908" s="17">
        <v>-8.0152901598107062E-2</v>
      </c>
      <c r="BD1908" s="17">
        <v>11.999699324690067</v>
      </c>
      <c r="BE1908" s="17">
        <v>-1.0213651868620204</v>
      </c>
      <c r="BF1908" s="17">
        <v>-1.0000000000000009</v>
      </c>
      <c r="BG1908" s="22">
        <v>267.20279595067655</v>
      </c>
    </row>
    <row r="1909" spans="1:100" x14ac:dyDescent="0.25">
      <c r="A1909">
        <v>4733</v>
      </c>
      <c r="B1909" t="s">
        <v>1767</v>
      </c>
      <c r="C1909" s="48">
        <v>2</v>
      </c>
      <c r="D1909" s="22">
        <v>1463.8615625</v>
      </c>
      <c r="E1909" s="17">
        <v>58.626525575305358</v>
      </c>
      <c r="F1909" s="17">
        <v>-43.614370186334483</v>
      </c>
      <c r="G1909" s="17">
        <v>0.15281862535627905</v>
      </c>
      <c r="H1909" s="17">
        <v>3.9311890596192063</v>
      </c>
      <c r="I1909" s="17">
        <v>39.109198415587812</v>
      </c>
      <c r="J1909" s="17">
        <v>8.0079829689599293</v>
      </c>
      <c r="K1909" s="17">
        <v>-1.0000000000000007</v>
      </c>
      <c r="L1909" s="17">
        <v>-1.0000000000000007</v>
      </c>
      <c r="M1909" s="17">
        <v>-1.0000000000000007</v>
      </c>
      <c r="N1909" s="17">
        <v>0.1958667538375686</v>
      </c>
      <c r="O1909" s="17">
        <v>-1.0000000000000007</v>
      </c>
      <c r="P1909" s="17">
        <v>-1.0000000000000007</v>
      </c>
      <c r="Q1909" s="17">
        <v>3.2219981397264377</v>
      </c>
      <c r="R1909" s="17">
        <v>-1.0000000000000007</v>
      </c>
      <c r="S1909" s="17">
        <v>0.1451676461185214</v>
      </c>
      <c r="T1909" s="17">
        <v>3.2663384541904247E-2</v>
      </c>
      <c r="U1909" s="17">
        <v>-0.22797125355302017</v>
      </c>
      <c r="V1909" s="17">
        <v>-0.46640303331836175</v>
      </c>
      <c r="W1909" s="17">
        <v>0.29936675303277971</v>
      </c>
      <c r="X1909" s="17">
        <v>-2.4003330463896613</v>
      </c>
      <c r="Y1909" s="17">
        <v>1.8993209473629757E-3</v>
      </c>
      <c r="Z1909" s="17">
        <v>23.897320738725483</v>
      </c>
      <c r="AA1909" s="17">
        <v>-0.15779384194136392</v>
      </c>
      <c r="AB1909" s="17">
        <v>5.9538573242627457E-2</v>
      </c>
      <c r="AC1909" s="17">
        <v>5.896228256327527</v>
      </c>
      <c r="AD1909" s="17">
        <v>-0.22548146335222563</v>
      </c>
      <c r="AE1909" s="17">
        <v>-0.23894621931526605</v>
      </c>
      <c r="AF1909" s="17">
        <v>33.82232040751289</v>
      </c>
      <c r="AG1909" s="17">
        <v>-33.101082810541399</v>
      </c>
      <c r="AH1909" s="17">
        <v>-1.6089239343982847E-2</v>
      </c>
      <c r="AI1909" s="17">
        <v>2.2695276876036174E-2</v>
      </c>
      <c r="AJ1909" s="17">
        <v>0.33333333333333298</v>
      </c>
      <c r="AK1909" s="17">
        <v>0.35811090701057685</v>
      </c>
      <c r="AL1909" s="17">
        <v>0.47851101244081579</v>
      </c>
      <c r="AM1909" s="17">
        <v>0.33333333333333298</v>
      </c>
      <c r="AN1909" s="17">
        <v>4.5982319156704587E-2</v>
      </c>
      <c r="AO1909" s="17">
        <v>8.9195580968653987E-2</v>
      </c>
      <c r="AP1909" s="17">
        <v>0.33333333333333298</v>
      </c>
      <c r="AQ1909" s="17">
        <v>3.711440642030964</v>
      </c>
      <c r="AR1909" s="17">
        <v>2.2444243630026963</v>
      </c>
      <c r="AS1909" s="17">
        <v>4.5493863277944691E-2</v>
      </c>
      <c r="AT1909" s="17">
        <v>3.5301365277690202</v>
      </c>
      <c r="AU1909" s="17">
        <v>-1.0000000000000007</v>
      </c>
      <c r="AV1909" s="17">
        <v>-1.0000000000000007</v>
      </c>
      <c r="AW1909" s="17">
        <v>-1.0000000000000007</v>
      </c>
      <c r="AX1909" s="17">
        <v>-1.0000000000000007</v>
      </c>
      <c r="AY1909" s="17">
        <v>-3.2225720510094404E-2</v>
      </c>
      <c r="AZ1909" s="17">
        <v>0.60524664092704894</v>
      </c>
      <c r="BA1909" s="17">
        <v>-1.7792649140733252E-2</v>
      </c>
      <c r="BB1909" s="17">
        <v>0.33430627434005988</v>
      </c>
      <c r="BC1909" s="17">
        <v>-1.1626537044098439E-2</v>
      </c>
      <c r="BD1909" s="17">
        <v>10.090731204562609</v>
      </c>
      <c r="BE1909" s="17">
        <v>0.82283072103650401</v>
      </c>
      <c r="BF1909" s="17">
        <v>-1.0000000000000007</v>
      </c>
      <c r="BG1909" s="22">
        <v>10.924660810564774</v>
      </c>
    </row>
    <row r="1910" spans="1:100" x14ac:dyDescent="0.25">
      <c r="A1910">
        <v>4734</v>
      </c>
      <c r="B1910" t="s">
        <v>1768</v>
      </c>
      <c r="C1910" s="48">
        <v>2</v>
      </c>
      <c r="D1910" s="22">
        <v>1496.5457714843749</v>
      </c>
      <c r="E1910" s="17">
        <v>116.24811295597675</v>
      </c>
      <c r="F1910" s="17">
        <v>49.343288081501292</v>
      </c>
      <c r="G1910" s="17">
        <v>0.79892847733690975</v>
      </c>
      <c r="H1910" s="17">
        <v>9.8248381056673217</v>
      </c>
      <c r="I1910" s="17">
        <v>84.357668071614142</v>
      </c>
      <c r="J1910" s="17">
        <v>19.183597885401518</v>
      </c>
      <c r="K1910" s="17">
        <v>-0.99999999999999922</v>
      </c>
      <c r="L1910" s="17">
        <v>-0.99999999999999922</v>
      </c>
      <c r="M1910" s="17">
        <v>-0.99999999999999922</v>
      </c>
      <c r="N1910" s="17">
        <v>0.35687711597526955</v>
      </c>
      <c r="O1910" s="17">
        <v>-0.99999999999999922</v>
      </c>
      <c r="P1910" s="17">
        <v>-0.99999999999999922</v>
      </c>
      <c r="Q1910" s="17">
        <v>4.9516296477833057</v>
      </c>
      <c r="R1910" s="17">
        <v>-0.99999999999999922</v>
      </c>
      <c r="S1910" s="17">
        <v>2.4009595759828626</v>
      </c>
      <c r="T1910" s="17">
        <v>0.28586162020595068</v>
      </c>
      <c r="U1910" s="17">
        <v>0.53074811625535734</v>
      </c>
      <c r="V1910" s="17">
        <v>0.52776465876882639</v>
      </c>
      <c r="W1910" s="17">
        <v>5.3370991688767386</v>
      </c>
      <c r="X1910" s="17">
        <v>3.8066149296457668</v>
      </c>
      <c r="Y1910" s="17">
        <v>0.22969950680168358</v>
      </c>
      <c r="Z1910" s="17">
        <v>44.812849632813681</v>
      </c>
      <c r="AA1910" s="17">
        <v>1.3826107324055479</v>
      </c>
      <c r="AB1910" s="17">
        <v>2.2798956125860661</v>
      </c>
      <c r="AC1910" s="17">
        <v>31.388225976626387</v>
      </c>
      <c r="AD1910" s="17">
        <v>1.7202435712159057</v>
      </c>
      <c r="AE1910" s="17">
        <v>1.3904960260208854</v>
      </c>
      <c r="AF1910" s="17">
        <v>75.108119126328802</v>
      </c>
      <c r="AG1910" s="17">
        <v>37.437793336742295</v>
      </c>
      <c r="AH1910" s="17">
        <v>0.47193341772710845</v>
      </c>
      <c r="AI1910" s="17">
        <v>0.60008717269003531</v>
      </c>
      <c r="AJ1910" s="17">
        <v>0.33333333333333298</v>
      </c>
      <c r="AK1910" s="17">
        <v>1.0095479554692837</v>
      </c>
      <c r="AL1910" s="17">
        <v>1.0474818277278792</v>
      </c>
      <c r="AM1910" s="17">
        <v>0.33333333333333298</v>
      </c>
      <c r="AN1910" s="17">
        <v>0.63324929183651757</v>
      </c>
      <c r="AO1910" s="17">
        <v>0.7309205888522039</v>
      </c>
      <c r="AP1910" s="17">
        <v>0.33333333333333298</v>
      </c>
      <c r="AQ1910" s="17">
        <v>11.032827773027609</v>
      </c>
      <c r="AR1910" s="17">
        <v>2.2444243630026963</v>
      </c>
      <c r="AS1910" s="17">
        <v>9.3651840382747142</v>
      </c>
      <c r="AT1910" s="17">
        <v>10.050562749659395</v>
      </c>
      <c r="AU1910" s="17">
        <v>-0.99999999999999922</v>
      </c>
      <c r="AV1910" s="17">
        <v>-0.99999999999999922</v>
      </c>
      <c r="AW1910" s="17">
        <v>-0.99999999999999922</v>
      </c>
      <c r="AX1910" s="17">
        <v>-0.99999999999999922</v>
      </c>
      <c r="AY1910" s="17">
        <v>6.5920088403602944E-2</v>
      </c>
      <c r="AZ1910" s="17">
        <v>-7.162152470959543E-2</v>
      </c>
      <c r="BA1910" s="17">
        <v>0.63290585448322512</v>
      </c>
      <c r="BB1910" s="17">
        <v>-4.2644999910966597E-2</v>
      </c>
      <c r="BC1910" s="17">
        <v>0.3491822284816819</v>
      </c>
      <c r="BD1910" s="17">
        <v>3.9527768717038114E-2</v>
      </c>
      <c r="BE1910" s="17">
        <v>10.532991959666493</v>
      </c>
      <c r="BF1910" s="17">
        <v>-0.99999999999999922</v>
      </c>
      <c r="BG1910" s="22">
        <v>87.146856536544419</v>
      </c>
    </row>
    <row r="1911" spans="1:100" x14ac:dyDescent="0.25">
      <c r="A1911">
        <v>4735</v>
      </c>
      <c r="B1911" t="s">
        <v>3025</v>
      </c>
      <c r="C1911" s="48">
        <v>2</v>
      </c>
      <c r="D1911" s="22">
        <v>1467.9036718750001</v>
      </c>
      <c r="E1911" s="17">
        <v>69.759731528628208</v>
      </c>
      <c r="F1911" s="17">
        <v>-25.653796702002222</v>
      </c>
      <c r="G1911" s="17">
        <v>0.27765506908438475</v>
      </c>
      <c r="H1911" s="17">
        <v>5.0699152146759561</v>
      </c>
      <c r="I1911" s="17">
        <v>47.851764433861071</v>
      </c>
      <c r="J1911" s="17">
        <v>10.167250496558568</v>
      </c>
      <c r="K1911" s="17">
        <v>-1.0000000000000004</v>
      </c>
      <c r="L1911" s="17">
        <v>-1.0000000000000004</v>
      </c>
      <c r="M1911" s="17">
        <v>-1.0000000000000004</v>
      </c>
      <c r="N1911" s="17">
        <v>0.2269759544650303</v>
      </c>
      <c r="O1911" s="17">
        <v>-1.0000000000000004</v>
      </c>
      <c r="P1911" s="17">
        <v>-1.0000000000000004</v>
      </c>
      <c r="Q1911" s="17">
        <v>3.556184417437573</v>
      </c>
      <c r="R1911" s="17">
        <v>-1.0000000000000004</v>
      </c>
      <c r="S1911" s="17">
        <v>0.58101464868561237</v>
      </c>
      <c r="T1911" s="17">
        <v>8.1584426686109074E-2</v>
      </c>
      <c r="U1911" s="17">
        <v>-8.1377253130090921E-2</v>
      </c>
      <c r="V1911" s="17">
        <v>-0.27431749435143149</v>
      </c>
      <c r="W1911" s="17">
        <v>1.2727191904238928</v>
      </c>
      <c r="X1911" s="17">
        <v>-1.2010736490002913</v>
      </c>
      <c r="Y1911" s="17">
        <v>4.5913144595895475E-2</v>
      </c>
      <c r="Z1911" s="17">
        <v>27.93846055082772</v>
      </c>
      <c r="AA1911" s="17">
        <v>0.1398314432550915</v>
      </c>
      <c r="AB1911" s="17">
        <v>0.48853911509879777</v>
      </c>
      <c r="AC1911" s="17">
        <v>10.821598654521807</v>
      </c>
      <c r="AD1911" s="17">
        <v>0.15045676610463254</v>
      </c>
      <c r="AE1911" s="17">
        <v>7.588224916350067E-2</v>
      </c>
      <c r="AF1911" s="17">
        <v>41.799249211077814</v>
      </c>
      <c r="AG1911" s="17">
        <v>-19.472096321927722</v>
      </c>
      <c r="AH1911" s="17">
        <v>7.8202795951158061E-2</v>
      </c>
      <c r="AI1911" s="17">
        <v>0.13425455845933168</v>
      </c>
      <c r="AJ1911" s="17">
        <v>0.33333333333333298</v>
      </c>
      <c r="AK1911" s="17">
        <v>0.48397663122608769</v>
      </c>
      <c r="AL1911" s="17">
        <v>0.58844323673329912</v>
      </c>
      <c r="AM1911" s="17">
        <v>0.33333333333333298</v>
      </c>
      <c r="AN1911" s="17">
        <v>0.15944958817230881</v>
      </c>
      <c r="AO1911" s="17">
        <v>0.21318481838702186</v>
      </c>
      <c r="AP1911" s="17">
        <v>0.33333333333333298</v>
      </c>
      <c r="AQ1911" s="17">
        <v>5.126023517974696</v>
      </c>
      <c r="AR1911" s="17">
        <v>2.2444243630026963</v>
      </c>
      <c r="AS1911" s="17">
        <v>1.8461736927649612</v>
      </c>
      <c r="AT1911" s="17">
        <v>4.7899638135425304</v>
      </c>
      <c r="AU1911" s="17">
        <v>-1.0000000000000004</v>
      </c>
      <c r="AV1911" s="17">
        <v>-1.0000000000000004</v>
      </c>
      <c r="AW1911" s="17">
        <v>-1.0000000000000004</v>
      </c>
      <c r="AX1911" s="17">
        <v>-1.0000000000000004</v>
      </c>
      <c r="AY1911" s="17">
        <v>-1.3262731919151989E-2</v>
      </c>
      <c r="AZ1911" s="17">
        <v>0.47446730918985364</v>
      </c>
      <c r="BA1911" s="17">
        <v>0.10793037904495989</v>
      </c>
      <c r="BB1911" s="17">
        <v>0.26147460896299846</v>
      </c>
      <c r="BC1911" s="17">
        <v>5.8086195266190868E-2</v>
      </c>
      <c r="BD1911" s="17">
        <v>8.1487139326199838</v>
      </c>
      <c r="BE1911" s="17">
        <v>2.6989544070337952</v>
      </c>
      <c r="BF1911" s="17">
        <v>-1.0000000000000004</v>
      </c>
      <c r="BG1911" s="22">
        <v>1570.9105307540547</v>
      </c>
    </row>
    <row r="1912" spans="1:100" x14ac:dyDescent="0.25">
      <c r="A1912">
        <v>4737</v>
      </c>
      <c r="B1912" t="s">
        <v>1769</v>
      </c>
      <c r="C1912" s="48">
        <v>3</v>
      </c>
      <c r="D1912" s="22">
        <v>1551.9596290155291</v>
      </c>
      <c r="E1912" s="17">
        <v>101.13238225504448</v>
      </c>
      <c r="F1912" s="17">
        <v>51.720218384440152</v>
      </c>
      <c r="G1912" s="17">
        <v>0.13872448894259715</v>
      </c>
      <c r="H1912" s="17">
        <v>2.7572547319123184</v>
      </c>
      <c r="I1912" s="17">
        <v>78.662711012966597</v>
      </c>
      <c r="J1912" s="17">
        <v>15.645028171269658</v>
      </c>
      <c r="K1912" s="17">
        <v>-1.0000000000000007</v>
      </c>
      <c r="L1912" s="17">
        <v>-1.0000000000000007</v>
      </c>
      <c r="M1912" s="17">
        <v>-1.0000000000000007</v>
      </c>
      <c r="N1912" s="17">
        <v>2.9056517784971789E-2</v>
      </c>
      <c r="O1912" s="17">
        <v>-1.0000000000000007</v>
      </c>
      <c r="P1912" s="17">
        <v>-1.0000000000000007</v>
      </c>
      <c r="Q1912" s="17">
        <v>2.2353531803332523</v>
      </c>
      <c r="R1912" s="17">
        <v>-1.0000000000000007</v>
      </c>
      <c r="S1912" s="17">
        <v>0.31583797159694005</v>
      </c>
      <c r="T1912" s="17">
        <v>2.8118626482127401E-2</v>
      </c>
      <c r="U1912" s="17">
        <v>-5.4887195807407398E-2</v>
      </c>
      <c r="V1912" s="17">
        <v>-1.9311911585826607E-2</v>
      </c>
      <c r="W1912" s="17">
        <v>0.52190155157906548</v>
      </c>
      <c r="X1912" s="17">
        <v>-2.0025128735246609</v>
      </c>
      <c r="Y1912" s="17">
        <v>-0.16985118024235304</v>
      </c>
      <c r="Z1912" s="17">
        <v>26.528158878768792</v>
      </c>
      <c r="AA1912" s="17">
        <v>-1.5432400889463744</v>
      </c>
      <c r="AB1912" s="17">
        <v>2.1763385137344322</v>
      </c>
      <c r="AC1912" s="17">
        <v>41.397505845658969</v>
      </c>
      <c r="AD1912" s="17">
        <v>-0.53229372246714124</v>
      </c>
      <c r="AE1912" s="17">
        <v>1.5616550655000945</v>
      </c>
      <c r="AF1912" s="17">
        <v>71.663658303662274</v>
      </c>
      <c r="AG1912" s="17">
        <v>47.11173593305233</v>
      </c>
      <c r="AH1912" s="17">
        <v>-0.31327703971982096</v>
      </c>
      <c r="AI1912" s="17">
        <v>-3.9292632846764403E-2</v>
      </c>
      <c r="AJ1912" s="17">
        <v>0.33333333333333298</v>
      </c>
      <c r="AK1912" s="17">
        <v>1.1404606958500028</v>
      </c>
      <c r="AL1912" s="17">
        <v>0.83902990892125706</v>
      </c>
      <c r="AM1912" s="17">
        <v>0.33333333333333298</v>
      </c>
      <c r="AN1912" s="17">
        <v>0.32554695317349852</v>
      </c>
      <c r="AO1912" s="17">
        <v>0.60007326578637554</v>
      </c>
      <c r="AP1912" s="17">
        <v>0.33333333333333298</v>
      </c>
      <c r="AQ1912" s="17">
        <v>6.9990527093043422</v>
      </c>
      <c r="AR1912" s="17">
        <v>3.7569930058939773</v>
      </c>
      <c r="AS1912" s="17">
        <v>0.48342820687566324</v>
      </c>
      <c r="AT1912" s="17">
        <v>11.404606958500024</v>
      </c>
      <c r="AU1912" s="17">
        <v>-1.0000000000000007</v>
      </c>
      <c r="AV1912" s="17">
        <v>-1.0000000000000007</v>
      </c>
      <c r="AW1912" s="17">
        <v>-1.0000000000000007</v>
      </c>
      <c r="AX1912" s="17">
        <v>-1.0000000000000007</v>
      </c>
      <c r="AY1912" s="17">
        <v>-3.8770978767395242E-2</v>
      </c>
      <c r="AZ1912" s="17">
        <v>0.54293724730845894</v>
      </c>
      <c r="BA1912" s="17">
        <v>0.14554659023895195</v>
      </c>
      <c r="BB1912" s="17">
        <v>0.20376447976726503</v>
      </c>
      <c r="BC1912" s="17">
        <v>0.13376328883298427</v>
      </c>
      <c r="BD1912" s="17">
        <v>7.8087982307239185</v>
      </c>
      <c r="BE1912" s="17">
        <v>4.0718151720193667</v>
      </c>
      <c r="BF1912" s="17">
        <v>-1.0000000000000007</v>
      </c>
      <c r="CU1912" t="e">
        <v>#N/A</v>
      </c>
      <c r="CV1912" t="e">
        <v>#N/A</v>
      </c>
    </row>
    <row r="1913" spans="1:100" x14ac:dyDescent="0.25">
      <c r="A1913">
        <v>4738</v>
      </c>
      <c r="B1913" t="s">
        <v>1770</v>
      </c>
      <c r="C1913" s="48">
        <v>2</v>
      </c>
      <c r="D1913" s="22">
        <v>1528.696259765625</v>
      </c>
      <c r="E1913" s="17">
        <v>116.17445541311105</v>
      </c>
      <c r="F1913" s="17">
        <v>49.224460520342227</v>
      </c>
      <c r="G1913" s="17">
        <v>0.79810255659640994</v>
      </c>
      <c r="H1913" s="17">
        <v>9.8173042676219229</v>
      </c>
      <c r="I1913" s="17">
        <v>84.299827056730635</v>
      </c>
      <c r="J1913" s="17">
        <v>19.169312122509908</v>
      </c>
      <c r="K1913" s="17">
        <v>-0.99999999999999922</v>
      </c>
      <c r="L1913" s="17">
        <v>-0.99999999999999922</v>
      </c>
      <c r="M1913" s="17">
        <v>-0.99999999999999922</v>
      </c>
      <c r="N1913" s="17">
        <v>0.35667129679898357</v>
      </c>
      <c r="O1913" s="17">
        <v>-0.99999999999999922</v>
      </c>
      <c r="P1913" s="17">
        <v>-0.99999999999999922</v>
      </c>
      <c r="Q1913" s="17">
        <v>4.9494186637973057</v>
      </c>
      <c r="R1913" s="17">
        <v>-0.99999999999999922</v>
      </c>
      <c r="S1913" s="17">
        <v>2.3980760023375822</v>
      </c>
      <c r="T1913" s="17">
        <v>0.28553795748257349</v>
      </c>
      <c r="U1913" s="17">
        <v>0.52977824702673804</v>
      </c>
      <c r="V1913" s="17">
        <v>0.52649381649036164</v>
      </c>
      <c r="W1913" s="17">
        <v>5.330659447094785</v>
      </c>
      <c r="X1913" s="17">
        <v>3.798680602297412</v>
      </c>
      <c r="Y1913" s="17">
        <v>0.22940831034707132</v>
      </c>
      <c r="Z1913" s="17">
        <v>44.786113360244556</v>
      </c>
      <c r="AA1913" s="17">
        <v>1.3806416367744971</v>
      </c>
      <c r="AB1913" s="17">
        <v>2.2770573352799901</v>
      </c>
      <c r="AC1913" s="17">
        <v>31.355639614463005</v>
      </c>
      <c r="AD1913" s="17">
        <v>1.7177563553710562</v>
      </c>
      <c r="AE1913" s="17">
        <v>1.3884131137394147</v>
      </c>
      <c r="AF1913" s="17">
        <v>75.055343584607158</v>
      </c>
      <c r="AG1913" s="17">
        <v>37.347623653300701</v>
      </c>
      <c r="AH1913" s="17">
        <v>0.47130957948493757</v>
      </c>
      <c r="AI1913" s="17">
        <v>0.59934909395514613</v>
      </c>
      <c r="AJ1913" s="17">
        <v>0.33333333333333298</v>
      </c>
      <c r="AK1913" s="17">
        <v>1.0087152249857556</v>
      </c>
      <c r="AL1913" s="17">
        <v>1.0467545136408951</v>
      </c>
      <c r="AM1913" s="17">
        <v>0.33333333333333298</v>
      </c>
      <c r="AN1913" s="17">
        <v>0.63249858981354123</v>
      </c>
      <c r="AO1913" s="17">
        <v>0.73010027324784699</v>
      </c>
      <c r="AP1913" s="17">
        <v>0.33333333333333298</v>
      </c>
      <c r="AQ1913" s="17">
        <v>11.023468860665908</v>
      </c>
      <c r="AR1913" s="17">
        <v>2.2444243630026963</v>
      </c>
      <c r="AS1913" s="17">
        <v>9.3532706997194097</v>
      </c>
      <c r="AT1913" s="17">
        <v>10.042227703789024</v>
      </c>
      <c r="AU1913" s="17">
        <v>-0.99999999999999922</v>
      </c>
      <c r="AV1913" s="17">
        <v>-0.99999999999999922</v>
      </c>
      <c r="AW1913" s="17">
        <v>-0.99999999999999922</v>
      </c>
      <c r="AX1913" s="17">
        <v>-0.99999999999999922</v>
      </c>
      <c r="AY1913" s="17">
        <v>6.5794628841383818E-2</v>
      </c>
      <c r="AZ1913" s="17">
        <v>-7.0756285687361586E-2</v>
      </c>
      <c r="BA1913" s="17">
        <v>0.63207406807986399</v>
      </c>
      <c r="BB1913" s="17">
        <v>-4.2163143962465927E-2</v>
      </c>
      <c r="BC1913" s="17">
        <v>0.34872100746502604</v>
      </c>
      <c r="BD1913" s="17">
        <v>5.2376198994335432E-2</v>
      </c>
      <c r="BE1913" s="17">
        <v>10.520579482846959</v>
      </c>
      <c r="BF1913" s="17">
        <v>-0.99999999999999922</v>
      </c>
      <c r="BG1913" s="22">
        <v>236.0864816834353</v>
      </c>
    </row>
    <row r="1914" spans="1:100" x14ac:dyDescent="0.25">
      <c r="A1914">
        <v>4739</v>
      </c>
      <c r="B1914" t="s">
        <v>1771</v>
      </c>
      <c r="C1914" s="48">
        <v>2</v>
      </c>
      <c r="D1914" s="22">
        <v>1442.4427148437501</v>
      </c>
      <c r="E1914" s="17">
        <v>38.162387156015001</v>
      </c>
      <c r="F1914" s="17">
        <v>-76.628010948410918</v>
      </c>
      <c r="G1914" s="17">
        <v>-7.6645400992881363E-2</v>
      </c>
      <c r="H1914" s="17">
        <v>1.8380768189539287</v>
      </c>
      <c r="I1914" s="17">
        <v>23.039336608681211</v>
      </c>
      <c r="J1914" s="17">
        <v>4.0389959804573934</v>
      </c>
      <c r="K1914" s="17">
        <v>-1.0000000000000011</v>
      </c>
      <c r="L1914" s="17">
        <v>-1.0000000000000011</v>
      </c>
      <c r="M1914" s="17">
        <v>-1.0000000000000011</v>
      </c>
      <c r="N1914" s="17">
        <v>0.13868439410911665</v>
      </c>
      <c r="O1914" s="17">
        <v>-1.0000000000000011</v>
      </c>
      <c r="P1914" s="17">
        <v>-1.0000000000000011</v>
      </c>
      <c r="Q1914" s="17">
        <v>2.6077245626830754</v>
      </c>
      <c r="R1914" s="17">
        <v>-1.0000000000000011</v>
      </c>
      <c r="S1914" s="17">
        <v>-0.65597026757503429</v>
      </c>
      <c r="T1914" s="17">
        <v>-5.7259229146576412E-2</v>
      </c>
      <c r="U1914" s="17">
        <v>-0.49742822117490854</v>
      </c>
      <c r="V1914" s="17">
        <v>-0.81947878474556235</v>
      </c>
      <c r="W1914" s="17">
        <v>-1.4897691969386067</v>
      </c>
      <c r="X1914" s="17">
        <v>-4.6047124867507705</v>
      </c>
      <c r="Y1914" s="17">
        <v>-7.9003249550488652E-2</v>
      </c>
      <c r="Z1914" s="17">
        <v>16.46923175579575</v>
      </c>
      <c r="AA1914" s="17">
        <v>-0.70486402629587119</v>
      </c>
      <c r="AB1914" s="17">
        <v>-0.7290147426039173</v>
      </c>
      <c r="AC1914" s="17">
        <v>-3.1571802602767889</v>
      </c>
      <c r="AD1914" s="17">
        <v>-0.91650002502824757</v>
      </c>
      <c r="AE1914" s="17">
        <v>-0.8176378724019282</v>
      </c>
      <c r="AF1914" s="17">
        <v>19.159789607186212</v>
      </c>
      <c r="AG1914" s="17">
        <v>-58.152758597998215</v>
      </c>
      <c r="AH1914" s="17">
        <v>-0.18940906026586735</v>
      </c>
      <c r="AI1914" s="17">
        <v>-0.18236376809705779</v>
      </c>
      <c r="AJ1914" s="17">
        <v>0.33333333333333298</v>
      </c>
      <c r="AK1914" s="17">
        <v>0.12675494239539997</v>
      </c>
      <c r="AL1914" s="17">
        <v>0.27644268961504348</v>
      </c>
      <c r="AM1914" s="17">
        <v>0.33333333333333298</v>
      </c>
      <c r="AN1914" s="17">
        <v>-0.1625838305156766</v>
      </c>
      <c r="AO1914" s="17">
        <v>-0.13871118080955908</v>
      </c>
      <c r="AP1914" s="17">
        <v>0.33333333333333298</v>
      </c>
      <c r="AQ1914" s="17">
        <v>1.1112713915707779</v>
      </c>
      <c r="AR1914" s="17">
        <v>2.2444243630026963</v>
      </c>
      <c r="AS1914" s="17">
        <v>-3.264366875303673</v>
      </c>
      <c r="AT1914" s="17">
        <v>1.2144262042055525</v>
      </c>
      <c r="AU1914" s="17">
        <v>-1.0000000000000011</v>
      </c>
      <c r="AV1914" s="17">
        <v>-1.0000000000000011</v>
      </c>
      <c r="AW1914" s="17">
        <v>-1.0000000000000011</v>
      </c>
      <c r="AX1914" s="17">
        <v>-1.0000000000000011</v>
      </c>
      <c r="AY1914" s="17">
        <v>-6.7081917817092676E-2</v>
      </c>
      <c r="AZ1914" s="17">
        <v>0.8456343925120704</v>
      </c>
      <c r="BA1914" s="17">
        <v>-0.24888632171547576</v>
      </c>
      <c r="BB1914" s="17">
        <v>0.46817941814360026</v>
      </c>
      <c r="BC1914" s="17">
        <v>-0.13976671603350302</v>
      </c>
      <c r="BD1914" s="17">
        <v>13.660386740650583</v>
      </c>
      <c r="BE1914" s="17">
        <v>-2.6257046750502662</v>
      </c>
      <c r="BF1914" s="17">
        <v>-1.0000000000000011</v>
      </c>
      <c r="BG1914" s="22">
        <v>-21.243335214106764</v>
      </c>
    </row>
    <row r="1915" spans="1:100" x14ac:dyDescent="0.25">
      <c r="A1915">
        <v>4740</v>
      </c>
      <c r="B1915" t="s">
        <v>1772</v>
      </c>
      <c r="C1915" s="48">
        <v>2</v>
      </c>
      <c r="D1915" s="22">
        <v>1484.2422753906249</v>
      </c>
      <c r="E1915" s="17">
        <v>4.2853279642840079</v>
      </c>
      <c r="F1915" s="17">
        <v>-131.27996058422607</v>
      </c>
      <c r="G1915" s="17">
        <v>-0.45650827348380124</v>
      </c>
      <c r="H1915" s="17">
        <v>-1.6269352826605221</v>
      </c>
      <c r="I1915" s="17">
        <v>-3.5632815168069385</v>
      </c>
      <c r="J1915" s="17">
        <v>-2.5314055867038796</v>
      </c>
      <c r="K1915" s="17">
        <v>-1.000000000000002</v>
      </c>
      <c r="L1915" s="17">
        <v>-1.000000000000002</v>
      </c>
      <c r="M1915" s="17">
        <v>-1.000000000000002</v>
      </c>
      <c r="N1915" s="17">
        <v>4.4022691497803024E-2</v>
      </c>
      <c r="O1915" s="17">
        <v>-1.000000000000002</v>
      </c>
      <c r="P1915" s="17">
        <v>-1.000000000000002</v>
      </c>
      <c r="Q1915" s="17">
        <v>1.5908343373023608</v>
      </c>
      <c r="R1915" s="17">
        <v>-1.000000000000002</v>
      </c>
      <c r="S1915" s="17">
        <v>-1.9822023310443166</v>
      </c>
      <c r="T1915" s="17">
        <v>-0.20612030720340954</v>
      </c>
      <c r="U1915" s="17">
        <v>-0.94349682444169614</v>
      </c>
      <c r="V1915" s="17">
        <v>-1.4039728829182505</v>
      </c>
      <c r="W1915" s="17">
        <v>-4.4515681858518352</v>
      </c>
      <c r="X1915" s="17">
        <v>-8.2539202497198474</v>
      </c>
      <c r="Y1915" s="17">
        <v>-0.21293222879035598</v>
      </c>
      <c r="Z1915" s="17">
        <v>4.1725102911409238</v>
      </c>
      <c r="AA1915" s="17">
        <v>-1.6105033763473116</v>
      </c>
      <c r="AB1915" s="17">
        <v>-2.0344138172890029</v>
      </c>
      <c r="AC1915" s="17">
        <v>-18.144513219030369</v>
      </c>
      <c r="AD1915" s="17">
        <v>-2.0604366148245941</v>
      </c>
      <c r="AE1915" s="17">
        <v>-1.7756245212264696</v>
      </c>
      <c r="AF1915" s="17">
        <v>-5.1130829489832337</v>
      </c>
      <c r="AG1915" s="17">
        <v>-99.624189552732659</v>
      </c>
      <c r="AH1915" s="17">
        <v>-0.47632882752741545</v>
      </c>
      <c r="AI1915" s="17">
        <v>-0.52182577045553402</v>
      </c>
      <c r="AJ1915" s="17">
        <v>0.33333333333333298</v>
      </c>
      <c r="AK1915" s="17">
        <v>-0.25623991167772642</v>
      </c>
      <c r="AL1915" s="17">
        <v>-5.806836542598659E-2</v>
      </c>
      <c r="AM1915" s="17">
        <v>0.33333333333333298</v>
      </c>
      <c r="AN1915" s="17">
        <v>-0.50785161814861923</v>
      </c>
      <c r="AO1915" s="17">
        <v>-0.51599610240089744</v>
      </c>
      <c r="AP1915" s="17">
        <v>0.33333333333333298</v>
      </c>
      <c r="AQ1915" s="17">
        <v>-3.1931408344198795</v>
      </c>
      <c r="AR1915" s="17">
        <v>2.2444243630026963</v>
      </c>
      <c r="AS1915" s="17">
        <v>-8.743627514570024</v>
      </c>
      <c r="AT1915" s="17">
        <v>-2.6190826440493211</v>
      </c>
      <c r="AU1915" s="17">
        <v>-1.000000000000002</v>
      </c>
      <c r="AV1915" s="17">
        <v>-1.000000000000002</v>
      </c>
      <c r="AW1915" s="17">
        <v>-1.000000000000002</v>
      </c>
      <c r="AX1915" s="17">
        <v>-1.000000000000002</v>
      </c>
      <c r="AY1915" s="17">
        <v>-0.12478410078584837</v>
      </c>
      <c r="AZ1915" s="17">
        <v>1.2435807864700184</v>
      </c>
      <c r="BA1915" s="17">
        <v>-0.6314469682594479</v>
      </c>
      <c r="BB1915" s="17">
        <v>0.68979775964878454</v>
      </c>
      <c r="BC1915" s="17">
        <v>-0.35189450463226679</v>
      </c>
      <c r="BD1915" s="17">
        <v>19.569720884723289</v>
      </c>
      <c r="BE1915" s="17">
        <v>-8.3345322515821785</v>
      </c>
      <c r="BF1915" s="17">
        <v>-1.000000000000002</v>
      </c>
      <c r="BG1915" s="22">
        <v>90.446239500152942</v>
      </c>
    </row>
    <row r="1916" spans="1:100" x14ac:dyDescent="0.25">
      <c r="A1916">
        <v>4741</v>
      </c>
      <c r="B1916" t="s">
        <v>1773</v>
      </c>
      <c r="C1916" s="48">
        <v>2</v>
      </c>
      <c r="D1916" s="22">
        <v>1487.5621582031251</v>
      </c>
      <c r="E1916" s="17">
        <v>81.026861841456139</v>
      </c>
      <c r="F1916" s="17">
        <v>-7.4771705990156772</v>
      </c>
      <c r="G1916" s="17">
        <v>0.40399320431440561</v>
      </c>
      <c r="H1916" s="17">
        <v>6.2223394160642851</v>
      </c>
      <c r="I1916" s="17">
        <v>56.699497154280763</v>
      </c>
      <c r="J1916" s="17">
        <v>12.35249243995856</v>
      </c>
      <c r="K1916" s="17">
        <v>-1.0000000000000002</v>
      </c>
      <c r="L1916" s="17">
        <v>-1.0000000000000002</v>
      </c>
      <c r="M1916" s="17">
        <v>-1.0000000000000002</v>
      </c>
      <c r="N1916" s="17">
        <v>0.25845937611976977</v>
      </c>
      <c r="O1916" s="17">
        <v>-1.0000000000000002</v>
      </c>
      <c r="P1916" s="17">
        <v>-1.0000000000000002</v>
      </c>
      <c r="Q1916" s="17">
        <v>3.8943907126877257</v>
      </c>
      <c r="R1916" s="17">
        <v>-1.0000000000000002</v>
      </c>
      <c r="S1916" s="17">
        <v>1.0221045732740621</v>
      </c>
      <c r="T1916" s="17">
        <v>0.13109395333899465</v>
      </c>
      <c r="U1916" s="17">
        <v>6.6980166356155488E-2</v>
      </c>
      <c r="V1916" s="17">
        <v>-7.9921306243168053E-2</v>
      </c>
      <c r="W1916" s="17">
        <v>2.2577803487617691</v>
      </c>
      <c r="X1916" s="17">
        <v>1.2611965540649583E-2</v>
      </c>
      <c r="Y1916" s="17">
        <v>9.0456422488444641E-2</v>
      </c>
      <c r="Z1916" s="17">
        <v>32.028212331780196</v>
      </c>
      <c r="AA1916" s="17">
        <v>0.44103694387732478</v>
      </c>
      <c r="AB1916" s="17">
        <v>0.92270022104012839</v>
      </c>
      <c r="AC1916" s="17">
        <v>15.806217671547799</v>
      </c>
      <c r="AD1916" s="17">
        <v>0.53091725867281403</v>
      </c>
      <c r="AE1916" s="17">
        <v>0.39449787483416288</v>
      </c>
      <c r="AF1916" s="17">
        <v>49.872134658696019</v>
      </c>
      <c r="AG1916" s="17">
        <v>-5.6791630516014573</v>
      </c>
      <c r="AH1916" s="17">
        <v>0.17362909575970822</v>
      </c>
      <c r="AI1916" s="17">
        <v>0.2471558169534584</v>
      </c>
      <c r="AJ1916" s="17">
        <v>0.33333333333333298</v>
      </c>
      <c r="AK1916" s="17">
        <v>0.61135642843817073</v>
      </c>
      <c r="AL1916" s="17">
        <v>0.6996978656223618</v>
      </c>
      <c r="AM1916" s="17">
        <v>0.33333333333333298</v>
      </c>
      <c r="AN1916" s="17">
        <v>0.27428178579800205</v>
      </c>
      <c r="AO1916" s="17">
        <v>0.33866555603240395</v>
      </c>
      <c r="AP1916" s="17">
        <v>0.33333333333333298</v>
      </c>
      <c r="AQ1916" s="17">
        <v>6.5576227957007971</v>
      </c>
      <c r="AR1916" s="17">
        <v>2.2444243630026963</v>
      </c>
      <c r="AS1916" s="17">
        <v>3.6685143891980134</v>
      </c>
      <c r="AT1916" s="17">
        <v>6.0649459040543716</v>
      </c>
      <c r="AU1916" s="17">
        <v>-1.0000000000000002</v>
      </c>
      <c r="AV1916" s="17">
        <v>-1.0000000000000002</v>
      </c>
      <c r="AW1916" s="17">
        <v>-1.0000000000000002</v>
      </c>
      <c r="AX1916" s="17">
        <v>-1.0000000000000002</v>
      </c>
      <c r="AY1916" s="17">
        <v>5.9283676141363584E-3</v>
      </c>
      <c r="AZ1916" s="17">
        <v>0.34211479733609207</v>
      </c>
      <c r="BA1916" s="17">
        <v>0.23516576369790954</v>
      </c>
      <c r="BB1916" s="17">
        <v>0.18776683169344127</v>
      </c>
      <c r="BC1916" s="17">
        <v>0.1286375209756454</v>
      </c>
      <c r="BD1916" s="17">
        <v>6.1833356072320953</v>
      </c>
      <c r="BE1916" s="17">
        <v>4.597646494626539</v>
      </c>
      <c r="BF1916" s="17">
        <v>-1.0000000000000002</v>
      </c>
      <c r="BG1916" s="22">
        <v>68.305215399534518</v>
      </c>
    </row>
    <row r="1917" spans="1:100" x14ac:dyDescent="0.25">
      <c r="A1917">
        <v>4744</v>
      </c>
      <c r="B1917" t="s">
        <v>1774</v>
      </c>
      <c r="C1917" s="48">
        <v>2</v>
      </c>
      <c r="D1917" s="22">
        <v>1503.4657519531249</v>
      </c>
      <c r="E1917" s="17">
        <v>106.11550182166968</v>
      </c>
      <c r="F1917" s="17">
        <v>32.996917806048991</v>
      </c>
      <c r="G1917" s="17">
        <v>0.68531168582240731</v>
      </c>
      <c r="H1917" s="17">
        <v>8.7884547524777616</v>
      </c>
      <c r="I1917" s="17">
        <v>76.400838551835889</v>
      </c>
      <c r="J1917" s="17">
        <v>17.218394126140819</v>
      </c>
      <c r="K1917" s="17">
        <v>-0.99999999999999944</v>
      </c>
      <c r="L1917" s="17">
        <v>-0.99999999999999944</v>
      </c>
      <c r="M1917" s="17">
        <v>-0.99999999999999944</v>
      </c>
      <c r="N1917" s="17">
        <v>0.32856384898112673</v>
      </c>
      <c r="O1917" s="17">
        <v>-0.99999999999999944</v>
      </c>
      <c r="P1917" s="17">
        <v>-0.99999999999999944</v>
      </c>
      <c r="Q1917" s="17">
        <v>4.6474782997650079</v>
      </c>
      <c r="R1917" s="17">
        <v>-0.99999999999999944</v>
      </c>
      <c r="S1917" s="17">
        <v>2.0042842418894002</v>
      </c>
      <c r="T1917" s="17">
        <v>0.24133734764595849</v>
      </c>
      <c r="U1917" s="17">
        <v>0.39732922441633084</v>
      </c>
      <c r="V1917" s="17">
        <v>0.35294277197037172</v>
      </c>
      <c r="W1917" s="17">
        <v>4.4512266011667618</v>
      </c>
      <c r="X1917" s="17">
        <v>2.7151387480448066</v>
      </c>
      <c r="Y1917" s="17">
        <v>0.18964141738571977</v>
      </c>
      <c r="Z1917" s="17">
        <v>41.134906511391648</v>
      </c>
      <c r="AA1917" s="17">
        <v>1.1117344644844613</v>
      </c>
      <c r="AB1917" s="17">
        <v>1.8894514148176591</v>
      </c>
      <c r="AC1917" s="17">
        <v>26.905522328946681</v>
      </c>
      <c r="AD1917" s="17">
        <v>1.3780927203669346</v>
      </c>
      <c r="AE1917" s="17">
        <v>1.1039627077225131</v>
      </c>
      <c r="AF1917" s="17">
        <v>67.848115318669727</v>
      </c>
      <c r="AG1917" s="17">
        <v>25.033709479600461</v>
      </c>
      <c r="AH1917" s="17">
        <v>0.38611586160592126</v>
      </c>
      <c r="AI1917" s="17">
        <v>0.49855426083648086</v>
      </c>
      <c r="AJ1917" s="17">
        <v>0.33333333333333298</v>
      </c>
      <c r="AK1917" s="17">
        <v>0.89499438986017332</v>
      </c>
      <c r="AL1917" s="17">
        <v>0.9474297416930656</v>
      </c>
      <c r="AM1917" s="17">
        <v>0.33333333333333298</v>
      </c>
      <c r="AN1917" s="17">
        <v>0.52997987256705936</v>
      </c>
      <c r="AO1917" s="17">
        <v>0.61807486113757149</v>
      </c>
      <c r="AP1917" s="17">
        <v>0.33333333333333298</v>
      </c>
      <c r="AQ1917" s="17">
        <v>9.7453802705488144</v>
      </c>
      <c r="AR1917" s="17">
        <v>2.2444243630026963</v>
      </c>
      <c r="AS1917" s="17">
        <v>7.7263399743025891</v>
      </c>
      <c r="AT1917" s="17">
        <v>8.9039622074029641</v>
      </c>
      <c r="AU1917" s="17">
        <v>-0.99999999999999944</v>
      </c>
      <c r="AV1917" s="17">
        <v>-0.99999999999999944</v>
      </c>
      <c r="AW1917" s="17">
        <v>-0.99999999999999944</v>
      </c>
      <c r="AX1917" s="17">
        <v>-0.99999999999999944</v>
      </c>
      <c r="AY1917" s="17">
        <v>4.8661394893224401E-2</v>
      </c>
      <c r="AZ1917" s="17">
        <v>4.7404038857028208E-2</v>
      </c>
      <c r="BA1917" s="17">
        <v>0.51848216012473347</v>
      </c>
      <c r="BB1917" s="17">
        <v>2.3640933056031155E-2</v>
      </c>
      <c r="BC1917" s="17">
        <v>0.28573491505087456</v>
      </c>
      <c r="BD1917" s="17">
        <v>1.8070065987326993</v>
      </c>
      <c r="BE1917" s="17">
        <v>8.8254845417874961</v>
      </c>
      <c r="BF1917" s="17">
        <v>-0.99999999999999944</v>
      </c>
      <c r="BG1917" s="22">
        <v>479.94075589108877</v>
      </c>
    </row>
    <row r="1918" spans="1:100" x14ac:dyDescent="0.25">
      <c r="A1918">
        <v>4746</v>
      </c>
      <c r="B1918" t="s">
        <v>3026</v>
      </c>
      <c r="C1918" s="48">
        <v>3</v>
      </c>
      <c r="D1918" s="22">
        <v>1466.9959468673003</v>
      </c>
      <c r="E1918" s="17">
        <v>64.26746857134026</v>
      </c>
      <c r="F1918" s="17">
        <v>-9.3212382959971301</v>
      </c>
      <c r="G1918" s="17">
        <v>-2.6238918485929349E-2</v>
      </c>
      <c r="H1918" s="17">
        <v>1.9513922932188612</v>
      </c>
      <c r="I1918" s="17">
        <v>46.421294938454707</v>
      </c>
      <c r="J1918" s="17">
        <v>10.650858389462776</v>
      </c>
      <c r="K1918" s="17">
        <v>-1.0000000000000009</v>
      </c>
      <c r="L1918" s="17">
        <v>-1.0000000000000009</v>
      </c>
      <c r="M1918" s="17">
        <v>-1.0000000000000009</v>
      </c>
      <c r="N1918" s="17">
        <v>0.11594363107020592</v>
      </c>
      <c r="O1918" s="17">
        <v>-1.0000000000000009</v>
      </c>
      <c r="P1918" s="17">
        <v>-1.0000000000000009</v>
      </c>
      <c r="Q1918" s="17">
        <v>1.4372062462240331</v>
      </c>
      <c r="R1918" s="17">
        <v>-1.0000000000000009</v>
      </c>
      <c r="S1918" s="17">
        <v>0.15943740988163699</v>
      </c>
      <c r="T1918" s="17">
        <v>0.11963702759273576</v>
      </c>
      <c r="U1918" s="17">
        <v>9.7655613615777626E-2</v>
      </c>
      <c r="V1918" s="17">
        <v>7.7246513323628474E-2</v>
      </c>
      <c r="W1918" s="17">
        <v>0.51418604699482917</v>
      </c>
      <c r="X1918" s="17">
        <v>-5.0636286260149799</v>
      </c>
      <c r="Y1918" s="17">
        <v>-9.6023149902046162E-2</v>
      </c>
      <c r="Z1918" s="17">
        <v>29.200736426571083</v>
      </c>
      <c r="AA1918" s="17">
        <v>1.3233126989652559</v>
      </c>
      <c r="AB1918" s="17">
        <v>0.25244253821757712</v>
      </c>
      <c r="AC1918" s="17">
        <v>10.253293185092179</v>
      </c>
      <c r="AD1918" s="17">
        <v>-0.33791548760971085</v>
      </c>
      <c r="AE1918" s="17">
        <v>-0.87435558609207198</v>
      </c>
      <c r="AF1918" s="17">
        <v>38.832116563788759</v>
      </c>
      <c r="AG1918" s="17">
        <v>-0.81262958479666114</v>
      </c>
      <c r="AH1918" s="17">
        <v>2.5007707550431198E-2</v>
      </c>
      <c r="AI1918" s="17">
        <v>1.5713458344647428E-2</v>
      </c>
      <c r="AJ1918" s="17">
        <v>0.33333333333333298</v>
      </c>
      <c r="AK1918" s="17">
        <v>1.0514823693623352</v>
      </c>
      <c r="AL1918" s="17">
        <v>1.1410328715276563</v>
      </c>
      <c r="AM1918" s="17">
        <v>0.33333333333333298</v>
      </c>
      <c r="AN1918" s="17">
        <v>-4.5689827378747772E-2</v>
      </c>
      <c r="AO1918" s="17">
        <v>0.36108934506088153</v>
      </c>
      <c r="AP1918" s="17">
        <v>0.33333333333333298</v>
      </c>
      <c r="AQ1918" s="17">
        <v>7.5891783746659245</v>
      </c>
      <c r="AR1918" s="17">
        <v>2.6411792668938321</v>
      </c>
      <c r="AS1918" s="17">
        <v>-2.5051445710544122</v>
      </c>
      <c r="AT1918" s="17">
        <v>10.514823693623352</v>
      </c>
      <c r="AU1918" s="17">
        <v>-1.0000000000000009</v>
      </c>
      <c r="AV1918" s="17">
        <v>-1.0000000000000009</v>
      </c>
      <c r="AW1918" s="17">
        <v>-1.0000000000000009</v>
      </c>
      <c r="AX1918" s="17">
        <v>-1.0000000000000009</v>
      </c>
      <c r="AY1918" s="17">
        <v>3.7762404779967907E-3</v>
      </c>
      <c r="AZ1918" s="17">
        <v>0.13200738483007252</v>
      </c>
      <c r="BA1918" s="17">
        <v>0.60497052945730423</v>
      </c>
      <c r="BB1918" s="17">
        <v>0.41035068360274857</v>
      </c>
      <c r="BC1918" s="17">
        <v>8.9221774799392972E-2</v>
      </c>
      <c r="BD1918" s="17">
        <v>10.918804014219074</v>
      </c>
      <c r="BE1918" s="17">
        <v>5.2553970172713411</v>
      </c>
      <c r="BF1918" s="17">
        <v>-1.0000000000000009</v>
      </c>
      <c r="CU1918" t="e">
        <v>#N/A</v>
      </c>
      <c r="CV1918" t="e">
        <v>#N/A</v>
      </c>
    </row>
    <row r="1919" spans="1:100" x14ac:dyDescent="0.25">
      <c r="A1919">
        <v>4748</v>
      </c>
      <c r="B1919" t="s">
        <v>1775</v>
      </c>
      <c r="C1919" s="48">
        <v>3</v>
      </c>
      <c r="D1919" s="22">
        <v>1478.5478154012476</v>
      </c>
      <c r="E1919" s="17">
        <v>84.993345035358857</v>
      </c>
      <c r="F1919" s="17">
        <v>-16.042441318800879</v>
      </c>
      <c r="G1919" s="17">
        <v>0.2587242626832259</v>
      </c>
      <c r="H1919" s="17">
        <v>3.9455651357996144</v>
      </c>
      <c r="I1919" s="17">
        <v>74.228332326697299</v>
      </c>
      <c r="J1919" s="17">
        <v>1.0738231982073363</v>
      </c>
      <c r="K1919" s="17">
        <v>-1.0000000000000004</v>
      </c>
      <c r="L1919" s="17">
        <v>-1.0000000000000004</v>
      </c>
      <c r="M1919" s="17">
        <v>-1.0000000000000004</v>
      </c>
      <c r="N1919" s="17">
        <v>0.31052894550152282</v>
      </c>
      <c r="O1919" s="17">
        <v>-1.0000000000000004</v>
      </c>
      <c r="P1919" s="17">
        <v>-1.0000000000000004</v>
      </c>
      <c r="Q1919" s="17">
        <v>4.2010741884772331</v>
      </c>
      <c r="R1919" s="17">
        <v>-1.0000000000000004</v>
      </c>
      <c r="S1919" s="17">
        <v>-6.2283322557502636E-2</v>
      </c>
      <c r="T1919" s="17">
        <v>8.7791979855893043E-2</v>
      </c>
      <c r="U1919" s="17">
        <v>-6.5471203781308024E-2</v>
      </c>
      <c r="V1919" s="17">
        <v>-0.54752031738580065</v>
      </c>
      <c r="W1919" s="17">
        <v>-0.25550905267762153</v>
      </c>
      <c r="X1919" s="17">
        <v>-0.22105159461506754</v>
      </c>
      <c r="Y1919" s="17">
        <v>-2.6912194228652049E-2</v>
      </c>
      <c r="Z1919" s="17">
        <v>38.713992473988263</v>
      </c>
      <c r="AA1919" s="17">
        <v>2.768711957942549</v>
      </c>
      <c r="AB1919" s="17">
        <v>0.9328240955826782</v>
      </c>
      <c r="AC1919" s="17">
        <v>28.182595839531007</v>
      </c>
      <c r="AD1919" s="17">
        <v>8.7390807688968702E-2</v>
      </c>
      <c r="AE1919" s="17">
        <v>0.71180246647357348</v>
      </c>
      <c r="AF1919" s="17">
        <v>68.541214875575491</v>
      </c>
      <c r="AG1919" s="17">
        <v>15.901117297578756</v>
      </c>
      <c r="AH1919" s="17">
        <v>0.29452068296290229</v>
      </c>
      <c r="AI1919" s="17">
        <v>0.39171964560757033</v>
      </c>
      <c r="AJ1919" s="17">
        <v>0.33333333333333298</v>
      </c>
      <c r="AK1919" s="17">
        <v>0.41483584050923933</v>
      </c>
      <c r="AL1919" s="17">
        <v>0.26906579541336761</v>
      </c>
      <c r="AM1919" s="17">
        <v>0.33333333333333298</v>
      </c>
      <c r="AN1919" s="17">
        <v>0.28213489837113603</v>
      </c>
      <c r="AO1919" s="17">
        <v>0.47663804920341724</v>
      </c>
      <c r="AP1919" s="17">
        <v>0.33333333333333298</v>
      </c>
      <c r="AQ1919" s="17">
        <v>5.6871174511217761</v>
      </c>
      <c r="AR1919" s="17">
        <v>1.5725345336116878</v>
      </c>
      <c r="AS1919" s="17">
        <v>-4.7790751860921414</v>
      </c>
      <c r="AT1919" s="17">
        <v>4.2803638506877917</v>
      </c>
      <c r="AU1919" s="17">
        <v>-1.0000000000000004</v>
      </c>
      <c r="AV1919" s="17">
        <v>-1.0000000000000004</v>
      </c>
      <c r="AW1919" s="17">
        <v>-1.0000000000000004</v>
      </c>
      <c r="AX1919" s="17">
        <v>-1.0000000000000004</v>
      </c>
      <c r="AY1919" s="17">
        <v>-4.1423824882337118E-2</v>
      </c>
      <c r="AZ1919" s="17">
        <v>2.3828965176272559</v>
      </c>
      <c r="BA1919" s="17">
        <v>1.7258602114009614</v>
      </c>
      <c r="BB1919" s="17">
        <v>0.88722365156645877</v>
      </c>
      <c r="BC1919" s="17">
        <v>-0.11650759827073652</v>
      </c>
      <c r="BD1919" s="17">
        <v>34.095073877297757</v>
      </c>
      <c r="BE1919" s="17">
        <v>5.7166111002363849</v>
      </c>
      <c r="BF1919" s="17">
        <v>-1.0000000000000004</v>
      </c>
      <c r="CU1919" t="e">
        <v>#N/A</v>
      </c>
      <c r="CV1919" t="e">
        <v>#N/A</v>
      </c>
    </row>
    <row r="1920" spans="1:100" x14ac:dyDescent="0.25">
      <c r="A1920">
        <v>4749</v>
      </c>
      <c r="B1920" t="s">
        <v>1776</v>
      </c>
      <c r="C1920" s="48">
        <v>3</v>
      </c>
      <c r="D1920" s="22">
        <v>1488.8791629044608</v>
      </c>
      <c r="E1920" s="17">
        <v>55.144635362998983</v>
      </c>
      <c r="F1920" s="17">
        <v>-22.175862410139391</v>
      </c>
      <c r="G1920" s="17">
        <v>0.29780723537796083</v>
      </c>
      <c r="H1920" s="17">
        <v>3.2974312993004631</v>
      </c>
      <c r="I1920" s="17">
        <v>45.58122456676643</v>
      </c>
      <c r="J1920" s="17">
        <v>10.403291763837128</v>
      </c>
      <c r="K1920" s="17">
        <v>-0.99999999999999789</v>
      </c>
      <c r="L1920" s="17">
        <v>-0.99999999999999789</v>
      </c>
      <c r="M1920" s="17">
        <v>-0.99999999999999789</v>
      </c>
      <c r="N1920" s="17">
        <v>0.35314716948425928</v>
      </c>
      <c r="O1920" s="17">
        <v>-0.99999999999999789</v>
      </c>
      <c r="P1920" s="17">
        <v>-0.99999999999999789</v>
      </c>
      <c r="Q1920" s="17">
        <v>3.8501774384973602</v>
      </c>
      <c r="R1920" s="17">
        <v>-0.99999999999999789</v>
      </c>
      <c r="S1920" s="17">
        <v>-0.14751571086472282</v>
      </c>
      <c r="T1920" s="17">
        <v>3.4443151042127626E-2</v>
      </c>
      <c r="U1920" s="17">
        <v>-0.12885735873372559</v>
      </c>
      <c r="V1920" s="17">
        <v>-2.5783755120943282E-2</v>
      </c>
      <c r="W1920" s="17">
        <v>-0.55274613919689708</v>
      </c>
      <c r="X1920" s="17">
        <v>-3.7318929848218052</v>
      </c>
      <c r="Y1920" s="17">
        <v>0.12793050955377103</v>
      </c>
      <c r="Z1920" s="17">
        <v>30.736357088732625</v>
      </c>
      <c r="AA1920" s="17">
        <v>0.4412483998499836</v>
      </c>
      <c r="AB1920" s="17">
        <v>0.42089541618283866</v>
      </c>
      <c r="AC1920" s="17">
        <v>9.0174863037270363</v>
      </c>
      <c r="AD1920" s="17">
        <v>0.95827170630264069</v>
      </c>
      <c r="AE1920" s="17">
        <v>0.96821623746212981</v>
      </c>
      <c r="AF1920" s="17">
        <v>41.142955046104632</v>
      </c>
      <c r="AG1920" s="17">
        <v>-1.0910863532099571</v>
      </c>
      <c r="AH1920" s="17">
        <v>0.34040719600393465</v>
      </c>
      <c r="AI1920" s="17">
        <v>0.51780991914281194</v>
      </c>
      <c r="AJ1920" s="17">
        <v>0.33333333333333298</v>
      </c>
      <c r="AK1920" s="17">
        <v>0.44592724008476281</v>
      </c>
      <c r="AL1920" s="17">
        <v>0.54550950794119457</v>
      </c>
      <c r="AM1920" s="17">
        <v>0.33333333333333298</v>
      </c>
      <c r="AN1920" s="17">
        <v>-1.2722542260835672E-2</v>
      </c>
      <c r="AO1920" s="17">
        <v>-0.17566552295164375</v>
      </c>
      <c r="AP1920" s="17">
        <v>0.33333333333333298</v>
      </c>
      <c r="AQ1920" s="17">
        <v>4.4382695206618124</v>
      </c>
      <c r="AR1920" s="17">
        <v>4.5459610815445224</v>
      </c>
      <c r="AS1920" s="17">
        <v>1.3980582814449765</v>
      </c>
      <c r="AT1920" s="17">
        <v>4.4592724008476292</v>
      </c>
      <c r="AU1920" s="17">
        <v>-0.99999999999999789</v>
      </c>
      <c r="AV1920" s="17">
        <v>-0.99999999999999789</v>
      </c>
      <c r="AW1920" s="17">
        <v>-0.99999999999999789</v>
      </c>
      <c r="AX1920" s="17">
        <v>-0.99999999999999789</v>
      </c>
      <c r="AY1920" s="17">
        <v>-5.0817384634667248E-3</v>
      </c>
      <c r="AZ1920" s="17">
        <v>2.2595714141360959</v>
      </c>
      <c r="BA1920" s="17">
        <v>-7.7386144830352138E-3</v>
      </c>
      <c r="BB1920" s="17">
        <v>-0.17606421298161587</v>
      </c>
      <c r="BC1920" s="17">
        <v>-0.16394476777959377</v>
      </c>
      <c r="BD1920" s="17">
        <v>6.8962517461400878</v>
      </c>
      <c r="BE1920" s="17">
        <v>-4.1373122669050213</v>
      </c>
      <c r="BF1920" s="17">
        <v>-0.99999999999999789</v>
      </c>
      <c r="CU1920" t="e">
        <v>#N/A</v>
      </c>
      <c r="CV1920" t="e">
        <v>#N/A</v>
      </c>
    </row>
    <row r="1921" spans="1:100" x14ac:dyDescent="0.25">
      <c r="A1921">
        <v>4750</v>
      </c>
      <c r="B1921" t="s">
        <v>3027</v>
      </c>
      <c r="C1921" s="48">
        <v>2</v>
      </c>
      <c r="D1921" s="22">
        <v>1603.10892578125</v>
      </c>
      <c r="E1921" s="17">
        <v>139.63243064243431</v>
      </c>
      <c r="F1921" s="17">
        <v>87.067889418211337</v>
      </c>
      <c r="G1921" s="17">
        <v>1.0611364227593445</v>
      </c>
      <c r="H1921" s="17">
        <v>12.216632012953998</v>
      </c>
      <c r="I1921" s="17">
        <v>102.72065731507755</v>
      </c>
      <c r="J1921" s="17">
        <v>23.718948982571153</v>
      </c>
      <c r="K1921" s="17">
        <v>-0.99999999999999867</v>
      </c>
      <c r="L1921" s="17">
        <v>-0.99999999999999867</v>
      </c>
      <c r="M1921" s="17">
        <v>-0.99999999999999867</v>
      </c>
      <c r="N1921" s="17">
        <v>0.42221924954347029</v>
      </c>
      <c r="O1921" s="17">
        <v>-0.99999999999999867</v>
      </c>
      <c r="P1921" s="17">
        <v>-0.99999999999999867</v>
      </c>
      <c r="Q1921" s="17">
        <v>5.6535584648029458</v>
      </c>
      <c r="R1921" s="17">
        <v>-0.99999999999999867</v>
      </c>
      <c r="S1921" s="17">
        <v>3.3164177839285447</v>
      </c>
      <c r="T1921" s="17">
        <v>0.38861595672401594</v>
      </c>
      <c r="U1921" s="17">
        <v>0.83865589153506792</v>
      </c>
      <c r="V1921" s="17">
        <v>0.9312234005732466</v>
      </c>
      <c r="W1921" s="17">
        <v>7.3815401602919923</v>
      </c>
      <c r="X1921" s="17">
        <v>6.3255535763033013</v>
      </c>
      <c r="Y1921" s="17">
        <v>0.32214666345253257</v>
      </c>
      <c r="Z1921" s="17">
        <v>53.300907572080092</v>
      </c>
      <c r="AA1921" s="17">
        <v>2.0077464075862639</v>
      </c>
      <c r="AB1921" s="17">
        <v>3.1809734333402009</v>
      </c>
      <c r="AC1921" s="17">
        <v>41.733532314956818</v>
      </c>
      <c r="AD1921" s="17">
        <v>2.5098686823439129</v>
      </c>
      <c r="AE1921" s="17">
        <v>2.0517654711847082</v>
      </c>
      <c r="AF1921" s="17">
        <v>91.862954893032821</v>
      </c>
      <c r="AG1921" s="17">
        <v>66.064278028607561</v>
      </c>
      <c r="AH1921" s="17">
        <v>0.66998552579811244</v>
      </c>
      <c r="AI1921" s="17">
        <v>0.8344076094406141</v>
      </c>
      <c r="AJ1921" s="17">
        <v>0.33333333333333298</v>
      </c>
      <c r="AK1921" s="17">
        <v>1.273917813821998</v>
      </c>
      <c r="AL1921" s="17">
        <v>1.2783847740680645</v>
      </c>
      <c r="AM1921" s="17">
        <v>0.33333333333333298</v>
      </c>
      <c r="AN1921" s="17">
        <v>0.87157728799504586</v>
      </c>
      <c r="AO1921" s="17">
        <v>0.99134905210427915</v>
      </c>
      <c r="AP1921" s="17">
        <v>0.33333333333333298</v>
      </c>
      <c r="AQ1921" s="17">
        <v>14.004034405113504</v>
      </c>
      <c r="AR1921" s="17">
        <v>2.2444243630026963</v>
      </c>
      <c r="AS1921" s="17">
        <v>13.147353285916543</v>
      </c>
      <c r="AT1921" s="17">
        <v>12.696718906664875</v>
      </c>
      <c r="AU1921" s="17">
        <v>-0.99999999999999867</v>
      </c>
      <c r="AV1921" s="17">
        <v>-0.99999999999999867</v>
      </c>
      <c r="AW1921" s="17">
        <v>-0.99999999999999867</v>
      </c>
      <c r="AX1921" s="17">
        <v>-0.99999999999999867</v>
      </c>
      <c r="AY1921" s="17">
        <v>0.10575017430647965</v>
      </c>
      <c r="AZ1921" s="17">
        <v>-0.34631198251545697</v>
      </c>
      <c r="BA1921" s="17">
        <v>0.89697599240430081</v>
      </c>
      <c r="BB1921" s="17">
        <v>-0.1956214927515269</v>
      </c>
      <c r="BC1921" s="17">
        <v>0.49560767735683087</v>
      </c>
      <c r="BD1921" s="17">
        <v>-4.0395083175721922</v>
      </c>
      <c r="BE1921" s="17">
        <v>14.473624377353357</v>
      </c>
      <c r="BF1921" s="17">
        <v>-0.99999999999999867</v>
      </c>
      <c r="BG1921" s="22">
        <v>762.99442666792288</v>
      </c>
    </row>
    <row r="1922" spans="1:100" x14ac:dyDescent="0.25">
      <c r="A1922">
        <v>4757</v>
      </c>
      <c r="B1922" t="s">
        <v>1777</v>
      </c>
      <c r="C1922" s="48">
        <v>2</v>
      </c>
      <c r="D1922" s="22">
        <v>1439.365751953125</v>
      </c>
      <c r="E1922" s="17">
        <v>55.280866208246344</v>
      </c>
      <c r="F1922" s="17">
        <v>-49.01173381793722</v>
      </c>
      <c r="G1922" s="17">
        <v>0.11530380536100043</v>
      </c>
      <c r="H1922" s="17">
        <v>3.58898845332901</v>
      </c>
      <c r="I1922" s="17">
        <v>36.481954474013392</v>
      </c>
      <c r="J1922" s="17">
        <v>7.3590976739258798</v>
      </c>
      <c r="K1922" s="17">
        <v>-1.0000000000000007</v>
      </c>
      <c r="L1922" s="17">
        <v>-1.0000000000000007</v>
      </c>
      <c r="M1922" s="17">
        <v>-1.0000000000000007</v>
      </c>
      <c r="N1922" s="17">
        <v>0.18651807306067875</v>
      </c>
      <c r="O1922" s="17">
        <v>-1.0000000000000007</v>
      </c>
      <c r="P1922" s="17">
        <v>-1.0000000000000007</v>
      </c>
      <c r="Q1922" s="17">
        <v>3.12157123169523</v>
      </c>
      <c r="R1922" s="17">
        <v>-1.0000000000000007</v>
      </c>
      <c r="S1922" s="17">
        <v>1.4190494266950626E-2</v>
      </c>
      <c r="T1922" s="17">
        <v>1.796203583944922E-2</v>
      </c>
      <c r="U1922" s="17">
        <v>-0.27202447530476931</v>
      </c>
      <c r="V1922" s="17">
        <v>-0.5241269975938524</v>
      </c>
      <c r="W1922" s="17">
        <v>6.8628944622530774E-3</v>
      </c>
      <c r="X1922" s="17">
        <v>-2.7607246041522084</v>
      </c>
      <c r="Y1922" s="17">
        <v>-1.1327350865516367E-2</v>
      </c>
      <c r="Z1922" s="17">
        <v>22.682910682660758</v>
      </c>
      <c r="AA1922" s="17">
        <v>-0.24723374159523981</v>
      </c>
      <c r="AB1922" s="17">
        <v>-6.9381136619211858E-2</v>
      </c>
      <c r="AC1922" s="17">
        <v>4.4160965064935453</v>
      </c>
      <c r="AD1922" s="17">
        <v>-0.33845532407942436</v>
      </c>
      <c r="AE1922" s="17">
        <v>-0.33355587793461938</v>
      </c>
      <c r="AF1922" s="17">
        <v>31.425159456399403</v>
      </c>
      <c r="AG1922" s="17">
        <v>-37.196753590398089</v>
      </c>
      <c r="AH1922" s="17">
        <v>-4.442510526139104E-2</v>
      </c>
      <c r="AI1922" s="17">
        <v>-1.0829599693783165E-2</v>
      </c>
      <c r="AJ1922" s="17">
        <v>0.33333333333333298</v>
      </c>
      <c r="AK1922" s="17">
        <v>0.3202867761197255</v>
      </c>
      <c r="AL1922" s="17">
        <v>0.44547508572861794</v>
      </c>
      <c r="AM1922" s="17">
        <v>0.33333333333333298</v>
      </c>
      <c r="AN1922" s="17">
        <v>1.1884069916704043E-2</v>
      </c>
      <c r="AO1922" s="17">
        <v>5.1935356436523084E-2</v>
      </c>
      <c r="AP1922" s="17">
        <v>0.33333333333333298</v>
      </c>
      <c r="AQ1922" s="17">
        <v>3.2863418457610649</v>
      </c>
      <c r="AR1922" s="17">
        <v>2.2444243630026963</v>
      </c>
      <c r="AS1922" s="17">
        <v>-0.49563160982078802</v>
      </c>
      <c r="AT1922" s="17">
        <v>3.1515436069880418</v>
      </c>
      <c r="AU1922" s="17">
        <v>-1.0000000000000007</v>
      </c>
      <c r="AV1922" s="17">
        <v>-1.0000000000000007</v>
      </c>
      <c r="AW1922" s="17">
        <v>-1.0000000000000007</v>
      </c>
      <c r="AX1922" s="17">
        <v>-1.0000000000000007</v>
      </c>
      <c r="AY1922" s="17">
        <v>-3.7924321674279636E-2</v>
      </c>
      <c r="AZ1922" s="17">
        <v>0.64454736868495721</v>
      </c>
      <c r="BA1922" s="17">
        <v>-5.5573898195857951E-2</v>
      </c>
      <c r="BB1922" s="17">
        <v>0.35619304662370266</v>
      </c>
      <c r="BC1922" s="17">
        <v>-3.2576033248072317E-2</v>
      </c>
      <c r="BD1922" s="17">
        <v>10.674330241902435</v>
      </c>
      <c r="BE1922" s="17">
        <v>0.25903348148712713</v>
      </c>
      <c r="BF1922" s="17">
        <v>-1.0000000000000007</v>
      </c>
      <c r="BG1922" s="22">
        <v>-39.110401219616051</v>
      </c>
    </row>
    <row r="1923" spans="1:100" x14ac:dyDescent="0.25">
      <c r="A1923">
        <v>4758</v>
      </c>
      <c r="B1923" t="s">
        <v>1778</v>
      </c>
      <c r="C1923" s="48">
        <v>3</v>
      </c>
      <c r="D1923" s="22">
        <v>1418.9533161956829</v>
      </c>
      <c r="E1923" s="17">
        <v>47.837924017829629</v>
      </c>
      <c r="F1923" s="17">
        <v>-80.184846771581462</v>
      </c>
      <c r="G1923" s="17">
        <v>-0.16827182980486927</v>
      </c>
      <c r="H1923" s="17">
        <v>7.3364868478847649</v>
      </c>
      <c r="I1923" s="17">
        <v>33.08518213982466</v>
      </c>
      <c r="J1923" s="17">
        <v>3.5986121165236136</v>
      </c>
      <c r="K1923" s="17">
        <v>-0.99999999999999978</v>
      </c>
      <c r="L1923" s="17">
        <v>-0.99999999999999978</v>
      </c>
      <c r="M1923" s="17">
        <v>-0.99999999999999978</v>
      </c>
      <c r="N1923" s="17">
        <v>0.32211849708320844</v>
      </c>
      <c r="O1923" s="17">
        <v>-0.99999999999999978</v>
      </c>
      <c r="P1923" s="17">
        <v>-0.99999999999999978</v>
      </c>
      <c r="Q1923" s="17">
        <v>4.4369366493318374</v>
      </c>
      <c r="R1923" s="17">
        <v>-0.99999999999999978</v>
      </c>
      <c r="S1923" s="17">
        <v>0.89008330976778527</v>
      </c>
      <c r="T1923" s="17">
        <v>8.6347417602516907E-2</v>
      </c>
      <c r="U1923" s="17">
        <v>0.55969178950867782</v>
      </c>
      <c r="V1923" s="17">
        <v>0.59610463330110164</v>
      </c>
      <c r="W1923" s="17">
        <v>2.8995501985529266</v>
      </c>
      <c r="X1923" s="17">
        <v>-2.3370170148588678</v>
      </c>
      <c r="Y1923" s="17">
        <v>-0.11572810910318526</v>
      </c>
      <c r="Z1923" s="17">
        <v>36.094905139115205</v>
      </c>
      <c r="AA1923" s="17">
        <v>-0.37984442437599275</v>
      </c>
      <c r="AB1923" s="17">
        <v>0.5075283081576395</v>
      </c>
      <c r="AC1923" s="17">
        <v>-5.4155310945241197</v>
      </c>
      <c r="AD1923" s="17">
        <v>1.919336935119504</v>
      </c>
      <c r="AE1923" s="17">
        <v>-0.2130284971443456</v>
      </c>
      <c r="AF1923" s="17">
        <v>30.973873855604381</v>
      </c>
      <c r="AG1923" s="17">
        <v>-50.335269043552344</v>
      </c>
      <c r="AH1923" s="17">
        <v>0.31488228318756506</v>
      </c>
      <c r="AI1923" s="17">
        <v>0.1901010990956796</v>
      </c>
      <c r="AJ1923" s="17">
        <v>0.33333333333333298</v>
      </c>
      <c r="AK1923" s="17">
        <v>9.9372623299276264E-2</v>
      </c>
      <c r="AL1923" s="17">
        <v>0.33961372607007673</v>
      </c>
      <c r="AM1923" s="17">
        <v>0.33333333333333298</v>
      </c>
      <c r="AN1923" s="17">
        <v>-7.3544856601936312E-2</v>
      </c>
      <c r="AO1923" s="17">
        <v>-0.10745316832170262</v>
      </c>
      <c r="AP1923" s="17">
        <v>0.33333333333333298</v>
      </c>
      <c r="AQ1923" s="17">
        <v>2.1113082842202693</v>
      </c>
      <c r="AR1923" s="17">
        <v>4.7534820261043791</v>
      </c>
      <c r="AS1923" s="17">
        <v>-2.148596142573536</v>
      </c>
      <c r="AT1923" s="17">
        <v>0.99372623299276452</v>
      </c>
      <c r="AU1923" s="17">
        <v>-0.99999999999999978</v>
      </c>
      <c r="AV1923" s="17">
        <v>-0.99999999999999978</v>
      </c>
      <c r="AW1923" s="17">
        <v>-0.99999999999999978</v>
      </c>
      <c r="AX1923" s="17">
        <v>-0.99999999999999978</v>
      </c>
      <c r="AY1923" s="17">
        <v>-1.4654831236370312E-2</v>
      </c>
      <c r="AZ1923" s="17">
        <v>0.71830300167494043</v>
      </c>
      <c r="BA1923" s="17">
        <v>-0.29735994311384789</v>
      </c>
      <c r="BB1923" s="17">
        <v>2.3174992693688248E-2</v>
      </c>
      <c r="BC1923" s="17">
        <v>0.21257420142084829</v>
      </c>
      <c r="BD1923" s="17">
        <v>4.1708898257169089</v>
      </c>
      <c r="BE1923" s="17">
        <v>3.8275553199519674</v>
      </c>
      <c r="BF1923" s="17">
        <v>-0.99999999999999978</v>
      </c>
      <c r="CU1923" t="e">
        <v>#N/A</v>
      </c>
      <c r="CV1923" t="e">
        <v>#N/A</v>
      </c>
    </row>
    <row r="1924" spans="1:100" x14ac:dyDescent="0.25">
      <c r="A1924">
        <v>4761</v>
      </c>
      <c r="B1924" t="s">
        <v>1779</v>
      </c>
      <c r="C1924" s="48">
        <v>2</v>
      </c>
      <c r="D1924" s="22">
        <v>1586.1769042968749</v>
      </c>
      <c r="E1924" s="17">
        <v>147.85043164911673</v>
      </c>
      <c r="F1924" s="17">
        <v>100.32552711876809</v>
      </c>
      <c r="G1924" s="17">
        <v>1.1532847243832831</v>
      </c>
      <c r="H1924" s="17">
        <v>13.05718528465548</v>
      </c>
      <c r="I1924" s="17">
        <v>109.17400207851591</v>
      </c>
      <c r="J1924" s="17">
        <v>25.31281716303053</v>
      </c>
      <c r="K1924" s="17">
        <v>-0.99999999999999845</v>
      </c>
      <c r="L1924" s="17">
        <v>-0.99999999999999845</v>
      </c>
      <c r="M1924" s="17">
        <v>-0.99999999999999845</v>
      </c>
      <c r="N1924" s="17">
        <v>0.44518257593349914</v>
      </c>
      <c r="O1924" s="17">
        <v>-0.99999999999999845</v>
      </c>
      <c r="P1924" s="17">
        <v>-0.99999999999999845</v>
      </c>
      <c r="Q1924" s="17">
        <v>5.90023881708996</v>
      </c>
      <c r="R1924" s="17">
        <v>-0.99999999999999845</v>
      </c>
      <c r="S1924" s="17">
        <v>3.6381392288450316</v>
      </c>
      <c r="T1924" s="17">
        <v>0.42472713397831219</v>
      </c>
      <c r="U1924" s="17">
        <v>0.94686458255363948</v>
      </c>
      <c r="V1924" s="17">
        <v>1.0730117730526243</v>
      </c>
      <c r="W1924" s="17">
        <v>8.1000224504673142</v>
      </c>
      <c r="X1924" s="17">
        <v>7.2107895969373814</v>
      </c>
      <c r="Y1924" s="17">
        <v>0.3546355663407097</v>
      </c>
      <c r="Z1924" s="17">
        <v>56.283884010604396</v>
      </c>
      <c r="AA1924" s="17">
        <v>2.2274391810437244</v>
      </c>
      <c r="AB1924" s="17">
        <v>3.4976411478891318</v>
      </c>
      <c r="AC1924" s="17">
        <v>45.369205548735764</v>
      </c>
      <c r="AD1924" s="17">
        <v>2.7873683316883828</v>
      </c>
      <c r="AE1924" s="17">
        <v>2.2841568130621646</v>
      </c>
      <c r="AF1924" s="17">
        <v>97.751142824952368</v>
      </c>
      <c r="AG1924" s="17">
        <v>76.124545049003359</v>
      </c>
      <c r="AH1924" s="17">
        <v>0.73958740366028608</v>
      </c>
      <c r="AI1924" s="17">
        <v>0.91675534397458813</v>
      </c>
      <c r="AJ1924" s="17">
        <v>0.33333333333333298</v>
      </c>
      <c r="AK1924" s="17">
        <v>1.3668258811519802</v>
      </c>
      <c r="AL1924" s="17">
        <v>1.3595314926045006</v>
      </c>
      <c r="AM1924" s="17">
        <v>0.33333333333333298</v>
      </c>
      <c r="AN1924" s="17">
        <v>0.95533340774215514</v>
      </c>
      <c r="AO1924" s="17">
        <v>1.0828719864858007</v>
      </c>
      <c r="AP1924" s="17">
        <v>0.33333333333333298</v>
      </c>
      <c r="AQ1924" s="17">
        <v>15.048211935582311</v>
      </c>
      <c r="AR1924" s="17">
        <v>2.2444243630026963</v>
      </c>
      <c r="AS1924" s="17">
        <v>14.476529150755399</v>
      </c>
      <c r="AT1924" s="17">
        <v>13.626663250292381</v>
      </c>
      <c r="AU1924" s="17">
        <v>-0.99999999999999845</v>
      </c>
      <c r="AV1924" s="17">
        <v>-0.99999999999999845</v>
      </c>
      <c r="AW1924" s="17">
        <v>-0.99999999999999845</v>
      </c>
      <c r="AX1924" s="17">
        <v>-0.99999999999999845</v>
      </c>
      <c r="AY1924" s="17">
        <v>0.11974774697184114</v>
      </c>
      <c r="AZ1924" s="17">
        <v>-0.44284704028547434</v>
      </c>
      <c r="BA1924" s="17">
        <v>0.98977872833903102</v>
      </c>
      <c r="BB1924" s="17">
        <v>-0.24938235030652506</v>
      </c>
      <c r="BC1924" s="17">
        <v>0.5470662874558877</v>
      </c>
      <c r="BD1924" s="17">
        <v>-5.4730127333470371</v>
      </c>
      <c r="BE1924" s="17">
        <v>15.858489294505521</v>
      </c>
      <c r="BF1924" s="17">
        <v>-0.99999999999999845</v>
      </c>
      <c r="BG1924" s="22">
        <v>3128.0762666587516</v>
      </c>
    </row>
    <row r="1925" spans="1:100" x14ac:dyDescent="0.25">
      <c r="A1925">
        <v>4762</v>
      </c>
      <c r="B1925" t="s">
        <v>1780</v>
      </c>
      <c r="C1925" s="48">
        <v>2</v>
      </c>
      <c r="D1925" s="22">
        <v>1518.3908496093752</v>
      </c>
      <c r="E1925" s="17">
        <v>82.578092138589355</v>
      </c>
      <c r="F1925" s="17">
        <v>-4.9746582176231353</v>
      </c>
      <c r="G1925" s="17">
        <v>0.42138712251813787</v>
      </c>
      <c r="H1925" s="17">
        <v>6.3810022953164944</v>
      </c>
      <c r="I1925" s="17">
        <v>57.917630847225247</v>
      </c>
      <c r="J1925" s="17">
        <v>12.653351080539734</v>
      </c>
      <c r="K1925" s="17">
        <v>-1</v>
      </c>
      <c r="L1925" s="17">
        <v>-1</v>
      </c>
      <c r="M1925" s="17">
        <v>-1</v>
      </c>
      <c r="N1925" s="17">
        <v>0.26279393480261809</v>
      </c>
      <c r="O1925" s="17">
        <v>-1</v>
      </c>
      <c r="P1925" s="17">
        <v>-1</v>
      </c>
      <c r="Q1925" s="17">
        <v>3.9409541088060704</v>
      </c>
      <c r="R1925" s="17">
        <v>-1</v>
      </c>
      <c r="S1925" s="17">
        <v>1.0828327299372358</v>
      </c>
      <c r="T1925" s="17">
        <v>0.13791030103431159</v>
      </c>
      <c r="U1925" s="17">
        <v>8.7405644496720697E-2</v>
      </c>
      <c r="V1925" s="17">
        <v>-5.3157325684833792E-2</v>
      </c>
      <c r="W1925" s="17">
        <v>2.3934011031967395</v>
      </c>
      <c r="X1925" s="17">
        <v>0.17970916280365967</v>
      </c>
      <c r="Y1925" s="17">
        <v>9.6589029486153513E-2</v>
      </c>
      <c r="Z1925" s="17">
        <v>32.59127911934943</v>
      </c>
      <c r="AA1925" s="17">
        <v>0.4825061632131854</v>
      </c>
      <c r="AB1925" s="17">
        <v>0.98247443529646616</v>
      </c>
      <c r="AC1925" s="17">
        <v>16.492487540111728</v>
      </c>
      <c r="AD1925" s="17">
        <v>0.583298106905487</v>
      </c>
      <c r="AE1925" s="17">
        <v>0.43836407660496091</v>
      </c>
      <c r="AF1925" s="17">
        <v>50.983589318750276</v>
      </c>
      <c r="AG1925" s="17">
        <v>-3.780186525972137</v>
      </c>
      <c r="AH1925" s="17">
        <v>0.18676714984237081</v>
      </c>
      <c r="AI1925" s="17">
        <v>0.26269977960392682</v>
      </c>
      <c r="AJ1925" s="17">
        <v>0.33333333333333298</v>
      </c>
      <c r="AK1925" s="17">
        <v>0.6288937600560629</v>
      </c>
      <c r="AL1925" s="17">
        <v>0.71501512443071491</v>
      </c>
      <c r="AM1925" s="17">
        <v>0.33333333333333298</v>
      </c>
      <c r="AN1925" s="17">
        <v>0.29009159531449952</v>
      </c>
      <c r="AO1925" s="17">
        <v>0.35594142988295546</v>
      </c>
      <c r="AP1925" s="17">
        <v>0.33333333333333298</v>
      </c>
      <c r="AQ1925" s="17">
        <v>6.7547218006208327</v>
      </c>
      <c r="AR1925" s="17">
        <v>2.2444243630026963</v>
      </c>
      <c r="AS1925" s="17">
        <v>3.9194096945258767</v>
      </c>
      <c r="AT1925" s="17">
        <v>6.2404822466892336</v>
      </c>
      <c r="AU1925" s="17">
        <v>-1</v>
      </c>
      <c r="AV1925" s="17">
        <v>-1</v>
      </c>
      <c r="AW1925" s="17">
        <v>-1</v>
      </c>
      <c r="AX1925" s="17">
        <v>-1</v>
      </c>
      <c r="AY1925" s="17">
        <v>8.5705501579418711E-3</v>
      </c>
      <c r="AZ1925" s="17">
        <v>0.32389283481423436</v>
      </c>
      <c r="BA1925" s="17">
        <v>0.25268321295615953</v>
      </c>
      <c r="BB1925" s="17">
        <v>0.17761892942726201</v>
      </c>
      <c r="BC1925" s="17">
        <v>0.13835085089238713</v>
      </c>
      <c r="BD1925" s="17">
        <v>5.9127472392073166</v>
      </c>
      <c r="BE1925" s="17">
        <v>4.8590536683633738</v>
      </c>
      <c r="BF1925" s="17">
        <v>-1</v>
      </c>
      <c r="BG1925" s="22">
        <v>80.166287393918537</v>
      </c>
    </row>
    <row r="1926" spans="1:100" x14ac:dyDescent="0.25">
      <c r="A1926">
        <v>4763</v>
      </c>
      <c r="B1926" t="s">
        <v>1781</v>
      </c>
      <c r="C1926" s="48">
        <v>2</v>
      </c>
      <c r="D1926" s="22">
        <v>1464.256123046875</v>
      </c>
      <c r="E1926" s="17">
        <v>47.920364619206261</v>
      </c>
      <c r="F1926" s="17">
        <v>-60.886016053059464</v>
      </c>
      <c r="G1926" s="17">
        <v>3.2770629716604049E-2</v>
      </c>
      <c r="H1926" s="17">
        <v>2.8361419050016514</v>
      </c>
      <c r="I1926" s="17">
        <v>30.701977768329424</v>
      </c>
      <c r="J1926" s="17">
        <v>5.9315401370684153</v>
      </c>
      <c r="K1926" s="17">
        <v>-1.0000000000000009</v>
      </c>
      <c r="L1926" s="17">
        <v>-1.0000000000000009</v>
      </c>
      <c r="M1926" s="17">
        <v>-1.0000000000000009</v>
      </c>
      <c r="N1926" s="17">
        <v>0.16595083289533744</v>
      </c>
      <c r="O1926" s="17">
        <v>-1.0000000000000009</v>
      </c>
      <c r="P1926" s="17">
        <v>-1.0000000000000009</v>
      </c>
      <c r="Q1926" s="17">
        <v>2.9006305037107585</v>
      </c>
      <c r="R1926" s="17">
        <v>-1.0000000000000009</v>
      </c>
      <c r="S1926" s="17">
        <v>-0.27396123565015773</v>
      </c>
      <c r="T1926" s="17">
        <v>-1.4381155326653711E-2</v>
      </c>
      <c r="U1926" s="17">
        <v>-0.36894223444625623</v>
      </c>
      <c r="V1926" s="17">
        <v>-0.6511205986037869</v>
      </c>
      <c r="W1926" s="17">
        <v>-0.63665005159754973</v>
      </c>
      <c r="X1926" s="17">
        <v>-3.5535915229143762</v>
      </c>
      <c r="Y1926" s="17">
        <v>-4.0426230403270896E-2</v>
      </c>
      <c r="Z1926" s="17">
        <v>20.011190054009859</v>
      </c>
      <c r="AA1926" s="17">
        <v>-0.44400288372839003</v>
      </c>
      <c r="AB1926" s="17">
        <v>-0.35300646280739323</v>
      </c>
      <c r="AC1926" s="17">
        <v>1.1597841024550881</v>
      </c>
      <c r="AD1926" s="17">
        <v>-0.58699953918686565</v>
      </c>
      <c r="AE1926" s="17">
        <v>-0.54169856856915222</v>
      </c>
      <c r="AF1926" s="17">
        <v>26.151368835758348</v>
      </c>
      <c r="AG1926" s="17">
        <v>-46.207291716346084</v>
      </c>
      <c r="AH1926" s="17">
        <v>-0.10676444206460212</v>
      </c>
      <c r="AI1926" s="17">
        <v>-8.4584839002990242E-2</v>
      </c>
      <c r="AJ1926" s="17">
        <v>0.33333333333333298</v>
      </c>
      <c r="AK1926" s="17">
        <v>0.23707311179175694</v>
      </c>
      <c r="AL1926" s="17">
        <v>0.37279554355684746</v>
      </c>
      <c r="AM1926" s="17">
        <v>0.33333333333333298</v>
      </c>
      <c r="AN1926" s="17">
        <v>-6.313259800401505E-2</v>
      </c>
      <c r="AO1926" s="17">
        <v>-3.0037705309395757E-2</v>
      </c>
      <c r="AP1926" s="17">
        <v>0.33333333333333298</v>
      </c>
      <c r="AQ1926" s="17">
        <v>2.3511180162669989</v>
      </c>
      <c r="AR1926" s="17">
        <v>2.2444243630026963</v>
      </c>
      <c r="AS1926" s="17">
        <v>-1.6861158963650249</v>
      </c>
      <c r="AT1926" s="17">
        <v>2.3186334122310379</v>
      </c>
      <c r="AU1926" s="17">
        <v>-1.0000000000000009</v>
      </c>
      <c r="AV1926" s="17">
        <v>-1.0000000000000009</v>
      </c>
      <c r="AW1926" s="17">
        <v>-1.0000000000000009</v>
      </c>
      <c r="AX1926" s="17">
        <v>-1.0000000000000009</v>
      </c>
      <c r="AY1926" s="17">
        <v>-5.0461331071372663E-2</v>
      </c>
      <c r="AZ1926" s="17">
        <v>0.73100956862098965</v>
      </c>
      <c r="BA1926" s="17">
        <v>-0.13869322183178978</v>
      </c>
      <c r="BB1926" s="17">
        <v>0.40434427916066085</v>
      </c>
      <c r="BC1926" s="17">
        <v>-7.8665244127447326E-2</v>
      </c>
      <c r="BD1926" s="17">
        <v>11.958257016993727</v>
      </c>
      <c r="BE1926" s="17">
        <v>-0.98132903672329519</v>
      </c>
      <c r="BF1926" s="17">
        <v>-1.0000000000000009</v>
      </c>
      <c r="BG1926" s="22">
        <v>-7.7476992993936165</v>
      </c>
    </row>
    <row r="1927" spans="1:100" x14ac:dyDescent="0.25">
      <c r="A1927">
        <v>4764</v>
      </c>
      <c r="B1927" t="s">
        <v>1670</v>
      </c>
      <c r="C1927" s="48">
        <v>1</v>
      </c>
      <c r="D1927" s="22">
        <v>1450</v>
      </c>
      <c r="E1927" s="47">
        <v>62.798508766834246</v>
      </c>
      <c r="F1927" s="47">
        <v>-29.08938549335334</v>
      </c>
      <c r="G1927" s="47">
        <v>0.24773049482204326</v>
      </c>
      <c r="H1927" s="47">
        <v>5.0316799675559034</v>
      </c>
      <c r="I1927" s="47">
        <v>43.150978932390657</v>
      </c>
      <c r="J1927" s="47">
        <v>9.4265685797601293</v>
      </c>
      <c r="K1927" s="47">
        <v>-1</v>
      </c>
      <c r="L1927" s="47">
        <v>-1</v>
      </c>
      <c r="M1927" s="47">
        <v>-1</v>
      </c>
      <c r="N1927" s="47">
        <v>0.23106494761372834</v>
      </c>
      <c r="O1927" s="47">
        <v>-1</v>
      </c>
      <c r="P1927" s="47">
        <v>-1</v>
      </c>
      <c r="Q1927" s="47">
        <v>3.6908187015592362</v>
      </c>
      <c r="R1927" s="47">
        <v>-1</v>
      </c>
      <c r="S1927" s="47">
        <v>0.64189072421973781</v>
      </c>
      <c r="T1927" s="47">
        <v>9.2362986157557392E-2</v>
      </c>
      <c r="U1927" s="47">
        <v>2.8539908778594872E-2</v>
      </c>
      <c r="V1927" s="47">
        <v>-3.3016092497362891E-2</v>
      </c>
      <c r="W1927" s="47">
        <v>1.340861265996665</v>
      </c>
      <c r="X1927" s="47">
        <v>-0.95214589246562853</v>
      </c>
      <c r="Y1927" s="47">
        <v>6.2963204570277986E-2</v>
      </c>
      <c r="Z1927" s="47">
        <v>26.745601001024557</v>
      </c>
      <c r="AA1927" s="47">
        <v>0.83044305783086536</v>
      </c>
      <c r="AB1927" s="47">
        <v>0.95436065465510056</v>
      </c>
      <c r="AC1927" s="47">
        <v>9.5356991142494465</v>
      </c>
      <c r="AD1927" s="47">
        <v>1.0338197723233149</v>
      </c>
      <c r="AE1927" s="47">
        <v>-6.1692529453854741E-2</v>
      </c>
      <c r="AF1927" s="47">
        <v>37.173968240475233</v>
      </c>
      <c r="AG1927" s="47">
        <v>-21.084351504417185</v>
      </c>
      <c r="AH1927" s="47">
        <v>0.31588437088007865</v>
      </c>
      <c r="AI1927" s="47">
        <v>0.38548558873661259</v>
      </c>
      <c r="AJ1927" s="47">
        <v>0.33333333333333298</v>
      </c>
      <c r="AK1927" s="47">
        <v>0.47968211832321317</v>
      </c>
      <c r="AL1927" s="47">
        <v>0.57122895297980814</v>
      </c>
      <c r="AM1927" s="47">
        <v>0.33333333333333298</v>
      </c>
      <c r="AN1927" s="47">
        <v>0.18789602731731778</v>
      </c>
      <c r="AO1927" s="47">
        <v>0.23868759666666312</v>
      </c>
      <c r="AP1927" s="47">
        <v>0.33333333333333298</v>
      </c>
      <c r="AQ1927" s="47">
        <v>5.9770106919154165</v>
      </c>
      <c r="AR1927" s="47">
        <v>2.6866680235991405</v>
      </c>
      <c r="AS1927" s="47">
        <v>1.9901707455278179</v>
      </c>
      <c r="AT1927" s="47">
        <v>4.7497298106331778</v>
      </c>
      <c r="AU1927" s="47">
        <v>-1</v>
      </c>
      <c r="AV1927" s="47">
        <v>-1</v>
      </c>
      <c r="AW1927" s="47">
        <v>-1</v>
      </c>
      <c r="AX1927" s="47">
        <v>-1</v>
      </c>
      <c r="AY1927" s="47">
        <v>5.741340798477359E-3</v>
      </c>
      <c r="AZ1927" s="47">
        <v>0.26109216513129191</v>
      </c>
      <c r="BA1927" s="47">
        <v>0.31605474538102962</v>
      </c>
      <c r="BB1927" s="47">
        <v>0.19654570281331249</v>
      </c>
      <c r="BC1927" s="47">
        <v>0.14449960111956645</v>
      </c>
      <c r="BD1927" s="47">
        <v>6.219103395989273</v>
      </c>
      <c r="BE1927" s="47">
        <v>5.19276375489431</v>
      </c>
      <c r="BF1927" s="47">
        <v>-1</v>
      </c>
      <c r="BG1927" s="22">
        <v>0</v>
      </c>
    </row>
    <row r="1928" spans="1:100" x14ac:dyDescent="0.25">
      <c r="A1928">
        <v>4765</v>
      </c>
      <c r="B1928" t="s">
        <v>1782</v>
      </c>
      <c r="C1928" s="48">
        <v>2</v>
      </c>
      <c r="D1928" s="22">
        <v>1503.3032910156251</v>
      </c>
      <c r="E1928" s="17">
        <v>64.129634395901888</v>
      </c>
      <c r="F1928" s="17">
        <v>-34.736514986404295</v>
      </c>
      <c r="G1928" s="17">
        <v>0.21452488835835712</v>
      </c>
      <c r="H1928" s="17">
        <v>4.4940578302509433</v>
      </c>
      <c r="I1928" s="17">
        <v>43.430621406550046</v>
      </c>
      <c r="J1928" s="17">
        <v>9.0753021425183036</v>
      </c>
      <c r="K1928" s="17">
        <v>-1.0000000000000004</v>
      </c>
      <c r="L1928" s="17">
        <v>-1.0000000000000004</v>
      </c>
      <c r="M1928" s="17">
        <v>-1.0000000000000004</v>
      </c>
      <c r="N1928" s="17">
        <v>0.21124393423757687</v>
      </c>
      <c r="O1928" s="17">
        <v>-1.0000000000000004</v>
      </c>
      <c r="P1928" s="17">
        <v>-1.0000000000000004</v>
      </c>
      <c r="Q1928" s="17">
        <v>3.387185369739512</v>
      </c>
      <c r="R1928" s="17">
        <v>-1.0000000000000004</v>
      </c>
      <c r="S1928" s="17">
        <v>0.36060545390843746</v>
      </c>
      <c r="T1928" s="17">
        <v>5.6844902396264663E-2</v>
      </c>
      <c r="U1928" s="17">
        <v>-0.15551029844662723</v>
      </c>
      <c r="V1928" s="17">
        <v>-0.37145575324200092</v>
      </c>
      <c r="W1928" s="17">
        <v>0.78049181316493854</v>
      </c>
      <c r="X1928" s="17">
        <v>-1.8075428837333272</v>
      </c>
      <c r="Y1928" s="17">
        <v>2.3655216074420032E-2</v>
      </c>
      <c r="Z1928" s="17">
        <v>25.894843486304417</v>
      </c>
      <c r="AA1928" s="17">
        <v>-1.0678595976805982E-2</v>
      </c>
      <c r="AB1928" s="17">
        <v>0.27159219695420167</v>
      </c>
      <c r="AC1928" s="17">
        <v>8.3308234121746345</v>
      </c>
      <c r="AD1928" s="17">
        <v>-3.9656374406843331E-2</v>
      </c>
      <c r="AE1928" s="17">
        <v>-8.3327493754611237E-2</v>
      </c>
      <c r="AF1928" s="17">
        <v>37.765291322109753</v>
      </c>
      <c r="AG1928" s="17">
        <v>-26.364317491033809</v>
      </c>
      <c r="AH1928" s="17">
        <v>3.0519018270241643E-2</v>
      </c>
      <c r="AI1928" s="17">
        <v>7.7838680229426221E-2</v>
      </c>
      <c r="AJ1928" s="17">
        <v>0.33333333333333298</v>
      </c>
      <c r="AK1928" s="17">
        <v>0.42032594013267743</v>
      </c>
      <c r="AL1928" s="17">
        <v>0.5328501664731905</v>
      </c>
      <c r="AM1928" s="17">
        <v>0.33333333333333298</v>
      </c>
      <c r="AN1928" s="17">
        <v>0.10206883471985231</v>
      </c>
      <c r="AO1928" s="17">
        <v>0.15048307254626272</v>
      </c>
      <c r="AP1928" s="17">
        <v>0.33333333333333298</v>
      </c>
      <c r="AQ1928" s="17">
        <v>4.4106645254935124</v>
      </c>
      <c r="AR1928" s="17">
        <v>2.2444243630026963</v>
      </c>
      <c r="AS1928" s="17">
        <v>0.93556426117287295</v>
      </c>
      <c r="AT1928" s="17">
        <v>4.1528652078846662</v>
      </c>
      <c r="AU1928" s="17">
        <v>-1.0000000000000004</v>
      </c>
      <c r="AV1928" s="17">
        <v>-1.0000000000000004</v>
      </c>
      <c r="AW1928" s="17">
        <v>-1.0000000000000004</v>
      </c>
      <c r="AX1928" s="17">
        <v>-1.0000000000000004</v>
      </c>
      <c r="AY1928" s="17">
        <v>-2.2852374663695114E-2</v>
      </c>
      <c r="AZ1928" s="17">
        <v>0.54060282700210516</v>
      </c>
      <c r="BA1928" s="17">
        <v>4.4351849780918107E-2</v>
      </c>
      <c r="BB1928" s="17">
        <v>0.29830581033753978</v>
      </c>
      <c r="BC1928" s="17">
        <v>2.2832248115636805E-2</v>
      </c>
      <c r="BD1928" s="17">
        <v>9.13079815169489</v>
      </c>
      <c r="BE1928" s="17">
        <v>1.7501927808266835</v>
      </c>
      <c r="BF1928" s="17">
        <v>-1.0000000000000004</v>
      </c>
      <c r="BG1928" s="22">
        <v>286.71398338407096</v>
      </c>
    </row>
    <row r="1929" spans="1:100" x14ac:dyDescent="0.25">
      <c r="A1929">
        <v>4767</v>
      </c>
      <c r="B1929" t="s">
        <v>1783</v>
      </c>
      <c r="C1929" s="48">
        <v>2</v>
      </c>
      <c r="D1929" s="22">
        <v>1458.44873046875</v>
      </c>
      <c r="E1929" s="17">
        <v>62.906644421085296</v>
      </c>
      <c r="F1929" s="17">
        <v>-36.709495761698328</v>
      </c>
      <c r="G1929" s="17">
        <v>0.2008115231505877</v>
      </c>
      <c r="H1929" s="17">
        <v>4.3689680153732979</v>
      </c>
      <c r="I1929" s="17">
        <v>42.470244796313246</v>
      </c>
      <c r="J1929" s="17">
        <v>8.8381051886245352</v>
      </c>
      <c r="K1929" s="17">
        <v>-1.0000000000000007</v>
      </c>
      <c r="L1929" s="17">
        <v>-1.0000000000000007</v>
      </c>
      <c r="M1929" s="17">
        <v>-1.0000000000000007</v>
      </c>
      <c r="N1929" s="17">
        <v>0.20782656814810935</v>
      </c>
      <c r="O1929" s="17">
        <v>-1.0000000000000007</v>
      </c>
      <c r="P1929" s="17">
        <v>-1.0000000000000007</v>
      </c>
      <c r="Q1929" s="17">
        <v>3.3504747879829599</v>
      </c>
      <c r="R1929" s="17">
        <v>-1.0000000000000007</v>
      </c>
      <c r="S1929" s="17">
        <v>0.31272737486020752</v>
      </c>
      <c r="T1929" s="17">
        <v>5.1470893835677003E-2</v>
      </c>
      <c r="U1929" s="17">
        <v>-0.17161374552531822</v>
      </c>
      <c r="V1929" s="17">
        <v>-0.39255647566182494</v>
      </c>
      <c r="W1929" s="17">
        <v>0.67356840962030784</v>
      </c>
      <c r="X1929" s="17">
        <v>-1.9392823149772127</v>
      </c>
      <c r="Y1929" s="17">
        <v>1.8820268683598179E-2</v>
      </c>
      <c r="Z1929" s="17">
        <v>25.450921627878888</v>
      </c>
      <c r="AA1929" s="17">
        <v>-4.3372928729947691E-2</v>
      </c>
      <c r="AB1929" s="17">
        <v>0.22446620610478329</v>
      </c>
      <c r="AC1929" s="17">
        <v>7.7897682440132847</v>
      </c>
      <c r="AD1929" s="17">
        <v>-8.0953435442421728E-2</v>
      </c>
      <c r="AE1929" s="17">
        <v>-0.11791160747267959</v>
      </c>
      <c r="AF1929" s="17">
        <v>36.889020461992061</v>
      </c>
      <c r="AG1929" s="17">
        <v>-27.861470594314945</v>
      </c>
      <c r="AH1929" s="17">
        <v>2.0160976358999411E-2</v>
      </c>
      <c r="AI1929" s="17">
        <v>6.5583819990054582E-2</v>
      </c>
      <c r="AJ1929" s="17">
        <v>0.33333333333333298</v>
      </c>
      <c r="AK1929" s="17">
        <v>0.40649950778839322</v>
      </c>
      <c r="AL1929" s="17">
        <v>0.5207740395441931</v>
      </c>
      <c r="AM1929" s="17">
        <v>0.33333333333333298</v>
      </c>
      <c r="AN1929" s="17">
        <v>8.9604380809836931E-2</v>
      </c>
      <c r="AO1929" s="17">
        <v>0.13686277350719211</v>
      </c>
      <c r="AP1929" s="17">
        <v>0.33333333333333298</v>
      </c>
      <c r="AQ1929" s="17">
        <v>4.2552716689273353</v>
      </c>
      <c r="AR1929" s="17">
        <v>2.2444243630026963</v>
      </c>
      <c r="AS1929" s="17">
        <v>0.7377584010684175</v>
      </c>
      <c r="AT1929" s="17">
        <v>4.0144723543830612</v>
      </c>
      <c r="AU1929" s="17">
        <v>-1.0000000000000007</v>
      </c>
      <c r="AV1929" s="17">
        <v>-1.0000000000000007</v>
      </c>
      <c r="AW1929" s="17">
        <v>-1.0000000000000007</v>
      </c>
      <c r="AX1929" s="17">
        <v>-1.0000000000000007</v>
      </c>
      <c r="AY1929" s="17">
        <v>-2.4935471395805979E-2</v>
      </c>
      <c r="AZ1929" s="17">
        <v>0.55496902235485224</v>
      </c>
      <c r="BA1929" s="17">
        <v>3.0541092689085503E-2</v>
      </c>
      <c r="BB1929" s="17">
        <v>0.30630641654017254</v>
      </c>
      <c r="BC1929" s="17">
        <v>1.5174258755697778E-2</v>
      </c>
      <c r="BD1929" s="17">
        <v>9.3441300225382236</v>
      </c>
      <c r="BE1929" s="17">
        <v>1.5440993636106093</v>
      </c>
      <c r="BF1929" s="17">
        <v>-1.0000000000000007</v>
      </c>
      <c r="BG1929" s="22">
        <v>2.9814142549817007</v>
      </c>
    </row>
    <row r="1930" spans="1:100" x14ac:dyDescent="0.25">
      <c r="A1930">
        <v>4768</v>
      </c>
      <c r="B1930" t="s">
        <v>1784</v>
      </c>
      <c r="C1930" s="48">
        <v>3</v>
      </c>
      <c r="D1930" s="22">
        <v>1472.4216079566493</v>
      </c>
      <c r="E1930" s="17">
        <v>96.112513979793178</v>
      </c>
      <c r="F1930" s="17">
        <v>48.505177236859986</v>
      </c>
      <c r="G1930" s="17">
        <v>0.32938437210716914</v>
      </c>
      <c r="H1930" s="17">
        <v>4.5097632837062189</v>
      </c>
      <c r="I1930" s="17">
        <v>52.927616465025608</v>
      </c>
      <c r="J1930" s="17">
        <v>23.403136754691388</v>
      </c>
      <c r="K1930" s="17">
        <v>-1.0000000000000029</v>
      </c>
      <c r="L1930" s="17">
        <v>-1.0000000000000029</v>
      </c>
      <c r="M1930" s="17">
        <v>-1.0000000000000029</v>
      </c>
      <c r="N1930" s="17">
        <v>0.23622684104652486</v>
      </c>
      <c r="O1930" s="17">
        <v>-1.0000000000000029</v>
      </c>
      <c r="P1930" s="17">
        <v>-1.0000000000000029</v>
      </c>
      <c r="Q1930" s="17">
        <v>3.9887468579252814</v>
      </c>
      <c r="R1930" s="17">
        <v>-1.0000000000000029</v>
      </c>
      <c r="S1930" s="17">
        <v>0.3646480546810732</v>
      </c>
      <c r="T1930" s="17">
        <v>5.5354232497010727E-2</v>
      </c>
      <c r="U1930" s="17">
        <v>-0.10413984179060533</v>
      </c>
      <c r="V1930" s="17">
        <v>-5.2170572383373408E-2</v>
      </c>
      <c r="W1930" s="17">
        <v>0.52101642578093599</v>
      </c>
      <c r="X1930" s="17">
        <v>-0.21742105697793424</v>
      </c>
      <c r="Y1930" s="17">
        <v>-3.4889093747585857E-2</v>
      </c>
      <c r="Z1930" s="17">
        <v>24.229143433918068</v>
      </c>
      <c r="AA1930" s="17">
        <v>0.76469552972798283</v>
      </c>
      <c r="AB1930" s="17">
        <v>2.4891431730090776</v>
      </c>
      <c r="AC1930" s="17">
        <v>11.165352246237505</v>
      </c>
      <c r="AD1930" s="17">
        <v>2.8260585598283616</v>
      </c>
      <c r="AE1930" s="17">
        <v>0.29625611390482176</v>
      </c>
      <c r="AF1930" s="17">
        <v>38.179894967069494</v>
      </c>
      <c r="AG1930" s="17">
        <v>-2.2143552152982622</v>
      </c>
      <c r="AH1930" s="17">
        <v>0.62695294401210422</v>
      </c>
      <c r="AI1930" s="17">
        <v>0.74110775256721939</v>
      </c>
      <c r="AJ1930" s="17">
        <v>0.33333333333333298</v>
      </c>
      <c r="AK1930" s="17">
        <v>1.7431263687257434</v>
      </c>
      <c r="AL1930" s="17">
        <v>1.3408100786954147</v>
      </c>
      <c r="AM1930" s="17">
        <v>0.33333333333333298</v>
      </c>
      <c r="AN1930" s="17">
        <v>0.54650155460184946</v>
      </c>
      <c r="AO1930" s="17">
        <v>0.86762646832859547</v>
      </c>
      <c r="AP1930" s="17">
        <v>0.33333333333333298</v>
      </c>
      <c r="AQ1930" s="17">
        <v>14.747721497956151</v>
      </c>
      <c r="AR1930" s="17">
        <v>2.9692812713725369</v>
      </c>
      <c r="AS1930" s="17">
        <v>3.0025917960614192</v>
      </c>
      <c r="AT1930" s="17">
        <v>17.431263687257438</v>
      </c>
      <c r="AU1930" s="17">
        <v>-1.0000000000000029</v>
      </c>
      <c r="AV1930" s="17">
        <v>-1.0000000000000029</v>
      </c>
      <c r="AW1930" s="17">
        <v>-1.0000000000000029</v>
      </c>
      <c r="AX1930" s="17">
        <v>-1.0000000000000029</v>
      </c>
      <c r="AY1930" s="17">
        <v>5.2149953513459191E-2</v>
      </c>
      <c r="AZ1930" s="17">
        <v>0.13167036199176044</v>
      </c>
      <c r="BA1930" s="17">
        <v>0.53287233780810062</v>
      </c>
      <c r="BB1930" s="17">
        <v>-0.17455714409983353</v>
      </c>
      <c r="BC1930" s="17">
        <v>0.5043662932568882</v>
      </c>
      <c r="BD1930" s="17">
        <v>-3.7055767925370335</v>
      </c>
      <c r="BE1930" s="17">
        <v>15.273519020462709</v>
      </c>
      <c r="BF1930" s="17">
        <v>-1.0000000000000029</v>
      </c>
      <c r="CU1930" t="e">
        <v>#N/A</v>
      </c>
      <c r="CV1930" t="e">
        <v>#N/A</v>
      </c>
    </row>
    <row r="1931" spans="1:100" x14ac:dyDescent="0.25">
      <c r="A1931">
        <v>4769</v>
      </c>
      <c r="B1931" t="s">
        <v>1785</v>
      </c>
      <c r="C1931" s="48">
        <v>2</v>
      </c>
      <c r="D1931" s="22">
        <v>1554.92603515625</v>
      </c>
      <c r="E1931" s="17">
        <v>76.630954444847674</v>
      </c>
      <c r="F1931" s="17">
        <v>-14.568840164648869</v>
      </c>
      <c r="G1931" s="17">
        <v>0.35470197152382854</v>
      </c>
      <c r="H1931" s="17">
        <v>5.7727173800835851</v>
      </c>
      <c r="I1931" s="17">
        <v>53.247525567103324</v>
      </c>
      <c r="J1931" s="17">
        <v>11.499913215643186</v>
      </c>
      <c r="K1931" s="17">
        <v>-1.0000000000000002</v>
      </c>
      <c r="L1931" s="17">
        <v>-1.0000000000000002</v>
      </c>
      <c r="M1931" s="17">
        <v>-1.0000000000000002</v>
      </c>
      <c r="N1931" s="17">
        <v>0.24617601715612644</v>
      </c>
      <c r="O1931" s="17">
        <v>-1.0000000000000002</v>
      </c>
      <c r="P1931" s="17">
        <v>-1.0000000000000002</v>
      </c>
      <c r="Q1931" s="17">
        <v>3.7624384308207968</v>
      </c>
      <c r="R1931" s="17">
        <v>-1.0000000000000002</v>
      </c>
      <c r="S1931" s="17">
        <v>0.8500119100818877</v>
      </c>
      <c r="T1931" s="17">
        <v>0.11177765110645409</v>
      </c>
      <c r="U1931" s="17">
        <v>9.0980384713978818E-3</v>
      </c>
      <c r="V1931" s="17">
        <v>-0.15576560886960347</v>
      </c>
      <c r="W1931" s="17">
        <v>1.8734555462768738</v>
      </c>
      <c r="X1931" s="17">
        <v>-0.46091140926610918</v>
      </c>
      <c r="Y1931" s="17">
        <v>7.3077718300199795E-2</v>
      </c>
      <c r="Z1931" s="17">
        <v>30.432582423806821</v>
      </c>
      <c r="AA1931" s="17">
        <v>0.32352064191559637</v>
      </c>
      <c r="AB1931" s="17">
        <v>0.75331085889222715</v>
      </c>
      <c r="AC1931" s="17">
        <v>13.861452412085729</v>
      </c>
      <c r="AD1931" s="17">
        <v>0.38247936482032019</v>
      </c>
      <c r="AE1931" s="17">
        <v>0.27018895617667016</v>
      </c>
      <c r="AF1931" s="17">
        <v>46.722472245476744</v>
      </c>
      <c r="AG1931" s="17">
        <v>-11.060520655580044</v>
      </c>
      <c r="AH1931" s="17">
        <v>0.13639821571194777</v>
      </c>
      <c r="AI1931" s="17">
        <v>0.20310702515634205</v>
      </c>
      <c r="AJ1931" s="17">
        <v>0.33333333333333298</v>
      </c>
      <c r="AK1931" s="17">
        <v>0.56165878785034828</v>
      </c>
      <c r="AL1931" s="17">
        <v>0.65629151170067623</v>
      </c>
      <c r="AM1931" s="17">
        <v>0.33333333333333298</v>
      </c>
      <c r="AN1931" s="17">
        <v>0.22947963184253828</v>
      </c>
      <c r="AO1931" s="17">
        <v>0.28970883968740813</v>
      </c>
      <c r="AP1931" s="17">
        <v>0.33333333333333298</v>
      </c>
      <c r="AQ1931" s="17">
        <v>5.9990796991706592</v>
      </c>
      <c r="AR1931" s="17">
        <v>2.2444243630026963</v>
      </c>
      <c r="AS1931" s="17">
        <v>2.9575222621725441</v>
      </c>
      <c r="AT1931" s="17">
        <v>5.5675075105493974</v>
      </c>
      <c r="AU1931" s="17">
        <v>-1.0000000000000002</v>
      </c>
      <c r="AV1931" s="17">
        <v>-1.0000000000000002</v>
      </c>
      <c r="AW1931" s="17">
        <v>-1.0000000000000002</v>
      </c>
      <c r="AX1931" s="17">
        <v>-1.0000000000000002</v>
      </c>
      <c r="AY1931" s="17">
        <v>-1.5591020471830575E-3</v>
      </c>
      <c r="AZ1931" s="17">
        <v>0.39375255865276509</v>
      </c>
      <c r="BA1931" s="17">
        <v>0.185524466137924</v>
      </c>
      <c r="BB1931" s="17">
        <v>0.21652415980545561</v>
      </c>
      <c r="BC1931" s="17">
        <v>0.1011116926665839</v>
      </c>
      <c r="BD1931" s="17">
        <v>6.9501343286305808</v>
      </c>
      <c r="BE1931" s="17">
        <v>3.8568656249646143</v>
      </c>
      <c r="BF1931" s="17">
        <v>-1.0000000000000002</v>
      </c>
      <c r="BG1931" s="22">
        <v>170.15594508023764</v>
      </c>
    </row>
    <row r="1932" spans="1:100" x14ac:dyDescent="0.25">
      <c r="A1932">
        <v>4773</v>
      </c>
      <c r="B1932" t="s">
        <v>1786</v>
      </c>
      <c r="C1932" s="48">
        <v>2</v>
      </c>
      <c r="D1932" s="22">
        <v>1464.0601953124999</v>
      </c>
      <c r="E1932" s="17">
        <v>33.690227091649263</v>
      </c>
      <c r="F1932" s="17">
        <v>-83.842694643879923</v>
      </c>
      <c r="G1932" s="17">
        <v>-0.12679165361400041</v>
      </c>
      <c r="H1932" s="17">
        <v>1.3806555104606995</v>
      </c>
      <c r="I1932" s="17">
        <v>19.527486134439933</v>
      </c>
      <c r="J1932" s="17">
        <v>3.171627672919147</v>
      </c>
      <c r="K1932" s="17">
        <v>-1.0000000000000013</v>
      </c>
      <c r="L1932" s="17">
        <v>-1.0000000000000013</v>
      </c>
      <c r="M1932" s="17">
        <v>-1.0000000000000013</v>
      </c>
      <c r="N1932" s="17">
        <v>0.1261879644855407</v>
      </c>
      <c r="O1932" s="17">
        <v>-1.0000000000000013</v>
      </c>
      <c r="P1932" s="17">
        <v>-1.0000000000000013</v>
      </c>
      <c r="Q1932" s="17">
        <v>2.4734833987717302</v>
      </c>
      <c r="R1932" s="17">
        <v>-1.0000000000000013</v>
      </c>
      <c r="S1932" s="17">
        <v>-0.83104809935378587</v>
      </c>
      <c r="T1932" s="17">
        <v>-7.6910597485735505E-2</v>
      </c>
      <c r="U1932" s="17">
        <v>-0.55631438901512253</v>
      </c>
      <c r="V1932" s="17">
        <v>-0.89663870435108117</v>
      </c>
      <c r="W1932" s="17">
        <v>-1.8807606074365308</v>
      </c>
      <c r="X1932" s="17">
        <v>-5.086449733533609</v>
      </c>
      <c r="Y1932" s="17">
        <v>-9.6683409715158458E-2</v>
      </c>
      <c r="Z1932" s="17">
        <v>14.845923594788626</v>
      </c>
      <c r="AA1932" s="17">
        <v>-0.82441879966317688</v>
      </c>
      <c r="AB1932" s="17">
        <v>-0.90134238110482956</v>
      </c>
      <c r="AC1932" s="17">
        <v>-5.1356799744978652</v>
      </c>
      <c r="AD1932" s="17">
        <v>-1.0675127650686427</v>
      </c>
      <c r="AE1932" s="17">
        <v>-0.94410308913816787</v>
      </c>
      <c r="AF1932" s="17">
        <v>15.955492248351817</v>
      </c>
      <c r="AG1932" s="17">
        <v>-63.627462771055093</v>
      </c>
      <c r="AH1932" s="17">
        <v>-0.22728575781396532</v>
      </c>
      <c r="AI1932" s="17">
        <v>-0.22717664284292011</v>
      </c>
      <c r="AJ1932" s="17">
        <v>0.33333333333333298</v>
      </c>
      <c r="AK1932" s="17">
        <v>7.6195232311075389E-2</v>
      </c>
      <c r="AL1932" s="17">
        <v>0.23228339665585718</v>
      </c>
      <c r="AM1932" s="17">
        <v>0.33333333333333298</v>
      </c>
      <c r="AN1932" s="17">
        <v>-0.20816313545548831</v>
      </c>
      <c r="AO1932" s="17">
        <v>-0.18851711436709734</v>
      </c>
      <c r="AP1932" s="17">
        <v>0.33333333333333298</v>
      </c>
      <c r="AQ1932" s="17">
        <v>0.54303964663992588</v>
      </c>
      <c r="AR1932" s="17">
        <v>2.2444243630026963</v>
      </c>
      <c r="AS1932" s="17">
        <v>-3.9876920752419043</v>
      </c>
      <c r="AT1932" s="17">
        <v>0.70835910196596963</v>
      </c>
      <c r="AU1932" s="17">
        <v>-1.0000000000000013</v>
      </c>
      <c r="AV1932" s="17">
        <v>-1.0000000000000013</v>
      </c>
      <c r="AW1932" s="17">
        <v>-1.0000000000000013</v>
      </c>
      <c r="AX1932" s="17">
        <v>-1.0000000000000013</v>
      </c>
      <c r="AY1932" s="17">
        <v>-7.4699267269980898E-2</v>
      </c>
      <c r="AZ1932" s="17">
        <v>0.8981678772146473</v>
      </c>
      <c r="BA1932" s="17">
        <v>-0.29938871142967793</v>
      </c>
      <c r="BB1932" s="17">
        <v>0.49743557909904629</v>
      </c>
      <c r="BC1932" s="17">
        <v>-0.16777001523797377</v>
      </c>
      <c r="BD1932" s="17">
        <v>14.440486572118999</v>
      </c>
      <c r="BE1932" s="17">
        <v>-3.3793353416799023</v>
      </c>
      <c r="BF1932" s="17">
        <v>-1.0000000000000013</v>
      </c>
      <c r="BG1932" s="22">
        <v>7.6114167990751866</v>
      </c>
    </row>
    <row r="1933" spans="1:100" x14ac:dyDescent="0.25">
      <c r="A1933">
        <v>4774</v>
      </c>
      <c r="B1933" t="s">
        <v>1787</v>
      </c>
      <c r="C1933" s="48">
        <v>2</v>
      </c>
      <c r="D1933" s="22">
        <v>1498.1490332031251</v>
      </c>
      <c r="E1933" s="17">
        <v>91.092324326098208</v>
      </c>
      <c r="F1933" s="17">
        <v>8.7608725457127168</v>
      </c>
      <c r="G1933" s="17">
        <v>0.51685705919408187</v>
      </c>
      <c r="H1933" s="17">
        <v>7.2518546735794391</v>
      </c>
      <c r="I1933" s="17">
        <v>64.603596893868527</v>
      </c>
      <c r="J1933" s="17">
        <v>14.304672825776638</v>
      </c>
      <c r="K1933" s="17">
        <v>-0.99999999999999989</v>
      </c>
      <c r="L1933" s="17">
        <v>-0.99999999999999989</v>
      </c>
      <c r="M1933" s="17">
        <v>-0.99999999999999989</v>
      </c>
      <c r="N1933" s="17">
        <v>0.28658501155270288</v>
      </c>
      <c r="O1933" s="17">
        <v>-0.99999999999999989</v>
      </c>
      <c r="P1933" s="17">
        <v>-0.99999999999999989</v>
      </c>
      <c r="Q1933" s="17">
        <v>4.1965264546551735</v>
      </c>
      <c r="R1933" s="17">
        <v>-0.99999999999999989</v>
      </c>
      <c r="S1933" s="17">
        <v>1.4161511463614298</v>
      </c>
      <c r="T1933" s="17">
        <v>0.17532316426678857</v>
      </c>
      <c r="U1933" s="17">
        <v>0.19951489336263867</v>
      </c>
      <c r="V1933" s="17">
        <v>9.3742038746585862E-2</v>
      </c>
      <c r="W1933" s="17">
        <v>3.1377822533318582</v>
      </c>
      <c r="X1933" s="17">
        <v>1.0968549521867716</v>
      </c>
      <c r="Y1933" s="17">
        <v>0.13024904759547687</v>
      </c>
      <c r="Z1933" s="17">
        <v>35.68178178378232</v>
      </c>
      <c r="AA1933" s="17">
        <v>0.71011811916373924</v>
      </c>
      <c r="AB1933" s="17">
        <v>1.3105569514418156</v>
      </c>
      <c r="AC1933" s="17">
        <v>20.259214514851003</v>
      </c>
      <c r="AD1933" s="17">
        <v>0.87080068138192024</v>
      </c>
      <c r="AE1933" s="17">
        <v>0.67913234147892532</v>
      </c>
      <c r="AF1933" s="17">
        <v>57.084026538858303</v>
      </c>
      <c r="AG1933" s="17">
        <v>6.6427191429779739</v>
      </c>
      <c r="AH1933" s="17">
        <v>0.25887794032819639</v>
      </c>
      <c r="AI1933" s="17">
        <v>0.34801587184673366</v>
      </c>
      <c r="AJ1933" s="17">
        <v>0.33333333333333298</v>
      </c>
      <c r="AK1933" s="17">
        <v>0.72515084942572172</v>
      </c>
      <c r="AL1933" s="17">
        <v>0.79908690810558225</v>
      </c>
      <c r="AM1933" s="17">
        <v>0.33333333333333298</v>
      </c>
      <c r="AN1933" s="17">
        <v>0.37686684030069711</v>
      </c>
      <c r="AO1933" s="17">
        <v>0.45076345693950753</v>
      </c>
      <c r="AP1933" s="17">
        <v>0.33333333333333298</v>
      </c>
      <c r="AQ1933" s="17">
        <v>7.836538404459394</v>
      </c>
      <c r="AR1933" s="17">
        <v>2.2444243630026963</v>
      </c>
      <c r="AS1933" s="17">
        <v>5.296497860135573</v>
      </c>
      <c r="AT1933" s="17">
        <v>7.2039479431118609</v>
      </c>
      <c r="AU1933" s="17">
        <v>-0.99999999999999989</v>
      </c>
      <c r="AV1933" s="17">
        <v>-0.99999999999999989</v>
      </c>
      <c r="AW1933" s="17">
        <v>-0.99999999999999989</v>
      </c>
      <c r="AX1933" s="17">
        <v>-0.99999999999999989</v>
      </c>
      <c r="AY1933" s="17">
        <v>2.3072688042508421E-2</v>
      </c>
      <c r="AZ1933" s="17">
        <v>0.22387801424896916</v>
      </c>
      <c r="BA1933" s="17">
        <v>0.34883117408951358</v>
      </c>
      <c r="BB1933" s="17">
        <v>0.12192017452924699</v>
      </c>
      <c r="BC1933" s="17">
        <v>0.19166437008928128</v>
      </c>
      <c r="BD1933" s="17">
        <v>4.4275698307594809</v>
      </c>
      <c r="BE1933" s="17">
        <v>6.2938382885381516</v>
      </c>
      <c r="BF1933" s="17">
        <v>-0.99999999999999989</v>
      </c>
      <c r="BG1933" s="22">
        <v>1187.139288447951</v>
      </c>
    </row>
    <row r="1934" spans="1:100" x14ac:dyDescent="0.25">
      <c r="A1934">
        <v>4775</v>
      </c>
      <c r="B1934" t="s">
        <v>1788</v>
      </c>
      <c r="C1934" s="48">
        <v>3</v>
      </c>
      <c r="D1934" s="22">
        <v>1535.8762783685336</v>
      </c>
      <c r="E1934" s="17">
        <v>119.22168162331852</v>
      </c>
      <c r="F1934" s="17">
        <v>47.253597718920481</v>
      </c>
      <c r="G1934" s="17">
        <v>0.54060423517855916</v>
      </c>
      <c r="H1934" s="17">
        <v>5.0819193842589572</v>
      </c>
      <c r="I1934" s="17">
        <v>94.564982949047561</v>
      </c>
      <c r="J1934" s="17">
        <v>23.920012713530038</v>
      </c>
      <c r="K1934" s="17">
        <v>-1.0000000000000018</v>
      </c>
      <c r="L1934" s="17">
        <v>-1.0000000000000018</v>
      </c>
      <c r="M1934" s="17">
        <v>-1.0000000000000018</v>
      </c>
      <c r="N1934" s="17">
        <v>0.28537662258469904</v>
      </c>
      <c r="O1934" s="17">
        <v>-1.0000000000000018</v>
      </c>
      <c r="P1934" s="17">
        <v>-1.0000000000000018</v>
      </c>
      <c r="Q1934" s="17">
        <v>4.0166081750781943</v>
      </c>
      <c r="R1934" s="17">
        <v>-1.0000000000000018</v>
      </c>
      <c r="S1934" s="17">
        <v>0.57303039383466026</v>
      </c>
      <c r="T1934" s="17">
        <v>5.5717691898885424E-2</v>
      </c>
      <c r="U1934" s="17">
        <v>-4.0374789244280555E-2</v>
      </c>
      <c r="V1934" s="17">
        <v>-1.1900987479960899E-2</v>
      </c>
      <c r="W1934" s="17">
        <v>1.0653112091807595</v>
      </c>
      <c r="X1934" s="17">
        <v>0.44499874640711135</v>
      </c>
      <c r="Y1934" s="17">
        <v>0.1922535643572178</v>
      </c>
      <c r="Z1934" s="17">
        <v>62.774837153080377</v>
      </c>
      <c r="AA1934" s="17">
        <v>2.2890955919016061</v>
      </c>
      <c r="AB1934" s="17">
        <v>3.5594730751693406</v>
      </c>
      <c r="AC1934" s="17">
        <v>6.7996273018467273</v>
      </c>
      <c r="AD1934" s="17">
        <v>5.5000866775366974</v>
      </c>
      <c r="AE1934" s="17">
        <v>0.21592648876821002</v>
      </c>
      <c r="AF1934" s="17">
        <v>73.349864018864608</v>
      </c>
      <c r="AG1934" s="17">
        <v>21.013532028561432</v>
      </c>
      <c r="AH1934" s="17">
        <v>1.1964354824055219</v>
      </c>
      <c r="AI1934" s="17">
        <v>1.4153865485510306</v>
      </c>
      <c r="AJ1934" s="17">
        <v>0.33333333333333298</v>
      </c>
      <c r="AK1934" s="17">
        <v>1.3323061968380934</v>
      </c>
      <c r="AL1934" s="17">
        <v>1.3473689917183851</v>
      </c>
      <c r="AM1934" s="17">
        <v>0.33333333333333298</v>
      </c>
      <c r="AN1934" s="17">
        <v>1.3171653885933554</v>
      </c>
      <c r="AO1934" s="17">
        <v>1.4802682457671885</v>
      </c>
      <c r="AP1934" s="17">
        <v>0.33333333333333298</v>
      </c>
      <c r="AQ1934" s="17">
        <v>21.215118930183021</v>
      </c>
      <c r="AR1934" s="17">
        <v>1.4284312589546984</v>
      </c>
      <c r="AS1934" s="17">
        <v>9.1685194861944144</v>
      </c>
      <c r="AT1934" s="17">
        <v>13.323061968380935</v>
      </c>
      <c r="AU1934" s="17">
        <v>-1.0000000000000018</v>
      </c>
      <c r="AV1934" s="17">
        <v>-1.0000000000000018</v>
      </c>
      <c r="AW1934" s="17">
        <v>-1.0000000000000018</v>
      </c>
      <c r="AX1934" s="17">
        <v>-1.0000000000000018</v>
      </c>
      <c r="AY1934" s="17">
        <v>-7.413783236200025E-3</v>
      </c>
      <c r="AZ1934" s="17">
        <v>2.3938008110974886E-2</v>
      </c>
      <c r="BA1934" s="17">
        <v>-0.21531527554930585</v>
      </c>
      <c r="BB1934" s="17">
        <v>-5.7572284015455041E-2</v>
      </c>
      <c r="BC1934" s="17">
        <v>-0.13107151394005664</v>
      </c>
      <c r="BD1934" s="17">
        <v>-1.3196170598315011</v>
      </c>
      <c r="BE1934" s="17">
        <v>-4.3533642262479457</v>
      </c>
      <c r="BF1934" s="17">
        <v>-1.0000000000000018</v>
      </c>
      <c r="CU1934" t="e">
        <v>#N/A</v>
      </c>
      <c r="CV1934" t="e">
        <v>#N/A</v>
      </c>
    </row>
    <row r="1935" spans="1:100" x14ac:dyDescent="0.25">
      <c r="A1935">
        <v>4776</v>
      </c>
      <c r="B1935" t="s">
        <v>1789</v>
      </c>
      <c r="C1935" s="48">
        <v>2</v>
      </c>
      <c r="D1935" s="22">
        <v>1530.0479199218751</v>
      </c>
      <c r="E1935" s="17">
        <v>118.72417243347721</v>
      </c>
      <c r="F1935" s="17">
        <v>53.337775238540843</v>
      </c>
      <c r="G1935" s="17">
        <v>0.82669248897258529</v>
      </c>
      <c r="H1935" s="17">
        <v>10.078094328567284</v>
      </c>
      <c r="I1935" s="17">
        <v>86.302041825048391</v>
      </c>
      <c r="J1935" s="17">
        <v>19.663825669616166</v>
      </c>
      <c r="K1935" s="17">
        <v>-0.99999999999999922</v>
      </c>
      <c r="L1935" s="17">
        <v>-0.99999999999999922</v>
      </c>
      <c r="M1935" s="17">
        <v>-0.99999999999999922</v>
      </c>
      <c r="N1935" s="17">
        <v>0.36379589852308541</v>
      </c>
      <c r="O1935" s="17">
        <v>-0.99999999999999922</v>
      </c>
      <c r="P1935" s="17">
        <v>-0.99999999999999922</v>
      </c>
      <c r="Q1935" s="17">
        <v>5.0259537107393397</v>
      </c>
      <c r="R1935" s="17">
        <v>-0.99999999999999922</v>
      </c>
      <c r="S1935" s="17">
        <v>2.4978932989348142</v>
      </c>
      <c r="T1935" s="17">
        <v>0.29674181146067224</v>
      </c>
      <c r="U1935" s="17">
        <v>0.56335107587127686</v>
      </c>
      <c r="V1935" s="17">
        <v>0.57048507741947552</v>
      </c>
      <c r="W1935" s="17">
        <v>5.5535757648954363</v>
      </c>
      <c r="X1935" s="17">
        <v>4.0733339330790201</v>
      </c>
      <c r="Y1935" s="17">
        <v>0.23948831746798191</v>
      </c>
      <c r="Z1935" s="17">
        <v>45.711611640236505</v>
      </c>
      <c r="AA1935" s="17">
        <v>1.4488035174168155</v>
      </c>
      <c r="AB1935" s="17">
        <v>2.3753066614761451</v>
      </c>
      <c r="AC1935" s="17">
        <v>32.483643604377114</v>
      </c>
      <c r="AD1935" s="17">
        <v>1.8038533975232665</v>
      </c>
      <c r="AE1935" s="17">
        <v>1.4605148522630373</v>
      </c>
      <c r="AF1935" s="17">
        <v>76.882212792450048</v>
      </c>
      <c r="AG1935" s="17">
        <v>40.468922133365851</v>
      </c>
      <c r="AH1935" s="17">
        <v>0.49290425834787849</v>
      </c>
      <c r="AI1935" s="17">
        <v>0.62489830235255783</v>
      </c>
      <c r="AJ1935" s="17">
        <v>0.33333333333333298</v>
      </c>
      <c r="AK1935" s="17">
        <v>1.0375408822724799</v>
      </c>
      <c r="AL1935" s="17">
        <v>1.0719310948108141</v>
      </c>
      <c r="AM1935" s="17">
        <v>0.33333333333333298</v>
      </c>
      <c r="AN1935" s="17">
        <v>0.65848476381198462</v>
      </c>
      <c r="AO1935" s="17">
        <v>0.758496179181257</v>
      </c>
      <c r="AP1935" s="17">
        <v>0.33333333333333298</v>
      </c>
      <c r="AQ1935" s="17">
        <v>11.347435384831012</v>
      </c>
      <c r="AR1935" s="17">
        <v>2.2444243630026963</v>
      </c>
      <c r="AS1935" s="17">
        <v>9.7656608080783407</v>
      </c>
      <c r="AT1935" s="17">
        <v>10.33075223901508</v>
      </c>
      <c r="AU1935" s="17">
        <v>-0.99999999999999922</v>
      </c>
      <c r="AV1935" s="17">
        <v>-0.99999999999999922</v>
      </c>
      <c r="AW1935" s="17">
        <v>-0.99999999999999922</v>
      </c>
      <c r="AX1935" s="17">
        <v>-0.99999999999999922</v>
      </c>
      <c r="AY1935" s="17">
        <v>7.0137515784286786E-2</v>
      </c>
      <c r="AZ1935" s="17">
        <v>-0.10070725304038336</v>
      </c>
      <c r="BA1935" s="17">
        <v>0.66086704524753803</v>
      </c>
      <c r="BB1935" s="17">
        <v>-5.8842987810866332E-2</v>
      </c>
      <c r="BC1935" s="17">
        <v>0.36468655600989275</v>
      </c>
      <c r="BD1935" s="17">
        <v>-0.39238288593387605</v>
      </c>
      <c r="BE1935" s="17">
        <v>10.95024767676658</v>
      </c>
      <c r="BF1935" s="17">
        <v>-0.99999999999999922</v>
      </c>
      <c r="BG1935" s="22">
        <v>1916.8536213333853</v>
      </c>
    </row>
    <row r="1936" spans="1:100" x14ac:dyDescent="0.25">
      <c r="A1936">
        <v>4777</v>
      </c>
      <c r="B1936" t="s">
        <v>1790</v>
      </c>
      <c r="C1936" s="48">
        <v>3</v>
      </c>
      <c r="D1936" s="22">
        <v>1411.6923782295494</v>
      </c>
      <c r="E1936" s="17">
        <v>43.179131252210816</v>
      </c>
      <c r="F1936" s="17">
        <v>-46.758477405012187</v>
      </c>
      <c r="G1936" s="17">
        <v>0.17071400814005311</v>
      </c>
      <c r="H1936" s="17">
        <v>2.8755505906671788</v>
      </c>
      <c r="I1936" s="17">
        <v>34.97874890457738</v>
      </c>
      <c r="J1936" s="17">
        <v>10.404313878092214</v>
      </c>
      <c r="K1936" s="17">
        <v>-0.99999999999999978</v>
      </c>
      <c r="L1936" s="17">
        <v>-0.99999999999999978</v>
      </c>
      <c r="M1936" s="17">
        <v>-0.99999999999999978</v>
      </c>
      <c r="N1936" s="17">
        <v>0.36033502147019369</v>
      </c>
      <c r="O1936" s="17">
        <v>-0.99999999999999978</v>
      </c>
      <c r="P1936" s="17">
        <v>-0.99999999999999978</v>
      </c>
      <c r="Q1936" s="17">
        <v>2.6267153335737392</v>
      </c>
      <c r="R1936" s="17">
        <v>-0.99999999999999978</v>
      </c>
      <c r="S1936" s="17">
        <v>0.49141823382442384</v>
      </c>
      <c r="T1936" s="17">
        <v>4.1083508658473267E-2</v>
      </c>
      <c r="U1936" s="17">
        <v>-0.36700060527770412</v>
      </c>
      <c r="V1936" s="17">
        <v>5.541209677772202E-2</v>
      </c>
      <c r="W1936" s="17">
        <v>0.24883525709344009</v>
      </c>
      <c r="X1936" s="17">
        <v>-3.4799669137752507</v>
      </c>
      <c r="Y1936" s="17">
        <v>0.11913736596894364</v>
      </c>
      <c r="Z1936" s="17">
        <v>19.07745842350139</v>
      </c>
      <c r="AA1936" s="17">
        <v>-1.5574541705886067</v>
      </c>
      <c r="AB1936" s="17">
        <v>2.0238050185631948</v>
      </c>
      <c r="AC1936" s="17">
        <v>7.533789761827034</v>
      </c>
      <c r="AD1936" s="17">
        <v>-1.1812698174896883</v>
      </c>
      <c r="AE1936" s="17">
        <v>1.0144647696217874</v>
      </c>
      <c r="AF1936" s="17">
        <v>29.649517973513401</v>
      </c>
      <c r="AG1936" s="17">
        <v>-28.474469494600729</v>
      </c>
      <c r="AH1936" s="17">
        <v>-0.24034914202158214</v>
      </c>
      <c r="AI1936" s="17">
        <v>-6.9130100499958561E-2</v>
      </c>
      <c r="AJ1936" s="17">
        <v>0.33333333333333298</v>
      </c>
      <c r="AK1936" s="17">
        <v>0.52466866115089794</v>
      </c>
      <c r="AL1936" s="17">
        <v>0.88223418290532052</v>
      </c>
      <c r="AM1936" s="17">
        <v>0.33333333333333298</v>
      </c>
      <c r="AN1936" s="17">
        <v>0.3078846497938153</v>
      </c>
      <c r="AO1936" s="17">
        <v>0.2527421038074299</v>
      </c>
      <c r="AP1936" s="17">
        <v>0.33333333333333298</v>
      </c>
      <c r="AQ1936" s="17">
        <v>5.329230931063961</v>
      </c>
      <c r="AR1936" s="17">
        <v>0.17374211556282032</v>
      </c>
      <c r="AS1936" s="17">
        <v>4.983885151020421</v>
      </c>
      <c r="AT1936" s="17">
        <v>5.2466866115089781</v>
      </c>
      <c r="AU1936" s="17">
        <v>-0.99999999999999978</v>
      </c>
      <c r="AV1936" s="17">
        <v>-0.99999999999999978</v>
      </c>
      <c r="AW1936" s="17">
        <v>-0.99999999999999978</v>
      </c>
      <c r="AX1936" s="17">
        <v>-0.99999999999999978</v>
      </c>
      <c r="AY1936" s="17">
        <v>-9.0468557965453535E-3</v>
      </c>
      <c r="AZ1936" s="17">
        <v>0.94530008833856416</v>
      </c>
      <c r="BA1936" s="17">
        <v>-0.22308861265173263</v>
      </c>
      <c r="BB1936" s="17">
        <v>-9.6635485434719073E-2</v>
      </c>
      <c r="BC1936" s="17">
        <v>-0.15870813246725252</v>
      </c>
      <c r="BD1936" s="17">
        <v>2.3106133058248455</v>
      </c>
      <c r="BE1936" s="17">
        <v>-5.0831463749399797</v>
      </c>
      <c r="BF1936" s="17">
        <v>-0.99999999999999978</v>
      </c>
      <c r="CU1936" t="e">
        <v>#N/A</v>
      </c>
      <c r="CV1936" t="e">
        <v>#N/A</v>
      </c>
    </row>
    <row r="1937" spans="1:100" x14ac:dyDescent="0.25">
      <c r="A1937">
        <v>4778</v>
      </c>
      <c r="B1937" t="s">
        <v>1791</v>
      </c>
      <c r="C1937" s="48">
        <v>2</v>
      </c>
      <c r="D1937" s="22">
        <v>1531.64546875</v>
      </c>
      <c r="E1937" s="17">
        <v>25.194328339961928</v>
      </c>
      <c r="F1937" s="17">
        <v>-97.548649108827561</v>
      </c>
      <c r="G1937" s="17">
        <v>-0.2220560177945759</v>
      </c>
      <c r="H1937" s="17">
        <v>0.51167831199498082</v>
      </c>
      <c r="I1937" s="17">
        <v>12.85591677404171</v>
      </c>
      <c r="J1937" s="17">
        <v>1.5238616683022137</v>
      </c>
      <c r="K1937" s="17">
        <v>-1.0000000000000016</v>
      </c>
      <c r="L1937" s="17">
        <v>-1.0000000000000016</v>
      </c>
      <c r="M1937" s="17">
        <v>-1.0000000000000016</v>
      </c>
      <c r="N1937" s="17">
        <v>0.10244811633353929</v>
      </c>
      <c r="O1937" s="17">
        <v>-1.0000000000000016</v>
      </c>
      <c r="P1937" s="17">
        <v>-1.0000000000000016</v>
      </c>
      <c r="Q1937" s="17">
        <v>2.218461369040063</v>
      </c>
      <c r="R1937" s="17">
        <v>-1.0000000000000016</v>
      </c>
      <c r="S1937" s="17">
        <v>-1.1636487914240907</v>
      </c>
      <c r="T1937" s="17">
        <v>-0.1142429007438229</v>
      </c>
      <c r="U1937" s="17">
        <v>-0.66818223646352926</v>
      </c>
      <c r="V1937" s="17">
        <v>-1.0432217548729532</v>
      </c>
      <c r="W1937" s="17">
        <v>-2.6235389044027189</v>
      </c>
      <c r="X1937" s="17">
        <v>-6.0016206609328888</v>
      </c>
      <c r="Y1937" s="17">
        <v>-0.13027094873674161</v>
      </c>
      <c r="Z1937" s="17">
        <v>11.762075615241802</v>
      </c>
      <c r="AA1937" s="17">
        <v>-1.0515406457488914</v>
      </c>
      <c r="AB1937" s="17">
        <v>-1.228718447200257</v>
      </c>
      <c r="AC1937" s="17">
        <v>-8.8942961712212529</v>
      </c>
      <c r="AD1937" s="17">
        <v>-1.3543962690426978</v>
      </c>
      <c r="AE1937" s="17">
        <v>-1.1843529150695811</v>
      </c>
      <c r="AF1937" s="17">
        <v>9.8681909131709418</v>
      </c>
      <c r="AG1937" s="17">
        <v>-74.027925115939425</v>
      </c>
      <c r="AH1937" s="17">
        <v>-0.29924127433963843</v>
      </c>
      <c r="AI1937" s="17">
        <v>-0.31230902655309239</v>
      </c>
      <c r="AJ1937" s="17">
        <v>0.33333333333333298</v>
      </c>
      <c r="AK1937" s="17">
        <v>-1.9854589611388973E-2</v>
      </c>
      <c r="AL1937" s="17">
        <v>0.14839264218203341</v>
      </c>
      <c r="AM1937" s="17">
        <v>0.33333333333333298</v>
      </c>
      <c r="AN1937" s="17">
        <v>-0.29475152996006698</v>
      </c>
      <c r="AO1937" s="17">
        <v>-0.28313496405225252</v>
      </c>
      <c r="AP1937" s="17">
        <v>0.33333333333333298</v>
      </c>
      <c r="AQ1937" s="17">
        <v>-0.53644751458533158</v>
      </c>
      <c r="AR1937" s="17">
        <v>2.2444243630026963</v>
      </c>
      <c r="AS1937" s="17">
        <v>-5.3618149990131361</v>
      </c>
      <c r="AT1937" s="17">
        <v>-0.25303199323336489</v>
      </c>
      <c r="AU1937" s="17">
        <v>-1.0000000000000016</v>
      </c>
      <c r="AV1937" s="17">
        <v>-1.0000000000000016</v>
      </c>
      <c r="AW1937" s="17">
        <v>-1.0000000000000016</v>
      </c>
      <c r="AX1937" s="17">
        <v>-1.0000000000000016</v>
      </c>
      <c r="AY1937" s="17">
        <v>-8.917017814448637E-2</v>
      </c>
      <c r="AZ1937" s="17">
        <v>0.99796733892503831</v>
      </c>
      <c r="BA1937" s="17">
        <v>-0.39532964009833182</v>
      </c>
      <c r="BB1937" s="17">
        <v>0.5530143995712935</v>
      </c>
      <c r="BC1937" s="17">
        <v>-0.22096873606419978</v>
      </c>
      <c r="BD1937" s="17">
        <v>15.922465993466917</v>
      </c>
      <c r="BE1937" s="17">
        <v>-4.8110304840048412</v>
      </c>
      <c r="BF1937" s="17">
        <v>-1.0000000000000016</v>
      </c>
      <c r="BG1937" s="22">
        <v>344.68491736756982</v>
      </c>
    </row>
    <row r="1938" spans="1:100" x14ac:dyDescent="0.25">
      <c r="A1938">
        <v>4779</v>
      </c>
      <c r="B1938" t="s">
        <v>1792</v>
      </c>
      <c r="C1938" s="48">
        <v>2</v>
      </c>
      <c r="D1938" s="22">
        <v>1586.11765625</v>
      </c>
      <c r="E1938" s="17">
        <v>125.87464750693093</v>
      </c>
      <c r="F1938" s="17">
        <v>64.87323353717413</v>
      </c>
      <c r="G1938" s="17">
        <v>0.90687064096931613</v>
      </c>
      <c r="H1938" s="17">
        <v>10.809458952680149</v>
      </c>
      <c r="I1938" s="17">
        <v>91.917091133736378</v>
      </c>
      <c r="J1938" s="17">
        <v>21.050648898948765</v>
      </c>
      <c r="K1938" s="17">
        <v>-0.999999999999999</v>
      </c>
      <c r="L1938" s="17">
        <v>-0.999999999999999</v>
      </c>
      <c r="M1938" s="17">
        <v>-0.999999999999999</v>
      </c>
      <c r="N1938" s="17">
        <v>0.38377626757171007</v>
      </c>
      <c r="O1938" s="17">
        <v>-0.999999999999999</v>
      </c>
      <c r="P1938" s="17">
        <v>-0.999999999999999</v>
      </c>
      <c r="Q1938" s="17">
        <v>5.240590057060639</v>
      </c>
      <c r="R1938" s="17">
        <v>-0.999999999999999</v>
      </c>
      <c r="S1938" s="17">
        <v>2.7778228305326138</v>
      </c>
      <c r="T1938" s="17">
        <v>0.32816211338323847</v>
      </c>
      <c r="U1938" s="17">
        <v>0.65750335782283509</v>
      </c>
      <c r="V1938" s="17">
        <v>0.69385500914556719</v>
      </c>
      <c r="W1938" s="17">
        <v>6.1787265409100751</v>
      </c>
      <c r="X1938" s="17">
        <v>4.8435769757021934</v>
      </c>
      <c r="Y1938" s="17">
        <v>0.26775688181554858</v>
      </c>
      <c r="Z1938" s="17">
        <v>48.307096679849387</v>
      </c>
      <c r="AA1938" s="17">
        <v>1.6399579963646902</v>
      </c>
      <c r="AB1938" s="17">
        <v>2.6508389469563332</v>
      </c>
      <c r="AC1938" s="17">
        <v>35.647039521732211</v>
      </c>
      <c r="AD1938" s="17">
        <v>2.0453055857033728</v>
      </c>
      <c r="AE1938" s="17">
        <v>1.6627183438457238</v>
      </c>
      <c r="AF1938" s="17">
        <v>82.005519664859236</v>
      </c>
      <c r="AG1938" s="17">
        <v>49.222351161074009</v>
      </c>
      <c r="AH1938" s="17">
        <v>0.5534647878871608</v>
      </c>
      <c r="AI1938" s="17">
        <v>0.69654898999080039</v>
      </c>
      <c r="AJ1938" s="17">
        <v>0.33333333333333298</v>
      </c>
      <c r="AK1938" s="17">
        <v>1.1183801057071809</v>
      </c>
      <c r="AL1938" s="17">
        <v>1.1425367795406571</v>
      </c>
      <c r="AM1938" s="17">
        <v>0.33333333333333298</v>
      </c>
      <c r="AN1938" s="17">
        <v>0.73136088612128125</v>
      </c>
      <c r="AO1938" s="17">
        <v>0.8381301997188868</v>
      </c>
      <c r="AP1938" s="17">
        <v>0.33333333333333298</v>
      </c>
      <c r="AQ1938" s="17">
        <v>12.255973288124824</v>
      </c>
      <c r="AR1938" s="17">
        <v>2.2444243630026963</v>
      </c>
      <c r="AS1938" s="17">
        <v>10.922175498455992</v>
      </c>
      <c r="AT1938" s="17">
        <v>11.139895952115229</v>
      </c>
      <c r="AU1938" s="17">
        <v>-0.999999999999999</v>
      </c>
      <c r="AV1938" s="17">
        <v>-0.999999999999999</v>
      </c>
      <c r="AW1938" s="17">
        <v>-0.999999999999999</v>
      </c>
      <c r="AX1938" s="17">
        <v>-0.999999999999999</v>
      </c>
      <c r="AY1938" s="17">
        <v>8.231679081128393E-2</v>
      </c>
      <c r="AZ1938" s="17">
        <v>-0.18470231750163557</v>
      </c>
      <c r="BA1938" s="17">
        <v>0.7416146199326723</v>
      </c>
      <c r="BB1938" s="17">
        <v>-0.10562026023537996</v>
      </c>
      <c r="BC1938" s="17">
        <v>0.40946064505279756</v>
      </c>
      <c r="BD1938" s="17">
        <v>-1.6396737519667433</v>
      </c>
      <c r="BE1938" s="17">
        <v>12.15521736004418</v>
      </c>
      <c r="BF1938" s="17">
        <v>-0.999999999999999</v>
      </c>
      <c r="BG1938" s="22">
        <v>1972.7125113706645</v>
      </c>
    </row>
    <row r="1939" spans="1:100" x14ac:dyDescent="0.25">
      <c r="A1939">
        <v>4780</v>
      </c>
      <c r="B1939" t="s">
        <v>1793</v>
      </c>
      <c r="C1939" s="48">
        <v>2</v>
      </c>
      <c r="D1939" s="22">
        <v>1442.3021289062499</v>
      </c>
      <c r="E1939" s="17">
        <v>36.132683871128407</v>
      </c>
      <c r="F1939" s="17">
        <v>-79.902416825068201</v>
      </c>
      <c r="G1939" s="17">
        <v>-9.9404428443808091E-2</v>
      </c>
      <c r="H1939" s="17">
        <v>1.6304747834580224</v>
      </c>
      <c r="I1939" s="17">
        <v>21.445472717181836</v>
      </c>
      <c r="J1939" s="17">
        <v>3.645338267477797</v>
      </c>
      <c r="K1939" s="17">
        <v>-1.0000000000000013</v>
      </c>
      <c r="L1939" s="17">
        <v>-1.0000000000000013</v>
      </c>
      <c r="M1939" s="17">
        <v>-1.0000000000000013</v>
      </c>
      <c r="N1939" s="17">
        <v>0.13301285197035748</v>
      </c>
      <c r="O1939" s="17">
        <v>-1.0000000000000013</v>
      </c>
      <c r="P1939" s="17">
        <v>-1.0000000000000013</v>
      </c>
      <c r="Q1939" s="17">
        <v>2.5467988070222032</v>
      </c>
      <c r="R1939" s="17">
        <v>-1.0000000000000013</v>
      </c>
      <c r="S1939" s="17">
        <v>-0.73542986766932428</v>
      </c>
      <c r="T1939" s="17">
        <v>-6.6178061723326853E-2</v>
      </c>
      <c r="U1939" s="17">
        <v>-0.52415388541309516</v>
      </c>
      <c r="V1939" s="17">
        <v>-0.85449804613846125</v>
      </c>
      <c r="W1939" s="17">
        <v>-1.6672218235951242</v>
      </c>
      <c r="X1939" s="17">
        <v>-4.8233503839133407</v>
      </c>
      <c r="Y1939" s="17">
        <v>-8.7027443373399349E-2</v>
      </c>
      <c r="Z1939" s="17">
        <v>15.732488468579206</v>
      </c>
      <c r="AA1939" s="17">
        <v>-0.7591243194729913</v>
      </c>
      <c r="AB1939" s="17">
        <v>-0.80722615921421648</v>
      </c>
      <c r="AC1939" s="17">
        <v>-4.0551283013362784</v>
      </c>
      <c r="AD1939" s="17">
        <v>-0.98503761091699982</v>
      </c>
      <c r="AE1939" s="17">
        <v>-0.87503449106920872</v>
      </c>
      <c r="AF1939" s="17">
        <v>17.70550962136867</v>
      </c>
      <c r="AG1939" s="17">
        <v>-60.637469539446116</v>
      </c>
      <c r="AH1939" s="17">
        <v>-0.20659951327460457</v>
      </c>
      <c r="AI1939" s="17">
        <v>-0.20270222597150506</v>
      </c>
      <c r="AJ1939" s="17">
        <v>0.33333333333333298</v>
      </c>
      <c r="AK1939" s="17">
        <v>0.10380826603228066</v>
      </c>
      <c r="AL1939" s="17">
        <v>0.25640086179861421</v>
      </c>
      <c r="AM1939" s="17">
        <v>0.33333333333333298</v>
      </c>
      <c r="AN1939" s="17">
        <v>-0.18327013503691342</v>
      </c>
      <c r="AO1939" s="17">
        <v>-0.1613157534307576</v>
      </c>
      <c r="AP1939" s="17">
        <v>0.33333333333333298</v>
      </c>
      <c r="AQ1939" s="17">
        <v>0.85337770649165012</v>
      </c>
      <c r="AR1939" s="17">
        <v>2.2444243630026963</v>
      </c>
      <c r="AS1939" s="17">
        <v>-3.5926501910226278</v>
      </c>
      <c r="AT1939" s="17">
        <v>0.98474612902819025</v>
      </c>
      <c r="AU1939" s="17">
        <v>-1.0000000000000013</v>
      </c>
      <c r="AV1939" s="17">
        <v>-1.0000000000000013</v>
      </c>
      <c r="AW1939" s="17">
        <v>-1.0000000000000013</v>
      </c>
      <c r="AX1939" s="17">
        <v>-1.0000000000000013</v>
      </c>
      <c r="AY1939" s="17">
        <v>-7.0539074757840284E-2</v>
      </c>
      <c r="AZ1939" s="17">
        <v>0.86947687241724414</v>
      </c>
      <c r="BA1939" s="17">
        <v>-0.27180698305635664</v>
      </c>
      <c r="BB1939" s="17">
        <v>0.48145741471344383</v>
      </c>
      <c r="BC1939" s="17">
        <v>-0.15247609753258348</v>
      </c>
      <c r="BD1939" s="17">
        <v>14.014437393507858</v>
      </c>
      <c r="BE1939" s="17">
        <v>-2.967742217900688</v>
      </c>
      <c r="BF1939" s="17">
        <v>-1.0000000000000013</v>
      </c>
      <c r="BG1939" s="22">
        <v>-32.915342446913428</v>
      </c>
    </row>
    <row r="1940" spans="1:100" x14ac:dyDescent="0.25">
      <c r="A1940">
        <v>4782</v>
      </c>
      <c r="B1940" t="s">
        <v>1794</v>
      </c>
      <c r="C1940" s="48">
        <v>3</v>
      </c>
      <c r="D1940" s="22">
        <v>1502.8421127347469</v>
      </c>
      <c r="E1940" s="17">
        <v>73.756161496428106</v>
      </c>
      <c r="F1940" s="17">
        <v>29.5023516312339</v>
      </c>
      <c r="G1940" s="17">
        <v>0.19837847103038278</v>
      </c>
      <c r="H1940" s="17">
        <v>-0.81850764176886848</v>
      </c>
      <c r="I1940" s="17">
        <v>62.049825278723659</v>
      </c>
      <c r="J1940" s="17">
        <v>6.6779313302733323</v>
      </c>
      <c r="K1940" s="17">
        <v>-0.99999999999999933</v>
      </c>
      <c r="L1940" s="17">
        <v>-0.99999999999999933</v>
      </c>
      <c r="M1940" s="17">
        <v>-0.99999999999999933</v>
      </c>
      <c r="N1940" s="17">
        <v>0.26042949186864983</v>
      </c>
      <c r="O1940" s="17">
        <v>-0.99999999999999933</v>
      </c>
      <c r="P1940" s="17">
        <v>-0.99999999999999933</v>
      </c>
      <c r="Q1940" s="17">
        <v>0.50047738331155467</v>
      </c>
      <c r="R1940" s="17">
        <v>-0.99999999999999933</v>
      </c>
      <c r="S1940" s="17">
        <v>-0.62579495153122588</v>
      </c>
      <c r="T1940" s="17">
        <v>5.6126320133547628E-4</v>
      </c>
      <c r="U1940" s="17">
        <v>-3.3697561008984946E-2</v>
      </c>
      <c r="V1940" s="17">
        <v>-1.0747451874784517E-2</v>
      </c>
      <c r="W1940" s="17">
        <v>-1.3189850250804218</v>
      </c>
      <c r="X1940" s="17">
        <v>0.66700233587021684</v>
      </c>
      <c r="Y1940" s="17">
        <v>-9.715378716258341E-2</v>
      </c>
      <c r="Z1940" s="17">
        <v>23.713002085299426</v>
      </c>
      <c r="AA1940" s="17">
        <v>-0.9869179919251575</v>
      </c>
      <c r="AB1940" s="17">
        <v>1.8178617822569432</v>
      </c>
      <c r="AC1940" s="17">
        <v>26.300268375772006</v>
      </c>
      <c r="AD1940" s="17">
        <v>2.7855979302937377</v>
      </c>
      <c r="AE1940" s="17">
        <v>4.1420502740129601</v>
      </c>
      <c r="AF1940" s="17">
        <v>55.973182517341357</v>
      </c>
      <c r="AG1940" s="17">
        <v>30.740465198081768</v>
      </c>
      <c r="AH1940" s="17">
        <v>0.49410005077409341</v>
      </c>
      <c r="AI1940" s="17">
        <v>0.44070525971840468</v>
      </c>
      <c r="AJ1940" s="17">
        <v>0.33333333333333298</v>
      </c>
      <c r="AK1940" s="17">
        <v>-0.41210312428619478</v>
      </c>
      <c r="AL1940" s="17">
        <v>-0.27322960830808929</v>
      </c>
      <c r="AM1940" s="17">
        <v>0.33333333333333298</v>
      </c>
      <c r="AN1940" s="17">
        <v>1.2237223554291781</v>
      </c>
      <c r="AO1940" s="17">
        <v>1.0478529008661503</v>
      </c>
      <c r="AP1940" s="17">
        <v>0.33333333333333298</v>
      </c>
      <c r="AQ1940" s="17">
        <v>6.0766427613823319</v>
      </c>
      <c r="AR1940" s="17">
        <v>4.3448172194537182</v>
      </c>
      <c r="AS1940" s="17">
        <v>6.4541453536815574</v>
      </c>
      <c r="AT1940" s="17">
        <v>-4.1210312428619478</v>
      </c>
      <c r="AU1940" s="17">
        <v>-0.99999999999999933</v>
      </c>
      <c r="AV1940" s="17">
        <v>-0.99999999999999933</v>
      </c>
      <c r="AW1940" s="17">
        <v>-0.99999999999999933</v>
      </c>
      <c r="AX1940" s="17">
        <v>-0.99999999999999933</v>
      </c>
      <c r="AY1940" s="17">
        <v>-7.7057373685347188E-4</v>
      </c>
      <c r="AZ1940" s="17">
        <v>-0.29398965532609572</v>
      </c>
      <c r="BA1940" s="17">
        <v>-8.0162541428863587E-2</v>
      </c>
      <c r="BB1940" s="17">
        <v>0.2707468128138153</v>
      </c>
      <c r="BC1940" s="17">
        <v>0.24879024518053597</v>
      </c>
      <c r="BD1940" s="17">
        <v>5.2987220437149061</v>
      </c>
      <c r="BE1940" s="17">
        <v>5.8189434223690792</v>
      </c>
      <c r="BF1940" s="17">
        <v>-0.99999999999999933</v>
      </c>
      <c r="CU1940" t="e">
        <v>#N/A</v>
      </c>
      <c r="CV1940" t="e">
        <v>#N/A</v>
      </c>
    </row>
    <row r="1941" spans="1:100" x14ac:dyDescent="0.25">
      <c r="A1941">
        <v>4783</v>
      </c>
      <c r="B1941" t="s">
        <v>1795</v>
      </c>
      <c r="C1941" s="48">
        <v>3</v>
      </c>
      <c r="D1941" s="22">
        <v>1372.8012179457019</v>
      </c>
      <c r="E1941" s="17">
        <v>13.167275974859411</v>
      </c>
      <c r="F1941" s="17">
        <v>-94.518242414263852</v>
      </c>
      <c r="G1941" s="17">
        <v>6.4406218587804584E-2</v>
      </c>
      <c r="H1941" s="17">
        <v>7.6749104266455985</v>
      </c>
      <c r="I1941" s="17">
        <v>-0.60893505414794136</v>
      </c>
      <c r="J1941" s="17">
        <v>5.7087159361570947</v>
      </c>
      <c r="K1941" s="17">
        <v>-1.0000000000000011</v>
      </c>
      <c r="L1941" s="17">
        <v>-1.0000000000000011</v>
      </c>
      <c r="M1941" s="17">
        <v>-1.0000000000000011</v>
      </c>
      <c r="N1941" s="17">
        <v>0.38375630298405361</v>
      </c>
      <c r="O1941" s="17">
        <v>-1.0000000000000011</v>
      </c>
      <c r="P1941" s="17">
        <v>-1.0000000000000011</v>
      </c>
      <c r="Q1941" s="17">
        <v>5.3335168702502314</v>
      </c>
      <c r="R1941" s="17">
        <v>-1.0000000000000011</v>
      </c>
      <c r="S1941" s="17">
        <v>1.6274166468100424</v>
      </c>
      <c r="T1941" s="17">
        <v>0.16463256025861581</v>
      </c>
      <c r="U1941" s="17">
        <v>-0.45671986861235792</v>
      </c>
      <c r="V1941" s="17">
        <v>0.18788030640746278</v>
      </c>
      <c r="W1941" s="17">
        <v>2.3413935563953698</v>
      </c>
      <c r="X1941" s="17">
        <v>-5.2545238082792309</v>
      </c>
      <c r="Y1941" s="17">
        <v>6.6303347186325232E-2</v>
      </c>
      <c r="Z1941" s="17">
        <v>17.894000942793973</v>
      </c>
      <c r="AA1941" s="17">
        <v>-0.97439657562747506</v>
      </c>
      <c r="AB1941" s="17">
        <v>-1.6184413039741785</v>
      </c>
      <c r="AC1941" s="17">
        <v>-14.837667884831646</v>
      </c>
      <c r="AD1941" s="17">
        <v>-1.7613160397342571</v>
      </c>
      <c r="AE1941" s="17">
        <v>-0.22767234526381161</v>
      </c>
      <c r="AF1941" s="17">
        <v>1.2102194087243401</v>
      </c>
      <c r="AG1941" s="17">
        <v>-72.111096514026968</v>
      </c>
      <c r="AH1941" s="17">
        <v>-0.46638447999690918</v>
      </c>
      <c r="AI1941" s="17">
        <v>-0.61036879163940883</v>
      </c>
      <c r="AJ1941" s="17">
        <v>0.33333333333333298</v>
      </c>
      <c r="AK1941" s="17">
        <v>8.6973005828873601E-2</v>
      </c>
      <c r="AL1941" s="17">
        <v>0.31664917148563293</v>
      </c>
      <c r="AM1941" s="17">
        <v>0.33333333333333298</v>
      </c>
      <c r="AN1941" s="17">
        <v>5.3244356889123483E-2</v>
      </c>
      <c r="AO1941" s="17">
        <v>-7.0111272420681173E-2</v>
      </c>
      <c r="AP1941" s="17">
        <v>0.33333333333333298</v>
      </c>
      <c r="AQ1941" s="17">
        <v>-1.8191544628722858</v>
      </c>
      <c r="AR1941" s="17">
        <v>3.5011379909434504</v>
      </c>
      <c r="AS1941" s="17">
        <v>1.3378478869249102</v>
      </c>
      <c r="AT1941" s="17">
        <v>0.86973005828873817</v>
      </c>
      <c r="AU1941" s="17">
        <v>-1.0000000000000011</v>
      </c>
      <c r="AV1941" s="17">
        <v>-1.0000000000000011</v>
      </c>
      <c r="AW1941" s="17">
        <v>-1.0000000000000011</v>
      </c>
      <c r="AX1941" s="17">
        <v>-1.0000000000000011</v>
      </c>
      <c r="AY1941" s="17">
        <v>2.2514064154471585E-3</v>
      </c>
      <c r="AZ1941" s="17">
        <v>7.7235780965945952E-2</v>
      </c>
      <c r="BA1941" s="17">
        <v>0.26238615601257548</v>
      </c>
      <c r="BB1941" s="17">
        <v>6.4887848192490244E-2</v>
      </c>
      <c r="BC1941" s="17">
        <v>-3.6584203029910708E-2</v>
      </c>
      <c r="BD1941" s="17">
        <v>2.0083751096419862</v>
      </c>
      <c r="BE1941" s="17">
        <v>0.39732570431510811</v>
      </c>
      <c r="BF1941" s="17">
        <v>-1.0000000000000011</v>
      </c>
      <c r="CU1941" t="e">
        <v>#N/A</v>
      </c>
      <c r="CV1941" t="e">
        <v>#N/A</v>
      </c>
    </row>
    <row r="1942" spans="1:100" x14ac:dyDescent="0.25">
      <c r="A1942">
        <v>4784</v>
      </c>
      <c r="B1942" t="s">
        <v>1796</v>
      </c>
      <c r="C1942" s="48">
        <v>2</v>
      </c>
      <c r="D1942" s="22">
        <v>1419.0630078125</v>
      </c>
      <c r="E1942" s="17">
        <v>25.946796976087931</v>
      </c>
      <c r="F1942" s="17">
        <v>-96.334733881672108</v>
      </c>
      <c r="G1942" s="17">
        <v>-0.21361860013206752</v>
      </c>
      <c r="H1942" s="17">
        <v>0.58864228090106518</v>
      </c>
      <c r="I1942" s="17">
        <v>13.446807372454494</v>
      </c>
      <c r="J1942" s="17">
        <v>1.6698017594435601</v>
      </c>
      <c r="K1942" s="17">
        <v>-1.0000000000000016</v>
      </c>
      <c r="L1942" s="17">
        <v>-1.0000000000000016</v>
      </c>
      <c r="M1942" s="17">
        <v>-1.0000000000000016</v>
      </c>
      <c r="N1942" s="17">
        <v>0.10455071803382759</v>
      </c>
      <c r="O1942" s="17">
        <v>-1.0000000000000016</v>
      </c>
      <c r="P1942" s="17">
        <v>-1.0000000000000016</v>
      </c>
      <c r="Q1942" s="17">
        <v>2.2410482765001083</v>
      </c>
      <c r="R1942" s="17">
        <v>-1.0000000000000016</v>
      </c>
      <c r="S1942" s="17">
        <v>-1.1341908616097782</v>
      </c>
      <c r="T1942" s="17">
        <v>-0.11093643627936864</v>
      </c>
      <c r="U1942" s="17">
        <v>-0.65827427392111582</v>
      </c>
      <c r="V1942" s="17">
        <v>-1.0302391203890526</v>
      </c>
      <c r="W1942" s="17">
        <v>-2.5577521773714986</v>
      </c>
      <c r="X1942" s="17">
        <v>-5.9205653847708994</v>
      </c>
      <c r="Y1942" s="17">
        <v>-0.12729615225939658</v>
      </c>
      <c r="Z1942" s="17">
        <v>12.035207269821452</v>
      </c>
      <c r="AA1942" s="17">
        <v>-1.0314248144809401</v>
      </c>
      <c r="AB1942" s="17">
        <v>-1.1997232544425516</v>
      </c>
      <c r="AC1942" s="17">
        <v>-8.5614013373806443</v>
      </c>
      <c r="AD1942" s="17">
        <v>-1.3289874399980319</v>
      </c>
      <c r="AE1942" s="17">
        <v>-1.163074358894201</v>
      </c>
      <c r="AF1942" s="17">
        <v>10.407333794606743</v>
      </c>
      <c r="AG1942" s="17">
        <v>-73.106772222705999</v>
      </c>
      <c r="AH1942" s="17">
        <v>-0.29286828532878639</v>
      </c>
      <c r="AI1942" s="17">
        <v>-0.30476898275868786</v>
      </c>
      <c r="AJ1942" s="17">
        <v>0.33333333333333298</v>
      </c>
      <c r="AK1942" s="17">
        <v>-1.1347605169302888E-2</v>
      </c>
      <c r="AL1942" s="17">
        <v>0.15582271679185189</v>
      </c>
      <c r="AM1942" s="17">
        <v>0.33333333333333298</v>
      </c>
      <c r="AN1942" s="17">
        <v>-0.28708252953745</v>
      </c>
      <c r="AO1942" s="17">
        <v>-0.27475480718048834</v>
      </c>
      <c r="AP1942" s="17">
        <v>0.33333333333333298</v>
      </c>
      <c r="AQ1942" s="17">
        <v>-0.44083900327140135</v>
      </c>
      <c r="AR1942" s="17">
        <v>2.2444243630026963</v>
      </c>
      <c r="AS1942" s="17">
        <v>-5.2401110530810744</v>
      </c>
      <c r="AT1942" s="17">
        <v>-0.16788306816588339</v>
      </c>
      <c r="AU1942" s="17">
        <v>-1.0000000000000016</v>
      </c>
      <c r="AV1942" s="17">
        <v>-1.0000000000000016</v>
      </c>
      <c r="AW1942" s="17">
        <v>-1.0000000000000016</v>
      </c>
      <c r="AX1942" s="17">
        <v>-1.0000000000000016</v>
      </c>
      <c r="AY1942" s="17">
        <v>-8.7888511909106903E-2</v>
      </c>
      <c r="AZ1942" s="17">
        <v>0.98912825467578047</v>
      </c>
      <c r="BA1942" s="17">
        <v>-0.38683230016362191</v>
      </c>
      <c r="BB1942" s="17">
        <v>0.54809186924688991</v>
      </c>
      <c r="BC1942" s="17">
        <v>-0.21625700749095048</v>
      </c>
      <c r="BD1942" s="17">
        <v>15.791209364057696</v>
      </c>
      <c r="BE1942" s="17">
        <v>-4.6842274555577879</v>
      </c>
      <c r="BF1942" s="17">
        <v>-1.0000000000000016</v>
      </c>
      <c r="BG1942" s="22">
        <v>181.43214567881597</v>
      </c>
    </row>
    <row r="1943" spans="1:100" x14ac:dyDescent="0.25">
      <c r="A1943">
        <v>4786</v>
      </c>
      <c r="B1943" t="s">
        <v>1797</v>
      </c>
      <c r="C1943" s="48">
        <v>2</v>
      </c>
      <c r="D1943" s="22">
        <v>1497.808642578125</v>
      </c>
      <c r="E1943" s="17">
        <v>87.491539068779218</v>
      </c>
      <c r="F1943" s="17">
        <v>2.9519286991223566</v>
      </c>
      <c r="G1943" s="17">
        <v>0.47648151705133257</v>
      </c>
      <c r="H1943" s="17">
        <v>6.8835592905206102</v>
      </c>
      <c r="I1943" s="17">
        <v>61.776010396167862</v>
      </c>
      <c r="J1943" s="17">
        <v>13.606306271472105</v>
      </c>
      <c r="K1943" s="17">
        <v>-1</v>
      </c>
      <c r="L1943" s="17">
        <v>-1</v>
      </c>
      <c r="M1943" s="17">
        <v>-1</v>
      </c>
      <c r="N1943" s="17">
        <v>0.27652343975963734</v>
      </c>
      <c r="O1943" s="17">
        <v>-1</v>
      </c>
      <c r="P1943" s="17">
        <v>-1</v>
      </c>
      <c r="Q1943" s="17">
        <v>4.0884414136503038</v>
      </c>
      <c r="R1943" s="17">
        <v>-1</v>
      </c>
      <c r="S1943" s="17">
        <v>1.2751862286306259</v>
      </c>
      <c r="T1943" s="17">
        <v>0.15950075263943894</v>
      </c>
      <c r="U1943" s="17">
        <v>0.15210235848747522</v>
      </c>
      <c r="V1943" s="17">
        <v>3.1616288108706064E-2</v>
      </c>
      <c r="W1943" s="17">
        <v>2.8229732826339471</v>
      </c>
      <c r="X1943" s="17">
        <v>0.70898145232287579</v>
      </c>
      <c r="Y1943" s="17">
        <v>0.11601376550545393</v>
      </c>
      <c r="Z1943" s="17">
        <v>34.374765932356382</v>
      </c>
      <c r="AA1943" s="17">
        <v>0.61385790951398445</v>
      </c>
      <c r="AB1943" s="17">
        <v>1.1718063675602242</v>
      </c>
      <c r="AC1943" s="17">
        <v>18.66621415260045</v>
      </c>
      <c r="AD1943" s="17">
        <v>0.7492119099205572</v>
      </c>
      <c r="AE1943" s="17">
        <v>0.57730814882179482</v>
      </c>
      <c r="AF1943" s="17">
        <v>54.504068191282151</v>
      </c>
      <c r="AG1943" s="17">
        <v>2.2347297618282713</v>
      </c>
      <c r="AH1943" s="17">
        <v>0.22838130063637344</v>
      </c>
      <c r="AI1943" s="17">
        <v>0.31193452940805044</v>
      </c>
      <c r="AJ1943" s="17">
        <v>0.33333333333333298</v>
      </c>
      <c r="AK1943" s="17">
        <v>0.68444240964142755</v>
      </c>
      <c r="AL1943" s="17">
        <v>0.76353180078103722</v>
      </c>
      <c r="AM1943" s="17">
        <v>0.33333333333333298</v>
      </c>
      <c r="AN1943" s="17">
        <v>0.3401684022072482</v>
      </c>
      <c r="AO1943" s="17">
        <v>0.41066192463748163</v>
      </c>
      <c r="AP1943" s="17">
        <v>0.33333333333333298</v>
      </c>
      <c r="AQ1943" s="17">
        <v>7.3790233646487957</v>
      </c>
      <c r="AR1943" s="17">
        <v>2.2444243630026963</v>
      </c>
      <c r="AS1943" s="17">
        <v>4.7141084378655824</v>
      </c>
      <c r="AT1943" s="17">
        <v>6.7964851209561719</v>
      </c>
      <c r="AU1943" s="17">
        <v>-1</v>
      </c>
      <c r="AV1943" s="17">
        <v>-1</v>
      </c>
      <c r="AW1943" s="17">
        <v>-1</v>
      </c>
      <c r="AX1943" s="17">
        <v>-1</v>
      </c>
      <c r="AY1943" s="17">
        <v>1.693953555801728E-2</v>
      </c>
      <c r="AZ1943" s="17">
        <v>0.26617564995746634</v>
      </c>
      <c r="BA1943" s="17">
        <v>0.30816888612910553</v>
      </c>
      <c r="BB1943" s="17">
        <v>0.14547593987260168</v>
      </c>
      <c r="BC1943" s="17">
        <v>0.16911735355130064</v>
      </c>
      <c r="BD1943" s="17">
        <v>5.0556716723662785</v>
      </c>
      <c r="BE1943" s="17">
        <v>5.6870482464092955</v>
      </c>
      <c r="BF1943" s="17">
        <v>-1</v>
      </c>
      <c r="BG1943" s="22">
        <v>1595.4159065535187</v>
      </c>
    </row>
    <row r="1944" spans="1:100" x14ac:dyDescent="0.25">
      <c r="A1944">
        <v>4787</v>
      </c>
      <c r="B1944" t="s">
        <v>1798</v>
      </c>
      <c r="C1944" s="48">
        <v>2</v>
      </c>
      <c r="D1944" s="22">
        <v>1466.18</v>
      </c>
      <c r="E1944" s="17">
        <v>51.256256466656396</v>
      </c>
      <c r="F1944" s="17">
        <v>-55.504409810157739</v>
      </c>
      <c r="G1944" s="17">
        <v>7.0175926685260459E-2</v>
      </c>
      <c r="H1944" s="17">
        <v>3.1773434702164116</v>
      </c>
      <c r="I1944" s="17">
        <v>33.321551575589126</v>
      </c>
      <c r="J1944" s="17">
        <v>6.578531037261925</v>
      </c>
      <c r="K1944" s="17">
        <v>-1.0000000000000009</v>
      </c>
      <c r="L1944" s="17">
        <v>-1.0000000000000009</v>
      </c>
      <c r="M1944" s="17">
        <v>-1.0000000000000009</v>
      </c>
      <c r="N1944" s="17">
        <v>0.17527222057009489</v>
      </c>
      <c r="O1944" s="17">
        <v>-1.0000000000000009</v>
      </c>
      <c r="P1944" s="17">
        <v>-1.0000000000000009</v>
      </c>
      <c r="Q1944" s="17">
        <v>3.0007642193736359</v>
      </c>
      <c r="R1944" s="17">
        <v>-1.0000000000000009</v>
      </c>
      <c r="S1944" s="17">
        <v>-0.14336646639007888</v>
      </c>
      <c r="T1944" s="17">
        <v>2.772733723060139E-4</v>
      </c>
      <c r="U1944" s="17">
        <v>-0.3250176243253059</v>
      </c>
      <c r="V1944" s="17">
        <v>-0.59356515714879454</v>
      </c>
      <c r="W1944" s="17">
        <v>-0.34500014642179799</v>
      </c>
      <c r="X1944" s="17">
        <v>-3.1942521139874152</v>
      </c>
      <c r="Y1944" s="17">
        <v>-2.7238173333292315E-2</v>
      </c>
      <c r="Z1944" s="17">
        <v>21.22205468816086</v>
      </c>
      <c r="AA1944" s="17">
        <v>-0.35482410030836842</v>
      </c>
      <c r="AB1944" s="17">
        <v>-0.2244631289168928</v>
      </c>
      <c r="AC1944" s="17">
        <v>2.63559466644673</v>
      </c>
      <c r="AD1944" s="17">
        <v>-0.47435550115793923</v>
      </c>
      <c r="AE1944" s="17">
        <v>-0.44736511908957344</v>
      </c>
      <c r="AF1944" s="17">
        <v>28.541531370707247</v>
      </c>
      <c r="AG1944" s="17">
        <v>-42.123578084622181</v>
      </c>
      <c r="AH1944" s="17">
        <v>-7.8511301582038895E-2</v>
      </c>
      <c r="AI1944" s="17">
        <v>-5.1157836978471427E-2</v>
      </c>
      <c r="AJ1944" s="17">
        <v>0.33333333333333298</v>
      </c>
      <c r="AK1944" s="17">
        <v>0.27478681663511451</v>
      </c>
      <c r="AL1944" s="17">
        <v>0.40573502319342969</v>
      </c>
      <c r="AM1944" s="17">
        <v>0.33333333333333298</v>
      </c>
      <c r="AN1944" s="17">
        <v>-2.9133897248047158E-2</v>
      </c>
      <c r="AO1944" s="17">
        <v>7.1137394774531959E-3</v>
      </c>
      <c r="AP1944" s="17">
        <v>0.33333333333333298</v>
      </c>
      <c r="AQ1944" s="17">
        <v>2.7749757534891186</v>
      </c>
      <c r="AR1944" s="17">
        <v>2.2444243630026963</v>
      </c>
      <c r="AS1944" s="17">
        <v>-1.1465702175876737</v>
      </c>
      <c r="AT1944" s="17">
        <v>2.6961210460201839</v>
      </c>
      <c r="AU1944" s="17">
        <v>-1.0000000000000009</v>
      </c>
      <c r="AV1944" s="17">
        <v>-1.0000000000000009</v>
      </c>
      <c r="AW1944" s="17">
        <v>-1.0000000000000009</v>
      </c>
      <c r="AX1944" s="17">
        <v>-1.0000000000000009</v>
      </c>
      <c r="AY1944" s="17">
        <v>-4.4779366746897531E-2</v>
      </c>
      <c r="AZ1944" s="17">
        <v>0.69182357777646775</v>
      </c>
      <c r="BA1944" s="17">
        <v>-0.10102227363234312</v>
      </c>
      <c r="BB1944" s="17">
        <v>0.38252140443920285</v>
      </c>
      <c r="BC1944" s="17">
        <v>-5.7776909145378835E-2</v>
      </c>
      <c r="BD1944" s="17">
        <v>11.376361773858735</v>
      </c>
      <c r="BE1944" s="17">
        <v>-0.41917778081676982</v>
      </c>
      <c r="BF1944" s="17">
        <v>-1.0000000000000009</v>
      </c>
      <c r="BG1944" s="22">
        <v>13.939311950277215</v>
      </c>
    </row>
    <row r="1945" spans="1:100" x14ac:dyDescent="0.25">
      <c r="A1945">
        <v>4792</v>
      </c>
      <c r="B1945" t="s">
        <v>1799</v>
      </c>
      <c r="C1945" s="48">
        <v>2</v>
      </c>
      <c r="D1945" s="22">
        <v>1473.4771582031249</v>
      </c>
      <c r="E1945" s="17">
        <v>102.49736546849255</v>
      </c>
      <c r="F1945" s="17">
        <v>27.159982414749916</v>
      </c>
      <c r="G1945" s="17">
        <v>0.64474158614512589</v>
      </c>
      <c r="H1945" s="17">
        <v>8.4183846652811134</v>
      </c>
      <c r="I1945" s="17">
        <v>73.55962676940905</v>
      </c>
      <c r="J1945" s="17">
        <v>16.516662354484534</v>
      </c>
      <c r="K1945" s="17">
        <v>-0.99999999999999956</v>
      </c>
      <c r="L1945" s="17">
        <v>-0.99999999999999956</v>
      </c>
      <c r="M1945" s="17">
        <v>-0.99999999999999956</v>
      </c>
      <c r="N1945" s="17">
        <v>0.31845379351458736</v>
      </c>
      <c r="O1945" s="17">
        <v>-0.99999999999999956</v>
      </c>
      <c r="P1945" s="17">
        <v>-0.99999999999999956</v>
      </c>
      <c r="Q1945" s="17">
        <v>4.538872429615024</v>
      </c>
      <c r="R1945" s="17">
        <v>-0.99999999999999956</v>
      </c>
      <c r="S1945" s="17">
        <v>1.8626400568251138</v>
      </c>
      <c r="T1945" s="17">
        <v>0.22543869259912275</v>
      </c>
      <c r="U1945" s="17">
        <v>0.34968822286550988</v>
      </c>
      <c r="V1945" s="17">
        <v>0.29051765611697794</v>
      </c>
      <c r="W1945" s="17">
        <v>4.1349006611865313</v>
      </c>
      <c r="X1945" s="17">
        <v>2.3253962030154729</v>
      </c>
      <c r="Y1945" s="17">
        <v>0.17533753977375902</v>
      </c>
      <c r="Z1945" s="17">
        <v>39.821592545608539</v>
      </c>
      <c r="AA1945" s="17">
        <v>1.015010405977971</v>
      </c>
      <c r="AB1945" s="17">
        <v>1.7500322338081471</v>
      </c>
      <c r="AC1945" s="17">
        <v>25.304845779416897</v>
      </c>
      <c r="AD1945" s="17">
        <v>1.2559180493647393</v>
      </c>
      <c r="AE1945" s="17">
        <v>1.0016478550561856</v>
      </c>
      <c r="AF1945" s="17">
        <v>65.255724931580033</v>
      </c>
      <c r="AG1945" s="17">
        <v>20.60447932988825</v>
      </c>
      <c r="AH1945" s="17">
        <v>0.35547226782469005</v>
      </c>
      <c r="AI1945" s="17">
        <v>0.46229905331376597</v>
      </c>
      <c r="AJ1945" s="17">
        <v>0.33333333333333298</v>
      </c>
      <c r="AK1945" s="17">
        <v>0.85408978840822702</v>
      </c>
      <c r="AL1945" s="17">
        <v>0.91170330505245512</v>
      </c>
      <c r="AM1945" s="17">
        <v>0.33333333333333298</v>
      </c>
      <c r="AN1945" s="17">
        <v>0.49310459579212862</v>
      </c>
      <c r="AO1945" s="17">
        <v>0.57778009167161959</v>
      </c>
      <c r="AP1945" s="17">
        <v>0.33333333333333298</v>
      </c>
      <c r="AQ1945" s="17">
        <v>9.2856606040401495</v>
      </c>
      <c r="AR1945" s="17">
        <v>2.2444243630026963</v>
      </c>
      <c r="AS1945" s="17">
        <v>7.141144193427337</v>
      </c>
      <c r="AT1945" s="17">
        <v>8.4945359450583666</v>
      </c>
      <c r="AU1945" s="17">
        <v>-0.99999999999999956</v>
      </c>
      <c r="AV1945" s="17">
        <v>-0.99999999999999956</v>
      </c>
      <c r="AW1945" s="17">
        <v>-0.99999999999999956</v>
      </c>
      <c r="AX1945" s="17">
        <v>-0.99999999999999956</v>
      </c>
      <c r="AY1945" s="17">
        <v>4.2498688600586913E-2</v>
      </c>
      <c r="AZ1945" s="17">
        <v>8.9905494088019594E-2</v>
      </c>
      <c r="BA1945" s="17">
        <v>0.47762393288836374</v>
      </c>
      <c r="BB1945" s="17">
        <v>4.7310206513110103E-2</v>
      </c>
      <c r="BC1945" s="17">
        <v>0.26307925125477982</v>
      </c>
      <c r="BD1945" s="17">
        <v>2.4381350732774769</v>
      </c>
      <c r="BE1945" s="17">
        <v>8.2157705618410919</v>
      </c>
      <c r="BF1945" s="17">
        <v>-0.99999999999999956</v>
      </c>
      <c r="BG1945" s="22">
        <v>67.31571616292581</v>
      </c>
    </row>
    <row r="1946" spans="1:100" x14ac:dyDescent="0.25">
      <c r="A1946">
        <v>4795</v>
      </c>
      <c r="B1946" t="s">
        <v>1800</v>
      </c>
      <c r="C1946" s="48">
        <v>2</v>
      </c>
      <c r="D1946" s="22">
        <v>1526.0929101562501</v>
      </c>
      <c r="E1946" s="17">
        <v>74.491173180268959</v>
      </c>
      <c r="F1946" s="17">
        <v>-18.020828639845725</v>
      </c>
      <c r="G1946" s="17">
        <v>0.33070864161095564</v>
      </c>
      <c r="H1946" s="17">
        <v>5.5538563527845302</v>
      </c>
      <c r="I1946" s="17">
        <v>51.56722080595226</v>
      </c>
      <c r="J1946" s="17">
        <v>11.084906054171448</v>
      </c>
      <c r="K1946" s="17">
        <v>-1.0000000000000002</v>
      </c>
      <c r="L1946" s="17">
        <v>-1.0000000000000002</v>
      </c>
      <c r="M1946" s="17">
        <v>-1.0000000000000002</v>
      </c>
      <c r="N1946" s="17">
        <v>0.24019688725071089</v>
      </c>
      <c r="O1946" s="17">
        <v>-1.0000000000000002</v>
      </c>
      <c r="P1946" s="17">
        <v>-1.0000000000000002</v>
      </c>
      <c r="Q1946" s="17">
        <v>3.6982084561914168</v>
      </c>
      <c r="R1946" s="17">
        <v>-1.0000000000000002</v>
      </c>
      <c r="S1946" s="17">
        <v>0.76624293515894537</v>
      </c>
      <c r="T1946" s="17">
        <v>0.1023751187305402</v>
      </c>
      <c r="U1946" s="17">
        <v>-1.9077052955075474E-2</v>
      </c>
      <c r="V1946" s="17">
        <v>-0.19268408852417845</v>
      </c>
      <c r="W1946" s="17">
        <v>1.6863790367706513</v>
      </c>
      <c r="X1946" s="17">
        <v>-0.69140681199759613</v>
      </c>
      <c r="Y1946" s="17">
        <v>6.4618344098333683E-2</v>
      </c>
      <c r="Z1946" s="17">
        <v>29.655882945351678</v>
      </c>
      <c r="AA1946" s="17">
        <v>0.26631762134826409</v>
      </c>
      <c r="AB1946" s="17">
        <v>0.67085776085320514</v>
      </c>
      <c r="AC1946" s="17">
        <v>12.914805476481238</v>
      </c>
      <c r="AD1946" s="17">
        <v>0.31022474351866453</v>
      </c>
      <c r="AE1946" s="17">
        <v>0.20967951610780905</v>
      </c>
      <c r="AF1946" s="17">
        <v>45.189321518335817</v>
      </c>
      <c r="AG1946" s="17">
        <v>-13.67998624939024</v>
      </c>
      <c r="AH1946" s="17">
        <v>0.11827546370597067</v>
      </c>
      <c r="AI1946" s="17">
        <v>0.18166554085948949</v>
      </c>
      <c r="AJ1946" s="17">
        <v>0.33333333333333298</v>
      </c>
      <c r="AK1946" s="17">
        <v>0.53746763216184701</v>
      </c>
      <c r="AL1946" s="17">
        <v>0.63516274475782519</v>
      </c>
      <c r="AM1946" s="17">
        <v>0.33333333333333298</v>
      </c>
      <c r="AN1946" s="17">
        <v>0.20767143594636533</v>
      </c>
      <c r="AO1946" s="17">
        <v>0.26587834123533904</v>
      </c>
      <c r="AP1946" s="17">
        <v>0.33333333333333298</v>
      </c>
      <c r="AQ1946" s="17">
        <v>5.7271995284607238</v>
      </c>
      <c r="AR1946" s="17">
        <v>2.2444243630026963</v>
      </c>
      <c r="AS1946" s="17">
        <v>2.6114349824801097</v>
      </c>
      <c r="AT1946" s="17">
        <v>5.3253710734794772</v>
      </c>
      <c r="AU1946" s="17">
        <v>-1.0000000000000002</v>
      </c>
      <c r="AV1946" s="17">
        <v>-1.0000000000000002</v>
      </c>
      <c r="AW1946" s="17">
        <v>-1.0000000000000002</v>
      </c>
      <c r="AX1946" s="17">
        <v>-1.0000000000000002</v>
      </c>
      <c r="AY1946" s="17">
        <v>-5.2037528223003535E-3</v>
      </c>
      <c r="AZ1946" s="17">
        <v>0.41888810047410846</v>
      </c>
      <c r="BA1946" s="17">
        <v>0.16136073635822329</v>
      </c>
      <c r="BB1946" s="17">
        <v>0.23052226903789905</v>
      </c>
      <c r="BC1946" s="17">
        <v>8.7713036508999115E-2</v>
      </c>
      <c r="BD1946" s="17">
        <v>7.3233863991854102</v>
      </c>
      <c r="BE1946" s="17">
        <v>3.4962781778123233</v>
      </c>
      <c r="BF1946" s="17">
        <v>-1.0000000000000002</v>
      </c>
      <c r="BG1946" s="22">
        <v>73.8263638253095</v>
      </c>
    </row>
    <row r="1947" spans="1:100" x14ac:dyDescent="0.25">
      <c r="A1947">
        <v>4796</v>
      </c>
      <c r="B1947" t="s">
        <v>1801</v>
      </c>
      <c r="C1947" s="48">
        <v>2</v>
      </c>
      <c r="D1947" s="22">
        <v>1444.5211035156251</v>
      </c>
      <c r="E1947" s="17">
        <v>47.575231730435739</v>
      </c>
      <c r="F1947" s="17">
        <v>-61.442799484230306</v>
      </c>
      <c r="G1947" s="17">
        <v>2.8900660668303102E-2</v>
      </c>
      <c r="H1947" s="17">
        <v>2.800841035776648</v>
      </c>
      <c r="I1947" s="17">
        <v>30.430955470008154</v>
      </c>
      <c r="J1947" s="17">
        <v>5.8646021640754649</v>
      </c>
      <c r="K1947" s="17">
        <v>-1.0000000000000009</v>
      </c>
      <c r="L1947" s="17">
        <v>-1.0000000000000009</v>
      </c>
      <c r="M1947" s="17">
        <v>-1.0000000000000009</v>
      </c>
      <c r="N1947" s="17">
        <v>0.16498643788415085</v>
      </c>
      <c r="O1947" s="17">
        <v>-1.0000000000000009</v>
      </c>
      <c r="P1947" s="17">
        <v>-1.0000000000000009</v>
      </c>
      <c r="Q1947" s="17">
        <v>2.8902706239153537</v>
      </c>
      <c r="R1947" s="17">
        <v>-1.0000000000000009</v>
      </c>
      <c r="S1947" s="17">
        <v>-0.28747262991418432</v>
      </c>
      <c r="T1947" s="17">
        <v>-1.5897723031201932E-2</v>
      </c>
      <c r="U1947" s="17">
        <v>-0.37348669460036771</v>
      </c>
      <c r="V1947" s="17">
        <v>-0.65707531077139147</v>
      </c>
      <c r="W1947" s="17">
        <v>-0.66682428352293277</v>
      </c>
      <c r="X1947" s="17">
        <v>-3.5907689417047508</v>
      </c>
      <c r="Y1947" s="17">
        <v>-4.1790672789888239E-2</v>
      </c>
      <c r="Z1947" s="17">
        <v>19.885913447871076</v>
      </c>
      <c r="AA1947" s="17">
        <v>-0.45322936124813307</v>
      </c>
      <c r="AB1947" s="17">
        <v>-0.36630561463443234</v>
      </c>
      <c r="AC1947" s="17">
        <v>1.0070960698326239</v>
      </c>
      <c r="AD1947" s="17">
        <v>-0.59865374262796811</v>
      </c>
      <c r="AE1947" s="17">
        <v>-0.55145835018541201</v>
      </c>
      <c r="AF1947" s="17">
        <v>25.904081532080166</v>
      </c>
      <c r="AG1947" s="17">
        <v>-46.629794587266716</v>
      </c>
      <c r="AH1947" s="17">
        <v>-0.10968752483751631</v>
      </c>
      <c r="AI1947" s="17">
        <v>-8.8043211845766467E-2</v>
      </c>
      <c r="AJ1947" s="17">
        <v>0.33333333333333298</v>
      </c>
      <c r="AK1947" s="17">
        <v>0.23317123472437667</v>
      </c>
      <c r="AL1947" s="17">
        <v>0.36938761000220866</v>
      </c>
      <c r="AM1947" s="17">
        <v>0.33333333333333298</v>
      </c>
      <c r="AN1947" s="17">
        <v>-6.6650119057738932E-2</v>
      </c>
      <c r="AO1947" s="17">
        <v>-3.3881410695433545E-2</v>
      </c>
      <c r="AP1947" s="17">
        <v>0.33333333333333298</v>
      </c>
      <c r="AQ1947" s="17">
        <v>2.3072655018675823</v>
      </c>
      <c r="AR1947" s="17">
        <v>2.2444243630026963</v>
      </c>
      <c r="AS1947" s="17">
        <v>-1.7419375378497195</v>
      </c>
      <c r="AT1947" s="17">
        <v>2.2795783698367886</v>
      </c>
      <c r="AU1947" s="17">
        <v>-1.0000000000000009</v>
      </c>
      <c r="AV1947" s="17">
        <v>-1.0000000000000009</v>
      </c>
      <c r="AW1947" s="17">
        <v>-1.0000000000000009</v>
      </c>
      <c r="AX1947" s="17">
        <v>-1.0000000000000009</v>
      </c>
      <c r="AY1947" s="17">
        <v>-5.104918968636226E-2</v>
      </c>
      <c r="AZ1947" s="17">
        <v>0.7350637690681181</v>
      </c>
      <c r="BA1947" s="17">
        <v>-0.14259067527733171</v>
      </c>
      <c r="BB1947" s="17">
        <v>0.40660208371138423</v>
      </c>
      <c r="BC1947" s="17">
        <v>-8.0826360771405148E-2</v>
      </c>
      <c r="BD1947" s="17">
        <v>12.018460163681025</v>
      </c>
      <c r="BE1947" s="17">
        <v>-1.0394894615060402</v>
      </c>
      <c r="BF1947" s="17">
        <v>-1.0000000000000009</v>
      </c>
      <c r="BG1947" s="22">
        <v>79.645193868496435</v>
      </c>
    </row>
    <row r="1948" spans="1:100" x14ac:dyDescent="0.25">
      <c r="A1948">
        <v>4799</v>
      </c>
      <c r="B1948" t="s">
        <v>1802</v>
      </c>
      <c r="C1948" s="48">
        <v>2</v>
      </c>
      <c r="D1948" s="22">
        <v>1474.61013671875</v>
      </c>
      <c r="E1948" s="17">
        <v>55.624222072294089</v>
      </c>
      <c r="F1948" s="17">
        <v>-48.457817160564581</v>
      </c>
      <c r="G1948" s="17">
        <v>0.11915384866215012</v>
      </c>
      <c r="H1948" s="17">
        <v>3.6241075649777592</v>
      </c>
      <c r="I1948" s="17">
        <v>36.75158132918736</v>
      </c>
      <c r="J1948" s="17">
        <v>7.4256909958097319</v>
      </c>
      <c r="K1948" s="17">
        <v>-1.0000000000000007</v>
      </c>
      <c r="L1948" s="17">
        <v>-1.0000000000000007</v>
      </c>
      <c r="M1948" s="17">
        <v>-1.0000000000000007</v>
      </c>
      <c r="N1948" s="17">
        <v>0.18747750258224333</v>
      </c>
      <c r="O1948" s="17">
        <v>-1.0000000000000007</v>
      </c>
      <c r="P1948" s="17">
        <v>-1.0000000000000007</v>
      </c>
      <c r="Q1948" s="17">
        <v>3.131877770406315</v>
      </c>
      <c r="R1948" s="17">
        <v>-1.0000000000000007</v>
      </c>
      <c r="S1948" s="17">
        <v>2.7632320887823747E-2</v>
      </c>
      <c r="T1948" s="17">
        <v>1.9470795020404275E-2</v>
      </c>
      <c r="U1948" s="17">
        <v>-0.267503413726419</v>
      </c>
      <c r="V1948" s="17">
        <v>-0.51820294512598442</v>
      </c>
      <c r="W1948" s="17">
        <v>3.6881764908429204E-2</v>
      </c>
      <c r="X1948" s="17">
        <v>-2.7237386049409849</v>
      </c>
      <c r="Y1948" s="17">
        <v>-9.9699337376695507E-3</v>
      </c>
      <c r="Z1948" s="17">
        <v>22.807542262974597</v>
      </c>
      <c r="AA1948" s="17">
        <v>-0.23805476948338544</v>
      </c>
      <c r="AB1948" s="17">
        <v>-5.6150459638695915E-2</v>
      </c>
      <c r="AC1948" s="17">
        <v>4.5679983769805794</v>
      </c>
      <c r="AD1948" s="17">
        <v>-0.32686112595312378</v>
      </c>
      <c r="AE1948" s="17">
        <v>-0.3238463476093415</v>
      </c>
      <c r="AF1948" s="17">
        <v>31.671173523980521</v>
      </c>
      <c r="AG1948" s="17">
        <v>-36.776426107774263</v>
      </c>
      <c r="AH1948" s="17">
        <v>-4.1517072895213558E-2</v>
      </c>
      <c r="AI1948" s="17">
        <v>-7.3890333662425811E-3</v>
      </c>
      <c r="AJ1948" s="17">
        <v>0.33333333333333298</v>
      </c>
      <c r="AK1948" s="17">
        <v>0.32416856315152937</v>
      </c>
      <c r="AL1948" s="17">
        <v>0.44886547247048625</v>
      </c>
      <c r="AM1948" s="17">
        <v>0.33333333333333298</v>
      </c>
      <c r="AN1948" s="17">
        <v>1.5383479912111642E-2</v>
      </c>
      <c r="AO1948" s="17">
        <v>5.5759271302096625E-2</v>
      </c>
      <c r="AP1948" s="17">
        <v>0.33333333333333298</v>
      </c>
      <c r="AQ1948" s="17">
        <v>3.3299685717619281</v>
      </c>
      <c r="AR1948" s="17">
        <v>2.2444243630026963</v>
      </c>
      <c r="AS1948" s="17">
        <v>-0.4400973835324189</v>
      </c>
      <c r="AT1948" s="17">
        <v>3.1903975622702192</v>
      </c>
      <c r="AU1948" s="17">
        <v>-1.0000000000000007</v>
      </c>
      <c r="AV1948" s="17">
        <v>-1.0000000000000007</v>
      </c>
      <c r="AW1948" s="17">
        <v>-1.0000000000000007</v>
      </c>
      <c r="AX1948" s="17">
        <v>-1.0000000000000007</v>
      </c>
      <c r="AY1948" s="17">
        <v>-3.7339489833400324E-2</v>
      </c>
      <c r="AZ1948" s="17">
        <v>0.64051404255801103</v>
      </c>
      <c r="BA1948" s="17">
        <v>-5.1696512009490658E-2</v>
      </c>
      <c r="BB1948" s="17">
        <v>0.35394686708652157</v>
      </c>
      <c r="BC1948" s="17">
        <v>-3.0426043789700402E-2</v>
      </c>
      <c r="BD1948" s="17">
        <v>10.614437069962642</v>
      </c>
      <c r="BE1948" s="17">
        <v>0.31689444911557185</v>
      </c>
      <c r="BF1948" s="17">
        <v>-1.0000000000000007</v>
      </c>
      <c r="BG1948" s="22">
        <v>135.42339472169695</v>
      </c>
    </row>
    <row r="1949" spans="1:100" x14ac:dyDescent="0.25">
      <c r="A1949">
        <v>4801</v>
      </c>
      <c r="B1949" t="s">
        <v>1803</v>
      </c>
      <c r="C1949" s="48">
        <v>2</v>
      </c>
      <c r="D1949" s="22">
        <v>1410.428017578125</v>
      </c>
      <c r="E1949" s="17">
        <v>1.4364460081052357</v>
      </c>
      <c r="F1949" s="17">
        <v>-135.87590122672043</v>
      </c>
      <c r="G1949" s="17">
        <v>-0.4884527370553548</v>
      </c>
      <c r="H1949" s="17">
        <v>-1.9183245203851449</v>
      </c>
      <c r="I1949" s="17">
        <v>-5.8004213563629108</v>
      </c>
      <c r="J1949" s="17">
        <v>-3.0839416956853594</v>
      </c>
      <c r="K1949" s="17">
        <v>-1.000000000000002</v>
      </c>
      <c r="L1949" s="17">
        <v>-1.000000000000002</v>
      </c>
      <c r="M1949" s="17">
        <v>-1.000000000000002</v>
      </c>
      <c r="N1949" s="17">
        <v>3.6062141705560186E-2</v>
      </c>
      <c r="O1949" s="17">
        <v>-1.000000000000002</v>
      </c>
      <c r="P1949" s="17">
        <v>-1.000000000000002</v>
      </c>
      <c r="Q1949" s="17">
        <v>1.5053192340548867</v>
      </c>
      <c r="R1949" s="17">
        <v>-1.000000000000002</v>
      </c>
      <c r="S1949" s="17">
        <v>-2.0937314509109433</v>
      </c>
      <c r="T1949" s="17">
        <v>-0.21863873853634372</v>
      </c>
      <c r="U1949" s="17">
        <v>-0.98100884069648364</v>
      </c>
      <c r="V1949" s="17">
        <v>-1.4531257530169512</v>
      </c>
      <c r="W1949" s="17">
        <v>-4.7006398555498636</v>
      </c>
      <c r="X1949" s="17">
        <v>-8.5607993708215897</v>
      </c>
      <c r="Y1949" s="17">
        <v>-0.22419494938857812</v>
      </c>
      <c r="Z1949" s="17">
        <v>3.1384208885589508</v>
      </c>
      <c r="AA1949" s="17">
        <v>-1.6866628678948183</v>
      </c>
      <c r="AB1949" s="17">
        <v>-2.1441909927054139</v>
      </c>
      <c r="AC1949" s="17">
        <v>-19.404868853673488</v>
      </c>
      <c r="AD1949" s="17">
        <v>-2.1566356470735015</v>
      </c>
      <c r="AE1949" s="17">
        <v>-1.8561861444373342</v>
      </c>
      <c r="AF1949" s="17">
        <v>-7.1543034769674492</v>
      </c>
      <c r="AG1949" s="17">
        <v>-103.11171810930509</v>
      </c>
      <c r="AH1949" s="17">
        <v>-0.50045726627991349</v>
      </c>
      <c r="AI1949" s="17">
        <v>-0.55037273398781816</v>
      </c>
      <c r="AJ1949" s="17">
        <v>0.33333333333333298</v>
      </c>
      <c r="AK1949" s="17">
        <v>-0.28844775837725845</v>
      </c>
      <c r="AL1949" s="17">
        <v>-8.6198980408095816E-2</v>
      </c>
      <c r="AM1949" s="17">
        <v>0.33333333333333298</v>
      </c>
      <c r="AN1949" s="17">
        <v>-0.53688681759347956</v>
      </c>
      <c r="AO1949" s="17">
        <v>-0.54772377390203664</v>
      </c>
      <c r="AP1949" s="17">
        <v>0.33333333333333298</v>
      </c>
      <c r="AQ1949" s="17">
        <v>-3.5551191942644449</v>
      </c>
      <c r="AR1949" s="17">
        <v>2.2444243630026963</v>
      </c>
      <c r="AS1949" s="17">
        <v>-9.2044044279396626</v>
      </c>
      <c r="AT1949" s="17">
        <v>-2.941460514124616</v>
      </c>
      <c r="AU1949" s="17">
        <v>-1.000000000000002</v>
      </c>
      <c r="AV1949" s="17">
        <v>-1.000000000000002</v>
      </c>
      <c r="AW1949" s="17">
        <v>-1.000000000000002</v>
      </c>
      <c r="AX1949" s="17">
        <v>-1.000000000000002</v>
      </c>
      <c r="AY1949" s="17">
        <v>-0.12963654995982915</v>
      </c>
      <c r="AZ1949" s="17">
        <v>1.277045978795506</v>
      </c>
      <c r="BA1949" s="17">
        <v>-0.66361830039648373</v>
      </c>
      <c r="BB1949" s="17">
        <v>0.7084346929994364</v>
      </c>
      <c r="BC1949" s="17">
        <v>-0.3697333325518587</v>
      </c>
      <c r="BD1949" s="17">
        <v>20.066664710950953</v>
      </c>
      <c r="BE1949" s="17">
        <v>-8.814614533272298</v>
      </c>
      <c r="BF1949" s="17">
        <v>-1.000000000000002</v>
      </c>
      <c r="BG1949" s="22">
        <v>-95.779925831321634</v>
      </c>
    </row>
    <row r="1950" spans="1:100" x14ac:dyDescent="0.25">
      <c r="A1950">
        <v>4802</v>
      </c>
      <c r="B1950" t="s">
        <v>3028</v>
      </c>
      <c r="C1950" s="48">
        <v>2</v>
      </c>
      <c r="D1950" s="22">
        <v>1450.3218457031251</v>
      </c>
      <c r="E1950" s="17">
        <v>19.175093494028957</v>
      </c>
      <c r="F1950" s="17">
        <v>-107.25914132671076</v>
      </c>
      <c r="G1950" s="17">
        <v>-0.28954959289603105</v>
      </c>
      <c r="H1950" s="17">
        <v>-0.10398084146270836</v>
      </c>
      <c r="I1950" s="17">
        <v>8.1291958060932359</v>
      </c>
      <c r="J1950" s="17">
        <v>0.35644067579518968</v>
      </c>
      <c r="K1950" s="17">
        <v>-1.0000000000000016</v>
      </c>
      <c r="L1950" s="17">
        <v>-1.0000000000000016</v>
      </c>
      <c r="M1950" s="17">
        <v>-1.0000000000000016</v>
      </c>
      <c r="N1950" s="17">
        <v>8.5628739666026105E-2</v>
      </c>
      <c r="O1950" s="17">
        <v>-1.0000000000000016</v>
      </c>
      <c r="P1950" s="17">
        <v>-1.0000000000000016</v>
      </c>
      <c r="Q1950" s="17">
        <v>2.0377815454326385</v>
      </c>
      <c r="R1950" s="17">
        <v>-1.0000000000000016</v>
      </c>
      <c r="S1950" s="17">
        <v>-1.3992920981541042</v>
      </c>
      <c r="T1950" s="17">
        <v>-0.14069235679523687</v>
      </c>
      <c r="U1950" s="17">
        <v>-0.74743916562211088</v>
      </c>
      <c r="V1950" s="17">
        <v>-1.147073958308072</v>
      </c>
      <c r="W1950" s="17">
        <v>-3.1497877614778664</v>
      </c>
      <c r="X1950" s="17">
        <v>-6.6500074764057651</v>
      </c>
      <c r="Y1950" s="17">
        <v>-0.15406728755583296</v>
      </c>
      <c r="Z1950" s="17">
        <v>9.57720903895855</v>
      </c>
      <c r="AA1950" s="17">
        <v>-1.2124535485727679</v>
      </c>
      <c r="AB1950" s="17">
        <v>-1.4606601737156168</v>
      </c>
      <c r="AC1950" s="17">
        <v>-11.557227338958185</v>
      </c>
      <c r="AD1950" s="17">
        <v>-1.5576495368033365</v>
      </c>
      <c r="AE1950" s="17">
        <v>-1.3545668225374035</v>
      </c>
      <c r="AF1950" s="17">
        <v>5.5554163162352097</v>
      </c>
      <c r="AG1950" s="17">
        <v>-81.396518738563316</v>
      </c>
      <c r="AH1950" s="17">
        <v>-0.35022083107487134</v>
      </c>
      <c r="AI1950" s="17">
        <v>-0.37262422398218537</v>
      </c>
      <c r="AJ1950" s="17">
        <v>0.33333333333333298</v>
      </c>
      <c r="AK1950" s="17">
        <v>-8.7904651406973677E-2</v>
      </c>
      <c r="AL1950" s="17">
        <v>8.8957123075810496E-2</v>
      </c>
      <c r="AM1950" s="17">
        <v>0.33333333333333298</v>
      </c>
      <c r="AN1950" s="17">
        <v>-0.35609829228486972</v>
      </c>
      <c r="AO1950" s="17">
        <v>-0.35017049196023547</v>
      </c>
      <c r="AP1950" s="17">
        <v>0.33333333333333298</v>
      </c>
      <c r="AQ1950" s="17">
        <v>-1.3012502654766207</v>
      </c>
      <c r="AR1950" s="17">
        <v>2.2444243630026963</v>
      </c>
      <c r="AS1950" s="17">
        <v>-6.3353633930210584</v>
      </c>
      <c r="AT1950" s="17">
        <v>-0.93416520231783018</v>
      </c>
      <c r="AU1950" s="17">
        <v>-1.0000000000000016</v>
      </c>
      <c r="AV1950" s="17">
        <v>-1.0000000000000016</v>
      </c>
      <c r="AW1950" s="17">
        <v>-1.0000000000000016</v>
      </c>
      <c r="AX1950" s="17">
        <v>-1.0000000000000016</v>
      </c>
      <c r="AY1950" s="17">
        <v>-9.9422632126581492E-2</v>
      </c>
      <c r="AZ1950" s="17">
        <v>1.0686739722183356</v>
      </c>
      <c r="BA1950" s="17">
        <v>-0.46330255242604035</v>
      </c>
      <c r="BB1950" s="17">
        <v>0.59239127806998826</v>
      </c>
      <c r="BC1950" s="17">
        <v>-0.25865934461726003</v>
      </c>
      <c r="BD1950" s="17">
        <v>16.972429326911932</v>
      </c>
      <c r="BE1950" s="17">
        <v>-5.8253680533789725</v>
      </c>
      <c r="BF1950" s="17">
        <v>-1.0000000000000016</v>
      </c>
      <c r="BG1950" s="22">
        <v>796.30169535341076</v>
      </c>
    </row>
    <row r="1951" spans="1:100" x14ac:dyDescent="0.25">
      <c r="A1951">
        <v>4804</v>
      </c>
      <c r="B1951" t="s">
        <v>1804</v>
      </c>
      <c r="C1951" s="48">
        <v>2</v>
      </c>
      <c r="D1951" s="22">
        <v>1463.0579882812501</v>
      </c>
      <c r="E1951" s="17">
        <v>83.667058427023306</v>
      </c>
      <c r="F1951" s="17">
        <v>-3.2178902994350129</v>
      </c>
      <c r="G1951" s="17">
        <v>0.43359768247345026</v>
      </c>
      <c r="H1951" s="17">
        <v>6.4923839045145808</v>
      </c>
      <c r="I1951" s="17">
        <v>58.77276275695754</v>
      </c>
      <c r="J1951" s="17">
        <v>12.864554354342753</v>
      </c>
      <c r="K1951" s="17">
        <v>-1</v>
      </c>
      <c r="L1951" s="17">
        <v>-1</v>
      </c>
      <c r="M1951" s="17">
        <v>-1</v>
      </c>
      <c r="N1951" s="17">
        <v>0.26583680231853996</v>
      </c>
      <c r="O1951" s="17">
        <v>-1</v>
      </c>
      <c r="P1951" s="17">
        <v>-1</v>
      </c>
      <c r="Q1951" s="17">
        <v>3.9736416915212756</v>
      </c>
      <c r="R1951" s="17">
        <v>-1</v>
      </c>
      <c r="S1951" s="17">
        <v>1.1254639984775336</v>
      </c>
      <c r="T1951" s="17">
        <v>0.14269538862843767</v>
      </c>
      <c r="U1951" s="17">
        <v>0.10174436464763979</v>
      </c>
      <c r="V1951" s="17">
        <v>-3.4368966131652016E-2</v>
      </c>
      <c r="W1951" s="17">
        <v>2.4886071018576721</v>
      </c>
      <c r="X1951" s="17">
        <v>0.29701167748990454</v>
      </c>
      <c r="Y1951" s="17">
        <v>0.10089412995580069</v>
      </c>
      <c r="Z1951" s="17">
        <v>32.986552955176947</v>
      </c>
      <c r="AA1951" s="17">
        <v>0.51161762522361809</v>
      </c>
      <c r="AB1951" s="17">
        <v>1.0244360346560681</v>
      </c>
      <c r="AC1951" s="17">
        <v>16.974250146873107</v>
      </c>
      <c r="AD1951" s="17">
        <v>0.62006955082994619</v>
      </c>
      <c r="AE1951" s="17">
        <v>0.46915822433294263</v>
      </c>
      <c r="AF1951" s="17">
        <v>51.76383236722522</v>
      </c>
      <c r="AG1951" s="17">
        <v>-2.4471017978312277</v>
      </c>
      <c r="AH1951" s="17">
        <v>0.1959900859970358</v>
      </c>
      <c r="AI1951" s="17">
        <v>0.27361166763648953</v>
      </c>
      <c r="AJ1951" s="17">
        <v>0.33333333333333298</v>
      </c>
      <c r="AK1951" s="17">
        <v>0.64120499647032392</v>
      </c>
      <c r="AL1951" s="17">
        <v>0.72576786598323639</v>
      </c>
      <c r="AM1951" s="17">
        <v>0.33333333333333298</v>
      </c>
      <c r="AN1951" s="17">
        <v>0.30119010829599885</v>
      </c>
      <c r="AO1951" s="17">
        <v>0.36806912250297191</v>
      </c>
      <c r="AP1951" s="17">
        <v>0.33333333333333298</v>
      </c>
      <c r="AQ1951" s="17">
        <v>6.8930856349518512</v>
      </c>
      <c r="AR1951" s="17">
        <v>2.2444243630026963</v>
      </c>
      <c r="AS1951" s="17">
        <v>4.0955386225988466</v>
      </c>
      <c r="AT1951" s="17">
        <v>6.3637090556792479</v>
      </c>
      <c r="AU1951" s="17">
        <v>-1</v>
      </c>
      <c r="AV1951" s="17">
        <v>-1</v>
      </c>
      <c r="AW1951" s="17">
        <v>-1</v>
      </c>
      <c r="AX1951" s="17">
        <v>-1</v>
      </c>
      <c r="AY1951" s="17">
        <v>1.0425366766030461E-2</v>
      </c>
      <c r="AZ1951" s="17">
        <v>0.31110098634912797</v>
      </c>
      <c r="BA1951" s="17">
        <v>0.26498049192037287</v>
      </c>
      <c r="BB1951" s="17">
        <v>0.17049508489778475</v>
      </c>
      <c r="BC1951" s="17">
        <v>0.14516962489861737</v>
      </c>
      <c r="BD1951" s="17">
        <v>5.7227937478618331</v>
      </c>
      <c r="BE1951" s="17">
        <v>5.042561945812758</v>
      </c>
      <c r="BF1951" s="17">
        <v>-1</v>
      </c>
      <c r="BG1951" s="22">
        <v>40.582689903488472</v>
      </c>
    </row>
    <row r="1952" spans="1:100" x14ac:dyDescent="0.25">
      <c r="A1952">
        <v>4809</v>
      </c>
      <c r="B1952" t="s">
        <v>1805</v>
      </c>
      <c r="C1952" s="48">
        <v>2</v>
      </c>
      <c r="D1952" s="22">
        <v>1481.083271484375</v>
      </c>
      <c r="E1952" s="17">
        <v>30.037933500941797</v>
      </c>
      <c r="F1952" s="17">
        <v>-89.734733980732287</v>
      </c>
      <c r="G1952" s="17">
        <v>-0.16774475779858539</v>
      </c>
      <c r="H1952" s="17">
        <v>1.0070917539720829</v>
      </c>
      <c r="I1952" s="17">
        <v>16.659451718410274</v>
      </c>
      <c r="J1952" s="17">
        <v>2.4632711595540542</v>
      </c>
      <c r="K1952" s="17">
        <v>-1.0000000000000013</v>
      </c>
      <c r="L1952" s="17">
        <v>-1.0000000000000013</v>
      </c>
      <c r="M1952" s="17">
        <v>-1.0000000000000013</v>
      </c>
      <c r="N1952" s="17">
        <v>0.11598246442203028</v>
      </c>
      <c r="O1952" s="17">
        <v>-1.0000000000000013</v>
      </c>
      <c r="P1952" s="17">
        <v>-1.0000000000000013</v>
      </c>
      <c r="Q1952" s="17">
        <v>2.3638522282621719</v>
      </c>
      <c r="R1952" s="17">
        <v>-1.0000000000000013</v>
      </c>
      <c r="S1952" s="17">
        <v>-0.97402948501024533</v>
      </c>
      <c r="T1952" s="17">
        <v>-9.2959344757915563E-2</v>
      </c>
      <c r="U1952" s="17">
        <v>-0.60440514835484649</v>
      </c>
      <c r="V1952" s="17">
        <v>-0.95965314832865978</v>
      </c>
      <c r="W1952" s="17">
        <v>-2.2000728417998978</v>
      </c>
      <c r="X1952" s="17">
        <v>-5.4798716668962637</v>
      </c>
      <c r="Y1952" s="17">
        <v>-0.11112232395855168</v>
      </c>
      <c r="Z1952" s="17">
        <v>13.520211208188197</v>
      </c>
      <c r="AA1952" s="17">
        <v>-0.92205598755972007</v>
      </c>
      <c r="AB1952" s="17">
        <v>-1.0420777574196527</v>
      </c>
      <c r="AC1952" s="17">
        <v>-6.751467808892162</v>
      </c>
      <c r="AD1952" s="17">
        <v>-1.1908408335247367</v>
      </c>
      <c r="AE1952" s="17">
        <v>-1.0473838514287512</v>
      </c>
      <c r="AF1952" s="17">
        <v>13.338628241260089</v>
      </c>
      <c r="AG1952" s="17">
        <v>-68.098507338890968</v>
      </c>
      <c r="AH1952" s="17">
        <v>-0.25821864431647534</v>
      </c>
      <c r="AI1952" s="17">
        <v>-0.26377411986965121</v>
      </c>
      <c r="AJ1952" s="17">
        <v>0.33333333333333298</v>
      </c>
      <c r="AK1952" s="17">
        <v>3.4904468467363392E-2</v>
      </c>
      <c r="AL1952" s="17">
        <v>0.19621968240508303</v>
      </c>
      <c r="AM1952" s="17">
        <v>0.33333333333333298</v>
      </c>
      <c r="AN1952" s="17">
        <v>-0.24538653553613471</v>
      </c>
      <c r="AO1952" s="17">
        <v>-0.22919228906865347</v>
      </c>
      <c r="AP1952" s="17">
        <v>0.33333333333333298</v>
      </c>
      <c r="AQ1952" s="17">
        <v>7.897996850275657E-2</v>
      </c>
      <c r="AR1952" s="17">
        <v>2.2444243630026963</v>
      </c>
      <c r="AS1952" s="17">
        <v>-4.5784124326775579</v>
      </c>
      <c r="AT1952" s="17">
        <v>0.29506762595086311</v>
      </c>
      <c r="AU1952" s="17">
        <v>-1.0000000000000013</v>
      </c>
      <c r="AV1952" s="17">
        <v>-1.0000000000000013</v>
      </c>
      <c r="AW1952" s="17">
        <v>-1.0000000000000013</v>
      </c>
      <c r="AX1952" s="17">
        <v>-1.0000000000000013</v>
      </c>
      <c r="AY1952" s="17">
        <v>-8.0920152968290165E-2</v>
      </c>
      <c r="AZ1952" s="17">
        <v>0.94107057003317052</v>
      </c>
      <c r="BA1952" s="17">
        <v>-0.34063266325919495</v>
      </c>
      <c r="BB1952" s="17">
        <v>0.52132830377982886</v>
      </c>
      <c r="BC1952" s="17">
        <v>-0.19063956121377443</v>
      </c>
      <c r="BD1952" s="17">
        <v>15.077573253628048</v>
      </c>
      <c r="BE1952" s="17">
        <v>-3.9948053637445922</v>
      </c>
      <c r="BF1952" s="17">
        <v>-1.0000000000000013</v>
      </c>
      <c r="BG1952" s="22">
        <v>65.402670303574268</v>
      </c>
    </row>
    <row r="1953" spans="1:100" x14ac:dyDescent="0.25">
      <c r="A1953">
        <v>4810</v>
      </c>
      <c r="B1953" t="s">
        <v>1806</v>
      </c>
      <c r="C1953" s="48">
        <v>3</v>
      </c>
      <c r="D1953" s="22">
        <v>1455.708076227781</v>
      </c>
      <c r="E1953" s="17">
        <v>47.977089508597345</v>
      </c>
      <c r="F1953" s="17">
        <v>-42.834620164497274</v>
      </c>
      <c r="G1953" s="17">
        <v>-7.7234359643582717E-2</v>
      </c>
      <c r="H1953" s="17">
        <v>4.3112154027948293</v>
      </c>
      <c r="I1953" s="17">
        <v>28.506370067492526</v>
      </c>
      <c r="J1953" s="17">
        <v>10.865152034393706</v>
      </c>
      <c r="K1953" s="17">
        <v>-0.99999999999999933</v>
      </c>
      <c r="L1953" s="17">
        <v>-0.99999999999999933</v>
      </c>
      <c r="M1953" s="17">
        <v>-0.99999999999999933</v>
      </c>
      <c r="N1953" s="17">
        <v>0.24571168674795249</v>
      </c>
      <c r="O1953" s="17">
        <v>-0.99999999999999933</v>
      </c>
      <c r="P1953" s="17">
        <v>-0.99999999999999933</v>
      </c>
      <c r="Q1953" s="17">
        <v>4.0461496188772941</v>
      </c>
      <c r="R1953" s="17">
        <v>-0.99999999999999933</v>
      </c>
      <c r="S1953" s="17">
        <v>0.172535995377952</v>
      </c>
      <c r="T1953" s="17">
        <v>-7.1539780579456896E-2</v>
      </c>
      <c r="U1953" s="17">
        <v>-4.0003103419184158E-2</v>
      </c>
      <c r="V1953" s="17">
        <v>0.15137047973304715</v>
      </c>
      <c r="W1953" s="17">
        <v>0.2650657839175361</v>
      </c>
      <c r="X1953" s="17">
        <v>-2.3836939874647465</v>
      </c>
      <c r="Y1953" s="17">
        <v>-5.519463393286432E-2</v>
      </c>
      <c r="Z1953" s="17">
        <v>28.642321458744036</v>
      </c>
      <c r="AA1953" s="17">
        <v>0.56509576034094455</v>
      </c>
      <c r="AB1953" s="17">
        <v>1.6334948554552242</v>
      </c>
      <c r="AC1953" s="17">
        <v>-9.8581345226547423</v>
      </c>
      <c r="AD1953" s="17">
        <v>1.0515152646509491</v>
      </c>
      <c r="AE1953" s="17">
        <v>0.70710315856572037</v>
      </c>
      <c r="AF1953" s="17">
        <v>21.124784950110243</v>
      </c>
      <c r="AG1953" s="17">
        <v>-38.577034171800896</v>
      </c>
      <c r="AH1953" s="17">
        <v>0.17188697800625077</v>
      </c>
      <c r="AI1953" s="17">
        <v>0.30947773867529604</v>
      </c>
      <c r="AJ1953" s="17">
        <v>0.33333333333333298</v>
      </c>
      <c r="AK1953" s="17">
        <v>0.73177671191360871</v>
      </c>
      <c r="AL1953" s="17">
        <v>0.76806792739175278</v>
      </c>
      <c r="AM1953" s="17">
        <v>0.33333333333333298</v>
      </c>
      <c r="AN1953" s="17">
        <v>0.44059643411184929</v>
      </c>
      <c r="AO1953" s="17">
        <v>0.3987713574094055</v>
      </c>
      <c r="AP1953" s="17">
        <v>0.33333333333333298</v>
      </c>
      <c r="AQ1953" s="17">
        <v>7.3815851173822686</v>
      </c>
      <c r="AR1953" s="17">
        <v>2.1669679717073005</v>
      </c>
      <c r="AS1953" s="17">
        <v>1.3993847477808188</v>
      </c>
      <c r="AT1953" s="17">
        <v>7.298799314905593</v>
      </c>
      <c r="AU1953" s="17">
        <v>-0.99999999999999933</v>
      </c>
      <c r="AV1953" s="17">
        <v>-0.99999999999999933</v>
      </c>
      <c r="AW1953" s="17">
        <v>-0.99999999999999933</v>
      </c>
      <c r="AX1953" s="17">
        <v>-0.99999999999999933</v>
      </c>
      <c r="AY1953" s="17">
        <v>-7.8433369940172984E-3</v>
      </c>
      <c r="AZ1953" s="17">
        <v>0.44227697181806519</v>
      </c>
      <c r="BA1953" s="17">
        <v>-0.30106340241824481</v>
      </c>
      <c r="BB1953" s="17">
        <v>9.290881454202457E-2</v>
      </c>
      <c r="BC1953" s="17">
        <v>0.23198676064030177</v>
      </c>
      <c r="BD1953" s="17">
        <v>4.5341052226409388</v>
      </c>
      <c r="BE1953" s="17">
        <v>4.2943520039163205</v>
      </c>
      <c r="BF1953" s="17">
        <v>-0.99999999999999933</v>
      </c>
      <c r="CU1953" t="e">
        <v>#N/A</v>
      </c>
      <c r="CV1953" t="e">
        <v>#N/A</v>
      </c>
    </row>
    <row r="1954" spans="1:100" x14ac:dyDescent="0.25">
      <c r="A1954">
        <v>4811</v>
      </c>
      <c r="B1954" t="s">
        <v>1807</v>
      </c>
      <c r="C1954" s="48">
        <v>2</v>
      </c>
      <c r="D1954" s="22">
        <v>1468.65578125</v>
      </c>
      <c r="E1954" s="17">
        <v>28.952916838430454</v>
      </c>
      <c r="F1954" s="17">
        <v>-91.485130190095802</v>
      </c>
      <c r="G1954" s="17">
        <v>-0.17991103066747333</v>
      </c>
      <c r="H1954" s="17">
        <v>0.89611412026494008</v>
      </c>
      <c r="I1954" s="17">
        <v>15.807421329077478</v>
      </c>
      <c r="J1954" s="17">
        <v>2.2528339093956742</v>
      </c>
      <c r="K1954" s="17">
        <v>-1.0000000000000013</v>
      </c>
      <c r="L1954" s="17">
        <v>-1.0000000000000013</v>
      </c>
      <c r="M1954" s="17">
        <v>-1.0000000000000013</v>
      </c>
      <c r="N1954" s="17">
        <v>0.11295063323344709</v>
      </c>
      <c r="O1954" s="17">
        <v>-1.0000000000000013</v>
      </c>
      <c r="P1954" s="17">
        <v>-1.0000000000000013</v>
      </c>
      <c r="Q1954" s="17">
        <v>2.3312832017643732</v>
      </c>
      <c r="R1954" s="17">
        <v>-1.0000000000000013</v>
      </c>
      <c r="S1954" s="17">
        <v>-1.0165061320850957</v>
      </c>
      <c r="T1954" s="17">
        <v>-9.7727077080161762E-2</v>
      </c>
      <c r="U1954" s="17">
        <v>-0.61869186268941778</v>
      </c>
      <c r="V1954" s="17">
        <v>-0.9783733634473234</v>
      </c>
      <c r="W1954" s="17">
        <v>-2.2949335330952172</v>
      </c>
      <c r="X1954" s="17">
        <v>-5.5967487312653468</v>
      </c>
      <c r="Y1954" s="17">
        <v>-0.11541181004546269</v>
      </c>
      <c r="Z1954" s="17">
        <v>13.126371010669871</v>
      </c>
      <c r="AA1954" s="17">
        <v>-0.95106186376256341</v>
      </c>
      <c r="AB1954" s="17">
        <v>-1.0838871641702221</v>
      </c>
      <c r="AC1954" s="17">
        <v>-7.2314830869249782</v>
      </c>
      <c r="AD1954" s="17">
        <v>-1.2274789092727165</v>
      </c>
      <c r="AE1954" s="17">
        <v>-1.0780663103327324</v>
      </c>
      <c r="AF1954" s="17">
        <v>12.561215095053868</v>
      </c>
      <c r="AG1954" s="17">
        <v>-69.426757035814447</v>
      </c>
      <c r="AH1954" s="17">
        <v>-0.26740812934587965</v>
      </c>
      <c r="AI1954" s="17">
        <v>-0.27464643103349379</v>
      </c>
      <c r="AJ1954" s="17">
        <v>0.33333333333333298</v>
      </c>
      <c r="AK1954" s="17">
        <v>2.2637884287976417E-2</v>
      </c>
      <c r="AL1954" s="17">
        <v>0.18550594050500824</v>
      </c>
      <c r="AM1954" s="17">
        <v>0.33333333333333298</v>
      </c>
      <c r="AN1954" s="17">
        <v>-0.25644479476961651</v>
      </c>
      <c r="AO1954" s="17">
        <v>-0.24127599515789994</v>
      </c>
      <c r="AP1954" s="17">
        <v>0.33333333333333298</v>
      </c>
      <c r="AQ1954" s="17">
        <v>-5.8882027164724349E-2</v>
      </c>
      <c r="AR1954" s="17">
        <v>2.2444243630026963</v>
      </c>
      <c r="AS1954" s="17">
        <v>-4.7539025499926311</v>
      </c>
      <c r="AT1954" s="17">
        <v>0.17228775439529365</v>
      </c>
      <c r="AU1954" s="17">
        <v>-1.0000000000000013</v>
      </c>
      <c r="AV1954" s="17">
        <v>-1.0000000000000013</v>
      </c>
      <c r="AW1954" s="17">
        <v>-1.0000000000000013</v>
      </c>
      <c r="AX1954" s="17">
        <v>-1.0000000000000013</v>
      </c>
      <c r="AY1954" s="17">
        <v>-8.2768242249890489E-2</v>
      </c>
      <c r="AZ1954" s="17">
        <v>0.95381602310768243</v>
      </c>
      <c r="BA1954" s="17">
        <v>-0.35288534061150301</v>
      </c>
      <c r="BB1954" s="17">
        <v>0.52842631048372679</v>
      </c>
      <c r="BC1954" s="17">
        <v>-0.19743360386985956</v>
      </c>
      <c r="BD1954" s="17">
        <v>15.266837793220407</v>
      </c>
      <c r="BE1954" s="17">
        <v>-4.1776480659072783</v>
      </c>
      <c r="BF1954" s="17">
        <v>-1.0000000000000013</v>
      </c>
      <c r="BG1954" s="22">
        <v>90.458686177195432</v>
      </c>
    </row>
    <row r="1955" spans="1:100" x14ac:dyDescent="0.25">
      <c r="A1955">
        <v>4814</v>
      </c>
      <c r="B1955" t="s">
        <v>1808</v>
      </c>
      <c r="C1955" s="48">
        <v>2</v>
      </c>
      <c r="D1955" s="22">
        <v>1592.5452832031251</v>
      </c>
      <c r="E1955" s="17">
        <v>148.07013026927976</v>
      </c>
      <c r="F1955" s="17">
        <v>100.67995451626599</v>
      </c>
      <c r="G1955" s="17">
        <v>1.1557482011704829</v>
      </c>
      <c r="H1955" s="17">
        <v>13.079656490708652</v>
      </c>
      <c r="I1955" s="17">
        <v>109.34652468332101</v>
      </c>
      <c r="J1955" s="17">
        <v>25.355427359802711</v>
      </c>
      <c r="K1955" s="17">
        <v>-0.99999999999999845</v>
      </c>
      <c r="L1955" s="17">
        <v>-0.99999999999999845</v>
      </c>
      <c r="M1955" s="17">
        <v>-0.99999999999999845</v>
      </c>
      <c r="N1955" s="17">
        <v>0.44579647353683849</v>
      </c>
      <c r="O1955" s="17">
        <v>-0.99999999999999845</v>
      </c>
      <c r="P1955" s="17">
        <v>-0.99999999999999845</v>
      </c>
      <c r="Q1955" s="17">
        <v>5.9068335270412868</v>
      </c>
      <c r="R1955" s="17">
        <v>-0.99999999999999845</v>
      </c>
      <c r="S1955" s="17">
        <v>3.6467400744116762</v>
      </c>
      <c r="T1955" s="17">
        <v>0.42569252395682156</v>
      </c>
      <c r="U1955" s="17">
        <v>0.9497574150182615</v>
      </c>
      <c r="V1955" s="17">
        <v>1.0768023189242482</v>
      </c>
      <c r="W1955" s="17">
        <v>8.1192302319746101</v>
      </c>
      <c r="X1955" s="17">
        <v>7.2344553438865207</v>
      </c>
      <c r="Y1955" s="17">
        <v>0.35550411906166202</v>
      </c>
      <c r="Z1955" s="17">
        <v>56.363630387733053</v>
      </c>
      <c r="AA1955" s="17">
        <v>2.2333124097217385</v>
      </c>
      <c r="AB1955" s="17">
        <v>3.5061068879006032</v>
      </c>
      <c r="AC1955" s="17">
        <v>45.466401009307674</v>
      </c>
      <c r="AD1955" s="17">
        <v>2.7947869594066237</v>
      </c>
      <c r="AE1955" s="17">
        <v>2.290369523076047</v>
      </c>
      <c r="AF1955" s="17">
        <v>97.908556624591895</v>
      </c>
      <c r="AG1955" s="17">
        <v>76.393494490729552</v>
      </c>
      <c r="AH1955" s="17">
        <v>0.74144812824703665</v>
      </c>
      <c r="AI1955" s="17">
        <v>0.91895681409316743</v>
      </c>
      <c r="AJ1955" s="17">
        <v>0.33333333333333298</v>
      </c>
      <c r="AK1955" s="17">
        <v>1.3693096693843998</v>
      </c>
      <c r="AL1955" s="17">
        <v>1.3617008549687442</v>
      </c>
      <c r="AM1955" s="17">
        <v>0.33333333333333298</v>
      </c>
      <c r="AN1955" s="17">
        <v>0.95757252938787962</v>
      </c>
      <c r="AO1955" s="17">
        <v>1.0853187448131045</v>
      </c>
      <c r="AP1955" s="17">
        <v>0.33333333333333298</v>
      </c>
      <c r="AQ1955" s="17">
        <v>15.076126797415828</v>
      </c>
      <c r="AR1955" s="17">
        <v>2.2444243630026963</v>
      </c>
      <c r="AS1955" s="17">
        <v>14.512063108858062</v>
      </c>
      <c r="AT1955" s="17">
        <v>13.651524221830016</v>
      </c>
      <c r="AU1955" s="17">
        <v>-0.99999999999999845</v>
      </c>
      <c r="AV1955" s="17">
        <v>-0.99999999999999845</v>
      </c>
      <c r="AW1955" s="17">
        <v>-0.99999999999999845</v>
      </c>
      <c r="AX1955" s="17">
        <v>-0.99999999999999845</v>
      </c>
      <c r="AY1955" s="17">
        <v>0.12012195566294631</v>
      </c>
      <c r="AZ1955" s="17">
        <v>-0.44542779185415698</v>
      </c>
      <c r="BA1955" s="17">
        <v>0.99225970066011437</v>
      </c>
      <c r="BB1955" s="17">
        <v>-0.25081958379116565</v>
      </c>
      <c r="BC1955" s="17">
        <v>0.54844197305449949</v>
      </c>
      <c r="BD1955" s="17">
        <v>-5.5113357929192208</v>
      </c>
      <c r="BE1955" s="17">
        <v>15.89551203411861</v>
      </c>
      <c r="BF1955" s="17">
        <v>-0.99999999999999845</v>
      </c>
      <c r="BG1955" s="22">
        <v>1069.3119590094836</v>
      </c>
    </row>
    <row r="1956" spans="1:100" x14ac:dyDescent="0.25">
      <c r="A1956">
        <v>4815</v>
      </c>
      <c r="B1956" t="s">
        <v>1809</v>
      </c>
      <c r="C1956" s="48">
        <v>2</v>
      </c>
      <c r="D1956" s="22">
        <v>1494.9784570312499</v>
      </c>
      <c r="E1956" s="17">
        <v>121.19859665542626</v>
      </c>
      <c r="F1956" s="17">
        <v>57.329624329993543</v>
      </c>
      <c r="G1956" s="17">
        <v>0.85443816451635002</v>
      </c>
      <c r="H1956" s="17">
        <v>10.331183294320079</v>
      </c>
      <c r="I1956" s="17">
        <v>88.24513146232826</v>
      </c>
      <c r="J1956" s="17">
        <v>20.143736298626262</v>
      </c>
      <c r="K1956" s="17">
        <v>-0.99999999999999911</v>
      </c>
      <c r="L1956" s="17">
        <v>-0.99999999999999911</v>
      </c>
      <c r="M1956" s="17">
        <v>-0.99999999999999911</v>
      </c>
      <c r="N1956" s="17">
        <v>0.37071011172284118</v>
      </c>
      <c r="O1956" s="17">
        <v>-0.99999999999999911</v>
      </c>
      <c r="P1956" s="17">
        <v>-0.99999999999999911</v>
      </c>
      <c r="Q1956" s="17">
        <v>5.1002286881068981</v>
      </c>
      <c r="R1956" s="17">
        <v>-0.99999999999999911</v>
      </c>
      <c r="S1956" s="17">
        <v>2.5947630042773273</v>
      </c>
      <c r="T1956" s="17">
        <v>0.30761481714763539</v>
      </c>
      <c r="U1956" s="17">
        <v>0.59593250362530514</v>
      </c>
      <c r="V1956" s="17">
        <v>0.6131772823691245</v>
      </c>
      <c r="W1956" s="17">
        <v>5.7699093940110355</v>
      </c>
      <c r="X1956" s="17">
        <v>4.3398767881866815</v>
      </c>
      <c r="Y1956" s="17">
        <v>0.24927066334329714</v>
      </c>
      <c r="Z1956" s="17">
        <v>46.609780081319187</v>
      </c>
      <c r="AA1956" s="17">
        <v>1.5149525869518849</v>
      </c>
      <c r="AB1956" s="17">
        <v>2.470654698371245</v>
      </c>
      <c r="AC1956" s="17">
        <v>33.578337789184253</v>
      </c>
      <c r="AD1956" s="17">
        <v>1.8874080056769986</v>
      </c>
      <c r="AE1956" s="17">
        <v>1.5304874362095757</v>
      </c>
      <c r="AF1956" s="17">
        <v>78.655134799916624</v>
      </c>
      <c r="AG1956" s="17">
        <v>43.49804909189271</v>
      </c>
      <c r="AH1956" s="17">
        <v>0.51386124926759957</v>
      </c>
      <c r="AI1956" s="17">
        <v>0.64969304608498213</v>
      </c>
      <c r="AJ1956" s="17">
        <v>0.33333333333333298</v>
      </c>
      <c r="AK1956" s="17">
        <v>1.0655153218020983</v>
      </c>
      <c r="AL1956" s="17">
        <v>1.0963642149473252</v>
      </c>
      <c r="AM1956" s="17">
        <v>0.33333333333333298</v>
      </c>
      <c r="AN1956" s="17">
        <v>0.6837035696104008</v>
      </c>
      <c r="AO1956" s="17">
        <v>0.78605355785684261</v>
      </c>
      <c r="AP1956" s="17">
        <v>0.33333333333333298</v>
      </c>
      <c r="AQ1956" s="17">
        <v>11.66183522139784</v>
      </c>
      <c r="AR1956" s="17">
        <v>2.2444243630026963</v>
      </c>
      <c r="AS1956" s="17">
        <v>10.165873092369004</v>
      </c>
      <c r="AT1956" s="17">
        <v>10.6107566837779</v>
      </c>
      <c r="AU1956" s="17">
        <v>-0.99999999999999911</v>
      </c>
      <c r="AV1956" s="17">
        <v>-0.99999999999999911</v>
      </c>
      <c r="AW1956" s="17">
        <v>-0.99999999999999911</v>
      </c>
      <c r="AX1956" s="17">
        <v>-0.99999999999999911</v>
      </c>
      <c r="AY1956" s="17">
        <v>7.4352157863729035E-2</v>
      </c>
      <c r="AZ1956" s="17">
        <v>-0.12977377238239218</v>
      </c>
      <c r="BA1956" s="17">
        <v>0.68880976969759744</v>
      </c>
      <c r="BB1956" s="17">
        <v>-7.5030278128629779E-2</v>
      </c>
      <c r="BC1956" s="17">
        <v>0.38018064406773072</v>
      </c>
      <c r="BD1956" s="17">
        <v>-0.82400829529801634</v>
      </c>
      <c r="BE1956" s="17">
        <v>11.367227827090527</v>
      </c>
      <c r="BF1956" s="17">
        <v>-0.99999999999999911</v>
      </c>
      <c r="BG1956" s="22">
        <v>163.39051423344225</v>
      </c>
    </row>
    <row r="1957" spans="1:100" x14ac:dyDescent="0.25">
      <c r="A1957">
        <v>4816</v>
      </c>
      <c r="B1957" t="s">
        <v>1810</v>
      </c>
      <c r="C1957" s="48">
        <v>2</v>
      </c>
      <c r="D1957" s="22">
        <v>1507.99091796875</v>
      </c>
      <c r="E1957" s="17">
        <v>53.579226497879986</v>
      </c>
      <c r="F1957" s="17">
        <v>-51.756893225751028</v>
      </c>
      <c r="G1957" s="17">
        <v>9.6223349036085482E-2</v>
      </c>
      <c r="H1957" s="17">
        <v>3.4149414040961665</v>
      </c>
      <c r="I1957" s="17">
        <v>35.145708870584741</v>
      </c>
      <c r="J1957" s="17">
        <v>7.0290673676806428</v>
      </c>
      <c r="K1957" s="17">
        <v>-1.0000000000000009</v>
      </c>
      <c r="L1957" s="17">
        <v>-1.0000000000000009</v>
      </c>
      <c r="M1957" s="17">
        <v>-1.0000000000000009</v>
      </c>
      <c r="N1957" s="17">
        <v>0.1817632296339618</v>
      </c>
      <c r="O1957" s="17">
        <v>-1.0000000000000009</v>
      </c>
      <c r="P1957" s="17">
        <v>-1.0000000000000009</v>
      </c>
      <c r="Q1957" s="17">
        <v>3.0704929849442966</v>
      </c>
      <c r="R1957" s="17">
        <v>-1.0000000000000009</v>
      </c>
      <c r="S1957" s="17">
        <v>-5.2425947602693812E-2</v>
      </c>
      <c r="T1957" s="17">
        <v>1.0484765740063434E-2</v>
      </c>
      <c r="U1957" s="17">
        <v>-0.29443043576817629</v>
      </c>
      <c r="V1957" s="17">
        <v>-0.55348605034681964</v>
      </c>
      <c r="W1957" s="17">
        <v>-0.14190783398656892</v>
      </c>
      <c r="X1957" s="17">
        <v>-2.9440237744167006</v>
      </c>
      <c r="Y1957" s="17">
        <v>-1.8054583833217952E-2</v>
      </c>
      <c r="Z1957" s="17">
        <v>22.065248168534424</v>
      </c>
      <c r="AA1957" s="17">
        <v>-0.29272387320896831</v>
      </c>
      <c r="AB1957" s="17">
        <v>-0.13495114052031343</v>
      </c>
      <c r="AC1957" s="17">
        <v>3.6632849719751448</v>
      </c>
      <c r="AD1957" s="17">
        <v>-0.39591509106574163</v>
      </c>
      <c r="AE1957" s="17">
        <v>-0.38167540668162869</v>
      </c>
      <c r="AF1957" s="17">
        <v>30.20593663093285</v>
      </c>
      <c r="AG1957" s="17">
        <v>-39.279857479637627</v>
      </c>
      <c r="AH1957" s="17">
        <v>-5.8837043053810045E-2</v>
      </c>
      <c r="AI1957" s="17">
        <v>-2.7880726242413945E-2</v>
      </c>
      <c r="AJ1957" s="17">
        <v>0.33333333333333298</v>
      </c>
      <c r="AK1957" s="17">
        <v>0.30104900081968172</v>
      </c>
      <c r="AL1957" s="17">
        <v>0.42867264453698983</v>
      </c>
      <c r="AM1957" s="17">
        <v>0.33333333333333298</v>
      </c>
      <c r="AN1957" s="17">
        <v>-5.4586803740284684E-3</v>
      </c>
      <c r="AO1957" s="17">
        <v>3.2984390206875047E-2</v>
      </c>
      <c r="AP1957" s="17">
        <v>0.33333333333333298</v>
      </c>
      <c r="AQ1957" s="17">
        <v>3.0701318514968641</v>
      </c>
      <c r="AR1957" s="17">
        <v>2.2444243630026963</v>
      </c>
      <c r="AS1957" s="17">
        <v>-0.77085406742710827</v>
      </c>
      <c r="AT1957" s="17">
        <v>2.9589870202633137</v>
      </c>
      <c r="AU1957" s="17">
        <v>-1.0000000000000009</v>
      </c>
      <c r="AV1957" s="17">
        <v>-1.0000000000000009</v>
      </c>
      <c r="AW1957" s="17">
        <v>-1.0000000000000009</v>
      </c>
      <c r="AX1957" s="17">
        <v>-1.0000000000000009</v>
      </c>
      <c r="AY1957" s="17">
        <v>-4.0822693854661425E-2</v>
      </c>
      <c r="AZ1957" s="17">
        <v>0.66453615763866991</v>
      </c>
      <c r="BA1957" s="17">
        <v>-7.4789863315449845E-2</v>
      </c>
      <c r="BB1957" s="17">
        <v>0.36732490338601587</v>
      </c>
      <c r="BC1957" s="17">
        <v>-4.3231180931020102E-2</v>
      </c>
      <c r="BD1957" s="17">
        <v>10.971155228524424</v>
      </c>
      <c r="BE1957" s="17">
        <v>-2.7720089679771576E-2</v>
      </c>
      <c r="BF1957" s="17">
        <v>-1.0000000000000009</v>
      </c>
      <c r="BG1957" s="22">
        <v>884.26406742972506</v>
      </c>
    </row>
    <row r="1958" spans="1:100" x14ac:dyDescent="0.25">
      <c r="A1958">
        <v>4817</v>
      </c>
      <c r="B1958" t="s">
        <v>1811</v>
      </c>
      <c r="C1958" s="48">
        <v>2</v>
      </c>
      <c r="D1958" s="22">
        <v>1515.962392578125</v>
      </c>
      <c r="E1958" s="17">
        <v>60.077129349731408</v>
      </c>
      <c r="F1958" s="17">
        <v>-41.274192900792322</v>
      </c>
      <c r="G1958" s="17">
        <v>0.1690842201200109</v>
      </c>
      <c r="H1958" s="17">
        <v>4.0795596606382212</v>
      </c>
      <c r="I1958" s="17">
        <v>40.248313178886605</v>
      </c>
      <c r="J1958" s="17">
        <v>8.2893252560479844</v>
      </c>
      <c r="K1958" s="17">
        <v>-1.0000000000000007</v>
      </c>
      <c r="L1958" s="17">
        <v>-1.0000000000000007</v>
      </c>
      <c r="M1958" s="17">
        <v>-1.0000000000000007</v>
      </c>
      <c r="N1958" s="17">
        <v>0.19992013469109576</v>
      </c>
      <c r="O1958" s="17">
        <v>-1.0000000000000007</v>
      </c>
      <c r="P1958" s="17">
        <v>-1.0000000000000007</v>
      </c>
      <c r="Q1958" s="17">
        <v>3.265541021969129</v>
      </c>
      <c r="R1958" s="17">
        <v>-1.0000000000000007</v>
      </c>
      <c r="S1958" s="17">
        <v>0.20195643720411205</v>
      </c>
      <c r="T1958" s="17">
        <v>3.9037563613123091E-2</v>
      </c>
      <c r="U1958" s="17">
        <v>-0.20887075265388361</v>
      </c>
      <c r="V1958" s="17">
        <v>-0.44137520135276975</v>
      </c>
      <c r="W1958" s="17">
        <v>0.42618994533211296</v>
      </c>
      <c r="X1958" s="17">
        <v>-2.2440752518547717</v>
      </c>
      <c r="Y1958" s="17">
        <v>7.6341127925123181E-3</v>
      </c>
      <c r="Z1958" s="17">
        <v>24.423862032311206</v>
      </c>
      <c r="AA1958" s="17">
        <v>-0.11901468310062124</v>
      </c>
      <c r="AB1958" s="17">
        <v>0.11543530306658689</v>
      </c>
      <c r="AC1958" s="17">
        <v>6.5379805889460147</v>
      </c>
      <c r="AD1958" s="17">
        <v>-0.17649850041346826</v>
      </c>
      <c r="AE1958" s="17">
        <v>-0.19792556752935631</v>
      </c>
      <c r="AF1958" s="17">
        <v>34.861676283914832</v>
      </c>
      <c r="AG1958" s="17">
        <v>-31.325290704936457</v>
      </c>
      <c r="AH1958" s="17">
        <v>-3.8034356975837347E-3</v>
      </c>
      <c r="AI1958" s="17">
        <v>3.7230920572512261E-2</v>
      </c>
      <c r="AJ1958" s="17">
        <v>0.33333333333333298</v>
      </c>
      <c r="AK1958" s="17">
        <v>0.37451061212547193</v>
      </c>
      <c r="AL1958" s="17">
        <v>0.49283465831230283</v>
      </c>
      <c r="AM1958" s="17">
        <v>0.33333333333333298</v>
      </c>
      <c r="AN1958" s="17">
        <v>6.0766564539206147E-2</v>
      </c>
      <c r="AO1958" s="17">
        <v>0.10535078878043536</v>
      </c>
      <c r="AP1958" s="17">
        <v>0.33333333333333298</v>
      </c>
      <c r="AQ1958" s="17">
        <v>3.8957540615154924</v>
      </c>
      <c r="AR1958" s="17">
        <v>2.2444243630026963</v>
      </c>
      <c r="AS1958" s="17">
        <v>0.28011387912406516</v>
      </c>
      <c r="AT1958" s="17">
        <v>3.6942860300354843</v>
      </c>
      <c r="AU1958" s="17">
        <v>-1.0000000000000007</v>
      </c>
      <c r="AV1958" s="17">
        <v>-1.0000000000000007</v>
      </c>
      <c r="AW1958" s="17">
        <v>-1.0000000000000007</v>
      </c>
      <c r="AX1958" s="17">
        <v>-1.0000000000000007</v>
      </c>
      <c r="AY1958" s="17">
        <v>-2.9754933304706438E-2</v>
      </c>
      <c r="AZ1958" s="17">
        <v>0.58820671612638797</v>
      </c>
      <c r="BA1958" s="17">
        <v>-1.4115366397103313E-3</v>
      </c>
      <c r="BB1958" s="17">
        <v>0.32481665480579014</v>
      </c>
      <c r="BC1958" s="17">
        <v>-2.543299651487696E-3</v>
      </c>
      <c r="BD1958" s="17">
        <v>9.8376955923147502</v>
      </c>
      <c r="BE1958" s="17">
        <v>1.0672807124952106</v>
      </c>
      <c r="BF1958" s="17">
        <v>-1.0000000000000007</v>
      </c>
      <c r="BG1958" s="22">
        <v>116.72238460103335</v>
      </c>
    </row>
    <row r="1959" spans="1:100" x14ac:dyDescent="0.25">
      <c r="A1959">
        <v>4818</v>
      </c>
      <c r="B1959" t="s">
        <v>1812</v>
      </c>
      <c r="C1959" s="48">
        <v>3</v>
      </c>
      <c r="D1959" s="22">
        <v>1586.2117330531369</v>
      </c>
      <c r="E1959" s="17">
        <v>118.90172176325535</v>
      </c>
      <c r="F1959" s="17">
        <v>45.434003270465759</v>
      </c>
      <c r="G1959" s="17">
        <v>0.70877545712463708</v>
      </c>
      <c r="H1959" s="17">
        <v>5.8965499104542722</v>
      </c>
      <c r="I1959" s="17">
        <v>91.658369746427766</v>
      </c>
      <c r="J1959" s="17">
        <v>14.228354046468462</v>
      </c>
      <c r="K1959" s="17">
        <v>-1.0000000000000004</v>
      </c>
      <c r="L1959" s="17">
        <v>-1.0000000000000004</v>
      </c>
      <c r="M1959" s="17">
        <v>-1.0000000000000004</v>
      </c>
      <c r="N1959" s="17">
        <v>0.18586198361764514</v>
      </c>
      <c r="O1959" s="17">
        <v>-1.0000000000000004</v>
      </c>
      <c r="P1959" s="17">
        <v>-1.0000000000000004</v>
      </c>
      <c r="Q1959" s="17">
        <v>2.6037332933163864</v>
      </c>
      <c r="R1959" s="17">
        <v>-1.0000000000000004</v>
      </c>
      <c r="S1959" s="17">
        <v>1.7057687619109505</v>
      </c>
      <c r="T1959" s="17">
        <v>0.20420197567083442</v>
      </c>
      <c r="U1959" s="17">
        <v>-5.9360453342006098E-2</v>
      </c>
      <c r="V1959" s="17">
        <v>0.39534409587978503</v>
      </c>
      <c r="W1959" s="17">
        <v>3.2928166171378885</v>
      </c>
      <c r="X1959" s="17">
        <v>-0.93591833092081644</v>
      </c>
      <c r="Y1959" s="17">
        <v>0.16162811905821778</v>
      </c>
      <c r="Z1959" s="17">
        <v>38.03787648987911</v>
      </c>
      <c r="AA1959" s="17">
        <v>-1.1920141885114339</v>
      </c>
      <c r="AB1959" s="17">
        <v>0.18889156184020997</v>
      </c>
      <c r="AC1959" s="17">
        <v>53.262351424505404</v>
      </c>
      <c r="AD1959" s="17">
        <v>-0.6943879103249313</v>
      </c>
      <c r="AE1959" s="17">
        <v>0.58547927800989419</v>
      </c>
      <c r="AF1959" s="17">
        <v>92.074598754234685</v>
      </c>
      <c r="AG1959" s="17">
        <v>52.15695721948908</v>
      </c>
      <c r="AH1959" s="17">
        <v>-0.32444101796658237</v>
      </c>
      <c r="AI1959" s="17">
        <v>-0.42123427390930795</v>
      </c>
      <c r="AJ1959" s="17">
        <v>0.33333333333333298</v>
      </c>
      <c r="AK1959" s="17">
        <v>0.33609662169294174</v>
      </c>
      <c r="AL1959" s="17">
        <v>0.43983967444698208</v>
      </c>
      <c r="AM1959" s="17">
        <v>0.33333333333333298</v>
      </c>
      <c r="AN1959" s="17">
        <v>-4.0366496624052874E-2</v>
      </c>
      <c r="AO1959" s="17">
        <v>-0.10185120209904994</v>
      </c>
      <c r="AP1959" s="17">
        <v>0.33333333333333298</v>
      </c>
      <c r="AQ1959" s="17">
        <v>-0.41622900780688066</v>
      </c>
      <c r="AR1959" s="17">
        <v>1.9319820102654666</v>
      </c>
      <c r="AS1959" s="17">
        <v>11.299247112196117</v>
      </c>
      <c r="AT1959" s="17">
        <v>0.99712492400688424</v>
      </c>
      <c r="AU1959" s="17">
        <v>-1.0000000000000004</v>
      </c>
      <c r="AV1959" s="17">
        <v>-1.0000000000000004</v>
      </c>
      <c r="AW1959" s="17">
        <v>-1.0000000000000004</v>
      </c>
      <c r="AX1959" s="17">
        <v>-1.0000000000000004</v>
      </c>
      <c r="AY1959" s="17">
        <v>5.8757883360430668E-2</v>
      </c>
      <c r="AZ1959" s="17">
        <v>0.21962659340072008</v>
      </c>
      <c r="BA1959" s="17">
        <v>-0.31576738867963966</v>
      </c>
      <c r="BB1959" s="17">
        <v>0.52184207330854782</v>
      </c>
      <c r="BC1959" s="17">
        <v>0.34801522485173475</v>
      </c>
      <c r="BD1959" s="17">
        <v>14.144184799717278</v>
      </c>
      <c r="BE1959" s="17">
        <v>7.1215436778951693</v>
      </c>
      <c r="BF1959" s="17">
        <v>-1.0000000000000004</v>
      </c>
      <c r="CU1959" t="e">
        <v>#N/A</v>
      </c>
      <c r="CV1959" t="e">
        <v>#N/A</v>
      </c>
    </row>
    <row r="1960" spans="1:100" x14ac:dyDescent="0.25">
      <c r="A1960">
        <v>4819</v>
      </c>
      <c r="B1960" t="s">
        <v>1813</v>
      </c>
      <c r="C1960" s="48">
        <v>2</v>
      </c>
      <c r="D1960" s="22">
        <v>1512.3285546874999</v>
      </c>
      <c r="E1960" s="17">
        <v>99.297421108432701</v>
      </c>
      <c r="F1960" s="17">
        <v>21.997692588657557</v>
      </c>
      <c r="G1960" s="17">
        <v>0.60886066597599409</v>
      </c>
      <c r="H1960" s="17">
        <v>8.0910880758886456</v>
      </c>
      <c r="I1960" s="17">
        <v>71.046808364727099</v>
      </c>
      <c r="J1960" s="17">
        <v>15.896038252517087</v>
      </c>
      <c r="K1960" s="17">
        <v>-0.99999999999999967</v>
      </c>
      <c r="L1960" s="17">
        <v>-0.99999999999999967</v>
      </c>
      <c r="M1960" s="17">
        <v>-0.99999999999999967</v>
      </c>
      <c r="N1960" s="17">
        <v>0.30951228003579423</v>
      </c>
      <c r="O1960" s="17">
        <v>-0.99999999999999967</v>
      </c>
      <c r="P1960" s="17">
        <v>-0.99999999999999967</v>
      </c>
      <c r="Q1960" s="17">
        <v>4.4428194598725597</v>
      </c>
      <c r="R1960" s="17">
        <v>-0.99999999999999967</v>
      </c>
      <c r="S1960" s="17">
        <v>1.7373674117702285</v>
      </c>
      <c r="T1960" s="17">
        <v>0.21137763834808956</v>
      </c>
      <c r="U1960" s="17">
        <v>0.30755367089200975</v>
      </c>
      <c r="V1960" s="17">
        <v>0.23530776961677993</v>
      </c>
      <c r="W1960" s="17">
        <v>3.8551363547110382</v>
      </c>
      <c r="X1960" s="17">
        <v>1.9807009408408329</v>
      </c>
      <c r="Y1960" s="17">
        <v>0.16268693514654883</v>
      </c>
      <c r="Z1960" s="17">
        <v>38.66007423685128</v>
      </c>
      <c r="AA1960" s="17">
        <v>0.92946592249598248</v>
      </c>
      <c r="AB1960" s="17">
        <v>1.6267274220467565</v>
      </c>
      <c r="AC1960" s="17">
        <v>23.88917887331754</v>
      </c>
      <c r="AD1960" s="17">
        <v>1.1478645899995765</v>
      </c>
      <c r="AE1960" s="17">
        <v>0.91115877344584983</v>
      </c>
      <c r="AF1960" s="17">
        <v>62.962968609404207</v>
      </c>
      <c r="AG1960" s="17">
        <v>16.687189141381985</v>
      </c>
      <c r="AH1960" s="17">
        <v>0.32837052661858268</v>
      </c>
      <c r="AI1960" s="17">
        <v>0.43023430076975611</v>
      </c>
      <c r="AJ1960" s="17">
        <v>0.33333333333333298</v>
      </c>
      <c r="AK1960" s="17">
        <v>0.81791302890005846</v>
      </c>
      <c r="AL1960" s="17">
        <v>0.88010620691303076</v>
      </c>
      <c r="AM1960" s="17">
        <v>0.33333333333333298</v>
      </c>
      <c r="AN1960" s="17">
        <v>0.46049144293569494</v>
      </c>
      <c r="AO1960" s="17">
        <v>0.54214267845493436</v>
      </c>
      <c r="AP1960" s="17">
        <v>0.33333333333333298</v>
      </c>
      <c r="AQ1960" s="17">
        <v>8.8790763268165378</v>
      </c>
      <c r="AR1960" s="17">
        <v>2.2444243630026963</v>
      </c>
      <c r="AS1960" s="17">
        <v>6.6235866014094924</v>
      </c>
      <c r="AT1960" s="17">
        <v>8.1324320520142219</v>
      </c>
      <c r="AU1960" s="17">
        <v>-0.99999999999999967</v>
      </c>
      <c r="AV1960" s="17">
        <v>-0.99999999999999967</v>
      </c>
      <c r="AW1960" s="17">
        <v>-0.99999999999999967</v>
      </c>
      <c r="AX1960" s="17">
        <v>-0.99999999999999967</v>
      </c>
      <c r="AY1960" s="17">
        <v>3.7048281175638985E-2</v>
      </c>
      <c r="AZ1960" s="17">
        <v>0.12749453957584969</v>
      </c>
      <c r="BA1960" s="17">
        <v>0.44148818756404595</v>
      </c>
      <c r="BB1960" s="17">
        <v>6.8243734360722993E-2</v>
      </c>
      <c r="BC1960" s="17">
        <v>0.24304217788023291</v>
      </c>
      <c r="BD1960" s="17">
        <v>2.9963163592921185</v>
      </c>
      <c r="BE1960" s="17">
        <v>7.6765286370126109</v>
      </c>
      <c r="BF1960" s="17">
        <v>-0.99999999999999967</v>
      </c>
      <c r="BG1960" s="22">
        <v>1046.2449286288384</v>
      </c>
    </row>
    <row r="1961" spans="1:100" x14ac:dyDescent="0.25">
      <c r="A1961">
        <v>4821</v>
      </c>
      <c r="B1961" t="s">
        <v>1814</v>
      </c>
      <c r="C1961" s="48">
        <v>2</v>
      </c>
      <c r="D1961" s="22">
        <v>1417.265634765625</v>
      </c>
      <c r="E1961" s="17">
        <v>16.638008753305826</v>
      </c>
      <c r="F1961" s="17">
        <v>-111.35207710035785</v>
      </c>
      <c r="G1961" s="17">
        <v>-0.31799787974140176</v>
      </c>
      <c r="H1961" s="17">
        <v>-0.36347884805392905</v>
      </c>
      <c r="I1961" s="17">
        <v>6.1369007804986069</v>
      </c>
      <c r="J1961" s="17">
        <v>-0.13562286083366537</v>
      </c>
      <c r="K1961" s="17">
        <v>-1.0000000000000018</v>
      </c>
      <c r="L1961" s="17">
        <v>-1.0000000000000018</v>
      </c>
      <c r="M1961" s="17">
        <v>-1.0000000000000018</v>
      </c>
      <c r="N1961" s="17">
        <v>7.8539435961510445E-2</v>
      </c>
      <c r="O1961" s="17">
        <v>-1.0000000000000018</v>
      </c>
      <c r="P1961" s="17">
        <v>-1.0000000000000018</v>
      </c>
      <c r="Q1961" s="17">
        <v>1.9616256825756393</v>
      </c>
      <c r="R1961" s="17">
        <v>-1.0000000000000018</v>
      </c>
      <c r="S1961" s="17">
        <v>-1.4986148614389101</v>
      </c>
      <c r="T1961" s="17">
        <v>-0.15184070256775814</v>
      </c>
      <c r="U1961" s="17">
        <v>-0.78084566174855397</v>
      </c>
      <c r="V1961" s="17">
        <v>-1.1908472695959249</v>
      </c>
      <c r="W1961" s="17">
        <v>-3.3715996660275716</v>
      </c>
      <c r="X1961" s="17">
        <v>-6.9233000688577411</v>
      </c>
      <c r="Y1961" s="17">
        <v>-0.16409735444112597</v>
      </c>
      <c r="Z1961" s="17">
        <v>8.6562960337200892</v>
      </c>
      <c r="AA1961" s="17">
        <v>-1.2802777290191851</v>
      </c>
      <c r="AB1961" s="17">
        <v>-1.5584227349283095</v>
      </c>
      <c r="AC1961" s="17">
        <v>-12.679642762876433</v>
      </c>
      <c r="AD1961" s="17">
        <v>-1.6433200210653105</v>
      </c>
      <c r="AE1961" s="17">
        <v>-1.4263113412925166</v>
      </c>
      <c r="AF1961" s="17">
        <v>3.7375981217088636</v>
      </c>
      <c r="AG1961" s="17">
        <v>-84.502353104401408</v>
      </c>
      <c r="AH1961" s="17">
        <v>-0.37170852158576384</v>
      </c>
      <c r="AI1961" s="17">
        <v>-0.39804685176592253</v>
      </c>
      <c r="AJ1961" s="17">
        <v>0.33333333333333298</v>
      </c>
      <c r="AK1961" s="17">
        <v>-0.11658749529094303</v>
      </c>
      <c r="AL1961" s="17">
        <v>6.3905276380836984E-2</v>
      </c>
      <c r="AM1961" s="17">
        <v>0.33333333333333298</v>
      </c>
      <c r="AN1961" s="17">
        <v>-0.38195572077383916</v>
      </c>
      <c r="AO1961" s="17">
        <v>-0.37842571364452932</v>
      </c>
      <c r="AP1961" s="17">
        <v>0.33333333333333298</v>
      </c>
      <c r="AQ1961" s="17">
        <v>-1.6236117347687538</v>
      </c>
      <c r="AR1961" s="17">
        <v>2.2444243630026963</v>
      </c>
      <c r="AS1961" s="17">
        <v>-6.745710362031895</v>
      </c>
      <c r="AT1961" s="17">
        <v>-1.2212602759276585</v>
      </c>
      <c r="AU1961" s="17">
        <v>-1.0000000000000018</v>
      </c>
      <c r="AV1961" s="17">
        <v>-1.0000000000000018</v>
      </c>
      <c r="AW1961" s="17">
        <v>-1.0000000000000018</v>
      </c>
      <c r="AX1961" s="17">
        <v>-1.0000000000000018</v>
      </c>
      <c r="AY1961" s="17">
        <v>-0.10374400273575694</v>
      </c>
      <c r="AZ1961" s="17">
        <v>1.0984765509493413</v>
      </c>
      <c r="BA1961" s="17">
        <v>-0.49195287810084976</v>
      </c>
      <c r="BB1961" s="17">
        <v>0.60898848355098856</v>
      </c>
      <c r="BC1961" s="17">
        <v>-0.27454579368863119</v>
      </c>
      <c r="BD1961" s="17">
        <v>17.414984904121553</v>
      </c>
      <c r="BE1961" s="17">
        <v>-6.2529075056633614</v>
      </c>
      <c r="BF1961" s="17">
        <v>-1.0000000000000018</v>
      </c>
      <c r="BG1961" s="22">
        <v>-31.26253602053761</v>
      </c>
    </row>
    <row r="1962" spans="1:100" x14ac:dyDescent="0.25">
      <c r="A1962">
        <v>4823</v>
      </c>
      <c r="B1962" t="s">
        <v>1815</v>
      </c>
      <c r="C1962" s="48">
        <v>3</v>
      </c>
      <c r="D1962" s="22">
        <v>1438.2396509033424</v>
      </c>
      <c r="E1962" s="17">
        <v>59.584495601887241</v>
      </c>
      <c r="F1962" s="17">
        <v>18.487673092077863</v>
      </c>
      <c r="G1962" s="17">
        <v>0.16599692584094636</v>
      </c>
      <c r="H1962" s="17">
        <v>3.0772704726012017</v>
      </c>
      <c r="I1962" s="17">
        <v>37.880446621131277</v>
      </c>
      <c r="J1962" s="17">
        <v>11.922162547116782</v>
      </c>
      <c r="K1962" s="17">
        <v>-0.99999999999999956</v>
      </c>
      <c r="L1962" s="17">
        <v>-0.99999999999999956</v>
      </c>
      <c r="M1962" s="17">
        <v>-0.99999999999999956</v>
      </c>
      <c r="N1962" s="17">
        <v>0.15552085874782295</v>
      </c>
      <c r="O1962" s="17">
        <v>-0.99999999999999956</v>
      </c>
      <c r="P1962" s="17">
        <v>-0.99999999999999956</v>
      </c>
      <c r="Q1962" s="17">
        <v>2.70183447086767</v>
      </c>
      <c r="R1962" s="17">
        <v>-0.99999999999999956</v>
      </c>
      <c r="S1962" s="17">
        <v>3.1929811225262866E-2</v>
      </c>
      <c r="T1962" s="17">
        <v>-1.6342118709647788E-2</v>
      </c>
      <c r="U1962" s="17">
        <v>0.15578818964150321</v>
      </c>
      <c r="V1962" s="17">
        <v>-0.52914254948606931</v>
      </c>
      <c r="W1962" s="17">
        <v>0.37543600173353225</v>
      </c>
      <c r="X1962" s="17">
        <v>0.96581082244517125</v>
      </c>
      <c r="Y1962" s="17">
        <v>6.2708136227591652E-2</v>
      </c>
      <c r="Z1962" s="17">
        <v>16.55267569218331</v>
      </c>
      <c r="AA1962" s="17">
        <v>0.80936127497608246</v>
      </c>
      <c r="AB1962" s="17">
        <v>0.54780776078855409</v>
      </c>
      <c r="AC1962" s="17">
        <v>23.024563784099708</v>
      </c>
      <c r="AD1962" s="17">
        <v>-0.56420861843992809</v>
      </c>
      <c r="AE1962" s="17">
        <v>-0.80760171033309258</v>
      </c>
      <c r="AF1962" s="17">
        <v>39.31744552673851</v>
      </c>
      <c r="AG1962" s="17">
        <v>20.136247513804602</v>
      </c>
      <c r="AH1962" s="17">
        <v>-4.3486996699739627E-2</v>
      </c>
      <c r="AI1962" s="17">
        <v>-0.17941978933196198</v>
      </c>
      <c r="AJ1962" s="17">
        <v>0.33333333333333298</v>
      </c>
      <c r="AK1962" s="17">
        <v>-0.11295262555793718</v>
      </c>
      <c r="AL1962" s="17">
        <v>4.7753856034851508E-2</v>
      </c>
      <c r="AM1962" s="17">
        <v>0.33333333333333298</v>
      </c>
      <c r="AN1962" s="17">
        <v>7.3206963037305266E-3</v>
      </c>
      <c r="AO1962" s="17">
        <v>-0.15573384782432825</v>
      </c>
      <c r="AP1962" s="17">
        <v>0.33333333333333298</v>
      </c>
      <c r="AQ1962" s="17">
        <v>-1.4369989056071941</v>
      </c>
      <c r="AR1962" s="17">
        <v>0.21146452633161231</v>
      </c>
      <c r="AS1962" s="17">
        <v>12.300724232683859</v>
      </c>
      <c r="AT1962" s="17">
        <v>-0.59002621189867943</v>
      </c>
      <c r="AU1962" s="17">
        <v>-0.99999999999999956</v>
      </c>
      <c r="AV1962" s="17">
        <v>-0.99999999999999956</v>
      </c>
      <c r="AW1962" s="17">
        <v>-0.99999999999999956</v>
      </c>
      <c r="AX1962" s="17">
        <v>-0.99999999999999956</v>
      </c>
      <c r="AY1962" s="17">
        <v>-6.877631569884203E-2</v>
      </c>
      <c r="AZ1962" s="17">
        <v>1.1979401127294766</v>
      </c>
      <c r="BA1962" s="17">
        <v>-0.44560972496053386</v>
      </c>
      <c r="BB1962" s="17">
        <v>0.36331181360596043</v>
      </c>
      <c r="BC1962" s="17">
        <v>0.3581208575198867</v>
      </c>
      <c r="BD1962" s="17">
        <v>15.072495903796407</v>
      </c>
      <c r="BE1962" s="17">
        <v>6.7249728131945039</v>
      </c>
      <c r="BF1962" s="17">
        <v>-0.99999999999999956</v>
      </c>
      <c r="CU1962" t="e">
        <v>#N/A</v>
      </c>
      <c r="CV1962" t="e">
        <v>#N/A</v>
      </c>
    </row>
    <row r="1963" spans="1:100" x14ac:dyDescent="0.25">
      <c r="A1963">
        <v>4827</v>
      </c>
      <c r="B1963" t="s">
        <v>1816</v>
      </c>
      <c r="C1963" s="48">
        <v>2</v>
      </c>
      <c r="D1963" s="22">
        <v>1460.8275195312499</v>
      </c>
      <c r="E1963" s="17">
        <v>37.68659708728886</v>
      </c>
      <c r="F1963" s="17">
        <v>-77.395576241669573</v>
      </c>
      <c r="G1963" s="17">
        <v>-8.1980426715925259E-2</v>
      </c>
      <c r="H1963" s="17">
        <v>1.7894120769338633</v>
      </c>
      <c r="I1963" s="17">
        <v>22.665713224355365</v>
      </c>
      <c r="J1963" s="17">
        <v>3.946717255922735</v>
      </c>
      <c r="K1963" s="17">
        <v>-1.0000000000000011</v>
      </c>
      <c r="L1963" s="17">
        <v>-1.0000000000000011</v>
      </c>
      <c r="M1963" s="17">
        <v>-1.0000000000000011</v>
      </c>
      <c r="N1963" s="17">
        <v>0.13735490745750775</v>
      </c>
      <c r="O1963" s="17">
        <v>-1.0000000000000011</v>
      </c>
      <c r="P1963" s="17">
        <v>-1.0000000000000011</v>
      </c>
      <c r="Q1963" s="17">
        <v>2.5934427365221158</v>
      </c>
      <c r="R1963" s="17">
        <v>-1.0000000000000011</v>
      </c>
      <c r="S1963" s="17">
        <v>-0.67459667906646881</v>
      </c>
      <c r="T1963" s="17">
        <v>-5.9349924863653203E-2</v>
      </c>
      <c r="U1963" s="17">
        <v>-0.5036930805360389</v>
      </c>
      <c r="V1963" s="17">
        <v>-0.82768777613308786</v>
      </c>
      <c r="W1963" s="17">
        <v>-1.5313665072751554</v>
      </c>
      <c r="X1963" s="17">
        <v>-4.6559641849136044</v>
      </c>
      <c r="Y1963" s="17">
        <v>-8.0884229770061933E-2</v>
      </c>
      <c r="Z1963" s="17">
        <v>16.296529104197162</v>
      </c>
      <c r="AA1963" s="17">
        <v>-0.71758337735179922</v>
      </c>
      <c r="AB1963" s="17">
        <v>-0.74734856290231755</v>
      </c>
      <c r="AC1963" s="17">
        <v>-3.3676714997350103</v>
      </c>
      <c r="AD1963" s="17">
        <v>-0.93256616777095647</v>
      </c>
      <c r="AE1963" s="17">
        <v>-0.83109242082962087</v>
      </c>
      <c r="AF1963" s="17">
        <v>18.818886589710019</v>
      </c>
      <c r="AG1963" s="17">
        <v>-58.735208652840662</v>
      </c>
      <c r="AH1963" s="17">
        <v>-0.19343873636648889</v>
      </c>
      <c r="AI1963" s="17">
        <v>-0.18713137937399749</v>
      </c>
      <c r="AJ1963" s="17">
        <v>0.33333333333333298</v>
      </c>
      <c r="AK1963" s="17">
        <v>0.12137592921394613</v>
      </c>
      <c r="AL1963" s="17">
        <v>0.27174461246003251</v>
      </c>
      <c r="AM1963" s="17">
        <v>0.33333333333333298</v>
      </c>
      <c r="AN1963" s="17">
        <v>-0.16743298177987198</v>
      </c>
      <c r="AO1963" s="17">
        <v>-0.144010000218804</v>
      </c>
      <c r="AP1963" s="17">
        <v>0.33333333333333298</v>
      </c>
      <c r="AQ1963" s="17">
        <v>1.0508176025556546</v>
      </c>
      <c r="AR1963" s="17">
        <v>2.2444243630026963</v>
      </c>
      <c r="AS1963" s="17">
        <v>-3.341320951552456</v>
      </c>
      <c r="AT1963" s="17">
        <v>1.1605860692620018</v>
      </c>
      <c r="AU1963" s="17">
        <v>-1.0000000000000011</v>
      </c>
      <c r="AV1963" s="17">
        <v>-1.0000000000000011</v>
      </c>
      <c r="AW1963" s="17">
        <v>-1.0000000000000011</v>
      </c>
      <c r="AX1963" s="17">
        <v>-1.0000000000000011</v>
      </c>
      <c r="AY1963" s="17">
        <v>-6.7892322446519729E-2</v>
      </c>
      <c r="AZ1963" s="17">
        <v>0.85122339423323479</v>
      </c>
      <c r="BA1963" s="17">
        <v>-0.25425923662172312</v>
      </c>
      <c r="BB1963" s="17">
        <v>0.47129196121703987</v>
      </c>
      <c r="BC1963" s="17">
        <v>-0.14274596799704911</v>
      </c>
      <c r="BD1963" s="17">
        <v>13.74338103134806</v>
      </c>
      <c r="BE1963" s="17">
        <v>-2.7058829292963376</v>
      </c>
      <c r="BF1963" s="17">
        <v>-1.0000000000000011</v>
      </c>
      <c r="BG1963" s="22">
        <v>-9.3755728276303216</v>
      </c>
    </row>
    <row r="1964" spans="1:100" x14ac:dyDescent="0.25">
      <c r="A1964">
        <v>4828</v>
      </c>
      <c r="B1964" t="s">
        <v>1080</v>
      </c>
      <c r="C1964" s="48">
        <v>2</v>
      </c>
      <c r="D1964" s="22">
        <v>1448.87328125</v>
      </c>
      <c r="E1964" s="17">
        <v>32.777576867682662</v>
      </c>
      <c r="F1964" s="17">
        <v>-85.315021795804384</v>
      </c>
      <c r="G1964" s="17">
        <v>-0.13702518462073127</v>
      </c>
      <c r="H1964" s="17">
        <v>1.2873078543761576</v>
      </c>
      <c r="I1964" s="17">
        <v>18.810809835800328</v>
      </c>
      <c r="J1964" s="17">
        <v>2.994620618443653</v>
      </c>
      <c r="K1964" s="17">
        <v>-1.0000000000000013</v>
      </c>
      <c r="L1964" s="17">
        <v>-1.0000000000000013</v>
      </c>
      <c r="M1964" s="17">
        <v>-1.0000000000000013</v>
      </c>
      <c r="N1964" s="17">
        <v>0.12363777193192133</v>
      </c>
      <c r="O1964" s="17">
        <v>-1.0000000000000013</v>
      </c>
      <c r="P1964" s="17">
        <v>-1.0000000000000013</v>
      </c>
      <c r="Q1964" s="17">
        <v>2.446088308581325</v>
      </c>
      <c r="R1964" s="17">
        <v>-1.0000000000000013</v>
      </c>
      <c r="S1964" s="17">
        <v>-0.86677687920172386</v>
      </c>
      <c r="T1964" s="17">
        <v>-8.0920924812543121E-2</v>
      </c>
      <c r="U1964" s="17">
        <v>-0.56833150680482936</v>
      </c>
      <c r="V1964" s="17">
        <v>-0.91238501416461615</v>
      </c>
      <c r="W1964" s="17">
        <v>-1.9605516688529692</v>
      </c>
      <c r="X1964" s="17">
        <v>-5.1847596329651191</v>
      </c>
      <c r="Y1964" s="17">
        <v>-0.10029146530838767</v>
      </c>
      <c r="Z1964" s="17">
        <v>14.514649102063139</v>
      </c>
      <c r="AA1964" s="17">
        <v>-0.84881678388546611</v>
      </c>
      <c r="AB1964" s="17">
        <v>-0.9365099188516699</v>
      </c>
      <c r="AC1964" s="17">
        <v>-5.5394397195234042</v>
      </c>
      <c r="AD1964" s="17">
        <v>-1.0983304927519257</v>
      </c>
      <c r="AE1964" s="17">
        <v>-0.96991131306511758</v>
      </c>
      <c r="AF1964" s="17">
        <v>15.301579450038204</v>
      </c>
      <c r="AG1964" s="17">
        <v>-64.744705874561902</v>
      </c>
      <c r="AH1964" s="17">
        <v>-0.23501539539465632</v>
      </c>
      <c r="AI1964" s="17">
        <v>-0.2363217717257789</v>
      </c>
      <c r="AJ1964" s="17">
        <v>0.33333333333333298</v>
      </c>
      <c r="AK1964" s="17">
        <v>6.5877325512565199E-2</v>
      </c>
      <c r="AL1964" s="17">
        <v>0.22327164662245946</v>
      </c>
      <c r="AM1964" s="17">
        <v>0.33333333333333298</v>
      </c>
      <c r="AN1964" s="17">
        <v>-0.21746467257912888</v>
      </c>
      <c r="AO1964" s="17">
        <v>-0.19868119520542465</v>
      </c>
      <c r="AP1964" s="17">
        <v>0.33333333333333298</v>
      </c>
      <c r="AQ1964" s="17">
        <v>0.42707849547088284</v>
      </c>
      <c r="AR1964" s="17">
        <v>2.2444243630026963</v>
      </c>
      <c r="AS1964" s="17">
        <v>-4.1353037206712209</v>
      </c>
      <c r="AT1964" s="17">
        <v>0.60508411905978754</v>
      </c>
      <c r="AU1964" s="17">
        <v>-1.0000000000000013</v>
      </c>
      <c r="AV1964" s="17">
        <v>-1.0000000000000013</v>
      </c>
      <c r="AW1964" s="17">
        <v>-1.0000000000000013</v>
      </c>
      <c r="AX1964" s="17">
        <v>-1.0000000000000013</v>
      </c>
      <c r="AY1964" s="17">
        <v>-7.6253767910421696E-2</v>
      </c>
      <c r="AZ1964" s="17">
        <v>0.9088885794903947</v>
      </c>
      <c r="BA1964" s="17">
        <v>-0.30969492064852255</v>
      </c>
      <c r="BB1964" s="17">
        <v>0.50340599193402991</v>
      </c>
      <c r="BC1964" s="17">
        <v>-0.17348475194751248</v>
      </c>
      <c r="BD1964" s="17">
        <v>14.599684426323471</v>
      </c>
      <c r="BE1964" s="17">
        <v>-3.5331315356417514</v>
      </c>
      <c r="BF1964" s="17">
        <v>-1.0000000000000013</v>
      </c>
      <c r="BG1964" s="22">
        <v>947.54034344081867</v>
      </c>
    </row>
    <row r="1965" spans="1:100" x14ac:dyDescent="0.25">
      <c r="A1965">
        <v>4829</v>
      </c>
      <c r="B1965" t="s">
        <v>1020</v>
      </c>
      <c r="C1965" s="48">
        <v>2</v>
      </c>
      <c r="D1965" s="22">
        <v>1457.6696191406249</v>
      </c>
      <c r="E1965" s="17">
        <v>94.920841170209513</v>
      </c>
      <c r="F1965" s="17">
        <v>14.937202921972569</v>
      </c>
      <c r="G1965" s="17">
        <v>0.55978615163841583</v>
      </c>
      <c r="H1965" s="17">
        <v>7.6434428902838718</v>
      </c>
      <c r="I1965" s="17">
        <v>67.610014039302214</v>
      </c>
      <c r="J1965" s="17">
        <v>15.047207557911602</v>
      </c>
      <c r="K1965" s="17">
        <v>-0.99999999999999978</v>
      </c>
      <c r="L1965" s="17">
        <v>-0.99999999999999978</v>
      </c>
      <c r="M1965" s="17">
        <v>-0.99999999999999978</v>
      </c>
      <c r="N1965" s="17">
        <v>0.29728292723920174</v>
      </c>
      <c r="O1965" s="17">
        <v>-0.99999999999999978</v>
      </c>
      <c r="P1965" s="17">
        <v>-0.99999999999999978</v>
      </c>
      <c r="Q1965" s="17">
        <v>4.3114473317728814</v>
      </c>
      <c r="R1965" s="17">
        <v>-0.99999999999999978</v>
      </c>
      <c r="S1965" s="17">
        <v>1.5660313873072556</v>
      </c>
      <c r="T1965" s="17">
        <v>0.19214626398000878</v>
      </c>
      <c r="U1965" s="17">
        <v>0.24992603299464519</v>
      </c>
      <c r="V1965" s="17">
        <v>0.1597969311583804</v>
      </c>
      <c r="W1965" s="17">
        <v>3.4725013106665026</v>
      </c>
      <c r="X1965" s="17">
        <v>1.5092595032759948</v>
      </c>
      <c r="Y1965" s="17">
        <v>0.14538463979763655</v>
      </c>
      <c r="Z1965" s="17">
        <v>37.07145982485229</v>
      </c>
      <c r="AA1965" s="17">
        <v>0.81246630371950712</v>
      </c>
      <c r="AB1965" s="17">
        <v>1.4580828130413686</v>
      </c>
      <c r="AC1965" s="17">
        <v>21.952964151032479</v>
      </c>
      <c r="AD1965" s="17">
        <v>1.0000793321007986</v>
      </c>
      <c r="AE1965" s="17">
        <v>0.78739640302868752</v>
      </c>
      <c r="AF1965" s="17">
        <v>59.827154297094907</v>
      </c>
      <c r="AG1965" s="17">
        <v>11.329491718513543</v>
      </c>
      <c r="AH1965" s="17">
        <v>0.29130333934681779</v>
      </c>
      <c r="AI1965" s="17">
        <v>0.38637917801831556</v>
      </c>
      <c r="AJ1965" s="17">
        <v>0.33333333333333298</v>
      </c>
      <c r="AK1965" s="17">
        <v>0.76843389361583914</v>
      </c>
      <c r="AL1965" s="17">
        <v>0.83689069743445732</v>
      </c>
      <c r="AM1965" s="17">
        <v>0.33333333333333298</v>
      </c>
      <c r="AN1965" s="17">
        <v>0.4158862703285674</v>
      </c>
      <c r="AO1965" s="17">
        <v>0.49340120979658625</v>
      </c>
      <c r="AP1965" s="17">
        <v>0.33333333333333298</v>
      </c>
      <c r="AQ1965" s="17">
        <v>8.3229889732037527</v>
      </c>
      <c r="AR1965" s="17">
        <v>2.2444243630026963</v>
      </c>
      <c r="AS1965" s="17">
        <v>5.915720488994328</v>
      </c>
      <c r="AT1965" s="17">
        <v>7.6371807427633707</v>
      </c>
      <c r="AU1965" s="17">
        <v>-0.99999999999999978</v>
      </c>
      <c r="AV1965" s="17">
        <v>-0.99999999999999978</v>
      </c>
      <c r="AW1965" s="17">
        <v>-0.99999999999999978</v>
      </c>
      <c r="AX1965" s="17">
        <v>-0.99999999999999978</v>
      </c>
      <c r="AY1965" s="17">
        <v>2.9593731625057532E-2</v>
      </c>
      <c r="AZ1965" s="17">
        <v>0.178905265472321</v>
      </c>
      <c r="BA1965" s="17">
        <v>0.39206514758462774</v>
      </c>
      <c r="BB1965" s="17">
        <v>9.6874625309209844E-2</v>
      </c>
      <c r="BC1965" s="17">
        <v>0.21563737220726564</v>
      </c>
      <c r="BD1965" s="17">
        <v>3.7597437015780351</v>
      </c>
      <c r="BE1965" s="17">
        <v>6.9390047539382671</v>
      </c>
      <c r="BF1965" s="17">
        <v>-0.99999999999999978</v>
      </c>
      <c r="BG1965" s="22">
        <v>15.470042725063195</v>
      </c>
    </row>
    <row r="1966" spans="1:100" x14ac:dyDescent="0.25">
      <c r="A1966">
        <v>4835</v>
      </c>
      <c r="B1966" t="s">
        <v>1817</v>
      </c>
      <c r="C1966" s="48">
        <v>2</v>
      </c>
      <c r="D1966" s="22">
        <v>1434.7272265624999</v>
      </c>
      <c r="E1966" s="17">
        <v>50.978128419754938</v>
      </c>
      <c r="F1966" s="17">
        <v>-55.953098107614096</v>
      </c>
      <c r="G1966" s="17">
        <v>6.7057281757483933E-2</v>
      </c>
      <c r="H1966" s="17">
        <v>3.1488959877222062</v>
      </c>
      <c r="I1966" s="17">
        <v>33.103146129595942</v>
      </c>
      <c r="J1966" s="17">
        <v>6.5245885464190696</v>
      </c>
      <c r="K1966" s="17">
        <v>-1.0000000000000009</v>
      </c>
      <c r="L1966" s="17">
        <v>-1.0000000000000009</v>
      </c>
      <c r="M1966" s="17">
        <v>-1.0000000000000009</v>
      </c>
      <c r="N1966" s="17">
        <v>0.17449505528208553</v>
      </c>
      <c r="O1966" s="17">
        <v>-1.0000000000000009</v>
      </c>
      <c r="P1966" s="17">
        <v>-1.0000000000000009</v>
      </c>
      <c r="Q1966" s="17">
        <v>2.9924156289396895</v>
      </c>
      <c r="R1966" s="17">
        <v>-1.0000000000000009</v>
      </c>
      <c r="S1966" s="17">
        <v>-0.15425472949057961</v>
      </c>
      <c r="T1966" s="17">
        <v>-9.4486461391263266E-4</v>
      </c>
      <c r="U1966" s="17">
        <v>-0.3286798132038769</v>
      </c>
      <c r="V1966" s="17">
        <v>-0.59836380867961814</v>
      </c>
      <c r="W1966" s="17">
        <v>-0.36931628801599548</v>
      </c>
      <c r="X1966" s="17">
        <v>-3.2242118286753998</v>
      </c>
      <c r="Y1966" s="17">
        <v>-2.8337719938228478E-2</v>
      </c>
      <c r="Z1966" s="17">
        <v>21.121099551975647</v>
      </c>
      <c r="AA1966" s="17">
        <v>-0.36225932962391627</v>
      </c>
      <c r="AB1966" s="17">
        <v>-0.23518035478394084</v>
      </c>
      <c r="AC1966" s="17">
        <v>2.5125498171140759</v>
      </c>
      <c r="AD1966" s="17">
        <v>-0.48374713245918355</v>
      </c>
      <c r="AE1966" s="17">
        <v>-0.45523011569648897</v>
      </c>
      <c r="AF1966" s="17">
        <v>28.342252956411382</v>
      </c>
      <c r="AG1966" s="17">
        <v>-42.464055338812656</v>
      </c>
      <c r="AH1966" s="17">
        <v>-8.0866890773952926E-2</v>
      </c>
      <c r="AI1966" s="17">
        <v>-5.3944793873958508E-2</v>
      </c>
      <c r="AJ1966" s="17">
        <v>0.33333333333333298</v>
      </c>
      <c r="AK1966" s="17">
        <v>0.27164245837975953</v>
      </c>
      <c r="AL1966" s="17">
        <v>0.40298871319411855</v>
      </c>
      <c r="AM1966" s="17">
        <v>0.33333333333333298</v>
      </c>
      <c r="AN1966" s="17">
        <v>-3.1968519193501466E-2</v>
      </c>
      <c r="AO1966" s="17">
        <v>4.0162593280198E-3</v>
      </c>
      <c r="AP1966" s="17">
        <v>0.33333333333333298</v>
      </c>
      <c r="AQ1966" s="17">
        <v>2.7396368606207036</v>
      </c>
      <c r="AR1966" s="17">
        <v>2.2444243630026963</v>
      </c>
      <c r="AS1966" s="17">
        <v>-1.1915545254474047</v>
      </c>
      <c r="AT1966" s="17">
        <v>2.6646482336160648</v>
      </c>
      <c r="AU1966" s="17">
        <v>-1.0000000000000009</v>
      </c>
      <c r="AV1966" s="17">
        <v>-1.0000000000000009</v>
      </c>
      <c r="AW1966" s="17">
        <v>-1.0000000000000009</v>
      </c>
      <c r="AX1966" s="17">
        <v>-1.0000000000000009</v>
      </c>
      <c r="AY1966" s="17">
        <v>-4.5253097225101721E-2</v>
      </c>
      <c r="AZ1966" s="17">
        <v>0.69509068702277488</v>
      </c>
      <c r="BA1966" s="17">
        <v>-0.10416306707732442</v>
      </c>
      <c r="BB1966" s="17">
        <v>0.38434087395488681</v>
      </c>
      <c r="BC1966" s="17">
        <v>-5.9518461952621893E-2</v>
      </c>
      <c r="BD1966" s="17">
        <v>11.42487695207055</v>
      </c>
      <c r="BE1966" s="17">
        <v>-0.46604681555121275</v>
      </c>
      <c r="BF1966" s="17">
        <v>-1.0000000000000009</v>
      </c>
      <c r="BG1966" s="22">
        <v>704.71955189453422</v>
      </c>
    </row>
    <row r="1967" spans="1:100" x14ac:dyDescent="0.25">
      <c r="A1967">
        <v>4838</v>
      </c>
      <c r="B1967" t="s">
        <v>3029</v>
      </c>
      <c r="C1967" s="48">
        <v>3</v>
      </c>
      <c r="D1967" s="22">
        <v>1435.8444496896618</v>
      </c>
      <c r="E1967" s="17">
        <v>52.494077128228867</v>
      </c>
      <c r="F1967" s="17">
        <v>-23.277181044042234</v>
      </c>
      <c r="G1967" s="17">
        <v>0.24052691472660787</v>
      </c>
      <c r="H1967" s="17">
        <v>4.3942175116816209</v>
      </c>
      <c r="I1967" s="17">
        <v>27.39832970165287</v>
      </c>
      <c r="J1967" s="17">
        <v>17.634909137115258</v>
      </c>
      <c r="K1967" s="17">
        <v>-1.0000000000000018</v>
      </c>
      <c r="L1967" s="17">
        <v>-1.0000000000000018</v>
      </c>
      <c r="M1967" s="17">
        <v>-1.0000000000000018</v>
      </c>
      <c r="N1967" s="17">
        <v>0.33978681420442897</v>
      </c>
      <c r="O1967" s="17">
        <v>-1.0000000000000018</v>
      </c>
      <c r="P1967" s="17">
        <v>-1.0000000000000018</v>
      </c>
      <c r="Q1967" s="17">
        <v>3.4250250055119986</v>
      </c>
      <c r="R1967" s="17">
        <v>-1.0000000000000018</v>
      </c>
      <c r="S1967" s="17">
        <v>-9.1377414325611014E-2</v>
      </c>
      <c r="T1967" s="17">
        <v>-6.2948008019606247E-2</v>
      </c>
      <c r="U1967" s="17">
        <v>0.57597366741042311</v>
      </c>
      <c r="V1967" s="17">
        <v>0.62094892280586056</v>
      </c>
      <c r="W1967" s="17">
        <v>0.96919250616962416</v>
      </c>
      <c r="X1967" s="17">
        <v>1.2065236871459804</v>
      </c>
      <c r="Y1967" s="17">
        <v>2.5968201302785592E-2</v>
      </c>
      <c r="Z1967" s="17">
        <v>18.170923493778922</v>
      </c>
      <c r="AA1967" s="17">
        <v>-0.1325988315204466</v>
      </c>
      <c r="AB1967" s="17">
        <v>0.54532310258912253</v>
      </c>
      <c r="AC1967" s="17">
        <v>-1.3271046056308782</v>
      </c>
      <c r="AD1967" s="17">
        <v>1.4703523012726216</v>
      </c>
      <c r="AE1967" s="17">
        <v>0.95113248378326487</v>
      </c>
      <c r="AF1967" s="17">
        <v>18.340274474520424</v>
      </c>
      <c r="AG1967" s="17">
        <v>-26.68514056052917</v>
      </c>
      <c r="AH1967" s="17">
        <v>0.25041297408368324</v>
      </c>
      <c r="AI1967" s="17">
        <v>0.34955904459364573</v>
      </c>
      <c r="AJ1967" s="17">
        <v>0.33333333333333298</v>
      </c>
      <c r="AK1967" s="17">
        <v>1.3792395762495806</v>
      </c>
      <c r="AL1967" s="17">
        <v>1.164926039454929</v>
      </c>
      <c r="AM1967" s="17">
        <v>0.33333333333333298</v>
      </c>
      <c r="AN1967" s="17">
        <v>0.22948388202014158</v>
      </c>
      <c r="AO1967" s="17">
        <v>0.29712596137791814</v>
      </c>
      <c r="AP1967" s="17">
        <v>0.33333333333333298</v>
      </c>
      <c r="AQ1967" s="17">
        <v>9.0580552271324581</v>
      </c>
      <c r="AR1967" s="17">
        <v>1.4654893752364375</v>
      </c>
      <c r="AS1967" s="17">
        <v>2.3770239993830242</v>
      </c>
      <c r="AT1967" s="17">
        <v>13.792395762495797</v>
      </c>
      <c r="AU1967" s="17">
        <v>-1.0000000000000018</v>
      </c>
      <c r="AV1967" s="17">
        <v>-1.0000000000000018</v>
      </c>
      <c r="AW1967" s="17">
        <v>-1.0000000000000018</v>
      </c>
      <c r="AX1967" s="17">
        <v>-1.0000000000000018</v>
      </c>
      <c r="AY1967" s="17">
        <v>-1.8141653693106254E-2</v>
      </c>
      <c r="AZ1967" s="17">
        <v>0.49471111135782009</v>
      </c>
      <c r="BA1967" s="17">
        <v>1.1184730009682919</v>
      </c>
      <c r="BB1967" s="17">
        <v>0.25531703659959476</v>
      </c>
      <c r="BC1967" s="17">
        <v>-0.10130018534166199</v>
      </c>
      <c r="BD1967" s="17">
        <v>8.8564814717789719</v>
      </c>
      <c r="BE1967" s="17">
        <v>3.0598603712999077</v>
      </c>
      <c r="BF1967" s="17">
        <v>-1.0000000000000018</v>
      </c>
      <c r="CU1967" t="e">
        <v>#N/A</v>
      </c>
      <c r="CV1967" t="e">
        <v>#N/A</v>
      </c>
    </row>
    <row r="1968" spans="1:100" x14ac:dyDescent="0.25">
      <c r="A1968">
        <v>4840</v>
      </c>
      <c r="B1968" t="s">
        <v>1818</v>
      </c>
      <c r="C1968" s="48">
        <v>3</v>
      </c>
      <c r="D1968" s="22">
        <v>1330.2229275411519</v>
      </c>
      <c r="E1968" s="17">
        <v>-10.414838055751611</v>
      </c>
      <c r="F1968" s="17">
        <v>-133.96628686742258</v>
      </c>
      <c r="G1968" s="17">
        <v>-6.3200839590510177E-2</v>
      </c>
      <c r="H1968" s="17">
        <v>2.771868296314282</v>
      </c>
      <c r="I1968" s="17">
        <v>-16.445157587000224</v>
      </c>
      <c r="J1968" s="17">
        <v>4.4315239945284404</v>
      </c>
      <c r="K1968" s="17">
        <v>-0.99999999999999956</v>
      </c>
      <c r="L1968" s="17">
        <v>-0.99999999999999956</v>
      </c>
      <c r="M1968" s="17">
        <v>-0.99999999999999956</v>
      </c>
      <c r="N1968" s="17">
        <v>0.38031535736492222</v>
      </c>
      <c r="O1968" s="17">
        <v>-0.99999999999999956</v>
      </c>
      <c r="P1968" s="17">
        <v>-0.99999999999999956</v>
      </c>
      <c r="Q1968" s="17">
        <v>3.2624770755264807</v>
      </c>
      <c r="R1968" s="17">
        <v>-0.99999999999999956</v>
      </c>
      <c r="S1968" s="17">
        <v>-0.19371842059553007</v>
      </c>
      <c r="T1968" s="17">
        <v>2.5666573240576869E-3</v>
      </c>
      <c r="U1968" s="17">
        <v>-5.1585969010569083E-2</v>
      </c>
      <c r="V1968" s="17">
        <v>-9.5864310374338887E-2</v>
      </c>
      <c r="W1968" s="17">
        <v>-0.49060877921219903</v>
      </c>
      <c r="X1968" s="17">
        <v>-6.0598093793964489</v>
      </c>
      <c r="Y1968" s="17">
        <v>6.6455584267890638E-2</v>
      </c>
      <c r="Z1968" s="17">
        <v>-1.8263434499560462</v>
      </c>
      <c r="AA1968" s="17">
        <v>1.8451324489690775</v>
      </c>
      <c r="AB1968" s="17">
        <v>-0.30504073061343234</v>
      </c>
      <c r="AC1968" s="17">
        <v>-18.178690266988589</v>
      </c>
      <c r="AD1968" s="17">
        <v>1.9789941986063446</v>
      </c>
      <c r="AE1968" s="17">
        <v>-0.72077429032120599</v>
      </c>
      <c r="AF1968" s="17">
        <v>-21.030848737879278</v>
      </c>
      <c r="AG1968" s="17">
        <v>-97.389981295274083</v>
      </c>
      <c r="AH1968" s="17">
        <v>0.57978951853817684</v>
      </c>
      <c r="AI1968" s="17">
        <v>0.60945610510367776</v>
      </c>
      <c r="AJ1968" s="17">
        <v>0.33333333333333298</v>
      </c>
      <c r="AK1968" s="17">
        <v>0.68985116623585541</v>
      </c>
      <c r="AL1968" s="17">
        <v>0.56565243404740939</v>
      </c>
      <c r="AM1968" s="17">
        <v>0.33333333333333298</v>
      </c>
      <c r="AN1968" s="17">
        <v>-0.26561622920567451</v>
      </c>
      <c r="AO1968" s="17">
        <v>-0.25797030897527545</v>
      </c>
      <c r="AP1968" s="17">
        <v>0.33333333333333298</v>
      </c>
      <c r="AQ1968" s="17">
        <v>4.5856911508790583</v>
      </c>
      <c r="AR1968" s="17">
        <v>1.7495425276281535</v>
      </c>
      <c r="AS1968" s="17">
        <v>-4.2165301954582688</v>
      </c>
      <c r="AT1968" s="17">
        <v>6.898511662358553</v>
      </c>
      <c r="AU1968" s="17">
        <v>-0.99999999999999956</v>
      </c>
      <c r="AV1968" s="17">
        <v>-0.99999999999999956</v>
      </c>
      <c r="AW1968" s="17">
        <v>-0.99999999999999956</v>
      </c>
      <c r="AX1968" s="17">
        <v>-0.99999999999999956</v>
      </c>
      <c r="AY1968" s="17">
        <v>-3.1121174096441433E-2</v>
      </c>
      <c r="AZ1968" s="17">
        <v>0.201401968165386</v>
      </c>
      <c r="BA1968" s="17">
        <v>0.53853468563824702</v>
      </c>
      <c r="BB1968" s="17">
        <v>0.26902959280520261</v>
      </c>
      <c r="BC1968" s="17">
        <v>-0.15134481637495903</v>
      </c>
      <c r="BD1968" s="17">
        <v>7.7327496609569906</v>
      </c>
      <c r="BE1968" s="17">
        <v>-1.0909469811827404</v>
      </c>
      <c r="BF1968" s="17">
        <v>-0.99999999999999956</v>
      </c>
      <c r="CU1968" t="e">
        <v>#N/A</v>
      </c>
      <c r="CV1968" t="e">
        <v>#N/A</v>
      </c>
    </row>
    <row r="1969" spans="1:100" x14ac:dyDescent="0.25">
      <c r="A1969">
        <v>4845</v>
      </c>
      <c r="B1969" t="s">
        <v>1819</v>
      </c>
      <c r="C1969" s="48">
        <v>2</v>
      </c>
      <c r="D1969" s="22">
        <v>1495.1749511718751</v>
      </c>
      <c r="E1969" s="17">
        <v>87.076285758225708</v>
      </c>
      <c r="F1969" s="17">
        <v>2.2820239448154771</v>
      </c>
      <c r="G1969" s="17">
        <v>0.47182528893939762</v>
      </c>
      <c r="H1969" s="17">
        <v>6.8410863669365405</v>
      </c>
      <c r="I1969" s="17">
        <v>61.449924675932259</v>
      </c>
      <c r="J1969" s="17">
        <v>13.525768554576782</v>
      </c>
      <c r="K1969" s="17">
        <v>-1</v>
      </c>
      <c r="L1969" s="17">
        <v>-1</v>
      </c>
      <c r="M1969" s="17">
        <v>-1</v>
      </c>
      <c r="N1969" s="17">
        <v>0.27536310924896612</v>
      </c>
      <c r="O1969" s="17">
        <v>-1</v>
      </c>
      <c r="P1969" s="17">
        <v>-1</v>
      </c>
      <c r="Q1969" s="17">
        <v>4.0759767238976012</v>
      </c>
      <c r="R1969" s="17">
        <v>-1</v>
      </c>
      <c r="S1969" s="17">
        <v>1.2589297332896057</v>
      </c>
      <c r="T1969" s="17">
        <v>0.15767606487283511</v>
      </c>
      <c r="U1969" s="17">
        <v>0.14663460335583356</v>
      </c>
      <c r="V1969" s="17">
        <v>2.4451760990471343E-2</v>
      </c>
      <c r="W1969" s="17">
        <v>2.786668571874388</v>
      </c>
      <c r="X1969" s="17">
        <v>0.66425072183372014</v>
      </c>
      <c r="Y1969" s="17">
        <v>0.11437211025746881</v>
      </c>
      <c r="Z1969" s="17">
        <v>34.224036960627963</v>
      </c>
      <c r="AA1969" s="17">
        <v>0.6027568946310814</v>
      </c>
      <c r="AB1969" s="17">
        <v>1.155805235812378</v>
      </c>
      <c r="AC1969" s="17">
        <v>18.48250459291679</v>
      </c>
      <c r="AD1969" s="17">
        <v>0.73518992963921748</v>
      </c>
      <c r="AE1969" s="17">
        <v>0.56556547880020225</v>
      </c>
      <c r="AF1969" s="17">
        <v>54.206539688924629</v>
      </c>
      <c r="AG1969" s="17">
        <v>1.726387260790033</v>
      </c>
      <c r="AH1969" s="17">
        <v>0.22486433706098483</v>
      </c>
      <c r="AI1969" s="17">
        <v>0.30777352123173007</v>
      </c>
      <c r="AJ1969" s="17">
        <v>0.33333333333333298</v>
      </c>
      <c r="AK1969" s="17">
        <v>0.67974779077918446</v>
      </c>
      <c r="AL1969" s="17">
        <v>0.75943147960981694</v>
      </c>
      <c r="AM1969" s="17">
        <v>0.33333333333333298</v>
      </c>
      <c r="AN1969" s="17">
        <v>0.33593622871690398</v>
      </c>
      <c r="AO1969" s="17">
        <v>0.40603729615878043</v>
      </c>
      <c r="AP1969" s="17">
        <v>0.33333333333333298</v>
      </c>
      <c r="AQ1969" s="17">
        <v>7.3262613637704579</v>
      </c>
      <c r="AR1969" s="17">
        <v>2.2444243630026963</v>
      </c>
      <c r="AS1969" s="17">
        <v>4.6469455502322816</v>
      </c>
      <c r="AT1969" s="17">
        <v>6.7494952913117325</v>
      </c>
      <c r="AU1969" s="17">
        <v>-1</v>
      </c>
      <c r="AV1969" s="17">
        <v>-1</v>
      </c>
      <c r="AW1969" s="17">
        <v>-1</v>
      </c>
      <c r="AX1969" s="17">
        <v>-1</v>
      </c>
      <c r="AY1969" s="17">
        <v>1.6232242095254458E-2</v>
      </c>
      <c r="AZ1969" s="17">
        <v>0.27105353964023449</v>
      </c>
      <c r="BA1969" s="17">
        <v>0.30347958963303739</v>
      </c>
      <c r="BB1969" s="17">
        <v>0.14819246108740269</v>
      </c>
      <c r="BC1969" s="17">
        <v>0.16651716426162541</v>
      </c>
      <c r="BD1969" s="17">
        <v>5.128106252729502</v>
      </c>
      <c r="BE1969" s="17">
        <v>5.6170714064150875</v>
      </c>
      <c r="BF1969" s="17">
        <v>-1</v>
      </c>
      <c r="BG1969" s="22">
        <v>62.122792093819726</v>
      </c>
    </row>
    <row r="1970" spans="1:100" x14ac:dyDescent="0.25">
      <c r="A1970">
        <v>4847</v>
      </c>
      <c r="B1970" t="s">
        <v>1820</v>
      </c>
      <c r="C1970" s="48">
        <v>3</v>
      </c>
      <c r="D1970" s="22">
        <v>1432.1717750554224</v>
      </c>
      <c r="E1970" s="17">
        <v>10.254636469685167</v>
      </c>
      <c r="F1970" s="17">
        <v>-141.77992045992468</v>
      </c>
      <c r="G1970" s="17">
        <v>-0.111075418398695</v>
      </c>
      <c r="H1970" s="17">
        <v>-0.29791666363775476</v>
      </c>
      <c r="I1970" s="17">
        <v>-1.9387755789010364</v>
      </c>
      <c r="J1970" s="17">
        <v>4.7742412668994918</v>
      </c>
      <c r="K1970" s="17">
        <v>-1.0000000000000002</v>
      </c>
      <c r="L1970" s="17">
        <v>-1.0000000000000002</v>
      </c>
      <c r="M1970" s="17">
        <v>-1.0000000000000002</v>
      </c>
      <c r="N1970" s="17">
        <v>0.12632003944316053</v>
      </c>
      <c r="O1970" s="17">
        <v>-1.0000000000000002</v>
      </c>
      <c r="P1970" s="17">
        <v>-1.0000000000000002</v>
      </c>
      <c r="Q1970" s="17">
        <v>2.479325758690234</v>
      </c>
      <c r="R1970" s="17">
        <v>-1.0000000000000002</v>
      </c>
      <c r="S1970" s="17">
        <v>-1.3330432191507515</v>
      </c>
      <c r="T1970" s="17">
        <v>-0.15898436318000342</v>
      </c>
      <c r="U1970" s="17">
        <v>-5.5577992013243586E-2</v>
      </c>
      <c r="V1970" s="17">
        <v>-0.20064951827951</v>
      </c>
      <c r="W1970" s="17">
        <v>-2.7772424223279901</v>
      </c>
      <c r="X1970" s="17">
        <v>-8.9152635174180297</v>
      </c>
      <c r="Y1970" s="17">
        <v>-0.15001535032712643</v>
      </c>
      <c r="Z1970" s="17">
        <v>3.6825696184431047</v>
      </c>
      <c r="AA1970" s="17">
        <v>-0.98651271459261114</v>
      </c>
      <c r="AB1970" s="17">
        <v>0.25565070934778517</v>
      </c>
      <c r="AC1970" s="17">
        <v>-6.4396401492748172</v>
      </c>
      <c r="AD1970" s="17">
        <v>1.8057532037202597</v>
      </c>
      <c r="AE1970" s="17">
        <v>-0.12836801493544683</v>
      </c>
      <c r="AF1970" s="17">
        <v>-2.6297878364193785</v>
      </c>
      <c r="AG1970" s="17">
        <v>-108.32629966064589</v>
      </c>
      <c r="AH1970" s="17">
        <v>0.24879577498224903</v>
      </c>
      <c r="AI1970" s="17">
        <v>0.19378897935419948</v>
      </c>
      <c r="AJ1970" s="17">
        <v>0.33333333333333298</v>
      </c>
      <c r="AK1970" s="17">
        <v>-0.3443626075901256</v>
      </c>
      <c r="AL1970" s="17">
        <v>0.11714157837407414</v>
      </c>
      <c r="AM1970" s="17">
        <v>0.33333333333333298</v>
      </c>
      <c r="AN1970" s="17">
        <v>-0.23283489122291395</v>
      </c>
      <c r="AO1970" s="17">
        <v>-0.17272810622460522</v>
      </c>
      <c r="AP1970" s="17">
        <v>0.33333333333333298</v>
      </c>
      <c r="AQ1970" s="17">
        <v>0.69101225751834083</v>
      </c>
      <c r="AR1970" s="17">
        <v>1.9934260747119654</v>
      </c>
      <c r="AS1970" s="17">
        <v>6.155062771082533</v>
      </c>
      <c r="AT1970" s="17">
        <v>-3.3742475788950097</v>
      </c>
      <c r="AU1970" s="17">
        <v>-1.0000000000000002</v>
      </c>
      <c r="AV1970" s="17">
        <v>-1.0000000000000002</v>
      </c>
      <c r="AW1970" s="17">
        <v>-1.0000000000000002</v>
      </c>
      <c r="AX1970" s="17">
        <v>-1.0000000000000002</v>
      </c>
      <c r="AY1970" s="17">
        <v>2.0116704840752401E-3</v>
      </c>
      <c r="AZ1970" s="17">
        <v>1.1631015906705229</v>
      </c>
      <c r="BA1970" s="17">
        <v>-1.1826843463242958E-2</v>
      </c>
      <c r="BB1970" s="17">
        <v>-0.27672564107259318</v>
      </c>
      <c r="BC1970" s="17">
        <v>0.31009016525171573</v>
      </c>
      <c r="BD1970" s="17">
        <v>-1.1026330734622134</v>
      </c>
      <c r="BE1970" s="17">
        <v>7.6931199139766706</v>
      </c>
      <c r="BF1970" s="17">
        <v>-1.0000000000000002</v>
      </c>
      <c r="CU1970" t="e">
        <v>#N/A</v>
      </c>
      <c r="CV1970" t="e">
        <v>#N/A</v>
      </c>
    </row>
    <row r="1971" spans="1:100" x14ac:dyDescent="0.25">
      <c r="A1971">
        <v>4851</v>
      </c>
      <c r="B1971" t="s">
        <v>1821</v>
      </c>
      <c r="C1971" s="48">
        <v>2</v>
      </c>
      <c r="D1971" s="22">
        <v>1524.570283203125</v>
      </c>
      <c r="E1971" s="17">
        <v>110.87675269912238</v>
      </c>
      <c r="F1971" s="17">
        <v>40.677975411590502</v>
      </c>
      <c r="G1971" s="17">
        <v>0.73869950867689393</v>
      </c>
      <c r="H1971" s="17">
        <v>9.2754448367062938</v>
      </c>
      <c r="I1971" s="17">
        <v>80.139703196953491</v>
      </c>
      <c r="J1971" s="17">
        <v>18.141831135528548</v>
      </c>
      <c r="K1971" s="17">
        <v>-0.99999999999999933</v>
      </c>
      <c r="L1971" s="17">
        <v>-0.99999999999999933</v>
      </c>
      <c r="M1971" s="17">
        <v>-0.99999999999999933</v>
      </c>
      <c r="N1971" s="17">
        <v>0.34186807683834564</v>
      </c>
      <c r="O1971" s="17">
        <v>-0.99999999999999933</v>
      </c>
      <c r="P1971" s="17">
        <v>-0.99999999999999933</v>
      </c>
      <c r="Q1971" s="17">
        <v>4.7903971242847225</v>
      </c>
      <c r="R1971" s="17">
        <v>-0.99999999999999933</v>
      </c>
      <c r="S1971" s="17">
        <v>2.1906795113300346</v>
      </c>
      <c r="T1971" s="17">
        <v>0.26225902607457641</v>
      </c>
      <c r="U1971" s="17">
        <v>0.46002193090799992</v>
      </c>
      <c r="V1971" s="17">
        <v>0.43509048798197619</v>
      </c>
      <c r="W1971" s="17">
        <v>4.8674926045111055</v>
      </c>
      <c r="X1971" s="17">
        <v>3.228016609287399</v>
      </c>
      <c r="Y1971" s="17">
        <v>0.20846446416534725</v>
      </c>
      <c r="Z1971" s="17">
        <v>42.863149082035733</v>
      </c>
      <c r="AA1971" s="17">
        <v>1.2390175360664424</v>
      </c>
      <c r="AB1971" s="17">
        <v>2.0729187120996908</v>
      </c>
      <c r="AC1971" s="17">
        <v>29.011916859731659</v>
      </c>
      <c r="AD1971" s="17">
        <v>1.5388672746484215</v>
      </c>
      <c r="AE1971" s="17">
        <v>1.2386029297821999</v>
      </c>
      <c r="AF1971" s="17">
        <v>71.259545900712936</v>
      </c>
      <c r="AG1971" s="17">
        <v>30.862311245324118</v>
      </c>
      <c r="AH1971" s="17">
        <v>0.42644099685160447</v>
      </c>
      <c r="AI1971" s="17">
        <v>0.54626394388316202</v>
      </c>
      <c r="AJ1971" s="17">
        <v>0.33333333333333298</v>
      </c>
      <c r="AK1971" s="17">
        <v>0.94882239702853588</v>
      </c>
      <c r="AL1971" s="17">
        <v>0.99444359390844583</v>
      </c>
      <c r="AM1971" s="17">
        <v>0.33333333333333298</v>
      </c>
      <c r="AN1971" s="17">
        <v>0.57850552963544966</v>
      </c>
      <c r="AO1971" s="17">
        <v>0.67110036591382127</v>
      </c>
      <c r="AP1971" s="17">
        <v>0.33333333333333298</v>
      </c>
      <c r="AQ1971" s="17">
        <v>10.350343835181913</v>
      </c>
      <c r="AR1971" s="17">
        <v>2.2444243630026963</v>
      </c>
      <c r="AS1971" s="17">
        <v>8.4964225950770249</v>
      </c>
      <c r="AT1971" s="17">
        <v>9.4427426624647595</v>
      </c>
      <c r="AU1971" s="17">
        <v>-0.99999999999999933</v>
      </c>
      <c r="AV1971" s="17">
        <v>-0.99999999999999933</v>
      </c>
      <c r="AW1971" s="17">
        <v>-0.99999999999999933</v>
      </c>
      <c r="AX1971" s="17">
        <v>-0.99999999999999933</v>
      </c>
      <c r="AY1971" s="17">
        <v>5.6771147505930035E-2</v>
      </c>
      <c r="AZ1971" s="17">
        <v>-8.5253323049732099E-3</v>
      </c>
      <c r="BA1971" s="17">
        <v>0.57224914160112317</v>
      </c>
      <c r="BB1971" s="17">
        <v>-7.5064140905808929E-3</v>
      </c>
      <c r="BC1971" s="17">
        <v>0.31554841255317523</v>
      </c>
      <c r="BD1971" s="17">
        <v>0.97647930238771519</v>
      </c>
      <c r="BE1971" s="17">
        <v>9.6278316450042745</v>
      </c>
      <c r="BF1971" s="17">
        <v>-0.99999999999999933</v>
      </c>
      <c r="BG1971" s="22">
        <v>127.23768403466624</v>
      </c>
    </row>
    <row r="1972" spans="1:100" x14ac:dyDescent="0.25">
      <c r="A1972">
        <v>4854</v>
      </c>
      <c r="B1972" t="s">
        <v>1822</v>
      </c>
      <c r="C1972" s="48">
        <v>3</v>
      </c>
      <c r="D1972" s="22">
        <v>1430.0013663173588</v>
      </c>
      <c r="E1972" s="17">
        <v>60.645631331290566</v>
      </c>
      <c r="F1972" s="17">
        <v>-40.262376374257833</v>
      </c>
      <c r="G1972" s="17">
        <v>0.24793321719870787</v>
      </c>
      <c r="H1972" s="17">
        <v>4.3905496699787019</v>
      </c>
      <c r="I1972" s="17">
        <v>41.273642757163948</v>
      </c>
      <c r="J1972" s="17">
        <v>1.8936492263945908</v>
      </c>
      <c r="K1972" s="17">
        <v>-1.0000000000000013</v>
      </c>
      <c r="L1972" s="17">
        <v>-1.0000000000000013</v>
      </c>
      <c r="M1972" s="17">
        <v>-1.0000000000000013</v>
      </c>
      <c r="N1972" s="17">
        <v>0.3693417297760801</v>
      </c>
      <c r="O1972" s="17">
        <v>-1.0000000000000013</v>
      </c>
      <c r="P1972" s="17">
        <v>-1.0000000000000013</v>
      </c>
      <c r="Q1972" s="17">
        <v>2.9733600561967681</v>
      </c>
      <c r="R1972" s="17">
        <v>-1.0000000000000013</v>
      </c>
      <c r="S1972" s="17">
        <v>0.70029758567430578</v>
      </c>
      <c r="T1972" s="17">
        <v>0.10758153940608293</v>
      </c>
      <c r="U1972" s="17">
        <v>8.2972212166623378E-3</v>
      </c>
      <c r="V1972" s="17">
        <v>-7.7424042598165229E-3</v>
      </c>
      <c r="W1972" s="17">
        <v>1.4171896137819362</v>
      </c>
      <c r="X1972" s="17">
        <v>0.56644973920364938</v>
      </c>
      <c r="Y1972" s="17">
        <v>4.5181671939244453E-2</v>
      </c>
      <c r="Z1972" s="17">
        <v>26.142496709907245</v>
      </c>
      <c r="AA1972" s="17">
        <v>-0.86295013943399335</v>
      </c>
      <c r="AB1972" s="17">
        <v>0.35395700970198113</v>
      </c>
      <c r="AC1972" s="17">
        <v>11.860962299702472</v>
      </c>
      <c r="AD1972" s="17">
        <v>0.86374660583158347</v>
      </c>
      <c r="AE1972" s="17">
        <v>0.570813855315075</v>
      </c>
      <c r="AF1972" s="17">
        <v>38.928229874626773</v>
      </c>
      <c r="AG1972" s="17">
        <v>-24.271158772624013</v>
      </c>
      <c r="AH1972" s="17">
        <v>0.11676330247011651</v>
      </c>
      <c r="AI1972" s="17">
        <v>9.6168980999200515E-2</v>
      </c>
      <c r="AJ1972" s="17">
        <v>0.33333333333333298</v>
      </c>
      <c r="AK1972" s="17">
        <v>0.10284628099339965</v>
      </c>
      <c r="AL1972" s="17">
        <v>0.35221606145357903</v>
      </c>
      <c r="AM1972" s="17">
        <v>0.33333333333333298</v>
      </c>
      <c r="AN1972" s="17">
        <v>0.1079845831352591</v>
      </c>
      <c r="AO1972" s="17">
        <v>2.06975340546539E-2</v>
      </c>
      <c r="AP1972" s="17">
        <v>0.33333333333333298</v>
      </c>
      <c r="AQ1972" s="17">
        <v>2.3454128825371683</v>
      </c>
      <c r="AR1972" s="17">
        <v>4.3369152684039882</v>
      </c>
      <c r="AS1972" s="17">
        <v>-3.4717288519433973</v>
      </c>
      <c r="AT1972" s="17">
        <v>1.0284628099339972</v>
      </c>
      <c r="AU1972" s="17">
        <v>-1.0000000000000013</v>
      </c>
      <c r="AV1972" s="17">
        <v>-1.0000000000000013</v>
      </c>
      <c r="AW1972" s="17">
        <v>-1.0000000000000013</v>
      </c>
      <c r="AX1972" s="17">
        <v>-1.0000000000000013</v>
      </c>
      <c r="AY1972" s="17">
        <v>-5.4014597815833308E-2</v>
      </c>
      <c r="AZ1972" s="17">
        <v>1.0264842906117113</v>
      </c>
      <c r="BA1972" s="17">
        <v>0.75071919806652032</v>
      </c>
      <c r="BB1972" s="17">
        <v>0.58631059385515116</v>
      </c>
      <c r="BC1972" s="17">
        <v>0.37345747709908</v>
      </c>
      <c r="BD1972" s="17">
        <v>19.790186299437345</v>
      </c>
      <c r="BE1972" s="17">
        <v>13.090032917809605</v>
      </c>
      <c r="BF1972" s="17">
        <v>-1.0000000000000013</v>
      </c>
      <c r="CU1972" t="e">
        <v>#N/A</v>
      </c>
      <c r="CV1972" t="e">
        <v>#N/A</v>
      </c>
    </row>
    <row r="1973" spans="1:100" x14ac:dyDescent="0.25">
      <c r="A1973">
        <v>4855</v>
      </c>
      <c r="B1973" t="s">
        <v>1596</v>
      </c>
      <c r="C1973" s="48">
        <v>2</v>
      </c>
      <c r="D1973" s="22">
        <v>1481.4954003906248</v>
      </c>
      <c r="E1973" s="17">
        <v>96.012194619729371</v>
      </c>
      <c r="F1973" s="17">
        <v>16.697821912554573</v>
      </c>
      <c r="G1973" s="17">
        <v>0.57202347878925297</v>
      </c>
      <c r="H1973" s="17">
        <v>7.7550686630028931</v>
      </c>
      <c r="I1973" s="17">
        <v>68.467020513600829</v>
      </c>
      <c r="J1973" s="17">
        <v>15.258873817797655</v>
      </c>
      <c r="K1973" s="17">
        <v>-0.99999999999999978</v>
      </c>
      <c r="L1973" s="17">
        <v>-0.99999999999999978</v>
      </c>
      <c r="M1973" s="17">
        <v>-0.99999999999999978</v>
      </c>
      <c r="N1973" s="17">
        <v>0.3003324651314252</v>
      </c>
      <c r="O1973" s="17">
        <v>-0.99999999999999978</v>
      </c>
      <c r="P1973" s="17">
        <v>-0.99999999999999978</v>
      </c>
      <c r="Q1973" s="17">
        <v>4.344206570081357</v>
      </c>
      <c r="R1973" s="17">
        <v>-0.99999999999999978</v>
      </c>
      <c r="S1973" s="17">
        <v>1.6087561093422877</v>
      </c>
      <c r="T1973" s="17">
        <v>0.19694184113200147</v>
      </c>
      <c r="U1973" s="17">
        <v>0.26429618555548318</v>
      </c>
      <c r="V1973" s="17">
        <v>0.17862647733163448</v>
      </c>
      <c r="W1973" s="17">
        <v>3.5679160137267925</v>
      </c>
      <c r="X1973" s="17">
        <v>1.6268191609071696</v>
      </c>
      <c r="Y1973" s="17">
        <v>0.14969917762858792</v>
      </c>
      <c r="Z1973" s="17">
        <v>37.467600154279452</v>
      </c>
      <c r="AA1973" s="17">
        <v>0.84164158198394423</v>
      </c>
      <c r="AB1973" s="17">
        <v>1.5001363978904729</v>
      </c>
      <c r="AC1973" s="17">
        <v>22.43578284645309</v>
      </c>
      <c r="AD1973" s="17">
        <v>1.0369313839935128</v>
      </c>
      <c r="AE1973" s="17">
        <v>0.81825805568488463</v>
      </c>
      <c r="AF1973" s="17">
        <v>60.609107743644287</v>
      </c>
      <c r="AG1973" s="17">
        <v>12.665498748309725</v>
      </c>
      <c r="AH1973" s="17">
        <v>0.30054649342238632</v>
      </c>
      <c r="AI1973" s="17">
        <v>0.39731498638226204</v>
      </c>
      <c r="AJ1973" s="17">
        <v>0.33333333333333298</v>
      </c>
      <c r="AK1973" s="17">
        <v>0.78077211792201173</v>
      </c>
      <c r="AL1973" s="17">
        <v>0.8476670104477978</v>
      </c>
      <c r="AM1973" s="17">
        <v>0.33333333333333298</v>
      </c>
      <c r="AN1973" s="17">
        <v>0.42700911274852793</v>
      </c>
      <c r="AO1973" s="17">
        <v>0.50555548795574357</v>
      </c>
      <c r="AP1973" s="17">
        <v>0.33333333333333298</v>
      </c>
      <c r="AQ1973" s="17">
        <v>8.4616561197350855</v>
      </c>
      <c r="AR1973" s="17">
        <v>2.2444243630026963</v>
      </c>
      <c r="AS1973" s="17">
        <v>6.0922355154503824</v>
      </c>
      <c r="AT1973" s="17">
        <v>7.7606776815510514</v>
      </c>
      <c r="AU1973" s="17">
        <v>-0.99999999999999978</v>
      </c>
      <c r="AV1973" s="17">
        <v>-0.99999999999999978</v>
      </c>
      <c r="AW1973" s="17">
        <v>-0.99999999999999978</v>
      </c>
      <c r="AX1973" s="17">
        <v>-0.99999999999999978</v>
      </c>
      <c r="AY1973" s="17">
        <v>3.1452614241502246E-2</v>
      </c>
      <c r="AZ1973" s="17">
        <v>0.16608537554881775</v>
      </c>
      <c r="BA1973" s="17">
        <v>0.40438938384413808</v>
      </c>
      <c r="BB1973" s="17">
        <v>8.9735164350993352E-2</v>
      </c>
      <c r="BC1973" s="17">
        <v>0.22247109388647174</v>
      </c>
      <c r="BD1973" s="17">
        <v>3.569373806540824</v>
      </c>
      <c r="BE1973" s="17">
        <v>7.1229153063005848</v>
      </c>
      <c r="BF1973" s="17">
        <v>-0.99999999999999978</v>
      </c>
      <c r="BG1973" s="22">
        <v>66.374205381452157</v>
      </c>
    </row>
    <row r="1974" spans="1:100" x14ac:dyDescent="0.25">
      <c r="A1974">
        <v>4856</v>
      </c>
      <c r="B1974" t="s">
        <v>1823</v>
      </c>
      <c r="C1974" s="48">
        <v>2</v>
      </c>
      <c r="D1974" s="22">
        <v>1462.475107421875</v>
      </c>
      <c r="E1974" s="17">
        <v>20.444928519148306</v>
      </c>
      <c r="F1974" s="17">
        <v>-105.21058807284518</v>
      </c>
      <c r="G1974" s="17">
        <v>-0.27531095495814412</v>
      </c>
      <c r="H1974" s="17">
        <v>2.590037709850801E-2</v>
      </c>
      <c r="I1974" s="17">
        <v>9.1263584011234968</v>
      </c>
      <c r="J1974" s="17">
        <v>0.60272315243699381</v>
      </c>
      <c r="K1974" s="17">
        <v>-1.0000000000000016</v>
      </c>
      <c r="L1974" s="17">
        <v>-1.0000000000000016</v>
      </c>
      <c r="M1974" s="17">
        <v>-1.0000000000000016</v>
      </c>
      <c r="N1974" s="17">
        <v>8.9177003546694333E-2</v>
      </c>
      <c r="O1974" s="17">
        <v>-1.0000000000000016</v>
      </c>
      <c r="P1974" s="17">
        <v>-1.0000000000000016</v>
      </c>
      <c r="Q1974" s="17">
        <v>2.0758982785759077</v>
      </c>
      <c r="R1974" s="17">
        <v>-1.0000000000000016</v>
      </c>
      <c r="S1974" s="17">
        <v>-1.3495801111690982</v>
      </c>
      <c r="T1974" s="17">
        <v>-0.13511250378250153</v>
      </c>
      <c r="U1974" s="17">
        <v>-0.73071889681635538</v>
      </c>
      <c r="V1974" s="17">
        <v>-1.1251649999880891</v>
      </c>
      <c r="W1974" s="17">
        <v>-3.0387687951561642</v>
      </c>
      <c r="X1974" s="17">
        <v>-6.513221936517855</v>
      </c>
      <c r="Y1974" s="17">
        <v>-0.14904714375424885</v>
      </c>
      <c r="Z1974" s="17">
        <v>10.038134750413668</v>
      </c>
      <c r="AA1974" s="17">
        <v>-1.1785069016600878</v>
      </c>
      <c r="AB1974" s="17">
        <v>-1.4117290826958229</v>
      </c>
      <c r="AC1974" s="17">
        <v>-10.995447751880079</v>
      </c>
      <c r="AD1974" s="17">
        <v>-1.5147706452201621</v>
      </c>
      <c r="AE1974" s="17">
        <v>-1.3186580090424274</v>
      </c>
      <c r="AF1974" s="17">
        <v>6.4652515990925181</v>
      </c>
      <c r="AG1974" s="17">
        <v>-79.842019120692242</v>
      </c>
      <c r="AH1974" s="17">
        <v>-0.33946603775571738</v>
      </c>
      <c r="AI1974" s="17">
        <v>-0.35989995716043127</v>
      </c>
      <c r="AJ1974" s="17">
        <v>0.33333333333333298</v>
      </c>
      <c r="AK1974" s="17">
        <v>-7.3548615442044274E-2</v>
      </c>
      <c r="AL1974" s="17">
        <v>0.10149581043874467</v>
      </c>
      <c r="AM1974" s="17">
        <v>0.33333333333333298</v>
      </c>
      <c r="AN1974" s="17">
        <v>-0.34315640357781213</v>
      </c>
      <c r="AO1974" s="17">
        <v>-0.33602848497035381</v>
      </c>
      <c r="AP1974" s="17">
        <v>0.33333333333333298</v>
      </c>
      <c r="AQ1974" s="17">
        <v>-1.1399052863808832</v>
      </c>
      <c r="AR1974" s="17">
        <v>2.2444243630026963</v>
      </c>
      <c r="AS1974" s="17">
        <v>-6.129980835104206</v>
      </c>
      <c r="AT1974" s="17">
        <v>-0.79047138943199258</v>
      </c>
      <c r="AU1974" s="17">
        <v>-1.0000000000000016</v>
      </c>
      <c r="AV1974" s="17">
        <v>-1.0000000000000016</v>
      </c>
      <c r="AW1974" s="17">
        <v>-1.0000000000000016</v>
      </c>
      <c r="AX1974" s="17">
        <v>-1.0000000000000016</v>
      </c>
      <c r="AY1974" s="17">
        <v>-9.7259745066495221E-2</v>
      </c>
      <c r="AZ1974" s="17">
        <v>1.0537574983205336</v>
      </c>
      <c r="BA1974" s="17">
        <v>-0.44896279213384771</v>
      </c>
      <c r="BB1974" s="17">
        <v>0.58408421898733809</v>
      </c>
      <c r="BC1974" s="17">
        <v>-0.25070802587263952</v>
      </c>
      <c r="BD1974" s="17">
        <v>16.750926054481813</v>
      </c>
      <c r="BE1974" s="17">
        <v>-5.6113804941867924</v>
      </c>
      <c r="BF1974" s="17">
        <v>-1.0000000000000016</v>
      </c>
      <c r="BG1974" s="22">
        <v>414.89267205837785</v>
      </c>
    </row>
    <row r="1975" spans="1:100" x14ac:dyDescent="0.25">
      <c r="A1975">
        <v>4859</v>
      </c>
      <c r="B1975" t="s">
        <v>1824</v>
      </c>
      <c r="C1975" s="48">
        <v>2</v>
      </c>
      <c r="D1975" s="22">
        <v>1555.294658203125</v>
      </c>
      <c r="E1975" s="17">
        <v>115.31841940146209</v>
      </c>
      <c r="F1975" s="17">
        <v>47.84346588529133</v>
      </c>
      <c r="G1975" s="17">
        <v>0.78850383976268867</v>
      </c>
      <c r="H1975" s="17">
        <v>9.7297472242848961</v>
      </c>
      <c r="I1975" s="17">
        <v>83.627608166930386</v>
      </c>
      <c r="J1975" s="17">
        <v>19.003285304165011</v>
      </c>
      <c r="K1975" s="17">
        <v>-0.99999999999999922</v>
      </c>
      <c r="L1975" s="17">
        <v>-0.99999999999999922</v>
      </c>
      <c r="M1975" s="17">
        <v>-0.99999999999999922</v>
      </c>
      <c r="N1975" s="17">
        <v>0.35427929972802569</v>
      </c>
      <c r="O1975" s="17">
        <v>-0.99999999999999922</v>
      </c>
      <c r="P1975" s="17">
        <v>-0.99999999999999922</v>
      </c>
      <c r="Q1975" s="17">
        <v>4.9237229666621722</v>
      </c>
      <c r="R1975" s="17">
        <v>-0.99999999999999922</v>
      </c>
      <c r="S1975" s="17">
        <v>2.364563577315451</v>
      </c>
      <c r="T1975" s="17">
        <v>0.28177640182839681</v>
      </c>
      <c r="U1975" s="17">
        <v>0.51850658422090867</v>
      </c>
      <c r="V1975" s="17">
        <v>0.51172429373455441</v>
      </c>
      <c r="W1975" s="17">
        <v>5.255818045442247</v>
      </c>
      <c r="X1975" s="17">
        <v>3.7064691372640803</v>
      </c>
      <c r="Y1975" s="17">
        <v>0.2260240724005646</v>
      </c>
      <c r="Z1975" s="17">
        <v>44.475388738624204</v>
      </c>
      <c r="AA1975" s="17">
        <v>1.3577571268522306</v>
      </c>
      <c r="AB1975" s="17">
        <v>2.2440713369623912</v>
      </c>
      <c r="AC1975" s="17">
        <v>30.97692620080289</v>
      </c>
      <c r="AD1975" s="17">
        <v>1.6888503363932466</v>
      </c>
      <c r="AE1975" s="17">
        <v>1.3642058451736452</v>
      </c>
      <c r="AF1975" s="17">
        <v>74.441994801979703</v>
      </c>
      <c r="AG1975" s="17">
        <v>36.29968622310809</v>
      </c>
      <c r="AH1975" s="17">
        <v>0.46405943265726457</v>
      </c>
      <c r="AI1975" s="17">
        <v>0.59077126265755098</v>
      </c>
      <c r="AJ1975" s="17">
        <v>0.33333333333333298</v>
      </c>
      <c r="AK1975" s="17">
        <v>0.99903736642349716</v>
      </c>
      <c r="AL1975" s="17">
        <v>1.0383017873346017</v>
      </c>
      <c r="AM1975" s="17">
        <v>0.33333333333333298</v>
      </c>
      <c r="AN1975" s="17">
        <v>0.62377405271002839</v>
      </c>
      <c r="AO1975" s="17">
        <v>0.72056669839689991</v>
      </c>
      <c r="AP1975" s="17">
        <v>0.33333333333333298</v>
      </c>
      <c r="AQ1975" s="17">
        <v>10.914701099757977</v>
      </c>
      <c r="AR1975" s="17">
        <v>2.2444243630026963</v>
      </c>
      <c r="AS1975" s="17">
        <v>9.2148158120658934</v>
      </c>
      <c r="AT1975" s="17">
        <v>9.9453591531126406</v>
      </c>
      <c r="AU1975" s="17">
        <v>-0.99999999999999922</v>
      </c>
      <c r="AV1975" s="17">
        <v>-0.99999999999999922</v>
      </c>
      <c r="AW1975" s="17">
        <v>-0.99999999999999922</v>
      </c>
      <c r="AX1975" s="17">
        <v>-0.99999999999999922</v>
      </c>
      <c r="AY1975" s="17">
        <v>6.4336558166109031E-2</v>
      </c>
      <c r="AZ1975" s="17">
        <v>-6.0700618163039011E-2</v>
      </c>
      <c r="BA1975" s="17">
        <v>0.622407181464119</v>
      </c>
      <c r="BB1975" s="17">
        <v>-3.6563092314043671E-2</v>
      </c>
      <c r="BC1975" s="17">
        <v>0.3433607716463184</v>
      </c>
      <c r="BD1975" s="17">
        <v>0.20169857091461374</v>
      </c>
      <c r="BE1975" s="17">
        <v>10.376323691275807</v>
      </c>
      <c r="BF1975" s="17">
        <v>-0.99999999999999922</v>
      </c>
      <c r="BG1975" s="22">
        <v>421.50327922579822</v>
      </c>
    </row>
    <row r="1976" spans="1:100" x14ac:dyDescent="0.25">
      <c r="A1976">
        <v>4902</v>
      </c>
      <c r="B1976" t="s">
        <v>1825</v>
      </c>
      <c r="C1976" s="48">
        <v>2</v>
      </c>
      <c r="D1976" s="22">
        <v>1447.522998046875</v>
      </c>
      <c r="E1976" s="17">
        <v>36.025126187779023</v>
      </c>
      <c r="F1976" s="17">
        <v>-80.075933571610065</v>
      </c>
      <c r="G1976" s="17">
        <v>-0.10061047086692193</v>
      </c>
      <c r="H1976" s="17">
        <v>1.6194735725111702</v>
      </c>
      <c r="I1976" s="17">
        <v>21.361010959140451</v>
      </c>
      <c r="J1976" s="17">
        <v>3.6244776264392851</v>
      </c>
      <c r="K1976" s="17">
        <v>-1.0000000000000013</v>
      </c>
      <c r="L1976" s="17">
        <v>-1.0000000000000013</v>
      </c>
      <c r="M1976" s="17">
        <v>-1.0000000000000013</v>
      </c>
      <c r="N1976" s="17">
        <v>0.13271230659606278</v>
      </c>
      <c r="O1976" s="17">
        <v>-1.0000000000000013</v>
      </c>
      <c r="P1976" s="17">
        <v>-1.0000000000000013</v>
      </c>
      <c r="Q1976" s="17">
        <v>2.5435702399779516</v>
      </c>
      <c r="R1976" s="17">
        <v>-1.0000000000000013</v>
      </c>
      <c r="S1976" s="17">
        <v>-0.73964057697331387</v>
      </c>
      <c r="T1976" s="17">
        <v>-6.6650686947555132E-2</v>
      </c>
      <c r="U1976" s="17">
        <v>-0.52557012716273266</v>
      </c>
      <c r="V1976" s="17">
        <v>-0.85635378074561952</v>
      </c>
      <c r="W1976" s="17">
        <v>-1.6766253623140877</v>
      </c>
      <c r="X1976" s="17">
        <v>-4.8349364053216393</v>
      </c>
      <c r="Y1976" s="17">
        <v>-8.7452660056431403E-2</v>
      </c>
      <c r="Z1976" s="17">
        <v>15.693447096480003</v>
      </c>
      <c r="AA1976" s="17">
        <v>-0.76199967148894654</v>
      </c>
      <c r="AB1976" s="17">
        <v>-0.81137072499617879</v>
      </c>
      <c r="AC1976" s="17">
        <v>-4.1027122077050748</v>
      </c>
      <c r="AD1976" s="17">
        <v>-0.98866954274439789</v>
      </c>
      <c r="AE1976" s="17">
        <v>-0.87807604269988726</v>
      </c>
      <c r="AF1976" s="17">
        <v>17.628444669372655</v>
      </c>
      <c r="AG1976" s="17">
        <v>-60.769138909370767</v>
      </c>
      <c r="AH1976" s="17">
        <v>-0.20751046676968626</v>
      </c>
      <c r="AI1976" s="17">
        <v>-0.2037799979927476</v>
      </c>
      <c r="AJ1976" s="17">
        <v>0.33333333333333298</v>
      </c>
      <c r="AK1976" s="17">
        <v>0.10259227975065865</v>
      </c>
      <c r="AL1976" s="17">
        <v>0.25533880874579906</v>
      </c>
      <c r="AM1976" s="17">
        <v>0.33333333333333298</v>
      </c>
      <c r="AN1976" s="17">
        <v>-0.18436634008714498</v>
      </c>
      <c r="AO1976" s="17">
        <v>-0.16251361101040612</v>
      </c>
      <c r="AP1976" s="17">
        <v>0.33333333333333298</v>
      </c>
      <c r="AQ1976" s="17">
        <v>0.83971144919971419</v>
      </c>
      <c r="AR1976" s="17">
        <v>2.2444243630026963</v>
      </c>
      <c r="AS1976" s="17">
        <v>-3.6100465233751962</v>
      </c>
      <c r="AT1976" s="17">
        <v>0.97257496244362773</v>
      </c>
      <c r="AU1976" s="17">
        <v>-1.0000000000000013</v>
      </c>
      <c r="AV1976" s="17">
        <v>-1.0000000000000013</v>
      </c>
      <c r="AW1976" s="17">
        <v>-1.0000000000000013</v>
      </c>
      <c r="AX1976" s="17">
        <v>-1.0000000000000013</v>
      </c>
      <c r="AY1976" s="17">
        <v>-7.0722275816975808E-2</v>
      </c>
      <c r="AZ1976" s="17">
        <v>0.87074032896431675</v>
      </c>
      <c r="BA1976" s="17">
        <v>-0.27302159075444621</v>
      </c>
      <c r="BB1976" s="17">
        <v>0.48216103999759624</v>
      </c>
      <c r="BC1976" s="17">
        <v>-0.15314959086583244</v>
      </c>
      <c r="BD1976" s="17">
        <v>14.033199184107117</v>
      </c>
      <c r="BE1976" s="17">
        <v>-2.9858674118644766</v>
      </c>
      <c r="BF1976" s="17">
        <v>-1.0000000000000013</v>
      </c>
      <c r="BG1976" s="22">
        <v>-20.990341934260869</v>
      </c>
    </row>
    <row r="1977" spans="1:100" x14ac:dyDescent="0.25">
      <c r="A1977">
        <v>4903</v>
      </c>
      <c r="B1977" t="s">
        <v>1372</v>
      </c>
      <c r="C1977" s="48">
        <v>3</v>
      </c>
      <c r="D1977" s="22">
        <v>1582.949896191858</v>
      </c>
      <c r="E1977" s="17">
        <v>159.59227079231385</v>
      </c>
      <c r="F1977" s="17">
        <v>99.034059146874327</v>
      </c>
      <c r="G1977" s="17">
        <v>1.4900885995630164</v>
      </c>
      <c r="H1977" s="17">
        <v>13.714581402274392</v>
      </c>
      <c r="I1977" s="17">
        <v>99.678749277248357</v>
      </c>
      <c r="J1977" s="17">
        <v>27.486402220562887</v>
      </c>
      <c r="K1977" s="17">
        <v>-1.0000000000000013</v>
      </c>
      <c r="L1977" s="17">
        <v>-1.0000000000000013</v>
      </c>
      <c r="M1977" s="17">
        <v>-1.0000000000000013</v>
      </c>
      <c r="N1977" s="17">
        <v>0.26588121943395876</v>
      </c>
      <c r="O1977" s="17">
        <v>-1.0000000000000013</v>
      </c>
      <c r="P1977" s="17">
        <v>-1.0000000000000013</v>
      </c>
      <c r="Q1977" s="17">
        <v>4.7807924875577257</v>
      </c>
      <c r="R1977" s="17">
        <v>-1.0000000000000013</v>
      </c>
      <c r="S1977" s="17">
        <v>4.1643008916796411</v>
      </c>
      <c r="T1977" s="17">
        <v>0.63611117796123873</v>
      </c>
      <c r="U1977" s="17">
        <v>0.30259356567868828</v>
      </c>
      <c r="V1977" s="17">
        <v>0.31903858532675</v>
      </c>
      <c r="W1977" s="17">
        <v>8.9337889147166578</v>
      </c>
      <c r="X1977" s="17">
        <v>9.7304046655203393</v>
      </c>
      <c r="Y1977" s="17">
        <v>0.47152492857663569</v>
      </c>
      <c r="Z1977" s="17">
        <v>48.587038527638065</v>
      </c>
      <c r="AA1977" s="17">
        <v>3.6278262257260754</v>
      </c>
      <c r="AB1977" s="17">
        <v>5.753913088887832</v>
      </c>
      <c r="AC1977" s="17">
        <v>18.114487555088616</v>
      </c>
      <c r="AD1977" s="17">
        <v>6.7187691683444593</v>
      </c>
      <c r="AE1977" s="17">
        <v>1.8474435710226569</v>
      </c>
      <c r="AF1977" s="17">
        <v>74.302882742637181</v>
      </c>
      <c r="AG1977" s="17">
        <v>45.054305399444928</v>
      </c>
      <c r="AH1977" s="17">
        <v>1.7606654788090406</v>
      </c>
      <c r="AI1977" s="17">
        <v>1.9059321624124308</v>
      </c>
      <c r="AJ1977" s="17">
        <v>0.33333333333333298</v>
      </c>
      <c r="AK1977" s="17">
        <v>1.4745664472245841</v>
      </c>
      <c r="AL1977" s="17">
        <v>1.322648819522658</v>
      </c>
      <c r="AM1977" s="17">
        <v>0.33333333333333298</v>
      </c>
      <c r="AN1977" s="17">
        <v>1.4831503444820879</v>
      </c>
      <c r="AO1977" s="17">
        <v>1.8465923249871372</v>
      </c>
      <c r="AP1977" s="17">
        <v>0.33333333333333298</v>
      </c>
      <c r="AQ1977" s="17">
        <v>25.375866534611134</v>
      </c>
      <c r="AR1977" s="17">
        <v>0.77787044261204841</v>
      </c>
      <c r="AS1977" s="17">
        <v>11.962867305705005</v>
      </c>
      <c r="AT1977" s="17">
        <v>14.74566447224584</v>
      </c>
      <c r="AU1977" s="17">
        <v>-1.0000000000000013</v>
      </c>
      <c r="AV1977" s="17">
        <v>-1.0000000000000013</v>
      </c>
      <c r="AW1977" s="17">
        <v>-1.0000000000000013</v>
      </c>
      <c r="AX1977" s="17">
        <v>-1.0000000000000013</v>
      </c>
      <c r="AY1977" s="17">
        <v>6.4599631921480979E-2</v>
      </c>
      <c r="AZ1977" s="17">
        <v>0.11240640016681555</v>
      </c>
      <c r="BA1977" s="17">
        <v>0.74618280501002954</v>
      </c>
      <c r="BB1977" s="17">
        <v>-4.1630246221056787E-2</v>
      </c>
      <c r="BC1977" s="17">
        <v>0.5974177630361901</v>
      </c>
      <c r="BD1977" s="17">
        <v>-0.47872415469234308</v>
      </c>
      <c r="BE1977" s="17">
        <v>18.666358100954902</v>
      </c>
      <c r="BF1977" s="17">
        <v>-1.0000000000000013</v>
      </c>
      <c r="CU1977" t="e">
        <v>#N/A</v>
      </c>
      <c r="CV1977" t="e">
        <v>#N/A</v>
      </c>
    </row>
    <row r="1978" spans="1:100" x14ac:dyDescent="0.25">
      <c r="A1978">
        <v>4904</v>
      </c>
      <c r="B1978" t="s">
        <v>1826</v>
      </c>
      <c r="C1978" s="48">
        <v>2</v>
      </c>
      <c r="D1978" s="22">
        <v>1517.3406738281251</v>
      </c>
      <c r="E1978" s="17">
        <v>105.11996242605707</v>
      </c>
      <c r="F1978" s="17">
        <v>31.390870226725138</v>
      </c>
      <c r="G1978" s="17">
        <v>0.67414871998304682</v>
      </c>
      <c r="H1978" s="17">
        <v>8.6866290292380768</v>
      </c>
      <c r="I1978" s="17">
        <v>75.619071922670329</v>
      </c>
      <c r="J1978" s="17">
        <v>17.025310849104169</v>
      </c>
      <c r="K1978" s="17">
        <v>-0.99999999999999956</v>
      </c>
      <c r="L1978" s="17">
        <v>-0.99999999999999956</v>
      </c>
      <c r="M1978" s="17">
        <v>-0.99999999999999956</v>
      </c>
      <c r="N1978" s="17">
        <v>0.32578204157358376</v>
      </c>
      <c r="O1978" s="17">
        <v>-0.99999999999999956</v>
      </c>
      <c r="P1978" s="17">
        <v>-0.99999999999999956</v>
      </c>
      <c r="Q1978" s="17">
        <v>4.617595119095447</v>
      </c>
      <c r="R1978" s="17">
        <v>-0.99999999999999956</v>
      </c>
      <c r="S1978" s="17">
        <v>1.9653104850637027</v>
      </c>
      <c r="T1978" s="17">
        <v>0.23696279238010129</v>
      </c>
      <c r="U1978" s="17">
        <v>0.38422068198988624</v>
      </c>
      <c r="V1978" s="17">
        <v>0.33576634299108149</v>
      </c>
      <c r="W1978" s="17">
        <v>4.3641887163651063</v>
      </c>
      <c r="X1978" s="17">
        <v>2.6079000981298259</v>
      </c>
      <c r="Y1978" s="17">
        <v>0.18570566917650042</v>
      </c>
      <c r="Z1978" s="17">
        <v>40.77354484225576</v>
      </c>
      <c r="AA1978" s="17">
        <v>1.085120594428902</v>
      </c>
      <c r="AB1978" s="17">
        <v>1.8510898735017449</v>
      </c>
      <c r="AC1978" s="17">
        <v>26.465092115947421</v>
      </c>
      <c r="AD1978" s="17">
        <v>1.3444760497232506</v>
      </c>
      <c r="AE1978" s="17">
        <v>1.075810516471847</v>
      </c>
      <c r="AF1978" s="17">
        <v>67.134812527610194</v>
      </c>
      <c r="AG1978" s="17">
        <v>23.814995568389882</v>
      </c>
      <c r="AH1978" s="17">
        <v>0.3776841990441781</v>
      </c>
      <c r="AI1978" s="17">
        <v>0.48857854851892835</v>
      </c>
      <c r="AJ1978" s="17">
        <v>0.33333333333333298</v>
      </c>
      <c r="AK1978" s="17">
        <v>0.88373938500899152</v>
      </c>
      <c r="AL1978" s="17">
        <v>0.93759952202504393</v>
      </c>
      <c r="AM1978" s="17">
        <v>0.33333333333333298</v>
      </c>
      <c r="AN1978" s="17">
        <v>0.51983354662184555</v>
      </c>
      <c r="AO1978" s="17">
        <v>0.60698765310428171</v>
      </c>
      <c r="AP1978" s="17">
        <v>0.33333333333333298</v>
      </c>
      <c r="AQ1978" s="17">
        <v>9.6188872381495827</v>
      </c>
      <c r="AR1978" s="17">
        <v>2.2444243630026963</v>
      </c>
      <c r="AS1978" s="17">
        <v>7.5653218707432721</v>
      </c>
      <c r="AT1978" s="17">
        <v>8.7913075327374965</v>
      </c>
      <c r="AU1978" s="17">
        <v>-0.99999999999999956</v>
      </c>
      <c r="AV1978" s="17">
        <v>-0.99999999999999956</v>
      </c>
      <c r="AW1978" s="17">
        <v>-0.99999999999999956</v>
      </c>
      <c r="AX1978" s="17">
        <v>-0.99999999999999956</v>
      </c>
      <c r="AY1978" s="17">
        <v>4.696571062402239E-2</v>
      </c>
      <c r="AZ1978" s="17">
        <v>5.9098422076213214E-2</v>
      </c>
      <c r="BA1978" s="17">
        <v>0.50723991525660395</v>
      </c>
      <c r="BB1978" s="17">
        <v>3.0153593689000002E-2</v>
      </c>
      <c r="BC1978" s="17">
        <v>0.27950115168732381</v>
      </c>
      <c r="BD1978" s="17">
        <v>1.9806631994714996</v>
      </c>
      <c r="BE1978" s="17">
        <v>8.6577201935590509</v>
      </c>
      <c r="BF1978" s="17">
        <v>-0.99999999999999956</v>
      </c>
      <c r="BG1978" s="22">
        <v>1090.9434019838122</v>
      </c>
    </row>
    <row r="1979" spans="1:100" x14ac:dyDescent="0.25">
      <c r="A1979">
        <v>4905</v>
      </c>
      <c r="B1979" t="s">
        <v>1827</v>
      </c>
      <c r="C1979" s="48">
        <v>3</v>
      </c>
      <c r="D1979" s="22">
        <v>1577.8061829873168</v>
      </c>
      <c r="E1979" s="17">
        <v>84.170546625233087</v>
      </c>
      <c r="F1979" s="17">
        <v>6.5421174098486601</v>
      </c>
      <c r="G1979" s="17">
        <v>0.67477865465292586</v>
      </c>
      <c r="H1979" s="17">
        <v>7.1859657405290722</v>
      </c>
      <c r="I1979" s="17">
        <v>43.835854115687425</v>
      </c>
      <c r="J1979" s="17">
        <v>28.445403256770472</v>
      </c>
      <c r="K1979" s="17">
        <v>-0.99999999999999944</v>
      </c>
      <c r="L1979" s="17">
        <v>-0.99999999999999944</v>
      </c>
      <c r="M1979" s="17">
        <v>-0.99999999999999944</v>
      </c>
      <c r="N1979" s="17">
        <v>0.2283062363131213</v>
      </c>
      <c r="O1979" s="17">
        <v>-0.99999999999999944</v>
      </c>
      <c r="P1979" s="17">
        <v>-0.99999999999999944</v>
      </c>
      <c r="Q1979" s="17">
        <v>4.1390230100698284</v>
      </c>
      <c r="R1979" s="17">
        <v>-0.99999999999999944</v>
      </c>
      <c r="S1979" s="17">
        <v>2.0812068284070526</v>
      </c>
      <c r="T1979" s="17">
        <v>0.32849313930742419</v>
      </c>
      <c r="U1979" s="17">
        <v>-0.55773546317743139</v>
      </c>
      <c r="V1979" s="17">
        <v>-6.3965450762406367E-2</v>
      </c>
      <c r="W1979" s="17">
        <v>3.0469427304592425</v>
      </c>
      <c r="X1979" s="17">
        <v>-1.5652831244511296</v>
      </c>
      <c r="Y1979" s="17">
        <v>0.30650282103172466</v>
      </c>
      <c r="Z1979" s="17">
        <v>37.680741119577753</v>
      </c>
      <c r="AA1979" s="17">
        <v>4.0716872288351009</v>
      </c>
      <c r="AB1979" s="17">
        <v>-1.3563342079987601</v>
      </c>
      <c r="AC1979" s="17">
        <v>1.1112426055630347</v>
      </c>
      <c r="AD1979" s="17">
        <v>-0.87137972425381982</v>
      </c>
      <c r="AE1979" s="17">
        <v>-0.11367695352630275</v>
      </c>
      <c r="AF1979" s="17">
        <v>37.321972563615738</v>
      </c>
      <c r="AG1979" s="17">
        <v>-25.580819712304272</v>
      </c>
      <c r="AH1979" s="17">
        <v>0.18310363165364996</v>
      </c>
      <c r="AI1979" s="17">
        <v>0.13208377846345526</v>
      </c>
      <c r="AJ1979" s="17">
        <v>0.33333333333333298</v>
      </c>
      <c r="AK1979" s="17">
        <v>1.2134942044283654</v>
      </c>
      <c r="AL1979" s="17">
        <v>1.251552418750524</v>
      </c>
      <c r="AM1979" s="17">
        <v>0.33333333333333298</v>
      </c>
      <c r="AN1979" s="17">
        <v>-0.2709271818532874</v>
      </c>
      <c r="AO1979" s="17">
        <v>-8.0859886799639902E-2</v>
      </c>
      <c r="AP1979" s="17">
        <v>0.33333333333333298</v>
      </c>
      <c r="AQ1979" s="17">
        <v>6.5138815520716982</v>
      </c>
      <c r="AR1979" s="17">
        <v>-0.54615769267856451</v>
      </c>
      <c r="AS1979" s="17">
        <v>16.856618905165391</v>
      </c>
      <c r="AT1979" s="17">
        <v>12.134942044283653</v>
      </c>
      <c r="AU1979" s="17">
        <v>-0.99999999999999944</v>
      </c>
      <c r="AV1979" s="17">
        <v>-0.99999999999999944</v>
      </c>
      <c r="AW1979" s="17">
        <v>-0.99999999999999944</v>
      </c>
      <c r="AX1979" s="17">
        <v>-0.99999999999999944</v>
      </c>
      <c r="AY1979" s="17">
        <v>0.25566666801639093</v>
      </c>
      <c r="AZ1979" s="17">
        <v>-4.5594059088555808E-2</v>
      </c>
      <c r="BA1979" s="17">
        <v>-0.24214868760655359</v>
      </c>
      <c r="BB1979" s="17">
        <v>0.17928118637373847</v>
      </c>
      <c r="BC1979" s="17">
        <v>0.2366801621572712</v>
      </c>
      <c r="BD1979" s="17">
        <v>4.2540593639006792</v>
      </c>
      <c r="BE1979" s="17">
        <v>4.7062606158990148</v>
      </c>
      <c r="BF1979" s="17">
        <v>-0.99999999999999944</v>
      </c>
      <c r="CU1979" t="e">
        <v>#N/A</v>
      </c>
      <c r="CV1979" t="e">
        <v>#N/A</v>
      </c>
    </row>
    <row r="1980" spans="1:100" x14ac:dyDescent="0.25">
      <c r="A1980">
        <v>4906</v>
      </c>
      <c r="B1980" t="s">
        <v>1828</v>
      </c>
      <c r="C1980" s="48">
        <v>2</v>
      </c>
      <c r="D1980" s="22">
        <v>1534.9048437499998</v>
      </c>
      <c r="E1980" s="17">
        <v>121.37757341010769</v>
      </c>
      <c r="F1980" s="17">
        <v>57.618357437772225</v>
      </c>
      <c r="G1980" s="17">
        <v>0.85644502773778886</v>
      </c>
      <c r="H1980" s="17">
        <v>10.349489388050616</v>
      </c>
      <c r="I1980" s="17">
        <v>88.38567643204307</v>
      </c>
      <c r="J1980" s="17">
        <v>20.178448554574715</v>
      </c>
      <c r="K1980" s="17">
        <v>-0.99999999999999911</v>
      </c>
      <c r="L1980" s="17">
        <v>-0.99999999999999911</v>
      </c>
      <c r="M1980" s="17">
        <v>-0.99999999999999911</v>
      </c>
      <c r="N1980" s="17">
        <v>0.37121022137610549</v>
      </c>
      <c r="O1980" s="17">
        <v>-0.99999999999999911</v>
      </c>
      <c r="P1980" s="17">
        <v>-0.99999999999999911</v>
      </c>
      <c r="Q1980" s="17">
        <v>5.1056010467693156</v>
      </c>
      <c r="R1980" s="17">
        <v>-0.99999999999999911</v>
      </c>
      <c r="S1980" s="17">
        <v>2.6017696546872933</v>
      </c>
      <c r="T1980" s="17">
        <v>0.30840126890244102</v>
      </c>
      <c r="U1980" s="17">
        <v>0.5982891400300806</v>
      </c>
      <c r="V1980" s="17">
        <v>0.61626523803343813</v>
      </c>
      <c r="W1980" s="17">
        <v>5.7855569497228316</v>
      </c>
      <c r="X1980" s="17">
        <v>4.3591560107094525</v>
      </c>
      <c r="Y1980" s="17">
        <v>0.24997822694633853</v>
      </c>
      <c r="Z1980" s="17">
        <v>46.674745203837929</v>
      </c>
      <c r="AA1980" s="17">
        <v>1.5197371932799209</v>
      </c>
      <c r="AB1980" s="17">
        <v>2.4775512854872925</v>
      </c>
      <c r="AC1980" s="17">
        <v>33.657517749850449</v>
      </c>
      <c r="AD1980" s="17">
        <v>1.893451566224694</v>
      </c>
      <c r="AE1980" s="17">
        <v>1.5355485998856899</v>
      </c>
      <c r="AF1980" s="17">
        <v>78.783371431446895</v>
      </c>
      <c r="AG1980" s="17">
        <v>43.717147865557365</v>
      </c>
      <c r="AH1980" s="17">
        <v>0.51537708240139635</v>
      </c>
      <c r="AI1980" s="17">
        <v>0.65148646643991692</v>
      </c>
      <c r="AJ1980" s="17">
        <v>0.33333333333333298</v>
      </c>
      <c r="AK1980" s="17">
        <v>1.0675387316752443</v>
      </c>
      <c r="AL1980" s="17">
        <v>1.0981314788263254</v>
      </c>
      <c r="AM1980" s="17">
        <v>0.33333333333333298</v>
      </c>
      <c r="AN1980" s="17">
        <v>0.68552766265746379</v>
      </c>
      <c r="AO1980" s="17">
        <v>0.78804680144019157</v>
      </c>
      <c r="AP1980" s="17">
        <v>0.33333333333333298</v>
      </c>
      <c r="AQ1980" s="17">
        <v>11.684575971315322</v>
      </c>
      <c r="AR1980" s="17">
        <v>2.2444243630026963</v>
      </c>
      <c r="AS1980" s="17">
        <v>10.19482071387651</v>
      </c>
      <c r="AT1980" s="17">
        <v>10.631009592060762</v>
      </c>
      <c r="AU1980" s="17">
        <v>-0.99999999999999911</v>
      </c>
      <c r="AV1980" s="17">
        <v>-0.99999999999999911</v>
      </c>
      <c r="AW1980" s="17">
        <v>-0.99999999999999911</v>
      </c>
      <c r="AX1980" s="17">
        <v>-0.99999999999999911</v>
      </c>
      <c r="AY1980" s="17">
        <v>7.4657005736955953E-2</v>
      </c>
      <c r="AZ1980" s="17">
        <v>-0.13187617311690325</v>
      </c>
      <c r="BA1980" s="17">
        <v>0.69083088559788153</v>
      </c>
      <c r="BB1980" s="17">
        <v>-7.6201115635982225E-2</v>
      </c>
      <c r="BC1980" s="17">
        <v>0.38130134179318209</v>
      </c>
      <c r="BD1980" s="17">
        <v>-0.85522804909802819</v>
      </c>
      <c r="BE1980" s="17">
        <v>11.397388279534194</v>
      </c>
      <c r="BF1980" s="17">
        <v>-0.99999999999999911</v>
      </c>
      <c r="BG1980" s="22">
        <v>298.57292462206351</v>
      </c>
    </row>
    <row r="1981" spans="1:100" x14ac:dyDescent="0.25">
      <c r="A1981">
        <v>4907</v>
      </c>
      <c r="B1981" t="s">
        <v>1829</v>
      </c>
      <c r="C1981" s="48">
        <v>3</v>
      </c>
      <c r="D1981" s="22">
        <v>1424.7769296813119</v>
      </c>
      <c r="E1981" s="17">
        <v>21.004594102390683</v>
      </c>
      <c r="F1981" s="17">
        <v>-91.978555308773082</v>
      </c>
      <c r="G1981" s="17">
        <v>-0.38297541883389902</v>
      </c>
      <c r="H1981" s="17">
        <v>2.4545632737409795</v>
      </c>
      <c r="I1981" s="17">
        <v>8.1949089390385073</v>
      </c>
      <c r="J1981" s="17">
        <v>11.200337408161834</v>
      </c>
      <c r="K1981" s="17">
        <v>-1.0000000000000007</v>
      </c>
      <c r="L1981" s="17">
        <v>-1.0000000000000007</v>
      </c>
      <c r="M1981" s="17">
        <v>-1.0000000000000007</v>
      </c>
      <c r="N1981" s="17">
        <v>0.30852626132118632</v>
      </c>
      <c r="O1981" s="17">
        <v>-1.0000000000000007</v>
      </c>
      <c r="P1981" s="17">
        <v>-1.0000000000000007</v>
      </c>
      <c r="Q1981" s="17">
        <v>4.4619181410578825</v>
      </c>
      <c r="R1981" s="17">
        <v>-1.0000000000000007</v>
      </c>
      <c r="S1981" s="17">
        <v>-0.94417253746960794</v>
      </c>
      <c r="T1981" s="17">
        <v>-0.12447478515006162</v>
      </c>
      <c r="U1981" s="17">
        <v>-5.9504896188843276E-2</v>
      </c>
      <c r="V1981" s="17">
        <v>-0.40655289883413059</v>
      </c>
      <c r="W1981" s="17">
        <v>-2.0073548673169004</v>
      </c>
      <c r="X1981" s="17">
        <v>-1.1463986314568368</v>
      </c>
      <c r="Y1981" s="17">
        <v>-9.0107963173455985E-2</v>
      </c>
      <c r="Z1981" s="17">
        <v>12.72582736298514</v>
      </c>
      <c r="AA1981" s="17">
        <v>0.48681009865642988</v>
      </c>
      <c r="AB1981" s="17">
        <v>2.5025309258829425</v>
      </c>
      <c r="AC1981" s="17">
        <v>-18.539957141070737</v>
      </c>
      <c r="AD1981" s="17">
        <v>0.2632945191009381</v>
      </c>
      <c r="AE1981" s="17">
        <v>1.1582307900960775</v>
      </c>
      <c r="AF1981" s="17">
        <v>-2.1533680621066145</v>
      </c>
      <c r="AG1981" s="17">
        <v>-96.071084999218158</v>
      </c>
      <c r="AH1981" s="17">
        <v>0.29395312007436836</v>
      </c>
      <c r="AI1981" s="17">
        <v>0.5480775820208339</v>
      </c>
      <c r="AJ1981" s="17">
        <v>0.33333333333333298</v>
      </c>
      <c r="AK1981" s="17">
        <v>0.7248466318061747</v>
      </c>
      <c r="AL1981" s="17">
        <v>0.74099133953364438</v>
      </c>
      <c r="AM1981" s="17">
        <v>0.33333333333333298</v>
      </c>
      <c r="AN1981" s="17">
        <v>0.59734834973107986</v>
      </c>
      <c r="AO1981" s="17">
        <v>0.78058647867454667</v>
      </c>
      <c r="AP1981" s="17">
        <v>0.33333333333333298</v>
      </c>
      <c r="AQ1981" s="17">
        <v>10.348277001145124</v>
      </c>
      <c r="AR1981" s="17">
        <v>1.6471141569085215</v>
      </c>
      <c r="AS1981" s="17">
        <v>2.3047569331915634</v>
      </c>
      <c r="AT1981" s="17">
        <v>7.248466318061749</v>
      </c>
      <c r="AU1981" s="17">
        <v>-1.0000000000000007</v>
      </c>
      <c r="AV1981" s="17">
        <v>-1.0000000000000007</v>
      </c>
      <c r="AW1981" s="17">
        <v>-1.0000000000000007</v>
      </c>
      <c r="AX1981" s="17">
        <v>-1.0000000000000007</v>
      </c>
      <c r="AY1981" s="17">
        <v>-1.1160996504831357E-2</v>
      </c>
      <c r="AZ1981" s="17">
        <v>-0.15910231889157461</v>
      </c>
      <c r="BA1981" s="17">
        <v>0.15712683364252109</v>
      </c>
      <c r="BB1981" s="17">
        <v>-0.31316694841370474</v>
      </c>
      <c r="BC1981" s="17">
        <v>-6.571251015257551E-2</v>
      </c>
      <c r="BD1981" s="17">
        <v>-8.6246853048004883</v>
      </c>
      <c r="BE1981" s="17">
        <v>-0.85717858560178239</v>
      </c>
      <c r="BF1981" s="17">
        <v>-1.0000000000000007</v>
      </c>
      <c r="CU1981" t="e">
        <v>#N/A</v>
      </c>
      <c r="CV1981" t="e">
        <v>#N/A</v>
      </c>
    </row>
    <row r="1982" spans="1:100" x14ac:dyDescent="0.25">
      <c r="A1982">
        <v>4908</v>
      </c>
      <c r="B1982" t="s">
        <v>1830</v>
      </c>
      <c r="C1982" s="48">
        <v>2</v>
      </c>
      <c r="D1982" s="22">
        <v>1535.7094042968749</v>
      </c>
      <c r="E1982" s="17">
        <v>94.212902930875714</v>
      </c>
      <c r="F1982" s="17">
        <v>13.795126073378134</v>
      </c>
      <c r="G1982" s="17">
        <v>0.55184805253667479</v>
      </c>
      <c r="H1982" s="17">
        <v>7.5710335777575342</v>
      </c>
      <c r="I1982" s="17">
        <v>67.054091799097122</v>
      </c>
      <c r="J1982" s="17">
        <v>14.909904066163781</v>
      </c>
      <c r="K1982" s="17">
        <v>-0.99999999999999978</v>
      </c>
      <c r="L1982" s="17">
        <v>-0.99999999999999978</v>
      </c>
      <c r="M1982" s="17">
        <v>-0.99999999999999978</v>
      </c>
      <c r="N1982" s="17">
        <v>0.29530475555966729</v>
      </c>
      <c r="O1982" s="17">
        <v>-0.99999999999999978</v>
      </c>
      <c r="P1982" s="17">
        <v>-0.99999999999999978</v>
      </c>
      <c r="Q1982" s="17">
        <v>4.2901970965716067</v>
      </c>
      <c r="R1982" s="17">
        <v>-0.99999999999999978</v>
      </c>
      <c r="S1982" s="17">
        <v>1.5383167504892621</v>
      </c>
      <c r="T1982" s="17">
        <v>0.18903547301942233</v>
      </c>
      <c r="U1982" s="17">
        <v>0.24060441449666575</v>
      </c>
      <c r="V1982" s="17">
        <v>0.14758259695600726</v>
      </c>
      <c r="W1982" s="17">
        <v>3.4106077811955706</v>
      </c>
      <c r="X1982" s="17">
        <v>1.4330010032669327</v>
      </c>
      <c r="Y1982" s="17">
        <v>0.14258588901994246</v>
      </c>
      <c r="Z1982" s="17">
        <v>36.81449184855903</v>
      </c>
      <c r="AA1982" s="17">
        <v>0.79354090871050553</v>
      </c>
      <c r="AB1982" s="17">
        <v>1.4308035289296555</v>
      </c>
      <c r="AC1982" s="17">
        <v>21.639769725061779</v>
      </c>
      <c r="AD1982" s="17">
        <v>0.97617417402002793</v>
      </c>
      <c r="AE1982" s="17">
        <v>0.76737709209511962</v>
      </c>
      <c r="AF1982" s="17">
        <v>59.319917391915638</v>
      </c>
      <c r="AG1982" s="17">
        <v>10.46285180013731</v>
      </c>
      <c r="AH1982" s="17">
        <v>0.28530749792163329</v>
      </c>
      <c r="AI1982" s="17">
        <v>0.37928534703049921</v>
      </c>
      <c r="AJ1982" s="17">
        <v>0.33333333333333298</v>
      </c>
      <c r="AK1982" s="17">
        <v>0.76043034463208847</v>
      </c>
      <c r="AL1982" s="17">
        <v>0.8299003277567597</v>
      </c>
      <c r="AM1982" s="17">
        <v>0.33333333333333298</v>
      </c>
      <c r="AN1982" s="17">
        <v>0.40867111424632963</v>
      </c>
      <c r="AO1982" s="17">
        <v>0.48551698284504013</v>
      </c>
      <c r="AP1982" s="17">
        <v>0.33333333333333298</v>
      </c>
      <c r="AQ1982" s="17">
        <v>8.2330384850167935</v>
      </c>
      <c r="AR1982" s="17">
        <v>2.2444243630026963</v>
      </c>
      <c r="AS1982" s="17">
        <v>5.8012188698348908</v>
      </c>
      <c r="AT1982" s="17">
        <v>7.5570708521986498</v>
      </c>
      <c r="AU1982" s="17">
        <v>-0.99999999999999978</v>
      </c>
      <c r="AV1982" s="17">
        <v>-0.99999999999999978</v>
      </c>
      <c r="AW1982" s="17">
        <v>-0.99999999999999978</v>
      </c>
      <c r="AX1982" s="17">
        <v>-0.99999999999999978</v>
      </c>
      <c r="AY1982" s="17">
        <v>2.8387913210140649E-2</v>
      </c>
      <c r="AZ1982" s="17">
        <v>0.18722126090431512</v>
      </c>
      <c r="BA1982" s="17">
        <v>0.38407067235524145</v>
      </c>
      <c r="BB1982" s="17">
        <v>0.10150584484929187</v>
      </c>
      <c r="BC1982" s="17">
        <v>0.21120447936599329</v>
      </c>
      <c r="BD1982" s="17">
        <v>3.8832326852561447</v>
      </c>
      <c r="BE1982" s="17">
        <v>6.8197058112432405</v>
      </c>
      <c r="BF1982" s="17">
        <v>-0.99999999999999978</v>
      </c>
      <c r="BG1982" s="22">
        <v>517.28229246725414</v>
      </c>
    </row>
    <row r="1983" spans="1:100" x14ac:dyDescent="0.25">
      <c r="A1983">
        <v>4909</v>
      </c>
      <c r="B1983" t="s">
        <v>1831</v>
      </c>
      <c r="C1983" s="48">
        <v>2</v>
      </c>
      <c r="D1983" s="22">
        <v>1554.5779296875</v>
      </c>
      <c r="E1983" s="17">
        <v>119.96618463238477</v>
      </c>
      <c r="F1983" s="17">
        <v>55.34144349550489</v>
      </c>
      <c r="G1983" s="17">
        <v>0.84061915004654741</v>
      </c>
      <c r="H1983" s="17">
        <v>10.205129773858175</v>
      </c>
      <c r="I1983" s="17">
        <v>87.277356005884968</v>
      </c>
      <c r="J1983" s="17">
        <v>19.904711953515552</v>
      </c>
      <c r="K1983" s="17">
        <v>-0.99999999999999911</v>
      </c>
      <c r="L1983" s="17">
        <v>-0.99999999999999911</v>
      </c>
      <c r="M1983" s="17">
        <v>-0.99999999999999911</v>
      </c>
      <c r="N1983" s="17">
        <v>0.3672664178720999</v>
      </c>
      <c r="O1983" s="17">
        <v>-0.99999999999999911</v>
      </c>
      <c r="P1983" s="17">
        <v>-0.99999999999999911</v>
      </c>
      <c r="Q1983" s="17">
        <v>5.063235284022447</v>
      </c>
      <c r="R1983" s="17">
        <v>-0.99999999999999911</v>
      </c>
      <c r="S1983" s="17">
        <v>2.5465160672834091</v>
      </c>
      <c r="T1983" s="17">
        <v>0.30219940663865763</v>
      </c>
      <c r="U1983" s="17">
        <v>0.57970499383302942</v>
      </c>
      <c r="V1983" s="17">
        <v>0.59191399768115938</v>
      </c>
      <c r="W1983" s="17">
        <v>5.6621622408974677</v>
      </c>
      <c r="X1983" s="17">
        <v>4.2071224219884131</v>
      </c>
      <c r="Y1983" s="17">
        <v>0.24439846699016218</v>
      </c>
      <c r="Z1983" s="17">
        <v>46.162438200453323</v>
      </c>
      <c r="AA1983" s="17">
        <v>1.4820063734914404</v>
      </c>
      <c r="AB1983" s="17">
        <v>2.4231656437456932</v>
      </c>
      <c r="AC1983" s="17">
        <v>33.033114272964681</v>
      </c>
      <c r="AD1983" s="17">
        <v>1.8457927875766558</v>
      </c>
      <c r="AE1983" s="17">
        <v>1.4956368827054281</v>
      </c>
      <c r="AF1983" s="17">
        <v>77.77211305346944</v>
      </c>
      <c r="AG1983" s="17">
        <v>41.98936175772689</v>
      </c>
      <c r="AH1983" s="17">
        <v>0.50342340787115059</v>
      </c>
      <c r="AI1983" s="17">
        <v>0.63734377306501333</v>
      </c>
      <c r="AJ1983" s="17">
        <v>0.33333333333333298</v>
      </c>
      <c r="AK1983" s="17">
        <v>1.0515823691142228</v>
      </c>
      <c r="AL1983" s="17">
        <v>1.0841950522186579</v>
      </c>
      <c r="AM1983" s="17">
        <v>0.33333333333333298</v>
      </c>
      <c r="AN1983" s="17">
        <v>0.67114308818727775</v>
      </c>
      <c r="AO1983" s="17">
        <v>0.77232832654765826</v>
      </c>
      <c r="AP1983" s="17">
        <v>0.33333333333333298</v>
      </c>
      <c r="AQ1983" s="17">
        <v>11.505245201307414</v>
      </c>
      <c r="AR1983" s="17">
        <v>2.2444243630026963</v>
      </c>
      <c r="AS1983" s="17">
        <v>9.9665433143327178</v>
      </c>
      <c r="AT1983" s="17">
        <v>10.471297636630784</v>
      </c>
      <c r="AU1983" s="17">
        <v>-0.99999999999999911</v>
      </c>
      <c r="AV1983" s="17">
        <v>-0.99999999999999911</v>
      </c>
      <c r="AW1983" s="17">
        <v>-0.99999999999999911</v>
      </c>
      <c r="AX1983" s="17">
        <v>-0.99999999999999911</v>
      </c>
      <c r="AY1983" s="17">
        <v>7.2253012727075822E-2</v>
      </c>
      <c r="AZ1983" s="17">
        <v>-0.11529689829293482</v>
      </c>
      <c r="BA1983" s="17">
        <v>0.67489261302602888</v>
      </c>
      <c r="BB1983" s="17">
        <v>-6.6968034382744845E-2</v>
      </c>
      <c r="BC1983" s="17">
        <v>0.3724636567220837</v>
      </c>
      <c r="BD1983" s="17">
        <v>-0.60903289244184045</v>
      </c>
      <c r="BE1983" s="17">
        <v>11.159546643698253</v>
      </c>
      <c r="BF1983" s="17">
        <v>-0.99999999999999911</v>
      </c>
      <c r="BG1983" s="22">
        <v>831.39881271105526</v>
      </c>
    </row>
    <row r="1984" spans="1:100" x14ac:dyDescent="0.25">
      <c r="A1984">
        <v>4910</v>
      </c>
      <c r="B1984" t="s">
        <v>1832</v>
      </c>
      <c r="C1984" s="48">
        <v>2</v>
      </c>
      <c r="D1984" s="22">
        <v>1559.8043066406251</v>
      </c>
      <c r="E1984" s="17">
        <v>117.4567620279638</v>
      </c>
      <c r="F1984" s="17">
        <v>51.293133486787667</v>
      </c>
      <c r="G1984" s="17">
        <v>0.81248103825195384</v>
      </c>
      <c r="H1984" s="17">
        <v>9.9484611048579499</v>
      </c>
      <c r="I1984" s="17">
        <v>85.306783209614238</v>
      </c>
      <c r="J1984" s="17">
        <v>19.41801344407758</v>
      </c>
      <c r="K1984" s="17">
        <v>-0.99999999999999922</v>
      </c>
      <c r="L1984" s="17">
        <v>-0.99999999999999922</v>
      </c>
      <c r="M1984" s="17">
        <v>-0.99999999999999922</v>
      </c>
      <c r="N1984" s="17">
        <v>0.36025440968799555</v>
      </c>
      <c r="O1984" s="17">
        <v>-0.99999999999999922</v>
      </c>
      <c r="P1984" s="17">
        <v>-0.99999999999999922</v>
      </c>
      <c r="Q1984" s="17">
        <v>4.9879097575845455</v>
      </c>
      <c r="R1984" s="17">
        <v>-0.99999999999999922</v>
      </c>
      <c r="S1984" s="17">
        <v>2.4482762318850044</v>
      </c>
      <c r="T1984" s="17">
        <v>0.29117261260437888</v>
      </c>
      <c r="U1984" s="17">
        <v>0.54666273270212851</v>
      </c>
      <c r="V1984" s="17">
        <v>0.54861795200600239</v>
      </c>
      <c r="W1984" s="17">
        <v>5.4427687778915601</v>
      </c>
      <c r="X1984" s="17">
        <v>3.9368095711356967</v>
      </c>
      <c r="Y1984" s="17">
        <v>0.23447775911556656</v>
      </c>
      <c r="Z1984" s="17">
        <v>45.251566019103976</v>
      </c>
      <c r="AA1984" s="17">
        <v>1.4149216881410982</v>
      </c>
      <c r="AB1984" s="17">
        <v>2.3264689993508769</v>
      </c>
      <c r="AC1984" s="17">
        <v>31.922936677742381</v>
      </c>
      <c r="AD1984" s="17">
        <v>1.7610563787811764</v>
      </c>
      <c r="AE1984" s="17">
        <v>1.424674602960657</v>
      </c>
      <c r="AF1984" s="17">
        <v>75.974114746652162</v>
      </c>
      <c r="AG1984" s="17">
        <v>38.917390672913967</v>
      </c>
      <c r="AH1984" s="17">
        <v>0.48217000020236822</v>
      </c>
      <c r="AI1984" s="17">
        <v>0.61219833121189393</v>
      </c>
      <c r="AJ1984" s="17">
        <v>0.33333333333333298</v>
      </c>
      <c r="AK1984" s="17">
        <v>1.023212257684285</v>
      </c>
      <c r="AL1984" s="17">
        <v>1.0594163487840469</v>
      </c>
      <c r="AM1984" s="17">
        <v>0.33333333333333298</v>
      </c>
      <c r="AN1984" s="17">
        <v>0.64556758631266387</v>
      </c>
      <c r="AO1984" s="17">
        <v>0.74438117490175659</v>
      </c>
      <c r="AP1984" s="17">
        <v>0.33333333333333298</v>
      </c>
      <c r="AQ1984" s="17">
        <v>11.186398477407501</v>
      </c>
      <c r="AR1984" s="17">
        <v>2.2444243630026963</v>
      </c>
      <c r="AS1984" s="17">
        <v>9.5606704070691144</v>
      </c>
      <c r="AT1984" s="17">
        <v>10.187332794711843</v>
      </c>
      <c r="AU1984" s="17">
        <v>-0.99999999999999922</v>
      </c>
      <c r="AV1984" s="17">
        <v>-0.99999999999999922</v>
      </c>
      <c r="AW1984" s="17">
        <v>-0.99999999999999922</v>
      </c>
      <c r="AX1984" s="17">
        <v>-0.99999999999999922</v>
      </c>
      <c r="AY1984" s="17">
        <v>6.7978758534977202E-2</v>
      </c>
      <c r="AZ1984" s="17">
        <v>-8.5819260618008375E-2</v>
      </c>
      <c r="BA1984" s="17">
        <v>0.64655466525535399</v>
      </c>
      <c r="BB1984" s="17">
        <v>-5.0551790204645175E-2</v>
      </c>
      <c r="BC1984" s="17">
        <v>0.35675041949204989</v>
      </c>
      <c r="BD1984" s="17">
        <v>-0.17130255126062632</v>
      </c>
      <c r="BE1984" s="17">
        <v>10.736668704848483</v>
      </c>
      <c r="BF1984" s="17">
        <v>-0.99999999999999922</v>
      </c>
      <c r="BG1984" s="22">
        <v>1578.3631263777081</v>
      </c>
    </row>
    <row r="1985" spans="1:100" x14ac:dyDescent="0.25">
      <c r="A1985">
        <v>4911</v>
      </c>
      <c r="B1985" t="s">
        <v>163</v>
      </c>
      <c r="C1985" s="48">
        <v>3</v>
      </c>
      <c r="D1985" s="22">
        <v>1637.4319562560509</v>
      </c>
      <c r="E1985" s="17">
        <v>152.75645023675131</v>
      </c>
      <c r="F1985" s="17">
        <v>85.95085714112578</v>
      </c>
      <c r="G1985" s="17">
        <v>1.1410199620399861</v>
      </c>
      <c r="H1985" s="17">
        <v>11.398214639570705</v>
      </c>
      <c r="I1985" s="17">
        <v>123.36749485040203</v>
      </c>
      <c r="J1985" s="17">
        <v>13.854019385177924</v>
      </c>
      <c r="K1985" s="17">
        <v>-1.0000000000000004</v>
      </c>
      <c r="L1985" s="17">
        <v>-1.0000000000000004</v>
      </c>
      <c r="M1985" s="17">
        <v>-1.0000000000000004</v>
      </c>
      <c r="N1985" s="17">
        <v>0.16479009382463192</v>
      </c>
      <c r="O1985" s="17">
        <v>-1.0000000000000004</v>
      </c>
      <c r="P1985" s="17">
        <v>-1.0000000000000004</v>
      </c>
      <c r="Q1985" s="17">
        <v>3.834080265110114</v>
      </c>
      <c r="R1985" s="17">
        <v>-1.0000000000000004</v>
      </c>
      <c r="S1985" s="17">
        <v>2.9204989062250433</v>
      </c>
      <c r="T1985" s="17">
        <v>0.35423402620319361</v>
      </c>
      <c r="U1985" s="17">
        <v>0.86156828100525384</v>
      </c>
      <c r="V1985" s="17">
        <v>1.0070572444123529</v>
      </c>
      <c r="W1985" s="17">
        <v>7.5641343744605942</v>
      </c>
      <c r="X1985" s="17">
        <v>7.1604482736735893</v>
      </c>
      <c r="Y1985" s="17">
        <v>0.34011132702967439</v>
      </c>
      <c r="Z1985" s="17">
        <v>63.815317725767684</v>
      </c>
      <c r="AA1985" s="17">
        <v>-0.62376441273132632</v>
      </c>
      <c r="AB1985" s="17">
        <v>4.0684121052660425</v>
      </c>
      <c r="AC1985" s="17">
        <v>47.572574788081475</v>
      </c>
      <c r="AD1985" s="17">
        <v>-0.54062316799034982</v>
      </c>
      <c r="AE1985" s="17">
        <v>1.6113634211944203</v>
      </c>
      <c r="AF1985" s="17">
        <v>117.06766804030966</v>
      </c>
      <c r="AG1985" s="17">
        <v>78.302357019593046</v>
      </c>
      <c r="AH1985" s="17">
        <v>-0.19743334944014695</v>
      </c>
      <c r="AI1985" s="17">
        <v>0.16291515656160716</v>
      </c>
      <c r="AJ1985" s="17">
        <v>0.33333333333333298</v>
      </c>
      <c r="AK1985" s="17">
        <v>0.23302886545580095</v>
      </c>
      <c r="AL1985" s="17">
        <v>0.40035497288368571</v>
      </c>
      <c r="AM1985" s="17">
        <v>0.33333333333333298</v>
      </c>
      <c r="AN1985" s="17">
        <v>0.70029398272694898</v>
      </c>
      <c r="AO1985" s="17">
        <v>0.69669523257318999</v>
      </c>
      <c r="AP1985" s="17">
        <v>0.33333333333333298</v>
      </c>
      <c r="AQ1985" s="17">
        <v>6.2998268100924193</v>
      </c>
      <c r="AR1985" s="17">
        <v>2.0921789393818391</v>
      </c>
      <c r="AS1985" s="17">
        <v>9.3772515023549303</v>
      </c>
      <c r="AT1985" s="17">
        <v>2.3845889434411434</v>
      </c>
      <c r="AU1985" s="17">
        <v>-1.0000000000000004</v>
      </c>
      <c r="AV1985" s="17">
        <v>-1.0000000000000004</v>
      </c>
      <c r="AW1985" s="17">
        <v>-1.0000000000000004</v>
      </c>
      <c r="AX1985" s="17">
        <v>-1.0000000000000004</v>
      </c>
      <c r="AY1985" s="17">
        <v>4.9821063937065854E-2</v>
      </c>
      <c r="AZ1985" s="17">
        <v>-0.18163861274816187</v>
      </c>
      <c r="BA1985" s="17">
        <v>0.25176420137895833</v>
      </c>
      <c r="BB1985" s="17">
        <v>0.14103739035087592</v>
      </c>
      <c r="BC1985" s="17">
        <v>0.11499499444518813</v>
      </c>
      <c r="BD1985" s="17">
        <v>2.6177416950310897</v>
      </c>
      <c r="BE1985" s="17">
        <v>4.1336958680244926</v>
      </c>
      <c r="BF1985" s="17">
        <v>-1.0000000000000004</v>
      </c>
      <c r="CU1985" t="e">
        <v>#N/A</v>
      </c>
      <c r="CV1985" t="e">
        <v>#N/A</v>
      </c>
    </row>
    <row r="1986" spans="1:100" x14ac:dyDescent="0.25">
      <c r="A1986">
        <v>4913</v>
      </c>
      <c r="B1986" t="s">
        <v>1833</v>
      </c>
      <c r="C1986" s="48">
        <v>2</v>
      </c>
      <c r="D1986" s="22">
        <v>1529.6473925781249</v>
      </c>
      <c r="E1986" s="17">
        <v>127.8433036546338</v>
      </c>
      <c r="F1986" s="17">
        <v>68.049155509195742</v>
      </c>
      <c r="G1986" s="17">
        <v>0.92894514793820493</v>
      </c>
      <c r="H1986" s="17">
        <v>11.010816967173129</v>
      </c>
      <c r="I1986" s="17">
        <v>93.463016576122982</v>
      </c>
      <c r="J1986" s="17">
        <v>21.43246661709432</v>
      </c>
      <c r="K1986" s="17">
        <v>-0.999999999999999</v>
      </c>
      <c r="L1986" s="17">
        <v>-0.999999999999999</v>
      </c>
      <c r="M1986" s="17">
        <v>-0.999999999999999</v>
      </c>
      <c r="N1986" s="17">
        <v>0.38927722743198245</v>
      </c>
      <c r="O1986" s="17">
        <v>-0.999999999999999</v>
      </c>
      <c r="P1986" s="17">
        <v>-0.999999999999999</v>
      </c>
      <c r="Q1986" s="17">
        <v>5.2996833562282166</v>
      </c>
      <c r="R1986" s="17">
        <v>-0.999999999999999</v>
      </c>
      <c r="S1986" s="17">
        <v>2.8548925339638593</v>
      </c>
      <c r="T1986" s="17">
        <v>0.33681269532459523</v>
      </c>
      <c r="U1986" s="17">
        <v>0.68342519753000608</v>
      </c>
      <c r="V1986" s="17">
        <v>0.72782100050129184</v>
      </c>
      <c r="W1986" s="17">
        <v>6.3508419466418511</v>
      </c>
      <c r="X1986" s="17">
        <v>5.0556389276017155</v>
      </c>
      <c r="Y1986" s="17">
        <v>0.27553973294332568</v>
      </c>
      <c r="Z1986" s="17">
        <v>49.02168102942278</v>
      </c>
      <c r="AA1986" s="17">
        <v>1.6925863093475237</v>
      </c>
      <c r="AB1986" s="17">
        <v>2.7266980083654095</v>
      </c>
      <c r="AC1986" s="17">
        <v>36.517980089505045</v>
      </c>
      <c r="AD1986" s="17">
        <v>2.1117817750130552</v>
      </c>
      <c r="AE1986" s="17">
        <v>1.7183886514409605</v>
      </c>
      <c r="AF1986" s="17">
        <v>83.416059449604631</v>
      </c>
      <c r="AG1986" s="17">
        <v>51.632329755762683</v>
      </c>
      <c r="AH1986" s="17">
        <v>0.57013820574554441</v>
      </c>
      <c r="AI1986" s="17">
        <v>0.71627573055798821</v>
      </c>
      <c r="AJ1986" s="17">
        <v>0.33333333333333298</v>
      </c>
      <c r="AK1986" s="17">
        <v>1.1406366176949057</v>
      </c>
      <c r="AL1986" s="17">
        <v>1.1619758117557626</v>
      </c>
      <c r="AM1986" s="17">
        <v>0.33333333333333298</v>
      </c>
      <c r="AN1986" s="17">
        <v>0.75142501119425309</v>
      </c>
      <c r="AO1986" s="17">
        <v>0.86005489737704943</v>
      </c>
      <c r="AP1986" s="17">
        <v>0.33333333333333298</v>
      </c>
      <c r="AQ1986" s="17">
        <v>12.506110336414196</v>
      </c>
      <c r="AR1986" s="17">
        <v>2.2444243630026963</v>
      </c>
      <c r="AS1986" s="17">
        <v>11.240585077082905</v>
      </c>
      <c r="AT1986" s="17">
        <v>11.36266796779339</v>
      </c>
      <c r="AU1986" s="17">
        <v>-0.999999999999999</v>
      </c>
      <c r="AV1986" s="17">
        <v>-0.999999999999999</v>
      </c>
      <c r="AW1986" s="17">
        <v>-0.999999999999999</v>
      </c>
      <c r="AX1986" s="17">
        <v>-0.999999999999999</v>
      </c>
      <c r="AY1986" s="17">
        <v>8.566996726601718E-2</v>
      </c>
      <c r="AZ1986" s="17">
        <v>-0.20782769005796198</v>
      </c>
      <c r="BA1986" s="17">
        <v>0.7638458993487971</v>
      </c>
      <c r="BB1986" s="17">
        <v>-0.11849889612814335</v>
      </c>
      <c r="BC1986" s="17">
        <v>0.4217877680406602</v>
      </c>
      <c r="BD1986" s="17">
        <v>-1.9830756666878067</v>
      </c>
      <c r="BE1986" s="17">
        <v>12.486967481597189</v>
      </c>
      <c r="BF1986" s="17">
        <v>-0.999999999999999</v>
      </c>
      <c r="BG1986" s="22">
        <v>96.880822196553027</v>
      </c>
    </row>
    <row r="1987" spans="1:100" x14ac:dyDescent="0.25">
      <c r="A1987">
        <v>4914</v>
      </c>
      <c r="B1987" t="s">
        <v>1012</v>
      </c>
      <c r="C1987" s="48">
        <v>3</v>
      </c>
      <c r="D1987" s="22">
        <v>1587.4066568268422</v>
      </c>
      <c r="E1987" s="17">
        <v>120.80553687556757</v>
      </c>
      <c r="F1987" s="17">
        <v>50.769173211151298</v>
      </c>
      <c r="G1987" s="17">
        <v>0.39537268973887568</v>
      </c>
      <c r="H1987" s="17">
        <v>4.9074026203719239</v>
      </c>
      <c r="I1987" s="17">
        <v>90.151863909837374</v>
      </c>
      <c r="J1987" s="17">
        <v>20.699344051861797</v>
      </c>
      <c r="K1987" s="17">
        <v>-0.99999999999999922</v>
      </c>
      <c r="L1987" s="17">
        <v>-0.99999999999999922</v>
      </c>
      <c r="M1987" s="17">
        <v>-0.99999999999999922</v>
      </c>
      <c r="N1987" s="17">
        <v>0.31613223151652409</v>
      </c>
      <c r="O1987" s="17">
        <v>-0.99999999999999922</v>
      </c>
      <c r="P1987" s="17">
        <v>-0.99999999999999922</v>
      </c>
      <c r="Q1987" s="17">
        <v>4.8904440661489277</v>
      </c>
      <c r="R1987" s="17">
        <v>-0.99999999999999922</v>
      </c>
      <c r="S1987" s="17">
        <v>0.28969560592962423</v>
      </c>
      <c r="T1987" s="17">
        <v>9.1610140214395994E-2</v>
      </c>
      <c r="U1987" s="17">
        <v>-0.28121632881812558</v>
      </c>
      <c r="V1987" s="17">
        <v>-0.70079611559167376</v>
      </c>
      <c r="W1987" s="17">
        <v>1.6958554222997302E-2</v>
      </c>
      <c r="X1987" s="17">
        <v>-0.93291712069570898</v>
      </c>
      <c r="Y1987" s="17">
        <v>6.0293444535379867E-2</v>
      </c>
      <c r="Z1987" s="17">
        <v>53.075292561560545</v>
      </c>
      <c r="AA1987" s="17">
        <v>-0.64979356823028134</v>
      </c>
      <c r="AB1987" s="17">
        <v>4.3741296731360979</v>
      </c>
      <c r="AC1987" s="17">
        <v>17.62927464086744</v>
      </c>
      <c r="AD1987" s="17">
        <v>2.0170922771186528</v>
      </c>
      <c r="AE1987" s="17">
        <v>0.15140631072131691</v>
      </c>
      <c r="AF1987" s="17">
        <v>75.230103186285419</v>
      </c>
      <c r="AG1987" s="17">
        <v>37.026679770676253</v>
      </c>
      <c r="AH1987" s="17">
        <v>0.58100742365812696</v>
      </c>
      <c r="AI1987" s="17">
        <v>0.45705169038030163</v>
      </c>
      <c r="AJ1987" s="17">
        <v>0.33333333333333298</v>
      </c>
      <c r="AK1987" s="17">
        <v>1.1956976180128074</v>
      </c>
      <c r="AL1987" s="17">
        <v>1.3172235361124776</v>
      </c>
      <c r="AM1987" s="17">
        <v>0.33333333333333298</v>
      </c>
      <c r="AN1987" s="17">
        <v>1.1322329075835682</v>
      </c>
      <c r="AO1987" s="17">
        <v>1.2100769182176119</v>
      </c>
      <c r="AP1987" s="17">
        <v>0.33333333333333298</v>
      </c>
      <c r="AQ1987" s="17">
        <v>14.921760723551953</v>
      </c>
      <c r="AR1987" s="17">
        <v>3.3932622658220315</v>
      </c>
      <c r="AS1987" s="17">
        <v>5.3491056059116993</v>
      </c>
      <c r="AT1987" s="17">
        <v>11.956976180128073</v>
      </c>
      <c r="AU1987" s="17">
        <v>-0.99999999999999922</v>
      </c>
      <c r="AV1987" s="17">
        <v>-0.99999999999999922</v>
      </c>
      <c r="AW1987" s="17">
        <v>-0.99999999999999922</v>
      </c>
      <c r="AX1987" s="17">
        <v>-0.99999999999999922</v>
      </c>
      <c r="AY1987" s="17">
        <v>-5.3329567612165035E-2</v>
      </c>
      <c r="AZ1987" s="17">
        <v>0.33853764511995532</v>
      </c>
      <c r="BA1987" s="17">
        <v>0.24173107513611064</v>
      </c>
      <c r="BB1987" s="17">
        <v>0.39558895837511432</v>
      </c>
      <c r="BC1987" s="17">
        <v>0.1568048220799686</v>
      </c>
      <c r="BD1987" s="17">
        <v>11.582412184977631</v>
      </c>
      <c r="BE1987" s="17">
        <v>5.1287759276797686</v>
      </c>
      <c r="BF1987" s="17">
        <v>-0.99999999999999922</v>
      </c>
      <c r="CU1987" t="e">
        <v>#N/A</v>
      </c>
      <c r="CV1987" t="e">
        <v>#N/A</v>
      </c>
    </row>
    <row r="1988" spans="1:100" x14ac:dyDescent="0.25">
      <c r="A1988">
        <v>4915</v>
      </c>
      <c r="B1988" t="s">
        <v>1834</v>
      </c>
      <c r="C1988" s="48">
        <v>3</v>
      </c>
      <c r="D1988" s="22">
        <v>1665.4814315145366</v>
      </c>
      <c r="E1988" s="17">
        <v>135.05587292017265</v>
      </c>
      <c r="F1988" s="17">
        <v>88.468316902671859</v>
      </c>
      <c r="G1988" s="17">
        <v>0.65369670021859638</v>
      </c>
      <c r="H1988" s="17">
        <v>14.125913298832735</v>
      </c>
      <c r="I1988" s="17">
        <v>91.407360984574808</v>
      </c>
      <c r="J1988" s="17">
        <v>26.67680271500728</v>
      </c>
      <c r="K1988" s="17">
        <v>-0.99999999999999989</v>
      </c>
      <c r="L1988" s="17">
        <v>-0.99999999999999989</v>
      </c>
      <c r="M1988" s="17">
        <v>-0.99999999999999989</v>
      </c>
      <c r="N1988" s="17">
        <v>0.35077920845137883</v>
      </c>
      <c r="O1988" s="17">
        <v>-0.99999999999999989</v>
      </c>
      <c r="P1988" s="17">
        <v>-0.99999999999999989</v>
      </c>
      <c r="Q1988" s="17">
        <v>4.6627862477151112</v>
      </c>
      <c r="R1988" s="17">
        <v>-0.99999999999999989</v>
      </c>
      <c r="S1988" s="17">
        <v>4.756784976129806</v>
      </c>
      <c r="T1988" s="17">
        <v>0.37794385904156252</v>
      </c>
      <c r="U1988" s="17">
        <v>-2.5221450570993488E-2</v>
      </c>
      <c r="V1988" s="17">
        <v>0.18170038580307912</v>
      </c>
      <c r="W1988" s="17">
        <v>9.4631270511176258</v>
      </c>
      <c r="X1988" s="17">
        <v>9.2913579937915838</v>
      </c>
      <c r="Y1988" s="17">
        <v>0.30440792578101183</v>
      </c>
      <c r="Z1988" s="17">
        <v>52.830811369436383</v>
      </c>
      <c r="AA1988" s="17">
        <v>6.5724098056154923E-2</v>
      </c>
      <c r="AB1988" s="17">
        <v>1.435625296390628</v>
      </c>
      <c r="AC1988" s="17">
        <v>24.192537810378976</v>
      </c>
      <c r="AD1988" s="17">
        <v>0.15900821053210284</v>
      </c>
      <c r="AE1988" s="17">
        <v>1.7301571513612106</v>
      </c>
      <c r="AF1988" s="17">
        <v>80.189131627567235</v>
      </c>
      <c r="AG1988" s="17">
        <v>43.855407253674649</v>
      </c>
      <c r="AH1988" s="17">
        <v>1.7185080523630783E-2</v>
      </c>
      <c r="AI1988" s="17">
        <v>0.36270203522169925</v>
      </c>
      <c r="AJ1988" s="17">
        <v>0.33333333333333298</v>
      </c>
      <c r="AK1988" s="17">
        <v>1.290679586587371</v>
      </c>
      <c r="AL1988" s="17">
        <v>1.3097635105994356</v>
      </c>
      <c r="AM1988" s="17">
        <v>0.33333333333333298</v>
      </c>
      <c r="AN1988" s="17">
        <v>0.63621972714167585</v>
      </c>
      <c r="AO1988" s="17">
        <v>0.571180325580389</v>
      </c>
      <c r="AP1988" s="17">
        <v>0.33333333333333298</v>
      </c>
      <c r="AQ1988" s="17">
        <v>11.218229357007626</v>
      </c>
      <c r="AR1988" s="17">
        <v>-0.36202213107409709</v>
      </c>
      <c r="AS1988" s="17">
        <v>13.706709082823146</v>
      </c>
      <c r="AT1988" s="17">
        <v>13.332115763258223</v>
      </c>
      <c r="AU1988" s="17">
        <v>-0.99999999999999989</v>
      </c>
      <c r="AV1988" s="17">
        <v>-0.99999999999999989</v>
      </c>
      <c r="AW1988" s="17">
        <v>-0.99999999999999989</v>
      </c>
      <c r="AX1988" s="17">
        <v>-0.99999999999999989</v>
      </c>
      <c r="AY1988" s="17">
        <v>-3.4136504107235351E-2</v>
      </c>
      <c r="AZ1988" s="17">
        <v>7.4288266636611013E-4</v>
      </c>
      <c r="BA1988" s="17">
        <v>0.46747860572674255</v>
      </c>
      <c r="BB1988" s="17">
        <v>-0.20249595870315898</v>
      </c>
      <c r="BC1988" s="17">
        <v>2.0023879967240199E-2</v>
      </c>
      <c r="BD1988" s="17">
        <v>-5.0586845542471446</v>
      </c>
      <c r="BE1988" s="17">
        <v>2.837990027814719</v>
      </c>
      <c r="BF1988" s="17">
        <v>-0.99999999999999989</v>
      </c>
      <c r="CU1988" t="e">
        <v>#N/A</v>
      </c>
      <c r="CV1988" t="e">
        <v>#N/A</v>
      </c>
    </row>
    <row r="1989" spans="1:100" x14ac:dyDescent="0.25">
      <c r="A1989">
        <v>4917</v>
      </c>
      <c r="B1989" t="s">
        <v>1835</v>
      </c>
      <c r="C1989" s="48">
        <v>2</v>
      </c>
      <c r="D1989" s="22">
        <v>1600.73123046875</v>
      </c>
      <c r="E1989" s="17">
        <v>150.99877941245325</v>
      </c>
      <c r="F1989" s="17">
        <v>105.40457906433655</v>
      </c>
      <c r="G1989" s="17">
        <v>1.1885870928153486</v>
      </c>
      <c r="H1989" s="17">
        <v>13.379204472871045</v>
      </c>
      <c r="I1989" s="17">
        <v>111.6463032543724</v>
      </c>
      <c r="J1989" s="17">
        <v>25.923434187404482</v>
      </c>
      <c r="K1989" s="17">
        <v>-0.99999999999999833</v>
      </c>
      <c r="L1989" s="17">
        <v>-0.99999999999999833</v>
      </c>
      <c r="M1989" s="17">
        <v>-0.99999999999999833</v>
      </c>
      <c r="N1989" s="17">
        <v>0.45397991451012221</v>
      </c>
      <c r="O1989" s="17">
        <v>-0.99999999999999833</v>
      </c>
      <c r="P1989" s="17">
        <v>-0.99999999999999833</v>
      </c>
      <c r="Q1989" s="17">
        <v>5.9947430079205972</v>
      </c>
      <c r="R1989" s="17">
        <v>-0.99999999999999833</v>
      </c>
      <c r="S1989" s="17">
        <v>3.7613919506074884</v>
      </c>
      <c r="T1989" s="17">
        <v>0.43856146474166524</v>
      </c>
      <c r="U1989" s="17">
        <v>0.98831974787484977</v>
      </c>
      <c r="V1989" s="17">
        <v>1.1273314433714265</v>
      </c>
      <c r="W1989" s="17">
        <v>8.3752757766023471</v>
      </c>
      <c r="X1989" s="17">
        <v>7.5499269179625283</v>
      </c>
      <c r="Y1989" s="17">
        <v>0.36708218987580987</v>
      </c>
      <c r="Z1989" s="17">
        <v>57.426673746292792</v>
      </c>
      <c r="AA1989" s="17">
        <v>2.3116043267249635</v>
      </c>
      <c r="AB1989" s="17">
        <v>3.6189577661288146</v>
      </c>
      <c r="AC1989" s="17">
        <v>46.762045934674262</v>
      </c>
      <c r="AD1989" s="17">
        <v>2.8936795136449098</v>
      </c>
      <c r="AE1989" s="17">
        <v>2.3731868290993647</v>
      </c>
      <c r="AF1989" s="17">
        <v>100.00693024703834</v>
      </c>
      <c r="AG1989" s="17">
        <v>79.978672001102339</v>
      </c>
      <c r="AH1989" s="17">
        <v>0.76625215051456508</v>
      </c>
      <c r="AI1989" s="17">
        <v>0.9483030774957999</v>
      </c>
      <c r="AJ1989" s="17">
        <v>0.33333333333333298</v>
      </c>
      <c r="AK1989" s="17">
        <v>1.4024193187454312</v>
      </c>
      <c r="AL1989" s="17">
        <v>1.3906191122821505</v>
      </c>
      <c r="AM1989" s="17">
        <v>0.33333333333333298</v>
      </c>
      <c r="AN1989" s="17">
        <v>0.98742069905024055</v>
      </c>
      <c r="AO1989" s="17">
        <v>1.1179347743243218</v>
      </c>
      <c r="AP1989" s="17">
        <v>0.33333333333333298</v>
      </c>
      <c r="AQ1989" s="17">
        <v>15.448240359758042</v>
      </c>
      <c r="AR1989" s="17">
        <v>2.2444243630026963</v>
      </c>
      <c r="AS1989" s="17">
        <v>14.985741531934657</v>
      </c>
      <c r="AT1989" s="17">
        <v>13.982928501648082</v>
      </c>
      <c r="AU1989" s="17">
        <v>-0.99999999999999833</v>
      </c>
      <c r="AV1989" s="17">
        <v>-0.99999999999999833</v>
      </c>
      <c r="AW1989" s="17">
        <v>-0.99999999999999833</v>
      </c>
      <c r="AX1989" s="17">
        <v>-0.99999999999999833</v>
      </c>
      <c r="AY1989" s="17">
        <v>0.12511027084562706</v>
      </c>
      <c r="AZ1989" s="17">
        <v>-0.47982999185321701</v>
      </c>
      <c r="BA1989" s="17">
        <v>1.0253318130702251</v>
      </c>
      <c r="BB1989" s="17">
        <v>-0.2699783414119899</v>
      </c>
      <c r="BC1989" s="17">
        <v>0.56678027871459336</v>
      </c>
      <c r="BD1989" s="17">
        <v>-6.0221937832724297</v>
      </c>
      <c r="BE1989" s="17">
        <v>16.389036365611243</v>
      </c>
      <c r="BF1989" s="17">
        <v>-0.99999999999999833</v>
      </c>
      <c r="BG1989" s="22">
        <v>1174.5700260978042</v>
      </c>
    </row>
    <row r="1990" spans="1:100" x14ac:dyDescent="0.25">
      <c r="A1990">
        <v>4918</v>
      </c>
      <c r="B1990" t="s">
        <v>1836</v>
      </c>
      <c r="C1990" s="48">
        <v>2</v>
      </c>
      <c r="D1990" s="22">
        <v>1519.4140234375</v>
      </c>
      <c r="E1990" s="17">
        <v>137.27881820474846</v>
      </c>
      <c r="F1990" s="17">
        <v>83.270939167050457</v>
      </c>
      <c r="G1990" s="17">
        <v>1.0347454076405371</v>
      </c>
      <c r="H1990" s="17">
        <v>11.975899913602163</v>
      </c>
      <c r="I1990" s="17">
        <v>100.87243747578171</v>
      </c>
      <c r="J1990" s="17">
        <v>23.262469606320096</v>
      </c>
      <c r="K1990" s="17">
        <v>-0.99999999999999867</v>
      </c>
      <c r="L1990" s="17">
        <v>-0.99999999999999867</v>
      </c>
      <c r="M1990" s="17">
        <v>-0.99999999999999867</v>
      </c>
      <c r="N1990" s="17">
        <v>0.41564261727507995</v>
      </c>
      <c r="O1990" s="17">
        <v>-0.99999999999999867</v>
      </c>
      <c r="P1990" s="17">
        <v>-0.99999999999999867</v>
      </c>
      <c r="Q1990" s="17">
        <v>5.582909903820374</v>
      </c>
      <c r="R1990" s="17">
        <v>-0.99999999999999867</v>
      </c>
      <c r="S1990" s="17">
        <v>3.224277664499259</v>
      </c>
      <c r="T1990" s="17">
        <v>0.37827381684643752</v>
      </c>
      <c r="U1990" s="17">
        <v>0.80766522594133994</v>
      </c>
      <c r="V1990" s="17">
        <v>0.89061560839661635</v>
      </c>
      <c r="W1990" s="17">
        <v>7.1757688476529928</v>
      </c>
      <c r="X1990" s="17">
        <v>6.0720244629875779</v>
      </c>
      <c r="Y1990" s="17">
        <v>0.31284193279331218</v>
      </c>
      <c r="Z1990" s="17">
        <v>52.446591487021728</v>
      </c>
      <c r="AA1990" s="17">
        <v>1.9448270134831571</v>
      </c>
      <c r="AB1990" s="17">
        <v>3.0902806881130012</v>
      </c>
      <c r="AC1990" s="17">
        <v>40.692285698483346</v>
      </c>
      <c r="AD1990" s="17">
        <v>2.4303935611289695</v>
      </c>
      <c r="AE1990" s="17">
        <v>1.9852092427042625</v>
      </c>
      <c r="AF1990" s="17">
        <v>90.176594385078573</v>
      </c>
      <c r="AG1990" s="17">
        <v>63.183045771956479</v>
      </c>
      <c r="AH1990" s="17">
        <v>0.65005174320432868</v>
      </c>
      <c r="AI1990" s="17">
        <v>0.81082344924681338</v>
      </c>
      <c r="AJ1990" s="17">
        <v>0.33333333333333298</v>
      </c>
      <c r="AK1990" s="17">
        <v>1.2473092039360427</v>
      </c>
      <c r="AL1990" s="17">
        <v>1.2551445814872351</v>
      </c>
      <c r="AM1990" s="17">
        <v>0.33333333333333298</v>
      </c>
      <c r="AN1990" s="17">
        <v>0.84758977022657533</v>
      </c>
      <c r="AO1990" s="17">
        <v>0.96513714040961074</v>
      </c>
      <c r="AP1990" s="17">
        <v>0.33333333333333298</v>
      </c>
      <c r="AQ1990" s="17">
        <v>13.704984889195323</v>
      </c>
      <c r="AR1990" s="17">
        <v>2.2444243630026963</v>
      </c>
      <c r="AS1990" s="17">
        <v>12.766681046425116</v>
      </c>
      <c r="AT1990" s="17">
        <v>12.430385455045977</v>
      </c>
      <c r="AU1990" s="17">
        <v>-0.99999999999999867</v>
      </c>
      <c r="AV1990" s="17">
        <v>-0.99999999999999867</v>
      </c>
      <c r="AW1990" s="17">
        <v>-0.99999999999999867</v>
      </c>
      <c r="AX1990" s="17">
        <v>-0.99999999999999867</v>
      </c>
      <c r="AY1990" s="17">
        <v>0.10174130875683839</v>
      </c>
      <c r="AZ1990" s="17">
        <v>-0.31866461274080188</v>
      </c>
      <c r="BA1990" s="17">
        <v>0.87039754913450207</v>
      </c>
      <c r="BB1990" s="17">
        <v>-0.18022453394132326</v>
      </c>
      <c r="BC1990" s="17">
        <v>0.48087007576044694</v>
      </c>
      <c r="BD1990" s="17">
        <v>-3.6289566737233034</v>
      </c>
      <c r="BE1990" s="17">
        <v>14.077002949481329</v>
      </c>
      <c r="BF1990" s="17">
        <v>-0.99999999999999867</v>
      </c>
      <c r="BG1990" s="22">
        <v>687.87898834318355</v>
      </c>
    </row>
    <row r="1991" spans="1:100" x14ac:dyDescent="0.25">
      <c r="A1991">
        <v>4919</v>
      </c>
      <c r="B1991" t="s">
        <v>1837</v>
      </c>
      <c r="C1991" s="48">
        <v>2</v>
      </c>
      <c r="D1991" s="22">
        <v>1416.8001953125001</v>
      </c>
      <c r="E1991" s="17">
        <v>17.930752190511484</v>
      </c>
      <c r="F1991" s="17">
        <v>-109.26656699682916</v>
      </c>
      <c r="G1991" s="17">
        <v>-0.30350237017926746</v>
      </c>
      <c r="H1991" s="17">
        <v>-0.23125451214422821</v>
      </c>
      <c r="I1991" s="17">
        <v>7.1520526506647073</v>
      </c>
      <c r="J1991" s="17">
        <v>0.11510266577363915</v>
      </c>
      <c r="K1991" s="17">
        <v>-1.0000000000000018</v>
      </c>
      <c r="L1991" s="17">
        <v>-1.0000000000000018</v>
      </c>
      <c r="M1991" s="17">
        <v>-1.0000000000000018</v>
      </c>
      <c r="N1991" s="17">
        <v>8.215171216626907E-2</v>
      </c>
      <c r="O1991" s="17">
        <v>-1.0000000000000018</v>
      </c>
      <c r="P1991" s="17">
        <v>-1.0000000000000018</v>
      </c>
      <c r="Q1991" s="17">
        <v>2.0004300592418516</v>
      </c>
      <c r="R1991" s="17">
        <v>-1.0000000000000018</v>
      </c>
      <c r="S1991" s="17">
        <v>-1.4480060471803184</v>
      </c>
      <c r="T1991" s="17">
        <v>-0.14616018642188491</v>
      </c>
      <c r="U1991" s="17">
        <v>-0.7638237515481141</v>
      </c>
      <c r="V1991" s="17">
        <v>-1.1685430635188339</v>
      </c>
      <c r="W1991" s="17">
        <v>-3.2585778661254565</v>
      </c>
      <c r="X1991" s="17">
        <v>-6.7840468544662835</v>
      </c>
      <c r="Y1991" s="17">
        <v>-0.15898664491985057</v>
      </c>
      <c r="Z1991" s="17">
        <v>9.1255370585271827</v>
      </c>
      <c r="AA1991" s="17">
        <v>-1.2457186688708954</v>
      </c>
      <c r="AB1991" s="17">
        <v>-1.5086089043598818</v>
      </c>
      <c r="AC1991" s="17">
        <v>-12.107728411810985</v>
      </c>
      <c r="AD1991" s="17">
        <v>-1.5996675744149349</v>
      </c>
      <c r="AE1991" s="17">
        <v>-1.3897547161678405</v>
      </c>
      <c r="AF1991" s="17">
        <v>4.6638472545372736</v>
      </c>
      <c r="AG1991" s="17">
        <v>-82.919809593323961</v>
      </c>
      <c r="AH1991" s="17">
        <v>-0.3607597068131263</v>
      </c>
      <c r="AI1991" s="17">
        <v>-0.38509303327636696</v>
      </c>
      <c r="AJ1991" s="17">
        <v>0.33333333333333298</v>
      </c>
      <c r="AK1991" s="17">
        <v>-0.10197246978697527</v>
      </c>
      <c r="AL1991" s="17">
        <v>7.667016747216826E-2</v>
      </c>
      <c r="AM1991" s="17">
        <v>0.33333333333333298</v>
      </c>
      <c r="AN1991" s="17">
        <v>-0.36878035439935902</v>
      </c>
      <c r="AO1991" s="17">
        <v>-0.36402857829746532</v>
      </c>
      <c r="AP1991" s="17">
        <v>0.33333333333333298</v>
      </c>
      <c r="AQ1991" s="17">
        <v>-1.4593560175093456</v>
      </c>
      <c r="AR1991" s="17">
        <v>2.2444243630026963</v>
      </c>
      <c r="AS1991" s="17">
        <v>-6.5366226076296527</v>
      </c>
      <c r="AT1991" s="17">
        <v>-1.0749741600932321</v>
      </c>
      <c r="AU1991" s="17">
        <v>-1.0000000000000018</v>
      </c>
      <c r="AV1991" s="17">
        <v>-1.0000000000000018</v>
      </c>
      <c r="AW1991" s="17">
        <v>-1.0000000000000018</v>
      </c>
      <c r="AX1991" s="17">
        <v>-1.0000000000000018</v>
      </c>
      <c r="AY1991" s="17">
        <v>-0.10154209619117983</v>
      </c>
      <c r="AZ1991" s="17">
        <v>1.0832909769525771</v>
      </c>
      <c r="BA1991" s="17">
        <v>-0.47735442189029431</v>
      </c>
      <c r="BB1991" s="17">
        <v>0.60053156127435958</v>
      </c>
      <c r="BC1991" s="17">
        <v>-0.26645102947052179</v>
      </c>
      <c r="BD1991" s="17">
        <v>17.189485610048528</v>
      </c>
      <c r="BE1991" s="17">
        <v>-6.0350595117766401</v>
      </c>
      <c r="BF1991" s="17">
        <v>-1.0000000000000018</v>
      </c>
      <c r="BG1991" s="22">
        <v>-35.723058934712071</v>
      </c>
    </row>
    <row r="1992" spans="1:100" x14ac:dyDescent="0.25">
      <c r="A1992">
        <v>4920</v>
      </c>
      <c r="B1992" t="s">
        <v>1838</v>
      </c>
      <c r="C1992" s="48">
        <v>2</v>
      </c>
      <c r="D1992" s="22">
        <v>1517.0601953124999</v>
      </c>
      <c r="E1992" s="17">
        <v>86.584083102463495</v>
      </c>
      <c r="F1992" s="17">
        <v>1.4879811502184577</v>
      </c>
      <c r="G1992" s="17">
        <v>0.46630622916483699</v>
      </c>
      <c r="H1992" s="17">
        <v>6.7907429133029051</v>
      </c>
      <c r="I1992" s="17">
        <v>61.063412989144837</v>
      </c>
      <c r="J1992" s="17">
        <v>13.430306634978686</v>
      </c>
      <c r="K1992" s="17">
        <v>-1</v>
      </c>
      <c r="L1992" s="17">
        <v>-1</v>
      </c>
      <c r="M1992" s="17">
        <v>-1</v>
      </c>
      <c r="N1992" s="17">
        <v>0.27398776137238201</v>
      </c>
      <c r="O1992" s="17">
        <v>-1</v>
      </c>
      <c r="P1992" s="17">
        <v>-1</v>
      </c>
      <c r="Q1992" s="17">
        <v>4.0612022398811973</v>
      </c>
      <c r="R1992" s="17">
        <v>-1</v>
      </c>
      <c r="S1992" s="17">
        <v>1.2396607955668204</v>
      </c>
      <c r="T1992" s="17">
        <v>0.15551324969030939</v>
      </c>
      <c r="U1992" s="17">
        <v>0.14015363492414504</v>
      </c>
      <c r="V1992" s="17">
        <v>1.5959596845711212E-2</v>
      </c>
      <c r="W1992" s="17">
        <v>2.7436363440789848</v>
      </c>
      <c r="X1992" s="17">
        <v>0.61123107387089248</v>
      </c>
      <c r="Y1992" s="17">
        <v>0.11242624480048502</v>
      </c>
      <c r="Z1992" s="17">
        <v>34.045376855339114</v>
      </c>
      <c r="AA1992" s="17">
        <v>0.58959878398354071</v>
      </c>
      <c r="AB1992" s="17">
        <v>1.1368389823441205</v>
      </c>
      <c r="AC1992" s="17">
        <v>18.264752365861273</v>
      </c>
      <c r="AD1992" s="17">
        <v>0.71856957825822276</v>
      </c>
      <c r="AE1992" s="17">
        <v>0.55164680982520242</v>
      </c>
      <c r="AF1992" s="17">
        <v>53.853877072387938</v>
      </c>
      <c r="AG1992" s="17">
        <v>1.1238453359241987</v>
      </c>
      <c r="AH1992" s="17">
        <v>0.22069565551641676</v>
      </c>
      <c r="AI1992" s="17">
        <v>0.30284144911338096</v>
      </c>
      <c r="AJ1992" s="17">
        <v>0.33333333333333298</v>
      </c>
      <c r="AK1992" s="17">
        <v>0.67418322617954929</v>
      </c>
      <c r="AL1992" s="17">
        <v>0.75457134022342054</v>
      </c>
      <c r="AM1992" s="17">
        <v>0.33333333333333298</v>
      </c>
      <c r="AN1992" s="17">
        <v>0.33091980385368686</v>
      </c>
      <c r="AO1992" s="17">
        <v>0.40055569165068838</v>
      </c>
      <c r="AP1992" s="17">
        <v>0.33333333333333298</v>
      </c>
      <c r="AQ1992" s="17">
        <v>7.2637221947966326</v>
      </c>
      <c r="AR1992" s="17">
        <v>2.2444243630026963</v>
      </c>
      <c r="AS1992" s="17">
        <v>4.5673369093819414</v>
      </c>
      <c r="AT1992" s="17">
        <v>6.6937979173065072</v>
      </c>
      <c r="AU1992" s="17">
        <v>-1</v>
      </c>
      <c r="AV1992" s="17">
        <v>-1</v>
      </c>
      <c r="AW1992" s="17">
        <v>-1</v>
      </c>
      <c r="AX1992" s="17">
        <v>-1</v>
      </c>
      <c r="AY1992" s="17">
        <v>1.5393882202804559E-2</v>
      </c>
      <c r="AZ1992" s="17">
        <v>0.2768353364263294</v>
      </c>
      <c r="BA1992" s="17">
        <v>0.29792133367128576</v>
      </c>
      <c r="BB1992" s="17">
        <v>0.15141237269888913</v>
      </c>
      <c r="BC1992" s="17">
        <v>0.16343514169531123</v>
      </c>
      <c r="BD1992" s="17">
        <v>5.2139634678743407</v>
      </c>
      <c r="BE1992" s="17">
        <v>5.5341273681337659</v>
      </c>
      <c r="BF1992" s="17">
        <v>-1</v>
      </c>
      <c r="BG1992" s="22">
        <v>221.22084927526419</v>
      </c>
    </row>
    <row r="1993" spans="1:100" x14ac:dyDescent="0.25">
      <c r="A1993">
        <v>4924</v>
      </c>
      <c r="B1993" t="s">
        <v>1839</v>
      </c>
      <c r="C1993" s="48">
        <v>2</v>
      </c>
      <c r="D1993" s="22">
        <v>1516.5549902343751</v>
      </c>
      <c r="E1993" s="17">
        <v>73.7456409978126</v>
      </c>
      <c r="F1993" s="17">
        <v>-19.223553677366969</v>
      </c>
      <c r="G1993" s="17">
        <v>0.32234900228218466</v>
      </c>
      <c r="H1993" s="17">
        <v>5.4776018579733377</v>
      </c>
      <c r="I1993" s="17">
        <v>50.981777192387682</v>
      </c>
      <c r="J1993" s="17">
        <v>10.940311277149714</v>
      </c>
      <c r="K1993" s="17">
        <v>-1.0000000000000002</v>
      </c>
      <c r="L1993" s="17">
        <v>-1.0000000000000002</v>
      </c>
      <c r="M1993" s="17">
        <v>-1.0000000000000002</v>
      </c>
      <c r="N1993" s="17">
        <v>0.23811366788555205</v>
      </c>
      <c r="O1993" s="17">
        <v>-1.0000000000000002</v>
      </c>
      <c r="P1993" s="17">
        <v>-1.0000000000000002</v>
      </c>
      <c r="Q1993" s="17">
        <v>3.6758297607811707</v>
      </c>
      <c r="R1993" s="17">
        <v>-1.0000000000000002</v>
      </c>
      <c r="S1993" s="17">
        <v>0.73705655628450073</v>
      </c>
      <c r="T1993" s="17">
        <v>9.9099134124603513E-2</v>
      </c>
      <c r="U1993" s="17">
        <v>-2.8893681294524742E-2</v>
      </c>
      <c r="V1993" s="17">
        <v>-0.20554704567099913</v>
      </c>
      <c r="W1993" s="17">
        <v>1.6211987490808486</v>
      </c>
      <c r="X1993" s="17">
        <v>-0.7717148993190327</v>
      </c>
      <c r="Y1993" s="17">
        <v>6.1670970076824108E-2</v>
      </c>
      <c r="Z1993" s="17">
        <v>29.385269090154956</v>
      </c>
      <c r="AA1993" s="17">
        <v>0.2463872231002659</v>
      </c>
      <c r="AB1993" s="17">
        <v>0.64212985340355178</v>
      </c>
      <c r="AC1993" s="17">
        <v>12.584979354718374</v>
      </c>
      <c r="AD1993" s="17">
        <v>0.28505013973869059</v>
      </c>
      <c r="AE1993" s="17">
        <v>0.18859711125619366</v>
      </c>
      <c r="AF1993" s="17">
        <v>44.655148597691543</v>
      </c>
      <c r="AG1993" s="17">
        <v>-14.592647713134355</v>
      </c>
      <c r="AH1993" s="17">
        <v>0.11196122258292231</v>
      </c>
      <c r="AI1993" s="17">
        <v>0.17419500317063683</v>
      </c>
      <c r="AJ1993" s="17">
        <v>0.33333333333333298</v>
      </c>
      <c r="AK1993" s="17">
        <v>0.5290390673383577</v>
      </c>
      <c r="AL1993" s="17">
        <v>0.62780116252871032</v>
      </c>
      <c r="AM1993" s="17">
        <v>0.33333333333333298</v>
      </c>
      <c r="AN1993" s="17">
        <v>0.20007313038539459</v>
      </c>
      <c r="AO1993" s="17">
        <v>0.25757543485229262</v>
      </c>
      <c r="AP1993" s="17">
        <v>0.33333333333333298</v>
      </c>
      <c r="AQ1993" s="17">
        <v>5.6324723615342061</v>
      </c>
      <c r="AR1993" s="17">
        <v>2.2444243630026963</v>
      </c>
      <c r="AS1993" s="17">
        <v>2.490852935510798</v>
      </c>
      <c r="AT1993" s="17">
        <v>5.2410070735841492</v>
      </c>
      <c r="AU1993" s="17">
        <v>-1.0000000000000002</v>
      </c>
      <c r="AV1993" s="17">
        <v>-1.0000000000000002</v>
      </c>
      <c r="AW1993" s="17">
        <v>-1.0000000000000002</v>
      </c>
      <c r="AX1993" s="17">
        <v>-1.0000000000000002</v>
      </c>
      <c r="AY1993" s="17">
        <v>-6.4736043214438394E-3</v>
      </c>
      <c r="AZ1993" s="17">
        <v>0.42764570372145649</v>
      </c>
      <c r="BA1993" s="17">
        <v>0.15294172713650614</v>
      </c>
      <c r="BB1993" s="17">
        <v>0.23539942218391494</v>
      </c>
      <c r="BC1993" s="17">
        <v>8.3044741888187446E-2</v>
      </c>
      <c r="BD1993" s="17">
        <v>7.4534330704847225</v>
      </c>
      <c r="BE1993" s="17">
        <v>3.3706440530109085</v>
      </c>
      <c r="BF1993" s="17">
        <v>-1.0000000000000002</v>
      </c>
      <c r="BG1993" s="22">
        <v>605.55949123175674</v>
      </c>
    </row>
    <row r="1994" spans="1:100" x14ac:dyDescent="0.25">
      <c r="A1994">
        <v>4925</v>
      </c>
      <c r="B1994" t="s">
        <v>1840</v>
      </c>
      <c r="C1994" s="48">
        <v>2</v>
      </c>
      <c r="D1994" s="22">
        <v>1453.09689453125</v>
      </c>
      <c r="E1994" s="17">
        <v>100.73366048741367</v>
      </c>
      <c r="F1994" s="17">
        <v>24.314696604879895</v>
      </c>
      <c r="G1994" s="17">
        <v>0.62496519302471321</v>
      </c>
      <c r="H1994" s="17">
        <v>8.237989458349821</v>
      </c>
      <c r="I1994" s="17">
        <v>72.174643207756958</v>
      </c>
      <c r="J1994" s="17">
        <v>16.174594588032146</v>
      </c>
      <c r="K1994" s="17">
        <v>-0.99999999999999967</v>
      </c>
      <c r="L1994" s="17">
        <v>-0.99999999999999967</v>
      </c>
      <c r="M1994" s="17">
        <v>-0.99999999999999967</v>
      </c>
      <c r="N1994" s="17">
        <v>0.31352552286783264</v>
      </c>
      <c r="O1994" s="17">
        <v>-0.99999999999999967</v>
      </c>
      <c r="P1994" s="17">
        <v>-0.99999999999999967</v>
      </c>
      <c r="Q1994" s="17">
        <v>4.4859311649803368</v>
      </c>
      <c r="R1994" s="17">
        <v>-0.99999999999999967</v>
      </c>
      <c r="S1994" s="17">
        <v>1.7935938600118371</v>
      </c>
      <c r="T1994" s="17">
        <v>0.21768869802693472</v>
      </c>
      <c r="U1994" s="17">
        <v>0.32646503182546349</v>
      </c>
      <c r="V1994" s="17">
        <v>0.26008776707247677</v>
      </c>
      <c r="W1994" s="17">
        <v>3.9807036985713204</v>
      </c>
      <c r="X1994" s="17">
        <v>2.135411415017368</v>
      </c>
      <c r="Y1994" s="17">
        <v>0.16836493903945976</v>
      </c>
      <c r="Z1994" s="17">
        <v>39.181401530933783</v>
      </c>
      <c r="AA1994" s="17">
        <v>0.96786107628831952</v>
      </c>
      <c r="AB1994" s="17">
        <v>1.6820706425352006</v>
      </c>
      <c r="AC1994" s="17">
        <v>24.524576345672976</v>
      </c>
      <c r="AD1994" s="17">
        <v>1.1963625061859895</v>
      </c>
      <c r="AE1994" s="17">
        <v>0.95177322412153487</v>
      </c>
      <c r="AF1994" s="17">
        <v>63.992032413580759</v>
      </c>
      <c r="AG1994" s="17">
        <v>18.445396720817296</v>
      </c>
      <c r="AH1994" s="17">
        <v>0.3405346718596689</v>
      </c>
      <c r="AI1994" s="17">
        <v>0.44462600734309349</v>
      </c>
      <c r="AJ1994" s="17">
        <v>0.33333333333333298</v>
      </c>
      <c r="AK1994" s="17">
        <v>0.83415033829145813</v>
      </c>
      <c r="AL1994" s="17">
        <v>0.89428801493938004</v>
      </c>
      <c r="AM1994" s="17">
        <v>0.33333333333333298</v>
      </c>
      <c r="AN1994" s="17">
        <v>0.47512928945258248</v>
      </c>
      <c r="AO1994" s="17">
        <v>0.5581379116426336</v>
      </c>
      <c r="AP1994" s="17">
        <v>0.33333333333333298</v>
      </c>
      <c r="AQ1994" s="17">
        <v>9.0615646091478421</v>
      </c>
      <c r="AR1994" s="17">
        <v>2.2444243630026963</v>
      </c>
      <c r="AS1994" s="17">
        <v>6.8558833262602636</v>
      </c>
      <c r="AT1994" s="17">
        <v>8.2949560874204451</v>
      </c>
      <c r="AU1994" s="17">
        <v>-0.99999999999999967</v>
      </c>
      <c r="AV1994" s="17">
        <v>-0.99999999999999967</v>
      </c>
      <c r="AW1994" s="17">
        <v>-0.99999999999999967</v>
      </c>
      <c r="AX1994" s="17">
        <v>-0.99999999999999967</v>
      </c>
      <c r="AY1994" s="17">
        <v>3.9494601765742654E-2</v>
      </c>
      <c r="AZ1994" s="17">
        <v>0.11062335018213193</v>
      </c>
      <c r="BA1994" s="17">
        <v>0.45770708845226082</v>
      </c>
      <c r="BB1994" s="17">
        <v>5.8848084420367736E-2</v>
      </c>
      <c r="BC1994" s="17">
        <v>0.25203546981969566</v>
      </c>
      <c r="BD1994" s="17">
        <v>2.7457863958369173</v>
      </c>
      <c r="BE1994" s="17">
        <v>7.9185579975548919</v>
      </c>
      <c r="BF1994" s="17">
        <v>-0.99999999999999967</v>
      </c>
      <c r="BG1994" s="22">
        <v>280.45894402473408</v>
      </c>
    </row>
    <row r="1995" spans="1:100" x14ac:dyDescent="0.25">
      <c r="A1995">
        <v>4926</v>
      </c>
      <c r="B1995" t="s">
        <v>1841</v>
      </c>
      <c r="C1995" s="48">
        <v>3</v>
      </c>
      <c r="D1995" s="22">
        <v>1557.4388469055841</v>
      </c>
      <c r="E1995" s="17">
        <v>79.21262255337632</v>
      </c>
      <c r="F1995" s="17">
        <v>41.71765084551545</v>
      </c>
      <c r="G1995" s="17">
        <v>0.43501268506001023</v>
      </c>
      <c r="H1995" s="17">
        <v>2.3077570255386215</v>
      </c>
      <c r="I1995" s="17">
        <v>66.023895209319406</v>
      </c>
      <c r="J1995" s="17">
        <v>11.690781322479049</v>
      </c>
      <c r="K1995" s="17">
        <v>-0.99999999999999911</v>
      </c>
      <c r="L1995" s="17">
        <v>-0.99999999999999911</v>
      </c>
      <c r="M1995" s="17">
        <v>-0.99999999999999911</v>
      </c>
      <c r="N1995" s="17">
        <v>0.44010619747847018</v>
      </c>
      <c r="O1995" s="17">
        <v>-0.99999999999999911</v>
      </c>
      <c r="P1995" s="17">
        <v>-0.99999999999999911</v>
      </c>
      <c r="Q1995" s="17">
        <v>3.568698065326076</v>
      </c>
      <c r="R1995" s="17">
        <v>-0.99999999999999911</v>
      </c>
      <c r="S1995" s="17">
        <v>-0.5071989549400604</v>
      </c>
      <c r="T1995" s="17">
        <v>-4.2233950130143486E-2</v>
      </c>
      <c r="U1995" s="17">
        <v>-0.12327156495366623</v>
      </c>
      <c r="V1995" s="17">
        <v>-3.6596132706986972E-2</v>
      </c>
      <c r="W1995" s="17">
        <v>-1.2609410397874534</v>
      </c>
      <c r="X1995" s="17">
        <v>-2.2575654903375444</v>
      </c>
      <c r="Y1995" s="17">
        <v>-4.1801547131047695E-2</v>
      </c>
      <c r="Z1995" s="17">
        <v>25.567447238856033</v>
      </c>
      <c r="AA1995" s="17">
        <v>-1.1605778239309277</v>
      </c>
      <c r="AB1995" s="17">
        <v>-1.0106428611071905</v>
      </c>
      <c r="AC1995" s="17">
        <v>39.701313225045403</v>
      </c>
      <c r="AD1995" s="17">
        <v>-1.1319999830689014</v>
      </c>
      <c r="AE1995" s="17">
        <v>0.38688944530212532</v>
      </c>
      <c r="AF1995" s="17">
        <v>64.645007048096389</v>
      </c>
      <c r="AG1995" s="17">
        <v>46.580716680566411</v>
      </c>
      <c r="AH1995" s="17">
        <v>-0.2169827585524266</v>
      </c>
      <c r="AI1995" s="17">
        <v>-0.18646850649118268</v>
      </c>
      <c r="AJ1995" s="17">
        <v>0.33333333333333298</v>
      </c>
      <c r="AK1995" s="17">
        <v>0.40398173235068646</v>
      </c>
      <c r="AL1995" s="17">
        <v>0.46064255472843707</v>
      </c>
      <c r="AM1995" s="17">
        <v>0.33333333333333298</v>
      </c>
      <c r="AN1995" s="17">
        <v>-6.3148934933847989E-2</v>
      </c>
      <c r="AO1995" s="17">
        <v>1.603584007354027E-3</v>
      </c>
      <c r="AP1995" s="17">
        <v>0.33333333333333298</v>
      </c>
      <c r="AQ1995" s="17">
        <v>1.3788881612230406</v>
      </c>
      <c r="AR1995" s="17">
        <v>2.6388902977804012</v>
      </c>
      <c r="AS1995" s="17">
        <v>5.0120737011917793</v>
      </c>
      <c r="AT1995" s="17">
        <v>4.0398173235068615</v>
      </c>
      <c r="AU1995" s="17">
        <v>-0.99999999999999911</v>
      </c>
      <c r="AV1995" s="17">
        <v>-0.99999999999999911</v>
      </c>
      <c r="AW1995" s="17">
        <v>-0.99999999999999911</v>
      </c>
      <c r="AX1995" s="17">
        <v>-0.99999999999999911</v>
      </c>
      <c r="AY1995" s="17">
        <v>-5.9943257859457252E-3</v>
      </c>
      <c r="AZ1995" s="17">
        <v>-0.20844904065791622</v>
      </c>
      <c r="BA1995" s="17">
        <v>6.5878029127109716E-2</v>
      </c>
      <c r="BB1995" s="17">
        <v>0.2025931208163079</v>
      </c>
      <c r="BC1995" s="17">
        <v>-4.5568045983851412E-2</v>
      </c>
      <c r="BD1995" s="17">
        <v>4.0225828171181144</v>
      </c>
      <c r="BE1995" s="17">
        <v>-0.80981100396073669</v>
      </c>
      <c r="BF1995" s="17">
        <v>-0.99999999999999911</v>
      </c>
      <c r="CU1995" t="e">
        <v>#N/A</v>
      </c>
      <c r="CV1995" t="e">
        <v>#N/A</v>
      </c>
    </row>
    <row r="1996" spans="1:100" x14ac:dyDescent="0.25">
      <c r="A1996">
        <v>4929</v>
      </c>
      <c r="B1996" t="s">
        <v>1842</v>
      </c>
      <c r="C1996" s="48">
        <v>2</v>
      </c>
      <c r="D1996" s="22">
        <v>1475.4774316406249</v>
      </c>
      <c r="E1996" s="17">
        <v>65.956667167275498</v>
      </c>
      <c r="F1996" s="17">
        <v>-31.789066022815785</v>
      </c>
      <c r="G1996" s="17">
        <v>0.23501137488427215</v>
      </c>
      <c r="H1996" s="17">
        <v>4.6809303278613905</v>
      </c>
      <c r="I1996" s="17">
        <v>44.865334344427133</v>
      </c>
      <c r="J1996" s="17">
        <v>9.4296522328360091</v>
      </c>
      <c r="K1996" s="17">
        <v>-1.0000000000000004</v>
      </c>
      <c r="L1996" s="17">
        <v>-1.0000000000000004</v>
      </c>
      <c r="M1996" s="17">
        <v>-1.0000000000000004</v>
      </c>
      <c r="N1996" s="17">
        <v>0.21634915992691617</v>
      </c>
      <c r="O1996" s="17">
        <v>-1.0000000000000004</v>
      </c>
      <c r="P1996" s="17">
        <v>-1.0000000000000004</v>
      </c>
      <c r="Q1996" s="17">
        <v>3.4420275494028973</v>
      </c>
      <c r="R1996" s="17">
        <v>-1.0000000000000004</v>
      </c>
      <c r="S1996" s="17">
        <v>0.43213083126457641</v>
      </c>
      <c r="T1996" s="17">
        <v>6.4873169149071361E-2</v>
      </c>
      <c r="U1996" s="17">
        <v>-0.13145325288559462</v>
      </c>
      <c r="V1996" s="17">
        <v>-0.33993324516383155</v>
      </c>
      <c r="W1996" s="17">
        <v>0.94022538933929911</v>
      </c>
      <c r="X1996" s="17">
        <v>-1.6107364804749573</v>
      </c>
      <c r="Y1996" s="17">
        <v>3.0878175798373278E-2</v>
      </c>
      <c r="Z1996" s="17">
        <v>26.558021271873876</v>
      </c>
      <c r="AA1996" s="17">
        <v>3.8163682871097948E-2</v>
      </c>
      <c r="AB1996" s="17">
        <v>0.34199402480095242</v>
      </c>
      <c r="AC1996" s="17">
        <v>9.1391092883528771</v>
      </c>
      <c r="AD1996" s="17">
        <v>2.2037576833216943E-2</v>
      </c>
      <c r="AE1996" s="17">
        <v>-3.1662058687330186E-2</v>
      </c>
      <c r="AF1996" s="17">
        <v>39.074358126418474</v>
      </c>
      <c r="AG1996" s="17">
        <v>-24.127710617891992</v>
      </c>
      <c r="AH1996" s="17">
        <v>4.5992965243469186E-2</v>
      </c>
      <c r="AI1996" s="17">
        <v>9.6146296585229218E-2</v>
      </c>
      <c r="AJ1996" s="17">
        <v>0.33333333333333298</v>
      </c>
      <c r="AK1996" s="17">
        <v>0.44098133839788023</v>
      </c>
      <c r="AL1996" s="17">
        <v>0.55089077196045477</v>
      </c>
      <c r="AM1996" s="17">
        <v>0.33333333333333298</v>
      </c>
      <c r="AN1996" s="17">
        <v>0.1206895644394799</v>
      </c>
      <c r="AO1996" s="17">
        <v>0.17083052691032835</v>
      </c>
      <c r="AP1996" s="17">
        <v>0.33333333333333298</v>
      </c>
      <c r="AQ1996" s="17">
        <v>4.6428069364943383</v>
      </c>
      <c r="AR1996" s="17">
        <v>2.2444243630026963</v>
      </c>
      <c r="AS1996" s="17">
        <v>1.2310677372621028</v>
      </c>
      <c r="AT1996" s="17">
        <v>4.3596112024372839</v>
      </c>
      <c r="AU1996" s="17">
        <v>-1.0000000000000004</v>
      </c>
      <c r="AV1996" s="17">
        <v>-1.0000000000000004</v>
      </c>
      <c r="AW1996" s="17">
        <v>-1.0000000000000004</v>
      </c>
      <c r="AX1996" s="17">
        <v>-1.0000000000000004</v>
      </c>
      <c r="AY1996" s="17">
        <v>-1.9740422747590032E-2</v>
      </c>
      <c r="AZ1996" s="17">
        <v>0.51914107322660064</v>
      </c>
      <c r="BA1996" s="17">
        <v>6.4983830683331162E-2</v>
      </c>
      <c r="BB1996" s="17">
        <v>0.28635365208272079</v>
      </c>
      <c r="BC1996" s="17">
        <v>3.4272568814534832E-2</v>
      </c>
      <c r="BD1996" s="17">
        <v>8.8121002659925463</v>
      </c>
      <c r="BE1996" s="17">
        <v>2.0580770930219714</v>
      </c>
      <c r="BF1996" s="17">
        <v>-1.0000000000000004</v>
      </c>
      <c r="BG1996" s="22">
        <v>24.120545866817565</v>
      </c>
    </row>
    <row r="1997" spans="1:100" x14ac:dyDescent="0.25">
      <c r="A1997">
        <v>4930</v>
      </c>
      <c r="B1997" t="s">
        <v>1843</v>
      </c>
      <c r="C1997" s="48">
        <v>2</v>
      </c>
      <c r="D1997" s="22">
        <v>1565.428232421875</v>
      </c>
      <c r="E1997" s="17">
        <v>126.31969442210118</v>
      </c>
      <c r="F1997" s="17">
        <v>65.591202634072502</v>
      </c>
      <c r="G1997" s="17">
        <v>0.91186094424897801</v>
      </c>
      <c r="H1997" s="17">
        <v>10.85497922461767</v>
      </c>
      <c r="I1997" s="17">
        <v>92.266572860151726</v>
      </c>
      <c r="J1997" s="17">
        <v>21.136965037913054</v>
      </c>
      <c r="K1997" s="17">
        <v>-0.999999999999999</v>
      </c>
      <c r="L1997" s="17">
        <v>-0.999999999999999</v>
      </c>
      <c r="M1997" s="17">
        <v>-0.999999999999999</v>
      </c>
      <c r="N1997" s="17">
        <v>0.38501984950405832</v>
      </c>
      <c r="O1997" s="17">
        <v>-0.999999999999999</v>
      </c>
      <c r="P1997" s="17">
        <v>-0.999999999999999</v>
      </c>
      <c r="Q1997" s="17">
        <v>5.2539490636766244</v>
      </c>
      <c r="R1997" s="17">
        <v>-0.999999999999999</v>
      </c>
      <c r="S1997" s="17">
        <v>2.795245697296413</v>
      </c>
      <c r="T1997" s="17">
        <v>0.33011771889206265</v>
      </c>
      <c r="U1997" s="17">
        <v>0.66336341358253459</v>
      </c>
      <c r="V1997" s="17">
        <v>0.70153357692958751</v>
      </c>
      <c r="W1997" s="17">
        <v>6.2176360429394588</v>
      </c>
      <c r="X1997" s="17">
        <v>4.8915170477294945</v>
      </c>
      <c r="Y1997" s="17">
        <v>0.26951632258416031</v>
      </c>
      <c r="Z1997" s="17">
        <v>48.468640157504268</v>
      </c>
      <c r="AA1997" s="17">
        <v>1.6518554871331796</v>
      </c>
      <c r="AB1997" s="17">
        <v>2.6679881282936702</v>
      </c>
      <c r="AC1997" s="17">
        <v>35.843929879368417</v>
      </c>
      <c r="AD1997" s="17">
        <v>2.0603336153666882</v>
      </c>
      <c r="AE1997" s="17">
        <v>1.6753035272413863</v>
      </c>
      <c r="AF1997" s="17">
        <v>82.324395249434204</v>
      </c>
      <c r="AG1997" s="17">
        <v>49.767166232230061</v>
      </c>
      <c r="AH1997" s="17">
        <v>0.55723408665062291</v>
      </c>
      <c r="AI1997" s="17">
        <v>0.7010085422828729</v>
      </c>
      <c r="AJ1997" s="17">
        <v>0.33333333333333298</v>
      </c>
      <c r="AK1997" s="17">
        <v>1.1234115541976371</v>
      </c>
      <c r="AL1997" s="17">
        <v>1.1469312906549127</v>
      </c>
      <c r="AM1997" s="17">
        <v>0.33333333333333298</v>
      </c>
      <c r="AN1997" s="17">
        <v>0.73589670969805754</v>
      </c>
      <c r="AO1997" s="17">
        <v>0.84308663615406176</v>
      </c>
      <c r="AP1997" s="17">
        <v>0.33333333333333298</v>
      </c>
      <c r="AQ1997" s="17">
        <v>12.312520858324362</v>
      </c>
      <c r="AR1997" s="17">
        <v>2.2444243630026963</v>
      </c>
      <c r="AS1997" s="17">
        <v>10.994157190583344</v>
      </c>
      <c r="AT1997" s="17">
        <v>11.190257209198906</v>
      </c>
      <c r="AU1997" s="17">
        <v>-0.999999999999999</v>
      </c>
      <c r="AV1997" s="17">
        <v>-0.999999999999999</v>
      </c>
      <c r="AW1997" s="17">
        <v>-0.999999999999999</v>
      </c>
      <c r="AX1997" s="17">
        <v>-0.999999999999999</v>
      </c>
      <c r="AY1997" s="17">
        <v>8.307483118260113E-2</v>
      </c>
      <c r="AZ1997" s="17">
        <v>-0.18993018613190144</v>
      </c>
      <c r="BA1997" s="17">
        <v>0.74664036418769575</v>
      </c>
      <c r="BB1997" s="17">
        <v>-0.10853168648031525</v>
      </c>
      <c r="BC1997" s="17">
        <v>0.4122473927868161</v>
      </c>
      <c r="BD1997" s="17">
        <v>-1.7173053703621131</v>
      </c>
      <c r="BE1997" s="17">
        <v>12.230214900054813</v>
      </c>
      <c r="BF1997" s="17">
        <v>-0.999999999999999</v>
      </c>
      <c r="BG1997" s="22">
        <v>773.1359882736607</v>
      </c>
    </row>
    <row r="1998" spans="1:100" x14ac:dyDescent="0.25">
      <c r="A1998">
        <v>4931</v>
      </c>
      <c r="B1998" t="s">
        <v>1844</v>
      </c>
      <c r="C1998" s="48">
        <v>2</v>
      </c>
      <c r="D1998" s="22">
        <v>1542.76955078125</v>
      </c>
      <c r="E1998" s="17">
        <v>33.948989365559093</v>
      </c>
      <c r="F1998" s="17">
        <v>-83.425248056166041</v>
      </c>
      <c r="G1998" s="17">
        <v>-0.1238901567602339</v>
      </c>
      <c r="H1998" s="17">
        <v>1.4071222236858461</v>
      </c>
      <c r="I1998" s="17">
        <v>19.730684231392416</v>
      </c>
      <c r="J1998" s="17">
        <v>3.2218142029953576</v>
      </c>
      <c r="K1998" s="17">
        <v>-1.0000000000000013</v>
      </c>
      <c r="L1998" s="17">
        <v>-1.0000000000000013</v>
      </c>
      <c r="M1998" s="17">
        <v>-1.0000000000000013</v>
      </c>
      <c r="N1998" s="17">
        <v>0.12691101654508483</v>
      </c>
      <c r="O1998" s="17">
        <v>-1.0000000000000013</v>
      </c>
      <c r="P1998" s="17">
        <v>-1.0000000000000013</v>
      </c>
      <c r="Q1998" s="17">
        <v>2.4812506853460152</v>
      </c>
      <c r="R1998" s="17">
        <v>-1.0000000000000013</v>
      </c>
      <c r="S1998" s="17">
        <v>-0.8209179749373432</v>
      </c>
      <c r="T1998" s="17">
        <v>-7.5773555724328479E-2</v>
      </c>
      <c r="U1998" s="17">
        <v>-0.55290719462295779</v>
      </c>
      <c r="V1998" s="17">
        <v>-0.89217417804512134</v>
      </c>
      <c r="W1998" s="17">
        <v>-1.8581375740469595</v>
      </c>
      <c r="X1998" s="17">
        <v>-5.0585760833040823</v>
      </c>
      <c r="Y1998" s="17">
        <v>-9.5660423421856183E-2</v>
      </c>
      <c r="Z1998" s="17">
        <v>14.939849327533654</v>
      </c>
      <c r="AA1998" s="17">
        <v>-0.81750127780169457</v>
      </c>
      <c r="AB1998" s="17">
        <v>-0.89137138477325473</v>
      </c>
      <c r="AC1998" s="17">
        <v>-5.021202612862016</v>
      </c>
      <c r="AD1998" s="17">
        <v>-1.0587750635016597</v>
      </c>
      <c r="AE1998" s="17">
        <v>-0.9367857242446529</v>
      </c>
      <c r="AF1998" s="17">
        <v>16.140895109367889</v>
      </c>
      <c r="AG1998" s="17">
        <v>-63.310692601737642</v>
      </c>
      <c r="AH1998" s="17">
        <v>-0.22509418590135966</v>
      </c>
      <c r="AI1998" s="17">
        <v>-0.22458373892115041</v>
      </c>
      <c r="AJ1998" s="17">
        <v>0.33333333333333298</v>
      </c>
      <c r="AK1998" s="17">
        <v>7.9120652099576971E-2</v>
      </c>
      <c r="AL1998" s="17">
        <v>0.23483848388348527</v>
      </c>
      <c r="AM1998" s="17">
        <v>0.33333333333333298</v>
      </c>
      <c r="AN1998" s="17">
        <v>-0.20552588535269528</v>
      </c>
      <c r="AO1998" s="17">
        <v>-0.18563530860968686</v>
      </c>
      <c r="AP1998" s="17">
        <v>0.33333333333333298</v>
      </c>
      <c r="AQ1998" s="17">
        <v>0.57591792834492406</v>
      </c>
      <c r="AR1998" s="17">
        <v>2.2444243630026963</v>
      </c>
      <c r="AS1998" s="17">
        <v>-3.9458399789800396</v>
      </c>
      <c r="AT1998" s="17">
        <v>0.73764049445679181</v>
      </c>
      <c r="AU1998" s="17">
        <v>-1.0000000000000013</v>
      </c>
      <c r="AV1998" s="17">
        <v>-1.0000000000000013</v>
      </c>
      <c r="AW1998" s="17">
        <v>-1.0000000000000013</v>
      </c>
      <c r="AX1998" s="17">
        <v>-1.0000000000000013</v>
      </c>
      <c r="AY1998" s="17">
        <v>-7.4258522163091548E-2</v>
      </c>
      <c r="AZ1998" s="17">
        <v>0.89512825346183011</v>
      </c>
      <c r="BA1998" s="17">
        <v>-0.29646660823742976</v>
      </c>
      <c r="BB1998" s="17">
        <v>0.49574279739496008</v>
      </c>
      <c r="BC1998" s="17">
        <v>-0.16614972498117728</v>
      </c>
      <c r="BD1998" s="17">
        <v>14.395349456416037</v>
      </c>
      <c r="BE1998" s="17">
        <v>-3.3357297501584542</v>
      </c>
      <c r="BF1998" s="17">
        <v>-1.0000000000000013</v>
      </c>
      <c r="BG1998" s="22">
        <v>545.0393592506008</v>
      </c>
    </row>
    <row r="1999" spans="1:100" x14ac:dyDescent="0.25">
      <c r="A1999">
        <v>4932</v>
      </c>
      <c r="B1999" t="s">
        <v>312</v>
      </c>
      <c r="C1999" s="48">
        <v>2</v>
      </c>
      <c r="D1999" s="22">
        <v>1486.0745996093749</v>
      </c>
      <c r="E1999" s="17">
        <v>84.55888290958319</v>
      </c>
      <c r="F1999" s="17">
        <v>-1.7791601419853851</v>
      </c>
      <c r="G1999" s="17">
        <v>0.44359769480585526</v>
      </c>
      <c r="H1999" s="17">
        <v>6.5836014628952189</v>
      </c>
      <c r="I1999" s="17">
        <v>59.473085238027338</v>
      </c>
      <c r="J1999" s="17">
        <v>13.037522289507399</v>
      </c>
      <c r="K1999" s="17">
        <v>-1</v>
      </c>
      <c r="L1999" s="17">
        <v>-1</v>
      </c>
      <c r="M1999" s="17">
        <v>-1</v>
      </c>
      <c r="N1999" s="17">
        <v>0.26832880209549165</v>
      </c>
      <c r="O1999" s="17">
        <v>-1</v>
      </c>
      <c r="P1999" s="17">
        <v>-1</v>
      </c>
      <c r="Q1999" s="17">
        <v>4.0004116538706551</v>
      </c>
      <c r="R1999" s="17">
        <v>-1</v>
      </c>
      <c r="S1999" s="17">
        <v>1.1603774842397958</v>
      </c>
      <c r="T1999" s="17">
        <v>0.1466142044016718</v>
      </c>
      <c r="U1999" s="17">
        <v>0.11348726414322864</v>
      </c>
      <c r="V1999" s="17">
        <v>-1.8981970946739479E-2</v>
      </c>
      <c r="W1999" s="17">
        <v>2.5665774131466361</v>
      </c>
      <c r="X1999" s="17">
        <v>0.39307824591736035</v>
      </c>
      <c r="Y1999" s="17">
        <v>0.1044198534235426</v>
      </c>
      <c r="Z1999" s="17">
        <v>33.310268103984065</v>
      </c>
      <c r="AA1999" s="17">
        <v>0.53545887248697666</v>
      </c>
      <c r="AB1999" s="17">
        <v>1.0588010852859451</v>
      </c>
      <c r="AC1999" s="17">
        <v>17.368796508918475</v>
      </c>
      <c r="AD1999" s="17">
        <v>0.65018404959746201</v>
      </c>
      <c r="AE1999" s="17">
        <v>0.49437753107830967</v>
      </c>
      <c r="AF1999" s="17">
        <v>52.40282354662876</v>
      </c>
      <c r="AG1999" s="17">
        <v>-1.3553530352570684</v>
      </c>
      <c r="AH1999" s="17">
        <v>0.20354334118149672</v>
      </c>
      <c r="AI1999" s="17">
        <v>0.282548114064401</v>
      </c>
      <c r="AJ1999" s="17">
        <v>0.33333333333333298</v>
      </c>
      <c r="AK1999" s="17">
        <v>0.65128745922553954</v>
      </c>
      <c r="AL1999" s="17">
        <v>0.73457397713013739</v>
      </c>
      <c r="AM1999" s="17">
        <v>0.33333333333333298</v>
      </c>
      <c r="AN1999" s="17">
        <v>0.31027939388916814</v>
      </c>
      <c r="AO1999" s="17">
        <v>0.37800126944853585</v>
      </c>
      <c r="AP1999" s="17">
        <v>0.33333333333333298</v>
      </c>
      <c r="AQ1999" s="17">
        <v>7.0064006716686613</v>
      </c>
      <c r="AR1999" s="17">
        <v>2.2444243630026963</v>
      </c>
      <c r="AS1999" s="17">
        <v>4.2397819217815922</v>
      </c>
      <c r="AT1999" s="17">
        <v>6.4646274094724285</v>
      </c>
      <c r="AU1999" s="17">
        <v>-1</v>
      </c>
      <c r="AV1999" s="17">
        <v>-1</v>
      </c>
      <c r="AW1999" s="17">
        <v>-1</v>
      </c>
      <c r="AX1999" s="17">
        <v>-1</v>
      </c>
      <c r="AY1999" s="17">
        <v>1.1944395297327739E-2</v>
      </c>
      <c r="AZ1999" s="17">
        <v>0.30062491949605402</v>
      </c>
      <c r="BA1999" s="17">
        <v>0.27505152402268496</v>
      </c>
      <c r="BB1999" s="17">
        <v>0.16466091075592529</v>
      </c>
      <c r="BC1999" s="17">
        <v>0.15075395718179976</v>
      </c>
      <c r="BD1999" s="17">
        <v>5.5672286252966066</v>
      </c>
      <c r="BE1999" s="17">
        <v>5.1928486684780735</v>
      </c>
      <c r="BF1999" s="17">
        <v>-1</v>
      </c>
      <c r="BG1999" s="22">
        <v>39.693557138445385</v>
      </c>
    </row>
    <row r="2000" spans="1:100" x14ac:dyDescent="0.25">
      <c r="A2000">
        <v>4933</v>
      </c>
      <c r="B2000" t="s">
        <v>1845</v>
      </c>
      <c r="C2000" s="48">
        <v>2</v>
      </c>
      <c r="D2000" s="22">
        <v>1486.685048828125</v>
      </c>
      <c r="E2000" s="17">
        <v>48.145729876460955</v>
      </c>
      <c r="F2000" s="17">
        <v>-60.522446989421482</v>
      </c>
      <c r="G2000" s="17">
        <v>3.5297646406450667E-2</v>
      </c>
      <c r="H2000" s="17">
        <v>2.8591927058179629</v>
      </c>
      <c r="I2000" s="17">
        <v>30.878950209873658</v>
      </c>
      <c r="J2000" s="17">
        <v>5.9752493690613564</v>
      </c>
      <c r="K2000" s="17">
        <v>-1.0000000000000009</v>
      </c>
      <c r="L2000" s="17">
        <v>-1.0000000000000009</v>
      </c>
      <c r="M2000" s="17">
        <v>-1.0000000000000009</v>
      </c>
      <c r="N2000" s="17">
        <v>0.16658056462147186</v>
      </c>
      <c r="O2000" s="17">
        <v>-1.0000000000000009</v>
      </c>
      <c r="P2000" s="17">
        <v>-1.0000000000000009</v>
      </c>
      <c r="Q2000" s="17">
        <v>2.9073953095324709</v>
      </c>
      <c r="R2000" s="17">
        <v>-1.0000000000000009</v>
      </c>
      <c r="S2000" s="17">
        <v>-0.26513855040845491</v>
      </c>
      <c r="T2000" s="17">
        <v>-1.3390865261579843E-2</v>
      </c>
      <c r="U2000" s="17">
        <v>-0.36597478780457726</v>
      </c>
      <c r="V2000" s="17">
        <v>-0.64723228403512778</v>
      </c>
      <c r="W2000" s="17">
        <v>-0.61694684810236389</v>
      </c>
      <c r="X2000" s="17">
        <v>-3.5293153706774629</v>
      </c>
      <c r="Y2000" s="17">
        <v>-3.9535275297356093E-2</v>
      </c>
      <c r="Z2000" s="17">
        <v>20.092993311505943</v>
      </c>
      <c r="AA2000" s="17">
        <v>-0.43797816818418678</v>
      </c>
      <c r="AB2000" s="17">
        <v>-0.3443223678680587</v>
      </c>
      <c r="AC2000" s="17">
        <v>1.2594865036787404</v>
      </c>
      <c r="AD2000" s="17">
        <v>-0.57938956447260703</v>
      </c>
      <c r="AE2000" s="17">
        <v>-0.5353256155233459</v>
      </c>
      <c r="AF2000" s="17">
        <v>26.312842774123897</v>
      </c>
      <c r="AG2000" s="17">
        <v>-45.931405322165936</v>
      </c>
      <c r="AH2000" s="17">
        <v>-0.10485572422712996</v>
      </c>
      <c r="AI2000" s="17">
        <v>-8.2326586860833051E-2</v>
      </c>
      <c r="AJ2000" s="17">
        <v>0.33333333333333298</v>
      </c>
      <c r="AK2000" s="17">
        <v>0.23962096381536135</v>
      </c>
      <c r="AL2000" s="17">
        <v>0.37502085979658362</v>
      </c>
      <c r="AM2000" s="17">
        <v>0.33333333333333298</v>
      </c>
      <c r="AN2000" s="17">
        <v>-6.083572319734204E-2</v>
      </c>
      <c r="AO2000" s="17">
        <v>-2.7527838294920504E-2</v>
      </c>
      <c r="AP2000" s="17">
        <v>0.33333333333333298</v>
      </c>
      <c r="AQ2000" s="17">
        <v>2.3797528798527212</v>
      </c>
      <c r="AR2000" s="17">
        <v>2.2444243630026963</v>
      </c>
      <c r="AS2000" s="17">
        <v>-1.6496654188738971</v>
      </c>
      <c r="AT2000" s="17">
        <v>2.3441356172154064</v>
      </c>
      <c r="AU2000" s="17">
        <v>-1.0000000000000009</v>
      </c>
      <c r="AV2000" s="17">
        <v>-1.0000000000000009</v>
      </c>
      <c r="AW2000" s="17">
        <v>-1.0000000000000009</v>
      </c>
      <c r="AX2000" s="17">
        <v>-1.0000000000000009</v>
      </c>
      <c r="AY2000" s="17">
        <v>-5.0077470499670922E-2</v>
      </c>
      <c r="AZ2000" s="17">
        <v>0.72836225230760065</v>
      </c>
      <c r="BA2000" s="17">
        <v>-0.13614825834968952</v>
      </c>
      <c r="BB2000" s="17">
        <v>0.40286997543603686</v>
      </c>
      <c r="BC2000" s="17">
        <v>-7.7254075779632198E-2</v>
      </c>
      <c r="BD2000" s="17">
        <v>11.918945499366245</v>
      </c>
      <c r="BE2000" s="17">
        <v>-0.94335137791512302</v>
      </c>
      <c r="BF2000" s="17">
        <v>-1.0000000000000009</v>
      </c>
      <c r="BG2000" s="22">
        <v>220.9814181708258</v>
      </c>
    </row>
    <row r="2001" spans="1:100" x14ac:dyDescent="0.25">
      <c r="A2001">
        <v>4935</v>
      </c>
      <c r="B2001" t="s">
        <v>1846</v>
      </c>
      <c r="C2001" s="48">
        <v>2</v>
      </c>
      <c r="D2001" s="22">
        <v>1551.971884765625</v>
      </c>
      <c r="E2001" s="17">
        <v>106.51712961975376</v>
      </c>
      <c r="F2001" s="17">
        <v>33.644841289283093</v>
      </c>
      <c r="G2001" s="17">
        <v>0.68981513130121841</v>
      </c>
      <c r="H2001" s="17">
        <v>8.8295340319048794</v>
      </c>
      <c r="I2001" s="17">
        <v>76.716224573997437</v>
      </c>
      <c r="J2001" s="17">
        <v>17.296289196637115</v>
      </c>
      <c r="K2001" s="17">
        <v>-0.99999999999999944</v>
      </c>
      <c r="L2001" s="17">
        <v>-0.99999999999999944</v>
      </c>
      <c r="M2001" s="17">
        <v>-0.99999999999999944</v>
      </c>
      <c r="N2001" s="17">
        <v>0.32968610610998489</v>
      </c>
      <c r="O2001" s="17">
        <v>-0.99999999999999944</v>
      </c>
      <c r="P2001" s="17">
        <v>-0.99999999999999944</v>
      </c>
      <c r="Q2001" s="17">
        <v>4.6595339914884661</v>
      </c>
      <c r="R2001" s="17">
        <v>-0.99999999999999944</v>
      </c>
      <c r="S2001" s="17">
        <v>2.0200073204596229</v>
      </c>
      <c r="T2001" s="17">
        <v>0.24310216278714347</v>
      </c>
      <c r="U2001" s="17">
        <v>0.40261756865868492</v>
      </c>
      <c r="V2001" s="17">
        <v>0.35987221281450299</v>
      </c>
      <c r="W2001" s="17">
        <v>4.4863400624489973</v>
      </c>
      <c r="X2001" s="17">
        <v>2.7584017500160734</v>
      </c>
      <c r="Y2001" s="17">
        <v>0.19122920576862887</v>
      </c>
      <c r="Z2001" s="17">
        <v>41.280689683937744</v>
      </c>
      <c r="AA2001" s="17">
        <v>1.12247122696319</v>
      </c>
      <c r="AB2001" s="17">
        <v>1.9049275089207367</v>
      </c>
      <c r="AC2001" s="17">
        <v>27.083203912856014</v>
      </c>
      <c r="AD2001" s="17">
        <v>1.3916546039739939</v>
      </c>
      <c r="AE2001" s="17">
        <v>1.1153200710102702</v>
      </c>
      <c r="AF2001" s="17">
        <v>68.135881157573749</v>
      </c>
      <c r="AG2001" s="17">
        <v>25.525371976143585</v>
      </c>
      <c r="AH2001" s="17">
        <v>0.38951742470205264</v>
      </c>
      <c r="AI2001" s="17">
        <v>0.5025787357995769</v>
      </c>
      <c r="AJ2001" s="17">
        <v>0.33333333333333298</v>
      </c>
      <c r="AK2001" s="17">
        <v>0.89953496639157615</v>
      </c>
      <c r="AL2001" s="17">
        <v>0.95139552094534796</v>
      </c>
      <c r="AM2001" s="17">
        <v>0.33333333333333298</v>
      </c>
      <c r="AN2001" s="17">
        <v>0.53407317773004781</v>
      </c>
      <c r="AO2001" s="17">
        <v>0.62254774384712019</v>
      </c>
      <c r="AP2001" s="17">
        <v>0.33333333333333298</v>
      </c>
      <c r="AQ2001" s="17">
        <v>9.7964110165939946</v>
      </c>
      <c r="AR2001" s="17">
        <v>2.2444243630026963</v>
      </c>
      <c r="AS2001" s="17">
        <v>7.7912990775477251</v>
      </c>
      <c r="AT2001" s="17">
        <v>8.9494101817665772</v>
      </c>
      <c r="AU2001" s="17">
        <v>-0.99999999999999944</v>
      </c>
      <c r="AV2001" s="17">
        <v>-0.99999999999999944</v>
      </c>
      <c r="AW2001" s="17">
        <v>-0.99999999999999944</v>
      </c>
      <c r="AX2001" s="17">
        <v>-0.99999999999999944</v>
      </c>
      <c r="AY2001" s="17">
        <v>4.9345480266728206E-2</v>
      </c>
      <c r="AZ2001" s="17">
        <v>4.2686205084731976E-2</v>
      </c>
      <c r="BA2001" s="17">
        <v>0.52301758893027095</v>
      </c>
      <c r="BB2001" s="17">
        <v>2.1013547780053682E-2</v>
      </c>
      <c r="BC2001" s="17">
        <v>0.28824978554672209</v>
      </c>
      <c r="BD2001" s="17">
        <v>1.7369487803431305</v>
      </c>
      <c r="BE2001" s="17">
        <v>8.8931652644921346</v>
      </c>
      <c r="BF2001" s="17">
        <v>-0.99999999999999944</v>
      </c>
      <c r="BG2001" s="22">
        <v>1097.3794787100678</v>
      </c>
    </row>
    <row r="2002" spans="1:100" x14ac:dyDescent="0.25">
      <c r="A2002">
        <v>4936</v>
      </c>
      <c r="B2002" t="s">
        <v>1847</v>
      </c>
      <c r="C2002" s="48">
        <v>2</v>
      </c>
      <c r="D2002" s="22">
        <v>1524.786103515625</v>
      </c>
      <c r="E2002" s="17">
        <v>96.61653621167163</v>
      </c>
      <c r="F2002" s="17">
        <v>17.67277213059824</v>
      </c>
      <c r="G2002" s="17">
        <v>0.57879995049482991</v>
      </c>
      <c r="H2002" s="17">
        <v>7.8168819071141158</v>
      </c>
      <c r="I2002" s="17">
        <v>68.94159147611559</v>
      </c>
      <c r="J2002" s="17">
        <v>15.376084905109723</v>
      </c>
      <c r="K2002" s="17">
        <v>-0.99999999999999978</v>
      </c>
      <c r="L2002" s="17">
        <v>-0.99999999999999978</v>
      </c>
      <c r="M2002" s="17">
        <v>-0.99999999999999978</v>
      </c>
      <c r="N2002" s="17">
        <v>0.30202115964674042</v>
      </c>
      <c r="O2002" s="17">
        <v>-0.99999999999999978</v>
      </c>
      <c r="P2002" s="17">
        <v>-0.99999999999999978</v>
      </c>
      <c r="Q2002" s="17">
        <v>4.3623471369516684</v>
      </c>
      <c r="R2002" s="17">
        <v>-0.99999999999999978</v>
      </c>
      <c r="S2002" s="17">
        <v>1.6324151050061593</v>
      </c>
      <c r="T2002" s="17">
        <v>0.19959741227771252</v>
      </c>
      <c r="U2002" s="17">
        <v>0.27225371835926049</v>
      </c>
      <c r="V2002" s="17">
        <v>0.18905341822314942</v>
      </c>
      <c r="W2002" s="17">
        <v>3.6207523093994012</v>
      </c>
      <c r="X2002" s="17">
        <v>1.6919183189043037</v>
      </c>
      <c r="Y2002" s="17">
        <v>0.15208837121422181</v>
      </c>
      <c r="Z2002" s="17">
        <v>37.686964538406215</v>
      </c>
      <c r="AA2002" s="17">
        <v>0.85779751581037356</v>
      </c>
      <c r="AB2002" s="17">
        <v>1.523423748496977</v>
      </c>
      <c r="AC2002" s="17">
        <v>22.703145742624212</v>
      </c>
      <c r="AD2002" s="17">
        <v>1.057338363709369</v>
      </c>
      <c r="AE2002" s="17">
        <v>0.83534782646851147</v>
      </c>
      <c r="AF2002" s="17">
        <v>61.042117774372912</v>
      </c>
      <c r="AG2002" s="17">
        <v>13.405318295852531</v>
      </c>
      <c r="AH2002" s="17">
        <v>0.30566492911437426</v>
      </c>
      <c r="AI2002" s="17">
        <v>0.40337073655078021</v>
      </c>
      <c r="AJ2002" s="17">
        <v>0.33333333333333298</v>
      </c>
      <c r="AK2002" s="17">
        <v>0.78760446185441357</v>
      </c>
      <c r="AL2002" s="17">
        <v>0.85363443939083672</v>
      </c>
      <c r="AM2002" s="17">
        <v>0.33333333333333298</v>
      </c>
      <c r="AN2002" s="17">
        <v>0.43316843381720571</v>
      </c>
      <c r="AO2002" s="17">
        <v>0.51228597093066397</v>
      </c>
      <c r="AP2002" s="17">
        <v>0.33333333333333298</v>
      </c>
      <c r="AQ2002" s="17">
        <v>8.5384436390503922</v>
      </c>
      <c r="AR2002" s="17">
        <v>2.2444243630026963</v>
      </c>
      <c r="AS2002" s="17">
        <v>6.1899814584692203</v>
      </c>
      <c r="AT2002" s="17">
        <v>7.8290646341187804</v>
      </c>
      <c r="AU2002" s="17">
        <v>-0.99999999999999978</v>
      </c>
      <c r="AV2002" s="17">
        <v>-0.99999999999999978</v>
      </c>
      <c r="AW2002" s="17">
        <v>-0.99999999999999978</v>
      </c>
      <c r="AX2002" s="17">
        <v>-0.99999999999999978</v>
      </c>
      <c r="AY2002" s="17">
        <v>3.2481978358278735E-2</v>
      </c>
      <c r="AZ2002" s="17">
        <v>0.15898630724211757</v>
      </c>
      <c r="BA2002" s="17">
        <v>0.41121398183649494</v>
      </c>
      <c r="BB2002" s="17">
        <v>8.5781657626846058E-2</v>
      </c>
      <c r="BC2002" s="17">
        <v>0.22625529619079268</v>
      </c>
      <c r="BD2002" s="17">
        <v>3.4639556714029514</v>
      </c>
      <c r="BE2002" s="17">
        <v>7.2247565530923739</v>
      </c>
      <c r="BF2002" s="17">
        <v>-0.99999999999999978</v>
      </c>
      <c r="BG2002" s="22">
        <v>622.76715160321464</v>
      </c>
    </row>
    <row r="2003" spans="1:100" x14ac:dyDescent="0.25">
      <c r="A2003">
        <v>4938</v>
      </c>
      <c r="B2003" t="s">
        <v>1598</v>
      </c>
      <c r="C2003" s="48">
        <v>2</v>
      </c>
      <c r="D2003" s="22">
        <v>1514.5843164062499</v>
      </c>
      <c r="E2003" s="17">
        <v>107.94968043135219</v>
      </c>
      <c r="F2003" s="17">
        <v>35.955894747705294</v>
      </c>
      <c r="G2003" s="17">
        <v>0.70587829850835915</v>
      </c>
      <c r="H2003" s="17">
        <v>8.9760581404549438</v>
      </c>
      <c r="I2003" s="17">
        <v>77.841162897912326</v>
      </c>
      <c r="J2003" s="17">
        <v>17.574130140394772</v>
      </c>
      <c r="K2003" s="17">
        <v>-0.99999999999999944</v>
      </c>
      <c r="L2003" s="17">
        <v>-0.99999999999999944</v>
      </c>
      <c r="M2003" s="17">
        <v>-0.99999999999999944</v>
      </c>
      <c r="N2003" s="17">
        <v>0.33368904208313538</v>
      </c>
      <c r="O2003" s="17">
        <v>-0.99999999999999944</v>
      </c>
      <c r="P2003" s="17">
        <v>-0.99999999999999944</v>
      </c>
      <c r="Q2003" s="17">
        <v>4.7025349765926059</v>
      </c>
      <c r="R2003" s="17">
        <v>-0.99999999999999944</v>
      </c>
      <c r="S2003" s="17">
        <v>2.0760893672553058</v>
      </c>
      <c r="T2003" s="17">
        <v>0.2493970143260216</v>
      </c>
      <c r="U2003" s="17">
        <v>0.42148036120575444</v>
      </c>
      <c r="V2003" s="17">
        <v>0.38458856998036223</v>
      </c>
      <c r="W2003" s="17">
        <v>4.611584922734707</v>
      </c>
      <c r="X2003" s="17">
        <v>2.9127148948774977</v>
      </c>
      <c r="Y2003" s="17">
        <v>0.19689262734311586</v>
      </c>
      <c r="Z2003" s="17">
        <v>41.800678098944289</v>
      </c>
      <c r="AA2003" s="17">
        <v>1.1607677738561488</v>
      </c>
      <c r="AB2003" s="17">
        <v>1.960128596279477</v>
      </c>
      <c r="AC2003" s="17">
        <v>27.716969549720943</v>
      </c>
      <c r="AD2003" s="17">
        <v>1.4400279672241871</v>
      </c>
      <c r="AE2003" s="17">
        <v>1.1558302151614201</v>
      </c>
      <c r="AF2003" s="17">
        <v>69.162302107614579</v>
      </c>
      <c r="AG2003" s="17">
        <v>27.279064105561194</v>
      </c>
      <c r="AH2003" s="17">
        <v>0.4016503298378824</v>
      </c>
      <c r="AI2003" s="17">
        <v>0.51693348141764295</v>
      </c>
      <c r="AJ2003" s="17">
        <v>0.33333333333333298</v>
      </c>
      <c r="AK2003" s="17">
        <v>0.91573057492817544</v>
      </c>
      <c r="AL2003" s="17">
        <v>0.96554090708041851</v>
      </c>
      <c r="AM2003" s="17">
        <v>0.33333333333333298</v>
      </c>
      <c r="AN2003" s="17">
        <v>0.54867343115207734</v>
      </c>
      <c r="AO2003" s="17">
        <v>0.63850189788305989</v>
      </c>
      <c r="AP2003" s="17">
        <v>0.33333333333333298</v>
      </c>
      <c r="AQ2003" s="17">
        <v>9.9784306303065762</v>
      </c>
      <c r="AR2003" s="17">
        <v>2.2444243630026963</v>
      </c>
      <c r="AS2003" s="17">
        <v>8.0229992151339395</v>
      </c>
      <c r="AT2003" s="17">
        <v>9.1115168209750301</v>
      </c>
      <c r="AU2003" s="17">
        <v>-0.99999999999999944</v>
      </c>
      <c r="AV2003" s="17">
        <v>-0.99999999999999944</v>
      </c>
      <c r="AW2003" s="17">
        <v>-0.99999999999999944</v>
      </c>
      <c r="AX2003" s="17">
        <v>-0.99999999999999944</v>
      </c>
      <c r="AY2003" s="17">
        <v>5.1785518186639172E-2</v>
      </c>
      <c r="AZ2003" s="17">
        <v>2.5858344484119999E-2</v>
      </c>
      <c r="BA2003" s="17">
        <v>0.53919483624062647</v>
      </c>
      <c r="BB2003" s="17">
        <v>1.1642027861765047E-2</v>
      </c>
      <c r="BC2003" s="17">
        <v>0.29721998080481332</v>
      </c>
      <c r="BD2003" s="17">
        <v>1.4870622309768859</v>
      </c>
      <c r="BE2003" s="17">
        <v>9.1345730422968998</v>
      </c>
      <c r="BF2003" s="17">
        <v>-0.99999999999999944</v>
      </c>
      <c r="BG2003" s="22">
        <v>116.51687115442792</v>
      </c>
    </row>
    <row r="2004" spans="1:100" x14ac:dyDescent="0.25">
      <c r="A2004">
        <v>4939</v>
      </c>
      <c r="B2004" t="s">
        <v>1848</v>
      </c>
      <c r="C2004" s="48">
        <v>3</v>
      </c>
      <c r="D2004" s="22">
        <v>1496.63329250935</v>
      </c>
      <c r="E2004" s="17">
        <v>78.221764332776175</v>
      </c>
      <c r="F2004" s="17">
        <v>-24.709334964869335</v>
      </c>
      <c r="G2004" s="17">
        <v>-0.28999234547419783</v>
      </c>
      <c r="H2004" s="17">
        <v>5.0171320342476582</v>
      </c>
      <c r="I2004" s="17">
        <v>53.453989673006923</v>
      </c>
      <c r="J2004" s="17">
        <v>13.719879660339796</v>
      </c>
      <c r="K2004" s="17">
        <v>-0.99999999999999889</v>
      </c>
      <c r="L2004" s="17">
        <v>-0.99999999999999889</v>
      </c>
      <c r="M2004" s="17">
        <v>-0.99999999999999889</v>
      </c>
      <c r="N2004" s="17">
        <v>8.8149947448691826E-2</v>
      </c>
      <c r="O2004" s="17">
        <v>-0.99999999999999889</v>
      </c>
      <c r="P2004" s="17">
        <v>-0.99999999999999889</v>
      </c>
      <c r="Q2004" s="17">
        <v>3.2364983313014344</v>
      </c>
      <c r="R2004" s="17">
        <v>-0.99999999999999889</v>
      </c>
      <c r="S2004" s="17">
        <v>1.0396993456903831</v>
      </c>
      <c r="T2004" s="17">
        <v>0.11774826249926904</v>
      </c>
      <c r="U2004" s="17">
        <v>-0.14938249421726876</v>
      </c>
      <c r="V2004" s="17">
        <v>-1.6966992577571833</v>
      </c>
      <c r="W2004" s="17">
        <v>1.7806337029462274</v>
      </c>
      <c r="X2004" s="17">
        <v>3.3522017840531979</v>
      </c>
      <c r="Y2004" s="17">
        <v>-0.14950403187678085</v>
      </c>
      <c r="Z2004" s="17">
        <v>48.550753278029653</v>
      </c>
      <c r="AA2004" s="17">
        <v>1.1621319450047154</v>
      </c>
      <c r="AB2004" s="17">
        <v>2.1949717887633966</v>
      </c>
      <c r="AC2004" s="17">
        <v>-6.5455848683659932</v>
      </c>
      <c r="AD2004" s="17">
        <v>0.14640255807337449</v>
      </c>
      <c r="AE2004" s="17">
        <v>0.68767204909539459</v>
      </c>
      <c r="AF2004" s="17">
        <v>44.887812247522433</v>
      </c>
      <c r="AG2004" s="17">
        <v>-25.37133263626751</v>
      </c>
      <c r="AH2004" s="17">
        <v>0.10741499917562819</v>
      </c>
      <c r="AI2004" s="17">
        <v>0.2495780983270682</v>
      </c>
      <c r="AJ2004" s="17">
        <v>0.33333333333333298</v>
      </c>
      <c r="AK2004" s="17">
        <v>0.91026052598211171</v>
      </c>
      <c r="AL2004" s="17">
        <v>0.95063990155849376</v>
      </c>
      <c r="AM2004" s="17">
        <v>0.33333333333333298</v>
      </c>
      <c r="AN2004" s="17">
        <v>0.46831421011705004</v>
      </c>
      <c r="AO2004" s="17">
        <v>0.51301748521133606</v>
      </c>
      <c r="AP2004" s="17">
        <v>0.33333333333333298</v>
      </c>
      <c r="AQ2004" s="17">
        <v>8.56617742548449</v>
      </c>
      <c r="AR2004" s="17">
        <v>3.4970369424010399</v>
      </c>
      <c r="AS2004" s="17">
        <v>1.1202374581176411</v>
      </c>
      <c r="AT2004" s="17">
        <v>9.1026052598211216</v>
      </c>
      <c r="AU2004" s="17">
        <v>-0.99999999999999889</v>
      </c>
      <c r="AV2004" s="17">
        <v>-0.99999999999999889</v>
      </c>
      <c r="AW2004" s="17">
        <v>-0.99999999999999889</v>
      </c>
      <c r="AX2004" s="17">
        <v>-0.99999999999999889</v>
      </c>
      <c r="AY2004" s="17">
        <v>-4.911571680906876E-2</v>
      </c>
      <c r="AZ2004" s="17">
        <v>-6.8804391044029224E-3</v>
      </c>
      <c r="BA2004" s="17">
        <v>-6.9411593632776811E-2</v>
      </c>
      <c r="BB2004" s="17">
        <v>0.27877231068720676</v>
      </c>
      <c r="BC2004" s="17">
        <v>0.25490772176541998</v>
      </c>
      <c r="BD2004" s="17">
        <v>6.9349055716581525</v>
      </c>
      <c r="BE2004" s="17">
        <v>6.0256350759716168</v>
      </c>
      <c r="BF2004" s="17">
        <v>-0.99999999999999889</v>
      </c>
      <c r="CU2004" t="e">
        <v>#N/A</v>
      </c>
      <c r="CV2004" t="e">
        <v>#N/A</v>
      </c>
    </row>
    <row r="2005" spans="1:100" x14ac:dyDescent="0.25">
      <c r="A2005">
        <v>4940</v>
      </c>
      <c r="B2005" t="s">
        <v>1120</v>
      </c>
      <c r="C2005" s="48">
        <v>2</v>
      </c>
      <c r="D2005" s="22">
        <v>1530.173837890625</v>
      </c>
      <c r="E2005" s="17">
        <v>98.071176353570479</v>
      </c>
      <c r="F2005" s="17">
        <v>20.019461060217484</v>
      </c>
      <c r="G2005" s="17">
        <v>0.59511080497647195</v>
      </c>
      <c r="H2005" s="17">
        <v>7.9656653557200681</v>
      </c>
      <c r="I2005" s="17">
        <v>70.083875875299412</v>
      </c>
      <c r="J2005" s="17">
        <v>15.658210039227647</v>
      </c>
      <c r="K2005" s="17">
        <v>-0.99999999999999967</v>
      </c>
      <c r="L2005" s="17">
        <v>-0.99999999999999967</v>
      </c>
      <c r="M2005" s="17">
        <v>-0.99999999999999967</v>
      </c>
      <c r="N2005" s="17">
        <v>0.30608581920705191</v>
      </c>
      <c r="O2005" s="17">
        <v>-0.99999999999999967</v>
      </c>
      <c r="P2005" s="17">
        <v>-0.99999999999999967</v>
      </c>
      <c r="Q2005" s="17">
        <v>4.406011179139381</v>
      </c>
      <c r="R2005" s="17">
        <v>-0.99999999999999967</v>
      </c>
      <c r="S2005" s="17">
        <v>1.6893619133485629</v>
      </c>
      <c r="T2005" s="17">
        <v>0.20598932777670195</v>
      </c>
      <c r="U2005" s="17">
        <v>0.29140736722471472</v>
      </c>
      <c r="V2005" s="17">
        <v>0.21415089120901271</v>
      </c>
      <c r="W2005" s="17">
        <v>3.7479283926929661</v>
      </c>
      <c r="X2005" s="17">
        <v>1.8486109074817509</v>
      </c>
      <c r="Y2005" s="17">
        <v>0.15783912036464989</v>
      </c>
      <c r="Z2005" s="17">
        <v>38.214970955816916</v>
      </c>
      <c r="AA2005" s="17">
        <v>0.89668457933062062</v>
      </c>
      <c r="AB2005" s="17">
        <v>1.5794760133788721</v>
      </c>
      <c r="AC2005" s="17">
        <v>23.346683778745366</v>
      </c>
      <c r="AD2005" s="17">
        <v>1.1064576238519617</v>
      </c>
      <c r="AE2005" s="17">
        <v>0.87648261998457566</v>
      </c>
      <c r="AF2005" s="17">
        <v>62.08436570326095</v>
      </c>
      <c r="AG2005" s="17">
        <v>15.186051619466063</v>
      </c>
      <c r="AH2005" s="17">
        <v>0.31798491853850935</v>
      </c>
      <c r="AI2005" s="17">
        <v>0.41794682630182128</v>
      </c>
      <c r="AJ2005" s="17">
        <v>0.33333333333333298</v>
      </c>
      <c r="AK2005" s="17">
        <v>0.80404979985504643</v>
      </c>
      <c r="AL2005" s="17">
        <v>0.86799794142381104</v>
      </c>
      <c r="AM2005" s="17">
        <v>0.33333333333333298</v>
      </c>
      <c r="AN2005" s="17">
        <v>0.44799381699916963</v>
      </c>
      <c r="AO2005" s="17">
        <v>0.52848613130390798</v>
      </c>
      <c r="AP2005" s="17">
        <v>0.33333333333333298</v>
      </c>
      <c r="AQ2005" s="17">
        <v>8.7232699185621208</v>
      </c>
      <c r="AR2005" s="17">
        <v>2.2444243630026963</v>
      </c>
      <c r="AS2005" s="17">
        <v>6.4252543146133769</v>
      </c>
      <c r="AT2005" s="17">
        <v>7.9936708894444237</v>
      </c>
      <c r="AU2005" s="17">
        <v>-0.99999999999999967</v>
      </c>
      <c r="AV2005" s="17">
        <v>-0.99999999999999967</v>
      </c>
      <c r="AW2005" s="17">
        <v>-0.99999999999999967</v>
      </c>
      <c r="AX2005" s="17">
        <v>-0.99999999999999967</v>
      </c>
      <c r="AY2005" s="17">
        <v>3.4959640635470496E-2</v>
      </c>
      <c r="AZ2005" s="17">
        <v>0.14189896811687194</v>
      </c>
      <c r="BA2005" s="17">
        <v>0.42764067548850682</v>
      </c>
      <c r="BB2005" s="17">
        <v>7.6265632817550402E-2</v>
      </c>
      <c r="BC2005" s="17">
        <v>0.23536380808261931</v>
      </c>
      <c r="BD2005" s="17">
        <v>3.2102159766669978</v>
      </c>
      <c r="BE2005" s="17">
        <v>7.4698867371795874</v>
      </c>
      <c r="BF2005" s="17">
        <v>-0.99999999999999967</v>
      </c>
      <c r="BG2005" s="22">
        <v>98.18092575703804</v>
      </c>
    </row>
    <row r="2006" spans="1:100" x14ac:dyDescent="0.25">
      <c r="A2006">
        <v>4941</v>
      </c>
      <c r="B2006" t="s">
        <v>1849</v>
      </c>
      <c r="C2006" s="48">
        <v>2</v>
      </c>
      <c r="D2006" s="22">
        <v>1592.688212890625</v>
      </c>
      <c r="E2006" s="17">
        <v>149.28455277710219</v>
      </c>
      <c r="F2006" s="17">
        <v>102.63911388008447</v>
      </c>
      <c r="G2006" s="17">
        <v>1.16936549952062</v>
      </c>
      <c r="H2006" s="17">
        <v>13.203870008247531</v>
      </c>
      <c r="I2006" s="17">
        <v>110.30017352384621</v>
      </c>
      <c r="J2006" s="17">
        <v>25.590962667145448</v>
      </c>
      <c r="K2006" s="17">
        <v>-0.99999999999999845</v>
      </c>
      <c r="L2006" s="17">
        <v>-0.99999999999999845</v>
      </c>
      <c r="M2006" s="17">
        <v>-0.99999999999999845</v>
      </c>
      <c r="N2006" s="17">
        <v>0.44918989979705037</v>
      </c>
      <c r="O2006" s="17">
        <v>-0.99999999999999845</v>
      </c>
      <c r="P2006" s="17">
        <v>-0.99999999999999845</v>
      </c>
      <c r="Q2006" s="17">
        <v>5.9432869384988081</v>
      </c>
      <c r="R2006" s="17">
        <v>-0.99999999999999845</v>
      </c>
      <c r="S2006" s="17">
        <v>3.6942827509869209</v>
      </c>
      <c r="T2006" s="17">
        <v>0.43102888573213938</v>
      </c>
      <c r="U2006" s="17">
        <v>0.96574805189067137</v>
      </c>
      <c r="V2006" s="17">
        <v>1.0977552234987855</v>
      </c>
      <c r="W2006" s="17">
        <v>8.2254046001635679</v>
      </c>
      <c r="X2006" s="17">
        <v>7.3652718949333051</v>
      </c>
      <c r="Y2006" s="17">
        <v>0.36030519597681177</v>
      </c>
      <c r="Z2006" s="17">
        <v>56.804442420282363</v>
      </c>
      <c r="AA2006" s="17">
        <v>2.2657777073866727</v>
      </c>
      <c r="AB2006" s="17">
        <v>3.5529027449145172</v>
      </c>
      <c r="AC2006" s="17">
        <v>46.003665899224146</v>
      </c>
      <c r="AD2006" s="17">
        <v>2.8357947202724021</v>
      </c>
      <c r="AE2006" s="17">
        <v>2.324711363137828</v>
      </c>
      <c r="AF2006" s="17">
        <v>98.778688904813919</v>
      </c>
      <c r="AG2006" s="17">
        <v>77.880159519650576</v>
      </c>
      <c r="AH2006" s="17">
        <v>0.7517336084987184</v>
      </c>
      <c r="AI2006" s="17">
        <v>0.93112582480573924</v>
      </c>
      <c r="AJ2006" s="17">
        <v>0.33333333333333298</v>
      </c>
      <c r="AK2006" s="17">
        <v>1.3830392427967255</v>
      </c>
      <c r="AL2006" s="17">
        <v>1.3736923844594862</v>
      </c>
      <c r="AM2006" s="17">
        <v>0.33333333333333298</v>
      </c>
      <c r="AN2006" s="17">
        <v>0.969949665495073</v>
      </c>
      <c r="AO2006" s="17">
        <v>1.0988436289551844</v>
      </c>
      <c r="AP2006" s="17">
        <v>0.33333333333333298</v>
      </c>
      <c r="AQ2006" s="17">
        <v>15.230431073374501</v>
      </c>
      <c r="AR2006" s="17">
        <v>2.2444243630026963</v>
      </c>
      <c r="AS2006" s="17">
        <v>14.708483270622716</v>
      </c>
      <c r="AT2006" s="17">
        <v>13.788947585614601</v>
      </c>
      <c r="AU2006" s="17">
        <v>-0.99999999999999845</v>
      </c>
      <c r="AV2006" s="17">
        <v>-0.99999999999999845</v>
      </c>
      <c r="AW2006" s="17">
        <v>-0.99999999999999845</v>
      </c>
      <c r="AX2006" s="17">
        <v>-0.99999999999999845</v>
      </c>
      <c r="AY2006" s="17">
        <v>0.12219045958328809</v>
      </c>
      <c r="AZ2006" s="17">
        <v>-0.45969334704872561</v>
      </c>
      <c r="BA2006" s="17">
        <v>1.0059737086305436</v>
      </c>
      <c r="BB2006" s="17">
        <v>-0.25876414298524908</v>
      </c>
      <c r="BC2006" s="17">
        <v>0.55604631555515593</v>
      </c>
      <c r="BD2006" s="17">
        <v>-5.723173200357385</v>
      </c>
      <c r="BE2006" s="17">
        <v>16.100161695796153</v>
      </c>
      <c r="BF2006" s="17">
        <v>-0.99999999999999845</v>
      </c>
      <c r="BG2006" s="22">
        <v>242.35137938051935</v>
      </c>
    </row>
    <row r="2007" spans="1:100" x14ac:dyDescent="0.25">
      <c r="A2007">
        <v>4942</v>
      </c>
      <c r="B2007" t="s">
        <v>1850</v>
      </c>
      <c r="C2007" s="48">
        <v>3</v>
      </c>
      <c r="D2007" s="22">
        <v>1489.0613954705505</v>
      </c>
      <c r="E2007" s="17">
        <v>120.69664703850002</v>
      </c>
      <c r="F2007" s="17">
        <v>9.2327024803790287</v>
      </c>
      <c r="G2007" s="17">
        <v>0.76071167664506079</v>
      </c>
      <c r="H2007" s="17">
        <v>3.815910075828906</v>
      </c>
      <c r="I2007" s="17">
        <v>91.622242492050603</v>
      </c>
      <c r="J2007" s="17">
        <v>20.826996026501181</v>
      </c>
      <c r="K2007" s="17">
        <v>-1.0000000000000002</v>
      </c>
      <c r="L2007" s="17">
        <v>-1.0000000000000002</v>
      </c>
      <c r="M2007" s="17">
        <v>-1.0000000000000002</v>
      </c>
      <c r="N2007" s="17">
        <v>0.29903136045879974</v>
      </c>
      <c r="O2007" s="17">
        <v>-1.0000000000000002</v>
      </c>
      <c r="P2007" s="17">
        <v>-1.0000000000000002</v>
      </c>
      <c r="Q2007" s="17">
        <v>4.6151832691835768</v>
      </c>
      <c r="R2007" s="17">
        <v>-1.0000000000000002</v>
      </c>
      <c r="S2007" s="17">
        <v>-0.36127387772860925</v>
      </c>
      <c r="T2007" s="17">
        <v>-5.1297778243769993E-2</v>
      </c>
      <c r="U2007" s="17">
        <v>-3.8362718948728232E-2</v>
      </c>
      <c r="V2007" s="17">
        <v>-0.11962388714122396</v>
      </c>
      <c r="W2007" s="17">
        <v>-0.79927319335467428</v>
      </c>
      <c r="X2007" s="17">
        <v>-0.75905338246979992</v>
      </c>
      <c r="Y2007" s="17">
        <v>5.5062679626499515E-3</v>
      </c>
      <c r="Z2007" s="17">
        <v>39.058993832951622</v>
      </c>
      <c r="AA2007" s="17">
        <v>-0.4549153686686852</v>
      </c>
      <c r="AB2007" s="17">
        <v>0.48187261831550443</v>
      </c>
      <c r="AC2007" s="17">
        <v>41.042502024540262</v>
      </c>
      <c r="AD2007" s="17">
        <v>-1.320714596491178</v>
      </c>
      <c r="AE2007" s="17">
        <v>2.197319822341957</v>
      </c>
      <c r="AF2007" s="17">
        <v>82.780688298149272</v>
      </c>
      <c r="AG2007" s="17">
        <v>34.75690931394594</v>
      </c>
      <c r="AH2007" s="17">
        <v>-0.31923125618988513</v>
      </c>
      <c r="AI2007" s="17">
        <v>0.24586528402218066</v>
      </c>
      <c r="AJ2007" s="17">
        <v>0.33333333333333298</v>
      </c>
      <c r="AK2007" s="17">
        <v>1.0668102228860765</v>
      </c>
      <c r="AL2007" s="17">
        <v>0.93974200883027292</v>
      </c>
      <c r="AM2007" s="17">
        <v>0.33333333333333298</v>
      </c>
      <c r="AN2007" s="17">
        <v>0.46768548216988282</v>
      </c>
      <c r="AO2007" s="17">
        <v>0.58270354592779716</v>
      </c>
      <c r="AP2007" s="17">
        <v>0.33333333333333298</v>
      </c>
      <c r="AQ2007" s="17">
        <v>8.8415541939012563</v>
      </c>
      <c r="AR2007" s="17">
        <v>1.4326331337775537</v>
      </c>
      <c r="AS2007" s="17">
        <v>12.166161015225018</v>
      </c>
      <c r="AT2007" s="17">
        <v>7.2282018774986057</v>
      </c>
      <c r="AU2007" s="17">
        <v>-1.0000000000000002</v>
      </c>
      <c r="AV2007" s="17">
        <v>-1.0000000000000002</v>
      </c>
      <c r="AW2007" s="17">
        <v>-1.0000000000000002</v>
      </c>
      <c r="AX2007" s="17">
        <v>-1.0000000000000002</v>
      </c>
      <c r="AY2007" s="17">
        <v>0.16312629818135516</v>
      </c>
      <c r="AZ2007" s="17">
        <v>2.0013522703119855</v>
      </c>
      <c r="BA2007" s="17">
        <v>1.346248248504081</v>
      </c>
      <c r="BB2007" s="17">
        <v>0.78603238159139543</v>
      </c>
      <c r="BC2007" s="17">
        <v>-9.1989711936042301E-2</v>
      </c>
      <c r="BD2007" s="17">
        <v>29.657570891344811</v>
      </c>
      <c r="BE2007" s="17">
        <v>4.4314984441193497</v>
      </c>
      <c r="BF2007" s="17">
        <v>-1.0000000000000002</v>
      </c>
      <c r="CU2007" t="e">
        <v>#N/A</v>
      </c>
      <c r="CV2007" t="e">
        <v>#N/A</v>
      </c>
    </row>
    <row r="2008" spans="1:100" x14ac:dyDescent="0.25">
      <c r="A2008">
        <v>4944</v>
      </c>
      <c r="B2008" t="s">
        <v>1851</v>
      </c>
      <c r="C2008" s="48">
        <v>3</v>
      </c>
      <c r="D2008" s="22">
        <v>1624.9661871308936</v>
      </c>
      <c r="E2008" s="17">
        <v>182.30378742420146</v>
      </c>
      <c r="F2008" s="17">
        <v>151.71092878744082</v>
      </c>
      <c r="G2008" s="17">
        <v>0.77630785492903365</v>
      </c>
      <c r="H2008" s="17">
        <v>3.9306391508666065</v>
      </c>
      <c r="I2008" s="17">
        <v>141.9539310277554</v>
      </c>
      <c r="J2008" s="17">
        <v>30.1333881588886</v>
      </c>
      <c r="K2008" s="17">
        <v>-1.0000000000000011</v>
      </c>
      <c r="L2008" s="17">
        <v>-1.0000000000000011</v>
      </c>
      <c r="M2008" s="17">
        <v>-1.0000000000000011</v>
      </c>
      <c r="N2008" s="17">
        <v>0.32525323580045662</v>
      </c>
      <c r="O2008" s="17">
        <v>-1.0000000000000011</v>
      </c>
      <c r="P2008" s="17">
        <v>-1.0000000000000011</v>
      </c>
      <c r="Q2008" s="17">
        <v>3.9709506957744858</v>
      </c>
      <c r="R2008" s="17">
        <v>-1.0000000000000011</v>
      </c>
      <c r="S2008" s="17">
        <v>0.27026784005900478</v>
      </c>
      <c r="T2008" s="17">
        <v>-4.1371151916554771E-2</v>
      </c>
      <c r="U2008" s="17">
        <v>-0.29042361251294446</v>
      </c>
      <c r="V2008" s="17">
        <v>-0.33495423604009422</v>
      </c>
      <c r="W2008" s="17">
        <v>-4.0311544907880303E-2</v>
      </c>
      <c r="X2008" s="17">
        <v>-2.9423262742276304</v>
      </c>
      <c r="Y2008" s="17">
        <v>6.1404916068227844E-2</v>
      </c>
      <c r="Z2008" s="17">
        <v>68.419983425141027</v>
      </c>
      <c r="AA2008" s="17">
        <v>2.2561142588261293E-2</v>
      </c>
      <c r="AB2008" s="17">
        <v>8.1033311146932139</v>
      </c>
      <c r="AC2008" s="17">
        <v>32.734809834543007</v>
      </c>
      <c r="AD2008" s="17">
        <v>5.8073248920409135</v>
      </c>
      <c r="AE2008" s="17">
        <v>1.5089875542298894</v>
      </c>
      <c r="AF2008" s="17">
        <v>110.76711192860709</v>
      </c>
      <c r="AG2008" s="17">
        <v>114.96956731797444</v>
      </c>
      <c r="AH2008" s="17">
        <v>1.3149188188971717</v>
      </c>
      <c r="AI2008" s="17">
        <v>2.0231930282382589</v>
      </c>
      <c r="AJ2008" s="17">
        <v>0.33333333333333298</v>
      </c>
      <c r="AK2008" s="17">
        <v>1.9816272749172672</v>
      </c>
      <c r="AL2008" s="17">
        <v>1.8719599220574468</v>
      </c>
      <c r="AM2008" s="17">
        <v>0.33333333333333298</v>
      </c>
      <c r="AN2008" s="17">
        <v>1.3210791021961918</v>
      </c>
      <c r="AO2008" s="17">
        <v>2.3422108695339316</v>
      </c>
      <c r="AP2008" s="17">
        <v>0.33333333333333298</v>
      </c>
      <c r="AQ2008" s="17">
        <v>31.186819099148178</v>
      </c>
      <c r="AR2008" s="17">
        <v>2.2664212996766344</v>
      </c>
      <c r="AS2008" s="17">
        <v>8.0590396410485923</v>
      </c>
      <c r="AT2008" s="17">
        <v>19.807927218163375</v>
      </c>
      <c r="AU2008" s="17">
        <v>-1.0000000000000011</v>
      </c>
      <c r="AV2008" s="17">
        <v>-1.0000000000000011</v>
      </c>
      <c r="AW2008" s="17">
        <v>-1.0000000000000011</v>
      </c>
      <c r="AX2008" s="17">
        <v>-1.0000000000000011</v>
      </c>
      <c r="AY2008" s="17">
        <v>3.9589123036265772E-2</v>
      </c>
      <c r="AZ2008" s="17">
        <v>-0.49858793057959938</v>
      </c>
      <c r="BA2008" s="17">
        <v>1.2748312980145489</v>
      </c>
      <c r="BB2008" s="17">
        <v>0.43825978511509417</v>
      </c>
      <c r="BC2008" s="17">
        <v>-3.6765073345166642E-3</v>
      </c>
      <c r="BD2008" s="17">
        <v>8.4635549749793508</v>
      </c>
      <c r="BE2008" s="17">
        <v>6.282243806709829</v>
      </c>
      <c r="BF2008" s="17">
        <v>-1.0000000000000011</v>
      </c>
      <c r="CU2008" t="e">
        <v>#N/A</v>
      </c>
      <c r="CV2008" t="e">
        <v>#N/A</v>
      </c>
    </row>
    <row r="2009" spans="1:100" x14ac:dyDescent="0.25">
      <c r="A2009">
        <v>4946</v>
      </c>
      <c r="B2009" t="s">
        <v>3030</v>
      </c>
      <c r="C2009" s="48">
        <v>3</v>
      </c>
      <c r="D2009" s="22">
        <v>1644.3898198477636</v>
      </c>
      <c r="E2009" s="17">
        <v>156.75507238723549</v>
      </c>
      <c r="F2009" s="17">
        <v>62.335026000282554</v>
      </c>
      <c r="G2009" s="17">
        <v>1.5041287963659686</v>
      </c>
      <c r="H2009" s="17">
        <v>18.918301107327554</v>
      </c>
      <c r="I2009" s="17">
        <v>107.81127672200735</v>
      </c>
      <c r="J2009" s="17">
        <v>29.361138834352005</v>
      </c>
      <c r="K2009" s="17">
        <v>-1.0000000000000007</v>
      </c>
      <c r="L2009" s="17">
        <v>-1.0000000000000007</v>
      </c>
      <c r="M2009" s="17">
        <v>-1.0000000000000007</v>
      </c>
      <c r="N2009" s="17">
        <v>0.32457625711731986</v>
      </c>
      <c r="O2009" s="17">
        <v>-1.0000000000000007</v>
      </c>
      <c r="P2009" s="17">
        <v>-1.0000000000000007</v>
      </c>
      <c r="Q2009" s="17">
        <v>5.4187235901730055</v>
      </c>
      <c r="R2009" s="17">
        <v>-1.0000000000000007</v>
      </c>
      <c r="S2009" s="17">
        <v>3.9891983768795525</v>
      </c>
      <c r="T2009" s="17">
        <v>0.40066771349913816</v>
      </c>
      <c r="U2009" s="17">
        <v>2.7605903816977175</v>
      </c>
      <c r="V2009" s="17">
        <v>3.0396671140242741</v>
      </c>
      <c r="W2009" s="17">
        <v>13.49957751715454</v>
      </c>
      <c r="X2009" s="17">
        <v>5.494864593359992</v>
      </c>
      <c r="Y2009" s="17">
        <v>0.38250063135690421</v>
      </c>
      <c r="Z2009" s="17">
        <v>29.457750660449229</v>
      </c>
      <c r="AA2009" s="17">
        <v>-0.403566220626281</v>
      </c>
      <c r="AB2009" s="17">
        <v>9.0461740382372563E-2</v>
      </c>
      <c r="AC2009" s="17">
        <v>66.788317950479211</v>
      </c>
      <c r="AD2009" s="17">
        <v>0.85642266893461994</v>
      </c>
      <c r="AE2009" s="17">
        <v>2.3149498427163597</v>
      </c>
      <c r="AF2009" s="17">
        <v>98.651480194027229</v>
      </c>
      <c r="AG2009" s="17">
        <v>60.460744778618768</v>
      </c>
      <c r="AH2009" s="17">
        <v>8.6932621008718833E-2</v>
      </c>
      <c r="AI2009" s="17">
        <v>1.5171735937115374E-2</v>
      </c>
      <c r="AJ2009" s="17">
        <v>0.33333333333333298</v>
      </c>
      <c r="AK2009" s="17">
        <v>1.3214601476572267</v>
      </c>
      <c r="AL2009" s="17">
        <v>1.1485204156575366</v>
      </c>
      <c r="AM2009" s="17">
        <v>0.33333333333333298</v>
      </c>
      <c r="AN2009" s="17">
        <v>0.79154060544003901</v>
      </c>
      <c r="AO2009" s="17">
        <v>0.66826715400138903</v>
      </c>
      <c r="AP2009" s="17">
        <v>0.33333333333333298</v>
      </c>
      <c r="AQ2009" s="17">
        <v>9.1597965279802018</v>
      </c>
      <c r="AR2009" s="17">
        <v>1.5848155195977016</v>
      </c>
      <c r="AS2009" s="17">
        <v>14.561721838182038</v>
      </c>
      <c r="AT2009" s="17">
        <v>13.214601476572261</v>
      </c>
      <c r="AU2009" s="17">
        <v>-1.0000000000000007</v>
      </c>
      <c r="AV2009" s="17">
        <v>-1.0000000000000007</v>
      </c>
      <c r="AW2009" s="17">
        <v>-1.0000000000000007</v>
      </c>
      <c r="AX2009" s="17">
        <v>-1.0000000000000007</v>
      </c>
      <c r="AY2009" s="17">
        <v>-4.9542279399876127E-2</v>
      </c>
      <c r="AZ2009" s="17">
        <v>0.25349874386659149</v>
      </c>
      <c r="BA2009" s="17">
        <v>-3.1932095566923752E-2</v>
      </c>
      <c r="BB2009" s="17">
        <v>0.35256091333696427</v>
      </c>
      <c r="BC2009" s="17">
        <v>3.3090357648174001E-2</v>
      </c>
      <c r="BD2009" s="17">
        <v>10.081516552757053</v>
      </c>
      <c r="BE2009" s="17">
        <v>0.66759846336973316</v>
      </c>
      <c r="BF2009" s="17">
        <v>-1.0000000000000007</v>
      </c>
      <c r="CU2009" t="e">
        <v>#N/A</v>
      </c>
      <c r="CV2009" t="e">
        <v>#N/A</v>
      </c>
    </row>
    <row r="2010" spans="1:100" x14ac:dyDescent="0.25">
      <c r="A2010">
        <v>4947</v>
      </c>
      <c r="B2010" t="s">
        <v>1852</v>
      </c>
      <c r="C2010" s="48">
        <v>3</v>
      </c>
      <c r="D2010" s="22">
        <v>1525.451986186649</v>
      </c>
      <c r="E2010" s="17">
        <v>113.22012398216272</v>
      </c>
      <c r="F2010" s="17">
        <v>24.258801295174969</v>
      </c>
      <c r="G2010" s="17">
        <v>1.0478327198238646</v>
      </c>
      <c r="H2010" s="17">
        <v>11.925012119151214</v>
      </c>
      <c r="I2010" s="17">
        <v>80.519291213610401</v>
      </c>
      <c r="J2010" s="17">
        <v>18.933523482654572</v>
      </c>
      <c r="K2010" s="17">
        <v>-1.0000000000000002</v>
      </c>
      <c r="L2010" s="17">
        <v>-1.0000000000000002</v>
      </c>
      <c r="M2010" s="17">
        <v>-1.0000000000000002</v>
      </c>
      <c r="N2010" s="17">
        <v>0.3531247482613617</v>
      </c>
      <c r="O2010" s="17">
        <v>-1.0000000000000002</v>
      </c>
      <c r="P2010" s="17">
        <v>-1.0000000000000002</v>
      </c>
      <c r="Q2010" s="17">
        <v>3.5814172481296684</v>
      </c>
      <c r="R2010" s="17">
        <v>-1.0000000000000002</v>
      </c>
      <c r="S2010" s="17">
        <v>3.5006871837294953</v>
      </c>
      <c r="T2010" s="17">
        <v>0.56809911034434768</v>
      </c>
      <c r="U2010" s="17">
        <v>0.6711102517812767</v>
      </c>
      <c r="V2010" s="17">
        <v>-0.1605625703974301</v>
      </c>
      <c r="W2010" s="17">
        <v>8.3435948710215424</v>
      </c>
      <c r="X2010" s="17">
        <v>7.7358863817542138</v>
      </c>
      <c r="Y2010" s="17">
        <v>0.23309255719536065</v>
      </c>
      <c r="Z2010" s="17">
        <v>60.706797151399975</v>
      </c>
      <c r="AA2010" s="17">
        <v>-0.50381222358458155</v>
      </c>
      <c r="AB2010" s="17">
        <v>2.5675283750846085</v>
      </c>
      <c r="AC2010" s="17">
        <v>7.9507755412361227</v>
      </c>
      <c r="AD2010" s="17">
        <v>1.1296104181800273</v>
      </c>
      <c r="AE2010" s="17">
        <v>-0.19355763088074732</v>
      </c>
      <c r="AF2010" s="17">
        <v>71.031543436839954</v>
      </c>
      <c r="AG2010" s="17">
        <v>27.089146124402216</v>
      </c>
      <c r="AH2010" s="17">
        <v>0.16256305453338615</v>
      </c>
      <c r="AI2010" s="17">
        <v>0.21736155845141203</v>
      </c>
      <c r="AJ2010" s="17">
        <v>0.33333333333333298</v>
      </c>
      <c r="AK2010" s="17">
        <v>1.4415639985878581</v>
      </c>
      <c r="AL2010" s="17">
        <v>1.4150809012889258</v>
      </c>
      <c r="AM2010" s="17">
        <v>0.33333333333333298</v>
      </c>
      <c r="AN2010" s="17">
        <v>0.17046908649127834</v>
      </c>
      <c r="AO2010" s="17">
        <v>0.26510709561375911</v>
      </c>
      <c r="AP2010" s="17">
        <v>0.33333333333333298</v>
      </c>
      <c r="AQ2010" s="17">
        <v>9.487747776770485</v>
      </c>
      <c r="AR2010" s="17">
        <v>-0.73583786468939683</v>
      </c>
      <c r="AS2010" s="17">
        <v>5.7385474855409555</v>
      </c>
      <c r="AT2010" s="17">
        <v>13.930813861803017</v>
      </c>
      <c r="AU2010" s="17">
        <v>-1.0000000000000002</v>
      </c>
      <c r="AV2010" s="17">
        <v>-1.0000000000000002</v>
      </c>
      <c r="AW2010" s="17">
        <v>-1.0000000000000002</v>
      </c>
      <c r="AX2010" s="17">
        <v>-1.0000000000000002</v>
      </c>
      <c r="AY2010" s="17">
        <v>0.20618001197172103</v>
      </c>
      <c r="AZ2010" s="17">
        <v>1.9009350790402282</v>
      </c>
      <c r="BA2010" s="17">
        <v>0.76568193931931539</v>
      </c>
      <c r="BB2010" s="17">
        <v>0.19315473284575485</v>
      </c>
      <c r="BC2010" s="17">
        <v>-7.9444501194003106E-2</v>
      </c>
      <c r="BD2010" s="17">
        <v>14.333543716345012</v>
      </c>
      <c r="BE2010" s="17">
        <v>1.8422971667465022</v>
      </c>
      <c r="BF2010" s="17">
        <v>-1.0000000000000002</v>
      </c>
      <c r="CU2010" t="e">
        <v>#N/A</v>
      </c>
      <c r="CV2010" t="e">
        <v>#N/A</v>
      </c>
    </row>
    <row r="2011" spans="1:100" x14ac:dyDescent="0.25">
      <c r="A2011">
        <v>4949</v>
      </c>
      <c r="B2011" t="s">
        <v>1853</v>
      </c>
      <c r="C2011" s="48">
        <v>2</v>
      </c>
      <c r="D2011" s="22">
        <v>1403.962607421875</v>
      </c>
      <c r="E2011" s="17">
        <v>27.544160197560089</v>
      </c>
      <c r="F2011" s="17">
        <v>-93.757797854376435</v>
      </c>
      <c r="G2011" s="17">
        <v>-0.19570739425420108</v>
      </c>
      <c r="H2011" s="17">
        <v>0.75202372619563906</v>
      </c>
      <c r="I2011" s="17">
        <v>14.701167839460304</v>
      </c>
      <c r="J2011" s="17">
        <v>1.979607807078537</v>
      </c>
      <c r="K2011" s="17">
        <v>-1.0000000000000013</v>
      </c>
      <c r="L2011" s="17">
        <v>-1.0000000000000013</v>
      </c>
      <c r="M2011" s="17">
        <v>-1.0000000000000013</v>
      </c>
      <c r="N2011" s="17">
        <v>0.10901418463455767</v>
      </c>
      <c r="O2011" s="17">
        <v>-1.0000000000000013</v>
      </c>
      <c r="P2011" s="17">
        <v>-1.0000000000000013</v>
      </c>
      <c r="Q2011" s="17">
        <v>2.2889964480667286</v>
      </c>
      <c r="R2011" s="17">
        <v>-1.0000000000000013</v>
      </c>
      <c r="S2011" s="17">
        <v>-1.0716566755892851</v>
      </c>
      <c r="T2011" s="17">
        <v>-0.1039173733243787</v>
      </c>
      <c r="U2011" s="17">
        <v>-0.63724135081291</v>
      </c>
      <c r="V2011" s="17">
        <v>-1.0026791905172037</v>
      </c>
      <c r="W2011" s="17">
        <v>-2.4180981198127416</v>
      </c>
      <c r="X2011" s="17">
        <v>-5.7484987884619647</v>
      </c>
      <c r="Y2011" s="17">
        <v>-0.12098116415738064</v>
      </c>
      <c r="Z2011" s="17">
        <v>12.61501942238047</v>
      </c>
      <c r="AA2011" s="17">
        <v>-0.98872231833147439</v>
      </c>
      <c r="AB2011" s="17">
        <v>-1.1381713806673122</v>
      </c>
      <c r="AC2011" s="17">
        <v>-7.8547220969903222</v>
      </c>
      <c r="AD2011" s="17">
        <v>-1.275048807783965</v>
      </c>
      <c r="AE2011" s="17">
        <v>-1.1179035950792828</v>
      </c>
      <c r="AF2011" s="17">
        <v>11.551842639995833</v>
      </c>
      <c r="AG2011" s="17">
        <v>-71.151320948910538</v>
      </c>
      <c r="AH2011" s="17">
        <v>-0.27933951114732442</v>
      </c>
      <c r="AI2011" s="17">
        <v>-0.28876274931953866</v>
      </c>
      <c r="AJ2011" s="17">
        <v>0.33333333333333298</v>
      </c>
      <c r="AK2011" s="17">
        <v>6.7112791762083956E-3</v>
      </c>
      <c r="AL2011" s="17">
        <v>0.17159550431376325</v>
      </c>
      <c r="AM2011" s="17">
        <v>0.33333333333333298</v>
      </c>
      <c r="AN2011" s="17">
        <v>-0.27080254306039059</v>
      </c>
      <c r="AO2011" s="17">
        <v>-0.25696515624428456</v>
      </c>
      <c r="AP2011" s="17">
        <v>0.33333333333333298</v>
      </c>
      <c r="AQ2011" s="17">
        <v>-0.23787835840141103</v>
      </c>
      <c r="AR2011" s="17">
        <v>2.2444243630026963</v>
      </c>
      <c r="AS2011" s="17">
        <v>-4.9817542288806909</v>
      </c>
      <c r="AT2011" s="17">
        <v>1.2873650082113386E-2</v>
      </c>
      <c r="AU2011" s="17">
        <v>-1.0000000000000013</v>
      </c>
      <c r="AV2011" s="17">
        <v>-1.0000000000000013</v>
      </c>
      <c r="AW2011" s="17">
        <v>-1.0000000000000013</v>
      </c>
      <c r="AX2011" s="17">
        <v>-1.0000000000000013</v>
      </c>
      <c r="AY2011" s="17">
        <v>-8.5167751988616383E-2</v>
      </c>
      <c r="AZ2011" s="17">
        <v>0.97036437879658233</v>
      </c>
      <c r="BA2011" s="17">
        <v>-0.36879388947060909</v>
      </c>
      <c r="BB2011" s="17">
        <v>0.53764217271566195</v>
      </c>
      <c r="BC2011" s="17">
        <v>-0.20625480730461923</v>
      </c>
      <c r="BD2011" s="17">
        <v>15.512573813914212</v>
      </c>
      <c r="BE2011" s="17">
        <v>-4.4150461444862552</v>
      </c>
      <c r="BF2011" s="17">
        <v>-1.0000000000000013</v>
      </c>
      <c r="BG2011" s="22">
        <v>-101.71978283355998</v>
      </c>
    </row>
    <row r="2012" spans="1:100" x14ac:dyDescent="0.25">
      <c r="A2012">
        <v>4950</v>
      </c>
      <c r="B2012" t="s">
        <v>1854</v>
      </c>
      <c r="C2012" s="48">
        <v>3</v>
      </c>
      <c r="D2012" s="22">
        <v>1483.2505543832988</v>
      </c>
      <c r="E2012" s="17">
        <v>89.120965127407089</v>
      </c>
      <c r="F2012" s="17">
        <v>0.36603765028311808</v>
      </c>
      <c r="G2012" s="17">
        <v>0.23095144241703106</v>
      </c>
      <c r="H2012" s="17">
        <v>5.6534832596832425</v>
      </c>
      <c r="I2012" s="17">
        <v>49.900165254978745</v>
      </c>
      <c r="J2012" s="17">
        <v>26.625326169505833</v>
      </c>
      <c r="K2012" s="17">
        <v>-1.0000000000000011</v>
      </c>
      <c r="L2012" s="17">
        <v>-1.0000000000000011</v>
      </c>
      <c r="M2012" s="17">
        <v>-1.0000000000000011</v>
      </c>
      <c r="N2012" s="17">
        <v>0.41160390131459157</v>
      </c>
      <c r="O2012" s="17">
        <v>-1.0000000000000011</v>
      </c>
      <c r="P2012" s="17">
        <v>-1.0000000000000011</v>
      </c>
      <c r="Q2012" s="17">
        <v>4.874370162367117</v>
      </c>
      <c r="R2012" s="17">
        <v>-1.0000000000000011</v>
      </c>
      <c r="S2012" s="17">
        <v>0.43329327564396269</v>
      </c>
      <c r="T2012" s="17">
        <v>7.7677826958537879E-2</v>
      </c>
      <c r="U2012" s="17">
        <v>-4.3736726985900358E-2</v>
      </c>
      <c r="V2012" s="17">
        <v>-0.4995191839411664</v>
      </c>
      <c r="W2012" s="17">
        <v>0.77911309731612421</v>
      </c>
      <c r="X2012" s="17">
        <v>3.909574104620972E-2</v>
      </c>
      <c r="Y2012" s="17">
        <v>4.6051208066333109E-2</v>
      </c>
      <c r="Z2012" s="17">
        <v>47.858450302345226</v>
      </c>
      <c r="AA2012" s="17">
        <v>-0.11363901699801857</v>
      </c>
      <c r="AB2012" s="17">
        <v>3.0806350321880052</v>
      </c>
      <c r="AC2012" s="17">
        <v>-7.101720105054766</v>
      </c>
      <c r="AD2012" s="17">
        <v>2.8404092132378365</v>
      </c>
      <c r="AE2012" s="17">
        <v>-1.7672971900579284</v>
      </c>
      <c r="AF2012" s="17">
        <v>42.070068039420491</v>
      </c>
      <c r="AG2012" s="17">
        <v>-21.630198102970056</v>
      </c>
      <c r="AH2012" s="17">
        <v>0.62095866436351843</v>
      </c>
      <c r="AI2012" s="17">
        <v>0.53040044584153745</v>
      </c>
      <c r="AJ2012" s="17">
        <v>0.33333333333333298</v>
      </c>
      <c r="AK2012" s="17">
        <v>1.0664454878644807</v>
      </c>
      <c r="AL2012" s="17">
        <v>1.2054699191027611</v>
      </c>
      <c r="AM2012" s="17">
        <v>0.33333333333333298</v>
      </c>
      <c r="AN2012" s="17">
        <v>-2.4096470391354333E-2</v>
      </c>
      <c r="AO2012" s="17">
        <v>-0.16985092183264319</v>
      </c>
      <c r="AP2012" s="17">
        <v>0.33333333333333298</v>
      </c>
      <c r="AQ2012" s="17">
        <v>7.8300972155582773</v>
      </c>
      <c r="AR2012" s="17">
        <v>0.18515901863618567</v>
      </c>
      <c r="AS2012" s="17">
        <v>14.161344231796537</v>
      </c>
      <c r="AT2012" s="17">
        <v>12.278822919073102</v>
      </c>
      <c r="AU2012" s="17">
        <v>-1.0000000000000011</v>
      </c>
      <c r="AV2012" s="17">
        <v>-1.0000000000000011</v>
      </c>
      <c r="AW2012" s="17">
        <v>-1.0000000000000011</v>
      </c>
      <c r="AX2012" s="17">
        <v>-1.0000000000000011</v>
      </c>
      <c r="AY2012" s="17">
        <v>4.6651737404488546E-2</v>
      </c>
      <c r="AZ2012" s="17">
        <v>0.1278201214188398</v>
      </c>
      <c r="BA2012" s="17">
        <v>0.40118582629155425</v>
      </c>
      <c r="BB2012" s="17">
        <v>-6.1127028840947409E-2</v>
      </c>
      <c r="BC2012" s="17">
        <v>0.19744245247125977</v>
      </c>
      <c r="BD2012" s="17">
        <v>-0.88907511392948479</v>
      </c>
      <c r="BE2012" s="17">
        <v>6.9419904432392645</v>
      </c>
      <c r="BF2012" s="17">
        <v>-1.0000000000000011</v>
      </c>
      <c r="CU2012" t="e">
        <v>#N/A</v>
      </c>
      <c r="CV2012" t="e">
        <v>#N/A</v>
      </c>
    </row>
    <row r="2013" spans="1:100" x14ac:dyDescent="0.25">
      <c r="A2013">
        <v>4951</v>
      </c>
      <c r="B2013" t="s">
        <v>1855</v>
      </c>
      <c r="C2013" s="48">
        <v>3</v>
      </c>
      <c r="D2013" s="22">
        <v>1497.2473855237502</v>
      </c>
      <c r="E2013" s="17">
        <v>62.351600506307747</v>
      </c>
      <c r="F2013" s="17">
        <v>-38.822094743396548</v>
      </c>
      <c r="G2013" s="17">
        <v>0.34688130144687307</v>
      </c>
      <c r="H2013" s="17">
        <v>4.8355633672168112</v>
      </c>
      <c r="I2013" s="17">
        <v>33.535884412646126</v>
      </c>
      <c r="J2013" s="17">
        <v>5.7198978706497856</v>
      </c>
      <c r="K2013" s="17">
        <v>-0.999999999999999</v>
      </c>
      <c r="L2013" s="17">
        <v>-0.999999999999999</v>
      </c>
      <c r="M2013" s="17">
        <v>-0.999999999999999</v>
      </c>
      <c r="N2013" s="17">
        <v>0.33820393661996717</v>
      </c>
      <c r="O2013" s="17">
        <v>-0.999999999999999</v>
      </c>
      <c r="P2013" s="17">
        <v>-0.999999999999999</v>
      </c>
      <c r="Q2013" s="17">
        <v>5.5348429637456009</v>
      </c>
      <c r="R2013" s="17">
        <v>-0.999999999999999</v>
      </c>
      <c r="S2013" s="17">
        <v>-0.37230322144950767</v>
      </c>
      <c r="T2013" s="17">
        <v>2.2892032159708323E-2</v>
      </c>
      <c r="U2013" s="17">
        <v>2.2663423185112264E-2</v>
      </c>
      <c r="V2013" s="17">
        <v>-1.3946815786546831</v>
      </c>
      <c r="W2013" s="17">
        <v>-0.6992795965287909</v>
      </c>
      <c r="X2013" s="17">
        <v>-0.70684670043730591</v>
      </c>
      <c r="Y2013" s="17">
        <v>0.12099455404602683</v>
      </c>
      <c r="Z2013" s="17">
        <v>21.34074573220461</v>
      </c>
      <c r="AA2013" s="17">
        <v>-1.6926833310106844</v>
      </c>
      <c r="AB2013" s="17">
        <v>-0.30222571849656243</v>
      </c>
      <c r="AC2013" s="17">
        <v>8.2439275791514675</v>
      </c>
      <c r="AD2013" s="17">
        <v>0.617251606514715</v>
      </c>
      <c r="AE2013" s="17">
        <v>1.2128954507499754</v>
      </c>
      <c r="AF2013" s="17">
        <v>30.495343043609491</v>
      </c>
      <c r="AG2013" s="17">
        <v>-35.807308843525931</v>
      </c>
      <c r="AH2013" s="17">
        <v>-0.11069374251256972</v>
      </c>
      <c r="AI2013" s="17">
        <v>-0.11920711174726706</v>
      </c>
      <c r="AJ2013" s="17">
        <v>0.33333333333333298</v>
      </c>
      <c r="AK2013" s="17">
        <v>0.31897822011206317</v>
      </c>
      <c r="AL2013" s="17">
        <v>0.52774537499843999</v>
      </c>
      <c r="AM2013" s="17">
        <v>0.33333333333333298</v>
      </c>
      <c r="AN2013" s="17">
        <v>9.5628949056242585E-2</v>
      </c>
      <c r="AO2013" s="17">
        <v>0.19957001055615362</v>
      </c>
      <c r="AP2013" s="17">
        <v>0.33333333333333298</v>
      </c>
      <c r="AQ2013" s="17">
        <v>3.0405413690366321</v>
      </c>
      <c r="AR2013" s="17">
        <v>4.2300147030046684</v>
      </c>
      <c r="AS2013" s="17">
        <v>-1.6998990334755146</v>
      </c>
      <c r="AT2013" s="17">
        <v>3.1897822011206318</v>
      </c>
      <c r="AU2013" s="17">
        <v>-0.999999999999999</v>
      </c>
      <c r="AV2013" s="17">
        <v>-0.999999999999999</v>
      </c>
      <c r="AW2013" s="17">
        <v>-0.999999999999999</v>
      </c>
      <c r="AX2013" s="17">
        <v>-0.999999999999999</v>
      </c>
      <c r="AY2013" s="17">
        <v>-6.6205272957694551E-4</v>
      </c>
      <c r="AZ2013" s="17">
        <v>-0.44671641454104172</v>
      </c>
      <c r="BA2013" s="17">
        <v>0.47770088698489427</v>
      </c>
      <c r="BB2013" s="17">
        <v>-7.5608497288393861E-2</v>
      </c>
      <c r="BC2013" s="17">
        <v>0.63337281947651902</v>
      </c>
      <c r="BD2013" s="17">
        <v>-4.1237945049150548</v>
      </c>
      <c r="BE2013" s="17">
        <v>18.222824921837454</v>
      </c>
      <c r="BF2013" s="17">
        <v>-0.999999999999999</v>
      </c>
      <c r="CU2013" t="e">
        <v>#N/A</v>
      </c>
      <c r="CV2013" t="e">
        <v>#N/A</v>
      </c>
    </row>
    <row r="2014" spans="1:100" x14ac:dyDescent="0.25">
      <c r="A2014">
        <v>4952</v>
      </c>
      <c r="B2014" t="s">
        <v>1856</v>
      </c>
      <c r="C2014" s="48">
        <v>3</v>
      </c>
      <c r="D2014" s="22">
        <v>1524.5240368603097</v>
      </c>
      <c r="E2014" s="17">
        <v>126.0390989579916</v>
      </c>
      <c r="F2014" s="17">
        <v>22.695406708792447</v>
      </c>
      <c r="G2014" s="17">
        <v>0.52277998943178849</v>
      </c>
      <c r="H2014" s="17">
        <v>10.009751426960479</v>
      </c>
      <c r="I2014" s="17">
        <v>81.057843584664482</v>
      </c>
      <c r="J2014" s="17">
        <v>26.574467273407713</v>
      </c>
      <c r="K2014" s="17">
        <v>-1.0000000000000009</v>
      </c>
      <c r="L2014" s="17">
        <v>-1.0000000000000009</v>
      </c>
      <c r="M2014" s="17">
        <v>-1.0000000000000009</v>
      </c>
      <c r="N2014" s="17">
        <v>0.29848398080835831</v>
      </c>
      <c r="O2014" s="17">
        <v>-1.0000000000000009</v>
      </c>
      <c r="P2014" s="17">
        <v>-1.0000000000000009</v>
      </c>
      <c r="Q2014" s="17">
        <v>3.5042008864256955</v>
      </c>
      <c r="R2014" s="17">
        <v>-1.0000000000000009</v>
      </c>
      <c r="S2014" s="17">
        <v>2.1471741229603456</v>
      </c>
      <c r="T2014" s="17">
        <v>0.24098341554233765</v>
      </c>
      <c r="U2014" s="17">
        <v>1.1056011473070479</v>
      </c>
      <c r="V2014" s="17">
        <v>0.46972659334667771</v>
      </c>
      <c r="W2014" s="17">
        <v>6.5055505405347844</v>
      </c>
      <c r="X2014" s="17">
        <v>5.0557462025098268</v>
      </c>
      <c r="Y2014" s="17">
        <v>-1.5653558233609671E-3</v>
      </c>
      <c r="Z2014" s="17">
        <v>39.228085398417399</v>
      </c>
      <c r="AA2014" s="17">
        <v>-0.56099692941259105</v>
      </c>
      <c r="AB2014" s="17">
        <v>2.5013715391179439</v>
      </c>
      <c r="AC2014" s="17">
        <v>24.436566263189221</v>
      </c>
      <c r="AD2014" s="17">
        <v>8.0436577081593019E-2</v>
      </c>
      <c r="AE2014" s="17">
        <v>2.8087802605999053</v>
      </c>
      <c r="AF2014" s="17">
        <v>68.974803461324512</v>
      </c>
      <c r="AG2014" s="17">
        <v>-5.2858932327997117</v>
      </c>
      <c r="AH2014" s="17">
        <v>-6.8176820216650474E-2</v>
      </c>
      <c r="AI2014" s="17">
        <v>0.10171022098950705</v>
      </c>
      <c r="AJ2014" s="17">
        <v>0.33333333333333298</v>
      </c>
      <c r="AK2014" s="17">
        <v>1.4061335080098427</v>
      </c>
      <c r="AL2014" s="17">
        <v>1.3955132814625317</v>
      </c>
      <c r="AM2014" s="17">
        <v>0.33333333333333298</v>
      </c>
      <c r="AN2014" s="17">
        <v>0.85597171081930135</v>
      </c>
      <c r="AO2014" s="17">
        <v>0.91938452221596445</v>
      </c>
      <c r="AP2014" s="17">
        <v>0.33333333333333298</v>
      </c>
      <c r="AQ2014" s="17">
        <v>12.083040123340014</v>
      </c>
      <c r="AR2014" s="17">
        <v>1.070705432396492</v>
      </c>
      <c r="AS2014" s="17">
        <v>10.715373525755119</v>
      </c>
      <c r="AT2014" s="17">
        <v>14.788388315256089</v>
      </c>
      <c r="AU2014" s="17">
        <v>-1.0000000000000009</v>
      </c>
      <c r="AV2014" s="17">
        <v>-1.0000000000000009</v>
      </c>
      <c r="AW2014" s="17">
        <v>-1.0000000000000009</v>
      </c>
      <c r="AX2014" s="17">
        <v>-1.0000000000000009</v>
      </c>
      <c r="AY2014" s="17">
        <v>-6.0403015301223772E-2</v>
      </c>
      <c r="AZ2014" s="17">
        <v>-0.91735401991992782</v>
      </c>
      <c r="BA2014" s="17">
        <v>0.97100176929986393</v>
      </c>
      <c r="BB2014" s="17">
        <v>0.60923971501884588</v>
      </c>
      <c r="BC2014" s="17">
        <v>0.14168111305838593</v>
      </c>
      <c r="BD2014" s="17">
        <v>10.644222775871523</v>
      </c>
      <c r="BE2014" s="17">
        <v>8.397036672958972</v>
      </c>
      <c r="BF2014" s="17">
        <v>-1.0000000000000009</v>
      </c>
      <c r="CU2014" t="e">
        <v>#N/A</v>
      </c>
      <c r="CV2014" t="e">
        <v>#N/A</v>
      </c>
    </row>
    <row r="2015" spans="1:100" x14ac:dyDescent="0.25">
      <c r="A2015">
        <v>4954</v>
      </c>
      <c r="B2015" t="s">
        <v>1857</v>
      </c>
      <c r="C2015" s="48">
        <v>2</v>
      </c>
      <c r="D2015" s="22">
        <v>1577.0821484375001</v>
      </c>
      <c r="E2015" s="17">
        <v>118.79066507256779</v>
      </c>
      <c r="F2015" s="17">
        <v>53.445044064390338</v>
      </c>
      <c r="G2015" s="17">
        <v>0.82743806977230894</v>
      </c>
      <c r="H2015" s="17">
        <v>10.084895326192644</v>
      </c>
      <c r="I2015" s="17">
        <v>86.354256460205235</v>
      </c>
      <c r="J2015" s="17">
        <v>19.676721810854779</v>
      </c>
      <c r="K2015" s="17">
        <v>-0.99999999999999922</v>
      </c>
      <c r="L2015" s="17">
        <v>-0.99999999999999922</v>
      </c>
      <c r="M2015" s="17">
        <v>-0.99999999999999922</v>
      </c>
      <c r="N2015" s="17">
        <v>0.36398169701261224</v>
      </c>
      <c r="O2015" s="17">
        <v>-0.99999999999999922</v>
      </c>
      <c r="P2015" s="17">
        <v>-0.99999999999999922</v>
      </c>
      <c r="Q2015" s="17">
        <v>5.0279496252715985</v>
      </c>
      <c r="R2015" s="17">
        <v>-0.99999999999999922</v>
      </c>
      <c r="S2015" s="17">
        <v>2.5004963781881671</v>
      </c>
      <c r="T2015" s="17">
        <v>0.29703399048016299</v>
      </c>
      <c r="U2015" s="17">
        <v>0.56422660283124104</v>
      </c>
      <c r="V2015" s="17">
        <v>0.57163230082220406</v>
      </c>
      <c r="W2015" s="17">
        <v>5.5593890744307792</v>
      </c>
      <c r="X2015" s="17">
        <v>4.0804964631373819</v>
      </c>
      <c r="Y2015" s="17">
        <v>0.23975118831606723</v>
      </c>
      <c r="Z2015" s="17">
        <v>45.73574719042459</v>
      </c>
      <c r="AA2015" s="17">
        <v>1.4505810728447641</v>
      </c>
      <c r="AB2015" s="17">
        <v>2.3778688505094658</v>
      </c>
      <c r="AC2015" s="17">
        <v>32.51306018731357</v>
      </c>
      <c r="AD2015" s="17">
        <v>1.8060986739617362</v>
      </c>
      <c r="AE2015" s="17">
        <v>1.4623951530333428</v>
      </c>
      <c r="AF2015" s="17">
        <v>76.929854689151725</v>
      </c>
      <c r="AG2015" s="17">
        <v>40.550320724531524</v>
      </c>
      <c r="AH2015" s="17">
        <v>0.4934674138574669</v>
      </c>
      <c r="AI2015" s="17">
        <v>0.62556458581831098</v>
      </c>
      <c r="AJ2015" s="17">
        <v>0.33333333333333298</v>
      </c>
      <c r="AK2015" s="17">
        <v>1.0382926104098398</v>
      </c>
      <c r="AL2015" s="17">
        <v>1.0725876607402465</v>
      </c>
      <c r="AM2015" s="17">
        <v>0.33333333333333298</v>
      </c>
      <c r="AN2015" s="17">
        <v>0.65916244265839063</v>
      </c>
      <c r="AO2015" s="17">
        <v>0.75923670007428101</v>
      </c>
      <c r="AP2015" s="17">
        <v>0.33333333333333298</v>
      </c>
      <c r="AQ2015" s="17">
        <v>11.355883925981532</v>
      </c>
      <c r="AR2015" s="17">
        <v>2.2444243630026963</v>
      </c>
      <c r="AS2015" s="17">
        <v>9.7764152982514112</v>
      </c>
      <c r="AT2015" s="17">
        <v>10.338276508428635</v>
      </c>
      <c r="AU2015" s="17">
        <v>-0.99999999999999922</v>
      </c>
      <c r="AV2015" s="17">
        <v>-0.99999999999999922</v>
      </c>
      <c r="AW2015" s="17">
        <v>-0.99999999999999922</v>
      </c>
      <c r="AX2015" s="17">
        <v>-0.99999999999999922</v>
      </c>
      <c r="AY2015" s="17">
        <v>7.0250771495332001E-2</v>
      </c>
      <c r="AZ2015" s="17">
        <v>-0.10148832750735787</v>
      </c>
      <c r="BA2015" s="17">
        <v>0.66161792113841578</v>
      </c>
      <c r="BB2015" s="17">
        <v>-5.9277972096667492E-2</v>
      </c>
      <c r="BC2015" s="17">
        <v>0.36510291258938665</v>
      </c>
      <c r="BD2015" s="17">
        <v>-0.40398150847911207</v>
      </c>
      <c r="BE2015" s="17">
        <v>10.961452752435289</v>
      </c>
      <c r="BF2015" s="17">
        <v>-0.99999999999999922</v>
      </c>
      <c r="BG2015" s="22">
        <v>217.08481174752572</v>
      </c>
    </row>
    <row r="2016" spans="1:100" x14ac:dyDescent="0.25">
      <c r="A2016">
        <v>4955</v>
      </c>
      <c r="B2016" t="s">
        <v>1858</v>
      </c>
      <c r="C2016" s="48">
        <v>3</v>
      </c>
      <c r="D2016" s="22">
        <v>1437.7437732280691</v>
      </c>
      <c r="E2016" s="17">
        <v>44.339917626482972</v>
      </c>
      <c r="F2016" s="17">
        <v>-76.889808840039933</v>
      </c>
      <c r="G2016" s="17">
        <v>0.21693223300929085</v>
      </c>
      <c r="H2016" s="17">
        <v>6.9633566530381827</v>
      </c>
      <c r="I2016" s="17">
        <v>9.5763318988284674</v>
      </c>
      <c r="J2016" s="17">
        <v>15.040570647945144</v>
      </c>
      <c r="K2016" s="17">
        <v>-0.99999999999999689</v>
      </c>
      <c r="L2016" s="17">
        <v>-0.99999999999999689</v>
      </c>
      <c r="M2016" s="17">
        <v>-0.99999999999999689</v>
      </c>
      <c r="N2016" s="17">
        <v>0.35077994923315303</v>
      </c>
      <c r="O2016" s="17">
        <v>-0.99999999999999689</v>
      </c>
      <c r="P2016" s="17">
        <v>-0.99999999999999689</v>
      </c>
      <c r="Q2016" s="17">
        <v>3.9755524540476586</v>
      </c>
      <c r="R2016" s="17">
        <v>-0.99999999999999689</v>
      </c>
      <c r="S2016" s="17">
        <v>0.55570308508591604</v>
      </c>
      <c r="T2016" s="17">
        <v>5.592439463749737E-2</v>
      </c>
      <c r="U2016" s="17">
        <v>0.9381990144093455</v>
      </c>
      <c r="V2016" s="17">
        <v>0.76410789242520105</v>
      </c>
      <c r="W2016" s="17">
        <v>2.9878041989905224</v>
      </c>
      <c r="X2016" s="17">
        <v>0.41932282187252862</v>
      </c>
      <c r="Y2016" s="17">
        <v>0.15127166550307286</v>
      </c>
      <c r="Z2016" s="17">
        <v>-13.780394134072584</v>
      </c>
      <c r="AA2016" s="17">
        <v>0.58234522412946255</v>
      </c>
      <c r="AB2016" s="17">
        <v>-1.5414757280036344</v>
      </c>
      <c r="AC2016" s="17">
        <v>13.580935143745499</v>
      </c>
      <c r="AD2016" s="17">
        <v>-1.0880265460714831</v>
      </c>
      <c r="AE2016" s="17">
        <v>3.1594556625953309</v>
      </c>
      <c r="AF2016" s="17">
        <v>1.4185209442645947</v>
      </c>
      <c r="AG2016" s="17">
        <v>-81.61761138264022</v>
      </c>
      <c r="AH2016" s="17">
        <v>-0.17812665902175656</v>
      </c>
      <c r="AI2016" s="17">
        <v>-8.8825937255653506E-2</v>
      </c>
      <c r="AJ2016" s="17">
        <v>0.33333333333333298</v>
      </c>
      <c r="AK2016" s="17">
        <v>0.95161105669597212</v>
      </c>
      <c r="AL2016" s="17">
        <v>1.2063060243464074</v>
      </c>
      <c r="AM2016" s="17">
        <v>0.33333333333333298</v>
      </c>
      <c r="AN2016" s="17">
        <v>0.45127284220411068</v>
      </c>
      <c r="AO2016" s="17">
        <v>0.51408210382202002</v>
      </c>
      <c r="AP2016" s="17">
        <v>0.33333333333333298</v>
      </c>
      <c r="AQ2016" s="17">
        <v>8.1578109545638711</v>
      </c>
      <c r="AR2016" s="17">
        <v>-0.21719070625721604</v>
      </c>
      <c r="AS2016" s="17">
        <v>5.1647253755431626</v>
      </c>
      <c r="AT2016" s="17">
        <v>10.093035978659204</v>
      </c>
      <c r="AU2016" s="17">
        <v>-0.99999999999999689</v>
      </c>
      <c r="AV2016" s="17">
        <v>-0.99999999999999689</v>
      </c>
      <c r="AW2016" s="17">
        <v>-0.99999999999999689</v>
      </c>
      <c r="AX2016" s="17">
        <v>-0.99999999999999689</v>
      </c>
      <c r="AY2016" s="17">
        <v>3.6877713486019363E-2</v>
      </c>
      <c r="AZ2016" s="17">
        <v>0.15430440204044438</v>
      </c>
      <c r="BA2016" s="17">
        <v>0.38607287095739462</v>
      </c>
      <c r="BB2016" s="17">
        <v>0.24470927349605331</v>
      </c>
      <c r="BC2016" s="17">
        <v>0.43317176287536735</v>
      </c>
      <c r="BD2016" s="17">
        <v>6.8892538476035581</v>
      </c>
      <c r="BE2016" s="17">
        <v>12.759658426671157</v>
      </c>
      <c r="BF2016" s="17">
        <v>-0.99999999999999689</v>
      </c>
      <c r="CU2016" t="e">
        <v>#N/A</v>
      </c>
      <c r="CV2016" t="e">
        <v>#N/A</v>
      </c>
    </row>
    <row r="2017" spans="1:100" x14ac:dyDescent="0.25">
      <c r="A2017">
        <v>4956</v>
      </c>
      <c r="B2017" t="s">
        <v>3031</v>
      </c>
      <c r="C2017" s="48">
        <v>3</v>
      </c>
      <c r="D2017" s="22">
        <v>1452.3603472779357</v>
      </c>
      <c r="E2017" s="17">
        <v>84.256374075289884</v>
      </c>
      <c r="F2017" s="17">
        <v>8.6791123564654971</v>
      </c>
      <c r="G2017" s="17">
        <v>0.32433182142864359</v>
      </c>
      <c r="H2017" s="17">
        <v>6.1774823482676329</v>
      </c>
      <c r="I2017" s="17">
        <v>67.378115440274996</v>
      </c>
      <c r="J2017" s="17">
        <v>3.9843853192269854</v>
      </c>
      <c r="K2017" s="17">
        <v>-0.99999999999999967</v>
      </c>
      <c r="L2017" s="17">
        <v>-0.99999999999999967</v>
      </c>
      <c r="M2017" s="17">
        <v>-0.99999999999999967</v>
      </c>
      <c r="N2017" s="17">
        <v>0.26060493100700904</v>
      </c>
      <c r="O2017" s="17">
        <v>-0.99999999999999967</v>
      </c>
      <c r="P2017" s="17">
        <v>-0.99999999999999967</v>
      </c>
      <c r="Q2017" s="17">
        <v>4.4356069453714184</v>
      </c>
      <c r="R2017" s="17">
        <v>-0.99999999999999967</v>
      </c>
      <c r="S2017" s="17">
        <v>0.80389693272967577</v>
      </c>
      <c r="T2017" s="17">
        <v>0.25547311830026226</v>
      </c>
      <c r="U2017" s="17">
        <v>6.7040768718432467E-2</v>
      </c>
      <c r="V2017" s="17">
        <v>0.1658034774073161</v>
      </c>
      <c r="W2017" s="17">
        <v>1.7418754028962165</v>
      </c>
      <c r="X2017" s="17">
        <v>-0.35839442347709805</v>
      </c>
      <c r="Y2017" s="17">
        <v>0.21950871581188491</v>
      </c>
      <c r="Z2017" s="17">
        <v>33.625515134255231</v>
      </c>
      <c r="AA2017" s="17">
        <v>0.960270125276111</v>
      </c>
      <c r="AB2017" s="17">
        <v>-1.7357615871367029</v>
      </c>
      <c r="AC2017" s="17">
        <v>36.072396551479294</v>
      </c>
      <c r="AD2017" s="17">
        <v>-0.75001668212281325</v>
      </c>
      <c r="AE2017" s="17">
        <v>-8.4577873765926792E-2</v>
      </c>
      <c r="AF2017" s="17">
        <v>67.87757222483188</v>
      </c>
      <c r="AG2017" s="17">
        <v>25.322693367413528</v>
      </c>
      <c r="AH2017" s="17">
        <v>1.6621004981159912E-2</v>
      </c>
      <c r="AI2017" s="17">
        <v>-7.9504862586161337E-2</v>
      </c>
      <c r="AJ2017" s="17">
        <v>0.33333333333333298</v>
      </c>
      <c r="AK2017" s="17">
        <v>-1.4545990086853217E-2</v>
      </c>
      <c r="AL2017" s="17">
        <v>0.19568821975629341</v>
      </c>
      <c r="AM2017" s="17">
        <v>0.33333333333333298</v>
      </c>
      <c r="AN2017" s="17">
        <v>-8.8594185810717527E-2</v>
      </c>
      <c r="AO2017" s="17">
        <v>-0.21607471408151571</v>
      </c>
      <c r="AP2017" s="17">
        <v>0.33333333333333298</v>
      </c>
      <c r="AQ2017" s="17">
        <v>-0.49945678455691922</v>
      </c>
      <c r="AR2017" s="17">
        <v>0.76741435433331018</v>
      </c>
      <c r="AS2017" s="17">
        <v>3.2167188523422876</v>
      </c>
      <c r="AT2017" s="17">
        <v>2.521125513897382E-4</v>
      </c>
      <c r="AU2017" s="17">
        <v>-0.99999999999999967</v>
      </c>
      <c r="AV2017" s="17">
        <v>-0.99999999999999967</v>
      </c>
      <c r="AW2017" s="17">
        <v>-0.99999999999999967</v>
      </c>
      <c r="AX2017" s="17">
        <v>-0.99999999999999967</v>
      </c>
      <c r="AY2017" s="17">
        <v>-8.9899829220905017E-3</v>
      </c>
      <c r="AZ2017" s="17">
        <v>3.2793454129893942E-2</v>
      </c>
      <c r="BA2017" s="17">
        <v>0.13049651871935403</v>
      </c>
      <c r="BB2017" s="17">
        <v>0.11702487875230667</v>
      </c>
      <c r="BC2017" s="17">
        <v>0.24252313336401535</v>
      </c>
      <c r="BD2017" s="17">
        <v>3.089589239457136</v>
      </c>
      <c r="BE2017" s="17">
        <v>6.7155609276971502</v>
      </c>
      <c r="BF2017" s="17">
        <v>-0.99999999999999967</v>
      </c>
      <c r="CU2017" t="e">
        <v>#N/A</v>
      </c>
      <c r="CV2017" t="e">
        <v>#N/A</v>
      </c>
    </row>
    <row r="2018" spans="1:100" x14ac:dyDescent="0.25">
      <c r="A2018">
        <v>4957</v>
      </c>
      <c r="B2018" t="s">
        <v>1859</v>
      </c>
      <c r="C2018" s="48">
        <v>3</v>
      </c>
      <c r="D2018" s="22">
        <v>1437.180844408156</v>
      </c>
      <c r="E2018" s="17">
        <v>89.26104971475695</v>
      </c>
      <c r="F2018" s="17">
        <v>-40.629881000722293</v>
      </c>
      <c r="G2018" s="17">
        <v>0.37827700619466875</v>
      </c>
      <c r="H2018" s="17">
        <v>1.9789577017951574</v>
      </c>
      <c r="I2018" s="17">
        <v>50.946662623264338</v>
      </c>
      <c r="J2018" s="17">
        <v>18.515983106667491</v>
      </c>
      <c r="K2018" s="17">
        <v>-1.0000000000000018</v>
      </c>
      <c r="L2018" s="17">
        <v>-1.0000000000000018</v>
      </c>
      <c r="M2018" s="17">
        <v>-1.0000000000000018</v>
      </c>
      <c r="N2018" s="17">
        <v>0.18350623884067838</v>
      </c>
      <c r="O2018" s="17">
        <v>-1.0000000000000018</v>
      </c>
      <c r="P2018" s="17">
        <v>-1.0000000000000018</v>
      </c>
      <c r="Q2018" s="17">
        <v>3.5252517096633693</v>
      </c>
      <c r="R2018" s="17">
        <v>-1.0000000000000018</v>
      </c>
      <c r="S2018" s="17">
        <v>-0.65051775687047386</v>
      </c>
      <c r="T2018" s="17">
        <v>-6.6583765135596717E-2</v>
      </c>
      <c r="U2018" s="17">
        <v>-0.12262924706363221</v>
      </c>
      <c r="V2018" s="17">
        <v>-0.50442692145338885</v>
      </c>
      <c r="W2018" s="17">
        <v>-1.5462940078682119</v>
      </c>
      <c r="X2018" s="17">
        <v>-4.0274836915617671</v>
      </c>
      <c r="Y2018" s="17">
        <v>-8.8669829439470521E-2</v>
      </c>
      <c r="Z2018" s="17">
        <v>34.929760906934042</v>
      </c>
      <c r="AA2018" s="17">
        <v>1.499324151145351</v>
      </c>
      <c r="AB2018" s="17">
        <v>0.56461913733223212</v>
      </c>
      <c r="AC2018" s="17">
        <v>9.3579655954935212</v>
      </c>
      <c r="AD2018" s="17">
        <v>0.98487498986954558</v>
      </c>
      <c r="AE2018" s="17">
        <v>-0.76043017118717182</v>
      </c>
      <c r="AF2018" s="17">
        <v>44.091915468572623</v>
      </c>
      <c r="AG2018" s="17">
        <v>-52.289066241670596</v>
      </c>
      <c r="AH2018" s="17">
        <v>0.35662858054134189</v>
      </c>
      <c r="AI2018" s="17">
        <v>0.36938613698989259</v>
      </c>
      <c r="AJ2018" s="17">
        <v>0.33333333333333298</v>
      </c>
      <c r="AK2018" s="17">
        <v>1.2018191767904107</v>
      </c>
      <c r="AL2018" s="17">
        <v>1.044213960471988</v>
      </c>
      <c r="AM2018" s="17">
        <v>0.33333333333333298</v>
      </c>
      <c r="AN2018" s="17">
        <v>-4.4465955841000583E-2</v>
      </c>
      <c r="AO2018" s="17">
        <v>-4.2650666523538591E-2</v>
      </c>
      <c r="AP2018" s="17">
        <v>0.33333333333333298</v>
      </c>
      <c r="AQ2018" s="17">
        <v>6.854747154691716</v>
      </c>
      <c r="AR2018" s="17">
        <v>1.1593166992572526</v>
      </c>
      <c r="AS2018" s="17">
        <v>4.6040315831373375</v>
      </c>
      <c r="AT2018" s="17">
        <v>12.752634824272896</v>
      </c>
      <c r="AU2018" s="17">
        <v>-1.0000000000000018</v>
      </c>
      <c r="AV2018" s="17">
        <v>-1.0000000000000018</v>
      </c>
      <c r="AW2018" s="17">
        <v>-1.0000000000000018</v>
      </c>
      <c r="AX2018" s="17">
        <v>-1.0000000000000018</v>
      </c>
      <c r="AY2018" s="17">
        <v>-5.4876477267399366E-2</v>
      </c>
      <c r="AZ2018" s="17">
        <v>0.37134405824830075</v>
      </c>
      <c r="BA2018" s="17">
        <v>0.71126855659588761</v>
      </c>
      <c r="BB2018" s="17">
        <v>-0.10826226379763915</v>
      </c>
      <c r="BC2018" s="17">
        <v>0.57052414000202212</v>
      </c>
      <c r="BD2018" s="17">
        <v>-0.84983630369947472</v>
      </c>
      <c r="BE2018" s="17">
        <v>17.81944628302999</v>
      </c>
      <c r="BF2018" s="17">
        <v>-1.0000000000000018</v>
      </c>
      <c r="CU2018" t="e">
        <v>#N/A</v>
      </c>
      <c r="CV2018" t="e">
        <v>#N/A</v>
      </c>
    </row>
    <row r="2019" spans="1:100" x14ac:dyDescent="0.25">
      <c r="A2019">
        <v>4958</v>
      </c>
      <c r="B2019" t="s">
        <v>597</v>
      </c>
      <c r="C2019" s="48">
        <v>2</v>
      </c>
      <c r="D2019" s="22">
        <v>1439.381640625</v>
      </c>
      <c r="E2019" s="17">
        <v>58.429555927283772</v>
      </c>
      <c r="F2019" s="17">
        <v>-43.932130214515652</v>
      </c>
      <c r="G2019" s="17">
        <v>0.15061000813636216</v>
      </c>
      <c r="H2019" s="17">
        <v>3.9110426174447892</v>
      </c>
      <c r="I2019" s="17">
        <v>38.954524177219774</v>
      </c>
      <c r="J2019" s="17">
        <v>7.9697810200623076</v>
      </c>
      <c r="K2019" s="17">
        <v>-1.0000000000000007</v>
      </c>
      <c r="L2019" s="17">
        <v>-1.0000000000000007</v>
      </c>
      <c r="M2019" s="17">
        <v>-1.0000000000000007</v>
      </c>
      <c r="N2019" s="17">
        <v>0.1953163671543873</v>
      </c>
      <c r="O2019" s="17">
        <v>-1.0000000000000007</v>
      </c>
      <c r="P2019" s="17">
        <v>-1.0000000000000007</v>
      </c>
      <c r="Q2019" s="17">
        <v>3.2160856870357768</v>
      </c>
      <c r="R2019" s="17">
        <v>-1.0000000000000007</v>
      </c>
      <c r="S2019" s="17">
        <v>0.13745660304190621</v>
      </c>
      <c r="T2019" s="17">
        <v>3.1797869209448118E-2</v>
      </c>
      <c r="U2019" s="17">
        <v>-0.23056480735831569</v>
      </c>
      <c r="V2019" s="17">
        <v>-0.46980142738014224</v>
      </c>
      <c r="W2019" s="17">
        <v>0.2821461170544568</v>
      </c>
      <c r="X2019" s="17">
        <v>-2.4215504479522232</v>
      </c>
      <c r="Y2019" s="17">
        <v>1.1206245513309121E-3</v>
      </c>
      <c r="Z2019" s="17">
        <v>23.825824541697152</v>
      </c>
      <c r="AA2019" s="17">
        <v>-0.1630594543726126</v>
      </c>
      <c r="AB2019" s="17">
        <v>5.1948658344371568E-2</v>
      </c>
      <c r="AC2019" s="17">
        <v>5.8090881748653054</v>
      </c>
      <c r="AD2019" s="17">
        <v>-0.2321325952044907</v>
      </c>
      <c r="AE2019" s="17">
        <v>-0.24451619196136876</v>
      </c>
      <c r="AF2019" s="17">
        <v>33.681191889337725</v>
      </c>
      <c r="AG2019" s="17">
        <v>-33.342208024860447</v>
      </c>
      <c r="AH2019" s="17">
        <v>-1.7757462233345539E-2</v>
      </c>
      <c r="AI2019" s="17">
        <v>2.0721560363548275E-2</v>
      </c>
      <c r="AJ2019" s="17">
        <v>0.33333333333333298</v>
      </c>
      <c r="AK2019" s="17">
        <v>0.35588407967075647</v>
      </c>
      <c r="AL2019" s="17">
        <v>0.476566081967428</v>
      </c>
      <c r="AM2019" s="17">
        <v>0.33333333333333298</v>
      </c>
      <c r="AN2019" s="17">
        <v>4.397484636461968E-2</v>
      </c>
      <c r="AO2019" s="17">
        <v>8.7001952596453491E-2</v>
      </c>
      <c r="AP2019" s="17">
        <v>0.33333333333333298</v>
      </c>
      <c r="AQ2019" s="17">
        <v>3.6864137187583528</v>
      </c>
      <c r="AR2019" s="17">
        <v>2.2444243630026963</v>
      </c>
      <c r="AS2019" s="17">
        <v>1.3636079122989919E-2</v>
      </c>
      <c r="AT2019" s="17">
        <v>3.5078475538573568</v>
      </c>
      <c r="AU2019" s="17">
        <v>-1.0000000000000007</v>
      </c>
      <c r="AV2019" s="17">
        <v>-1.0000000000000007</v>
      </c>
      <c r="AW2019" s="17">
        <v>-1.0000000000000007</v>
      </c>
      <c r="AX2019" s="17">
        <v>-1.0000000000000007</v>
      </c>
      <c r="AY2019" s="17">
        <v>-3.2561215353525401E-2</v>
      </c>
      <c r="AZ2019" s="17">
        <v>0.60756040023849733</v>
      </c>
      <c r="BA2019" s="17">
        <v>-2.0016951889983259E-2</v>
      </c>
      <c r="BB2019" s="17">
        <v>0.33559481849834555</v>
      </c>
      <c r="BC2019" s="17">
        <v>-1.2859900767301813E-2</v>
      </c>
      <c r="BD2019" s="17">
        <v>10.125089543042119</v>
      </c>
      <c r="BE2019" s="17">
        <v>0.78963817761054322</v>
      </c>
      <c r="BF2019" s="17">
        <v>-1.0000000000000007</v>
      </c>
      <c r="BG2019" s="22">
        <v>-5.0727410023439461</v>
      </c>
    </row>
    <row r="2020" spans="1:100" x14ac:dyDescent="0.25">
      <c r="A2020">
        <v>4959</v>
      </c>
      <c r="B2020" t="s">
        <v>1318</v>
      </c>
      <c r="C2020" s="48">
        <v>2</v>
      </c>
      <c r="D2020" s="22">
        <v>1587.6002148437501</v>
      </c>
      <c r="E2020" s="17">
        <v>102.82164994070718</v>
      </c>
      <c r="F2020" s="17">
        <v>27.683132270906164</v>
      </c>
      <c r="G2020" s="17">
        <v>0.64837778226304987</v>
      </c>
      <c r="H2020" s="17">
        <v>8.4515531175434528</v>
      </c>
      <c r="I2020" s="17">
        <v>73.814277444059613</v>
      </c>
      <c r="J2020" s="17">
        <v>16.579556810357644</v>
      </c>
      <c r="K2020" s="17">
        <v>-0.99999999999999956</v>
      </c>
      <c r="L2020" s="17">
        <v>-0.99999999999999956</v>
      </c>
      <c r="M2020" s="17">
        <v>-0.99999999999999956</v>
      </c>
      <c r="N2020" s="17">
        <v>0.31935993238858212</v>
      </c>
      <c r="O2020" s="17">
        <v>-0.99999999999999956</v>
      </c>
      <c r="P2020" s="17">
        <v>-0.99999999999999956</v>
      </c>
      <c r="Q2020" s="17">
        <v>4.5486065009277521</v>
      </c>
      <c r="R2020" s="17">
        <v>-0.99999999999999956</v>
      </c>
      <c r="S2020" s="17">
        <v>1.8753352693080567</v>
      </c>
      <c r="T2020" s="17">
        <v>0.22686364911195794</v>
      </c>
      <c r="U2020" s="17">
        <v>0.35395816615554598</v>
      </c>
      <c r="V2020" s="17">
        <v>0.29611266243277889</v>
      </c>
      <c r="W2020" s="17">
        <v>4.1632521605445394</v>
      </c>
      <c r="X2020" s="17">
        <v>2.3603278482541721</v>
      </c>
      <c r="Y2020" s="17">
        <v>0.17661956039134691</v>
      </c>
      <c r="Z2020" s="17">
        <v>39.93930157718556</v>
      </c>
      <c r="AA2020" s="17">
        <v>1.0236795403613921</v>
      </c>
      <c r="AB2020" s="17">
        <v>1.7625280247670934</v>
      </c>
      <c r="AC2020" s="17">
        <v>25.448310397491561</v>
      </c>
      <c r="AD2020" s="17">
        <v>1.2668682582116648</v>
      </c>
      <c r="AE2020" s="17">
        <v>1.0108180782755187</v>
      </c>
      <c r="AF2020" s="17">
        <v>65.488074369630766</v>
      </c>
      <c r="AG2020" s="17">
        <v>21.001460101537525</v>
      </c>
      <c r="AH2020" s="17">
        <v>0.35821877615552733</v>
      </c>
      <c r="AI2020" s="17">
        <v>0.46554851648731699</v>
      </c>
      <c r="AJ2020" s="17">
        <v>0.33333333333333298</v>
      </c>
      <c r="AK2020" s="17">
        <v>0.85775596507991225</v>
      </c>
      <c r="AL2020" s="17">
        <v>0.91490537582016862</v>
      </c>
      <c r="AM2020" s="17">
        <v>0.33333333333333298</v>
      </c>
      <c r="AN2020" s="17">
        <v>0.49640963421507983</v>
      </c>
      <c r="AO2020" s="17">
        <v>0.58139161063435918</v>
      </c>
      <c r="AP2020" s="17">
        <v>0.33333333333333298</v>
      </c>
      <c r="AQ2020" s="17">
        <v>9.3268641228875069</v>
      </c>
      <c r="AR2020" s="17">
        <v>2.2444243630026963</v>
      </c>
      <c r="AS2020" s="17">
        <v>7.1935938211968162</v>
      </c>
      <c r="AT2020" s="17">
        <v>8.531231792432564</v>
      </c>
      <c r="AU2020" s="17">
        <v>-0.99999999999999956</v>
      </c>
      <c r="AV2020" s="17">
        <v>-0.99999999999999956</v>
      </c>
      <c r="AW2020" s="17">
        <v>-0.99999999999999956</v>
      </c>
      <c r="AX2020" s="17">
        <v>-0.99999999999999956</v>
      </c>
      <c r="AY2020" s="17">
        <v>4.3051036484261021E-2</v>
      </c>
      <c r="AZ2020" s="17">
        <v>8.609619542357505E-2</v>
      </c>
      <c r="BA2020" s="17">
        <v>0.48128595315560352</v>
      </c>
      <c r="BB2020" s="17">
        <v>4.5188788992735943E-2</v>
      </c>
      <c r="BC2020" s="17">
        <v>0.26510982148752882</v>
      </c>
      <c r="BD2020" s="17">
        <v>2.3815686135619223</v>
      </c>
      <c r="BE2020" s="17">
        <v>8.2704176942011483</v>
      </c>
      <c r="BF2020" s="17">
        <v>-0.99999999999999956</v>
      </c>
      <c r="BG2020" s="22">
        <v>227.12916150013965</v>
      </c>
    </row>
    <row r="2021" spans="1:100" x14ac:dyDescent="0.25">
      <c r="A2021">
        <v>4961</v>
      </c>
      <c r="B2021" t="s">
        <v>1860</v>
      </c>
      <c r="C2021" s="48">
        <v>2</v>
      </c>
      <c r="D2021" s="22">
        <v>1594.7739941406251</v>
      </c>
      <c r="E2021" s="17">
        <v>175.62789605942336</v>
      </c>
      <c r="F2021" s="17">
        <v>145.13734438339281</v>
      </c>
      <c r="G2021" s="17">
        <v>1.4647529472209051</v>
      </c>
      <c r="H2021" s="17">
        <v>15.8983188608949</v>
      </c>
      <c r="I2021" s="17">
        <v>130.98679503730071</v>
      </c>
      <c r="J2021" s="17">
        <v>30.700212056439511</v>
      </c>
      <c r="K2021" s="17">
        <v>-0.99999999999999778</v>
      </c>
      <c r="L2021" s="17">
        <v>-0.99999999999999778</v>
      </c>
      <c r="M2021" s="17">
        <v>-0.99999999999999778</v>
      </c>
      <c r="N2021" s="17">
        <v>0.52280035439599981</v>
      </c>
      <c r="O2021" s="17">
        <v>-0.99999999999999778</v>
      </c>
      <c r="P2021" s="17">
        <v>-0.99999999999999778</v>
      </c>
      <c r="Q2021" s="17">
        <v>6.7340370486553542</v>
      </c>
      <c r="R2021" s="17">
        <v>-0.99999999999999778</v>
      </c>
      <c r="S2021" s="17">
        <v>4.725582024110377</v>
      </c>
      <c r="T2021" s="17">
        <v>0.54678564190254375</v>
      </c>
      <c r="U2021" s="17">
        <v>1.3126181351767314</v>
      </c>
      <c r="V2021" s="17">
        <v>1.5522671865210129</v>
      </c>
      <c r="W2021" s="17">
        <v>10.528546884639596</v>
      </c>
      <c r="X2021" s="17">
        <v>10.202954241099601</v>
      </c>
      <c r="Y2021" s="17">
        <v>0.4644505131839165</v>
      </c>
      <c r="Z2021" s="17">
        <v>66.366569786684892</v>
      </c>
      <c r="AA2021" s="17">
        <v>2.9700173568013035</v>
      </c>
      <c r="AB2021" s="17">
        <v>4.5680019526181042</v>
      </c>
      <c r="AC2021" s="17">
        <v>57.65805581495988</v>
      </c>
      <c r="AD2021" s="17">
        <v>3.7253381162224439</v>
      </c>
      <c r="AE2021" s="17">
        <v>3.0696571096690177</v>
      </c>
      <c r="AF2021" s="17">
        <v>117.6536629861321</v>
      </c>
      <c r="AG2021" s="17">
        <v>110.12900779973728</v>
      </c>
      <c r="AH2021" s="17">
        <v>0.97484701042292032</v>
      </c>
      <c r="AI2021" s="17">
        <v>1.1950969094510155</v>
      </c>
      <c r="AJ2021" s="17">
        <v>0.33333333333333298</v>
      </c>
      <c r="AK2021" s="17">
        <v>1.6808621694890629</v>
      </c>
      <c r="AL2021" s="17">
        <v>1.6338135332523609</v>
      </c>
      <c r="AM2021" s="17">
        <v>0.33333333333333298</v>
      </c>
      <c r="AN2021" s="17">
        <v>1.2384354216660891</v>
      </c>
      <c r="AO2021" s="17">
        <v>1.3922264207870751</v>
      </c>
      <c r="AP2021" s="17">
        <v>0.33333333333333298</v>
      </c>
      <c r="AQ2021" s="17">
        <v>18.577610893681037</v>
      </c>
      <c r="AR2021" s="17">
        <v>2.2444243630026963</v>
      </c>
      <c r="AS2021" s="17">
        <v>18.969244015425978</v>
      </c>
      <c r="AT2021" s="17">
        <v>16.769945404635553</v>
      </c>
      <c r="AU2021" s="17">
        <v>-0.99999999999999778</v>
      </c>
      <c r="AV2021" s="17">
        <v>-0.99999999999999778</v>
      </c>
      <c r="AW2021" s="17">
        <v>-0.99999999999999778</v>
      </c>
      <c r="AX2021" s="17">
        <v>-0.99999999999999778</v>
      </c>
      <c r="AY2021" s="17">
        <v>0.16706060033199477</v>
      </c>
      <c r="AZ2021" s="17">
        <v>-0.76914283038979692</v>
      </c>
      <c r="BA2021" s="17">
        <v>1.3034589886006094</v>
      </c>
      <c r="BB2021" s="17">
        <v>-0.43109811137630671</v>
      </c>
      <c r="BC2021" s="17">
        <v>0.7210002781512036</v>
      </c>
      <c r="BD2021" s="17">
        <v>-10.318365983951969</v>
      </c>
      <c r="BE2021" s="17">
        <v>20.539437364236409</v>
      </c>
      <c r="BF2021" s="17">
        <v>-0.99999999999999778</v>
      </c>
      <c r="BG2021" s="22">
        <v>561.54444104795164</v>
      </c>
    </row>
    <row r="2022" spans="1:100" x14ac:dyDescent="0.25">
      <c r="A2022">
        <v>4964</v>
      </c>
      <c r="B2022" t="s">
        <v>1861</v>
      </c>
      <c r="C2022" s="48">
        <v>2</v>
      </c>
      <c r="D2022" s="22">
        <v>1536.8436230468749</v>
      </c>
      <c r="E2022" s="17">
        <v>88.848679062787284</v>
      </c>
      <c r="F2022" s="17">
        <v>5.1413261371202603</v>
      </c>
      <c r="G2022" s="17">
        <v>0.49169910407913597</v>
      </c>
      <c r="H2022" s="17">
        <v>7.0223702326454429</v>
      </c>
      <c r="I2022" s="17">
        <v>62.841730912198848</v>
      </c>
      <c r="J2022" s="17">
        <v>13.869521407503285</v>
      </c>
      <c r="K2022" s="17">
        <v>-0.99999999999999989</v>
      </c>
      <c r="L2022" s="17">
        <v>-0.99999999999999989</v>
      </c>
      <c r="M2022" s="17">
        <v>-0.99999999999999989</v>
      </c>
      <c r="N2022" s="17">
        <v>0.28031565743082376</v>
      </c>
      <c r="O2022" s="17">
        <v>-0.99999999999999989</v>
      </c>
      <c r="P2022" s="17">
        <v>-0.99999999999999989</v>
      </c>
      <c r="Q2022" s="17">
        <v>4.1291787865895966</v>
      </c>
      <c r="R2022" s="17">
        <v>-0.99999999999999989</v>
      </c>
      <c r="S2022" s="17">
        <v>1.3283160639118812</v>
      </c>
      <c r="T2022" s="17">
        <v>0.16546423729254001</v>
      </c>
      <c r="U2022" s="17">
        <v>0.1699721959529551</v>
      </c>
      <c r="V2022" s="17">
        <v>5.5031553064332772E-2</v>
      </c>
      <c r="W2022" s="17">
        <v>2.9416251360701486</v>
      </c>
      <c r="X2022" s="17">
        <v>0.85517140858622476</v>
      </c>
      <c r="Y2022" s="17">
        <v>0.12137905925938949</v>
      </c>
      <c r="Z2022" s="17">
        <v>34.86738166976177</v>
      </c>
      <c r="AA2022" s="17">
        <v>0.65013849027945669</v>
      </c>
      <c r="AB2022" s="17">
        <v>1.2241016179351056</v>
      </c>
      <c r="AC2022" s="17">
        <v>19.266617772251251</v>
      </c>
      <c r="AD2022" s="17">
        <v>0.79503885398424856</v>
      </c>
      <c r="AE2022" s="17">
        <v>0.61568580101076897</v>
      </c>
      <c r="AF2022" s="17">
        <v>55.476457380349636</v>
      </c>
      <c r="AG2022" s="17">
        <v>3.8961058936488295</v>
      </c>
      <c r="AH2022" s="17">
        <v>0.23987551827251283</v>
      </c>
      <c r="AI2022" s="17">
        <v>0.32553362776069611</v>
      </c>
      <c r="AJ2022" s="17">
        <v>0.33333333333333298</v>
      </c>
      <c r="AK2022" s="17">
        <v>0.69978546616295678</v>
      </c>
      <c r="AL2022" s="17">
        <v>0.77693256053012505</v>
      </c>
      <c r="AM2022" s="17">
        <v>0.33333333333333298</v>
      </c>
      <c r="AN2022" s="17">
        <v>0.3540000846029186</v>
      </c>
      <c r="AO2022" s="17">
        <v>0.42577623704960454</v>
      </c>
      <c r="AP2022" s="17">
        <v>0.33333333333333298</v>
      </c>
      <c r="AQ2022" s="17">
        <v>7.5514612952710349</v>
      </c>
      <c r="AR2022" s="17">
        <v>2.2444243630026963</v>
      </c>
      <c r="AS2022" s="17">
        <v>4.933611663014406</v>
      </c>
      <c r="AT2022" s="17">
        <v>6.9500583147185271</v>
      </c>
      <c r="AU2022" s="17">
        <v>-0.99999999999999989</v>
      </c>
      <c r="AV2022" s="17">
        <v>-0.99999999999999989</v>
      </c>
      <c r="AW2022" s="17">
        <v>-0.99999999999999989</v>
      </c>
      <c r="AX2022" s="17">
        <v>-0.99999999999999989</v>
      </c>
      <c r="AY2022" s="17">
        <v>1.9251127594541624E-2</v>
      </c>
      <c r="AZ2022" s="17">
        <v>0.25023362371324487</v>
      </c>
      <c r="BA2022" s="17">
        <v>0.3234945479765523</v>
      </c>
      <c r="BB2022" s="17">
        <v>0.13659774554763982</v>
      </c>
      <c r="BC2022" s="17">
        <v>0.17761534932237807</v>
      </c>
      <c r="BD2022" s="17">
        <v>4.8189393852013991</v>
      </c>
      <c r="BE2022" s="17">
        <v>5.9157480924956616</v>
      </c>
      <c r="BF2022" s="17">
        <v>-0.99999999999999989</v>
      </c>
      <c r="BG2022" s="22">
        <v>497.7898289411321</v>
      </c>
    </row>
    <row r="2023" spans="1:100" x14ac:dyDescent="0.25">
      <c r="A2023">
        <v>4965</v>
      </c>
      <c r="B2023" t="s">
        <v>1862</v>
      </c>
      <c r="C2023" s="48">
        <v>3</v>
      </c>
      <c r="D2023" s="22">
        <v>1586.6549409801798</v>
      </c>
      <c r="E2023" s="17">
        <v>112.94069512565831</v>
      </c>
      <c r="F2023" s="17">
        <v>66.186061674132858</v>
      </c>
      <c r="G2023" s="17">
        <v>0.85876879343128354</v>
      </c>
      <c r="H2023" s="17">
        <v>6.9102121668584742</v>
      </c>
      <c r="I2023" s="17">
        <v>93.084850663647401</v>
      </c>
      <c r="J2023" s="17">
        <v>20.689986781420529</v>
      </c>
      <c r="K2023" s="17">
        <v>-0.99999999999999944</v>
      </c>
      <c r="L2023" s="17">
        <v>-0.99999999999999944</v>
      </c>
      <c r="M2023" s="17">
        <v>-0.99999999999999944</v>
      </c>
      <c r="N2023" s="17">
        <v>0.32669300801538353</v>
      </c>
      <c r="O2023" s="17">
        <v>-0.99999999999999944</v>
      </c>
      <c r="P2023" s="17">
        <v>-0.99999999999999944</v>
      </c>
      <c r="Q2023" s="17">
        <v>5.1243226722170547</v>
      </c>
      <c r="R2023" s="17">
        <v>-0.99999999999999944</v>
      </c>
      <c r="S2023" s="17">
        <v>0.9162771450654833</v>
      </c>
      <c r="T2023" s="17">
        <v>0.51921051943709262</v>
      </c>
      <c r="U2023" s="17">
        <v>-2.3332397744771582E-2</v>
      </c>
      <c r="V2023" s="17">
        <v>-4.8129776842967015E-2</v>
      </c>
      <c r="W2023" s="17">
        <v>1.7858894946414237</v>
      </c>
      <c r="X2023" s="17">
        <v>4.3851682461456063</v>
      </c>
      <c r="Y2023" s="17">
        <v>0.46810289756364698</v>
      </c>
      <c r="Z2023" s="17">
        <v>51.550426131390999</v>
      </c>
      <c r="AA2023" s="17">
        <v>0.29028735382938664</v>
      </c>
      <c r="AB2023" s="17">
        <v>1.1811048714032919</v>
      </c>
      <c r="AC2023" s="17">
        <v>26.822387973251846</v>
      </c>
      <c r="AD2023" s="17">
        <v>2.2046564529640058</v>
      </c>
      <c r="AE2023" s="17">
        <v>1.0816774734565018</v>
      </c>
      <c r="AF2023" s="17">
        <v>80.635596449502643</v>
      </c>
      <c r="AG2023" s="17">
        <v>47.833630470522465</v>
      </c>
      <c r="AH2023" s="17">
        <v>0.45611593655872401</v>
      </c>
      <c r="AI2023" s="17">
        <v>0.65252685602020744</v>
      </c>
      <c r="AJ2023" s="17">
        <v>0.33333333333333298</v>
      </c>
      <c r="AK2023" s="17">
        <v>0.5348400861875181</v>
      </c>
      <c r="AL2023" s="17">
        <v>1.2755253028238778</v>
      </c>
      <c r="AM2023" s="17">
        <v>0.33333333333333298</v>
      </c>
      <c r="AN2023" s="17">
        <v>0.26063015142631457</v>
      </c>
      <c r="AO2023" s="17">
        <v>0.56179868398486688</v>
      </c>
      <c r="AP2023" s="17">
        <v>0.33333333333333298</v>
      </c>
      <c r="AQ2023" s="17">
        <v>12.449254214144759</v>
      </c>
      <c r="AR2023" s="17">
        <v>3.4858541538919399</v>
      </c>
      <c r="AS2023" s="17">
        <v>11.640504883347541</v>
      </c>
      <c r="AT2023" s="17">
        <v>5.5636277441810638</v>
      </c>
      <c r="AU2023" s="17">
        <v>-0.99999999999999944</v>
      </c>
      <c r="AV2023" s="17">
        <v>-0.99999999999999944</v>
      </c>
      <c r="AW2023" s="17">
        <v>-0.99999999999999944</v>
      </c>
      <c r="AX2023" s="17">
        <v>-0.99999999999999944</v>
      </c>
      <c r="AY2023" s="17">
        <v>-7.0356148144776323E-2</v>
      </c>
      <c r="AZ2023" s="17">
        <v>0.4624491256405453</v>
      </c>
      <c r="BA2023" s="17">
        <v>-1.0564818886276741</v>
      </c>
      <c r="BB2023" s="17">
        <v>-3.0436635697414505E-2</v>
      </c>
      <c r="BC2023" s="17">
        <v>-9.8853722231095953E-2</v>
      </c>
      <c r="BD2023" s="17">
        <v>1.5513297357673657</v>
      </c>
      <c r="BE2023" s="17">
        <v>-7.7537524989157687</v>
      </c>
      <c r="BF2023" s="17">
        <v>-0.99999999999999944</v>
      </c>
      <c r="CU2023" t="e">
        <v>#N/A</v>
      </c>
      <c r="CV2023" t="e">
        <v>#N/A</v>
      </c>
    </row>
    <row r="2024" spans="1:100" x14ac:dyDescent="0.25">
      <c r="A2024">
        <v>4967</v>
      </c>
      <c r="B2024" t="s">
        <v>3032</v>
      </c>
      <c r="C2024" s="48">
        <v>2</v>
      </c>
      <c r="D2024" s="22">
        <v>1627.756591796875</v>
      </c>
      <c r="E2024" s="17">
        <v>152.57850117490625</v>
      </c>
      <c r="F2024" s="17">
        <v>107.95305512040625</v>
      </c>
      <c r="G2024" s="17">
        <v>1.2063004853216346</v>
      </c>
      <c r="H2024" s="17">
        <v>13.540781515113821</v>
      </c>
      <c r="I2024" s="17">
        <v>112.88681042334525</v>
      </c>
      <c r="J2024" s="17">
        <v>26.229818702216011</v>
      </c>
      <c r="K2024" s="17">
        <v>-0.99999999999999833</v>
      </c>
      <c r="L2024" s="17">
        <v>-0.99999999999999833</v>
      </c>
      <c r="M2024" s="17">
        <v>-0.99999999999999833</v>
      </c>
      <c r="N2024" s="17">
        <v>0.45839408608385923</v>
      </c>
      <c r="O2024" s="17">
        <v>-0.99999999999999833</v>
      </c>
      <c r="P2024" s="17">
        <v>-0.99999999999999833</v>
      </c>
      <c r="Q2024" s="17">
        <v>6.0421616344893323</v>
      </c>
      <c r="R2024" s="17">
        <v>-0.99999999999999833</v>
      </c>
      <c r="S2024" s="17">
        <v>3.8232355020464741</v>
      </c>
      <c r="T2024" s="17">
        <v>0.44550300837618451</v>
      </c>
      <c r="U2024" s="17">
        <v>1.0091203810153899</v>
      </c>
      <c r="V2024" s="17">
        <v>1.1545869982790413</v>
      </c>
      <c r="W2024" s="17">
        <v>8.5133874790472746</v>
      </c>
      <c r="X2024" s="17">
        <v>7.7200931914353399</v>
      </c>
      <c r="Y2024" s="17">
        <v>0.37332743453919481</v>
      </c>
      <c r="Z2024" s="17">
        <v>58.000082388247151</v>
      </c>
      <c r="AA2024" s="17">
        <v>2.3538352117056549</v>
      </c>
      <c r="AB2024" s="17">
        <v>3.6798298540894305</v>
      </c>
      <c r="AC2024" s="17">
        <v>47.46092053007748</v>
      </c>
      <c r="AD2024" s="17">
        <v>2.9470224415401582</v>
      </c>
      <c r="AE2024" s="17">
        <v>2.417858721919889</v>
      </c>
      <c r="AF2024" s="17">
        <v>101.13879900805489</v>
      </c>
      <c r="AG2024" s="17">
        <v>81.912527051166805</v>
      </c>
      <c r="AH2024" s="17">
        <v>0.77963151139284503</v>
      </c>
      <c r="AI2024" s="17">
        <v>0.96413253629316942</v>
      </c>
      <c r="AJ2024" s="17">
        <v>0.33333333333333298</v>
      </c>
      <c r="AK2024" s="17">
        <v>1.4202787587417611</v>
      </c>
      <c r="AL2024" s="17">
        <v>1.4062177033652401</v>
      </c>
      <c r="AM2024" s="17">
        <v>0.33333333333333298</v>
      </c>
      <c r="AN2024" s="17">
        <v>1.0035208875261898</v>
      </c>
      <c r="AO2024" s="17">
        <v>1.135527954355388</v>
      </c>
      <c r="AP2024" s="17">
        <v>0.33333333333333298</v>
      </c>
      <c r="AQ2024" s="17">
        <v>15.648959484445996</v>
      </c>
      <c r="AR2024" s="17">
        <v>2.2444243630026963</v>
      </c>
      <c r="AS2024" s="17">
        <v>15.241245034319954</v>
      </c>
      <c r="AT2024" s="17">
        <v>14.161688922376177</v>
      </c>
      <c r="AU2024" s="17">
        <v>-0.99999999999999833</v>
      </c>
      <c r="AV2024" s="17">
        <v>-0.99999999999999833</v>
      </c>
      <c r="AW2024" s="17">
        <v>-0.99999999999999833</v>
      </c>
      <c r="AX2024" s="17">
        <v>-0.99999999999999833</v>
      </c>
      <c r="AY2024" s="17">
        <v>0.1278009823876442</v>
      </c>
      <c r="AZ2024" s="17">
        <v>-0.49838663737746941</v>
      </c>
      <c r="BA2024" s="17">
        <v>1.0431710055273766</v>
      </c>
      <c r="BB2024" s="17">
        <v>-0.28031263031980436</v>
      </c>
      <c r="BC2024" s="17">
        <v>0.57667201347745889</v>
      </c>
      <c r="BD2024" s="17">
        <v>-6.2977520510714484</v>
      </c>
      <c r="BE2024" s="17">
        <v>16.655244808017621</v>
      </c>
      <c r="BF2024" s="17">
        <v>-0.99999999999999833</v>
      </c>
      <c r="BG2024" s="22">
        <v>2208.0673243755282</v>
      </c>
    </row>
    <row r="2025" spans="1:100" x14ac:dyDescent="0.25">
      <c r="A2025">
        <v>4968</v>
      </c>
      <c r="B2025" t="s">
        <v>230</v>
      </c>
      <c r="C2025" s="48">
        <v>3</v>
      </c>
      <c r="D2025" s="22">
        <v>1454.1277476624875</v>
      </c>
      <c r="E2025" s="17">
        <v>70.803255240766944</v>
      </c>
      <c r="F2025" s="17">
        <v>4.0727866308609642</v>
      </c>
      <c r="G2025" s="17">
        <v>0.40943961200798845</v>
      </c>
      <c r="H2025" s="17">
        <v>4.689663708461401</v>
      </c>
      <c r="I2025" s="17">
        <v>53.580174411901048</v>
      </c>
      <c r="J2025" s="17">
        <v>8.8127819334585435</v>
      </c>
      <c r="K2025" s="17">
        <v>-1.0000000000000007</v>
      </c>
      <c r="L2025" s="17">
        <v>-1.0000000000000007</v>
      </c>
      <c r="M2025" s="17">
        <v>-1.0000000000000007</v>
      </c>
      <c r="N2025" s="17">
        <v>0.19959753719310541</v>
      </c>
      <c r="O2025" s="17">
        <v>-1.0000000000000007</v>
      </c>
      <c r="P2025" s="17">
        <v>-1.0000000000000007</v>
      </c>
      <c r="Q2025" s="17">
        <v>3.3935422237802095</v>
      </c>
      <c r="R2025" s="17">
        <v>-1.0000000000000007</v>
      </c>
      <c r="S2025" s="17">
        <v>1.2680487845046278</v>
      </c>
      <c r="T2025" s="17">
        <v>0.14812843794626188</v>
      </c>
      <c r="U2025" s="17">
        <v>-0.61998804216403303</v>
      </c>
      <c r="V2025" s="17">
        <v>-0.14026718636185426</v>
      </c>
      <c r="W2025" s="17">
        <v>1.2961214846811908</v>
      </c>
      <c r="X2025" s="17">
        <v>-1.7934728129776727</v>
      </c>
      <c r="Y2025" s="17">
        <v>6.7490702297410374E-2</v>
      </c>
      <c r="Z2025" s="17">
        <v>44.686396843452847</v>
      </c>
      <c r="AA2025" s="17">
        <v>1.701564705848833</v>
      </c>
      <c r="AB2025" s="17">
        <v>-2.652355034577091</v>
      </c>
      <c r="AC2025" s="17">
        <v>7.7985372691149504</v>
      </c>
      <c r="AD2025" s="17">
        <v>-1.0265795917448952</v>
      </c>
      <c r="AE2025" s="17">
        <v>-7.7059587083627451E-2</v>
      </c>
      <c r="AF2025" s="17">
        <v>49.755519490907076</v>
      </c>
      <c r="AG2025" s="17">
        <v>4.1802050520124361</v>
      </c>
      <c r="AH2025" s="17">
        <v>-4.5907743776978573E-2</v>
      </c>
      <c r="AI2025" s="17">
        <v>0.16702369298205832</v>
      </c>
      <c r="AJ2025" s="17">
        <v>0.33333333333333298</v>
      </c>
      <c r="AK2025" s="17">
        <v>4.4568987194234411E-2</v>
      </c>
      <c r="AL2025" s="17">
        <v>0.3986169536547679</v>
      </c>
      <c r="AM2025" s="17">
        <v>0.33333333333333298</v>
      </c>
      <c r="AN2025" s="17">
        <v>-3.8452183998355753E-2</v>
      </c>
      <c r="AO2025" s="17">
        <v>0.1992903375619669</v>
      </c>
      <c r="AP2025" s="17">
        <v>0.33333333333333298</v>
      </c>
      <c r="AQ2025" s="17">
        <v>3.8246549209939666</v>
      </c>
      <c r="AR2025" s="17">
        <v>2.3144923588576098</v>
      </c>
      <c r="AS2025" s="17">
        <v>6.0525997026585854</v>
      </c>
      <c r="AT2025" s="17">
        <v>0.44568987194234411</v>
      </c>
      <c r="AU2025" s="17">
        <v>-1.0000000000000007</v>
      </c>
      <c r="AV2025" s="17">
        <v>-1.0000000000000007</v>
      </c>
      <c r="AW2025" s="17">
        <v>-1.0000000000000007</v>
      </c>
      <c r="AX2025" s="17">
        <v>-1.0000000000000007</v>
      </c>
      <c r="AY2025" s="17">
        <v>4.5793376323322553E-2</v>
      </c>
      <c r="AZ2025" s="17">
        <v>-0.2102991528437472</v>
      </c>
      <c r="BA2025" s="17">
        <v>0.28736331711076446</v>
      </c>
      <c r="BB2025" s="17">
        <v>6.2897280222980384E-2</v>
      </c>
      <c r="BC2025" s="17">
        <v>8.9650210889338305E-2</v>
      </c>
      <c r="BD2025" s="17">
        <v>0.52093624135577521</v>
      </c>
      <c r="BE2025" s="17">
        <v>3.678071857787276</v>
      </c>
      <c r="BF2025" s="17">
        <v>-1.0000000000000007</v>
      </c>
      <c r="CU2025" t="e">
        <v>#N/A</v>
      </c>
      <c r="CV2025" t="e">
        <v>#N/A</v>
      </c>
    </row>
    <row r="2026" spans="1:100" x14ac:dyDescent="0.25">
      <c r="A2026">
        <v>4970</v>
      </c>
      <c r="B2026" t="s">
        <v>1863</v>
      </c>
      <c r="C2026" s="48">
        <v>2</v>
      </c>
      <c r="D2026" s="22">
        <v>1544.73974609375</v>
      </c>
      <c r="E2026" s="17">
        <v>164.681907397646</v>
      </c>
      <c r="F2026" s="17">
        <v>127.47879800036802</v>
      </c>
      <c r="G2026" s="17">
        <v>1.3420157677100371</v>
      </c>
      <c r="H2026" s="17">
        <v>14.778741657852114</v>
      </c>
      <c r="I2026" s="17">
        <v>122.39124503022504</v>
      </c>
      <c r="J2026" s="17">
        <v>28.577255023763364</v>
      </c>
      <c r="K2026" s="17">
        <v>-0.999999999999998</v>
      </c>
      <c r="L2026" s="17">
        <v>-0.999999999999998</v>
      </c>
      <c r="M2026" s="17">
        <v>-0.999999999999998</v>
      </c>
      <c r="N2026" s="17">
        <v>0.49221428971949749</v>
      </c>
      <c r="O2026" s="17">
        <v>-0.999999999999998</v>
      </c>
      <c r="P2026" s="17">
        <v>-0.999999999999998</v>
      </c>
      <c r="Q2026" s="17">
        <v>6.4054704864194427</v>
      </c>
      <c r="R2026" s="17">
        <v>-0.999999999999998</v>
      </c>
      <c r="S2026" s="17">
        <v>4.297064275640528</v>
      </c>
      <c r="T2026" s="17">
        <v>0.4986872617164686</v>
      </c>
      <c r="U2026" s="17">
        <v>1.1684892765854604</v>
      </c>
      <c r="V2026" s="17">
        <v>1.3634117804108017</v>
      </c>
      <c r="W2026" s="17">
        <v>9.5715624555123728</v>
      </c>
      <c r="X2026" s="17">
        <v>9.0238617297968684</v>
      </c>
      <c r="Y2026" s="17">
        <v>0.42117683113418203</v>
      </c>
      <c r="Z2026" s="17">
        <v>62.393386253623078</v>
      </c>
      <c r="AA2026" s="17">
        <v>2.6773969731600293</v>
      </c>
      <c r="AB2026" s="17">
        <v>4.146215533976271</v>
      </c>
      <c r="AC2026" s="17">
        <v>52.815511020610018</v>
      </c>
      <c r="AD2026" s="17">
        <v>3.3557217079375294</v>
      </c>
      <c r="AE2026" s="17">
        <v>2.7601228334846475</v>
      </c>
      <c r="AF2026" s="17">
        <v>109.81087514894435</v>
      </c>
      <c r="AG2026" s="17">
        <v>96.72920793962993</v>
      </c>
      <c r="AH2026" s="17">
        <v>0.8821406010055618</v>
      </c>
      <c r="AI2026" s="17">
        <v>1.0854136217757062</v>
      </c>
      <c r="AJ2026" s="17">
        <v>0.33333333333333298</v>
      </c>
      <c r="AK2026" s="17">
        <v>1.5571130179916746</v>
      </c>
      <c r="AL2026" s="17">
        <v>1.5257299420824393</v>
      </c>
      <c r="AM2026" s="17">
        <v>0.33333333333333298</v>
      </c>
      <c r="AN2026" s="17">
        <v>1.1268762314979643</v>
      </c>
      <c r="AO2026" s="17">
        <v>1.2703222008656962</v>
      </c>
      <c r="AP2026" s="17">
        <v>0.33333333333333298</v>
      </c>
      <c r="AQ2026" s="17">
        <v>17.186815808586697</v>
      </c>
      <c r="AR2026" s="17">
        <v>2.2444243630026963</v>
      </c>
      <c r="AS2026" s="17">
        <v>17.19884462825096</v>
      </c>
      <c r="AT2026" s="17">
        <v>15.531303521633403</v>
      </c>
      <c r="AU2026" s="17">
        <v>-0.999999999999998</v>
      </c>
      <c r="AV2026" s="17">
        <v>-0.999999999999998</v>
      </c>
      <c r="AW2026" s="17">
        <v>-0.999999999999998</v>
      </c>
      <c r="AX2026" s="17">
        <v>-0.999999999999998</v>
      </c>
      <c r="AY2026" s="17">
        <v>0.14841649557186345</v>
      </c>
      <c r="AZ2026" s="17">
        <v>-0.64056269916866326</v>
      </c>
      <c r="BA2026" s="17">
        <v>1.1798501335399361</v>
      </c>
      <c r="BB2026" s="17">
        <v>-0.35949119179015299</v>
      </c>
      <c r="BC2026" s="17">
        <v>0.65245984328911466</v>
      </c>
      <c r="BD2026" s="17">
        <v>-8.4090059012603131</v>
      </c>
      <c r="BE2026" s="17">
        <v>18.694862793253193</v>
      </c>
      <c r="BF2026" s="17">
        <v>-0.999999999999998</v>
      </c>
      <c r="BG2026" s="22">
        <v>394.90796211716673</v>
      </c>
    </row>
    <row r="2027" spans="1:100" x14ac:dyDescent="0.25">
      <c r="A2027">
        <v>4972</v>
      </c>
      <c r="B2027" t="s">
        <v>3033</v>
      </c>
      <c r="C2027" s="48">
        <v>1</v>
      </c>
      <c r="D2027" s="22">
        <v>1450</v>
      </c>
      <c r="E2027" s="47">
        <v>62.798508766834246</v>
      </c>
      <c r="F2027" s="47">
        <v>-29.08938549335334</v>
      </c>
      <c r="G2027" s="47">
        <v>0.24773049482204326</v>
      </c>
      <c r="H2027" s="47">
        <v>5.0316799675559034</v>
      </c>
      <c r="I2027" s="47">
        <v>43.150978932390657</v>
      </c>
      <c r="J2027" s="47">
        <v>9.4265685797601293</v>
      </c>
      <c r="K2027" s="47">
        <v>-1</v>
      </c>
      <c r="L2027" s="47">
        <v>-1</v>
      </c>
      <c r="M2027" s="47">
        <v>-1</v>
      </c>
      <c r="N2027" s="47">
        <v>0.23106494761372834</v>
      </c>
      <c r="O2027" s="47">
        <v>-1</v>
      </c>
      <c r="P2027" s="47">
        <v>-1</v>
      </c>
      <c r="Q2027" s="47">
        <v>3.6908187015592362</v>
      </c>
      <c r="R2027" s="47">
        <v>-1</v>
      </c>
      <c r="S2027" s="47">
        <v>0.64189072421973781</v>
      </c>
      <c r="T2027" s="47">
        <v>9.2362986157557392E-2</v>
      </c>
      <c r="U2027" s="47">
        <v>2.8539908778594872E-2</v>
      </c>
      <c r="V2027" s="47">
        <v>-3.3016092497362891E-2</v>
      </c>
      <c r="W2027" s="47">
        <v>1.340861265996665</v>
      </c>
      <c r="X2027" s="47">
        <v>-0.95214589246562853</v>
      </c>
      <c r="Y2027" s="47">
        <v>6.2963204570277986E-2</v>
      </c>
      <c r="Z2027" s="47">
        <v>26.745601001024557</v>
      </c>
      <c r="AA2027" s="47">
        <v>0.83044305783086536</v>
      </c>
      <c r="AB2027" s="47">
        <v>0.95436065465510056</v>
      </c>
      <c r="AC2027" s="47">
        <v>9.5356991142494465</v>
      </c>
      <c r="AD2027" s="47">
        <v>1.0338197723233149</v>
      </c>
      <c r="AE2027" s="47">
        <v>-6.1692529453854741E-2</v>
      </c>
      <c r="AF2027" s="47">
        <v>37.173968240475233</v>
      </c>
      <c r="AG2027" s="47">
        <v>-21.084351504417185</v>
      </c>
      <c r="AH2027" s="47">
        <v>0.31588437088007865</v>
      </c>
      <c r="AI2027" s="47">
        <v>0.38548558873661259</v>
      </c>
      <c r="AJ2027" s="47">
        <v>0.33333333333333298</v>
      </c>
      <c r="AK2027" s="47">
        <v>0.47968211832321317</v>
      </c>
      <c r="AL2027" s="47">
        <v>0.57122895297980814</v>
      </c>
      <c r="AM2027" s="47">
        <v>0.33333333333333298</v>
      </c>
      <c r="AN2027" s="47">
        <v>0.18789602731731778</v>
      </c>
      <c r="AO2027" s="47">
        <v>0.23868759666666312</v>
      </c>
      <c r="AP2027" s="47">
        <v>0.33333333333333298</v>
      </c>
      <c r="AQ2027" s="47">
        <v>5.9770106919154165</v>
      </c>
      <c r="AR2027" s="47">
        <v>2.6866680235991405</v>
      </c>
      <c r="AS2027" s="47">
        <v>1.9901707455278179</v>
      </c>
      <c r="AT2027" s="47">
        <v>4.7497298106331778</v>
      </c>
      <c r="AU2027" s="47">
        <v>-1</v>
      </c>
      <c r="AV2027" s="47">
        <v>-1</v>
      </c>
      <c r="AW2027" s="47">
        <v>-1</v>
      </c>
      <c r="AX2027" s="47">
        <v>-1</v>
      </c>
      <c r="AY2027" s="47">
        <v>5.741340798477359E-3</v>
      </c>
      <c r="AZ2027" s="47">
        <v>0.26109216513129191</v>
      </c>
      <c r="BA2027" s="47">
        <v>0.31605474538102962</v>
      </c>
      <c r="BB2027" s="47">
        <v>0.19654570281331249</v>
      </c>
      <c r="BC2027" s="47">
        <v>0.14449960111956645</v>
      </c>
      <c r="BD2027" s="47">
        <v>6.219103395989273</v>
      </c>
      <c r="BE2027" s="47">
        <v>5.19276375489431</v>
      </c>
      <c r="BF2027" s="47">
        <v>-1</v>
      </c>
      <c r="BG2027" s="22">
        <v>0</v>
      </c>
    </row>
    <row r="2028" spans="1:100" x14ac:dyDescent="0.25">
      <c r="A2028">
        <v>4973</v>
      </c>
      <c r="B2028" t="s">
        <v>1864</v>
      </c>
      <c r="C2028" s="48">
        <v>2</v>
      </c>
      <c r="D2028" s="22">
        <v>1472.4442285156249</v>
      </c>
      <c r="E2028" s="17">
        <v>24.829639311579704</v>
      </c>
      <c r="F2028" s="17">
        <v>-98.136981357476344</v>
      </c>
      <c r="G2028" s="17">
        <v>-0.22614526949446973</v>
      </c>
      <c r="H2028" s="17">
        <v>0.47437720242940085</v>
      </c>
      <c r="I2028" s="17">
        <v>12.5695376375972</v>
      </c>
      <c r="J2028" s="17">
        <v>1.4531308132404508</v>
      </c>
      <c r="K2028" s="17">
        <v>-1.0000000000000016</v>
      </c>
      <c r="L2028" s="17">
        <v>-1.0000000000000016</v>
      </c>
      <c r="M2028" s="17">
        <v>-1.0000000000000016</v>
      </c>
      <c r="N2028" s="17">
        <v>0.10142907615785743</v>
      </c>
      <c r="O2028" s="17">
        <v>-1.0000000000000016</v>
      </c>
      <c r="P2028" s="17">
        <v>-1.0000000000000016</v>
      </c>
      <c r="Q2028" s="17">
        <v>2.2075144711358909</v>
      </c>
      <c r="R2028" s="17">
        <v>-1.0000000000000016</v>
      </c>
      <c r="S2028" s="17">
        <v>-1.1779257769173885</v>
      </c>
      <c r="T2028" s="17">
        <v>-0.11584540117378136</v>
      </c>
      <c r="U2028" s="17">
        <v>-0.67298419771395812</v>
      </c>
      <c r="V2028" s="17">
        <v>-1.0495138767348702</v>
      </c>
      <c r="W2028" s="17">
        <v>-2.6554228878800652</v>
      </c>
      <c r="X2028" s="17">
        <v>-6.0409046503107753</v>
      </c>
      <c r="Y2028" s="17">
        <v>-0.13171270402709254</v>
      </c>
      <c r="Z2028" s="17">
        <v>11.629700506238056</v>
      </c>
      <c r="AA2028" s="17">
        <v>-1.0612899198156196</v>
      </c>
      <c r="AB2028" s="17">
        <v>-1.2427711640403936</v>
      </c>
      <c r="AC2028" s="17">
        <v>-9.0556359104186477</v>
      </c>
      <c r="AD2028" s="17">
        <v>-1.3667108303835334</v>
      </c>
      <c r="AE2028" s="17">
        <v>-1.1946657116492863</v>
      </c>
      <c r="AF2028" s="17">
        <v>9.6068916587564459</v>
      </c>
      <c r="AG2028" s="17">
        <v>-74.474368113689167</v>
      </c>
      <c r="AH2028" s="17">
        <v>-0.30232998669079225</v>
      </c>
      <c r="AI2028" s="17">
        <v>-0.31596335992105523</v>
      </c>
      <c r="AJ2028" s="17">
        <v>0.33333333333333298</v>
      </c>
      <c r="AK2028" s="17">
        <v>-2.3977557322866327E-2</v>
      </c>
      <c r="AL2028" s="17">
        <v>0.14479160612528497</v>
      </c>
      <c r="AM2028" s="17">
        <v>0.33333333333333298</v>
      </c>
      <c r="AN2028" s="17">
        <v>-0.29846836303258667</v>
      </c>
      <c r="AO2028" s="17">
        <v>-0.28719646392152059</v>
      </c>
      <c r="AP2028" s="17">
        <v>0.33333333333333298</v>
      </c>
      <c r="AQ2028" s="17">
        <v>-0.58278482809205556</v>
      </c>
      <c r="AR2028" s="17">
        <v>2.2444243630026963</v>
      </c>
      <c r="AS2028" s="17">
        <v>-5.4207996419090207</v>
      </c>
      <c r="AT2028" s="17">
        <v>-0.29429999731991607</v>
      </c>
      <c r="AU2028" s="17">
        <v>-1.0000000000000016</v>
      </c>
      <c r="AV2028" s="17">
        <v>-1.0000000000000016</v>
      </c>
      <c r="AW2028" s="17">
        <v>-1.0000000000000016</v>
      </c>
      <c r="AX2028" s="17">
        <v>-1.0000000000000016</v>
      </c>
      <c r="AY2028" s="17">
        <v>-8.9791346378816014E-2</v>
      </c>
      <c r="AZ2028" s="17">
        <v>1.0022512610606453</v>
      </c>
      <c r="BA2028" s="17">
        <v>-0.39944793353389219</v>
      </c>
      <c r="BB2028" s="17">
        <v>0.5554001372818127</v>
      </c>
      <c r="BC2028" s="17">
        <v>-0.22325230727618486</v>
      </c>
      <c r="BD2028" s="17">
        <v>15.986080409204448</v>
      </c>
      <c r="BE2028" s="17">
        <v>-4.8724864318279399</v>
      </c>
      <c r="BF2028" s="17">
        <v>-1.0000000000000016</v>
      </c>
      <c r="BG2028" s="22">
        <v>32.209726370718272</v>
      </c>
    </row>
    <row r="2029" spans="1:100" x14ac:dyDescent="0.25">
      <c r="A2029">
        <v>4976</v>
      </c>
      <c r="B2029" t="s">
        <v>3034</v>
      </c>
      <c r="C2029" s="48">
        <v>2</v>
      </c>
      <c r="D2029" s="22">
        <v>1683.4246874999999</v>
      </c>
      <c r="E2029" s="17">
        <v>179.61507131168588</v>
      </c>
      <c r="F2029" s="17">
        <v>151.56962942450434</v>
      </c>
      <c r="G2029" s="17">
        <v>1.5094610736222325</v>
      </c>
      <c r="H2029" s="17">
        <v>16.306134970969758</v>
      </c>
      <c r="I2029" s="17">
        <v>134.11780177655237</v>
      </c>
      <c r="J2029" s="17">
        <v>31.473518333638644</v>
      </c>
      <c r="K2029" s="17">
        <v>-0.99999999999999767</v>
      </c>
      <c r="L2029" s="17">
        <v>-0.99999999999999767</v>
      </c>
      <c r="M2029" s="17">
        <v>-0.99999999999999767</v>
      </c>
      <c r="N2029" s="17">
        <v>0.53394160475816199</v>
      </c>
      <c r="O2029" s="17">
        <v>-0.99999999999999767</v>
      </c>
      <c r="P2029" s="17">
        <v>-0.99999999999999767</v>
      </c>
      <c r="Q2029" s="17">
        <v>6.8537203871044987</v>
      </c>
      <c r="R2029" s="17">
        <v>-0.99999999999999767</v>
      </c>
      <c r="S2029" s="17">
        <v>4.8816734850690811</v>
      </c>
      <c r="T2029" s="17">
        <v>0.56430591138916442</v>
      </c>
      <c r="U2029" s="17">
        <v>1.3651183739279975</v>
      </c>
      <c r="V2029" s="17">
        <v>1.6210594742499458</v>
      </c>
      <c r="W2029" s="17">
        <v>10.877137108009796</v>
      </c>
      <c r="X2029" s="17">
        <v>10.632449339848495</v>
      </c>
      <c r="Y2029" s="17">
        <v>0.4802133427897497</v>
      </c>
      <c r="Z2029" s="17">
        <v>67.813837780944709</v>
      </c>
      <c r="AA2029" s="17">
        <v>3.0766069749722225</v>
      </c>
      <c r="AB2029" s="17">
        <v>4.7216414658784878</v>
      </c>
      <c r="AC2029" s="17">
        <v>59.421996502147593</v>
      </c>
      <c r="AD2029" s="17">
        <v>3.859974231924804</v>
      </c>
      <c r="AE2029" s="17">
        <v>3.1824077659929131</v>
      </c>
      <c r="AF2029" s="17">
        <v>120.51046930481351</v>
      </c>
      <c r="AG2029" s="17">
        <v>115.01000594785849</v>
      </c>
      <c r="AH2029" s="17">
        <v>1.0086161575302763</v>
      </c>
      <c r="AI2029" s="17">
        <v>1.2350500378269751</v>
      </c>
      <c r="AJ2029" s="17">
        <v>0.33333333333333298</v>
      </c>
      <c r="AK2029" s="17">
        <v>1.725938915828279</v>
      </c>
      <c r="AL2029" s="17">
        <v>1.6731839577251377</v>
      </c>
      <c r="AM2029" s="17">
        <v>0.33333333333333298</v>
      </c>
      <c r="AN2029" s="17">
        <v>1.2790718644712997</v>
      </c>
      <c r="AO2029" s="17">
        <v>1.4366311341332672</v>
      </c>
      <c r="AP2029" s="17">
        <v>0.33333333333333298</v>
      </c>
      <c r="AQ2029" s="17">
        <v>19.084220567380086</v>
      </c>
      <c r="AR2029" s="17">
        <v>2.2444243630026963</v>
      </c>
      <c r="AS2029" s="17">
        <v>19.614127985369613</v>
      </c>
      <c r="AT2029" s="17">
        <v>17.221131899974033</v>
      </c>
      <c r="AU2029" s="17">
        <v>-0.99999999999999767</v>
      </c>
      <c r="AV2029" s="17">
        <v>-0.99999999999999767</v>
      </c>
      <c r="AW2029" s="17">
        <v>-0.99999999999999767</v>
      </c>
      <c r="AX2029" s="17">
        <v>-0.99999999999999767</v>
      </c>
      <c r="AY2029" s="17">
        <v>0.17385188391515491</v>
      </c>
      <c r="AZ2029" s="17">
        <v>-0.81597930473475833</v>
      </c>
      <c r="BA2029" s="17">
        <v>1.3484846306953637</v>
      </c>
      <c r="BB2029" s="17">
        <v>-0.45718157870727916</v>
      </c>
      <c r="BC2029" s="17">
        <v>0.7459667507198916</v>
      </c>
      <c r="BD2029" s="17">
        <v>-11.013867642559566</v>
      </c>
      <c r="BE2029" s="17">
        <v>21.21134031495469</v>
      </c>
      <c r="BF2029" s="17">
        <v>-0.99999999999999767</v>
      </c>
      <c r="BG2029" s="22">
        <v>789.66872212924363</v>
      </c>
    </row>
    <row r="2030" spans="1:100" x14ac:dyDescent="0.25">
      <c r="A2030">
        <v>4978</v>
      </c>
      <c r="B2030" t="s">
        <v>1415</v>
      </c>
      <c r="C2030" s="48">
        <v>2</v>
      </c>
      <c r="D2030" s="22">
        <v>1461.3079296875001</v>
      </c>
      <c r="E2030" s="17">
        <v>54.162017975026615</v>
      </c>
      <c r="F2030" s="17">
        <v>-50.816708592930993</v>
      </c>
      <c r="G2030" s="17">
        <v>0.10275817968119005</v>
      </c>
      <c r="H2030" s="17">
        <v>3.4745504601716055</v>
      </c>
      <c r="I2030" s="17">
        <v>35.603357187269367</v>
      </c>
      <c r="J2030" s="17">
        <v>7.1420988446190874</v>
      </c>
      <c r="K2030" s="17">
        <v>-1.0000000000000009</v>
      </c>
      <c r="L2030" s="17">
        <v>-1.0000000000000009</v>
      </c>
      <c r="M2030" s="17">
        <v>-1.0000000000000009</v>
      </c>
      <c r="N2030" s="17">
        <v>0.18339170727665899</v>
      </c>
      <c r="O2030" s="17">
        <v>-1.0000000000000009</v>
      </c>
      <c r="P2030" s="17">
        <v>-1.0000000000000009</v>
      </c>
      <c r="Q2030" s="17">
        <v>3.0879866804032652</v>
      </c>
      <c r="R2030" s="17">
        <v>-1.0000000000000009</v>
      </c>
      <c r="S2030" s="17">
        <v>-2.9610604070834157E-2</v>
      </c>
      <c r="T2030" s="17">
        <v>1.304564232263164E-2</v>
      </c>
      <c r="U2030" s="17">
        <v>-0.28675665928317257</v>
      </c>
      <c r="V2030" s="17">
        <v>-0.54343092198016674</v>
      </c>
      <c r="W2030" s="17">
        <v>-9.0955618860958154E-2</v>
      </c>
      <c r="X2030" s="17">
        <v>-2.8812459763038465</v>
      </c>
      <c r="Y2030" s="17">
        <v>-1.5750586098284836E-2</v>
      </c>
      <c r="Z2030" s="17">
        <v>22.276790275123069</v>
      </c>
      <c r="AA2030" s="17">
        <v>-0.27714404109923718</v>
      </c>
      <c r="AB2030" s="17">
        <v>-0.11249418961746582</v>
      </c>
      <c r="AC2030" s="17">
        <v>3.9211140197707817</v>
      </c>
      <c r="AD2030" s="17">
        <v>-0.3762358003942472</v>
      </c>
      <c r="AE2030" s="17">
        <v>-0.36519503714909607</v>
      </c>
      <c r="AF2030" s="17">
        <v>30.623506030081135</v>
      </c>
      <c r="AG2030" s="17">
        <v>-38.566419032436357</v>
      </c>
      <c r="AH2030" s="17">
        <v>-5.3901124796013333E-2</v>
      </c>
      <c r="AI2030" s="17">
        <v>-2.2040917046758091E-2</v>
      </c>
      <c r="AJ2030" s="17">
        <v>0.33333333333333298</v>
      </c>
      <c r="AK2030" s="17">
        <v>0.30763771135330792</v>
      </c>
      <c r="AL2030" s="17">
        <v>0.43442728193883445</v>
      </c>
      <c r="AM2030" s="17">
        <v>0.33333333333333298</v>
      </c>
      <c r="AN2030" s="17">
        <v>4.8100650454413474E-4</v>
      </c>
      <c r="AO2030" s="17">
        <v>3.9474872025705321E-2</v>
      </c>
      <c r="AP2030" s="17">
        <v>0.33333333333333298</v>
      </c>
      <c r="AQ2030" s="17">
        <v>3.1441812176250021</v>
      </c>
      <c r="AR2030" s="17">
        <v>2.2444243630026963</v>
      </c>
      <c r="AS2030" s="17">
        <v>-0.67659363048785703</v>
      </c>
      <c r="AT2030" s="17">
        <v>3.0249353740352514</v>
      </c>
      <c r="AU2030" s="17">
        <v>-1.0000000000000009</v>
      </c>
      <c r="AV2030" s="17">
        <v>-1.0000000000000009</v>
      </c>
      <c r="AW2030" s="17">
        <v>-1.0000000000000009</v>
      </c>
      <c r="AX2030" s="17">
        <v>-1.0000000000000009</v>
      </c>
      <c r="AY2030" s="17">
        <v>-3.9830035659136752E-2</v>
      </c>
      <c r="AZ2030" s="17">
        <v>0.65769023381017711</v>
      </c>
      <c r="BA2030" s="17">
        <v>-6.8208622510700423E-2</v>
      </c>
      <c r="BB2030" s="17">
        <v>0.36351237409067139</v>
      </c>
      <c r="BC2030" s="17">
        <v>-3.9581918857779175E-2</v>
      </c>
      <c r="BD2030" s="17">
        <v>10.869496180869611</v>
      </c>
      <c r="BE2030" s="17">
        <v>7.0489617286603412E-2</v>
      </c>
      <c r="BF2030" s="17">
        <v>-1.0000000000000009</v>
      </c>
      <c r="BG2030" s="22">
        <v>20.542827411163671</v>
      </c>
    </row>
    <row r="2031" spans="1:100" x14ac:dyDescent="0.25">
      <c r="A2031">
        <v>4979</v>
      </c>
      <c r="B2031" t="s">
        <v>1865</v>
      </c>
      <c r="C2031" s="48">
        <v>2</v>
      </c>
      <c r="D2031" s="22">
        <v>1510.9788574218751</v>
      </c>
      <c r="E2031" s="17">
        <v>106.67703758167151</v>
      </c>
      <c r="F2031" s="17">
        <v>33.902811788777591</v>
      </c>
      <c r="G2031" s="17">
        <v>0.69160817648275175</v>
      </c>
      <c r="H2031" s="17">
        <v>8.8458897320869312</v>
      </c>
      <c r="I2031" s="17">
        <v>76.84179540415856</v>
      </c>
      <c r="J2031" s="17">
        <v>17.327303090660198</v>
      </c>
      <c r="K2031" s="17">
        <v>-0.99999999999999944</v>
      </c>
      <c r="L2031" s="17">
        <v>-0.99999999999999944</v>
      </c>
      <c r="M2031" s="17">
        <v>-0.99999999999999944</v>
      </c>
      <c r="N2031" s="17">
        <v>0.3301329323781852</v>
      </c>
      <c r="O2031" s="17">
        <v>-0.99999999999999944</v>
      </c>
      <c r="P2031" s="17">
        <v>-0.99999999999999944</v>
      </c>
      <c r="Q2031" s="17">
        <v>4.664333960768988</v>
      </c>
      <c r="R2031" s="17">
        <v>-0.99999999999999944</v>
      </c>
      <c r="S2031" s="17">
        <v>2.0262674584810223</v>
      </c>
      <c r="T2031" s="17">
        <v>0.24380482329454545</v>
      </c>
      <c r="U2031" s="17">
        <v>0.40472312099781199</v>
      </c>
      <c r="V2031" s="17">
        <v>0.362631167169507</v>
      </c>
      <c r="W2031" s="17">
        <v>4.5003204743037202</v>
      </c>
      <c r="X2031" s="17">
        <v>2.7756268985358505</v>
      </c>
      <c r="Y2031" s="17">
        <v>0.19186138313652748</v>
      </c>
      <c r="Z2031" s="17">
        <v>41.338733201131923</v>
      </c>
      <c r="AA2031" s="17">
        <v>1.1267460650440173</v>
      </c>
      <c r="AB2031" s="17">
        <v>1.9110893101662585</v>
      </c>
      <c r="AC2031" s="17">
        <v>27.153947770947518</v>
      </c>
      <c r="AD2031" s="17">
        <v>1.397054263005854</v>
      </c>
      <c r="AE2031" s="17">
        <v>1.1198420010777816</v>
      </c>
      <c r="AF2031" s="17">
        <v>68.250455021803802</v>
      </c>
      <c r="AG2031" s="17">
        <v>25.721127220548134</v>
      </c>
      <c r="AH2031" s="17">
        <v>0.39087175581317551</v>
      </c>
      <c r="AI2031" s="17">
        <v>0.50418107904426201</v>
      </c>
      <c r="AJ2031" s="17">
        <v>0.33333333333333298</v>
      </c>
      <c r="AK2031" s="17">
        <v>0.90134279528821115</v>
      </c>
      <c r="AL2031" s="17">
        <v>0.95297449451409355</v>
      </c>
      <c r="AM2031" s="17">
        <v>0.33333333333333298</v>
      </c>
      <c r="AN2031" s="17">
        <v>0.53570292569381783</v>
      </c>
      <c r="AO2031" s="17">
        <v>0.62432862047317339</v>
      </c>
      <c r="AP2031" s="17">
        <v>0.33333333333333298</v>
      </c>
      <c r="AQ2031" s="17">
        <v>9.8167288895952041</v>
      </c>
      <c r="AR2031" s="17">
        <v>2.2444243630026963</v>
      </c>
      <c r="AS2031" s="17">
        <v>7.8171625209086884</v>
      </c>
      <c r="AT2031" s="17">
        <v>8.9675052762506873</v>
      </c>
      <c r="AU2031" s="17">
        <v>-0.99999999999999944</v>
      </c>
      <c r="AV2031" s="17">
        <v>-0.99999999999999944</v>
      </c>
      <c r="AW2031" s="17">
        <v>-0.99999999999999944</v>
      </c>
      <c r="AX2031" s="17">
        <v>-0.99999999999999944</v>
      </c>
      <c r="AY2031" s="17">
        <v>4.9617848609697944E-2</v>
      </c>
      <c r="AZ2031" s="17">
        <v>4.0807801282023187E-2</v>
      </c>
      <c r="BA2031" s="17">
        <v>0.52482336826172249</v>
      </c>
      <c r="BB2031" s="17">
        <v>1.99674552868086E-2</v>
      </c>
      <c r="BC2031" s="17">
        <v>0.28925108032112895</v>
      </c>
      <c r="BD2031" s="17">
        <v>1.7090552853994971</v>
      </c>
      <c r="BE2031" s="17">
        <v>8.9201123196522811</v>
      </c>
      <c r="BF2031" s="17">
        <v>-0.99999999999999944</v>
      </c>
      <c r="BG2031" s="22">
        <v>119.83817211014389</v>
      </c>
    </row>
    <row r="2032" spans="1:100" x14ac:dyDescent="0.25">
      <c r="A2032">
        <v>4980</v>
      </c>
      <c r="B2032" t="s">
        <v>1866</v>
      </c>
      <c r="C2032" s="48">
        <v>2</v>
      </c>
      <c r="D2032" s="22">
        <v>1546.306396484375</v>
      </c>
      <c r="E2032" s="17">
        <v>81.904683464943602</v>
      </c>
      <c r="F2032" s="17">
        <v>-6.0610304646389457</v>
      </c>
      <c r="G2032" s="17">
        <v>0.41383620283282435</v>
      </c>
      <c r="H2032" s="17">
        <v>6.312124734536833</v>
      </c>
      <c r="I2032" s="17">
        <v>57.388823618533984</v>
      </c>
      <c r="J2032" s="17">
        <v>12.522744542952728</v>
      </c>
      <c r="K2032" s="17">
        <v>-1</v>
      </c>
      <c r="L2032" s="17">
        <v>-1</v>
      </c>
      <c r="M2032" s="17">
        <v>-1</v>
      </c>
      <c r="N2032" s="17">
        <v>0.2609122481060322</v>
      </c>
      <c r="O2032" s="17">
        <v>-1</v>
      </c>
      <c r="P2032" s="17">
        <v>-1</v>
      </c>
      <c r="Q2032" s="17">
        <v>3.9207403501665929</v>
      </c>
      <c r="R2032" s="17">
        <v>-1</v>
      </c>
      <c r="S2032" s="17">
        <v>1.0564698697564647</v>
      </c>
      <c r="T2032" s="17">
        <v>0.13495123836702447</v>
      </c>
      <c r="U2032" s="17">
        <v>7.8538686335422603E-2</v>
      </c>
      <c r="V2032" s="17">
        <v>-6.4775907840285793E-2</v>
      </c>
      <c r="W2032" s="17">
        <v>2.3345264199651972</v>
      </c>
      <c r="X2032" s="17">
        <v>0.10717015799775859</v>
      </c>
      <c r="Y2032" s="17">
        <v>9.3926787295583972E-2</v>
      </c>
      <c r="Z2032" s="17">
        <v>32.346844711839651</v>
      </c>
      <c r="AA2032" s="17">
        <v>0.46450385108603365</v>
      </c>
      <c r="AB2032" s="17">
        <v>0.95652569356871198</v>
      </c>
      <c r="AC2032" s="17">
        <v>16.194569118323074</v>
      </c>
      <c r="AD2032" s="17">
        <v>0.56055891879267628</v>
      </c>
      <c r="AE2032" s="17">
        <v>0.41932120411404727</v>
      </c>
      <c r="AF2032" s="17">
        <v>50.501092806254526</v>
      </c>
      <c r="AG2032" s="17">
        <v>-4.6045562315998207</v>
      </c>
      <c r="AH2032" s="17">
        <v>0.18106375454997461</v>
      </c>
      <c r="AI2032" s="17">
        <v>0.25595194900069818</v>
      </c>
      <c r="AJ2032" s="17">
        <v>0.33333333333333298</v>
      </c>
      <c r="AK2032" s="17">
        <v>0.62128058279546161</v>
      </c>
      <c r="AL2032" s="17">
        <v>0.70836570883002414</v>
      </c>
      <c r="AM2032" s="17">
        <v>0.33333333333333298</v>
      </c>
      <c r="AN2032" s="17">
        <v>0.28322835722743278</v>
      </c>
      <c r="AO2032" s="17">
        <v>0.34844175474299005</v>
      </c>
      <c r="AP2032" s="17">
        <v>0.33333333333333298</v>
      </c>
      <c r="AQ2032" s="17">
        <v>6.669158632002099</v>
      </c>
      <c r="AR2032" s="17">
        <v>2.2444243630026963</v>
      </c>
      <c r="AS2032" s="17">
        <v>3.8104928721191569</v>
      </c>
      <c r="AT2032" s="17">
        <v>6.1642797022386615</v>
      </c>
      <c r="AU2032" s="17">
        <v>-1</v>
      </c>
      <c r="AV2032" s="17">
        <v>-1</v>
      </c>
      <c r="AW2032" s="17">
        <v>-1</v>
      </c>
      <c r="AX2032" s="17">
        <v>-1</v>
      </c>
      <c r="AY2032" s="17">
        <v>7.4235453285221289E-3</v>
      </c>
      <c r="AZ2032" s="17">
        <v>0.33180321900138188</v>
      </c>
      <c r="BA2032" s="17">
        <v>0.24507866687911639</v>
      </c>
      <c r="BB2032" s="17">
        <v>0.18202426203195882</v>
      </c>
      <c r="BC2032" s="17">
        <v>0.13413417163592539</v>
      </c>
      <c r="BD2032" s="17">
        <v>6.0302130689762965</v>
      </c>
      <c r="BE2032" s="17">
        <v>4.7455735110502211</v>
      </c>
      <c r="BF2032" s="17">
        <v>-1</v>
      </c>
      <c r="BG2032" s="22">
        <v>599.78416831937989</v>
      </c>
    </row>
    <row r="2033" spans="1:100" x14ac:dyDescent="0.25">
      <c r="A2033">
        <v>4982</v>
      </c>
      <c r="B2033" t="s">
        <v>1867</v>
      </c>
      <c r="C2033" s="48">
        <v>2</v>
      </c>
      <c r="D2033" s="22">
        <v>1593.4992578125</v>
      </c>
      <c r="E2033" s="17">
        <v>104.70790301591805</v>
      </c>
      <c r="F2033" s="17">
        <v>30.726118011887728</v>
      </c>
      <c r="G2033" s="17">
        <v>0.6695283050206251</v>
      </c>
      <c r="H2033" s="17">
        <v>8.6444827840567857</v>
      </c>
      <c r="I2033" s="17">
        <v>75.29549427471386</v>
      </c>
      <c r="J2033" s="17">
        <v>16.94539258409722</v>
      </c>
      <c r="K2033" s="17">
        <v>-0.99999999999999956</v>
      </c>
      <c r="L2033" s="17">
        <v>-0.99999999999999956</v>
      </c>
      <c r="M2033" s="17">
        <v>-0.99999999999999956</v>
      </c>
      <c r="N2033" s="17">
        <v>0.32463063568796624</v>
      </c>
      <c r="O2033" s="17">
        <v>-0.99999999999999956</v>
      </c>
      <c r="P2033" s="17">
        <v>-0.99999999999999956</v>
      </c>
      <c r="Q2033" s="17">
        <v>4.6052263008909211</v>
      </c>
      <c r="R2033" s="17">
        <v>-0.99999999999999956</v>
      </c>
      <c r="S2033" s="17">
        <v>1.9491790257570463</v>
      </c>
      <c r="T2033" s="17">
        <v>0.23515213910970972</v>
      </c>
      <c r="U2033" s="17">
        <v>0.3787949818279161</v>
      </c>
      <c r="V2033" s="17">
        <v>0.32865692148079995</v>
      </c>
      <c r="W2033" s="17">
        <v>4.3281632415027609</v>
      </c>
      <c r="X2033" s="17">
        <v>2.5635134118542124</v>
      </c>
      <c r="Y2033" s="17">
        <v>0.18407664063911278</v>
      </c>
      <c r="Z2033" s="17">
        <v>40.623975195000007</v>
      </c>
      <c r="AA2033" s="17">
        <v>1.0741049624559837</v>
      </c>
      <c r="AB2033" s="17">
        <v>1.8352118136717448</v>
      </c>
      <c r="AC2033" s="17">
        <v>26.282795549306584</v>
      </c>
      <c r="AD2033" s="17">
        <v>1.3305619188135942</v>
      </c>
      <c r="AE2033" s="17">
        <v>1.0641581646191796</v>
      </c>
      <c r="AF2033" s="17">
        <v>66.839572451095052</v>
      </c>
      <c r="AG2033" s="17">
        <v>23.310562958696302</v>
      </c>
      <c r="AH2033" s="17">
        <v>0.3741942860211529</v>
      </c>
      <c r="AI2033" s="17">
        <v>0.48444954453234301</v>
      </c>
      <c r="AJ2033" s="17">
        <v>0.33333333333333298</v>
      </c>
      <c r="AK2033" s="17">
        <v>0.87908087457682949</v>
      </c>
      <c r="AL2033" s="17">
        <v>0.93353073827244393</v>
      </c>
      <c r="AM2033" s="17">
        <v>0.33333333333333298</v>
      </c>
      <c r="AN2033" s="17">
        <v>0.51563392468574909</v>
      </c>
      <c r="AO2033" s="17">
        <v>0.60239859472806878</v>
      </c>
      <c r="AP2033" s="17">
        <v>0.33333333333333298</v>
      </c>
      <c r="AQ2033" s="17">
        <v>9.5665310536059778</v>
      </c>
      <c r="AR2033" s="17">
        <v>2.2444243630026963</v>
      </c>
      <c r="AS2033" s="17">
        <v>7.4986755631568958</v>
      </c>
      <c r="AT2033" s="17">
        <v>8.7446791230566419</v>
      </c>
      <c r="AU2033" s="17">
        <v>-0.99999999999999956</v>
      </c>
      <c r="AV2033" s="17">
        <v>-0.99999999999999956</v>
      </c>
      <c r="AW2033" s="17">
        <v>-0.99999999999999956</v>
      </c>
      <c r="AX2033" s="17">
        <v>-0.99999999999999956</v>
      </c>
      <c r="AY2033" s="17">
        <v>4.6263857274141222E-2</v>
      </c>
      <c r="AZ2033" s="17">
        <v>6.3938793710398206E-2</v>
      </c>
      <c r="BA2033" s="17">
        <v>0.50258668625389913</v>
      </c>
      <c r="BB2033" s="17">
        <v>3.2849220914485458E-2</v>
      </c>
      <c r="BC2033" s="17">
        <v>0.27692096162568358</v>
      </c>
      <c r="BD2033" s="17">
        <v>2.0525406528224477</v>
      </c>
      <c r="BE2033" s="17">
        <v>8.5882815769879493</v>
      </c>
      <c r="BF2033" s="17">
        <v>-0.99999999999999956</v>
      </c>
      <c r="BG2033" s="22">
        <v>256.94232913217468</v>
      </c>
    </row>
    <row r="2034" spans="1:100" x14ac:dyDescent="0.25">
      <c r="A2034">
        <v>4983</v>
      </c>
      <c r="B2034" t="s">
        <v>1868</v>
      </c>
      <c r="C2034" s="48">
        <v>3</v>
      </c>
      <c r="D2034" s="22">
        <v>1553.9009433081094</v>
      </c>
      <c r="E2034" s="17">
        <v>124.76761437254615</v>
      </c>
      <c r="F2034" s="17">
        <v>72.361350789810444</v>
      </c>
      <c r="G2034" s="17">
        <v>0.78667108001846597</v>
      </c>
      <c r="H2034" s="17">
        <v>9.7899877376017539</v>
      </c>
      <c r="I2034" s="17">
        <v>98.587196667742418</v>
      </c>
      <c r="J2034" s="17">
        <v>15.213051196609197</v>
      </c>
      <c r="K2034" s="17">
        <v>-1.0000000000000007</v>
      </c>
      <c r="L2034" s="17">
        <v>-1.0000000000000007</v>
      </c>
      <c r="M2034" s="17">
        <v>-1.0000000000000007</v>
      </c>
      <c r="N2034" s="17">
        <v>0.40861120165182968</v>
      </c>
      <c r="O2034" s="17">
        <v>-1.0000000000000007</v>
      </c>
      <c r="P2034" s="17">
        <v>-1.0000000000000007</v>
      </c>
      <c r="Q2034" s="17">
        <v>6.2112555259036855</v>
      </c>
      <c r="R2034" s="17">
        <v>-1.0000000000000007</v>
      </c>
      <c r="S2034" s="17">
        <v>2.231823772582969</v>
      </c>
      <c r="T2034" s="17">
        <v>0.30780107631931625</v>
      </c>
      <c r="U2034" s="17">
        <v>-0.44245766673393416</v>
      </c>
      <c r="V2034" s="17">
        <v>-0.13542498660709723</v>
      </c>
      <c r="W2034" s="17">
        <v>3.5787322116980702</v>
      </c>
      <c r="X2034" s="17">
        <v>1.7998129912714842</v>
      </c>
      <c r="Y2034" s="17">
        <v>0.36276913859397153</v>
      </c>
      <c r="Z2034" s="17">
        <v>59.273370498988008</v>
      </c>
      <c r="AA2034" s="17">
        <v>-0.20507387082144418</v>
      </c>
      <c r="AB2034" s="17">
        <v>1.5659637893971832</v>
      </c>
      <c r="AC2034" s="17">
        <v>28.185990691092996</v>
      </c>
      <c r="AD2034" s="17">
        <v>0.22755972215594727</v>
      </c>
      <c r="AE2034" s="17">
        <v>2.5603812557044048</v>
      </c>
      <c r="AF2034" s="17">
        <v>91.585706235182585</v>
      </c>
      <c r="AG2034" s="17">
        <v>49.786260797133274</v>
      </c>
      <c r="AH2034" s="17">
        <v>-1.1650790721417916E-2</v>
      </c>
      <c r="AI2034" s="17">
        <v>-7.3329337215236393E-2</v>
      </c>
      <c r="AJ2034" s="17">
        <v>0.33333333333333298</v>
      </c>
      <c r="AK2034" s="17">
        <v>0.81761524766979543</v>
      </c>
      <c r="AL2034" s="17">
        <v>0.81257538414578689</v>
      </c>
      <c r="AM2034" s="17">
        <v>0.33333333333333298</v>
      </c>
      <c r="AN2034" s="17">
        <v>0.52306512703002173</v>
      </c>
      <c r="AO2034" s="17">
        <v>0.66105203958141434</v>
      </c>
      <c r="AP2034" s="17">
        <v>0.33333333333333298</v>
      </c>
      <c r="AQ2034" s="17">
        <v>7.001490432559824</v>
      </c>
      <c r="AR2034" s="17">
        <v>2.7119119154590079</v>
      </c>
      <c r="AS2034" s="17">
        <v>4.0452414397121919</v>
      </c>
      <c r="AT2034" s="17">
        <v>8.4558978414379986</v>
      </c>
      <c r="AU2034" s="17">
        <v>-1.0000000000000007</v>
      </c>
      <c r="AV2034" s="17">
        <v>-1.0000000000000007</v>
      </c>
      <c r="AW2034" s="17">
        <v>-1.0000000000000007</v>
      </c>
      <c r="AX2034" s="17">
        <v>-1.0000000000000007</v>
      </c>
      <c r="AY2034" s="17">
        <v>5.7023521731626454E-2</v>
      </c>
      <c r="AZ2034" s="17">
        <v>-0.23642723818173525</v>
      </c>
      <c r="BA2034" s="17">
        <v>0.10421138145884914</v>
      </c>
      <c r="BB2034" s="17">
        <v>0.10621844055931165</v>
      </c>
      <c r="BC2034" s="17">
        <v>2.6033713300215009E-2</v>
      </c>
      <c r="BD2034" s="17">
        <v>1.4733248230741147</v>
      </c>
      <c r="BE2034" s="17">
        <v>1.1718997397996209</v>
      </c>
      <c r="BF2034" s="17">
        <v>-1.0000000000000007</v>
      </c>
      <c r="CU2034" t="e">
        <v>#N/A</v>
      </c>
      <c r="CV2034" t="e">
        <v>#N/A</v>
      </c>
    </row>
    <row r="2035" spans="1:100" x14ac:dyDescent="0.25">
      <c r="A2035">
        <v>4984</v>
      </c>
      <c r="B2035" t="s">
        <v>1869</v>
      </c>
      <c r="C2035" s="48">
        <v>2</v>
      </c>
      <c r="D2035" s="22">
        <v>1550.7234667968751</v>
      </c>
      <c r="E2035" s="17">
        <v>108.41009533036095</v>
      </c>
      <c r="F2035" s="17">
        <v>36.698656146497171</v>
      </c>
      <c r="G2035" s="17">
        <v>0.71104092272214481</v>
      </c>
      <c r="H2035" s="17">
        <v>9.0231502799408396</v>
      </c>
      <c r="I2035" s="17">
        <v>78.20271263185748</v>
      </c>
      <c r="J2035" s="17">
        <v>17.663426875299372</v>
      </c>
      <c r="K2035" s="17">
        <v>-0.99999999999999944</v>
      </c>
      <c r="L2035" s="17">
        <v>-0.99999999999999944</v>
      </c>
      <c r="M2035" s="17">
        <v>-0.99999999999999944</v>
      </c>
      <c r="N2035" s="17">
        <v>0.33497556633546544</v>
      </c>
      <c r="O2035" s="17">
        <v>-0.99999999999999944</v>
      </c>
      <c r="P2035" s="17">
        <v>-0.99999999999999944</v>
      </c>
      <c r="Q2035" s="17">
        <v>4.7163552851315451</v>
      </c>
      <c r="R2035" s="17">
        <v>-0.99999999999999944</v>
      </c>
      <c r="S2035" s="17">
        <v>2.0941138657251557</v>
      </c>
      <c r="T2035" s="17">
        <v>0.25142014915103617</v>
      </c>
      <c r="U2035" s="17">
        <v>0.42754277145694247</v>
      </c>
      <c r="V2035" s="17">
        <v>0.39253228757575126</v>
      </c>
      <c r="W2035" s="17">
        <v>4.6518380147946452</v>
      </c>
      <c r="X2035" s="17">
        <v>2.9623103929442092</v>
      </c>
      <c r="Y2035" s="17">
        <v>0.19871282363294374</v>
      </c>
      <c r="Z2035" s="17">
        <v>41.967799859403051</v>
      </c>
      <c r="AA2035" s="17">
        <v>1.1730760987178908</v>
      </c>
      <c r="AB2035" s="17">
        <v>1.9778699586490878</v>
      </c>
      <c r="AC2035" s="17">
        <v>27.92065875873881</v>
      </c>
      <c r="AD2035" s="17">
        <v>1.4555749321033598</v>
      </c>
      <c r="AE2035" s="17">
        <v>1.1688499794707714</v>
      </c>
      <c r="AF2035" s="17">
        <v>69.49218883430332</v>
      </c>
      <c r="AG2035" s="17">
        <v>27.842692270175704</v>
      </c>
      <c r="AH2035" s="17">
        <v>0.40554978683973419</v>
      </c>
      <c r="AI2035" s="17">
        <v>0.52154702719942492</v>
      </c>
      <c r="AJ2035" s="17">
        <v>0.33333333333333298</v>
      </c>
      <c r="AK2035" s="17">
        <v>0.92093576514439102</v>
      </c>
      <c r="AL2035" s="17">
        <v>0.97008716573741616</v>
      </c>
      <c r="AM2035" s="17">
        <v>0.33333333333333298</v>
      </c>
      <c r="AN2035" s="17">
        <v>0.55336588195408787</v>
      </c>
      <c r="AO2035" s="17">
        <v>0.64362948579111534</v>
      </c>
      <c r="AP2035" s="17">
        <v>0.33333333333333298</v>
      </c>
      <c r="AQ2035" s="17">
        <v>10.036930853395754</v>
      </c>
      <c r="AR2035" s="17">
        <v>2.2444243630026963</v>
      </c>
      <c r="AS2035" s="17">
        <v>8.0974665182015624</v>
      </c>
      <c r="AT2035" s="17">
        <v>9.1636171104136501</v>
      </c>
      <c r="AU2035" s="17">
        <v>-0.99999999999999944</v>
      </c>
      <c r="AV2035" s="17">
        <v>-0.99999999999999944</v>
      </c>
      <c r="AW2035" s="17">
        <v>-0.99999999999999944</v>
      </c>
      <c r="AX2035" s="17">
        <v>-0.99999999999999944</v>
      </c>
      <c r="AY2035" s="17">
        <v>5.2569734567222436E-2</v>
      </c>
      <c r="AZ2035" s="17">
        <v>2.0449951513877573E-2</v>
      </c>
      <c r="BA2035" s="17">
        <v>0.54439412524757369</v>
      </c>
      <c r="BB2035" s="17">
        <v>8.630066707016909E-3</v>
      </c>
      <c r="BC2035" s="17">
        <v>0.30010295815570709</v>
      </c>
      <c r="BD2035" s="17">
        <v>1.4067499031637238</v>
      </c>
      <c r="BE2035" s="17">
        <v>9.212160333957355</v>
      </c>
      <c r="BF2035" s="17">
        <v>-0.99999999999999944</v>
      </c>
      <c r="BG2035" s="22">
        <v>959.74620631488574</v>
      </c>
    </row>
    <row r="2036" spans="1:100" x14ac:dyDescent="0.25">
      <c r="A2036">
        <v>4987</v>
      </c>
      <c r="B2036" t="s">
        <v>1870</v>
      </c>
      <c r="C2036" s="48">
        <v>3</v>
      </c>
      <c r="D2036" s="22">
        <v>1421.3442355144473</v>
      </c>
      <c r="E2036" s="17">
        <v>64.089328865737045</v>
      </c>
      <c r="F2036" s="17">
        <v>-76.643571738333421</v>
      </c>
      <c r="G2036" s="17">
        <v>-2.0331270842059948E-2</v>
      </c>
      <c r="H2036" s="17">
        <v>10.085912963032982</v>
      </c>
      <c r="I2036" s="17">
        <v>45.310368920905773</v>
      </c>
      <c r="J2036" s="17">
        <v>2.588972211866611</v>
      </c>
      <c r="K2036" s="17">
        <v>-0.99999999999999933</v>
      </c>
      <c r="L2036" s="17">
        <v>-0.99999999999999933</v>
      </c>
      <c r="M2036" s="17">
        <v>-0.99999999999999933</v>
      </c>
      <c r="N2036" s="17">
        <v>0.34025306482196771</v>
      </c>
      <c r="O2036" s="17">
        <v>-0.99999999999999933</v>
      </c>
      <c r="P2036" s="17">
        <v>-0.99999999999999933</v>
      </c>
      <c r="Q2036" s="17">
        <v>5.1921322958785465</v>
      </c>
      <c r="R2036" s="17">
        <v>-0.99999999999999933</v>
      </c>
      <c r="S2036" s="17">
        <v>2.7804904234550101</v>
      </c>
      <c r="T2036" s="17">
        <v>0.40873593835476318</v>
      </c>
      <c r="U2036" s="17">
        <v>-0.33360008987779177</v>
      </c>
      <c r="V2036" s="17">
        <v>-1.383880092459004</v>
      </c>
      <c r="W2036" s="17">
        <v>4.8937806671544353</v>
      </c>
      <c r="X2036" s="17">
        <v>6.692487148523119</v>
      </c>
      <c r="Y2036" s="17">
        <v>0.38798881676872476</v>
      </c>
      <c r="Z2036" s="17">
        <v>24.824025013840274</v>
      </c>
      <c r="AA2036" s="17">
        <v>-0.63049697039360542</v>
      </c>
      <c r="AB2036" s="17">
        <v>-0.80193974996350936</v>
      </c>
      <c r="AC2036" s="17">
        <v>18.984898443532366</v>
      </c>
      <c r="AD2036" s="17">
        <v>0.69167569158886977</v>
      </c>
      <c r="AE2036" s="17">
        <v>-0.10907054393911968</v>
      </c>
      <c r="AF2036" s="17">
        <v>42.897913163470001</v>
      </c>
      <c r="AG2036" s="17">
        <v>-46.780570825070591</v>
      </c>
      <c r="AH2036" s="17">
        <v>0.10604225906632844</v>
      </c>
      <c r="AI2036" s="17">
        <v>7.5709110008245914E-2</v>
      </c>
      <c r="AJ2036" s="17">
        <v>0.33333333333333298</v>
      </c>
      <c r="AK2036" s="17">
        <v>-0.20497962230452266</v>
      </c>
      <c r="AL2036" s="17">
        <v>0.46448183777726615</v>
      </c>
      <c r="AM2036" s="17">
        <v>0.33333333333333298</v>
      </c>
      <c r="AN2036" s="17">
        <v>-8.2477782832501526E-2</v>
      </c>
      <c r="AO2036" s="17">
        <v>-5.7699796298360584E-2</v>
      </c>
      <c r="AP2036" s="17">
        <v>0.33333333333333298</v>
      </c>
      <c r="AQ2036" s="17">
        <v>2.4124557574357604</v>
      </c>
      <c r="AR2036" s="17">
        <v>2.1867359674948328</v>
      </c>
      <c r="AS2036" s="17">
        <v>2.452032467417006</v>
      </c>
      <c r="AT2036" s="17">
        <v>-2.0497962230452331</v>
      </c>
      <c r="AU2036" s="17">
        <v>-0.99999999999999933</v>
      </c>
      <c r="AV2036" s="17">
        <v>-0.99999999999999933</v>
      </c>
      <c r="AW2036" s="17">
        <v>-0.99999999999999933</v>
      </c>
      <c r="AX2036" s="17">
        <v>-0.99999999999999933</v>
      </c>
      <c r="AY2036" s="17">
        <v>-8.8459790874155682E-3</v>
      </c>
      <c r="AZ2036" s="17">
        <v>0.31361362804729731</v>
      </c>
      <c r="BA2036" s="17">
        <v>6.8339376735119806E-2</v>
      </c>
      <c r="BB2036" s="17">
        <v>0.60357804098379886</v>
      </c>
      <c r="BC2036" s="17">
        <v>0.23034129427126784</v>
      </c>
      <c r="BD2036" s="17">
        <v>16.657519164831459</v>
      </c>
      <c r="BE2036" s="17">
        <v>6.1002292404572929</v>
      </c>
      <c r="BF2036" s="17">
        <v>-0.99999999999999933</v>
      </c>
      <c r="CU2036" t="e">
        <v>#N/A</v>
      </c>
      <c r="CV2036" t="e">
        <v>#N/A</v>
      </c>
    </row>
    <row r="2037" spans="1:100" x14ac:dyDescent="0.25">
      <c r="A2037">
        <v>4988</v>
      </c>
      <c r="B2037" t="s">
        <v>1871</v>
      </c>
      <c r="C2037" s="48">
        <v>2</v>
      </c>
      <c r="D2037" s="22">
        <v>1504.8382421875001</v>
      </c>
      <c r="E2037" s="17">
        <v>96.605339432604225</v>
      </c>
      <c r="F2037" s="17">
        <v>17.654708998193161</v>
      </c>
      <c r="G2037" s="17">
        <v>0.57867440120688496</v>
      </c>
      <c r="H2037" s="17">
        <v>7.8157366785761822</v>
      </c>
      <c r="I2037" s="17">
        <v>68.932798988075831</v>
      </c>
      <c r="J2037" s="17">
        <v>15.373913307678103</v>
      </c>
      <c r="K2037" s="17">
        <v>-0.99999999999999978</v>
      </c>
      <c r="L2037" s="17">
        <v>-0.99999999999999978</v>
      </c>
      <c r="M2037" s="17">
        <v>-0.99999999999999978</v>
      </c>
      <c r="N2037" s="17">
        <v>0.3019898728055691</v>
      </c>
      <c r="O2037" s="17">
        <v>-0.99999999999999978</v>
      </c>
      <c r="P2037" s="17">
        <v>-0.99999999999999978</v>
      </c>
      <c r="Q2037" s="17">
        <v>4.362011042395026</v>
      </c>
      <c r="R2037" s="17">
        <v>-0.99999999999999978</v>
      </c>
      <c r="S2037" s="17">
        <v>1.6319767692190201</v>
      </c>
      <c r="T2037" s="17">
        <v>0.19954821188539676</v>
      </c>
      <c r="U2037" s="17">
        <v>0.27210628727407049</v>
      </c>
      <c r="V2037" s="17">
        <v>0.18886023583248202</v>
      </c>
      <c r="W2037" s="17">
        <v>3.6197733989003158</v>
      </c>
      <c r="X2037" s="17">
        <v>1.6907122114655864</v>
      </c>
      <c r="Y2037" s="17">
        <v>0.1520441060617248</v>
      </c>
      <c r="Z2037" s="17">
        <v>37.682900322775403</v>
      </c>
      <c r="AA2037" s="17">
        <v>0.85749819101774971</v>
      </c>
      <c r="AB2037" s="17">
        <v>1.5229922982653816</v>
      </c>
      <c r="AC2037" s="17">
        <v>22.698192247251455</v>
      </c>
      <c r="AD2037" s="17">
        <v>1.0569602787879306</v>
      </c>
      <c r="AE2037" s="17">
        <v>0.83503120025855326</v>
      </c>
      <c r="AF2037" s="17">
        <v>61.034095295508834</v>
      </c>
      <c r="AG2037" s="17">
        <v>13.391611484780736</v>
      </c>
      <c r="AH2037" s="17">
        <v>0.30557009865031548</v>
      </c>
      <c r="AI2037" s="17">
        <v>0.40325854024056701</v>
      </c>
      <c r="AJ2037" s="17">
        <v>0.33333333333333298</v>
      </c>
      <c r="AK2037" s="17">
        <v>0.78747787740855779</v>
      </c>
      <c r="AL2037" s="17">
        <v>0.85352387942877805</v>
      </c>
      <c r="AM2037" s="17">
        <v>0.33333333333333298</v>
      </c>
      <c r="AN2037" s="17">
        <v>0.43305431862452215</v>
      </c>
      <c r="AO2037" s="17">
        <v>0.51216127368676767</v>
      </c>
      <c r="AP2037" s="17">
        <v>0.33333333333333298</v>
      </c>
      <c r="AQ2037" s="17">
        <v>8.5370209785875506</v>
      </c>
      <c r="AR2037" s="17">
        <v>2.2444243630026963</v>
      </c>
      <c r="AS2037" s="17">
        <v>6.1881704963522504</v>
      </c>
      <c r="AT2037" s="17">
        <v>7.8277976129353917</v>
      </c>
      <c r="AU2037" s="17">
        <v>-0.99999999999999978</v>
      </c>
      <c r="AV2037" s="17">
        <v>-0.99999999999999978</v>
      </c>
      <c r="AW2037" s="17">
        <v>-0.99999999999999978</v>
      </c>
      <c r="AX2037" s="17">
        <v>-0.99999999999999978</v>
      </c>
      <c r="AY2037" s="17">
        <v>3.246290708675096E-2</v>
      </c>
      <c r="AZ2037" s="17">
        <v>0.1591178333533009</v>
      </c>
      <c r="BA2037" s="17">
        <v>0.41108754090149546</v>
      </c>
      <c r="BB2037" s="17">
        <v>8.5854905177439905E-2</v>
      </c>
      <c r="BC2037" s="17">
        <v>0.22618518538307605</v>
      </c>
      <c r="BD2037" s="17">
        <v>3.465908778031014</v>
      </c>
      <c r="BE2037" s="17">
        <v>7.2228697163174767</v>
      </c>
      <c r="BF2037" s="17">
        <v>-0.99999999999999978</v>
      </c>
      <c r="BG2037" s="22">
        <v>105.18365431006882</v>
      </c>
    </row>
    <row r="2038" spans="1:100" x14ac:dyDescent="0.25">
      <c r="A2038">
        <v>4990</v>
      </c>
      <c r="B2038" t="s">
        <v>1872</v>
      </c>
      <c r="C2038" s="48">
        <v>2</v>
      </c>
      <c r="D2038" s="22">
        <v>1510.2483789062499</v>
      </c>
      <c r="E2038" s="17">
        <v>100.5685877026841</v>
      </c>
      <c r="F2038" s="17">
        <v>24.048393987931174</v>
      </c>
      <c r="G2038" s="17">
        <v>0.6231142347752805</v>
      </c>
      <c r="H2038" s="17">
        <v>8.2211054899540397</v>
      </c>
      <c r="I2038" s="17">
        <v>72.04501660025781</v>
      </c>
      <c r="J2038" s="17">
        <v>16.14257898486705</v>
      </c>
      <c r="K2038" s="17">
        <v>-0.99999999999999967</v>
      </c>
      <c r="L2038" s="17">
        <v>-0.99999999999999967</v>
      </c>
      <c r="M2038" s="17">
        <v>-0.99999999999999967</v>
      </c>
      <c r="N2038" s="17">
        <v>0.31306426468220161</v>
      </c>
      <c r="O2038" s="17">
        <v>-0.99999999999999967</v>
      </c>
      <c r="P2038" s="17">
        <v>-0.99999999999999967</v>
      </c>
      <c r="Q2038" s="17">
        <v>4.4809761628262876</v>
      </c>
      <c r="R2038" s="17">
        <v>-0.99999999999999967</v>
      </c>
      <c r="S2038" s="17">
        <v>1.7871315275326363</v>
      </c>
      <c r="T2038" s="17">
        <v>0.2169633424831251</v>
      </c>
      <c r="U2038" s="17">
        <v>0.32429147283662252</v>
      </c>
      <c r="V2038" s="17">
        <v>0.25723970201767649</v>
      </c>
      <c r="W2038" s="17">
        <v>3.9662717372802856</v>
      </c>
      <c r="X2038" s="17">
        <v>2.117629916213684</v>
      </c>
      <c r="Y2038" s="17">
        <v>0.16771234315048392</v>
      </c>
      <c r="Z2038" s="17">
        <v>39.121483282312305</v>
      </c>
      <c r="AA2038" s="17">
        <v>0.96344816640061093</v>
      </c>
      <c r="AB2038" s="17">
        <v>1.6757098229840666</v>
      </c>
      <c r="AC2038" s="17">
        <v>24.451547551373892</v>
      </c>
      <c r="AD2038" s="17">
        <v>1.1907884450680211</v>
      </c>
      <c r="AE2038" s="17">
        <v>0.94710524149174913</v>
      </c>
      <c r="AF2038" s="17">
        <v>63.873757959958439</v>
      </c>
      <c r="AG2038" s="17">
        <v>18.243318832188475</v>
      </c>
      <c r="AH2038" s="17">
        <v>0.33913659758445591</v>
      </c>
      <c r="AI2038" s="17">
        <v>0.44297191045935719</v>
      </c>
      <c r="AJ2038" s="17">
        <v>0.33333333333333298</v>
      </c>
      <c r="AK2038" s="17">
        <v>0.83228411883181908</v>
      </c>
      <c r="AL2038" s="17">
        <v>0.89265804254225023</v>
      </c>
      <c r="AM2038" s="17">
        <v>0.33333333333333298</v>
      </c>
      <c r="AN2038" s="17">
        <v>0.47344690271235734</v>
      </c>
      <c r="AO2038" s="17">
        <v>0.55629951497747199</v>
      </c>
      <c r="AP2038" s="17">
        <v>0.33333333333333298</v>
      </c>
      <c r="AQ2038" s="17">
        <v>9.0405904948143956</v>
      </c>
      <c r="AR2038" s="17">
        <v>2.2444243630026963</v>
      </c>
      <c r="AS2038" s="17">
        <v>6.8291845267315354</v>
      </c>
      <c r="AT2038" s="17">
        <v>8.2762765445095496</v>
      </c>
      <c r="AU2038" s="17">
        <v>-0.99999999999999967</v>
      </c>
      <c r="AV2038" s="17">
        <v>-0.99999999999999967</v>
      </c>
      <c r="AW2038" s="17">
        <v>-0.99999999999999967</v>
      </c>
      <c r="AX2038" s="17">
        <v>-0.99999999999999967</v>
      </c>
      <c r="AY2038" s="17">
        <v>3.9213436273374494E-2</v>
      </c>
      <c r="AZ2038" s="17">
        <v>0.11256242402711805</v>
      </c>
      <c r="BA2038" s="17">
        <v>0.45584298475614138</v>
      </c>
      <c r="BB2038" s="17">
        <v>5.9927964364266201E-2</v>
      </c>
      <c r="BC2038" s="17">
        <v>0.25100183450370361</v>
      </c>
      <c r="BD2038" s="17">
        <v>2.7745808150200841</v>
      </c>
      <c r="BE2038" s="17">
        <v>7.8907405869506935</v>
      </c>
      <c r="BF2038" s="17">
        <v>-0.99999999999999967</v>
      </c>
      <c r="BG2038" s="22">
        <v>294.35763817411794</v>
      </c>
    </row>
    <row r="2039" spans="1:100" x14ac:dyDescent="0.25">
      <c r="A2039">
        <v>4991</v>
      </c>
      <c r="B2039" t="s">
        <v>351</v>
      </c>
      <c r="C2039" s="48">
        <v>2</v>
      </c>
      <c r="D2039" s="22">
        <v>1527.1125390625</v>
      </c>
      <c r="E2039" s="17">
        <v>103.96277021407467</v>
      </c>
      <c r="F2039" s="17">
        <v>29.524037272592668</v>
      </c>
      <c r="G2039" s="17">
        <v>0.66117314393968563</v>
      </c>
      <c r="H2039" s="17">
        <v>8.5682691386785166</v>
      </c>
      <c r="I2039" s="17">
        <v>74.710364282525731</v>
      </c>
      <c r="J2039" s="17">
        <v>16.800875266308015</v>
      </c>
      <c r="K2039" s="17">
        <v>-0.99999999999999956</v>
      </c>
      <c r="L2039" s="17">
        <v>-0.99999999999999956</v>
      </c>
      <c r="M2039" s="17">
        <v>-0.99999999999999956</v>
      </c>
      <c r="N2039" s="17">
        <v>0.3225485323006908</v>
      </c>
      <c r="O2039" s="17">
        <v>-0.99999999999999956</v>
      </c>
      <c r="P2039" s="17">
        <v>-0.99999999999999956</v>
      </c>
      <c r="Q2039" s="17">
        <v>4.5828595937184744</v>
      </c>
      <c r="R2039" s="17">
        <v>-0.99999999999999956</v>
      </c>
      <c r="S2039" s="17">
        <v>1.9200082819875099</v>
      </c>
      <c r="T2039" s="17">
        <v>0.23187790944443259</v>
      </c>
      <c r="U2039" s="17">
        <v>0.36898361224340159</v>
      </c>
      <c r="V2039" s="17">
        <v>0.31580085500326333</v>
      </c>
      <c r="W2039" s="17">
        <v>4.2630178708076416</v>
      </c>
      <c r="X2039" s="17">
        <v>2.4832483454698937</v>
      </c>
      <c r="Y2039" s="17">
        <v>0.1811308455220034</v>
      </c>
      <c r="Z2039" s="17">
        <v>40.353506307290814</v>
      </c>
      <c r="AA2039" s="17">
        <v>1.0541852408962042</v>
      </c>
      <c r="AB2039" s="17">
        <v>1.8064992957244588</v>
      </c>
      <c r="AC2039" s="17">
        <v>25.953146114964845</v>
      </c>
      <c r="AD2039" s="17">
        <v>1.3054008010358689</v>
      </c>
      <c r="AE2039" s="17">
        <v>1.0430870535842105</v>
      </c>
      <c r="AF2039" s="17">
        <v>66.305685686184219</v>
      </c>
      <c r="AG2039" s="17">
        <v>22.398390406502084</v>
      </c>
      <c r="AH2039" s="17">
        <v>0.36788342742879809</v>
      </c>
      <c r="AI2039" s="17">
        <v>0.47698300880073863</v>
      </c>
      <c r="AJ2039" s="17">
        <v>0.33333333333333298</v>
      </c>
      <c r="AK2039" s="17">
        <v>0.87065682492446872</v>
      </c>
      <c r="AL2039" s="17">
        <v>0.92617309963328043</v>
      </c>
      <c r="AM2039" s="17">
        <v>0.33333333333333298</v>
      </c>
      <c r="AN2039" s="17">
        <v>0.50803968952710821</v>
      </c>
      <c r="AO2039" s="17">
        <v>0.59410013620108915</v>
      </c>
      <c r="AP2039" s="17">
        <v>0.33333333333333298</v>
      </c>
      <c r="AQ2039" s="17">
        <v>9.4718546318986245</v>
      </c>
      <c r="AR2039" s="17">
        <v>2.2444243630026963</v>
      </c>
      <c r="AS2039" s="17">
        <v>7.3781581118320982</v>
      </c>
      <c r="AT2039" s="17">
        <v>8.6603603168454804</v>
      </c>
      <c r="AU2039" s="17">
        <v>-0.99999999999999956</v>
      </c>
      <c r="AV2039" s="17">
        <v>-0.99999999999999956</v>
      </c>
      <c r="AW2039" s="17">
        <v>-0.99999999999999956</v>
      </c>
      <c r="AX2039" s="17">
        <v>-0.99999999999999956</v>
      </c>
      <c r="AY2039" s="17">
        <v>4.4994686032781429E-2</v>
      </c>
      <c r="AZ2039" s="17">
        <v>7.2691705521165273E-2</v>
      </c>
      <c r="BA2039" s="17">
        <v>0.49417218708438726</v>
      </c>
      <c r="BB2039" s="17">
        <v>3.7723761375953554E-2</v>
      </c>
      <c r="BC2039" s="17">
        <v>0.27225516780418157</v>
      </c>
      <c r="BD2039" s="17">
        <v>2.1825176582903971</v>
      </c>
      <c r="BE2039" s="17">
        <v>8.4627147542225227</v>
      </c>
      <c r="BF2039" s="17">
        <v>-0.99999999999999956</v>
      </c>
      <c r="BG2039" s="22">
        <v>418.97081280989119</v>
      </c>
    </row>
    <row r="2040" spans="1:100" x14ac:dyDescent="0.25">
      <c r="A2040">
        <v>4992</v>
      </c>
      <c r="B2040" t="s">
        <v>3035</v>
      </c>
      <c r="C2040" s="48">
        <v>2</v>
      </c>
      <c r="D2040" s="22">
        <v>1471.3667871093749</v>
      </c>
      <c r="E2040" s="17">
        <v>74.12026719453111</v>
      </c>
      <c r="F2040" s="17">
        <v>-18.61919035528987</v>
      </c>
      <c r="G2040" s="17">
        <v>0.32654967927691558</v>
      </c>
      <c r="H2040" s="17">
        <v>5.515919360619149</v>
      </c>
      <c r="I2040" s="17">
        <v>51.275959683102201</v>
      </c>
      <c r="J2040" s="17">
        <v>11.012969430151962</v>
      </c>
      <c r="K2040" s="17">
        <v>-1.0000000000000002</v>
      </c>
      <c r="L2040" s="17">
        <v>-1.0000000000000002</v>
      </c>
      <c r="M2040" s="17">
        <v>-1.0000000000000002</v>
      </c>
      <c r="N2040" s="17">
        <v>0.2391604752079784</v>
      </c>
      <c r="O2040" s="17">
        <v>-1.0000000000000002</v>
      </c>
      <c r="P2040" s="17">
        <v>-1.0000000000000002</v>
      </c>
      <c r="Q2040" s="17">
        <v>3.6870749434122416</v>
      </c>
      <c r="R2040" s="17">
        <v>-1.0000000000000002</v>
      </c>
      <c r="S2040" s="17">
        <v>0.75172256584252384</v>
      </c>
      <c r="T2040" s="17">
        <v>0.10074530002100637</v>
      </c>
      <c r="U2040" s="17">
        <v>-2.3960874601605953E-2</v>
      </c>
      <c r="V2040" s="17">
        <v>-0.19908347397300777</v>
      </c>
      <c r="W2040" s="17">
        <v>1.6539515179791633</v>
      </c>
      <c r="X2040" s="17">
        <v>-0.73136048669013276</v>
      </c>
      <c r="Y2040" s="17">
        <v>6.3152010796417357E-2</v>
      </c>
      <c r="Z2040" s="17">
        <v>29.521251200300306</v>
      </c>
      <c r="AA2040" s="17">
        <v>0.25640214863994232</v>
      </c>
      <c r="AB2040" s="17">
        <v>0.65656548336131704</v>
      </c>
      <c r="AC2040" s="17">
        <v>12.750715332965928</v>
      </c>
      <c r="AD2040" s="17">
        <v>0.29770025235611502</v>
      </c>
      <c r="AE2040" s="17">
        <v>0.19919091435831926</v>
      </c>
      <c r="AF2040" s="17">
        <v>44.923567821381731</v>
      </c>
      <c r="AG2040" s="17">
        <v>-14.134039887610975</v>
      </c>
      <c r="AH2040" s="17">
        <v>0.11513409719887452</v>
      </c>
      <c r="AI2040" s="17">
        <v>0.17794891103360289</v>
      </c>
      <c r="AJ2040" s="17">
        <v>0.33333333333333298</v>
      </c>
      <c r="AK2040" s="17">
        <v>0.53327437904980635</v>
      </c>
      <c r="AL2040" s="17">
        <v>0.63150032081754159</v>
      </c>
      <c r="AM2040" s="17">
        <v>0.33333333333333298</v>
      </c>
      <c r="AN2040" s="17">
        <v>0.20389124096572253</v>
      </c>
      <c r="AO2040" s="17">
        <v>0.26174760382525664</v>
      </c>
      <c r="AP2040" s="17">
        <v>0.33333333333333298</v>
      </c>
      <c r="AQ2040" s="17">
        <v>5.6800722896213856</v>
      </c>
      <c r="AR2040" s="17">
        <v>2.2444243630026963</v>
      </c>
      <c r="AS2040" s="17">
        <v>2.5514448116385475</v>
      </c>
      <c r="AT2040" s="17">
        <v>5.2833995620165286</v>
      </c>
      <c r="AU2040" s="17">
        <v>-1.0000000000000002</v>
      </c>
      <c r="AV2040" s="17">
        <v>-1.0000000000000002</v>
      </c>
      <c r="AW2040" s="17">
        <v>-1.0000000000000002</v>
      </c>
      <c r="AX2040" s="17">
        <v>-1.0000000000000002</v>
      </c>
      <c r="AY2040" s="17">
        <v>-5.8355102877912079E-3</v>
      </c>
      <c r="AZ2040" s="17">
        <v>0.42324505184602151</v>
      </c>
      <c r="BA2040" s="17">
        <v>0.1571722372058077</v>
      </c>
      <c r="BB2040" s="17">
        <v>0.23294867709617673</v>
      </c>
      <c r="BC2040" s="17">
        <v>8.5390536610548143E-2</v>
      </c>
      <c r="BD2040" s="17">
        <v>7.3880852679200544</v>
      </c>
      <c r="BE2040" s="17">
        <v>3.433774573007164</v>
      </c>
      <c r="BF2040" s="17">
        <v>-1.0000000000000002</v>
      </c>
      <c r="BG2040" s="22">
        <v>28.457218021423614</v>
      </c>
    </row>
    <row r="2041" spans="1:100" x14ac:dyDescent="0.25">
      <c r="A2041">
        <v>4994</v>
      </c>
      <c r="B2041" t="s">
        <v>1873</v>
      </c>
      <c r="C2041" s="48">
        <v>3</v>
      </c>
      <c r="D2041" s="22">
        <v>1586.6732277407464</v>
      </c>
      <c r="E2041" s="17">
        <v>134.02408403505123</v>
      </c>
      <c r="F2041" s="17">
        <v>116.33675056127095</v>
      </c>
      <c r="G2041" s="17">
        <v>1.1884084286221235</v>
      </c>
      <c r="H2041" s="17">
        <v>15.821989441169816</v>
      </c>
      <c r="I2041" s="17">
        <v>95.046136999155195</v>
      </c>
      <c r="J2041" s="17">
        <v>12.758989414441105</v>
      </c>
      <c r="K2041" s="17">
        <v>-0.99999999999999867</v>
      </c>
      <c r="L2041" s="17">
        <v>-0.99999999999999867</v>
      </c>
      <c r="M2041" s="17">
        <v>-0.99999999999999867</v>
      </c>
      <c r="N2041" s="17">
        <v>0.31999891732272273</v>
      </c>
      <c r="O2041" s="17">
        <v>-0.99999999999999867</v>
      </c>
      <c r="P2041" s="17">
        <v>-0.99999999999999867</v>
      </c>
      <c r="Q2041" s="17">
        <v>6.0188809758480621</v>
      </c>
      <c r="R2041" s="17">
        <v>-0.99999999999999867</v>
      </c>
      <c r="S2041" s="17">
        <v>4.9228064843960837</v>
      </c>
      <c r="T2041" s="17">
        <v>0.4900795832853701</v>
      </c>
      <c r="U2041" s="17">
        <v>-2.1252251735206548E-2</v>
      </c>
      <c r="V2041" s="17">
        <v>1.1209969806875247E-2</v>
      </c>
      <c r="W2041" s="17">
        <v>9.8031084653217544</v>
      </c>
      <c r="X2041" s="17">
        <v>11.123711515711168</v>
      </c>
      <c r="Y2041" s="17">
        <v>0.3655800723389806</v>
      </c>
      <c r="Z2041" s="17">
        <v>69.238497423054511</v>
      </c>
      <c r="AA2041" s="17">
        <v>1.248278722064875</v>
      </c>
      <c r="AB2041" s="17">
        <v>0.45395350773833532</v>
      </c>
      <c r="AC2041" s="17">
        <v>19.126471364344251</v>
      </c>
      <c r="AD2041" s="17">
        <v>-0.50218366552258753</v>
      </c>
      <c r="AE2041" s="17">
        <v>1.2311729906429483</v>
      </c>
      <c r="AF2041" s="17">
        <v>90.050095285780017</v>
      </c>
      <c r="AG2041" s="17">
        <v>74.21158493367777</v>
      </c>
      <c r="AH2041" s="17">
        <v>1.8010127691217404E-2</v>
      </c>
      <c r="AI2041" s="17">
        <v>3.6687518255661203E-2</v>
      </c>
      <c r="AJ2041" s="17">
        <v>0.33333333333333298</v>
      </c>
      <c r="AK2041" s="17">
        <v>0.3664022441556567</v>
      </c>
      <c r="AL2041" s="17">
        <v>0.74858802797965374</v>
      </c>
      <c r="AM2041" s="17">
        <v>0.33333333333333298</v>
      </c>
      <c r="AN2041" s="17">
        <v>0.28781692524950331</v>
      </c>
      <c r="AO2041" s="17">
        <v>0.21393279643972413</v>
      </c>
      <c r="AP2041" s="17">
        <v>0.33333333333333298</v>
      </c>
      <c r="AQ2041" s="17">
        <v>4.996041713375198</v>
      </c>
      <c r="AR2041" s="17">
        <v>3.5269626853974718</v>
      </c>
      <c r="AS2041" s="17">
        <v>5.5680042874870566</v>
      </c>
      <c r="AT2041" s="17">
        <v>3.6640224415565652</v>
      </c>
      <c r="AU2041" s="17">
        <v>-0.99999999999999867</v>
      </c>
      <c r="AV2041" s="17">
        <v>-0.99999999999999867</v>
      </c>
      <c r="AW2041" s="17">
        <v>-0.99999999999999867</v>
      </c>
      <c r="AX2041" s="17">
        <v>-0.99999999999999867</v>
      </c>
      <c r="AY2041" s="17">
        <v>8.5406935839706752E-2</v>
      </c>
      <c r="AZ2041" s="17">
        <v>4.7537237993448972E-2</v>
      </c>
      <c r="BA2041" s="17">
        <v>-5.5286312681418086E-2</v>
      </c>
      <c r="BB2041" s="17">
        <v>6.1531213301998774E-2</v>
      </c>
      <c r="BC2041" s="17">
        <v>0.42693598974768771</v>
      </c>
      <c r="BD2041" s="17">
        <v>1.775966522517215</v>
      </c>
      <c r="BE2041" s="17">
        <v>10.396968180285102</v>
      </c>
      <c r="BF2041" s="17">
        <v>-0.99999999999999867</v>
      </c>
      <c r="CU2041" t="e">
        <v>#N/A</v>
      </c>
      <c r="CV2041" t="e">
        <v>#N/A</v>
      </c>
    </row>
    <row r="2042" spans="1:100" x14ac:dyDescent="0.25">
      <c r="A2042">
        <v>4998</v>
      </c>
      <c r="B2042" t="s">
        <v>1874</v>
      </c>
      <c r="C2042" s="48">
        <v>2</v>
      </c>
      <c r="D2042" s="22">
        <v>1450.0907226562501</v>
      </c>
      <c r="E2042" s="17">
        <v>67.641247380001346</v>
      </c>
      <c r="F2042" s="17">
        <v>-29.071427740746252</v>
      </c>
      <c r="G2042" s="17">
        <v>0.25390054336037177</v>
      </c>
      <c r="H2042" s="17">
        <v>4.8532324981944068</v>
      </c>
      <c r="I2042" s="17">
        <v>46.18818364628855</v>
      </c>
      <c r="J2042" s="17">
        <v>9.7563738767384542</v>
      </c>
      <c r="K2042" s="17">
        <v>-1.0000000000000004</v>
      </c>
      <c r="L2042" s="17">
        <v>-1.0000000000000004</v>
      </c>
      <c r="M2042" s="17">
        <v>-1.0000000000000004</v>
      </c>
      <c r="N2042" s="17">
        <v>0.22105633448476211</v>
      </c>
      <c r="O2042" s="17">
        <v>-1.0000000000000004</v>
      </c>
      <c r="P2042" s="17">
        <v>-1.0000000000000004</v>
      </c>
      <c r="Q2042" s="17">
        <v>3.492593719934276</v>
      </c>
      <c r="R2042" s="17">
        <v>-1.0000000000000004</v>
      </c>
      <c r="S2042" s="17">
        <v>0.49807942139923167</v>
      </c>
      <c r="T2042" s="17">
        <v>7.22754771569869E-2</v>
      </c>
      <c r="U2042" s="17">
        <v>-0.10927191954350501</v>
      </c>
      <c r="V2042" s="17">
        <v>-0.31086852656874508</v>
      </c>
      <c r="W2042" s="17">
        <v>1.087504642315676</v>
      </c>
      <c r="X2042" s="17">
        <v>-1.4292749446659765</v>
      </c>
      <c r="Y2042" s="17">
        <v>3.7537966043481724E-2</v>
      </c>
      <c r="Z2042" s="17">
        <v>27.169491516192338</v>
      </c>
      <c r="AA2042" s="17">
        <v>8.3197760957041789E-2</v>
      </c>
      <c r="AB2042" s="17">
        <v>0.40690666785179586</v>
      </c>
      <c r="AC2042" s="17">
        <v>9.8843736396934112</v>
      </c>
      <c r="AD2042" s="17">
        <v>7.8921290761206908E-2</v>
      </c>
      <c r="AE2042" s="17">
        <v>1.5975055961018114E-2</v>
      </c>
      <c r="AF2042" s="17">
        <v>40.281357842147045</v>
      </c>
      <c r="AG2042" s="17">
        <v>-22.065490530121671</v>
      </c>
      <c r="AH2042" s="17">
        <v>6.0260418620493333E-2</v>
      </c>
      <c r="AI2042" s="17">
        <v>0.11302647998334917</v>
      </c>
      <c r="AJ2042" s="17">
        <v>0.33333333333333298</v>
      </c>
      <c r="AK2042" s="17">
        <v>0.46002624867465225</v>
      </c>
      <c r="AL2042" s="17">
        <v>0.56752476315405032</v>
      </c>
      <c r="AM2042" s="17">
        <v>0.33333333333333298</v>
      </c>
      <c r="AN2042" s="17">
        <v>0.13785844795579336</v>
      </c>
      <c r="AO2042" s="17">
        <v>0.18959150347194575</v>
      </c>
      <c r="AP2042" s="17">
        <v>0.33333333333333298</v>
      </c>
      <c r="AQ2042" s="17">
        <v>4.8568493544704827</v>
      </c>
      <c r="AR2042" s="17">
        <v>2.2444243630026963</v>
      </c>
      <c r="AS2042" s="17">
        <v>1.5035309992305055</v>
      </c>
      <c r="AT2042" s="17">
        <v>4.5502373460624046</v>
      </c>
      <c r="AU2042" s="17">
        <v>-1.0000000000000004</v>
      </c>
      <c r="AV2042" s="17">
        <v>-1.0000000000000004</v>
      </c>
      <c r="AW2042" s="17">
        <v>-1.0000000000000004</v>
      </c>
      <c r="AX2042" s="17">
        <v>-1.0000000000000004</v>
      </c>
      <c r="AY2042" s="17">
        <v>-1.6871107701377917E-2</v>
      </c>
      <c r="AZ2042" s="17">
        <v>0.49935267845499087</v>
      </c>
      <c r="BA2042" s="17">
        <v>8.4007149433882183E-2</v>
      </c>
      <c r="BB2042" s="17">
        <v>0.27533339584489835</v>
      </c>
      <c r="BC2042" s="17">
        <v>4.4820895138267008E-2</v>
      </c>
      <c r="BD2042" s="17">
        <v>8.5182510474653377</v>
      </c>
      <c r="BE2042" s="17">
        <v>2.3419558653457719</v>
      </c>
      <c r="BF2042" s="17">
        <v>-1.0000000000000004</v>
      </c>
      <c r="BG2042" s="22">
        <v>631.49368256607784</v>
      </c>
    </row>
    <row r="2043" spans="1:100" x14ac:dyDescent="0.25">
      <c r="A2043">
        <v>4999</v>
      </c>
      <c r="B2043" t="s">
        <v>1346</v>
      </c>
      <c r="C2043" s="48">
        <v>2</v>
      </c>
      <c r="D2043" s="22">
        <v>1514.5479394531251</v>
      </c>
      <c r="E2043" s="17">
        <v>92.215947563509346</v>
      </c>
      <c r="F2043" s="17">
        <v>10.57355056575804</v>
      </c>
      <c r="G2043" s="17">
        <v>0.52945622691241578</v>
      </c>
      <c r="H2043" s="17">
        <v>7.366781063537017</v>
      </c>
      <c r="I2043" s="17">
        <v>65.485943845314338</v>
      </c>
      <c r="J2043" s="17">
        <v>14.522597759526112</v>
      </c>
      <c r="K2043" s="17">
        <v>-0.99999999999999989</v>
      </c>
      <c r="L2043" s="17">
        <v>-0.99999999999999989</v>
      </c>
      <c r="M2043" s="17">
        <v>-0.99999999999999989</v>
      </c>
      <c r="N2043" s="17">
        <v>0.28972471999507377</v>
      </c>
      <c r="O2043" s="17">
        <v>-0.99999999999999989</v>
      </c>
      <c r="P2043" s="17">
        <v>-0.99999999999999989</v>
      </c>
      <c r="Q2043" s="17">
        <v>4.2302543376059152</v>
      </c>
      <c r="R2043" s="17">
        <v>-0.99999999999999989</v>
      </c>
      <c r="S2043" s="17">
        <v>1.4601391783886475</v>
      </c>
      <c r="T2043" s="17">
        <v>0.18026053989623983</v>
      </c>
      <c r="U2043" s="17">
        <v>0.2143099511412204</v>
      </c>
      <c r="V2043" s="17">
        <v>0.11312834814019479</v>
      </c>
      <c r="W2043" s="17">
        <v>3.2360182350813025</v>
      </c>
      <c r="X2043" s="17">
        <v>1.2178906836948369</v>
      </c>
      <c r="Y2043" s="17">
        <v>0.13469116024713823</v>
      </c>
      <c r="Z2043" s="17">
        <v>36.089635426079319</v>
      </c>
      <c r="AA2043" s="17">
        <v>0.74015606940825474</v>
      </c>
      <c r="AB2043" s="17">
        <v>1.353854001699625</v>
      </c>
      <c r="AC2043" s="17">
        <v>20.756309480620168</v>
      </c>
      <c r="AD2043" s="17">
        <v>0.90874239666320911</v>
      </c>
      <c r="AE2043" s="17">
        <v>0.71090652983620817</v>
      </c>
      <c r="AF2043" s="17">
        <v>57.889101249991676</v>
      </c>
      <c r="AG2043" s="17">
        <v>8.0182300232377752</v>
      </c>
      <c r="AH2043" s="17">
        <v>0.26839440148095084</v>
      </c>
      <c r="AI2043" s="17">
        <v>0.35927503669659172</v>
      </c>
      <c r="AJ2043" s="17">
        <v>0.33333333333333298</v>
      </c>
      <c r="AK2043" s="17">
        <v>0.73785389768648979</v>
      </c>
      <c r="AL2043" s="17">
        <v>0.81018186155144578</v>
      </c>
      <c r="AM2043" s="17">
        <v>0.33333333333333298</v>
      </c>
      <c r="AN2043" s="17">
        <v>0.38831856954077837</v>
      </c>
      <c r="AO2043" s="17">
        <v>0.46327712002418114</v>
      </c>
      <c r="AP2043" s="17">
        <v>0.33333333333333298</v>
      </c>
      <c r="AQ2043" s="17">
        <v>7.9793057436533532</v>
      </c>
      <c r="AR2043" s="17">
        <v>2.2444243630026963</v>
      </c>
      <c r="AS2043" s="17">
        <v>5.478232187878362</v>
      </c>
      <c r="AT2043" s="17">
        <v>7.3310965128369388</v>
      </c>
      <c r="AU2043" s="17">
        <v>-0.99999999999999989</v>
      </c>
      <c r="AV2043" s="17">
        <v>-0.99999999999999989</v>
      </c>
      <c r="AW2043" s="17">
        <v>-0.99999999999999989</v>
      </c>
      <c r="AX2043" s="17">
        <v>-0.99999999999999989</v>
      </c>
      <c r="AY2043" s="17">
        <v>2.498653520574946E-2</v>
      </c>
      <c r="AZ2043" s="17">
        <v>0.21067905819542065</v>
      </c>
      <c r="BA2043" s="17">
        <v>0.36151982069673622</v>
      </c>
      <c r="BB2043" s="17">
        <v>0.11456960974313578</v>
      </c>
      <c r="BC2043" s="17">
        <v>0.19870015531553809</v>
      </c>
      <c r="BD2043" s="17">
        <v>4.2315709654409739</v>
      </c>
      <c r="BE2043" s="17">
        <v>6.4831868174957812</v>
      </c>
      <c r="BF2043" s="17">
        <v>-0.99999999999999989</v>
      </c>
      <c r="BG2043" s="22">
        <v>197.52145636220143</v>
      </c>
    </row>
    <row r="2044" spans="1:100" x14ac:dyDescent="0.25">
      <c r="A2044">
        <v>5000</v>
      </c>
      <c r="B2044" t="s">
        <v>176</v>
      </c>
      <c r="C2044" s="48">
        <v>2</v>
      </c>
      <c r="D2044" s="22">
        <v>1561.9620019531249</v>
      </c>
      <c r="E2044" s="17">
        <v>106.46526445467708</v>
      </c>
      <c r="F2044" s="17">
        <v>33.561170142576373</v>
      </c>
      <c r="G2044" s="17">
        <v>0.68923356811190095</v>
      </c>
      <c r="H2044" s="17">
        <v>8.8242291610297006</v>
      </c>
      <c r="I2044" s="17">
        <v>76.675496446660844</v>
      </c>
      <c r="J2044" s="17">
        <v>17.286230030640084</v>
      </c>
      <c r="K2044" s="17">
        <v>-0.99999999999999944</v>
      </c>
      <c r="L2044" s="17">
        <v>-0.99999999999999944</v>
      </c>
      <c r="M2044" s="17">
        <v>-0.99999999999999944</v>
      </c>
      <c r="N2044" s="17">
        <v>0.32954118075490646</v>
      </c>
      <c r="O2044" s="17">
        <v>-0.99999999999999944</v>
      </c>
      <c r="P2044" s="17">
        <v>-0.99999999999999944</v>
      </c>
      <c r="Q2044" s="17">
        <v>4.6579771509402441</v>
      </c>
      <c r="R2044" s="17">
        <v>-0.99999999999999944</v>
      </c>
      <c r="S2044" s="17">
        <v>2.0179768831506308</v>
      </c>
      <c r="T2044" s="17">
        <v>0.24287425916826047</v>
      </c>
      <c r="U2044" s="17">
        <v>0.40193464569264425</v>
      </c>
      <c r="V2044" s="17">
        <v>0.35897736291869303</v>
      </c>
      <c r="W2044" s="17">
        <v>4.4818056017505494</v>
      </c>
      <c r="X2044" s="17">
        <v>2.7528148789138829</v>
      </c>
      <c r="Y2044" s="17">
        <v>0.19102416292304086</v>
      </c>
      <c r="Z2044" s="17">
        <v>41.261863625717737</v>
      </c>
      <c r="AA2044" s="17">
        <v>1.121084709493521</v>
      </c>
      <c r="AB2044" s="17">
        <v>1.9029289665408833</v>
      </c>
      <c r="AC2044" s="17">
        <v>27.060258577088661</v>
      </c>
      <c r="AD2044" s="17">
        <v>1.3899032577390316</v>
      </c>
      <c r="AE2044" s="17">
        <v>1.1138534107726938</v>
      </c>
      <c r="AF2044" s="17">
        <v>68.098719828578638</v>
      </c>
      <c r="AG2044" s="17">
        <v>25.461879965214898</v>
      </c>
      <c r="AH2044" s="17">
        <v>0.3890781557262965</v>
      </c>
      <c r="AI2044" s="17">
        <v>0.5020590256119265</v>
      </c>
      <c r="AJ2044" s="17">
        <v>0.33333333333333298</v>
      </c>
      <c r="AK2044" s="17">
        <v>0.89894860819508704</v>
      </c>
      <c r="AL2044" s="17">
        <v>0.95088339056852034</v>
      </c>
      <c r="AM2044" s="17">
        <v>0.33333333333333298</v>
      </c>
      <c r="AN2044" s="17">
        <v>0.53354457899011909</v>
      </c>
      <c r="AO2044" s="17">
        <v>0.62197012745401692</v>
      </c>
      <c r="AP2044" s="17">
        <v>0.33333333333333298</v>
      </c>
      <c r="AQ2044" s="17">
        <v>9.7898210393059557</v>
      </c>
      <c r="AR2044" s="17">
        <v>2.2444243630026963</v>
      </c>
      <c r="AS2044" s="17">
        <v>7.782910428581908</v>
      </c>
      <c r="AT2044" s="17">
        <v>8.9435411490352443</v>
      </c>
      <c r="AU2044" s="17">
        <v>-0.99999999999999944</v>
      </c>
      <c r="AV2044" s="17">
        <v>-0.99999999999999944</v>
      </c>
      <c r="AW2044" s="17">
        <v>-0.99999999999999944</v>
      </c>
      <c r="AX2044" s="17">
        <v>-0.99999999999999944</v>
      </c>
      <c r="AY2044" s="17">
        <v>4.9257139267941348E-2</v>
      </c>
      <c r="AZ2044" s="17">
        <v>4.3295453818439439E-2</v>
      </c>
      <c r="BA2044" s="17">
        <v>0.52243189549765789</v>
      </c>
      <c r="BB2044" s="17">
        <v>2.1352841453720295E-2</v>
      </c>
      <c r="BC2044" s="17">
        <v>0.28792502173795242</v>
      </c>
      <c r="BD2044" s="17">
        <v>1.745995864068461</v>
      </c>
      <c r="BE2044" s="17">
        <v>8.884425152696263</v>
      </c>
      <c r="BF2044" s="17">
        <v>-0.99999999999999944</v>
      </c>
      <c r="BG2044" s="22">
        <v>216.50580778797561</v>
      </c>
    </row>
    <row r="2045" spans="1:100" x14ac:dyDescent="0.25">
      <c r="A2045">
        <v>5002</v>
      </c>
      <c r="B2045" t="s">
        <v>814</v>
      </c>
      <c r="C2045" s="48">
        <v>2</v>
      </c>
      <c r="D2045" s="22">
        <v>1464.7244726562501</v>
      </c>
      <c r="E2045" s="17">
        <v>98.714486245566135</v>
      </c>
      <c r="F2045" s="17">
        <v>21.057276639739506</v>
      </c>
      <c r="G2045" s="17">
        <v>0.60232422754931847</v>
      </c>
      <c r="H2045" s="17">
        <v>8.031464354040363</v>
      </c>
      <c r="I2045" s="17">
        <v>70.589047451623443</v>
      </c>
      <c r="J2045" s="17">
        <v>15.782978966147084</v>
      </c>
      <c r="K2045" s="17">
        <v>-0.99999999999999967</v>
      </c>
      <c r="L2045" s="17">
        <v>-0.99999999999999967</v>
      </c>
      <c r="M2045" s="17">
        <v>-0.99999999999999967</v>
      </c>
      <c r="N2045" s="17">
        <v>0.30788340173445955</v>
      </c>
      <c r="O2045" s="17">
        <v>-0.99999999999999967</v>
      </c>
      <c r="P2045" s="17">
        <v>-0.99999999999999967</v>
      </c>
      <c r="Q2045" s="17">
        <v>4.425321460393687</v>
      </c>
      <c r="R2045" s="17">
        <v>-0.99999999999999967</v>
      </c>
      <c r="S2045" s="17">
        <v>1.7145464549193921</v>
      </c>
      <c r="T2045" s="17">
        <v>0.20881613170632027</v>
      </c>
      <c r="U2045" s="17">
        <v>0.29987800640759432</v>
      </c>
      <c r="V2045" s="17">
        <v>0.22525016736044878</v>
      </c>
      <c r="W2045" s="17">
        <v>3.8041716036779292</v>
      </c>
      <c r="X2045" s="17">
        <v>1.917907697341195</v>
      </c>
      <c r="Y2045" s="17">
        <v>0.16038237055299318</v>
      </c>
      <c r="Z2045" s="17">
        <v>38.448480084001773</v>
      </c>
      <c r="AA2045" s="17">
        <v>0.91388225723918037</v>
      </c>
      <c r="AB2045" s="17">
        <v>1.6042649460012135</v>
      </c>
      <c r="AC2045" s="17">
        <v>23.631286391163151</v>
      </c>
      <c r="AD2045" s="17">
        <v>1.1281804575804393</v>
      </c>
      <c r="AE2045" s="17">
        <v>0.89467434920465561</v>
      </c>
      <c r="AF2045" s="17">
        <v>62.545296474558384</v>
      </c>
      <c r="AG2045" s="17">
        <v>15.973575165043103</v>
      </c>
      <c r="AH2045" s="17">
        <v>0.32343339396383486</v>
      </c>
      <c r="AI2045" s="17">
        <v>0.42439305479048428</v>
      </c>
      <c r="AJ2045" s="17">
        <v>0.33333333333333298</v>
      </c>
      <c r="AK2045" s="17">
        <v>0.81132269732865048</v>
      </c>
      <c r="AL2045" s="17">
        <v>0.87435015368261071</v>
      </c>
      <c r="AM2045" s="17">
        <v>0.33333333333333298</v>
      </c>
      <c r="AN2045" s="17">
        <v>0.45455029470033748</v>
      </c>
      <c r="AO2045" s="17">
        <v>0.53565059976579132</v>
      </c>
      <c r="AP2045" s="17">
        <v>0.33333333333333298</v>
      </c>
      <c r="AQ2045" s="17">
        <v>8.8050087421280896</v>
      </c>
      <c r="AR2045" s="17">
        <v>2.2444243630026963</v>
      </c>
      <c r="AS2045" s="17">
        <v>6.5293029733270238</v>
      </c>
      <c r="AT2045" s="17">
        <v>8.0664674727953525</v>
      </c>
      <c r="AU2045" s="17">
        <v>-0.99999999999999967</v>
      </c>
      <c r="AV2045" s="17">
        <v>-0.99999999999999967</v>
      </c>
      <c r="AW2045" s="17">
        <v>-0.99999999999999967</v>
      </c>
      <c r="AX2045" s="17">
        <v>-0.99999999999999967</v>
      </c>
      <c r="AY2045" s="17">
        <v>3.605537875380764E-2</v>
      </c>
      <c r="AZ2045" s="17">
        <v>0.13434214772498759</v>
      </c>
      <c r="BA2045" s="17">
        <v>0.43490532755931177</v>
      </c>
      <c r="BB2045" s="17">
        <v>7.2057201662677456E-2</v>
      </c>
      <c r="BC2045" s="17">
        <v>0.23939201796944609</v>
      </c>
      <c r="BD2045" s="17">
        <v>3.098000418389804</v>
      </c>
      <c r="BE2045" s="17">
        <v>7.578294767253726</v>
      </c>
      <c r="BF2045" s="17">
        <v>-0.99999999999999967</v>
      </c>
      <c r="BG2045" s="22">
        <v>10.995806473763651</v>
      </c>
    </row>
    <row r="2046" spans="1:100" x14ac:dyDescent="0.25">
      <c r="A2046">
        <v>5003</v>
      </c>
      <c r="B2046" t="s">
        <v>1875</v>
      </c>
      <c r="C2046" s="48">
        <v>2</v>
      </c>
      <c r="D2046" s="22">
        <v>1453.3404882812499</v>
      </c>
      <c r="E2046" s="17">
        <v>63.276535027679913</v>
      </c>
      <c r="F2046" s="17">
        <v>-36.112772100179797</v>
      </c>
      <c r="G2046" s="17">
        <v>0.20495910005604512</v>
      </c>
      <c r="H2046" s="17">
        <v>4.406801152567116</v>
      </c>
      <c r="I2046" s="17">
        <v>42.760708572987326</v>
      </c>
      <c r="J2046" s="17">
        <v>8.9098448814795965</v>
      </c>
      <c r="K2046" s="17">
        <v>-1.0000000000000004</v>
      </c>
      <c r="L2046" s="17">
        <v>-1.0000000000000004</v>
      </c>
      <c r="M2046" s="17">
        <v>-1.0000000000000004</v>
      </c>
      <c r="N2046" s="17">
        <v>0.20886014294579203</v>
      </c>
      <c r="O2046" s="17">
        <v>-1.0000000000000004</v>
      </c>
      <c r="P2046" s="17">
        <v>-1.0000000000000004</v>
      </c>
      <c r="Q2046" s="17">
        <v>3.3615778220502737</v>
      </c>
      <c r="R2046" s="17">
        <v>-1.0000000000000004</v>
      </c>
      <c r="S2046" s="17">
        <v>0.32720799372577947</v>
      </c>
      <c r="T2046" s="17">
        <v>5.3096250811001763E-2</v>
      </c>
      <c r="U2046" s="17">
        <v>-0.16674329365665552</v>
      </c>
      <c r="V2046" s="17">
        <v>-0.38617460894486866</v>
      </c>
      <c r="W2046" s="17">
        <v>0.70590715598019926</v>
      </c>
      <c r="X2046" s="17">
        <v>-1.8994380160551891</v>
      </c>
      <c r="Y2046" s="17">
        <v>2.0282587803190574E-2</v>
      </c>
      <c r="Z2046" s="17">
        <v>25.585184809814006</v>
      </c>
      <c r="AA2046" s="17">
        <v>-3.3484600269954146E-2</v>
      </c>
      <c r="AB2046" s="17">
        <v>0.23871935756195495</v>
      </c>
      <c r="AC2046" s="17">
        <v>7.9534091801398166</v>
      </c>
      <c r="AD2046" s="17">
        <v>-6.846323088509032E-2</v>
      </c>
      <c r="AE2046" s="17">
        <v>-0.10745171894936456</v>
      </c>
      <c r="AF2046" s="17">
        <v>37.154046640999553</v>
      </c>
      <c r="AG2046" s="17">
        <v>-27.40865995731793</v>
      </c>
      <c r="AH2046" s="17">
        <v>2.3293743171954151E-2</v>
      </c>
      <c r="AI2046" s="17">
        <v>6.9290275301230109E-2</v>
      </c>
      <c r="AJ2046" s="17">
        <v>0.33333333333333298</v>
      </c>
      <c r="AK2046" s="17">
        <v>0.4106812815986271</v>
      </c>
      <c r="AL2046" s="17">
        <v>0.52442643736188588</v>
      </c>
      <c r="AM2046" s="17">
        <v>0.33333333333333298</v>
      </c>
      <c r="AN2046" s="17">
        <v>9.3374227262043169E-2</v>
      </c>
      <c r="AO2046" s="17">
        <v>0.14098220275624818</v>
      </c>
      <c r="AP2046" s="17">
        <v>0.33333333333333298</v>
      </c>
      <c r="AQ2046" s="17">
        <v>4.3022698938999904</v>
      </c>
      <c r="AR2046" s="17">
        <v>2.2444243630026963</v>
      </c>
      <c r="AS2046" s="17">
        <v>0.79758434493437491</v>
      </c>
      <c r="AT2046" s="17">
        <v>4.0563289661167303</v>
      </c>
      <c r="AU2046" s="17">
        <v>-1.0000000000000004</v>
      </c>
      <c r="AV2046" s="17">
        <v>-1.0000000000000004</v>
      </c>
      <c r="AW2046" s="17">
        <v>-1.0000000000000004</v>
      </c>
      <c r="AX2046" s="17">
        <v>-1.0000000000000004</v>
      </c>
      <c r="AY2046" s="17">
        <v>-2.4305443407268056E-2</v>
      </c>
      <c r="AZ2046" s="17">
        <v>0.55062399841932796</v>
      </c>
      <c r="BA2046" s="17">
        <v>3.4718125553966417E-2</v>
      </c>
      <c r="BB2046" s="17">
        <v>0.3038866509310062</v>
      </c>
      <c r="BC2046" s="17">
        <v>1.7490400660350541E-2</v>
      </c>
      <c r="BD2046" s="17">
        <v>9.2796082711444416</v>
      </c>
      <c r="BE2046" s="17">
        <v>1.6064318607520045</v>
      </c>
      <c r="BF2046" s="17">
        <v>-1.0000000000000004</v>
      </c>
      <c r="BG2046" s="22">
        <v>-4.1456319264091235</v>
      </c>
    </row>
    <row r="2047" spans="1:100" x14ac:dyDescent="0.25">
      <c r="A2047">
        <v>5005</v>
      </c>
      <c r="B2047" t="s">
        <v>1876</v>
      </c>
      <c r="C2047" s="48">
        <v>2</v>
      </c>
      <c r="D2047" s="22">
        <v>1469.2885058593752</v>
      </c>
      <c r="E2047" s="17">
        <v>71.329669519770036</v>
      </c>
      <c r="F2047" s="17">
        <v>-23.121104252588601</v>
      </c>
      <c r="G2047" s="17">
        <v>0.29525875633399468</v>
      </c>
      <c r="H2047" s="17">
        <v>5.2304915535872887</v>
      </c>
      <c r="I2047" s="17">
        <v>49.084588706554605</v>
      </c>
      <c r="J2047" s="17">
        <v>10.471737464537831</v>
      </c>
      <c r="K2047" s="17">
        <v>-1.0000000000000004</v>
      </c>
      <c r="L2047" s="17">
        <v>-1.0000000000000004</v>
      </c>
      <c r="M2047" s="17">
        <v>-1.0000000000000004</v>
      </c>
      <c r="N2047" s="17">
        <v>0.23136278752496559</v>
      </c>
      <c r="O2047" s="17">
        <v>-1.0000000000000004</v>
      </c>
      <c r="P2047" s="17">
        <v>-1.0000000000000004</v>
      </c>
      <c r="Q2047" s="17">
        <v>3.6033093638094122</v>
      </c>
      <c r="R2047" s="17">
        <v>-1.0000000000000004</v>
      </c>
      <c r="S2047" s="17">
        <v>0.6424751813052515</v>
      </c>
      <c r="T2047" s="17">
        <v>8.848297890462023E-2</v>
      </c>
      <c r="U2047" s="17">
        <v>-6.0705445611006381E-2</v>
      </c>
      <c r="V2047" s="17">
        <v>-0.24723074266126535</v>
      </c>
      <c r="W2047" s="17">
        <v>1.4099755186223946</v>
      </c>
      <c r="X2047" s="17">
        <v>-1.0319612749825025</v>
      </c>
      <c r="Y2047" s="17">
        <v>5.2119710267181173E-2</v>
      </c>
      <c r="Z2047" s="17">
        <v>28.508317871812736</v>
      </c>
      <c r="AA2047" s="17">
        <v>0.18180077754328683</v>
      </c>
      <c r="AB2047" s="17">
        <v>0.54903420085434418</v>
      </c>
      <c r="AC2047" s="17">
        <v>11.516144874271081</v>
      </c>
      <c r="AD2047" s="17">
        <v>0.20346932252561184</v>
      </c>
      <c r="AE2047" s="17">
        <v>0.12027747327325417</v>
      </c>
      <c r="AF2047" s="17">
        <v>42.924107911604438</v>
      </c>
      <c r="AG2047" s="17">
        <v>-17.550218314915107</v>
      </c>
      <c r="AH2047" s="17">
        <v>9.1499293751752905E-2</v>
      </c>
      <c r="AI2047" s="17">
        <v>0.14998597986269033</v>
      </c>
      <c r="AJ2047" s="17">
        <v>0.33333333333333298</v>
      </c>
      <c r="AK2047" s="17">
        <v>0.50172546144237706</v>
      </c>
      <c r="AL2047" s="17">
        <v>0.60394522026716002</v>
      </c>
      <c r="AM2047" s="17">
        <v>0.33333333333333298</v>
      </c>
      <c r="AN2047" s="17">
        <v>0.17545006253032949</v>
      </c>
      <c r="AO2047" s="17">
        <v>0.23066903767946212</v>
      </c>
      <c r="AP2047" s="17">
        <v>0.33333333333333298</v>
      </c>
      <c r="AQ2047" s="17">
        <v>5.3254995186768923</v>
      </c>
      <c r="AR2047" s="17">
        <v>2.2444243630026963</v>
      </c>
      <c r="AS2047" s="17">
        <v>2.1000947722856984</v>
      </c>
      <c r="AT2047" s="17">
        <v>4.9676171082453555</v>
      </c>
      <c r="AU2047" s="17">
        <v>-1.0000000000000004</v>
      </c>
      <c r="AV2047" s="17">
        <v>-1.0000000000000004</v>
      </c>
      <c r="AW2047" s="17">
        <v>-1.0000000000000004</v>
      </c>
      <c r="AX2047" s="17">
        <v>-1.0000000000000004</v>
      </c>
      <c r="AY2047" s="17">
        <v>-1.0588684898075922E-2</v>
      </c>
      <c r="AZ2047" s="17">
        <v>0.45602559148417493</v>
      </c>
      <c r="BA2047" s="17">
        <v>0.12565908712218748</v>
      </c>
      <c r="BB2047" s="17">
        <v>0.25120432393342434</v>
      </c>
      <c r="BC2047" s="17">
        <v>6.7916667043959211E-2</v>
      </c>
      <c r="BD2047" s="17">
        <v>7.8748622938863679</v>
      </c>
      <c r="BE2047" s="17">
        <v>2.9635141271249408</v>
      </c>
      <c r="BF2047" s="17">
        <v>-1.0000000000000004</v>
      </c>
      <c r="BG2047" s="22">
        <v>98.707984474911271</v>
      </c>
    </row>
    <row r="2048" spans="1:100" x14ac:dyDescent="0.25">
      <c r="A2048">
        <v>5006</v>
      </c>
      <c r="B2048" t="s">
        <v>1877</v>
      </c>
      <c r="C2048" s="48">
        <v>2</v>
      </c>
      <c r="D2048" s="22">
        <v>1539.0525</v>
      </c>
      <c r="E2048" s="17">
        <v>88.195656287288983</v>
      </c>
      <c r="F2048" s="17">
        <v>4.0878413102470637</v>
      </c>
      <c r="G2048" s="17">
        <v>0.48437677111337107</v>
      </c>
      <c r="H2048" s="17">
        <v>6.9555777815378859</v>
      </c>
      <c r="I2048" s="17">
        <v>62.328932105622741</v>
      </c>
      <c r="J2048" s="17">
        <v>13.742868682328918</v>
      </c>
      <c r="K2048" s="17">
        <v>-0.99999999999999989</v>
      </c>
      <c r="L2048" s="17">
        <v>-0.99999999999999989</v>
      </c>
      <c r="M2048" s="17">
        <v>-0.99999999999999989</v>
      </c>
      <c r="N2048" s="17">
        <v>0.27849093446940087</v>
      </c>
      <c r="O2048" s="17">
        <v>-0.99999999999999989</v>
      </c>
      <c r="P2048" s="17">
        <v>-0.99999999999999989</v>
      </c>
      <c r="Q2048" s="17">
        <v>4.1095769529830566</v>
      </c>
      <c r="R2048" s="17">
        <v>-0.99999999999999989</v>
      </c>
      <c r="S2048" s="17">
        <v>1.3027512786647322</v>
      </c>
      <c r="T2048" s="17">
        <v>0.16259475343899255</v>
      </c>
      <c r="U2048" s="17">
        <v>0.16137366454799085</v>
      </c>
      <c r="V2048" s="17">
        <v>4.3764696750421231E-2</v>
      </c>
      <c r="W2048" s="17">
        <v>2.8845327484085805</v>
      </c>
      <c r="X2048" s="17">
        <v>0.78482835524570016</v>
      </c>
      <c r="Y2048" s="17">
        <v>0.11879741032558178</v>
      </c>
      <c r="Z2048" s="17">
        <v>34.630346951519797</v>
      </c>
      <c r="AA2048" s="17">
        <v>0.63268115673040315</v>
      </c>
      <c r="AB2048" s="17">
        <v>1.1989384146576543</v>
      </c>
      <c r="AC2048" s="17">
        <v>18.97771814520123</v>
      </c>
      <c r="AD2048" s="17">
        <v>0.77298804247091579</v>
      </c>
      <c r="AE2048" s="17">
        <v>0.59721940766873938</v>
      </c>
      <c r="AF2048" s="17">
        <v>55.008567339592631</v>
      </c>
      <c r="AG2048" s="17">
        <v>3.0966920840653374</v>
      </c>
      <c r="AH2048" s="17">
        <v>0.2343447801496418</v>
      </c>
      <c r="AI2048" s="17">
        <v>0.31899007220288506</v>
      </c>
      <c r="AJ2048" s="17">
        <v>0.33333333333333298</v>
      </c>
      <c r="AK2048" s="17">
        <v>0.69240276032674741</v>
      </c>
      <c r="AL2048" s="17">
        <v>0.77048444068709332</v>
      </c>
      <c r="AM2048" s="17">
        <v>0.33333333333333298</v>
      </c>
      <c r="AN2048" s="17">
        <v>0.34734461525730143</v>
      </c>
      <c r="AO2048" s="17">
        <v>0.41850359731848602</v>
      </c>
      <c r="AP2048" s="17">
        <v>0.33333333333333298</v>
      </c>
      <c r="AQ2048" s="17">
        <v>7.4684883547097902</v>
      </c>
      <c r="AR2048" s="17">
        <v>2.2444243630026963</v>
      </c>
      <c r="AS2048" s="17">
        <v>4.8279920467991442</v>
      </c>
      <c r="AT2048" s="17">
        <v>6.8761626269666287</v>
      </c>
      <c r="AU2048" s="17">
        <v>-0.99999999999999989</v>
      </c>
      <c r="AV2048" s="17">
        <v>-0.99999999999999989</v>
      </c>
      <c r="AW2048" s="17">
        <v>-0.99999999999999989</v>
      </c>
      <c r="AX2048" s="17">
        <v>-0.99999999999999989</v>
      </c>
      <c r="AY2048" s="17">
        <v>1.8138845697187163E-2</v>
      </c>
      <c r="AZ2048" s="17">
        <v>0.25790453922014323</v>
      </c>
      <c r="BA2048" s="17">
        <v>0.31612021203467838</v>
      </c>
      <c r="BB2048" s="17">
        <v>0.14086971684396687</v>
      </c>
      <c r="BC2048" s="17">
        <v>0.17352632032824108</v>
      </c>
      <c r="BD2048" s="17">
        <v>4.9328492072514543</v>
      </c>
      <c r="BE2048" s="17">
        <v>5.8057032858384741</v>
      </c>
      <c r="BF2048" s="17">
        <v>-0.99999999999999989</v>
      </c>
      <c r="BG2048" s="22">
        <v>2805.1819819938437</v>
      </c>
    </row>
    <row r="2049" spans="1:100" x14ac:dyDescent="0.25">
      <c r="A2049">
        <v>5010</v>
      </c>
      <c r="B2049" t="s">
        <v>1878</v>
      </c>
      <c r="C2049" s="48">
        <v>2</v>
      </c>
      <c r="D2049" s="22">
        <v>1455.51541015625</v>
      </c>
      <c r="E2049" s="17">
        <v>65.713132615532729</v>
      </c>
      <c r="F2049" s="17">
        <v>-32.181946584882844</v>
      </c>
      <c r="G2049" s="17">
        <v>0.23228062621295967</v>
      </c>
      <c r="H2049" s="17">
        <v>4.6560211359455845</v>
      </c>
      <c r="I2049" s="17">
        <v>44.674094111805175</v>
      </c>
      <c r="J2049" s="17">
        <v>9.3824190951727751</v>
      </c>
      <c r="K2049" s="17">
        <v>-1.0000000000000004</v>
      </c>
      <c r="L2049" s="17">
        <v>-1.0000000000000004</v>
      </c>
      <c r="M2049" s="17">
        <v>-1.0000000000000004</v>
      </c>
      <c r="N2049" s="17">
        <v>0.2156686582581562</v>
      </c>
      <c r="O2049" s="17">
        <v>-1.0000000000000004</v>
      </c>
      <c r="P2049" s="17">
        <v>-1.0000000000000004</v>
      </c>
      <c r="Q2049" s="17">
        <v>3.4347173545064607</v>
      </c>
      <c r="R2049" s="17">
        <v>-1.0000000000000004</v>
      </c>
      <c r="S2049" s="17">
        <v>0.42259684753665272</v>
      </c>
      <c r="T2049" s="17">
        <v>6.3803040372209754E-2</v>
      </c>
      <c r="U2049" s="17">
        <v>-0.13465993965047213</v>
      </c>
      <c r="V2049" s="17">
        <v>-0.34413504164767511</v>
      </c>
      <c r="W2049" s="17">
        <v>0.91893368320167745</v>
      </c>
      <c r="X2049" s="17">
        <v>-1.6369698135320316</v>
      </c>
      <c r="Y2049" s="17">
        <v>2.9915390518223936E-2</v>
      </c>
      <c r="Z2049" s="17">
        <v>26.469622909641437</v>
      </c>
      <c r="AA2049" s="17">
        <v>3.1653245471348068E-2</v>
      </c>
      <c r="AB2049" s="17">
        <v>0.3326098047392404</v>
      </c>
      <c r="AC2049" s="17">
        <v>9.0313687258302462</v>
      </c>
      <c r="AD2049" s="17">
        <v>1.381407422510994E-2</v>
      </c>
      <c r="AE2049" s="17">
        <v>-3.8548809032943998E-2</v>
      </c>
      <c r="AF2049" s="17">
        <v>38.899865910195679</v>
      </c>
      <c r="AG2049" s="17">
        <v>-24.425839398508149</v>
      </c>
      <c r="AH2049" s="17">
        <v>4.3930363631247943E-2</v>
      </c>
      <c r="AI2049" s="17">
        <v>9.3705980673798178E-2</v>
      </c>
      <c r="AJ2049" s="17">
        <v>0.33333333333333298</v>
      </c>
      <c r="AK2049" s="17">
        <v>0.43822807461608038</v>
      </c>
      <c r="AL2049" s="17">
        <v>0.54848604729467576</v>
      </c>
      <c r="AM2049" s="17">
        <v>0.33333333333333298</v>
      </c>
      <c r="AN2049" s="17">
        <v>0.11820751204477475</v>
      </c>
      <c r="AO2049" s="17">
        <v>0.16811831054765547</v>
      </c>
      <c r="AP2049" s="17">
        <v>0.33333333333333298</v>
      </c>
      <c r="AQ2049" s="17">
        <v>4.6118634860596384</v>
      </c>
      <c r="AR2049" s="17">
        <v>2.2444243630026963</v>
      </c>
      <c r="AS2049" s="17">
        <v>1.1916785660795228</v>
      </c>
      <c r="AT2049" s="17">
        <v>4.332052970370035</v>
      </c>
      <c r="AU2049" s="17">
        <v>-1.0000000000000004</v>
      </c>
      <c r="AV2049" s="17">
        <v>-1.0000000000000004</v>
      </c>
      <c r="AW2049" s="17">
        <v>-1.0000000000000004</v>
      </c>
      <c r="AX2049" s="17">
        <v>-1.0000000000000004</v>
      </c>
      <c r="AY2049" s="17">
        <v>-2.0155230750384591E-2</v>
      </c>
      <c r="AZ2049" s="17">
        <v>0.5220018202625728</v>
      </c>
      <c r="BA2049" s="17">
        <v>6.22336883217047E-2</v>
      </c>
      <c r="BB2049" s="17">
        <v>0.28794681644657483</v>
      </c>
      <c r="BC2049" s="17">
        <v>3.2747629898904507E-2</v>
      </c>
      <c r="BD2049" s="17">
        <v>8.854581138778169</v>
      </c>
      <c r="BE2049" s="17">
        <v>2.0170376168100934</v>
      </c>
      <c r="BF2049" s="17">
        <v>-1.0000000000000004</v>
      </c>
      <c r="BG2049" s="22">
        <v>77.50315460769967</v>
      </c>
    </row>
    <row r="2050" spans="1:100" x14ac:dyDescent="0.25">
      <c r="A2050">
        <v>5012</v>
      </c>
      <c r="B2050" t="s">
        <v>1879</v>
      </c>
      <c r="C2050" s="48">
        <v>2</v>
      </c>
      <c r="D2050" s="22">
        <v>1576.7518359375001</v>
      </c>
      <c r="E2050" s="17">
        <v>127.39574934077842</v>
      </c>
      <c r="F2050" s="17">
        <v>67.327141367363552</v>
      </c>
      <c r="G2050" s="17">
        <v>0.9239267292409199</v>
      </c>
      <c r="H2050" s="17">
        <v>10.965040233577046</v>
      </c>
      <c r="I2050" s="17">
        <v>93.111565866233278</v>
      </c>
      <c r="J2050" s="17">
        <v>21.345664172156507</v>
      </c>
      <c r="K2050" s="17">
        <v>-0.999999999999999</v>
      </c>
      <c r="L2050" s="17">
        <v>-0.999999999999999</v>
      </c>
      <c r="M2050" s="17">
        <v>-0.999999999999999</v>
      </c>
      <c r="N2050" s="17">
        <v>0.38802663914683022</v>
      </c>
      <c r="O2050" s="17">
        <v>-0.999999999999999</v>
      </c>
      <c r="P2050" s="17">
        <v>-0.999999999999999</v>
      </c>
      <c r="Q2050" s="17">
        <v>5.2862490848379302</v>
      </c>
      <c r="R2050" s="17">
        <v>-0.999999999999999</v>
      </c>
      <c r="S2050" s="17">
        <v>2.8373715065978269</v>
      </c>
      <c r="T2050" s="17">
        <v>0.33484607191515359</v>
      </c>
      <c r="U2050" s="17">
        <v>0.67753212615868041</v>
      </c>
      <c r="V2050" s="17">
        <v>0.72009917159106429</v>
      </c>
      <c r="W2050" s="17">
        <v>6.3117132280964059</v>
      </c>
      <c r="X2050" s="17">
        <v>5.0074287607384109</v>
      </c>
      <c r="Y2050" s="17">
        <v>0.27377037946816685</v>
      </c>
      <c r="Z2050" s="17">
        <v>48.859227414230361</v>
      </c>
      <c r="AA2050" s="17">
        <v>1.6806217879993532</v>
      </c>
      <c r="AB2050" s="17">
        <v>2.709452208372217</v>
      </c>
      <c r="AC2050" s="17">
        <v>36.3199804496628</v>
      </c>
      <c r="AD2050" s="17">
        <v>2.0966690772832197</v>
      </c>
      <c r="AE2050" s="17">
        <v>1.70573256299861</v>
      </c>
      <c r="AF2050" s="17">
        <v>83.09538731685862</v>
      </c>
      <c r="AG2050" s="17">
        <v>51.084445191152149</v>
      </c>
      <c r="AH2050" s="17">
        <v>0.56634767071587944</v>
      </c>
      <c r="AI2050" s="17">
        <v>0.71179105310456259</v>
      </c>
      <c r="AJ2050" s="17">
        <v>0.33333333333333298</v>
      </c>
      <c r="AK2050" s="17">
        <v>1.1355768219743054</v>
      </c>
      <c r="AL2050" s="17">
        <v>1.1575565419227876</v>
      </c>
      <c r="AM2050" s="17">
        <v>0.33333333333333298</v>
      </c>
      <c r="AN2050" s="17">
        <v>0.74686363274295742</v>
      </c>
      <c r="AO2050" s="17">
        <v>0.85507053633038554</v>
      </c>
      <c r="AP2050" s="17">
        <v>0.33333333333333298</v>
      </c>
      <c r="AQ2050" s="17">
        <v>12.449244176649533</v>
      </c>
      <c r="AR2050" s="17">
        <v>2.2444243630026963</v>
      </c>
      <c r="AS2050" s="17">
        <v>11.168197839396104</v>
      </c>
      <c r="AT2050" s="17">
        <v>11.312022974893356</v>
      </c>
      <c r="AU2050" s="17">
        <v>-0.999999999999999</v>
      </c>
      <c r="AV2050" s="17">
        <v>-0.999999999999999</v>
      </c>
      <c r="AW2050" s="17">
        <v>-0.999999999999999</v>
      </c>
      <c r="AX2050" s="17">
        <v>-0.999999999999999</v>
      </c>
      <c r="AY2050" s="17">
        <v>8.4907656087813047E-2</v>
      </c>
      <c r="AZ2050" s="17">
        <v>-0.20257036756455782</v>
      </c>
      <c r="BA2050" s="17">
        <v>0.75879184000134781</v>
      </c>
      <c r="BB2050" s="17">
        <v>-0.11557106687918861</v>
      </c>
      <c r="BC2050" s="17">
        <v>0.41898531974257558</v>
      </c>
      <c r="BD2050" s="17">
        <v>-1.9050066709929787</v>
      </c>
      <c r="BE2050" s="17">
        <v>12.411547404710554</v>
      </c>
      <c r="BF2050" s="17">
        <v>-0.999999999999999</v>
      </c>
      <c r="BG2050" s="22">
        <v>1970.0076709338125</v>
      </c>
    </row>
    <row r="2051" spans="1:100" x14ac:dyDescent="0.25">
      <c r="A2051">
        <v>5013</v>
      </c>
      <c r="B2051" t="s">
        <v>1822</v>
      </c>
      <c r="C2051" s="48">
        <v>2</v>
      </c>
      <c r="D2051" s="22">
        <v>1536.7644140625</v>
      </c>
      <c r="E2051" s="17">
        <v>109.32877384425065</v>
      </c>
      <c r="F2051" s="17">
        <v>38.180708398685013</v>
      </c>
      <c r="G2051" s="17">
        <v>0.72134204883839925</v>
      </c>
      <c r="H2051" s="17">
        <v>9.1171145213499045</v>
      </c>
      <c r="I2051" s="17">
        <v>78.924122762140115</v>
      </c>
      <c r="J2051" s="17">
        <v>17.84160310698514</v>
      </c>
      <c r="K2051" s="17">
        <v>-0.99999999999999944</v>
      </c>
      <c r="L2051" s="17">
        <v>-0.99999999999999944</v>
      </c>
      <c r="M2051" s="17">
        <v>-0.99999999999999944</v>
      </c>
      <c r="N2051" s="17">
        <v>0.33754260356809684</v>
      </c>
      <c r="O2051" s="17">
        <v>-0.99999999999999944</v>
      </c>
      <c r="P2051" s="17">
        <v>-0.99999999999999944</v>
      </c>
      <c r="Q2051" s="17">
        <v>4.7439313269524881</v>
      </c>
      <c r="R2051" s="17">
        <v>-0.99999999999999944</v>
      </c>
      <c r="S2051" s="17">
        <v>2.1300786433714469</v>
      </c>
      <c r="T2051" s="17">
        <v>0.25545696572331561</v>
      </c>
      <c r="U2051" s="17">
        <v>0.43963926540651216</v>
      </c>
      <c r="V2051" s="17">
        <v>0.40838260582349506</v>
      </c>
      <c r="W2051" s="17">
        <v>4.732156116734231</v>
      </c>
      <c r="X2051" s="17">
        <v>3.06126965459634</v>
      </c>
      <c r="Y2051" s="17">
        <v>0.20234471136317739</v>
      </c>
      <c r="Z2051" s="17">
        <v>42.30126250552383</v>
      </c>
      <c r="AA2051" s="17">
        <v>1.1976352379134316</v>
      </c>
      <c r="AB2051" s="17">
        <v>2.0132697870455685</v>
      </c>
      <c r="AC2051" s="17">
        <v>28.327085440930833</v>
      </c>
      <c r="AD2051" s="17">
        <v>1.4865962188198494</v>
      </c>
      <c r="AE2051" s="17">
        <v>1.1948286733676468</v>
      </c>
      <c r="AF2051" s="17">
        <v>70.15042089516588</v>
      </c>
      <c r="AG2051" s="17">
        <v>28.96731505229944</v>
      </c>
      <c r="AH2051" s="17">
        <v>0.41333048066860578</v>
      </c>
      <c r="AI2051" s="17">
        <v>0.53075256201529308</v>
      </c>
      <c r="AJ2051" s="17">
        <v>0.33333333333333298</v>
      </c>
      <c r="AK2051" s="17">
        <v>0.93132182437627342</v>
      </c>
      <c r="AL2051" s="17">
        <v>0.97915844070215041</v>
      </c>
      <c r="AM2051" s="17">
        <v>0.33333333333333298</v>
      </c>
      <c r="AN2051" s="17">
        <v>0.56272885812747553</v>
      </c>
      <c r="AO2051" s="17">
        <v>0.65386070300270638</v>
      </c>
      <c r="AP2051" s="17">
        <v>0.33333333333333298</v>
      </c>
      <c r="AQ2051" s="17">
        <v>10.153657957851946</v>
      </c>
      <c r="AR2051" s="17">
        <v>2.2444243630026963</v>
      </c>
      <c r="AS2051" s="17">
        <v>8.2460531765890828</v>
      </c>
      <c r="AT2051" s="17">
        <v>9.2675742511963257</v>
      </c>
      <c r="AU2051" s="17">
        <v>-0.99999999999999944</v>
      </c>
      <c r="AV2051" s="17">
        <v>-0.99999999999999944</v>
      </c>
      <c r="AW2051" s="17">
        <v>-0.99999999999999944</v>
      </c>
      <c r="AX2051" s="17">
        <v>-0.99999999999999944</v>
      </c>
      <c r="AY2051" s="17">
        <v>5.4134503084994706E-2</v>
      </c>
      <c r="AZ2051" s="17">
        <v>9.6584362368286603E-3</v>
      </c>
      <c r="BA2051" s="17">
        <v>0.55476840963426244</v>
      </c>
      <c r="BB2051" s="17">
        <v>2.6202177566576057E-3</v>
      </c>
      <c r="BC2051" s="17">
        <v>0.30585544217392413</v>
      </c>
      <c r="BD2051" s="17">
        <v>1.2465005061062735</v>
      </c>
      <c r="BE2051" s="17">
        <v>9.3669723914142509</v>
      </c>
      <c r="BF2051" s="17">
        <v>-0.99999999999999944</v>
      </c>
      <c r="BG2051" s="22">
        <v>432.2181451254412</v>
      </c>
    </row>
    <row r="2052" spans="1:100" x14ac:dyDescent="0.25">
      <c r="A2052">
        <v>5015</v>
      </c>
      <c r="B2052" t="s">
        <v>1880</v>
      </c>
      <c r="C2052" s="48">
        <v>2</v>
      </c>
      <c r="D2052" s="22">
        <v>1580.3833789062501</v>
      </c>
      <c r="E2052" s="17">
        <v>157.44881862705071</v>
      </c>
      <c r="F2052" s="17">
        <v>115.81006368182237</v>
      </c>
      <c r="G2052" s="17">
        <v>1.2609112697714793</v>
      </c>
      <c r="H2052" s="17">
        <v>14.038927142657069</v>
      </c>
      <c r="I2052" s="17">
        <v>116.71132171271138</v>
      </c>
      <c r="J2052" s="17">
        <v>27.174408999710124</v>
      </c>
      <c r="K2052" s="17">
        <v>-0.99999999999999822</v>
      </c>
      <c r="L2052" s="17">
        <v>-0.99999999999999822</v>
      </c>
      <c r="M2052" s="17">
        <v>-0.99999999999999822</v>
      </c>
      <c r="N2052" s="17">
        <v>0.47200307556751908</v>
      </c>
      <c r="O2052" s="17">
        <v>-0.99999999999999822</v>
      </c>
      <c r="P2052" s="17">
        <v>-0.99999999999999822</v>
      </c>
      <c r="Q2052" s="17">
        <v>6.1883543185578391</v>
      </c>
      <c r="R2052" s="17">
        <v>-0.99999999999999822</v>
      </c>
      <c r="S2052" s="17">
        <v>4.0139005514461754</v>
      </c>
      <c r="T2052" s="17">
        <v>0.46690394233276</v>
      </c>
      <c r="U2052" s="17">
        <v>1.0732491972461158</v>
      </c>
      <c r="V2052" s="17">
        <v>1.238616482387884</v>
      </c>
      <c r="W2052" s="17">
        <v>8.9391889402605571</v>
      </c>
      <c r="X2052" s="17">
        <v>8.2447196105675964</v>
      </c>
      <c r="Y2052" s="17">
        <v>0.39258166322676147</v>
      </c>
      <c r="Z2052" s="17">
        <v>59.767914029551079</v>
      </c>
      <c r="AA2052" s="17">
        <v>2.4840339726707423</v>
      </c>
      <c r="AB2052" s="17">
        <v>3.8674998599027997</v>
      </c>
      <c r="AC2052" s="17">
        <v>49.615566506193794</v>
      </c>
      <c r="AD2052" s="17">
        <v>3.1114798788253775</v>
      </c>
      <c r="AE2052" s="17">
        <v>2.5555831645371039</v>
      </c>
      <c r="AF2052" s="17">
        <v>104.6283756609435</v>
      </c>
      <c r="AG2052" s="17">
        <v>87.874645333073275</v>
      </c>
      <c r="AH2052" s="17">
        <v>0.82088037960039684</v>
      </c>
      <c r="AI2052" s="17">
        <v>1.0129351110700835</v>
      </c>
      <c r="AJ2052" s="17">
        <v>0.33333333333333298</v>
      </c>
      <c r="AK2052" s="17">
        <v>1.4753398108631082</v>
      </c>
      <c r="AL2052" s="17">
        <v>1.4543085078261906</v>
      </c>
      <c r="AM2052" s="17">
        <v>0.33333333333333298</v>
      </c>
      <c r="AN2052" s="17">
        <v>1.0531581279446993</v>
      </c>
      <c r="AO2052" s="17">
        <v>1.1897681210610553</v>
      </c>
      <c r="AP2052" s="17">
        <v>0.33333333333333298</v>
      </c>
      <c r="AQ2052" s="17">
        <v>16.267781025797003</v>
      </c>
      <c r="AR2052" s="17">
        <v>2.2444243630026963</v>
      </c>
      <c r="AS2052" s="17">
        <v>16.028968034868385</v>
      </c>
      <c r="AT2052" s="17">
        <v>14.712811289313008</v>
      </c>
      <c r="AU2052" s="17">
        <v>-0.99999999999999822</v>
      </c>
      <c r="AV2052" s="17">
        <v>-0.99999999999999822</v>
      </c>
      <c r="AW2052" s="17">
        <v>-0.99999999999999822</v>
      </c>
      <c r="AX2052" s="17">
        <v>-0.99999999999999822</v>
      </c>
      <c r="AY2052" s="17">
        <v>0.13609650612685234</v>
      </c>
      <c r="AZ2052" s="17">
        <v>-0.55559718970263772</v>
      </c>
      <c r="BA2052" s="17">
        <v>1.0981696340335239</v>
      </c>
      <c r="BB2052" s="17">
        <v>-0.31217347367811649</v>
      </c>
      <c r="BC2052" s="17">
        <v>0.60716845252933338</v>
      </c>
      <c r="BD2052" s="17">
        <v>-7.1473043410014849</v>
      </c>
      <c r="BE2052" s="17">
        <v>17.475971377579288</v>
      </c>
      <c r="BF2052" s="17">
        <v>-0.99999999999999822</v>
      </c>
      <c r="BG2052" s="22">
        <v>559.25661494485576</v>
      </c>
    </row>
    <row r="2053" spans="1:100" x14ac:dyDescent="0.25">
      <c r="A2053">
        <v>5016</v>
      </c>
      <c r="B2053" t="s">
        <v>1881</v>
      </c>
      <c r="C2053" s="48">
        <v>2</v>
      </c>
      <c r="D2053" s="22">
        <v>1546.8146093750001</v>
      </c>
      <c r="E2053" s="17">
        <v>126.33972840781351</v>
      </c>
      <c r="F2053" s="17">
        <v>65.62352233372404</v>
      </c>
      <c r="G2053" s="17">
        <v>0.9120855849805436</v>
      </c>
      <c r="H2053" s="17">
        <v>10.857028339995242</v>
      </c>
      <c r="I2053" s="17">
        <v>92.28230493619823</v>
      </c>
      <c r="J2053" s="17">
        <v>21.140850597470504</v>
      </c>
      <c r="K2053" s="17">
        <v>-0.999999999999999</v>
      </c>
      <c r="L2053" s="17">
        <v>-0.999999999999999</v>
      </c>
      <c r="M2053" s="17">
        <v>-0.999999999999999</v>
      </c>
      <c r="N2053" s="17">
        <v>0.38507582990031664</v>
      </c>
      <c r="O2053" s="17">
        <v>-0.999999999999999</v>
      </c>
      <c r="P2053" s="17">
        <v>-0.999999999999999</v>
      </c>
      <c r="Q2053" s="17">
        <v>5.2545504253276158</v>
      </c>
      <c r="R2053" s="17">
        <v>-0.999999999999999</v>
      </c>
      <c r="S2053" s="17">
        <v>2.796029995427499</v>
      </c>
      <c r="T2053" s="17">
        <v>0.33020575134771446</v>
      </c>
      <c r="U2053" s="17">
        <v>0.66362720661055352</v>
      </c>
      <c r="V2053" s="17">
        <v>0.70187923108880623</v>
      </c>
      <c r="W2053" s="17">
        <v>6.2193875715562381</v>
      </c>
      <c r="X2053" s="17">
        <v>4.893675091489162</v>
      </c>
      <c r="Y2053" s="17">
        <v>0.26959552459639435</v>
      </c>
      <c r="Z2053" s="17">
        <v>48.475912109320888</v>
      </c>
      <c r="AA2053" s="17">
        <v>1.6523910579953596</v>
      </c>
      <c r="AB2053" s="17">
        <v>2.6687601063530142</v>
      </c>
      <c r="AC2053" s="17">
        <v>35.852792986778717</v>
      </c>
      <c r="AD2053" s="17">
        <v>2.0610101088357959</v>
      </c>
      <c r="AE2053" s="17">
        <v>1.6758700548944072</v>
      </c>
      <c r="AF2053" s="17">
        <v>82.33874957633239</v>
      </c>
      <c r="AG2053" s="17">
        <v>49.791691326055776</v>
      </c>
      <c r="AH2053" s="17">
        <v>0.55740376331840458</v>
      </c>
      <c r="AI2053" s="17">
        <v>0.70120929102161766</v>
      </c>
      <c r="AJ2053" s="17">
        <v>0.33333333333333298</v>
      </c>
      <c r="AK2053" s="17">
        <v>1.1236380470992482</v>
      </c>
      <c r="AL2053" s="17">
        <v>1.1471291115359807</v>
      </c>
      <c r="AM2053" s="17">
        <v>0.33333333333333298</v>
      </c>
      <c r="AN2053" s="17">
        <v>0.73610089182275762</v>
      </c>
      <c r="AO2053" s="17">
        <v>0.84330975235449279</v>
      </c>
      <c r="AP2053" s="17">
        <v>0.33333333333333298</v>
      </c>
      <c r="AQ2053" s="17">
        <v>12.315066372459675</v>
      </c>
      <c r="AR2053" s="17">
        <v>2.2444243630026963</v>
      </c>
      <c r="AS2053" s="17">
        <v>10.997397478612474</v>
      </c>
      <c r="AT2053" s="17">
        <v>11.192524243685558</v>
      </c>
      <c r="AU2053" s="17">
        <v>-0.999999999999999</v>
      </c>
      <c r="AV2053" s="17">
        <v>-0.999999999999999</v>
      </c>
      <c r="AW2053" s="17">
        <v>-0.999999999999999</v>
      </c>
      <c r="AX2053" s="17">
        <v>-0.999999999999999</v>
      </c>
      <c r="AY2053" s="17">
        <v>8.3108954708572574E-2</v>
      </c>
      <c r="AZ2053" s="17">
        <v>-0.19016552097385747</v>
      </c>
      <c r="BA2053" s="17">
        <v>0.74686660031060059</v>
      </c>
      <c r="BB2053" s="17">
        <v>-0.1086627456334186</v>
      </c>
      <c r="BC2053" s="17">
        <v>0.41237283948105008</v>
      </c>
      <c r="BD2053" s="17">
        <v>-1.7207999923463184</v>
      </c>
      <c r="BE2053" s="17">
        <v>12.233590947823746</v>
      </c>
      <c r="BF2053" s="17">
        <v>-0.999999999999999</v>
      </c>
      <c r="BG2053" s="22">
        <v>885.73340521059117</v>
      </c>
    </row>
    <row r="2054" spans="1:100" x14ac:dyDescent="0.25">
      <c r="A2054">
        <v>5019</v>
      </c>
      <c r="B2054" t="s">
        <v>1882</v>
      </c>
      <c r="C2054" s="48">
        <v>2</v>
      </c>
      <c r="D2054" s="22">
        <v>1491.874990234375</v>
      </c>
      <c r="E2054" s="17">
        <v>38.550571346165341</v>
      </c>
      <c r="F2054" s="17">
        <v>-76.001775279917737</v>
      </c>
      <c r="G2054" s="17">
        <v>-7.2292698454814952E-2</v>
      </c>
      <c r="H2054" s="17">
        <v>1.8777810597770115</v>
      </c>
      <c r="I2054" s="17">
        <v>23.344165776835275</v>
      </c>
      <c r="J2054" s="17">
        <v>4.114283684649072</v>
      </c>
      <c r="K2054" s="17">
        <v>-1.0000000000000011</v>
      </c>
      <c r="L2054" s="17">
        <v>-1.0000000000000011</v>
      </c>
      <c r="M2054" s="17">
        <v>-1.0000000000000011</v>
      </c>
      <c r="N2054" s="17">
        <v>0.13976908614683031</v>
      </c>
      <c r="O2054" s="17">
        <v>-1.0000000000000011</v>
      </c>
      <c r="P2054" s="17">
        <v>-1.0000000000000011</v>
      </c>
      <c r="Q2054" s="17">
        <v>2.6193767166193758</v>
      </c>
      <c r="R2054" s="17">
        <v>-1.0000000000000011</v>
      </c>
      <c r="S2054" s="17">
        <v>-0.64077348450730875</v>
      </c>
      <c r="T2054" s="17">
        <v>-5.5553487313929284E-2</v>
      </c>
      <c r="U2054" s="17">
        <v>-0.49231689263453521</v>
      </c>
      <c r="V2054" s="17">
        <v>-0.81278129170572377</v>
      </c>
      <c r="W2054" s="17">
        <v>-1.455831081608336</v>
      </c>
      <c r="X2054" s="17">
        <v>-4.5628976186968089</v>
      </c>
      <c r="Y2054" s="17">
        <v>-7.7468608894413676E-2</v>
      </c>
      <c r="Z2054" s="17">
        <v>16.610135157010298</v>
      </c>
      <c r="AA2054" s="17">
        <v>-0.69448665334627924</v>
      </c>
      <c r="AB2054" s="17">
        <v>-0.71405667674106565</v>
      </c>
      <c r="AC2054" s="17">
        <v>-2.9854461769202452</v>
      </c>
      <c r="AD2054" s="17">
        <v>-0.90339209567168077</v>
      </c>
      <c r="AE2054" s="17">
        <v>-0.8066606718915732</v>
      </c>
      <c r="AF2054" s="17">
        <v>19.437923117019878</v>
      </c>
      <c r="AG2054" s="17">
        <v>-57.677553423061745</v>
      </c>
      <c r="AH2054" s="17">
        <v>-0.18612135701918953</v>
      </c>
      <c r="AI2054" s="17">
        <v>-0.17847400358926652</v>
      </c>
      <c r="AJ2054" s="17">
        <v>0.33333333333333298</v>
      </c>
      <c r="AK2054" s="17">
        <v>0.13114353310567073</v>
      </c>
      <c r="AL2054" s="17">
        <v>0.28027572312195237</v>
      </c>
      <c r="AM2054" s="17">
        <v>0.33333333333333298</v>
      </c>
      <c r="AN2054" s="17">
        <v>-0.15862753974767491</v>
      </c>
      <c r="AO2054" s="17">
        <v>-0.13438801801921813</v>
      </c>
      <c r="AP2054" s="17">
        <v>0.33333333333333298</v>
      </c>
      <c r="AQ2054" s="17">
        <v>1.1605939955359785</v>
      </c>
      <c r="AR2054" s="17">
        <v>2.2444243630026963</v>
      </c>
      <c r="AS2054" s="17">
        <v>-3.2015821352871781</v>
      </c>
      <c r="AT2054" s="17">
        <v>1.2583529075026689</v>
      </c>
      <c r="AU2054" s="17">
        <v>-1.0000000000000011</v>
      </c>
      <c r="AV2054" s="17">
        <v>-1.0000000000000011</v>
      </c>
      <c r="AW2054" s="17">
        <v>-1.0000000000000011</v>
      </c>
      <c r="AX2054" s="17">
        <v>-1.0000000000000011</v>
      </c>
      <c r="AY2054" s="17">
        <v>-6.6420730698138114E-2</v>
      </c>
      <c r="AZ2054" s="17">
        <v>0.84107447785750922</v>
      </c>
      <c r="BA2054" s="17">
        <v>-0.24450270642225957</v>
      </c>
      <c r="BB2054" s="17">
        <v>0.46563997881586044</v>
      </c>
      <c r="BC2054" s="17">
        <v>-0.13733602530088787</v>
      </c>
      <c r="BD2054" s="17">
        <v>13.592673953774311</v>
      </c>
      <c r="BE2054" s="17">
        <v>-2.5602894158047143</v>
      </c>
      <c r="BF2054" s="17">
        <v>-1.0000000000000011</v>
      </c>
      <c r="BG2054" s="22">
        <v>67.901407095860122</v>
      </c>
    </row>
    <row r="2055" spans="1:100" x14ac:dyDescent="0.25">
      <c r="A2055">
        <v>5022</v>
      </c>
      <c r="B2055" t="s">
        <v>1883</v>
      </c>
      <c r="C2055" s="48">
        <v>3</v>
      </c>
      <c r="D2055" s="22">
        <v>1531.3503182519487</v>
      </c>
      <c r="E2055" s="17">
        <v>64.189404156197227</v>
      </c>
      <c r="F2055" s="17">
        <v>12.785368442182433</v>
      </c>
      <c r="G2055" s="17">
        <v>0.75976007946678026</v>
      </c>
      <c r="H2055" s="17">
        <v>3.1238803329765359</v>
      </c>
      <c r="I2055" s="17">
        <v>51.866085905076694</v>
      </c>
      <c r="J2055" s="17">
        <v>9.1593962953612102</v>
      </c>
      <c r="K2055" s="17">
        <v>-0.99999999999999922</v>
      </c>
      <c r="L2055" s="17">
        <v>-0.99999999999999922</v>
      </c>
      <c r="M2055" s="17">
        <v>-0.99999999999999922</v>
      </c>
      <c r="N2055" s="17">
        <v>0.26341884071178678</v>
      </c>
      <c r="O2055" s="17">
        <v>-0.99999999999999922</v>
      </c>
      <c r="P2055" s="17">
        <v>-0.99999999999999922</v>
      </c>
      <c r="Q2055" s="17">
        <v>3.9098581055476354</v>
      </c>
      <c r="R2055" s="17">
        <v>-0.99999999999999922</v>
      </c>
      <c r="S2055" s="17">
        <v>0.29270609659043123</v>
      </c>
      <c r="T2055" s="17">
        <v>0.23086343677788379</v>
      </c>
      <c r="U2055" s="17">
        <v>-0.6856949828759813</v>
      </c>
      <c r="V2055" s="17">
        <v>-0.11574285995166833</v>
      </c>
      <c r="W2055" s="17">
        <v>-0.78597777257110024</v>
      </c>
      <c r="X2055" s="17">
        <v>-2.29446335039927</v>
      </c>
      <c r="Y2055" s="17">
        <v>0.14053264115793965</v>
      </c>
      <c r="Z2055" s="17">
        <v>18.658732607162591</v>
      </c>
      <c r="AA2055" s="17">
        <v>1.8066714765360772</v>
      </c>
      <c r="AB2055" s="17">
        <v>0.86790112188504198</v>
      </c>
      <c r="AC2055" s="17">
        <v>24.877010232260446</v>
      </c>
      <c r="AD2055" s="17">
        <v>-1.5396801945301515</v>
      </c>
      <c r="AE2055" s="17">
        <v>2.210095752259241</v>
      </c>
      <c r="AF2055" s="17">
        <v>46.613739713567306</v>
      </c>
      <c r="AG2055" s="17">
        <v>-3.3190334631228202</v>
      </c>
      <c r="AH2055" s="17">
        <v>-0.14078126030231164</v>
      </c>
      <c r="AI2055" s="17">
        <v>-1.5359856269909888E-3</v>
      </c>
      <c r="AJ2055" s="17">
        <v>0.33333333333333298</v>
      </c>
      <c r="AK2055" s="17">
        <v>0.5896763524188684</v>
      </c>
      <c r="AL2055" s="17">
        <v>0.72621544540556826</v>
      </c>
      <c r="AM2055" s="17">
        <v>0.33333333333333298</v>
      </c>
      <c r="AN2055" s="17">
        <v>0.2864029701999955</v>
      </c>
      <c r="AO2055" s="17">
        <v>0.32578977852329627</v>
      </c>
      <c r="AP2055" s="17">
        <v>0.33333333333333298</v>
      </c>
      <c r="AQ2055" s="17">
        <v>5.2523461915093677</v>
      </c>
      <c r="AR2055" s="17">
        <v>0.87338595928212648</v>
      </c>
      <c r="AS2055" s="17">
        <v>2.519002980577818</v>
      </c>
      <c r="AT2055" s="17">
        <v>5.7670073555012582</v>
      </c>
      <c r="AU2055" s="17">
        <v>-0.99999999999999922</v>
      </c>
      <c r="AV2055" s="17">
        <v>-0.99999999999999922</v>
      </c>
      <c r="AW2055" s="17">
        <v>-0.99999999999999922</v>
      </c>
      <c r="AX2055" s="17">
        <v>-0.99999999999999922</v>
      </c>
      <c r="AY2055" s="17">
        <v>1.4061560004266282E-2</v>
      </c>
      <c r="AZ2055" s="17">
        <v>-2.2396981934369335E-2</v>
      </c>
      <c r="BA2055" s="17">
        <v>1.805836909130947</v>
      </c>
      <c r="BB2055" s="17">
        <v>-0.18449221546437966</v>
      </c>
      <c r="BC2055" s="17">
        <v>-0.36052839847907553</v>
      </c>
      <c r="BD2055" s="17">
        <v>-4.7242902962813362</v>
      </c>
      <c r="BE2055" s="17">
        <v>1.5974583677843678E-2</v>
      </c>
      <c r="BF2055" s="17">
        <v>-0.99999999999999922</v>
      </c>
      <c r="CU2055" t="e">
        <v>#N/A</v>
      </c>
      <c r="CV2055" t="e">
        <v>#N/A</v>
      </c>
    </row>
    <row r="2056" spans="1:100" x14ac:dyDescent="0.25">
      <c r="A2056">
        <v>5024</v>
      </c>
      <c r="B2056" t="s">
        <v>537</v>
      </c>
      <c r="C2056" s="48">
        <v>3</v>
      </c>
      <c r="D2056" s="22">
        <v>1525.2313652453265</v>
      </c>
      <c r="E2056" s="17">
        <v>75.14491251998686</v>
      </c>
      <c r="F2056" s="17">
        <v>-59.160540173297917</v>
      </c>
      <c r="G2056" s="17">
        <v>-5.3771233801706092E-2</v>
      </c>
      <c r="H2056" s="17">
        <v>5.7889549554266333</v>
      </c>
      <c r="I2056" s="17">
        <v>45.540376004276666</v>
      </c>
      <c r="J2056" s="17">
        <v>15.616641623868381</v>
      </c>
      <c r="K2056" s="17">
        <v>-0.99999999999999944</v>
      </c>
      <c r="L2056" s="17">
        <v>-0.99999999999999944</v>
      </c>
      <c r="M2056" s="17">
        <v>-0.99999999999999944</v>
      </c>
      <c r="N2056" s="17">
        <v>0.35785122171711081</v>
      </c>
      <c r="O2056" s="17">
        <v>-0.99999999999999944</v>
      </c>
      <c r="P2056" s="17">
        <v>-0.99999999999999944</v>
      </c>
      <c r="Q2056" s="17">
        <v>5.7665426108818991</v>
      </c>
      <c r="R2056" s="17">
        <v>-0.99999999999999944</v>
      </c>
      <c r="S2056" s="17">
        <v>-7.04987882861286E-2</v>
      </c>
      <c r="T2056" s="17">
        <v>-3.0779517620489628E-2</v>
      </c>
      <c r="U2056" s="17">
        <v>8.1704960558494355E-2</v>
      </c>
      <c r="V2056" s="17">
        <v>-0.42817553844185802</v>
      </c>
      <c r="W2056" s="17">
        <v>2.2412344544731622E-2</v>
      </c>
      <c r="X2056" s="17">
        <v>-1.5784143487405022</v>
      </c>
      <c r="Y2056" s="17">
        <v>5.8939168423213353E-2</v>
      </c>
      <c r="Z2056" s="17">
        <v>31.882541143465644</v>
      </c>
      <c r="AA2056" s="17">
        <v>1.0109347683929624</v>
      </c>
      <c r="AB2056" s="17">
        <v>3.6777754407844814</v>
      </c>
      <c r="AC2056" s="17">
        <v>0.40370787945971509</v>
      </c>
      <c r="AD2056" s="17">
        <v>1.8486451955405137</v>
      </c>
      <c r="AE2056" s="17">
        <v>-0.75159331073062918</v>
      </c>
      <c r="AF2056" s="17">
        <v>35.212431152979207</v>
      </c>
      <c r="AG2056" s="17">
        <v>-43.515675960547476</v>
      </c>
      <c r="AH2056" s="17">
        <v>0.71585112088235936</v>
      </c>
      <c r="AI2056" s="17">
        <v>0.70144271863462626</v>
      </c>
      <c r="AJ2056" s="17">
        <v>0.33333333333333298</v>
      </c>
      <c r="AK2056" s="17">
        <v>0.54736662125590896</v>
      </c>
      <c r="AL2056" s="17">
        <v>0.65767510192245271</v>
      </c>
      <c r="AM2056" s="17">
        <v>0.33333333333333298</v>
      </c>
      <c r="AN2056" s="17">
        <v>0.67074679901749878</v>
      </c>
      <c r="AO2056" s="17">
        <v>0.7064711497024142</v>
      </c>
      <c r="AP2056" s="17">
        <v>0.33333333333333298</v>
      </c>
      <c r="AQ2056" s="17">
        <v>10.32794485129747</v>
      </c>
      <c r="AR2056" s="17">
        <v>4.156226543184907</v>
      </c>
      <c r="AS2056" s="17">
        <v>5.9867488681243808</v>
      </c>
      <c r="AT2056" s="17">
        <v>5.4736662125590874</v>
      </c>
      <c r="AU2056" s="17">
        <v>-0.99999999999999944</v>
      </c>
      <c r="AV2056" s="17">
        <v>-0.99999999999999944</v>
      </c>
      <c r="AW2056" s="17">
        <v>-0.99999999999999944</v>
      </c>
      <c r="AX2056" s="17">
        <v>-0.99999999999999944</v>
      </c>
      <c r="AY2056" s="17">
        <v>-4.8259547256914108E-2</v>
      </c>
      <c r="AZ2056" s="17">
        <v>0.51914308480516269</v>
      </c>
      <c r="BA2056" s="17">
        <v>0.207557168765102</v>
      </c>
      <c r="BB2056" s="17">
        <v>0.23555562597253255</v>
      </c>
      <c r="BC2056" s="17">
        <v>0.2848281582951977</v>
      </c>
      <c r="BD2056" s="17">
        <v>8.4846060733391209</v>
      </c>
      <c r="BE2056" s="17">
        <v>8.1584898012054481</v>
      </c>
      <c r="BF2056" s="17">
        <v>-0.99999999999999944</v>
      </c>
      <c r="CU2056" t="e">
        <v>#N/A</v>
      </c>
      <c r="CV2056" t="e">
        <v>#N/A</v>
      </c>
    </row>
    <row r="2057" spans="1:100" x14ac:dyDescent="0.25">
      <c r="A2057">
        <v>5025</v>
      </c>
      <c r="B2057" t="s">
        <v>3036</v>
      </c>
      <c r="C2057" s="48">
        <v>2</v>
      </c>
      <c r="D2057" s="22">
        <v>1510.9069238281252</v>
      </c>
      <c r="E2057" s="17">
        <v>89.884764727509932</v>
      </c>
      <c r="F2057" s="17">
        <v>6.8127847264370471</v>
      </c>
      <c r="G2057" s="17">
        <v>0.50331671452521254</v>
      </c>
      <c r="H2057" s="17">
        <v>7.1283431078662503</v>
      </c>
      <c r="I2057" s="17">
        <v>63.655337285996396</v>
      </c>
      <c r="J2057" s="17">
        <v>14.070468568727616</v>
      </c>
      <c r="K2057" s="17">
        <v>-0.99999999999999989</v>
      </c>
      <c r="L2057" s="17">
        <v>-0.99999999999999989</v>
      </c>
      <c r="M2057" s="17">
        <v>-0.99999999999999989</v>
      </c>
      <c r="N2057" s="17">
        <v>0.28321076212449681</v>
      </c>
      <c r="O2057" s="17">
        <v>-0.99999999999999989</v>
      </c>
      <c r="P2057" s="17">
        <v>-0.99999999999999989</v>
      </c>
      <c r="Q2057" s="17">
        <v>4.1602790476586184</v>
      </c>
      <c r="R2057" s="17">
        <v>-0.99999999999999989</v>
      </c>
      <c r="S2057" s="17">
        <v>1.3688771415803778</v>
      </c>
      <c r="T2057" s="17">
        <v>0.17001695918427639</v>
      </c>
      <c r="U2057" s="17">
        <v>0.18361462231328038</v>
      </c>
      <c r="V2057" s="17">
        <v>7.2907542618335375E-2</v>
      </c>
      <c r="W2057" s="17">
        <v>3.0322078946512727</v>
      </c>
      <c r="X2057" s="17">
        <v>0.96677766783701935</v>
      </c>
      <c r="Y2057" s="17">
        <v>0.12547510238686477</v>
      </c>
      <c r="Z2057" s="17">
        <v>35.243460855399164</v>
      </c>
      <c r="AA2057" s="17">
        <v>0.67783628844683896</v>
      </c>
      <c r="AB2057" s="17">
        <v>1.2640255458170615</v>
      </c>
      <c r="AC2057" s="17">
        <v>19.724985800689211</v>
      </c>
      <c r="AD2057" s="17">
        <v>0.83002466238431771</v>
      </c>
      <c r="AE2057" s="17">
        <v>0.6449845730271152</v>
      </c>
      <c r="AF2057" s="17">
        <v>56.218811524927368</v>
      </c>
      <c r="AG2057" s="17">
        <v>5.1644555123259792</v>
      </c>
      <c r="AH2057" s="17">
        <v>0.24865058508403254</v>
      </c>
      <c r="AI2057" s="17">
        <v>0.33591563029436083</v>
      </c>
      <c r="AJ2057" s="17">
        <v>0.33333333333333298</v>
      </c>
      <c r="AK2057" s="17">
        <v>0.71149886418023711</v>
      </c>
      <c r="AL2057" s="17">
        <v>0.78716314479830896</v>
      </c>
      <c r="AM2057" s="17">
        <v>0.33333333333333298</v>
      </c>
      <c r="AN2057" s="17">
        <v>0.36455964950589315</v>
      </c>
      <c r="AO2057" s="17">
        <v>0.43731500423020464</v>
      </c>
      <c r="AP2057" s="17">
        <v>0.33333333333333298</v>
      </c>
      <c r="AQ2057" s="17">
        <v>7.6831061283471715</v>
      </c>
      <c r="AR2057" s="17">
        <v>2.2444243630026963</v>
      </c>
      <c r="AS2057" s="17">
        <v>5.1011877022890477</v>
      </c>
      <c r="AT2057" s="17">
        <v>7.0673011822527245</v>
      </c>
      <c r="AU2057" s="17">
        <v>-0.99999999999999989</v>
      </c>
      <c r="AV2057" s="17">
        <v>-0.99999999999999989</v>
      </c>
      <c r="AW2057" s="17">
        <v>-0.99999999999999989</v>
      </c>
      <c r="AX2057" s="17">
        <v>-0.99999999999999989</v>
      </c>
      <c r="AY2057" s="17">
        <v>2.1015873591494146E-2</v>
      </c>
      <c r="AZ2057" s="17">
        <v>0.23806295235200289</v>
      </c>
      <c r="BA2057" s="17">
        <v>0.33519466632295181</v>
      </c>
      <c r="BB2057" s="17">
        <v>0.12981983766096072</v>
      </c>
      <c r="BC2057" s="17">
        <v>0.18410300102828944</v>
      </c>
      <c r="BD2057" s="17">
        <v>4.6382101087881669</v>
      </c>
      <c r="BE2057" s="17">
        <v>6.0903451370898329</v>
      </c>
      <c r="BF2057" s="17">
        <v>-0.99999999999999989</v>
      </c>
      <c r="BG2057" s="22">
        <v>109.26230071774171</v>
      </c>
    </row>
    <row r="2058" spans="1:100" x14ac:dyDescent="0.25">
      <c r="A2058">
        <v>5026</v>
      </c>
      <c r="B2058" t="s">
        <v>1884</v>
      </c>
      <c r="C2058" s="48">
        <v>2</v>
      </c>
      <c r="D2058" s="22">
        <v>1549.649638671875</v>
      </c>
      <c r="E2058" s="17">
        <v>124.40095071311951</v>
      </c>
      <c r="F2058" s="17">
        <v>62.495801585421276</v>
      </c>
      <c r="G2058" s="17">
        <v>0.89034610458291974</v>
      </c>
      <c r="H2058" s="17">
        <v>10.658726352315789</v>
      </c>
      <c r="I2058" s="17">
        <v>90.759842128837789</v>
      </c>
      <c r="J2058" s="17">
        <v>20.764827757604166</v>
      </c>
      <c r="K2058" s="17">
        <v>-0.999999999999999</v>
      </c>
      <c r="L2058" s="17">
        <v>-0.999999999999999</v>
      </c>
      <c r="M2058" s="17">
        <v>-0.999999999999999</v>
      </c>
      <c r="N2058" s="17">
        <v>0.37965835855116931</v>
      </c>
      <c r="O2058" s="17">
        <v>-0.999999999999999</v>
      </c>
      <c r="P2058" s="17">
        <v>-0.999999999999999</v>
      </c>
      <c r="Q2058" s="17">
        <v>5.1963539899238693</v>
      </c>
      <c r="R2058" s="17">
        <v>-0.999999999999999</v>
      </c>
      <c r="S2058" s="17">
        <v>2.7201299850963236</v>
      </c>
      <c r="T2058" s="17">
        <v>0.32168645998563739</v>
      </c>
      <c r="U2058" s="17">
        <v>0.63809878475367499</v>
      </c>
      <c r="V2058" s="17">
        <v>0.66842874432122745</v>
      </c>
      <c r="W2058" s="17">
        <v>6.0498843752081388</v>
      </c>
      <c r="X2058" s="17">
        <v>4.6848316209238208</v>
      </c>
      <c r="Y2058" s="17">
        <v>0.26193079442740819</v>
      </c>
      <c r="Z2058" s="17">
        <v>47.772173064009756</v>
      </c>
      <c r="AA2058" s="17">
        <v>1.6005614891600144</v>
      </c>
      <c r="AB2058" s="17">
        <v>2.5940523640324713</v>
      </c>
      <c r="AC2058" s="17">
        <v>34.995070754192596</v>
      </c>
      <c r="AD2058" s="17">
        <v>1.995542834008623</v>
      </c>
      <c r="AE2058" s="17">
        <v>1.6210446600440476</v>
      </c>
      <c r="AF2058" s="17">
        <v>80.949617667576334</v>
      </c>
      <c r="AG2058" s="17">
        <v>47.418289170720328</v>
      </c>
      <c r="AH2058" s="17">
        <v>0.54098339926657868</v>
      </c>
      <c r="AI2058" s="17">
        <v>0.68178194478580822</v>
      </c>
      <c r="AJ2058" s="17">
        <v>0.33333333333333298</v>
      </c>
      <c r="AK2058" s="17">
        <v>1.1017193239876271</v>
      </c>
      <c r="AL2058" s="17">
        <v>1.1279851070794074</v>
      </c>
      <c r="AM2058" s="17">
        <v>0.33333333333333298</v>
      </c>
      <c r="AN2058" s="17">
        <v>0.71634128159299837</v>
      </c>
      <c r="AO2058" s="17">
        <v>0.82171780759961277</v>
      </c>
      <c r="AP2058" s="17">
        <v>0.33333333333333298</v>
      </c>
      <c r="AQ2058" s="17">
        <v>12.06872567431089</v>
      </c>
      <c r="AR2058" s="17">
        <v>2.2444243630026963</v>
      </c>
      <c r="AS2058" s="17">
        <v>10.683820427821205</v>
      </c>
      <c r="AT2058" s="17">
        <v>10.973133256842676</v>
      </c>
      <c r="AU2058" s="17">
        <v>-0.999999999999999</v>
      </c>
      <c r="AV2058" s="17">
        <v>-0.999999999999999</v>
      </c>
      <c r="AW2058" s="17">
        <v>-0.999999999999999</v>
      </c>
      <c r="AX2058" s="17">
        <v>-0.999999999999999</v>
      </c>
      <c r="AY2058" s="17">
        <v>7.9806669683127357E-2</v>
      </c>
      <c r="AZ2058" s="17">
        <v>-0.16739112406050627</v>
      </c>
      <c r="BA2058" s="17">
        <v>0.72497272681380653</v>
      </c>
      <c r="BB2058" s="17">
        <v>-9.5979569835496825E-2</v>
      </c>
      <c r="BC2058" s="17">
        <v>0.40023280623222457</v>
      </c>
      <c r="BD2058" s="17">
        <v>-1.3826099161599466</v>
      </c>
      <c r="BE2058" s="17">
        <v>11.906875824601492</v>
      </c>
      <c r="BF2058" s="17">
        <v>-0.999999999999999</v>
      </c>
      <c r="BG2058" s="22">
        <v>192.67370087094878</v>
      </c>
    </row>
    <row r="2059" spans="1:100" x14ac:dyDescent="0.25">
      <c r="A2059">
        <v>5027</v>
      </c>
      <c r="B2059" t="s">
        <v>1885</v>
      </c>
      <c r="C2059" s="48">
        <v>2</v>
      </c>
      <c r="D2059" s="22">
        <v>1416.4722753906251</v>
      </c>
      <c r="E2059" s="17">
        <v>-0.23858460684641614</v>
      </c>
      <c r="F2059" s="17">
        <v>-138.57813368109862</v>
      </c>
      <c r="G2059" s="17">
        <v>-0.50723482605855486</v>
      </c>
      <c r="H2059" s="17">
        <v>-2.089649939115672</v>
      </c>
      <c r="I2059" s="17">
        <v>-7.1157716512591307</v>
      </c>
      <c r="J2059" s="17">
        <v>-3.4088112103393318</v>
      </c>
      <c r="K2059" s="17">
        <v>-1.0000000000000022</v>
      </c>
      <c r="L2059" s="17">
        <v>-1.0000000000000022</v>
      </c>
      <c r="M2059" s="17">
        <v>-1.0000000000000022</v>
      </c>
      <c r="N2059" s="17">
        <v>3.1381651317064413E-2</v>
      </c>
      <c r="O2059" s="17">
        <v>-1.0000000000000022</v>
      </c>
      <c r="P2059" s="17">
        <v>-1.0000000000000022</v>
      </c>
      <c r="Q2059" s="17">
        <v>1.4550397145157898</v>
      </c>
      <c r="R2059" s="17">
        <v>-1.0000000000000022</v>
      </c>
      <c r="S2059" s="17">
        <v>-2.1593061897413959</v>
      </c>
      <c r="T2059" s="17">
        <v>-0.22599908412327011</v>
      </c>
      <c r="U2059" s="17">
        <v>-1.0030644318448136</v>
      </c>
      <c r="V2059" s="17">
        <v>-1.4820257086818391</v>
      </c>
      <c r="W2059" s="17">
        <v>-4.8470842075724105</v>
      </c>
      <c r="X2059" s="17">
        <v>-8.7412322321481248</v>
      </c>
      <c r="Y2059" s="17">
        <v>-0.23081698641919382</v>
      </c>
      <c r="Z2059" s="17">
        <v>2.5304169647160677</v>
      </c>
      <c r="AA2059" s="17">
        <v>-1.7314416554765737</v>
      </c>
      <c r="AB2059" s="17">
        <v>-2.208735657059302</v>
      </c>
      <c r="AC2059" s="17">
        <v>-20.145908428575954</v>
      </c>
      <c r="AD2059" s="17">
        <v>-2.213196896933701</v>
      </c>
      <c r="AE2059" s="17">
        <v>-1.9035532124113965</v>
      </c>
      <c r="AF2059" s="17">
        <v>-8.3544609172663868</v>
      </c>
      <c r="AG2059" s="17">
        <v>-105.16224782328892</v>
      </c>
      <c r="AH2059" s="17">
        <v>-0.51464383989829909</v>
      </c>
      <c r="AI2059" s="17">
        <v>-0.56715722650663847</v>
      </c>
      <c r="AJ2059" s="17">
        <v>0.33333333333333298</v>
      </c>
      <c r="AK2059" s="17">
        <v>-0.30738470630743819</v>
      </c>
      <c r="AL2059" s="17">
        <v>-0.10273867634398948</v>
      </c>
      <c r="AM2059" s="17">
        <v>0.33333333333333298</v>
      </c>
      <c r="AN2059" s="17">
        <v>-0.55395837363878608</v>
      </c>
      <c r="AO2059" s="17">
        <v>-0.56637839768884324</v>
      </c>
      <c r="AP2059" s="17">
        <v>0.33333333333333298</v>
      </c>
      <c r="AQ2059" s="17">
        <v>-3.7679482422966428</v>
      </c>
      <c r="AR2059" s="17">
        <v>2.2444243630026963</v>
      </c>
      <c r="AS2059" s="17">
        <v>-9.4753231421682855</v>
      </c>
      <c r="AT2059" s="17">
        <v>-3.1310060306694023</v>
      </c>
      <c r="AU2059" s="17">
        <v>-1.0000000000000022</v>
      </c>
      <c r="AV2059" s="17">
        <v>-1.0000000000000022</v>
      </c>
      <c r="AW2059" s="17">
        <v>-1.0000000000000022</v>
      </c>
      <c r="AX2059" s="17">
        <v>-1.0000000000000022</v>
      </c>
      <c r="AY2059" s="17">
        <v>-0.13248959934865567</v>
      </c>
      <c r="AZ2059" s="17">
        <v>1.2967221965337881</v>
      </c>
      <c r="BA2059" s="17">
        <v>-0.68253377919912028</v>
      </c>
      <c r="BB2059" s="17">
        <v>0.71939247728511035</v>
      </c>
      <c r="BC2059" s="17">
        <v>-0.38022186221359666</v>
      </c>
      <c r="BD2059" s="17">
        <v>20.358848148399886</v>
      </c>
      <c r="BE2059" s="17">
        <v>-9.0968840452760205</v>
      </c>
      <c r="BF2059" s="17">
        <v>-1.0000000000000022</v>
      </c>
      <c r="BG2059" s="22">
        <v>11.307425836128118</v>
      </c>
    </row>
    <row r="2060" spans="1:100" x14ac:dyDescent="0.25">
      <c r="A2060">
        <v>5030</v>
      </c>
      <c r="B2060" t="s">
        <v>1886</v>
      </c>
      <c r="C2060" s="48">
        <v>3</v>
      </c>
      <c r="D2060" s="22">
        <v>1496.5826681907413</v>
      </c>
      <c r="E2060" s="17">
        <v>80.922655205575708</v>
      </c>
      <c r="F2060" s="17">
        <v>-69.220875582109841</v>
      </c>
      <c r="G2060" s="17">
        <v>-0.37809149501924744</v>
      </c>
      <c r="H2060" s="17">
        <v>0.87464747440882773</v>
      </c>
      <c r="I2060" s="17">
        <v>63.611175794916676</v>
      </c>
      <c r="J2060" s="17">
        <v>9.6990285078976299</v>
      </c>
      <c r="K2060" s="17">
        <v>-1.0000000000000004</v>
      </c>
      <c r="L2060" s="17">
        <v>-1.0000000000000004</v>
      </c>
      <c r="M2060" s="17">
        <v>-1.0000000000000004</v>
      </c>
      <c r="N2060" s="17">
        <v>0.27596877074707171</v>
      </c>
      <c r="O2060" s="17">
        <v>-1.0000000000000004</v>
      </c>
      <c r="P2060" s="17">
        <v>-1.0000000000000004</v>
      </c>
      <c r="Q2060" s="17">
        <v>3.4410721857359032</v>
      </c>
      <c r="R2060" s="17">
        <v>-1.0000000000000004</v>
      </c>
      <c r="S2060" s="17">
        <v>-1.3361344781315134</v>
      </c>
      <c r="T2060" s="17">
        <v>-0.16973431418882254</v>
      </c>
      <c r="U2060" s="17">
        <v>5.2922122467975174E-2</v>
      </c>
      <c r="V2060" s="17">
        <v>-0.12481800418742035</v>
      </c>
      <c r="W2060" s="17">
        <v>-2.5664247113270751</v>
      </c>
      <c r="X2060" s="17">
        <v>-8.7471369308917311</v>
      </c>
      <c r="Y2060" s="17">
        <v>-0.10496005074115436</v>
      </c>
      <c r="Z2060" s="17">
        <v>40.478518986372571</v>
      </c>
      <c r="AA2060" s="17">
        <v>4.8294313771992963</v>
      </c>
      <c r="AB2060" s="17">
        <v>0.82821635521534387</v>
      </c>
      <c r="AC2060" s="17">
        <v>7.2695768965793865</v>
      </c>
      <c r="AD2060" s="17">
        <v>3.962059575019433</v>
      </c>
      <c r="AE2060" s="17">
        <v>-0.35383586700269337</v>
      </c>
      <c r="AF2060" s="17">
        <v>48.222476371164618</v>
      </c>
      <c r="AG2060" s="17">
        <v>-46.584210440860119</v>
      </c>
      <c r="AH2060" s="17">
        <v>1.2336439305553222</v>
      </c>
      <c r="AI2060" s="17">
        <v>1.3462475912853171</v>
      </c>
      <c r="AJ2060" s="17">
        <v>0.33333333333333298</v>
      </c>
      <c r="AK2060" s="17">
        <v>1.020721006047256</v>
      </c>
      <c r="AL2060" s="17">
        <v>0.96311783946701912</v>
      </c>
      <c r="AM2060" s="17">
        <v>0.33333333333333298</v>
      </c>
      <c r="AN2060" s="17">
        <v>0.75298815739786407</v>
      </c>
      <c r="AO2060" s="17">
        <v>0.76837445399807269</v>
      </c>
      <c r="AP2060" s="17">
        <v>0.33333333333333298</v>
      </c>
      <c r="AQ2060" s="17">
        <v>15.38869942375204</v>
      </c>
      <c r="AR2060" s="17">
        <v>0.8455590730879331</v>
      </c>
      <c r="AS2060" s="17">
        <v>-1.3537406256628639</v>
      </c>
      <c r="AT2060" s="17">
        <v>10.207210060472557</v>
      </c>
      <c r="AU2060" s="17">
        <v>-1.0000000000000004</v>
      </c>
      <c r="AV2060" s="17">
        <v>-1.0000000000000004</v>
      </c>
      <c r="AW2060" s="17">
        <v>-1.0000000000000004</v>
      </c>
      <c r="AX2060" s="17">
        <v>-1.0000000000000004</v>
      </c>
      <c r="AY2060" s="17">
        <v>-2.1348935650860344E-2</v>
      </c>
      <c r="AZ2060" s="17">
        <v>0.18871977814963617</v>
      </c>
      <c r="BA2060" s="17">
        <v>1.6843051923792197E-2</v>
      </c>
      <c r="BB2060" s="17">
        <v>0.28751476392346276</v>
      </c>
      <c r="BC2060" s="17">
        <v>0.26614352674934533</v>
      </c>
      <c r="BD2060" s="17">
        <v>8.1314679888347499</v>
      </c>
      <c r="BE2060" s="17">
        <v>6.7378034283525974</v>
      </c>
      <c r="BF2060" s="17">
        <v>-1.0000000000000004</v>
      </c>
      <c r="CU2060" t="e">
        <v>#N/A</v>
      </c>
      <c r="CV2060" t="e">
        <v>#N/A</v>
      </c>
    </row>
    <row r="2061" spans="1:100" x14ac:dyDescent="0.25">
      <c r="A2061">
        <v>5031</v>
      </c>
      <c r="B2061" t="s">
        <v>3037</v>
      </c>
      <c r="C2061" s="48">
        <v>3</v>
      </c>
      <c r="D2061" s="22">
        <v>1471.6804039417502</v>
      </c>
      <c r="E2061" s="17">
        <v>68.741343400908121</v>
      </c>
      <c r="F2061" s="17">
        <v>-33.276244477340015</v>
      </c>
      <c r="G2061" s="17">
        <v>0.54830100332958254</v>
      </c>
      <c r="H2061" s="17">
        <v>6.3734129536915853</v>
      </c>
      <c r="I2061" s="17">
        <v>40.776561190157089</v>
      </c>
      <c r="J2061" s="17">
        <v>8.4061895749405373</v>
      </c>
      <c r="K2061" s="17">
        <v>-1.0000000000000009</v>
      </c>
      <c r="L2061" s="17">
        <v>-1.0000000000000009</v>
      </c>
      <c r="M2061" s="17">
        <v>-1.0000000000000009</v>
      </c>
      <c r="N2061" s="17">
        <v>0.40076095901525988</v>
      </c>
      <c r="O2061" s="17">
        <v>-1.0000000000000009</v>
      </c>
      <c r="P2061" s="17">
        <v>-1.0000000000000009</v>
      </c>
      <c r="Q2061" s="17">
        <v>6.1528536555221489</v>
      </c>
      <c r="R2061" s="17">
        <v>-1.0000000000000009</v>
      </c>
      <c r="S2061" s="17">
        <v>0.17568530815502725</v>
      </c>
      <c r="T2061" s="17">
        <v>8.1693816318077442E-2</v>
      </c>
      <c r="U2061" s="17">
        <v>-6.5405659070309208E-2</v>
      </c>
      <c r="V2061" s="17">
        <v>5.4363039077840736E-3</v>
      </c>
      <c r="W2061" s="17">
        <v>0.22055929816943626</v>
      </c>
      <c r="X2061" s="17">
        <v>-4.0529501650114321</v>
      </c>
      <c r="Y2061" s="17">
        <v>0.20461358759492393</v>
      </c>
      <c r="Z2061" s="17">
        <v>12.704567112226373</v>
      </c>
      <c r="AA2061" s="17">
        <v>4.5487636965039036</v>
      </c>
      <c r="AB2061" s="17">
        <v>1.5011913193057613</v>
      </c>
      <c r="AC2061" s="17">
        <v>13.623624934070964</v>
      </c>
      <c r="AD2061" s="17">
        <v>1.1950642632692259</v>
      </c>
      <c r="AE2061" s="17">
        <v>1.3428797620757431E-2</v>
      </c>
      <c r="AF2061" s="17">
        <v>27.842812163223865</v>
      </c>
      <c r="AG2061" s="17">
        <v>-32.509585122898692</v>
      </c>
      <c r="AH2061" s="17">
        <v>0.65271748074895708</v>
      </c>
      <c r="AI2061" s="17">
        <v>0.93417191843648684</v>
      </c>
      <c r="AJ2061" s="17">
        <v>0.33333333333333298</v>
      </c>
      <c r="AK2061" s="17">
        <v>0.27576994145627765</v>
      </c>
      <c r="AL2061" s="17">
        <v>0.63963598335972294</v>
      </c>
      <c r="AM2061" s="17">
        <v>0.33333333333333298</v>
      </c>
      <c r="AN2061" s="17">
        <v>0.46308883745368601</v>
      </c>
      <c r="AO2061" s="17">
        <v>1.0129419035904348</v>
      </c>
      <c r="AP2061" s="17">
        <v>0.33333333333333298</v>
      </c>
      <c r="AQ2061" s="17">
        <v>12.933749026933219</v>
      </c>
      <c r="AR2061" s="17">
        <v>1.676800272864416</v>
      </c>
      <c r="AS2061" s="17">
        <v>3.9716898875133451</v>
      </c>
      <c r="AT2061" s="17">
        <v>2.757699414562774</v>
      </c>
      <c r="AU2061" s="17">
        <v>-1.0000000000000009</v>
      </c>
      <c r="AV2061" s="17">
        <v>-1.0000000000000009</v>
      </c>
      <c r="AW2061" s="17">
        <v>-1.0000000000000009</v>
      </c>
      <c r="AX2061" s="17">
        <v>-1.0000000000000009</v>
      </c>
      <c r="AY2061" s="17">
        <v>6.5143150704620401E-2</v>
      </c>
      <c r="AZ2061" s="17">
        <v>-6.2795947928333234E-2</v>
      </c>
      <c r="BA2061" s="17">
        <v>-0.18407439961848332</v>
      </c>
      <c r="BB2061" s="17">
        <v>0.55128500050991014</v>
      </c>
      <c r="BC2061" s="17">
        <v>0.56364616923109601</v>
      </c>
      <c r="BD2061" s="17">
        <v>13.46814527310608</v>
      </c>
      <c r="BE2061" s="17">
        <v>13.170782232684981</v>
      </c>
      <c r="BF2061" s="17">
        <v>-1.0000000000000009</v>
      </c>
      <c r="CU2061" t="e">
        <v>#N/A</v>
      </c>
      <c r="CV2061" t="e">
        <v>#N/A</v>
      </c>
    </row>
    <row r="2062" spans="1:100" x14ac:dyDescent="0.25">
      <c r="A2062">
        <v>5032</v>
      </c>
      <c r="B2062" t="s">
        <v>1598</v>
      </c>
      <c r="C2062" s="48">
        <v>2</v>
      </c>
      <c r="D2062" s="22">
        <v>1490.8374804687498</v>
      </c>
      <c r="E2062" s="17">
        <v>113.6351679000438</v>
      </c>
      <c r="F2062" s="17">
        <v>45.127971138262723</v>
      </c>
      <c r="G2062" s="17">
        <v>0.76962957010325272</v>
      </c>
      <c r="H2062" s="17">
        <v>9.5575809571521617</v>
      </c>
      <c r="I2062" s="17">
        <v>82.305802261407294</v>
      </c>
      <c r="J2062" s="17">
        <v>18.676821361700231</v>
      </c>
      <c r="K2062" s="17">
        <v>-0.99999999999999933</v>
      </c>
      <c r="L2062" s="17">
        <v>-0.99999999999999933</v>
      </c>
      <c r="M2062" s="17">
        <v>-0.99999999999999933</v>
      </c>
      <c r="N2062" s="17">
        <v>0.34957583795038122</v>
      </c>
      <c r="O2062" s="17">
        <v>-0.99999999999999933</v>
      </c>
      <c r="P2062" s="17">
        <v>-0.99999999999999933</v>
      </c>
      <c r="Q2062" s="17">
        <v>4.8731966801577205</v>
      </c>
      <c r="R2062" s="17">
        <v>-0.99999999999999933</v>
      </c>
      <c r="S2062" s="17">
        <v>2.2986670040789923</v>
      </c>
      <c r="T2062" s="17">
        <v>0.27437993238505526</v>
      </c>
      <c r="U2062" s="17">
        <v>0.49634274638791126</v>
      </c>
      <c r="V2062" s="17">
        <v>0.4826824999132226</v>
      </c>
      <c r="W2062" s="17">
        <v>5.108654958859919</v>
      </c>
      <c r="X2062" s="17">
        <v>3.5251507290976387</v>
      </c>
      <c r="Y2062" s="17">
        <v>0.21936953505973333</v>
      </c>
      <c r="Z2062" s="17">
        <v>43.864400790976283</v>
      </c>
      <c r="AA2062" s="17">
        <v>1.3127585693596822</v>
      </c>
      <c r="AB2062" s="17">
        <v>2.179209893707303</v>
      </c>
      <c r="AC2062" s="17">
        <v>30.232249676128767</v>
      </c>
      <c r="AD2062" s="17">
        <v>1.6320114894495301</v>
      </c>
      <c r="AE2062" s="17">
        <v>1.3166063042617178</v>
      </c>
      <c r="AF2062" s="17">
        <v>73.235947106320225</v>
      </c>
      <c r="AG2062" s="17">
        <v>34.239092709797447</v>
      </c>
      <c r="AH2062" s="17">
        <v>0.44980323272278289</v>
      </c>
      <c r="AI2062" s="17">
        <v>0.57390439349070665</v>
      </c>
      <c r="AJ2062" s="17">
        <v>0.33333333333333298</v>
      </c>
      <c r="AK2062" s="17">
        <v>0.98000747780461062</v>
      </c>
      <c r="AL2062" s="17">
        <v>1.0216809161883758</v>
      </c>
      <c r="AM2062" s="17">
        <v>0.33333333333333298</v>
      </c>
      <c r="AN2062" s="17">
        <v>0.60661871113698007</v>
      </c>
      <c r="AO2062" s="17">
        <v>0.70182051954067515</v>
      </c>
      <c r="AP2062" s="17">
        <v>0.33333333333333298</v>
      </c>
      <c r="AQ2062" s="17">
        <v>10.700827507569358</v>
      </c>
      <c r="AR2062" s="17">
        <v>2.2444243630026963</v>
      </c>
      <c r="AS2062" s="17">
        <v>8.942567455279411</v>
      </c>
      <c r="AT2062" s="17">
        <v>9.7548833657072098</v>
      </c>
      <c r="AU2062" s="17">
        <v>-0.99999999999999933</v>
      </c>
      <c r="AV2062" s="17">
        <v>-0.99999999999999933</v>
      </c>
      <c r="AW2062" s="17">
        <v>-0.99999999999999933</v>
      </c>
      <c r="AX2062" s="17">
        <v>-0.99999999999999933</v>
      </c>
      <c r="AY2062" s="17">
        <v>6.1469506289865333E-2</v>
      </c>
      <c r="AZ2062" s="17">
        <v>-4.0927831472120757E-2</v>
      </c>
      <c r="BA2062" s="17">
        <v>0.60339886734115433</v>
      </c>
      <c r="BB2062" s="17">
        <v>-2.555152829459395E-2</v>
      </c>
      <c r="BC2062" s="17">
        <v>0.3328207653066132</v>
      </c>
      <c r="BD2062" s="17">
        <v>0.49531601610361786</v>
      </c>
      <c r="BE2062" s="17">
        <v>10.092668828108668</v>
      </c>
      <c r="BF2062" s="17">
        <v>-0.99999999999999933</v>
      </c>
      <c r="BG2062" s="22">
        <v>102.81864526424397</v>
      </c>
    </row>
    <row r="2063" spans="1:100" x14ac:dyDescent="0.25">
      <c r="A2063">
        <v>5033</v>
      </c>
      <c r="B2063" t="s">
        <v>1887</v>
      </c>
      <c r="C2063" s="48">
        <v>2</v>
      </c>
      <c r="D2063" s="22">
        <v>1469.54345703125</v>
      </c>
      <c r="E2063" s="17">
        <v>105.9399630007</v>
      </c>
      <c r="F2063" s="17">
        <v>32.713730922899856</v>
      </c>
      <c r="G2063" s="17">
        <v>0.68334337209157769</v>
      </c>
      <c r="H2063" s="17">
        <v>8.7705002973545874</v>
      </c>
      <c r="I2063" s="17">
        <v>76.262993286282423</v>
      </c>
      <c r="J2063" s="17">
        <v>17.184348651949296</v>
      </c>
      <c r="K2063" s="17">
        <v>-0.99999999999999944</v>
      </c>
      <c r="L2063" s="17">
        <v>-0.99999999999999944</v>
      </c>
      <c r="M2063" s="17">
        <v>-0.99999999999999944</v>
      </c>
      <c r="N2063" s="17">
        <v>0.32807334584821524</v>
      </c>
      <c r="O2063" s="17">
        <v>-0.99999999999999944</v>
      </c>
      <c r="P2063" s="17">
        <v>-0.99999999999999944</v>
      </c>
      <c r="Q2063" s="17">
        <v>4.6422091378165442</v>
      </c>
      <c r="R2063" s="17">
        <v>-0.99999999999999944</v>
      </c>
      <c r="S2063" s="17">
        <v>1.9974121810226055</v>
      </c>
      <c r="T2063" s="17">
        <v>0.24056600270770745</v>
      </c>
      <c r="U2063" s="17">
        <v>0.39501785623511182</v>
      </c>
      <c r="V2063" s="17">
        <v>0.34991413231554563</v>
      </c>
      <c r="W2063" s="17">
        <v>4.4358796166625725</v>
      </c>
      <c r="X2063" s="17">
        <v>2.6962298567930727</v>
      </c>
      <c r="Y2063" s="17">
        <v>0.18894744525028784</v>
      </c>
      <c r="Z2063" s="17">
        <v>41.071189292742844</v>
      </c>
      <c r="AA2063" s="17">
        <v>1.1070417648368314</v>
      </c>
      <c r="AB2063" s="17">
        <v>1.8826873030578917</v>
      </c>
      <c r="AC2063" s="17">
        <v>26.827863322532636</v>
      </c>
      <c r="AD2063" s="17">
        <v>1.3721652495348167</v>
      </c>
      <c r="AE2063" s="17">
        <v>1.0989987630693596</v>
      </c>
      <c r="AF2063" s="17">
        <v>67.722341962548626</v>
      </c>
      <c r="AG2063" s="17">
        <v>24.818819336612595</v>
      </c>
      <c r="AH2063" s="17">
        <v>0.38462914585019592</v>
      </c>
      <c r="AI2063" s="17">
        <v>0.4967952899848268</v>
      </c>
      <c r="AJ2063" s="17">
        <v>0.33333333333333298</v>
      </c>
      <c r="AK2063" s="17">
        <v>0.89300984731942457</v>
      </c>
      <c r="AL2063" s="17">
        <v>0.94569642488209649</v>
      </c>
      <c r="AM2063" s="17">
        <v>0.33333333333333298</v>
      </c>
      <c r="AN2063" s="17">
        <v>0.528190818209747</v>
      </c>
      <c r="AO2063" s="17">
        <v>0.61611990542754502</v>
      </c>
      <c r="AP2063" s="17">
        <v>0.33333333333333298</v>
      </c>
      <c r="AQ2063" s="17">
        <v>9.7230763437870031</v>
      </c>
      <c r="AR2063" s="17">
        <v>2.2444243630026963</v>
      </c>
      <c r="AS2063" s="17">
        <v>7.6979484026800691</v>
      </c>
      <c r="AT2063" s="17">
        <v>8.8840983337535135</v>
      </c>
      <c r="AU2063" s="17">
        <v>-0.99999999999999944</v>
      </c>
      <c r="AV2063" s="17">
        <v>-0.99999999999999944</v>
      </c>
      <c r="AW2063" s="17">
        <v>-0.99999999999999944</v>
      </c>
      <c r="AX2063" s="17">
        <v>-0.99999999999999944</v>
      </c>
      <c r="AY2063" s="17">
        <v>4.8362402790386144E-2</v>
      </c>
      <c r="AZ2063" s="17">
        <v>4.9466054937265913E-2</v>
      </c>
      <c r="BA2063" s="17">
        <v>0.51649986749231636</v>
      </c>
      <c r="BB2063" s="17">
        <v>2.4789280146990306E-2</v>
      </c>
      <c r="BC2063" s="17">
        <v>0.28463574461536578</v>
      </c>
      <c r="BD2063" s="17">
        <v>1.8376266576491349</v>
      </c>
      <c r="BE2063" s="17">
        <v>8.7959034362897626</v>
      </c>
      <c r="BF2063" s="17">
        <v>-0.99999999999999944</v>
      </c>
      <c r="BG2063" s="22">
        <v>32.919765193359581</v>
      </c>
    </row>
    <row r="2064" spans="1:100" x14ac:dyDescent="0.25">
      <c r="A2064">
        <v>5036</v>
      </c>
      <c r="B2064" t="s">
        <v>1888</v>
      </c>
      <c r="C2064" s="48">
        <v>3</v>
      </c>
      <c r="D2064" s="22">
        <v>1637.0135708061339</v>
      </c>
      <c r="E2064" s="17">
        <v>131.75352961781149</v>
      </c>
      <c r="F2064" s="17">
        <v>86.890365345737962</v>
      </c>
      <c r="G2064" s="17">
        <v>0.82698179361847934</v>
      </c>
      <c r="H2064" s="17">
        <v>16.908359660286159</v>
      </c>
      <c r="I2064" s="17">
        <v>98.652700409293914</v>
      </c>
      <c r="J2064" s="17">
        <v>22.236235352910306</v>
      </c>
      <c r="K2064" s="17">
        <v>-1.0000000000000009</v>
      </c>
      <c r="L2064" s="17">
        <v>-1.0000000000000009</v>
      </c>
      <c r="M2064" s="17">
        <v>-1.0000000000000009</v>
      </c>
      <c r="N2064" s="17">
        <v>0.30023136993105454</v>
      </c>
      <c r="O2064" s="17">
        <v>-1.0000000000000009</v>
      </c>
      <c r="P2064" s="17">
        <v>-1.0000000000000009</v>
      </c>
      <c r="Q2064" s="17">
        <v>5.0622911937074333</v>
      </c>
      <c r="R2064" s="17">
        <v>-1.0000000000000009</v>
      </c>
      <c r="S2064" s="17">
        <v>4.9087825213236487</v>
      </c>
      <c r="T2064" s="17">
        <v>0.49769844875085922</v>
      </c>
      <c r="U2064" s="17">
        <v>1.0142517119657151</v>
      </c>
      <c r="V2064" s="17">
        <v>1.2823447457285835</v>
      </c>
      <c r="W2064" s="17">
        <v>11.846068466578732</v>
      </c>
      <c r="X2064" s="17">
        <v>11.98709743365634</v>
      </c>
      <c r="Y2064" s="17">
        <v>0.43692191237799949</v>
      </c>
      <c r="Z2064" s="17">
        <v>54.448972554848432</v>
      </c>
      <c r="AA2064" s="17">
        <v>2.9504358607178585</v>
      </c>
      <c r="AB2064" s="17">
        <v>5.4875366358929663</v>
      </c>
      <c r="AC2064" s="17">
        <v>15.990877418122345</v>
      </c>
      <c r="AD2064" s="17">
        <v>3.5268073392542574</v>
      </c>
      <c r="AE2064" s="17">
        <v>-0.32267827802536625</v>
      </c>
      <c r="AF2064" s="17">
        <v>75.604708330838335</v>
      </c>
      <c r="AG2064" s="17">
        <v>59.307743525142719</v>
      </c>
      <c r="AH2064" s="17">
        <v>1.2676850077886614</v>
      </c>
      <c r="AI2064" s="17">
        <v>1.4765711453779498</v>
      </c>
      <c r="AJ2064" s="17">
        <v>0.33333333333333298</v>
      </c>
      <c r="AK2064" s="17">
        <v>1.7165422337228728</v>
      </c>
      <c r="AL2064" s="17">
        <v>1.4857510202373378</v>
      </c>
      <c r="AM2064" s="17">
        <v>0.33333333333333298</v>
      </c>
      <c r="AN2064" s="17">
        <v>1.6238405680059722</v>
      </c>
      <c r="AO2064" s="17">
        <v>1.6472762500758333</v>
      </c>
      <c r="AP2064" s="17">
        <v>0.33333333333333298</v>
      </c>
      <c r="AQ2064" s="17">
        <v>23.047992078455607</v>
      </c>
      <c r="AR2064" s="17">
        <v>2.5764770637450933</v>
      </c>
      <c r="AS2064" s="17">
        <v>2.4943359519364949</v>
      </c>
      <c r="AT2064" s="17">
        <v>17.16542233722873</v>
      </c>
      <c r="AU2064" s="17">
        <v>-1.0000000000000009</v>
      </c>
      <c r="AV2064" s="17">
        <v>-1.0000000000000009</v>
      </c>
      <c r="AW2064" s="17">
        <v>-1.0000000000000009</v>
      </c>
      <c r="AX2064" s="17">
        <v>-1.0000000000000009</v>
      </c>
      <c r="AY2064" s="17">
        <v>7.3032492835134133E-2</v>
      </c>
      <c r="AZ2064" s="17">
        <v>0.64067378255137175</v>
      </c>
      <c r="BA2064" s="17">
        <v>-0.30046151908062324</v>
      </c>
      <c r="BB2064" s="17">
        <v>0.56398844879449761</v>
      </c>
      <c r="BC2064" s="17">
        <v>-0.1816344493609364</v>
      </c>
      <c r="BD2064" s="17">
        <v>17.303080132619296</v>
      </c>
      <c r="BE2064" s="17">
        <v>-6.0431688294265227</v>
      </c>
      <c r="BF2064" s="17">
        <v>-1.0000000000000009</v>
      </c>
      <c r="CU2064" t="e">
        <v>#N/A</v>
      </c>
      <c r="CV2064" t="e">
        <v>#N/A</v>
      </c>
    </row>
    <row r="2065" spans="1:100" x14ac:dyDescent="0.25">
      <c r="A2065">
        <v>5038</v>
      </c>
      <c r="B2065" t="s">
        <v>1889</v>
      </c>
      <c r="C2065" s="48">
        <v>2</v>
      </c>
      <c r="D2065" s="22">
        <v>1553.9256445312501</v>
      </c>
      <c r="E2065" s="17">
        <v>117.44689600870852</v>
      </c>
      <c r="F2065" s="17">
        <v>51.277217194160436</v>
      </c>
      <c r="G2065" s="17">
        <v>0.8123704107505183</v>
      </c>
      <c r="H2065" s="17">
        <v>9.9474519890453621</v>
      </c>
      <c r="I2065" s="17">
        <v>85.299035726540765</v>
      </c>
      <c r="J2065" s="17">
        <v>19.416099945387813</v>
      </c>
      <c r="K2065" s="17">
        <v>-0.99999999999999922</v>
      </c>
      <c r="L2065" s="17">
        <v>-0.99999999999999922</v>
      </c>
      <c r="M2065" s="17">
        <v>-0.99999999999999922</v>
      </c>
      <c r="N2065" s="17">
        <v>0.36022684135110372</v>
      </c>
      <c r="O2065" s="17">
        <v>-0.99999999999999922</v>
      </c>
      <c r="P2065" s="17">
        <v>-0.99999999999999922</v>
      </c>
      <c r="Q2065" s="17">
        <v>4.9876136085449456</v>
      </c>
      <c r="R2065" s="17">
        <v>-0.99999999999999922</v>
      </c>
      <c r="S2065" s="17">
        <v>2.4478899931917013</v>
      </c>
      <c r="T2065" s="17">
        <v>0.29112925977808546</v>
      </c>
      <c r="U2065" s="17">
        <v>0.54653282409925663</v>
      </c>
      <c r="V2065" s="17">
        <v>0.5484477297327367</v>
      </c>
      <c r="W2065" s="17">
        <v>5.4419062128829054</v>
      </c>
      <c r="X2065" s="17">
        <v>3.9357468120026726</v>
      </c>
      <c r="Y2065" s="17">
        <v>0.23443875496586919</v>
      </c>
      <c r="Z2065" s="17">
        <v>45.247984843711485</v>
      </c>
      <c r="AA2065" s="17">
        <v>1.4146579387047797</v>
      </c>
      <c r="AB2065" s="17">
        <v>2.3260888278509313</v>
      </c>
      <c r="AC2065" s="17">
        <v>31.918571915301829</v>
      </c>
      <c r="AD2065" s="17">
        <v>1.7607232300164655</v>
      </c>
      <c r="AE2065" s="17">
        <v>1.4243956084154068</v>
      </c>
      <c r="AF2065" s="17">
        <v>75.967045755608254</v>
      </c>
      <c r="AG2065" s="17">
        <v>38.905312944028822</v>
      </c>
      <c r="AH2065" s="17">
        <v>0.48208644053054128</v>
      </c>
      <c r="AI2065" s="17">
        <v>0.61209946965981077</v>
      </c>
      <c r="AJ2065" s="17">
        <v>0.33333333333333298</v>
      </c>
      <c r="AK2065" s="17">
        <v>1.0231007180555476</v>
      </c>
      <c r="AL2065" s="17">
        <v>1.0593189290968343</v>
      </c>
      <c r="AM2065" s="17">
        <v>0.33333333333333298</v>
      </c>
      <c r="AN2065" s="17">
        <v>0.64546703394116856</v>
      </c>
      <c r="AO2065" s="17">
        <v>0.74427129817721327</v>
      </c>
      <c r="AP2065" s="17">
        <v>0.33333333333333298</v>
      </c>
      <c r="AQ2065" s="17">
        <v>11.185144903014752</v>
      </c>
      <c r="AR2065" s="17">
        <v>2.2444243630026963</v>
      </c>
      <c r="AS2065" s="17">
        <v>9.5590746814582879</v>
      </c>
      <c r="AT2065" s="17">
        <v>10.186216361555761</v>
      </c>
      <c r="AU2065" s="17">
        <v>-0.99999999999999922</v>
      </c>
      <c r="AV2065" s="17">
        <v>-0.99999999999999922</v>
      </c>
      <c r="AW2065" s="17">
        <v>-0.99999999999999922</v>
      </c>
      <c r="AX2065" s="17">
        <v>-0.99999999999999922</v>
      </c>
      <c r="AY2065" s="17">
        <v>6.7961953922598656E-2</v>
      </c>
      <c r="AZ2065" s="17">
        <v>-8.5703366650850821E-2</v>
      </c>
      <c r="BA2065" s="17">
        <v>0.64644325208091757</v>
      </c>
      <c r="BB2065" s="17">
        <v>-5.0487248273415525E-2</v>
      </c>
      <c r="BC2065" s="17">
        <v>0.35668864149546958</v>
      </c>
      <c r="BD2065" s="17">
        <v>-0.16958157530101303</v>
      </c>
      <c r="BE2065" s="17">
        <v>10.735006122436108</v>
      </c>
      <c r="BF2065" s="17">
        <v>-0.99999999999999922</v>
      </c>
      <c r="BG2065" s="22">
        <v>806.96198079034787</v>
      </c>
    </row>
    <row r="2066" spans="1:100" x14ac:dyDescent="0.25">
      <c r="A2066">
        <v>5039</v>
      </c>
      <c r="B2066" t="s">
        <v>1890</v>
      </c>
      <c r="C2066" s="48">
        <v>3</v>
      </c>
      <c r="D2066" s="22">
        <v>1496.4582945933505</v>
      </c>
      <c r="E2066" s="17">
        <v>77.951363362462146</v>
      </c>
      <c r="F2066" s="17">
        <v>-31.780174619438938</v>
      </c>
      <c r="G2066" s="17">
        <v>-2.6589742392624516E-3</v>
      </c>
      <c r="H2066" s="17">
        <v>5.5531527759695702</v>
      </c>
      <c r="I2066" s="17">
        <v>52.446335256227826</v>
      </c>
      <c r="J2066" s="17">
        <v>11.181156696405253</v>
      </c>
      <c r="K2066" s="17">
        <v>-0.99999999999999889</v>
      </c>
      <c r="L2066" s="17">
        <v>-0.99999999999999889</v>
      </c>
      <c r="M2066" s="17">
        <v>-0.99999999999999889</v>
      </c>
      <c r="N2066" s="17">
        <v>0.32003398673369038</v>
      </c>
      <c r="O2066" s="17">
        <v>-0.99999999999999889</v>
      </c>
      <c r="P2066" s="17">
        <v>-0.99999999999999889</v>
      </c>
      <c r="Q2066" s="17">
        <v>5.1583851988829315</v>
      </c>
      <c r="R2066" s="17">
        <v>-0.99999999999999889</v>
      </c>
      <c r="S2066" s="17">
        <v>5.2121966106886963E-3</v>
      </c>
      <c r="T2066" s="17">
        <v>-2.1197079079149361E-2</v>
      </c>
      <c r="U2066" s="17">
        <v>0.19217159193263089</v>
      </c>
      <c r="V2066" s="17">
        <v>0.46255866724970196</v>
      </c>
      <c r="W2066" s="17">
        <v>0.39476757708663934</v>
      </c>
      <c r="X2066" s="17">
        <v>-3.501474074529908</v>
      </c>
      <c r="Y2066" s="17">
        <v>-4.6601278475695923E-2</v>
      </c>
      <c r="Z2066" s="17">
        <v>45.776929753676711</v>
      </c>
      <c r="AA2066" s="17">
        <v>0.30028558751277246</v>
      </c>
      <c r="AB2066" s="17">
        <v>-0.44613589321362063</v>
      </c>
      <c r="AC2066" s="17">
        <v>-0.43491778275182513</v>
      </c>
      <c r="AD2066" s="17">
        <v>1.8482196085319316</v>
      </c>
      <c r="AE2066" s="17">
        <v>0.27854009017750014</v>
      </c>
      <c r="AF2066" s="17">
        <v>45.174416167888744</v>
      </c>
      <c r="AG2066" s="17">
        <v>-30.201900428627035</v>
      </c>
      <c r="AH2066" s="17">
        <v>0.41686738439124227</v>
      </c>
      <c r="AI2066" s="17">
        <v>0.56588763418000387</v>
      </c>
      <c r="AJ2066" s="17">
        <v>0.33333333333333298</v>
      </c>
      <c r="AK2066" s="17">
        <v>0.72410512895999357</v>
      </c>
      <c r="AL2066" s="17">
        <v>0.74214605282586477</v>
      </c>
      <c r="AM2066" s="17">
        <v>0.33333333333333298</v>
      </c>
      <c r="AN2066" s="17">
        <v>0.25361698789186343</v>
      </c>
      <c r="AO2066" s="17">
        <v>0.1463501306619498</v>
      </c>
      <c r="AP2066" s="17">
        <v>0.33333333333333298</v>
      </c>
      <c r="AQ2066" s="17">
        <v>7.2719190883390983</v>
      </c>
      <c r="AR2066" s="17">
        <v>2.3841395804114671</v>
      </c>
      <c r="AS2066" s="17">
        <v>1.5559658263938414</v>
      </c>
      <c r="AT2066" s="17">
        <v>7.241051289599941</v>
      </c>
      <c r="AU2066" s="17">
        <v>-0.99999999999999889</v>
      </c>
      <c r="AV2066" s="17">
        <v>-0.99999999999999889</v>
      </c>
      <c r="AW2066" s="17">
        <v>-0.99999999999999889</v>
      </c>
      <c r="AX2066" s="17">
        <v>-0.99999999999999889</v>
      </c>
      <c r="AY2066" s="17">
        <v>-2.22482212781831E-2</v>
      </c>
      <c r="AZ2066" s="17">
        <v>0.36033021782765168</v>
      </c>
      <c r="BA2066" s="17">
        <v>0.79190004282351234</v>
      </c>
      <c r="BB2066" s="17">
        <v>0.35196257410856385</v>
      </c>
      <c r="BC2066" s="17">
        <v>0.19490157902941269</v>
      </c>
      <c r="BD2066" s="17">
        <v>10.600715441852355</v>
      </c>
      <c r="BE2066" s="17">
        <v>8.8320396898528806</v>
      </c>
      <c r="BF2066" s="17">
        <v>-0.99999999999999889</v>
      </c>
      <c r="CU2066" t="e">
        <v>#N/A</v>
      </c>
      <c r="CV2066" t="e">
        <v>#N/A</v>
      </c>
    </row>
    <row r="2067" spans="1:100" x14ac:dyDescent="0.25">
      <c r="A2067">
        <v>5041</v>
      </c>
      <c r="B2067" t="s">
        <v>1891</v>
      </c>
      <c r="C2067" s="48">
        <v>2</v>
      </c>
      <c r="D2067" s="22">
        <v>1475.2796191406248</v>
      </c>
      <c r="E2067" s="17">
        <v>58.214823050507448</v>
      </c>
      <c r="F2067" s="17">
        <v>-44.278546658171962</v>
      </c>
      <c r="G2067" s="17">
        <v>0.14820221214294826</v>
      </c>
      <c r="H2067" s="17">
        <v>3.8890793173710305</v>
      </c>
      <c r="I2067" s="17">
        <v>38.785901018770929</v>
      </c>
      <c r="J2067" s="17">
        <v>7.9281339212953457</v>
      </c>
      <c r="K2067" s="17">
        <v>-1.0000000000000007</v>
      </c>
      <c r="L2067" s="17">
        <v>-1.0000000000000007</v>
      </c>
      <c r="M2067" s="17">
        <v>-1.0000000000000007</v>
      </c>
      <c r="N2067" s="17">
        <v>0.19471634518650544</v>
      </c>
      <c r="O2067" s="17">
        <v>-1.0000000000000007</v>
      </c>
      <c r="P2067" s="17">
        <v>-1.0000000000000007</v>
      </c>
      <c r="Q2067" s="17">
        <v>3.209640034175949</v>
      </c>
      <c r="R2067" s="17">
        <v>-1.0000000000000007</v>
      </c>
      <c r="S2067" s="17">
        <v>0.12905015829562538</v>
      </c>
      <c r="T2067" s="17">
        <v>3.0854299481324482E-2</v>
      </c>
      <c r="U2067" s="17">
        <v>-0.23339225450704743</v>
      </c>
      <c r="V2067" s="17">
        <v>-0.47350629734683769</v>
      </c>
      <c r="W2067" s="17">
        <v>0.26337247989418611</v>
      </c>
      <c r="X2067" s="17">
        <v>-2.4446812892823977</v>
      </c>
      <c r="Y2067" s="17">
        <v>2.7170331430352579E-4</v>
      </c>
      <c r="Z2067" s="17">
        <v>23.747880633990217</v>
      </c>
      <c r="AA2067" s="17">
        <v>-0.16879993325709197</v>
      </c>
      <c r="AB2067" s="17">
        <v>4.3674265426679737E-2</v>
      </c>
      <c r="AC2067" s="17">
        <v>5.7140895770465363</v>
      </c>
      <c r="AD2067" s="17">
        <v>-0.23938354320993716</v>
      </c>
      <c r="AE2067" s="17">
        <v>-0.25058847904659542</v>
      </c>
      <c r="AF2067" s="17">
        <v>33.527336038919529</v>
      </c>
      <c r="AG2067" s="17">
        <v>-33.605078530311964</v>
      </c>
      <c r="AH2067" s="17">
        <v>-1.9576129747528898E-2</v>
      </c>
      <c r="AI2067" s="17">
        <v>1.8569849026677521E-2</v>
      </c>
      <c r="AJ2067" s="17">
        <v>0.33333333333333298</v>
      </c>
      <c r="AK2067" s="17">
        <v>0.35345643132205545</v>
      </c>
      <c r="AL2067" s="17">
        <v>0.4744457526685974</v>
      </c>
      <c r="AM2067" s="17">
        <v>0.33333333333333298</v>
      </c>
      <c r="AN2067" s="17">
        <v>4.1786334520158341E-2</v>
      </c>
      <c r="AO2067" s="17">
        <v>8.4610497183540523E-2</v>
      </c>
      <c r="AP2067" s="17">
        <v>0.33333333333333298</v>
      </c>
      <c r="AQ2067" s="17">
        <v>3.6591298032659543</v>
      </c>
      <c r="AR2067" s="17">
        <v>2.2444243630026963</v>
      </c>
      <c r="AS2067" s="17">
        <v>-2.1094721830481333E-2</v>
      </c>
      <c r="AT2067" s="17">
        <v>3.4835485030314155</v>
      </c>
      <c r="AU2067" s="17">
        <v>-1.0000000000000007</v>
      </c>
      <c r="AV2067" s="17">
        <v>-1.0000000000000007</v>
      </c>
      <c r="AW2067" s="17">
        <v>-1.0000000000000007</v>
      </c>
      <c r="AX2067" s="17">
        <v>-1.0000000000000007</v>
      </c>
      <c r="AY2067" s="17">
        <v>-3.2926965983620812E-2</v>
      </c>
      <c r="AZ2067" s="17">
        <v>0.61008282030730343</v>
      </c>
      <c r="BA2067" s="17">
        <v>-2.2441847974052243E-2</v>
      </c>
      <c r="BB2067" s="17">
        <v>0.33699956687831778</v>
      </c>
      <c r="BC2067" s="17">
        <v>-1.4204492398830815E-2</v>
      </c>
      <c r="BD2067" s="17">
        <v>10.16254640473155</v>
      </c>
      <c r="BE2067" s="17">
        <v>0.7534522453668151</v>
      </c>
      <c r="BF2067" s="17">
        <v>-1.0000000000000007</v>
      </c>
      <c r="BG2067" s="22">
        <v>35.465275980420301</v>
      </c>
    </row>
    <row r="2068" spans="1:100" x14ac:dyDescent="0.25">
      <c r="A2068">
        <v>5045</v>
      </c>
      <c r="B2068" t="s">
        <v>1892</v>
      </c>
      <c r="C2068" s="48">
        <v>2</v>
      </c>
      <c r="D2068" s="22">
        <v>1531.1772949218748</v>
      </c>
      <c r="E2068" s="17">
        <v>67.120567416794671</v>
      </c>
      <c r="F2068" s="17">
        <v>-29.911411369918383</v>
      </c>
      <c r="G2068" s="17">
        <v>0.24806216803526585</v>
      </c>
      <c r="H2068" s="17">
        <v>4.7999763296654789</v>
      </c>
      <c r="I2068" s="17">
        <v>45.779309601219097</v>
      </c>
      <c r="J2068" s="17">
        <v>9.6553888288073253</v>
      </c>
      <c r="K2068" s="17">
        <v>-1.0000000000000004</v>
      </c>
      <c r="L2068" s="17">
        <v>-1.0000000000000004</v>
      </c>
      <c r="M2068" s="17">
        <v>-1.0000000000000004</v>
      </c>
      <c r="N2068" s="17">
        <v>0.21960141327823746</v>
      </c>
      <c r="O2068" s="17">
        <v>-1.0000000000000004</v>
      </c>
      <c r="P2068" s="17">
        <v>-1.0000000000000004</v>
      </c>
      <c r="Q2068" s="17">
        <v>3.4769644304454856</v>
      </c>
      <c r="R2068" s="17">
        <v>-1.0000000000000004</v>
      </c>
      <c r="S2068" s="17">
        <v>0.47769564315854973</v>
      </c>
      <c r="T2068" s="17">
        <v>6.998752824716957E-2</v>
      </c>
      <c r="U2068" s="17">
        <v>-0.11612785655451024</v>
      </c>
      <c r="V2068" s="17">
        <v>-0.31985202079144781</v>
      </c>
      <c r="W2068" s="17">
        <v>1.0419827043031424</v>
      </c>
      <c r="X2068" s="17">
        <v>-1.4853621437644171</v>
      </c>
      <c r="Y2068" s="17">
        <v>3.547951889232101E-2</v>
      </c>
      <c r="Z2068" s="17">
        <v>26.980494695555024</v>
      </c>
      <c r="AA2068" s="17">
        <v>6.9278363148792765E-2</v>
      </c>
      <c r="AB2068" s="17">
        <v>0.38684308623066843</v>
      </c>
      <c r="AC2068" s="17">
        <v>9.654022949293612</v>
      </c>
      <c r="AD2068" s="17">
        <v>6.1339337790763837E-2</v>
      </c>
      <c r="AE2068" s="17">
        <v>1.2510962973586448E-3</v>
      </c>
      <c r="AF2068" s="17">
        <v>39.908291268748854</v>
      </c>
      <c r="AG2068" s="17">
        <v>-22.702893647713122</v>
      </c>
      <c r="AH2068" s="17">
        <v>5.5850550189603221E-2</v>
      </c>
      <c r="AI2068" s="17">
        <v>0.10780905358580581</v>
      </c>
      <c r="AJ2068" s="17">
        <v>0.33333333333333298</v>
      </c>
      <c r="AK2068" s="17">
        <v>0.45413973575750333</v>
      </c>
      <c r="AL2068" s="17">
        <v>0.56238343129152835</v>
      </c>
      <c r="AM2068" s="17">
        <v>0.33333333333333298</v>
      </c>
      <c r="AN2068" s="17">
        <v>0.13255178842718079</v>
      </c>
      <c r="AO2068" s="17">
        <v>0.18379275045797216</v>
      </c>
      <c r="AP2068" s="17">
        <v>0.33333333333333298</v>
      </c>
      <c r="AQ2068" s="17">
        <v>4.7906918646254901</v>
      </c>
      <c r="AR2068" s="17">
        <v>2.2444243630026963</v>
      </c>
      <c r="AS2068" s="17">
        <v>1.4193164512112557</v>
      </c>
      <c r="AT2068" s="17">
        <v>4.4913174960611091</v>
      </c>
      <c r="AU2068" s="17">
        <v>-1.0000000000000004</v>
      </c>
      <c r="AV2068" s="17">
        <v>-1.0000000000000004</v>
      </c>
      <c r="AW2068" s="17">
        <v>-1.0000000000000004</v>
      </c>
      <c r="AX2068" s="17">
        <v>-1.0000000000000004</v>
      </c>
      <c r="AY2068" s="17">
        <v>-1.7757972477186149E-2</v>
      </c>
      <c r="AZ2068" s="17">
        <v>0.50546899193402006</v>
      </c>
      <c r="BA2068" s="17">
        <v>7.8127310152689228E-2</v>
      </c>
      <c r="BB2068" s="17">
        <v>0.27873960147944798</v>
      </c>
      <c r="BC2068" s="17">
        <v>4.156055637811637E-2</v>
      </c>
      <c r="BD2068" s="17">
        <v>8.6090756927598981</v>
      </c>
      <c r="BE2068" s="17">
        <v>2.2542129442238745</v>
      </c>
      <c r="BF2068" s="17">
        <v>-1.0000000000000004</v>
      </c>
      <c r="BG2068" s="22">
        <v>346.8432076008109</v>
      </c>
    </row>
    <row r="2069" spans="1:100" x14ac:dyDescent="0.25">
      <c r="A2069">
        <v>5046</v>
      </c>
      <c r="B2069" t="s">
        <v>1893</v>
      </c>
      <c r="C2069" s="48">
        <v>2</v>
      </c>
      <c r="D2069" s="22">
        <v>1541.767109375</v>
      </c>
      <c r="E2069" s="17">
        <v>105.54273735269393</v>
      </c>
      <c r="F2069" s="17">
        <v>32.072909180197321</v>
      </c>
      <c r="G2069" s="17">
        <v>0.67888928784463443</v>
      </c>
      <c r="H2069" s="17">
        <v>8.729871278477157</v>
      </c>
      <c r="I2069" s="17">
        <v>75.951064137894761</v>
      </c>
      <c r="J2069" s="17">
        <v>17.107307371435407</v>
      </c>
      <c r="K2069" s="17">
        <v>-0.99999999999999956</v>
      </c>
      <c r="L2069" s="17">
        <v>-0.99999999999999956</v>
      </c>
      <c r="M2069" s="17">
        <v>-0.99999999999999956</v>
      </c>
      <c r="N2069" s="17">
        <v>0.32696338952206766</v>
      </c>
      <c r="O2069" s="17">
        <v>-0.99999999999999956</v>
      </c>
      <c r="P2069" s="17">
        <v>-0.99999999999999956</v>
      </c>
      <c r="Q2069" s="17">
        <v>4.630285585761988</v>
      </c>
      <c r="R2069" s="17">
        <v>-0.99999999999999956</v>
      </c>
      <c r="S2069" s="17">
        <v>1.9818614395064529</v>
      </c>
      <c r="T2069" s="17">
        <v>0.23882053130007</v>
      </c>
      <c r="U2069" s="17">
        <v>0.38978747631975408</v>
      </c>
      <c r="V2069" s="17">
        <v>0.34306064348145454</v>
      </c>
      <c r="W2069" s="17">
        <v>4.4011510259671329</v>
      </c>
      <c r="X2069" s="17">
        <v>2.6534410506528987</v>
      </c>
      <c r="Y2069" s="17">
        <v>0.18737706025127548</v>
      </c>
      <c r="Z2069" s="17">
        <v>40.927004016078094</v>
      </c>
      <c r="AA2069" s="17">
        <v>1.0964226855463894</v>
      </c>
      <c r="AB2069" s="17">
        <v>1.8673808388688489</v>
      </c>
      <c r="AC2069" s="17">
        <v>26.652129265667487</v>
      </c>
      <c r="AD2069" s="17">
        <v>1.3587520146200627</v>
      </c>
      <c r="AE2069" s="17">
        <v>1.0877658852328627</v>
      </c>
      <c r="AF2069" s="17">
        <v>67.437730258931609</v>
      </c>
      <c r="AG2069" s="17">
        <v>24.332545839804627</v>
      </c>
      <c r="AH2069" s="17">
        <v>0.38126486650613645</v>
      </c>
      <c r="AI2069" s="17">
        <v>0.49281492636775115</v>
      </c>
      <c r="AJ2069" s="17">
        <v>0.33333333333333298</v>
      </c>
      <c r="AK2069" s="17">
        <v>0.88851903900483153</v>
      </c>
      <c r="AL2069" s="17">
        <v>0.94177411362562524</v>
      </c>
      <c r="AM2069" s="17">
        <v>0.33333333333333298</v>
      </c>
      <c r="AN2069" s="17">
        <v>0.52414237882479608</v>
      </c>
      <c r="AO2069" s="17">
        <v>0.61169604895836771</v>
      </c>
      <c r="AP2069" s="17">
        <v>0.33333333333333298</v>
      </c>
      <c r="AQ2069" s="17">
        <v>9.6726049340321758</v>
      </c>
      <c r="AR2069" s="17">
        <v>2.2444243630026963</v>
      </c>
      <c r="AS2069" s="17">
        <v>7.6337013012504968</v>
      </c>
      <c r="AT2069" s="17">
        <v>8.8391485042016988</v>
      </c>
      <c r="AU2069" s="17">
        <v>-0.99999999999999956</v>
      </c>
      <c r="AV2069" s="17">
        <v>-0.99999999999999956</v>
      </c>
      <c r="AW2069" s="17">
        <v>-0.99999999999999956</v>
      </c>
      <c r="AX2069" s="17">
        <v>-0.99999999999999956</v>
      </c>
      <c r="AY2069" s="17">
        <v>4.7685815519590107E-2</v>
      </c>
      <c r="AZ2069" s="17">
        <v>5.4132177616834559E-2</v>
      </c>
      <c r="BA2069" s="17">
        <v>0.51201415048054744</v>
      </c>
      <c r="BB2069" s="17">
        <v>2.738786725622544E-2</v>
      </c>
      <c r="BC2069" s="17">
        <v>0.28214843903758985</v>
      </c>
      <c r="BD2069" s="17">
        <v>1.9069165883771433</v>
      </c>
      <c r="BE2069" s="17">
        <v>8.7289645464466794</v>
      </c>
      <c r="BF2069" s="17">
        <v>-0.99999999999999956</v>
      </c>
      <c r="BG2069" s="22">
        <v>616.28991719631847</v>
      </c>
    </row>
    <row r="2070" spans="1:100" x14ac:dyDescent="0.25">
      <c r="A2070">
        <v>5047</v>
      </c>
      <c r="B2070" t="s">
        <v>1894</v>
      </c>
      <c r="C2070" s="48">
        <v>2</v>
      </c>
      <c r="D2070" s="22">
        <v>1459.8214062499999</v>
      </c>
      <c r="E2070" s="17">
        <v>77.646574243636294</v>
      </c>
      <c r="F2070" s="17">
        <v>-12.930398002996286</v>
      </c>
      <c r="G2070" s="17">
        <v>0.36609009857296337</v>
      </c>
      <c r="H2070" s="17">
        <v>5.8765969663701298</v>
      </c>
      <c r="I2070" s="17">
        <v>54.045060722529492</v>
      </c>
      <c r="J2070" s="17">
        <v>11.696891054830289</v>
      </c>
      <c r="K2070" s="17">
        <v>-1.0000000000000002</v>
      </c>
      <c r="L2070" s="17">
        <v>-1.0000000000000002</v>
      </c>
      <c r="M2070" s="17">
        <v>-1.0000000000000002</v>
      </c>
      <c r="N2070" s="17">
        <v>0.24901393466292576</v>
      </c>
      <c r="O2070" s="17">
        <v>-1.0000000000000002</v>
      </c>
      <c r="P2070" s="17">
        <v>-1.0000000000000002</v>
      </c>
      <c r="Q2070" s="17">
        <v>3.7929243664578358</v>
      </c>
      <c r="R2070" s="17">
        <v>-1.0000000000000002</v>
      </c>
      <c r="S2070" s="17">
        <v>0.88977178220728348</v>
      </c>
      <c r="T2070" s="17">
        <v>0.116240442793533</v>
      </c>
      <c r="U2070" s="17">
        <v>2.2470985117437198E-2</v>
      </c>
      <c r="V2070" s="17">
        <v>-0.13824272487251271</v>
      </c>
      <c r="W2070" s="17">
        <v>1.9622490178750995</v>
      </c>
      <c r="X2070" s="17">
        <v>-0.35150971554208132</v>
      </c>
      <c r="Y2070" s="17">
        <v>7.7092852027650371E-2</v>
      </c>
      <c r="Z2070" s="17">
        <v>30.801232893406638</v>
      </c>
      <c r="AA2070" s="17">
        <v>0.35067132371677256</v>
      </c>
      <c r="AB2070" s="17">
        <v>0.79244616689127934</v>
      </c>
      <c r="AC2070" s="17">
        <v>14.310766267748345</v>
      </c>
      <c r="AD2070" s="17">
        <v>0.41677409632521667</v>
      </c>
      <c r="AE2070" s="17">
        <v>0.29890898768869845</v>
      </c>
      <c r="AF2070" s="17">
        <v>47.450162621491899</v>
      </c>
      <c r="AG2070" s="17">
        <v>-9.8172248274697864</v>
      </c>
      <c r="AH2070" s="17">
        <v>0.14499994807146077</v>
      </c>
      <c r="AI2070" s="17">
        <v>0.2132839513346288</v>
      </c>
      <c r="AJ2070" s="17">
        <v>0.33333333333333298</v>
      </c>
      <c r="AK2070" s="17">
        <v>0.5731408103727097</v>
      </c>
      <c r="AL2070" s="17">
        <v>0.66632001058809642</v>
      </c>
      <c r="AM2070" s="17">
        <v>0.33333333333333298</v>
      </c>
      <c r="AN2070" s="17">
        <v>0.23983061298937736</v>
      </c>
      <c r="AO2070" s="17">
        <v>0.30101968086709657</v>
      </c>
      <c r="AP2070" s="17">
        <v>0.33333333333333298</v>
      </c>
      <c r="AQ2070" s="17">
        <v>6.1281241434986651</v>
      </c>
      <c r="AR2070" s="17">
        <v>2.2444243630026963</v>
      </c>
      <c r="AS2070" s="17">
        <v>3.1217881613011316</v>
      </c>
      <c r="AT2070" s="17">
        <v>5.6824344722754407</v>
      </c>
      <c r="AU2070" s="17">
        <v>-1.0000000000000002</v>
      </c>
      <c r="AV2070" s="17">
        <v>-1.0000000000000002</v>
      </c>
      <c r="AW2070" s="17">
        <v>-1.0000000000000002</v>
      </c>
      <c r="AX2070" s="17">
        <v>-1.0000000000000002</v>
      </c>
      <c r="AY2070" s="17">
        <v>1.7078481001781692E-4</v>
      </c>
      <c r="AZ2070" s="17">
        <v>0.38182229533584533</v>
      </c>
      <c r="BA2070" s="17">
        <v>0.19699347130358694</v>
      </c>
      <c r="BB2070" s="17">
        <v>0.20988013636370711</v>
      </c>
      <c r="BC2070" s="17">
        <v>0.10747119337633668</v>
      </c>
      <c r="BD2070" s="17">
        <v>6.7729750090919252</v>
      </c>
      <c r="BE2070" s="17">
        <v>4.0280138430487709</v>
      </c>
      <c r="BF2070" s="17">
        <v>-1.0000000000000002</v>
      </c>
      <c r="BG2070" s="22">
        <v>418.48808212431095</v>
      </c>
    </row>
    <row r="2071" spans="1:100" x14ac:dyDescent="0.25">
      <c r="A2071">
        <v>5048</v>
      </c>
      <c r="B2071" t="s">
        <v>1834</v>
      </c>
      <c r="C2071" s="48">
        <v>2</v>
      </c>
      <c r="D2071" s="22">
        <v>1581.1541406249999</v>
      </c>
      <c r="E2071" s="17">
        <v>131.89328119952165</v>
      </c>
      <c r="F2071" s="17">
        <v>74.582755948262786</v>
      </c>
      <c r="G2071" s="17">
        <v>0.97435747534885397</v>
      </c>
      <c r="H2071" s="17">
        <v>11.425056618994164</v>
      </c>
      <c r="I2071" s="17">
        <v>96.643340034357294</v>
      </c>
      <c r="J2071" s="17">
        <v>22.217953298724417</v>
      </c>
      <c r="K2071" s="17">
        <v>-0.99999999999999889</v>
      </c>
      <c r="L2071" s="17">
        <v>-0.99999999999999889</v>
      </c>
      <c r="M2071" s="17">
        <v>-0.99999999999999889</v>
      </c>
      <c r="N2071" s="17">
        <v>0.40059396445354339</v>
      </c>
      <c r="O2071" s="17">
        <v>-0.99999999999999889</v>
      </c>
      <c r="P2071" s="17">
        <v>-0.99999999999999889</v>
      </c>
      <c r="Q2071" s="17">
        <v>5.4212518358031234</v>
      </c>
      <c r="R2071" s="17">
        <v>-0.99999999999999889</v>
      </c>
      <c r="S2071" s="17">
        <v>3.0134426030817814</v>
      </c>
      <c r="T2071" s="17">
        <v>0.35460892787317289</v>
      </c>
      <c r="U2071" s="17">
        <v>0.73675237142917815</v>
      </c>
      <c r="V2071" s="17">
        <v>0.79769684064790869</v>
      </c>
      <c r="W2071" s="17">
        <v>6.7049228404314176</v>
      </c>
      <c r="X2071" s="17">
        <v>5.4918990354525956</v>
      </c>
      <c r="Y2071" s="17">
        <v>0.29155084404542542</v>
      </c>
      <c r="Z2071" s="17">
        <v>50.491745049021887</v>
      </c>
      <c r="AA2071" s="17">
        <v>1.8008548284865893</v>
      </c>
      <c r="AB2071" s="17">
        <v>2.8827575089752631</v>
      </c>
      <c r="AC2071" s="17">
        <v>38.30970473706612</v>
      </c>
      <c r="AD2071" s="17">
        <v>2.2485385541428577</v>
      </c>
      <c r="AE2071" s="17">
        <v>1.8329152517011384</v>
      </c>
      <c r="AF2071" s="17">
        <v>86.317863536141346</v>
      </c>
      <c r="AG2071" s="17">
        <v>56.59020886712424</v>
      </c>
      <c r="AH2071" s="17">
        <v>0.60443925318939562</v>
      </c>
      <c r="AI2071" s="17">
        <v>0.75685816361729219</v>
      </c>
      <c r="AJ2071" s="17">
        <v>0.33333333333333298</v>
      </c>
      <c r="AK2071" s="17">
        <v>1.1864233712033796</v>
      </c>
      <c r="AL2071" s="17">
        <v>1.2019663626995589</v>
      </c>
      <c r="AM2071" s="17">
        <v>0.33333333333333298</v>
      </c>
      <c r="AN2071" s="17">
        <v>0.79270152161897856</v>
      </c>
      <c r="AO2071" s="17">
        <v>0.9051590326510659</v>
      </c>
      <c r="AP2071" s="17">
        <v>0.33333333333333298</v>
      </c>
      <c r="AQ2071" s="17">
        <v>13.020699656595156</v>
      </c>
      <c r="AR2071" s="17">
        <v>2.2444243630026963</v>
      </c>
      <c r="AS2071" s="17">
        <v>11.895626662186999</v>
      </c>
      <c r="AT2071" s="17">
        <v>11.820961135027659</v>
      </c>
      <c r="AU2071" s="17">
        <v>-0.99999999999999889</v>
      </c>
      <c r="AV2071" s="17">
        <v>-0.99999999999999889</v>
      </c>
      <c r="AW2071" s="17">
        <v>-0.99999999999999889</v>
      </c>
      <c r="AX2071" s="17">
        <v>-0.99999999999999889</v>
      </c>
      <c r="AY2071" s="17">
        <v>9.2568220859750402E-2</v>
      </c>
      <c r="AZ2071" s="17">
        <v>-0.25540188917829715</v>
      </c>
      <c r="BA2071" s="17">
        <v>0.80958074366607047</v>
      </c>
      <c r="BB2071" s="17">
        <v>-0.14499320608437377</v>
      </c>
      <c r="BC2071" s="17">
        <v>0.44714748936739845</v>
      </c>
      <c r="BD2071" s="17">
        <v>-2.6895322234179524</v>
      </c>
      <c r="BE2071" s="17">
        <v>13.169453625442708</v>
      </c>
      <c r="BF2071" s="17">
        <v>-0.99999999999999889</v>
      </c>
      <c r="BG2071" s="22">
        <v>1456.2669473620522</v>
      </c>
    </row>
    <row r="2072" spans="1:100" x14ac:dyDescent="0.25">
      <c r="A2072">
        <v>5049</v>
      </c>
      <c r="B2072" t="s">
        <v>1895</v>
      </c>
      <c r="C2072" s="48">
        <v>2</v>
      </c>
      <c r="D2072" s="22">
        <v>1451.279765625</v>
      </c>
      <c r="E2072" s="17">
        <v>73.509168436671658</v>
      </c>
      <c r="F2072" s="17">
        <v>-19.605041528144813</v>
      </c>
      <c r="G2072" s="17">
        <v>0.31969743958803526</v>
      </c>
      <c r="H2072" s="17">
        <v>5.4534149803162251</v>
      </c>
      <c r="I2072" s="17">
        <v>50.796082524925986</v>
      </c>
      <c r="J2072" s="17">
        <v>10.894447801293747</v>
      </c>
      <c r="K2072" s="17">
        <v>-1.0000000000000002</v>
      </c>
      <c r="L2072" s="17">
        <v>-1.0000000000000002</v>
      </c>
      <c r="M2072" s="17">
        <v>-1.0000000000000002</v>
      </c>
      <c r="N2072" s="17">
        <v>0.2374528993361992</v>
      </c>
      <c r="O2072" s="17">
        <v>-1.0000000000000002</v>
      </c>
      <c r="P2072" s="17">
        <v>-1.0000000000000002</v>
      </c>
      <c r="Q2072" s="17">
        <v>3.6687315461860366</v>
      </c>
      <c r="R2072" s="17">
        <v>-1.0000000000000002</v>
      </c>
      <c r="S2072" s="17">
        <v>0.72779903806425406</v>
      </c>
      <c r="T2072" s="17">
        <v>9.8060036835105183E-2</v>
      </c>
      <c r="U2072" s="17">
        <v>-3.2007380876949237E-2</v>
      </c>
      <c r="V2072" s="17">
        <v>-0.20962699888017267</v>
      </c>
      <c r="W2072" s="17">
        <v>1.6005244577107185</v>
      </c>
      <c r="X2072" s="17">
        <v>-0.79718752080488364</v>
      </c>
      <c r="Y2072" s="17">
        <v>6.0736103548044214E-2</v>
      </c>
      <c r="Z2072" s="17">
        <v>29.299434094799349</v>
      </c>
      <c r="AA2072" s="17">
        <v>0.24006557471382739</v>
      </c>
      <c r="AB2072" s="17">
        <v>0.63301775601768551</v>
      </c>
      <c r="AC2072" s="17">
        <v>12.480363042264262</v>
      </c>
      <c r="AD2072" s="17">
        <v>0.27706510143766794</v>
      </c>
      <c r="AE2072" s="17">
        <v>0.18191006220910078</v>
      </c>
      <c r="AF2072" s="17">
        <v>44.485716289322632</v>
      </c>
      <c r="AG2072" s="17">
        <v>-14.882131385153908</v>
      </c>
      <c r="AH2072" s="17">
        <v>0.10995843208619392</v>
      </c>
      <c r="AI2072" s="17">
        <v>0.17182545129621268</v>
      </c>
      <c r="AJ2072" s="17">
        <v>0.33333333333333298</v>
      </c>
      <c r="AK2072" s="17">
        <v>0.52636564242464545</v>
      </c>
      <c r="AL2072" s="17">
        <v>0.6254661698285523</v>
      </c>
      <c r="AM2072" s="17">
        <v>0.33333333333333298</v>
      </c>
      <c r="AN2072" s="17">
        <v>0.19766305229806874</v>
      </c>
      <c r="AO2072" s="17">
        <v>0.25494186706874833</v>
      </c>
      <c r="AP2072" s="17">
        <v>0.33333333333333298</v>
      </c>
      <c r="AQ2072" s="17">
        <v>5.6024262061838952</v>
      </c>
      <c r="AR2072" s="17">
        <v>2.2444243630026963</v>
      </c>
      <c r="AS2072" s="17">
        <v>2.4526059675791081</v>
      </c>
      <c r="AT2072" s="17">
        <v>5.2142479723772599</v>
      </c>
      <c r="AU2072" s="17">
        <v>-1.0000000000000002</v>
      </c>
      <c r="AV2072" s="17">
        <v>-1.0000000000000002</v>
      </c>
      <c r="AW2072" s="17">
        <v>-1.0000000000000002</v>
      </c>
      <c r="AX2072" s="17">
        <v>-1.0000000000000002</v>
      </c>
      <c r="AY2072" s="17">
        <v>-6.8763837632135668E-3</v>
      </c>
      <c r="AZ2072" s="17">
        <v>0.43042349510067429</v>
      </c>
      <c r="BA2072" s="17">
        <v>0.15027133312833699</v>
      </c>
      <c r="BB2072" s="17">
        <v>0.23694638812670646</v>
      </c>
      <c r="BC2072" s="17">
        <v>8.1564022998887889E-2</v>
      </c>
      <c r="BD2072" s="17">
        <v>7.4946820871652378</v>
      </c>
      <c r="BE2072" s="17">
        <v>3.3307946354302911</v>
      </c>
      <c r="BF2072" s="17">
        <v>-1.0000000000000002</v>
      </c>
      <c r="BG2072" s="22">
        <v>5.3718618722516567</v>
      </c>
    </row>
    <row r="2073" spans="1:100" x14ac:dyDescent="0.25">
      <c r="A2073">
        <v>5050</v>
      </c>
      <c r="B2073" t="s">
        <v>1896</v>
      </c>
      <c r="C2073" s="48">
        <v>2</v>
      </c>
      <c r="D2073" s="22">
        <v>1601.2471972656249</v>
      </c>
      <c r="E2073" s="17">
        <v>124.0103366623939</v>
      </c>
      <c r="F2073" s="17">
        <v>61.865645959855385</v>
      </c>
      <c r="G2073" s="17">
        <v>0.88596615606070073</v>
      </c>
      <c r="H2073" s="17">
        <v>10.618773580584195</v>
      </c>
      <c r="I2073" s="17">
        <v>90.453104865514774</v>
      </c>
      <c r="J2073" s="17">
        <v>20.689068785831633</v>
      </c>
      <c r="K2073" s="17">
        <v>-0.999999999999999</v>
      </c>
      <c r="L2073" s="17">
        <v>-0.999999999999999</v>
      </c>
      <c r="M2073" s="17">
        <v>-0.999999999999999</v>
      </c>
      <c r="N2073" s="17">
        <v>0.37856687682318585</v>
      </c>
      <c r="O2073" s="17">
        <v>-0.999999999999999</v>
      </c>
      <c r="P2073" s="17">
        <v>-0.999999999999999</v>
      </c>
      <c r="Q2073" s="17">
        <v>5.1846288986805247</v>
      </c>
      <c r="R2073" s="17">
        <v>-0.999999999999999</v>
      </c>
      <c r="S2073" s="17">
        <v>2.7048380769179308</v>
      </c>
      <c r="T2073" s="17">
        <v>0.31997004096691234</v>
      </c>
      <c r="U2073" s="17">
        <v>0.63295546156740268</v>
      </c>
      <c r="V2073" s="17">
        <v>0.66168932795039392</v>
      </c>
      <c r="W2073" s="17">
        <v>6.0157338223532779</v>
      </c>
      <c r="X2073" s="17">
        <v>4.6427550103725528</v>
      </c>
      <c r="Y2073" s="17">
        <v>0.26038654760260704</v>
      </c>
      <c r="Z2073" s="17">
        <v>47.630387670101484</v>
      </c>
      <c r="AA2073" s="17">
        <v>1.590119158466019</v>
      </c>
      <c r="AB2073" s="17">
        <v>2.5790006673226022</v>
      </c>
      <c r="AC2073" s="17">
        <v>34.822261691768986</v>
      </c>
      <c r="AD2073" s="17">
        <v>1.982352854837625</v>
      </c>
      <c r="AE2073" s="17">
        <v>1.6099987471352388</v>
      </c>
      <c r="AF2073" s="17">
        <v>80.669743165534953</v>
      </c>
      <c r="AG2073" s="17">
        <v>46.940109422503852</v>
      </c>
      <c r="AH2073" s="17">
        <v>0.53767511645817478</v>
      </c>
      <c r="AI2073" s="17">
        <v>0.67786783208026857</v>
      </c>
      <c r="AJ2073" s="17">
        <v>0.33333333333333298</v>
      </c>
      <c r="AK2073" s="17">
        <v>1.0973032626491892</v>
      </c>
      <c r="AL2073" s="17">
        <v>1.1241280804856122</v>
      </c>
      <c r="AM2073" s="17">
        <v>0.33333333333333298</v>
      </c>
      <c r="AN2073" s="17">
        <v>0.71236022620241424</v>
      </c>
      <c r="AO2073" s="17">
        <v>0.81736758373081653</v>
      </c>
      <c r="AP2073" s="17">
        <v>0.33333333333333298</v>
      </c>
      <c r="AQ2073" s="17">
        <v>12.019094332756971</v>
      </c>
      <c r="AR2073" s="17">
        <v>2.2444243630026963</v>
      </c>
      <c r="AS2073" s="17">
        <v>10.620642683225013</v>
      </c>
      <c r="AT2073" s="17">
        <v>10.928931591897836</v>
      </c>
      <c r="AU2073" s="17">
        <v>-0.999999999999999</v>
      </c>
      <c r="AV2073" s="17">
        <v>-0.999999999999999</v>
      </c>
      <c r="AW2073" s="17">
        <v>-0.999999999999999</v>
      </c>
      <c r="AX2073" s="17">
        <v>-0.999999999999999</v>
      </c>
      <c r="AY2073" s="17">
        <v>7.914134382654775E-2</v>
      </c>
      <c r="AZ2073" s="17">
        <v>-0.16280266636599927</v>
      </c>
      <c r="BA2073" s="17">
        <v>0.72056167203632371</v>
      </c>
      <c r="BB2073" s="17">
        <v>-9.3424234745739021E-2</v>
      </c>
      <c r="BC2073" s="17">
        <v>0.39778690045548426</v>
      </c>
      <c r="BD2073" s="17">
        <v>-1.3144732773199719</v>
      </c>
      <c r="BE2073" s="17">
        <v>11.841051094894508</v>
      </c>
      <c r="BF2073" s="17">
        <v>-0.999999999999999</v>
      </c>
      <c r="BG2073" s="22">
        <v>896.1890796408411</v>
      </c>
    </row>
    <row r="2074" spans="1:100" x14ac:dyDescent="0.25">
      <c r="A2074">
        <v>5052</v>
      </c>
      <c r="B2074" t="s">
        <v>1897</v>
      </c>
      <c r="C2074" s="48">
        <v>2</v>
      </c>
      <c r="D2074" s="22">
        <v>1510.4880859375</v>
      </c>
      <c r="E2074" s="17">
        <v>95.594780781504127</v>
      </c>
      <c r="F2074" s="17">
        <v>16.024431700763504</v>
      </c>
      <c r="G2074" s="17">
        <v>0.56734302471830445</v>
      </c>
      <c r="H2074" s="17">
        <v>7.7123747564082832</v>
      </c>
      <c r="I2074" s="17">
        <v>68.139238197085263</v>
      </c>
      <c r="J2074" s="17">
        <v>15.177917070008302</v>
      </c>
      <c r="K2074" s="17">
        <v>-0.99999999999999978</v>
      </c>
      <c r="L2074" s="17">
        <v>-0.99999999999999978</v>
      </c>
      <c r="M2074" s="17">
        <v>-0.99999999999999978</v>
      </c>
      <c r="N2074" s="17">
        <v>0.29916609751975337</v>
      </c>
      <c r="O2074" s="17">
        <v>-0.99999999999999978</v>
      </c>
      <c r="P2074" s="17">
        <v>-0.99999999999999978</v>
      </c>
      <c r="Q2074" s="17">
        <v>4.3316770276075669</v>
      </c>
      <c r="R2074" s="17">
        <v>-0.99999999999999978</v>
      </c>
      <c r="S2074" s="17">
        <v>1.5924150328380668</v>
      </c>
      <c r="T2074" s="17">
        <v>0.19510765967007523</v>
      </c>
      <c r="U2074" s="17">
        <v>0.25879998215873701</v>
      </c>
      <c r="V2074" s="17">
        <v>0.17142467378790135</v>
      </c>
      <c r="W2074" s="17">
        <v>3.5314224126436238</v>
      </c>
      <c r="X2074" s="17">
        <v>1.5818557002300961</v>
      </c>
      <c r="Y2074" s="17">
        <v>0.14804898098791414</v>
      </c>
      <c r="Z2074" s="17">
        <v>37.316086952525474</v>
      </c>
      <c r="AA2074" s="17">
        <v>0.83048280946436681</v>
      </c>
      <c r="AB2074" s="17">
        <v>1.484052013614491</v>
      </c>
      <c r="AC2074" s="17">
        <v>22.251117461548603</v>
      </c>
      <c r="AD2074" s="17">
        <v>1.0228364485408588</v>
      </c>
      <c r="AE2074" s="17">
        <v>0.80645428954948173</v>
      </c>
      <c r="AF2074" s="17">
        <v>60.310031225783611</v>
      </c>
      <c r="AG2074" s="17">
        <v>12.154511384455711</v>
      </c>
      <c r="AH2074" s="17">
        <v>0.29701123138451235</v>
      </c>
      <c r="AI2074" s="17">
        <v>0.39313232883415156</v>
      </c>
      <c r="AJ2074" s="17">
        <v>0.33333333333333298</v>
      </c>
      <c r="AK2074" s="17">
        <v>0.77605307335694496</v>
      </c>
      <c r="AL2074" s="17">
        <v>0.84354535565411559</v>
      </c>
      <c r="AM2074" s="17">
        <v>0.33333333333333298</v>
      </c>
      <c r="AN2074" s="17">
        <v>0.42275491961931488</v>
      </c>
      <c r="AO2074" s="17">
        <v>0.500906797928234</v>
      </c>
      <c r="AP2074" s="17">
        <v>0.33333333333333298</v>
      </c>
      <c r="AQ2074" s="17">
        <v>8.408619602651779</v>
      </c>
      <c r="AR2074" s="17">
        <v>2.2444243630026963</v>
      </c>
      <c r="AS2074" s="17">
        <v>6.0247231850226299</v>
      </c>
      <c r="AT2074" s="17">
        <v>7.7134433678178489</v>
      </c>
      <c r="AU2074" s="17">
        <v>-0.99999999999999978</v>
      </c>
      <c r="AV2074" s="17">
        <v>-0.99999999999999978</v>
      </c>
      <c r="AW2074" s="17">
        <v>-0.99999999999999978</v>
      </c>
      <c r="AX2074" s="17">
        <v>-0.99999999999999978</v>
      </c>
      <c r="AY2074" s="17">
        <v>3.0741640790983772E-2</v>
      </c>
      <c r="AZ2074" s="17">
        <v>0.17098864447690781</v>
      </c>
      <c r="BA2074" s="17">
        <v>0.39967568933706504</v>
      </c>
      <c r="BB2074" s="17">
        <v>9.2465819394727852E-2</v>
      </c>
      <c r="BC2074" s="17">
        <v>0.21985737603297942</v>
      </c>
      <c r="BD2074" s="17">
        <v>3.6421852578675953</v>
      </c>
      <c r="BE2074" s="17">
        <v>7.0525743827570215</v>
      </c>
      <c r="BF2074" s="17">
        <v>-0.99999999999999978</v>
      </c>
      <c r="BG2074" s="22">
        <v>502.76084003148702</v>
      </c>
    </row>
    <row r="2075" spans="1:100" x14ac:dyDescent="0.25">
      <c r="A2075">
        <v>5053</v>
      </c>
      <c r="B2075" t="s">
        <v>1898</v>
      </c>
      <c r="C2075" s="48">
        <v>2</v>
      </c>
      <c r="D2075" s="22">
        <v>1619.56689453125</v>
      </c>
      <c r="E2075" s="17">
        <v>151.05779497256634</v>
      </c>
      <c r="F2075" s="17">
        <v>105.49978554022265</v>
      </c>
      <c r="G2075" s="17">
        <v>1.1892488332592088</v>
      </c>
      <c r="H2075" s="17">
        <v>13.38524070018399</v>
      </c>
      <c r="I2075" s="17">
        <v>111.69264636816705</v>
      </c>
      <c r="J2075" s="17">
        <v>25.934880161107792</v>
      </c>
      <c r="K2075" s="17">
        <v>-0.99999999999999833</v>
      </c>
      <c r="L2075" s="17">
        <v>-0.99999999999999833</v>
      </c>
      <c r="M2075" s="17">
        <v>-0.99999999999999833</v>
      </c>
      <c r="N2075" s="17">
        <v>0.45414482001060397</v>
      </c>
      <c r="O2075" s="17">
        <v>-0.99999999999999833</v>
      </c>
      <c r="P2075" s="17">
        <v>-0.99999999999999833</v>
      </c>
      <c r="Q2075" s="17">
        <v>5.996514482412663</v>
      </c>
      <c r="R2075" s="17">
        <v>-0.99999999999999833</v>
      </c>
      <c r="S2075" s="17">
        <v>3.7637023143147568</v>
      </c>
      <c r="T2075" s="17">
        <v>0.43882078831077553</v>
      </c>
      <c r="U2075" s="17">
        <v>0.9890968220689722</v>
      </c>
      <c r="V2075" s="17">
        <v>1.1283496618180524</v>
      </c>
      <c r="W2075" s="17">
        <v>8.3804353810793426</v>
      </c>
      <c r="X2075" s="17">
        <v>7.5562840234858202</v>
      </c>
      <c r="Y2075" s="17">
        <v>0.36731550096932841</v>
      </c>
      <c r="Z2075" s="17">
        <v>57.448095260500502</v>
      </c>
      <c r="AA2075" s="17">
        <v>2.3131819965339409</v>
      </c>
      <c r="AB2075" s="17">
        <v>3.621231837710047</v>
      </c>
      <c r="AC2075" s="17">
        <v>46.788154630950288</v>
      </c>
      <c r="AD2075" s="17">
        <v>2.895672309365418</v>
      </c>
      <c r="AE2075" s="17">
        <v>2.3748556905652101</v>
      </c>
      <c r="AF2075" s="17">
        <v>100.0492148255594</v>
      </c>
      <c r="AG2075" s="17">
        <v>80.050917343079433</v>
      </c>
      <c r="AH2075" s="17">
        <v>0.76675197934199146</v>
      </c>
      <c r="AI2075" s="17">
        <v>0.94889443756908465</v>
      </c>
      <c r="AJ2075" s="17">
        <v>0.33333333333333298</v>
      </c>
      <c r="AK2075" s="17">
        <v>1.4030865152605017</v>
      </c>
      <c r="AL2075" s="17">
        <v>1.3912018475534009</v>
      </c>
      <c r="AM2075" s="17">
        <v>0.33333333333333298</v>
      </c>
      <c r="AN2075" s="17">
        <v>0.98802217309675799</v>
      </c>
      <c r="AO2075" s="17">
        <v>1.1185920238465994</v>
      </c>
      <c r="AP2075" s="17">
        <v>0.33333333333333298</v>
      </c>
      <c r="AQ2075" s="17">
        <v>15.455738864779885</v>
      </c>
      <c r="AR2075" s="17">
        <v>2.2444243630026963</v>
      </c>
      <c r="AS2075" s="17">
        <v>14.995286682645698</v>
      </c>
      <c r="AT2075" s="17">
        <v>13.98960666903557</v>
      </c>
      <c r="AU2075" s="17">
        <v>-0.99999999999999833</v>
      </c>
      <c r="AV2075" s="17">
        <v>-0.99999999999999833</v>
      </c>
      <c r="AW2075" s="17">
        <v>-0.99999999999999833</v>
      </c>
      <c r="AX2075" s="17">
        <v>-0.99999999999999833</v>
      </c>
      <c r="AY2075" s="17">
        <v>0.12521079098311527</v>
      </c>
      <c r="AZ2075" s="17">
        <v>-0.48052323471120822</v>
      </c>
      <c r="BA2075" s="17">
        <v>1.0259982531736958</v>
      </c>
      <c r="BB2075" s="17">
        <v>-0.27036441183449139</v>
      </c>
      <c r="BC2075" s="17">
        <v>0.56714981611123849</v>
      </c>
      <c r="BD2075" s="17">
        <v>-6.0324881439025564</v>
      </c>
      <c r="BE2075" s="17">
        <v>16.398981433602867</v>
      </c>
      <c r="BF2075" s="17">
        <v>-0.99999999999999833</v>
      </c>
      <c r="BG2075" s="22">
        <v>1302.8764658514649</v>
      </c>
    </row>
    <row r="2076" spans="1:100" x14ac:dyDescent="0.25">
      <c r="A2076">
        <v>5056</v>
      </c>
      <c r="B2076" t="s">
        <v>3038</v>
      </c>
      <c r="C2076" s="48">
        <v>2</v>
      </c>
      <c r="D2076" s="22">
        <v>1489.328876953125</v>
      </c>
      <c r="E2076" s="17">
        <v>89.087172197148874</v>
      </c>
      <c r="F2076" s="17">
        <v>5.5260736647568471</v>
      </c>
      <c r="G2076" s="17">
        <v>0.49437332342548546</v>
      </c>
      <c r="H2076" s="17">
        <v>7.0467637784971604</v>
      </c>
      <c r="I2076" s="17">
        <v>63.029012273991917</v>
      </c>
      <c r="J2076" s="17">
        <v>13.91577677031084</v>
      </c>
      <c r="K2076" s="17">
        <v>-0.99999999999999989</v>
      </c>
      <c r="L2076" s="17">
        <v>-0.99999999999999989</v>
      </c>
      <c r="M2076" s="17">
        <v>-0.99999999999999989</v>
      </c>
      <c r="N2076" s="17">
        <v>0.28098207201043662</v>
      </c>
      <c r="O2076" s="17">
        <v>-0.99999999999999989</v>
      </c>
      <c r="P2076" s="17">
        <v>-0.99999999999999989</v>
      </c>
      <c r="Q2076" s="17">
        <v>4.1363376528825686</v>
      </c>
      <c r="R2076" s="17">
        <v>-0.99999999999999989</v>
      </c>
      <c r="S2076" s="17">
        <v>1.3376526843049765</v>
      </c>
      <c r="T2076" s="17">
        <v>0.16651221329568977</v>
      </c>
      <c r="U2076" s="17">
        <v>0.17311250098153785</v>
      </c>
      <c r="V2076" s="17">
        <v>5.9146368010344237E-2</v>
      </c>
      <c r="W2076" s="17">
        <v>2.9624760818449016</v>
      </c>
      <c r="X2076" s="17">
        <v>0.88086168448654667</v>
      </c>
      <c r="Y2076" s="17">
        <v>0.12232191388735435</v>
      </c>
      <c r="Z2076" s="17">
        <v>34.953950094366725</v>
      </c>
      <c r="AA2076" s="17">
        <v>0.65651415488400633</v>
      </c>
      <c r="AB2076" s="17">
        <v>1.233291574924948</v>
      </c>
      <c r="AC2076" s="17">
        <v>19.372127993573123</v>
      </c>
      <c r="AD2076" s="17">
        <v>0.80309212157360366</v>
      </c>
      <c r="AE2076" s="17">
        <v>0.62242998849356201</v>
      </c>
      <c r="AF2076" s="17">
        <v>55.647337427024198</v>
      </c>
      <c r="AG2076" s="17">
        <v>4.188063099818268</v>
      </c>
      <c r="AH2076" s="17">
        <v>0.24189542189570584</v>
      </c>
      <c r="AI2076" s="17">
        <v>0.32792342660601304</v>
      </c>
      <c r="AJ2076" s="17">
        <v>0.33333333333333298</v>
      </c>
      <c r="AK2076" s="17">
        <v>0.702481734533694</v>
      </c>
      <c r="AL2076" s="17">
        <v>0.77928750490542686</v>
      </c>
      <c r="AM2076" s="17">
        <v>0.33333333333333298</v>
      </c>
      <c r="AN2076" s="17">
        <v>0.35643075594309115</v>
      </c>
      <c r="AO2076" s="17">
        <v>0.42843230772529189</v>
      </c>
      <c r="AP2076" s="17">
        <v>0.33333333333333298</v>
      </c>
      <c r="AQ2076" s="17">
        <v>7.5817641842423242</v>
      </c>
      <c r="AR2076" s="17">
        <v>2.2444243630026963</v>
      </c>
      <c r="AS2076" s="17">
        <v>4.9721854375692427</v>
      </c>
      <c r="AT2076" s="17">
        <v>6.9770460628476894</v>
      </c>
      <c r="AU2076" s="17">
        <v>-0.99999999999999989</v>
      </c>
      <c r="AV2076" s="17">
        <v>-0.99999999999999989</v>
      </c>
      <c r="AW2076" s="17">
        <v>-0.99999999999999989</v>
      </c>
      <c r="AX2076" s="17">
        <v>-0.99999999999999989</v>
      </c>
      <c r="AY2076" s="17">
        <v>1.9657348642178576E-2</v>
      </c>
      <c r="AZ2076" s="17">
        <v>0.24743209710298689</v>
      </c>
      <c r="BA2076" s="17">
        <v>0.32618775954374568</v>
      </c>
      <c r="BB2076" s="17">
        <v>0.13503756133570896</v>
      </c>
      <c r="BC2076" s="17">
        <v>0.17910872042350537</v>
      </c>
      <c r="BD2076" s="17">
        <v>4.7773379104679075</v>
      </c>
      <c r="BE2076" s="17">
        <v>5.9559380090569327</v>
      </c>
      <c r="BF2076" s="17">
        <v>-0.99999999999999989</v>
      </c>
      <c r="BG2076" s="22">
        <v>108.8564553451065</v>
      </c>
    </row>
    <row r="2077" spans="1:100" x14ac:dyDescent="0.25">
      <c r="A2077">
        <v>5057</v>
      </c>
      <c r="B2077" t="s">
        <v>1899</v>
      </c>
      <c r="C2077" s="48">
        <v>3</v>
      </c>
      <c r="D2077" s="22">
        <v>1459.1401022223192</v>
      </c>
      <c r="E2077" s="17">
        <v>61.777701865755603</v>
      </c>
      <c r="F2077" s="17">
        <v>-31.622127149297484</v>
      </c>
      <c r="G2077" s="17">
        <v>-0.18879962997449459</v>
      </c>
      <c r="H2077" s="17">
        <v>0.65774669991017398</v>
      </c>
      <c r="I2077" s="17">
        <v>56.263585588270125</v>
      </c>
      <c r="J2077" s="17">
        <v>9.8629398944984796</v>
      </c>
      <c r="K2077" s="17">
        <v>-1.0000000000000018</v>
      </c>
      <c r="L2077" s="17">
        <v>-1.0000000000000018</v>
      </c>
      <c r="M2077" s="17">
        <v>-1.0000000000000018</v>
      </c>
      <c r="N2077" s="17">
        <v>0.28059376559512877</v>
      </c>
      <c r="O2077" s="17">
        <v>-1.0000000000000018</v>
      </c>
      <c r="P2077" s="17">
        <v>-1.0000000000000018</v>
      </c>
      <c r="Q2077" s="17">
        <v>3.2112996863766128</v>
      </c>
      <c r="R2077" s="17">
        <v>-1.0000000000000018</v>
      </c>
      <c r="S2077" s="17">
        <v>-1.0214345864001506</v>
      </c>
      <c r="T2077" s="17">
        <v>-0.10577666904203212</v>
      </c>
      <c r="U2077" s="17">
        <v>-0.25534190683306918</v>
      </c>
      <c r="V2077" s="17">
        <v>-0.88798257262101099</v>
      </c>
      <c r="W2077" s="17">
        <v>-2.553552986466439</v>
      </c>
      <c r="X2077" s="17">
        <v>-4.1168703907706279</v>
      </c>
      <c r="Y2077" s="17">
        <v>-8.7626210368983562E-2</v>
      </c>
      <c r="Z2077" s="17">
        <v>8.2501307389482825</v>
      </c>
      <c r="AA2077" s="17">
        <v>2.8326274681848425</v>
      </c>
      <c r="AB2077" s="17">
        <v>1.4566264131239799</v>
      </c>
      <c r="AC2077" s="17">
        <v>23.386195203324196</v>
      </c>
      <c r="AD2077" s="17">
        <v>2.8912384868951309</v>
      </c>
      <c r="AE2077" s="17">
        <v>2.0604033977933955</v>
      </c>
      <c r="AF2077" s="17">
        <v>35.153355753189842</v>
      </c>
      <c r="AG2077" s="17">
        <v>-29.910282598888621</v>
      </c>
      <c r="AH2077" s="17">
        <v>0.89049167874013735</v>
      </c>
      <c r="AI2077" s="17">
        <v>1.2312785537913919</v>
      </c>
      <c r="AJ2077" s="17">
        <v>0.33333333333333298</v>
      </c>
      <c r="AK2077" s="17">
        <v>1.3782508125748476</v>
      </c>
      <c r="AL2077" s="17">
        <v>1.7245289544480105</v>
      </c>
      <c r="AM2077" s="17">
        <v>0.33333333333333298</v>
      </c>
      <c r="AN2077" s="17">
        <v>1.4330250923522978</v>
      </c>
      <c r="AO2077" s="17">
        <v>1.2662384587766518</v>
      </c>
      <c r="AP2077" s="17">
        <v>0.33333333333333298</v>
      </c>
      <c r="AQ2077" s="17">
        <v>21.110229835080279</v>
      </c>
      <c r="AR2077" s="17">
        <v>4.3942031900933207</v>
      </c>
      <c r="AS2077" s="17">
        <v>-8.3137714213433114</v>
      </c>
      <c r="AT2077" s="17">
        <v>13.782508125748473</v>
      </c>
      <c r="AU2077" s="17">
        <v>-1.0000000000000018</v>
      </c>
      <c r="AV2077" s="17">
        <v>-1.0000000000000018</v>
      </c>
      <c r="AW2077" s="17">
        <v>-1.0000000000000018</v>
      </c>
      <c r="AX2077" s="17">
        <v>-1.0000000000000018</v>
      </c>
      <c r="AY2077" s="17">
        <v>-2.4999500036798933E-2</v>
      </c>
      <c r="AZ2077" s="17">
        <v>-0.19483798353917758</v>
      </c>
      <c r="BA2077" s="17">
        <v>-0.25994078560555067</v>
      </c>
      <c r="BB2077" s="17">
        <v>7.2981137267605439E-2</v>
      </c>
      <c r="BC2077" s="17">
        <v>-0.14827465555581631</v>
      </c>
      <c r="BD2077" s="17">
        <v>0.85033851399424565</v>
      </c>
      <c r="BE2077" s="17">
        <v>-5.0065703169231615</v>
      </c>
      <c r="BF2077" s="17">
        <v>-1.0000000000000018</v>
      </c>
      <c r="CU2077" t="e">
        <v>#N/A</v>
      </c>
      <c r="CV2077" t="e">
        <v>#N/A</v>
      </c>
    </row>
    <row r="2078" spans="1:100" x14ac:dyDescent="0.25">
      <c r="A2078">
        <v>5058</v>
      </c>
      <c r="B2078" t="s">
        <v>1900</v>
      </c>
      <c r="C2078" s="48">
        <v>2</v>
      </c>
      <c r="D2078" s="22">
        <v>1461.8216601562501</v>
      </c>
      <c r="E2078" s="17">
        <v>27.717882355919087</v>
      </c>
      <c r="F2078" s="17">
        <v>-93.477541690595288</v>
      </c>
      <c r="G2078" s="17">
        <v>-0.19375945072946671</v>
      </c>
      <c r="H2078" s="17">
        <v>0.76979236950159269</v>
      </c>
      <c r="I2078" s="17">
        <v>14.837586535445823</v>
      </c>
      <c r="J2078" s="17">
        <v>2.0133009424558637</v>
      </c>
      <c r="K2078" s="17">
        <v>-1.0000000000000013</v>
      </c>
      <c r="L2078" s="17">
        <v>-1.0000000000000013</v>
      </c>
      <c r="M2078" s="17">
        <v>-1.0000000000000013</v>
      </c>
      <c r="N2078" s="17">
        <v>0.10949961151882481</v>
      </c>
      <c r="O2078" s="17">
        <v>-1.0000000000000013</v>
      </c>
      <c r="P2078" s="17">
        <v>-1.0000000000000013</v>
      </c>
      <c r="Q2078" s="17">
        <v>2.2942110791174199</v>
      </c>
      <c r="R2078" s="17">
        <v>-1.0000000000000013</v>
      </c>
      <c r="S2078" s="17">
        <v>-1.0648557341248315</v>
      </c>
      <c r="T2078" s="17">
        <v>-0.10315401108477809</v>
      </c>
      <c r="U2078" s="17">
        <v>-0.63495390313047917</v>
      </c>
      <c r="V2078" s="17">
        <v>-0.99968189445003364</v>
      </c>
      <c r="W2078" s="17">
        <v>-2.4029099622437071</v>
      </c>
      <c r="X2078" s="17">
        <v>-5.7297855865486715</v>
      </c>
      <c r="Y2078" s="17">
        <v>-0.12029437398445889</v>
      </c>
      <c r="Z2078" s="17">
        <v>12.678077227412754</v>
      </c>
      <c r="AA2078" s="17">
        <v>-0.98407818373598421</v>
      </c>
      <c r="AB2078" s="17">
        <v>-1.1314772711375953</v>
      </c>
      <c r="AC2078" s="17">
        <v>-7.7778667886560271</v>
      </c>
      <c r="AD2078" s="17">
        <v>-1.2691826807308304</v>
      </c>
      <c r="AE2078" s="17">
        <v>-1.1129910226103734</v>
      </c>
      <c r="AF2078" s="17">
        <v>11.676314359520418</v>
      </c>
      <c r="AG2078" s="17">
        <v>-70.938654717909841</v>
      </c>
      <c r="AH2078" s="17">
        <v>-0.27786818150910403</v>
      </c>
      <c r="AI2078" s="17">
        <v>-0.28702198217098468</v>
      </c>
      <c r="AJ2078" s="17">
        <v>0.33333333333333298</v>
      </c>
      <c r="AK2078" s="17">
        <v>8.6752835578582932E-3</v>
      </c>
      <c r="AL2078" s="17">
        <v>0.17331088291695851</v>
      </c>
      <c r="AM2078" s="17">
        <v>0.33333333333333298</v>
      </c>
      <c r="AN2078" s="17">
        <v>-0.26903200374232389</v>
      </c>
      <c r="AO2078" s="17">
        <v>-0.2550304324973322</v>
      </c>
      <c r="AP2078" s="17">
        <v>0.33333333333333298</v>
      </c>
      <c r="AQ2078" s="17">
        <v>-0.21580525642010073</v>
      </c>
      <c r="AR2078" s="17">
        <v>2.2444243630026963</v>
      </c>
      <c r="AS2078" s="17">
        <v>-4.9536564834690324</v>
      </c>
      <c r="AT2078" s="17">
        <v>3.2531951218527588E-2</v>
      </c>
      <c r="AU2078" s="17">
        <v>-1.0000000000000013</v>
      </c>
      <c r="AV2078" s="17">
        <v>-1.0000000000000013</v>
      </c>
      <c r="AW2078" s="17">
        <v>-1.0000000000000013</v>
      </c>
      <c r="AX2078" s="17">
        <v>-1.0000000000000013</v>
      </c>
      <c r="AY2078" s="17">
        <v>-8.4871854174386821E-2</v>
      </c>
      <c r="AZ2078" s="17">
        <v>0.96832370265411383</v>
      </c>
      <c r="BA2078" s="17">
        <v>-0.3668321117128438</v>
      </c>
      <c r="BB2078" s="17">
        <v>0.53650570994301305</v>
      </c>
      <c r="BC2078" s="17">
        <v>-0.20516701225503317</v>
      </c>
      <c r="BD2078" s="17">
        <v>15.482270643967766</v>
      </c>
      <c r="BE2078" s="17">
        <v>-4.3857711757623887</v>
      </c>
      <c r="BF2078" s="17">
        <v>-1.0000000000000013</v>
      </c>
      <c r="BG2078" s="22">
        <v>8.9808267937648907</v>
      </c>
    </row>
    <row r="2079" spans="1:100" x14ac:dyDescent="0.25">
      <c r="A2079">
        <v>5059</v>
      </c>
      <c r="B2079" t="s">
        <v>1901</v>
      </c>
      <c r="C2079" s="48">
        <v>2</v>
      </c>
      <c r="D2079" s="22">
        <v>1480.387412109375</v>
      </c>
      <c r="E2079" s="17">
        <v>23.349993712598099</v>
      </c>
      <c r="F2079" s="17">
        <v>-100.52401018122197</v>
      </c>
      <c r="G2079" s="17">
        <v>-0.2427365097292446</v>
      </c>
      <c r="H2079" s="17">
        <v>0.32303614659704394</v>
      </c>
      <c r="I2079" s="17">
        <v>11.407617218000254</v>
      </c>
      <c r="J2079" s="17">
        <v>1.1661559106265607</v>
      </c>
      <c r="K2079" s="17">
        <v>-1.0000000000000016</v>
      </c>
      <c r="L2079" s="17">
        <v>-1.0000000000000016</v>
      </c>
      <c r="M2079" s="17">
        <v>-1.0000000000000016</v>
      </c>
      <c r="N2079" s="17">
        <v>9.729454456028816E-2</v>
      </c>
      <c r="O2079" s="17">
        <v>-1.0000000000000016</v>
      </c>
      <c r="P2079" s="17">
        <v>-1.0000000000000016</v>
      </c>
      <c r="Q2079" s="17">
        <v>2.1630998382683706</v>
      </c>
      <c r="R2079" s="17">
        <v>-1.0000000000000016</v>
      </c>
      <c r="S2079" s="17">
        <v>-1.2358515084525392</v>
      </c>
      <c r="T2079" s="17">
        <v>-0.12234719454846169</v>
      </c>
      <c r="U2079" s="17">
        <v>-0.69246710034526671</v>
      </c>
      <c r="V2079" s="17">
        <v>-1.0750427786120151</v>
      </c>
      <c r="W2079" s="17">
        <v>-2.7847851449228278</v>
      </c>
      <c r="X2079" s="17">
        <v>-6.2002908052803507</v>
      </c>
      <c r="Y2079" s="17">
        <v>-0.1375623093185914</v>
      </c>
      <c r="Z2079" s="17">
        <v>11.09261758844098</v>
      </c>
      <c r="AA2079" s="17">
        <v>-1.1008454571184341</v>
      </c>
      <c r="AB2079" s="17">
        <v>-1.2997869747942357</v>
      </c>
      <c r="AC2079" s="17">
        <v>-9.7102364507838708</v>
      </c>
      <c r="AD2079" s="17">
        <v>-1.4166744571265339</v>
      </c>
      <c r="AE2079" s="17">
        <v>-1.2365076177248397</v>
      </c>
      <c r="AF2079" s="17">
        <v>8.5467273496553773</v>
      </c>
      <c r="AG2079" s="17">
        <v>-76.28571247945456</v>
      </c>
      <c r="AH2079" s="17">
        <v>-0.31486175836809882</v>
      </c>
      <c r="AI2079" s="17">
        <v>-0.33079001458929175</v>
      </c>
      <c r="AJ2079" s="17">
        <v>0.33333333333333298</v>
      </c>
      <c r="AK2079" s="17">
        <v>-4.0705592866170814E-2</v>
      </c>
      <c r="AL2079" s="17">
        <v>0.13018119358620117</v>
      </c>
      <c r="AM2079" s="17">
        <v>0.33333333333333298</v>
      </c>
      <c r="AN2079" s="17">
        <v>-0.31354859651890704</v>
      </c>
      <c r="AO2079" s="17">
        <v>-0.30367510720148411</v>
      </c>
      <c r="AP2079" s="17">
        <v>0.33333333333333298</v>
      </c>
      <c r="AQ2079" s="17">
        <v>-0.77078829587665787</v>
      </c>
      <c r="AR2079" s="17">
        <v>2.2444243630026963</v>
      </c>
      <c r="AS2079" s="17">
        <v>-5.6601168696730664</v>
      </c>
      <c r="AT2079" s="17">
        <v>-0.46173585601930078</v>
      </c>
      <c r="AU2079" s="17">
        <v>-1.0000000000000016</v>
      </c>
      <c r="AV2079" s="17">
        <v>-1.0000000000000016</v>
      </c>
      <c r="AW2079" s="17">
        <v>-1.0000000000000016</v>
      </c>
      <c r="AX2079" s="17">
        <v>-1.0000000000000016</v>
      </c>
      <c r="AY2079" s="17">
        <v>-9.2311599999360242E-2</v>
      </c>
      <c r="AZ2079" s="17">
        <v>1.0196323338130939</v>
      </c>
      <c r="BA2079" s="17">
        <v>-0.41615700422974855</v>
      </c>
      <c r="BB2079" s="17">
        <v>0.56507974382044024</v>
      </c>
      <c r="BC2079" s="17">
        <v>-0.23251739569621141</v>
      </c>
      <c r="BD2079" s="17">
        <v>16.244181922966398</v>
      </c>
      <c r="BE2079" s="17">
        <v>-5.1218304363105398</v>
      </c>
      <c r="BF2079" s="17">
        <v>-1.0000000000000016</v>
      </c>
      <c r="BG2079" s="22">
        <v>90.398552414613079</v>
      </c>
    </row>
    <row r="2080" spans="1:100" x14ac:dyDescent="0.25">
      <c r="A2080">
        <v>5060</v>
      </c>
      <c r="B2080" t="s">
        <v>3039</v>
      </c>
      <c r="C2080" s="48">
        <v>1</v>
      </c>
      <c r="D2080" s="22">
        <v>1450</v>
      </c>
      <c r="E2080" s="47">
        <v>62.798508766834246</v>
      </c>
      <c r="F2080" s="47">
        <v>-29.08938549335334</v>
      </c>
      <c r="G2080" s="47">
        <v>0.24773049482204326</v>
      </c>
      <c r="H2080" s="47">
        <v>5.0316799675559034</v>
      </c>
      <c r="I2080" s="47">
        <v>43.150978932390657</v>
      </c>
      <c r="J2080" s="47">
        <v>9.4265685797601293</v>
      </c>
      <c r="K2080" s="47">
        <v>-1</v>
      </c>
      <c r="L2080" s="47">
        <v>-1</v>
      </c>
      <c r="M2080" s="47">
        <v>-1</v>
      </c>
      <c r="N2080" s="47">
        <v>0.23106494761372834</v>
      </c>
      <c r="O2080" s="47">
        <v>-1</v>
      </c>
      <c r="P2080" s="47">
        <v>-1</v>
      </c>
      <c r="Q2080" s="47">
        <v>3.6908187015592362</v>
      </c>
      <c r="R2080" s="47">
        <v>-1</v>
      </c>
      <c r="S2080" s="47">
        <v>0.64189072421973781</v>
      </c>
      <c r="T2080" s="47">
        <v>9.2362986157557392E-2</v>
      </c>
      <c r="U2080" s="47">
        <v>2.8539908778594872E-2</v>
      </c>
      <c r="V2080" s="47">
        <v>-3.3016092497362891E-2</v>
      </c>
      <c r="W2080" s="47">
        <v>1.340861265996665</v>
      </c>
      <c r="X2080" s="47">
        <v>-0.95214589246562853</v>
      </c>
      <c r="Y2080" s="47">
        <v>6.2963204570277986E-2</v>
      </c>
      <c r="Z2080" s="47">
        <v>26.745601001024557</v>
      </c>
      <c r="AA2080" s="47">
        <v>0.83044305783086536</v>
      </c>
      <c r="AB2080" s="47">
        <v>0.95436065465510056</v>
      </c>
      <c r="AC2080" s="47">
        <v>9.5356991142494465</v>
      </c>
      <c r="AD2080" s="47">
        <v>1.0338197723233149</v>
      </c>
      <c r="AE2080" s="47">
        <v>-6.1692529453854741E-2</v>
      </c>
      <c r="AF2080" s="47">
        <v>37.173968240475233</v>
      </c>
      <c r="AG2080" s="47">
        <v>-21.084351504417185</v>
      </c>
      <c r="AH2080" s="47">
        <v>0.31588437088007865</v>
      </c>
      <c r="AI2080" s="47">
        <v>0.38548558873661259</v>
      </c>
      <c r="AJ2080" s="47">
        <v>0.33333333333333298</v>
      </c>
      <c r="AK2080" s="47">
        <v>0.47968211832321317</v>
      </c>
      <c r="AL2080" s="47">
        <v>0.57122895297980814</v>
      </c>
      <c r="AM2080" s="47">
        <v>0.33333333333333298</v>
      </c>
      <c r="AN2080" s="47">
        <v>0.18789602731731778</v>
      </c>
      <c r="AO2080" s="47">
        <v>0.23868759666666312</v>
      </c>
      <c r="AP2080" s="47">
        <v>0.33333333333333298</v>
      </c>
      <c r="AQ2080" s="47">
        <v>5.9770106919154165</v>
      </c>
      <c r="AR2080" s="47">
        <v>2.6866680235991405</v>
      </c>
      <c r="AS2080" s="47">
        <v>1.9901707455278179</v>
      </c>
      <c r="AT2080" s="47">
        <v>4.7497298106331778</v>
      </c>
      <c r="AU2080" s="47">
        <v>-1</v>
      </c>
      <c r="AV2080" s="47">
        <v>-1</v>
      </c>
      <c r="AW2080" s="47">
        <v>-1</v>
      </c>
      <c r="AX2080" s="47">
        <v>-1</v>
      </c>
      <c r="AY2080" s="47">
        <v>5.741340798477359E-3</v>
      </c>
      <c r="AZ2080" s="47">
        <v>0.26109216513129191</v>
      </c>
      <c r="BA2080" s="47">
        <v>0.31605474538102962</v>
      </c>
      <c r="BB2080" s="47">
        <v>0.19654570281331249</v>
      </c>
      <c r="BC2080" s="47">
        <v>0.14449960111956645</v>
      </c>
      <c r="BD2080" s="47">
        <v>6.219103395989273</v>
      </c>
      <c r="BE2080" s="47">
        <v>5.19276375489431</v>
      </c>
      <c r="BF2080" s="47">
        <v>-1</v>
      </c>
      <c r="BG2080" s="22">
        <v>0</v>
      </c>
    </row>
    <row r="2081" spans="1:100" x14ac:dyDescent="0.25">
      <c r="A2081">
        <v>5063</v>
      </c>
      <c r="B2081" t="s">
        <v>1902</v>
      </c>
      <c r="C2081" s="48">
        <v>3</v>
      </c>
      <c r="D2081" s="22">
        <v>1399.9338734833989</v>
      </c>
      <c r="E2081" s="17">
        <v>31.699213723365183</v>
      </c>
      <c r="F2081" s="17">
        <v>-120.45946275521976</v>
      </c>
      <c r="G2081" s="17">
        <v>1.9829003459063237E-2</v>
      </c>
      <c r="H2081" s="17">
        <v>3.7739134047335088</v>
      </c>
      <c r="I2081" s="17">
        <v>19.052837314729516</v>
      </c>
      <c r="J2081" s="17">
        <v>9.7192578513112373</v>
      </c>
      <c r="K2081" s="17">
        <v>-1.0000000000000009</v>
      </c>
      <c r="L2081" s="17">
        <v>-1.0000000000000009</v>
      </c>
      <c r="M2081" s="17">
        <v>-1.0000000000000009</v>
      </c>
      <c r="N2081" s="17">
        <v>0.20823829266028002</v>
      </c>
      <c r="O2081" s="17">
        <v>-1.0000000000000009</v>
      </c>
      <c r="P2081" s="17">
        <v>-1.0000000000000009</v>
      </c>
      <c r="Q2081" s="17">
        <v>4.0430452598197695</v>
      </c>
      <c r="R2081" s="17">
        <v>-1.0000000000000009</v>
      </c>
      <c r="S2081" s="17">
        <v>-0.64223495145953802</v>
      </c>
      <c r="T2081" s="17">
        <v>-7.0638696337217644E-2</v>
      </c>
      <c r="U2081" s="17">
        <v>0.507669023916406</v>
      </c>
      <c r="V2081" s="17">
        <v>0.21907643065667298</v>
      </c>
      <c r="W2081" s="17">
        <v>-0.2691318550862653</v>
      </c>
      <c r="X2081" s="17">
        <v>-8.0778325523066457</v>
      </c>
      <c r="Y2081" s="17">
        <v>8.1272943585062679E-2</v>
      </c>
      <c r="Z2081" s="17">
        <v>11.275338693461068</v>
      </c>
      <c r="AA2081" s="17">
        <v>1.2548581849142757</v>
      </c>
      <c r="AB2081" s="17">
        <v>-1.5814616874867311</v>
      </c>
      <c r="AC2081" s="17">
        <v>5.2938190700532166</v>
      </c>
      <c r="AD2081" s="17">
        <v>0.1716181388488984</v>
      </c>
      <c r="AE2081" s="17">
        <v>0.53412863088610807</v>
      </c>
      <c r="AF2081" s="17">
        <v>15.521824706913643</v>
      </c>
      <c r="AG2081" s="17">
        <v>-77.846412846464176</v>
      </c>
      <c r="AH2081" s="17">
        <v>0.10702341374405999</v>
      </c>
      <c r="AI2081" s="17">
        <v>0.10078705074376934</v>
      </c>
      <c r="AJ2081" s="17">
        <v>0.33333333333333298</v>
      </c>
      <c r="AK2081" s="17">
        <v>0.25750223021991703</v>
      </c>
      <c r="AL2081" s="17">
        <v>0.56552320974740444</v>
      </c>
      <c r="AM2081" s="17">
        <v>0.33333333333333298</v>
      </c>
      <c r="AN2081" s="17">
        <v>2.5361363066280767E-2</v>
      </c>
      <c r="AO2081" s="17">
        <v>3.9892261071998947E-2</v>
      </c>
      <c r="AP2081" s="17">
        <v>0.33333333333333298</v>
      </c>
      <c r="AQ2081" s="17">
        <v>3.5310126078158657</v>
      </c>
      <c r="AR2081" s="17">
        <v>2.7373919672844735</v>
      </c>
      <c r="AS2081" s="17">
        <v>4.0730267861309359</v>
      </c>
      <c r="AT2081" s="17">
        <v>2.9088390978958198</v>
      </c>
      <c r="AU2081" s="17">
        <v>-1.0000000000000009</v>
      </c>
      <c r="AV2081" s="17">
        <v>-1.0000000000000009</v>
      </c>
      <c r="AW2081" s="17">
        <v>-1.0000000000000009</v>
      </c>
      <c r="AX2081" s="17">
        <v>-1.0000000000000009</v>
      </c>
      <c r="AY2081" s="17">
        <v>9.3402685193948592E-3</v>
      </c>
      <c r="AZ2081" s="17">
        <v>2.1377446574905118E-2</v>
      </c>
      <c r="BA2081" s="17">
        <v>0.88114731909080968</v>
      </c>
      <c r="BB2081" s="17">
        <v>0.35268373523115504</v>
      </c>
      <c r="BC2081" s="17">
        <v>-0.21090795180787111</v>
      </c>
      <c r="BD2081" s="17">
        <v>8.9239806136534039</v>
      </c>
      <c r="BE2081" s="17">
        <v>-0.86696219974273081</v>
      </c>
      <c r="BF2081" s="17">
        <v>-1.0000000000000009</v>
      </c>
      <c r="CU2081" t="e">
        <v>#N/A</v>
      </c>
      <c r="CV2081" t="e">
        <v>#N/A</v>
      </c>
    </row>
    <row r="2082" spans="1:100" x14ac:dyDescent="0.25">
      <c r="A2082">
        <v>5065</v>
      </c>
      <c r="B2082" t="s">
        <v>308</v>
      </c>
      <c r="C2082" s="48">
        <v>3</v>
      </c>
      <c r="D2082" s="22">
        <v>1437.1731870943329</v>
      </c>
      <c r="E2082" s="17">
        <v>51.38490761845096</v>
      </c>
      <c r="F2082" s="17">
        <v>-5.1226892992659927</v>
      </c>
      <c r="G2082" s="17">
        <v>0.43344436671853187</v>
      </c>
      <c r="H2082" s="17">
        <v>0.70983377335843989</v>
      </c>
      <c r="I2082" s="17">
        <v>33.924729419208631</v>
      </c>
      <c r="J2082" s="17">
        <v>11.020737436189767</v>
      </c>
      <c r="K2082" s="17">
        <v>-0.99999999999999956</v>
      </c>
      <c r="L2082" s="17">
        <v>-0.99999999999999956</v>
      </c>
      <c r="M2082" s="17">
        <v>-0.99999999999999956</v>
      </c>
      <c r="N2082" s="17">
        <v>-5.4239955231460232E-2</v>
      </c>
      <c r="O2082" s="17">
        <v>-0.99999999999999956</v>
      </c>
      <c r="P2082" s="17">
        <v>-0.99999999999999956</v>
      </c>
      <c r="Q2082" s="17">
        <v>-0.28302715146833235</v>
      </c>
      <c r="R2082" s="17">
        <v>-0.99999999999999956</v>
      </c>
      <c r="S2082" s="17">
        <v>-7.6465985712569268E-2</v>
      </c>
      <c r="T2082" s="17">
        <v>4.8084197241838461E-2</v>
      </c>
      <c r="U2082" s="17">
        <v>0.57289644812595553</v>
      </c>
      <c r="V2082" s="17">
        <v>0.55949540202868386</v>
      </c>
      <c r="W2082" s="17">
        <v>0.99286092482677235</v>
      </c>
      <c r="X2082" s="17">
        <v>2.8607279911688654</v>
      </c>
      <c r="Y2082" s="17">
        <v>-7.0620638336832617E-2</v>
      </c>
      <c r="Z2082" s="17">
        <v>16.100855790165561</v>
      </c>
      <c r="AA2082" s="17">
        <v>1.3995399191390847</v>
      </c>
      <c r="AB2082" s="17">
        <v>0.75882616986235829</v>
      </c>
      <c r="AC2082" s="17">
        <v>5.5278809499781856</v>
      </c>
      <c r="AD2082" s="17">
        <v>3.153008100726316</v>
      </c>
      <c r="AE2082" s="17">
        <v>-1.2935028357426623</v>
      </c>
      <c r="AF2082" s="17">
        <v>21.094060074263428</v>
      </c>
      <c r="AG2082" s="17">
        <v>-23.650007002606017</v>
      </c>
      <c r="AH2082" s="17">
        <v>0.74976879767535987</v>
      </c>
      <c r="AI2082" s="17">
        <v>1.0619073825946377</v>
      </c>
      <c r="AJ2082" s="17">
        <v>0.33333333333333298</v>
      </c>
      <c r="AK2082" s="17">
        <v>0.97154040052741253</v>
      </c>
      <c r="AL2082" s="17">
        <v>1.0627729139270874</v>
      </c>
      <c r="AM2082" s="17">
        <v>0.33333333333333298</v>
      </c>
      <c r="AN2082" s="17">
        <v>0.29677213909455658</v>
      </c>
      <c r="AO2082" s="17">
        <v>0.44145357246731898</v>
      </c>
      <c r="AP2082" s="17">
        <v>0.33333333333333298</v>
      </c>
      <c r="AQ2082" s="17">
        <v>12.830669344945228</v>
      </c>
      <c r="AR2082" s="17">
        <v>2.1795957683849632</v>
      </c>
      <c r="AS2082" s="17">
        <v>-0.87426233746932269</v>
      </c>
      <c r="AT2082" s="17">
        <v>9.7154040052741255</v>
      </c>
      <c r="AU2082" s="17">
        <v>-0.99999999999999956</v>
      </c>
      <c r="AV2082" s="17">
        <v>-0.99999999999999956</v>
      </c>
      <c r="AW2082" s="17">
        <v>-0.99999999999999956</v>
      </c>
      <c r="AX2082" s="17">
        <v>-0.99999999999999956</v>
      </c>
      <c r="AY2082" s="17">
        <v>-6.7535262937162138E-3</v>
      </c>
      <c r="AZ2082" s="17">
        <v>1.1736437622045965</v>
      </c>
      <c r="BA2082" s="17">
        <v>1.3123195415757229</v>
      </c>
      <c r="BB2082" s="17">
        <v>0.16715740910049212</v>
      </c>
      <c r="BC2082" s="17">
        <v>-3.3837666194502056E-2</v>
      </c>
      <c r="BD2082" s="17">
        <v>10.047154038535286</v>
      </c>
      <c r="BE2082" s="17">
        <v>5.7156560530160672</v>
      </c>
      <c r="BF2082" s="17">
        <v>-0.99999999999999956</v>
      </c>
      <c r="CU2082" t="e">
        <v>#N/A</v>
      </c>
      <c r="CV2082" t="e">
        <v>#N/A</v>
      </c>
    </row>
    <row r="2083" spans="1:100" x14ac:dyDescent="0.25">
      <c r="A2083">
        <v>5066</v>
      </c>
      <c r="B2083" t="s">
        <v>1903</v>
      </c>
      <c r="C2083" s="48">
        <v>3</v>
      </c>
      <c r="D2083" s="22">
        <v>1447.6418216282539</v>
      </c>
      <c r="E2083" s="17">
        <v>57.827439273724565</v>
      </c>
      <c r="F2083" s="17">
        <v>-56.044380274725036</v>
      </c>
      <c r="G2083" s="17">
        <v>0.39691957274289613</v>
      </c>
      <c r="H2083" s="17">
        <v>5.5919080162829529</v>
      </c>
      <c r="I2083" s="17">
        <v>44.704433572670901</v>
      </c>
      <c r="J2083" s="17">
        <v>-1.6422177933183837</v>
      </c>
      <c r="K2083" s="17">
        <v>-0.99999999999999956</v>
      </c>
      <c r="L2083" s="17">
        <v>-0.99999999999999956</v>
      </c>
      <c r="M2083" s="17">
        <v>-0.99999999999999956</v>
      </c>
      <c r="N2083" s="17">
        <v>0.31395629968437661</v>
      </c>
      <c r="O2083" s="17">
        <v>-0.99999999999999956</v>
      </c>
      <c r="P2083" s="17">
        <v>-0.99999999999999956</v>
      </c>
      <c r="Q2083" s="17">
        <v>3.9738588095216767</v>
      </c>
      <c r="R2083" s="17">
        <v>-0.99999999999999956</v>
      </c>
      <c r="S2083" s="17">
        <v>0.66601026487840398</v>
      </c>
      <c r="T2083" s="17">
        <v>8.3900657411075066E-2</v>
      </c>
      <c r="U2083" s="17">
        <v>0.14301433850223261</v>
      </c>
      <c r="V2083" s="17">
        <v>0.36241527760004338</v>
      </c>
      <c r="W2083" s="17">
        <v>1.6180492067612737</v>
      </c>
      <c r="X2083" s="17">
        <v>-7.9228597267919332</v>
      </c>
      <c r="Y2083" s="17">
        <v>3.7789961434218838E-2</v>
      </c>
      <c r="Z2083" s="17">
        <v>34.450856833163108</v>
      </c>
      <c r="AA2083" s="17">
        <v>-0.25778130146939776</v>
      </c>
      <c r="AB2083" s="17">
        <v>0.32072142410939053</v>
      </c>
      <c r="AC2083" s="17">
        <v>13.055256128726485</v>
      </c>
      <c r="AD2083" s="17">
        <v>-1.2406617403990747</v>
      </c>
      <c r="AE2083" s="17">
        <v>-0.62865979743497324</v>
      </c>
      <c r="AF2083" s="17">
        <v>47.198174588564001</v>
      </c>
      <c r="AG2083" s="17">
        <v>-31.660815473927983</v>
      </c>
      <c r="AH2083" s="17">
        <v>-0.31344353361621652</v>
      </c>
      <c r="AI2083" s="17">
        <v>-0.32503938847102376</v>
      </c>
      <c r="AJ2083" s="17">
        <v>0.33333333333333298</v>
      </c>
      <c r="AK2083" s="17">
        <v>-0.51373107483239122</v>
      </c>
      <c r="AL2083" s="17">
        <v>-7.6627775374385768E-2</v>
      </c>
      <c r="AM2083" s="17">
        <v>0.33333333333333298</v>
      </c>
      <c r="AN2083" s="17">
        <v>-0.1000719842000231</v>
      </c>
      <c r="AO2083" s="17">
        <v>-9.7081039333217031E-2</v>
      </c>
      <c r="AP2083" s="17">
        <v>0.33333333333333298</v>
      </c>
      <c r="AQ2083" s="17">
        <v>-2.4937410158931304</v>
      </c>
      <c r="AR2083" s="17">
        <v>2.6233671788729094</v>
      </c>
      <c r="AS2083" s="17">
        <v>0.66142449192087915</v>
      </c>
      <c r="AT2083" s="17">
        <v>-4.9270094641121691</v>
      </c>
      <c r="AU2083" s="17">
        <v>-0.99999999999999956</v>
      </c>
      <c r="AV2083" s="17">
        <v>-0.99999999999999956</v>
      </c>
      <c r="AW2083" s="17">
        <v>-0.99999999999999956</v>
      </c>
      <c r="AX2083" s="17">
        <v>-0.99999999999999956</v>
      </c>
      <c r="AY2083" s="17">
        <v>-1.3483662686780381E-2</v>
      </c>
      <c r="AZ2083" s="17">
        <v>0.78204380033432885</v>
      </c>
      <c r="BA2083" s="17">
        <v>1.2902689762357262</v>
      </c>
      <c r="BB2083" s="17">
        <v>7.5216626019946567E-2</v>
      </c>
      <c r="BC2083" s="17">
        <v>0.10887882387641851</v>
      </c>
      <c r="BD2083" s="17">
        <v>5.7906346521703078</v>
      </c>
      <c r="BE2083" s="17">
        <v>9.1733154780890942</v>
      </c>
      <c r="BF2083" s="17">
        <v>-0.99999999999999956</v>
      </c>
      <c r="CU2083" t="e">
        <v>#N/A</v>
      </c>
      <c r="CV2083" t="e">
        <v>#N/A</v>
      </c>
    </row>
    <row r="2084" spans="1:100" x14ac:dyDescent="0.25">
      <c r="A2084">
        <v>5067</v>
      </c>
      <c r="B2084" t="s">
        <v>1904</v>
      </c>
      <c r="C2084" s="48">
        <v>3</v>
      </c>
      <c r="D2084" s="22">
        <v>1440.7304018737802</v>
      </c>
      <c r="E2084" s="17">
        <v>40.031320460041165</v>
      </c>
      <c r="F2084" s="17">
        <v>-87.117113319610297</v>
      </c>
      <c r="G2084" s="17">
        <v>-3.8137228628778434E-2</v>
      </c>
      <c r="H2084" s="17">
        <v>-2.7233023128729648</v>
      </c>
      <c r="I2084" s="17">
        <v>32.25898965644258</v>
      </c>
      <c r="J2084" s="17">
        <v>12.146055640815359</v>
      </c>
      <c r="K2084" s="17">
        <v>-1.0000000000000007</v>
      </c>
      <c r="L2084" s="17">
        <v>-1.0000000000000007</v>
      </c>
      <c r="M2084" s="17">
        <v>-1.0000000000000007</v>
      </c>
      <c r="N2084" s="17">
        <v>-1.3525180976734124E-3</v>
      </c>
      <c r="O2084" s="17">
        <v>-1.0000000000000007</v>
      </c>
      <c r="P2084" s="17">
        <v>-1.0000000000000007</v>
      </c>
      <c r="Q2084" s="17">
        <v>-8.899229705973416E-2</v>
      </c>
      <c r="R2084" s="17">
        <v>-1.0000000000000007</v>
      </c>
      <c r="S2084" s="17">
        <v>-1.2920024621399966</v>
      </c>
      <c r="T2084" s="17">
        <v>-0.10588567843344437</v>
      </c>
      <c r="U2084" s="17">
        <v>-2.5152545766619183E-2</v>
      </c>
      <c r="V2084" s="17">
        <v>2.0618434625923054E-3</v>
      </c>
      <c r="W2084" s="17">
        <v>-2.6343100158132318</v>
      </c>
      <c r="X2084" s="17">
        <v>-10.026705902911761</v>
      </c>
      <c r="Y2084" s="17">
        <v>-8.7121172817831743E-2</v>
      </c>
      <c r="Z2084" s="17">
        <v>24.046317865012398</v>
      </c>
      <c r="AA2084" s="17">
        <v>-0.28536555780022055</v>
      </c>
      <c r="AB2084" s="17">
        <v>-0.7266942734213091</v>
      </c>
      <c r="AC2084" s="17">
        <v>6.6713722797492405</v>
      </c>
      <c r="AD2084" s="17">
        <v>0.26432787396548363</v>
      </c>
      <c r="AE2084" s="17">
        <v>-0.66714300604278343</v>
      </c>
      <c r="AF2084" s="17">
        <v>29.323852865297546</v>
      </c>
      <c r="AG2084" s="17">
        <v>-42.567985937689869</v>
      </c>
      <c r="AH2084" s="17">
        <v>4.5811723575008984E-3</v>
      </c>
      <c r="AI2084" s="17">
        <v>-5.6768591098800489E-2</v>
      </c>
      <c r="AJ2084" s="17">
        <v>0.33333333333333298</v>
      </c>
      <c r="AK2084" s="17">
        <v>0.60504262675394238</v>
      </c>
      <c r="AL2084" s="17">
        <v>0.98095610589316251</v>
      </c>
      <c r="AM2084" s="17">
        <v>0.33333333333333298</v>
      </c>
      <c r="AN2084" s="17">
        <v>-0.3226852509714736</v>
      </c>
      <c r="AO2084" s="17">
        <v>-0.3371601565653542</v>
      </c>
      <c r="AP2084" s="17">
        <v>0.33333333333333298</v>
      </c>
      <c r="AQ2084" s="17">
        <v>2.9351367911450352</v>
      </c>
      <c r="AR2084" s="17">
        <v>1.6111426131612889</v>
      </c>
      <c r="AS2084" s="17">
        <v>4.4844867601146499</v>
      </c>
      <c r="AT2084" s="17">
        <v>6.0504262675394216</v>
      </c>
      <c r="AU2084" s="17">
        <v>-1.0000000000000007</v>
      </c>
      <c r="AV2084" s="17">
        <v>-1.0000000000000007</v>
      </c>
      <c r="AW2084" s="17">
        <v>-1.0000000000000007</v>
      </c>
      <c r="AX2084" s="17">
        <v>-1.0000000000000007</v>
      </c>
      <c r="AY2084" s="17">
        <v>6.6578128165486732E-3</v>
      </c>
      <c r="AZ2084" s="17">
        <v>0.49592423217468662</v>
      </c>
      <c r="BA2084" s="17">
        <v>-8.1574740391836625E-2</v>
      </c>
      <c r="BB2084" s="17">
        <v>0.33538026306463997</v>
      </c>
      <c r="BC2084" s="17">
        <v>-4.9701952895385176E-2</v>
      </c>
      <c r="BD2084" s="17">
        <v>10.864127737489435</v>
      </c>
      <c r="BE2084" s="17">
        <v>-1.6504225243438142</v>
      </c>
      <c r="BF2084" s="17">
        <v>-1.0000000000000007</v>
      </c>
      <c r="CU2084" t="e">
        <v>#N/A</v>
      </c>
      <c r="CV2084" t="e">
        <v>#N/A</v>
      </c>
    </row>
    <row r="2085" spans="1:100" x14ac:dyDescent="0.25">
      <c r="A2085">
        <v>5069</v>
      </c>
      <c r="B2085" t="s">
        <v>1905</v>
      </c>
      <c r="C2085" s="48">
        <v>2</v>
      </c>
      <c r="D2085" s="22">
        <v>1520.8279785156251</v>
      </c>
      <c r="E2085" s="17">
        <v>88.592410367666474</v>
      </c>
      <c r="F2085" s="17">
        <v>4.7279022994809754</v>
      </c>
      <c r="G2085" s="17">
        <v>0.48882556768073893</v>
      </c>
      <c r="H2085" s="17">
        <v>6.9961585675527624</v>
      </c>
      <c r="I2085" s="17">
        <v>62.640490946379145</v>
      </c>
      <c r="J2085" s="17">
        <v>13.819818503053801</v>
      </c>
      <c r="K2085" s="17">
        <v>-0.99999999999999989</v>
      </c>
      <c r="L2085" s="17">
        <v>-0.99999999999999989</v>
      </c>
      <c r="M2085" s="17">
        <v>-0.99999999999999989</v>
      </c>
      <c r="N2085" s="17">
        <v>0.27959957310754119</v>
      </c>
      <c r="O2085" s="17">
        <v>-0.99999999999999989</v>
      </c>
      <c r="P2085" s="17">
        <v>-0.99999999999999989</v>
      </c>
      <c r="Q2085" s="17">
        <v>4.1214863499567542</v>
      </c>
      <c r="R2085" s="17">
        <v>-0.99999999999999989</v>
      </c>
      <c r="S2085" s="17">
        <v>1.3182835590710946</v>
      </c>
      <c r="T2085" s="17">
        <v>0.16433815270497304</v>
      </c>
      <c r="U2085" s="17">
        <v>0.16659783520202412</v>
      </c>
      <c r="V2085" s="17">
        <v>5.0610049444529452E-2</v>
      </c>
      <c r="W2085" s="17">
        <v>2.9192201109526144</v>
      </c>
      <c r="X2085" s="17">
        <v>0.82756636452534327</v>
      </c>
      <c r="Y2085" s="17">
        <v>0.12036593103729634</v>
      </c>
      <c r="Z2085" s="17">
        <v>34.774361058197577</v>
      </c>
      <c r="AA2085" s="17">
        <v>0.64328762954877106</v>
      </c>
      <c r="AB2085" s="17">
        <v>1.2142267077314739</v>
      </c>
      <c r="AC2085" s="17">
        <v>19.153243578849647</v>
      </c>
      <c r="AD2085" s="17">
        <v>0.78638535382330144</v>
      </c>
      <c r="AE2085" s="17">
        <v>0.60843895036036344</v>
      </c>
      <c r="AF2085" s="17">
        <v>55.292841165565513</v>
      </c>
      <c r="AG2085" s="17">
        <v>3.5823882998218917</v>
      </c>
      <c r="AH2085" s="17">
        <v>0.23770506557931001</v>
      </c>
      <c r="AI2085" s="17">
        <v>0.32296571051926276</v>
      </c>
      <c r="AJ2085" s="17">
        <v>0.33333333333333298</v>
      </c>
      <c r="AK2085" s="17">
        <v>0.6968882373646772</v>
      </c>
      <c r="AL2085" s="17">
        <v>0.77440209555990192</v>
      </c>
      <c r="AM2085" s="17">
        <v>0.33333333333333298</v>
      </c>
      <c r="AN2085" s="17">
        <v>0.35138824852520084</v>
      </c>
      <c r="AO2085" s="17">
        <v>0.42292220199308556</v>
      </c>
      <c r="AP2085" s="17">
        <v>0.33333333333333298</v>
      </c>
      <c r="AQ2085" s="17">
        <v>7.5188998471779867</v>
      </c>
      <c r="AR2085" s="17">
        <v>2.2444243630026963</v>
      </c>
      <c r="AS2085" s="17">
        <v>4.8921628770880776</v>
      </c>
      <c r="AT2085" s="17">
        <v>6.9210590941924384</v>
      </c>
      <c r="AU2085" s="17">
        <v>-0.99999999999999989</v>
      </c>
      <c r="AV2085" s="17">
        <v>-0.99999999999999989</v>
      </c>
      <c r="AW2085" s="17">
        <v>-0.99999999999999989</v>
      </c>
      <c r="AX2085" s="17">
        <v>-0.99999999999999989</v>
      </c>
      <c r="AY2085" s="17">
        <v>1.8814629755359802E-2</v>
      </c>
      <c r="AZ2085" s="17">
        <v>0.25324395594221616</v>
      </c>
      <c r="BA2085" s="17">
        <v>0.32060060381393951</v>
      </c>
      <c r="BB2085" s="17">
        <v>0.13827421465527223</v>
      </c>
      <c r="BC2085" s="17">
        <v>0.17601067309368296</v>
      </c>
      <c r="BD2085" s="17">
        <v>4.8636415342741266</v>
      </c>
      <c r="BE2085" s="17">
        <v>5.8725627089761669</v>
      </c>
      <c r="BF2085" s="17">
        <v>-0.99999999999999989</v>
      </c>
      <c r="BG2085" s="22">
        <v>833.61229251977591</v>
      </c>
    </row>
    <row r="2086" spans="1:100" x14ac:dyDescent="0.25">
      <c r="A2086">
        <v>5070</v>
      </c>
      <c r="B2086" t="s">
        <v>1906</v>
      </c>
      <c r="C2086" s="48">
        <v>2</v>
      </c>
      <c r="D2086" s="22">
        <v>1400.5694628906249</v>
      </c>
      <c r="E2086" s="17">
        <v>-15.169092521383519</v>
      </c>
      <c r="F2086" s="17">
        <v>-162.66468033097999</v>
      </c>
      <c r="G2086" s="17">
        <v>-0.67465035029475651</v>
      </c>
      <c r="H2086" s="17">
        <v>-3.6167715913914762</v>
      </c>
      <c r="I2086" s="17">
        <v>-18.840242722436365</v>
      </c>
      <c r="J2086" s="17">
        <v>-6.304559393349658</v>
      </c>
      <c r="K2086" s="17">
        <v>-1.0000000000000024</v>
      </c>
      <c r="L2086" s="17">
        <v>-1.0000000000000024</v>
      </c>
      <c r="M2086" s="17">
        <v>-1.0000000000000024</v>
      </c>
      <c r="N2086" s="17">
        <v>-1.0338242137759357E-2</v>
      </c>
      <c r="O2086" s="17">
        <v>-1.0000000000000024</v>
      </c>
      <c r="P2086" s="17">
        <v>-1.0000000000000024</v>
      </c>
      <c r="Q2086" s="17">
        <v>1.0068695391669182</v>
      </c>
      <c r="R2086" s="17">
        <v>-1.0000000000000024</v>
      </c>
      <c r="S2086" s="17">
        <v>-2.7438114210861011</v>
      </c>
      <c r="T2086" s="17">
        <v>-0.29160606292019531</v>
      </c>
      <c r="U2086" s="17">
        <v>-1.1996585569076796</v>
      </c>
      <c r="V2086" s="17">
        <v>-1.7396275775269856</v>
      </c>
      <c r="W2086" s="17">
        <v>-6.1524266517014112</v>
      </c>
      <c r="X2086" s="17">
        <v>-10.349533740211113</v>
      </c>
      <c r="Y2086" s="17">
        <v>-0.28984299789231482</v>
      </c>
      <c r="Z2086" s="17">
        <v>-2.889070485826899</v>
      </c>
      <c r="AA2086" s="17">
        <v>-2.1305806541462031</v>
      </c>
      <c r="AB2086" s="17">
        <v>-2.7840592442073997</v>
      </c>
      <c r="AC2086" s="17">
        <v>-26.751218886370733</v>
      </c>
      <c r="AD2086" s="17">
        <v>-2.7173597350070797</v>
      </c>
      <c r="AE2086" s="17">
        <v>-2.3257630376900598</v>
      </c>
      <c r="AF2086" s="17">
        <v>-19.052152052655664</v>
      </c>
      <c r="AG2086" s="17">
        <v>-123.43979442473592</v>
      </c>
      <c r="AH2086" s="17">
        <v>-0.64109690159089527</v>
      </c>
      <c r="AI2086" s="17">
        <v>-0.71676702835552408</v>
      </c>
      <c r="AJ2086" s="17">
        <v>0.33333333333333298</v>
      </c>
      <c r="AK2086" s="17">
        <v>-0.4761805769171743</v>
      </c>
      <c r="AL2086" s="17">
        <v>-0.25016646594413694</v>
      </c>
      <c r="AM2086" s="17">
        <v>0.33333333333333298</v>
      </c>
      <c r="AN2086" s="17">
        <v>-0.7061269372296497</v>
      </c>
      <c r="AO2086" s="17">
        <v>-0.73265775139466771</v>
      </c>
      <c r="AP2086" s="17">
        <v>0.33333333333333298</v>
      </c>
      <c r="AQ2086" s="17">
        <v>-5.6650155303353484</v>
      </c>
      <c r="AR2086" s="17">
        <v>2.2444243630026963</v>
      </c>
      <c r="AS2086" s="17">
        <v>-11.890176919096666</v>
      </c>
      <c r="AT2086" s="17">
        <v>-4.8205338576092363</v>
      </c>
      <c r="AU2086" s="17">
        <v>-1.0000000000000024</v>
      </c>
      <c r="AV2086" s="17">
        <v>-1.0000000000000024</v>
      </c>
      <c r="AW2086" s="17">
        <v>-1.0000000000000024</v>
      </c>
      <c r="AX2086" s="17">
        <v>-1.0000000000000024</v>
      </c>
      <c r="AY2086" s="17">
        <v>-0.1579204637759718</v>
      </c>
      <c r="AZ2086" s="17">
        <v>1.4721076026554891</v>
      </c>
      <c r="BA2086" s="17">
        <v>-0.85113828317003759</v>
      </c>
      <c r="BB2086" s="17">
        <v>0.81706548907526588</v>
      </c>
      <c r="BC2086" s="17">
        <v>-0.47371213858741379</v>
      </c>
      <c r="BD2086" s="17">
        <v>22.963246591262887</v>
      </c>
      <c r="BE2086" s="17">
        <v>-11.612913988481438</v>
      </c>
      <c r="BF2086" s="17">
        <v>-1.0000000000000024</v>
      </c>
      <c r="BG2086" s="22">
        <v>-25.028497639926172</v>
      </c>
    </row>
    <row r="2087" spans="1:100" x14ac:dyDescent="0.25">
      <c r="A2087">
        <v>5071</v>
      </c>
      <c r="B2087" t="s">
        <v>1367</v>
      </c>
      <c r="C2087" s="48">
        <v>3</v>
      </c>
      <c r="D2087" s="22">
        <v>1463.0952096726935</v>
      </c>
      <c r="E2087" s="17">
        <v>81.646168215288824</v>
      </c>
      <c r="F2087" s="17">
        <v>-46.924610156497636</v>
      </c>
      <c r="G2087" s="17">
        <v>-3.5935641723333259E-2</v>
      </c>
      <c r="H2087" s="17">
        <v>5.4749328632953231</v>
      </c>
      <c r="I2087" s="17">
        <v>57.782388819235635</v>
      </c>
      <c r="J2087" s="17">
        <v>8.5934261366024032</v>
      </c>
      <c r="K2087" s="17">
        <v>-1.0000000000000016</v>
      </c>
      <c r="L2087" s="17">
        <v>-1.0000000000000016</v>
      </c>
      <c r="M2087" s="17">
        <v>-1.0000000000000016</v>
      </c>
      <c r="N2087" s="17">
        <v>0.13863760093897282</v>
      </c>
      <c r="O2087" s="17">
        <v>-1.0000000000000016</v>
      </c>
      <c r="P2087" s="17">
        <v>-1.0000000000000016</v>
      </c>
      <c r="Q2087" s="17">
        <v>2.3566270842498382</v>
      </c>
      <c r="R2087" s="17">
        <v>-1.0000000000000016</v>
      </c>
      <c r="S2087" s="17">
        <v>1.7662389083398324</v>
      </c>
      <c r="T2087" s="17">
        <v>0.20253262237005876</v>
      </c>
      <c r="U2087" s="17">
        <v>-0.20708601881709077</v>
      </c>
      <c r="V2087" s="17">
        <v>0.20858356399780287</v>
      </c>
      <c r="W2087" s="17">
        <v>3.1183057790454827</v>
      </c>
      <c r="X2087" s="17">
        <v>-1.3435598915761158</v>
      </c>
      <c r="Y2087" s="17">
        <v>-7.3476444437656996E-2</v>
      </c>
      <c r="Z2087" s="17">
        <v>50.725464815992247</v>
      </c>
      <c r="AA2087" s="17">
        <v>1.315559329089719</v>
      </c>
      <c r="AB2087" s="17">
        <v>0.85281017547822868</v>
      </c>
      <c r="AC2087" s="17">
        <v>6.8179732937604927</v>
      </c>
      <c r="AD2087" s="17">
        <v>-9.6960111602007515E-2</v>
      </c>
      <c r="AE2087" s="17">
        <v>-1.0614659190058504</v>
      </c>
      <c r="AF2087" s="17">
        <v>57.334782366225092</v>
      </c>
      <c r="AG2087" s="17">
        <v>-20.505520957258437</v>
      </c>
      <c r="AH2087" s="17">
        <v>0.22138804015608707</v>
      </c>
      <c r="AI2087" s="17">
        <v>-3.5019374302169004E-3</v>
      </c>
      <c r="AJ2087" s="17">
        <v>0.33333333333333298</v>
      </c>
      <c r="AK2087" s="17">
        <v>0.46741590046168008</v>
      </c>
      <c r="AL2087" s="17">
        <v>0.34927237139700579</v>
      </c>
      <c r="AM2087" s="17">
        <v>0.33333333333333298</v>
      </c>
      <c r="AN2087" s="17">
        <v>1.0999733730508793E-2</v>
      </c>
      <c r="AO2087" s="17">
        <v>-0.25624914336468996</v>
      </c>
      <c r="AP2087" s="17">
        <v>0.33333333333333298</v>
      </c>
      <c r="AQ2087" s="17">
        <v>0.44760645301049784</v>
      </c>
      <c r="AR2087" s="17">
        <v>0.25751029916698631</v>
      </c>
      <c r="AS2087" s="17">
        <v>3.0170757614588148</v>
      </c>
      <c r="AT2087" s="17">
        <v>5.3188400759766017</v>
      </c>
      <c r="AU2087" s="17">
        <v>-1.0000000000000016</v>
      </c>
      <c r="AV2087" s="17">
        <v>-1.0000000000000016</v>
      </c>
      <c r="AW2087" s="17">
        <v>-1.0000000000000016</v>
      </c>
      <c r="AX2087" s="17">
        <v>-1.0000000000000016</v>
      </c>
      <c r="AY2087" s="17">
        <v>5.5424603752668458E-2</v>
      </c>
      <c r="AZ2087" s="17">
        <v>1.1603085023585924</v>
      </c>
      <c r="BA2087" s="17">
        <v>0.26284800173631873</v>
      </c>
      <c r="BB2087" s="17">
        <v>0.41346841359143305</v>
      </c>
      <c r="BC2087" s="17">
        <v>0.33957182121173618</v>
      </c>
      <c r="BD2087" s="17">
        <v>16.138252851578791</v>
      </c>
      <c r="BE2087" s="17">
        <v>9.8035355389750194</v>
      </c>
      <c r="BF2087" s="17">
        <v>-1.0000000000000016</v>
      </c>
      <c r="CU2087" t="e">
        <v>#N/A</v>
      </c>
      <c r="CV2087" t="e">
        <v>#N/A</v>
      </c>
    </row>
    <row r="2088" spans="1:100" x14ac:dyDescent="0.25">
      <c r="A2088">
        <v>5072</v>
      </c>
      <c r="B2088" t="s">
        <v>537</v>
      </c>
      <c r="C2088" s="48">
        <v>2</v>
      </c>
      <c r="D2088" s="22">
        <v>1533.3926953124999</v>
      </c>
      <c r="E2088" s="17">
        <v>125.86393097559289</v>
      </c>
      <c r="F2088" s="17">
        <v>64.85594516135491</v>
      </c>
      <c r="G2088" s="17">
        <v>0.90675047669076525</v>
      </c>
      <c r="H2088" s="17">
        <v>10.808362844822515</v>
      </c>
      <c r="I2088" s="17">
        <v>91.908675769545482</v>
      </c>
      <c r="J2088" s="17">
        <v>21.048570444797846</v>
      </c>
      <c r="K2088" s="17">
        <v>-0.999999999999999</v>
      </c>
      <c r="L2088" s="17">
        <v>-0.999999999999999</v>
      </c>
      <c r="M2088" s="17">
        <v>-0.999999999999999</v>
      </c>
      <c r="N2088" s="17">
        <v>0.38374632267310471</v>
      </c>
      <c r="O2088" s="17">
        <v>-0.999999999999999</v>
      </c>
      <c r="P2088" s="17">
        <v>-0.999999999999999</v>
      </c>
      <c r="Q2088" s="17">
        <v>5.2402683781360917</v>
      </c>
      <c r="R2088" s="17">
        <v>-0.999999999999999</v>
      </c>
      <c r="S2088" s="17">
        <v>2.7774032956671686</v>
      </c>
      <c r="T2088" s="17">
        <v>0.32811502327429543</v>
      </c>
      <c r="U2088" s="17">
        <v>0.65736225029225626</v>
      </c>
      <c r="V2088" s="17">
        <v>0.69367011265604284</v>
      </c>
      <c r="W2088" s="17">
        <v>6.1777896174450841</v>
      </c>
      <c r="X2088" s="17">
        <v>4.842422600137021</v>
      </c>
      <c r="Y2088" s="17">
        <v>0.26771451526610957</v>
      </c>
      <c r="Z2088" s="17">
        <v>48.303206784915318</v>
      </c>
      <c r="AA2088" s="17">
        <v>1.639671510090281</v>
      </c>
      <c r="AB2088" s="17">
        <v>2.6504260023139627</v>
      </c>
      <c r="AC2088" s="17">
        <v>35.642298489684038</v>
      </c>
      <c r="AD2088" s="17">
        <v>2.0449437174478109</v>
      </c>
      <c r="AE2088" s="17">
        <v>1.6624152982393907</v>
      </c>
      <c r="AF2088" s="17">
        <v>81.997841282921186</v>
      </c>
      <c r="AG2088" s="17">
        <v>49.209232257011415</v>
      </c>
      <c r="AH2088" s="17">
        <v>0.55337402485309828</v>
      </c>
      <c r="AI2088" s="17">
        <v>0.69644160595944893</v>
      </c>
      <c r="AJ2088" s="17">
        <v>0.33333333333333298</v>
      </c>
      <c r="AK2088" s="17">
        <v>1.1182589506702945</v>
      </c>
      <c r="AL2088" s="17">
        <v>1.1424309616718753</v>
      </c>
      <c r="AM2088" s="17">
        <v>0.33333333333333298</v>
      </c>
      <c r="AN2088" s="17">
        <v>0.73125166551139187</v>
      </c>
      <c r="AO2088" s="17">
        <v>0.83801085093885497</v>
      </c>
      <c r="AP2088" s="17">
        <v>0.33333333333333298</v>
      </c>
      <c r="AQ2088" s="17">
        <v>12.254611647840452</v>
      </c>
      <c r="AR2088" s="17">
        <v>2.2444243630026963</v>
      </c>
      <c r="AS2088" s="17">
        <v>10.920442211395342</v>
      </c>
      <c r="AT2088" s="17">
        <v>11.13868327549314</v>
      </c>
      <c r="AU2088" s="17">
        <v>-0.999999999999999</v>
      </c>
      <c r="AV2088" s="17">
        <v>-0.999999999999999</v>
      </c>
      <c r="AW2088" s="17">
        <v>-0.999999999999999</v>
      </c>
      <c r="AX2088" s="17">
        <v>-0.999999999999999</v>
      </c>
      <c r="AY2088" s="17">
        <v>8.2298537537038446E-2</v>
      </c>
      <c r="AZ2088" s="17">
        <v>-0.18457643275533664</v>
      </c>
      <c r="BA2088" s="17">
        <v>0.7414936022512324</v>
      </c>
      <c r="BB2088" s="17">
        <v>-0.10555015438916765</v>
      </c>
      <c r="BC2088" s="17">
        <v>0.40939354140955275</v>
      </c>
      <c r="BD2088" s="17">
        <v>-1.6378044172000097</v>
      </c>
      <c r="BE2088" s="17">
        <v>12.153411452710813</v>
      </c>
      <c r="BF2088" s="17">
        <v>-0.999999999999999</v>
      </c>
      <c r="BG2088" s="22">
        <v>362.74937417333285</v>
      </c>
    </row>
    <row r="2089" spans="1:100" x14ac:dyDescent="0.25">
      <c r="A2089">
        <v>5074</v>
      </c>
      <c r="B2089" t="s">
        <v>1907</v>
      </c>
      <c r="C2089" s="48">
        <v>2</v>
      </c>
      <c r="D2089" s="22">
        <v>1555.7424902343751</v>
      </c>
      <c r="E2089" s="17">
        <v>140.15404170385713</v>
      </c>
      <c r="F2089" s="17">
        <v>87.909375135641099</v>
      </c>
      <c r="G2089" s="17">
        <v>1.066985238472471</v>
      </c>
      <c r="H2089" s="17">
        <v>12.269983416035856</v>
      </c>
      <c r="I2089" s="17">
        <v>103.13026252308947</v>
      </c>
      <c r="J2089" s="17">
        <v>23.820114615515401</v>
      </c>
      <c r="K2089" s="17">
        <v>-0.99999999999999867</v>
      </c>
      <c r="L2089" s="17">
        <v>-0.99999999999999867</v>
      </c>
      <c r="M2089" s="17">
        <v>-0.99999999999999867</v>
      </c>
      <c r="N2089" s="17">
        <v>0.42367677249124824</v>
      </c>
      <c r="O2089" s="17">
        <v>-0.99999999999999867</v>
      </c>
      <c r="P2089" s="17">
        <v>-0.99999999999999867</v>
      </c>
      <c r="Q2089" s="17">
        <v>5.6692157031366914</v>
      </c>
      <c r="R2089" s="17">
        <v>-0.99999999999999867</v>
      </c>
      <c r="S2089" s="17">
        <v>3.3368380131581237</v>
      </c>
      <c r="T2089" s="17">
        <v>0.39090799702451301</v>
      </c>
      <c r="U2089" s="17">
        <v>0.84552408857367567</v>
      </c>
      <c r="V2089" s="17">
        <v>0.94022295939615796</v>
      </c>
      <c r="W2089" s="17">
        <v>7.4271435022345287</v>
      </c>
      <c r="X2089" s="17">
        <v>6.3817410725030683</v>
      </c>
      <c r="Y2089" s="17">
        <v>0.32420879159125937</v>
      </c>
      <c r="Z2089" s="17">
        <v>53.490242363476781</v>
      </c>
      <c r="AA2089" s="17">
        <v>2.0216906965510484</v>
      </c>
      <c r="AB2089" s="17">
        <v>3.2010728933633739</v>
      </c>
      <c r="AC2089" s="17">
        <v>41.964294926559802</v>
      </c>
      <c r="AD2089" s="17">
        <v>2.5274820759807994</v>
      </c>
      <c r="AE2089" s="17">
        <v>2.0665157607506996</v>
      </c>
      <c r="AF2089" s="17">
        <v>92.236688597193748</v>
      </c>
      <c r="AG2089" s="17">
        <v>66.702820972863535</v>
      </c>
      <c r="AH2089" s="17">
        <v>0.67440328011077189</v>
      </c>
      <c r="AI2089" s="17">
        <v>0.83963436582347462</v>
      </c>
      <c r="AJ2089" s="17">
        <v>0.33333333333333298</v>
      </c>
      <c r="AK2089" s="17">
        <v>1.2798148532085019</v>
      </c>
      <c r="AL2089" s="17">
        <v>1.2835352998409806</v>
      </c>
      <c r="AM2089" s="17">
        <v>0.33333333333333298</v>
      </c>
      <c r="AN2089" s="17">
        <v>0.87689343707879752</v>
      </c>
      <c r="AO2089" s="17">
        <v>0.99715817465226353</v>
      </c>
      <c r="AP2089" s="17">
        <v>0.33333333333333298</v>
      </c>
      <c r="AQ2089" s="17">
        <v>14.070310200107787</v>
      </c>
      <c r="AR2089" s="17">
        <v>2.2444243630026963</v>
      </c>
      <c r="AS2089" s="17">
        <v>13.231718429351355</v>
      </c>
      <c r="AT2089" s="17">
        <v>12.755744119213434</v>
      </c>
      <c r="AU2089" s="17">
        <v>-0.99999999999999867</v>
      </c>
      <c r="AV2089" s="17">
        <v>-0.99999999999999867</v>
      </c>
      <c r="AW2089" s="17">
        <v>-0.99999999999999867</v>
      </c>
      <c r="AX2089" s="17">
        <v>-0.99999999999999867</v>
      </c>
      <c r="AY2089" s="17">
        <v>0.10663862500506016</v>
      </c>
      <c r="AZ2089" s="17">
        <v>-0.35243923340128519</v>
      </c>
      <c r="BA2089" s="17">
        <v>0.90286634622081829</v>
      </c>
      <c r="BB2089" s="17">
        <v>-0.19903378948274675</v>
      </c>
      <c r="BC2089" s="17">
        <v>0.49887384636937859</v>
      </c>
      <c r="BD2089" s="17">
        <v>-4.1304953786906573</v>
      </c>
      <c r="BE2089" s="17">
        <v>14.561524203451647</v>
      </c>
      <c r="BF2089" s="17">
        <v>-0.99999999999999867</v>
      </c>
      <c r="BG2089" s="22">
        <v>630.93948774120963</v>
      </c>
    </row>
    <row r="2090" spans="1:100" x14ac:dyDescent="0.25">
      <c r="A2090">
        <v>5077</v>
      </c>
      <c r="B2090" t="s">
        <v>1908</v>
      </c>
      <c r="C2090" s="48">
        <v>2</v>
      </c>
      <c r="D2090" s="22">
        <v>1468.2012402343751</v>
      </c>
      <c r="E2090" s="17">
        <v>-5.3384510811719963</v>
      </c>
      <c r="F2090" s="17">
        <v>-146.8054607382316</v>
      </c>
      <c r="G2090" s="17">
        <v>-0.56441953968122727</v>
      </c>
      <c r="H2090" s="17">
        <v>-2.61127429116301</v>
      </c>
      <c r="I2090" s="17">
        <v>-11.120540764765273</v>
      </c>
      <c r="J2090" s="17">
        <v>-4.3979221743571575</v>
      </c>
      <c r="K2090" s="17">
        <v>-1.0000000000000022</v>
      </c>
      <c r="L2090" s="17">
        <v>-1.0000000000000022</v>
      </c>
      <c r="M2090" s="17">
        <v>-1.0000000000000022</v>
      </c>
      <c r="N2090" s="17">
        <v>1.7131239531974929E-2</v>
      </c>
      <c r="O2090" s="17">
        <v>-1.0000000000000022</v>
      </c>
      <c r="P2090" s="17">
        <v>-1.0000000000000022</v>
      </c>
      <c r="Q2090" s="17">
        <v>1.3019566402401352</v>
      </c>
      <c r="R2090" s="17">
        <v>-1.0000000000000022</v>
      </c>
      <c r="S2090" s="17">
        <v>-2.358957712011474</v>
      </c>
      <c r="T2090" s="17">
        <v>-0.24840869226007414</v>
      </c>
      <c r="U2090" s="17">
        <v>-1.0702157835065542</v>
      </c>
      <c r="V2090" s="17">
        <v>-1.5700156914852947</v>
      </c>
      <c r="W2090" s="17">
        <v>-5.292954649919924</v>
      </c>
      <c r="X2090" s="17">
        <v>-9.2905854750871484</v>
      </c>
      <c r="Y2090" s="17">
        <v>-0.25097871023649498</v>
      </c>
      <c r="Z2090" s="17">
        <v>0.67926343964798264</v>
      </c>
      <c r="AA2090" s="17">
        <v>-1.8677769770585813</v>
      </c>
      <c r="AB2090" s="17">
        <v>-2.4052509725984708</v>
      </c>
      <c r="AC2090" s="17">
        <v>-22.402107718582773</v>
      </c>
      <c r="AD2090" s="17">
        <v>-2.3854055833500452</v>
      </c>
      <c r="AE2090" s="17">
        <v>-2.0477689179583614</v>
      </c>
      <c r="AF2090" s="17">
        <v>-12.008509171106617</v>
      </c>
      <c r="AG2090" s="17">
        <v>-111.40537415758369</v>
      </c>
      <c r="AH2090" s="17">
        <v>-0.55783686009515354</v>
      </c>
      <c r="AI2090" s="17">
        <v>-0.61825997646310449</v>
      </c>
      <c r="AJ2090" s="17">
        <v>0.33333333333333298</v>
      </c>
      <c r="AK2090" s="17">
        <v>-0.36504090973029957</v>
      </c>
      <c r="AL2090" s="17">
        <v>-0.15309610864765988</v>
      </c>
      <c r="AM2090" s="17">
        <v>0.33333333333333298</v>
      </c>
      <c r="AN2090" s="17">
        <v>-0.60593512890695322</v>
      </c>
      <c r="AO2090" s="17">
        <v>-0.62317502551897896</v>
      </c>
      <c r="AP2090" s="17">
        <v>0.33333333333333298</v>
      </c>
      <c r="AQ2090" s="17">
        <v>-4.4159362355509435</v>
      </c>
      <c r="AR2090" s="17">
        <v>2.2444243630026963</v>
      </c>
      <c r="AS2090" s="17">
        <v>-10.300173300505138</v>
      </c>
      <c r="AT2090" s="17">
        <v>-3.7081040350622256</v>
      </c>
      <c r="AU2090" s="17">
        <v>-1.0000000000000022</v>
      </c>
      <c r="AV2090" s="17">
        <v>-1.0000000000000022</v>
      </c>
      <c r="AW2090" s="17">
        <v>-1.0000000000000022</v>
      </c>
      <c r="AX2090" s="17">
        <v>-1.0000000000000022</v>
      </c>
      <c r="AY2090" s="17">
        <v>-0.14117610979078951</v>
      </c>
      <c r="AZ2090" s="17">
        <v>1.3566292109425322</v>
      </c>
      <c r="BA2090" s="17">
        <v>-0.7401246168413127</v>
      </c>
      <c r="BB2090" s="17">
        <v>0.75275499389380707</v>
      </c>
      <c r="BC2090" s="17">
        <v>-0.41215566707029794</v>
      </c>
      <c r="BD2090" s="17">
        <v>21.248441749673866</v>
      </c>
      <c r="BE2090" s="17">
        <v>-9.9562933051083213</v>
      </c>
      <c r="BF2090" s="17">
        <v>-1.0000000000000022</v>
      </c>
      <c r="BG2090" s="22">
        <v>33.315238334492051</v>
      </c>
    </row>
    <row r="2091" spans="1:100" x14ac:dyDescent="0.25">
      <c r="A2091">
        <v>5078</v>
      </c>
      <c r="B2091" t="s">
        <v>1909</v>
      </c>
      <c r="C2091" s="48">
        <v>2</v>
      </c>
      <c r="D2091" s="22">
        <v>1506.6470898437499</v>
      </c>
      <c r="E2091" s="17">
        <v>65.763851472107703</v>
      </c>
      <c r="F2091" s="17">
        <v>-32.100124713054079</v>
      </c>
      <c r="G2091" s="17">
        <v>0.23284933586508694</v>
      </c>
      <c r="H2091" s="17">
        <v>4.6612087601374519</v>
      </c>
      <c r="I2091" s="17">
        <v>44.713922078146325</v>
      </c>
      <c r="J2091" s="17">
        <v>9.3922559364652489</v>
      </c>
      <c r="K2091" s="17">
        <v>-1.0000000000000004</v>
      </c>
      <c r="L2091" s="17">
        <v>-1.0000000000000004</v>
      </c>
      <c r="M2091" s="17">
        <v>-1.0000000000000004</v>
      </c>
      <c r="N2091" s="17">
        <v>0.21581038051600371</v>
      </c>
      <c r="O2091" s="17">
        <v>-1.0000000000000004</v>
      </c>
      <c r="P2091" s="17">
        <v>-1.0000000000000004</v>
      </c>
      <c r="Q2091" s="17">
        <v>3.4362397862264533</v>
      </c>
      <c r="R2091" s="17">
        <v>-1.0000000000000004</v>
      </c>
      <c r="S2091" s="17">
        <v>0.42458240872221875</v>
      </c>
      <c r="T2091" s="17">
        <v>6.4025906932876353E-2</v>
      </c>
      <c r="U2091" s="17">
        <v>-0.13399211044535608</v>
      </c>
      <c r="V2091" s="17">
        <v>-0.34325996945896003</v>
      </c>
      <c r="W2091" s="17">
        <v>0.92336792459413131</v>
      </c>
      <c r="X2091" s="17">
        <v>-1.6315064217985635</v>
      </c>
      <c r="Y2091" s="17">
        <v>3.0115901567629222E-2</v>
      </c>
      <c r="Z2091" s="17">
        <v>26.488032879904161</v>
      </c>
      <c r="AA2091" s="17">
        <v>3.3009118542972948E-2</v>
      </c>
      <c r="AB2091" s="17">
        <v>0.33456417592793597</v>
      </c>
      <c r="AC2091" s="17">
        <v>9.0538069305892321</v>
      </c>
      <c r="AD2091" s="17">
        <v>1.5526712724820757E-2</v>
      </c>
      <c r="AE2091" s="17">
        <v>-3.7114564485107637E-2</v>
      </c>
      <c r="AF2091" s="17">
        <v>38.936205910514815</v>
      </c>
      <c r="AG2091" s="17">
        <v>-24.363750669181098</v>
      </c>
      <c r="AH2091" s="17">
        <v>4.4359924014335E-2</v>
      </c>
      <c r="AI2091" s="17">
        <v>9.4214204380963257E-2</v>
      </c>
      <c r="AJ2091" s="17">
        <v>0.33333333333333298</v>
      </c>
      <c r="AK2091" s="17">
        <v>0.43880147329755231</v>
      </c>
      <c r="AL2091" s="17">
        <v>0.54898685871774955</v>
      </c>
      <c r="AM2091" s="17">
        <v>0.33333333333333298</v>
      </c>
      <c r="AN2091" s="17">
        <v>0.11872442785207088</v>
      </c>
      <c r="AO2091" s="17">
        <v>0.16868316063448829</v>
      </c>
      <c r="AP2091" s="17">
        <v>0.33333333333333298</v>
      </c>
      <c r="AQ2091" s="17">
        <v>4.6183078136234332</v>
      </c>
      <c r="AR2091" s="17">
        <v>2.2444243630026963</v>
      </c>
      <c r="AS2091" s="17">
        <v>1.1998818116129391</v>
      </c>
      <c r="AT2091" s="17">
        <v>4.3377922874799744</v>
      </c>
      <c r="AU2091" s="17">
        <v>-1.0000000000000004</v>
      </c>
      <c r="AV2091" s="17">
        <v>-1.0000000000000004</v>
      </c>
      <c r="AW2091" s="17">
        <v>-1.0000000000000004</v>
      </c>
      <c r="AX2091" s="17">
        <v>-1.0000000000000004</v>
      </c>
      <c r="AY2091" s="17">
        <v>-2.0068842238161855E-2</v>
      </c>
      <c r="AZ2091" s="17">
        <v>0.52140603696374954</v>
      </c>
      <c r="BA2091" s="17">
        <v>6.2806436931714726E-2</v>
      </c>
      <c r="BB2091" s="17">
        <v>0.28761502174109088</v>
      </c>
      <c r="BC2091" s="17">
        <v>3.3065215874257772E-2</v>
      </c>
      <c r="BD2091" s="17">
        <v>8.8457340110150859</v>
      </c>
      <c r="BE2091" s="17">
        <v>2.0255845572462938</v>
      </c>
      <c r="BF2091" s="17">
        <v>-1.0000000000000004</v>
      </c>
      <c r="BG2091" s="22">
        <v>94.141335794190354</v>
      </c>
    </row>
    <row r="2092" spans="1:100" x14ac:dyDescent="0.25">
      <c r="A2092">
        <v>5082</v>
      </c>
      <c r="B2092" t="s">
        <v>1910</v>
      </c>
      <c r="C2092" s="48">
        <v>2</v>
      </c>
      <c r="D2092" s="22">
        <v>1470.4024023437501</v>
      </c>
      <c r="E2092" s="17">
        <v>67.947871335559512</v>
      </c>
      <c r="F2092" s="17">
        <v>-28.576768600427776</v>
      </c>
      <c r="G2092" s="17">
        <v>0.25733871241376133</v>
      </c>
      <c r="H2092" s="17">
        <v>4.8845945981524013</v>
      </c>
      <c r="I2092" s="17">
        <v>46.428966057526651</v>
      </c>
      <c r="J2092" s="17">
        <v>9.8158431035897724</v>
      </c>
      <c r="K2092" s="17">
        <v>-1.0000000000000004</v>
      </c>
      <c r="L2092" s="17">
        <v>-1.0000000000000004</v>
      </c>
      <c r="M2092" s="17">
        <v>-1.0000000000000004</v>
      </c>
      <c r="N2092" s="17">
        <v>0.22191312507955013</v>
      </c>
      <c r="O2092" s="17">
        <v>-1.0000000000000004</v>
      </c>
      <c r="P2092" s="17">
        <v>-1.0000000000000004</v>
      </c>
      <c r="Q2092" s="17">
        <v>3.5017976741945911</v>
      </c>
      <c r="R2092" s="17">
        <v>-1.0000000000000004</v>
      </c>
      <c r="S2092" s="17">
        <v>0.51008325322499681</v>
      </c>
      <c r="T2092" s="17">
        <v>7.362283060712288E-2</v>
      </c>
      <c r="U2092" s="17">
        <v>-0.10523451715831336</v>
      </c>
      <c r="V2092" s="17">
        <v>-0.30557822402601836</v>
      </c>
      <c r="W2092" s="17">
        <v>1.1143121203912947</v>
      </c>
      <c r="X2092" s="17">
        <v>-1.3962456751357486</v>
      </c>
      <c r="Y2092" s="17">
        <v>3.8750167880305275E-2</v>
      </c>
      <c r="Z2092" s="17">
        <v>27.280790119608596</v>
      </c>
      <c r="AA2092" s="17">
        <v>9.1394774701661186E-2</v>
      </c>
      <c r="AB2092" s="17">
        <v>0.41872193864010609</v>
      </c>
      <c r="AC2092" s="17">
        <v>10.020025181613615</v>
      </c>
      <c r="AD2092" s="17">
        <v>8.9275151764487304E-2</v>
      </c>
      <c r="AE2092" s="17">
        <v>2.4645869267805876E-2</v>
      </c>
      <c r="AF2092" s="17">
        <v>40.501053541050823</v>
      </c>
      <c r="AG2092" s="17">
        <v>-21.690129312076447</v>
      </c>
      <c r="AH2092" s="17">
        <v>6.2857352240606373E-2</v>
      </c>
      <c r="AI2092" s="17">
        <v>0.11609897754979259</v>
      </c>
      <c r="AJ2092" s="17">
        <v>0.33333333333333298</v>
      </c>
      <c r="AK2092" s="17">
        <v>0.46349276554229679</v>
      </c>
      <c r="AL2092" s="17">
        <v>0.57055244930278348</v>
      </c>
      <c r="AM2092" s="17">
        <v>0.33333333333333298</v>
      </c>
      <c r="AN2092" s="17">
        <v>0.14098349414624523</v>
      </c>
      <c r="AO2092" s="17">
        <v>0.19300633928682751</v>
      </c>
      <c r="AP2092" s="17">
        <v>0.33333333333333298</v>
      </c>
      <c r="AQ2092" s="17">
        <v>4.8958089316762976</v>
      </c>
      <c r="AR2092" s="17">
        <v>2.2444243630026963</v>
      </c>
      <c r="AS2092" s="17">
        <v>1.553124222811026</v>
      </c>
      <c r="AT2092" s="17">
        <v>4.5849347393652469</v>
      </c>
      <c r="AU2092" s="17">
        <v>-1.0000000000000004</v>
      </c>
      <c r="AV2092" s="17">
        <v>-1.0000000000000004</v>
      </c>
      <c r="AW2092" s="17">
        <v>-1.0000000000000004</v>
      </c>
      <c r="AX2092" s="17">
        <v>-1.0000000000000004</v>
      </c>
      <c r="AY2092" s="17">
        <v>-1.6348840656706581E-2</v>
      </c>
      <c r="AZ2092" s="17">
        <v>0.49575083401138342</v>
      </c>
      <c r="BA2092" s="17">
        <v>8.7469736254666086E-2</v>
      </c>
      <c r="BB2092" s="17">
        <v>0.27332751061997462</v>
      </c>
      <c r="BC2092" s="17">
        <v>4.6740880614451363E-2</v>
      </c>
      <c r="BD2092" s="17">
        <v>8.4647651944072066</v>
      </c>
      <c r="BE2092" s="17">
        <v>2.3936269175232603</v>
      </c>
      <c r="BF2092" s="17">
        <v>-1.0000000000000004</v>
      </c>
      <c r="BG2092" s="22">
        <v>18.704032620452153</v>
      </c>
    </row>
    <row r="2093" spans="1:100" x14ac:dyDescent="0.25">
      <c r="A2093">
        <v>5084</v>
      </c>
      <c r="B2093" t="s">
        <v>3040</v>
      </c>
      <c r="C2093" s="48">
        <v>2</v>
      </c>
      <c r="D2093" s="22">
        <v>1538.302705078125</v>
      </c>
      <c r="E2093" s="17">
        <v>121.54005972510421</v>
      </c>
      <c r="F2093" s="17">
        <v>57.880487448923439</v>
      </c>
      <c r="G2093" s="17">
        <v>0.85826698394732026</v>
      </c>
      <c r="H2093" s="17">
        <v>10.366108807245865</v>
      </c>
      <c r="I2093" s="17">
        <v>88.513271963993063</v>
      </c>
      <c r="J2093" s="17">
        <v>20.209962516062731</v>
      </c>
      <c r="K2093" s="17">
        <v>-0.99999999999999911</v>
      </c>
      <c r="L2093" s="17">
        <v>-0.99999999999999911</v>
      </c>
      <c r="M2093" s="17">
        <v>-0.99999999999999911</v>
      </c>
      <c r="N2093" s="17">
        <v>0.37166425226295302</v>
      </c>
      <c r="O2093" s="17">
        <v>-0.99999999999999911</v>
      </c>
      <c r="P2093" s="17">
        <v>-0.99999999999999911</v>
      </c>
      <c r="Q2093" s="17">
        <v>5.1104784106674908</v>
      </c>
      <c r="R2093" s="17">
        <v>-0.99999999999999911</v>
      </c>
      <c r="S2093" s="17">
        <v>2.6081307310606503</v>
      </c>
      <c r="T2093" s="17">
        <v>0.30911525909512483</v>
      </c>
      <c r="U2093" s="17">
        <v>0.60042864225694914</v>
      </c>
      <c r="V2093" s="17">
        <v>0.6190686777184411</v>
      </c>
      <c r="W2093" s="17">
        <v>5.7997627814848274</v>
      </c>
      <c r="X2093" s="17">
        <v>4.3766588972116631</v>
      </c>
      <c r="Y2093" s="17">
        <v>0.25062059753065546</v>
      </c>
      <c r="Z2093" s="17">
        <v>46.733724613650985</v>
      </c>
      <c r="AA2093" s="17">
        <v>1.5240809587724586</v>
      </c>
      <c r="AB2093" s="17">
        <v>2.4838124395043808</v>
      </c>
      <c r="AC2093" s="17">
        <v>33.729402280627198</v>
      </c>
      <c r="AD2093" s="17">
        <v>1.8989382892608855</v>
      </c>
      <c r="AE2093" s="17">
        <v>1.5401434414716253</v>
      </c>
      <c r="AF2093" s="17">
        <v>78.899792682586508</v>
      </c>
      <c r="AG2093" s="17">
        <v>43.916059463973568</v>
      </c>
      <c r="AH2093" s="17">
        <v>0.51675325072280032</v>
      </c>
      <c r="AI2093" s="17">
        <v>0.65311464583802814</v>
      </c>
      <c r="AJ2093" s="17">
        <v>0.33333333333333298</v>
      </c>
      <c r="AK2093" s="17">
        <v>1.0693757099722316</v>
      </c>
      <c r="AL2093" s="17">
        <v>1.0997359117362659</v>
      </c>
      <c r="AM2093" s="17">
        <v>0.33333333333333298</v>
      </c>
      <c r="AN2093" s="17">
        <v>0.68718368864785351</v>
      </c>
      <c r="AO2093" s="17">
        <v>0.78985639288867515</v>
      </c>
      <c r="AP2093" s="17">
        <v>0.33333333333333298</v>
      </c>
      <c r="AQ2093" s="17">
        <v>11.705221449332431</v>
      </c>
      <c r="AR2093" s="17">
        <v>2.2444243630026963</v>
      </c>
      <c r="AS2093" s="17">
        <v>10.221101178929308</v>
      </c>
      <c r="AT2093" s="17">
        <v>10.649396451520261</v>
      </c>
      <c r="AU2093" s="17">
        <v>-0.99999999999999911</v>
      </c>
      <c r="AV2093" s="17">
        <v>-0.99999999999999911</v>
      </c>
      <c r="AW2093" s="17">
        <v>-0.99999999999999911</v>
      </c>
      <c r="AX2093" s="17">
        <v>-0.99999999999999911</v>
      </c>
      <c r="AY2093" s="17">
        <v>7.4933765742149577E-2</v>
      </c>
      <c r="AZ2093" s="17">
        <v>-0.13378486426847058</v>
      </c>
      <c r="BA2093" s="17">
        <v>0.69266578128253364</v>
      </c>
      <c r="BB2093" s="17">
        <v>-7.7264075305622237E-2</v>
      </c>
      <c r="BC2093" s="17">
        <v>0.38231878142637749</v>
      </c>
      <c r="BD2093" s="17">
        <v>-0.88357129824841074</v>
      </c>
      <c r="BE2093" s="17">
        <v>11.424769828523182</v>
      </c>
      <c r="BF2093" s="17">
        <v>-0.99999999999999911</v>
      </c>
      <c r="BG2093" s="22">
        <v>995.50191438404568</v>
      </c>
    </row>
    <row r="2094" spans="1:100" x14ac:dyDescent="0.25">
      <c r="A2094">
        <v>5085</v>
      </c>
      <c r="B2094" t="s">
        <v>1911</v>
      </c>
      <c r="C2094" s="48">
        <v>3</v>
      </c>
      <c r="D2094" s="22">
        <v>1458.6786269010695</v>
      </c>
      <c r="E2094" s="17">
        <v>62.129721132136012</v>
      </c>
      <c r="F2094" s="17">
        <v>-79.062718020130461</v>
      </c>
      <c r="G2094" s="17">
        <v>-0.13035899289463926</v>
      </c>
      <c r="H2094" s="17">
        <v>7.461125264900712</v>
      </c>
      <c r="I2094" s="17">
        <v>23.568358916508409</v>
      </c>
      <c r="J2094" s="17">
        <v>3.2759521410489132</v>
      </c>
      <c r="K2094" s="17">
        <v>-1.0000000000000009</v>
      </c>
      <c r="L2094" s="17">
        <v>-1.0000000000000009</v>
      </c>
      <c r="M2094" s="17">
        <v>-1.0000000000000009</v>
      </c>
      <c r="N2094" s="17">
        <v>0.35908098422079671</v>
      </c>
      <c r="O2094" s="17">
        <v>-1.0000000000000009</v>
      </c>
      <c r="P2094" s="17">
        <v>-1.0000000000000009</v>
      </c>
      <c r="Q2094" s="17">
        <v>4.523097685776694</v>
      </c>
      <c r="R2094" s="17">
        <v>-1.0000000000000009</v>
      </c>
      <c r="S2094" s="17">
        <v>1.5100170487086024</v>
      </c>
      <c r="T2094" s="17">
        <v>0.12569131908580883</v>
      </c>
      <c r="U2094" s="17">
        <v>-4.100325914659364E-2</v>
      </c>
      <c r="V2094" s="17">
        <v>-0.56338937685513224</v>
      </c>
      <c r="W2094" s="17">
        <v>2.938027579124018</v>
      </c>
      <c r="X2094" s="17">
        <v>-0.94589846671129219</v>
      </c>
      <c r="Y2094" s="17">
        <v>0.11937956270308137</v>
      </c>
      <c r="Z2094" s="17">
        <v>26.381616893852609</v>
      </c>
      <c r="AA2094" s="17">
        <v>4.7391969230231049E-2</v>
      </c>
      <c r="AB2094" s="17">
        <v>1.4120539656126558</v>
      </c>
      <c r="AC2094" s="17">
        <v>-13.975150195986819</v>
      </c>
      <c r="AD2094" s="17">
        <v>1.2572985462406479</v>
      </c>
      <c r="AE2094" s="17">
        <v>0.29618237456482738</v>
      </c>
      <c r="AF2094" s="17">
        <v>14.11470303804326</v>
      </c>
      <c r="AG2094" s="17">
        <v>-89.531086222257684</v>
      </c>
      <c r="AH2094" s="17">
        <v>0.25034751242196712</v>
      </c>
      <c r="AI2094" s="17">
        <v>0.63305659548765092</v>
      </c>
      <c r="AJ2094" s="17">
        <v>0.33333333333333298</v>
      </c>
      <c r="AK2094" s="17">
        <v>0.41687860827612533</v>
      </c>
      <c r="AL2094" s="17">
        <v>0.45807431884663663</v>
      </c>
      <c r="AM2094" s="17">
        <v>0.33333333333333298</v>
      </c>
      <c r="AN2094" s="17">
        <v>0.68114840231815355</v>
      </c>
      <c r="AO2094" s="17">
        <v>0.79960026135874207</v>
      </c>
      <c r="AP2094" s="17">
        <v>0.33333333333333298</v>
      </c>
      <c r="AQ2094" s="17">
        <v>9.4536558784651454</v>
      </c>
      <c r="AR2094" s="17">
        <v>2.201593516272812</v>
      </c>
      <c r="AS2094" s="17">
        <v>-3.0944274579851498</v>
      </c>
      <c r="AT2094" s="17">
        <v>4.1687860827612511</v>
      </c>
      <c r="AU2094" s="17">
        <v>-1.0000000000000009</v>
      </c>
      <c r="AV2094" s="17">
        <v>-1.0000000000000009</v>
      </c>
      <c r="AW2094" s="17">
        <v>-1.0000000000000009</v>
      </c>
      <c r="AX2094" s="17">
        <v>-1.0000000000000009</v>
      </c>
      <c r="AY2094" s="17">
        <v>-1.0860153928733997E-2</v>
      </c>
      <c r="AZ2094" s="17">
        <v>4.104561586791565E-2</v>
      </c>
      <c r="BA2094" s="17">
        <v>-0.14614155575792082</v>
      </c>
      <c r="BB2094" s="17">
        <v>-0.2196407176117848</v>
      </c>
      <c r="BC2094" s="17">
        <v>1.1421997035387021</v>
      </c>
      <c r="BD2094" s="17">
        <v>-5.2857898609550436</v>
      </c>
      <c r="BE2094" s="17">
        <v>27.824284809677959</v>
      </c>
      <c r="BF2094" s="17">
        <v>-1.0000000000000009</v>
      </c>
      <c r="CU2094" t="e">
        <v>#N/A</v>
      </c>
      <c r="CV2094" t="e">
        <v>#N/A</v>
      </c>
    </row>
    <row r="2095" spans="1:100" x14ac:dyDescent="0.25">
      <c r="A2095">
        <v>5086</v>
      </c>
      <c r="B2095" t="s">
        <v>1912</v>
      </c>
      <c r="C2095" s="48">
        <v>3</v>
      </c>
      <c r="D2095" s="22">
        <v>1534.951447301522</v>
      </c>
      <c r="E2095" s="17">
        <v>82.62762474543716</v>
      </c>
      <c r="F2095" s="17">
        <v>-23.160156763148983</v>
      </c>
      <c r="G2095" s="17">
        <v>0.42733545711163734</v>
      </c>
      <c r="H2095" s="17">
        <v>2.7593008967323214</v>
      </c>
      <c r="I2095" s="17">
        <v>64.772548833020352</v>
      </c>
      <c r="J2095" s="17">
        <v>18.796263826824251</v>
      </c>
      <c r="K2095" s="17">
        <v>-1.0000000000000002</v>
      </c>
      <c r="L2095" s="17">
        <v>-1.0000000000000002</v>
      </c>
      <c r="M2095" s="17">
        <v>-1.0000000000000002</v>
      </c>
      <c r="N2095" s="17">
        <v>0.27340299189268508</v>
      </c>
      <c r="O2095" s="17">
        <v>-1.0000000000000002</v>
      </c>
      <c r="P2095" s="17">
        <v>-1.0000000000000002</v>
      </c>
      <c r="Q2095" s="17">
        <v>3.0208541858683033</v>
      </c>
      <c r="R2095" s="17">
        <v>-1.0000000000000002</v>
      </c>
      <c r="S2095" s="17">
        <v>0.26089928989035471</v>
      </c>
      <c r="T2095" s="17">
        <v>0.12002297482004595</v>
      </c>
      <c r="U2095" s="17">
        <v>-0.39167593445834609</v>
      </c>
      <c r="V2095" s="17">
        <v>-0.76850404678966422</v>
      </c>
      <c r="W2095" s="17">
        <v>-0.26155328913598369</v>
      </c>
      <c r="X2095" s="17">
        <v>-2.909600729184302</v>
      </c>
      <c r="Y2095" s="17">
        <v>0.16748599269731668</v>
      </c>
      <c r="Z2095" s="17">
        <v>48.727586513111753</v>
      </c>
      <c r="AA2095" s="17">
        <v>1.2412105508887747</v>
      </c>
      <c r="AB2095" s="17">
        <v>3.1665683304481904</v>
      </c>
      <c r="AC2095" s="17">
        <v>6.9834727130852894</v>
      </c>
      <c r="AD2095" s="17">
        <v>-0.70990965603129907</v>
      </c>
      <c r="AE2095" s="17">
        <v>0.59525631267798762</v>
      </c>
      <c r="AF2095" s="17">
        <v>59.472883869323176</v>
      </c>
      <c r="AG2095" s="17">
        <v>-12.231382435235073</v>
      </c>
      <c r="AH2095" s="17">
        <v>-5.4508747959416976E-3</v>
      </c>
      <c r="AI2095" s="17">
        <v>-2.7752657763205041E-2</v>
      </c>
      <c r="AJ2095" s="17">
        <v>0.33333333333333298</v>
      </c>
      <c r="AK2095" s="17">
        <v>0.57817003215988327</v>
      </c>
      <c r="AL2095" s="17">
        <v>0.51045893122974317</v>
      </c>
      <c r="AM2095" s="17">
        <v>0.33333333333333298</v>
      </c>
      <c r="AN2095" s="17">
        <v>0.56005512211998121</v>
      </c>
      <c r="AO2095" s="17">
        <v>0.57722671927289393</v>
      </c>
      <c r="AP2095" s="17">
        <v>0.33333333333333298</v>
      </c>
      <c r="AQ2095" s="17">
        <v>5.2996649636971602</v>
      </c>
      <c r="AR2095" s="17">
        <v>1.382065064243418</v>
      </c>
      <c r="AS2095" s="17">
        <v>11.715487499545151</v>
      </c>
      <c r="AT2095" s="17">
        <v>5.6987112630356798</v>
      </c>
      <c r="AU2095" s="17">
        <v>-1.0000000000000002</v>
      </c>
      <c r="AV2095" s="17">
        <v>-1.0000000000000002</v>
      </c>
      <c r="AW2095" s="17">
        <v>-1.0000000000000002</v>
      </c>
      <c r="AX2095" s="17">
        <v>-1.0000000000000002</v>
      </c>
      <c r="AY2095" s="17">
        <v>-4.9319797502624637E-3</v>
      </c>
      <c r="AZ2095" s="17">
        <v>0.71959997042890433</v>
      </c>
      <c r="BA2095" s="17">
        <v>6.6173064186941549E-2</v>
      </c>
      <c r="BB2095" s="17">
        <v>-0.23937435268910642</v>
      </c>
      <c r="BC2095" s="17">
        <v>-0.16217713663280003</v>
      </c>
      <c r="BD2095" s="17">
        <v>-2.3863589650831387</v>
      </c>
      <c r="BE2095" s="17">
        <v>-3.7235630948852934</v>
      </c>
      <c r="BF2095" s="17">
        <v>-1.0000000000000002</v>
      </c>
      <c r="CU2095" t="e">
        <v>#N/A</v>
      </c>
      <c r="CV2095" t="e">
        <v>#N/A</v>
      </c>
    </row>
    <row r="2096" spans="1:100" x14ac:dyDescent="0.25">
      <c r="A2096">
        <v>5089</v>
      </c>
      <c r="B2096" t="s">
        <v>1913</v>
      </c>
      <c r="C2096" s="48">
        <v>2</v>
      </c>
      <c r="D2096" s="22">
        <v>1550.849404296875</v>
      </c>
      <c r="E2096" s="17">
        <v>104.2452329331683</v>
      </c>
      <c r="F2096" s="17">
        <v>29.979718452311722</v>
      </c>
      <c r="G2096" s="17">
        <v>0.66434039347097573</v>
      </c>
      <c r="H2096" s="17">
        <v>8.5971599799518117</v>
      </c>
      <c r="I2096" s="17">
        <v>74.932173613973518</v>
      </c>
      <c r="J2096" s="17">
        <v>16.855658459905008</v>
      </c>
      <c r="K2096" s="17">
        <v>-0.99999999999999956</v>
      </c>
      <c r="L2096" s="17">
        <v>-0.99999999999999956</v>
      </c>
      <c r="M2096" s="17">
        <v>-0.99999999999999956</v>
      </c>
      <c r="N2096" s="17">
        <v>0.32333780983987431</v>
      </c>
      <c r="O2096" s="17">
        <v>-0.99999999999999956</v>
      </c>
      <c r="P2096" s="17">
        <v>-0.99999999999999956</v>
      </c>
      <c r="Q2096" s="17">
        <v>4.5913382983325652</v>
      </c>
      <c r="R2096" s="17">
        <v>-0.99999999999999956</v>
      </c>
      <c r="S2096" s="17">
        <v>1.9310662404920107</v>
      </c>
      <c r="T2096" s="17">
        <v>0.23311909465585157</v>
      </c>
      <c r="U2096" s="17">
        <v>0.3727028769489929</v>
      </c>
      <c r="V2096" s="17">
        <v>0.32067429432187838</v>
      </c>
      <c r="W2096" s="17">
        <v>4.2877129835410805</v>
      </c>
      <c r="X2096" s="17">
        <v>2.5136749873289785</v>
      </c>
      <c r="Y2096" s="17">
        <v>0.18224752874493083</v>
      </c>
      <c r="Z2096" s="17">
        <v>40.456034846181552</v>
      </c>
      <c r="AA2096" s="17">
        <v>1.0617363495058958</v>
      </c>
      <c r="AB2096" s="17">
        <v>1.8173835513515779</v>
      </c>
      <c r="AC2096" s="17">
        <v>26.078108638882039</v>
      </c>
      <c r="AD2096" s="17">
        <v>1.3149388024838644</v>
      </c>
      <c r="AE2096" s="17">
        <v>1.0510746274804834</v>
      </c>
      <c r="AF2096" s="17">
        <v>66.50806988794227</v>
      </c>
      <c r="AG2096" s="17">
        <v>22.744174055722649</v>
      </c>
      <c r="AH2096" s="17">
        <v>0.37027572887278493</v>
      </c>
      <c r="AI2096" s="17">
        <v>0.47981340088620472</v>
      </c>
      <c r="AJ2096" s="17">
        <v>0.33333333333333298</v>
      </c>
      <c r="AK2096" s="17">
        <v>0.87385018852985408</v>
      </c>
      <c r="AL2096" s="17">
        <v>0.92896221133388601</v>
      </c>
      <c r="AM2096" s="17">
        <v>0.33333333333333298</v>
      </c>
      <c r="AN2096" s="17">
        <v>0.51091848953032826</v>
      </c>
      <c r="AO2096" s="17">
        <v>0.59724589109742099</v>
      </c>
      <c r="AP2096" s="17">
        <v>0.33333333333333298</v>
      </c>
      <c r="AQ2096" s="17">
        <v>9.5077442873309916</v>
      </c>
      <c r="AR2096" s="17">
        <v>2.2444243630026963</v>
      </c>
      <c r="AS2096" s="17">
        <v>7.4238435076638485</v>
      </c>
      <c r="AT2096" s="17">
        <v>8.692323638302021</v>
      </c>
      <c r="AU2096" s="17">
        <v>-0.99999999999999956</v>
      </c>
      <c r="AV2096" s="17">
        <v>-0.99999999999999956</v>
      </c>
      <c r="AW2096" s="17">
        <v>-0.99999999999999956</v>
      </c>
      <c r="AX2096" s="17">
        <v>-0.99999999999999956</v>
      </c>
      <c r="AY2096" s="17">
        <v>4.5475799679829364E-2</v>
      </c>
      <c r="AZ2096" s="17">
        <v>6.9373677830075087E-2</v>
      </c>
      <c r="BA2096" s="17">
        <v>0.49736193032123233</v>
      </c>
      <c r="BB2096" s="17">
        <v>3.5875935123140745E-2</v>
      </c>
      <c r="BC2096" s="17">
        <v>0.27402386300360282</v>
      </c>
      <c r="BD2096" s="17">
        <v>2.1332463629007727</v>
      </c>
      <c r="BE2096" s="17">
        <v>8.5103142507129803</v>
      </c>
      <c r="BF2096" s="17">
        <v>-0.99999999999999956</v>
      </c>
      <c r="BG2096" s="22">
        <v>322.65675654383142</v>
      </c>
    </row>
    <row r="2097" spans="1:100" x14ac:dyDescent="0.25">
      <c r="A2097">
        <v>5090</v>
      </c>
      <c r="B2097" t="s">
        <v>1914</v>
      </c>
      <c r="C2097" s="48">
        <v>3</v>
      </c>
      <c r="D2097" s="22">
        <v>1509.5027015182498</v>
      </c>
      <c r="E2097" s="17">
        <v>84.337902344376886</v>
      </c>
      <c r="F2097" s="17">
        <v>-13.015771121273273</v>
      </c>
      <c r="G2097" s="17">
        <v>-1.0860057872456325E-2</v>
      </c>
      <c r="H2097" s="17">
        <v>4.0593134115644771</v>
      </c>
      <c r="I2097" s="17">
        <v>42.370762035412127</v>
      </c>
      <c r="J2097" s="17">
        <v>29.631855865279377</v>
      </c>
      <c r="K2097" s="17">
        <v>-1.0000000000000002</v>
      </c>
      <c r="L2097" s="17">
        <v>-1.0000000000000002</v>
      </c>
      <c r="M2097" s="17">
        <v>-1.0000000000000002</v>
      </c>
      <c r="N2097" s="17">
        <v>0.33767065361413007</v>
      </c>
      <c r="O2097" s="17">
        <v>-1.0000000000000002</v>
      </c>
      <c r="P2097" s="17">
        <v>-1.0000000000000002</v>
      </c>
      <c r="Q2097" s="17">
        <v>4.3026915637802832</v>
      </c>
      <c r="R2097" s="17">
        <v>-1.0000000000000002</v>
      </c>
      <c r="S2097" s="17">
        <v>2.9159097340173658E-2</v>
      </c>
      <c r="T2097" s="17">
        <v>-1.8638933460378329E-2</v>
      </c>
      <c r="U2097" s="17">
        <v>-0.15084817344807649</v>
      </c>
      <c r="V2097" s="17">
        <v>-1.9777641252794197E-2</v>
      </c>
      <c r="W2097" s="17">
        <v>-0.2433781522158063</v>
      </c>
      <c r="X2097" s="17">
        <v>-5.1293103935681792</v>
      </c>
      <c r="Y2097" s="17">
        <v>-1.1676695305805916E-2</v>
      </c>
      <c r="Z2097" s="17">
        <v>13.912797724570076</v>
      </c>
      <c r="AA2097" s="17">
        <v>3.0686785841543083</v>
      </c>
      <c r="AB2097" s="17">
        <v>-0.1037235297974643</v>
      </c>
      <c r="AC2097" s="17">
        <v>10.033694093517591</v>
      </c>
      <c r="AD2097" s="17">
        <v>5.2799887474240146</v>
      </c>
      <c r="AE2097" s="17">
        <v>0.29204162121323685</v>
      </c>
      <c r="AF2097" s="17">
        <v>24.134809909503442</v>
      </c>
      <c r="AG2097" s="17">
        <v>-33.21862135979972</v>
      </c>
      <c r="AH2097" s="17">
        <v>1.4532790397476765</v>
      </c>
      <c r="AI2097" s="17">
        <v>1.5371737289939964</v>
      </c>
      <c r="AJ2097" s="17">
        <v>0.33333333333333298</v>
      </c>
      <c r="AK2097" s="17">
        <v>1.2799985008865433</v>
      </c>
      <c r="AL2097" s="17">
        <v>1.3963243219358172</v>
      </c>
      <c r="AM2097" s="17">
        <v>0.33333333333333298</v>
      </c>
      <c r="AN2097" s="17">
        <v>0.22779349894329418</v>
      </c>
      <c r="AO2097" s="17">
        <v>0.71369237425192167</v>
      </c>
      <c r="AP2097" s="17">
        <v>0.33333333333333298</v>
      </c>
      <c r="AQ2097" s="17">
        <v>18.235952125908678</v>
      </c>
      <c r="AR2097" s="17">
        <v>2.6020627441038475</v>
      </c>
      <c r="AS2097" s="17">
        <v>14.075027786607333</v>
      </c>
      <c r="AT2097" s="17">
        <v>12.95476533456821</v>
      </c>
      <c r="AU2097" s="17">
        <v>-1.0000000000000002</v>
      </c>
      <c r="AV2097" s="17">
        <v>-1.0000000000000002</v>
      </c>
      <c r="AW2097" s="17">
        <v>-1.0000000000000002</v>
      </c>
      <c r="AX2097" s="17">
        <v>-1.0000000000000002</v>
      </c>
      <c r="AY2097" s="17">
        <v>-1.6653327508475931E-2</v>
      </c>
      <c r="AZ2097" s="17">
        <v>-0.27541854980591424</v>
      </c>
      <c r="BA2097" s="17">
        <v>1.0813577416400331</v>
      </c>
      <c r="BB2097" s="17">
        <v>0.2079206227113598</v>
      </c>
      <c r="BC2097" s="17">
        <v>0.11476729295682876</v>
      </c>
      <c r="BD2097" s="17">
        <v>3.8209228187544255</v>
      </c>
      <c r="BE2097" s="17">
        <v>8.2759710321208821</v>
      </c>
      <c r="BF2097" s="17">
        <v>-1.0000000000000002</v>
      </c>
      <c r="CU2097" t="e">
        <v>#N/A</v>
      </c>
      <c r="CV2097" t="e">
        <v>#N/A</v>
      </c>
    </row>
    <row r="2098" spans="1:100" x14ac:dyDescent="0.25">
      <c r="A2098">
        <v>5093</v>
      </c>
      <c r="B2098" t="s">
        <v>1915</v>
      </c>
      <c r="C2098" s="48">
        <v>2</v>
      </c>
      <c r="D2098" s="22">
        <v>1483.423291015625</v>
      </c>
      <c r="E2098" s="17">
        <v>60.073806829868914</v>
      </c>
      <c r="F2098" s="17">
        <v>-41.279552934765803</v>
      </c>
      <c r="G2098" s="17">
        <v>0.16904696476287567</v>
      </c>
      <c r="H2098" s="17">
        <v>4.0792198267858719</v>
      </c>
      <c r="I2098" s="17">
        <v>40.245704105690017</v>
      </c>
      <c r="J2098" s="17">
        <v>8.2886808586229321</v>
      </c>
      <c r="K2098" s="17">
        <v>-1.0000000000000007</v>
      </c>
      <c r="L2098" s="17">
        <v>-1.0000000000000007</v>
      </c>
      <c r="M2098" s="17">
        <v>-1.0000000000000007</v>
      </c>
      <c r="N2098" s="17">
        <v>0.19991085066837808</v>
      </c>
      <c r="O2098" s="17">
        <v>-1.0000000000000007</v>
      </c>
      <c r="P2098" s="17">
        <v>-1.0000000000000007</v>
      </c>
      <c r="Q2098" s="17">
        <v>3.2654412896413407</v>
      </c>
      <c r="R2098" s="17">
        <v>-1.0000000000000007</v>
      </c>
      <c r="S2098" s="17">
        <v>0.20182636592643033</v>
      </c>
      <c r="T2098" s="17">
        <v>3.9022963943010122E-2</v>
      </c>
      <c r="U2098" s="17">
        <v>-0.20891450119138216</v>
      </c>
      <c r="V2098" s="17">
        <v>-0.44143252608215972</v>
      </c>
      <c r="W2098" s="17">
        <v>0.42589946451104455</v>
      </c>
      <c r="X2098" s="17">
        <v>-2.2444331508449475</v>
      </c>
      <c r="Y2098" s="17">
        <v>7.6209776000161072E-3</v>
      </c>
      <c r="Z2098" s="17">
        <v>24.422656021450621</v>
      </c>
      <c r="AA2098" s="17">
        <v>-0.11910350440921769</v>
      </c>
      <c r="AB2098" s="17">
        <v>0.11530727500105786</v>
      </c>
      <c r="AC2098" s="17">
        <v>6.5365106941963091</v>
      </c>
      <c r="AD2098" s="17">
        <v>-0.17661069291576093</v>
      </c>
      <c r="AE2098" s="17">
        <v>-0.19801952284143687</v>
      </c>
      <c r="AF2098" s="17">
        <v>34.859295702391172</v>
      </c>
      <c r="AG2098" s="17">
        <v>-31.329358048925602</v>
      </c>
      <c r="AH2098" s="17">
        <v>-3.8315755848235267E-3</v>
      </c>
      <c r="AI2098" s="17">
        <v>3.7197627563251456E-2</v>
      </c>
      <c r="AJ2098" s="17">
        <v>0.33333333333333298</v>
      </c>
      <c r="AK2098" s="17">
        <v>0.37447304959672079</v>
      </c>
      <c r="AL2098" s="17">
        <v>0.49280185087118733</v>
      </c>
      <c r="AM2098" s="17">
        <v>0.33333333333333298</v>
      </c>
      <c r="AN2098" s="17">
        <v>6.0732702122878901E-2</v>
      </c>
      <c r="AO2098" s="17">
        <v>0.10531378625791077</v>
      </c>
      <c r="AP2098" s="17">
        <v>0.33333333333333298</v>
      </c>
      <c r="AQ2098" s="17">
        <v>3.8953319028199487</v>
      </c>
      <c r="AR2098" s="17">
        <v>2.2444243630026963</v>
      </c>
      <c r="AS2098" s="17">
        <v>0.27957649622424618</v>
      </c>
      <c r="AT2098" s="17">
        <v>3.6939100555679456</v>
      </c>
      <c r="AU2098" s="17">
        <v>-1.0000000000000007</v>
      </c>
      <c r="AV2098" s="17">
        <v>-1.0000000000000007</v>
      </c>
      <c r="AW2098" s="17">
        <v>-1.0000000000000007</v>
      </c>
      <c r="AX2098" s="17">
        <v>-1.0000000000000007</v>
      </c>
      <c r="AY2098" s="17">
        <v>-2.9760592492770493E-2</v>
      </c>
      <c r="AZ2098" s="17">
        <v>0.58824574503945426</v>
      </c>
      <c r="BA2098" s="17">
        <v>-1.4490565832083191E-3</v>
      </c>
      <c r="BB2098" s="17">
        <v>0.32483839020310956</v>
      </c>
      <c r="BC2098" s="17">
        <v>-2.5641042551877713E-3</v>
      </c>
      <c r="BD2098" s="17">
        <v>9.8382751550199039</v>
      </c>
      <c r="BE2098" s="17">
        <v>1.0667208146331415</v>
      </c>
      <c r="BF2098" s="17">
        <v>-1.0000000000000007</v>
      </c>
      <c r="BG2098" s="22">
        <v>97.400470080439916</v>
      </c>
    </row>
    <row r="2099" spans="1:100" x14ac:dyDescent="0.25">
      <c r="A2099">
        <v>5095</v>
      </c>
      <c r="B2099" t="s">
        <v>1916</v>
      </c>
      <c r="C2099" s="48">
        <v>3</v>
      </c>
      <c r="D2099" s="22">
        <v>1444.2690578136503</v>
      </c>
      <c r="E2099" s="17">
        <v>48.070866040621283</v>
      </c>
      <c r="F2099" s="17">
        <v>-110.06864959131147</v>
      </c>
      <c r="G2099" s="17">
        <v>-0.21707063413830477</v>
      </c>
      <c r="H2099" s="17">
        <v>3.2334724507492387</v>
      </c>
      <c r="I2099" s="17">
        <v>36.812799969513534</v>
      </c>
      <c r="J2099" s="17">
        <v>1.6924408104467554</v>
      </c>
      <c r="K2099" s="17">
        <v>-0.99999999999999856</v>
      </c>
      <c r="L2099" s="17">
        <v>-0.99999999999999856</v>
      </c>
      <c r="M2099" s="17">
        <v>-0.99999999999999856</v>
      </c>
      <c r="N2099" s="17">
        <v>0.38843028971990845</v>
      </c>
      <c r="O2099" s="17">
        <v>-0.99999999999999856</v>
      </c>
      <c r="P2099" s="17">
        <v>-0.99999999999999856</v>
      </c>
      <c r="Q2099" s="17">
        <v>3.644314139391795</v>
      </c>
      <c r="R2099" s="17">
        <v>-0.99999999999999856</v>
      </c>
      <c r="S2099" s="17">
        <v>-0.41141946939636342</v>
      </c>
      <c r="T2099" s="17">
        <v>-2.1133692899981151E-2</v>
      </c>
      <c r="U2099" s="17">
        <v>0.20599862507508621</v>
      </c>
      <c r="V2099" s="17">
        <v>-1.912452724946367</v>
      </c>
      <c r="W2099" s="17">
        <v>-0.4108416886425546</v>
      </c>
      <c r="X2099" s="17">
        <v>3.2200316807875908</v>
      </c>
      <c r="Y2099" s="17">
        <v>1.9064518307821483E-2</v>
      </c>
      <c r="Z2099" s="17">
        <v>27.090026258821855</v>
      </c>
      <c r="AA2099" s="17">
        <v>0.40123505195009385</v>
      </c>
      <c r="AB2099" s="17">
        <v>-0.61637922376475551</v>
      </c>
      <c r="AC2099" s="17">
        <v>7.3307042891118233</v>
      </c>
      <c r="AD2099" s="17">
        <v>-0.52578758318933727</v>
      </c>
      <c r="AE2099" s="17">
        <v>-0.56243757456317522</v>
      </c>
      <c r="AF2099" s="17">
        <v>33.241913749605736</v>
      </c>
      <c r="AG2099" s="17">
        <v>-38.166217079660989</v>
      </c>
      <c r="AH2099" s="17">
        <v>-7.5061202931652568E-2</v>
      </c>
      <c r="AI2099" s="17">
        <v>9.7345591058657824E-2</v>
      </c>
      <c r="AJ2099" s="17">
        <v>0.33333333333333298</v>
      </c>
      <c r="AK2099" s="17">
        <v>0.30129362709621155</v>
      </c>
      <c r="AL2099" s="17">
        <v>0.55030353389976805</v>
      </c>
      <c r="AM2099" s="17">
        <v>0.33333333333333298</v>
      </c>
      <c r="AN2099" s="17">
        <v>-0.24571931330062388</v>
      </c>
      <c r="AO2099" s="17">
        <v>6.6528119023132021E-2</v>
      </c>
      <c r="AP2099" s="17">
        <v>0.33333333333333298</v>
      </c>
      <c r="AQ2099" s="17">
        <v>3.5708862199077895</v>
      </c>
      <c r="AR2099" s="17">
        <v>3.0165517383141083</v>
      </c>
      <c r="AS2099" s="17">
        <v>-4.8065092940966858</v>
      </c>
      <c r="AT2099" s="17">
        <v>3.4823983662293245</v>
      </c>
      <c r="AU2099" s="17">
        <v>-0.99999999999999856</v>
      </c>
      <c r="AV2099" s="17">
        <v>-0.99999999999999856</v>
      </c>
      <c r="AW2099" s="17">
        <v>-0.99999999999999856</v>
      </c>
      <c r="AX2099" s="17">
        <v>-0.99999999999999856</v>
      </c>
      <c r="AY2099" s="17">
        <v>-6.5592667324331097E-2</v>
      </c>
      <c r="AZ2099" s="17">
        <v>2.8542938601731538</v>
      </c>
      <c r="BA2099" s="17">
        <v>1.2393256803563188</v>
      </c>
      <c r="BB2099" s="17">
        <v>0.90851481081538144</v>
      </c>
      <c r="BC2099" s="17">
        <v>5.4209763252081912E-3</v>
      </c>
      <c r="BD2099" s="17">
        <v>36.984339571250302</v>
      </c>
      <c r="BE2099" s="17">
        <v>6.3321528099117872</v>
      </c>
      <c r="BF2099" s="17">
        <v>-0.99999999999999856</v>
      </c>
      <c r="CU2099" t="e">
        <v>#N/A</v>
      </c>
      <c r="CV2099" t="e">
        <v>#N/A</v>
      </c>
    </row>
    <row r="2100" spans="1:100" x14ac:dyDescent="0.25">
      <c r="A2100">
        <v>5096</v>
      </c>
      <c r="B2100" t="s">
        <v>1917</v>
      </c>
      <c r="C2100" s="48">
        <v>2</v>
      </c>
      <c r="D2100" s="22">
        <v>1522.2373437499998</v>
      </c>
      <c r="E2100" s="17">
        <v>104.1511674319551</v>
      </c>
      <c r="F2100" s="17">
        <v>29.827967882533066</v>
      </c>
      <c r="G2100" s="17">
        <v>0.66328563865029</v>
      </c>
      <c r="H2100" s="17">
        <v>8.5875387758737531</v>
      </c>
      <c r="I2100" s="17">
        <v>74.858306853774693</v>
      </c>
      <c r="J2100" s="17">
        <v>16.837414606060172</v>
      </c>
      <c r="K2100" s="17">
        <v>-0.99999999999999956</v>
      </c>
      <c r="L2100" s="17">
        <v>-0.99999999999999956</v>
      </c>
      <c r="M2100" s="17">
        <v>-0.99999999999999956</v>
      </c>
      <c r="N2100" s="17">
        <v>0.32307496528623608</v>
      </c>
      <c r="O2100" s="17">
        <v>-0.99999999999999956</v>
      </c>
      <c r="P2100" s="17">
        <v>-0.99999999999999956</v>
      </c>
      <c r="Q2100" s="17">
        <v>4.5885147271309492</v>
      </c>
      <c r="R2100" s="17">
        <v>-0.99999999999999956</v>
      </c>
      <c r="S2100" s="17">
        <v>1.9273837282919648</v>
      </c>
      <c r="T2100" s="17">
        <v>0.23270575618277745</v>
      </c>
      <c r="U2100" s="17">
        <v>0.37146429049128771</v>
      </c>
      <c r="V2100" s="17">
        <v>0.31905134558864895</v>
      </c>
      <c r="W2100" s="17">
        <v>4.2794890375129429</v>
      </c>
      <c r="X2100" s="17">
        <v>2.503542332209419</v>
      </c>
      <c r="Y2100" s="17">
        <v>0.18187565182114396</v>
      </c>
      <c r="Z2100" s="17">
        <v>40.421890876915946</v>
      </c>
      <c r="AA2100" s="17">
        <v>1.0592216855588623</v>
      </c>
      <c r="AB2100" s="17">
        <v>1.8137588855401652</v>
      </c>
      <c r="AC2100" s="17">
        <v>26.036493722468101</v>
      </c>
      <c r="AD2100" s="17">
        <v>1.3117624651262951</v>
      </c>
      <c r="AE2100" s="17">
        <v>1.0484146122245193</v>
      </c>
      <c r="AF2100" s="17">
        <v>66.440672068374823</v>
      </c>
      <c r="AG2100" s="17">
        <v>22.629021470703197</v>
      </c>
      <c r="AH2100" s="17">
        <v>0.36947904662351772</v>
      </c>
      <c r="AI2100" s="17">
        <v>0.47887082605366216</v>
      </c>
      <c r="AJ2100" s="17">
        <v>0.33333333333333298</v>
      </c>
      <c r="AK2100" s="17">
        <v>0.87278673722180045</v>
      </c>
      <c r="AL2100" s="17">
        <v>0.92803338366098509</v>
      </c>
      <c r="AM2100" s="17">
        <v>0.33333333333333298</v>
      </c>
      <c r="AN2100" s="17">
        <v>0.50995979393303192</v>
      </c>
      <c r="AO2100" s="17">
        <v>0.59619829440230032</v>
      </c>
      <c r="AP2100" s="17">
        <v>0.33333333333333298</v>
      </c>
      <c r="AQ2100" s="17">
        <v>9.4957923439472882</v>
      </c>
      <c r="AR2100" s="17">
        <v>2.2444243630026963</v>
      </c>
      <c r="AS2100" s="17">
        <v>7.4086293949100455</v>
      </c>
      <c r="AT2100" s="17">
        <v>8.6816792394132225</v>
      </c>
      <c r="AU2100" s="17">
        <v>-0.99999999999999956</v>
      </c>
      <c r="AV2100" s="17">
        <v>-0.99999999999999956</v>
      </c>
      <c r="AW2100" s="17">
        <v>-0.99999999999999956</v>
      </c>
      <c r="AX2100" s="17">
        <v>-0.99999999999999956</v>
      </c>
      <c r="AY2100" s="17">
        <v>4.5315579610804728E-2</v>
      </c>
      <c r="AZ2100" s="17">
        <v>7.047864466889589E-2</v>
      </c>
      <c r="BA2100" s="17">
        <v>0.49629968466531715</v>
      </c>
      <c r="BB2100" s="17">
        <v>3.6491296694336608E-2</v>
      </c>
      <c r="BC2100" s="17">
        <v>0.27343485359039327</v>
      </c>
      <c r="BD2100" s="17">
        <v>2.1496546489610351</v>
      </c>
      <c r="BE2100" s="17">
        <v>8.4944627057401156</v>
      </c>
      <c r="BF2100" s="17">
        <v>-0.99999999999999956</v>
      </c>
      <c r="BG2100" s="22">
        <v>119.34345649378497</v>
      </c>
    </row>
    <row r="2101" spans="1:100" x14ac:dyDescent="0.25">
      <c r="A2101">
        <v>5098</v>
      </c>
      <c r="B2101" t="s">
        <v>1918</v>
      </c>
      <c r="C2101" s="48">
        <v>2</v>
      </c>
      <c r="D2101" s="22">
        <v>1508.7819042968749</v>
      </c>
      <c r="E2101" s="17">
        <v>71.927303464080055</v>
      </c>
      <c r="F2101" s="17">
        <v>-22.156975104298851</v>
      </c>
      <c r="G2101" s="17">
        <v>0.30196001530393202</v>
      </c>
      <c r="H2101" s="17">
        <v>5.2916187263341863</v>
      </c>
      <c r="I2101" s="17">
        <v>49.553892358602113</v>
      </c>
      <c r="J2101" s="17">
        <v>10.587647614296102</v>
      </c>
      <c r="K2101" s="17">
        <v>-1.0000000000000004</v>
      </c>
      <c r="L2101" s="17">
        <v>-1.0000000000000004</v>
      </c>
      <c r="M2101" s="17">
        <v>-1.0000000000000004</v>
      </c>
      <c r="N2101" s="17">
        <v>0.23303273905135163</v>
      </c>
      <c r="O2101" s="17">
        <v>-1.0000000000000004</v>
      </c>
      <c r="P2101" s="17">
        <v>-1.0000000000000004</v>
      </c>
      <c r="Q2101" s="17">
        <v>3.6212485867179027</v>
      </c>
      <c r="R2101" s="17">
        <v>-1.0000000000000004</v>
      </c>
      <c r="S2101" s="17">
        <v>0.66587158341547481</v>
      </c>
      <c r="T2101" s="17">
        <v>9.1109075601203127E-2</v>
      </c>
      <c r="U2101" s="17">
        <v>-5.2836234257847836E-2</v>
      </c>
      <c r="V2101" s="17">
        <v>-0.23691953142714089</v>
      </c>
      <c r="W2101" s="17">
        <v>1.462225378977148</v>
      </c>
      <c r="X2101" s="17">
        <v>-0.96758465903579383</v>
      </c>
      <c r="Y2101" s="17">
        <v>5.4482385954806221E-2</v>
      </c>
      <c r="Z2101" s="17">
        <v>28.725247508751153</v>
      </c>
      <c r="AA2101" s="17">
        <v>0.19777739504808262</v>
      </c>
      <c r="AB2101" s="17">
        <v>0.57206308283277552</v>
      </c>
      <c r="AC2101" s="17">
        <v>11.780540282979221</v>
      </c>
      <c r="AD2101" s="17">
        <v>0.22364980313732397</v>
      </c>
      <c r="AE2101" s="17">
        <v>0.13717756298567824</v>
      </c>
      <c r="AF2101" s="17">
        <v>43.35231192079479</v>
      </c>
      <c r="AG2101" s="17">
        <v>-16.818610098352188</v>
      </c>
      <c r="AH2101" s="17">
        <v>9.6560919415260543E-2</v>
      </c>
      <c r="AI2101" s="17">
        <v>0.15597451665582479</v>
      </c>
      <c r="AJ2101" s="17">
        <v>0.33333333333333298</v>
      </c>
      <c r="AK2101" s="17">
        <v>0.50848197250771865</v>
      </c>
      <c r="AL2101" s="17">
        <v>0.60984641612090984</v>
      </c>
      <c r="AM2101" s="17">
        <v>0.33333333333333298</v>
      </c>
      <c r="AN2101" s="17">
        <v>0.18154102067986799</v>
      </c>
      <c r="AO2101" s="17">
        <v>0.23732481835225344</v>
      </c>
      <c r="AP2101" s="17">
        <v>0.33333333333333298</v>
      </c>
      <c r="AQ2101" s="17">
        <v>5.4014347656531996</v>
      </c>
      <c r="AR2101" s="17">
        <v>2.2444243630026963</v>
      </c>
      <c r="AS2101" s="17">
        <v>2.1967558233295477</v>
      </c>
      <c r="AT2101" s="17">
        <v>5.0352450272026532</v>
      </c>
      <c r="AU2101" s="17">
        <v>-1.0000000000000004</v>
      </c>
      <c r="AV2101" s="17">
        <v>-1.0000000000000004</v>
      </c>
      <c r="AW2101" s="17">
        <v>-1.0000000000000004</v>
      </c>
      <c r="AX2101" s="17">
        <v>-1.0000000000000004</v>
      </c>
      <c r="AY2101" s="17">
        <v>-9.5707457963449902E-3</v>
      </c>
      <c r="AZ2101" s="17">
        <v>0.44900531644497998</v>
      </c>
      <c r="BA2101" s="17">
        <v>0.13240793822044555</v>
      </c>
      <c r="BB2101" s="17">
        <v>0.24729469757490269</v>
      </c>
      <c r="BC2101" s="17">
        <v>7.1658868109303941E-2</v>
      </c>
      <c r="BD2101" s="17">
        <v>7.7706142051493705</v>
      </c>
      <c r="BE2101" s="17">
        <v>3.0642250277565219</v>
      </c>
      <c r="BF2101" s="17">
        <v>-1.0000000000000004</v>
      </c>
      <c r="BG2101" s="22">
        <v>131.03994192091034</v>
      </c>
    </row>
    <row r="2102" spans="1:100" x14ac:dyDescent="0.25">
      <c r="A2102">
        <v>5099</v>
      </c>
      <c r="B2102" t="s">
        <v>1919</v>
      </c>
      <c r="C2102" s="48">
        <v>2</v>
      </c>
      <c r="D2102" s="22">
        <v>1519.2349023437498</v>
      </c>
      <c r="E2102" s="17">
        <v>48.425041393307957</v>
      </c>
      <c r="F2102" s="17">
        <v>-60.071849466624954</v>
      </c>
      <c r="G2102" s="17">
        <v>3.8429561562037529E-2</v>
      </c>
      <c r="H2102" s="17">
        <v>2.8877612359408902</v>
      </c>
      <c r="I2102" s="17">
        <v>31.098284998607188</v>
      </c>
      <c r="J2102" s="17">
        <v>6.0294213920114972</v>
      </c>
      <c r="K2102" s="17">
        <v>-1.0000000000000009</v>
      </c>
      <c r="L2102" s="17">
        <v>-1.0000000000000009</v>
      </c>
      <c r="M2102" s="17">
        <v>-1.0000000000000009</v>
      </c>
      <c r="N2102" s="17">
        <v>0.1673610368458773</v>
      </c>
      <c r="O2102" s="17">
        <v>-1.0000000000000009</v>
      </c>
      <c r="P2102" s="17">
        <v>-1.0000000000000009</v>
      </c>
      <c r="Q2102" s="17">
        <v>2.9157794242724924</v>
      </c>
      <c r="R2102" s="17">
        <v>-1.0000000000000009</v>
      </c>
      <c r="S2102" s="17">
        <v>-0.25420395637411941</v>
      </c>
      <c r="T2102" s="17">
        <v>-1.2163526923968687E-2</v>
      </c>
      <c r="U2102" s="17">
        <v>-0.36229701585007773</v>
      </c>
      <c r="V2102" s="17">
        <v>-0.64241321363634341</v>
      </c>
      <c r="W2102" s="17">
        <v>-0.59252723825644216</v>
      </c>
      <c r="X2102" s="17">
        <v>-3.4992281736218955</v>
      </c>
      <c r="Y2102" s="17">
        <v>-3.8431049982828536E-2</v>
      </c>
      <c r="Z2102" s="17">
        <v>20.19437802453842</v>
      </c>
      <c r="AA2102" s="17">
        <v>-0.43051130102940904</v>
      </c>
      <c r="AB2102" s="17">
        <v>-0.33355953885219303</v>
      </c>
      <c r="AC2102" s="17">
        <v>1.3830549243763173</v>
      </c>
      <c r="AD2102" s="17">
        <v>-0.56995797059474196</v>
      </c>
      <c r="AE2102" s="17">
        <v>-0.52742715236312954</v>
      </c>
      <c r="AF2102" s="17">
        <v>26.512969143225984</v>
      </c>
      <c r="AG2102" s="17">
        <v>-45.589479294283038</v>
      </c>
      <c r="AH2102" s="17">
        <v>-0.1024901117058763</v>
      </c>
      <c r="AI2102" s="17">
        <v>-7.9527771111979395E-2</v>
      </c>
      <c r="AJ2102" s="17">
        <v>0.33333333333333298</v>
      </c>
      <c r="AK2102" s="17">
        <v>0.24277870171198107</v>
      </c>
      <c r="AL2102" s="17">
        <v>0.37777885569158759</v>
      </c>
      <c r="AM2102" s="17">
        <v>0.33333333333333298</v>
      </c>
      <c r="AN2102" s="17">
        <v>-5.7989039577717061E-2</v>
      </c>
      <c r="AO2102" s="17">
        <v>-2.441717797648002E-2</v>
      </c>
      <c r="AP2102" s="17">
        <v>0.33333333333333298</v>
      </c>
      <c r="AQ2102" s="17">
        <v>2.4152421441708496</v>
      </c>
      <c r="AR2102" s="17">
        <v>2.2444243630026963</v>
      </c>
      <c r="AS2102" s="17">
        <v>-1.6044896971061968</v>
      </c>
      <c r="AT2102" s="17">
        <v>2.3757423504088768</v>
      </c>
      <c r="AU2102" s="17">
        <v>-1.0000000000000009</v>
      </c>
      <c r="AV2102" s="17">
        <v>-1.0000000000000009</v>
      </c>
      <c r="AW2102" s="17">
        <v>-1.0000000000000009</v>
      </c>
      <c r="AX2102" s="17">
        <v>-1.0000000000000009</v>
      </c>
      <c r="AY2102" s="17">
        <v>-4.9601724238486598E-2</v>
      </c>
      <c r="AZ2102" s="17">
        <v>0.72508124109906813</v>
      </c>
      <c r="BA2102" s="17">
        <v>-0.13299410043216142</v>
      </c>
      <c r="BB2102" s="17">
        <v>0.40104276384790594</v>
      </c>
      <c r="BC2102" s="17">
        <v>-7.550511244537142E-2</v>
      </c>
      <c r="BD2102" s="17">
        <v>11.870223882947441</v>
      </c>
      <c r="BE2102" s="17">
        <v>-0.89628290952196554</v>
      </c>
      <c r="BF2102" s="17">
        <v>-1.0000000000000009</v>
      </c>
      <c r="BG2102" s="22">
        <v>107.1821114470813</v>
      </c>
    </row>
    <row r="2103" spans="1:100" x14ac:dyDescent="0.25">
      <c r="A2103">
        <v>5102</v>
      </c>
      <c r="B2103" t="s">
        <v>1920</v>
      </c>
      <c r="C2103" s="48">
        <v>2</v>
      </c>
      <c r="D2103" s="22">
        <v>1489.3939257812499</v>
      </c>
      <c r="E2103" s="17">
        <v>33.485298681773649</v>
      </c>
      <c r="F2103" s="17">
        <v>-84.173294093852334</v>
      </c>
      <c r="G2103" s="17">
        <v>-0.12908951229145443</v>
      </c>
      <c r="H2103" s="17">
        <v>1.3596950305039011</v>
      </c>
      <c r="I2103" s="17">
        <v>19.366562123883703</v>
      </c>
      <c r="J2103" s="17">
        <v>3.1318821348610122</v>
      </c>
      <c r="K2103" s="17">
        <v>-1.0000000000000013</v>
      </c>
      <c r="L2103" s="17">
        <v>-1.0000000000000013</v>
      </c>
      <c r="M2103" s="17">
        <v>-1.0000000000000013</v>
      </c>
      <c r="N2103" s="17">
        <v>0.12561533886055759</v>
      </c>
      <c r="O2103" s="17">
        <v>-1.0000000000000013</v>
      </c>
      <c r="P2103" s="17">
        <v>-1.0000000000000013</v>
      </c>
      <c r="Q2103" s="17">
        <v>2.4673320473298617</v>
      </c>
      <c r="R2103" s="17">
        <v>-1.0000000000000013</v>
      </c>
      <c r="S2103" s="17">
        <v>-0.83907071508186992</v>
      </c>
      <c r="T2103" s="17">
        <v>-7.781108485820501E-2</v>
      </c>
      <c r="U2103" s="17">
        <v>-0.55901273803785023</v>
      </c>
      <c r="V2103" s="17">
        <v>-0.90017441403126031</v>
      </c>
      <c r="W2103" s="17">
        <v>-1.898677060979149</v>
      </c>
      <c r="X2103" s="17">
        <v>-5.1085244460976069</v>
      </c>
      <c r="Y2103" s="17">
        <v>-9.7493570142501235E-2</v>
      </c>
      <c r="Z2103" s="17">
        <v>14.771538520152337</v>
      </c>
      <c r="AA2103" s="17">
        <v>-0.82989717459756673</v>
      </c>
      <c r="AB2103" s="17">
        <v>-0.90923897434553203</v>
      </c>
      <c r="AC2103" s="17">
        <v>-5.2263410408593529</v>
      </c>
      <c r="AD2103" s="17">
        <v>-1.0744326427657809</v>
      </c>
      <c r="AE2103" s="17">
        <v>-0.94989812227591996</v>
      </c>
      <c r="AF2103" s="17">
        <v>15.808661286788798</v>
      </c>
      <c r="AG2103" s="17">
        <v>-63.878330898442435</v>
      </c>
      <c r="AH2103" s="17">
        <v>-0.22902138697038099</v>
      </c>
      <c r="AI2103" s="17">
        <v>-0.22923010940749994</v>
      </c>
      <c r="AJ2103" s="17">
        <v>0.33333333333333298</v>
      </c>
      <c r="AK2103" s="17">
        <v>7.3878427715034722E-2</v>
      </c>
      <c r="AL2103" s="17">
        <v>0.23025987925998759</v>
      </c>
      <c r="AM2103" s="17">
        <v>0.33333333333333298</v>
      </c>
      <c r="AN2103" s="17">
        <v>-0.2102517222569707</v>
      </c>
      <c r="AO2103" s="17">
        <v>-0.19079937855697809</v>
      </c>
      <c r="AP2103" s="17">
        <v>0.33333333333333298</v>
      </c>
      <c r="AQ2103" s="17">
        <v>0.51700148471066676</v>
      </c>
      <c r="AR2103" s="17">
        <v>2.2444243630026963</v>
      </c>
      <c r="AS2103" s="17">
        <v>-4.020837106035275</v>
      </c>
      <c r="AT2103" s="17">
        <v>0.68516951906649926</v>
      </c>
      <c r="AU2103" s="17">
        <v>-1.0000000000000013</v>
      </c>
      <c r="AV2103" s="17">
        <v>-1.0000000000000013</v>
      </c>
      <c r="AW2103" s="17">
        <v>-1.0000000000000013</v>
      </c>
      <c r="AX2103" s="17">
        <v>-1.0000000000000013</v>
      </c>
      <c r="AY2103" s="17">
        <v>-7.5048318128711419E-2</v>
      </c>
      <c r="AZ2103" s="17">
        <v>0.9005751263583226</v>
      </c>
      <c r="BA2103" s="17">
        <v>-0.30170288942646151</v>
      </c>
      <c r="BB2103" s="17">
        <v>0.49877618821351777</v>
      </c>
      <c r="BC2103" s="17">
        <v>-0.16905321429495049</v>
      </c>
      <c r="BD2103" s="17">
        <v>14.476233194714387</v>
      </c>
      <c r="BE2103" s="17">
        <v>-3.413869064069778</v>
      </c>
      <c r="BF2103" s="17">
        <v>-1.0000000000000013</v>
      </c>
      <c r="BG2103" s="22">
        <v>55.43008557674375</v>
      </c>
    </row>
    <row r="2104" spans="1:100" x14ac:dyDescent="0.25">
      <c r="A2104">
        <v>5103</v>
      </c>
      <c r="B2104" t="s">
        <v>3041</v>
      </c>
      <c r="C2104" s="48">
        <v>2</v>
      </c>
      <c r="D2104" s="22">
        <v>1476.218251953125</v>
      </c>
      <c r="E2104" s="17">
        <v>50.716549670824847</v>
      </c>
      <c r="F2104" s="17">
        <v>-56.375088355687822</v>
      </c>
      <c r="G2104" s="17">
        <v>6.4124203818551717E-2</v>
      </c>
      <c r="H2104" s="17">
        <v>3.1221411999043434</v>
      </c>
      <c r="I2104" s="17">
        <v>32.897736340979208</v>
      </c>
      <c r="J2104" s="17">
        <v>6.4738557655073814</v>
      </c>
      <c r="K2104" s="17">
        <v>-1.0000000000000009</v>
      </c>
      <c r="L2104" s="17">
        <v>-1.0000000000000009</v>
      </c>
      <c r="M2104" s="17">
        <v>-1.0000000000000009</v>
      </c>
      <c r="N2104" s="17">
        <v>0.17376413322652814</v>
      </c>
      <c r="O2104" s="17">
        <v>-1.0000000000000009</v>
      </c>
      <c r="P2104" s="17">
        <v>-1.0000000000000009</v>
      </c>
      <c r="Q2104" s="17">
        <v>2.9845638000235817</v>
      </c>
      <c r="R2104" s="17">
        <v>-1.0000000000000009</v>
      </c>
      <c r="S2104" s="17">
        <v>-0.16449511434777353</v>
      </c>
      <c r="T2104" s="17">
        <v>-2.0942824055252829E-3</v>
      </c>
      <c r="U2104" s="17">
        <v>-0.33212409290121264</v>
      </c>
      <c r="V2104" s="17">
        <v>-0.60287692872618781</v>
      </c>
      <c r="W2104" s="17">
        <v>-0.3921855598060171</v>
      </c>
      <c r="X2104" s="17">
        <v>-3.2523888671786834</v>
      </c>
      <c r="Y2104" s="17">
        <v>-2.9371840835109658E-2</v>
      </c>
      <c r="Z2104" s="17">
        <v>21.026151492923006</v>
      </c>
      <c r="AA2104" s="17">
        <v>-0.36925214463857203</v>
      </c>
      <c r="AB2104" s="17">
        <v>-0.24525987954074058</v>
      </c>
      <c r="AC2104" s="17">
        <v>2.3968264367887127</v>
      </c>
      <c r="AD2104" s="17">
        <v>-0.49257993876390915</v>
      </c>
      <c r="AE2104" s="17">
        <v>-0.46262712579919651</v>
      </c>
      <c r="AF2104" s="17">
        <v>28.154832094398301</v>
      </c>
      <c r="AG2104" s="17">
        <v>-42.784273364943097</v>
      </c>
      <c r="AH2104" s="17">
        <v>-8.308231665666671E-2</v>
      </c>
      <c r="AI2104" s="17">
        <v>-5.6565920028495198E-2</v>
      </c>
      <c r="AJ2104" s="17">
        <v>0.33333333333333298</v>
      </c>
      <c r="AK2104" s="17">
        <v>0.26868519711903111</v>
      </c>
      <c r="AL2104" s="17">
        <v>0.40040581534617675</v>
      </c>
      <c r="AM2104" s="17">
        <v>0.33333333333333298</v>
      </c>
      <c r="AN2104" s="17">
        <v>-3.4634474211135635E-2</v>
      </c>
      <c r="AO2104" s="17">
        <v>1.1030868114355052E-3</v>
      </c>
      <c r="AP2104" s="17">
        <v>0.33333333333333298</v>
      </c>
      <c r="AQ2104" s="17">
        <v>2.7064007181745238</v>
      </c>
      <c r="AR2104" s="17">
        <v>2.2444243630026963</v>
      </c>
      <c r="AS2104" s="17">
        <v>-1.2338621571390913</v>
      </c>
      <c r="AT2104" s="17">
        <v>2.6350481304056976</v>
      </c>
      <c r="AU2104" s="17">
        <v>-1.0000000000000009</v>
      </c>
      <c r="AV2104" s="17">
        <v>-1.0000000000000009</v>
      </c>
      <c r="AW2104" s="17">
        <v>-1.0000000000000009</v>
      </c>
      <c r="AX2104" s="17">
        <v>-1.0000000000000009</v>
      </c>
      <c r="AY2104" s="17">
        <v>-4.5698639583016502E-2</v>
      </c>
      <c r="AZ2104" s="17">
        <v>0.69816339529073956</v>
      </c>
      <c r="BA2104" s="17">
        <v>-0.1071169756426017</v>
      </c>
      <c r="BB2104" s="17">
        <v>0.38605208059129514</v>
      </c>
      <c r="BC2104" s="17">
        <v>-6.1156388115011923E-2</v>
      </c>
      <c r="BD2104" s="17">
        <v>11.470505358706085</v>
      </c>
      <c r="BE2104" s="17">
        <v>-0.51012702826611456</v>
      </c>
      <c r="BF2104" s="17">
        <v>-1.0000000000000009</v>
      </c>
      <c r="BG2104" s="22">
        <v>37.915860311705956</v>
      </c>
    </row>
    <row r="2105" spans="1:100" x14ac:dyDescent="0.25">
      <c r="A2105">
        <v>5104</v>
      </c>
      <c r="B2105" t="s">
        <v>1921</v>
      </c>
      <c r="C2105" s="48">
        <v>2</v>
      </c>
      <c r="D2105" s="22">
        <v>1565.0189453125001</v>
      </c>
      <c r="E2105" s="17">
        <v>164.38980660187764</v>
      </c>
      <c r="F2105" s="17">
        <v>127.00756825493573</v>
      </c>
      <c r="G2105" s="17">
        <v>1.3387404465934825</v>
      </c>
      <c r="H2105" s="17">
        <v>14.748865015180733</v>
      </c>
      <c r="I2105" s="17">
        <v>122.16186721203846</v>
      </c>
      <c r="J2105" s="17">
        <v>28.520602540576334</v>
      </c>
      <c r="K2105" s="17">
        <v>-0.999999999999998</v>
      </c>
      <c r="L2105" s="17">
        <v>-0.999999999999998</v>
      </c>
      <c r="M2105" s="17">
        <v>-0.999999999999998</v>
      </c>
      <c r="N2105" s="17">
        <v>0.49139808077688946</v>
      </c>
      <c r="O2105" s="17">
        <v>-0.999999999999998</v>
      </c>
      <c r="P2105" s="17">
        <v>-0.999999999999998</v>
      </c>
      <c r="Q2105" s="17">
        <v>6.3967024749352799</v>
      </c>
      <c r="R2105" s="17">
        <v>-0.999999999999998</v>
      </c>
      <c r="S2105" s="17">
        <v>4.2856290020260035</v>
      </c>
      <c r="T2105" s="17">
        <v>0.49740372529398158</v>
      </c>
      <c r="U2105" s="17">
        <v>1.1646431046599672</v>
      </c>
      <c r="V2105" s="17">
        <v>1.3583720516010522</v>
      </c>
      <c r="W2105" s="17">
        <v>9.5460247063036512</v>
      </c>
      <c r="X2105" s="17">
        <v>8.9923968825840532</v>
      </c>
      <c r="Y2105" s="17">
        <v>0.42002204490580841</v>
      </c>
      <c r="Z2105" s="17">
        <v>62.287359278116185</v>
      </c>
      <c r="AA2105" s="17">
        <v>2.6695882087294458</v>
      </c>
      <c r="AB2105" s="17">
        <v>4.1349598902572353</v>
      </c>
      <c r="AC2105" s="17">
        <v>52.686284576870605</v>
      </c>
      <c r="AD2105" s="17">
        <v>3.3458582547287694</v>
      </c>
      <c r="AE2105" s="17">
        <v>2.751862710878568</v>
      </c>
      <c r="AF2105" s="17">
        <v>109.60158527672984</v>
      </c>
      <c r="AG2105" s="17">
        <v>96.371625603011793</v>
      </c>
      <c r="AH2105" s="17">
        <v>0.87966667043607405</v>
      </c>
      <c r="AI2105" s="17">
        <v>1.0824866522161338</v>
      </c>
      <c r="AJ2105" s="17">
        <v>0.33333333333333298</v>
      </c>
      <c r="AK2105" s="17">
        <v>1.5538106917473335</v>
      </c>
      <c r="AL2105" s="17">
        <v>1.5228456614600336</v>
      </c>
      <c r="AM2105" s="17">
        <v>0.33333333333333298</v>
      </c>
      <c r="AN2105" s="17">
        <v>1.1238992022655869</v>
      </c>
      <c r="AO2105" s="17">
        <v>1.2670691078151892</v>
      </c>
      <c r="AP2105" s="17">
        <v>0.33333333333333298</v>
      </c>
      <c r="AQ2105" s="17">
        <v>17.14970154109934</v>
      </c>
      <c r="AR2105" s="17">
        <v>2.2444243630026963</v>
      </c>
      <c r="AS2105" s="17">
        <v>17.151600374141012</v>
      </c>
      <c r="AT2105" s="17">
        <v>15.498249560874212</v>
      </c>
      <c r="AU2105" s="17">
        <v>-0.999999999999998</v>
      </c>
      <c r="AV2105" s="17">
        <v>-0.999999999999998</v>
      </c>
      <c r="AW2105" s="17">
        <v>-0.999999999999998</v>
      </c>
      <c r="AX2105" s="17">
        <v>-0.999999999999998</v>
      </c>
      <c r="AY2105" s="17">
        <v>0.14791896556291689</v>
      </c>
      <c r="AZ2105" s="17">
        <v>-0.6371314551019811</v>
      </c>
      <c r="BA2105" s="17">
        <v>1.1765515511968609</v>
      </c>
      <c r="BB2105" s="17">
        <v>-0.35758031477027497</v>
      </c>
      <c r="BC2105" s="17">
        <v>0.65063079739987162</v>
      </c>
      <c r="BD2105" s="17">
        <v>-8.3580533910032813</v>
      </c>
      <c r="BE2105" s="17">
        <v>18.645639126329463</v>
      </c>
      <c r="BF2105" s="17">
        <v>-0.999999999999998</v>
      </c>
      <c r="BG2105" s="22">
        <v>193.83997870742996</v>
      </c>
    </row>
    <row r="2106" spans="1:100" x14ac:dyDescent="0.25">
      <c r="A2106">
        <v>5107</v>
      </c>
      <c r="B2106" t="s">
        <v>1922</v>
      </c>
      <c r="C2106" s="48">
        <v>2</v>
      </c>
      <c r="D2106" s="22">
        <v>1469.654072265625</v>
      </c>
      <c r="E2106" s="17">
        <v>50.544535331750751</v>
      </c>
      <c r="F2106" s="17">
        <v>-56.652589390901944</v>
      </c>
      <c r="G2106" s="17">
        <v>6.2195410041603671E-2</v>
      </c>
      <c r="H2106" s="17">
        <v>3.1045472357066353</v>
      </c>
      <c r="I2106" s="17">
        <v>32.762658743227945</v>
      </c>
      <c r="J2106" s="17">
        <v>6.4404938589549232</v>
      </c>
      <c r="K2106" s="17">
        <v>-1.0000000000000009</v>
      </c>
      <c r="L2106" s="17">
        <v>-1.0000000000000009</v>
      </c>
      <c r="M2106" s="17">
        <v>-1.0000000000000009</v>
      </c>
      <c r="N2106" s="17">
        <v>0.17328347845309705</v>
      </c>
      <c r="O2106" s="17">
        <v>-1.0000000000000009</v>
      </c>
      <c r="P2106" s="17">
        <v>-1.0000000000000009</v>
      </c>
      <c r="Q2106" s="17">
        <v>2.9794004327123935</v>
      </c>
      <c r="R2106" s="17">
        <v>-1.0000000000000009</v>
      </c>
      <c r="S2106" s="17">
        <v>-0.17122919745001131</v>
      </c>
      <c r="T2106" s="17">
        <v>-2.8501402210128202E-3</v>
      </c>
      <c r="U2106" s="17">
        <v>-0.33438905325501367</v>
      </c>
      <c r="V2106" s="17">
        <v>-0.60584475912199809</v>
      </c>
      <c r="W2106" s="17">
        <v>-0.40722440637958801</v>
      </c>
      <c r="X2106" s="17">
        <v>-3.2709181042632411</v>
      </c>
      <c r="Y2106" s="17">
        <v>-3.005187934484066E-2</v>
      </c>
      <c r="Z2106" s="17">
        <v>20.963713593471656</v>
      </c>
      <c r="AA2106" s="17">
        <v>-0.37385062390316581</v>
      </c>
      <c r="AB2106" s="17">
        <v>-0.25188818094639198</v>
      </c>
      <c r="AC2106" s="17">
        <v>2.3207266738549635</v>
      </c>
      <c r="AD2106" s="17">
        <v>-0.49838839738255247</v>
      </c>
      <c r="AE2106" s="17">
        <v>-0.46749140399131239</v>
      </c>
      <c r="AF2106" s="17">
        <v>28.031584025356985</v>
      </c>
      <c r="AG2106" s="17">
        <v>-42.994848927177159</v>
      </c>
      <c r="AH2106" s="17">
        <v>-8.4539182019550296E-2</v>
      </c>
      <c r="AI2106" s="17">
        <v>-5.8289574128633725E-2</v>
      </c>
      <c r="AJ2106" s="17">
        <v>0.33333333333333298</v>
      </c>
      <c r="AK2106" s="17">
        <v>0.26674050037545277</v>
      </c>
      <c r="AL2106" s="17">
        <v>0.39870730020292888</v>
      </c>
      <c r="AM2106" s="17">
        <v>0.33333333333333298</v>
      </c>
      <c r="AN2106" s="17">
        <v>-3.6387607798001209E-2</v>
      </c>
      <c r="AO2106" s="17">
        <v>-8.1261714807451257E-4</v>
      </c>
      <c r="AP2106" s="17">
        <v>0.33333333333333298</v>
      </c>
      <c r="AQ2106" s="17">
        <v>2.6845446113629583</v>
      </c>
      <c r="AR2106" s="17">
        <v>2.2444243630026963</v>
      </c>
      <c r="AS2106" s="17">
        <v>-1.2616836806114753</v>
      </c>
      <c r="AT2106" s="17">
        <v>2.6155830851331672</v>
      </c>
      <c r="AU2106" s="17">
        <v>-1.0000000000000009</v>
      </c>
      <c r="AV2106" s="17">
        <v>-1.0000000000000009</v>
      </c>
      <c r="AW2106" s="17">
        <v>-1.0000000000000009</v>
      </c>
      <c r="AX2106" s="17">
        <v>-1.0000000000000009</v>
      </c>
      <c r="AY2106" s="17">
        <v>-4.5991628499507976E-2</v>
      </c>
      <c r="AZ2106" s="17">
        <v>0.70018401005414588</v>
      </c>
      <c r="BA2106" s="17">
        <v>-0.10905946765168034</v>
      </c>
      <c r="BB2106" s="17">
        <v>0.38717737108138639</v>
      </c>
      <c r="BC2106" s="17">
        <v>-6.223348932230835E-2</v>
      </c>
      <c r="BD2106" s="17">
        <v>11.500510625733771</v>
      </c>
      <c r="BE2106" s="17">
        <v>-0.53911420206143568</v>
      </c>
      <c r="BF2106" s="17">
        <v>-1.0000000000000009</v>
      </c>
      <c r="BG2106" s="22">
        <v>22.528725812878292</v>
      </c>
    </row>
    <row r="2107" spans="1:100" x14ac:dyDescent="0.25">
      <c r="A2107">
        <v>5109</v>
      </c>
      <c r="B2107" t="s">
        <v>1923</v>
      </c>
      <c r="C2107" s="48">
        <v>3</v>
      </c>
      <c r="D2107" s="22">
        <v>1423.3686450939244</v>
      </c>
      <c r="E2107" s="17">
        <v>53.525604113787985</v>
      </c>
      <c r="F2107" s="17">
        <v>-76.1780358615935</v>
      </c>
      <c r="G2107" s="17">
        <v>0.27477048626765416</v>
      </c>
      <c r="H2107" s="17">
        <v>9.2865451968825585</v>
      </c>
      <c r="I2107" s="17">
        <v>29.588463394661364</v>
      </c>
      <c r="J2107" s="17">
        <v>10.246973768686448</v>
      </c>
      <c r="K2107" s="17">
        <v>-0.99999999999999933</v>
      </c>
      <c r="L2107" s="17">
        <v>-0.99999999999999933</v>
      </c>
      <c r="M2107" s="17">
        <v>-0.99999999999999933</v>
      </c>
      <c r="N2107" s="17">
        <v>0.37499685731812737</v>
      </c>
      <c r="O2107" s="17">
        <v>-0.99999999999999933</v>
      </c>
      <c r="P2107" s="17">
        <v>-0.99999999999999933</v>
      </c>
      <c r="Q2107" s="17">
        <v>6.0347971744556279</v>
      </c>
      <c r="R2107" s="17">
        <v>-0.99999999999999933</v>
      </c>
      <c r="S2107" s="17">
        <v>1.5755129636557827</v>
      </c>
      <c r="T2107" s="17">
        <v>0.29496000440533815</v>
      </c>
      <c r="U2107" s="17">
        <v>5.0361047557685286E-2</v>
      </c>
      <c r="V2107" s="17">
        <v>-1.0701855548283842E-2</v>
      </c>
      <c r="W2107" s="17">
        <v>3.2517480224269346</v>
      </c>
      <c r="X2107" s="17">
        <v>1.0316463985379638</v>
      </c>
      <c r="Y2107" s="17">
        <v>0.29554174480263018</v>
      </c>
      <c r="Z2107" s="17">
        <v>26.190944972543413</v>
      </c>
      <c r="AA2107" s="17">
        <v>-0.10208372289564971</v>
      </c>
      <c r="AB2107" s="17">
        <v>1.8771013172330366</v>
      </c>
      <c r="AC2107" s="17">
        <v>-6.4282400718869157</v>
      </c>
      <c r="AD2107" s="17">
        <v>1.8982997961351289</v>
      </c>
      <c r="AE2107" s="17">
        <v>-0.28941199478491936</v>
      </c>
      <c r="AF2107" s="17">
        <v>21.350394223104619</v>
      </c>
      <c r="AG2107" s="17">
        <v>-57.634581046752338</v>
      </c>
      <c r="AH2107" s="17">
        <v>0.2282705384395376</v>
      </c>
      <c r="AI2107" s="17">
        <v>0.4203336810118784</v>
      </c>
      <c r="AJ2107" s="17">
        <v>0.33333333333333298</v>
      </c>
      <c r="AK2107" s="17">
        <v>0.77280031493671986</v>
      </c>
      <c r="AL2107" s="17">
        <v>0.87670984484042946</v>
      </c>
      <c r="AM2107" s="17">
        <v>0.33333333333333298</v>
      </c>
      <c r="AN2107" s="17">
        <v>0.38522262260617474</v>
      </c>
      <c r="AO2107" s="17">
        <v>0.35057030845904175</v>
      </c>
      <c r="AP2107" s="17">
        <v>0.33333333333333298</v>
      </c>
      <c r="AQ2107" s="17">
        <v>8.2380691715567469</v>
      </c>
      <c r="AR2107" s="17">
        <v>1.3061072248248271</v>
      </c>
      <c r="AS2107" s="17">
        <v>1.2128633944944283</v>
      </c>
      <c r="AT2107" s="17">
        <v>7.7280031493671943</v>
      </c>
      <c r="AU2107" s="17">
        <v>-0.99999999999999933</v>
      </c>
      <c r="AV2107" s="17">
        <v>-0.99999999999999933</v>
      </c>
      <c r="AW2107" s="17">
        <v>-0.99999999999999933</v>
      </c>
      <c r="AX2107" s="17">
        <v>-0.99999999999999933</v>
      </c>
      <c r="AY2107" s="17">
        <v>-1.556957523368183E-2</v>
      </c>
      <c r="AZ2107" s="17">
        <v>1.0608701974861183</v>
      </c>
      <c r="BA2107" s="17">
        <v>-0.18428063622652166</v>
      </c>
      <c r="BB2107" s="17">
        <v>0.27133693517406854</v>
      </c>
      <c r="BC2107" s="17">
        <v>0.21300099738760736</v>
      </c>
      <c r="BD2107" s="17">
        <v>12.087774366782302</v>
      </c>
      <c r="BE2107" s="17">
        <v>4.4036217535575748</v>
      </c>
      <c r="BF2107" s="17">
        <v>-0.99999999999999933</v>
      </c>
      <c r="CU2107" t="e">
        <v>#N/A</v>
      </c>
      <c r="CV2107" t="e">
        <v>#N/A</v>
      </c>
    </row>
    <row r="2108" spans="1:100" x14ac:dyDescent="0.25">
      <c r="A2108">
        <v>5110</v>
      </c>
      <c r="B2108" t="s">
        <v>1924</v>
      </c>
      <c r="C2108" s="48">
        <v>2</v>
      </c>
      <c r="D2108" s="22">
        <v>1521.6315332031249</v>
      </c>
      <c r="E2108" s="17">
        <v>119.39571683529509</v>
      </c>
      <c r="F2108" s="17">
        <v>54.421139960922723</v>
      </c>
      <c r="G2108" s="17">
        <v>0.83422250461048364</v>
      </c>
      <c r="H2108" s="17">
        <v>10.146781207965551</v>
      </c>
      <c r="I2108" s="17">
        <v>86.829385098110038</v>
      </c>
      <c r="J2108" s="17">
        <v>19.794070634657274</v>
      </c>
      <c r="K2108" s="17">
        <v>-0.99999999999999911</v>
      </c>
      <c r="L2108" s="17">
        <v>-0.99999999999999911</v>
      </c>
      <c r="M2108" s="17">
        <v>-0.99999999999999911</v>
      </c>
      <c r="N2108" s="17">
        <v>0.36567237593794599</v>
      </c>
      <c r="O2108" s="17">
        <v>-0.99999999999999911</v>
      </c>
      <c r="P2108" s="17">
        <v>-0.99999999999999911</v>
      </c>
      <c r="Q2108" s="17">
        <v>5.0461115093916034</v>
      </c>
      <c r="R2108" s="17">
        <v>-0.99999999999999911</v>
      </c>
      <c r="S2108" s="17">
        <v>2.5241831758894095</v>
      </c>
      <c r="T2108" s="17">
        <v>0.29969268222698842</v>
      </c>
      <c r="U2108" s="17">
        <v>0.57219348665006287</v>
      </c>
      <c r="V2108" s="17">
        <v>0.58207149456690221</v>
      </c>
      <c r="W2108" s="17">
        <v>5.6122874588195666</v>
      </c>
      <c r="X2108" s="17">
        <v>4.145672120122434</v>
      </c>
      <c r="Y2108" s="17">
        <v>0.24214318947858635</v>
      </c>
      <c r="Z2108" s="17">
        <v>45.955369352898842</v>
      </c>
      <c r="AA2108" s="17">
        <v>1.4667559917491055</v>
      </c>
      <c r="AB2108" s="17">
        <v>2.4011835664277115</v>
      </c>
      <c r="AC2108" s="17">
        <v>32.780737265596919</v>
      </c>
      <c r="AD2108" s="17">
        <v>1.8265296342226987</v>
      </c>
      <c r="AE2108" s="17">
        <v>1.4795050062605668</v>
      </c>
      <c r="AF2108" s="17">
        <v>77.363373556401868</v>
      </c>
      <c r="AG2108" s="17">
        <v>41.291009645018171</v>
      </c>
      <c r="AH2108" s="17">
        <v>0.49859186429929508</v>
      </c>
      <c r="AI2108" s="17">
        <v>0.63162745218883898</v>
      </c>
      <c r="AJ2108" s="17">
        <v>0.33333333333333298</v>
      </c>
      <c r="AK2108" s="17">
        <v>1.0451329831311233</v>
      </c>
      <c r="AL2108" s="17">
        <v>1.0785621020977108</v>
      </c>
      <c r="AM2108" s="17">
        <v>0.33333333333333298</v>
      </c>
      <c r="AN2108" s="17">
        <v>0.6653290016367821</v>
      </c>
      <c r="AO2108" s="17">
        <v>0.76597509213975856</v>
      </c>
      <c r="AP2108" s="17">
        <v>0.33333333333333298</v>
      </c>
      <c r="AQ2108" s="17">
        <v>11.432761679451829</v>
      </c>
      <c r="AR2108" s="17">
        <v>2.2444243630026963</v>
      </c>
      <c r="AS2108" s="17">
        <v>9.8742761039803675</v>
      </c>
      <c r="AT2108" s="17">
        <v>10.406743823520539</v>
      </c>
      <c r="AU2108" s="17">
        <v>-0.99999999999999911</v>
      </c>
      <c r="AV2108" s="17">
        <v>-0.99999999999999911</v>
      </c>
      <c r="AW2108" s="17">
        <v>-0.99999999999999911</v>
      </c>
      <c r="AX2108" s="17">
        <v>-0.99999999999999911</v>
      </c>
      <c r="AY2108" s="17">
        <v>7.1281345233178181E-2</v>
      </c>
      <c r="AZ2108" s="17">
        <v>-0.10859573803471556</v>
      </c>
      <c r="BA2108" s="17">
        <v>0.668450538817285</v>
      </c>
      <c r="BB2108" s="17">
        <v>-6.3236124645314362E-2</v>
      </c>
      <c r="BC2108" s="17">
        <v>0.36889156176606763</v>
      </c>
      <c r="BD2108" s="17">
        <v>-0.50952352203407081</v>
      </c>
      <c r="BE2108" s="17">
        <v>11.063413674389517</v>
      </c>
      <c r="BF2108" s="17">
        <v>-0.99999999999999911</v>
      </c>
      <c r="BG2108" s="22">
        <v>161.0581873154284</v>
      </c>
    </row>
    <row r="2109" spans="1:100" x14ac:dyDescent="0.25">
      <c r="A2109">
        <v>5112</v>
      </c>
      <c r="B2109" t="s">
        <v>1925</v>
      </c>
      <c r="C2109" s="48">
        <v>2</v>
      </c>
      <c r="D2109" s="22">
        <v>1537.9857128906251</v>
      </c>
      <c r="E2109" s="17">
        <v>96.625598610208684</v>
      </c>
      <c r="F2109" s="17">
        <v>17.687391987228175</v>
      </c>
      <c r="G2109" s="17">
        <v>0.57890156701120044</v>
      </c>
      <c r="H2109" s="17">
        <v>7.8178088270224482</v>
      </c>
      <c r="I2109" s="17">
        <v>68.948707900425561</v>
      </c>
      <c r="J2109" s="17">
        <v>15.377842542843659</v>
      </c>
      <c r="K2109" s="17">
        <v>-0.99999999999999978</v>
      </c>
      <c r="L2109" s="17">
        <v>-0.99999999999999978</v>
      </c>
      <c r="M2109" s="17">
        <v>-0.99999999999999978</v>
      </c>
      <c r="N2109" s="17">
        <v>0.30204648244912435</v>
      </c>
      <c r="O2109" s="17">
        <v>-0.99999999999999978</v>
      </c>
      <c r="P2109" s="17">
        <v>-0.99999999999999978</v>
      </c>
      <c r="Q2109" s="17">
        <v>4.3626191636479259</v>
      </c>
      <c r="R2109" s="17">
        <v>-0.99999999999999978</v>
      </c>
      <c r="S2109" s="17">
        <v>1.6327698832483839</v>
      </c>
      <c r="T2109" s="17">
        <v>0.19963723386932036</v>
      </c>
      <c r="U2109" s="17">
        <v>0.27237304546598473</v>
      </c>
      <c r="V2109" s="17">
        <v>0.18920977531513372</v>
      </c>
      <c r="W2109" s="17">
        <v>3.6215446155636486</v>
      </c>
      <c r="X2109" s="17">
        <v>1.6928945127027495</v>
      </c>
      <c r="Y2109" s="17">
        <v>0.15212419834368612</v>
      </c>
      <c r="Z2109" s="17">
        <v>37.690254014921315</v>
      </c>
      <c r="AA2109" s="17">
        <v>0.85803978196088437</v>
      </c>
      <c r="AB2109" s="17">
        <v>1.5237729537393137</v>
      </c>
      <c r="AC2109" s="17">
        <v>22.70715498036563</v>
      </c>
      <c r="AD2109" s="17">
        <v>1.0576443763776819</v>
      </c>
      <c r="AE2109" s="17">
        <v>0.83560409596214424</v>
      </c>
      <c r="AF2109" s="17">
        <v>61.048610972129488</v>
      </c>
      <c r="AG2109" s="17">
        <v>13.416412252771487</v>
      </c>
      <c r="AH2109" s="17">
        <v>0.30574168256762912</v>
      </c>
      <c r="AI2109" s="17">
        <v>0.40346154549426461</v>
      </c>
      <c r="AJ2109" s="17">
        <v>0.33333333333333298</v>
      </c>
      <c r="AK2109" s="17">
        <v>0.78770691620222488</v>
      </c>
      <c r="AL2109" s="17">
        <v>0.8537239239142328</v>
      </c>
      <c r="AM2109" s="17">
        <v>0.33333333333333298</v>
      </c>
      <c r="AN2109" s="17">
        <v>0.43326079585712862</v>
      </c>
      <c r="AO2109" s="17">
        <v>0.5123868978234658</v>
      </c>
      <c r="AP2109" s="17">
        <v>0.33333333333333298</v>
      </c>
      <c r="AQ2109" s="17">
        <v>8.539595105558714</v>
      </c>
      <c r="AR2109" s="17">
        <v>2.2444243630026963</v>
      </c>
      <c r="AS2109" s="17">
        <v>6.1914472068188751</v>
      </c>
      <c r="AT2109" s="17">
        <v>7.8300901300091299</v>
      </c>
      <c r="AU2109" s="17">
        <v>-0.99999999999999978</v>
      </c>
      <c r="AV2109" s="17">
        <v>-0.99999999999999978</v>
      </c>
      <c r="AW2109" s="17">
        <v>-0.99999999999999978</v>
      </c>
      <c r="AX2109" s="17">
        <v>-0.99999999999999978</v>
      </c>
      <c r="AY2109" s="17">
        <v>3.2497414178004454E-2</v>
      </c>
      <c r="AZ2109" s="17">
        <v>0.15887985323151346</v>
      </c>
      <c r="BA2109" s="17">
        <v>0.41131632003013668</v>
      </c>
      <c r="BB2109" s="17">
        <v>8.572237285473891E-2</v>
      </c>
      <c r="BC2109" s="17">
        <v>0.22631204216009854</v>
      </c>
      <c r="BD2109" s="17">
        <v>3.4623748747700693</v>
      </c>
      <c r="BE2109" s="17">
        <v>7.2262837125304191</v>
      </c>
      <c r="BF2109" s="17">
        <v>-0.99999999999999978</v>
      </c>
      <c r="BG2109" s="22">
        <v>850.48432406085988</v>
      </c>
    </row>
    <row r="2110" spans="1:100" x14ac:dyDescent="0.25">
      <c r="A2110">
        <v>5113</v>
      </c>
      <c r="B2110" t="s">
        <v>1926</v>
      </c>
      <c r="C2110" s="48">
        <v>2</v>
      </c>
      <c r="D2110" s="22">
        <v>1517.9714453125</v>
      </c>
      <c r="E2110" s="17">
        <v>64.371438735628445</v>
      </c>
      <c r="F2110" s="17">
        <v>-34.346425677835185</v>
      </c>
      <c r="G2110" s="17">
        <v>0.21723623619257876</v>
      </c>
      <c r="H2110" s="17">
        <v>4.5187900526859979</v>
      </c>
      <c r="I2110" s="17">
        <v>43.620502956610963</v>
      </c>
      <c r="J2110" s="17">
        <v>9.1221997083221709</v>
      </c>
      <c r="K2110" s="17">
        <v>-1.0000000000000004</v>
      </c>
      <c r="L2110" s="17">
        <v>-1.0000000000000004</v>
      </c>
      <c r="M2110" s="17">
        <v>-1.0000000000000004</v>
      </c>
      <c r="N2110" s="17">
        <v>0.21191960122412887</v>
      </c>
      <c r="O2110" s="17">
        <v>-1.0000000000000004</v>
      </c>
      <c r="P2110" s="17">
        <v>-1.0000000000000004</v>
      </c>
      <c r="Q2110" s="17">
        <v>3.3944436287321516</v>
      </c>
      <c r="R2110" s="17">
        <v>-1.0000000000000004</v>
      </c>
      <c r="S2110" s="17">
        <v>0.37007170263493983</v>
      </c>
      <c r="T2110" s="17">
        <v>5.7907428351861828E-2</v>
      </c>
      <c r="U2110" s="17">
        <v>-0.15232639386166258</v>
      </c>
      <c r="V2110" s="17">
        <v>-0.36728380878003264</v>
      </c>
      <c r="W2110" s="17">
        <v>0.80163225055838705</v>
      </c>
      <c r="X2110" s="17">
        <v>-1.7814959276307993</v>
      </c>
      <c r="Y2110" s="17">
        <v>2.461116116434249E-2</v>
      </c>
      <c r="Z2110" s="17">
        <v>25.982613814824788</v>
      </c>
      <c r="AA2110" s="17">
        <v>-4.2144125354338646E-3</v>
      </c>
      <c r="AB2110" s="17">
        <v>0.28090974602324625</v>
      </c>
      <c r="AC2110" s="17">
        <v>8.4377985226717698</v>
      </c>
      <c r="AD2110" s="17">
        <v>-3.1491296375150801E-2</v>
      </c>
      <c r="AE2110" s="17">
        <v>-7.6489670914828944E-2</v>
      </c>
      <c r="AF2110" s="17">
        <v>37.938543843483984</v>
      </c>
      <c r="AG2110" s="17">
        <v>-26.068306791794225</v>
      </c>
      <c r="AH2110" s="17">
        <v>3.2566965953200772E-2</v>
      </c>
      <c r="AI2110" s="17">
        <v>8.0261658708106615E-2</v>
      </c>
      <c r="AJ2110" s="17">
        <v>0.33333333333333298</v>
      </c>
      <c r="AK2110" s="17">
        <v>0.42305964311686162</v>
      </c>
      <c r="AL2110" s="17">
        <v>0.5352378065672625</v>
      </c>
      <c r="AM2110" s="17">
        <v>0.33333333333333298</v>
      </c>
      <c r="AN2110" s="17">
        <v>0.10453325316139783</v>
      </c>
      <c r="AO2110" s="17">
        <v>0.15317601973621378</v>
      </c>
      <c r="AP2110" s="17">
        <v>0.33333333333333298</v>
      </c>
      <c r="AQ2110" s="17">
        <v>4.4413881355425993</v>
      </c>
      <c r="AR2110" s="17">
        <v>2.2444243630026963</v>
      </c>
      <c r="AS2110" s="17">
        <v>0.97467358862567899</v>
      </c>
      <c r="AT2110" s="17">
        <v>4.1802276501392299</v>
      </c>
      <c r="AU2110" s="17">
        <v>-1.0000000000000004</v>
      </c>
      <c r="AV2110" s="17">
        <v>-1.0000000000000004</v>
      </c>
      <c r="AW2110" s="17">
        <v>-1.0000000000000004</v>
      </c>
      <c r="AX2110" s="17">
        <v>-1.0000000000000004</v>
      </c>
      <c r="AY2110" s="17">
        <v>-2.244051369977336E-2</v>
      </c>
      <c r="AZ2110" s="17">
        <v>0.53776240438770495</v>
      </c>
      <c r="BA2110" s="17">
        <v>4.7082453521325091E-2</v>
      </c>
      <c r="BB2110" s="17">
        <v>0.29672396474593554</v>
      </c>
      <c r="BC2110" s="17">
        <v>2.4346352972539453E-2</v>
      </c>
      <c r="BD2110" s="17">
        <v>9.0886190878970545</v>
      </c>
      <c r="BE2110" s="17">
        <v>1.7909406885758004</v>
      </c>
      <c r="BF2110" s="17">
        <v>-1.0000000000000004</v>
      </c>
      <c r="BG2110" s="22">
        <v>2451.1463745562387</v>
      </c>
    </row>
    <row r="2111" spans="1:100" x14ac:dyDescent="0.25">
      <c r="A2111">
        <v>5114</v>
      </c>
      <c r="B2111" t="s">
        <v>1020</v>
      </c>
      <c r="C2111" s="48">
        <v>3</v>
      </c>
      <c r="D2111" s="22">
        <v>1626.9145671941417</v>
      </c>
      <c r="E2111" s="17">
        <v>124.73356910720054</v>
      </c>
      <c r="F2111" s="17">
        <v>57.556254723239576</v>
      </c>
      <c r="G2111" s="17">
        <v>1.1750923409938396</v>
      </c>
      <c r="H2111" s="17">
        <v>5.38657650046102</v>
      </c>
      <c r="I2111" s="17">
        <v>92.97326018396673</v>
      </c>
      <c r="J2111" s="17">
        <v>27.939454727823641</v>
      </c>
      <c r="K2111" s="17">
        <v>-1.0000000000000004</v>
      </c>
      <c r="L2111" s="17">
        <v>-1.0000000000000004</v>
      </c>
      <c r="M2111" s="17">
        <v>-1.0000000000000004</v>
      </c>
      <c r="N2111" s="17">
        <v>0.43332148961676065</v>
      </c>
      <c r="O2111" s="17">
        <v>-1.0000000000000004</v>
      </c>
      <c r="P2111" s="17">
        <v>-1.0000000000000004</v>
      </c>
      <c r="Q2111" s="17">
        <v>4.2035629108272037</v>
      </c>
      <c r="R2111" s="17">
        <v>-1.0000000000000004</v>
      </c>
      <c r="S2111" s="17">
        <v>0.63576405470386987</v>
      </c>
      <c r="T2111" s="17">
        <v>1.6673628729022352E-2</v>
      </c>
      <c r="U2111" s="17">
        <v>-4.4257259886961012E-2</v>
      </c>
      <c r="V2111" s="17">
        <v>-6.4768179200328973E-3</v>
      </c>
      <c r="W2111" s="17">
        <v>1.1830135896338176</v>
      </c>
      <c r="X2111" s="17">
        <v>-2.1805545286554886</v>
      </c>
      <c r="Y2111" s="17">
        <v>7.8067630061385229E-2</v>
      </c>
      <c r="Z2111" s="17">
        <v>44.561767654150479</v>
      </c>
      <c r="AA2111" s="17">
        <v>0.43606008971053006</v>
      </c>
      <c r="AB2111" s="17">
        <v>1.0520334850455206</v>
      </c>
      <c r="AC2111" s="17">
        <v>41.942327069989126</v>
      </c>
      <c r="AD2111" s="17">
        <v>1.0922251955710929</v>
      </c>
      <c r="AE2111" s="17">
        <v>-0.69744150471258182</v>
      </c>
      <c r="AF2111" s="17">
        <v>86.858686704472589</v>
      </c>
      <c r="AG2111" s="17">
        <v>49.818795533691009</v>
      </c>
      <c r="AH2111" s="17">
        <v>0.24151592968211544</v>
      </c>
      <c r="AI2111" s="17">
        <v>0.28351202212199095</v>
      </c>
      <c r="AJ2111" s="17">
        <v>0.33333333333333298</v>
      </c>
      <c r="AK2111" s="17">
        <v>0.44447966852037879</v>
      </c>
      <c r="AL2111" s="17">
        <v>0.63526978458956973</v>
      </c>
      <c r="AM2111" s="17">
        <v>0.33333333333333298</v>
      </c>
      <c r="AN2111" s="17">
        <v>0.23759830797026227</v>
      </c>
      <c r="AO2111" s="17">
        <v>0.30413288918728604</v>
      </c>
      <c r="AP2111" s="17">
        <v>0.33333333333333298</v>
      </c>
      <c r="AQ2111" s="17">
        <v>6.1145734794942364</v>
      </c>
      <c r="AR2111" s="17">
        <v>-0.19989546395969748</v>
      </c>
      <c r="AS2111" s="17">
        <v>23.69455350657956</v>
      </c>
      <c r="AT2111" s="17">
        <v>4.4447966852037881</v>
      </c>
      <c r="AU2111" s="17">
        <v>-1.0000000000000004</v>
      </c>
      <c r="AV2111" s="17">
        <v>-1.0000000000000004</v>
      </c>
      <c r="AW2111" s="17">
        <v>-1.0000000000000004</v>
      </c>
      <c r="AX2111" s="17">
        <v>-1.0000000000000004</v>
      </c>
      <c r="AY2111" s="17">
        <v>0.32457210107820866</v>
      </c>
      <c r="AZ2111" s="17">
        <v>6.3227691839845029E-2</v>
      </c>
      <c r="BA2111" s="17">
        <v>0.28924940320391718</v>
      </c>
      <c r="BB2111" s="17">
        <v>0.28909814251477595</v>
      </c>
      <c r="BC2111" s="17">
        <v>-0.12047877284281884</v>
      </c>
      <c r="BD2111" s="17">
        <v>7.5435920220686254</v>
      </c>
      <c r="BE2111" s="17">
        <v>-1.5657223050508851</v>
      </c>
      <c r="BF2111" s="17">
        <v>-1.0000000000000004</v>
      </c>
      <c r="CU2111" t="e">
        <v>#N/A</v>
      </c>
      <c r="CV2111" t="e">
        <v>#N/A</v>
      </c>
    </row>
    <row r="2112" spans="1:100" x14ac:dyDescent="0.25">
      <c r="A2112">
        <v>5115</v>
      </c>
      <c r="B2112" t="s">
        <v>1927</v>
      </c>
      <c r="C2112" s="48">
        <v>2</v>
      </c>
      <c r="D2112" s="22">
        <v>1555.310810546875</v>
      </c>
      <c r="E2112" s="17">
        <v>98.947693637591499</v>
      </c>
      <c r="F2112" s="17">
        <v>21.43349697727049</v>
      </c>
      <c r="G2112" s="17">
        <v>0.60493917795925534</v>
      </c>
      <c r="H2112" s="17">
        <v>8.0553172637920767</v>
      </c>
      <c r="I2112" s="17">
        <v>70.772178081675492</v>
      </c>
      <c r="J2112" s="17">
        <v>15.828209167663841</v>
      </c>
      <c r="K2112" s="17">
        <v>-0.99999999999999967</v>
      </c>
      <c r="L2112" s="17">
        <v>-0.99999999999999967</v>
      </c>
      <c r="M2112" s="17">
        <v>-0.99999999999999967</v>
      </c>
      <c r="N2112" s="17">
        <v>0.30853504651465502</v>
      </c>
      <c r="O2112" s="17">
        <v>-0.99999999999999967</v>
      </c>
      <c r="P2112" s="17">
        <v>-0.99999999999999967</v>
      </c>
      <c r="Q2112" s="17">
        <v>4.4323216641627026</v>
      </c>
      <c r="R2112" s="17">
        <v>-0.99999999999999967</v>
      </c>
      <c r="S2112" s="17">
        <v>1.7236761470509214</v>
      </c>
      <c r="T2112" s="17">
        <v>0.20984088133382611</v>
      </c>
      <c r="U2112" s="17">
        <v>0.30294871260565881</v>
      </c>
      <c r="V2112" s="17">
        <v>0.22927378533500853</v>
      </c>
      <c r="W2112" s="17">
        <v>3.8245604282804031</v>
      </c>
      <c r="X2112" s="17">
        <v>1.9430285976101436</v>
      </c>
      <c r="Y2112" s="17">
        <v>0.16130432861872673</v>
      </c>
      <c r="Z2112" s="17">
        <v>38.533129885715802</v>
      </c>
      <c r="AA2112" s="17">
        <v>0.92011661748118745</v>
      </c>
      <c r="AB2112" s="17">
        <v>1.6132512252421796</v>
      </c>
      <c r="AC2112" s="17">
        <v>23.734458181044488</v>
      </c>
      <c r="AD2112" s="17">
        <v>1.1360552399586545</v>
      </c>
      <c r="AE2112" s="17">
        <v>0.9012690647229975</v>
      </c>
      <c r="AF2112" s="17">
        <v>62.712389293145492</v>
      </c>
      <c r="AG2112" s="17">
        <v>16.259061700393687</v>
      </c>
      <c r="AH2112" s="17">
        <v>0.32540853030211314</v>
      </c>
      <c r="AI2112" s="17">
        <v>0.42672988833361114</v>
      </c>
      <c r="AJ2112" s="17">
        <v>0.33333333333333298</v>
      </c>
      <c r="AK2112" s="17">
        <v>0.81395920808869104</v>
      </c>
      <c r="AL2112" s="17">
        <v>0.87665290523811801</v>
      </c>
      <c r="AM2112" s="17">
        <v>0.33333333333333298</v>
      </c>
      <c r="AN2112" s="17">
        <v>0.45692709487796035</v>
      </c>
      <c r="AO2112" s="17">
        <v>0.53824780373549985</v>
      </c>
      <c r="AP2112" s="17">
        <v>0.33333333333333298</v>
      </c>
      <c r="AQ2112" s="17">
        <v>8.8346400257570536</v>
      </c>
      <c r="AR2112" s="17">
        <v>2.2444243630026963</v>
      </c>
      <c r="AS2112" s="17">
        <v>6.5670218342434543</v>
      </c>
      <c r="AT2112" s="17">
        <v>8.0928570893127727</v>
      </c>
      <c r="AU2112" s="17">
        <v>-0.99999999999999967</v>
      </c>
      <c r="AV2112" s="17">
        <v>-0.99999999999999967</v>
      </c>
      <c r="AW2112" s="17">
        <v>-0.99999999999999967</v>
      </c>
      <c r="AX2112" s="17">
        <v>-0.99999999999999967</v>
      </c>
      <c r="AY2112" s="17">
        <v>3.6452596692004555E-2</v>
      </c>
      <c r="AZ2112" s="17">
        <v>0.13160271157217401</v>
      </c>
      <c r="BA2112" s="17">
        <v>0.437538849263989</v>
      </c>
      <c r="BB2112" s="17">
        <v>7.0531595937726371E-2</v>
      </c>
      <c r="BC2112" s="17">
        <v>0.24085229136789094</v>
      </c>
      <c r="BD2112" s="17">
        <v>3.0573209604549776</v>
      </c>
      <c r="BE2112" s="17">
        <v>7.6175939514925544</v>
      </c>
      <c r="BF2112" s="17">
        <v>-0.99999999999999967</v>
      </c>
      <c r="BG2112" s="22">
        <v>483.13905835995314</v>
      </c>
    </row>
    <row r="2113" spans="1:100" x14ac:dyDescent="0.25">
      <c r="A2113">
        <v>5118</v>
      </c>
      <c r="B2113" t="s">
        <v>3042</v>
      </c>
      <c r="C2113" s="48">
        <v>2</v>
      </c>
      <c r="D2113" s="22">
        <v>1465.3479785156248</v>
      </c>
      <c r="E2113" s="17">
        <v>50.245560446401029</v>
      </c>
      <c r="F2113" s="17">
        <v>-57.134908717500835</v>
      </c>
      <c r="G2113" s="17">
        <v>5.8843009878743358E-2</v>
      </c>
      <c r="H2113" s="17">
        <v>3.0739674976617102</v>
      </c>
      <c r="I2113" s="17">
        <v>32.52788291280369</v>
      </c>
      <c r="J2113" s="17">
        <v>6.3825081570636826</v>
      </c>
      <c r="K2113" s="17">
        <v>-1.0000000000000009</v>
      </c>
      <c r="L2113" s="17">
        <v>-1.0000000000000009</v>
      </c>
      <c r="M2113" s="17">
        <v>-1.0000000000000009</v>
      </c>
      <c r="N2113" s="17">
        <v>0.17244806143755709</v>
      </c>
      <c r="O2113" s="17">
        <v>-1.0000000000000009</v>
      </c>
      <c r="P2113" s="17">
        <v>-1.0000000000000009</v>
      </c>
      <c r="Q2113" s="17">
        <v>2.9704260811659449</v>
      </c>
      <c r="R2113" s="17">
        <v>-1.0000000000000009</v>
      </c>
      <c r="S2113" s="17">
        <v>-0.18293358055123488</v>
      </c>
      <c r="T2113" s="17">
        <v>-4.1638824644936456E-3</v>
      </c>
      <c r="U2113" s="17">
        <v>-0.33832573821828082</v>
      </c>
      <c r="V2113" s="17">
        <v>-0.6110030892769196</v>
      </c>
      <c r="W2113" s="17">
        <v>-0.43336314257057884</v>
      </c>
      <c r="X2113" s="17">
        <v>-3.3031234225105019</v>
      </c>
      <c r="Y2113" s="17">
        <v>-3.1233841479942903E-2</v>
      </c>
      <c r="Z2113" s="17">
        <v>20.855191455547416</v>
      </c>
      <c r="AA2113" s="17">
        <v>-0.38184315416730141</v>
      </c>
      <c r="AB2113" s="17">
        <v>-0.26340870687164308</v>
      </c>
      <c r="AC2113" s="17">
        <v>2.1884591081349978</v>
      </c>
      <c r="AD2113" s="17">
        <v>-0.50848396998955092</v>
      </c>
      <c r="AE2113" s="17">
        <v>-0.4759459143689071</v>
      </c>
      <c r="AF2113" s="17">
        <v>27.81736887614591</v>
      </c>
      <c r="AG2113" s="17">
        <v>-43.360846348759935</v>
      </c>
      <c r="AH2113" s="17">
        <v>-8.7071332287851244E-2</v>
      </c>
      <c r="AI2113" s="17">
        <v>-6.1285424880061501E-2</v>
      </c>
      <c r="AJ2113" s="17">
        <v>0.33333333333333298</v>
      </c>
      <c r="AK2113" s="17">
        <v>0.26336045956559423</v>
      </c>
      <c r="AL2113" s="17">
        <v>0.395755142999345</v>
      </c>
      <c r="AM2113" s="17">
        <v>0.33333333333333298</v>
      </c>
      <c r="AN2113" s="17">
        <v>-3.9434696290490734E-2</v>
      </c>
      <c r="AO2113" s="17">
        <v>-4.1422661456027021E-3</v>
      </c>
      <c r="AP2113" s="17">
        <v>0.33333333333333298</v>
      </c>
      <c r="AQ2113" s="17">
        <v>2.6465569234565178</v>
      </c>
      <c r="AR2113" s="17">
        <v>2.2444243630026963</v>
      </c>
      <c r="AS2113" s="17">
        <v>-1.3100397469439899</v>
      </c>
      <c r="AT2113" s="17">
        <v>2.5817512562867631</v>
      </c>
      <c r="AU2113" s="17">
        <v>-1.0000000000000009</v>
      </c>
      <c r="AV2113" s="17">
        <v>-1.0000000000000009</v>
      </c>
      <c r="AW2113" s="17">
        <v>-1.0000000000000009</v>
      </c>
      <c r="AX2113" s="17">
        <v>-1.0000000000000009</v>
      </c>
      <c r="AY2113" s="17">
        <v>-4.6500867021065456E-2</v>
      </c>
      <c r="AZ2113" s="17">
        <v>0.70369600254545239</v>
      </c>
      <c r="BA2113" s="17">
        <v>-0.11243567645399916</v>
      </c>
      <c r="BB2113" s="17">
        <v>0.3891332173036901</v>
      </c>
      <c r="BC2113" s="17">
        <v>-6.4105578659132634E-2</v>
      </c>
      <c r="BD2113" s="17">
        <v>11.552662215640623</v>
      </c>
      <c r="BE2113" s="17">
        <v>-0.58949626328213167</v>
      </c>
      <c r="BF2113" s="17">
        <v>-1.0000000000000009</v>
      </c>
      <c r="BG2113" s="22">
        <v>53.236749283464427</v>
      </c>
    </row>
    <row r="2114" spans="1:100" x14ac:dyDescent="0.25">
      <c r="A2114">
        <v>5119</v>
      </c>
      <c r="B2114" t="s">
        <v>1928</v>
      </c>
      <c r="C2114" s="48">
        <v>2</v>
      </c>
      <c r="D2114" s="22">
        <v>1517.0872753906249</v>
      </c>
      <c r="E2114" s="17">
        <v>106.44421378615765</v>
      </c>
      <c r="F2114" s="17">
        <v>33.527210285871782</v>
      </c>
      <c r="G2114" s="17">
        <v>0.68899752733379238</v>
      </c>
      <c r="H2114" s="17">
        <v>8.8220760573392631</v>
      </c>
      <c r="I2114" s="17">
        <v>76.65896600071099</v>
      </c>
      <c r="J2114" s="17">
        <v>17.282147287074682</v>
      </c>
      <c r="K2114" s="17">
        <v>-0.99999999999999944</v>
      </c>
      <c r="L2114" s="17">
        <v>-0.99999999999999944</v>
      </c>
      <c r="M2114" s="17">
        <v>-0.99999999999999944</v>
      </c>
      <c r="N2114" s="17">
        <v>0.32948235947080745</v>
      </c>
      <c r="O2114" s="17">
        <v>-0.99999999999999944</v>
      </c>
      <c r="P2114" s="17">
        <v>-0.99999999999999944</v>
      </c>
      <c r="Q2114" s="17">
        <v>4.657345271445215</v>
      </c>
      <c r="R2114" s="17">
        <v>-0.99999999999999944</v>
      </c>
      <c r="S2114" s="17">
        <v>2.0171527835323637</v>
      </c>
      <c r="T2114" s="17">
        <v>0.24278175924989731</v>
      </c>
      <c r="U2114" s="17">
        <v>0.40165746572105487</v>
      </c>
      <c r="V2114" s="17">
        <v>0.35861416753498043</v>
      </c>
      <c r="W2114" s="17">
        <v>4.4799651867256225</v>
      </c>
      <c r="X2114" s="17">
        <v>2.7505473189541463</v>
      </c>
      <c r="Y2114" s="17">
        <v>0.19094094157460068</v>
      </c>
      <c r="Z2114" s="17">
        <v>41.254222637579915</v>
      </c>
      <c r="AA2114" s="17">
        <v>1.1205219595320148</v>
      </c>
      <c r="AB2114" s="17">
        <v>1.90211781221219</v>
      </c>
      <c r="AC2114" s="17">
        <v>27.050945685543986</v>
      </c>
      <c r="AD2114" s="17">
        <v>1.3891924336435053</v>
      </c>
      <c r="AE2114" s="17">
        <v>1.1132581330280611</v>
      </c>
      <c r="AF2114" s="17">
        <v>68.08363704966024</v>
      </c>
      <c r="AG2114" s="17">
        <v>25.436110274253423</v>
      </c>
      <c r="AH2114" s="17">
        <v>0.3888998683230685</v>
      </c>
      <c r="AI2114" s="17">
        <v>0.50184808929522473</v>
      </c>
      <c r="AJ2114" s="17">
        <v>0.33333333333333298</v>
      </c>
      <c r="AK2114" s="17">
        <v>0.89871062125318302</v>
      </c>
      <c r="AL2114" s="17">
        <v>0.95067553069213906</v>
      </c>
      <c r="AM2114" s="17">
        <v>0.33333333333333298</v>
      </c>
      <c r="AN2114" s="17">
        <v>0.53333003505031717</v>
      </c>
      <c r="AO2114" s="17">
        <v>0.62173568857380446</v>
      </c>
      <c r="AP2114" s="17">
        <v>0.33333333333333298</v>
      </c>
      <c r="AQ2114" s="17">
        <v>9.7871463456606946</v>
      </c>
      <c r="AR2114" s="17">
        <v>2.2444243630026963</v>
      </c>
      <c r="AS2114" s="17">
        <v>7.7795057027231502</v>
      </c>
      <c r="AT2114" s="17">
        <v>8.9411590672974466</v>
      </c>
      <c r="AU2114" s="17">
        <v>-0.99999999999999944</v>
      </c>
      <c r="AV2114" s="17">
        <v>-0.99999999999999944</v>
      </c>
      <c r="AW2114" s="17">
        <v>-0.99999999999999944</v>
      </c>
      <c r="AX2114" s="17">
        <v>-0.99999999999999944</v>
      </c>
      <c r="AY2114" s="17">
        <v>4.9221284044509817E-2</v>
      </c>
      <c r="AZ2114" s="17">
        <v>4.354273141063833E-2</v>
      </c>
      <c r="BA2114" s="17">
        <v>0.52219417836544169</v>
      </c>
      <c r="BB2114" s="17">
        <v>2.1490551584297107E-2</v>
      </c>
      <c r="BC2114" s="17">
        <v>0.28779320888677545</v>
      </c>
      <c r="BD2114" s="17">
        <v>1.7496678307977267</v>
      </c>
      <c r="BE2114" s="17">
        <v>8.8808777775752983</v>
      </c>
      <c r="BF2114" s="17">
        <v>-0.99999999999999944</v>
      </c>
      <c r="BG2114" s="22">
        <v>407.21063486817229</v>
      </c>
    </row>
    <row r="2115" spans="1:100" x14ac:dyDescent="0.25">
      <c r="A2115">
        <v>5122</v>
      </c>
      <c r="B2115" t="s">
        <v>1929</v>
      </c>
      <c r="C2115" s="48">
        <v>2</v>
      </c>
      <c r="D2115" s="22">
        <v>1523.712841796875</v>
      </c>
      <c r="E2115" s="17">
        <v>91.636019820669873</v>
      </c>
      <c r="F2115" s="17">
        <v>9.6379858340409612</v>
      </c>
      <c r="G2115" s="17">
        <v>0.52295350727003453</v>
      </c>
      <c r="H2115" s="17">
        <v>7.3074649158269089</v>
      </c>
      <c r="I2115" s="17">
        <v>65.030544331566091</v>
      </c>
      <c r="J2115" s="17">
        <v>14.410121699286417</v>
      </c>
      <c r="K2115" s="17">
        <v>-0.99999999999999989</v>
      </c>
      <c r="L2115" s="17">
        <v>-0.99999999999999989</v>
      </c>
      <c r="M2115" s="17">
        <v>-0.99999999999999989</v>
      </c>
      <c r="N2115" s="17">
        <v>0.28810424440367055</v>
      </c>
      <c r="O2115" s="17">
        <v>-0.99999999999999989</v>
      </c>
      <c r="P2115" s="17">
        <v>-0.99999999999999989</v>
      </c>
      <c r="Q2115" s="17">
        <v>4.2128466030743263</v>
      </c>
      <c r="R2115" s="17">
        <v>-0.99999999999999989</v>
      </c>
      <c r="S2115" s="17">
        <v>1.4374359454221677</v>
      </c>
      <c r="T2115" s="17">
        <v>0.17771224700854954</v>
      </c>
      <c r="U2115" s="17">
        <v>0.2066738822374824</v>
      </c>
      <c r="V2115" s="17">
        <v>0.10312262889703734</v>
      </c>
      <c r="W2115" s="17">
        <v>3.1853163901347386</v>
      </c>
      <c r="X2115" s="17">
        <v>1.1554213645855933</v>
      </c>
      <c r="Y2115" s="17">
        <v>0.1323984839498305</v>
      </c>
      <c r="Z2115" s="17">
        <v>35.879132800011241</v>
      </c>
      <c r="AA2115" s="17">
        <v>0.72465279383969095</v>
      </c>
      <c r="AB2115" s="17">
        <v>1.3315074002841263</v>
      </c>
      <c r="AC2115" s="17">
        <v>20.499747359192718</v>
      </c>
      <c r="AD2115" s="17">
        <v>0.88915980654765325</v>
      </c>
      <c r="AE2115" s="17">
        <v>0.69450714192656382</v>
      </c>
      <c r="AF2115" s="17">
        <v>57.473583713063157</v>
      </c>
      <c r="AG2115" s="17">
        <v>7.3082972864619364</v>
      </c>
      <c r="AH2115" s="17">
        <v>0.26348273745302264</v>
      </c>
      <c r="AI2115" s="17">
        <v>0.35346392329110538</v>
      </c>
      <c r="AJ2115" s="17">
        <v>0.33333333333333298</v>
      </c>
      <c r="AK2115" s="17">
        <v>0.73129756291183556</v>
      </c>
      <c r="AL2115" s="17">
        <v>0.80445550142063049</v>
      </c>
      <c r="AM2115" s="17">
        <v>0.33333333333333298</v>
      </c>
      <c r="AN2115" s="17">
        <v>0.38240806923365522</v>
      </c>
      <c r="AO2115" s="17">
        <v>0.45681853128578076</v>
      </c>
      <c r="AP2115" s="17">
        <v>0.33333333333333298</v>
      </c>
      <c r="AQ2115" s="17">
        <v>7.9056202430217422</v>
      </c>
      <c r="AR2115" s="17">
        <v>2.2444243630026963</v>
      </c>
      <c r="AS2115" s="17">
        <v>5.3844349300651873</v>
      </c>
      <c r="AT2115" s="17">
        <v>7.2654722176187079</v>
      </c>
      <c r="AU2115" s="17">
        <v>-0.99999999999999989</v>
      </c>
      <c r="AV2115" s="17">
        <v>-0.99999999999999989</v>
      </c>
      <c r="AW2115" s="17">
        <v>-0.99999999999999989</v>
      </c>
      <c r="AX2115" s="17">
        <v>-0.99999999999999989</v>
      </c>
      <c r="AY2115" s="17">
        <v>2.3998754757139879E-2</v>
      </c>
      <c r="AZ2115" s="17">
        <v>0.21749134236427425</v>
      </c>
      <c r="BA2115" s="17">
        <v>0.35497091894603133</v>
      </c>
      <c r="BB2115" s="17">
        <v>0.11836340494340813</v>
      </c>
      <c r="BC2115" s="17">
        <v>0.19506882507109824</v>
      </c>
      <c r="BD2115" s="17">
        <v>4.3327304785044003</v>
      </c>
      <c r="BE2115" s="17">
        <v>6.38545969567034</v>
      </c>
      <c r="BF2115" s="17">
        <v>-0.99999999999999989</v>
      </c>
      <c r="BG2115" s="22">
        <v>564.60709217536032</v>
      </c>
    </row>
    <row r="2116" spans="1:100" x14ac:dyDescent="0.25">
      <c r="A2116">
        <v>5123</v>
      </c>
      <c r="B2116" t="s">
        <v>1930</v>
      </c>
      <c r="C2116" s="48">
        <v>2</v>
      </c>
      <c r="D2116" s="22">
        <v>1440.5459863281249</v>
      </c>
      <c r="E2116" s="17">
        <v>110.97858861641478</v>
      </c>
      <c r="F2116" s="17">
        <v>40.842261555540674</v>
      </c>
      <c r="G2116" s="17">
        <v>0.73984139303723651</v>
      </c>
      <c r="H2116" s="17">
        <v>9.2858608141912367</v>
      </c>
      <c r="I2116" s="17">
        <v>80.219671827165939</v>
      </c>
      <c r="J2116" s="17">
        <v>18.161582049171447</v>
      </c>
      <c r="K2116" s="17">
        <v>-0.99999999999999933</v>
      </c>
      <c r="L2116" s="17">
        <v>-0.99999999999999933</v>
      </c>
      <c r="M2116" s="17">
        <v>-0.99999999999999933</v>
      </c>
      <c r="N2116" s="17">
        <v>0.34215263404454604</v>
      </c>
      <c r="O2116" s="17">
        <v>-0.99999999999999933</v>
      </c>
      <c r="P2116" s="17">
        <v>-0.99999999999999933</v>
      </c>
      <c r="Q2116" s="17">
        <v>4.7934539406483045</v>
      </c>
      <c r="R2116" s="17">
        <v>-0.99999999999999933</v>
      </c>
      <c r="S2116" s="17">
        <v>2.1946662227491576</v>
      </c>
      <c r="T2116" s="17">
        <v>0.26270650896697434</v>
      </c>
      <c r="U2116" s="17">
        <v>0.46136283258225447</v>
      </c>
      <c r="V2116" s="17">
        <v>0.43684750273058626</v>
      </c>
      <c r="W2116" s="17">
        <v>4.8763959014343907</v>
      </c>
      <c r="X2116" s="17">
        <v>3.2389862869630575</v>
      </c>
      <c r="Y2116" s="17">
        <v>0.20886706051751985</v>
      </c>
      <c r="Z2116" s="17">
        <v>42.900113563012525</v>
      </c>
      <c r="AA2116" s="17">
        <v>1.2417399274471879</v>
      </c>
      <c r="AB2116" s="17">
        <v>2.0768427986460125</v>
      </c>
      <c r="AC2116" s="17">
        <v>29.056969436195963</v>
      </c>
      <c r="AD2116" s="17">
        <v>1.5423059979238669</v>
      </c>
      <c r="AE2116" s="17">
        <v>1.2414826794258975</v>
      </c>
      <c r="AF2116" s="17">
        <v>71.332511214144944</v>
      </c>
      <c r="AG2116" s="17">
        <v>30.986976175322962</v>
      </c>
      <c r="AH2116" s="17">
        <v>0.42730349018442404</v>
      </c>
      <c r="AI2116" s="17">
        <v>0.54728438146602421</v>
      </c>
      <c r="AJ2116" s="17">
        <v>0.33333333333333298</v>
      </c>
      <c r="AK2116" s="17">
        <v>0.94997369626209882</v>
      </c>
      <c r="AL2116" s="17">
        <v>0.99544914872776347</v>
      </c>
      <c r="AM2116" s="17">
        <v>0.33333333333333298</v>
      </c>
      <c r="AN2116" s="17">
        <v>0.57954341966203438</v>
      </c>
      <c r="AO2116" s="17">
        <v>0.67223450084133662</v>
      </c>
      <c r="AP2116" s="17">
        <v>0.33333333333333298</v>
      </c>
      <c r="AQ2116" s="17">
        <v>10.363283086046563</v>
      </c>
      <c r="AR2116" s="17">
        <v>2.2444243630026963</v>
      </c>
      <c r="AS2116" s="17">
        <v>8.5128934915065475</v>
      </c>
      <c r="AT2116" s="17">
        <v>9.4542663572400674</v>
      </c>
      <c r="AU2116" s="17">
        <v>-0.99999999999999933</v>
      </c>
      <c r="AV2116" s="17">
        <v>-0.99999999999999933</v>
      </c>
      <c r="AW2116" s="17">
        <v>-0.99999999999999933</v>
      </c>
      <c r="AX2116" s="17">
        <v>-0.99999999999999933</v>
      </c>
      <c r="AY2116" s="17">
        <v>5.6944602784298214E-2</v>
      </c>
      <c r="AZ2116" s="17">
        <v>-9.7215765194592629E-3</v>
      </c>
      <c r="BA2116" s="17">
        <v>0.57339913558791777</v>
      </c>
      <c r="BB2116" s="17">
        <v>-8.1726084898134377E-3</v>
      </c>
      <c r="BC2116" s="17">
        <v>0.31618607793649267</v>
      </c>
      <c r="BD2116" s="17">
        <v>0.95871558624744857</v>
      </c>
      <c r="BE2116" s="17">
        <v>9.6449926296585211</v>
      </c>
      <c r="BF2116" s="17">
        <v>-0.99999999999999933</v>
      </c>
      <c r="BG2116" s="22">
        <v>1271.1534808513445</v>
      </c>
    </row>
    <row r="2117" spans="1:100" x14ac:dyDescent="0.25">
      <c r="A2117">
        <v>5124</v>
      </c>
      <c r="B2117" t="s">
        <v>1931</v>
      </c>
      <c r="C2117" s="48">
        <v>2</v>
      </c>
      <c r="D2117" s="22">
        <v>1579.0170312499999</v>
      </c>
      <c r="E2117" s="17">
        <v>81.196482902214399</v>
      </c>
      <c r="F2117" s="17">
        <v>-7.2035305047776159</v>
      </c>
      <c r="G2117" s="17">
        <v>0.40589516230343659</v>
      </c>
      <c r="H2117" s="17">
        <v>6.2396885910587754</v>
      </c>
      <c r="I2117" s="17">
        <v>56.832695383792178</v>
      </c>
      <c r="J2117" s="17">
        <v>12.385390174001001</v>
      </c>
      <c r="K2117" s="17">
        <v>-1</v>
      </c>
      <c r="L2117" s="17">
        <v>-1</v>
      </c>
      <c r="M2117" s="17">
        <v>-1</v>
      </c>
      <c r="N2117" s="17">
        <v>0.25893334342369773</v>
      </c>
      <c r="O2117" s="17">
        <v>-1</v>
      </c>
      <c r="P2117" s="17">
        <v>-1</v>
      </c>
      <c r="Q2117" s="17">
        <v>3.8994822407842933</v>
      </c>
      <c r="R2117" s="17">
        <v>-1</v>
      </c>
      <c r="S2117" s="17">
        <v>1.0287449634019095</v>
      </c>
      <c r="T2117" s="17">
        <v>0.13183929471655378</v>
      </c>
      <c r="U2117" s="17">
        <v>6.9213613752779971E-2</v>
      </c>
      <c r="V2117" s="17">
        <v>-7.6994768010381007E-2</v>
      </c>
      <c r="W2117" s="17">
        <v>2.272609956119624</v>
      </c>
      <c r="X2117" s="17">
        <v>3.0883400737514499E-2</v>
      </c>
      <c r="Y2117" s="17">
        <v>9.1126999453120527E-2</v>
      </c>
      <c r="Z2117" s="17">
        <v>32.089781517194986</v>
      </c>
      <c r="AA2117" s="17">
        <v>0.44557144335529708</v>
      </c>
      <c r="AB2117" s="17">
        <v>0.92923630123846435</v>
      </c>
      <c r="AC2117" s="17">
        <v>15.881258639537768</v>
      </c>
      <c r="AD2117" s="17">
        <v>0.53664490276090526</v>
      </c>
      <c r="AE2117" s="17">
        <v>0.39929447511301841</v>
      </c>
      <c r="AF2117" s="17">
        <v>49.993667946674933</v>
      </c>
      <c r="AG2117" s="17">
        <v>-5.4715172795793761</v>
      </c>
      <c r="AH2117" s="17">
        <v>0.17506569139216779</v>
      </c>
      <c r="AI2117" s="17">
        <v>0.2488554894250648</v>
      </c>
      <c r="AJ2117" s="17">
        <v>0.33333333333333298</v>
      </c>
      <c r="AK2117" s="17">
        <v>0.61327406813189878</v>
      </c>
      <c r="AL2117" s="17">
        <v>0.70137274890164214</v>
      </c>
      <c r="AM2117" s="17">
        <v>0.33333333333333298</v>
      </c>
      <c r="AN2117" s="17">
        <v>0.27601052760089889</v>
      </c>
      <c r="AO2117" s="17">
        <v>0.34055460632588508</v>
      </c>
      <c r="AP2117" s="17">
        <v>0.33333333333333298</v>
      </c>
      <c r="AQ2117" s="17">
        <v>6.5791748130580636</v>
      </c>
      <c r="AR2117" s="17">
        <v>2.2444243630026963</v>
      </c>
      <c r="AS2117" s="17">
        <v>3.6959488248892365</v>
      </c>
      <c r="AT2117" s="17">
        <v>6.0841401273069566</v>
      </c>
      <c r="AU2117" s="17">
        <v>-1</v>
      </c>
      <c r="AV2117" s="17">
        <v>-1</v>
      </c>
      <c r="AW2117" s="17">
        <v>-1</v>
      </c>
      <c r="AX2117" s="17">
        <v>-1</v>
      </c>
      <c r="AY2117" s="17">
        <v>6.2172801029044553E-3</v>
      </c>
      <c r="AZ2117" s="17">
        <v>0.34012229588884291</v>
      </c>
      <c r="BA2117" s="17">
        <v>0.23708122933215769</v>
      </c>
      <c r="BB2117" s="17">
        <v>0.18665719765003619</v>
      </c>
      <c r="BC2117" s="17">
        <v>0.1296996362057421</v>
      </c>
      <c r="BD2117" s="17">
        <v>6.1537478109532131</v>
      </c>
      <c r="BE2117" s="17">
        <v>4.6262303626576129</v>
      </c>
      <c r="BF2117" s="17">
        <v>-1</v>
      </c>
      <c r="BG2117" s="22">
        <v>274.98056431011571</v>
      </c>
    </row>
    <row r="2118" spans="1:100" x14ac:dyDescent="0.25">
      <c r="A2118">
        <v>5125</v>
      </c>
      <c r="B2118" t="s">
        <v>1932</v>
      </c>
      <c r="C2118" s="48">
        <v>2</v>
      </c>
      <c r="D2118" s="22">
        <v>1493.400146484375</v>
      </c>
      <c r="E2118" s="17">
        <v>35.077289785766993</v>
      </c>
      <c r="F2118" s="17">
        <v>-81.605024600810069</v>
      </c>
      <c r="G2118" s="17">
        <v>-0.11123854387296467</v>
      </c>
      <c r="H2118" s="17">
        <v>1.5225270050793656</v>
      </c>
      <c r="I2118" s="17">
        <v>20.61670403139162</v>
      </c>
      <c r="J2118" s="17">
        <v>3.4406462688841284</v>
      </c>
      <c r="K2118" s="17">
        <v>-1.0000000000000013</v>
      </c>
      <c r="L2118" s="17">
        <v>-1.0000000000000013</v>
      </c>
      <c r="M2118" s="17">
        <v>-1.0000000000000013</v>
      </c>
      <c r="N2118" s="17">
        <v>0.13006379430626699</v>
      </c>
      <c r="O2118" s="17">
        <v>-1.0000000000000013</v>
      </c>
      <c r="P2118" s="17">
        <v>-1.0000000000000013</v>
      </c>
      <c r="Q2118" s="17">
        <v>2.5151189636433955</v>
      </c>
      <c r="R2118" s="17">
        <v>-1.0000000000000013</v>
      </c>
      <c r="S2118" s="17">
        <v>-0.77674683877004447</v>
      </c>
      <c r="T2118" s="17">
        <v>-7.0815627824697691E-2</v>
      </c>
      <c r="U2118" s="17">
        <v>-0.53805055108554245</v>
      </c>
      <c r="V2118" s="17">
        <v>-0.87270717139484344</v>
      </c>
      <c r="W2118" s="17">
        <v>-1.7594926761870582</v>
      </c>
      <c r="X2118" s="17">
        <v>-4.9370365296763294</v>
      </c>
      <c r="Y2118" s="17">
        <v>-9.1199820076709764E-2</v>
      </c>
      <c r="Z2118" s="17">
        <v>15.349400697303558</v>
      </c>
      <c r="AA2118" s="17">
        <v>-0.78733829188734239</v>
      </c>
      <c r="AB2118" s="17">
        <v>-0.84789410664913389</v>
      </c>
      <c r="AC2118" s="17">
        <v>-4.5220384445836466</v>
      </c>
      <c r="AD2118" s="17">
        <v>-1.0206754124176169</v>
      </c>
      <c r="AE2118" s="17">
        <v>-0.90487927297021264</v>
      </c>
      <c r="AF2118" s="17">
        <v>16.949321016403644</v>
      </c>
      <c r="AG2118" s="17">
        <v>-61.929456033710174</v>
      </c>
      <c r="AH2118" s="17">
        <v>-0.21553811162304154</v>
      </c>
      <c r="AI2118" s="17">
        <v>-0.21327770678483154</v>
      </c>
      <c r="AJ2118" s="17">
        <v>0.33333333333333298</v>
      </c>
      <c r="AK2118" s="17">
        <v>9.1876577941382376E-2</v>
      </c>
      <c r="AL2118" s="17">
        <v>0.24597962107106947</v>
      </c>
      <c r="AM2118" s="17">
        <v>0.33333333333333298</v>
      </c>
      <c r="AN2118" s="17">
        <v>-0.19402648725955768</v>
      </c>
      <c r="AO2118" s="17">
        <v>-0.1730695562768067</v>
      </c>
      <c r="AP2118" s="17">
        <v>0.33333333333333298</v>
      </c>
      <c r="AQ2118" s="17">
        <v>0.71927954943034411</v>
      </c>
      <c r="AR2118" s="17">
        <v>2.2444243630026963</v>
      </c>
      <c r="AS2118" s="17">
        <v>-3.7633491657508369</v>
      </c>
      <c r="AT2118" s="17">
        <v>0.8653183315404922</v>
      </c>
      <c r="AU2118" s="17">
        <v>-1.0000000000000013</v>
      </c>
      <c r="AV2118" s="17">
        <v>-1.0000000000000013</v>
      </c>
      <c r="AW2118" s="17">
        <v>-1.0000000000000013</v>
      </c>
      <c r="AX2118" s="17">
        <v>-1.0000000000000013</v>
      </c>
      <c r="AY2118" s="17">
        <v>-7.2336708438881028E-2</v>
      </c>
      <c r="AZ2118" s="17">
        <v>0.88187435556644944</v>
      </c>
      <c r="BA2118" s="17">
        <v>-0.28372514399734805</v>
      </c>
      <c r="BB2118" s="17">
        <v>0.48836163522173598</v>
      </c>
      <c r="BC2118" s="17">
        <v>-0.15908465266604019</v>
      </c>
      <c r="BD2118" s="17">
        <v>14.198534728190348</v>
      </c>
      <c r="BE2118" s="17">
        <v>-3.145593040916947</v>
      </c>
      <c r="BF2118" s="17">
        <v>-1.0000000000000013</v>
      </c>
      <c r="BG2118" s="22">
        <v>625.88198917258717</v>
      </c>
    </row>
    <row r="2119" spans="1:100" x14ac:dyDescent="0.25">
      <c r="A2119">
        <v>5126</v>
      </c>
      <c r="B2119" t="s">
        <v>1933</v>
      </c>
      <c r="C2119" s="48">
        <v>2</v>
      </c>
      <c r="D2119" s="22">
        <v>1505.1409960937499</v>
      </c>
      <c r="E2119" s="17">
        <v>122.06417505219977</v>
      </c>
      <c r="F2119" s="17">
        <v>58.726013156974787</v>
      </c>
      <c r="G2119" s="17">
        <v>0.86414387994765662</v>
      </c>
      <c r="H2119" s="17">
        <v>10.419716351535632</v>
      </c>
      <c r="I2119" s="17">
        <v>88.924843695220602</v>
      </c>
      <c r="J2119" s="17">
        <v>20.311613847337746</v>
      </c>
      <c r="K2119" s="17">
        <v>-0.99999999999999911</v>
      </c>
      <c r="L2119" s="17">
        <v>-0.99999999999999911</v>
      </c>
      <c r="M2119" s="17">
        <v>-0.99999999999999911</v>
      </c>
      <c r="N2119" s="17">
        <v>0.3731287728090476</v>
      </c>
      <c r="O2119" s="17">
        <v>-0.99999999999999911</v>
      </c>
      <c r="P2119" s="17">
        <v>-0.99999999999999911</v>
      </c>
      <c r="Q2119" s="17">
        <v>5.1262108197316687</v>
      </c>
      <c r="R2119" s="17">
        <v>-0.99999999999999911</v>
      </c>
      <c r="S2119" s="17">
        <v>2.628648998240096</v>
      </c>
      <c r="T2119" s="17">
        <v>0.31141830352929456</v>
      </c>
      <c r="U2119" s="17">
        <v>0.60732981365394278</v>
      </c>
      <c r="V2119" s="17">
        <v>0.62811144361247662</v>
      </c>
      <c r="W2119" s="17">
        <v>5.8455850660308393</v>
      </c>
      <c r="X2119" s="17">
        <v>4.433116150762026</v>
      </c>
      <c r="Y2119" s="17">
        <v>0.25269262598993247</v>
      </c>
      <c r="Z2119" s="17">
        <v>46.923968405361919</v>
      </c>
      <c r="AA2119" s="17">
        <v>1.5380921945617412</v>
      </c>
      <c r="AB2119" s="17">
        <v>2.5040083974577154</v>
      </c>
      <c r="AC2119" s="17">
        <v>33.961272788380263</v>
      </c>
      <c r="AD2119" s="17">
        <v>1.916636245170944</v>
      </c>
      <c r="AE2119" s="17">
        <v>1.5549645474879472</v>
      </c>
      <c r="AF2119" s="17">
        <v>79.275320690118846</v>
      </c>
      <c r="AG2119" s="17">
        <v>44.557668066330272</v>
      </c>
      <c r="AH2119" s="17">
        <v>0.52119221476679789</v>
      </c>
      <c r="AI2119" s="17">
        <v>0.65836649598817498</v>
      </c>
      <c r="AJ2119" s="17">
        <v>0.33333333333333298</v>
      </c>
      <c r="AK2119" s="17">
        <v>1.0753010611688154</v>
      </c>
      <c r="AL2119" s="17">
        <v>1.1049111652917074</v>
      </c>
      <c r="AM2119" s="17">
        <v>0.33333333333333298</v>
      </c>
      <c r="AN2119" s="17">
        <v>0.69252536067512849</v>
      </c>
      <c r="AO2119" s="17">
        <v>0.79569340515614884</v>
      </c>
      <c r="AP2119" s="17">
        <v>0.33333333333333298</v>
      </c>
      <c r="AQ2119" s="17">
        <v>11.771815435811927</v>
      </c>
      <c r="AR2119" s="17">
        <v>2.2444243630026963</v>
      </c>
      <c r="AS2119" s="17">
        <v>10.305871361191524</v>
      </c>
      <c r="AT2119" s="17">
        <v>10.708705045355266</v>
      </c>
      <c r="AU2119" s="17">
        <v>-0.99999999999999911</v>
      </c>
      <c r="AV2119" s="17">
        <v>-0.99999999999999911</v>
      </c>
      <c r="AW2119" s="17">
        <v>-0.99999999999999911</v>
      </c>
      <c r="AX2119" s="17">
        <v>-0.99999999999999911</v>
      </c>
      <c r="AY2119" s="17">
        <v>7.5826481911213606E-2</v>
      </c>
      <c r="AZ2119" s="17">
        <v>-0.13994153221462691</v>
      </c>
      <c r="BA2119" s="17">
        <v>0.69858441481156874</v>
      </c>
      <c r="BB2119" s="17">
        <v>-8.0692754545192036E-2</v>
      </c>
      <c r="BC2119" s="17">
        <v>0.38560063138502554</v>
      </c>
      <c r="BD2119" s="17">
        <v>-0.97499519016030511</v>
      </c>
      <c r="BE2119" s="17">
        <v>11.513091663534663</v>
      </c>
      <c r="BF2119" s="17">
        <v>-0.99999999999999911</v>
      </c>
      <c r="BG2119" s="22">
        <v>93.636377507931684</v>
      </c>
    </row>
    <row r="2120" spans="1:100" x14ac:dyDescent="0.25">
      <c r="A2120">
        <v>5129</v>
      </c>
      <c r="B2120" t="s">
        <v>1934</v>
      </c>
      <c r="C2120" s="48">
        <v>2</v>
      </c>
      <c r="D2120" s="22">
        <v>1482.993623046875</v>
      </c>
      <c r="E2120" s="17">
        <v>70.699046274738095</v>
      </c>
      <c r="F2120" s="17">
        <v>-24.138453179825827</v>
      </c>
      <c r="G2120" s="17">
        <v>0.2881875889117691</v>
      </c>
      <c r="H2120" s="17">
        <v>5.1659901704173947</v>
      </c>
      <c r="I2120" s="17">
        <v>48.589379565947283</v>
      </c>
      <c r="J2120" s="17">
        <v>10.349429092550881</v>
      </c>
      <c r="K2120" s="17">
        <v>-1.0000000000000004</v>
      </c>
      <c r="L2120" s="17">
        <v>-1.0000000000000004</v>
      </c>
      <c r="M2120" s="17">
        <v>-1.0000000000000004</v>
      </c>
      <c r="N2120" s="17">
        <v>0.22960065493420145</v>
      </c>
      <c r="O2120" s="17">
        <v>-1.0000000000000004</v>
      </c>
      <c r="P2120" s="17">
        <v>-1.0000000000000004</v>
      </c>
      <c r="Q2120" s="17">
        <v>3.5843798985880815</v>
      </c>
      <c r="R2120" s="17">
        <v>-1.0000000000000004</v>
      </c>
      <c r="S2120" s="17">
        <v>0.61778730143950034</v>
      </c>
      <c r="T2120" s="17">
        <v>8.571192207906006E-2</v>
      </c>
      <c r="U2120" s="17">
        <v>-6.9009036206249874E-2</v>
      </c>
      <c r="V2120" s="17">
        <v>-0.25811113115087914</v>
      </c>
      <c r="W2120" s="17">
        <v>1.3548414741072003</v>
      </c>
      <c r="X2120" s="17">
        <v>-1.0998914701111575</v>
      </c>
      <c r="Y2120" s="17">
        <v>4.9626615249279644E-2</v>
      </c>
      <c r="Z2120" s="17">
        <v>28.279413752673985</v>
      </c>
      <c r="AA2120" s="17">
        <v>0.16494225323851325</v>
      </c>
      <c r="AB2120" s="17">
        <v>0.52473412817446607</v>
      </c>
      <c r="AC2120" s="17">
        <v>11.237154880147557</v>
      </c>
      <c r="AD2120" s="17">
        <v>0.18217488252462677</v>
      </c>
      <c r="AE2120" s="17">
        <v>0.10244450123870219</v>
      </c>
      <c r="AF2120" s="17">
        <v>42.472267107744031</v>
      </c>
      <c r="AG2120" s="17">
        <v>-18.322211191179175</v>
      </c>
      <c r="AH2120" s="17">
        <v>8.6158267139311601E-2</v>
      </c>
      <c r="AI2120" s="17">
        <v>0.14366687677051301</v>
      </c>
      <c r="AJ2120" s="17">
        <v>0.33333333333333298</v>
      </c>
      <c r="AK2120" s="17">
        <v>0.49459599201767912</v>
      </c>
      <c r="AL2120" s="17">
        <v>0.59771827932062949</v>
      </c>
      <c r="AM2120" s="17">
        <v>0.33333333333333298</v>
      </c>
      <c r="AN2120" s="17">
        <v>0.16902288443881353</v>
      </c>
      <c r="AO2120" s="17">
        <v>0.22364585894930766</v>
      </c>
      <c r="AP2120" s="17">
        <v>0.33333333333333298</v>
      </c>
      <c r="AQ2120" s="17">
        <v>5.2453726578845616</v>
      </c>
      <c r="AR2120" s="17">
        <v>2.2444243630026963</v>
      </c>
      <c r="AS2120" s="17">
        <v>1.9980980462666551</v>
      </c>
      <c r="AT2120" s="17">
        <v>4.8962561386858958</v>
      </c>
      <c r="AU2120" s="17">
        <v>-1.0000000000000004</v>
      </c>
      <c r="AV2120" s="17">
        <v>-1.0000000000000004</v>
      </c>
      <c r="AW2120" s="17">
        <v>-1.0000000000000004</v>
      </c>
      <c r="AX2120" s="17">
        <v>-1.0000000000000004</v>
      </c>
      <c r="AY2120" s="17">
        <v>-1.1662814079810362E-2</v>
      </c>
      <c r="AZ2120" s="17">
        <v>0.46343338461303585</v>
      </c>
      <c r="BA2120" s="17">
        <v>0.11853770049356413</v>
      </c>
      <c r="BB2120" s="17">
        <v>0.25532976105851896</v>
      </c>
      <c r="BC2120" s="17">
        <v>6.3967897062170084E-2</v>
      </c>
      <c r="BD2120" s="17">
        <v>7.9848648608985222</v>
      </c>
      <c r="BE2120" s="17">
        <v>2.8572440004511619</v>
      </c>
      <c r="BF2120" s="17">
        <v>-1.0000000000000004</v>
      </c>
      <c r="BG2120" s="22">
        <v>112.09977641916029</v>
      </c>
    </row>
    <row r="2121" spans="1:100" x14ac:dyDescent="0.25">
      <c r="A2121">
        <v>5130</v>
      </c>
      <c r="B2121" t="s">
        <v>3043</v>
      </c>
      <c r="C2121" s="48">
        <v>3</v>
      </c>
      <c r="D2121" s="22">
        <v>1419.4660264761112</v>
      </c>
      <c r="E2121" s="47">
        <v>3.1753912100922923</v>
      </c>
      <c r="F2121" s="47">
        <v>-83.847986441634845</v>
      </c>
      <c r="G2121" s="47">
        <v>0.23962929826146817</v>
      </c>
      <c r="H2121" s="47">
        <v>3.1354409583600353</v>
      </c>
      <c r="I2121" s="47">
        <v>-1.1726628094960334</v>
      </c>
      <c r="J2121" s="47">
        <v>6.9399632370809377</v>
      </c>
      <c r="K2121" s="47">
        <v>-1.0000000000000009</v>
      </c>
      <c r="L2121" s="47">
        <v>-1.0000000000000009</v>
      </c>
      <c r="M2121" s="47">
        <v>-1.0000000000000009</v>
      </c>
      <c r="N2121" s="47">
        <v>0.23778018221526792</v>
      </c>
      <c r="O2121" s="47">
        <v>-1.0000000000000009</v>
      </c>
      <c r="P2121" s="47">
        <v>-1.0000000000000009</v>
      </c>
      <c r="Q2121" s="47">
        <v>2.7680766064972278</v>
      </c>
      <c r="R2121" s="47">
        <v>-1.0000000000000009</v>
      </c>
      <c r="S2121" s="47">
        <v>1.0554265828837994</v>
      </c>
      <c r="T2121" s="47">
        <v>0.11911749475127474</v>
      </c>
      <c r="U2121" s="47">
        <v>-0.8717444069523953</v>
      </c>
      <c r="V2121" s="47">
        <v>-1.1851041225007029</v>
      </c>
      <c r="W2121" s="47">
        <v>0.36736435186280603</v>
      </c>
      <c r="X2121" s="47">
        <v>-5.4416428939326952E-2</v>
      </c>
      <c r="Y2121" s="47">
        <v>0.13581930372161366</v>
      </c>
      <c r="Z2121" s="47">
        <v>2.3196740961014228</v>
      </c>
      <c r="AA2121" s="47">
        <v>-0.91129258388000156</v>
      </c>
      <c r="AB2121" s="47">
        <v>-0.72372194392396327</v>
      </c>
      <c r="AC2121" s="47">
        <v>-3.634623400983267</v>
      </c>
      <c r="AD2121" s="47">
        <v>-0.58433626480310463</v>
      </c>
      <c r="AE2121" s="47">
        <v>-0.57240838676040318</v>
      </c>
      <c r="AF2121" s="47">
        <v>-2.6110796355661954</v>
      </c>
      <c r="AG2121" s="47">
        <v>-39.93552506981198</v>
      </c>
      <c r="AH2121" s="47">
        <v>3.6223757630611392E-2</v>
      </c>
      <c r="AI2121" s="47">
        <v>0.20621564845374943</v>
      </c>
      <c r="AJ2121" s="47">
        <v>0.33333333333333298</v>
      </c>
      <c r="AK2121" s="47">
        <v>-0.22437459827507916</v>
      </c>
      <c r="AL2121" s="47">
        <v>0.2189323625698763</v>
      </c>
      <c r="AM2121" s="47">
        <v>0.33333333333333298</v>
      </c>
      <c r="AN2121" s="47">
        <v>-0.21368685934505555</v>
      </c>
      <c r="AO2121" s="47">
        <v>-0.13746464580958626</v>
      </c>
      <c r="AP2121" s="47">
        <v>0.33333333333333298</v>
      </c>
      <c r="AQ2121" s="47">
        <v>1.4384168260701973</v>
      </c>
      <c r="AR2121" s="47">
        <v>0.66900765412468755</v>
      </c>
      <c r="AS2121" s="47">
        <v>8.6911365640602458</v>
      </c>
      <c r="AT2121" s="47">
        <v>-2.420180981104</v>
      </c>
      <c r="AU2121" s="47">
        <v>-1.0000000000000009</v>
      </c>
      <c r="AV2121" s="47">
        <v>-1.0000000000000009</v>
      </c>
      <c r="AW2121" s="47">
        <v>-1.0000000000000009</v>
      </c>
      <c r="AX2121" s="47">
        <v>-1.0000000000000009</v>
      </c>
      <c r="AY2121" s="47">
        <v>-1.1906122675555835E-2</v>
      </c>
      <c r="AZ2121" s="47">
        <v>1.2758370326977106</v>
      </c>
      <c r="BA2121" s="47">
        <v>0.1429269069356503</v>
      </c>
      <c r="BB2121" s="47">
        <v>0.1333617205664987</v>
      </c>
      <c r="BC2121" s="47">
        <v>-0.25773703465295716</v>
      </c>
      <c r="BD2121" s="47">
        <v>9.7132281776510254</v>
      </c>
      <c r="BE2121" s="47">
        <v>-5.72879133164568</v>
      </c>
      <c r="BF2121" s="47">
        <v>-1.0000000000000009</v>
      </c>
      <c r="CU2121" t="e">
        <v>#N/A</v>
      </c>
      <c r="CV2121" t="e">
        <v>#N/A</v>
      </c>
    </row>
    <row r="2122" spans="1:100" x14ac:dyDescent="0.25">
      <c r="A2122">
        <v>5132</v>
      </c>
      <c r="B2122" t="s">
        <v>1935</v>
      </c>
      <c r="C2122" s="48">
        <v>3</v>
      </c>
      <c r="D2122" s="22">
        <v>1455.7270606617592</v>
      </c>
      <c r="E2122" s="17">
        <v>42.115250394341146</v>
      </c>
      <c r="F2122" s="17">
        <v>-59.793592418039417</v>
      </c>
      <c r="G2122" s="17">
        <v>-1.5082475705135373E-2</v>
      </c>
      <c r="H2122" s="17">
        <v>2.06852039544551</v>
      </c>
      <c r="I2122" s="17">
        <v>27.976942120573145</v>
      </c>
      <c r="J2122" s="17">
        <v>4.8195341430315892</v>
      </c>
      <c r="K2122" s="17">
        <v>-0.99999999999999989</v>
      </c>
      <c r="L2122" s="17">
        <v>-0.99999999999999989</v>
      </c>
      <c r="M2122" s="17">
        <v>-0.99999999999999989</v>
      </c>
      <c r="N2122" s="17">
        <v>0.18924944857320877</v>
      </c>
      <c r="O2122" s="17">
        <v>-0.99999999999999989</v>
      </c>
      <c r="P2122" s="17">
        <v>-0.99999999999999989</v>
      </c>
      <c r="Q2122" s="17">
        <v>3.3689178808474818</v>
      </c>
      <c r="R2122" s="17">
        <v>-0.99999999999999989</v>
      </c>
      <c r="S2122" s="17">
        <v>-0.61564406577678799</v>
      </c>
      <c r="T2122" s="17">
        <v>-6.2138079522325841E-2</v>
      </c>
      <c r="U2122" s="17">
        <v>-3.4554676924198266E-2</v>
      </c>
      <c r="V2122" s="17">
        <v>-0.18040344365101452</v>
      </c>
      <c r="W2122" s="17">
        <v>-1.3003974854019729</v>
      </c>
      <c r="X2122" s="17">
        <v>-3.681896153698677</v>
      </c>
      <c r="Y2122" s="17">
        <v>-3.3081144442169599E-2</v>
      </c>
      <c r="Z2122" s="17">
        <v>34.061782546380613</v>
      </c>
      <c r="AA2122" s="17">
        <v>0.58232237095798811</v>
      </c>
      <c r="AB2122" s="17">
        <v>-0.5146587777338093</v>
      </c>
      <c r="AC2122" s="17">
        <v>-6.6763650090728843</v>
      </c>
      <c r="AD2122" s="17">
        <v>-0.29226634333016527</v>
      </c>
      <c r="AE2122" s="17">
        <v>-0.18692154236791619</v>
      </c>
      <c r="AF2122" s="17">
        <v>26.683837217205994</v>
      </c>
      <c r="AG2122" s="17">
        <v>-51.646410226898062</v>
      </c>
      <c r="AH2122" s="17">
        <v>-4.8428880551830221E-2</v>
      </c>
      <c r="AI2122" s="17">
        <v>-0.22901618203656629</v>
      </c>
      <c r="AJ2122" s="17">
        <v>0.33333333333333298</v>
      </c>
      <c r="AK2122" s="17">
        <v>0.51758149525782426</v>
      </c>
      <c r="AL2122" s="17">
        <v>0.51857827155042324</v>
      </c>
      <c r="AM2122" s="17">
        <v>0.33333333333333298</v>
      </c>
      <c r="AN2122" s="17">
        <v>-6.2391415695457329E-2</v>
      </c>
      <c r="AO2122" s="17">
        <v>-3.094110884042979E-2</v>
      </c>
      <c r="AP2122" s="17">
        <v>0.33333333333333298</v>
      </c>
      <c r="AQ2122" s="17">
        <v>1.2931049033671349</v>
      </c>
      <c r="AR2122" s="17">
        <v>2.0125355476417757</v>
      </c>
      <c r="AS2122" s="17">
        <v>-2.3688163571884311</v>
      </c>
      <c r="AT2122" s="17">
        <v>5.175814952578242</v>
      </c>
      <c r="AU2122" s="17">
        <v>-0.99999999999999989</v>
      </c>
      <c r="AV2122" s="17">
        <v>-0.99999999999999989</v>
      </c>
      <c r="AW2122" s="17">
        <v>-0.99999999999999989</v>
      </c>
      <c r="AX2122" s="17">
        <v>-0.99999999999999989</v>
      </c>
      <c r="AY2122" s="17">
        <v>-4.5342414581884816E-3</v>
      </c>
      <c r="AZ2122" s="17">
        <v>-0.22562805857225285</v>
      </c>
      <c r="BA2122" s="17">
        <v>0.96826702388673602</v>
      </c>
      <c r="BB2122" s="17">
        <v>-0.1965013347068931</v>
      </c>
      <c r="BC2122" s="17">
        <v>9.6356744634287686E-2</v>
      </c>
      <c r="BD2122" s="17">
        <v>-6.0406736605335913</v>
      </c>
      <c r="BE2122" s="17">
        <v>7.2502537352908734</v>
      </c>
      <c r="BF2122" s="17">
        <v>-0.99999999999999989</v>
      </c>
      <c r="CU2122" t="e">
        <v>#N/A</v>
      </c>
      <c r="CV2122" t="e">
        <v>#N/A</v>
      </c>
    </row>
    <row r="2123" spans="1:100" x14ac:dyDescent="0.25">
      <c r="A2123">
        <v>5133</v>
      </c>
      <c r="B2123" t="s">
        <v>1936</v>
      </c>
      <c r="C2123" s="48">
        <v>3</v>
      </c>
      <c r="D2123" s="22">
        <v>1418.1110683113016</v>
      </c>
      <c r="E2123" s="17">
        <v>35.193546089949429</v>
      </c>
      <c r="F2123" s="17">
        <v>-51.496748796004788</v>
      </c>
      <c r="G2123" s="17">
        <v>0.28721989480134014</v>
      </c>
      <c r="H2123" s="17">
        <v>5.1726697419130332</v>
      </c>
      <c r="I2123" s="17">
        <v>24.727726383636838</v>
      </c>
      <c r="J2123" s="17">
        <v>4.853179496078325</v>
      </c>
      <c r="K2123" s="17">
        <v>-1.0000000000000002</v>
      </c>
      <c r="L2123" s="17">
        <v>-1.0000000000000002</v>
      </c>
      <c r="M2123" s="17">
        <v>-1.0000000000000002</v>
      </c>
      <c r="N2123" s="17">
        <v>0.2485002470348569</v>
      </c>
      <c r="O2123" s="17">
        <v>-1.0000000000000002</v>
      </c>
      <c r="P2123" s="17">
        <v>-1.0000000000000002</v>
      </c>
      <c r="Q2123" s="17">
        <v>4.5817609195294882</v>
      </c>
      <c r="R2123" s="17">
        <v>-1.0000000000000002</v>
      </c>
      <c r="S2123" s="17">
        <v>0.31914122575854997</v>
      </c>
      <c r="T2123" s="17">
        <v>1.4083652285899678E-2</v>
      </c>
      <c r="U2123" s="17">
        <v>-2.3686814566778087E-2</v>
      </c>
      <c r="V2123" s="17">
        <v>-1.5686913333753959E-2</v>
      </c>
      <c r="W2123" s="17">
        <v>0.59090882238354414</v>
      </c>
      <c r="X2123" s="17">
        <v>0.99391105674764191</v>
      </c>
      <c r="Y2123" s="17">
        <v>-7.7901755768938858E-3</v>
      </c>
      <c r="Z2123" s="17">
        <v>2.8571121250807288</v>
      </c>
      <c r="AA2123" s="17">
        <v>2.6426977711971418</v>
      </c>
      <c r="AB2123" s="17">
        <v>6.2929853475723802E-2</v>
      </c>
      <c r="AC2123" s="17">
        <v>19.085647499289486</v>
      </c>
      <c r="AD2123" s="17">
        <v>0.61324720047796888</v>
      </c>
      <c r="AE2123" s="17">
        <v>-0.167975551831752</v>
      </c>
      <c r="AF2123" s="17">
        <v>21.837713926014182</v>
      </c>
      <c r="AG2123" s="17">
        <v>-30.603747306121633</v>
      </c>
      <c r="AH2123" s="17">
        <v>0.35325612876884449</v>
      </c>
      <c r="AI2123" s="17">
        <v>0.37004562478427527</v>
      </c>
      <c r="AJ2123" s="17">
        <v>0.33333333333333298</v>
      </c>
      <c r="AK2123" s="17">
        <v>0.1551810146820734</v>
      </c>
      <c r="AL2123" s="17">
        <v>0.14601930592407525</v>
      </c>
      <c r="AM2123" s="17">
        <v>0.33333333333333298</v>
      </c>
      <c r="AN2123" s="17">
        <v>4.6082649692187103E-2</v>
      </c>
      <c r="AO2123" s="17">
        <v>6.193756081617996E-2</v>
      </c>
      <c r="AP2123" s="17">
        <v>0.33333333333333298</v>
      </c>
      <c r="AQ2123" s="17">
        <v>2.8900124576226536</v>
      </c>
      <c r="AR2123" s="17">
        <v>3.0520692828243767</v>
      </c>
      <c r="AS2123" s="17">
        <v>0.24930006643321345</v>
      </c>
      <c r="AT2123" s="17">
        <v>1.551810146820733</v>
      </c>
      <c r="AU2123" s="17">
        <v>-1.0000000000000002</v>
      </c>
      <c r="AV2123" s="17">
        <v>-1.0000000000000002</v>
      </c>
      <c r="AW2123" s="17">
        <v>-1.0000000000000002</v>
      </c>
      <c r="AX2123" s="17">
        <v>-1.0000000000000002</v>
      </c>
      <c r="AY2123" s="17">
        <v>4.5244840002393975E-3</v>
      </c>
      <c r="AZ2123" s="17">
        <v>0.25708203733930041</v>
      </c>
      <c r="BA2123" s="17">
        <v>0.12152179711648607</v>
      </c>
      <c r="BB2123" s="17">
        <v>0.37130921997646593</v>
      </c>
      <c r="BC2123" s="17">
        <v>-7.4143504454507927E-3</v>
      </c>
      <c r="BD2123" s="17">
        <v>10.568140686108157</v>
      </c>
      <c r="BE2123" s="17">
        <v>0.42225022444615923</v>
      </c>
      <c r="BF2123" s="17">
        <v>-1.0000000000000002</v>
      </c>
      <c r="CU2123" t="e">
        <v>#N/A</v>
      </c>
      <c r="CV2123" t="e">
        <v>#N/A</v>
      </c>
    </row>
    <row r="2124" spans="1:100" x14ac:dyDescent="0.25">
      <c r="A2124">
        <v>5134</v>
      </c>
      <c r="B2124" t="s">
        <v>1328</v>
      </c>
      <c r="C2124" s="48">
        <v>2</v>
      </c>
      <c r="D2124" s="22">
        <v>1505.9780761718748</v>
      </c>
      <c r="E2124" s="17">
        <v>121.25305677492057</v>
      </c>
      <c r="F2124" s="17">
        <v>57.417481770361007</v>
      </c>
      <c r="G2124" s="17">
        <v>0.85504882488418832</v>
      </c>
      <c r="H2124" s="17">
        <v>10.336753582225976</v>
      </c>
      <c r="I2124" s="17">
        <v>88.287897327977205</v>
      </c>
      <c r="J2124" s="17">
        <v>20.154298751891403</v>
      </c>
      <c r="K2124" s="17">
        <v>-0.99999999999999911</v>
      </c>
      <c r="L2124" s="17">
        <v>-0.99999999999999911</v>
      </c>
      <c r="M2124" s="17">
        <v>-0.99999999999999911</v>
      </c>
      <c r="N2124" s="17">
        <v>0.37086228808521571</v>
      </c>
      <c r="O2124" s="17">
        <v>-0.99999999999999911</v>
      </c>
      <c r="P2124" s="17">
        <v>-0.99999999999999911</v>
      </c>
      <c r="Q2124" s="17">
        <v>5.1018634215964074</v>
      </c>
      <c r="R2124" s="17">
        <v>-0.99999999999999911</v>
      </c>
      <c r="S2124" s="17">
        <v>2.5968950298538367</v>
      </c>
      <c r="T2124" s="17">
        <v>0.30785412340067059</v>
      </c>
      <c r="U2124" s="17">
        <v>0.59664959507350535</v>
      </c>
      <c r="V2124" s="17">
        <v>0.61411690402429953</v>
      </c>
      <c r="W2124" s="17">
        <v>5.7746707260363861</v>
      </c>
      <c r="X2124" s="17">
        <v>4.3457431855532898</v>
      </c>
      <c r="Y2124" s="17">
        <v>0.24948596503674911</v>
      </c>
      <c r="Z2124" s="17">
        <v>46.62954805812506</v>
      </c>
      <c r="AA2124" s="17">
        <v>1.5164084756387806</v>
      </c>
      <c r="AB2124" s="17">
        <v>2.4727532332290889</v>
      </c>
      <c r="AC2124" s="17">
        <v>33.602431142128943</v>
      </c>
      <c r="AD2124" s="17">
        <v>1.8892469764985689</v>
      </c>
      <c r="AE2124" s="17">
        <v>1.5320274774237097</v>
      </c>
      <c r="AF2124" s="17">
        <v>78.694155410660841</v>
      </c>
      <c r="AG2124" s="17">
        <v>43.564717779768237</v>
      </c>
      <c r="AH2124" s="17">
        <v>0.5143224960577033</v>
      </c>
      <c r="AI2124" s="17">
        <v>0.65023875877827075</v>
      </c>
      <c r="AJ2124" s="17">
        <v>0.33333333333333298</v>
      </c>
      <c r="AK2124" s="17">
        <v>1.0661310170842797</v>
      </c>
      <c r="AL2124" s="17">
        <v>1.0969019685913646</v>
      </c>
      <c r="AM2124" s="17">
        <v>0.33333333333333298</v>
      </c>
      <c r="AN2124" s="17">
        <v>0.68425861557426693</v>
      </c>
      <c r="AO2124" s="17">
        <v>0.78666007395958248</v>
      </c>
      <c r="AP2124" s="17">
        <v>0.33333333333333298</v>
      </c>
      <c r="AQ2124" s="17">
        <v>11.668754913064506</v>
      </c>
      <c r="AR2124" s="17">
        <v>2.2444243630026963</v>
      </c>
      <c r="AS2124" s="17">
        <v>10.174681448119898</v>
      </c>
      <c r="AT2124" s="17">
        <v>10.616919360082736</v>
      </c>
      <c r="AU2124" s="17">
        <v>-0.99999999999999911</v>
      </c>
      <c r="AV2124" s="17">
        <v>-0.99999999999999911</v>
      </c>
      <c r="AW2124" s="17">
        <v>-0.99999999999999911</v>
      </c>
      <c r="AX2124" s="17">
        <v>-0.99999999999999911</v>
      </c>
      <c r="AY2124" s="17">
        <v>7.4444918801500379E-2</v>
      </c>
      <c r="AZ2124" s="17">
        <v>-0.13041350347724956</v>
      </c>
      <c r="BA2124" s="17">
        <v>0.68942476695596899</v>
      </c>
      <c r="BB2124" s="17">
        <v>-7.5386547582013907E-2</v>
      </c>
      <c r="BC2124" s="17">
        <v>0.38052165668779814</v>
      </c>
      <c r="BD2124" s="17">
        <v>-0.83350802907940924</v>
      </c>
      <c r="BE2124" s="17">
        <v>11.376405230306982</v>
      </c>
      <c r="BF2124" s="17">
        <v>-0.99999999999999911</v>
      </c>
      <c r="BG2124" s="22">
        <v>108.54389226544663</v>
      </c>
    </row>
    <row r="2125" spans="1:100" x14ac:dyDescent="0.25">
      <c r="A2125">
        <v>5135</v>
      </c>
      <c r="B2125" t="s">
        <v>1937</v>
      </c>
      <c r="C2125" s="48">
        <v>2</v>
      </c>
      <c r="D2125" s="22">
        <v>1435.3136621093749</v>
      </c>
      <c r="E2125" s="17">
        <v>31.404363887806348</v>
      </c>
      <c r="F2125" s="17">
        <v>-87.530348875723021</v>
      </c>
      <c r="G2125" s="17">
        <v>-0.15242299775809348</v>
      </c>
      <c r="H2125" s="17">
        <v>1.1468529357117028</v>
      </c>
      <c r="I2125" s="17">
        <v>17.73246769571486</v>
      </c>
      <c r="J2125" s="17">
        <v>2.7282881524535743</v>
      </c>
      <c r="K2125" s="17">
        <v>-1.0000000000000013</v>
      </c>
      <c r="L2125" s="17">
        <v>-1.0000000000000013</v>
      </c>
      <c r="M2125" s="17">
        <v>-1.0000000000000013</v>
      </c>
      <c r="N2125" s="17">
        <v>0.11980064197364038</v>
      </c>
      <c r="O2125" s="17">
        <v>-1.0000000000000013</v>
      </c>
      <c r="P2125" s="17">
        <v>-1.0000000000000013</v>
      </c>
      <c r="Q2125" s="17">
        <v>2.4048684716202997</v>
      </c>
      <c r="R2125" s="17">
        <v>-1.0000000000000013</v>
      </c>
      <c r="S2125" s="17">
        <v>-0.92053594587799314</v>
      </c>
      <c r="T2125" s="17">
        <v>-8.6955036670632674E-2</v>
      </c>
      <c r="U2125" s="17">
        <v>-0.58641298171841227</v>
      </c>
      <c r="V2125" s="17">
        <v>-0.93607759260624646</v>
      </c>
      <c r="W2125" s="17">
        <v>-2.0806087491426579</v>
      </c>
      <c r="X2125" s="17">
        <v>-5.3326809574819096</v>
      </c>
      <c r="Y2125" s="17">
        <v>-0.10572030172635702</v>
      </c>
      <c r="Z2125" s="17">
        <v>14.016199179665225</v>
      </c>
      <c r="AA2125" s="17">
        <v>-0.88552704564516893</v>
      </c>
      <c r="AB2125" s="17">
        <v>-0.98942451640072893</v>
      </c>
      <c r="AC2125" s="17">
        <v>-6.1469540859921494</v>
      </c>
      <c r="AD2125" s="17">
        <v>-1.1447001780417052</v>
      </c>
      <c r="AE2125" s="17">
        <v>-1.0087434824476118</v>
      </c>
      <c r="AF2125" s="17">
        <v>14.317673985742424</v>
      </c>
      <c r="AG2125" s="17">
        <v>-66.425758145326498</v>
      </c>
      <c r="AH2125" s="17">
        <v>-0.2466457422425557</v>
      </c>
      <c r="AI2125" s="17">
        <v>-0.25008192797709966</v>
      </c>
      <c r="AJ2125" s="17">
        <v>0.33333333333333298</v>
      </c>
      <c r="AK2125" s="17">
        <v>5.0352556911416158E-2</v>
      </c>
      <c r="AL2125" s="17">
        <v>0.20971217795386299</v>
      </c>
      <c r="AM2125" s="17">
        <v>0.33333333333333298</v>
      </c>
      <c r="AN2125" s="17">
        <v>-0.23146016743089187</v>
      </c>
      <c r="AO2125" s="17">
        <v>-0.2139745106171505</v>
      </c>
      <c r="AP2125" s="17">
        <v>0.33333333333333298</v>
      </c>
      <c r="AQ2125" s="17">
        <v>0.2525983345450058</v>
      </c>
      <c r="AR2125" s="17">
        <v>2.2444243630026963</v>
      </c>
      <c r="AS2125" s="17">
        <v>-4.3574065834782303</v>
      </c>
      <c r="AT2125" s="17">
        <v>0.44969211531173947</v>
      </c>
      <c r="AU2125" s="17">
        <v>-1.0000000000000013</v>
      </c>
      <c r="AV2125" s="17">
        <v>-1.0000000000000013</v>
      </c>
      <c r="AW2125" s="17">
        <v>-1.0000000000000013</v>
      </c>
      <c r="AX2125" s="17">
        <v>-1.0000000000000013</v>
      </c>
      <c r="AY2125" s="17">
        <v>-7.8592736773434285E-2</v>
      </c>
      <c r="AZ2125" s="17">
        <v>0.92501941157901402</v>
      </c>
      <c r="BA2125" s="17">
        <v>-0.32520208856563282</v>
      </c>
      <c r="BB2125" s="17">
        <v>0.51238933318012791</v>
      </c>
      <c r="BC2125" s="17">
        <v>-0.18208339184265973</v>
      </c>
      <c r="BD2125" s="17">
        <v>14.839220399713028</v>
      </c>
      <c r="BE2125" s="17">
        <v>-3.7645399375222501</v>
      </c>
      <c r="BF2125" s="17">
        <v>-1.0000000000000013</v>
      </c>
      <c r="BG2125" s="22">
        <v>-53.637767042155019</v>
      </c>
    </row>
    <row r="2126" spans="1:100" x14ac:dyDescent="0.25">
      <c r="A2126">
        <v>5136</v>
      </c>
      <c r="B2126" t="s">
        <v>1938</v>
      </c>
      <c r="C2126" s="48">
        <v>2</v>
      </c>
      <c r="D2126" s="22">
        <v>1541.532216796875</v>
      </c>
      <c r="E2126" s="17">
        <v>56.0966099979495</v>
      </c>
      <c r="F2126" s="17">
        <v>-47.695740352912139</v>
      </c>
      <c r="G2126" s="17">
        <v>0.124450726214417</v>
      </c>
      <c r="H2126" s="17">
        <v>3.6724243291274679</v>
      </c>
      <c r="I2126" s="17">
        <v>37.12253311464724</v>
      </c>
      <c r="J2126" s="17">
        <v>7.5173098801251692</v>
      </c>
      <c r="K2126" s="17">
        <v>-1.0000000000000007</v>
      </c>
      <c r="L2126" s="17">
        <v>-1.0000000000000007</v>
      </c>
      <c r="M2126" s="17">
        <v>-1.0000000000000007</v>
      </c>
      <c r="N2126" s="17">
        <v>0.18879748272226926</v>
      </c>
      <c r="O2126" s="17">
        <v>-1.0000000000000007</v>
      </c>
      <c r="P2126" s="17">
        <v>-1.0000000000000007</v>
      </c>
      <c r="Q2126" s="17">
        <v>3.1460574741836762</v>
      </c>
      <c r="R2126" s="17">
        <v>-1.0000000000000007</v>
      </c>
      <c r="S2126" s="17">
        <v>4.612554398178359E-2</v>
      </c>
      <c r="T2126" s="17">
        <v>2.1546541190581331E-2</v>
      </c>
      <c r="U2126" s="17">
        <v>-0.26128335132358083</v>
      </c>
      <c r="V2126" s="17">
        <v>-0.51005265223807561</v>
      </c>
      <c r="W2126" s="17">
        <v>7.8181633136735762E-2</v>
      </c>
      <c r="X2126" s="17">
        <v>-2.6728533827120313</v>
      </c>
      <c r="Y2126" s="17">
        <v>-8.1024034916052368E-3</v>
      </c>
      <c r="Z2126" s="17">
        <v>22.97901000201815</v>
      </c>
      <c r="AA2126" s="17">
        <v>-0.22542636831250851</v>
      </c>
      <c r="AB2126" s="17">
        <v>-3.7947735560641682E-2</v>
      </c>
      <c r="AC2126" s="17">
        <v>4.7769844960950998</v>
      </c>
      <c r="AD2126" s="17">
        <v>-0.31090986437292334</v>
      </c>
      <c r="AE2126" s="17">
        <v>-0.31048800610506266</v>
      </c>
      <c r="AF2126" s="17">
        <v>32.009638909999211</v>
      </c>
      <c r="AG2126" s="17">
        <v>-36.198140869619621</v>
      </c>
      <c r="AH2126" s="17">
        <v>-3.7516211045927006E-2</v>
      </c>
      <c r="AI2126" s="17">
        <v>-2.6555129557077062E-3</v>
      </c>
      <c r="AJ2126" s="17">
        <v>0.33333333333333298</v>
      </c>
      <c r="AK2126" s="17">
        <v>0.32950911362931301</v>
      </c>
      <c r="AL2126" s="17">
        <v>0.45352995596373497</v>
      </c>
      <c r="AM2126" s="17">
        <v>0.33333333333333298</v>
      </c>
      <c r="AN2126" s="17">
        <v>2.0197957257163279E-2</v>
      </c>
      <c r="AO2126" s="17">
        <v>6.1020201434281884E-2</v>
      </c>
      <c r="AP2126" s="17">
        <v>0.33333333333333298</v>
      </c>
      <c r="AQ2126" s="17">
        <v>3.389990085172923</v>
      </c>
      <c r="AR2126" s="17">
        <v>2.2444243630026963</v>
      </c>
      <c r="AS2126" s="17">
        <v>-0.36369356840609868</v>
      </c>
      <c r="AT2126" s="17">
        <v>3.2438527126290451</v>
      </c>
      <c r="AU2126" s="17">
        <v>-1.0000000000000007</v>
      </c>
      <c r="AV2126" s="17">
        <v>-1.0000000000000007</v>
      </c>
      <c r="AW2126" s="17">
        <v>-1.0000000000000007</v>
      </c>
      <c r="AX2126" s="17">
        <v>-1.0000000000000007</v>
      </c>
      <c r="AY2126" s="17">
        <v>-3.6534880012809592E-2</v>
      </c>
      <c r="AZ2126" s="17">
        <v>0.63496500506629938</v>
      </c>
      <c r="BA2126" s="17">
        <v>-4.6362016201117351E-2</v>
      </c>
      <c r="BB2126" s="17">
        <v>0.35085658029278527</v>
      </c>
      <c r="BC2126" s="17">
        <v>-2.746809500604383E-2</v>
      </c>
      <c r="BD2126" s="17">
        <v>10.532036231019555</v>
      </c>
      <c r="BE2126" s="17">
        <v>0.39649938771250337</v>
      </c>
      <c r="BF2126" s="17">
        <v>-1.0000000000000007</v>
      </c>
      <c r="BG2126" s="22">
        <v>115.2602517211601</v>
      </c>
    </row>
    <row r="2127" spans="1:100" x14ac:dyDescent="0.25">
      <c r="A2127">
        <v>5137</v>
      </c>
      <c r="B2127" t="s">
        <v>1939</v>
      </c>
      <c r="C2127" s="48">
        <v>2</v>
      </c>
      <c r="D2127" s="22">
        <v>1570.2327343750001</v>
      </c>
      <c r="E2127" s="17">
        <v>115.91254999113184</v>
      </c>
      <c r="F2127" s="17">
        <v>48.801943269055904</v>
      </c>
      <c r="G2127" s="17">
        <v>0.79516581567828881</v>
      </c>
      <c r="H2127" s="17">
        <v>9.7905160670434643</v>
      </c>
      <c r="I2127" s="17">
        <v>84.094160741762892</v>
      </c>
      <c r="J2127" s="17">
        <v>19.118515983881668</v>
      </c>
      <c r="K2127" s="17">
        <v>-0.99999999999999922</v>
      </c>
      <c r="L2127" s="17">
        <v>-0.99999999999999922</v>
      </c>
      <c r="M2127" s="17">
        <v>-0.99999999999999922</v>
      </c>
      <c r="N2127" s="17">
        <v>0.35593946193021975</v>
      </c>
      <c r="O2127" s="17">
        <v>-0.99999999999999922</v>
      </c>
      <c r="P2127" s="17">
        <v>-0.99999999999999922</v>
      </c>
      <c r="Q2127" s="17">
        <v>4.9415570291117934</v>
      </c>
      <c r="R2127" s="17">
        <v>-0.99999999999999922</v>
      </c>
      <c r="S2127" s="17">
        <v>2.387822828758984</v>
      </c>
      <c r="T2127" s="17">
        <v>0.28438710423866886</v>
      </c>
      <c r="U2127" s="17">
        <v>0.52632966593506014</v>
      </c>
      <c r="V2127" s="17">
        <v>0.52197506022642837</v>
      </c>
      <c r="W2127" s="17">
        <v>5.3077616149772258</v>
      </c>
      <c r="X2127" s="17">
        <v>3.7704683748534351</v>
      </c>
      <c r="Y2127" s="17">
        <v>0.22837289798661409</v>
      </c>
      <c r="Z2127" s="17">
        <v>44.69104672515283</v>
      </c>
      <c r="AA2127" s="17">
        <v>1.3736400887713551</v>
      </c>
      <c r="AB2127" s="17">
        <v>2.2669652226921864</v>
      </c>
      <c r="AC2127" s="17">
        <v>31.239771712804551</v>
      </c>
      <c r="AD2127" s="17">
        <v>1.7089125182017075</v>
      </c>
      <c r="AE2127" s="17">
        <v>1.3810068658685228</v>
      </c>
      <c r="AF2127" s="17">
        <v>74.867688661743529</v>
      </c>
      <c r="AG2127" s="17">
        <v>37.027005722363761</v>
      </c>
      <c r="AH2127" s="17">
        <v>0.46909138686398094</v>
      </c>
      <c r="AI2127" s="17">
        <v>0.59672469440291753</v>
      </c>
      <c r="AJ2127" s="17">
        <v>0.33333333333333298</v>
      </c>
      <c r="AK2127" s="17">
        <v>1.0057542705444571</v>
      </c>
      <c r="AL2127" s="17">
        <v>1.0441683901367449</v>
      </c>
      <c r="AM2127" s="17">
        <v>0.33333333333333298</v>
      </c>
      <c r="AN2127" s="17">
        <v>0.62982930541361604</v>
      </c>
      <c r="AO2127" s="17">
        <v>0.7271834626109932</v>
      </c>
      <c r="AP2127" s="17">
        <v>0.33333333333333298</v>
      </c>
      <c r="AQ2127" s="17">
        <v>10.990191211208789</v>
      </c>
      <c r="AR2127" s="17">
        <v>2.2444243630026963</v>
      </c>
      <c r="AS2127" s="17">
        <v>9.3109102320725796</v>
      </c>
      <c r="AT2127" s="17">
        <v>10.012590634441272</v>
      </c>
      <c r="AU2127" s="17">
        <v>-0.99999999999999922</v>
      </c>
      <c r="AV2127" s="17">
        <v>-0.99999999999999922</v>
      </c>
      <c r="AW2127" s="17">
        <v>-0.99999999999999922</v>
      </c>
      <c r="AX2127" s="17">
        <v>-0.99999999999999922</v>
      </c>
      <c r="AY2127" s="17">
        <v>6.5348530067165497E-2</v>
      </c>
      <c r="AZ2127" s="17">
        <v>-6.7679740062642824E-2</v>
      </c>
      <c r="BA2127" s="17">
        <v>0.62911647052103603</v>
      </c>
      <c r="BB2127" s="17">
        <v>-4.0449800282846504E-2</v>
      </c>
      <c r="BC2127" s="17">
        <v>0.34708103577586491</v>
      </c>
      <c r="BD2127" s="17">
        <v>9.806158874024451E-2</v>
      </c>
      <c r="BE2127" s="17">
        <v>10.476444220486197</v>
      </c>
      <c r="BF2127" s="17">
        <v>-0.99999999999999922</v>
      </c>
      <c r="BG2127" s="22">
        <v>162.24866241588734</v>
      </c>
    </row>
    <row r="2128" spans="1:100" x14ac:dyDescent="0.25">
      <c r="A2128">
        <v>5141</v>
      </c>
      <c r="B2128" t="s">
        <v>3044</v>
      </c>
      <c r="C2128" s="48">
        <v>2</v>
      </c>
      <c r="D2128" s="22">
        <v>1499.628857421875</v>
      </c>
      <c r="E2128" s="17">
        <v>66.331017881346185</v>
      </c>
      <c r="F2128" s="17">
        <v>-31.185147121362949</v>
      </c>
      <c r="G2128" s="17">
        <v>0.23920896289688898</v>
      </c>
      <c r="H2128" s="17">
        <v>4.7192196536013169</v>
      </c>
      <c r="I2128" s="17">
        <v>45.159300507046623</v>
      </c>
      <c r="J2128" s="17">
        <v>9.5022569564183446</v>
      </c>
      <c r="K2128" s="17">
        <v>-1.0000000000000004</v>
      </c>
      <c r="L2128" s="17">
        <v>-1.0000000000000004</v>
      </c>
      <c r="M2128" s="17">
        <v>-1.0000000000000004</v>
      </c>
      <c r="N2128" s="17">
        <v>0.2173951974760179</v>
      </c>
      <c r="O2128" s="17">
        <v>-1.0000000000000004</v>
      </c>
      <c r="P2128" s="17">
        <v>-1.0000000000000004</v>
      </c>
      <c r="Q2128" s="17">
        <v>3.4532644628506768</v>
      </c>
      <c r="R2128" s="17">
        <v>-1.0000000000000004</v>
      </c>
      <c r="S2128" s="17">
        <v>0.44678605612259348</v>
      </c>
      <c r="T2128" s="17">
        <v>6.6518124531783879E-2</v>
      </c>
      <c r="U2128" s="17">
        <v>-0.12652407354885342</v>
      </c>
      <c r="V2128" s="17">
        <v>-0.3334744264752702</v>
      </c>
      <c r="W2128" s="17">
        <v>0.97295407337761586</v>
      </c>
      <c r="X2128" s="17">
        <v>-1.5704117426006254</v>
      </c>
      <c r="Y2128" s="17">
        <v>3.2358127429636507E-2</v>
      </c>
      <c r="Z2128" s="17">
        <v>26.693903387112073</v>
      </c>
      <c r="AA2128" s="17">
        <v>4.8171243901219074E-2</v>
      </c>
      <c r="AB2128" s="17">
        <v>0.35641903946913434</v>
      </c>
      <c r="AC2128" s="17">
        <v>9.3047233920851777</v>
      </c>
      <c r="AD2128" s="17">
        <v>3.4678387147306422E-2</v>
      </c>
      <c r="AE2128" s="17">
        <v>-2.1076045774344077E-2</v>
      </c>
      <c r="AF2128" s="17">
        <v>39.342579967119654</v>
      </c>
      <c r="AG2128" s="17">
        <v>-23.669440031192789</v>
      </c>
      <c r="AH2128" s="17">
        <v>4.9163506675281965E-2</v>
      </c>
      <c r="AI2128" s="17">
        <v>9.9897443999281632E-2</v>
      </c>
      <c r="AJ2128" s="17">
        <v>0.33333333333333298</v>
      </c>
      <c r="AK2128" s="17">
        <v>0.445213535658458</v>
      </c>
      <c r="AL2128" s="17">
        <v>0.55458721006065792</v>
      </c>
      <c r="AM2128" s="17">
        <v>0.33333333333333298</v>
      </c>
      <c r="AN2128" s="17">
        <v>0.12450486735920763</v>
      </c>
      <c r="AO2128" s="17">
        <v>0.17499962786464898</v>
      </c>
      <c r="AP2128" s="17">
        <v>0.33333333333333298</v>
      </c>
      <c r="AQ2128" s="17">
        <v>4.6903718618125172</v>
      </c>
      <c r="AR2128" s="17">
        <v>2.2444243630026963</v>
      </c>
      <c r="AS2128" s="17">
        <v>1.2916150569476756</v>
      </c>
      <c r="AT2128" s="17">
        <v>4.4019725174091224</v>
      </c>
      <c r="AU2128" s="17">
        <v>-1.0000000000000004</v>
      </c>
      <c r="AV2128" s="17">
        <v>-1.0000000000000004</v>
      </c>
      <c r="AW2128" s="17">
        <v>-1.0000000000000004</v>
      </c>
      <c r="AX2128" s="17">
        <v>-1.0000000000000004</v>
      </c>
      <c r="AY2128" s="17">
        <v>-1.9102797938555141E-2</v>
      </c>
      <c r="AZ2128" s="17">
        <v>0.51474365738548844</v>
      </c>
      <c r="BA2128" s="17">
        <v>6.9211229832665783E-2</v>
      </c>
      <c r="BB2128" s="17">
        <v>0.28390470915871757</v>
      </c>
      <c r="BC2128" s="17">
        <v>3.6616638548768649E-2</v>
      </c>
      <c r="BD2128" s="17">
        <v>8.7468005171567356</v>
      </c>
      <c r="BE2128" s="17">
        <v>2.1211611897756475</v>
      </c>
      <c r="BF2128" s="17">
        <v>-1.0000000000000004</v>
      </c>
      <c r="BG2128" s="22">
        <v>65.687601498295408</v>
      </c>
    </row>
    <row r="2129" spans="1:100" x14ac:dyDescent="0.25">
      <c r="A2129">
        <v>5142</v>
      </c>
      <c r="B2129" t="s">
        <v>1941</v>
      </c>
      <c r="C2129" s="48">
        <v>2</v>
      </c>
      <c r="D2129" s="22">
        <v>1490.8685449218749</v>
      </c>
      <c r="E2129" s="17">
        <v>95.793215234017879</v>
      </c>
      <c r="F2129" s="17">
        <v>16.344554815447538</v>
      </c>
      <c r="G2129" s="17">
        <v>0.56956806676538496</v>
      </c>
      <c r="H2129" s="17">
        <v>7.7326710216610017</v>
      </c>
      <c r="I2129" s="17">
        <v>68.295062701605787</v>
      </c>
      <c r="J2129" s="17">
        <v>15.216403115399556</v>
      </c>
      <c r="K2129" s="17">
        <v>-0.99999999999999978</v>
      </c>
      <c r="L2129" s="17">
        <v>-0.99999999999999978</v>
      </c>
      <c r="M2129" s="17">
        <v>-0.99999999999999978</v>
      </c>
      <c r="N2129" s="17">
        <v>0.29972057726444978</v>
      </c>
      <c r="O2129" s="17">
        <v>-0.99999999999999978</v>
      </c>
      <c r="P2129" s="17">
        <v>-0.99999999999999978</v>
      </c>
      <c r="Q2129" s="17">
        <v>4.3376334494444801</v>
      </c>
      <c r="R2129" s="17">
        <v>-0.99999999999999978</v>
      </c>
      <c r="S2129" s="17">
        <v>1.6001834206408945</v>
      </c>
      <c r="T2129" s="17">
        <v>0.19597961158176966</v>
      </c>
      <c r="U2129" s="17">
        <v>0.26141282344970784</v>
      </c>
      <c r="V2129" s="17">
        <v>0.17484834069216229</v>
      </c>
      <c r="W2129" s="17">
        <v>3.5487711133526938</v>
      </c>
      <c r="X2129" s="17">
        <v>1.6032308892763303</v>
      </c>
      <c r="Y2129" s="17">
        <v>0.14883346831666303</v>
      </c>
      <c r="Z2129" s="17">
        <v>37.388114845435034</v>
      </c>
      <c r="AA2129" s="17">
        <v>0.8357875806838897</v>
      </c>
      <c r="AB2129" s="17">
        <v>1.4916983724448445</v>
      </c>
      <c r="AC2129" s="17">
        <v>22.338905577792104</v>
      </c>
      <c r="AD2129" s="17">
        <v>1.0295370428758621</v>
      </c>
      <c r="AE2129" s="17">
        <v>0.81206568441994875</v>
      </c>
      <c r="AF2129" s="17">
        <v>60.45220927463253</v>
      </c>
      <c r="AG2129" s="17">
        <v>12.39742977503648</v>
      </c>
      <c r="AH2129" s="17">
        <v>0.2986918603496681</v>
      </c>
      <c r="AI2129" s="17">
        <v>0.39512072328734155</v>
      </c>
      <c r="AJ2129" s="17">
        <v>0.33333333333333298</v>
      </c>
      <c r="AK2129" s="17">
        <v>0.77829646094715632</v>
      </c>
      <c r="AL2129" s="17">
        <v>0.84550474999502312</v>
      </c>
      <c r="AM2129" s="17">
        <v>0.33333333333333298</v>
      </c>
      <c r="AN2129" s="17">
        <v>0.42477732138747964</v>
      </c>
      <c r="AO2129" s="17">
        <v>0.50311673966001058</v>
      </c>
      <c r="AP2129" s="17">
        <v>0.33333333333333298</v>
      </c>
      <c r="AQ2129" s="17">
        <v>8.4338326436841733</v>
      </c>
      <c r="AR2129" s="17">
        <v>2.2444243630026963</v>
      </c>
      <c r="AS2129" s="17">
        <v>6.0568178860112667</v>
      </c>
      <c r="AT2129" s="17">
        <v>7.7358980981769641</v>
      </c>
      <c r="AU2129" s="17">
        <v>-0.99999999999999978</v>
      </c>
      <c r="AV2129" s="17">
        <v>-0.99999999999999978</v>
      </c>
      <c r="AW2129" s="17">
        <v>-0.99999999999999978</v>
      </c>
      <c r="AX2129" s="17">
        <v>-0.99999999999999978</v>
      </c>
      <c r="AY2129" s="17">
        <v>3.1079630609446185E-2</v>
      </c>
      <c r="AZ2129" s="17">
        <v>0.16865767842793794</v>
      </c>
      <c r="BA2129" s="17">
        <v>0.40191653356207946</v>
      </c>
      <c r="BB2129" s="17">
        <v>9.1167692718067503E-2</v>
      </c>
      <c r="BC2129" s="17">
        <v>0.22109991191412887</v>
      </c>
      <c r="BD2129" s="17">
        <v>3.6075714066781117</v>
      </c>
      <c r="BE2129" s="17">
        <v>7.086013769223042</v>
      </c>
      <c r="BF2129" s="17">
        <v>-0.99999999999999978</v>
      </c>
      <c r="BG2129" s="22">
        <v>80.896177803185765</v>
      </c>
    </row>
    <row r="2130" spans="1:100" x14ac:dyDescent="0.25">
      <c r="A2130">
        <v>5143</v>
      </c>
      <c r="B2130" t="s">
        <v>1942</v>
      </c>
      <c r="C2130" s="48">
        <v>2</v>
      </c>
      <c r="D2130" s="22">
        <v>1481.2044433593751</v>
      </c>
      <c r="E2130" s="17">
        <v>9.7377495923962982</v>
      </c>
      <c r="F2130" s="17">
        <v>-122.48387617423226</v>
      </c>
      <c r="G2130" s="17">
        <v>-0.39537036508495466</v>
      </c>
      <c r="H2130" s="17">
        <v>-1.0692508975553077</v>
      </c>
      <c r="I2130" s="17">
        <v>0.71833837265585032</v>
      </c>
      <c r="J2130" s="17">
        <v>-1.4739171132381159</v>
      </c>
      <c r="K2130" s="17">
        <v>-1.0000000000000018</v>
      </c>
      <c r="L2130" s="17">
        <v>-1.0000000000000018</v>
      </c>
      <c r="M2130" s="17">
        <v>-1.0000000000000018</v>
      </c>
      <c r="N2130" s="17">
        <v>5.9258238118031575E-2</v>
      </c>
      <c r="O2130" s="17">
        <v>-1.0000000000000018</v>
      </c>
      <c r="P2130" s="17">
        <v>-1.0000000000000018</v>
      </c>
      <c r="Q2130" s="17">
        <v>1.7545000860588269</v>
      </c>
      <c r="R2130" s="17">
        <v>-1.0000000000000018</v>
      </c>
      <c r="S2130" s="17">
        <v>-1.7687488448420388</v>
      </c>
      <c r="T2130" s="17">
        <v>-0.18216151677276601</v>
      </c>
      <c r="U2130" s="17">
        <v>-0.87170328161058364</v>
      </c>
      <c r="V2130" s="17">
        <v>-1.3099001287177134</v>
      </c>
      <c r="W2130" s="17">
        <v>-3.9748745987882517</v>
      </c>
      <c r="X2130" s="17">
        <v>-7.6665900679682846</v>
      </c>
      <c r="Y2130" s="17">
        <v>-0.19137671953243621</v>
      </c>
      <c r="Z2130" s="17">
        <v>6.1516345619135748</v>
      </c>
      <c r="AA2130" s="17">
        <v>-1.4647431569745715</v>
      </c>
      <c r="AB2130" s="17">
        <v>-1.8243133446403013</v>
      </c>
      <c r="AC2130" s="17">
        <v>-15.73234225963451</v>
      </c>
      <c r="AD2130" s="17">
        <v>-1.8763230951682877</v>
      </c>
      <c r="AE2130" s="17">
        <v>-1.6214391448060543</v>
      </c>
      <c r="AF2130" s="17">
        <v>-1.2064293474222225</v>
      </c>
      <c r="AG2130" s="17">
        <v>-92.949474200180674</v>
      </c>
      <c r="AH2130" s="17">
        <v>-0.43014986211911754</v>
      </c>
      <c r="AI2130" s="17">
        <v>-0.46719027352215675</v>
      </c>
      <c r="AJ2130" s="17">
        <v>0.33333333333333298</v>
      </c>
      <c r="AK2130" s="17">
        <v>-0.19459791926081249</v>
      </c>
      <c r="AL2130" s="17">
        <v>-4.2297101570674123E-3</v>
      </c>
      <c r="AM2130" s="17">
        <v>0.33333333333333298</v>
      </c>
      <c r="AN2130" s="17">
        <v>-0.45228169567908433</v>
      </c>
      <c r="AO2130" s="17">
        <v>-0.45527310827077599</v>
      </c>
      <c r="AP2130" s="17">
        <v>0.33333333333333298</v>
      </c>
      <c r="AQ2130" s="17">
        <v>-2.5003572552882209</v>
      </c>
      <c r="AR2130" s="17">
        <v>2.2444243630026963</v>
      </c>
      <c r="AS2130" s="17">
        <v>-7.8617552408724176</v>
      </c>
      <c r="AT2130" s="17">
        <v>-2.0020896979530249</v>
      </c>
      <c r="AU2130" s="17">
        <v>-1.0000000000000018</v>
      </c>
      <c r="AV2130" s="17">
        <v>-1.0000000000000018</v>
      </c>
      <c r="AW2130" s="17">
        <v>-1.0000000000000018</v>
      </c>
      <c r="AX2130" s="17">
        <v>-1.0000000000000018</v>
      </c>
      <c r="AY2130" s="17">
        <v>-0.11549708951879806</v>
      </c>
      <c r="AZ2130" s="17">
        <v>1.1795323838927598</v>
      </c>
      <c r="BA2130" s="17">
        <v>-0.56987486037736479</v>
      </c>
      <c r="BB2130" s="17">
        <v>0.65412888321029516</v>
      </c>
      <c r="BC2130" s="17">
        <v>-0.3177531071770282</v>
      </c>
      <c r="BD2130" s="17">
        <v>18.618629436302967</v>
      </c>
      <c r="BE2130" s="17">
        <v>-7.4157117963212853</v>
      </c>
      <c r="BF2130" s="17">
        <v>-1.0000000000000018</v>
      </c>
      <c r="BG2130" s="22">
        <v>38.151389917944698</v>
      </c>
    </row>
    <row r="2131" spans="1:100" x14ac:dyDescent="0.25">
      <c r="A2131">
        <v>5144</v>
      </c>
      <c r="B2131" t="s">
        <v>3045</v>
      </c>
      <c r="C2131" s="48">
        <v>2</v>
      </c>
      <c r="D2131" s="22">
        <v>1515.6230078125</v>
      </c>
      <c r="E2131" s="17">
        <v>110.7454695947508</v>
      </c>
      <c r="F2131" s="17">
        <v>40.46618378093148</v>
      </c>
      <c r="G2131" s="17">
        <v>0.7372274335226171</v>
      </c>
      <c r="H2131" s="17">
        <v>9.2620169431335224</v>
      </c>
      <c r="I2131" s="17">
        <v>80.036610591655034</v>
      </c>
      <c r="J2131" s="17">
        <v>18.116368986945258</v>
      </c>
      <c r="K2131" s="17">
        <v>-0.99999999999999933</v>
      </c>
      <c r="L2131" s="17">
        <v>-0.99999999999999933</v>
      </c>
      <c r="M2131" s="17">
        <v>-0.99999999999999933</v>
      </c>
      <c r="N2131" s="17">
        <v>0.341501236195137</v>
      </c>
      <c r="O2131" s="17">
        <v>-0.99999999999999933</v>
      </c>
      <c r="P2131" s="17">
        <v>-0.99999999999999933</v>
      </c>
      <c r="Q2131" s="17">
        <v>4.7864563894990511</v>
      </c>
      <c r="R2131" s="17">
        <v>-0.99999999999999933</v>
      </c>
      <c r="S2131" s="17">
        <v>2.185539990174318</v>
      </c>
      <c r="T2131" s="17">
        <v>0.26168214765260961</v>
      </c>
      <c r="U2131" s="17">
        <v>0.45829328998116731</v>
      </c>
      <c r="V2131" s="17">
        <v>0.43282540944429404</v>
      </c>
      <c r="W2131" s="17">
        <v>4.8560148028640242</v>
      </c>
      <c r="X2131" s="17">
        <v>3.2138749058736513</v>
      </c>
      <c r="Y2131" s="17">
        <v>0.20794545181364293</v>
      </c>
      <c r="Z2131" s="17">
        <v>42.81549583804145</v>
      </c>
      <c r="AA2131" s="17">
        <v>1.2355079296202951</v>
      </c>
      <c r="AB2131" s="17">
        <v>2.0678599246176219</v>
      </c>
      <c r="AC2131" s="17">
        <v>28.953836741680682</v>
      </c>
      <c r="AD2131" s="17">
        <v>1.5344341995735533</v>
      </c>
      <c r="AE2131" s="17">
        <v>1.23489046287377</v>
      </c>
      <c r="AF2131" s="17">
        <v>71.165481712816501</v>
      </c>
      <c r="AG2131" s="17">
        <v>30.701597820712635</v>
      </c>
      <c r="AH2131" s="17">
        <v>0.4253291022937421</v>
      </c>
      <c r="AI2131" s="17">
        <v>0.54494843343009736</v>
      </c>
      <c r="AJ2131" s="17">
        <v>0.33333333333333298</v>
      </c>
      <c r="AK2131" s="17">
        <v>0.94733818456733931</v>
      </c>
      <c r="AL2131" s="17">
        <v>0.99314726976460999</v>
      </c>
      <c r="AM2131" s="17">
        <v>0.33333333333333298</v>
      </c>
      <c r="AN2131" s="17">
        <v>0.57716752013635408</v>
      </c>
      <c r="AO2131" s="17">
        <v>0.66963828104220458</v>
      </c>
      <c r="AP2131" s="17">
        <v>0.33333333333333298</v>
      </c>
      <c r="AQ2131" s="17">
        <v>10.333663030737679</v>
      </c>
      <c r="AR2131" s="17">
        <v>2.2444243630026963</v>
      </c>
      <c r="AS2131" s="17">
        <v>8.4751889235734659</v>
      </c>
      <c r="AT2131" s="17">
        <v>9.4278867406627374</v>
      </c>
      <c r="AU2131" s="17">
        <v>-0.99999999999999933</v>
      </c>
      <c r="AV2131" s="17">
        <v>-0.99999999999999933</v>
      </c>
      <c r="AW2131" s="17">
        <v>-0.99999999999999933</v>
      </c>
      <c r="AX2131" s="17">
        <v>-0.99999999999999933</v>
      </c>
      <c r="AY2131" s="17">
        <v>5.6547535365741551E-2</v>
      </c>
      <c r="AZ2131" s="17">
        <v>-6.9831784339245417E-3</v>
      </c>
      <c r="BA2131" s="17">
        <v>0.57076661181586508</v>
      </c>
      <c r="BB2131" s="17">
        <v>-6.6475808697332439E-3</v>
      </c>
      <c r="BC2131" s="17">
        <v>0.31472635788623649</v>
      </c>
      <c r="BD2131" s="17">
        <v>0.99937962932613456</v>
      </c>
      <c r="BE2131" s="17">
        <v>9.6057083372423033</v>
      </c>
      <c r="BF2131" s="17">
        <v>-0.99999999999999933</v>
      </c>
      <c r="BG2131" s="22">
        <v>195.65398168053889</v>
      </c>
    </row>
    <row r="2132" spans="1:100" x14ac:dyDescent="0.25">
      <c r="A2132">
        <v>5145</v>
      </c>
      <c r="B2132" t="s">
        <v>1943</v>
      </c>
      <c r="C2132" s="48">
        <v>2</v>
      </c>
      <c r="D2132" s="22">
        <v>1540.596884765625</v>
      </c>
      <c r="E2132" s="17">
        <v>77.194677381852387</v>
      </c>
      <c r="F2132" s="17">
        <v>-13.659417732572624</v>
      </c>
      <c r="G2132" s="17">
        <v>0.36102298696167073</v>
      </c>
      <c r="H2132" s="17">
        <v>5.8303760684491834</v>
      </c>
      <c r="I2132" s="17">
        <v>53.69019994261037</v>
      </c>
      <c r="J2132" s="17">
        <v>11.609246379651841</v>
      </c>
      <c r="K2132" s="17">
        <v>-1.0000000000000002</v>
      </c>
      <c r="L2132" s="17">
        <v>-1.0000000000000002</v>
      </c>
      <c r="M2132" s="17">
        <v>-1.0000000000000002</v>
      </c>
      <c r="N2132" s="17">
        <v>0.24775121211965329</v>
      </c>
      <c r="O2132" s="17">
        <v>-1.0000000000000002</v>
      </c>
      <c r="P2132" s="17">
        <v>-1.0000000000000002</v>
      </c>
      <c r="Q2132" s="17">
        <v>3.7793597444808356</v>
      </c>
      <c r="R2132" s="17">
        <v>-1.0000000000000002</v>
      </c>
      <c r="S2132" s="17">
        <v>0.87208075111491334</v>
      </c>
      <c r="T2132" s="17">
        <v>0.11425473755167799</v>
      </c>
      <c r="U2132" s="17">
        <v>1.6520734217093477E-2</v>
      </c>
      <c r="V2132" s="17">
        <v>-0.1460394774536791</v>
      </c>
      <c r="W2132" s="17">
        <v>1.9227406396315905</v>
      </c>
      <c r="X2132" s="17">
        <v>-0.40018765794405176</v>
      </c>
      <c r="Y2132" s="17">
        <v>7.5306330798700499E-2</v>
      </c>
      <c r="Z2132" s="17">
        <v>30.637203016767735</v>
      </c>
      <c r="AA2132" s="17">
        <v>0.33859071253148515</v>
      </c>
      <c r="AB2132" s="17">
        <v>0.7750330336589295</v>
      </c>
      <c r="AC2132" s="17">
        <v>14.110845469067435</v>
      </c>
      <c r="AD2132" s="17">
        <v>0.40151476250633139</v>
      </c>
      <c r="AE2132" s="17">
        <v>0.28613009924432115</v>
      </c>
      <c r="AF2132" s="17">
        <v>47.126379058327977</v>
      </c>
      <c r="AG2132" s="17">
        <v>-10.370425428385792</v>
      </c>
      <c r="AH2132" s="17">
        <v>0.14117263408663555</v>
      </c>
      <c r="AI2132" s="17">
        <v>0.20875575977312152</v>
      </c>
      <c r="AJ2132" s="17">
        <v>0.33333333333333298</v>
      </c>
      <c r="AK2132" s="17">
        <v>0.56803192026346194</v>
      </c>
      <c r="AL2132" s="17">
        <v>0.66185786128672008</v>
      </c>
      <c r="AM2132" s="17">
        <v>0.33333333333333298</v>
      </c>
      <c r="AN2132" s="17">
        <v>0.23522497621248484</v>
      </c>
      <c r="AO2132" s="17">
        <v>0.2959869573623618</v>
      </c>
      <c r="AP2132" s="17">
        <v>0.33333333333333298</v>
      </c>
      <c r="AQ2132" s="17">
        <v>6.0707062204805924</v>
      </c>
      <c r="AR2132" s="17">
        <v>2.2444243630026963</v>
      </c>
      <c r="AS2132" s="17">
        <v>3.0486985618241809</v>
      </c>
      <c r="AT2132" s="17">
        <v>5.6312980791091158</v>
      </c>
      <c r="AU2132" s="17">
        <v>-1.0000000000000002</v>
      </c>
      <c r="AV2132" s="17">
        <v>-1.0000000000000002</v>
      </c>
      <c r="AW2132" s="17">
        <v>-1.0000000000000002</v>
      </c>
      <c r="AX2132" s="17">
        <v>-1.0000000000000002</v>
      </c>
      <c r="AY2132" s="17">
        <v>-5.9892295162952691E-4</v>
      </c>
      <c r="AZ2132" s="17">
        <v>0.38713062878858245</v>
      </c>
      <c r="BA2132" s="17">
        <v>0.19189037322660146</v>
      </c>
      <c r="BB2132" s="17">
        <v>0.21283637387160725</v>
      </c>
      <c r="BC2132" s="17">
        <v>0.10464155337062034</v>
      </c>
      <c r="BD2132" s="17">
        <v>6.8518014957661517</v>
      </c>
      <c r="BE2132" s="17">
        <v>3.9518619772182815</v>
      </c>
      <c r="BF2132" s="17">
        <v>-1.0000000000000002</v>
      </c>
      <c r="BG2132" s="22">
        <v>119.39850191414962</v>
      </c>
    </row>
    <row r="2133" spans="1:100" x14ac:dyDescent="0.25">
      <c r="A2133">
        <v>5147</v>
      </c>
      <c r="B2133" t="s">
        <v>1944</v>
      </c>
      <c r="C2133" s="48">
        <v>2</v>
      </c>
      <c r="D2133" s="22">
        <v>1463.2629980468751</v>
      </c>
      <c r="E2133" s="17">
        <v>91.348700163148948</v>
      </c>
      <c r="F2133" s="17">
        <v>9.1744692293869825</v>
      </c>
      <c r="G2133" s="17">
        <v>0.51973179697306615</v>
      </c>
      <c r="H2133" s="17">
        <v>7.2780772973589904</v>
      </c>
      <c r="I2133" s="17">
        <v>64.80492099496783</v>
      </c>
      <c r="J2133" s="17">
        <v>14.35439651023245</v>
      </c>
      <c r="K2133" s="17">
        <v>-0.99999999999999989</v>
      </c>
      <c r="L2133" s="17">
        <v>-0.99999999999999989</v>
      </c>
      <c r="M2133" s="17">
        <v>-0.99999999999999989</v>
      </c>
      <c r="N2133" s="17">
        <v>0.28730139525963183</v>
      </c>
      <c r="O2133" s="17">
        <v>-0.99999999999999989</v>
      </c>
      <c r="P2133" s="17">
        <v>-0.99999999999999989</v>
      </c>
      <c r="Q2133" s="17">
        <v>4.2042221073753581</v>
      </c>
      <c r="R2133" s="17">
        <v>-0.99999999999999989</v>
      </c>
      <c r="S2133" s="17">
        <v>1.4261878456354462</v>
      </c>
      <c r="T2133" s="17">
        <v>0.1764497196526944</v>
      </c>
      <c r="U2133" s="17">
        <v>0.20289066488097901</v>
      </c>
      <c r="V2133" s="17">
        <v>9.8165390927840546E-2</v>
      </c>
      <c r="W2133" s="17">
        <v>3.1601966456396768</v>
      </c>
      <c r="X2133" s="17">
        <v>1.1244715374844589</v>
      </c>
      <c r="Y2133" s="17">
        <v>0.13126259939062068</v>
      </c>
      <c r="Z2133" s="17">
        <v>35.774841285808108</v>
      </c>
      <c r="AA2133" s="17">
        <v>0.71697184413205628</v>
      </c>
      <c r="AB2133" s="17">
        <v>1.3204359901908265</v>
      </c>
      <c r="AC2133" s="17">
        <v>20.372636108228164</v>
      </c>
      <c r="AD2133" s="17">
        <v>0.87945779943582691</v>
      </c>
      <c r="AE2133" s="17">
        <v>0.68638222192414911</v>
      </c>
      <c r="AF2133" s="17">
        <v>57.267719520707587</v>
      </c>
      <c r="AG2133" s="17">
        <v>6.9565678972201086</v>
      </c>
      <c r="AH2133" s="17">
        <v>0.26104930045369501</v>
      </c>
      <c r="AI2133" s="17">
        <v>0.35058486269416872</v>
      </c>
      <c r="AJ2133" s="17">
        <v>0.33333333333333298</v>
      </c>
      <c r="AK2133" s="17">
        <v>0.72804928951001013</v>
      </c>
      <c r="AL2133" s="17">
        <v>0.80161843102359875</v>
      </c>
      <c r="AM2133" s="17">
        <v>0.33333333333333298</v>
      </c>
      <c r="AN2133" s="17">
        <v>0.37947976834619457</v>
      </c>
      <c r="AO2133" s="17">
        <v>0.45361868522340798</v>
      </c>
      <c r="AP2133" s="17">
        <v>0.33333333333333298</v>
      </c>
      <c r="AQ2133" s="17">
        <v>7.8691134659841886</v>
      </c>
      <c r="AR2133" s="17">
        <v>2.2444243630026963</v>
      </c>
      <c r="AS2133" s="17">
        <v>5.3379639751504779</v>
      </c>
      <c r="AT2133" s="17">
        <v>7.2329592877581117</v>
      </c>
      <c r="AU2133" s="17">
        <v>-0.99999999999999989</v>
      </c>
      <c r="AV2133" s="17">
        <v>-0.99999999999999989</v>
      </c>
      <c r="AW2133" s="17">
        <v>-0.99999999999999989</v>
      </c>
      <c r="AX2133" s="17">
        <v>-0.99999999999999989</v>
      </c>
      <c r="AY2133" s="17">
        <v>2.350936837460408E-2</v>
      </c>
      <c r="AZ2133" s="17">
        <v>0.22086642344721524</v>
      </c>
      <c r="BA2133" s="17">
        <v>0.35172632816488036</v>
      </c>
      <c r="BB2133" s="17">
        <v>0.1202430045161233</v>
      </c>
      <c r="BC2133" s="17">
        <v>0.1932697172079888</v>
      </c>
      <c r="BD2133" s="17">
        <v>4.3828489924179719</v>
      </c>
      <c r="BE2133" s="17">
        <v>6.3370417271904937</v>
      </c>
      <c r="BF2133" s="17">
        <v>-0.99999999999999989</v>
      </c>
      <c r="BG2133" s="22">
        <v>55.652618670879519</v>
      </c>
    </row>
    <row r="2134" spans="1:100" x14ac:dyDescent="0.25">
      <c r="A2134">
        <v>5148</v>
      </c>
      <c r="B2134" t="s">
        <v>1945</v>
      </c>
      <c r="C2134" s="48">
        <v>2</v>
      </c>
      <c r="D2134" s="22">
        <v>1531.3776269531249</v>
      </c>
      <c r="E2134" s="17">
        <v>95.654687143345726</v>
      </c>
      <c r="F2134" s="17">
        <v>16.121075256855612</v>
      </c>
      <c r="G2134" s="17">
        <v>0.56801475370637389</v>
      </c>
      <c r="H2134" s="17">
        <v>7.7185020966703179</v>
      </c>
      <c r="I2134" s="17">
        <v>68.186280830223524</v>
      </c>
      <c r="J2134" s="17">
        <v>15.189535813285257</v>
      </c>
      <c r="K2134" s="17">
        <v>-0.99999999999999978</v>
      </c>
      <c r="L2134" s="17">
        <v>-0.99999999999999978</v>
      </c>
      <c r="M2134" s="17">
        <v>-0.99999999999999978</v>
      </c>
      <c r="N2134" s="17">
        <v>0.2993334921621596</v>
      </c>
      <c r="O2134" s="17">
        <v>-0.99999999999999978</v>
      </c>
      <c r="P2134" s="17">
        <v>-0.99999999999999978</v>
      </c>
      <c r="Q2134" s="17">
        <v>4.3334752413618975</v>
      </c>
      <c r="R2134" s="17">
        <v>-0.99999999999999978</v>
      </c>
      <c r="S2134" s="17">
        <v>1.5947602699919312</v>
      </c>
      <c r="T2134" s="17">
        <v>0.1953708975608181</v>
      </c>
      <c r="U2134" s="17">
        <v>0.25958878578546962</v>
      </c>
      <c r="V2134" s="17">
        <v>0.172458261583738</v>
      </c>
      <c r="W2134" s="17">
        <v>3.5366598980147037</v>
      </c>
      <c r="X2134" s="17">
        <v>1.5883087621516263</v>
      </c>
      <c r="Y2134" s="17">
        <v>0.14828581376156225</v>
      </c>
      <c r="Z2134" s="17">
        <v>37.337831810641923</v>
      </c>
      <c r="AA2134" s="17">
        <v>0.83208429317920496</v>
      </c>
      <c r="AB2134" s="17">
        <v>1.4863604108361383</v>
      </c>
      <c r="AC2134" s="17">
        <v>22.277620251716609</v>
      </c>
      <c r="AD2134" s="17">
        <v>1.0248593242244985</v>
      </c>
      <c r="AE2134" s="17">
        <v>0.80814834140029612</v>
      </c>
      <c r="AF2134" s="17">
        <v>60.352954062682031</v>
      </c>
      <c r="AG2134" s="17">
        <v>12.227847223165982</v>
      </c>
      <c r="AH2134" s="17">
        <v>0.29751860480496767</v>
      </c>
      <c r="AI2134" s="17">
        <v>0.39373261510544993</v>
      </c>
      <c r="AJ2134" s="17">
        <v>0.33333333333333298</v>
      </c>
      <c r="AK2134" s="17">
        <v>0.77673034077209224</v>
      </c>
      <c r="AL2134" s="17">
        <v>0.84413688693756872</v>
      </c>
      <c r="AM2134" s="17">
        <v>0.33333333333333298</v>
      </c>
      <c r="AN2134" s="17">
        <v>0.42336547252773366</v>
      </c>
      <c r="AO2134" s="17">
        <v>0.5015739682071626</v>
      </c>
      <c r="AP2134" s="17">
        <v>0.33333333333333298</v>
      </c>
      <c r="AQ2134" s="17">
        <v>8.4162312927594165</v>
      </c>
      <c r="AR2134" s="17">
        <v>2.2444243630026963</v>
      </c>
      <c r="AS2134" s="17">
        <v>6.0344124136130617</v>
      </c>
      <c r="AT2134" s="17">
        <v>7.7202223378248611</v>
      </c>
      <c r="AU2134" s="17">
        <v>-0.99999999999999978</v>
      </c>
      <c r="AV2134" s="17">
        <v>-0.99999999999999978</v>
      </c>
      <c r="AW2134" s="17">
        <v>-0.99999999999999978</v>
      </c>
      <c r="AX2134" s="17">
        <v>-0.99999999999999978</v>
      </c>
      <c r="AY2134" s="17">
        <v>3.0843678214964775E-2</v>
      </c>
      <c r="AZ2134" s="17">
        <v>0.17028493756613142</v>
      </c>
      <c r="BA2134" s="17">
        <v>0.4003521889230684</v>
      </c>
      <c r="BB2134" s="17">
        <v>9.2073921488779034E-2</v>
      </c>
      <c r="BC2134" s="17">
        <v>0.22023249135773454</v>
      </c>
      <c r="BD2134" s="17">
        <v>3.6317355105186842</v>
      </c>
      <c r="BE2134" s="17">
        <v>7.0626695651208582</v>
      </c>
      <c r="BF2134" s="17">
        <v>-0.99999999999999978</v>
      </c>
      <c r="BG2134" s="22">
        <v>106.34856807648225</v>
      </c>
    </row>
    <row r="2135" spans="1:100" x14ac:dyDescent="0.25">
      <c r="A2135">
        <v>5149</v>
      </c>
      <c r="B2135" t="s">
        <v>1946</v>
      </c>
      <c r="C2135" s="48">
        <v>2</v>
      </c>
      <c r="D2135" s="22">
        <v>1496.8696093750002</v>
      </c>
      <c r="E2135" s="17">
        <v>79.537949208188991</v>
      </c>
      <c r="F2135" s="17">
        <v>-9.8791494067070822</v>
      </c>
      <c r="G2135" s="17">
        <v>0.38729805298618963</v>
      </c>
      <c r="H2135" s="17">
        <v>6.0700505097776212</v>
      </c>
      <c r="I2135" s="17">
        <v>55.530299616181317</v>
      </c>
      <c r="J2135" s="17">
        <v>12.063720210833885</v>
      </c>
      <c r="K2135" s="17">
        <v>-1.0000000000000002</v>
      </c>
      <c r="L2135" s="17">
        <v>-1.0000000000000002</v>
      </c>
      <c r="M2135" s="17">
        <v>-1.0000000000000002</v>
      </c>
      <c r="N2135" s="17">
        <v>0.254298949911967</v>
      </c>
      <c r="O2135" s="17">
        <v>-1.0000000000000002</v>
      </c>
      <c r="P2135" s="17">
        <v>-1.0000000000000002</v>
      </c>
      <c r="Q2135" s="17">
        <v>3.849697910557345</v>
      </c>
      <c r="R2135" s="17">
        <v>-1.0000000000000002</v>
      </c>
      <c r="S2135" s="17">
        <v>0.96381605233817869</v>
      </c>
      <c r="T2135" s="17">
        <v>0.12455143917133378</v>
      </c>
      <c r="U2135" s="17">
        <v>4.7375242122653372E-2</v>
      </c>
      <c r="V2135" s="17">
        <v>-0.10561009587257679</v>
      </c>
      <c r="W2135" s="17">
        <v>2.1276078946879755</v>
      </c>
      <c r="X2135" s="17">
        <v>-0.14777242641470156</v>
      </c>
      <c r="Y2135" s="17">
        <v>8.4570181064056615E-2</v>
      </c>
      <c r="Z2135" s="17">
        <v>31.487765658623839</v>
      </c>
      <c r="AA2135" s="17">
        <v>0.40123366987281572</v>
      </c>
      <c r="AB2135" s="17">
        <v>0.86532731972795407</v>
      </c>
      <c r="AC2135" s="17">
        <v>15.14751736184925</v>
      </c>
      <c r="AD2135" s="17">
        <v>0.48064070926618618</v>
      </c>
      <c r="AE2135" s="17">
        <v>0.35239391250781432</v>
      </c>
      <c r="AF2135" s="17">
        <v>48.805330530568348</v>
      </c>
      <c r="AG2135" s="17">
        <v>-7.5018518841445809</v>
      </c>
      <c r="AH2135" s="17">
        <v>0.16101883747866877</v>
      </c>
      <c r="AI2135" s="17">
        <v>0.23223630280775981</v>
      </c>
      <c r="AJ2135" s="17">
        <v>0.33333333333333298</v>
      </c>
      <c r="AK2135" s="17">
        <v>0.59452362505112299</v>
      </c>
      <c r="AL2135" s="17">
        <v>0.68499594793230201</v>
      </c>
      <c r="AM2135" s="17">
        <v>0.33333333333333298</v>
      </c>
      <c r="AN2135" s="17">
        <v>0.25910710466769993</v>
      </c>
      <c r="AO2135" s="17">
        <v>0.32208370685478505</v>
      </c>
      <c r="AP2135" s="17">
        <v>0.33333333333333298</v>
      </c>
      <c r="AQ2135" s="17">
        <v>6.3684418604314397</v>
      </c>
      <c r="AR2135" s="17">
        <v>2.2444243630026963</v>
      </c>
      <c r="AS2135" s="17">
        <v>3.4276983153884419</v>
      </c>
      <c r="AT2135" s="17">
        <v>5.896461392999135</v>
      </c>
      <c r="AU2135" s="17">
        <v>-1.0000000000000002</v>
      </c>
      <c r="AV2135" s="17">
        <v>-1.0000000000000002</v>
      </c>
      <c r="AW2135" s="17">
        <v>-1.0000000000000002</v>
      </c>
      <c r="AX2135" s="17">
        <v>-1.0000000000000002</v>
      </c>
      <c r="AY2135" s="17">
        <v>3.3923296214925496E-3</v>
      </c>
      <c r="AZ2135" s="17">
        <v>0.35960472791045905</v>
      </c>
      <c r="BA2135" s="17">
        <v>0.21835204393532751</v>
      </c>
      <c r="BB2135" s="17">
        <v>0.19750706169874599</v>
      </c>
      <c r="BC2135" s="17">
        <v>0.11931440521981215</v>
      </c>
      <c r="BD2135" s="17">
        <v>6.4430536131992246</v>
      </c>
      <c r="BE2135" s="17">
        <v>4.3467408463016399</v>
      </c>
      <c r="BF2135" s="17">
        <v>-1.0000000000000002</v>
      </c>
      <c r="BG2135" s="22">
        <v>98.776045069870406</v>
      </c>
    </row>
    <row r="2136" spans="1:100" x14ac:dyDescent="0.25">
      <c r="A2136">
        <v>5150</v>
      </c>
      <c r="B2136" t="s">
        <v>1947</v>
      </c>
      <c r="C2136" s="48">
        <v>3</v>
      </c>
      <c r="D2136" s="22">
        <v>1548.7030242397341</v>
      </c>
      <c r="E2136" s="17">
        <v>106.14764398337893</v>
      </c>
      <c r="F2136" s="17">
        <v>4.147391264899662</v>
      </c>
      <c r="G2136" s="17">
        <v>0.53151428245739263</v>
      </c>
      <c r="H2136" s="17">
        <v>6.5080272735173708</v>
      </c>
      <c r="I2136" s="17">
        <v>83.788778994908995</v>
      </c>
      <c r="J2136" s="17">
        <v>18.967700635135301</v>
      </c>
      <c r="K2136" s="17">
        <v>-1.0000000000000013</v>
      </c>
      <c r="L2136" s="17">
        <v>-1.0000000000000013</v>
      </c>
      <c r="M2136" s="17">
        <v>-1.0000000000000013</v>
      </c>
      <c r="N2136" s="17">
        <v>0.30113104769282473</v>
      </c>
      <c r="O2136" s="17">
        <v>-1.0000000000000013</v>
      </c>
      <c r="P2136" s="17">
        <v>-1.0000000000000013</v>
      </c>
      <c r="Q2136" s="17">
        <v>4.7908338533023738</v>
      </c>
      <c r="R2136" s="17">
        <v>-1.0000000000000013</v>
      </c>
      <c r="S2136" s="17">
        <v>0.71120779794528466</v>
      </c>
      <c r="T2136" s="17">
        <v>8.4405491125062695E-2</v>
      </c>
      <c r="U2136" s="17">
        <v>0.1473889121622142</v>
      </c>
      <c r="V2136" s="17">
        <v>0.19974165433980387</v>
      </c>
      <c r="W2136" s="17">
        <v>1.7171934202149972</v>
      </c>
      <c r="X2136" s="17">
        <v>1.9357767594293598</v>
      </c>
      <c r="Y2136" s="17">
        <v>6.6922115591911788E-2</v>
      </c>
      <c r="Z2136" s="17">
        <v>36.749508927224454</v>
      </c>
      <c r="AA2136" s="17">
        <v>3.253228220970771</v>
      </c>
      <c r="AB2136" s="17">
        <v>1.4295891008453465</v>
      </c>
      <c r="AC2136" s="17">
        <v>22.504417458120333</v>
      </c>
      <c r="AD2136" s="17">
        <v>5.0372164030297508</v>
      </c>
      <c r="AE2136" s="17">
        <v>0.38857194491821762</v>
      </c>
      <c r="AF2136" s="17">
        <v>61.072087431108329</v>
      </c>
      <c r="AG2136" s="17">
        <v>9.2960929885019503</v>
      </c>
      <c r="AH2136" s="17">
        <v>1.3174754383583707</v>
      </c>
      <c r="AI2136" s="17">
        <v>1.7351141565519872</v>
      </c>
      <c r="AJ2136" s="17">
        <v>0.33333333333333298</v>
      </c>
      <c r="AK2136" s="17">
        <v>1.4499711894306533</v>
      </c>
      <c r="AL2136" s="17">
        <v>1.5162876161602974</v>
      </c>
      <c r="AM2136" s="17">
        <v>0.33333333333333298</v>
      </c>
      <c r="AN2136" s="17">
        <v>1.0466844725910271</v>
      </c>
      <c r="AO2136" s="17">
        <v>1.2919365400478378</v>
      </c>
      <c r="AP2136" s="17">
        <v>0.33333333333333298</v>
      </c>
      <c r="AQ2136" s="17">
        <v>22.716691563800627</v>
      </c>
      <c r="AR2136" s="17">
        <v>3.1025633378651372</v>
      </c>
      <c r="AS2136" s="17">
        <v>1.365425402963625</v>
      </c>
      <c r="AT2136" s="17">
        <v>14.499711894306532</v>
      </c>
      <c r="AU2136" s="17">
        <v>-1.0000000000000013</v>
      </c>
      <c r="AV2136" s="17">
        <v>-1.0000000000000013</v>
      </c>
      <c r="AW2136" s="17">
        <v>-1.0000000000000013</v>
      </c>
      <c r="AX2136" s="17">
        <v>-1.0000000000000013</v>
      </c>
      <c r="AY2136" s="17">
        <v>-2.4388923938608371E-2</v>
      </c>
      <c r="AZ2136" s="17">
        <v>6.0716166339795402E-2</v>
      </c>
      <c r="BA2136" s="17">
        <v>-0.13531491838849596</v>
      </c>
      <c r="BB2136" s="17">
        <v>0.36041070829005195</v>
      </c>
      <c r="BC2136" s="17">
        <v>-9.7611533129609449E-2</v>
      </c>
      <c r="BD2136" s="17">
        <v>9.3138485389502765</v>
      </c>
      <c r="BE2136" s="17">
        <v>-3.116862920182712</v>
      </c>
      <c r="BF2136" s="17">
        <v>-1.0000000000000013</v>
      </c>
      <c r="CU2136" t="e">
        <v>#N/A</v>
      </c>
      <c r="CV2136" t="e">
        <v>#N/A</v>
      </c>
    </row>
    <row r="2137" spans="1:100" x14ac:dyDescent="0.25">
      <c r="A2137">
        <v>5152</v>
      </c>
      <c r="B2137" t="s">
        <v>1948</v>
      </c>
      <c r="C2137" s="48">
        <v>2</v>
      </c>
      <c r="D2137" s="22">
        <v>1540.5762890625001</v>
      </c>
      <c r="E2137" s="17">
        <v>90.886207775569815</v>
      </c>
      <c r="F2137" s="17">
        <v>8.4283563354114523</v>
      </c>
      <c r="G2137" s="17">
        <v>0.51454587791625872</v>
      </c>
      <c r="H2137" s="17">
        <v>7.230772668264815</v>
      </c>
      <c r="I2137" s="17">
        <v>64.441739872808441</v>
      </c>
      <c r="J2137" s="17">
        <v>14.264696849735005</v>
      </c>
      <c r="K2137" s="17">
        <v>-0.99999999999999989</v>
      </c>
      <c r="L2137" s="17">
        <v>-0.99999999999999989</v>
      </c>
      <c r="M2137" s="17">
        <v>-0.99999999999999989</v>
      </c>
      <c r="N2137" s="17">
        <v>0.28600906594009934</v>
      </c>
      <c r="O2137" s="17">
        <v>-0.99999999999999989</v>
      </c>
      <c r="P2137" s="17">
        <v>-0.99999999999999989</v>
      </c>
      <c r="Q2137" s="17">
        <v>4.1903394387062605</v>
      </c>
      <c r="R2137" s="17">
        <v>-0.99999999999999989</v>
      </c>
      <c r="S2137" s="17">
        <v>1.4080820168488783</v>
      </c>
      <c r="T2137" s="17">
        <v>0.17441745601911096</v>
      </c>
      <c r="U2137" s="17">
        <v>0.19680089976348908</v>
      </c>
      <c r="V2137" s="17">
        <v>9.0185829612914437E-2</v>
      </c>
      <c r="W2137" s="17">
        <v>3.1197619231875495</v>
      </c>
      <c r="X2137" s="17">
        <v>1.0746522541306125</v>
      </c>
      <c r="Y2137" s="17">
        <v>0.12943418999344958</v>
      </c>
      <c r="Z2137" s="17">
        <v>35.60696543692179</v>
      </c>
      <c r="AA2137" s="17">
        <v>0.70460798152756132</v>
      </c>
      <c r="AB2137" s="17">
        <v>1.302614575073954</v>
      </c>
      <c r="AC2137" s="17">
        <v>20.168027810786889</v>
      </c>
      <c r="AD2137" s="17">
        <v>0.86384068339102038</v>
      </c>
      <c r="AE2137" s="17">
        <v>0.67330370970807285</v>
      </c>
      <c r="AF2137" s="17">
        <v>56.936344275932889</v>
      </c>
      <c r="AG2137" s="17">
        <v>6.3903965241376426</v>
      </c>
      <c r="AH2137" s="17">
        <v>0.25713224828415981</v>
      </c>
      <c r="AI2137" s="17">
        <v>0.34595049962638841</v>
      </c>
      <c r="AJ2137" s="17">
        <v>0.33333333333333298</v>
      </c>
      <c r="AK2137" s="17">
        <v>0.72282061238404405</v>
      </c>
      <c r="AL2137" s="17">
        <v>0.79705165869421957</v>
      </c>
      <c r="AM2137" s="17">
        <v>0.33333333333333298</v>
      </c>
      <c r="AN2137" s="17">
        <v>0.37476614422218846</v>
      </c>
      <c r="AO2137" s="17">
        <v>0.44846796056348898</v>
      </c>
      <c r="AP2137" s="17">
        <v>0.33333333333333298</v>
      </c>
      <c r="AQ2137" s="17">
        <v>7.8103492776213113</v>
      </c>
      <c r="AR2137" s="17">
        <v>2.2444243630026963</v>
      </c>
      <c r="AS2137" s="17">
        <v>5.2631606599960978</v>
      </c>
      <c r="AT2137" s="17">
        <v>7.1806239108884489</v>
      </c>
      <c r="AU2137" s="17">
        <v>-0.99999999999999989</v>
      </c>
      <c r="AV2137" s="17">
        <v>-0.99999999999999989</v>
      </c>
      <c r="AW2137" s="17">
        <v>-0.99999999999999989</v>
      </c>
      <c r="AX2137" s="17">
        <v>-0.99999999999999989</v>
      </c>
      <c r="AY2137" s="17">
        <v>2.2721613445266478E-2</v>
      </c>
      <c r="AZ2137" s="17">
        <v>0.22629922022064478</v>
      </c>
      <c r="BA2137" s="17">
        <v>0.34650357887567629</v>
      </c>
      <c r="BB2137" s="17">
        <v>0.1232685562711906</v>
      </c>
      <c r="BC2137" s="17">
        <v>0.19037373125874585</v>
      </c>
      <c r="BD2137" s="17">
        <v>4.4635237062952076</v>
      </c>
      <c r="BE2137" s="17">
        <v>6.2591043454005089</v>
      </c>
      <c r="BF2137" s="17">
        <v>-0.99999999999999989</v>
      </c>
      <c r="BG2137" s="22">
        <v>833.41583051317923</v>
      </c>
    </row>
    <row r="2138" spans="1:100" x14ac:dyDescent="0.25">
      <c r="A2138">
        <v>5155</v>
      </c>
      <c r="B2138" t="s">
        <v>1949</v>
      </c>
      <c r="C2138" s="48">
        <v>2</v>
      </c>
      <c r="D2138" s="22">
        <v>1597.3128125000001</v>
      </c>
      <c r="E2138" s="17">
        <v>144.15229549008671</v>
      </c>
      <c r="F2138" s="17">
        <v>94.359532551003852</v>
      </c>
      <c r="G2138" s="17">
        <v>1.1118175882815</v>
      </c>
      <c r="H2138" s="17">
        <v>12.678932660307712</v>
      </c>
      <c r="I2138" s="17">
        <v>106.26996889612126</v>
      </c>
      <c r="J2138" s="17">
        <v>24.595569556697647</v>
      </c>
      <c r="K2138" s="17">
        <v>-0.99999999999999856</v>
      </c>
      <c r="L2138" s="17">
        <v>-0.99999999999999856</v>
      </c>
      <c r="M2138" s="17">
        <v>-0.99999999999999856</v>
      </c>
      <c r="N2138" s="17">
        <v>0.43484897928566224</v>
      </c>
      <c r="O2138" s="17">
        <v>-0.99999999999999856</v>
      </c>
      <c r="P2138" s="17">
        <v>-0.99999999999999856</v>
      </c>
      <c r="Q2138" s="17">
        <v>5.7892315867704367</v>
      </c>
      <c r="R2138" s="17">
        <v>-0.99999999999999856</v>
      </c>
      <c r="S2138" s="17">
        <v>3.4933631807995775</v>
      </c>
      <c r="T2138" s="17">
        <v>0.40847694731604911</v>
      </c>
      <c r="U2138" s="17">
        <v>0.89817020144420812</v>
      </c>
      <c r="V2138" s="17">
        <v>1.0092063893869825</v>
      </c>
      <c r="W2138" s="17">
        <v>7.7767022981870353</v>
      </c>
      <c r="X2138" s="17">
        <v>6.8124295414298777</v>
      </c>
      <c r="Y2138" s="17">
        <v>0.34001541888145714</v>
      </c>
      <c r="Z2138" s="17">
        <v>54.94153165266831</v>
      </c>
      <c r="AA2138" s="17">
        <v>2.1285764784546179</v>
      </c>
      <c r="AB2138" s="17">
        <v>3.3551393004668042</v>
      </c>
      <c r="AC2138" s="17">
        <v>43.733136797062144</v>
      </c>
      <c r="AD2138" s="17">
        <v>2.6624922837876275</v>
      </c>
      <c r="AE2138" s="17">
        <v>2.1795796995106209</v>
      </c>
      <c r="AF2138" s="17">
        <v>95.101432672265688</v>
      </c>
      <c r="AG2138" s="17">
        <v>71.597381179423579</v>
      </c>
      <c r="AH2138" s="17">
        <v>0.7082662562122396</v>
      </c>
      <c r="AI2138" s="17">
        <v>0.87969850564533214</v>
      </c>
      <c r="AJ2138" s="17">
        <v>0.33333333333333298</v>
      </c>
      <c r="AK2138" s="17">
        <v>1.3250168471814057</v>
      </c>
      <c r="AL2138" s="17">
        <v>1.3230151166923769</v>
      </c>
      <c r="AM2138" s="17">
        <v>0.33333333333333298</v>
      </c>
      <c r="AN2138" s="17">
        <v>0.91764278994775861</v>
      </c>
      <c r="AO2138" s="17">
        <v>1.0416862683602353</v>
      </c>
      <c r="AP2138" s="17">
        <v>0.33333333333333298</v>
      </c>
      <c r="AQ2138" s="17">
        <v>14.578327510071365</v>
      </c>
      <c r="AR2138" s="17">
        <v>2.2444243630026963</v>
      </c>
      <c r="AS2138" s="17">
        <v>13.878394236501485</v>
      </c>
      <c r="AT2138" s="17">
        <v>13.208184255186655</v>
      </c>
      <c r="AU2138" s="17">
        <v>-0.99999999999999856</v>
      </c>
      <c r="AV2138" s="17">
        <v>-0.99999999999999856</v>
      </c>
      <c r="AW2138" s="17">
        <v>-0.99999999999999856</v>
      </c>
      <c r="AX2138" s="17">
        <v>-0.99999999999999856</v>
      </c>
      <c r="AY2138" s="17">
        <v>0.11344877845500462</v>
      </c>
      <c r="AZ2138" s="17">
        <v>-0.39940584485813618</v>
      </c>
      <c r="BA2138" s="17">
        <v>0.94801709395396949</v>
      </c>
      <c r="BB2138" s="17">
        <v>-0.22518973082364413</v>
      </c>
      <c r="BC2138" s="17">
        <v>0.52390968933111171</v>
      </c>
      <c r="BD2138" s="17">
        <v>-4.8279295178795021</v>
      </c>
      <c r="BE2138" s="17">
        <v>15.235294064749759</v>
      </c>
      <c r="BF2138" s="17">
        <v>-0.99999999999999856</v>
      </c>
      <c r="BG2138" s="22">
        <v>266.95032819448704</v>
      </c>
    </row>
    <row r="2139" spans="1:100" x14ac:dyDescent="0.25">
      <c r="A2139">
        <v>5156</v>
      </c>
      <c r="B2139" t="s">
        <v>1950</v>
      </c>
      <c r="C2139" s="48">
        <v>2</v>
      </c>
      <c r="D2139" s="22">
        <v>1451.5241796875</v>
      </c>
      <c r="E2139" s="17">
        <v>92.149014253891636</v>
      </c>
      <c r="F2139" s="17">
        <v>10.465570830991712</v>
      </c>
      <c r="G2139" s="17">
        <v>0.52870570488177504</v>
      </c>
      <c r="H2139" s="17">
        <v>7.3599349932652753</v>
      </c>
      <c r="I2139" s="17">
        <v>65.433383165074716</v>
      </c>
      <c r="J2139" s="17">
        <v>14.509616150942009</v>
      </c>
      <c r="K2139" s="17">
        <v>-0.99999999999999989</v>
      </c>
      <c r="L2139" s="17">
        <v>-0.99999999999999989</v>
      </c>
      <c r="M2139" s="17">
        <v>-0.99999999999999989</v>
      </c>
      <c r="N2139" s="17">
        <v>0.28953769015243114</v>
      </c>
      <c r="O2139" s="17">
        <v>-0.99999999999999989</v>
      </c>
      <c r="P2139" s="17">
        <v>-0.99999999999999989</v>
      </c>
      <c r="Q2139" s="17">
        <v>4.2282451954334075</v>
      </c>
      <c r="R2139" s="17">
        <v>-0.99999999999999989</v>
      </c>
      <c r="S2139" s="17">
        <v>1.4575188475970418</v>
      </c>
      <c r="T2139" s="17">
        <v>0.17996642450177142</v>
      </c>
      <c r="U2139" s="17">
        <v>0.21342862175060762</v>
      </c>
      <c r="V2139" s="17">
        <v>0.11197352167720966</v>
      </c>
      <c r="W2139" s="17">
        <v>3.2301663986621962</v>
      </c>
      <c r="X2139" s="17">
        <v>1.2106806849852134</v>
      </c>
      <c r="Y2139" s="17">
        <v>0.13442654725982098</v>
      </c>
      <c r="Z2139" s="17">
        <v>36.06533992095833</v>
      </c>
      <c r="AA2139" s="17">
        <v>0.73836673348402593</v>
      </c>
      <c r="AB2139" s="17">
        <v>1.351274832122181</v>
      </c>
      <c r="AC2139" s="17">
        <v>20.726697943455893</v>
      </c>
      <c r="AD2139" s="17">
        <v>0.90648223997385369</v>
      </c>
      <c r="AE2139" s="17">
        <v>0.70901376763945079</v>
      </c>
      <c r="AF2139" s="17">
        <v>57.841143613382236</v>
      </c>
      <c r="AG2139" s="17">
        <v>7.9362919744634333</v>
      </c>
      <c r="AH2139" s="17">
        <v>0.26782751373816088</v>
      </c>
      <c r="AI2139" s="17">
        <v>0.35860433753174631</v>
      </c>
      <c r="AJ2139" s="17">
        <v>0.33333333333333298</v>
      </c>
      <c r="AK2139" s="17">
        <v>0.7370971875776049</v>
      </c>
      <c r="AL2139" s="17">
        <v>0.80952094432451371</v>
      </c>
      <c r="AM2139" s="17">
        <v>0.33333333333333298</v>
      </c>
      <c r="AN2139" s="17">
        <v>0.38763639947401224</v>
      </c>
      <c r="AO2139" s="17">
        <v>0.46253169143405326</v>
      </c>
      <c r="AP2139" s="17">
        <v>0.33333333333333298</v>
      </c>
      <c r="AQ2139" s="17">
        <v>7.9708012109956048</v>
      </c>
      <c r="AR2139" s="17">
        <v>2.2444243630026963</v>
      </c>
      <c r="AS2139" s="17">
        <v>5.4674064238482378</v>
      </c>
      <c r="AT2139" s="17">
        <v>7.323522377395892</v>
      </c>
      <c r="AU2139" s="17">
        <v>-0.99999999999999989</v>
      </c>
      <c r="AV2139" s="17">
        <v>-0.99999999999999989</v>
      </c>
      <c r="AW2139" s="17">
        <v>-0.99999999999999989</v>
      </c>
      <c r="AX2139" s="17">
        <v>-0.99999999999999989</v>
      </c>
      <c r="AY2139" s="17">
        <v>2.4872528908555604E-2</v>
      </c>
      <c r="AZ2139" s="17">
        <v>0.21146530912255385</v>
      </c>
      <c r="BA2139" s="17">
        <v>0.36076396848247627</v>
      </c>
      <c r="BB2139" s="17">
        <v>0.11500747682554634</v>
      </c>
      <c r="BC2139" s="17">
        <v>0.19828103939191416</v>
      </c>
      <c r="BD2139" s="17">
        <v>4.2432464562107386</v>
      </c>
      <c r="BE2139" s="17">
        <v>6.4719074817786035</v>
      </c>
      <c r="BF2139" s="17">
        <v>-0.99999999999999989</v>
      </c>
      <c r="BG2139" s="22">
        <v>14.578402568283536</v>
      </c>
    </row>
    <row r="2140" spans="1:100" x14ac:dyDescent="0.25">
      <c r="A2140">
        <v>5159</v>
      </c>
      <c r="B2140" t="s">
        <v>1951</v>
      </c>
      <c r="C2140" s="48">
        <v>3</v>
      </c>
      <c r="D2140" s="22">
        <v>1467.889606020429</v>
      </c>
      <c r="E2140" s="17">
        <v>35.32398616915448</v>
      </c>
      <c r="F2140" s="17">
        <v>-46.759612377115999</v>
      </c>
      <c r="G2140" s="17">
        <v>0.17831198976592416</v>
      </c>
      <c r="H2140" s="17">
        <v>2.383873987051611</v>
      </c>
      <c r="I2140" s="17">
        <v>10.485505424161659</v>
      </c>
      <c r="J2140" s="17">
        <v>16.798625663077107</v>
      </c>
      <c r="K2140" s="17">
        <v>-0.99999999999999789</v>
      </c>
      <c r="L2140" s="17">
        <v>-0.99999999999999789</v>
      </c>
      <c r="M2140" s="17">
        <v>-0.99999999999999789</v>
      </c>
      <c r="N2140" s="17">
        <v>0.29277367395559423</v>
      </c>
      <c r="O2140" s="17">
        <v>-0.99999999999999789</v>
      </c>
      <c r="P2140" s="17">
        <v>-0.99999999999999789</v>
      </c>
      <c r="Q2140" s="17">
        <v>4.0247587344906162</v>
      </c>
      <c r="R2140" s="17">
        <v>-0.99999999999999789</v>
      </c>
      <c r="S2140" s="17">
        <v>-0.69098718546614157</v>
      </c>
      <c r="T2140" s="17">
        <v>-9.5400878991217491E-2</v>
      </c>
      <c r="U2140" s="17">
        <v>-0.12945518825336139</v>
      </c>
      <c r="V2140" s="17">
        <v>0.13549103710824667</v>
      </c>
      <c r="W2140" s="17">
        <v>-1.640884747439006</v>
      </c>
      <c r="X2140" s="17">
        <v>-4.0648547411585083</v>
      </c>
      <c r="Y2140" s="17">
        <v>-8.9876140191002873E-2</v>
      </c>
      <c r="Z2140" s="17">
        <v>2.5410029904120846</v>
      </c>
      <c r="AA2140" s="17">
        <v>0.76695035262040501</v>
      </c>
      <c r="AB2140" s="17">
        <v>9.218005294888354E-2</v>
      </c>
      <c r="AC2140" s="17">
        <v>4.1603461833443474</v>
      </c>
      <c r="AD2140" s="17">
        <v>-0.71128756318522024</v>
      </c>
      <c r="AE2140" s="17">
        <v>1.3332558978921534</v>
      </c>
      <c r="AF2140" s="17">
        <v>8.12678512459747</v>
      </c>
      <c r="AG2140" s="17">
        <v>-46.480035099053595</v>
      </c>
      <c r="AH2140" s="17">
        <v>0.11284420852578475</v>
      </c>
      <c r="AI2140" s="17">
        <v>0.20248603204819909</v>
      </c>
      <c r="AJ2140" s="17">
        <v>0.33333333333333298</v>
      </c>
      <c r="AK2140" s="17">
        <v>-0.28824103125116296</v>
      </c>
      <c r="AL2140" s="17">
        <v>-5.9012268525633869E-3</v>
      </c>
      <c r="AM2140" s="17">
        <v>0.33333333333333298</v>
      </c>
      <c r="AN2140" s="17">
        <v>0.46710403657919863</v>
      </c>
      <c r="AO2140" s="17">
        <v>0.27515925471720171</v>
      </c>
      <c r="AP2140" s="17">
        <v>0.33333333333333298</v>
      </c>
      <c r="AQ2140" s="17">
        <v>2.3587202995641845</v>
      </c>
      <c r="AR2140" s="17">
        <v>2.5298214126453313</v>
      </c>
      <c r="AS2140" s="17">
        <v>16.349495562916637</v>
      </c>
      <c r="AT2140" s="17">
        <v>-2.0806913124848534</v>
      </c>
      <c r="AU2140" s="17">
        <v>-0.99999999999999789</v>
      </c>
      <c r="AV2140" s="17">
        <v>-0.99999999999999789</v>
      </c>
      <c r="AW2140" s="17">
        <v>-0.99999999999999789</v>
      </c>
      <c r="AX2140" s="17">
        <v>-0.99999999999999789</v>
      </c>
      <c r="AY2140" s="17">
        <v>8.8104224739711967E-2</v>
      </c>
      <c r="AZ2140" s="17">
        <v>0.66546949506444797</v>
      </c>
      <c r="BA2140" s="17">
        <v>0.49461689257406577</v>
      </c>
      <c r="BB2140" s="17">
        <v>-0.2456202754947982</v>
      </c>
      <c r="BC2140" s="17">
        <v>0.12745088416708419</v>
      </c>
      <c r="BD2140" s="17">
        <v>-2.8131594120477135</v>
      </c>
      <c r="BE2140" s="17">
        <v>5.6593565670474337</v>
      </c>
      <c r="BF2140" s="17">
        <v>-0.99999999999999789</v>
      </c>
      <c r="CU2140" t="e">
        <v>#N/A</v>
      </c>
      <c r="CV2140" t="e">
        <v>#N/A</v>
      </c>
    </row>
    <row r="2141" spans="1:100" x14ac:dyDescent="0.25">
      <c r="A2141">
        <v>5160</v>
      </c>
      <c r="B2141" t="s">
        <v>1367</v>
      </c>
      <c r="C2141" s="48">
        <v>2</v>
      </c>
      <c r="D2141" s="22">
        <v>1561.60251953125</v>
      </c>
      <c r="E2141" s="17">
        <v>120.85792581406598</v>
      </c>
      <c r="F2141" s="17">
        <v>56.780039268343387</v>
      </c>
      <c r="G2141" s="17">
        <v>0.85061822832765621</v>
      </c>
      <c r="H2141" s="17">
        <v>10.296338812061455</v>
      </c>
      <c r="I2141" s="17">
        <v>87.977613073323326</v>
      </c>
      <c r="J2141" s="17">
        <v>20.077663732607718</v>
      </c>
      <c r="K2141" s="17">
        <v>-0.99999999999999911</v>
      </c>
      <c r="L2141" s="17">
        <v>-0.99999999999999911</v>
      </c>
      <c r="M2141" s="17">
        <v>-0.99999999999999911</v>
      </c>
      <c r="N2141" s="17">
        <v>0.36975818488377643</v>
      </c>
      <c r="O2141" s="17">
        <v>-0.99999999999999911</v>
      </c>
      <c r="P2141" s="17">
        <v>-0.99999999999999911</v>
      </c>
      <c r="Q2141" s="17">
        <v>5.0900027459231074</v>
      </c>
      <c r="R2141" s="17">
        <v>-0.99999999999999911</v>
      </c>
      <c r="S2141" s="17">
        <v>2.5814262919510296</v>
      </c>
      <c r="T2141" s="17">
        <v>0.3061178563748479</v>
      </c>
      <c r="U2141" s="17">
        <v>0.59144679648292131</v>
      </c>
      <c r="V2141" s="17">
        <v>0.60729955564356453</v>
      </c>
      <c r="W2141" s="17">
        <v>5.74012526936838</v>
      </c>
      <c r="X2141" s="17">
        <v>4.3031800173166577</v>
      </c>
      <c r="Y2141" s="17">
        <v>0.24792386113765272</v>
      </c>
      <c r="Z2141" s="17">
        <v>46.486123112642296</v>
      </c>
      <c r="AA2141" s="17">
        <v>1.5058453938627541</v>
      </c>
      <c r="AB2141" s="17">
        <v>2.4575274845075201</v>
      </c>
      <c r="AC2141" s="17">
        <v>33.427623782401405</v>
      </c>
      <c r="AD2141" s="17">
        <v>1.8759044734989794</v>
      </c>
      <c r="AE2141" s="17">
        <v>1.5208538338410844</v>
      </c>
      <c r="AF2141" s="17">
        <v>78.411044547892644</v>
      </c>
      <c r="AG2141" s="17">
        <v>43.081008545492125</v>
      </c>
      <c r="AH2141" s="17">
        <v>0.51097595754370195</v>
      </c>
      <c r="AI2141" s="17">
        <v>0.64627938478401736</v>
      </c>
      <c r="AJ2141" s="17">
        <v>0.33333333333333298</v>
      </c>
      <c r="AK2141" s="17">
        <v>1.0616638901168594</v>
      </c>
      <c r="AL2141" s="17">
        <v>1.0930003408306201</v>
      </c>
      <c r="AM2141" s="17">
        <v>0.33333333333333298</v>
      </c>
      <c r="AN2141" s="17">
        <v>0.68023152479559501</v>
      </c>
      <c r="AO2141" s="17">
        <v>0.78225954578089341</v>
      </c>
      <c r="AP2141" s="17">
        <v>0.33333333333333298</v>
      </c>
      <c r="AQ2141" s="17">
        <v>11.618549653831582</v>
      </c>
      <c r="AR2141" s="17">
        <v>2.2444243630026963</v>
      </c>
      <c r="AS2141" s="17">
        <v>10.110773140468021</v>
      </c>
      <c r="AT2141" s="17">
        <v>10.572206564143672</v>
      </c>
      <c r="AU2141" s="17">
        <v>-0.99999999999999911</v>
      </c>
      <c r="AV2141" s="17">
        <v>-0.99999999999999911</v>
      </c>
      <c r="AW2141" s="17">
        <v>-0.99999999999999911</v>
      </c>
      <c r="AX2141" s="17">
        <v>-0.99999999999999911</v>
      </c>
      <c r="AY2141" s="17">
        <v>7.3771899373491198E-2</v>
      </c>
      <c r="AZ2141" s="17">
        <v>-0.12577198662883315</v>
      </c>
      <c r="BA2141" s="17">
        <v>0.68496270444344221</v>
      </c>
      <c r="BB2141" s="17">
        <v>-7.2801663583484388E-2</v>
      </c>
      <c r="BC2141" s="17">
        <v>0.37804746740062856</v>
      </c>
      <c r="BD2141" s="17">
        <v>-0.76458348444454849</v>
      </c>
      <c r="BE2141" s="17">
        <v>11.30981932883007</v>
      </c>
      <c r="BF2141" s="17">
        <v>-0.99999999999999911</v>
      </c>
      <c r="BG2141" s="22">
        <v>476.08223814781167</v>
      </c>
    </row>
    <row r="2142" spans="1:100" x14ac:dyDescent="0.25">
      <c r="A2142">
        <v>5161</v>
      </c>
      <c r="B2142" t="s">
        <v>1952</v>
      </c>
      <c r="C2142" s="48">
        <v>2</v>
      </c>
      <c r="D2142" s="22">
        <v>1453.9271093750001</v>
      </c>
      <c r="E2142" s="17">
        <v>25.479746630757539</v>
      </c>
      <c r="F2142" s="17">
        <v>-97.088199871914171</v>
      </c>
      <c r="G2142" s="17">
        <v>-0.21885562748945947</v>
      </c>
      <c r="H2142" s="17">
        <v>0.54087145494259303</v>
      </c>
      <c r="I2142" s="17">
        <v>13.08004702552229</v>
      </c>
      <c r="J2142" s="17">
        <v>1.5792180903141251</v>
      </c>
      <c r="K2142" s="17">
        <v>-1.0000000000000016</v>
      </c>
      <c r="L2142" s="17">
        <v>-1.0000000000000016</v>
      </c>
      <c r="M2142" s="17">
        <v>-1.0000000000000016</v>
      </c>
      <c r="N2142" s="17">
        <v>0.10324565254263618</v>
      </c>
      <c r="O2142" s="17">
        <v>-1.0000000000000016</v>
      </c>
      <c r="P2142" s="17">
        <v>-1.0000000000000016</v>
      </c>
      <c r="Q2142" s="17">
        <v>2.2270287912714997</v>
      </c>
      <c r="R2142" s="17">
        <v>-1.0000000000000016</v>
      </c>
      <c r="S2142" s="17">
        <v>-1.1524751270687699</v>
      </c>
      <c r="T2142" s="17">
        <v>-0.11298872828969961</v>
      </c>
      <c r="U2142" s="17">
        <v>-0.66442405492830714</v>
      </c>
      <c r="V2142" s="17">
        <v>-1.0382973219244966</v>
      </c>
      <c r="W2142" s="17">
        <v>-2.5985853923427902</v>
      </c>
      <c r="X2142" s="17">
        <v>-5.9708756474247817</v>
      </c>
      <c r="Y2142" s="17">
        <v>-0.12914258100782217</v>
      </c>
      <c r="Z2142" s="17">
        <v>11.865676969862577</v>
      </c>
      <c r="AA2142" s="17">
        <v>-1.0439105254983112</v>
      </c>
      <c r="AB2142" s="17">
        <v>-1.2177203032765442</v>
      </c>
      <c r="AC2142" s="17">
        <v>-8.768026091741735</v>
      </c>
      <c r="AD2142" s="17">
        <v>-1.344758465938527</v>
      </c>
      <c r="AE2142" s="17">
        <v>-1.1762817625422903</v>
      </c>
      <c r="AF2142" s="17">
        <v>10.072692778532748</v>
      </c>
      <c r="AG2142" s="17">
        <v>-73.678523331299346</v>
      </c>
      <c r="AH2142" s="17">
        <v>-0.29682394085435027</v>
      </c>
      <c r="AI2142" s="17">
        <v>-0.30944901842916223</v>
      </c>
      <c r="AJ2142" s="17">
        <v>0.33333333333333298</v>
      </c>
      <c r="AK2142" s="17">
        <v>-1.662781198543295E-2</v>
      </c>
      <c r="AL2142" s="17">
        <v>0.15121093798042873</v>
      </c>
      <c r="AM2142" s="17">
        <v>0.33333333333333298</v>
      </c>
      <c r="AN2142" s="17">
        <v>-0.29184260739818674</v>
      </c>
      <c r="AO2142" s="17">
        <v>-0.27995629329296051</v>
      </c>
      <c r="AP2142" s="17">
        <v>0.33333333333333298</v>
      </c>
      <c r="AQ2142" s="17">
        <v>-0.50018232481579439</v>
      </c>
      <c r="AR2142" s="17">
        <v>2.2444243630026963</v>
      </c>
      <c r="AS2142" s="17">
        <v>-5.3156515703155005</v>
      </c>
      <c r="AT2142" s="17">
        <v>-0.22073422095548523</v>
      </c>
      <c r="AU2142" s="17">
        <v>-1.0000000000000016</v>
      </c>
      <c r="AV2142" s="17">
        <v>-1.0000000000000016</v>
      </c>
      <c r="AW2142" s="17">
        <v>-1.0000000000000016</v>
      </c>
      <c r="AX2142" s="17">
        <v>-1.0000000000000016</v>
      </c>
      <c r="AY2142" s="17">
        <v>-8.8684030325547655E-2</v>
      </c>
      <c r="AZ2142" s="17">
        <v>0.99461459278054787</v>
      </c>
      <c r="BA2142" s="17">
        <v>-0.39210652072293761</v>
      </c>
      <c r="BB2142" s="17">
        <v>0.55114723843775548</v>
      </c>
      <c r="BC2142" s="17">
        <v>-0.21918153397828524</v>
      </c>
      <c r="BD2142" s="17">
        <v>15.872679143858877</v>
      </c>
      <c r="BE2142" s="17">
        <v>-4.7629329263001177</v>
      </c>
      <c r="BF2142" s="17">
        <v>-1.0000000000000016</v>
      </c>
      <c r="BG2142" s="22">
        <v>-33.968689652897865</v>
      </c>
    </row>
    <row r="2143" spans="1:100" x14ac:dyDescent="0.25">
      <c r="A2143">
        <v>5162</v>
      </c>
      <c r="B2143" t="s">
        <v>1953</v>
      </c>
      <c r="C2143" s="48">
        <v>2</v>
      </c>
      <c r="D2143" s="22">
        <v>1547.8016015624999</v>
      </c>
      <c r="E2143" s="17">
        <v>121.38977362515564</v>
      </c>
      <c r="F2143" s="17">
        <v>57.638039356871893</v>
      </c>
      <c r="G2143" s="17">
        <v>0.85658182853584175</v>
      </c>
      <c r="H2143" s="17">
        <v>10.350737249989994</v>
      </c>
      <c r="I2143" s="17">
        <v>88.395256887658547</v>
      </c>
      <c r="J2143" s="17">
        <v>20.18081476681342</v>
      </c>
      <c r="K2143" s="17">
        <v>-0.99999999999999911</v>
      </c>
      <c r="L2143" s="17">
        <v>-0.99999999999999911</v>
      </c>
      <c r="M2143" s="17">
        <v>-0.99999999999999911</v>
      </c>
      <c r="N2143" s="17">
        <v>0.3712443120898869</v>
      </c>
      <c r="O2143" s="17">
        <v>-0.99999999999999911</v>
      </c>
      <c r="P2143" s="17">
        <v>-0.99999999999999911</v>
      </c>
      <c r="Q2143" s="17">
        <v>5.1059672615390088</v>
      </c>
      <c r="R2143" s="17">
        <v>-0.99999999999999911</v>
      </c>
      <c r="S2143" s="17">
        <v>2.602247273369783</v>
      </c>
      <c r="T2143" s="17">
        <v>0.30845487854884751</v>
      </c>
      <c r="U2143" s="17">
        <v>0.59844978363421364</v>
      </c>
      <c r="V2143" s="17">
        <v>0.6164757330959405</v>
      </c>
      <c r="W2143" s="17">
        <v>5.7866235884882862</v>
      </c>
      <c r="X2143" s="17">
        <v>4.3604702074114403</v>
      </c>
      <c r="Y2143" s="17">
        <v>0.25002645906526688</v>
      </c>
      <c r="Z2143" s="17">
        <v>46.679173647446461</v>
      </c>
      <c r="AA2143" s="17">
        <v>1.5200633430429202</v>
      </c>
      <c r="AB2143" s="17">
        <v>2.478021401542656</v>
      </c>
      <c r="AC2143" s="17">
        <v>33.662915168913806</v>
      </c>
      <c r="AD2143" s="17">
        <v>1.8938635344630743</v>
      </c>
      <c r="AE2143" s="17">
        <v>1.5358936015891307</v>
      </c>
      <c r="AF2143" s="17">
        <v>78.792112870995723</v>
      </c>
      <c r="AG2143" s="17">
        <v>43.732083057338031</v>
      </c>
      <c r="AH2143" s="17">
        <v>0.51548041140768008</v>
      </c>
      <c r="AI2143" s="17">
        <v>0.65160871758946148</v>
      </c>
      <c r="AJ2143" s="17">
        <v>0.33333333333333298</v>
      </c>
      <c r="AK2143" s="17">
        <v>1.0676766604002701</v>
      </c>
      <c r="AL2143" s="17">
        <v>1.0982519469810232</v>
      </c>
      <c r="AM2143" s="17">
        <v>0.33333333333333298</v>
      </c>
      <c r="AN2143" s="17">
        <v>0.68565200465640808</v>
      </c>
      <c r="AO2143" s="17">
        <v>0.78818267383548157</v>
      </c>
      <c r="AP2143" s="17">
        <v>0.33333333333333298</v>
      </c>
      <c r="AQ2143" s="17">
        <v>11.686126128149031</v>
      </c>
      <c r="AR2143" s="17">
        <v>2.2444243630026963</v>
      </c>
      <c r="AS2143" s="17">
        <v>10.19679397128721</v>
      </c>
      <c r="AT2143" s="17">
        <v>10.632390161491898</v>
      </c>
      <c r="AU2143" s="17">
        <v>-0.99999999999999911</v>
      </c>
      <c r="AV2143" s="17">
        <v>-0.99999999999999911</v>
      </c>
      <c r="AW2143" s="17">
        <v>-0.99999999999999911</v>
      </c>
      <c r="AX2143" s="17">
        <v>-0.99999999999999911</v>
      </c>
      <c r="AY2143" s="17">
        <v>7.4677786142863384E-2</v>
      </c>
      <c r="AZ2143" s="17">
        <v>-0.13201948637075928</v>
      </c>
      <c r="BA2143" s="17">
        <v>0.69096865795085638</v>
      </c>
      <c r="BB2143" s="17">
        <v>-7.6280927505413654E-2</v>
      </c>
      <c r="BC2143" s="17">
        <v>0.38137773581026313</v>
      </c>
      <c r="BD2143" s="17">
        <v>-0.85735618976513273</v>
      </c>
      <c r="BE2143" s="17">
        <v>11.399444211358475</v>
      </c>
      <c r="BF2143" s="17">
        <v>-0.99999999999999911</v>
      </c>
      <c r="BG2143" s="22">
        <v>462.09336063614273</v>
      </c>
    </row>
    <row r="2144" spans="1:100" x14ac:dyDescent="0.25">
      <c r="A2144">
        <v>5166</v>
      </c>
      <c r="B2144" t="s">
        <v>1954</v>
      </c>
      <c r="C2144" s="48">
        <v>3</v>
      </c>
      <c r="D2144" s="22">
        <v>1439.2278462596787</v>
      </c>
      <c r="E2144" s="17">
        <v>51.849205652361604</v>
      </c>
      <c r="F2144" s="17">
        <v>-64.241618784637751</v>
      </c>
      <c r="G2144" s="17">
        <v>9.7947629662219218E-2</v>
      </c>
      <c r="H2144" s="17">
        <v>4.9910131699804055</v>
      </c>
      <c r="I2144" s="17">
        <v>36.218032633239481</v>
      </c>
      <c r="J2144" s="17">
        <v>12.598992727849954</v>
      </c>
      <c r="K2144" s="17">
        <v>-1.0000000000000009</v>
      </c>
      <c r="L2144" s="17">
        <v>-1.0000000000000009</v>
      </c>
      <c r="M2144" s="17">
        <v>-1.0000000000000009</v>
      </c>
      <c r="N2144" s="17">
        <v>0.31828481630262517</v>
      </c>
      <c r="O2144" s="17">
        <v>-1.0000000000000009</v>
      </c>
      <c r="P2144" s="17">
        <v>-1.0000000000000009</v>
      </c>
      <c r="Q2144" s="17">
        <v>5.5874479847574925</v>
      </c>
      <c r="R2144" s="17">
        <v>-1.0000000000000009</v>
      </c>
      <c r="S2144" s="17">
        <v>-0.25632611210893763</v>
      </c>
      <c r="T2144" s="17">
        <v>3.3757587216037943E-2</v>
      </c>
      <c r="U2144" s="17">
        <v>-4.1891295279604376E-2</v>
      </c>
      <c r="V2144" s="17">
        <v>-0.11069980844549573</v>
      </c>
      <c r="W2144" s="17">
        <v>-0.59643481477708415</v>
      </c>
      <c r="X2144" s="17">
        <v>0.49039202815115557</v>
      </c>
      <c r="Y2144" s="17">
        <v>-5.6820151991522211E-2</v>
      </c>
      <c r="Z2144" s="17">
        <v>24.497309053397242</v>
      </c>
      <c r="AA2144" s="17">
        <v>1.149414625934603</v>
      </c>
      <c r="AB2144" s="17">
        <v>3.5771459718160261</v>
      </c>
      <c r="AC2144" s="17">
        <v>-5.8204149611242606</v>
      </c>
      <c r="AD2144" s="17">
        <v>2.1179576025667863</v>
      </c>
      <c r="AE2144" s="17">
        <v>0.52100149676950069</v>
      </c>
      <c r="AF2144" s="17">
        <v>22.77504156085854</v>
      </c>
      <c r="AG2144" s="17">
        <v>-56.698036501627385</v>
      </c>
      <c r="AH2144" s="17">
        <v>0.5161579364840766</v>
      </c>
      <c r="AI2144" s="17">
        <v>0.58082033769838981</v>
      </c>
      <c r="AJ2144" s="17">
        <v>0.33333333333333298</v>
      </c>
      <c r="AK2144" s="17">
        <v>1.378468236291198</v>
      </c>
      <c r="AL2144" s="17">
        <v>1.3545158424357071</v>
      </c>
      <c r="AM2144" s="17">
        <v>0.33333333333333298</v>
      </c>
      <c r="AN2144" s="17">
        <v>0.64019030880714212</v>
      </c>
      <c r="AO2144" s="17">
        <v>0.75326203434210037</v>
      </c>
      <c r="AP2144" s="17">
        <v>0.33333333333333298</v>
      </c>
      <c r="AQ2144" s="17">
        <v>13.442991072380989</v>
      </c>
      <c r="AR2144" s="17">
        <v>2.8332887673693916</v>
      </c>
      <c r="AS2144" s="17">
        <v>-4.0189784024314212</v>
      </c>
      <c r="AT2144" s="17">
        <v>13.784682362911985</v>
      </c>
      <c r="AU2144" s="17">
        <v>-1.0000000000000009</v>
      </c>
      <c r="AV2144" s="17">
        <v>-1.0000000000000009</v>
      </c>
      <c r="AW2144" s="17">
        <v>-1.0000000000000009</v>
      </c>
      <c r="AX2144" s="17">
        <v>-1.0000000000000009</v>
      </c>
      <c r="AY2144" s="17">
        <v>4.3833103254479755E-3</v>
      </c>
      <c r="AZ2144" s="17">
        <v>0.57614119904768335</v>
      </c>
      <c r="BA2144" s="17">
        <v>0.17043156294312209</v>
      </c>
      <c r="BB2144" s="17">
        <v>0.27116987433763717</v>
      </c>
      <c r="BC2144" s="17">
        <v>-0.11243962773695364</v>
      </c>
      <c r="BD2144" s="17">
        <v>9.6599528536793446</v>
      </c>
      <c r="BE2144" s="17">
        <v>-1.9588328787082303</v>
      </c>
      <c r="BF2144" s="17">
        <v>-1.0000000000000009</v>
      </c>
      <c r="CU2144" t="e">
        <v>#N/A</v>
      </c>
      <c r="CV2144" t="e">
        <v>#N/A</v>
      </c>
    </row>
    <row r="2145" spans="1:100" x14ac:dyDescent="0.25">
      <c r="A2145">
        <v>5167</v>
      </c>
      <c r="B2145" t="s">
        <v>1955</v>
      </c>
      <c r="C2145" s="48">
        <v>3</v>
      </c>
      <c r="D2145" s="22">
        <v>1507.3283956621024</v>
      </c>
      <c r="E2145" s="17">
        <v>85.819109843238792</v>
      </c>
      <c r="F2145" s="17">
        <v>5.4798403689667801</v>
      </c>
      <c r="G2145" s="17">
        <v>0.45250922403775384</v>
      </c>
      <c r="H2145" s="17">
        <v>1.209112354216219</v>
      </c>
      <c r="I2145" s="17">
        <v>63.483065802977066</v>
      </c>
      <c r="J2145" s="17">
        <v>14.167284296260632</v>
      </c>
      <c r="K2145" s="17">
        <v>-1</v>
      </c>
      <c r="L2145" s="17">
        <v>-1</v>
      </c>
      <c r="M2145" s="17">
        <v>-1</v>
      </c>
      <c r="N2145" s="17">
        <v>8.8997381555124822E-2</v>
      </c>
      <c r="O2145" s="17">
        <v>-1</v>
      </c>
      <c r="P2145" s="17">
        <v>-1</v>
      </c>
      <c r="Q2145" s="17">
        <v>2.2691818987253711</v>
      </c>
      <c r="R2145" s="17">
        <v>-1</v>
      </c>
      <c r="S2145" s="17">
        <v>-0.48023802615612349</v>
      </c>
      <c r="T2145" s="17">
        <v>-3.0016182529220448E-2</v>
      </c>
      <c r="U2145" s="17">
        <v>-4.9796746098451708E-2</v>
      </c>
      <c r="V2145" s="17">
        <v>-0.61411228741160251</v>
      </c>
      <c r="W2145" s="17">
        <v>-1.0600695445091504</v>
      </c>
      <c r="X2145" s="17">
        <v>-0.6783977233682178</v>
      </c>
      <c r="Y2145" s="17">
        <v>4.6365821446221839E-2</v>
      </c>
      <c r="Z2145" s="17">
        <v>35.680802883700089</v>
      </c>
      <c r="AA2145" s="17">
        <v>2.1374834880455249</v>
      </c>
      <c r="AB2145" s="17">
        <v>1.1713977160116478</v>
      </c>
      <c r="AC2145" s="17">
        <v>18.585608940677314</v>
      </c>
      <c r="AD2145" s="17">
        <v>-1.1948106749650231E-2</v>
      </c>
      <c r="AE2145" s="17">
        <v>0.2763995268497178</v>
      </c>
      <c r="AF2145" s="17">
        <v>55.71420906723877</v>
      </c>
      <c r="AG2145" s="17">
        <v>14.912622339600752</v>
      </c>
      <c r="AH2145" s="17">
        <v>0.16613189772396286</v>
      </c>
      <c r="AI2145" s="17">
        <v>0.46535032983894553</v>
      </c>
      <c r="AJ2145" s="17">
        <v>0.33333333333333298</v>
      </c>
      <c r="AK2145" s="17">
        <v>1.2429111749440833</v>
      </c>
      <c r="AL2145" s="17">
        <v>1.065413974074769</v>
      </c>
      <c r="AM2145" s="17">
        <v>0.33333333333333298</v>
      </c>
      <c r="AN2145" s="17">
        <v>0.18074518719675994</v>
      </c>
      <c r="AO2145" s="17">
        <v>2.3007043233940247E-2</v>
      </c>
      <c r="AP2145" s="17">
        <v>0.33333333333333298</v>
      </c>
      <c r="AQ2145" s="17">
        <v>7.7688567357382707</v>
      </c>
      <c r="AR2145" s="17">
        <v>3.2819966831133813</v>
      </c>
      <c r="AS2145" s="17">
        <v>-1.5438241362935805</v>
      </c>
      <c r="AT2145" s="17">
        <v>12.429111749440835</v>
      </c>
      <c r="AU2145" s="17">
        <v>-1</v>
      </c>
      <c r="AV2145" s="17">
        <v>-1</v>
      </c>
      <c r="AW2145" s="17">
        <v>-1</v>
      </c>
      <c r="AX2145" s="17">
        <v>-1</v>
      </c>
      <c r="AY2145" s="17">
        <v>-2.0341986170623397E-2</v>
      </c>
      <c r="AZ2145" s="17">
        <v>-0.50507065383189276</v>
      </c>
      <c r="BA2145" s="17">
        <v>0.97178080197781236</v>
      </c>
      <c r="BB2145" s="17">
        <v>0.43431925888180944</v>
      </c>
      <c r="BC2145" s="17">
        <v>8.3863392130686484E-2</v>
      </c>
      <c r="BD2145" s="17">
        <v>8.3326282028857719</v>
      </c>
      <c r="BE2145" s="17">
        <v>6.9554888131562276</v>
      </c>
      <c r="BF2145" s="17">
        <v>-1</v>
      </c>
      <c r="CU2145" t="e">
        <v>#N/A</v>
      </c>
      <c r="CV2145" t="e">
        <v>#N/A</v>
      </c>
    </row>
    <row r="2146" spans="1:100" x14ac:dyDescent="0.25">
      <c r="A2146">
        <v>5168</v>
      </c>
      <c r="B2146" t="s">
        <v>1956</v>
      </c>
      <c r="C2146" s="48">
        <v>2</v>
      </c>
      <c r="D2146" s="22">
        <v>1552.9396093750001</v>
      </c>
      <c r="E2146" s="17">
        <v>76.527458217947682</v>
      </c>
      <c r="F2146" s="17">
        <v>-14.735804792482204</v>
      </c>
      <c r="G2146" s="17">
        <v>0.35354147014088089</v>
      </c>
      <c r="H2146" s="17">
        <v>5.762131582873435</v>
      </c>
      <c r="I2146" s="17">
        <v>53.166253146552684</v>
      </c>
      <c r="J2146" s="17">
        <v>11.479840287601517</v>
      </c>
      <c r="K2146" s="17">
        <v>-1.0000000000000002</v>
      </c>
      <c r="L2146" s="17">
        <v>-1.0000000000000002</v>
      </c>
      <c r="M2146" s="17">
        <v>-1.0000000000000002</v>
      </c>
      <c r="N2146" s="17">
        <v>0.24588682059402961</v>
      </c>
      <c r="O2146" s="17">
        <v>-1.0000000000000002</v>
      </c>
      <c r="P2146" s="17">
        <v>-1.0000000000000002</v>
      </c>
      <c r="Q2146" s="17">
        <v>3.7593317768192569</v>
      </c>
      <c r="R2146" s="17">
        <v>-1.0000000000000002</v>
      </c>
      <c r="S2146" s="17">
        <v>0.84596020022755769</v>
      </c>
      <c r="T2146" s="17">
        <v>0.11132287255486989</v>
      </c>
      <c r="U2146" s="17">
        <v>7.7352750415683319E-3</v>
      </c>
      <c r="V2146" s="17">
        <v>-0.15755126958660431</v>
      </c>
      <c r="W2146" s="17">
        <v>1.864407092027824</v>
      </c>
      <c r="X2146" s="17">
        <v>-0.47205993406880642</v>
      </c>
      <c r="Y2146" s="17">
        <v>7.266855810877218E-2</v>
      </c>
      <c r="Z2146" s="17">
        <v>30.395015282348965</v>
      </c>
      <c r="AA2146" s="17">
        <v>0.32075386528566496</v>
      </c>
      <c r="AB2146" s="17">
        <v>0.74932279493236531</v>
      </c>
      <c r="AC2146" s="17">
        <v>13.815665308673179</v>
      </c>
      <c r="AD2146" s="17">
        <v>0.37898457738358587</v>
      </c>
      <c r="AE2146" s="17">
        <v>0.26726225575049778</v>
      </c>
      <c r="AF2146" s="17">
        <v>46.648317322188682</v>
      </c>
      <c r="AG2146" s="17">
        <v>-11.1872180942115</v>
      </c>
      <c r="AH2146" s="17">
        <v>0.13552166048421882</v>
      </c>
      <c r="AI2146" s="17">
        <v>0.20206995059148153</v>
      </c>
      <c r="AJ2146" s="17">
        <v>0.33333333333333298</v>
      </c>
      <c r="AK2146" s="17">
        <v>0.56048871809623113</v>
      </c>
      <c r="AL2146" s="17">
        <v>0.65526956254454849</v>
      </c>
      <c r="AM2146" s="17">
        <v>0.33333333333333298</v>
      </c>
      <c r="AN2146" s="17">
        <v>0.2284248202932867</v>
      </c>
      <c r="AO2146" s="17">
        <v>0.28855621408227605</v>
      </c>
      <c r="AP2146" s="17">
        <v>0.33333333333333298</v>
      </c>
      <c r="AQ2146" s="17">
        <v>5.9859294897061677</v>
      </c>
      <c r="AR2146" s="17">
        <v>2.2444243630026963</v>
      </c>
      <c r="AS2146" s="17">
        <v>2.9407828279980412</v>
      </c>
      <c r="AT2146" s="17">
        <v>5.5557959360784066</v>
      </c>
      <c r="AU2146" s="17">
        <v>-1.0000000000000002</v>
      </c>
      <c r="AV2146" s="17">
        <v>-1.0000000000000002</v>
      </c>
      <c r="AW2146" s="17">
        <v>-1.0000000000000002</v>
      </c>
      <c r="AX2146" s="17">
        <v>-1.0000000000000002</v>
      </c>
      <c r="AY2146" s="17">
        <v>-1.735385300914152E-3</v>
      </c>
      <c r="AZ2146" s="17">
        <v>0.39496830616054046</v>
      </c>
      <c r="BA2146" s="17">
        <v>0.18435572291102115</v>
      </c>
      <c r="BB2146" s="17">
        <v>0.2172012156864814</v>
      </c>
      <c r="BC2146" s="17">
        <v>0.10046363093205263</v>
      </c>
      <c r="BD2146" s="17">
        <v>6.9681876603540172</v>
      </c>
      <c r="BE2146" s="17">
        <v>3.8394248515241056</v>
      </c>
      <c r="BF2146" s="17">
        <v>-1.0000000000000002</v>
      </c>
      <c r="BG2146" s="22">
        <v>164.1320137744176</v>
      </c>
    </row>
    <row r="2147" spans="1:100" x14ac:dyDescent="0.25">
      <c r="A2147">
        <v>5171</v>
      </c>
      <c r="B2147" t="s">
        <v>1957</v>
      </c>
      <c r="C2147" s="48">
        <v>2</v>
      </c>
      <c r="D2147" s="22">
        <v>1473.2085937500001</v>
      </c>
      <c r="E2147" s="17">
        <v>45.019286129327384</v>
      </c>
      <c r="F2147" s="17">
        <v>-65.566162420578507</v>
      </c>
      <c r="G2147" s="17">
        <v>2.4088732515109568E-4</v>
      </c>
      <c r="H2147" s="17">
        <v>2.5394139033686951</v>
      </c>
      <c r="I2147" s="17">
        <v>28.423849587794979</v>
      </c>
      <c r="J2147" s="17">
        <v>5.3688805936742039</v>
      </c>
      <c r="K2147" s="17">
        <v>-1.0000000000000011</v>
      </c>
      <c r="L2147" s="17">
        <v>-1.0000000000000011</v>
      </c>
      <c r="M2147" s="17">
        <v>-1.0000000000000011</v>
      </c>
      <c r="N2147" s="17">
        <v>0.15784443181409996</v>
      </c>
      <c r="O2147" s="17">
        <v>-1.0000000000000011</v>
      </c>
      <c r="P2147" s="17">
        <v>-1.0000000000000011</v>
      </c>
      <c r="Q2147" s="17">
        <v>2.8135486131982503</v>
      </c>
      <c r="R2147" s="17">
        <v>-1.0000000000000011</v>
      </c>
      <c r="S2147" s="17">
        <v>-0.38753376537131934</v>
      </c>
      <c r="T2147" s="17">
        <v>-2.7128946363848327E-2</v>
      </c>
      <c r="U2147" s="17">
        <v>-0.40714153688935212</v>
      </c>
      <c r="V2147" s="17">
        <v>-0.70117403583023419</v>
      </c>
      <c r="W2147" s="17">
        <v>-0.89028515284560905</v>
      </c>
      <c r="X2147" s="17">
        <v>-3.8660932098622411</v>
      </c>
      <c r="Y2147" s="17">
        <v>-5.1895303874059412E-2</v>
      </c>
      <c r="Z2147" s="17">
        <v>18.95815431276554</v>
      </c>
      <c r="AA2147" s="17">
        <v>-0.52155775126138515</v>
      </c>
      <c r="AB2147" s="17">
        <v>-0.46479494937121757</v>
      </c>
      <c r="AC2147" s="17">
        <v>-0.12366346662746253</v>
      </c>
      <c r="AD2147" s="17">
        <v>-0.68496110709219393</v>
      </c>
      <c r="AE2147" s="17">
        <v>-0.62373622256877703</v>
      </c>
      <c r="AF2147" s="17">
        <v>24.072749553555049</v>
      </c>
      <c r="AG2147" s="17">
        <v>-49.75871793685593</v>
      </c>
      <c r="AH2147" s="17">
        <v>-0.13133495629999087</v>
      </c>
      <c r="AI2147" s="17">
        <v>-0.11365483317219399</v>
      </c>
      <c r="AJ2147" s="17">
        <v>0.33333333333333298</v>
      </c>
      <c r="AK2147" s="17">
        <v>0.20427516062966039</v>
      </c>
      <c r="AL2147" s="17">
        <v>0.34414952617635725</v>
      </c>
      <c r="AM2147" s="17">
        <v>0.33333333333333298</v>
      </c>
      <c r="AN2147" s="17">
        <v>-9.2699773427390997E-2</v>
      </c>
      <c r="AO2147" s="17">
        <v>-6.2346683617980292E-2</v>
      </c>
      <c r="AP2147" s="17">
        <v>0.33333333333333298</v>
      </c>
      <c r="AQ2147" s="17">
        <v>1.9825075755047381</v>
      </c>
      <c r="AR2147" s="17">
        <v>2.2444243630026963</v>
      </c>
      <c r="AS2147" s="17">
        <v>-2.1553350541157545</v>
      </c>
      <c r="AT2147" s="17">
        <v>1.9903490119384886</v>
      </c>
      <c r="AU2147" s="17">
        <v>-1.0000000000000011</v>
      </c>
      <c r="AV2147" s="17">
        <v>-1.0000000000000011</v>
      </c>
      <c r="AW2147" s="17">
        <v>-1.0000000000000011</v>
      </c>
      <c r="AX2147" s="17">
        <v>-1.0000000000000011</v>
      </c>
      <c r="AY2147" s="17">
        <v>-5.5402685658330821E-2</v>
      </c>
      <c r="AZ2147" s="17">
        <v>0.76508790219482192</v>
      </c>
      <c r="BA2147" s="17">
        <v>-0.17145398942031104</v>
      </c>
      <c r="BB2147" s="17">
        <v>0.42332267394589224</v>
      </c>
      <c r="BC2147" s="17">
        <v>-9.683091078483122E-2</v>
      </c>
      <c r="BD2147" s="17">
        <v>12.464305729128123</v>
      </c>
      <c r="BE2147" s="17">
        <v>-1.4702072711347016</v>
      </c>
      <c r="BF2147" s="17">
        <v>-1.0000000000000011</v>
      </c>
      <c r="BG2147" s="22">
        <v>103.38317944854748</v>
      </c>
    </row>
    <row r="2148" spans="1:100" x14ac:dyDescent="0.25">
      <c r="A2148">
        <v>5172</v>
      </c>
      <c r="B2148" t="s">
        <v>745</v>
      </c>
      <c r="C2148" s="48">
        <v>3</v>
      </c>
      <c r="D2148" s="22">
        <v>1782.8250996653132</v>
      </c>
      <c r="E2148" s="17">
        <v>179.79473422587901</v>
      </c>
      <c r="F2148" s="17">
        <v>113.64784322570627</v>
      </c>
      <c r="G2148" s="17">
        <v>1.8914584380484827</v>
      </c>
      <c r="H2148" s="17">
        <v>17.284782085693251</v>
      </c>
      <c r="I2148" s="17">
        <v>100.64947796018581</v>
      </c>
      <c r="J2148" s="17">
        <v>51.703151769024345</v>
      </c>
      <c r="K2148" s="17">
        <v>-0.99999999999999944</v>
      </c>
      <c r="L2148" s="17">
        <v>-0.99999999999999944</v>
      </c>
      <c r="M2148" s="17">
        <v>-0.99999999999999944</v>
      </c>
      <c r="N2148" s="17">
        <v>0.28234323294971175</v>
      </c>
      <c r="O2148" s="17">
        <v>-0.99999999999999944</v>
      </c>
      <c r="P2148" s="17">
        <v>-0.99999999999999944</v>
      </c>
      <c r="Q2148" s="17">
        <v>4.5922401261541221</v>
      </c>
      <c r="R2148" s="17">
        <v>-0.99999999999999944</v>
      </c>
      <c r="S2148" s="17">
        <v>5.7115973752560878</v>
      </c>
      <c r="T2148" s="17">
        <v>0.50025013666283458</v>
      </c>
      <c r="U2148" s="17">
        <v>0.63467360451348009</v>
      </c>
      <c r="V2148" s="17">
        <v>0.53356574873911722</v>
      </c>
      <c r="W2148" s="17">
        <v>12.692541959539135</v>
      </c>
      <c r="X2148" s="17">
        <v>8.2407218010037759</v>
      </c>
      <c r="Y2148" s="17">
        <v>0.41223913435584997</v>
      </c>
      <c r="Z2148" s="17">
        <v>52.495305683705311</v>
      </c>
      <c r="AA2148" s="17">
        <v>-0.31862442592712142</v>
      </c>
      <c r="AB2148" s="17">
        <v>4.6817042232149264</v>
      </c>
      <c r="AC2148" s="17">
        <v>27.302359485273879</v>
      </c>
      <c r="AD2148" s="17">
        <v>0.95266093318556577</v>
      </c>
      <c r="AE2148" s="17">
        <v>2.9519035454171552</v>
      </c>
      <c r="AF2148" s="17">
        <v>87.431272937611283</v>
      </c>
      <c r="AG2148" s="17">
        <v>61.969867424526598</v>
      </c>
      <c r="AH2148" s="17">
        <v>0.18634522985066426</v>
      </c>
      <c r="AI2148" s="17">
        <v>0.48855590019089129</v>
      </c>
      <c r="AJ2148" s="17">
        <v>0.33333333333333298</v>
      </c>
      <c r="AK2148" s="17">
        <v>1.2555479525384869</v>
      </c>
      <c r="AL2148" s="17">
        <v>1.1400422245398363</v>
      </c>
      <c r="AM2148" s="17">
        <v>0.33333333333333298</v>
      </c>
      <c r="AN2148" s="17">
        <v>1.0280877838796088</v>
      </c>
      <c r="AO2148" s="17">
        <v>1.0150428797841788</v>
      </c>
      <c r="AP2148" s="17">
        <v>0.33333333333333298</v>
      </c>
      <c r="AQ2148" s="17">
        <v>13.21820502257453</v>
      </c>
      <c r="AR2148" s="17">
        <v>-4.0292598330430396</v>
      </c>
      <c r="AS2148" s="17">
        <v>50.961000998696221</v>
      </c>
      <c r="AT2148" s="17">
        <v>4.7714106033711472</v>
      </c>
      <c r="AU2148" s="17">
        <v>-0.99999999999999944</v>
      </c>
      <c r="AV2148" s="17">
        <v>-0.99999999999999944</v>
      </c>
      <c r="AW2148" s="17">
        <v>-0.99999999999999944</v>
      </c>
      <c r="AX2148" s="17">
        <v>-0.99999999999999944</v>
      </c>
      <c r="AY2148" s="17">
        <v>0.67322253767045492</v>
      </c>
      <c r="AZ2148" s="17">
        <v>0.90814041873222617</v>
      </c>
      <c r="BA2148" s="17">
        <v>1.1281803322318906</v>
      </c>
      <c r="BB2148" s="17">
        <v>0.21171122933995429</v>
      </c>
      <c r="BC2148" s="17">
        <v>0.1805643353917871</v>
      </c>
      <c r="BD2148" s="17">
        <v>9.8334828271599832</v>
      </c>
      <c r="BE2148" s="17">
        <v>10.155010045954144</v>
      </c>
      <c r="BF2148" s="17">
        <v>-0.99999999999999944</v>
      </c>
      <c r="CU2148" t="e">
        <v>#N/A</v>
      </c>
      <c r="CV2148" t="e">
        <v>#N/A</v>
      </c>
    </row>
    <row r="2149" spans="1:100" x14ac:dyDescent="0.25">
      <c r="A2149">
        <v>5173</v>
      </c>
      <c r="B2149" t="s">
        <v>696</v>
      </c>
      <c r="C2149" s="48">
        <v>2</v>
      </c>
      <c r="D2149" s="22">
        <v>1512.0513378906251</v>
      </c>
      <c r="E2149" s="17">
        <v>125.16425481515259</v>
      </c>
      <c r="F2149" s="17">
        <v>63.727197058830747</v>
      </c>
      <c r="G2149" s="17">
        <v>0.89890502013522233</v>
      </c>
      <c r="H2149" s="17">
        <v>10.736798593940648</v>
      </c>
      <c r="I2149" s="17">
        <v>91.359241487119775</v>
      </c>
      <c r="J2149" s="17">
        <v>20.912869370066289</v>
      </c>
      <c r="K2149" s="17">
        <v>-0.999999999999999</v>
      </c>
      <c r="L2149" s="17">
        <v>-0.999999999999999</v>
      </c>
      <c r="M2149" s="17">
        <v>-0.999999999999999</v>
      </c>
      <c r="N2149" s="17">
        <v>0.38179123748554528</v>
      </c>
      <c r="O2149" s="17">
        <v>-0.999999999999999</v>
      </c>
      <c r="P2149" s="17">
        <v>-0.999999999999999</v>
      </c>
      <c r="Q2149" s="17">
        <v>5.2192661463763361</v>
      </c>
      <c r="R2149" s="17">
        <v>-0.999999999999999</v>
      </c>
      <c r="S2149" s="17">
        <v>2.7500121058720541</v>
      </c>
      <c r="T2149" s="17">
        <v>0.32504053717606779</v>
      </c>
      <c r="U2149" s="17">
        <v>0.64814942087101568</v>
      </c>
      <c r="V2149" s="17">
        <v>0.68159832731909975</v>
      </c>
      <c r="W2149" s="17">
        <v>6.1166184238999062</v>
      </c>
      <c r="X2149" s="17">
        <v>4.7670540841807592</v>
      </c>
      <c r="Y2149" s="17">
        <v>0.26494842764805815</v>
      </c>
      <c r="Z2149" s="17">
        <v>48.049237784486444</v>
      </c>
      <c r="AA2149" s="17">
        <v>1.6209669861939942</v>
      </c>
      <c r="AB2149" s="17">
        <v>2.6234650843886858</v>
      </c>
      <c r="AC2149" s="17">
        <v>35.332759237162939</v>
      </c>
      <c r="AD2149" s="17">
        <v>2.0213175474073113</v>
      </c>
      <c r="AE2149" s="17">
        <v>1.6426296250967156</v>
      </c>
      <c r="AF2149" s="17">
        <v>81.496524147427223</v>
      </c>
      <c r="AG2149" s="17">
        <v>48.352706564679266</v>
      </c>
      <c r="AH2149" s="17">
        <v>0.54744815862085483</v>
      </c>
      <c r="AI2149" s="17">
        <v>0.6894305643846379</v>
      </c>
      <c r="AJ2149" s="17">
        <v>0.33333333333333298</v>
      </c>
      <c r="AK2149" s="17">
        <v>1.1103488080735104</v>
      </c>
      <c r="AL2149" s="17">
        <v>1.1355221739494428</v>
      </c>
      <c r="AM2149" s="17">
        <v>0.33333333333333298</v>
      </c>
      <c r="AN2149" s="17">
        <v>0.72412071478135598</v>
      </c>
      <c r="AO2149" s="17">
        <v>0.83021863781205885</v>
      </c>
      <c r="AP2149" s="17">
        <v>0.33333333333333298</v>
      </c>
      <c r="AQ2149" s="17">
        <v>12.16571093771126</v>
      </c>
      <c r="AR2149" s="17">
        <v>2.2444243630026963</v>
      </c>
      <c r="AS2149" s="17">
        <v>10.807276897238751</v>
      </c>
      <c r="AT2149" s="17">
        <v>11.059508317100775</v>
      </c>
      <c r="AU2149" s="17">
        <v>-0.999999999999999</v>
      </c>
      <c r="AV2149" s="17">
        <v>-0.999999999999999</v>
      </c>
      <c r="AW2149" s="17">
        <v>-0.999999999999999</v>
      </c>
      <c r="AX2149" s="17">
        <v>-0.999999999999999</v>
      </c>
      <c r="AY2149" s="17">
        <v>8.1106791771855299E-2</v>
      </c>
      <c r="AZ2149" s="17">
        <v>-0.17635749015439417</v>
      </c>
      <c r="BA2149" s="17">
        <v>0.73359242751246434</v>
      </c>
      <c r="BB2149" s="17">
        <v>-0.10097298405717647</v>
      </c>
      <c r="BC2149" s="17">
        <v>0.40501238318063226</v>
      </c>
      <c r="BD2149" s="17">
        <v>-1.5157566266499698</v>
      </c>
      <c r="BE2149" s="17">
        <v>12.035504802763505</v>
      </c>
      <c r="BF2149" s="17">
        <v>-0.999999999999999</v>
      </c>
      <c r="BG2149" s="22">
        <v>123.37558617307877</v>
      </c>
    </row>
    <row r="2150" spans="1:100" x14ac:dyDescent="0.25">
      <c r="A2150">
        <v>5175</v>
      </c>
      <c r="B2150" t="s">
        <v>3046</v>
      </c>
      <c r="C2150" s="48">
        <v>2</v>
      </c>
      <c r="D2150" s="22">
        <v>1457.8313574218751</v>
      </c>
      <c r="E2150" s="17">
        <v>61.539927512906409</v>
      </c>
      <c r="F2150" s="17">
        <v>-38.914343095390194</v>
      </c>
      <c r="G2150" s="17">
        <v>0.18548655035160688</v>
      </c>
      <c r="H2150" s="17">
        <v>4.2291775276713182</v>
      </c>
      <c r="I2150" s="17">
        <v>41.397003822586541</v>
      </c>
      <c r="J2150" s="17">
        <v>8.5730326253733473</v>
      </c>
      <c r="K2150" s="17">
        <v>-1.0000000000000007</v>
      </c>
      <c r="L2150" s="17">
        <v>-1.0000000000000007</v>
      </c>
      <c r="M2150" s="17">
        <v>-1.0000000000000007</v>
      </c>
      <c r="N2150" s="17">
        <v>0.20400758997814283</v>
      </c>
      <c r="O2150" s="17">
        <v>-1.0000000000000007</v>
      </c>
      <c r="P2150" s="17">
        <v>-1.0000000000000007</v>
      </c>
      <c r="Q2150" s="17">
        <v>3.30944994409306</v>
      </c>
      <c r="R2150" s="17">
        <v>-1.0000000000000007</v>
      </c>
      <c r="S2150" s="17">
        <v>0.25922261888201237</v>
      </c>
      <c r="T2150" s="17">
        <v>4.5465326729082614E-2</v>
      </c>
      <c r="U2150" s="17">
        <v>-0.18960968486710345</v>
      </c>
      <c r="V2150" s="17">
        <v>-0.4161369748480816</v>
      </c>
      <c r="W2150" s="17">
        <v>0.5540792670160144</v>
      </c>
      <c r="X2150" s="17">
        <v>-2.0865038882218245</v>
      </c>
      <c r="Y2150" s="17">
        <v>1.3417113723000418E-2</v>
      </c>
      <c r="Z2150" s="17">
        <v>24.954829654670888</v>
      </c>
      <c r="AA2150" s="17">
        <v>-7.9909530252005423E-2</v>
      </c>
      <c r="AB2150" s="17">
        <v>0.17180192443866216</v>
      </c>
      <c r="AC2150" s="17">
        <v>7.1851277630522041</v>
      </c>
      <c r="AD2150" s="17">
        <v>-0.12710376597467687</v>
      </c>
      <c r="AE2150" s="17">
        <v>-0.15656007879800971</v>
      </c>
      <c r="AF2150" s="17">
        <v>35.909769425329308</v>
      </c>
      <c r="AG2150" s="17">
        <v>-29.534570539957318</v>
      </c>
      <c r="AH2150" s="17">
        <v>8.5856476096012047E-3</v>
      </c>
      <c r="AI2150" s="17">
        <v>5.1888757036631677E-2</v>
      </c>
      <c r="AJ2150" s="17">
        <v>0.33333333333333298</v>
      </c>
      <c r="AK2150" s="17">
        <v>0.39104818009655473</v>
      </c>
      <c r="AL2150" s="17">
        <v>0.50727871480806819</v>
      </c>
      <c r="AM2150" s="17">
        <v>0.33333333333333298</v>
      </c>
      <c r="AN2150" s="17">
        <v>7.5675092540250649E-2</v>
      </c>
      <c r="AO2150" s="17">
        <v>0.12164180410068326</v>
      </c>
      <c r="AP2150" s="17">
        <v>0.33333333333333298</v>
      </c>
      <c r="AQ2150" s="17">
        <v>4.0816168975453699</v>
      </c>
      <c r="AR2150" s="17">
        <v>2.2444243630026963</v>
      </c>
      <c r="AS2150" s="17">
        <v>0.51670621003784989</v>
      </c>
      <c r="AT2150" s="17">
        <v>3.8598154424323874</v>
      </c>
      <c r="AU2150" s="17">
        <v>-1.0000000000000007</v>
      </c>
      <c r="AV2150" s="17">
        <v>-1.0000000000000007</v>
      </c>
      <c r="AW2150" s="17">
        <v>-1.0000000000000007</v>
      </c>
      <c r="AX2150" s="17">
        <v>-1.0000000000000007</v>
      </c>
      <c r="AY2150" s="17">
        <v>-2.7263375617240869E-2</v>
      </c>
      <c r="AZ2150" s="17">
        <v>0.57102354651212917</v>
      </c>
      <c r="BA2150" s="17">
        <v>1.5107282420125767E-2</v>
      </c>
      <c r="BB2150" s="17">
        <v>0.31524726151681182</v>
      </c>
      <c r="BC2150" s="17">
        <v>6.6162952757008731E-3</v>
      </c>
      <c r="BD2150" s="17">
        <v>9.5825328557084148</v>
      </c>
      <c r="BE2150" s="17">
        <v>1.3137856539534116</v>
      </c>
      <c r="BF2150" s="17">
        <v>-1.0000000000000007</v>
      </c>
      <c r="BG2150" s="22">
        <v>12.183198745889513</v>
      </c>
    </row>
    <row r="2151" spans="1:100" x14ac:dyDescent="0.25">
      <c r="A2151">
        <v>5176</v>
      </c>
      <c r="B2151" t="s">
        <v>1958</v>
      </c>
      <c r="C2151" s="48">
        <v>2</v>
      </c>
      <c r="D2151" s="22">
        <v>1506.4136718750001</v>
      </c>
      <c r="E2151" s="17">
        <v>50.943702991088024</v>
      </c>
      <c r="F2151" s="17">
        <v>-56.008634710807641</v>
      </c>
      <c r="G2151" s="17">
        <v>6.6671270027654161E-2</v>
      </c>
      <c r="H2151" s="17">
        <v>3.1453748873144343</v>
      </c>
      <c r="I2151" s="17">
        <v>33.076112893698792</v>
      </c>
      <c r="J2151" s="17">
        <v>6.517911789467318</v>
      </c>
      <c r="K2151" s="17">
        <v>-1.0000000000000009</v>
      </c>
      <c r="L2151" s="17">
        <v>-1.0000000000000009</v>
      </c>
      <c r="M2151" s="17">
        <v>-1.0000000000000009</v>
      </c>
      <c r="N2151" s="17">
        <v>0.17439886128625226</v>
      </c>
      <c r="O2151" s="17">
        <v>-1.0000000000000009</v>
      </c>
      <c r="P2151" s="17">
        <v>-1.0000000000000009</v>
      </c>
      <c r="Q2151" s="17">
        <v>2.9913822782666633</v>
      </c>
      <c r="R2151" s="17">
        <v>-1.0000000000000009</v>
      </c>
      <c r="S2151" s="17">
        <v>-0.15560242933188917</v>
      </c>
      <c r="T2151" s="17">
        <v>-1.0961353129104734E-3</v>
      </c>
      <c r="U2151" s="17">
        <v>-0.32913310233961329</v>
      </c>
      <c r="V2151" s="17">
        <v>-0.59895776400994927</v>
      </c>
      <c r="W2151" s="17">
        <v>-0.37232602977786167</v>
      </c>
      <c r="X2151" s="17">
        <v>-3.2279201063279501</v>
      </c>
      <c r="Y2151" s="17">
        <v>-2.8473816831856735E-2</v>
      </c>
      <c r="Z2151" s="17">
        <v>21.10860378292962</v>
      </c>
      <c r="AA2151" s="17">
        <v>-0.363179628598709</v>
      </c>
      <c r="AB2151" s="17">
        <v>-0.23650688441194312</v>
      </c>
      <c r="AC2151" s="17">
        <v>2.4973198835251313</v>
      </c>
      <c r="AD2151" s="17">
        <v>-0.4849095860018191</v>
      </c>
      <c r="AE2151" s="17">
        <v>-0.45620360931812565</v>
      </c>
      <c r="AF2151" s="17">
        <v>28.317587177779465</v>
      </c>
      <c r="AG2151" s="17">
        <v>-42.506198069678604</v>
      </c>
      <c r="AH2151" s="17">
        <v>-8.1158454924344148E-2</v>
      </c>
      <c r="AI2151" s="17">
        <v>-5.4289750762960609E-2</v>
      </c>
      <c r="AJ2151" s="17">
        <v>0.33333333333333298</v>
      </c>
      <c r="AK2151" s="17">
        <v>0.27125326397082139</v>
      </c>
      <c r="AL2151" s="17">
        <v>0.40264878739363996</v>
      </c>
      <c r="AM2151" s="17">
        <v>0.33333333333333298</v>
      </c>
      <c r="AN2151" s="17">
        <v>-3.2319375846284415E-2</v>
      </c>
      <c r="AO2151" s="17">
        <v>3.6328672784963767E-3</v>
      </c>
      <c r="AP2151" s="17">
        <v>0.33333333333333298</v>
      </c>
      <c r="AQ2151" s="17">
        <v>2.7352627726811285</v>
      </c>
      <c r="AR2151" s="17">
        <v>2.2444243630026963</v>
      </c>
      <c r="AS2151" s="17">
        <v>-1.1971224791241672</v>
      </c>
      <c r="AT2151" s="17">
        <v>2.6607526715883023</v>
      </c>
      <c r="AU2151" s="17">
        <v>-1.0000000000000009</v>
      </c>
      <c r="AV2151" s="17">
        <v>-1.0000000000000009</v>
      </c>
      <c r="AW2151" s="17">
        <v>-1.0000000000000009</v>
      </c>
      <c r="AX2151" s="17">
        <v>-1.0000000000000009</v>
      </c>
      <c r="AY2151" s="17">
        <v>-4.531173343589185E-2</v>
      </c>
      <c r="AZ2151" s="17">
        <v>0.69549507499284402</v>
      </c>
      <c r="BA2151" s="17">
        <v>-0.10455182025019671</v>
      </c>
      <c r="BB2151" s="17">
        <v>0.38456607964241674</v>
      </c>
      <c r="BC2151" s="17">
        <v>-5.9734023463240221E-2</v>
      </c>
      <c r="BD2151" s="17">
        <v>11.430881940871211</v>
      </c>
      <c r="BE2151" s="17">
        <v>-0.47184805217554082</v>
      </c>
      <c r="BF2151" s="17">
        <v>-1.0000000000000009</v>
      </c>
      <c r="BG2151" s="22">
        <v>72.295021416670579</v>
      </c>
    </row>
    <row r="2152" spans="1:100" x14ac:dyDescent="0.25">
      <c r="A2152">
        <v>5178</v>
      </c>
      <c r="B2152" t="s">
        <v>1959</v>
      </c>
      <c r="C2152" s="48">
        <v>2</v>
      </c>
      <c r="D2152" s="22">
        <v>1480.4340039062499</v>
      </c>
      <c r="E2152" s="17">
        <v>55.679011944515871</v>
      </c>
      <c r="F2152" s="17">
        <v>-48.369427748713008</v>
      </c>
      <c r="G2152" s="17">
        <v>0.11976820654155718</v>
      </c>
      <c r="H2152" s="17">
        <v>3.6297115806398019</v>
      </c>
      <c r="I2152" s="17">
        <v>36.794606139564536</v>
      </c>
      <c r="J2152" s="17">
        <v>7.4363174040901319</v>
      </c>
      <c r="K2152" s="17">
        <v>-1.0000000000000007</v>
      </c>
      <c r="L2152" s="17">
        <v>-1.0000000000000007</v>
      </c>
      <c r="M2152" s="17">
        <v>-1.0000000000000007</v>
      </c>
      <c r="N2152" s="17">
        <v>0.18763060036328202</v>
      </c>
      <c r="O2152" s="17">
        <v>-1.0000000000000007</v>
      </c>
      <c r="P2152" s="17">
        <v>-1.0000000000000007</v>
      </c>
      <c r="Q2152" s="17">
        <v>3.133522402108166</v>
      </c>
      <c r="R2152" s="17">
        <v>-1.0000000000000007</v>
      </c>
      <c r="S2152" s="17">
        <v>2.9777255750164544E-2</v>
      </c>
      <c r="T2152" s="17">
        <v>1.9711550258318278E-2</v>
      </c>
      <c r="U2152" s="17">
        <v>-0.26678198033289985</v>
      </c>
      <c r="V2152" s="17">
        <v>-0.5172576341185553</v>
      </c>
      <c r="W2152" s="17">
        <v>4.1671926511027468E-2</v>
      </c>
      <c r="X2152" s="17">
        <v>-2.7178366868933685</v>
      </c>
      <c r="Y2152" s="17">
        <v>-9.7533284054942826E-3</v>
      </c>
      <c r="Z2152" s="17">
        <v>22.827429933683625</v>
      </c>
      <c r="AA2152" s="17">
        <v>-0.23659006547860406</v>
      </c>
      <c r="AB2152" s="17">
        <v>-5.4039218279295476E-2</v>
      </c>
      <c r="AC2152" s="17">
        <v>4.5922376137191687</v>
      </c>
      <c r="AD2152" s="17">
        <v>-0.32501102027452733</v>
      </c>
      <c r="AE2152" s="17">
        <v>-0.32229698153886255</v>
      </c>
      <c r="AF2152" s="17">
        <v>31.710430402161169</v>
      </c>
      <c r="AG2152" s="17">
        <v>-36.709353745028587</v>
      </c>
      <c r="AH2152" s="17">
        <v>-4.1053033283711404E-2</v>
      </c>
      <c r="AI2152" s="17">
        <v>-6.840016415623873E-3</v>
      </c>
      <c r="AJ2152" s="17">
        <v>0.33333333333333298</v>
      </c>
      <c r="AK2152" s="17">
        <v>0.32478798643138096</v>
      </c>
      <c r="AL2152" s="17">
        <v>0.44940648218029444</v>
      </c>
      <c r="AM2152" s="17">
        <v>0.33333333333333298</v>
      </c>
      <c r="AN2152" s="17">
        <v>1.594188664569629E-2</v>
      </c>
      <c r="AO2152" s="17">
        <v>5.6369459823131018E-2</v>
      </c>
      <c r="AP2152" s="17">
        <v>0.33333333333333298</v>
      </c>
      <c r="AQ2152" s="17">
        <v>3.3369301617428406</v>
      </c>
      <c r="AR2152" s="17">
        <v>2.2444243630026963</v>
      </c>
      <c r="AS2152" s="17">
        <v>-0.4312356937205557</v>
      </c>
      <c r="AT2152" s="17">
        <v>3.1965975532071025</v>
      </c>
      <c r="AU2152" s="17">
        <v>-1.0000000000000007</v>
      </c>
      <c r="AV2152" s="17">
        <v>-1.0000000000000007</v>
      </c>
      <c r="AW2152" s="17">
        <v>-1.0000000000000007</v>
      </c>
      <c r="AX2152" s="17">
        <v>-1.0000000000000007</v>
      </c>
      <c r="AY2152" s="17">
        <v>-3.7246167233764872E-2</v>
      </c>
      <c r="AZ2152" s="17">
        <v>0.63987043793009224</v>
      </c>
      <c r="BA2152" s="17">
        <v>-5.1077790979940807E-2</v>
      </c>
      <c r="BB2152" s="17">
        <v>0.3535884404431594</v>
      </c>
      <c r="BC2152" s="17">
        <v>-3.0082966358857322E-2</v>
      </c>
      <c r="BD2152" s="17">
        <v>10.604879815868149</v>
      </c>
      <c r="BE2152" s="17">
        <v>0.32612742095306668</v>
      </c>
      <c r="BF2152" s="17">
        <v>-1.0000000000000007</v>
      </c>
      <c r="BG2152" s="22">
        <v>62.240015087789516</v>
      </c>
    </row>
    <row r="2153" spans="1:100" x14ac:dyDescent="0.25">
      <c r="A2153">
        <v>5179</v>
      </c>
      <c r="B2153" t="s">
        <v>1960</v>
      </c>
      <c r="C2153" s="48">
        <v>3</v>
      </c>
      <c r="D2153" s="22">
        <v>1555.4575493997268</v>
      </c>
      <c r="E2153" s="17">
        <v>114.03666635626851</v>
      </c>
      <c r="F2153" s="17">
        <v>49.964378310634402</v>
      </c>
      <c r="G2153" s="17">
        <v>0.73411003675763342</v>
      </c>
      <c r="H2153" s="17">
        <v>2.5295698114012057</v>
      </c>
      <c r="I2153" s="17">
        <v>91.110273589233259</v>
      </c>
      <c r="J2153" s="17">
        <v>24.333372481126975</v>
      </c>
      <c r="K2153" s="17">
        <v>-0.99999999999999911</v>
      </c>
      <c r="L2153" s="17">
        <v>-0.99999999999999911</v>
      </c>
      <c r="M2153" s="17">
        <v>-0.99999999999999911</v>
      </c>
      <c r="N2153" s="17">
        <v>4.6811879906940829E-2</v>
      </c>
      <c r="O2153" s="17">
        <v>-0.99999999999999911</v>
      </c>
      <c r="P2153" s="17">
        <v>-0.99999999999999911</v>
      </c>
      <c r="Q2153" s="17">
        <v>1.9441213462045921</v>
      </c>
      <c r="R2153" s="17">
        <v>-0.99999999999999911</v>
      </c>
      <c r="S2153" s="17">
        <v>0.24292113632519671</v>
      </c>
      <c r="T2153" s="17">
        <v>0.19682126916223108</v>
      </c>
      <c r="U2153" s="17">
        <v>4.9803096273110137E-2</v>
      </c>
      <c r="V2153" s="17">
        <v>0.29475827652687259</v>
      </c>
      <c r="W2153" s="17">
        <v>0.58544846519661409</v>
      </c>
      <c r="X2153" s="17">
        <v>-3.2805802516718781</v>
      </c>
      <c r="Y2153" s="17">
        <v>-6.0407260069857451E-3</v>
      </c>
      <c r="Z2153" s="17">
        <v>36.177718301088866</v>
      </c>
      <c r="AA2153" s="17">
        <v>-0.89463670675110618</v>
      </c>
      <c r="AB2153" s="17">
        <v>0.96953199621694097</v>
      </c>
      <c r="AC2153" s="17">
        <v>49.189715341482803</v>
      </c>
      <c r="AD2153" s="17">
        <v>-0.87222104028939174</v>
      </c>
      <c r="AE2153" s="17">
        <v>0.70105740234758163</v>
      </c>
      <c r="AF2153" s="17">
        <v>87.038023041136242</v>
      </c>
      <c r="AG2153" s="17">
        <v>50.110271683912494</v>
      </c>
      <c r="AH2153" s="17">
        <v>-0.25848897228940526</v>
      </c>
      <c r="AI2153" s="17">
        <v>-0.21432306448892713</v>
      </c>
      <c r="AJ2153" s="17">
        <v>0.33333333333333298</v>
      </c>
      <c r="AK2153" s="17">
        <v>0.70079491004292926</v>
      </c>
      <c r="AL2153" s="17">
        <v>0.86155552590902218</v>
      </c>
      <c r="AM2153" s="17">
        <v>0.33333333333333298</v>
      </c>
      <c r="AN2153" s="17">
        <v>0.13472770071494442</v>
      </c>
      <c r="AO2153" s="17">
        <v>0.16721764819930843</v>
      </c>
      <c r="AP2153" s="17">
        <v>0.33333333333333298</v>
      </c>
      <c r="AQ2153" s="17">
        <v>4.0722505480970161</v>
      </c>
      <c r="AR2153" s="17">
        <v>2.3975802475619123</v>
      </c>
      <c r="AS2153" s="17">
        <v>13.898277841082383</v>
      </c>
      <c r="AT2153" s="17">
        <v>8.0375143924826755</v>
      </c>
      <c r="AU2153" s="17">
        <v>-0.99999999999999911</v>
      </c>
      <c r="AV2153" s="17">
        <v>-0.99999999999999911</v>
      </c>
      <c r="AW2153" s="17">
        <v>-0.99999999999999911</v>
      </c>
      <c r="AX2153" s="17">
        <v>-0.99999999999999911</v>
      </c>
      <c r="AY2153" s="17">
        <v>-4.22510202456437E-2</v>
      </c>
      <c r="AZ2153" s="17">
        <v>0.35688756344771533</v>
      </c>
      <c r="BA2153" s="17">
        <v>-1.1181760569816337</v>
      </c>
      <c r="BB2153" s="17">
        <v>-0.39529857814860148</v>
      </c>
      <c r="BC2153" s="17">
        <v>6.617323037661256E-2</v>
      </c>
      <c r="BD2153" s="17">
        <v>-8.0980266364764635</v>
      </c>
      <c r="BE2153" s="17">
        <v>-3.936549525492854</v>
      </c>
      <c r="BF2153" s="17">
        <v>-0.99999999999999911</v>
      </c>
      <c r="CU2153" t="e">
        <v>#N/A</v>
      </c>
      <c r="CV2153" t="e">
        <v>#N/A</v>
      </c>
    </row>
    <row r="2154" spans="1:100" x14ac:dyDescent="0.25">
      <c r="A2154">
        <v>5181</v>
      </c>
      <c r="B2154" t="s">
        <v>1961</v>
      </c>
      <c r="C2154" s="48">
        <v>2</v>
      </c>
      <c r="D2154" s="22">
        <v>1532.5321875</v>
      </c>
      <c r="E2154" s="17">
        <v>98.478785196600697</v>
      </c>
      <c r="F2154" s="17">
        <v>20.67703342605725</v>
      </c>
      <c r="G2154" s="17">
        <v>0.59968131580770578</v>
      </c>
      <c r="H2154" s="17">
        <v>8.007356388162739</v>
      </c>
      <c r="I2154" s="17">
        <v>70.40395862906901</v>
      </c>
      <c r="J2154" s="17">
        <v>15.737265123846331</v>
      </c>
      <c r="K2154" s="17">
        <v>-0.99999999999999967</v>
      </c>
      <c r="L2154" s="17">
        <v>-0.99999999999999967</v>
      </c>
      <c r="M2154" s="17">
        <v>-0.99999999999999967</v>
      </c>
      <c r="N2154" s="17">
        <v>0.30722478899962724</v>
      </c>
      <c r="O2154" s="17">
        <v>-0.99999999999999967</v>
      </c>
      <c r="P2154" s="17">
        <v>-0.99999999999999967</v>
      </c>
      <c r="Q2154" s="17">
        <v>4.4182464043373617</v>
      </c>
      <c r="R2154" s="17">
        <v>-0.99999999999999967</v>
      </c>
      <c r="S2154" s="17">
        <v>1.7053191401527195</v>
      </c>
      <c r="T2154" s="17">
        <v>0.20778042456156653</v>
      </c>
      <c r="U2154" s="17">
        <v>0.29677446553925968</v>
      </c>
      <c r="V2154" s="17">
        <v>0.22118352535136213</v>
      </c>
      <c r="W2154" s="17">
        <v>3.7835647639708387</v>
      </c>
      <c r="X2154" s="17">
        <v>1.8925181824852371</v>
      </c>
      <c r="Y2154" s="17">
        <v>0.15945055410708953</v>
      </c>
      <c r="Z2154" s="17">
        <v>38.362925132739576</v>
      </c>
      <c r="AA2154" s="17">
        <v>0.9075812337771556</v>
      </c>
      <c r="AB2154" s="17">
        <v>1.5951825776208763</v>
      </c>
      <c r="AC2154" s="17">
        <v>23.52701139847327</v>
      </c>
      <c r="AD2154" s="17">
        <v>1.1202214711572389</v>
      </c>
      <c r="AE2154" s="17">
        <v>0.8880091172332234</v>
      </c>
      <c r="AF2154" s="17">
        <v>62.376416953744197</v>
      </c>
      <c r="AG2154" s="17">
        <v>15.685035958531506</v>
      </c>
      <c r="AH2154" s="17">
        <v>0.32143713774425803</v>
      </c>
      <c r="AI2154" s="17">
        <v>0.42203123378391566</v>
      </c>
      <c r="AJ2154" s="17">
        <v>0.33333333333333298</v>
      </c>
      <c r="AK2154" s="17">
        <v>0.80865799469485644</v>
      </c>
      <c r="AL2154" s="17">
        <v>0.87202277909801418</v>
      </c>
      <c r="AM2154" s="17">
        <v>0.33333333333333298</v>
      </c>
      <c r="AN2154" s="17">
        <v>0.45214807970114046</v>
      </c>
      <c r="AO2154" s="17">
        <v>0.53302562422483213</v>
      </c>
      <c r="AP2154" s="17">
        <v>0.33333333333333298</v>
      </c>
      <c r="AQ2154" s="17">
        <v>8.7750606149573205</v>
      </c>
      <c r="AR2154" s="17">
        <v>2.2444243630026963</v>
      </c>
      <c r="AS2154" s="17">
        <v>6.4911807894349431</v>
      </c>
      <c r="AT2154" s="17">
        <v>8.0397956754696711</v>
      </c>
      <c r="AU2154" s="17">
        <v>-0.99999999999999967</v>
      </c>
      <c r="AV2154" s="17">
        <v>-0.99999999999999967</v>
      </c>
      <c r="AW2154" s="17">
        <v>-0.99999999999999967</v>
      </c>
      <c r="AX2154" s="17">
        <v>-0.99999999999999967</v>
      </c>
      <c r="AY2154" s="17">
        <v>3.5653913414789941E-2</v>
      </c>
      <c r="AZ2154" s="17">
        <v>0.13711087631967017</v>
      </c>
      <c r="BA2154" s="17">
        <v>0.43224364594246945</v>
      </c>
      <c r="BB2154" s="17">
        <v>7.3599120495334042E-2</v>
      </c>
      <c r="BC2154" s="17">
        <v>0.2379161300535419</v>
      </c>
      <c r="BD2154" s="17">
        <v>3.1391148565871188</v>
      </c>
      <c r="BE2154" s="17">
        <v>7.5385753618432414</v>
      </c>
      <c r="BF2154" s="17">
        <v>-0.99999999999999967</v>
      </c>
      <c r="BG2154" s="22">
        <v>323.31769144406155</v>
      </c>
    </row>
    <row r="2155" spans="1:100" x14ac:dyDescent="0.25">
      <c r="A2155">
        <v>5182</v>
      </c>
      <c r="B2155" t="s">
        <v>1962</v>
      </c>
      <c r="C2155" s="48">
        <v>2</v>
      </c>
      <c r="D2155" s="22">
        <v>1489.927265625</v>
      </c>
      <c r="E2155" s="17">
        <v>80.289069459890214</v>
      </c>
      <c r="F2155" s="17">
        <v>-8.6674094521234206</v>
      </c>
      <c r="G2155" s="17">
        <v>0.39572035123771476</v>
      </c>
      <c r="H2155" s="17">
        <v>6.1468765632783837</v>
      </c>
      <c r="I2155" s="17">
        <v>56.120131369558706</v>
      </c>
      <c r="J2155" s="17">
        <v>12.209398784967881</v>
      </c>
      <c r="K2155" s="17">
        <v>-1.0000000000000002</v>
      </c>
      <c r="L2155" s="17">
        <v>-1.0000000000000002</v>
      </c>
      <c r="M2155" s="17">
        <v>-1.0000000000000002</v>
      </c>
      <c r="N2155" s="17">
        <v>0.2563977838600221</v>
      </c>
      <c r="O2155" s="17">
        <v>-1.0000000000000002</v>
      </c>
      <c r="P2155" s="17">
        <v>-1.0000000000000002</v>
      </c>
      <c r="Q2155" s="17">
        <v>3.8722443434610287</v>
      </c>
      <c r="R2155" s="17">
        <v>-1.0000000000000002</v>
      </c>
      <c r="S2155" s="17">
        <v>0.99322119508358064</v>
      </c>
      <c r="T2155" s="17">
        <v>0.12785197862447073</v>
      </c>
      <c r="U2155" s="17">
        <v>5.7265450114601671E-2</v>
      </c>
      <c r="V2155" s="17">
        <v>-9.2650725590385619E-2</v>
      </c>
      <c r="W2155" s="17">
        <v>2.193276735346493</v>
      </c>
      <c r="X2155" s="17">
        <v>-6.6862397066568602E-2</v>
      </c>
      <c r="Y2155" s="17">
        <v>8.7539646861763507E-2</v>
      </c>
      <c r="Z2155" s="17">
        <v>31.760407875569456</v>
      </c>
      <c r="AA2155" s="17">
        <v>0.42131345462364828</v>
      </c>
      <c r="AB2155" s="17">
        <v>0.89427055461734306</v>
      </c>
      <c r="AC2155" s="17">
        <v>15.479815665565553</v>
      </c>
      <c r="AD2155" s="17">
        <v>0.50600400701866055</v>
      </c>
      <c r="AE2155" s="17">
        <v>0.37363433862387874</v>
      </c>
      <c r="AF2155" s="17">
        <v>49.343507296170003</v>
      </c>
      <c r="AG2155" s="17">
        <v>-6.5823496486986706</v>
      </c>
      <c r="AH2155" s="17">
        <v>0.16738040642666513</v>
      </c>
      <c r="AI2155" s="17">
        <v>0.23976283523819986</v>
      </c>
      <c r="AJ2155" s="17">
        <v>0.33333333333333298</v>
      </c>
      <c r="AK2155" s="17">
        <v>0.60301536542219691</v>
      </c>
      <c r="AL2155" s="17">
        <v>0.69241270823718082</v>
      </c>
      <c r="AM2155" s="17">
        <v>0.33333333333333298</v>
      </c>
      <c r="AN2155" s="17">
        <v>0.26676236264282199</v>
      </c>
      <c r="AO2155" s="17">
        <v>0.33044884692390697</v>
      </c>
      <c r="AP2155" s="17">
        <v>0.33333333333333298</v>
      </c>
      <c r="AQ2155" s="17">
        <v>6.4638790462955864</v>
      </c>
      <c r="AR2155" s="17">
        <v>2.2444243630026963</v>
      </c>
      <c r="AS2155" s="17">
        <v>3.5491841742172663</v>
      </c>
      <c r="AT2155" s="17">
        <v>5.9814577356481129</v>
      </c>
      <c r="AU2155" s="17">
        <v>-1.0000000000000002</v>
      </c>
      <c r="AV2155" s="17">
        <v>-1.0000000000000002</v>
      </c>
      <c r="AW2155" s="17">
        <v>-1.0000000000000002</v>
      </c>
      <c r="AX2155" s="17">
        <v>-1.0000000000000002</v>
      </c>
      <c r="AY2155" s="17">
        <v>4.671699178038384E-3</v>
      </c>
      <c r="AZ2155" s="17">
        <v>0.35078148283769167</v>
      </c>
      <c r="BA2155" s="17">
        <v>0.22683415708147775</v>
      </c>
      <c r="BB2155" s="17">
        <v>0.19259335229112384</v>
      </c>
      <c r="BC2155" s="17">
        <v>0.12401769062198835</v>
      </c>
      <c r="BD2155" s="17">
        <v>6.3120321888022115</v>
      </c>
      <c r="BE2155" s="17">
        <v>4.4733166503563853</v>
      </c>
      <c r="BF2155" s="17">
        <v>-1.0000000000000002</v>
      </c>
      <c r="BG2155" s="22">
        <v>59.01411617385952</v>
      </c>
    </row>
    <row r="2156" spans="1:100" x14ac:dyDescent="0.25">
      <c r="A2156">
        <v>5183</v>
      </c>
      <c r="B2156" t="s">
        <v>1963</v>
      </c>
      <c r="C2156" s="48">
        <v>3</v>
      </c>
      <c r="D2156" s="22">
        <v>1412.3389752142132</v>
      </c>
      <c r="E2156" s="17">
        <v>38.657713322569634</v>
      </c>
      <c r="F2156" s="17">
        <v>-59.965601853466964</v>
      </c>
      <c r="G2156" s="17">
        <v>0.22774973497842921</v>
      </c>
      <c r="H2156" s="17">
        <v>0.99099406815302848</v>
      </c>
      <c r="I2156" s="17">
        <v>25.567139243002796</v>
      </c>
      <c r="J2156" s="17">
        <v>9.394356385028674</v>
      </c>
      <c r="K2156" s="17">
        <v>-0.99999999999999944</v>
      </c>
      <c r="L2156" s="17">
        <v>-0.99999999999999944</v>
      </c>
      <c r="M2156" s="17">
        <v>-0.99999999999999944</v>
      </c>
      <c r="N2156" s="17">
        <v>0.13388728378779183</v>
      </c>
      <c r="O2156" s="17">
        <v>-0.99999999999999944</v>
      </c>
      <c r="P2156" s="17">
        <v>-0.99999999999999944</v>
      </c>
      <c r="Q2156" s="17">
        <v>1.5939944666657206</v>
      </c>
      <c r="R2156" s="17">
        <v>-0.99999999999999944</v>
      </c>
      <c r="S2156" s="17">
        <v>-0.36775972985322281</v>
      </c>
      <c r="T2156" s="17">
        <v>-5.4606860957588016E-2</v>
      </c>
      <c r="U2156" s="17">
        <v>6.6259530596876601E-2</v>
      </c>
      <c r="V2156" s="17">
        <v>-3.5178141470160532E-3</v>
      </c>
      <c r="W2156" s="17">
        <v>-0.60300039851269227</v>
      </c>
      <c r="X2156" s="17">
        <v>-3.9611785758425371</v>
      </c>
      <c r="Y2156" s="17">
        <v>-5.8673208079963277E-2</v>
      </c>
      <c r="Z2156" s="17">
        <v>15.43819318111516</v>
      </c>
      <c r="AA2156" s="17">
        <v>1.6202319322549712</v>
      </c>
      <c r="AB2156" s="17">
        <v>1.0008433998289312</v>
      </c>
      <c r="AC2156" s="17">
        <v>9.1352204003154691E-2</v>
      </c>
      <c r="AD2156" s="17">
        <v>1.3231673643235045</v>
      </c>
      <c r="AE2156" s="17">
        <v>0.78525927670523976</v>
      </c>
      <c r="AF2156" s="17">
        <v>17.315648061652489</v>
      </c>
      <c r="AG2156" s="17">
        <v>-56.27768906648982</v>
      </c>
      <c r="AH2156" s="17">
        <v>0.38684741234250092</v>
      </c>
      <c r="AI2156" s="17">
        <v>0.31964514433280156</v>
      </c>
      <c r="AJ2156" s="17">
        <v>0.33333333333333298</v>
      </c>
      <c r="AK2156" s="17">
        <v>0.34425034824706791</v>
      </c>
      <c r="AL2156" s="17">
        <v>0.5379263130810028</v>
      </c>
      <c r="AM2156" s="17">
        <v>0.33333333333333298</v>
      </c>
      <c r="AN2156" s="17">
        <v>0.58677277251119719</v>
      </c>
      <c r="AO2156" s="17">
        <v>0.79272677885625953</v>
      </c>
      <c r="AP2156" s="17">
        <v>0.33333333333333298</v>
      </c>
      <c r="AQ2156" s="17">
        <v>8.2514911813503211</v>
      </c>
      <c r="AR2156" s="17">
        <v>3.6965920241418506</v>
      </c>
      <c r="AS2156" s="17">
        <v>1.8173442493926368</v>
      </c>
      <c r="AT2156" s="17">
        <v>3.8804201114941841</v>
      </c>
      <c r="AU2156" s="17">
        <v>-0.99999999999999944</v>
      </c>
      <c r="AV2156" s="17">
        <v>-0.99999999999999944</v>
      </c>
      <c r="AW2156" s="17">
        <v>-0.99999999999999944</v>
      </c>
      <c r="AX2156" s="17">
        <v>-0.99999999999999944</v>
      </c>
      <c r="AY2156" s="17">
        <v>-2.2826285663464022E-2</v>
      </c>
      <c r="AZ2156" s="17">
        <v>-0.24153119948526824</v>
      </c>
      <c r="BA2156" s="17">
        <v>5.5667871247110201E-2</v>
      </c>
      <c r="BB2156" s="17">
        <v>3.2773007370996379E-2</v>
      </c>
      <c r="BC2156" s="17">
        <v>9.635009226522688E-2</v>
      </c>
      <c r="BD2156" s="17">
        <v>-0.38833081315143281</v>
      </c>
      <c r="BE2156" s="17">
        <v>2.6870916628662234</v>
      </c>
      <c r="BF2156" s="17">
        <v>-0.99999999999999944</v>
      </c>
      <c r="CU2156" t="e">
        <v>#N/A</v>
      </c>
      <c r="CV2156" t="e">
        <v>#N/A</v>
      </c>
    </row>
    <row r="2157" spans="1:100" x14ac:dyDescent="0.25">
      <c r="A2157">
        <v>5186</v>
      </c>
      <c r="B2157" t="s">
        <v>1964</v>
      </c>
      <c r="C2157" s="48">
        <v>2</v>
      </c>
      <c r="D2157" s="22">
        <v>1434.3265429687499</v>
      </c>
      <c r="E2157" s="17">
        <v>9.2418005329203368</v>
      </c>
      <c r="F2157" s="17">
        <v>-123.28396283072178</v>
      </c>
      <c r="G2157" s="17">
        <v>-0.40093143321886443</v>
      </c>
      <c r="H2157" s="17">
        <v>-1.1199775407135188</v>
      </c>
      <c r="I2157" s="17">
        <v>0.3288847496520475</v>
      </c>
      <c r="J2157" s="17">
        <v>-1.5701056418577508</v>
      </c>
      <c r="K2157" s="17">
        <v>-1.000000000000002</v>
      </c>
      <c r="L2157" s="17">
        <v>-1.000000000000002</v>
      </c>
      <c r="M2157" s="17">
        <v>-1.000000000000002</v>
      </c>
      <c r="N2157" s="17">
        <v>5.78724217721448E-2</v>
      </c>
      <c r="O2157" s="17">
        <v>-1.000000000000002</v>
      </c>
      <c r="P2157" s="17">
        <v>-1.000000000000002</v>
      </c>
      <c r="Q2157" s="17">
        <v>1.7396131459612949</v>
      </c>
      <c r="R2157" s="17">
        <v>-1.000000000000002</v>
      </c>
      <c r="S2157" s="17">
        <v>-1.7881644482095533</v>
      </c>
      <c r="T2157" s="17">
        <v>-0.18434079423711233</v>
      </c>
      <c r="U2157" s="17">
        <v>-0.87823357997561757</v>
      </c>
      <c r="V2157" s="17">
        <v>-1.3184569310250622</v>
      </c>
      <c r="W2157" s="17">
        <v>-4.0182343666652374</v>
      </c>
      <c r="X2157" s="17">
        <v>-7.7200132753262185</v>
      </c>
      <c r="Y2157" s="17">
        <v>-0.19333739595699431</v>
      </c>
      <c r="Z2157" s="17">
        <v>5.9716145840719896</v>
      </c>
      <c r="AA2157" s="17">
        <v>-1.4780014206668359</v>
      </c>
      <c r="AB2157" s="17">
        <v>-1.8434239598701168</v>
      </c>
      <c r="AC2157" s="17">
        <v>-15.951751909181699</v>
      </c>
      <c r="AD2157" s="17">
        <v>-1.8930699524618548</v>
      </c>
      <c r="AE2157" s="17">
        <v>-1.6354637558204312</v>
      </c>
      <c r="AF2157" s="17">
        <v>-1.5617762577570602</v>
      </c>
      <c r="AG2157" s="17">
        <v>-93.556602376824259</v>
      </c>
      <c r="AH2157" s="17">
        <v>-0.43435027361035938</v>
      </c>
      <c r="AI2157" s="17">
        <v>-0.47215988613949417</v>
      </c>
      <c r="AJ2157" s="17">
        <v>0.33333333333333298</v>
      </c>
      <c r="AK2157" s="17">
        <v>-0.20020483858006877</v>
      </c>
      <c r="AL2157" s="17">
        <v>-9.1268425259952712E-3</v>
      </c>
      <c r="AM2157" s="17">
        <v>0.33333333333333298</v>
      </c>
      <c r="AN2157" s="17">
        <v>-0.45733630309275547</v>
      </c>
      <c r="AO2157" s="17">
        <v>-0.46079643604721293</v>
      </c>
      <c r="AP2157" s="17">
        <v>0.33333333333333298</v>
      </c>
      <c r="AQ2157" s="17">
        <v>-2.5633724415532084</v>
      </c>
      <c r="AR2157" s="17">
        <v>2.2444243630026963</v>
      </c>
      <c r="AS2157" s="17">
        <v>-7.9419698234100622</v>
      </c>
      <c r="AT2157" s="17">
        <v>-2.0582110128825359</v>
      </c>
      <c r="AU2157" s="17">
        <v>-1.000000000000002</v>
      </c>
      <c r="AV2157" s="17">
        <v>-1.000000000000002</v>
      </c>
      <c r="AW2157" s="17">
        <v>-1.000000000000002</v>
      </c>
      <c r="AX2157" s="17">
        <v>-1.000000000000002</v>
      </c>
      <c r="AY2157" s="17">
        <v>-0.11634183059301884</v>
      </c>
      <c r="AZ2157" s="17">
        <v>1.185358188862675</v>
      </c>
      <c r="BA2157" s="17">
        <v>-0.57547542304049903</v>
      </c>
      <c r="BB2157" s="17">
        <v>0.65737330319994247</v>
      </c>
      <c r="BC2157" s="17">
        <v>-0.32085858857813954</v>
      </c>
      <c r="BD2157" s="17">
        <v>18.705140154198972</v>
      </c>
      <c r="BE2157" s="17">
        <v>-7.4992871636891385</v>
      </c>
      <c r="BF2157" s="17">
        <v>-1.000000000000002</v>
      </c>
      <c r="BG2157" s="22">
        <v>-59.683494241662402</v>
      </c>
    </row>
    <row r="2158" spans="1:100" x14ac:dyDescent="0.25">
      <c r="A2158">
        <v>5188</v>
      </c>
      <c r="B2158" t="s">
        <v>1965</v>
      </c>
      <c r="C2158" s="48">
        <v>2</v>
      </c>
      <c r="D2158" s="22">
        <v>1536.557646484375</v>
      </c>
      <c r="E2158" s="17">
        <v>140.64432572376822</v>
      </c>
      <c r="F2158" s="17">
        <v>88.700322703190466</v>
      </c>
      <c r="G2158" s="17">
        <v>1.0724827846167737</v>
      </c>
      <c r="H2158" s="17">
        <v>12.320130627829101</v>
      </c>
      <c r="I2158" s="17">
        <v>103.51526756384305</v>
      </c>
      <c r="J2158" s="17">
        <v>23.91520441875204</v>
      </c>
      <c r="K2158" s="17">
        <v>-0.99999999999999867</v>
      </c>
      <c r="L2158" s="17">
        <v>-0.99999999999999867</v>
      </c>
      <c r="M2158" s="17">
        <v>-0.99999999999999867</v>
      </c>
      <c r="N2158" s="17">
        <v>0.42504675917826351</v>
      </c>
      <c r="O2158" s="17">
        <v>-0.99999999999999867</v>
      </c>
      <c r="P2158" s="17">
        <v>-0.99999999999999867</v>
      </c>
      <c r="Q2158" s="17">
        <v>5.6839325953169197</v>
      </c>
      <c r="R2158" s="17">
        <v>-0.99999999999999867</v>
      </c>
      <c r="S2158" s="17">
        <v>3.3560318393911697</v>
      </c>
      <c r="T2158" s="17">
        <v>0.3930623814220765</v>
      </c>
      <c r="U2158" s="17">
        <v>0.8519797937967295</v>
      </c>
      <c r="V2158" s="17">
        <v>0.94868202056922324</v>
      </c>
      <c r="W2158" s="17">
        <v>7.4700079877919814</v>
      </c>
      <c r="X2158" s="17">
        <v>6.4345540466574453</v>
      </c>
      <c r="Y2158" s="17">
        <v>0.32614707194648973</v>
      </c>
      <c r="Z2158" s="17">
        <v>53.668206040822454</v>
      </c>
      <c r="AA2158" s="17">
        <v>2.0347975160839926</v>
      </c>
      <c r="AB2158" s="17">
        <v>3.2199652152235023</v>
      </c>
      <c r="AC2158" s="17">
        <v>42.181198342206841</v>
      </c>
      <c r="AD2158" s="17">
        <v>2.5440376402225038</v>
      </c>
      <c r="AE2158" s="17">
        <v>2.0803801739085417</v>
      </c>
      <c r="AF2158" s="17">
        <v>92.5879765134286</v>
      </c>
      <c r="AG2158" s="17">
        <v>67.303014152704691</v>
      </c>
      <c r="AH2158" s="17">
        <v>0.67855571188145158</v>
      </c>
      <c r="AI2158" s="17">
        <v>0.84454721242510655</v>
      </c>
      <c r="AJ2158" s="17">
        <v>0.33333333333333298</v>
      </c>
      <c r="AK2158" s="17">
        <v>1.2853577267973071</v>
      </c>
      <c r="AL2158" s="17">
        <v>1.2883764941088187</v>
      </c>
      <c r="AM2158" s="17">
        <v>0.33333333333333298</v>
      </c>
      <c r="AN2158" s="17">
        <v>0.88189030761317388</v>
      </c>
      <c r="AO2158" s="17">
        <v>1.0026184115330017</v>
      </c>
      <c r="AP2158" s="17">
        <v>0.33333333333333298</v>
      </c>
      <c r="AQ2158" s="17">
        <v>14.132605587601994</v>
      </c>
      <c r="AR2158" s="17">
        <v>2.2444243630026963</v>
      </c>
      <c r="AS2158" s="17">
        <v>13.311016750883814</v>
      </c>
      <c r="AT2158" s="17">
        <v>12.811224381471435</v>
      </c>
      <c r="AU2158" s="17">
        <v>-0.99999999999999867</v>
      </c>
      <c r="AV2158" s="17">
        <v>-0.99999999999999867</v>
      </c>
      <c r="AW2158" s="17">
        <v>-0.99999999999999867</v>
      </c>
      <c r="AX2158" s="17">
        <v>-0.99999999999999867</v>
      </c>
      <c r="AY2158" s="17">
        <v>0.10747371691972291</v>
      </c>
      <c r="AZ2158" s="17">
        <v>-0.35819849239229112</v>
      </c>
      <c r="BA2158" s="17">
        <v>0.90840293576319342</v>
      </c>
      <c r="BB2158" s="17">
        <v>-0.2022411496831773</v>
      </c>
      <c r="BC2158" s="17">
        <v>0.501943855024511</v>
      </c>
      <c r="BD2158" s="17">
        <v>-4.2160179171954439</v>
      </c>
      <c r="BE2158" s="17">
        <v>14.644144920833291</v>
      </c>
      <c r="BF2158" s="17">
        <v>-0.99999999999999867</v>
      </c>
      <c r="BG2158" s="22">
        <v>1043.8028179735679</v>
      </c>
    </row>
    <row r="2159" spans="1:100" x14ac:dyDescent="0.25">
      <c r="A2159">
        <v>5189</v>
      </c>
      <c r="B2159" t="s">
        <v>1966</v>
      </c>
      <c r="C2159" s="48">
        <v>2</v>
      </c>
      <c r="D2159" s="22">
        <v>1465.1512792968749</v>
      </c>
      <c r="E2159" s="17">
        <v>-4.9916766473908041</v>
      </c>
      <c r="F2159" s="17">
        <v>-146.24602909504389</v>
      </c>
      <c r="G2159" s="17">
        <v>-0.56053116401741843</v>
      </c>
      <c r="H2159" s="17">
        <v>-2.5758055214926028</v>
      </c>
      <c r="I2159" s="17">
        <v>-10.848229411369665</v>
      </c>
      <c r="J2159" s="17">
        <v>-4.3306658263290654</v>
      </c>
      <c r="K2159" s="17">
        <v>-1.0000000000000022</v>
      </c>
      <c r="L2159" s="17">
        <v>-1.0000000000000022</v>
      </c>
      <c r="M2159" s="17">
        <v>-1.0000000000000022</v>
      </c>
      <c r="N2159" s="17">
        <v>1.8100221465678745E-2</v>
      </c>
      <c r="O2159" s="17">
        <v>-1.0000000000000022</v>
      </c>
      <c r="P2159" s="17">
        <v>-1.0000000000000022</v>
      </c>
      <c r="Q2159" s="17">
        <v>1.312365794415185</v>
      </c>
      <c r="R2159" s="17">
        <v>-1.0000000000000022</v>
      </c>
      <c r="S2159" s="17">
        <v>-2.3453820539158539</v>
      </c>
      <c r="T2159" s="17">
        <v>-0.24688491135090321</v>
      </c>
      <c r="U2159" s="17">
        <v>-1.0656497086755028</v>
      </c>
      <c r="V2159" s="17">
        <v>-1.5640326571021996</v>
      </c>
      <c r="W2159" s="17">
        <v>-5.2626369012174399</v>
      </c>
      <c r="X2159" s="17">
        <v>-9.2532312304760218</v>
      </c>
      <c r="Y2159" s="17">
        <v>-0.24960777819425525</v>
      </c>
      <c r="Z2159" s="17">
        <v>0.8051358950797507</v>
      </c>
      <c r="AA2159" s="17">
        <v>-1.8585066159257972</v>
      </c>
      <c r="AB2159" s="17">
        <v>-2.3918885664220548</v>
      </c>
      <c r="AC2159" s="17">
        <v>-22.2486934605373</v>
      </c>
      <c r="AD2159" s="17">
        <v>-2.3736959493772991</v>
      </c>
      <c r="AE2159" s="17">
        <v>-2.0379627161910854</v>
      </c>
      <c r="AF2159" s="17">
        <v>-11.7600457023837</v>
      </c>
      <c r="AG2159" s="17">
        <v>-110.98086174917093</v>
      </c>
      <c r="AH2159" s="17">
        <v>-0.55489987435298382</v>
      </c>
      <c r="AI2159" s="17">
        <v>-0.61478515466727335</v>
      </c>
      <c r="AJ2159" s="17">
        <v>0.33333333333333298</v>
      </c>
      <c r="AK2159" s="17">
        <v>-0.36112047428427574</v>
      </c>
      <c r="AL2159" s="17">
        <v>-0.14967196604281097</v>
      </c>
      <c r="AM2159" s="17">
        <v>0.33333333333333298</v>
      </c>
      <c r="AN2159" s="17">
        <v>-0.60240087757534644</v>
      </c>
      <c r="AO2159" s="17">
        <v>-0.61931303843448782</v>
      </c>
      <c r="AP2159" s="17">
        <v>0.33333333333333298</v>
      </c>
      <c r="AQ2159" s="17">
        <v>-4.3718751467775396</v>
      </c>
      <c r="AR2159" s="17">
        <v>2.2444243630026963</v>
      </c>
      <c r="AS2159" s="17">
        <v>-10.244086156253109</v>
      </c>
      <c r="AT2159" s="17">
        <v>-3.6688632363634657</v>
      </c>
      <c r="AU2159" s="17">
        <v>-1.0000000000000022</v>
      </c>
      <c r="AV2159" s="17">
        <v>-1.0000000000000022</v>
      </c>
      <c r="AW2159" s="17">
        <v>-1.0000000000000022</v>
      </c>
      <c r="AX2159" s="17">
        <v>-1.0000000000000022</v>
      </c>
      <c r="AY2159" s="17">
        <v>-0.14058545516183599</v>
      </c>
      <c r="AZ2159" s="17">
        <v>1.3525557276257243</v>
      </c>
      <c r="BA2159" s="17">
        <v>-0.73620862605706461</v>
      </c>
      <c r="BB2159" s="17">
        <v>0.7504864506163037</v>
      </c>
      <c r="BC2159" s="17">
        <v>-0.40998427157329609</v>
      </c>
      <c r="BD2159" s="17">
        <v>21.18795226059995</v>
      </c>
      <c r="BE2159" s="17">
        <v>-9.8978562536747212</v>
      </c>
      <c r="BF2159" s="17">
        <v>-1.0000000000000022</v>
      </c>
      <c r="BG2159" s="22">
        <v>8.6660760614083756</v>
      </c>
    </row>
    <row r="2160" spans="1:100" x14ac:dyDescent="0.25">
      <c r="A2160">
        <v>5190</v>
      </c>
      <c r="B2160" t="s">
        <v>1967</v>
      </c>
      <c r="C2160" s="48">
        <v>2</v>
      </c>
      <c r="D2160" s="22">
        <v>1533.2547167968748</v>
      </c>
      <c r="E2160" s="17">
        <v>149.44414920902273</v>
      </c>
      <c r="F2160" s="17">
        <v>102.89658180579822</v>
      </c>
      <c r="G2160" s="17">
        <v>1.1711550515217404</v>
      </c>
      <c r="H2160" s="17">
        <v>13.220193844530053</v>
      </c>
      <c r="I2160" s="17">
        <v>110.42549971903168</v>
      </c>
      <c r="J2160" s="17">
        <v>25.621916140422726</v>
      </c>
      <c r="K2160" s="17">
        <v>-0.99999999999999845</v>
      </c>
      <c r="L2160" s="17">
        <v>-0.99999999999999845</v>
      </c>
      <c r="M2160" s="17">
        <v>-0.99999999999999845</v>
      </c>
      <c r="N2160" s="17">
        <v>0.44963585556584318</v>
      </c>
      <c r="O2160" s="17">
        <v>-0.99999999999999845</v>
      </c>
      <c r="P2160" s="17">
        <v>-0.99999999999999845</v>
      </c>
      <c r="Q2160" s="17">
        <v>5.9480775565600492</v>
      </c>
      <c r="R2160" s="17">
        <v>-0.99999999999999845</v>
      </c>
      <c r="S2160" s="17">
        <v>3.7005306931129001</v>
      </c>
      <c r="T2160" s="17">
        <v>0.43173017732817953</v>
      </c>
      <c r="U2160" s="17">
        <v>0.96784950222820632</v>
      </c>
      <c r="V2160" s="17">
        <v>1.1005088029053987</v>
      </c>
      <c r="W2160" s="17">
        <v>8.2393577756154617</v>
      </c>
      <c r="X2160" s="17">
        <v>7.3824634857089508</v>
      </c>
      <c r="Y2160" s="17">
        <v>0.36093614174741329</v>
      </c>
      <c r="Z2160" s="17">
        <v>56.862372858074274</v>
      </c>
      <c r="AA2160" s="17">
        <v>2.2700442172999749</v>
      </c>
      <c r="AB2160" s="17">
        <v>3.5590525418426684</v>
      </c>
      <c r="AC2160" s="17">
        <v>46.074271935323232</v>
      </c>
      <c r="AD2160" s="17">
        <v>2.8411838597795116</v>
      </c>
      <c r="AE2160" s="17">
        <v>2.3292244836573688</v>
      </c>
      <c r="AF2160" s="17">
        <v>98.893039558172063</v>
      </c>
      <c r="AG2160" s="17">
        <v>78.075533396986117</v>
      </c>
      <c r="AH2160" s="17">
        <v>0.75308530112478866</v>
      </c>
      <c r="AI2160" s="17">
        <v>0.9327250463923118</v>
      </c>
      <c r="AJ2160" s="17">
        <v>0.33333333333333298</v>
      </c>
      <c r="AK2160" s="17">
        <v>1.384843549711563</v>
      </c>
      <c r="AL2160" s="17">
        <v>1.3752682818985282</v>
      </c>
      <c r="AM2160" s="17">
        <v>0.33333333333333298</v>
      </c>
      <c r="AN2160" s="17">
        <v>0.97157623841131846</v>
      </c>
      <c r="AO2160" s="17">
        <v>1.1006210361073994</v>
      </c>
      <c r="AP2160" s="17">
        <v>0.33333333333333298</v>
      </c>
      <c r="AQ2160" s="17">
        <v>15.250709363437849</v>
      </c>
      <c r="AR2160" s="17">
        <v>2.2444243630026963</v>
      </c>
      <c r="AS2160" s="17">
        <v>14.734296327259079</v>
      </c>
      <c r="AT2160" s="17">
        <v>13.80700742754051</v>
      </c>
      <c r="AU2160" s="17">
        <v>-0.99999999999999845</v>
      </c>
      <c r="AV2160" s="17">
        <v>-0.99999999999999845</v>
      </c>
      <c r="AW2160" s="17">
        <v>-0.99999999999999845</v>
      </c>
      <c r="AX2160" s="17">
        <v>-0.99999999999999845</v>
      </c>
      <c r="AY2160" s="17">
        <v>0.12246229730284099</v>
      </c>
      <c r="AZ2160" s="17">
        <v>-0.46156809137679383</v>
      </c>
      <c r="BA2160" s="17">
        <v>1.0077759699731259</v>
      </c>
      <c r="BB2160" s="17">
        <v>-0.25980819749872369</v>
      </c>
      <c r="BC2160" s="17">
        <v>0.55704565962395347</v>
      </c>
      <c r="BD2160" s="17">
        <v>-5.7510123536641267</v>
      </c>
      <c r="BE2160" s="17">
        <v>16.127056253157448</v>
      </c>
      <c r="BF2160" s="17">
        <v>-0.99999999999999845</v>
      </c>
      <c r="BG2160" s="22">
        <v>787.7760600946674</v>
      </c>
    </row>
    <row r="2161" spans="1:100" x14ac:dyDescent="0.25">
      <c r="A2161">
        <v>5193</v>
      </c>
      <c r="B2161" t="s">
        <v>1968</v>
      </c>
      <c r="C2161" s="48">
        <v>2</v>
      </c>
      <c r="D2161" s="22">
        <v>1504.6602441406251</v>
      </c>
      <c r="E2161" s="17">
        <v>117.10687448216787</v>
      </c>
      <c r="F2161" s="17">
        <v>50.728679635501017</v>
      </c>
      <c r="G2161" s="17">
        <v>0.80855775531754592</v>
      </c>
      <c r="H2161" s="17">
        <v>9.9126739199808434</v>
      </c>
      <c r="I2161" s="17">
        <v>85.03202722459811</v>
      </c>
      <c r="J2161" s="17">
        <v>19.350153312942322</v>
      </c>
      <c r="K2161" s="17">
        <v>-0.99999999999999922</v>
      </c>
      <c r="L2161" s="17">
        <v>-0.99999999999999922</v>
      </c>
      <c r="M2161" s="17">
        <v>-0.99999999999999922</v>
      </c>
      <c r="N2161" s="17">
        <v>0.35927672887396483</v>
      </c>
      <c r="O2161" s="17">
        <v>-0.99999999999999922</v>
      </c>
      <c r="P2161" s="17">
        <v>-0.99999999999999922</v>
      </c>
      <c r="Q2161" s="17">
        <v>4.977407156892772</v>
      </c>
      <c r="R2161" s="17">
        <v>-0.99999999999999922</v>
      </c>
      <c r="S2161" s="17">
        <v>2.4345787004901771</v>
      </c>
      <c r="T2161" s="17">
        <v>0.28963515219581548</v>
      </c>
      <c r="U2161" s="17">
        <v>0.54205566666459792</v>
      </c>
      <c r="V2161" s="17">
        <v>0.54258120588868375</v>
      </c>
      <c r="W2161" s="17">
        <v>5.412178856449243</v>
      </c>
      <c r="X2161" s="17">
        <v>3.8991199847681641</v>
      </c>
      <c r="Y2161" s="17">
        <v>0.23309451975019005</v>
      </c>
      <c r="Z2161" s="17">
        <v>45.124563563836112</v>
      </c>
      <c r="AA2161" s="17">
        <v>1.4055681038239838</v>
      </c>
      <c r="AB2161" s="17">
        <v>2.3129866343102501</v>
      </c>
      <c r="AC2161" s="17">
        <v>31.76814516773301</v>
      </c>
      <c r="AD2161" s="17">
        <v>1.7492416234423267</v>
      </c>
      <c r="AE2161" s="17">
        <v>1.4147803675854591</v>
      </c>
      <c r="AF2161" s="17">
        <v>75.723420736879063</v>
      </c>
      <c r="AG2161" s="17">
        <v>38.489067272252917</v>
      </c>
      <c r="AH2161" s="17">
        <v>0.47920664814045166</v>
      </c>
      <c r="AI2161" s="17">
        <v>0.60869231475916785</v>
      </c>
      <c r="AJ2161" s="17">
        <v>0.33333333333333298</v>
      </c>
      <c r="AK2161" s="17">
        <v>1.0192566271560946</v>
      </c>
      <c r="AL2161" s="17">
        <v>1.0559614664866341</v>
      </c>
      <c r="AM2161" s="17">
        <v>0.33333333333333298</v>
      </c>
      <c r="AN2161" s="17">
        <v>0.64200160680501017</v>
      </c>
      <c r="AO2161" s="17">
        <v>0.74048451744591604</v>
      </c>
      <c r="AP2161" s="17">
        <v>0.33333333333333298</v>
      </c>
      <c r="AQ2161" s="17">
        <v>11.141941837256942</v>
      </c>
      <c r="AR2161" s="17">
        <v>2.2444243630026963</v>
      </c>
      <c r="AS2161" s="17">
        <v>9.5040797494503693</v>
      </c>
      <c r="AT2161" s="17">
        <v>10.147739718019096</v>
      </c>
      <c r="AU2161" s="17">
        <v>-0.99999999999999922</v>
      </c>
      <c r="AV2161" s="17">
        <v>-0.99999999999999922</v>
      </c>
      <c r="AW2161" s="17">
        <v>-0.99999999999999922</v>
      </c>
      <c r="AX2161" s="17">
        <v>-0.99999999999999922</v>
      </c>
      <c r="AY2161" s="17">
        <v>6.7382801398563938E-2</v>
      </c>
      <c r="AZ2161" s="17">
        <v>-8.170920825625333E-2</v>
      </c>
      <c r="BA2161" s="17">
        <v>0.64260351929017967</v>
      </c>
      <c r="BB2161" s="17">
        <v>-4.8262881442708044E-2</v>
      </c>
      <c r="BC2161" s="17">
        <v>0.35455953063927548</v>
      </c>
      <c r="BD2161" s="17">
        <v>-0.1102700274734838</v>
      </c>
      <c r="BE2161" s="17">
        <v>10.677707044132298</v>
      </c>
      <c r="BF2161" s="17">
        <v>-0.99999999999999922</v>
      </c>
      <c r="BG2161" s="22">
        <v>143.91508268832908</v>
      </c>
    </row>
    <row r="2162" spans="1:100" x14ac:dyDescent="0.25">
      <c r="A2162">
        <v>5194</v>
      </c>
      <c r="B2162" t="s">
        <v>1969</v>
      </c>
      <c r="C2162" s="48">
        <v>2</v>
      </c>
      <c r="D2162" s="22">
        <v>1546.2591406250001</v>
      </c>
      <c r="E2162" s="17">
        <v>114.94562224446635</v>
      </c>
      <c r="F2162" s="17">
        <v>47.242053249879355</v>
      </c>
      <c r="G2162" s="17">
        <v>0.78432367175839457</v>
      </c>
      <c r="H2162" s="17">
        <v>9.6916167994116247</v>
      </c>
      <c r="I2162" s="17">
        <v>83.334861965151276</v>
      </c>
      <c r="J2162" s="17">
        <v>18.930981890498103</v>
      </c>
      <c r="K2162" s="17">
        <v>-0.99999999999999922</v>
      </c>
      <c r="L2162" s="17">
        <v>-0.99999999999999922</v>
      </c>
      <c r="M2162" s="17">
        <v>-0.99999999999999922</v>
      </c>
      <c r="N2162" s="17">
        <v>0.35323760323925585</v>
      </c>
      <c r="O2162" s="17">
        <v>-0.99999999999999922</v>
      </c>
      <c r="P2162" s="17">
        <v>-0.99999999999999922</v>
      </c>
      <c r="Q2162" s="17">
        <v>4.9125326864535754</v>
      </c>
      <c r="R2162" s="17">
        <v>-0.99999999999999922</v>
      </c>
      <c r="S2162" s="17">
        <v>2.3499691717036844</v>
      </c>
      <c r="T2162" s="17">
        <v>0.28013827301760397</v>
      </c>
      <c r="U2162" s="17">
        <v>0.51359786099963478</v>
      </c>
      <c r="V2162" s="17">
        <v>0.50529227917135555</v>
      </c>
      <c r="W2162" s="17">
        <v>5.2232251855835843</v>
      </c>
      <c r="X2162" s="17">
        <v>3.6663117472255222</v>
      </c>
      <c r="Y2162" s="17">
        <v>0.22455026257494223</v>
      </c>
      <c r="Z2162" s="17">
        <v>44.340070534749209</v>
      </c>
      <c r="AA2162" s="17">
        <v>1.3477910972434666</v>
      </c>
      <c r="AB2162" s="17">
        <v>2.229706186167181</v>
      </c>
      <c r="AC2162" s="17">
        <v>30.811999396314036</v>
      </c>
      <c r="AD2162" s="17">
        <v>1.6762619854963785</v>
      </c>
      <c r="AE2162" s="17">
        <v>1.3536637642598202</v>
      </c>
      <c r="AF2162" s="17">
        <v>74.17488608307211</v>
      </c>
      <c r="AG2162" s="17">
        <v>35.843317461316516</v>
      </c>
      <c r="AH2162" s="17">
        <v>0.46090204898604281</v>
      </c>
      <c r="AI2162" s="17">
        <v>0.58703568252141525</v>
      </c>
      <c r="AJ2162" s="17">
        <v>0.33333333333333298</v>
      </c>
      <c r="AK2162" s="17">
        <v>0.99482273279977007</v>
      </c>
      <c r="AL2162" s="17">
        <v>1.0346206894684276</v>
      </c>
      <c r="AM2162" s="17">
        <v>0.33333333333333298</v>
      </c>
      <c r="AN2162" s="17">
        <v>0.61997458331384214</v>
      </c>
      <c r="AO2162" s="17">
        <v>0.71641489922948742</v>
      </c>
      <c r="AP2162" s="17">
        <v>0.33333333333333298</v>
      </c>
      <c r="AQ2162" s="17">
        <v>10.867333569084632</v>
      </c>
      <c r="AR2162" s="17">
        <v>2.2444243630026963</v>
      </c>
      <c r="AS2162" s="17">
        <v>9.154519764017671</v>
      </c>
      <c r="AT2162" s="17">
        <v>9.9031736377802986</v>
      </c>
      <c r="AU2162" s="17">
        <v>-0.99999999999999922</v>
      </c>
      <c r="AV2162" s="17">
        <v>-0.99999999999999922</v>
      </c>
      <c r="AW2162" s="17">
        <v>-0.99999999999999922</v>
      </c>
      <c r="AX2162" s="17">
        <v>-0.99999999999999922</v>
      </c>
      <c r="AY2162" s="17">
        <v>6.3701579502776565E-2</v>
      </c>
      <c r="AZ2162" s="17">
        <v>-5.6321451616598017E-2</v>
      </c>
      <c r="BA2162" s="17">
        <v>0.61819732603945288</v>
      </c>
      <c r="BB2162" s="17">
        <v>-3.4124312513717614E-2</v>
      </c>
      <c r="BC2162" s="17">
        <v>0.34102642981157272</v>
      </c>
      <c r="BD2162" s="17">
        <v>0.26672732551164469</v>
      </c>
      <c r="BE2162" s="17">
        <v>10.313501393795232</v>
      </c>
      <c r="BF2162" s="17">
        <v>-0.99999999999999922</v>
      </c>
      <c r="BG2162" s="22">
        <v>171.54390800111946</v>
      </c>
    </row>
    <row r="2163" spans="1:100" x14ac:dyDescent="0.25">
      <c r="A2163">
        <v>5196</v>
      </c>
      <c r="B2163" t="s">
        <v>1970</v>
      </c>
      <c r="C2163" s="48">
        <v>2</v>
      </c>
      <c r="D2163" s="22">
        <v>1495.6636523437498</v>
      </c>
      <c r="E2163" s="17">
        <v>13.641453172736348</v>
      </c>
      <c r="F2163" s="17">
        <v>-116.1862512753753</v>
      </c>
      <c r="G2163" s="17">
        <v>-0.35159820508167389</v>
      </c>
      <c r="H2163" s="17">
        <v>-0.66997243390709471</v>
      </c>
      <c r="I2163" s="17">
        <v>3.7837973617358642</v>
      </c>
      <c r="J2163" s="17">
        <v>-0.71680003359915823</v>
      </c>
      <c r="K2163" s="17">
        <v>-1.0000000000000018</v>
      </c>
      <c r="L2163" s="17">
        <v>-1.0000000000000018</v>
      </c>
      <c r="M2163" s="17">
        <v>-1.0000000000000018</v>
      </c>
      <c r="N2163" s="17">
        <v>7.016624596232135E-2</v>
      </c>
      <c r="O2163" s="17">
        <v>-1.0000000000000018</v>
      </c>
      <c r="P2163" s="17">
        <v>-1.0000000000000018</v>
      </c>
      <c r="Q2163" s="17">
        <v>1.8716778490743504</v>
      </c>
      <c r="R2163" s="17">
        <v>-1.0000000000000018</v>
      </c>
      <c r="S2163" s="17">
        <v>-1.6159251648045896</v>
      </c>
      <c r="T2163" s="17">
        <v>-0.16500803482219625</v>
      </c>
      <c r="U2163" s="17">
        <v>-0.82030213743822045</v>
      </c>
      <c r="V2163" s="17">
        <v>-1.2425480102587037</v>
      </c>
      <c r="W2163" s="17">
        <v>-3.6335821255593386</v>
      </c>
      <c r="X2163" s="17">
        <v>-7.246086466133085</v>
      </c>
      <c r="Y2163" s="17">
        <v>-0.17594388538910025</v>
      </c>
      <c r="Z2163" s="17">
        <v>7.5686039433566492</v>
      </c>
      <c r="AA2163" s="17">
        <v>-1.36038499668433</v>
      </c>
      <c r="AB2163" s="17">
        <v>-1.673890280678934</v>
      </c>
      <c r="AC2163" s="17">
        <v>-14.005329740640075</v>
      </c>
      <c r="AD2163" s="17">
        <v>-1.7445055918839416</v>
      </c>
      <c r="AE2163" s="17">
        <v>-1.5110489279407378</v>
      </c>
      <c r="AF2163" s="17">
        <v>1.5905696177590585</v>
      </c>
      <c r="AG2163" s="17">
        <v>-88.170659941729966</v>
      </c>
      <c r="AH2163" s="17">
        <v>-0.39708767344476426</v>
      </c>
      <c r="AI2163" s="17">
        <v>-0.42807356547213676</v>
      </c>
      <c r="AJ2163" s="17">
        <v>0.33333333333333298</v>
      </c>
      <c r="AK2163" s="17">
        <v>-0.15046485639265139</v>
      </c>
      <c r="AL2163" s="17">
        <v>3.4316492919076236E-2</v>
      </c>
      <c r="AM2163" s="17">
        <v>0.33333333333333298</v>
      </c>
      <c r="AN2163" s="17">
        <v>-0.41249597841447011</v>
      </c>
      <c r="AO2163" s="17">
        <v>-0.41179800935829652</v>
      </c>
      <c r="AP2163" s="17">
        <v>0.33333333333333298</v>
      </c>
      <c r="AQ2163" s="17">
        <v>-2.0043534751855878</v>
      </c>
      <c r="AR2163" s="17">
        <v>2.2444243630026963</v>
      </c>
      <c r="AS2163" s="17">
        <v>-7.2303719423970492</v>
      </c>
      <c r="AT2163" s="17">
        <v>-1.5603488097754994</v>
      </c>
      <c r="AU2163" s="17">
        <v>-1.0000000000000018</v>
      </c>
      <c r="AV2163" s="17">
        <v>-1.0000000000000018</v>
      </c>
      <c r="AW2163" s="17">
        <v>-1.0000000000000018</v>
      </c>
      <c r="AX2163" s="17">
        <v>-1.0000000000000018</v>
      </c>
      <c r="AY2163" s="17">
        <v>-0.10884798172659778</v>
      </c>
      <c r="AZ2163" s="17">
        <v>1.1336764329943936</v>
      </c>
      <c r="BA2163" s="17">
        <v>-0.52579183188428247</v>
      </c>
      <c r="BB2163" s="17">
        <v>0.62859147430161455</v>
      </c>
      <c r="BC2163" s="17">
        <v>-0.2933093087010159</v>
      </c>
      <c r="BD2163" s="17">
        <v>17.937688132481853</v>
      </c>
      <c r="BE2163" s="17">
        <v>-6.7578751605045797</v>
      </c>
      <c r="BF2163" s="17">
        <v>-1.0000000000000018</v>
      </c>
      <c r="BG2163" s="22">
        <v>127.10030780281843</v>
      </c>
    </row>
    <row r="2164" spans="1:100" x14ac:dyDescent="0.25">
      <c r="A2164">
        <v>5197</v>
      </c>
      <c r="B2164" t="s">
        <v>1971</v>
      </c>
      <c r="C2164" s="48">
        <v>3</v>
      </c>
      <c r="D2164" s="22">
        <v>1356.5334251883605</v>
      </c>
      <c r="E2164" s="17">
        <v>19.35762336864893</v>
      </c>
      <c r="F2164" s="17">
        <v>-106.10917396456794</v>
      </c>
      <c r="G2164" s="17">
        <v>-0.19344025667739795</v>
      </c>
      <c r="H2164" s="17">
        <v>-0.33644028707915608</v>
      </c>
      <c r="I2164" s="17">
        <v>15.857800197132315</v>
      </c>
      <c r="J2164" s="17">
        <v>6.0611854584071985</v>
      </c>
      <c r="K2164" s="17">
        <v>-0.99999999999999944</v>
      </c>
      <c r="L2164" s="17">
        <v>-0.99999999999999944</v>
      </c>
      <c r="M2164" s="17">
        <v>-0.99999999999999944</v>
      </c>
      <c r="N2164" s="17">
        <v>5.6424952417474139E-2</v>
      </c>
      <c r="O2164" s="17">
        <v>-0.99999999999999944</v>
      </c>
      <c r="P2164" s="17">
        <v>-0.99999999999999944</v>
      </c>
      <c r="Q2164" s="17">
        <v>0.47428372210839947</v>
      </c>
      <c r="R2164" s="17">
        <v>-0.99999999999999944</v>
      </c>
      <c r="S2164" s="17">
        <v>-0.4239535360554364</v>
      </c>
      <c r="T2164" s="17">
        <v>-7.0538015733911469E-2</v>
      </c>
      <c r="U2164" s="17">
        <v>1.8591531461658258E-2</v>
      </c>
      <c r="V2164" s="17">
        <v>5.6597880910038614E-3</v>
      </c>
      <c r="W2164" s="17">
        <v>-0.81072400918755638</v>
      </c>
      <c r="X2164" s="17">
        <v>-5.3724405448697432</v>
      </c>
      <c r="Y2164" s="17">
        <v>-7.9114159802867068E-2</v>
      </c>
      <c r="Z2164" s="17">
        <v>6.4200467524119604</v>
      </c>
      <c r="AA2164" s="17">
        <v>0.11908515398991162</v>
      </c>
      <c r="AB2164" s="17">
        <v>-0.48041016484370963</v>
      </c>
      <c r="AC2164" s="17">
        <v>9.1503302451586439</v>
      </c>
      <c r="AD2164" s="17">
        <v>-0.89230243512674712</v>
      </c>
      <c r="AE2164" s="17">
        <v>0.3766285211156945</v>
      </c>
      <c r="AF2164" s="17">
        <v>15.466595353842587</v>
      </c>
      <c r="AG2164" s="17">
        <v>-67.759710108399346</v>
      </c>
      <c r="AH2164" s="17">
        <v>-0.12217674902392647</v>
      </c>
      <c r="AI2164" s="17">
        <v>-9.5312831084831115E-2</v>
      </c>
      <c r="AJ2164" s="17">
        <v>0.33333333333333298</v>
      </c>
      <c r="AK2164" s="17">
        <v>0.31144403269393489</v>
      </c>
      <c r="AL2164" s="17">
        <v>0.36451812502813763</v>
      </c>
      <c r="AM2164" s="17">
        <v>0.33333333333333298</v>
      </c>
      <c r="AN2164" s="17">
        <v>-0.10762547706189624</v>
      </c>
      <c r="AO2164" s="17">
        <v>-0.19096432528536175</v>
      </c>
      <c r="AP2164" s="17">
        <v>0.33333333333333298</v>
      </c>
      <c r="AQ2164" s="17">
        <v>0.39120484328972271</v>
      </c>
      <c r="AR2164" s="17">
        <v>0.70440120172570753</v>
      </c>
      <c r="AS2164" s="17">
        <v>2.2423439297421446</v>
      </c>
      <c r="AT2164" s="17">
        <v>3.1144403269393495</v>
      </c>
      <c r="AU2164" s="17">
        <v>-0.99999999999999944</v>
      </c>
      <c r="AV2164" s="17">
        <v>-0.99999999999999944</v>
      </c>
      <c r="AW2164" s="17">
        <v>-0.99999999999999944</v>
      </c>
      <c r="AX2164" s="17">
        <v>-0.99999999999999944</v>
      </c>
      <c r="AY2164" s="17">
        <v>-4.5565741641889493E-2</v>
      </c>
      <c r="AZ2164" s="17">
        <v>0.28842301347409077</v>
      </c>
      <c r="BA2164" s="17">
        <v>0.27892391759233676</v>
      </c>
      <c r="BB2164" s="17">
        <v>-0.14302270062314121</v>
      </c>
      <c r="BC2164" s="17">
        <v>-0.14513850050493893</v>
      </c>
      <c r="BD2164" s="17">
        <v>-2.1334524482080761</v>
      </c>
      <c r="BE2164" s="17">
        <v>-2.2338429246617886</v>
      </c>
      <c r="BF2164" s="17">
        <v>-0.99999999999999944</v>
      </c>
      <c r="CU2164" t="e">
        <v>#N/A</v>
      </c>
      <c r="CV2164" t="e">
        <v>#N/A</v>
      </c>
    </row>
    <row r="2165" spans="1:100" x14ac:dyDescent="0.25">
      <c r="A2165">
        <v>5198</v>
      </c>
      <c r="B2165" t="s">
        <v>1972</v>
      </c>
      <c r="C2165" s="48">
        <v>2</v>
      </c>
      <c r="D2165" s="22">
        <v>1507.73412109375</v>
      </c>
      <c r="E2165" s="17">
        <v>79.851946089293477</v>
      </c>
      <c r="F2165" s="17">
        <v>-9.372595941283663</v>
      </c>
      <c r="G2165" s="17">
        <v>0.39081889452483937</v>
      </c>
      <c r="H2165" s="17">
        <v>6.1021667270306761</v>
      </c>
      <c r="I2165" s="17">
        <v>55.776871760278638</v>
      </c>
      <c r="J2165" s="17">
        <v>12.124619404828749</v>
      </c>
      <c r="K2165" s="17">
        <v>-1.0000000000000002</v>
      </c>
      <c r="L2165" s="17">
        <v>-1.0000000000000002</v>
      </c>
      <c r="M2165" s="17">
        <v>-1.0000000000000002</v>
      </c>
      <c r="N2165" s="17">
        <v>0.25517634246283072</v>
      </c>
      <c r="O2165" s="17">
        <v>-1.0000000000000002</v>
      </c>
      <c r="P2165" s="17">
        <v>-1.0000000000000002</v>
      </c>
      <c r="Q2165" s="17">
        <v>3.8591231784765014</v>
      </c>
      <c r="R2165" s="17">
        <v>-1.0000000000000002</v>
      </c>
      <c r="S2165" s="17">
        <v>0.97610852227168976</v>
      </c>
      <c r="T2165" s="17">
        <v>0.12593119040544051</v>
      </c>
      <c r="U2165" s="17">
        <v>5.1509725856666369E-2</v>
      </c>
      <c r="V2165" s="17">
        <v>-0.10019258537346584</v>
      </c>
      <c r="W2165" s="17">
        <v>2.1550599719097256</v>
      </c>
      <c r="X2165" s="17">
        <v>-0.11394895166768848</v>
      </c>
      <c r="Y2165" s="17">
        <v>8.5811530897075494E-2</v>
      </c>
      <c r="Z2165" s="17">
        <v>31.601740492326485</v>
      </c>
      <c r="AA2165" s="17">
        <v>0.40962778489065832</v>
      </c>
      <c r="AB2165" s="17">
        <v>0.87742669458006206</v>
      </c>
      <c r="AC2165" s="17">
        <v>15.286430712576925</v>
      </c>
      <c r="AD2165" s="17">
        <v>0.49124353400798171</v>
      </c>
      <c r="AE2165" s="17">
        <v>0.36127321983399663</v>
      </c>
      <c r="AF2165" s="17">
        <v>49.030308921843357</v>
      </c>
      <c r="AG2165" s="17">
        <v>-7.1174649188821038</v>
      </c>
      <c r="AH2165" s="17">
        <v>0.16367821565956303</v>
      </c>
      <c r="AI2165" s="17">
        <v>0.23538268010665075</v>
      </c>
      <c r="AJ2165" s="17">
        <v>0.33333333333333298</v>
      </c>
      <c r="AK2165" s="17">
        <v>0.59807349604132354</v>
      </c>
      <c r="AL2165" s="17">
        <v>0.68809643630065165</v>
      </c>
      <c r="AM2165" s="17">
        <v>0.33333333333333298</v>
      </c>
      <c r="AN2165" s="17">
        <v>0.26230729414840476</v>
      </c>
      <c r="AO2165" s="17">
        <v>0.32558065409559955</v>
      </c>
      <c r="AP2165" s="17">
        <v>0.33333333333333298</v>
      </c>
      <c r="AQ2165" s="17">
        <v>6.408338240052224</v>
      </c>
      <c r="AR2165" s="17">
        <v>2.2444243630026963</v>
      </c>
      <c r="AS2165" s="17">
        <v>3.4784840327008872</v>
      </c>
      <c r="AT2165" s="17">
        <v>5.9319931023847099</v>
      </c>
      <c r="AU2165" s="17">
        <v>-1.0000000000000002</v>
      </c>
      <c r="AV2165" s="17">
        <v>-1.0000000000000002</v>
      </c>
      <c r="AW2165" s="17">
        <v>-1.0000000000000002</v>
      </c>
      <c r="AX2165" s="17">
        <v>-1.0000000000000002</v>
      </c>
      <c r="AY2165" s="17">
        <v>3.9271548370629836E-3</v>
      </c>
      <c r="AZ2165" s="17">
        <v>0.35591627532541076</v>
      </c>
      <c r="BA2165" s="17">
        <v>0.22189789037873558</v>
      </c>
      <c r="BB2165" s="17">
        <v>0.19545294396572971</v>
      </c>
      <c r="BC2165" s="17">
        <v>0.12128055770189838</v>
      </c>
      <c r="BD2165" s="17">
        <v>6.3882816661969297</v>
      </c>
      <c r="BE2165" s="17">
        <v>4.3996543546333156</v>
      </c>
      <c r="BF2165" s="17">
        <v>-1.0000000000000002</v>
      </c>
      <c r="BG2165" s="22">
        <v>201.04612307961634</v>
      </c>
    </row>
    <row r="2166" spans="1:100" x14ac:dyDescent="0.25">
      <c r="A2166">
        <v>5199</v>
      </c>
      <c r="B2166" t="s">
        <v>1973</v>
      </c>
      <c r="C2166" s="48">
        <v>2</v>
      </c>
      <c r="D2166" s="22">
        <v>1600.2866894531251</v>
      </c>
      <c r="E2166" s="17">
        <v>97.352890269433516</v>
      </c>
      <c r="F2166" s="17">
        <v>18.86069061700433</v>
      </c>
      <c r="G2166" s="17">
        <v>0.58705667567185027</v>
      </c>
      <c r="H2166" s="17">
        <v>7.892197645318471</v>
      </c>
      <c r="I2166" s="17">
        <v>69.519827789159393</v>
      </c>
      <c r="J2166" s="17">
        <v>15.518899599493974</v>
      </c>
      <c r="K2166" s="17">
        <v>-0.99999999999999967</v>
      </c>
      <c r="L2166" s="17">
        <v>-0.99999999999999967</v>
      </c>
      <c r="M2166" s="17">
        <v>-0.99999999999999967</v>
      </c>
      <c r="N2166" s="17">
        <v>0.30407873283920644</v>
      </c>
      <c r="O2166" s="17">
        <v>-0.99999999999999967</v>
      </c>
      <c r="P2166" s="17">
        <v>-0.99999999999999967</v>
      </c>
      <c r="Q2166" s="17">
        <v>4.3844503319049144</v>
      </c>
      <c r="R2166" s="17">
        <v>-0.99999999999999967</v>
      </c>
      <c r="S2166" s="17">
        <v>1.6612421751465301</v>
      </c>
      <c r="T2166" s="17">
        <v>0.20283306677326901</v>
      </c>
      <c r="U2166" s="17">
        <v>0.28194949579367989</v>
      </c>
      <c r="V2166" s="17">
        <v>0.20175802160951378</v>
      </c>
      <c r="W2166" s="17">
        <v>3.6851301732339818</v>
      </c>
      <c r="X2166" s="17">
        <v>1.7712377465048652</v>
      </c>
      <c r="Y2166" s="17">
        <v>0.15499946059648007</v>
      </c>
      <c r="Z2166" s="17">
        <v>37.954246910716634</v>
      </c>
      <c r="AA2166" s="17">
        <v>0.87748255418708099</v>
      </c>
      <c r="AB2166" s="17">
        <v>1.5517979913792399</v>
      </c>
      <c r="AC2166" s="17">
        <v>23.028911428976951</v>
      </c>
      <c r="AD2166" s="17">
        <v>1.0822030470619439</v>
      </c>
      <c r="AE2166" s="17">
        <v>0.85617068928406082</v>
      </c>
      <c r="AF2166" s="17">
        <v>61.569714579606675</v>
      </c>
      <c r="AG2166" s="17">
        <v>14.306744133670367</v>
      </c>
      <c r="AH2166" s="17">
        <v>0.31190143664826037</v>
      </c>
      <c r="AI2166" s="17">
        <v>0.41074930567267293</v>
      </c>
      <c r="AJ2166" s="17">
        <v>0.33333333333333298</v>
      </c>
      <c r="AK2166" s="17">
        <v>0.79592926399566633</v>
      </c>
      <c r="AL2166" s="17">
        <v>0.86090539438582614</v>
      </c>
      <c r="AM2166" s="17">
        <v>0.33333333333333298</v>
      </c>
      <c r="AN2166" s="17">
        <v>0.44067319788185161</v>
      </c>
      <c r="AO2166" s="17">
        <v>0.52048666159197055</v>
      </c>
      <c r="AP2166" s="17">
        <v>0.33333333333333298</v>
      </c>
      <c r="AQ2166" s="17">
        <v>8.6320046353266502</v>
      </c>
      <c r="AR2166" s="17">
        <v>2.2444243630026963</v>
      </c>
      <c r="AS2166" s="17">
        <v>6.3090790395911247</v>
      </c>
      <c r="AT2166" s="17">
        <v>7.9123900426172717</v>
      </c>
      <c r="AU2166" s="17">
        <v>-0.99999999999999967</v>
      </c>
      <c r="AV2166" s="17">
        <v>-0.99999999999999967</v>
      </c>
      <c r="AW2166" s="17">
        <v>-0.99999999999999967</v>
      </c>
      <c r="AX2166" s="17">
        <v>-0.99999999999999967</v>
      </c>
      <c r="AY2166" s="17">
        <v>3.3736196923423049E-2</v>
      </c>
      <c r="AZ2166" s="17">
        <v>0.1503365174151963</v>
      </c>
      <c r="BA2166" s="17">
        <v>0.41952934601342512</v>
      </c>
      <c r="BB2166" s="17">
        <v>8.0964546315081612E-2</v>
      </c>
      <c r="BC2166" s="17">
        <v>0.23086612020047775</v>
      </c>
      <c r="BD2166" s="17">
        <v>3.3355099833923196</v>
      </c>
      <c r="BE2166" s="17">
        <v>7.3488440167429463</v>
      </c>
      <c r="BF2166" s="17">
        <v>-0.99999999999999967</v>
      </c>
      <c r="BG2166" s="22">
        <v>665.82491159631536</v>
      </c>
    </row>
    <row r="2167" spans="1:100" x14ac:dyDescent="0.25">
      <c r="A2167">
        <v>5200</v>
      </c>
      <c r="B2167" t="s">
        <v>1974</v>
      </c>
      <c r="C2167" s="48">
        <v>2</v>
      </c>
      <c r="D2167" s="22">
        <v>1421.5409374999999</v>
      </c>
      <c r="E2167" s="17">
        <v>5.5529962285342265</v>
      </c>
      <c r="F2167" s="17">
        <v>-129.23490284351064</v>
      </c>
      <c r="G2167" s="17">
        <v>-0.44229393139766165</v>
      </c>
      <c r="H2167" s="17">
        <v>-1.4972756846535109</v>
      </c>
      <c r="I2167" s="17">
        <v>-2.5678204127958608</v>
      </c>
      <c r="J2167" s="17">
        <v>-2.2855433498747963</v>
      </c>
      <c r="K2167" s="17">
        <v>-1.000000000000002</v>
      </c>
      <c r="L2167" s="17">
        <v>-1.000000000000002</v>
      </c>
      <c r="M2167" s="17">
        <v>-1.000000000000002</v>
      </c>
      <c r="N2167" s="17">
        <v>4.7564900860224413E-2</v>
      </c>
      <c r="O2167" s="17">
        <v>-1.000000000000002</v>
      </c>
      <c r="P2167" s="17">
        <v>-1.000000000000002</v>
      </c>
      <c r="Q2167" s="17">
        <v>1.628886030622188</v>
      </c>
      <c r="R2167" s="17">
        <v>-1.000000000000002</v>
      </c>
      <c r="S2167" s="17">
        <v>-1.9325751692421063</v>
      </c>
      <c r="T2167" s="17">
        <v>-0.20054997527563753</v>
      </c>
      <c r="U2167" s="17">
        <v>-0.92680508597527833</v>
      </c>
      <c r="V2167" s="17">
        <v>-1.3821013085675486</v>
      </c>
      <c r="W2167" s="17">
        <v>-4.3407386548088889</v>
      </c>
      <c r="X2167" s="17">
        <v>-8.1173681114545353</v>
      </c>
      <c r="Y2167" s="17">
        <v>-0.20792065102367527</v>
      </c>
      <c r="Z2167" s="17">
        <v>4.6326495100395988</v>
      </c>
      <c r="AA2167" s="17">
        <v>-1.576614653704095</v>
      </c>
      <c r="AB2167" s="17">
        <v>-1.9855662189837817</v>
      </c>
      <c r="AC2167" s="17">
        <v>-17.58369221476207</v>
      </c>
      <c r="AD2167" s="17">
        <v>-2.0176308888909387</v>
      </c>
      <c r="AE2167" s="17">
        <v>-1.7397769801097156</v>
      </c>
      <c r="AF2167" s="17">
        <v>-4.2048001477075942</v>
      </c>
      <c r="AG2167" s="17">
        <v>-98.07234242819851</v>
      </c>
      <c r="AH2167" s="17">
        <v>-0.46559238546244719</v>
      </c>
      <c r="AI2167" s="17">
        <v>-0.50912321546476003</v>
      </c>
      <c r="AJ2167" s="17">
        <v>0.33333333333333298</v>
      </c>
      <c r="AK2167" s="17">
        <v>-0.24190837188462211</v>
      </c>
      <c r="AL2167" s="17">
        <v>-4.5551073233756512E-2</v>
      </c>
      <c r="AM2167" s="17">
        <v>0.33333333333333298</v>
      </c>
      <c r="AN2167" s="17">
        <v>-0.49493181260785374</v>
      </c>
      <c r="AO2167" s="17">
        <v>-0.50187822637822865</v>
      </c>
      <c r="AP2167" s="17">
        <v>0.33333333333333298</v>
      </c>
      <c r="AQ2167" s="17">
        <v>-3.032071163517899</v>
      </c>
      <c r="AR2167" s="17">
        <v>2.2444243630026963</v>
      </c>
      <c r="AS2167" s="17">
        <v>-8.5385954076022283</v>
      </c>
      <c r="AT2167" s="17">
        <v>-2.4756340205973402</v>
      </c>
      <c r="AU2167" s="17">
        <v>-1.000000000000002</v>
      </c>
      <c r="AV2167" s="17">
        <v>-1.000000000000002</v>
      </c>
      <c r="AW2167" s="17">
        <v>-1.000000000000002</v>
      </c>
      <c r="AX2167" s="17">
        <v>-1.000000000000002</v>
      </c>
      <c r="AY2167" s="17">
        <v>-0.12262490433041029</v>
      </c>
      <c r="AZ2167" s="17">
        <v>1.228689765037543</v>
      </c>
      <c r="BA2167" s="17">
        <v>-0.61713167636736976</v>
      </c>
      <c r="BB2167" s="17">
        <v>0.68150487517165537</v>
      </c>
      <c r="BC2167" s="17">
        <v>-0.34395675348184018</v>
      </c>
      <c r="BD2167" s="17">
        <v>19.348595570542546</v>
      </c>
      <c r="BE2167" s="17">
        <v>-8.1209098263330439</v>
      </c>
      <c r="BF2167" s="17">
        <v>-1.000000000000002</v>
      </c>
      <c r="BG2167" s="22">
        <v>-72.469255794601622</v>
      </c>
    </row>
    <row r="2168" spans="1:100" x14ac:dyDescent="0.25">
      <c r="A2168">
        <v>5201</v>
      </c>
      <c r="B2168" t="s">
        <v>1975</v>
      </c>
      <c r="C2168" s="48">
        <v>2</v>
      </c>
      <c r="D2168" s="22">
        <v>1481.4266210937501</v>
      </c>
      <c r="E2168" s="17">
        <v>86.617124437191436</v>
      </c>
      <c r="F2168" s="17">
        <v>1.5412848726942343</v>
      </c>
      <c r="G2168" s="17">
        <v>0.46667672107352526</v>
      </c>
      <c r="H2168" s="17">
        <v>6.7941224458661615</v>
      </c>
      <c r="I2168" s="17">
        <v>61.089359338417637</v>
      </c>
      <c r="J2168" s="17">
        <v>13.436714949119796</v>
      </c>
      <c r="K2168" s="17">
        <v>-1</v>
      </c>
      <c r="L2168" s="17">
        <v>-1</v>
      </c>
      <c r="M2168" s="17">
        <v>-1</v>
      </c>
      <c r="N2168" s="17">
        <v>0.27408008783390264</v>
      </c>
      <c r="O2168" s="17">
        <v>-1</v>
      </c>
      <c r="P2168" s="17">
        <v>-1</v>
      </c>
      <c r="Q2168" s="17">
        <v>4.0621940441026974</v>
      </c>
      <c r="R2168" s="17">
        <v>-1</v>
      </c>
      <c r="S2168" s="17">
        <v>1.2409543103695078</v>
      </c>
      <c r="T2168" s="17">
        <v>0.155658438464819</v>
      </c>
      <c r="U2168" s="17">
        <v>0.14058869931237153</v>
      </c>
      <c r="V2168" s="17">
        <v>1.6529671864175127E-2</v>
      </c>
      <c r="W2168" s="17">
        <v>2.7465250774615284</v>
      </c>
      <c r="X2168" s="17">
        <v>0.61479025811134425</v>
      </c>
      <c r="Y2168" s="17">
        <v>0.1125568698411</v>
      </c>
      <c r="Z2168" s="17">
        <v>34.057370224883691</v>
      </c>
      <c r="AA2168" s="17">
        <v>0.59048208181463313</v>
      </c>
      <c r="AB2168" s="17">
        <v>1.1381121780939671</v>
      </c>
      <c r="AC2168" s="17">
        <v>18.27936997130827</v>
      </c>
      <c r="AD2168" s="17">
        <v>0.71968529469503273</v>
      </c>
      <c r="AE2168" s="17">
        <v>0.55258116358210807</v>
      </c>
      <c r="AF2168" s="17">
        <v>53.877551149361324</v>
      </c>
      <c r="AG2168" s="17">
        <v>1.1642936943270583</v>
      </c>
      <c r="AH2168" s="17">
        <v>0.22097549716431475</v>
      </c>
      <c r="AI2168" s="17">
        <v>0.30317253681446693</v>
      </c>
      <c r="AJ2168" s="17">
        <v>0.33333333333333298</v>
      </c>
      <c r="AK2168" s="17">
        <v>0.67455677280592219</v>
      </c>
      <c r="AL2168" s="17">
        <v>0.75489759911375853</v>
      </c>
      <c r="AM2168" s="17">
        <v>0.33333333333333298</v>
      </c>
      <c r="AN2168" s="17">
        <v>0.33125655411519539</v>
      </c>
      <c r="AO2168" s="17">
        <v>0.40092366920480699</v>
      </c>
      <c r="AP2168" s="17">
        <v>0.33333333333333298</v>
      </c>
      <c r="AQ2168" s="17">
        <v>7.2679204200428407</v>
      </c>
      <c r="AR2168" s="17">
        <v>2.2444243630026963</v>
      </c>
      <c r="AS2168" s="17">
        <v>4.5726810003143621</v>
      </c>
      <c r="AT2168" s="17">
        <v>6.6975368560473481</v>
      </c>
      <c r="AU2168" s="17">
        <v>-1</v>
      </c>
      <c r="AV2168" s="17">
        <v>-1</v>
      </c>
      <c r="AW2168" s="17">
        <v>-1</v>
      </c>
      <c r="AX2168" s="17">
        <v>-1</v>
      </c>
      <c r="AY2168" s="17">
        <v>1.5450160911390601E-2</v>
      </c>
      <c r="AZ2168" s="17">
        <v>0.27644720710459209</v>
      </c>
      <c r="BA2168" s="17">
        <v>0.29829445680173983</v>
      </c>
      <c r="BB2168" s="17">
        <v>0.1511962215341118</v>
      </c>
      <c r="BC2168" s="17">
        <v>0.16364203643279482</v>
      </c>
      <c r="BD2168" s="17">
        <v>5.2081999130637389</v>
      </c>
      <c r="BE2168" s="17">
        <v>5.5396953627401668</v>
      </c>
      <c r="BF2168" s="17">
        <v>-1</v>
      </c>
      <c r="BG2168" s="22">
        <v>144.31527996355476</v>
      </c>
    </row>
    <row r="2169" spans="1:100" x14ac:dyDescent="0.25">
      <c r="A2169">
        <v>5202</v>
      </c>
      <c r="B2169" t="s">
        <v>1976</v>
      </c>
      <c r="C2169" s="48">
        <v>2</v>
      </c>
      <c r="D2169" s="22">
        <v>1545.1725976562502</v>
      </c>
      <c r="E2169" s="17">
        <v>99.429030013173559</v>
      </c>
      <c r="F2169" s="17">
        <v>22.210009814684007</v>
      </c>
      <c r="G2169" s="17">
        <v>0.61033639432411624</v>
      </c>
      <c r="H2169" s="17">
        <v>8.1045492929626075</v>
      </c>
      <c r="I2169" s="17">
        <v>71.150156811087797</v>
      </c>
      <c r="J2169" s="17">
        <v>15.921563589562069</v>
      </c>
      <c r="K2169" s="17">
        <v>-0.99999999999999967</v>
      </c>
      <c r="L2169" s="17">
        <v>-0.99999999999999967</v>
      </c>
      <c r="M2169" s="17">
        <v>-0.99999999999999967</v>
      </c>
      <c r="N2169" s="17">
        <v>0.30988003105370493</v>
      </c>
      <c r="O2169" s="17">
        <v>-0.99999999999999967</v>
      </c>
      <c r="P2169" s="17">
        <v>-0.99999999999999967</v>
      </c>
      <c r="Q2169" s="17">
        <v>4.4467699742323399</v>
      </c>
      <c r="R2169" s="17">
        <v>-0.99999999999999967</v>
      </c>
      <c r="S2169" s="17">
        <v>1.742519687483346</v>
      </c>
      <c r="T2169" s="17">
        <v>0.21195594838765713</v>
      </c>
      <c r="U2169" s="17">
        <v>0.30928660172236816</v>
      </c>
      <c r="V2169" s="17">
        <v>0.2375784693151404</v>
      </c>
      <c r="W2169" s="17">
        <v>3.8666426403891236</v>
      </c>
      <c r="X2169" s="17">
        <v>1.9948777391909513</v>
      </c>
      <c r="Y2169" s="17">
        <v>0.16320723551179195</v>
      </c>
      <c r="Z2169" s="17">
        <v>38.70784574011865</v>
      </c>
      <c r="AA2169" s="17">
        <v>0.93298423860116531</v>
      </c>
      <c r="AB2169" s="17">
        <v>1.6317987637324882</v>
      </c>
      <c r="AC2169" s="17">
        <v>23.947403126624913</v>
      </c>
      <c r="AD2169" s="17">
        <v>1.1523086664710325</v>
      </c>
      <c r="AE2169" s="17">
        <v>0.91488045344453583</v>
      </c>
      <c r="AF2169" s="17">
        <v>63.057266232877133</v>
      </c>
      <c r="AG2169" s="17">
        <v>16.848301402487607</v>
      </c>
      <c r="AH2169" s="17">
        <v>0.32948518052357723</v>
      </c>
      <c r="AI2169" s="17">
        <v>0.43155307587590352</v>
      </c>
      <c r="AJ2169" s="17">
        <v>0.33333333333333298</v>
      </c>
      <c r="AK2169" s="17">
        <v>0.81940092467580072</v>
      </c>
      <c r="AL2169" s="17">
        <v>0.88140574809600347</v>
      </c>
      <c r="AM2169" s="17">
        <v>0.33333333333333298</v>
      </c>
      <c r="AN2169" s="17">
        <v>0.46183277292291425</v>
      </c>
      <c r="AO2169" s="17">
        <v>0.54360839172788566</v>
      </c>
      <c r="AP2169" s="17">
        <v>0.33333333333333298</v>
      </c>
      <c r="AQ2169" s="17">
        <v>8.8957985273891911</v>
      </c>
      <c r="AR2169" s="17">
        <v>2.2444243630026963</v>
      </c>
      <c r="AS2169" s="17">
        <v>6.6448729677213469</v>
      </c>
      <c r="AT2169" s="17">
        <v>8.1473248412016712</v>
      </c>
      <c r="AU2169" s="17">
        <v>-0.99999999999999967</v>
      </c>
      <c r="AV2169" s="17">
        <v>-0.99999999999999967</v>
      </c>
      <c r="AW2169" s="17">
        <v>-0.99999999999999967</v>
      </c>
      <c r="AX2169" s="17">
        <v>-0.99999999999999967</v>
      </c>
      <c r="AY2169" s="17">
        <v>3.7272448245711236E-2</v>
      </c>
      <c r="AZ2169" s="17">
        <v>0.12594855859922574</v>
      </c>
      <c r="BA2169" s="17">
        <v>0.44297439648801584</v>
      </c>
      <c r="BB2169" s="17">
        <v>6.7382769805597084E-2</v>
      </c>
      <c r="BC2169" s="17">
        <v>0.24386627260948848</v>
      </c>
      <c r="BD2169" s="17">
        <v>2.973359201468956</v>
      </c>
      <c r="BE2169" s="17">
        <v>7.698706847359901</v>
      </c>
      <c r="BF2169" s="17">
        <v>-0.99999999999999967</v>
      </c>
      <c r="BG2169" s="22">
        <v>141.79405902336202</v>
      </c>
    </row>
    <row r="2170" spans="1:100" x14ac:dyDescent="0.25">
      <c r="A2170">
        <v>5203</v>
      </c>
      <c r="B2170" t="s">
        <v>1977</v>
      </c>
      <c r="C2170" s="48">
        <v>2</v>
      </c>
      <c r="D2170" s="22">
        <v>1472.4259570312499</v>
      </c>
      <c r="E2170" s="17">
        <v>61.885077059791755</v>
      </c>
      <c r="F2170" s="17">
        <v>-38.357532790621867</v>
      </c>
      <c r="G2170" s="17">
        <v>0.18935670618705813</v>
      </c>
      <c r="H2170" s="17">
        <v>4.2644801007210003</v>
      </c>
      <c r="I2170" s="17">
        <v>41.668039202015727</v>
      </c>
      <c r="J2170" s="17">
        <v>8.6399738291810841</v>
      </c>
      <c r="K2170" s="17">
        <v>-1.0000000000000007</v>
      </c>
      <c r="L2170" s="17">
        <v>-1.0000000000000007</v>
      </c>
      <c r="M2170" s="17">
        <v>-1.0000000000000007</v>
      </c>
      <c r="N2170" s="17">
        <v>0.20497203153662572</v>
      </c>
      <c r="O2170" s="17">
        <v>-1.0000000000000007</v>
      </c>
      <c r="P2170" s="17">
        <v>-1.0000000000000007</v>
      </c>
      <c r="Q2170" s="17">
        <v>3.3198103239163461</v>
      </c>
      <c r="R2170" s="17">
        <v>-1.0000000000000007</v>
      </c>
      <c r="S2170" s="17">
        <v>0.2727346652842858</v>
      </c>
      <c r="T2170" s="17">
        <v>4.6981967631983673E-2</v>
      </c>
      <c r="U2170" s="17">
        <v>-0.18506500537098913</v>
      </c>
      <c r="V2170" s="17">
        <v>-0.41018197527153333</v>
      </c>
      <c r="W2170" s="17">
        <v>0.58425495532482641</v>
      </c>
      <c r="X2170" s="17">
        <v>-2.0493246750336063</v>
      </c>
      <c r="Y2170" s="17">
        <v>1.4781621965520464E-2</v>
      </c>
      <c r="Z2170" s="17">
        <v>25.080112307385235</v>
      </c>
      <c r="AA2170" s="17">
        <v>-7.068260740894805E-2</v>
      </c>
      <c r="AB2170" s="17">
        <v>0.18510171815989751</v>
      </c>
      <c r="AC2170" s="17">
        <v>7.3378231652846448</v>
      </c>
      <c r="AD2170" s="17">
        <v>-0.11544900003412717</v>
      </c>
      <c r="AE2170" s="17">
        <v>-0.14679982611808684</v>
      </c>
      <c r="AF2170" s="17">
        <v>36.157068664526918</v>
      </c>
      <c r="AG2170" s="17">
        <v>-29.112047276597814</v>
      </c>
      <c r="AH2170" s="17">
        <v>1.1508871467442533E-2</v>
      </c>
      <c r="AI2170" s="17">
        <v>5.5347296800538265E-2</v>
      </c>
      <c r="AJ2170" s="17">
        <v>0.33333333333333298</v>
      </c>
      <c r="AK2170" s="17">
        <v>0.39495024549115137</v>
      </c>
      <c r="AL2170" s="17">
        <v>0.51068681284934481</v>
      </c>
      <c r="AM2170" s="17">
        <v>0.33333333333333298</v>
      </c>
      <c r="AN2170" s="17">
        <v>7.9192783369940567E-2</v>
      </c>
      <c r="AO2170" s="17">
        <v>0.12548569500623469</v>
      </c>
      <c r="AP2170" s="17">
        <v>0.33333333333333298</v>
      </c>
      <c r="AQ2170" s="17">
        <v>4.125471528521456</v>
      </c>
      <c r="AR2170" s="17">
        <v>2.2444243630026963</v>
      </c>
      <c r="AS2170" s="17">
        <v>0.57253054579870222</v>
      </c>
      <c r="AT2170" s="17">
        <v>3.8988723698494843</v>
      </c>
      <c r="AU2170" s="17">
        <v>-1.0000000000000007</v>
      </c>
      <c r="AV2170" s="17">
        <v>-1.0000000000000007</v>
      </c>
      <c r="AW2170" s="17">
        <v>-1.0000000000000007</v>
      </c>
      <c r="AX2170" s="17">
        <v>-1.0000000000000007</v>
      </c>
      <c r="AY2170" s="17">
        <v>-2.6675488628785195E-2</v>
      </c>
      <c r="AZ2170" s="17">
        <v>0.56696915038577445</v>
      </c>
      <c r="BA2170" s="17">
        <v>1.9004923979374422E-2</v>
      </c>
      <c r="BB2170" s="17">
        <v>0.31298934799134659</v>
      </c>
      <c r="BC2170" s="17">
        <v>8.7775162276813867E-3</v>
      </c>
      <c r="BD2170" s="17">
        <v>9.5223268032681077</v>
      </c>
      <c r="BE2170" s="17">
        <v>1.3719488858955593</v>
      </c>
      <c r="BF2170" s="17">
        <v>-1.0000000000000007</v>
      </c>
      <c r="BG2170" s="22">
        <v>76.977445359957173</v>
      </c>
    </row>
    <row r="2171" spans="1:100" x14ac:dyDescent="0.25">
      <c r="A2171">
        <v>5204</v>
      </c>
      <c r="B2171" t="s">
        <v>597</v>
      </c>
      <c r="C2171" s="48">
        <v>2</v>
      </c>
      <c r="D2171" s="22">
        <v>1565.7269921874999</v>
      </c>
      <c r="E2171" s="17">
        <v>117.62495585592926</v>
      </c>
      <c r="F2171" s="17">
        <v>51.564471106827206</v>
      </c>
      <c r="G2171" s="17">
        <v>0.81436699270462942</v>
      </c>
      <c r="H2171" s="17">
        <v>9.9656642996812881</v>
      </c>
      <c r="I2171" s="17">
        <v>85.438860676879187</v>
      </c>
      <c r="J2171" s="17">
        <v>19.450634368597523</v>
      </c>
      <c r="K2171" s="17">
        <v>-0.99999999999999922</v>
      </c>
      <c r="L2171" s="17">
        <v>-0.99999999999999922</v>
      </c>
      <c r="M2171" s="17">
        <v>-0.99999999999999922</v>
      </c>
      <c r="N2171" s="17">
        <v>0.360724388915939</v>
      </c>
      <c r="O2171" s="17">
        <v>-0.99999999999999922</v>
      </c>
      <c r="P2171" s="17">
        <v>-0.99999999999999922</v>
      </c>
      <c r="Q2171" s="17">
        <v>4.9929584443273782</v>
      </c>
      <c r="R2171" s="17">
        <v>-0.99999999999999922</v>
      </c>
      <c r="S2171" s="17">
        <v>2.4548607481578886</v>
      </c>
      <c r="T2171" s="17">
        <v>0.29191168249860255</v>
      </c>
      <c r="U2171" s="17">
        <v>0.54887738733002955</v>
      </c>
      <c r="V2171" s="17">
        <v>0.55151986563547328</v>
      </c>
      <c r="W2171" s="17">
        <v>5.4574736053321633</v>
      </c>
      <c r="X2171" s="17">
        <v>3.9549272660401238</v>
      </c>
      <c r="Y2171" s="17">
        <v>0.23514269368283139</v>
      </c>
      <c r="Z2171" s="17">
        <v>45.312617146442378</v>
      </c>
      <c r="AA2171" s="17">
        <v>1.4194180332393904</v>
      </c>
      <c r="AB2171" s="17">
        <v>2.3329500833833254</v>
      </c>
      <c r="AC2171" s="17">
        <v>31.997346232806144</v>
      </c>
      <c r="AD2171" s="17">
        <v>1.766735829081117</v>
      </c>
      <c r="AE2171" s="17">
        <v>1.4294308434800502</v>
      </c>
      <c r="AF2171" s="17">
        <v>76.094625424035172</v>
      </c>
      <c r="AG2171" s="17">
        <v>39.123289262989466</v>
      </c>
      <c r="AH2171" s="17">
        <v>0.48359450797034048</v>
      </c>
      <c r="AI2171" s="17">
        <v>0.61388370222660771</v>
      </c>
      <c r="AJ2171" s="17">
        <v>0.33333333333333298</v>
      </c>
      <c r="AK2171" s="17">
        <v>1.0251137618919866</v>
      </c>
      <c r="AL2171" s="17">
        <v>1.0610771391887184</v>
      </c>
      <c r="AM2171" s="17">
        <v>0.33333333333333298</v>
      </c>
      <c r="AN2171" s="17">
        <v>0.64728178206225606</v>
      </c>
      <c r="AO2171" s="17">
        <v>0.74625433026736698</v>
      </c>
      <c r="AP2171" s="17">
        <v>0.33333333333333298</v>
      </c>
      <c r="AQ2171" s="17">
        <v>11.207769150857438</v>
      </c>
      <c r="AR2171" s="17">
        <v>2.2444243630026963</v>
      </c>
      <c r="AS2171" s="17">
        <v>9.5878740027567702</v>
      </c>
      <c r="AT2171" s="17">
        <v>10.206365513109217</v>
      </c>
      <c r="AU2171" s="17">
        <v>-0.99999999999999922</v>
      </c>
      <c r="AV2171" s="17">
        <v>-0.99999999999999922</v>
      </c>
      <c r="AW2171" s="17">
        <v>-0.99999999999999922</v>
      </c>
      <c r="AX2171" s="17">
        <v>-0.99999999999999922</v>
      </c>
      <c r="AY2171" s="17">
        <v>6.8265240043910727E-2</v>
      </c>
      <c r="AZ2171" s="17">
        <v>-8.7794996674258885E-2</v>
      </c>
      <c r="BA2171" s="17">
        <v>0.64845401369663991</v>
      </c>
      <c r="BB2171" s="17">
        <v>-5.1652087517766399E-2</v>
      </c>
      <c r="BC2171" s="17">
        <v>0.35780359782669652</v>
      </c>
      <c r="BD2171" s="17">
        <v>-0.20064138863707459</v>
      </c>
      <c r="BE2171" s="17">
        <v>10.765012061273175</v>
      </c>
      <c r="BF2171" s="17">
        <v>-0.99999999999999922</v>
      </c>
      <c r="BG2171" s="22">
        <v>492.52712953315006</v>
      </c>
    </row>
    <row r="2172" spans="1:100" x14ac:dyDescent="0.25">
      <c r="A2172">
        <v>5205</v>
      </c>
      <c r="B2172" t="s">
        <v>3047</v>
      </c>
      <c r="C2172" s="48">
        <v>3</v>
      </c>
      <c r="D2172" s="22">
        <v>1553.3661948685685</v>
      </c>
      <c r="E2172" s="17">
        <v>124.85544553454392</v>
      </c>
      <c r="F2172" s="17">
        <v>19.231147246186534</v>
      </c>
      <c r="G2172" s="17">
        <v>0.61419178824952692</v>
      </c>
      <c r="H2172" s="17">
        <v>3.7713713978392844</v>
      </c>
      <c r="I2172" s="17">
        <v>92.918945117313598</v>
      </c>
      <c r="J2172" s="17">
        <v>14.905772441094769</v>
      </c>
      <c r="K2172" s="17">
        <v>-0.99999999999999978</v>
      </c>
      <c r="L2172" s="17">
        <v>-0.99999999999999978</v>
      </c>
      <c r="M2172" s="17">
        <v>-0.99999999999999978</v>
      </c>
      <c r="N2172" s="17">
        <v>0.1485867780181156</v>
      </c>
      <c r="O2172" s="17">
        <v>-0.99999999999999978</v>
      </c>
      <c r="P2172" s="17">
        <v>-0.99999999999999978</v>
      </c>
      <c r="Q2172" s="17">
        <v>2.386077977482429</v>
      </c>
      <c r="R2172" s="17">
        <v>-0.99999999999999978</v>
      </c>
      <c r="S2172" s="17">
        <v>0.63385082747720145</v>
      </c>
      <c r="T2172" s="17">
        <v>0.20372647587203813</v>
      </c>
      <c r="U2172" s="17">
        <v>5.879588270122621E-2</v>
      </c>
      <c r="V2172" s="17">
        <v>0.11313420678582106</v>
      </c>
      <c r="W2172" s="17">
        <v>1.385293420356855</v>
      </c>
      <c r="X2172" s="17">
        <v>0.37830814293991183</v>
      </c>
      <c r="Y2172" s="17">
        <v>0.10140296036485991</v>
      </c>
      <c r="Z2172" s="17">
        <v>54.80485970602507</v>
      </c>
      <c r="AA2172" s="17">
        <v>1.5243427822749125</v>
      </c>
      <c r="AB2172" s="17">
        <v>2.2651914688891517</v>
      </c>
      <c r="AC2172" s="17">
        <v>21.136375643624966</v>
      </c>
      <c r="AD2172" s="17">
        <v>4.9327694079815538</v>
      </c>
      <c r="AE2172" s="17">
        <v>0.93313637016418749</v>
      </c>
      <c r="AF2172" s="17">
        <v>79.139563188703391</v>
      </c>
      <c r="AG2172" s="17">
        <v>14.941222037458232</v>
      </c>
      <c r="AH2172" s="17">
        <v>1.1099285092425282</v>
      </c>
      <c r="AI2172" s="17">
        <v>1.3717060240448953</v>
      </c>
      <c r="AJ2172" s="17">
        <v>0.33333333333333298</v>
      </c>
      <c r="AK2172" s="17">
        <v>0.65311852430837636</v>
      </c>
      <c r="AL2172" s="17">
        <v>0.65227178171684863</v>
      </c>
      <c r="AM2172" s="17">
        <v>0.33333333333333298</v>
      </c>
      <c r="AN2172" s="17">
        <v>0.62607062532246527</v>
      </c>
      <c r="AO2172" s="17">
        <v>0.73189857996029495</v>
      </c>
      <c r="AP2172" s="17">
        <v>0.33333333333333298</v>
      </c>
      <c r="AQ2172" s="17">
        <v>13.779381928610198</v>
      </c>
      <c r="AR2172" s="17">
        <v>0.87249931725813878</v>
      </c>
      <c r="AS2172" s="17">
        <v>7.4648494946232749</v>
      </c>
      <c r="AT2172" s="17">
        <v>6.5684236292133633</v>
      </c>
      <c r="AU2172" s="17">
        <v>-0.99999999999999978</v>
      </c>
      <c r="AV2172" s="17">
        <v>-0.99999999999999978</v>
      </c>
      <c r="AW2172" s="17">
        <v>-0.99999999999999978</v>
      </c>
      <c r="AX2172" s="17">
        <v>-0.99999999999999978</v>
      </c>
      <c r="AY2172" s="17">
        <v>7.5589112420509294E-2</v>
      </c>
      <c r="AZ2172" s="17">
        <v>1.5226537693753623</v>
      </c>
      <c r="BA2172" s="17">
        <v>0.41577392240886152</v>
      </c>
      <c r="BB2172" s="17">
        <v>0.14823932934679848</v>
      </c>
      <c r="BC2172" s="17">
        <v>0.44721947865007816</v>
      </c>
      <c r="BD2172" s="17">
        <v>11.319252080546775</v>
      </c>
      <c r="BE2172" s="17">
        <v>13.259356578296265</v>
      </c>
      <c r="BF2172" s="17">
        <v>-0.99999999999999978</v>
      </c>
      <c r="CU2172" t="e">
        <v>#N/A</v>
      </c>
      <c r="CV2172" t="e">
        <v>#N/A</v>
      </c>
    </row>
    <row r="2173" spans="1:100" x14ac:dyDescent="0.25">
      <c r="A2173">
        <v>5209</v>
      </c>
      <c r="B2173" t="s">
        <v>1978</v>
      </c>
      <c r="C2173" s="48">
        <v>2</v>
      </c>
      <c r="D2173" s="22">
        <v>1545.8173144531249</v>
      </c>
      <c r="E2173" s="17">
        <v>54.550509653208088</v>
      </c>
      <c r="F2173" s="17">
        <v>-50.189976871333116</v>
      </c>
      <c r="G2173" s="17">
        <v>0.10711433007717402</v>
      </c>
      <c r="H2173" s="17">
        <v>3.5142861514739918</v>
      </c>
      <c r="I2173" s="17">
        <v>35.908427816366782</v>
      </c>
      <c r="J2173" s="17">
        <v>7.2174461856236958</v>
      </c>
      <c r="K2173" s="17">
        <v>-1.0000000000000007</v>
      </c>
      <c r="L2173" s="17">
        <v>-1.0000000000000007</v>
      </c>
      <c r="M2173" s="17">
        <v>-1.0000000000000007</v>
      </c>
      <c r="N2173" s="17">
        <v>0.1844772585194292</v>
      </c>
      <c r="O2173" s="17">
        <v>-1.0000000000000007</v>
      </c>
      <c r="P2173" s="17">
        <v>-1.0000000000000007</v>
      </c>
      <c r="Q2173" s="17">
        <v>3.099648064230847</v>
      </c>
      <c r="R2173" s="17">
        <v>-1.0000000000000007</v>
      </c>
      <c r="S2173" s="17">
        <v>-1.4401783344122121E-2</v>
      </c>
      <c r="T2173" s="17">
        <v>1.4752735305611636E-2</v>
      </c>
      <c r="U2173" s="17">
        <v>-0.28164128196289212</v>
      </c>
      <c r="V2173" s="17">
        <v>-0.53672812372955314</v>
      </c>
      <c r="W2173" s="17">
        <v>-5.6990620508328593E-2</v>
      </c>
      <c r="X2173" s="17">
        <v>-2.8393979859028748</v>
      </c>
      <c r="Y2173" s="17">
        <v>-1.421472982435161E-2</v>
      </c>
      <c r="Z2173" s="17">
        <v>22.417805288583857</v>
      </c>
      <c r="AA2173" s="17">
        <v>-0.26675844803646809</v>
      </c>
      <c r="AB2173" s="17">
        <v>-9.7524275188035858E-2</v>
      </c>
      <c r="AC2173" s="17">
        <v>4.0929841369393873</v>
      </c>
      <c r="AD2173" s="17">
        <v>-0.36311748799918431</v>
      </c>
      <c r="AE2173" s="17">
        <v>-0.35420914139082049</v>
      </c>
      <c r="AF2173" s="17">
        <v>30.901859854722826</v>
      </c>
      <c r="AG2173" s="17">
        <v>-38.090837438502604</v>
      </c>
      <c r="AH2173" s="17">
        <v>-5.0610817297478072E-2</v>
      </c>
      <c r="AI2173" s="17">
        <v>-1.8148071383009445E-2</v>
      </c>
      <c r="AJ2173" s="17">
        <v>0.33333333333333298</v>
      </c>
      <c r="AK2173" s="17">
        <v>0.31202977834919565</v>
      </c>
      <c r="AL2173" s="17">
        <v>0.43826335166400304</v>
      </c>
      <c r="AM2173" s="17">
        <v>0.33333333333333298</v>
      </c>
      <c r="AN2173" s="17">
        <v>4.4404311252109196E-3</v>
      </c>
      <c r="AO2173" s="17">
        <v>4.3801459274971644E-2</v>
      </c>
      <c r="AP2173" s="17">
        <v>0.33333333333333298</v>
      </c>
      <c r="AQ2173" s="17">
        <v>3.1935428909566745</v>
      </c>
      <c r="AR2173" s="17">
        <v>2.2444243630026963</v>
      </c>
      <c r="AS2173" s="17">
        <v>-0.61375915749257981</v>
      </c>
      <c r="AT2173" s="17">
        <v>3.0688968725039718</v>
      </c>
      <c r="AU2173" s="17">
        <v>-1.0000000000000007</v>
      </c>
      <c r="AV2173" s="17">
        <v>-1.0000000000000007</v>
      </c>
      <c r="AW2173" s="17">
        <v>-1.0000000000000007</v>
      </c>
      <c r="AX2173" s="17">
        <v>-1.0000000000000007</v>
      </c>
      <c r="AY2173" s="17">
        <v>-3.9168324801373222E-2</v>
      </c>
      <c r="AZ2173" s="17">
        <v>0.6531267071610658</v>
      </c>
      <c r="BA2173" s="17">
        <v>-6.3821534872989139E-2</v>
      </c>
      <c r="BB2173" s="17">
        <v>0.36097092322506141</v>
      </c>
      <c r="BC2173" s="17">
        <v>-3.7149302729110822E-2</v>
      </c>
      <c r="BD2173" s="17">
        <v>10.801729757415529</v>
      </c>
      <c r="BE2173" s="17">
        <v>0.13595669319491854</v>
      </c>
      <c r="BF2173" s="17">
        <v>-1.0000000000000007</v>
      </c>
      <c r="BG2173" s="22">
        <v>153.03629570729845</v>
      </c>
    </row>
    <row r="2174" spans="1:100" x14ac:dyDescent="0.25">
      <c r="A2174">
        <v>5212</v>
      </c>
      <c r="B2174" t="s">
        <v>1979</v>
      </c>
      <c r="C2174" s="48">
        <v>3</v>
      </c>
      <c r="D2174" s="22">
        <v>1477.9833624573737</v>
      </c>
      <c r="E2174" s="17">
        <v>92.737592806975073</v>
      </c>
      <c r="F2174" s="17">
        <v>-11.537902220851246</v>
      </c>
      <c r="G2174" s="17">
        <v>0.5291303898922588</v>
      </c>
      <c r="H2174" s="17">
        <v>4.1119150713345274</v>
      </c>
      <c r="I2174" s="17">
        <v>64.375975049360633</v>
      </c>
      <c r="J2174" s="17">
        <v>17.978120874926553</v>
      </c>
      <c r="K2174" s="17">
        <v>-1.0000000000000007</v>
      </c>
      <c r="L2174" s="17">
        <v>-1.0000000000000007</v>
      </c>
      <c r="M2174" s="17">
        <v>-1.0000000000000007</v>
      </c>
      <c r="N2174" s="17">
        <v>0.10224487215519337</v>
      </c>
      <c r="O2174" s="17">
        <v>-1.0000000000000007</v>
      </c>
      <c r="P2174" s="17">
        <v>-1.0000000000000007</v>
      </c>
      <c r="Q2174" s="17">
        <v>4.0459610497194287</v>
      </c>
      <c r="R2174" s="17">
        <v>-1.0000000000000007</v>
      </c>
      <c r="S2174" s="17">
        <v>0.22049954043647829</v>
      </c>
      <c r="T2174" s="17">
        <v>3.8890864219689389E-2</v>
      </c>
      <c r="U2174" s="17">
        <v>-0.18752252962893137</v>
      </c>
      <c r="V2174" s="17">
        <v>0.12855744206181563</v>
      </c>
      <c r="W2174" s="17">
        <v>6.5954021615093228E-2</v>
      </c>
      <c r="X2174" s="17">
        <v>-2.4474578888354315</v>
      </c>
      <c r="Y2174" s="17">
        <v>-3.3548877970707602E-2</v>
      </c>
      <c r="Z2174" s="17">
        <v>37.546406638084974</v>
      </c>
      <c r="AA2174" s="17">
        <v>0.55183072320426485</v>
      </c>
      <c r="AB2174" s="17">
        <v>1.1121171499207585</v>
      </c>
      <c r="AC2174" s="17">
        <v>14.270410482595244</v>
      </c>
      <c r="AD2174" s="17">
        <v>-1.4151094933959962</v>
      </c>
      <c r="AE2174" s="17">
        <v>1.1189220090000382</v>
      </c>
      <c r="AF2174" s="17">
        <v>54.047856279600992</v>
      </c>
      <c r="AG2174" s="17">
        <v>-22.595937519731841</v>
      </c>
      <c r="AH2174" s="17">
        <v>-0.18655976452392223</v>
      </c>
      <c r="AI2174" s="17">
        <v>0.57195987499884049</v>
      </c>
      <c r="AJ2174" s="17">
        <v>0.33333333333333298</v>
      </c>
      <c r="AK2174" s="17">
        <v>1.2613042432351709</v>
      </c>
      <c r="AL2174" s="17">
        <v>1.2552835602767074</v>
      </c>
      <c r="AM2174" s="17">
        <v>0.33333333333333298</v>
      </c>
      <c r="AN2174" s="17">
        <v>0.48205670804979955</v>
      </c>
      <c r="AO2174" s="17">
        <v>0.23838031867637713</v>
      </c>
      <c r="AP2174" s="17">
        <v>0.33333333333333298</v>
      </c>
      <c r="AQ2174" s="17">
        <v>10.328118769759621</v>
      </c>
      <c r="AR2174" s="17">
        <v>2.9103522366389076</v>
      </c>
      <c r="AS2174" s="17">
        <v>2.4547262059359496</v>
      </c>
      <c r="AT2174" s="17">
        <v>12.613042432351707</v>
      </c>
      <c r="AU2174" s="17">
        <v>-1.0000000000000007</v>
      </c>
      <c r="AV2174" s="17">
        <v>-1.0000000000000007</v>
      </c>
      <c r="AW2174" s="17">
        <v>-1.0000000000000007</v>
      </c>
      <c r="AX2174" s="17">
        <v>-1.0000000000000007</v>
      </c>
      <c r="AY2174" s="17">
        <v>5.8621847632116156E-2</v>
      </c>
      <c r="AZ2174" s="17">
        <v>-0.39558913042202698</v>
      </c>
      <c r="BA2174" s="17">
        <v>4.1634722111715761E-2</v>
      </c>
      <c r="BB2174" s="17">
        <v>-0.41628154236077308</v>
      </c>
      <c r="BC2174" s="17">
        <v>0.24253632803178923</v>
      </c>
      <c r="BD2174" s="17">
        <v>-12.38498421112946</v>
      </c>
      <c r="BE2174" s="17">
        <v>6.2715818113533084</v>
      </c>
      <c r="BF2174" s="17">
        <v>-1.0000000000000007</v>
      </c>
      <c r="CU2174" t="e">
        <v>#N/A</v>
      </c>
      <c r="CV2174" t="e">
        <v>#N/A</v>
      </c>
    </row>
    <row r="2175" spans="1:100" x14ac:dyDescent="0.25">
      <c r="A2175">
        <v>5213</v>
      </c>
      <c r="B2175" t="s">
        <v>1980</v>
      </c>
      <c r="C2175" s="48">
        <v>2</v>
      </c>
      <c r="D2175" s="22">
        <v>1464.4851953124999</v>
      </c>
      <c r="E2175" s="17">
        <v>95.723168928889322</v>
      </c>
      <c r="F2175" s="17">
        <v>16.231553060531468</v>
      </c>
      <c r="G2175" s="17">
        <v>0.5687826387705015</v>
      </c>
      <c r="H2175" s="17">
        <v>7.7255065480988137</v>
      </c>
      <c r="I2175" s="17">
        <v>68.240057481232611</v>
      </c>
      <c r="J2175" s="17">
        <v>15.202817746304031</v>
      </c>
      <c r="K2175" s="17">
        <v>-0.99999999999999978</v>
      </c>
      <c r="L2175" s="17">
        <v>-0.99999999999999978</v>
      </c>
      <c r="M2175" s="17">
        <v>-0.99999999999999978</v>
      </c>
      <c r="N2175" s="17">
        <v>0.2995248488670238</v>
      </c>
      <c r="O2175" s="17">
        <v>-0.99999999999999978</v>
      </c>
      <c r="P2175" s="17">
        <v>-0.99999999999999978</v>
      </c>
      <c r="Q2175" s="17">
        <v>4.3355308642523553</v>
      </c>
      <c r="R2175" s="17">
        <v>-0.99999999999999978</v>
      </c>
      <c r="S2175" s="17">
        <v>1.5974412211110212</v>
      </c>
      <c r="T2175" s="17">
        <v>0.19567181719984525</v>
      </c>
      <c r="U2175" s="17">
        <v>0.26049050438665522</v>
      </c>
      <c r="V2175" s="17">
        <v>0.17363980450504127</v>
      </c>
      <c r="W2175" s="17">
        <v>3.5426471143794438</v>
      </c>
      <c r="X2175" s="17">
        <v>1.5956855613600029</v>
      </c>
      <c r="Y2175" s="17">
        <v>0.14855654846679356</v>
      </c>
      <c r="Z2175" s="17">
        <v>37.362689382766646</v>
      </c>
      <c r="AA2175" s="17">
        <v>0.83391502468984346</v>
      </c>
      <c r="AB2175" s="17">
        <v>1.4889992484924841</v>
      </c>
      <c r="AC2175" s="17">
        <v>22.307916840205685</v>
      </c>
      <c r="AD2175" s="17">
        <v>1.0271717687544248</v>
      </c>
      <c r="AE2175" s="17">
        <v>0.8100848919098057</v>
      </c>
      <c r="AF2175" s="17">
        <v>60.402021180447804</v>
      </c>
      <c r="AG2175" s="17">
        <v>12.311680876634979</v>
      </c>
      <c r="AH2175" s="17">
        <v>0.29809860727385434</v>
      </c>
      <c r="AI2175" s="17">
        <v>0.39441883063301814</v>
      </c>
      <c r="AJ2175" s="17">
        <v>0.33333333333333298</v>
      </c>
      <c r="AK2175" s="17">
        <v>0.77750455707323263</v>
      </c>
      <c r="AL2175" s="17">
        <v>0.84481309422591777</v>
      </c>
      <c r="AM2175" s="17">
        <v>0.33333333333333298</v>
      </c>
      <c r="AN2175" s="17">
        <v>0.42406342433204974</v>
      </c>
      <c r="AO2175" s="17">
        <v>0.50233664199602435</v>
      </c>
      <c r="AP2175" s="17">
        <v>0.33333333333333298</v>
      </c>
      <c r="AQ2175" s="17">
        <v>8.4249325744522352</v>
      </c>
      <c r="AR2175" s="17">
        <v>2.2444243630026963</v>
      </c>
      <c r="AS2175" s="17">
        <v>6.0454886274577193</v>
      </c>
      <c r="AT2175" s="17">
        <v>7.7279716979254491</v>
      </c>
      <c r="AU2175" s="17">
        <v>-0.99999999999999978</v>
      </c>
      <c r="AV2175" s="17">
        <v>-0.99999999999999978</v>
      </c>
      <c r="AW2175" s="17">
        <v>-0.99999999999999978</v>
      </c>
      <c r="AX2175" s="17">
        <v>-0.99999999999999978</v>
      </c>
      <c r="AY2175" s="17">
        <v>3.0960322003231622E-2</v>
      </c>
      <c r="AZ2175" s="17">
        <v>0.16948049703147225</v>
      </c>
      <c r="BA2175" s="17">
        <v>0.40112552748252756</v>
      </c>
      <c r="BB2175" s="17">
        <v>9.1625924522761665E-2</v>
      </c>
      <c r="BC2175" s="17">
        <v>0.22066130336424439</v>
      </c>
      <c r="BD2175" s="17">
        <v>3.6197899118387777</v>
      </c>
      <c r="BE2175" s="17">
        <v>7.0742098438560577</v>
      </c>
      <c r="BF2175" s="17">
        <v>-0.99999999999999978</v>
      </c>
      <c r="BG2175" s="22">
        <v>10.25112062862695</v>
      </c>
    </row>
    <row r="2176" spans="1:100" x14ac:dyDescent="0.25">
      <c r="A2176">
        <v>5214</v>
      </c>
      <c r="B2176" t="s">
        <v>1981</v>
      </c>
      <c r="C2176" s="48">
        <v>3</v>
      </c>
      <c r="D2176" s="22">
        <v>1431.2945370154732</v>
      </c>
      <c r="E2176" s="17">
        <v>23.43660344723893</v>
      </c>
      <c r="F2176" s="17">
        <v>-63.895968307743523</v>
      </c>
      <c r="G2176" s="17">
        <v>0.26245478357591268</v>
      </c>
      <c r="H2176" s="17">
        <v>-1.0066338588200566E-2</v>
      </c>
      <c r="I2176" s="17">
        <v>28.644160109503904</v>
      </c>
      <c r="J2176" s="17">
        <v>-0.10885361557841441</v>
      </c>
      <c r="K2176" s="17">
        <v>-1.0000000000000016</v>
      </c>
      <c r="L2176" s="17">
        <v>-1.0000000000000016</v>
      </c>
      <c r="M2176" s="17">
        <v>-1.0000000000000016</v>
      </c>
      <c r="N2176" s="17">
        <v>0.15037830172212027</v>
      </c>
      <c r="O2176" s="17">
        <v>-1.0000000000000016</v>
      </c>
      <c r="P2176" s="17">
        <v>-1.0000000000000016</v>
      </c>
      <c r="Q2176" s="17">
        <v>0.6486818548976625</v>
      </c>
      <c r="R2176" s="17">
        <v>-1.0000000000000016</v>
      </c>
      <c r="S2176" s="17">
        <v>-0.2934386878621662</v>
      </c>
      <c r="T2176" s="17">
        <v>-1.2898939366796782E-2</v>
      </c>
      <c r="U2176" s="17">
        <v>-3.59354088807654E-2</v>
      </c>
      <c r="V2176" s="17">
        <v>-1.6324962920922805E-2</v>
      </c>
      <c r="W2176" s="17">
        <v>-0.658748193485863</v>
      </c>
      <c r="X2176" s="17">
        <v>-0.78513896926791704</v>
      </c>
      <c r="Y2176" s="17">
        <v>-8.5873373121529276E-2</v>
      </c>
      <c r="Z2176" s="17">
        <v>10.205416132484963</v>
      </c>
      <c r="AA2176" s="17">
        <v>-1.0323362655408819</v>
      </c>
      <c r="AB2176" s="17">
        <v>-2.1153968897023838</v>
      </c>
      <c r="AC2176" s="17">
        <v>15.595123598556675</v>
      </c>
      <c r="AD2176" s="17">
        <v>0.89293455936905852</v>
      </c>
      <c r="AE2176" s="17">
        <v>-0.29990095798549604</v>
      </c>
      <c r="AF2176" s="17">
        <v>23.385241883353746</v>
      </c>
      <c r="AG2176" s="17">
        <v>-49.710580725331532</v>
      </c>
      <c r="AH2176" s="17">
        <v>5.0323810770844649E-2</v>
      </c>
      <c r="AI2176" s="17">
        <v>0.16792757385215049</v>
      </c>
      <c r="AJ2176" s="17">
        <v>0.33333333333333298</v>
      </c>
      <c r="AK2176" s="17">
        <v>0.41520984811705547</v>
      </c>
      <c r="AL2176" s="17">
        <v>0.89516087368899766</v>
      </c>
      <c r="AM2176" s="17">
        <v>0.33333333333333298</v>
      </c>
      <c r="AN2176" s="17">
        <v>-0.27765116507669196</v>
      </c>
      <c r="AO2176" s="17">
        <v>-1.1304802311117527E-2</v>
      </c>
      <c r="AP2176" s="17">
        <v>0.33333333333333298</v>
      </c>
      <c r="AQ2176" s="17">
        <v>5.2589182261501524</v>
      </c>
      <c r="AR2176" s="17">
        <v>2.9601508253154436</v>
      </c>
      <c r="AS2176" s="17">
        <v>-7.2211029220644116</v>
      </c>
      <c r="AT2176" s="17">
        <v>4.1520984811705519</v>
      </c>
      <c r="AU2176" s="17">
        <v>-1.0000000000000016</v>
      </c>
      <c r="AV2176" s="17">
        <v>-1.0000000000000016</v>
      </c>
      <c r="AW2176" s="17">
        <v>-1.0000000000000016</v>
      </c>
      <c r="AX2176" s="17">
        <v>-1.0000000000000016</v>
      </c>
      <c r="AY2176" s="17">
        <v>-6.7369425054109616E-2</v>
      </c>
      <c r="AZ2176" s="17">
        <v>0.55115839185243609</v>
      </c>
      <c r="BA2176" s="17">
        <v>-0.18446886933050496</v>
      </c>
      <c r="BB2176" s="17">
        <v>-0.26272981082572672</v>
      </c>
      <c r="BC2176" s="17">
        <v>-0.16665169445783393</v>
      </c>
      <c r="BD2176" s="17">
        <v>-3.8124533113809891</v>
      </c>
      <c r="BE2176" s="17">
        <v>-5.0886367080983721</v>
      </c>
      <c r="BF2176" s="17">
        <v>-1.0000000000000016</v>
      </c>
      <c r="CU2176" t="e">
        <v>#N/A</v>
      </c>
      <c r="CV2176" t="e">
        <v>#N/A</v>
      </c>
    </row>
    <row r="2177" spans="1:100" x14ac:dyDescent="0.25">
      <c r="A2177">
        <v>5215</v>
      </c>
      <c r="B2177" t="s">
        <v>1982</v>
      </c>
      <c r="C2177" s="48">
        <v>3</v>
      </c>
      <c r="D2177" s="22">
        <v>1460.4578192494102</v>
      </c>
      <c r="E2177" s="17">
        <v>84.391708672076291</v>
      </c>
      <c r="F2177" s="17">
        <v>4.4073555033664586</v>
      </c>
      <c r="G2177" s="17">
        <v>0.68732574624660225</v>
      </c>
      <c r="H2177" s="17">
        <v>7.2478410048581106</v>
      </c>
      <c r="I2177" s="17">
        <v>41.379669578274004</v>
      </c>
      <c r="J2177" s="17">
        <v>21.195568465394206</v>
      </c>
      <c r="K2177" s="17">
        <v>-0.99999999999999722</v>
      </c>
      <c r="L2177" s="17">
        <v>-0.99999999999999722</v>
      </c>
      <c r="M2177" s="17">
        <v>-0.99999999999999722</v>
      </c>
      <c r="N2177" s="17">
        <v>0.42341161642453556</v>
      </c>
      <c r="O2177" s="17">
        <v>-0.99999999999999722</v>
      </c>
      <c r="P2177" s="17">
        <v>-0.99999999999999722</v>
      </c>
      <c r="Q2177" s="17">
        <v>5.9924673412182452</v>
      </c>
      <c r="R2177" s="17">
        <v>-0.99999999999999722</v>
      </c>
      <c r="S2177" s="17">
        <v>0.66811569719527519</v>
      </c>
      <c r="T2177" s="17">
        <v>9.2546697595972241E-2</v>
      </c>
      <c r="U2177" s="17">
        <v>-4.0428865375344514E-2</v>
      </c>
      <c r="V2177" s="17">
        <v>-3.1362252900249692E-3</v>
      </c>
      <c r="W2177" s="17">
        <v>1.2553736636398616</v>
      </c>
      <c r="X2177" s="17">
        <v>1.2014463736182865</v>
      </c>
      <c r="Y2177" s="17">
        <v>0.17778998766552445</v>
      </c>
      <c r="Z2177" s="17">
        <v>20.853713222975664</v>
      </c>
      <c r="AA2177" s="17">
        <v>-0.52076699738449028</v>
      </c>
      <c r="AB2177" s="17">
        <v>-0.13424431742582921</v>
      </c>
      <c r="AC2177" s="17">
        <v>13.487755016810288</v>
      </c>
      <c r="AD2177" s="17">
        <v>2.0235321359064287</v>
      </c>
      <c r="AE2177" s="17">
        <v>0.18887691559336975</v>
      </c>
      <c r="AF2177" s="17">
        <v>34.396100837953462</v>
      </c>
      <c r="AG2177" s="17">
        <v>-27.517594937868648</v>
      </c>
      <c r="AH2177" s="17">
        <v>0.39325503510993665</v>
      </c>
      <c r="AI2177" s="17">
        <v>0.41232009891522792</v>
      </c>
      <c r="AJ2177" s="17">
        <v>0.33333333333333298</v>
      </c>
      <c r="AK2177" s="17">
        <v>0.81277917405307154</v>
      </c>
      <c r="AL2177" s="17">
        <v>1.0405882427555744</v>
      </c>
      <c r="AM2177" s="17">
        <v>0.33333333333333298</v>
      </c>
      <c r="AN2177" s="17">
        <v>-0.14908206363425403</v>
      </c>
      <c r="AO2177" s="17">
        <v>-5.6194593606696784E-2</v>
      </c>
      <c r="AP2177" s="17">
        <v>0.33333333333333298</v>
      </c>
      <c r="AQ2177" s="17">
        <v>6.9835687403205258</v>
      </c>
      <c r="AR2177" s="17">
        <v>0.90153240670236567</v>
      </c>
      <c r="AS2177" s="17">
        <v>12.16624431816113</v>
      </c>
      <c r="AT2177" s="17">
        <v>8.1277917405307178</v>
      </c>
      <c r="AU2177" s="17">
        <v>-0.99999999999999722</v>
      </c>
      <c r="AV2177" s="17">
        <v>-0.99999999999999722</v>
      </c>
      <c r="AW2177" s="17">
        <v>-0.99999999999999722</v>
      </c>
      <c r="AX2177" s="17">
        <v>-0.99999999999999722</v>
      </c>
      <c r="AY2177" s="17">
        <v>0.15117400700657713</v>
      </c>
      <c r="AZ2177" s="17">
        <v>3.7073146269464903E-2</v>
      </c>
      <c r="BA2177" s="17">
        <v>0.57630847993037992</v>
      </c>
      <c r="BB2177" s="17">
        <v>-0.1929678202040056</v>
      </c>
      <c r="BC2177" s="17">
        <v>0.46748348895592279</v>
      </c>
      <c r="BD2177" s="17">
        <v>-4.6388297737528168</v>
      </c>
      <c r="BE2177" s="17">
        <v>14.568629623549963</v>
      </c>
      <c r="BF2177" s="17">
        <v>-0.99999999999999722</v>
      </c>
      <c r="CU2177" t="e">
        <v>#N/A</v>
      </c>
      <c r="CV2177" t="e">
        <v>#N/A</v>
      </c>
    </row>
    <row r="2178" spans="1:100" x14ac:dyDescent="0.25">
      <c r="A2178">
        <v>5216</v>
      </c>
      <c r="B2178" t="s">
        <v>1983</v>
      </c>
      <c r="C2178" s="48">
        <v>2</v>
      </c>
      <c r="D2178" s="22">
        <v>1526.6111425781251</v>
      </c>
      <c r="E2178" s="17">
        <v>123.56894294717429</v>
      </c>
      <c r="F2178" s="17">
        <v>61.153570364473254</v>
      </c>
      <c r="G2178" s="17">
        <v>0.88101681604822146</v>
      </c>
      <c r="H2178" s="17">
        <v>10.573626965107435</v>
      </c>
      <c r="I2178" s="17">
        <v>90.106491885252183</v>
      </c>
      <c r="J2178" s="17">
        <v>20.60346117916777</v>
      </c>
      <c r="K2178" s="17">
        <v>-0.99999999999999911</v>
      </c>
      <c r="L2178" s="17">
        <v>-0.99999999999999911</v>
      </c>
      <c r="M2178" s="17">
        <v>-0.99999999999999911</v>
      </c>
      <c r="N2178" s="17">
        <v>0.37733350292351686</v>
      </c>
      <c r="O2178" s="17">
        <v>-0.99999999999999911</v>
      </c>
      <c r="P2178" s="17">
        <v>-0.99999999999999911</v>
      </c>
      <c r="Q2178" s="17">
        <v>5.1713795504413227</v>
      </c>
      <c r="R2178" s="17">
        <v>-0.99999999999999911</v>
      </c>
      <c r="S2178" s="17">
        <v>2.6875582270223131</v>
      </c>
      <c r="T2178" s="17">
        <v>0.31803048818804713</v>
      </c>
      <c r="U2178" s="17">
        <v>0.62714350850133438</v>
      </c>
      <c r="V2178" s="17">
        <v>0.65407379024813217</v>
      </c>
      <c r="W2178" s="17">
        <v>5.9771437117993731</v>
      </c>
      <c r="X2178" s="17">
        <v>4.5952084579109282</v>
      </c>
      <c r="Y2178" s="17">
        <v>0.25864154933142641</v>
      </c>
      <c r="Z2178" s="17">
        <v>47.47017023382444</v>
      </c>
      <c r="AA2178" s="17">
        <v>1.5783193291152513</v>
      </c>
      <c r="AB2178" s="17">
        <v>2.5619922562867314</v>
      </c>
      <c r="AC2178" s="17">
        <v>34.626987522944077</v>
      </c>
      <c r="AD2178" s="17">
        <v>1.9674481838480868</v>
      </c>
      <c r="AE2178" s="17">
        <v>1.597516870132212</v>
      </c>
      <c r="AF2178" s="17">
        <v>80.3534850943729</v>
      </c>
      <c r="AG2178" s="17">
        <v>46.399766505458324</v>
      </c>
      <c r="AH2178" s="17">
        <v>0.53393675825757758</v>
      </c>
      <c r="AI2178" s="17">
        <v>0.67344488634732036</v>
      </c>
      <c r="AJ2178" s="17">
        <v>0.33333333333333298</v>
      </c>
      <c r="AK2178" s="17">
        <v>1.092313115169369</v>
      </c>
      <c r="AL2178" s="17">
        <v>1.1197696420352454</v>
      </c>
      <c r="AM2178" s="17">
        <v>0.33333333333333298</v>
      </c>
      <c r="AN2178" s="17">
        <v>0.70786163526314649</v>
      </c>
      <c r="AO2178" s="17">
        <v>0.8124518325643697</v>
      </c>
      <c r="AP2178" s="17">
        <v>0.33333333333333298</v>
      </c>
      <c r="AQ2178" s="17">
        <v>11.963010937397481</v>
      </c>
      <c r="AR2178" s="17">
        <v>2.2444243630026963</v>
      </c>
      <c r="AS2178" s="17">
        <v>10.549251858049352</v>
      </c>
      <c r="AT2178" s="17">
        <v>10.878983728853353</v>
      </c>
      <c r="AU2178" s="17">
        <v>-0.99999999999999911</v>
      </c>
      <c r="AV2178" s="17">
        <v>-0.99999999999999911</v>
      </c>
      <c r="AW2178" s="17">
        <v>-0.99999999999999911</v>
      </c>
      <c r="AX2178" s="17">
        <v>-0.99999999999999911</v>
      </c>
      <c r="AY2178" s="17">
        <v>7.8389525884715372E-2</v>
      </c>
      <c r="AZ2178" s="17">
        <v>-0.15761771107536354</v>
      </c>
      <c r="BA2178" s="17">
        <v>0.71557718196830522</v>
      </c>
      <c r="BB2178" s="17">
        <v>-9.053670715474732E-2</v>
      </c>
      <c r="BC2178" s="17">
        <v>0.39502302794279032</v>
      </c>
      <c r="BD2178" s="17">
        <v>-1.2374789037067204</v>
      </c>
      <c r="BE2178" s="17">
        <v>11.76666917764212</v>
      </c>
      <c r="BF2178" s="17">
        <v>-0.99999999999999911</v>
      </c>
      <c r="BG2178" s="22">
        <v>824.33468282463764</v>
      </c>
    </row>
    <row r="2179" spans="1:100" x14ac:dyDescent="0.25">
      <c r="A2179">
        <v>5217</v>
      </c>
      <c r="B2179" t="s">
        <v>597</v>
      </c>
      <c r="C2179" s="48">
        <v>3</v>
      </c>
      <c r="D2179" s="22">
        <v>1517.9155453857582</v>
      </c>
      <c r="E2179" s="17">
        <v>74.528036842278397</v>
      </c>
      <c r="F2179" s="17">
        <v>24.786871584472287</v>
      </c>
      <c r="G2179" s="17">
        <v>0.47281011297155412</v>
      </c>
      <c r="H2179" s="17">
        <v>-0.38256006479448501</v>
      </c>
      <c r="I2179" s="17">
        <v>56.90345429384633</v>
      </c>
      <c r="J2179" s="17">
        <v>3.3656978131601503</v>
      </c>
      <c r="K2179" s="17">
        <v>-0.99999999999999745</v>
      </c>
      <c r="L2179" s="17">
        <v>-0.99999999999999745</v>
      </c>
      <c r="M2179" s="17">
        <v>-0.99999999999999745</v>
      </c>
      <c r="N2179" s="17">
        <v>2.7426239486357862E-2</v>
      </c>
      <c r="O2179" s="17">
        <v>-0.99999999999999745</v>
      </c>
      <c r="P2179" s="17">
        <v>-0.99999999999999745</v>
      </c>
      <c r="Q2179" s="17">
        <v>1.2907843422322005</v>
      </c>
      <c r="R2179" s="17">
        <v>-0.99999999999999745</v>
      </c>
      <c r="S2179" s="17">
        <v>-0.78578413554439319</v>
      </c>
      <c r="T2179" s="17">
        <v>-5.030110705701421E-2</v>
      </c>
      <c r="U2179" s="17">
        <v>-5.0888067968949742E-2</v>
      </c>
      <c r="V2179" s="17">
        <v>3.9604368804434902E-3</v>
      </c>
      <c r="W2179" s="17">
        <v>-1.6733444070266856</v>
      </c>
      <c r="X2179" s="17">
        <v>-2.1113955019333934</v>
      </c>
      <c r="Y2179" s="17">
        <v>-3.3630227270563834E-2</v>
      </c>
      <c r="Z2179" s="17">
        <v>42.856288776063323</v>
      </c>
      <c r="AA2179" s="17">
        <v>-0.94479102472812038</v>
      </c>
      <c r="AB2179" s="17">
        <v>-0.61574275433163561</v>
      </c>
      <c r="AC2179" s="17">
        <v>12.765136472725734</v>
      </c>
      <c r="AD2179" s="17">
        <v>-0.60235641235136117</v>
      </c>
      <c r="AE2179" s="17">
        <v>-0.61811380576599606</v>
      </c>
      <c r="AF2179" s="17">
        <v>54.387568688691402</v>
      </c>
      <c r="AG2179" s="17">
        <v>15.414112712378097</v>
      </c>
      <c r="AH2179" s="17">
        <v>-0.27550842016874927</v>
      </c>
      <c r="AI2179" s="17">
        <v>0.31745481991718288</v>
      </c>
      <c r="AJ2179" s="17">
        <v>0.33333333333333298</v>
      </c>
      <c r="AK2179" s="17">
        <v>2.5101599353123519E-2</v>
      </c>
      <c r="AL2179" s="17">
        <v>0.6271594460576011</v>
      </c>
      <c r="AM2179" s="17">
        <v>0.33333333333333298</v>
      </c>
      <c r="AN2179" s="17">
        <v>-0.35477682548671807</v>
      </c>
      <c r="AO2179" s="17">
        <v>-0.44143714494379377</v>
      </c>
      <c r="AP2179" s="17">
        <v>0.33333333333333298</v>
      </c>
      <c r="AQ2179" s="17">
        <v>2.5158856051549519</v>
      </c>
      <c r="AR2179" s="17">
        <v>3.0555841742511829</v>
      </c>
      <c r="AS2179" s="17">
        <v>5.9097645377726493E-2</v>
      </c>
      <c r="AT2179" s="17">
        <v>0.25101599353123788</v>
      </c>
      <c r="AU2179" s="17">
        <v>-0.99999999999999745</v>
      </c>
      <c r="AV2179" s="17">
        <v>-0.99999999999999745</v>
      </c>
      <c r="AW2179" s="17">
        <v>-0.99999999999999745</v>
      </c>
      <c r="AX2179" s="17">
        <v>-0.99999999999999745</v>
      </c>
      <c r="AY2179" s="17">
        <v>1.8923103734677777E-2</v>
      </c>
      <c r="AZ2179" s="17">
        <v>0.50599387775315707</v>
      </c>
      <c r="BA2179" s="17">
        <v>0.35706656709071261</v>
      </c>
      <c r="BB2179" s="17">
        <v>2.6074528579189273E-2</v>
      </c>
      <c r="BC2179" s="17">
        <v>0.51393250824891035</v>
      </c>
      <c r="BD2179" s="17">
        <v>3.181832603245518</v>
      </c>
      <c r="BE2179" s="17">
        <v>14.633645541676321</v>
      </c>
      <c r="BF2179" s="17">
        <v>-0.99999999999999745</v>
      </c>
      <c r="CU2179" t="e">
        <v>#N/A</v>
      </c>
      <c r="CV2179" t="e">
        <v>#N/A</v>
      </c>
    </row>
    <row r="2180" spans="1:100" x14ac:dyDescent="0.25">
      <c r="A2180">
        <v>5219</v>
      </c>
      <c r="B2180" t="s">
        <v>1984</v>
      </c>
      <c r="C2180" s="48">
        <v>2</v>
      </c>
      <c r="D2180" s="22">
        <v>1474.8096484374998</v>
      </c>
      <c r="E2180" s="17">
        <v>52.907309548954451</v>
      </c>
      <c r="F2180" s="17">
        <v>-52.840858957377826</v>
      </c>
      <c r="G2180" s="17">
        <v>8.8689156033981864E-2</v>
      </c>
      <c r="H2180" s="17">
        <v>3.3462164198485636</v>
      </c>
      <c r="I2180" s="17">
        <v>34.61807304767742</v>
      </c>
      <c r="J2180" s="17">
        <v>6.8987501477225379</v>
      </c>
      <c r="K2180" s="17">
        <v>-1.0000000000000009</v>
      </c>
      <c r="L2180" s="17">
        <v>-1.0000000000000009</v>
      </c>
      <c r="M2180" s="17">
        <v>-1.0000000000000009</v>
      </c>
      <c r="N2180" s="17">
        <v>0.17988571122131827</v>
      </c>
      <c r="O2180" s="17">
        <v>-1.0000000000000009</v>
      </c>
      <c r="P2180" s="17">
        <v>-1.0000000000000009</v>
      </c>
      <c r="Q2180" s="17">
        <v>3.0503240035175736</v>
      </c>
      <c r="R2180" s="17">
        <v>-1.0000000000000009</v>
      </c>
      <c r="S2180" s="17">
        <v>-7.8730409173874305E-2</v>
      </c>
      <c r="T2180" s="17">
        <v>7.5322579436922499E-3</v>
      </c>
      <c r="U2180" s="17">
        <v>-0.30327775197771473</v>
      </c>
      <c r="V2180" s="17">
        <v>-0.56507889519461074</v>
      </c>
      <c r="W2180" s="17">
        <v>-0.20065209890927704</v>
      </c>
      <c r="X2180" s="17">
        <v>-3.0164020919150523</v>
      </c>
      <c r="Y2180" s="17">
        <v>-2.0710928665107264E-2</v>
      </c>
      <c r="Z2180" s="17">
        <v>21.821355228431329</v>
      </c>
      <c r="AA2180" s="17">
        <v>-0.31068630688626941</v>
      </c>
      <c r="AB2180" s="17">
        <v>-0.16084240098741764</v>
      </c>
      <c r="AC2180" s="17">
        <v>3.3660264945735729</v>
      </c>
      <c r="AD2180" s="17">
        <v>-0.4186039076725816</v>
      </c>
      <c r="AE2180" s="17">
        <v>-0.40067609568909412</v>
      </c>
      <c r="AF2180" s="17">
        <v>29.724508937422176</v>
      </c>
      <c r="AG2180" s="17">
        <v>-40.10240105394773</v>
      </c>
      <c r="AH2180" s="17">
        <v>-6.4527804271119649E-2</v>
      </c>
      <c r="AI2180" s="17">
        <v>-3.461360915323447E-2</v>
      </c>
      <c r="AJ2180" s="17">
        <v>0.33333333333333298</v>
      </c>
      <c r="AK2180" s="17">
        <v>0.29345268815433062</v>
      </c>
      <c r="AL2180" s="17">
        <v>0.42203795862128046</v>
      </c>
      <c r="AM2180" s="17">
        <v>0.33333333333333298</v>
      </c>
      <c r="AN2180" s="17">
        <v>-1.2306715119772327E-2</v>
      </c>
      <c r="AO2180" s="17">
        <v>2.5501328233976939E-2</v>
      </c>
      <c r="AP2180" s="17">
        <v>0.33333333333333298</v>
      </c>
      <c r="AQ2180" s="17">
        <v>2.9847582211165928</v>
      </c>
      <c r="AR2180" s="17">
        <v>2.2444243630026963</v>
      </c>
      <c r="AS2180" s="17">
        <v>-0.87952961893431425</v>
      </c>
      <c r="AT2180" s="17">
        <v>2.8829532785379643</v>
      </c>
      <c r="AU2180" s="17">
        <v>-1.0000000000000009</v>
      </c>
      <c r="AV2180" s="17">
        <v>-1.0000000000000009</v>
      </c>
      <c r="AW2180" s="17">
        <v>-1.0000000000000009</v>
      </c>
      <c r="AX2180" s="17">
        <v>-1.0000000000000009</v>
      </c>
      <c r="AY2180" s="17">
        <v>-4.1967157856311631E-2</v>
      </c>
      <c r="AZ2180" s="17">
        <v>0.67242901886227369</v>
      </c>
      <c r="BA2180" s="17">
        <v>-8.2377563916910201E-2</v>
      </c>
      <c r="BB2180" s="17">
        <v>0.37172047736448111</v>
      </c>
      <c r="BC2180" s="17">
        <v>-4.7438519463297191E-2</v>
      </c>
      <c r="BD2180" s="17">
        <v>11.088360849761937</v>
      </c>
      <c r="BE2180" s="17">
        <v>-0.14094886746286672</v>
      </c>
      <c r="BF2180" s="17">
        <v>-1.0000000000000009</v>
      </c>
      <c r="BG2180" s="22">
        <v>43.13232676333223</v>
      </c>
    </row>
    <row r="2181" spans="1:100" x14ac:dyDescent="0.25">
      <c r="A2181">
        <v>5222</v>
      </c>
      <c r="B2181" t="s">
        <v>1985</v>
      </c>
      <c r="C2181" s="48">
        <v>2</v>
      </c>
      <c r="D2181" s="22">
        <v>1538.8245703125001</v>
      </c>
      <c r="E2181" s="17">
        <v>114.88590136717751</v>
      </c>
      <c r="F2181" s="17">
        <v>47.145708925558743</v>
      </c>
      <c r="G2181" s="17">
        <v>0.78365402260537254</v>
      </c>
      <c r="H2181" s="17">
        <v>9.6855084308736785</v>
      </c>
      <c r="I2181" s="17">
        <v>83.287964987357455</v>
      </c>
      <c r="J2181" s="17">
        <v>18.919399121654145</v>
      </c>
      <c r="K2181" s="17">
        <v>-0.99999999999999922</v>
      </c>
      <c r="L2181" s="17">
        <v>-0.99999999999999922</v>
      </c>
      <c r="M2181" s="17">
        <v>-0.99999999999999922</v>
      </c>
      <c r="N2181" s="17">
        <v>0.35307072689105784</v>
      </c>
      <c r="O2181" s="17">
        <v>-0.99999999999999922</v>
      </c>
      <c r="P2181" s="17">
        <v>-0.99999999999999922</v>
      </c>
      <c r="Q2181" s="17">
        <v>4.9107400404029695</v>
      </c>
      <c r="R2181" s="17">
        <v>-0.99999999999999922</v>
      </c>
      <c r="S2181" s="17">
        <v>2.3476311959699965</v>
      </c>
      <c r="T2181" s="17">
        <v>0.27987585017489491</v>
      </c>
      <c r="U2181" s="17">
        <v>0.51281149969928297</v>
      </c>
      <c r="V2181" s="17">
        <v>0.50426189161275814</v>
      </c>
      <c r="W2181" s="17">
        <v>5.2180039167311136</v>
      </c>
      <c r="X2181" s="17">
        <v>3.6598786655409419</v>
      </c>
      <c r="Y2181" s="17">
        <v>0.22431416309271335</v>
      </c>
      <c r="Z2181" s="17">
        <v>44.318393003960907</v>
      </c>
      <c r="AA2181" s="17">
        <v>1.3461945721086763</v>
      </c>
      <c r="AB2181" s="17">
        <v>2.22740493630039</v>
      </c>
      <c r="AC2181" s="17">
        <v>30.785578665179997</v>
      </c>
      <c r="AD2181" s="17">
        <v>1.6742453731240117</v>
      </c>
      <c r="AE2181" s="17">
        <v>1.3519749576023412</v>
      </c>
      <c r="AF2181" s="17">
        <v>74.13209614563479</v>
      </c>
      <c r="AG2181" s="17">
        <v>35.770208688060158</v>
      </c>
      <c r="AH2181" s="17">
        <v>0.46039624651613564</v>
      </c>
      <c r="AI2181" s="17">
        <v>0.58643725488127274</v>
      </c>
      <c r="AJ2181" s="17">
        <v>0.33333333333333298</v>
      </c>
      <c r="AK2181" s="17">
        <v>0.99414756236797708</v>
      </c>
      <c r="AL2181" s="17">
        <v>1.0340309897085751</v>
      </c>
      <c r="AM2181" s="17">
        <v>0.33333333333333298</v>
      </c>
      <c r="AN2181" s="17">
        <v>0.61936592082456532</v>
      </c>
      <c r="AO2181" s="17">
        <v>0.71574979467074273</v>
      </c>
      <c r="AP2181" s="17">
        <v>0.33333333333333298</v>
      </c>
      <c r="AQ2181" s="17">
        <v>10.859745446606407</v>
      </c>
      <c r="AR2181" s="17">
        <v>2.2444243630026963</v>
      </c>
      <c r="AS2181" s="17">
        <v>9.1448605356171395</v>
      </c>
      <c r="AT2181" s="17">
        <v>9.8964156571003148</v>
      </c>
      <c r="AU2181" s="17">
        <v>-0.99999999999999922</v>
      </c>
      <c r="AV2181" s="17">
        <v>-0.99999999999999922</v>
      </c>
      <c r="AW2181" s="17">
        <v>-0.99999999999999922</v>
      </c>
      <c r="AX2181" s="17">
        <v>-0.99999999999999922</v>
      </c>
      <c r="AY2181" s="17">
        <v>6.3599858011283678E-2</v>
      </c>
      <c r="AZ2181" s="17">
        <v>-5.5619923552234607E-2</v>
      </c>
      <c r="BA2181" s="17">
        <v>0.61752292105941931</v>
      </c>
      <c r="BB2181" s="17">
        <v>-3.3733628018257661E-2</v>
      </c>
      <c r="BC2181" s="17">
        <v>0.34065247593438513</v>
      </c>
      <c r="BD2181" s="17">
        <v>0.27714471792105044</v>
      </c>
      <c r="BE2181" s="17">
        <v>10.303437468552143</v>
      </c>
      <c r="BF2181" s="17">
        <v>-0.99999999999999922</v>
      </c>
      <c r="BG2181" s="22">
        <v>386.69371367965658</v>
      </c>
    </row>
    <row r="2182" spans="1:100" x14ac:dyDescent="0.25">
      <c r="A2182">
        <v>5224</v>
      </c>
      <c r="B2182" t="s">
        <v>3048</v>
      </c>
      <c r="C2182" s="48">
        <v>3</v>
      </c>
      <c r="D2182" s="22">
        <v>1505.1425752929158</v>
      </c>
      <c r="E2182" s="47">
        <v>98.696761542307783</v>
      </c>
      <c r="F2182" s="47">
        <v>26.372850218251884</v>
      </c>
      <c r="G2182" s="47">
        <v>0.80308432235373806</v>
      </c>
      <c r="H2182" s="47">
        <v>14.789641829037192</v>
      </c>
      <c r="I2182" s="47">
        <v>71.162076078782434</v>
      </c>
      <c r="J2182" s="47">
        <v>17.270219262232779</v>
      </c>
      <c r="K2182" s="47">
        <v>-1.0000000000000027</v>
      </c>
      <c r="L2182" s="47">
        <v>-1.0000000000000027</v>
      </c>
      <c r="M2182" s="47">
        <v>-1.0000000000000027</v>
      </c>
      <c r="N2182" s="47">
        <v>0.24806920859862983</v>
      </c>
      <c r="O2182" s="47">
        <v>-1.0000000000000027</v>
      </c>
      <c r="P2182" s="47">
        <v>-1.0000000000000027</v>
      </c>
      <c r="Q2182" s="47">
        <v>4.4481914012958113</v>
      </c>
      <c r="R2182" s="47">
        <v>-1.0000000000000027</v>
      </c>
      <c r="S2182" s="47">
        <v>5.2126625929744765</v>
      </c>
      <c r="T2182" s="47">
        <v>0.56422183082224153</v>
      </c>
      <c r="U2182" s="47">
        <v>-4.1937379103791597E-2</v>
      </c>
      <c r="V2182" s="47">
        <v>-1.2004587778009597E-2</v>
      </c>
      <c r="W2182" s="47">
        <v>10.341450427741369</v>
      </c>
      <c r="X2182" s="47">
        <v>8.8307962880810464</v>
      </c>
      <c r="Y2182" s="47">
        <v>0.29577220122830022</v>
      </c>
      <c r="Z2182" s="47">
        <v>44.761425559222296</v>
      </c>
      <c r="AA2182" s="47">
        <v>1.6215775544045508</v>
      </c>
      <c r="AB2182" s="47">
        <v>4.6593507362567692</v>
      </c>
      <c r="AC2182" s="47">
        <v>0.80070468620743918</v>
      </c>
      <c r="AD2182" s="47">
        <v>4.2906961117243814</v>
      </c>
      <c r="AE2182" s="47">
        <v>1.0621976473089947</v>
      </c>
      <c r="AF2182" s="47">
        <v>51.283678628995517</v>
      </c>
      <c r="AG2182" s="47">
        <v>2.6391716988721114</v>
      </c>
      <c r="AH2182" s="47">
        <v>1.1401859914150334</v>
      </c>
      <c r="AI2182" s="47">
        <v>1.1929294186228154</v>
      </c>
      <c r="AJ2182" s="47">
        <v>0.33333333333333298</v>
      </c>
      <c r="AK2182" s="47">
        <v>1.6191299715380034</v>
      </c>
      <c r="AL2182" s="47">
        <v>1.4320169285107749</v>
      </c>
      <c r="AM2182" s="47">
        <v>0.33333333333333298</v>
      </c>
      <c r="AN2182" s="47">
        <v>1.4637286735384301</v>
      </c>
      <c r="AO2182" s="47">
        <v>1.3507331428237963</v>
      </c>
      <c r="AP2182" s="47">
        <v>0.33333333333333298</v>
      </c>
      <c r="AQ2182" s="47">
        <v>19.878397449786945</v>
      </c>
      <c r="AR2182" s="47">
        <v>1.1878999167498201</v>
      </c>
      <c r="AS2182" s="47">
        <v>-0.10898036989708926</v>
      </c>
      <c r="AT2182" s="47">
        <v>16.191299715380048</v>
      </c>
      <c r="AU2182" s="47">
        <v>-1.0000000000000027</v>
      </c>
      <c r="AV2182" s="47">
        <v>-1.0000000000000027</v>
      </c>
      <c r="AW2182" s="47">
        <v>-1.0000000000000027</v>
      </c>
      <c r="AX2182" s="47">
        <v>-1.0000000000000027</v>
      </c>
      <c r="AY2182" s="47">
        <v>-2.5285163280040504E-2</v>
      </c>
      <c r="AZ2182" s="47">
        <v>5.6564324911005201E-2</v>
      </c>
      <c r="BA2182" s="47">
        <v>-6.6732351070251009E-2</v>
      </c>
      <c r="BB2182" s="47">
        <v>0.15402529907959522</v>
      </c>
      <c r="BC2182" s="47">
        <v>-0.16766055489573328</v>
      </c>
      <c r="BD2182" s="47">
        <v>4.1334541015449089</v>
      </c>
      <c r="BE2182" s="47">
        <v>-4.5251756277445843</v>
      </c>
      <c r="BF2182" s="47">
        <v>-1.0000000000000027</v>
      </c>
      <c r="CU2182" t="e">
        <v>#N/A</v>
      </c>
      <c r="CV2182" t="e">
        <v>#N/A</v>
      </c>
    </row>
    <row r="2183" spans="1:100" x14ac:dyDescent="0.25">
      <c r="A2183">
        <v>5225</v>
      </c>
      <c r="B2183" t="s">
        <v>1986</v>
      </c>
      <c r="C2183" s="48">
        <v>3</v>
      </c>
      <c r="D2183" s="22">
        <v>1378.8547890099765</v>
      </c>
      <c r="E2183" s="17">
        <v>60.307210043731899</v>
      </c>
      <c r="F2183" s="17">
        <v>-85.563207039216834</v>
      </c>
      <c r="G2183" s="17">
        <v>-0.19494418287129625</v>
      </c>
      <c r="H2183" s="17">
        <v>0.15392918988625803</v>
      </c>
      <c r="I2183" s="17">
        <v>43.017902238156246</v>
      </c>
      <c r="J2183" s="17">
        <v>15.754518855708039</v>
      </c>
      <c r="K2183" s="17">
        <v>-1.0000000000000011</v>
      </c>
      <c r="L2183" s="17">
        <v>-1.0000000000000011</v>
      </c>
      <c r="M2183" s="17">
        <v>-1.0000000000000011</v>
      </c>
      <c r="N2183" s="17">
        <v>0.16209452172567929</v>
      </c>
      <c r="O2183" s="17">
        <v>-1.0000000000000011</v>
      </c>
      <c r="P2183" s="17">
        <v>-1.0000000000000011</v>
      </c>
      <c r="Q2183" s="17">
        <v>0.96557568820940398</v>
      </c>
      <c r="R2183" s="17">
        <v>-1.0000000000000011</v>
      </c>
      <c r="S2183" s="17">
        <v>-0.36618279864912162</v>
      </c>
      <c r="T2183" s="17">
        <v>-3.462279280938959E-2</v>
      </c>
      <c r="U2183" s="17">
        <v>-3.9640450512451068E-2</v>
      </c>
      <c r="V2183" s="17">
        <v>9.0104603540859737E-3</v>
      </c>
      <c r="W2183" s="17">
        <v>-0.81164649832314528</v>
      </c>
      <c r="X2183" s="17">
        <v>-4.4931292689061637</v>
      </c>
      <c r="Y2183" s="17">
        <v>-0.20577305671073384</v>
      </c>
      <c r="Z2183" s="17">
        <v>38.863561720480185</v>
      </c>
      <c r="AA2183" s="17">
        <v>-0.55933817913397832</v>
      </c>
      <c r="AB2183" s="17">
        <v>0.34271444804532775</v>
      </c>
      <c r="AC2183" s="17">
        <v>-1.4124977867628119</v>
      </c>
      <c r="AD2183" s="17">
        <v>1.1013474970681634</v>
      </c>
      <c r="AE2183" s="17">
        <v>-0.53611313426866058</v>
      </c>
      <c r="AF2183" s="17">
        <v>37.257665247494025</v>
      </c>
      <c r="AG2183" s="17">
        <v>-53.292685856447875</v>
      </c>
      <c r="AH2183" s="17">
        <v>8.8517216883140584E-2</v>
      </c>
      <c r="AI2183" s="17">
        <v>7.3873534494816429E-2</v>
      </c>
      <c r="AJ2183" s="17">
        <v>0.33333333333333298</v>
      </c>
      <c r="AK2183" s="17">
        <v>0.76267149858234018</v>
      </c>
      <c r="AL2183" s="17">
        <v>0.70934422905219718</v>
      </c>
      <c r="AM2183" s="17">
        <v>0.33333333333333298</v>
      </c>
      <c r="AN2183" s="17">
        <v>0.3386435884474493</v>
      </c>
      <c r="AO2183" s="17">
        <v>0.3688296345854305</v>
      </c>
      <c r="AP2183" s="17">
        <v>0.33333333333333298</v>
      </c>
      <c r="AQ2183" s="17">
        <v>5.7602369906622242</v>
      </c>
      <c r="AR2183" s="17">
        <v>-0.26592216645290895</v>
      </c>
      <c r="AS2183" s="17">
        <v>8.2391802915419632</v>
      </c>
      <c r="AT2183" s="17">
        <v>7.7812607306189827</v>
      </c>
      <c r="AU2183" s="17">
        <v>-1.0000000000000011</v>
      </c>
      <c r="AV2183" s="17">
        <v>-1.0000000000000011</v>
      </c>
      <c r="AW2183" s="17">
        <v>-1.0000000000000011</v>
      </c>
      <c r="AX2183" s="17">
        <v>-1.0000000000000011</v>
      </c>
      <c r="AY2183" s="17">
        <v>-1.0579003202219373E-2</v>
      </c>
      <c r="AZ2183" s="17">
        <v>0.92653398040145529</v>
      </c>
      <c r="BA2183" s="17">
        <v>0.78059799232692784</v>
      </c>
      <c r="BB2183" s="17">
        <v>0.65485675487091244</v>
      </c>
      <c r="BC2183" s="17">
        <v>-0.1008852080661313</v>
      </c>
      <c r="BD2183" s="17">
        <v>21.00408877378009</v>
      </c>
      <c r="BE2183" s="17">
        <v>1.3808597599813557</v>
      </c>
      <c r="BF2183" s="17">
        <v>-1.0000000000000011</v>
      </c>
      <c r="CU2183" t="e">
        <v>#N/A</v>
      </c>
      <c r="CV2183" t="e">
        <v>#N/A</v>
      </c>
    </row>
    <row r="2184" spans="1:100" x14ac:dyDescent="0.25">
      <c r="A2184">
        <v>5226</v>
      </c>
      <c r="B2184" t="s">
        <v>3049</v>
      </c>
      <c r="C2184" s="48">
        <v>1</v>
      </c>
      <c r="D2184" s="22">
        <v>1450</v>
      </c>
      <c r="E2184" s="47">
        <v>62.798508766834246</v>
      </c>
      <c r="F2184" s="47">
        <v>-29.08938549335334</v>
      </c>
      <c r="G2184" s="47">
        <v>0.24773049482204326</v>
      </c>
      <c r="H2184" s="47">
        <v>5.0316799675559034</v>
      </c>
      <c r="I2184" s="47">
        <v>43.150978932390657</v>
      </c>
      <c r="J2184" s="47">
        <v>9.4265685797601293</v>
      </c>
      <c r="K2184" s="47">
        <v>-1</v>
      </c>
      <c r="L2184" s="47">
        <v>-1</v>
      </c>
      <c r="M2184" s="47">
        <v>-1</v>
      </c>
      <c r="N2184" s="47">
        <v>0.23106494761372834</v>
      </c>
      <c r="O2184" s="47">
        <v>-1</v>
      </c>
      <c r="P2184" s="47">
        <v>-1</v>
      </c>
      <c r="Q2184" s="47">
        <v>3.6908187015592362</v>
      </c>
      <c r="R2184" s="47">
        <v>-1</v>
      </c>
      <c r="S2184" s="47">
        <v>0.64189072421973781</v>
      </c>
      <c r="T2184" s="47">
        <v>9.2362986157557392E-2</v>
      </c>
      <c r="U2184" s="47">
        <v>2.8539908778594872E-2</v>
      </c>
      <c r="V2184" s="47">
        <v>-3.3016092497362891E-2</v>
      </c>
      <c r="W2184" s="47">
        <v>1.340861265996665</v>
      </c>
      <c r="X2184" s="47">
        <v>-0.95214589246562853</v>
      </c>
      <c r="Y2184" s="47">
        <v>6.2963204570277986E-2</v>
      </c>
      <c r="Z2184" s="47">
        <v>26.745601001024557</v>
      </c>
      <c r="AA2184" s="47">
        <v>0.83044305783086536</v>
      </c>
      <c r="AB2184" s="47">
        <v>0.95436065465510056</v>
      </c>
      <c r="AC2184" s="47">
        <v>9.5356991142494465</v>
      </c>
      <c r="AD2184" s="47">
        <v>1.0338197723233149</v>
      </c>
      <c r="AE2184" s="47">
        <v>-6.1692529453854741E-2</v>
      </c>
      <c r="AF2184" s="47">
        <v>37.173968240475233</v>
      </c>
      <c r="AG2184" s="47">
        <v>-21.084351504417185</v>
      </c>
      <c r="AH2184" s="47">
        <v>0.31588437088007865</v>
      </c>
      <c r="AI2184" s="47">
        <v>0.38548558873661259</v>
      </c>
      <c r="AJ2184" s="47">
        <v>0.33333333333333298</v>
      </c>
      <c r="AK2184" s="47">
        <v>0.47968211832321317</v>
      </c>
      <c r="AL2184" s="47">
        <v>0.57122895297980814</v>
      </c>
      <c r="AM2184" s="47">
        <v>0.33333333333333298</v>
      </c>
      <c r="AN2184" s="47">
        <v>0.18789602731731778</v>
      </c>
      <c r="AO2184" s="47">
        <v>0.23868759666666312</v>
      </c>
      <c r="AP2184" s="47">
        <v>0.33333333333333298</v>
      </c>
      <c r="AQ2184" s="47">
        <v>5.9770106919154165</v>
      </c>
      <c r="AR2184" s="47">
        <v>2.6866680235991405</v>
      </c>
      <c r="AS2184" s="47">
        <v>1.9901707455278179</v>
      </c>
      <c r="AT2184" s="47">
        <v>4.7497298106331778</v>
      </c>
      <c r="AU2184" s="47">
        <v>-1</v>
      </c>
      <c r="AV2184" s="47">
        <v>-1</v>
      </c>
      <c r="AW2184" s="47">
        <v>-1</v>
      </c>
      <c r="AX2184" s="47">
        <v>-1</v>
      </c>
      <c r="AY2184" s="47">
        <v>5.741340798477359E-3</v>
      </c>
      <c r="AZ2184" s="47">
        <v>0.26109216513129191</v>
      </c>
      <c r="BA2184" s="47">
        <v>0.31605474538102962</v>
      </c>
      <c r="BB2184" s="47">
        <v>0.19654570281331249</v>
      </c>
      <c r="BC2184" s="47">
        <v>0.14449960111956645</v>
      </c>
      <c r="BD2184" s="47">
        <v>6.219103395989273</v>
      </c>
      <c r="BE2184" s="47">
        <v>5.19276375489431</v>
      </c>
      <c r="BF2184" s="47">
        <v>-1</v>
      </c>
      <c r="BG2184" s="22">
        <v>0</v>
      </c>
    </row>
    <row r="2185" spans="1:100" x14ac:dyDescent="0.25">
      <c r="A2185">
        <v>5227</v>
      </c>
      <c r="B2185" t="s">
        <v>1987</v>
      </c>
      <c r="C2185" s="48">
        <v>2</v>
      </c>
      <c r="D2185" s="22">
        <v>1488.920126953125</v>
      </c>
      <c r="E2185" s="17">
        <v>88.136314594219257</v>
      </c>
      <c r="F2185" s="17">
        <v>3.9921087024491024</v>
      </c>
      <c r="G2185" s="17">
        <v>0.48371137374636941</v>
      </c>
      <c r="H2185" s="17">
        <v>6.9495081967060637</v>
      </c>
      <c r="I2185" s="17">
        <v>62.282332889595189</v>
      </c>
      <c r="J2185" s="17">
        <v>13.731359455659135</v>
      </c>
      <c r="K2185" s="17">
        <v>-0.99999999999999989</v>
      </c>
      <c r="L2185" s="17">
        <v>-0.99999999999999989</v>
      </c>
      <c r="M2185" s="17">
        <v>-0.99999999999999989</v>
      </c>
      <c r="N2185" s="17">
        <v>0.27832511766487761</v>
      </c>
      <c r="O2185" s="17">
        <v>-0.99999999999999989</v>
      </c>
      <c r="P2185" s="17">
        <v>-0.99999999999999989</v>
      </c>
      <c r="Q2185" s="17">
        <v>4.1077956889335825</v>
      </c>
      <c r="R2185" s="17">
        <v>-0.99999999999999989</v>
      </c>
      <c r="S2185" s="17">
        <v>1.3004281473798058</v>
      </c>
      <c r="T2185" s="17">
        <v>0.16233399679084073</v>
      </c>
      <c r="U2185" s="17">
        <v>0.16059229607107309</v>
      </c>
      <c r="V2185" s="17">
        <v>4.2740851404857935E-2</v>
      </c>
      <c r="W2185" s="17">
        <v>2.8793446308231796</v>
      </c>
      <c r="X2185" s="17">
        <v>0.77843611896001319</v>
      </c>
      <c r="Y2185" s="17">
        <v>0.11856280990367936</v>
      </c>
      <c r="Z2185" s="17">
        <v>34.608807057316184</v>
      </c>
      <c r="AA2185" s="17">
        <v>0.63109476837129408</v>
      </c>
      <c r="AB2185" s="17">
        <v>1.1966517760570297</v>
      </c>
      <c r="AC2185" s="17">
        <v>18.951465166530959</v>
      </c>
      <c r="AD2185" s="17">
        <v>0.77098423412324535</v>
      </c>
      <c r="AE2185" s="17">
        <v>0.59554132370762292</v>
      </c>
      <c r="AF2185" s="17">
        <v>54.966049087196616</v>
      </c>
      <c r="AG2185" s="17">
        <v>3.0240474984491628</v>
      </c>
      <c r="AH2185" s="17">
        <v>0.23384218915825417</v>
      </c>
      <c r="AI2185" s="17">
        <v>0.31839544414385607</v>
      </c>
      <c r="AJ2185" s="17">
        <v>0.33333333333333298</v>
      </c>
      <c r="AK2185" s="17">
        <v>0.69173187673708703</v>
      </c>
      <c r="AL2185" s="17">
        <v>0.76989848509265024</v>
      </c>
      <c r="AM2185" s="17">
        <v>0.33333333333333298</v>
      </c>
      <c r="AN2185" s="17">
        <v>0.34673981733300058</v>
      </c>
      <c r="AO2185" s="17">
        <v>0.41784271569088677</v>
      </c>
      <c r="AP2185" s="17">
        <v>0.33333333333333298</v>
      </c>
      <c r="AQ2185" s="17">
        <v>7.4609484113010476</v>
      </c>
      <c r="AR2185" s="17">
        <v>2.2444243630026963</v>
      </c>
      <c r="AS2185" s="17">
        <v>4.8183941474872789</v>
      </c>
      <c r="AT2185" s="17">
        <v>6.8694475545583149</v>
      </c>
      <c r="AU2185" s="17">
        <v>-0.99999999999999989</v>
      </c>
      <c r="AV2185" s="17">
        <v>-0.99999999999999989</v>
      </c>
      <c r="AW2185" s="17">
        <v>-0.99999999999999989</v>
      </c>
      <c r="AX2185" s="17">
        <v>-0.99999999999999989</v>
      </c>
      <c r="AY2185" s="17">
        <v>1.8037770063325159E-2</v>
      </c>
      <c r="AZ2185" s="17">
        <v>0.25860161309054042</v>
      </c>
      <c r="BA2185" s="17">
        <v>0.3154500890367144</v>
      </c>
      <c r="BB2185" s="17">
        <v>0.14125792077648033</v>
      </c>
      <c r="BC2185" s="17">
        <v>0.1731547407867188</v>
      </c>
      <c r="BD2185" s="17">
        <v>4.9432004567810939</v>
      </c>
      <c r="BE2185" s="17">
        <v>5.7957032592152302</v>
      </c>
      <c r="BF2185" s="17">
        <v>-0.99999999999999989</v>
      </c>
      <c r="BG2185" s="22">
        <v>413.50038649084331</v>
      </c>
    </row>
    <row r="2186" spans="1:100" x14ac:dyDescent="0.25">
      <c r="A2186">
        <v>5229</v>
      </c>
      <c r="B2186" t="s">
        <v>1988</v>
      </c>
      <c r="C2186" s="48">
        <v>2</v>
      </c>
      <c r="D2186" s="22">
        <v>1462.4110058593749</v>
      </c>
      <c r="E2186" s="17">
        <v>87.456791949976804</v>
      </c>
      <c r="F2186" s="17">
        <v>2.8958731313698012</v>
      </c>
      <c r="G2186" s="17">
        <v>0.47609189821563708</v>
      </c>
      <c r="H2186" s="17">
        <v>6.8800052870144262</v>
      </c>
      <c r="I2186" s="17">
        <v>61.748724546849296</v>
      </c>
      <c r="J2186" s="17">
        <v>13.599567123231946</v>
      </c>
      <c r="K2186" s="17">
        <v>-1</v>
      </c>
      <c r="L2186" s="17">
        <v>-1</v>
      </c>
      <c r="M2186" s="17">
        <v>-1</v>
      </c>
      <c r="N2186" s="17">
        <v>0.2764263468742113</v>
      </c>
      <c r="O2186" s="17">
        <v>-1</v>
      </c>
      <c r="P2186" s="17">
        <v>-1</v>
      </c>
      <c r="Q2186" s="17">
        <v>4.0873984067803644</v>
      </c>
      <c r="R2186" s="17">
        <v>-1</v>
      </c>
      <c r="S2186" s="17">
        <v>1.2738259351409185</v>
      </c>
      <c r="T2186" s="17">
        <v>0.15934806838384807</v>
      </c>
      <c r="U2186" s="17">
        <v>0.15164483356879743</v>
      </c>
      <c r="V2186" s="17">
        <v>3.1016782533160835E-2</v>
      </c>
      <c r="W2186" s="17">
        <v>2.8199354161900452</v>
      </c>
      <c r="X2186" s="17">
        <v>0.70523852248481178</v>
      </c>
      <c r="Y2186" s="17">
        <v>0.11587639684761393</v>
      </c>
      <c r="Z2186" s="17">
        <v>34.362153395973152</v>
      </c>
      <c r="AA2186" s="17">
        <v>0.61292901075951223</v>
      </c>
      <c r="AB2186" s="17">
        <v>1.1704674421099384</v>
      </c>
      <c r="AC2186" s="17">
        <v>18.650841902137334</v>
      </c>
      <c r="AD2186" s="17">
        <v>0.74803859377280291</v>
      </c>
      <c r="AE2186" s="17">
        <v>0.57632555834044741</v>
      </c>
      <c r="AF2186" s="17">
        <v>54.47917192205135</v>
      </c>
      <c r="AG2186" s="17">
        <v>2.1921932261114354</v>
      </c>
      <c r="AH2186" s="17">
        <v>0.22808701195023409</v>
      </c>
      <c r="AI2186" s="17">
        <v>0.31158634905219079</v>
      </c>
      <c r="AJ2186" s="17">
        <v>0.33333333333333298</v>
      </c>
      <c r="AK2186" s="17">
        <v>0.68404957838591995</v>
      </c>
      <c r="AL2186" s="17">
        <v>0.7631886985269587</v>
      </c>
      <c r="AM2186" s="17">
        <v>0.33333333333333298</v>
      </c>
      <c r="AN2186" s="17">
        <v>0.3398142669569707</v>
      </c>
      <c r="AO2186" s="17">
        <v>0.41027494996182579</v>
      </c>
      <c r="AP2186" s="17">
        <v>0.33333333333333298</v>
      </c>
      <c r="AQ2186" s="17">
        <v>7.374608402826266</v>
      </c>
      <c r="AR2186" s="17">
        <v>2.2444243630026963</v>
      </c>
      <c r="AS2186" s="17">
        <v>4.7084884541679282</v>
      </c>
      <c r="AT2186" s="17">
        <v>6.7925531566547086</v>
      </c>
      <c r="AU2186" s="17">
        <v>-1</v>
      </c>
      <c r="AV2186" s="17">
        <v>-1</v>
      </c>
      <c r="AW2186" s="17">
        <v>-1</v>
      </c>
      <c r="AX2186" s="17">
        <v>-1</v>
      </c>
      <c r="AY2186" s="17">
        <v>1.6880351418230327E-2</v>
      </c>
      <c r="AZ2186" s="17">
        <v>0.26658381675109483</v>
      </c>
      <c r="BA2186" s="17">
        <v>0.30777650023281622</v>
      </c>
      <c r="BB2186" s="17">
        <v>0.14570325000591322</v>
      </c>
      <c r="BC2186" s="17">
        <v>0.16889977771539294</v>
      </c>
      <c r="BD2186" s="17">
        <v>5.0617327750843497</v>
      </c>
      <c r="BE2186" s="17">
        <v>5.6811927998399341</v>
      </c>
      <c r="BF2186" s="17">
        <v>-1</v>
      </c>
      <c r="BG2186" s="22">
        <v>12.938526899711405</v>
      </c>
    </row>
    <row r="2187" spans="1:100" x14ac:dyDescent="0.25">
      <c r="A2187">
        <v>5230</v>
      </c>
      <c r="B2187" t="s">
        <v>1989</v>
      </c>
      <c r="C2187" s="48">
        <v>2</v>
      </c>
      <c r="D2187" s="22">
        <v>1522.2278710937499</v>
      </c>
      <c r="E2187" s="17">
        <v>126.44088562005606</v>
      </c>
      <c r="F2187" s="17">
        <v>65.786713561082095</v>
      </c>
      <c r="G2187" s="17">
        <v>0.91321985903302727</v>
      </c>
      <c r="H2187" s="17">
        <v>10.867374898195656</v>
      </c>
      <c r="I2187" s="17">
        <v>92.361740600099793</v>
      </c>
      <c r="J2187" s="17">
        <v>21.160469877352106</v>
      </c>
      <c r="K2187" s="17">
        <v>-0.999999999999999</v>
      </c>
      <c r="L2187" s="17">
        <v>-0.999999999999999</v>
      </c>
      <c r="M2187" s="17">
        <v>-0.999999999999999</v>
      </c>
      <c r="N2187" s="17">
        <v>0.38535849062030714</v>
      </c>
      <c r="O2187" s="17">
        <v>-0.999999999999999</v>
      </c>
      <c r="P2187" s="17">
        <v>-0.999999999999999</v>
      </c>
      <c r="Q2187" s="17">
        <v>5.2575868689508374</v>
      </c>
      <c r="R2187" s="17">
        <v>-0.999999999999999</v>
      </c>
      <c r="S2187" s="17">
        <v>2.7999901366418816</v>
      </c>
      <c r="T2187" s="17">
        <v>0.33065025190434272</v>
      </c>
      <c r="U2187" s="17">
        <v>0.66495917158779738</v>
      </c>
      <c r="V2187" s="17">
        <v>0.70362453587481955</v>
      </c>
      <c r="W2187" s="17">
        <v>6.2282315307454237</v>
      </c>
      <c r="X2187" s="17">
        <v>4.9045716596389131</v>
      </c>
      <c r="Y2187" s="17">
        <v>0.26999543776777446</v>
      </c>
      <c r="Z2187" s="17">
        <v>48.512630233407393</v>
      </c>
      <c r="AA2187" s="17">
        <v>1.6550953054753397</v>
      </c>
      <c r="AB2187" s="17">
        <v>2.6726580400701003</v>
      </c>
      <c r="AC2187" s="17">
        <v>35.897545301685341</v>
      </c>
      <c r="AD2187" s="17">
        <v>2.064425914078841</v>
      </c>
      <c r="AE2187" s="17">
        <v>1.6787306118929419</v>
      </c>
      <c r="AF2187" s="17">
        <v>82.411228598404648</v>
      </c>
      <c r="AG2187" s="17">
        <v>49.915525402660478</v>
      </c>
      <c r="AH2187" s="17">
        <v>0.5582605083985841</v>
      </c>
      <c r="AI2187" s="17">
        <v>0.70222292770201888</v>
      </c>
      <c r="AJ2187" s="17">
        <v>0.33333333333333298</v>
      </c>
      <c r="AK2187" s="17">
        <v>1.1247816732777194</v>
      </c>
      <c r="AL2187" s="17">
        <v>1.1481279646418765</v>
      </c>
      <c r="AM2187" s="17">
        <v>0.33333333333333298</v>
      </c>
      <c r="AN2187" s="17">
        <v>0.73713186463171476</v>
      </c>
      <c r="AO2187" s="17">
        <v>0.84443632862173412</v>
      </c>
      <c r="AP2187" s="17">
        <v>0.33333333333333298</v>
      </c>
      <c r="AQ2187" s="17">
        <v>12.327919387199229</v>
      </c>
      <c r="AR2187" s="17">
        <v>2.2444243630026963</v>
      </c>
      <c r="AS2187" s="17">
        <v>11.013758601586037</v>
      </c>
      <c r="AT2187" s="17">
        <v>11.203971136581483</v>
      </c>
      <c r="AU2187" s="17">
        <v>-0.999999999999999</v>
      </c>
      <c r="AV2187" s="17">
        <v>-0.999999999999999</v>
      </c>
      <c r="AW2187" s="17">
        <v>-0.999999999999999</v>
      </c>
      <c r="AX2187" s="17">
        <v>-0.999999999999999</v>
      </c>
      <c r="AY2187" s="17">
        <v>8.3281253960889437E-2</v>
      </c>
      <c r="AZ2187" s="17">
        <v>-0.19135379258878538</v>
      </c>
      <c r="BA2187" s="17">
        <v>0.74800892994137169</v>
      </c>
      <c r="BB2187" s="17">
        <v>-0.10932450005199451</v>
      </c>
      <c r="BC2187" s="17">
        <v>0.41300625502082244</v>
      </c>
      <c r="BD2187" s="17">
        <v>-1.7384453187851054</v>
      </c>
      <c r="BE2187" s="17">
        <v>12.250637559796383</v>
      </c>
      <c r="BF2187" s="17">
        <v>-0.999999999999999</v>
      </c>
      <c r="BG2187" s="22">
        <v>540.41452704870539</v>
      </c>
    </row>
    <row r="2188" spans="1:100" x14ac:dyDescent="0.25">
      <c r="A2188">
        <v>5231</v>
      </c>
      <c r="B2188" t="s">
        <v>1990</v>
      </c>
      <c r="C2188" s="48">
        <v>2</v>
      </c>
      <c r="D2188" s="22">
        <v>1453.5795312500002</v>
      </c>
      <c r="E2188" s="17">
        <v>72.271375815859315</v>
      </c>
      <c r="F2188" s="17">
        <v>-21.601902577663882</v>
      </c>
      <c r="G2188" s="17">
        <v>0.30581809256948989</v>
      </c>
      <c r="H2188" s="17">
        <v>5.3268111217543019</v>
      </c>
      <c r="I2188" s="17">
        <v>49.824081849670939</v>
      </c>
      <c r="J2188" s="17">
        <v>10.654379897832069</v>
      </c>
      <c r="K2188" s="17">
        <v>-1.0000000000000002</v>
      </c>
      <c r="L2188" s="17">
        <v>-1.0000000000000002</v>
      </c>
      <c r="M2188" s="17">
        <v>-1.0000000000000002</v>
      </c>
      <c r="N2188" s="17">
        <v>0.23399417063419853</v>
      </c>
      <c r="O2188" s="17">
        <v>-1.0000000000000002</v>
      </c>
      <c r="P2188" s="17">
        <v>-1.0000000000000002</v>
      </c>
      <c r="Q2188" s="17">
        <v>3.6315766322949372</v>
      </c>
      <c r="R2188" s="17">
        <v>-1.0000000000000002</v>
      </c>
      <c r="S2188" s="17">
        <v>0.67934145937195445</v>
      </c>
      <c r="T2188" s="17">
        <v>9.2620983140919932E-2</v>
      </c>
      <c r="U2188" s="17">
        <v>-4.8305738487472466E-2</v>
      </c>
      <c r="V2188" s="17">
        <v>-0.23098311711735151</v>
      </c>
      <c r="W2188" s="17">
        <v>1.4923068904166519</v>
      </c>
      <c r="X2188" s="17">
        <v>-0.93052148038059401</v>
      </c>
      <c r="Y2188" s="17">
        <v>5.5842635632845118E-2</v>
      </c>
      <c r="Z2188" s="17">
        <v>28.85013916034265</v>
      </c>
      <c r="AA2188" s="17">
        <v>0.20697552110951173</v>
      </c>
      <c r="AB2188" s="17">
        <v>0.58532136853860794</v>
      </c>
      <c r="AC2188" s="17">
        <v>11.932759130218352</v>
      </c>
      <c r="AD2188" s="17">
        <v>0.2352681951149147</v>
      </c>
      <c r="AE2188" s="17">
        <v>0.14690735438724856</v>
      </c>
      <c r="AF2188" s="17">
        <v>43.598839350982061</v>
      </c>
      <c r="AG2188" s="17">
        <v>-16.397405509739915</v>
      </c>
      <c r="AH2188" s="17">
        <v>9.947502003228624E-2</v>
      </c>
      <c r="AI2188" s="17">
        <v>0.15942226248376509</v>
      </c>
      <c r="AJ2188" s="17">
        <v>0.33333333333333298</v>
      </c>
      <c r="AK2188" s="17">
        <v>0.51237185974422539</v>
      </c>
      <c r="AL2188" s="17">
        <v>0.61324387765240607</v>
      </c>
      <c r="AM2188" s="17">
        <v>0.33333333333333298</v>
      </c>
      <c r="AN2188" s="17">
        <v>0.1850477329659653</v>
      </c>
      <c r="AO2188" s="17">
        <v>0.24115671265949223</v>
      </c>
      <c r="AP2188" s="17">
        <v>0.33333333333333298</v>
      </c>
      <c r="AQ2188" s="17">
        <v>5.4451525284389826</v>
      </c>
      <c r="AR2188" s="17">
        <v>2.2444243630026963</v>
      </c>
      <c r="AS2188" s="17">
        <v>2.2524059340281788</v>
      </c>
      <c r="AT2188" s="17">
        <v>5.0741800598310931</v>
      </c>
      <c r="AU2188" s="17">
        <v>-1.0000000000000002</v>
      </c>
      <c r="AV2188" s="17">
        <v>-1.0000000000000002</v>
      </c>
      <c r="AW2188" s="17">
        <v>-1.0000000000000002</v>
      </c>
      <c r="AX2188" s="17">
        <v>-1.0000000000000002</v>
      </c>
      <c r="AY2188" s="17">
        <v>-8.9846935748551428E-3</v>
      </c>
      <c r="AZ2188" s="17">
        <v>0.44496357389358965</v>
      </c>
      <c r="BA2188" s="17">
        <v>0.1362934154281811</v>
      </c>
      <c r="BB2188" s="17">
        <v>0.2450438308887613</v>
      </c>
      <c r="BC2188" s="17">
        <v>7.3813343994823699E-2</v>
      </c>
      <c r="BD2188" s="17">
        <v>7.7105960528979232</v>
      </c>
      <c r="BE2188" s="17">
        <v>3.1222067350541578</v>
      </c>
      <c r="BF2188" s="17">
        <v>-1.0000000000000002</v>
      </c>
      <c r="BG2188" s="22">
        <v>-29.154020806430935</v>
      </c>
    </row>
    <row r="2189" spans="1:100" x14ac:dyDescent="0.25">
      <c r="A2189">
        <v>5232</v>
      </c>
      <c r="B2189" t="s">
        <v>1991</v>
      </c>
      <c r="C2189" s="48">
        <v>2</v>
      </c>
      <c r="D2189" s="22">
        <v>1527.9691210937499</v>
      </c>
      <c r="E2189" s="17">
        <v>-7.4460254585227972</v>
      </c>
      <c r="F2189" s="17">
        <v>-150.20549165805909</v>
      </c>
      <c r="G2189" s="17">
        <v>-0.58805173433064217</v>
      </c>
      <c r="H2189" s="17">
        <v>-2.8268411348268074</v>
      </c>
      <c r="I2189" s="17">
        <v>-12.775554442735647</v>
      </c>
      <c r="J2189" s="17">
        <v>-4.806682861448758</v>
      </c>
      <c r="K2189" s="17">
        <v>-1.0000000000000022</v>
      </c>
      <c r="L2189" s="17">
        <v>-1.0000000000000022</v>
      </c>
      <c r="M2189" s="17">
        <v>-1.0000000000000022</v>
      </c>
      <c r="N2189" s="17">
        <v>1.1242104415172816E-2</v>
      </c>
      <c r="O2189" s="17">
        <v>-1.0000000000000022</v>
      </c>
      <c r="P2189" s="17">
        <v>-1.0000000000000022</v>
      </c>
      <c r="Q2189" s="17">
        <v>1.2386934221590917</v>
      </c>
      <c r="R2189" s="17">
        <v>-1.0000000000000022</v>
      </c>
      <c r="S2189" s="17">
        <v>-2.4414658394014452</v>
      </c>
      <c r="T2189" s="17">
        <v>-0.25766970255384791</v>
      </c>
      <c r="U2189" s="17">
        <v>-1.0979667979457066</v>
      </c>
      <c r="V2189" s="17">
        <v>-1.6063784931691614</v>
      </c>
      <c r="W2189" s="17">
        <v>-5.4772153800077561</v>
      </c>
      <c r="X2189" s="17">
        <v>-9.5176115795472587</v>
      </c>
      <c r="Y2189" s="17">
        <v>-0.25931075828804462</v>
      </c>
      <c r="Z2189" s="17">
        <v>-8.5745557669355321E-2</v>
      </c>
      <c r="AA2189" s="17">
        <v>-1.9241190071765599</v>
      </c>
      <c r="AB2189" s="17">
        <v>-2.4864630290066989</v>
      </c>
      <c r="AC2189" s="17">
        <v>-23.334506211318658</v>
      </c>
      <c r="AD2189" s="17">
        <v>-2.4565726652482676</v>
      </c>
      <c r="AE2189" s="17">
        <v>-2.1073676010518336</v>
      </c>
      <c r="AF2189" s="17">
        <v>-13.518583701913919</v>
      </c>
      <c r="AG2189" s="17">
        <v>-113.98541290231648</v>
      </c>
      <c r="AH2189" s="17">
        <v>-0.57568683775742646</v>
      </c>
      <c r="AI2189" s="17">
        <v>-0.63937873456444372</v>
      </c>
      <c r="AJ2189" s="17">
        <v>0.33333333333333298</v>
      </c>
      <c r="AK2189" s="17">
        <v>-0.3888679525834986</v>
      </c>
      <c r="AL2189" s="17">
        <v>-0.17390685625579794</v>
      </c>
      <c r="AM2189" s="17">
        <v>0.33333333333333298</v>
      </c>
      <c r="AN2189" s="17">
        <v>-0.62741507905319893</v>
      </c>
      <c r="AO2189" s="17">
        <v>-0.64664683956300362</v>
      </c>
      <c r="AP2189" s="17">
        <v>0.33333333333333298</v>
      </c>
      <c r="AQ2189" s="17">
        <v>-4.6837242057437001</v>
      </c>
      <c r="AR2189" s="17">
        <v>2.2444243630026963</v>
      </c>
      <c r="AS2189" s="17">
        <v>-10.641051452436439</v>
      </c>
      <c r="AT2189" s="17">
        <v>-3.9465959589982234</v>
      </c>
      <c r="AU2189" s="17">
        <v>-1.0000000000000022</v>
      </c>
      <c r="AV2189" s="17">
        <v>-1.0000000000000022</v>
      </c>
      <c r="AW2189" s="17">
        <v>-1.0000000000000022</v>
      </c>
      <c r="AX2189" s="17">
        <v>-1.0000000000000022</v>
      </c>
      <c r="AY2189" s="17">
        <v>-0.14476590315667417</v>
      </c>
      <c r="AZ2189" s="17">
        <v>1.3813864255141453</v>
      </c>
      <c r="BA2189" s="17">
        <v>-0.76392464658638692</v>
      </c>
      <c r="BB2189" s="17">
        <v>0.76654241078450691</v>
      </c>
      <c r="BC2189" s="17">
        <v>-0.42535265354555762</v>
      </c>
      <c r="BD2189" s="17">
        <v>21.616075822004795</v>
      </c>
      <c r="BE2189" s="17">
        <v>-10.311453375435473</v>
      </c>
      <c r="BF2189" s="17">
        <v>-1.0000000000000022</v>
      </c>
      <c r="BG2189" s="22">
        <v>183.97149930634998</v>
      </c>
    </row>
    <row r="2190" spans="1:100" x14ac:dyDescent="0.25">
      <c r="A2190">
        <v>5234</v>
      </c>
      <c r="B2190" t="s">
        <v>1992</v>
      </c>
      <c r="C2190" s="48">
        <v>3</v>
      </c>
      <c r="D2190" s="22">
        <v>1613.2522478717747</v>
      </c>
      <c r="E2190" s="17">
        <v>140.50533599948685</v>
      </c>
      <c r="F2190" s="17">
        <v>74.070454607102434</v>
      </c>
      <c r="G2190" s="17">
        <v>1.0167910497896355</v>
      </c>
      <c r="H2190" s="17">
        <v>13.938517844211741</v>
      </c>
      <c r="I2190" s="17">
        <v>89.609913799526737</v>
      </c>
      <c r="J2190" s="17">
        <v>28.431654046785944</v>
      </c>
      <c r="K2190" s="17">
        <v>-1.0000000000000016</v>
      </c>
      <c r="L2190" s="17">
        <v>-1.0000000000000016</v>
      </c>
      <c r="M2190" s="17">
        <v>-1.0000000000000016</v>
      </c>
      <c r="N2190" s="17">
        <v>0.38279853516223988</v>
      </c>
      <c r="O2190" s="17">
        <v>-1.0000000000000016</v>
      </c>
      <c r="P2190" s="17">
        <v>-1.0000000000000016</v>
      </c>
      <c r="Q2190" s="17">
        <v>5.2841590878993703</v>
      </c>
      <c r="R2190" s="17">
        <v>-1.0000000000000016</v>
      </c>
      <c r="S2190" s="17">
        <v>4.274809449126959</v>
      </c>
      <c r="T2190" s="17">
        <v>0.52670511441573098</v>
      </c>
      <c r="U2190" s="17">
        <v>5.2369929029234596E-2</v>
      </c>
      <c r="V2190" s="17">
        <v>-3.3056772706028026E-2</v>
      </c>
      <c r="W2190" s="17">
        <v>8.6543587563123854</v>
      </c>
      <c r="X2190" s="17">
        <v>7.63478579450749</v>
      </c>
      <c r="Y2190" s="17">
        <v>0.48579528986178133</v>
      </c>
      <c r="Z2190" s="17">
        <v>40.910442937829444</v>
      </c>
      <c r="AA2190" s="17">
        <v>0.42835209804812563</v>
      </c>
      <c r="AB2190" s="17">
        <v>7.0777967685217362</v>
      </c>
      <c r="AC2190" s="17">
        <v>25.64221886487752</v>
      </c>
      <c r="AD2190" s="17">
        <v>0.52586260588270017</v>
      </c>
      <c r="AE2190" s="17">
        <v>2.4316359129944862</v>
      </c>
      <c r="AF2190" s="17">
        <v>76.062094484223181</v>
      </c>
      <c r="AG2190" s="17">
        <v>42.861540821419062</v>
      </c>
      <c r="AH2190" s="17">
        <v>0.11848424497491167</v>
      </c>
      <c r="AI2190" s="17">
        <v>0.51171971828037588</v>
      </c>
      <c r="AJ2190" s="17">
        <v>0.33333333333333298</v>
      </c>
      <c r="AK2190" s="17">
        <v>1.1617307318514045</v>
      </c>
      <c r="AL2190" s="17">
        <v>1.2292038054581822</v>
      </c>
      <c r="AM2190" s="17">
        <v>0.33333333333333298</v>
      </c>
      <c r="AN2190" s="17">
        <v>1.0723812319997112</v>
      </c>
      <c r="AO2190" s="17">
        <v>0.96864033932215432</v>
      </c>
      <c r="AP2190" s="17">
        <v>0.33333333333333298</v>
      </c>
      <c r="AQ2190" s="17">
        <v>13.547819315303554</v>
      </c>
      <c r="AR2190" s="17">
        <v>0.76417295492178283</v>
      </c>
      <c r="AS2190" s="17">
        <v>16.050173773350096</v>
      </c>
      <c r="AT2190" s="17">
        <v>11.617307318514046</v>
      </c>
      <c r="AU2190" s="17">
        <v>-1.0000000000000016</v>
      </c>
      <c r="AV2190" s="17">
        <v>-1.0000000000000016</v>
      </c>
      <c r="AW2190" s="17">
        <v>-1.0000000000000016</v>
      </c>
      <c r="AX2190" s="17">
        <v>-1.0000000000000016</v>
      </c>
      <c r="AY2190" s="17">
        <v>8.7071434486804516E-2</v>
      </c>
      <c r="AZ2190" s="17">
        <v>-3.8415398954627977E-2</v>
      </c>
      <c r="BA2190" s="17">
        <v>0.19531042578598806</v>
      </c>
      <c r="BB2190" s="17">
        <v>0.11307470373576958</v>
      </c>
      <c r="BC2190" s="17">
        <v>0.30194792720129732</v>
      </c>
      <c r="BD2190" s="17">
        <v>2.6347905986211004</v>
      </c>
      <c r="BE2190" s="17">
        <v>8.5252503089623701</v>
      </c>
      <c r="BF2190" s="17">
        <v>-1.0000000000000016</v>
      </c>
      <c r="CU2190" t="e">
        <v>#N/A</v>
      </c>
      <c r="CV2190" t="e">
        <v>#N/A</v>
      </c>
    </row>
    <row r="2191" spans="1:100" x14ac:dyDescent="0.25">
      <c r="A2191">
        <v>5235</v>
      </c>
      <c r="B2191" t="s">
        <v>1993</v>
      </c>
      <c r="C2191" s="48">
        <v>2</v>
      </c>
      <c r="D2191" s="22">
        <v>1461.9144042968751</v>
      </c>
      <c r="E2191" s="17">
        <v>92.323885119699526</v>
      </c>
      <c r="F2191" s="17">
        <v>10.747680139737062</v>
      </c>
      <c r="G2191" s="17">
        <v>0.53066652884305254</v>
      </c>
      <c r="H2191" s="17">
        <v>7.3778211286235669</v>
      </c>
      <c r="I2191" s="17">
        <v>65.570703905875519</v>
      </c>
      <c r="J2191" s="17">
        <v>14.543532076295868</v>
      </c>
      <c r="K2191" s="17">
        <v>-0.99999999999999989</v>
      </c>
      <c r="L2191" s="17">
        <v>-0.99999999999999989</v>
      </c>
      <c r="M2191" s="17">
        <v>-0.99999999999999989</v>
      </c>
      <c r="N2191" s="17">
        <v>0.29002632683723906</v>
      </c>
      <c r="O2191" s="17">
        <v>-0.99999999999999989</v>
      </c>
      <c r="P2191" s="17">
        <v>-0.99999999999999989</v>
      </c>
      <c r="Q2191" s="17">
        <v>4.2334943073217062</v>
      </c>
      <c r="R2191" s="17">
        <v>-0.99999999999999989</v>
      </c>
      <c r="S2191" s="17">
        <v>1.4643647590998228</v>
      </c>
      <c r="T2191" s="17">
        <v>0.18073483434093623</v>
      </c>
      <c r="U2191" s="17">
        <v>0.21573119478156366</v>
      </c>
      <c r="V2191" s="17">
        <v>0.11499063684144481</v>
      </c>
      <c r="W2191" s="17">
        <v>3.2454549852720582</v>
      </c>
      <c r="X2191" s="17">
        <v>1.2295176246797623</v>
      </c>
      <c r="Y2191" s="17">
        <v>0.13511787871288169</v>
      </c>
      <c r="Z2191" s="17">
        <v>36.128814684719629</v>
      </c>
      <c r="AA2191" s="17">
        <v>0.74304157660889358</v>
      </c>
      <c r="AB2191" s="17">
        <v>1.3580132052827039</v>
      </c>
      <c r="AC2191" s="17">
        <v>20.804061444101432</v>
      </c>
      <c r="AD2191" s="17">
        <v>0.91238715576819296</v>
      </c>
      <c r="AE2191" s="17">
        <v>0.71395882363631968</v>
      </c>
      <c r="AF2191" s="17">
        <v>57.966438380425593</v>
      </c>
      <c r="AG2191" s="17">
        <v>8.1503644237956649</v>
      </c>
      <c r="AH2191" s="17">
        <v>0.26930857228679295</v>
      </c>
      <c r="AI2191" s="17">
        <v>0.36035661519921869</v>
      </c>
      <c r="AJ2191" s="17">
        <v>0.33333333333333298</v>
      </c>
      <c r="AK2191" s="17">
        <v>0.73907417859541102</v>
      </c>
      <c r="AL2191" s="17">
        <v>0.81124766556930283</v>
      </c>
      <c r="AM2191" s="17">
        <v>0.33333333333333298</v>
      </c>
      <c r="AN2191" s="17">
        <v>0.38941864617427147</v>
      </c>
      <c r="AO2191" s="17">
        <v>0.46447920820407573</v>
      </c>
      <c r="AP2191" s="17">
        <v>0.33333333333333298</v>
      </c>
      <c r="AQ2191" s="17">
        <v>7.993020267510901</v>
      </c>
      <c r="AR2191" s="17">
        <v>2.2444243630026963</v>
      </c>
      <c r="AS2191" s="17">
        <v>5.4956899606969589</v>
      </c>
      <c r="AT2191" s="17">
        <v>7.3433106656172082</v>
      </c>
      <c r="AU2191" s="17">
        <v>-0.99999999999999989</v>
      </c>
      <c r="AV2191" s="17">
        <v>-0.99999999999999989</v>
      </c>
      <c r="AW2191" s="17">
        <v>-0.99999999999999989</v>
      </c>
      <c r="AX2191" s="17">
        <v>-0.99999999999999989</v>
      </c>
      <c r="AY2191" s="17">
        <v>2.5170383295432697E-2</v>
      </c>
      <c r="AZ2191" s="17">
        <v>0.20941113936529399</v>
      </c>
      <c r="BA2191" s="17">
        <v>0.36273871815323588</v>
      </c>
      <c r="BB2191" s="17">
        <v>0.11386349939118329</v>
      </c>
      <c r="BC2191" s="17">
        <v>0.1993760272963907</v>
      </c>
      <c r="BD2191" s="17">
        <v>4.2127429118424482</v>
      </c>
      <c r="BE2191" s="17">
        <v>6.5013760261232028</v>
      </c>
      <c r="BF2191" s="17">
        <v>-0.99999999999999989</v>
      </c>
      <c r="BG2191" s="22">
        <v>52.588087413625544</v>
      </c>
    </row>
    <row r="2192" spans="1:100" x14ac:dyDescent="0.25">
      <c r="A2192">
        <v>5238</v>
      </c>
      <c r="B2192" t="s">
        <v>1994</v>
      </c>
      <c r="C2192" s="48">
        <v>2</v>
      </c>
      <c r="D2192" s="22">
        <v>1510.69140625</v>
      </c>
      <c r="E2192" s="17">
        <v>88.734602706938702</v>
      </c>
      <c r="F2192" s="17">
        <v>4.9572931837523466</v>
      </c>
      <c r="G2192" s="17">
        <v>0.49041996789524561</v>
      </c>
      <c r="H2192" s="17">
        <v>7.0107022790817553</v>
      </c>
      <c r="I2192" s="17">
        <v>62.752150240080539</v>
      </c>
      <c r="J2192" s="17">
        <v>13.847396480336451</v>
      </c>
      <c r="K2192" s="17">
        <v>-0.99999999999999989</v>
      </c>
      <c r="L2192" s="17">
        <v>-0.99999999999999989</v>
      </c>
      <c r="M2192" s="17">
        <v>-0.99999999999999989</v>
      </c>
      <c r="N2192" s="17">
        <v>0.27999689711543735</v>
      </c>
      <c r="O2192" s="17">
        <v>-0.99999999999999989</v>
      </c>
      <c r="P2192" s="17">
        <v>-0.99999999999999989</v>
      </c>
      <c r="Q2192" s="17">
        <v>4.1257545480642586</v>
      </c>
      <c r="R2192" s="17">
        <v>-0.99999999999999989</v>
      </c>
      <c r="S2192" s="17">
        <v>1.3238501591249909</v>
      </c>
      <c r="T2192" s="17">
        <v>0.16496296800537119</v>
      </c>
      <c r="U2192" s="17">
        <v>0.16847012104051518</v>
      </c>
      <c r="V2192" s="17">
        <v>5.3063349261364613E-2</v>
      </c>
      <c r="W2192" s="17">
        <v>2.9316516837259234</v>
      </c>
      <c r="X2192" s="17">
        <v>0.84288320136676598</v>
      </c>
      <c r="Y2192" s="17">
        <v>0.12092807176936754</v>
      </c>
      <c r="Z2192" s="17">
        <v>34.825974144815945</v>
      </c>
      <c r="AA2192" s="17">
        <v>0.64708887383600333</v>
      </c>
      <c r="AB2192" s="17">
        <v>1.2197058653839359</v>
      </c>
      <c r="AC2192" s="17">
        <v>19.21614998169872</v>
      </c>
      <c r="AD2192" s="17">
        <v>0.7911868042314274</v>
      </c>
      <c r="AE2192" s="17">
        <v>0.61245991221000284</v>
      </c>
      <c r="AF2192" s="17">
        <v>55.394721807273072</v>
      </c>
      <c r="AG2192" s="17">
        <v>3.7564565312774687</v>
      </c>
      <c r="AH2192" s="17">
        <v>0.23890935526276408</v>
      </c>
      <c r="AI2192" s="17">
        <v>0.3243905359722693</v>
      </c>
      <c r="AJ2192" s="17">
        <v>0.33333333333333298</v>
      </c>
      <c r="AK2192" s="17">
        <v>0.69849578346015351</v>
      </c>
      <c r="AL2192" s="17">
        <v>0.7758061403785359</v>
      </c>
      <c r="AM2192" s="17">
        <v>0.33333333333333298</v>
      </c>
      <c r="AN2192" s="17">
        <v>0.35283744262794214</v>
      </c>
      <c r="AO2192" s="17">
        <v>0.42450578176220277</v>
      </c>
      <c r="AP2192" s="17">
        <v>0.33333333333333298</v>
      </c>
      <c r="AQ2192" s="17">
        <v>7.5369667767819291</v>
      </c>
      <c r="AR2192" s="17">
        <v>2.2444243630026963</v>
      </c>
      <c r="AS2192" s="17">
        <v>4.9151610034416695</v>
      </c>
      <c r="AT2192" s="17">
        <v>6.9371494988426514</v>
      </c>
      <c r="AU2192" s="17">
        <v>-0.99999999999999989</v>
      </c>
      <c r="AV2192" s="17">
        <v>-0.99999999999999989</v>
      </c>
      <c r="AW2192" s="17">
        <v>-0.99999999999999989</v>
      </c>
      <c r="AX2192" s="17">
        <v>-0.99999999999999989</v>
      </c>
      <c r="AY2192" s="17">
        <v>1.9056823398291015E-2</v>
      </c>
      <c r="AZ2192" s="17">
        <v>0.25157365367832774</v>
      </c>
      <c r="BA2192" s="17">
        <v>0.32220632740811922</v>
      </c>
      <c r="BB2192" s="17">
        <v>0.13734401495210716</v>
      </c>
      <c r="BC2192" s="17">
        <v>0.17690103805466711</v>
      </c>
      <c r="BD2192" s="17">
        <v>4.8388382583837544</v>
      </c>
      <c r="BE2192" s="17">
        <v>5.8965243977111514</v>
      </c>
      <c r="BF2192" s="17">
        <v>-0.99999999999999989</v>
      </c>
      <c r="BG2192" s="22">
        <v>100.6760708769184</v>
      </c>
    </row>
    <row r="2193" spans="1:100" x14ac:dyDescent="0.25">
      <c r="A2193">
        <v>5239</v>
      </c>
      <c r="B2193" t="s">
        <v>1995</v>
      </c>
      <c r="C2193" s="48">
        <v>2</v>
      </c>
      <c r="D2193" s="22">
        <v>1455.951875</v>
      </c>
      <c r="E2193" s="17">
        <v>59.348184999761315</v>
      </c>
      <c r="F2193" s="17">
        <v>-42.450157723370602</v>
      </c>
      <c r="G2193" s="17">
        <v>0.16091057986692608</v>
      </c>
      <c r="H2193" s="17">
        <v>4.0050018018891844</v>
      </c>
      <c r="I2193" s="17">
        <v>39.675895482674065</v>
      </c>
      <c r="J2193" s="17">
        <v>8.1479476626650857</v>
      </c>
      <c r="K2193" s="17">
        <v>-1.0000000000000007</v>
      </c>
      <c r="L2193" s="17">
        <v>-1.0000000000000007</v>
      </c>
      <c r="M2193" s="17">
        <v>-1.0000000000000007</v>
      </c>
      <c r="N2193" s="17">
        <v>0.19788326623428737</v>
      </c>
      <c r="O2193" s="17">
        <v>-1.0000000000000007</v>
      </c>
      <c r="P2193" s="17">
        <v>-1.0000000000000007</v>
      </c>
      <c r="Q2193" s="17">
        <v>3.2436602447701439</v>
      </c>
      <c r="R2193" s="17">
        <v>-1.0000000000000007</v>
      </c>
      <c r="S2193" s="17">
        <v>0.17341944513689356</v>
      </c>
      <c r="T2193" s="17">
        <v>3.5834468528456703E-2</v>
      </c>
      <c r="U2193" s="17">
        <v>-0.21846896441748748</v>
      </c>
      <c r="V2193" s="17">
        <v>-0.45395196216434125</v>
      </c>
      <c r="W2193" s="17">
        <v>0.36245989643688814</v>
      </c>
      <c r="X2193" s="17">
        <v>-2.3225965120866103</v>
      </c>
      <c r="Y2193" s="17">
        <v>4.752316820741731E-3</v>
      </c>
      <c r="Z2193" s="17">
        <v>24.159269241535434</v>
      </c>
      <c r="AA2193" s="17">
        <v>-0.138501636900074</v>
      </c>
      <c r="AB2193" s="17">
        <v>8.7346581593970019E-2</v>
      </c>
      <c r="AC2193" s="17">
        <v>6.2154929839985726</v>
      </c>
      <c r="AD2193" s="17">
        <v>-0.20111297799066152</v>
      </c>
      <c r="AE2193" s="17">
        <v>-0.21853889618504707</v>
      </c>
      <c r="AF2193" s="17">
        <v>34.339388525487365</v>
      </c>
      <c r="AG2193" s="17">
        <v>-32.217645767651213</v>
      </c>
      <c r="AH2193" s="17">
        <v>-9.9771871456165173E-3</v>
      </c>
      <c r="AI2193" s="17">
        <v>2.9926599756225303E-2</v>
      </c>
      <c r="AJ2193" s="17">
        <v>0.33333333333333298</v>
      </c>
      <c r="AK2193" s="17">
        <v>0.36626957994602072</v>
      </c>
      <c r="AL2193" s="17">
        <v>0.48563686873456363</v>
      </c>
      <c r="AM2193" s="17">
        <v>0.33333333333333298</v>
      </c>
      <c r="AN2193" s="17">
        <v>5.3337318641641873E-2</v>
      </c>
      <c r="AO2193" s="17">
        <v>9.723261918470949E-2</v>
      </c>
      <c r="AP2193" s="17">
        <v>0.33333333333333298</v>
      </c>
      <c r="AQ2193" s="17">
        <v>3.8031345411988062</v>
      </c>
      <c r="AR2193" s="17">
        <v>2.2444243630026963</v>
      </c>
      <c r="AS2193" s="17">
        <v>0.16221474087827392</v>
      </c>
      <c r="AT2193" s="17">
        <v>3.6117990998778087</v>
      </c>
      <c r="AU2193" s="17">
        <v>-1.0000000000000007</v>
      </c>
      <c r="AV2193" s="17">
        <v>-1.0000000000000007</v>
      </c>
      <c r="AW2193" s="17">
        <v>-1.0000000000000007</v>
      </c>
      <c r="AX2193" s="17">
        <v>-1.0000000000000007</v>
      </c>
      <c r="AY2193" s="17">
        <v>-3.0996531048417375E-2</v>
      </c>
      <c r="AZ2193" s="17">
        <v>0.59676946573888756</v>
      </c>
      <c r="BA2193" s="17">
        <v>-9.6432258262145742E-3</v>
      </c>
      <c r="BB2193" s="17">
        <v>0.32958529298585326</v>
      </c>
      <c r="BC2193" s="17">
        <v>-7.1077263360938836E-3</v>
      </c>
      <c r="BD2193" s="17">
        <v>9.9648487702818223</v>
      </c>
      <c r="BE2193" s="17">
        <v>0.9444419033968634</v>
      </c>
      <c r="BF2193" s="17">
        <v>-1.0000000000000007</v>
      </c>
      <c r="BG2193" s="22">
        <v>133.54092078804626</v>
      </c>
    </row>
    <row r="2194" spans="1:100" x14ac:dyDescent="0.25">
      <c r="A2194">
        <v>5241</v>
      </c>
      <c r="B2194" t="s">
        <v>3050</v>
      </c>
      <c r="C2194" s="48">
        <v>2</v>
      </c>
      <c r="D2194" s="22">
        <v>1427.5906640624999</v>
      </c>
      <c r="E2194" s="17">
        <v>65.217945722039673</v>
      </c>
      <c r="F2194" s="17">
        <v>-32.980803681962392</v>
      </c>
      <c r="G2194" s="17">
        <v>0.22672810423289236</v>
      </c>
      <c r="H2194" s="17">
        <v>4.6053724486199421</v>
      </c>
      <c r="I2194" s="17">
        <v>44.28523899442952</v>
      </c>
      <c r="J2194" s="17">
        <v>9.2863783874292096</v>
      </c>
      <c r="K2194" s="17">
        <v>-1.0000000000000004</v>
      </c>
      <c r="L2194" s="17">
        <v>-1.0000000000000004</v>
      </c>
      <c r="M2194" s="17">
        <v>-1.0000000000000004</v>
      </c>
      <c r="N2194" s="17">
        <v>0.21428497161098992</v>
      </c>
      <c r="O2194" s="17">
        <v>-1.0000000000000004</v>
      </c>
      <c r="P2194" s="17">
        <v>-1.0000000000000004</v>
      </c>
      <c r="Q2194" s="17">
        <v>3.4198532924023732</v>
      </c>
      <c r="R2194" s="17">
        <v>-1.0000000000000004</v>
      </c>
      <c r="S2194" s="17">
        <v>0.40321108173439146</v>
      </c>
      <c r="T2194" s="17">
        <v>6.1627111983981089E-2</v>
      </c>
      <c r="U2194" s="17">
        <v>-0.14118020236531797</v>
      </c>
      <c r="V2194" s="17">
        <v>-0.35267869400843865</v>
      </c>
      <c r="W2194" s="17">
        <v>0.87564054987005679</v>
      </c>
      <c r="X2194" s="17">
        <v>-1.6903109210239262</v>
      </c>
      <c r="Y2194" s="17">
        <v>2.7957727227465978E-2</v>
      </c>
      <c r="Z2194" s="17">
        <v>26.289879583404961</v>
      </c>
      <c r="AA2194" s="17">
        <v>1.8415356850646658E-2</v>
      </c>
      <c r="AB2194" s="17">
        <v>0.31352855837415439</v>
      </c>
      <c r="AC2194" s="17">
        <v>8.812296261258032</v>
      </c>
      <c r="AD2194" s="17">
        <v>-2.9070467862605254E-3</v>
      </c>
      <c r="AE2194" s="17">
        <v>-5.2551867266376506E-2</v>
      </c>
      <c r="AF2194" s="17">
        <v>38.545065090879689</v>
      </c>
      <c r="AG2194" s="17">
        <v>-25.032034551014171</v>
      </c>
      <c r="AH2194" s="17">
        <v>3.9736407260127116E-2</v>
      </c>
      <c r="AI2194" s="17">
        <v>8.8744005271639975E-2</v>
      </c>
      <c r="AJ2194" s="17">
        <v>0.33333333333333298</v>
      </c>
      <c r="AK2194" s="17">
        <v>0.4326297719139795</v>
      </c>
      <c r="AL2194" s="17">
        <v>0.54359644075452818</v>
      </c>
      <c r="AM2194" s="17">
        <v>0.33333333333333298</v>
      </c>
      <c r="AN2194" s="17">
        <v>0.11316067246482356</v>
      </c>
      <c r="AO2194" s="17">
        <v>0.16260347092632882</v>
      </c>
      <c r="AP2194" s="17">
        <v>0.33333333333333298</v>
      </c>
      <c r="AQ2194" s="17">
        <v>4.5489451404488683</v>
      </c>
      <c r="AR2194" s="17">
        <v>2.2444243630026963</v>
      </c>
      <c r="AS2194" s="17">
        <v>1.1115872559324087</v>
      </c>
      <c r="AT2194" s="17">
        <v>4.2760179017118674</v>
      </c>
      <c r="AU2194" s="17">
        <v>-1.0000000000000004</v>
      </c>
      <c r="AV2194" s="17">
        <v>-1.0000000000000004</v>
      </c>
      <c r="AW2194" s="17">
        <v>-1.0000000000000004</v>
      </c>
      <c r="AX2194" s="17">
        <v>-1.0000000000000004</v>
      </c>
      <c r="AY2194" s="17">
        <v>-2.0998673641054406E-2</v>
      </c>
      <c r="AZ2194" s="17">
        <v>0.52781867223563006</v>
      </c>
      <c r="BA2194" s="17">
        <v>5.6641732506925918E-2</v>
      </c>
      <c r="BB2194" s="17">
        <v>0.2911862504673951</v>
      </c>
      <c r="BC2194" s="17">
        <v>2.9646920948187383E-2</v>
      </c>
      <c r="BD2194" s="17">
        <v>8.9409589084911332</v>
      </c>
      <c r="BE2194" s="17">
        <v>1.9335906866290835</v>
      </c>
      <c r="BF2194" s="17">
        <v>-1.0000000000000004</v>
      </c>
      <c r="BG2194" s="22">
        <v>-30.966853914932472</v>
      </c>
    </row>
    <row r="2195" spans="1:100" x14ac:dyDescent="0.25">
      <c r="A2195">
        <v>5242</v>
      </c>
      <c r="B2195" t="s">
        <v>3051</v>
      </c>
      <c r="C2195" s="48">
        <v>3</v>
      </c>
      <c r="D2195" s="22">
        <v>1545.393117293019</v>
      </c>
      <c r="E2195" s="17">
        <v>116.28376371817002</v>
      </c>
      <c r="F2195" s="17">
        <v>77.29306842368851</v>
      </c>
      <c r="G2195" s="17">
        <v>0.88829434215629854</v>
      </c>
      <c r="H2195" s="17">
        <v>3.7039744848339113</v>
      </c>
      <c r="I2195" s="17">
        <v>97.90351962828943</v>
      </c>
      <c r="J2195" s="17">
        <v>16.961185626287936</v>
      </c>
      <c r="K2195" s="17">
        <v>-1.0000000000000018</v>
      </c>
      <c r="L2195" s="17">
        <v>-1.0000000000000018</v>
      </c>
      <c r="M2195" s="17">
        <v>-1.0000000000000018</v>
      </c>
      <c r="N2195" s="17">
        <v>0.22049415622231322</v>
      </c>
      <c r="O2195" s="17">
        <v>-1.0000000000000018</v>
      </c>
      <c r="P2195" s="17">
        <v>-1.0000000000000018</v>
      </c>
      <c r="Q2195" s="17">
        <v>3.6161298928929906</v>
      </c>
      <c r="R2195" s="17">
        <v>-1.0000000000000018</v>
      </c>
      <c r="S2195" s="17">
        <v>0.12744625266372492</v>
      </c>
      <c r="T2195" s="17">
        <v>3.018255409052608E-2</v>
      </c>
      <c r="U2195" s="17">
        <v>-8.3523956693264956E-2</v>
      </c>
      <c r="V2195" s="17">
        <v>0.10112832049267995</v>
      </c>
      <c r="W2195" s="17">
        <v>8.7844591940919703E-2</v>
      </c>
      <c r="X2195" s="17">
        <v>1.4381383769726022</v>
      </c>
      <c r="Y2195" s="17">
        <v>3.4817049568189588E-2</v>
      </c>
      <c r="Z2195" s="17">
        <v>35.12730549683338</v>
      </c>
      <c r="AA2195" s="17">
        <v>0.50805629028118604</v>
      </c>
      <c r="AB2195" s="17">
        <v>2.5967036753046475</v>
      </c>
      <c r="AC2195" s="17">
        <v>49.218232965496689</v>
      </c>
      <c r="AD2195" s="17">
        <v>0.89000183070856542</v>
      </c>
      <c r="AE2195" s="17">
        <v>-1.7652522297793901E-3</v>
      </c>
      <c r="AF2195" s="17">
        <v>86.940476885404976</v>
      </c>
      <c r="AG2195" s="17">
        <v>59.26285719233698</v>
      </c>
      <c r="AH2195" s="17">
        <v>0.22630635992099848</v>
      </c>
      <c r="AI2195" s="17">
        <v>0.1766999047857449</v>
      </c>
      <c r="AJ2195" s="17">
        <v>0.33333333333333298</v>
      </c>
      <c r="AK2195" s="17">
        <v>1.1582439791468364</v>
      </c>
      <c r="AL2195" s="17">
        <v>1.0392606816754766</v>
      </c>
      <c r="AM2195" s="17">
        <v>0.33333333333333298</v>
      </c>
      <c r="AN2195" s="17">
        <v>0.77200339614095559</v>
      </c>
      <c r="AO2195" s="17">
        <v>0.97664796211567684</v>
      </c>
      <c r="AP2195" s="17">
        <v>0.33333333333333298</v>
      </c>
      <c r="AQ2195" s="17">
        <v>10.963042742884495</v>
      </c>
      <c r="AR2195" s="17">
        <v>2.4321387346352585</v>
      </c>
      <c r="AS2195" s="17">
        <v>2.9466071001843148</v>
      </c>
      <c r="AT2195" s="17">
        <v>11.582439791468365</v>
      </c>
      <c r="AU2195" s="17">
        <v>-1.0000000000000018</v>
      </c>
      <c r="AV2195" s="17">
        <v>-1.0000000000000018</v>
      </c>
      <c r="AW2195" s="17">
        <v>-1.0000000000000018</v>
      </c>
      <c r="AX2195" s="17">
        <v>-1.0000000000000018</v>
      </c>
      <c r="AY2195" s="17">
        <v>5.5295638307282256E-2</v>
      </c>
      <c r="AZ2195" s="17">
        <v>0.98391872716861695</v>
      </c>
      <c r="BA2195" s="17">
        <v>-0.12414121253915592</v>
      </c>
      <c r="BB2195" s="17">
        <v>-0.24271599520304718</v>
      </c>
      <c r="BC2195" s="17">
        <v>-6.6568398341819685E-2</v>
      </c>
      <c r="BD2195" s="17">
        <v>-1.1483062442330987</v>
      </c>
      <c r="BE2195" s="17">
        <v>-2.2849160212412727</v>
      </c>
      <c r="BF2195" s="17">
        <v>-1.0000000000000018</v>
      </c>
      <c r="CU2195" t="e">
        <v>#N/A</v>
      </c>
      <c r="CV2195" t="e">
        <v>#N/A</v>
      </c>
    </row>
    <row r="2196" spans="1:100" x14ac:dyDescent="0.25">
      <c r="A2196">
        <v>5243</v>
      </c>
      <c r="B2196" t="s">
        <v>3052</v>
      </c>
      <c r="C2196" s="48">
        <v>2</v>
      </c>
      <c r="D2196" s="22">
        <v>1492.2426953125</v>
      </c>
      <c r="E2196" s="17">
        <v>90.120202239259356</v>
      </c>
      <c r="F2196" s="17">
        <v>7.1926027903867009</v>
      </c>
      <c r="G2196" s="17">
        <v>0.50595667122862908</v>
      </c>
      <c r="H2196" s="17">
        <v>7.152424118640198</v>
      </c>
      <c r="I2196" s="17">
        <v>63.840219160837933</v>
      </c>
      <c r="J2196" s="17">
        <v>14.116131298405893</v>
      </c>
      <c r="K2196" s="17">
        <v>-0.99999999999999989</v>
      </c>
      <c r="L2196" s="17">
        <v>-0.99999999999999989</v>
      </c>
      <c r="M2196" s="17">
        <v>-0.99999999999999989</v>
      </c>
      <c r="N2196" s="17">
        <v>0.28386863846478472</v>
      </c>
      <c r="O2196" s="17">
        <v>-0.99999999999999989</v>
      </c>
      <c r="P2196" s="17">
        <v>-0.99999999999999989</v>
      </c>
      <c r="Q2196" s="17">
        <v>4.1673461930985738</v>
      </c>
      <c r="R2196" s="17">
        <v>-0.99999999999999989</v>
      </c>
      <c r="S2196" s="17">
        <v>1.3780941392913753</v>
      </c>
      <c r="T2196" s="17">
        <v>0.17105150830542892</v>
      </c>
      <c r="U2196" s="17">
        <v>0.18671469311424019</v>
      </c>
      <c r="V2196" s="17">
        <v>7.6969637717180031E-2</v>
      </c>
      <c r="W2196" s="17">
        <v>3.0527916938619755</v>
      </c>
      <c r="X2196" s="17">
        <v>0.99213879469007948</v>
      </c>
      <c r="Y2196" s="17">
        <v>0.12640587696930169</v>
      </c>
      <c r="Z2196" s="17">
        <v>35.328920147716389</v>
      </c>
      <c r="AA2196" s="17">
        <v>0.68413026673792154</v>
      </c>
      <c r="AB2196" s="17">
        <v>1.2730977592062001</v>
      </c>
      <c r="AC2196" s="17">
        <v>19.829144203565878</v>
      </c>
      <c r="AD2196" s="17">
        <v>0.83797474986908127</v>
      </c>
      <c r="AE2196" s="17">
        <v>0.65164235260626679</v>
      </c>
      <c r="AF2196" s="17">
        <v>56.387502221640212</v>
      </c>
      <c r="AG2196" s="17">
        <v>5.4526721033060461</v>
      </c>
      <c r="AH2196" s="17">
        <v>0.2506446092906045</v>
      </c>
      <c r="AI2196" s="17">
        <v>0.33827481055013298</v>
      </c>
      <c r="AJ2196" s="17">
        <v>0.33333333333333298</v>
      </c>
      <c r="AK2196" s="17">
        <v>0.71416058741145005</v>
      </c>
      <c r="AL2196" s="17">
        <v>0.7894879171466348</v>
      </c>
      <c r="AM2196" s="17">
        <v>0.33333333333333298</v>
      </c>
      <c r="AN2196" s="17">
        <v>0.36695917858979221</v>
      </c>
      <c r="AO2196" s="17">
        <v>0.43993704478742401</v>
      </c>
      <c r="AP2196" s="17">
        <v>0.33333333333333298</v>
      </c>
      <c r="AQ2196" s="17">
        <v>7.7130207705330669</v>
      </c>
      <c r="AR2196" s="17">
        <v>2.2444243630026963</v>
      </c>
      <c r="AS2196" s="17">
        <v>5.1392672617878343</v>
      </c>
      <c r="AT2196" s="17">
        <v>7.0939431578561685</v>
      </c>
      <c r="AU2196" s="17">
        <v>-0.99999999999999989</v>
      </c>
      <c r="AV2196" s="17">
        <v>-0.99999999999999989</v>
      </c>
      <c r="AW2196" s="17">
        <v>-0.99999999999999989</v>
      </c>
      <c r="AX2196" s="17">
        <v>-0.99999999999999989</v>
      </c>
      <c r="AY2196" s="17">
        <v>2.1416890052332334E-2</v>
      </c>
      <c r="AZ2196" s="17">
        <v>0.23529731947127211</v>
      </c>
      <c r="BA2196" s="17">
        <v>0.33785337191501064</v>
      </c>
      <c r="BB2196" s="17">
        <v>0.1282796428469212</v>
      </c>
      <c r="BC2196" s="17">
        <v>0.18557723875470908</v>
      </c>
      <c r="BD2196" s="17">
        <v>4.597141640622076</v>
      </c>
      <c r="BE2196" s="17">
        <v>6.1300201322545025</v>
      </c>
      <c r="BF2196" s="17">
        <v>-0.99999999999999989</v>
      </c>
      <c r="BG2196" s="22">
        <v>1140.8137372804206</v>
      </c>
    </row>
    <row r="2197" spans="1:100" x14ac:dyDescent="0.25">
      <c r="A2197">
        <v>5247</v>
      </c>
      <c r="B2197" t="s">
        <v>1996</v>
      </c>
      <c r="C2197" s="48">
        <v>3</v>
      </c>
      <c r="D2197" s="22">
        <v>1418.358136144253</v>
      </c>
      <c r="E2197" s="17">
        <v>79.538671378762984</v>
      </c>
      <c r="F2197" s="17">
        <v>-28.762814029864792</v>
      </c>
      <c r="G2197" s="17">
        <v>0.41115980061317287</v>
      </c>
      <c r="H2197" s="17">
        <v>0.4406971490606717</v>
      </c>
      <c r="I2197" s="17">
        <v>49.60096712151384</v>
      </c>
      <c r="J2197" s="17">
        <v>16.913221741198171</v>
      </c>
      <c r="K2197" s="17">
        <v>-1.0000000000000004</v>
      </c>
      <c r="L2197" s="17">
        <v>-1.0000000000000004</v>
      </c>
      <c r="M2197" s="17">
        <v>-1.0000000000000004</v>
      </c>
      <c r="N2197" s="17">
        <v>8.3152822424013006E-2</v>
      </c>
      <c r="O2197" s="17">
        <v>-1.0000000000000004</v>
      </c>
      <c r="P2197" s="17">
        <v>-1.0000000000000004</v>
      </c>
      <c r="Q2197" s="17">
        <v>-0.13374713113110548</v>
      </c>
      <c r="R2197" s="17">
        <v>-1.0000000000000004</v>
      </c>
      <c r="S2197" s="17">
        <v>0.63527160907740676</v>
      </c>
      <c r="T2197" s="17">
        <v>8.4501034863562557E-2</v>
      </c>
      <c r="U2197" s="17">
        <v>-0.34804946898151823</v>
      </c>
      <c r="V2197" s="17">
        <v>-1.3602027918995701</v>
      </c>
      <c r="W2197" s="17">
        <v>0.57444428019177629</v>
      </c>
      <c r="X2197" s="17">
        <v>0.58765268911547897</v>
      </c>
      <c r="Y2197" s="17">
        <v>-0.14891453379417638</v>
      </c>
      <c r="Z2197" s="17">
        <v>24.038770621307936</v>
      </c>
      <c r="AA2197" s="17">
        <v>1.6175224104883359</v>
      </c>
      <c r="AB2197" s="17">
        <v>1.3322940198755473</v>
      </c>
      <c r="AC2197" s="17">
        <v>16.983023303252658</v>
      </c>
      <c r="AD2197" s="17">
        <v>1.4812008696398709</v>
      </c>
      <c r="AE2197" s="17">
        <v>-0.14243407558076196</v>
      </c>
      <c r="AF2197" s="17">
        <v>42.211653868855379</v>
      </c>
      <c r="AG2197" s="17">
        <v>-20.83060961804</v>
      </c>
      <c r="AH2197" s="17">
        <v>0.42370864567500177</v>
      </c>
      <c r="AI2197" s="17">
        <v>0.32508881491099223</v>
      </c>
      <c r="AJ2197" s="17">
        <v>0.33333333333333298</v>
      </c>
      <c r="AK2197" s="17">
        <v>1.0212520031315959</v>
      </c>
      <c r="AL2197" s="17">
        <v>1.0297439765325003</v>
      </c>
      <c r="AM2197" s="17">
        <v>0.33333333333333298</v>
      </c>
      <c r="AN2197" s="17">
        <v>-7.2320537004771812E-2</v>
      </c>
      <c r="AO2197" s="17">
        <v>0.12302985908819042</v>
      </c>
      <c r="AP2197" s="17">
        <v>0.33333333333333298</v>
      </c>
      <c r="AQ2197" s="17">
        <v>7.3893132526584164</v>
      </c>
      <c r="AR2197" s="17">
        <v>3.2021071629018771</v>
      </c>
      <c r="AS2197" s="17">
        <v>3.2557016406303969</v>
      </c>
      <c r="AT2197" s="17">
        <v>10.455412937665885</v>
      </c>
      <c r="AU2197" s="17">
        <v>-1.0000000000000004</v>
      </c>
      <c r="AV2197" s="17">
        <v>-1.0000000000000004</v>
      </c>
      <c r="AW2197" s="17">
        <v>-1.0000000000000004</v>
      </c>
      <c r="AX2197" s="17">
        <v>-1.0000000000000004</v>
      </c>
      <c r="AY2197" s="17">
        <v>-2.1441307567945236E-2</v>
      </c>
      <c r="AZ2197" s="17">
        <v>1.5823914497939597</v>
      </c>
      <c r="BA2197" s="17">
        <v>0.16729667078682262</v>
      </c>
      <c r="BB2197" s="17">
        <v>0.17025762518603799</v>
      </c>
      <c r="BC2197" s="17">
        <v>0.46935496331026877</v>
      </c>
      <c r="BD2197" s="17">
        <v>12.168397878620748</v>
      </c>
      <c r="BE2197" s="17">
        <v>12.570357436690834</v>
      </c>
      <c r="BF2197" s="17">
        <v>-1.0000000000000004</v>
      </c>
      <c r="CU2197" t="e">
        <v>#N/A</v>
      </c>
      <c r="CV2197" t="e">
        <v>#N/A</v>
      </c>
    </row>
    <row r="2198" spans="1:100" x14ac:dyDescent="0.25">
      <c r="A2198">
        <v>5248</v>
      </c>
      <c r="B2198" t="s">
        <v>1997</v>
      </c>
      <c r="C2198" s="48">
        <v>2</v>
      </c>
      <c r="D2198" s="22">
        <v>1521.697216796875</v>
      </c>
      <c r="E2198" s="17">
        <v>110.71305815963558</v>
      </c>
      <c r="F2198" s="17">
        <v>40.413896239987722</v>
      </c>
      <c r="G2198" s="17">
        <v>0.73686400466727453</v>
      </c>
      <c r="H2198" s="17">
        <v>9.2587018379389026</v>
      </c>
      <c r="I2198" s="17">
        <v>80.011158883276522</v>
      </c>
      <c r="J2198" s="17">
        <v>18.110082840828802</v>
      </c>
      <c r="K2198" s="17">
        <v>-0.99999999999999933</v>
      </c>
      <c r="L2198" s="17">
        <v>-0.99999999999999933</v>
      </c>
      <c r="M2198" s="17">
        <v>-0.99999999999999933</v>
      </c>
      <c r="N2198" s="17">
        <v>0.34141066984418195</v>
      </c>
      <c r="O2198" s="17">
        <v>-0.99999999999999933</v>
      </c>
      <c r="P2198" s="17">
        <v>-0.99999999999999933</v>
      </c>
      <c r="Q2198" s="17">
        <v>4.7854834930214469</v>
      </c>
      <c r="R2198" s="17">
        <v>-0.99999999999999933</v>
      </c>
      <c r="S2198" s="17">
        <v>2.1842711349224615</v>
      </c>
      <c r="T2198" s="17">
        <v>0.26153972675517234</v>
      </c>
      <c r="U2198" s="17">
        <v>0.45786651965526926</v>
      </c>
      <c r="V2198" s="17">
        <v>0.43226620232920954</v>
      </c>
      <c r="W2198" s="17">
        <v>4.8531811402603662</v>
      </c>
      <c r="X2198" s="17">
        <v>3.210383573879275</v>
      </c>
      <c r="Y2198" s="17">
        <v>0.20781731700725037</v>
      </c>
      <c r="Z2198" s="17">
        <v>42.803731109951386</v>
      </c>
      <c r="AA2198" s="17">
        <v>1.2346414709685609</v>
      </c>
      <c r="AB2198" s="17">
        <v>2.0666110010564243</v>
      </c>
      <c r="AC2198" s="17">
        <v>28.939497806090266</v>
      </c>
      <c r="AD2198" s="17">
        <v>1.5333397531416395</v>
      </c>
      <c r="AE2198" s="17">
        <v>1.2339739216257857</v>
      </c>
      <c r="AF2198" s="17">
        <v>71.142258958165286</v>
      </c>
      <c r="AG2198" s="17">
        <v>30.661920569333827</v>
      </c>
      <c r="AH2198" s="17">
        <v>0.42505459554369507</v>
      </c>
      <c r="AI2198" s="17">
        <v>0.5446236575810115</v>
      </c>
      <c r="AJ2198" s="17">
        <v>0.33333333333333298</v>
      </c>
      <c r="AK2198" s="17">
        <v>0.94697175922941368</v>
      </c>
      <c r="AL2198" s="17">
        <v>0.99282723066988132</v>
      </c>
      <c r="AM2198" s="17">
        <v>0.33333333333333298</v>
      </c>
      <c r="AN2198" s="17">
        <v>0.57683718967783026</v>
      </c>
      <c r="AO2198" s="17">
        <v>0.66927731860780604</v>
      </c>
      <c r="AP2198" s="17">
        <v>0.33333333333333298</v>
      </c>
      <c r="AQ2198" s="17">
        <v>10.329544840407689</v>
      </c>
      <c r="AR2198" s="17">
        <v>2.2444243630026963</v>
      </c>
      <c r="AS2198" s="17">
        <v>8.46994671232709</v>
      </c>
      <c r="AT2198" s="17">
        <v>9.4242190810056332</v>
      </c>
      <c r="AU2198" s="17">
        <v>-0.99999999999999933</v>
      </c>
      <c r="AV2198" s="17">
        <v>-0.99999999999999933</v>
      </c>
      <c r="AW2198" s="17">
        <v>-0.99999999999999933</v>
      </c>
      <c r="AX2198" s="17">
        <v>-0.99999999999999933</v>
      </c>
      <c r="AY2198" s="17">
        <v>5.6492329553787385E-2</v>
      </c>
      <c r="AZ2198" s="17">
        <v>-6.6024484049657661E-3</v>
      </c>
      <c r="BA2198" s="17">
        <v>0.57040060190033715</v>
      </c>
      <c r="BB2198" s="17">
        <v>-6.4355504081932691E-3</v>
      </c>
      <c r="BC2198" s="17">
        <v>0.31452340738757029</v>
      </c>
      <c r="BD2198" s="17">
        <v>1.0050333077963005</v>
      </c>
      <c r="BE2198" s="17">
        <v>9.6002464908189289</v>
      </c>
      <c r="BF2198" s="17">
        <v>-0.99999999999999933</v>
      </c>
      <c r="BG2198" s="22">
        <v>204.99564054085209</v>
      </c>
    </row>
    <row r="2199" spans="1:100" x14ac:dyDescent="0.25">
      <c r="A2199">
        <v>5250</v>
      </c>
      <c r="B2199" t="s">
        <v>3053</v>
      </c>
      <c r="C2199" s="48">
        <v>1</v>
      </c>
      <c r="D2199" s="22">
        <v>1450</v>
      </c>
      <c r="E2199" s="47">
        <v>62.798508766834246</v>
      </c>
      <c r="F2199" s="47">
        <v>-29.08938549335334</v>
      </c>
      <c r="G2199" s="47">
        <v>0.24773049482204326</v>
      </c>
      <c r="H2199" s="47">
        <v>5.0316799675559034</v>
      </c>
      <c r="I2199" s="47">
        <v>43.150978932390657</v>
      </c>
      <c r="J2199" s="47">
        <v>9.4265685797601293</v>
      </c>
      <c r="K2199" s="47">
        <v>-1</v>
      </c>
      <c r="L2199" s="47">
        <v>-1</v>
      </c>
      <c r="M2199" s="47">
        <v>-1</v>
      </c>
      <c r="N2199" s="47">
        <v>0.23106494761372834</v>
      </c>
      <c r="O2199" s="47">
        <v>-1</v>
      </c>
      <c r="P2199" s="47">
        <v>-1</v>
      </c>
      <c r="Q2199" s="47">
        <v>3.6908187015592362</v>
      </c>
      <c r="R2199" s="47">
        <v>-1</v>
      </c>
      <c r="S2199" s="47">
        <v>0.64189072421973781</v>
      </c>
      <c r="T2199" s="47">
        <v>9.2362986157557392E-2</v>
      </c>
      <c r="U2199" s="47">
        <v>2.8539908778594872E-2</v>
      </c>
      <c r="V2199" s="47">
        <v>-3.3016092497362891E-2</v>
      </c>
      <c r="W2199" s="47">
        <v>1.340861265996665</v>
      </c>
      <c r="X2199" s="47">
        <v>-0.95214589246562853</v>
      </c>
      <c r="Y2199" s="47">
        <v>6.2963204570277986E-2</v>
      </c>
      <c r="Z2199" s="47">
        <v>26.745601001024557</v>
      </c>
      <c r="AA2199" s="47">
        <v>0.83044305783086536</v>
      </c>
      <c r="AB2199" s="47">
        <v>0.95436065465510056</v>
      </c>
      <c r="AC2199" s="47">
        <v>9.5356991142494465</v>
      </c>
      <c r="AD2199" s="47">
        <v>1.0338197723233149</v>
      </c>
      <c r="AE2199" s="47">
        <v>-6.1692529453854741E-2</v>
      </c>
      <c r="AF2199" s="47">
        <v>37.173968240475233</v>
      </c>
      <c r="AG2199" s="47">
        <v>-21.084351504417185</v>
      </c>
      <c r="AH2199" s="47">
        <v>0.31588437088007865</v>
      </c>
      <c r="AI2199" s="47">
        <v>0.38548558873661259</v>
      </c>
      <c r="AJ2199" s="47">
        <v>0.33333333333333298</v>
      </c>
      <c r="AK2199" s="47">
        <v>0.47968211832321317</v>
      </c>
      <c r="AL2199" s="47">
        <v>0.57122895297980814</v>
      </c>
      <c r="AM2199" s="47">
        <v>0.33333333333333298</v>
      </c>
      <c r="AN2199" s="47">
        <v>0.18789602731731778</v>
      </c>
      <c r="AO2199" s="47">
        <v>0.23868759666666312</v>
      </c>
      <c r="AP2199" s="47">
        <v>0.33333333333333298</v>
      </c>
      <c r="AQ2199" s="47">
        <v>5.9770106919154165</v>
      </c>
      <c r="AR2199" s="47">
        <v>2.6866680235991405</v>
      </c>
      <c r="AS2199" s="47">
        <v>1.9901707455278179</v>
      </c>
      <c r="AT2199" s="47">
        <v>4.7497298106331778</v>
      </c>
      <c r="AU2199" s="47">
        <v>-1</v>
      </c>
      <c r="AV2199" s="47">
        <v>-1</v>
      </c>
      <c r="AW2199" s="47">
        <v>-1</v>
      </c>
      <c r="AX2199" s="47">
        <v>-1</v>
      </c>
      <c r="AY2199" s="47">
        <v>5.741340798477359E-3</v>
      </c>
      <c r="AZ2199" s="47">
        <v>0.26109216513129191</v>
      </c>
      <c r="BA2199" s="47">
        <v>0.31605474538102962</v>
      </c>
      <c r="BB2199" s="47">
        <v>0.19654570281331249</v>
      </c>
      <c r="BC2199" s="47">
        <v>0.14449960111956645</v>
      </c>
      <c r="BD2199" s="47">
        <v>6.219103395989273</v>
      </c>
      <c r="BE2199" s="47">
        <v>5.19276375489431</v>
      </c>
      <c r="BF2199" s="47">
        <v>-1</v>
      </c>
      <c r="BG2199" s="22">
        <v>0</v>
      </c>
    </row>
    <row r="2200" spans="1:100" x14ac:dyDescent="0.25">
      <c r="A2200">
        <v>5251</v>
      </c>
      <c r="B2200" t="s">
        <v>3054</v>
      </c>
      <c r="C2200" s="48">
        <v>3</v>
      </c>
      <c r="D2200" s="22">
        <v>1340.0571562816194</v>
      </c>
      <c r="E2200" s="17">
        <v>23.757982296032534</v>
      </c>
      <c r="F2200" s="17">
        <v>-98.27132917494994</v>
      </c>
      <c r="G2200" s="17">
        <v>-0.42863261698381194</v>
      </c>
      <c r="H2200" s="17">
        <v>1.027203185366985</v>
      </c>
      <c r="I2200" s="17">
        <v>26.867398617927005</v>
      </c>
      <c r="J2200" s="17">
        <v>-8.8980259886525523</v>
      </c>
      <c r="K2200" s="17">
        <v>-1.0000000000000011</v>
      </c>
      <c r="L2200" s="17">
        <v>-1.0000000000000011</v>
      </c>
      <c r="M2200" s="17">
        <v>-1.0000000000000011</v>
      </c>
      <c r="N2200" s="17">
        <v>-6.2279418132237759E-2</v>
      </c>
      <c r="O2200" s="17">
        <v>-1.0000000000000011</v>
      </c>
      <c r="P2200" s="17">
        <v>-1.0000000000000011</v>
      </c>
      <c r="Q2200" s="17">
        <v>0.4552590600574366</v>
      </c>
      <c r="R2200" s="17">
        <v>-1.0000000000000011</v>
      </c>
      <c r="S2200" s="17">
        <v>0.1111107632950985</v>
      </c>
      <c r="T2200" s="17">
        <v>1.0944235208896619E-3</v>
      </c>
      <c r="U2200" s="17">
        <v>0.17486129935967529</v>
      </c>
      <c r="V2200" s="17">
        <v>0.19395733835905385</v>
      </c>
      <c r="W2200" s="17">
        <v>0.57194412530954764</v>
      </c>
      <c r="X2200" s="17">
        <v>-5.5270258898515632</v>
      </c>
      <c r="Y2200" s="17">
        <v>-0.17911407186230097</v>
      </c>
      <c r="Z2200" s="17">
        <v>8.3976677606671846</v>
      </c>
      <c r="AA2200" s="17">
        <v>0.45594932490744061</v>
      </c>
      <c r="AB2200" s="17">
        <v>-0.5085103569762135</v>
      </c>
      <c r="AC2200" s="17">
        <v>23.097968431987596</v>
      </c>
      <c r="AD2200" s="17">
        <v>-1.0193860504810965</v>
      </c>
      <c r="AE2200" s="17">
        <v>-0.45642062296743646</v>
      </c>
      <c r="AF2200" s="17">
        <v>30.530705212711133</v>
      </c>
      <c r="AG2200" s="17">
        <v>-43.692742659356476</v>
      </c>
      <c r="AH2200" s="17">
        <v>-0.10218636182676097</v>
      </c>
      <c r="AI2200" s="17">
        <v>-0.19144433673544434</v>
      </c>
      <c r="AJ2200" s="17">
        <v>0.33333333333333298</v>
      </c>
      <c r="AK2200" s="17">
        <v>-0.70274187114217168</v>
      </c>
      <c r="AL2200" s="17">
        <v>-0.45865482193357809</v>
      </c>
      <c r="AM2200" s="17">
        <v>0.33333333333333298</v>
      </c>
      <c r="AN2200" s="17">
        <v>4.9006206072846059E-3</v>
      </c>
      <c r="AO2200" s="17">
        <v>-8.2562160287806136E-2</v>
      </c>
      <c r="AP2200" s="17">
        <v>0.33333333333333298</v>
      </c>
      <c r="AQ2200" s="17">
        <v>-3.6633065947841454</v>
      </c>
      <c r="AR2200" s="17">
        <v>2.164020750435987</v>
      </c>
      <c r="AS2200" s="17">
        <v>-4.0346280276668223</v>
      </c>
      <c r="AT2200" s="17">
        <v>-7.027418711421717</v>
      </c>
      <c r="AU2200" s="17">
        <v>-1.0000000000000011</v>
      </c>
      <c r="AV2200" s="17">
        <v>-1.0000000000000011</v>
      </c>
      <c r="AW2200" s="17">
        <v>-1.0000000000000011</v>
      </c>
      <c r="AX2200" s="17">
        <v>-1.0000000000000011</v>
      </c>
      <c r="AY2200" s="17">
        <v>-6.1905522821743227E-2</v>
      </c>
      <c r="AZ2200" s="17">
        <v>0.16899351163400689</v>
      </c>
      <c r="BA2200" s="17">
        <v>0.27014066777675289</v>
      </c>
      <c r="BB2200" s="17">
        <v>-0.1859488016573429</v>
      </c>
      <c r="BC2200" s="17">
        <v>0.13642812570029525</v>
      </c>
      <c r="BD2200" s="17">
        <v>-3.8037524832635379</v>
      </c>
      <c r="BE2200" s="17">
        <v>4.7614064813911456</v>
      </c>
      <c r="BF2200" s="17">
        <v>-1.0000000000000011</v>
      </c>
      <c r="CU2200" t="e">
        <v>#N/A</v>
      </c>
      <c r="CV2200" t="e">
        <v>#N/A</v>
      </c>
    </row>
    <row r="2201" spans="1:100" x14ac:dyDescent="0.25">
      <c r="A2201">
        <v>5253</v>
      </c>
      <c r="B2201" t="s">
        <v>1998</v>
      </c>
      <c r="C2201" s="48">
        <v>2</v>
      </c>
      <c r="D2201" s="22">
        <v>1505.3041113281249</v>
      </c>
      <c r="E2201" s="17">
        <v>55.430118996881063</v>
      </c>
      <c r="F2201" s="17">
        <v>-48.770952708771155</v>
      </c>
      <c r="G2201" s="17">
        <v>0.11697737427078059</v>
      </c>
      <c r="H2201" s="17">
        <v>3.6042543214757123</v>
      </c>
      <c r="I2201" s="17">
        <v>36.599158122586957</v>
      </c>
      <c r="J2201" s="17">
        <v>7.3880450140948897</v>
      </c>
      <c r="K2201" s="17">
        <v>-1.0000000000000007</v>
      </c>
      <c r="L2201" s="17">
        <v>-1.0000000000000007</v>
      </c>
      <c r="M2201" s="17">
        <v>-1.0000000000000007</v>
      </c>
      <c r="N2201" s="17">
        <v>0.18693512588134084</v>
      </c>
      <c r="O2201" s="17">
        <v>-1.0000000000000007</v>
      </c>
      <c r="P2201" s="17">
        <v>-1.0000000000000007</v>
      </c>
      <c r="Q2201" s="17">
        <v>3.1260513638405403</v>
      </c>
      <c r="R2201" s="17">
        <v>-1.0000000000000007</v>
      </c>
      <c r="S2201" s="17">
        <v>2.0033499491497242E-2</v>
      </c>
      <c r="T2201" s="17">
        <v>1.861787585476482E-2</v>
      </c>
      <c r="U2201" s="17">
        <v>-0.2700592225777495</v>
      </c>
      <c r="V2201" s="17">
        <v>-0.52155188109394968</v>
      </c>
      <c r="W2201" s="17">
        <v>1.991174725578837E-2</v>
      </c>
      <c r="X2201" s="17">
        <v>-2.7446472217605415</v>
      </c>
      <c r="Y2201" s="17">
        <v>-1.0737297475184593E-2</v>
      </c>
      <c r="Z2201" s="17">
        <v>22.737086576715697</v>
      </c>
      <c r="AA2201" s="17">
        <v>-0.24324374949682592</v>
      </c>
      <c r="AB2201" s="17">
        <v>-6.3629915680132099E-2</v>
      </c>
      <c r="AC2201" s="17">
        <v>4.4821264775613088</v>
      </c>
      <c r="AD2201" s="17">
        <v>-0.33341546140769451</v>
      </c>
      <c r="AE2201" s="17">
        <v>-0.32933525837013278</v>
      </c>
      <c r="AF2201" s="17">
        <v>31.5320989016647</v>
      </c>
      <c r="AG2201" s="17">
        <v>-37.014042137091749</v>
      </c>
      <c r="AH2201" s="17">
        <v>-4.3161017515880307E-2</v>
      </c>
      <c r="AI2201" s="17">
        <v>-9.3340256476188155E-3</v>
      </c>
      <c r="AJ2201" s="17">
        <v>0.33333333333333298</v>
      </c>
      <c r="AK2201" s="17">
        <v>0.32197414365890997</v>
      </c>
      <c r="AL2201" s="17">
        <v>0.4469488472942677</v>
      </c>
      <c r="AM2201" s="17">
        <v>0.33333333333333298</v>
      </c>
      <c r="AN2201" s="17">
        <v>1.3405222618840973E-2</v>
      </c>
      <c r="AO2201" s="17">
        <v>5.3597567620163322E-2</v>
      </c>
      <c r="AP2201" s="17">
        <v>0.33333333333333298</v>
      </c>
      <c r="AQ2201" s="17">
        <v>3.3053058746198416</v>
      </c>
      <c r="AR2201" s="17">
        <v>2.2444243630026963</v>
      </c>
      <c r="AS2201" s="17">
        <v>-0.47149152949567608</v>
      </c>
      <c r="AT2201" s="17">
        <v>3.1684329680928438</v>
      </c>
      <c r="AU2201" s="17">
        <v>-1.0000000000000007</v>
      </c>
      <c r="AV2201" s="17">
        <v>-1.0000000000000007</v>
      </c>
      <c r="AW2201" s="17">
        <v>-1.0000000000000007</v>
      </c>
      <c r="AX2201" s="17">
        <v>-1.0000000000000007</v>
      </c>
      <c r="AY2201" s="17">
        <v>-3.7670102095488704E-2</v>
      </c>
      <c r="AZ2201" s="17">
        <v>0.64279412886891518</v>
      </c>
      <c r="BA2201" s="17">
        <v>-5.3888443652846008E-2</v>
      </c>
      <c r="BB2201" s="17">
        <v>0.35521665858201801</v>
      </c>
      <c r="BC2201" s="17">
        <v>-3.1641457911526921E-2</v>
      </c>
      <c r="BD2201" s="17">
        <v>10.648295378752552</v>
      </c>
      <c r="BE2201" s="17">
        <v>0.28418496912983571</v>
      </c>
      <c r="BF2201" s="17">
        <v>-1.0000000000000007</v>
      </c>
      <c r="BG2201" s="22">
        <v>86.191835079116572</v>
      </c>
    </row>
    <row r="2202" spans="1:100" x14ac:dyDescent="0.25">
      <c r="A2202">
        <v>5254</v>
      </c>
      <c r="B2202" t="s">
        <v>1999</v>
      </c>
      <c r="C2202" s="48">
        <v>3</v>
      </c>
      <c r="D2202" s="22">
        <v>1695.496460146308</v>
      </c>
      <c r="E2202" s="17">
        <v>149.13641620274319</v>
      </c>
      <c r="F2202" s="17">
        <v>112.0559263419476</v>
      </c>
      <c r="G2202" s="17">
        <v>1.226057510214295</v>
      </c>
      <c r="H2202" s="17">
        <v>11.5420857634795</v>
      </c>
      <c r="I2202" s="17">
        <v>109.48788545657905</v>
      </c>
      <c r="J2202" s="17">
        <v>25.026477295674667</v>
      </c>
      <c r="K2202" s="17">
        <v>-0.99999999999999978</v>
      </c>
      <c r="L2202" s="17">
        <v>-0.99999999999999978</v>
      </c>
      <c r="M2202" s="17">
        <v>-0.99999999999999978</v>
      </c>
      <c r="N2202" s="17">
        <v>0.41153956241784656</v>
      </c>
      <c r="O2202" s="17">
        <v>-0.99999999999999978</v>
      </c>
      <c r="P2202" s="17">
        <v>-0.99999999999999978</v>
      </c>
      <c r="Q2202" s="17">
        <v>5.1704993386853477</v>
      </c>
      <c r="R2202" s="17">
        <v>-0.99999999999999978</v>
      </c>
      <c r="S2202" s="17">
        <v>2.6754854452569599</v>
      </c>
      <c r="T2202" s="17">
        <v>0.37807487894491582</v>
      </c>
      <c r="U2202" s="17">
        <v>0.5103077671401175</v>
      </c>
      <c r="V2202" s="17">
        <v>0.42273503472192298</v>
      </c>
      <c r="W2202" s="17">
        <v>6.3715864247941534</v>
      </c>
      <c r="X2202" s="17">
        <v>4.3263173925928902</v>
      </c>
      <c r="Y2202" s="17">
        <v>0.35951419253879108</v>
      </c>
      <c r="Z2202" s="17">
        <v>45.609689807655649</v>
      </c>
      <c r="AA2202" s="17">
        <v>-1.1109189369323424</v>
      </c>
      <c r="AB2202" s="17">
        <v>0.70756414970313031</v>
      </c>
      <c r="AC2202" s="17">
        <v>47.095782120361356</v>
      </c>
      <c r="AD2202" s="17">
        <v>-0.42660237025257797</v>
      </c>
      <c r="AE2202" s="17">
        <v>3.6501847431508416</v>
      </c>
      <c r="AF2202" s="17">
        <v>97.063220820870995</v>
      </c>
      <c r="AG2202" s="17">
        <v>80.845586692787961</v>
      </c>
      <c r="AH2202" s="17">
        <v>-0.26364896125832005</v>
      </c>
      <c r="AI2202" s="17">
        <v>0.19044100359969079</v>
      </c>
      <c r="AJ2202" s="17">
        <v>0.33333333333333298</v>
      </c>
      <c r="AK2202" s="17">
        <v>1.1327943192362324</v>
      </c>
      <c r="AL2202" s="17">
        <v>1.2842105853944765</v>
      </c>
      <c r="AM2202" s="17">
        <v>0.33333333333333298</v>
      </c>
      <c r="AN2202" s="17">
        <v>0.60861766550247853</v>
      </c>
      <c r="AO2202" s="17">
        <v>1.0102813381474396</v>
      </c>
      <c r="AP2202" s="17">
        <v>0.33333333333333298</v>
      </c>
      <c r="AQ2202" s="17">
        <v>12.424664635708034</v>
      </c>
      <c r="AR2202" s="17">
        <v>-0.17230101812750606</v>
      </c>
      <c r="AS2202" s="17">
        <v>13.870835121439837</v>
      </c>
      <c r="AT2202" s="17">
        <v>11.32794319236233</v>
      </c>
      <c r="AU2202" s="17">
        <v>-0.99999999999999978</v>
      </c>
      <c r="AV2202" s="17">
        <v>-0.99999999999999978</v>
      </c>
      <c r="AW2202" s="17">
        <v>-0.99999999999999978</v>
      </c>
      <c r="AX2202" s="17">
        <v>-0.99999999999999978</v>
      </c>
      <c r="AY2202" s="17">
        <v>1.7249838968566265E-2</v>
      </c>
      <c r="AZ2202" s="17">
        <v>9.7017681561157823E-2</v>
      </c>
      <c r="BA2202" s="17">
        <v>0.28029753025109216</v>
      </c>
      <c r="BB2202" s="17">
        <v>-2.8535537683241553E-2</v>
      </c>
      <c r="BC2202" s="17">
        <v>6.7139201430178458E-2</v>
      </c>
      <c r="BD2202" s="17">
        <v>-0.22830003427524914</v>
      </c>
      <c r="BE2202" s="17">
        <v>3.0799676870099222</v>
      </c>
      <c r="BF2202" s="17">
        <v>-0.99999999999999978</v>
      </c>
      <c r="CU2202" t="e">
        <v>#N/A</v>
      </c>
      <c r="CV2202" t="e">
        <v>#N/A</v>
      </c>
    </row>
    <row r="2203" spans="1:100" x14ac:dyDescent="0.25">
      <c r="A2203">
        <v>5255</v>
      </c>
      <c r="B2203" t="s">
        <v>2000</v>
      </c>
      <c r="C2203" s="48">
        <v>2</v>
      </c>
      <c r="D2203" s="22">
        <v>1472.3211621093749</v>
      </c>
      <c r="E2203" s="17">
        <v>99.325628700677782</v>
      </c>
      <c r="F2203" s="17">
        <v>22.043198306907797</v>
      </c>
      <c r="G2203" s="17">
        <v>0.60917695721472376</v>
      </c>
      <c r="H2203" s="17">
        <v>8.0939732037839995</v>
      </c>
      <c r="I2203" s="17">
        <v>71.068958923914906</v>
      </c>
      <c r="J2203" s="17">
        <v>15.901509070017626</v>
      </c>
      <c r="K2203" s="17">
        <v>-0.99999999999999967</v>
      </c>
      <c r="L2203" s="17">
        <v>-0.99999999999999967</v>
      </c>
      <c r="M2203" s="17">
        <v>-0.99999999999999967</v>
      </c>
      <c r="N2203" s="17">
        <v>0.30959109970822724</v>
      </c>
      <c r="O2203" s="17">
        <v>-0.99999999999999967</v>
      </c>
      <c r="P2203" s="17">
        <v>-0.99999999999999967</v>
      </c>
      <c r="Q2203" s="17">
        <v>4.4436661692835866</v>
      </c>
      <c r="R2203" s="17">
        <v>-0.99999999999999967</v>
      </c>
      <c r="S2203" s="17">
        <v>1.7384716933743949</v>
      </c>
      <c r="T2203" s="17">
        <v>0.21150158690475812</v>
      </c>
      <c r="U2203" s="17">
        <v>0.30792508805673668</v>
      </c>
      <c r="V2203" s="17">
        <v>0.23579444619332685</v>
      </c>
      <c r="W2203" s="17">
        <v>3.8576024843038796</v>
      </c>
      <c r="X2203" s="17">
        <v>1.9837394384864764</v>
      </c>
      <c r="Y2203" s="17">
        <v>0.16279845055332651</v>
      </c>
      <c r="Z2203" s="17">
        <v>38.670313050765529</v>
      </c>
      <c r="AA2203" s="17">
        <v>0.93021999932900301</v>
      </c>
      <c r="AB2203" s="17">
        <v>1.6278143571495769</v>
      </c>
      <c r="AC2203" s="17">
        <v>23.901658013686518</v>
      </c>
      <c r="AD2203" s="17">
        <v>1.1488170840368122</v>
      </c>
      <c r="AE2203" s="17">
        <v>0.91195643703917817</v>
      </c>
      <c r="AF2203" s="17">
        <v>62.983179315646623</v>
      </c>
      <c r="AG2203" s="17">
        <v>16.721720155646544</v>
      </c>
      <c r="AH2203" s="17">
        <v>0.32860942916783176</v>
      </c>
      <c r="AI2203" s="17">
        <v>0.43051695239223109</v>
      </c>
      <c r="AJ2203" s="17">
        <v>0.33333333333333298</v>
      </c>
      <c r="AK2203" s="17">
        <v>0.81823192797020838</v>
      </c>
      <c r="AL2203" s="17">
        <v>0.88038473614984158</v>
      </c>
      <c r="AM2203" s="17">
        <v>0.33333333333333298</v>
      </c>
      <c r="AN2203" s="17">
        <v>0.46077892872109888</v>
      </c>
      <c r="AO2203" s="17">
        <v>0.54245682317358401</v>
      </c>
      <c r="AP2203" s="17">
        <v>0.33333333333333298</v>
      </c>
      <c r="AQ2203" s="17">
        <v>8.8826603777295254</v>
      </c>
      <c r="AR2203" s="17">
        <v>2.2444243630026963</v>
      </c>
      <c r="AS2203" s="17">
        <v>6.6281488849607957</v>
      </c>
      <c r="AT2203" s="17">
        <v>8.1356240071909518</v>
      </c>
      <c r="AU2203" s="17">
        <v>-0.99999999999999967</v>
      </c>
      <c r="AV2203" s="17">
        <v>-0.99999999999999967</v>
      </c>
      <c r="AW2203" s="17">
        <v>-0.99999999999999967</v>
      </c>
      <c r="AX2203" s="17">
        <v>-0.99999999999999967</v>
      </c>
      <c r="AY2203" s="17">
        <v>3.7096326657970309E-2</v>
      </c>
      <c r="AZ2203" s="17">
        <v>0.12716319116828473</v>
      </c>
      <c r="BA2203" s="17">
        <v>0.44180672509310515</v>
      </c>
      <c r="BB2203" s="17">
        <v>6.8059204771663093E-2</v>
      </c>
      <c r="BC2203" s="17">
        <v>0.24321880519994149</v>
      </c>
      <c r="BD2203" s="17">
        <v>2.9913959768282061</v>
      </c>
      <c r="BE2203" s="17">
        <v>7.6812820685181293</v>
      </c>
      <c r="BF2203" s="17">
        <v>-0.99999999999999967</v>
      </c>
      <c r="BG2203" s="22">
        <v>63.867717074552729</v>
      </c>
    </row>
    <row r="2204" spans="1:100" x14ac:dyDescent="0.25">
      <c r="A2204">
        <v>5256</v>
      </c>
      <c r="B2204" t="s">
        <v>2001</v>
      </c>
      <c r="C2204" s="48">
        <v>2</v>
      </c>
      <c r="D2204" s="22">
        <v>1508.3538378906248</v>
      </c>
      <c r="E2204" s="17">
        <v>115.24015094850209</v>
      </c>
      <c r="F2204" s="17">
        <v>47.71719980283612</v>
      </c>
      <c r="G2204" s="17">
        <v>0.7876262169679078</v>
      </c>
      <c r="H2204" s="17">
        <v>9.7217417733056326</v>
      </c>
      <c r="I2204" s="17">
        <v>83.566146345419156</v>
      </c>
      <c r="J2204" s="17">
        <v>18.988105262618987</v>
      </c>
      <c r="K2204" s="17">
        <v>-0.99999999999999922</v>
      </c>
      <c r="L2204" s="17">
        <v>-0.99999999999999922</v>
      </c>
      <c r="M2204" s="17">
        <v>-0.99999999999999922</v>
      </c>
      <c r="N2204" s="17">
        <v>0.35406059641685528</v>
      </c>
      <c r="O2204" s="17">
        <v>-0.99999999999999922</v>
      </c>
      <c r="P2204" s="17">
        <v>-0.99999999999999922</v>
      </c>
      <c r="Q2204" s="17">
        <v>4.9213735766422104</v>
      </c>
      <c r="R2204" s="17">
        <v>-0.99999999999999922</v>
      </c>
      <c r="S2204" s="17">
        <v>2.3614994939991805</v>
      </c>
      <c r="T2204" s="17">
        <v>0.28143247804742377</v>
      </c>
      <c r="U2204" s="17">
        <v>0.51747600186444953</v>
      </c>
      <c r="V2204" s="17">
        <v>0.51037389762817131</v>
      </c>
      <c r="W2204" s="17">
        <v>5.2489752016307829</v>
      </c>
      <c r="X2204" s="17">
        <v>3.6980381266347124</v>
      </c>
      <c r="Y2204" s="17">
        <v>0.22571464725382182</v>
      </c>
      <c r="Z2204" s="17">
        <v>44.446978794299596</v>
      </c>
      <c r="AA2204" s="17">
        <v>1.3556647672271802</v>
      </c>
      <c r="AB2204" s="17">
        <v>2.2410553855041266</v>
      </c>
      <c r="AC2204" s="17">
        <v>30.942299955412487</v>
      </c>
      <c r="AD2204" s="17">
        <v>1.6862074225954173</v>
      </c>
      <c r="AE2204" s="17">
        <v>1.3619925440563472</v>
      </c>
      <c r="AF2204" s="17">
        <v>74.385915548668066</v>
      </c>
      <c r="AG2204" s="17">
        <v>36.2038719812492</v>
      </c>
      <c r="AH2204" s="17">
        <v>0.46339654258229945</v>
      </c>
      <c r="AI2204" s="17">
        <v>0.58998698071581179</v>
      </c>
      <c r="AJ2204" s="17">
        <v>0.33333333333333298</v>
      </c>
      <c r="AK2204" s="17">
        <v>0.99815250760059016</v>
      </c>
      <c r="AL2204" s="17">
        <v>1.0375289439001141</v>
      </c>
      <c r="AM2204" s="17">
        <v>0.33333333333333298</v>
      </c>
      <c r="AN2204" s="17">
        <v>0.62297635727129475</v>
      </c>
      <c r="AO2204" s="17">
        <v>0.7196950316158206</v>
      </c>
      <c r="AP2204" s="17">
        <v>0.33333333333333298</v>
      </c>
      <c r="AQ2204" s="17">
        <v>10.904756326100864</v>
      </c>
      <c r="AR2204" s="17">
        <v>2.2444243630026963</v>
      </c>
      <c r="AS2204" s="17">
        <v>9.2021567069418975</v>
      </c>
      <c r="AT2204" s="17">
        <v>9.9365023392651555</v>
      </c>
      <c r="AU2204" s="17">
        <v>-0.99999999999999922</v>
      </c>
      <c r="AV2204" s="17">
        <v>-0.99999999999999922</v>
      </c>
      <c r="AW2204" s="17">
        <v>-0.99999999999999922</v>
      </c>
      <c r="AX2204" s="17">
        <v>-0.99999999999999922</v>
      </c>
      <c r="AY2204" s="17">
        <v>6.4203244924017411E-2</v>
      </c>
      <c r="AZ2204" s="17">
        <v>-5.978121578989265E-2</v>
      </c>
      <c r="BA2204" s="17">
        <v>0.62152332582012959</v>
      </c>
      <c r="BB2204" s="17">
        <v>-3.6051072523925476E-2</v>
      </c>
      <c r="BC2204" s="17">
        <v>0.34287067852018582</v>
      </c>
      <c r="BD2204" s="17">
        <v>0.215351303841123</v>
      </c>
      <c r="BE2204" s="17">
        <v>10.363134202185218</v>
      </c>
      <c r="BF2204" s="17">
        <v>-0.99999999999999922</v>
      </c>
      <c r="BG2204" s="22">
        <v>101.24352530543092</v>
      </c>
    </row>
    <row r="2205" spans="1:100" x14ac:dyDescent="0.25">
      <c r="A2205">
        <v>5257</v>
      </c>
      <c r="B2205" t="s">
        <v>2002</v>
      </c>
      <c r="C2205" s="48">
        <v>2</v>
      </c>
      <c r="D2205" s="22">
        <v>1471.5474316406251</v>
      </c>
      <c r="E2205" s="17">
        <v>77.561160779942199</v>
      </c>
      <c r="F2205" s="17">
        <v>-13.068190728439511</v>
      </c>
      <c r="G2205" s="17">
        <v>0.36513235889772749</v>
      </c>
      <c r="H2205" s="17">
        <v>5.8678607096701061</v>
      </c>
      <c r="I2205" s="17">
        <v>53.977988142688091</v>
      </c>
      <c r="J2205" s="17">
        <v>11.680325249854828</v>
      </c>
      <c r="K2205" s="17">
        <v>-1.0000000000000002</v>
      </c>
      <c r="L2205" s="17">
        <v>-1.0000000000000002</v>
      </c>
      <c r="M2205" s="17">
        <v>-1.0000000000000002</v>
      </c>
      <c r="N2205" s="17">
        <v>0.24877526625155477</v>
      </c>
      <c r="O2205" s="17">
        <v>-1.0000000000000002</v>
      </c>
      <c r="P2205" s="17">
        <v>-1.0000000000000002</v>
      </c>
      <c r="Q2205" s="17">
        <v>3.7903605041150374</v>
      </c>
      <c r="R2205" s="17">
        <v>-1.0000000000000002</v>
      </c>
      <c r="S2205" s="17">
        <v>0.88642798327946137</v>
      </c>
      <c r="T2205" s="17">
        <v>0.11586512272179625</v>
      </c>
      <c r="U2205" s="17">
        <v>2.1346322429493428E-2</v>
      </c>
      <c r="V2205" s="17">
        <v>-0.13971639663224647</v>
      </c>
      <c r="W2205" s="17">
        <v>1.9547815010231502</v>
      </c>
      <c r="X2205" s="17">
        <v>-0.36071038060012262</v>
      </c>
      <c r="Y2205" s="17">
        <v>7.6755179919184624E-2</v>
      </c>
      <c r="Z2205" s="17">
        <v>30.770229447492596</v>
      </c>
      <c r="AA2205" s="17">
        <v>0.34838795569159164</v>
      </c>
      <c r="AB2205" s="17">
        <v>0.78915489370723824</v>
      </c>
      <c r="AC2205" s="17">
        <v>14.272979043883996</v>
      </c>
      <c r="AD2205" s="17">
        <v>0.4138899148551568</v>
      </c>
      <c r="AE2205" s="17">
        <v>0.2964936376022077</v>
      </c>
      <c r="AF2205" s="17">
        <v>47.388963976500492</v>
      </c>
      <c r="AG2205" s="17">
        <v>-9.9217858090516469</v>
      </c>
      <c r="AH2205" s="17">
        <v>0.14427654374685833</v>
      </c>
      <c r="AI2205" s="17">
        <v>0.21242807346016895</v>
      </c>
      <c r="AJ2205" s="17">
        <v>0.33333333333333298</v>
      </c>
      <c r="AK2205" s="17">
        <v>0.5721751741030956</v>
      </c>
      <c r="AL2205" s="17">
        <v>0.66547661542521297</v>
      </c>
      <c r="AM2205" s="17">
        <v>0.33333333333333298</v>
      </c>
      <c r="AN2205" s="17">
        <v>0.23896009711971994</v>
      </c>
      <c r="AO2205" s="17">
        <v>0.30006844092120022</v>
      </c>
      <c r="AP2205" s="17">
        <v>0.33333333333333298</v>
      </c>
      <c r="AQ2205" s="17">
        <v>6.1172715262361015</v>
      </c>
      <c r="AR2205" s="17">
        <v>2.2444243630026963</v>
      </c>
      <c r="AS2205" s="17">
        <v>3.1079734252865996</v>
      </c>
      <c r="AT2205" s="17">
        <v>5.6727691330564065</v>
      </c>
      <c r="AU2205" s="17">
        <v>-1.0000000000000002</v>
      </c>
      <c r="AV2205" s="17">
        <v>-1.0000000000000002</v>
      </c>
      <c r="AW2205" s="17">
        <v>-1.0000000000000002</v>
      </c>
      <c r="AX2205" s="17">
        <v>-1.0000000000000002</v>
      </c>
      <c r="AY2205" s="17">
        <v>2.5301600209727548E-5</v>
      </c>
      <c r="AZ2205" s="17">
        <v>0.38282562858505542</v>
      </c>
      <c r="BA2205" s="17">
        <v>0.19602892979160269</v>
      </c>
      <c r="BB2205" s="17">
        <v>0.21043889767940946</v>
      </c>
      <c r="BC2205" s="17">
        <v>0.10693636037718393</v>
      </c>
      <c r="BD2205" s="17">
        <v>6.7878740797141539</v>
      </c>
      <c r="BE2205" s="17">
        <v>4.0136203051036894</v>
      </c>
      <c r="BF2205" s="17">
        <v>-1.0000000000000002</v>
      </c>
      <c r="BG2205" s="22">
        <v>284.09368459360326</v>
      </c>
    </row>
    <row r="2206" spans="1:100" x14ac:dyDescent="0.25">
      <c r="A2206">
        <v>5260</v>
      </c>
      <c r="B2206" t="s">
        <v>2003</v>
      </c>
      <c r="C2206" s="48">
        <v>3</v>
      </c>
      <c r="D2206" s="22">
        <v>1551.8986977502373</v>
      </c>
      <c r="E2206" s="17">
        <v>128.30959479894742</v>
      </c>
      <c r="F2206" s="17">
        <v>78.845174974273277</v>
      </c>
      <c r="G2206" s="17">
        <v>0.91151838788298944</v>
      </c>
      <c r="H2206" s="17">
        <v>2.7178678665385649</v>
      </c>
      <c r="I2206" s="17">
        <v>94.059554032781108</v>
      </c>
      <c r="J2206" s="17">
        <v>22.455662926940956</v>
      </c>
      <c r="K2206" s="17">
        <v>-1.0000000000000002</v>
      </c>
      <c r="L2206" s="17">
        <v>-1.0000000000000002</v>
      </c>
      <c r="M2206" s="17">
        <v>-1.0000000000000002</v>
      </c>
      <c r="N2206" s="17">
        <v>0.26741568780325137</v>
      </c>
      <c r="O2206" s="17">
        <v>-1.0000000000000002</v>
      </c>
      <c r="P2206" s="17">
        <v>-1.0000000000000002</v>
      </c>
      <c r="Q2206" s="17">
        <v>4.6658064491179552</v>
      </c>
      <c r="R2206" s="17">
        <v>-1.0000000000000002</v>
      </c>
      <c r="S2206" s="17">
        <v>-0.94591114331221149</v>
      </c>
      <c r="T2206" s="17">
        <v>-3.3326129947225988E-2</v>
      </c>
      <c r="U2206" s="17">
        <v>-2.8058147977483967E-2</v>
      </c>
      <c r="V2206" s="17">
        <v>-1.6419824570250707E-2</v>
      </c>
      <c r="W2206" s="17">
        <v>-1.9479385825793909</v>
      </c>
      <c r="X2206" s="17">
        <v>-3.5832933586462374</v>
      </c>
      <c r="Y2206" s="17">
        <v>-4.2112275475747127E-4</v>
      </c>
      <c r="Z2206" s="17">
        <v>38.088857665535954</v>
      </c>
      <c r="AA2206" s="17">
        <v>-1.045270488154737</v>
      </c>
      <c r="AB2206" s="17">
        <v>3.220866765678998</v>
      </c>
      <c r="AC2206" s="17">
        <v>44.297195134979098</v>
      </c>
      <c r="AD2206" s="17">
        <v>-0.37820634299561912</v>
      </c>
      <c r="AE2206" s="17">
        <v>1.0297687859580669</v>
      </c>
      <c r="AF2206" s="17">
        <v>86.63668835215212</v>
      </c>
      <c r="AG2206" s="17">
        <v>72.083874529392034</v>
      </c>
      <c r="AH2206" s="17">
        <v>-0.18788249169062501</v>
      </c>
      <c r="AI2206" s="17">
        <v>8.2134860446437308E-2</v>
      </c>
      <c r="AJ2206" s="17">
        <v>0.33333333333333298</v>
      </c>
      <c r="AK2206" s="17">
        <v>0.61768727287214387</v>
      </c>
      <c r="AL2206" s="17">
        <v>0.86330815134615135</v>
      </c>
      <c r="AM2206" s="17">
        <v>0.33333333333333298</v>
      </c>
      <c r="AN2206" s="17">
        <v>0.34758464539249062</v>
      </c>
      <c r="AO2206" s="17">
        <v>0.53913012433321617</v>
      </c>
      <c r="AP2206" s="17">
        <v>0.33333333333333298</v>
      </c>
      <c r="AQ2206" s="17">
        <v>7.4228656806290223</v>
      </c>
      <c r="AR2206" s="17">
        <v>-0.47229569596101006</v>
      </c>
      <c r="AS2206" s="17">
        <v>16.751085894180523</v>
      </c>
      <c r="AT2206" s="17">
        <v>6.1768727287214418</v>
      </c>
      <c r="AU2206" s="17">
        <v>-1.0000000000000002</v>
      </c>
      <c r="AV2206" s="17">
        <v>-1.0000000000000002</v>
      </c>
      <c r="AW2206" s="17">
        <v>-1.0000000000000002</v>
      </c>
      <c r="AX2206" s="17">
        <v>-1.0000000000000002</v>
      </c>
      <c r="AY2206" s="17">
        <v>0.11319672551784463</v>
      </c>
      <c r="AZ2206" s="17">
        <v>8.8215324550685398E-2</v>
      </c>
      <c r="BA2206" s="17">
        <v>0.35053480129139014</v>
      </c>
      <c r="BB2206" s="17">
        <v>0.23759841542890944</v>
      </c>
      <c r="BC2206" s="17">
        <v>0.29295343864919032</v>
      </c>
      <c r="BD2206" s="17">
        <v>6.381037008476163</v>
      </c>
      <c r="BE2206" s="17">
        <v>9.0765099726867096</v>
      </c>
      <c r="BF2206" s="17">
        <v>-1.0000000000000002</v>
      </c>
      <c r="CU2206" t="e">
        <v>#N/A</v>
      </c>
      <c r="CV2206" t="e">
        <v>#N/A</v>
      </c>
    </row>
    <row r="2207" spans="1:100" x14ac:dyDescent="0.25">
      <c r="A2207">
        <v>5261</v>
      </c>
      <c r="B2207" t="s">
        <v>2004</v>
      </c>
      <c r="C2207" s="48">
        <v>2</v>
      </c>
      <c r="D2207" s="22">
        <v>1470.12130859375</v>
      </c>
      <c r="E2207" s="17">
        <v>25.10844736973516</v>
      </c>
      <c r="F2207" s="17">
        <v>-97.687196036202351</v>
      </c>
      <c r="G2207" s="17">
        <v>-0.22301899961238986</v>
      </c>
      <c r="H2207" s="17">
        <v>0.50289423780926334</v>
      </c>
      <c r="I2207" s="17">
        <v>12.788477075623412</v>
      </c>
      <c r="J2207" s="17">
        <v>1.507205191180816</v>
      </c>
      <c r="K2207" s="17">
        <v>-1.0000000000000016</v>
      </c>
      <c r="L2207" s="17">
        <v>-1.0000000000000016</v>
      </c>
      <c r="M2207" s="17">
        <v>-1.0000000000000016</v>
      </c>
      <c r="N2207" s="17">
        <v>0.10220814158196578</v>
      </c>
      <c r="O2207" s="17">
        <v>-1.0000000000000016</v>
      </c>
      <c r="P2207" s="17">
        <v>-1.0000000000000016</v>
      </c>
      <c r="Q2207" s="17">
        <v>2.2158834735186264</v>
      </c>
      <c r="R2207" s="17">
        <v>-1.0000000000000016</v>
      </c>
      <c r="S2207" s="17">
        <v>-1.167010892476368</v>
      </c>
      <c r="T2207" s="17">
        <v>-0.11462027511212833</v>
      </c>
      <c r="U2207" s="17">
        <v>-0.66931305493922522</v>
      </c>
      <c r="V2207" s="17">
        <v>-1.0447034927050005</v>
      </c>
      <c r="W2207" s="17">
        <v>-2.6310472943531256</v>
      </c>
      <c r="X2207" s="17">
        <v>-6.0108716853936928</v>
      </c>
      <c r="Y2207" s="17">
        <v>-0.13061046907743898</v>
      </c>
      <c r="Z2207" s="17">
        <v>11.730902473440562</v>
      </c>
      <c r="AA2207" s="17">
        <v>-1.0538365116803987</v>
      </c>
      <c r="AB2207" s="17">
        <v>-1.2320277350115916</v>
      </c>
      <c r="AC2207" s="17">
        <v>-8.9322902216588851</v>
      </c>
      <c r="AD2207" s="17">
        <v>-1.3572962369429096</v>
      </c>
      <c r="AE2207" s="17">
        <v>-1.1867814854599359</v>
      </c>
      <c r="AF2207" s="17">
        <v>9.8066573003057655</v>
      </c>
      <c r="AG2207" s="17">
        <v>-74.133058407082771</v>
      </c>
      <c r="AH2207" s="17">
        <v>-0.29996863818341846</v>
      </c>
      <c r="AI2207" s="17">
        <v>-0.31316958903440667</v>
      </c>
      <c r="AJ2207" s="17">
        <v>0.33333333333333298</v>
      </c>
      <c r="AK2207" s="17">
        <v>-2.0825511245215034E-2</v>
      </c>
      <c r="AL2207" s="17">
        <v>0.14754463073582402</v>
      </c>
      <c r="AM2207" s="17">
        <v>0.33333333333333298</v>
      </c>
      <c r="AN2207" s="17">
        <v>-0.29562681055694956</v>
      </c>
      <c r="AO2207" s="17">
        <v>-0.28409141056476744</v>
      </c>
      <c r="AP2207" s="17">
        <v>0.33333333333333298</v>
      </c>
      <c r="AQ2207" s="17">
        <v>-0.54735953313251073</v>
      </c>
      <c r="AR2207" s="17">
        <v>2.2444243630026963</v>
      </c>
      <c r="AS2207" s="17">
        <v>-5.3757053493284417</v>
      </c>
      <c r="AT2207" s="17">
        <v>-0.26275023522709073</v>
      </c>
      <c r="AU2207" s="17">
        <v>-1.0000000000000016</v>
      </c>
      <c r="AV2207" s="17">
        <v>-1.0000000000000016</v>
      </c>
      <c r="AW2207" s="17">
        <v>-1.0000000000000016</v>
      </c>
      <c r="AX2207" s="17">
        <v>-1.0000000000000016</v>
      </c>
      <c r="AY2207" s="17">
        <v>-8.9316457649726552E-2</v>
      </c>
      <c r="AZ2207" s="17">
        <v>0.9989761638710859</v>
      </c>
      <c r="BA2207" s="17">
        <v>-0.39629946098242419</v>
      </c>
      <c r="BB2207" s="17">
        <v>0.55357621924049183</v>
      </c>
      <c r="BC2207" s="17">
        <v>-0.22150649644634554</v>
      </c>
      <c r="BD2207" s="17">
        <v>15.937446613443841</v>
      </c>
      <c r="BE2207" s="17">
        <v>-4.825502804295545</v>
      </c>
      <c r="BF2207" s="17">
        <v>-1.0000000000000016</v>
      </c>
      <c r="BG2207" s="22">
        <v>12.951097629225387</v>
      </c>
    </row>
    <row r="2208" spans="1:100" x14ac:dyDescent="0.25">
      <c r="A2208">
        <v>5263</v>
      </c>
      <c r="B2208" t="s">
        <v>2005</v>
      </c>
      <c r="C2208" s="48">
        <v>3</v>
      </c>
      <c r="D2208" s="22">
        <v>1448.8320088503374</v>
      </c>
      <c r="E2208" s="17">
        <v>77.603945359769099</v>
      </c>
      <c r="F2208" s="17">
        <v>-40.227772995407982</v>
      </c>
      <c r="G2208" s="17">
        <v>0.39900526064105424</v>
      </c>
      <c r="H2208" s="17">
        <v>12.554250567672341</v>
      </c>
      <c r="I2208" s="17">
        <v>57.482137097294846</v>
      </c>
      <c r="J2208" s="17">
        <v>10.674600039307693</v>
      </c>
      <c r="K2208" s="17">
        <v>-1.0000000000000002</v>
      </c>
      <c r="L2208" s="17">
        <v>-1.0000000000000002</v>
      </c>
      <c r="M2208" s="17">
        <v>-1.0000000000000002</v>
      </c>
      <c r="N2208" s="17">
        <v>0.21625685794279709</v>
      </c>
      <c r="O2208" s="17">
        <v>-1.0000000000000002</v>
      </c>
      <c r="P2208" s="17">
        <v>-1.0000000000000002</v>
      </c>
      <c r="Q2208" s="17">
        <v>4.8616567475381425</v>
      </c>
      <c r="R2208" s="17">
        <v>-1.0000000000000002</v>
      </c>
      <c r="S2208" s="17">
        <v>3.6051892862140553</v>
      </c>
      <c r="T2208" s="17">
        <v>0.3818446446689458</v>
      </c>
      <c r="U2208" s="17">
        <v>0.2411076238530398</v>
      </c>
      <c r="V2208" s="17">
        <v>0.29307801677893186</v>
      </c>
      <c r="W2208" s="17">
        <v>7.6925938201341921</v>
      </c>
      <c r="X2208" s="17">
        <v>1.2404534942120065</v>
      </c>
      <c r="Y2208" s="17">
        <v>0.26917492816449828</v>
      </c>
      <c r="Z2208" s="17">
        <v>36.377758887285857</v>
      </c>
      <c r="AA2208" s="17">
        <v>-0.51068001638937166</v>
      </c>
      <c r="AB2208" s="17">
        <v>1.3115584173038901</v>
      </c>
      <c r="AC2208" s="17">
        <v>5.2677284868791681</v>
      </c>
      <c r="AD2208" s="17">
        <v>1.3049381437111542</v>
      </c>
      <c r="AE2208" s="17">
        <v>0.21618710138033434</v>
      </c>
      <c r="AF2208" s="17">
        <v>43.173232892849249</v>
      </c>
      <c r="AG2208" s="17">
        <v>-31.932958746621875</v>
      </c>
      <c r="AH2208" s="17">
        <v>0.18079883987132631</v>
      </c>
      <c r="AI2208" s="17">
        <v>0.80187731214492031</v>
      </c>
      <c r="AJ2208" s="17">
        <v>0.33333333333333298</v>
      </c>
      <c r="AK2208" s="17">
        <v>0.60190296809268407</v>
      </c>
      <c r="AL2208" s="17">
        <v>1.1398334114147468</v>
      </c>
      <c r="AM2208" s="17">
        <v>0.33333333333333298</v>
      </c>
      <c r="AN2208" s="17">
        <v>0.65490948475775268</v>
      </c>
      <c r="AO2208" s="17">
        <v>0.9200701173294511</v>
      </c>
      <c r="AP2208" s="17">
        <v>0.33333333333333298</v>
      </c>
      <c r="AQ2208" s="17">
        <v>14.308904204445589</v>
      </c>
      <c r="AR2208" s="17">
        <v>4.2327005859841762</v>
      </c>
      <c r="AS2208" s="17">
        <v>0.45160660811415632</v>
      </c>
      <c r="AT2208" s="17">
        <v>5.990292845209356</v>
      </c>
      <c r="AU2208" s="17">
        <v>-1.0000000000000002</v>
      </c>
      <c r="AV2208" s="17">
        <v>-1.0000000000000002</v>
      </c>
      <c r="AW2208" s="17">
        <v>-1.0000000000000002</v>
      </c>
      <c r="AX2208" s="17">
        <v>-1.0000000000000002</v>
      </c>
      <c r="AY2208" s="17">
        <v>-2.0341615977417259E-2</v>
      </c>
      <c r="AZ2208" s="17">
        <v>0.56148317547052529</v>
      </c>
      <c r="BA2208" s="17">
        <v>0.47813437812942317</v>
      </c>
      <c r="BB2208" s="17">
        <v>2.2108661037909164E-2</v>
      </c>
      <c r="BC2208" s="17">
        <v>-0.21990856940611458</v>
      </c>
      <c r="BD2208" s="17">
        <v>3.3601324033003546</v>
      </c>
      <c r="BE2208" s="17">
        <v>-3.1070423445057531</v>
      </c>
      <c r="BF2208" s="17">
        <v>-1.0000000000000002</v>
      </c>
      <c r="CU2208" t="e">
        <v>#N/A</v>
      </c>
      <c r="CV2208" t="e">
        <v>#N/A</v>
      </c>
    </row>
    <row r="2209" spans="1:100" x14ac:dyDescent="0.25">
      <c r="A2209">
        <v>5265</v>
      </c>
      <c r="B2209" t="s">
        <v>2006</v>
      </c>
      <c r="C2209" s="48">
        <v>3</v>
      </c>
      <c r="D2209" s="22">
        <v>1418.7827482803739</v>
      </c>
      <c r="E2209" s="17">
        <v>66.985437805477702</v>
      </c>
      <c r="F2209" s="17">
        <v>-22.715168351516127</v>
      </c>
      <c r="G2209" s="17">
        <v>7.2157046054527052E-3</v>
      </c>
      <c r="H2209" s="17">
        <v>4.0826439179268288</v>
      </c>
      <c r="I2209" s="17">
        <v>31.307064549452768</v>
      </c>
      <c r="J2209" s="17">
        <v>20.789979788940741</v>
      </c>
      <c r="K2209" s="17">
        <v>-1</v>
      </c>
      <c r="L2209" s="17">
        <v>-1</v>
      </c>
      <c r="M2209" s="17">
        <v>-1</v>
      </c>
      <c r="N2209" s="17">
        <v>0.29947289734690513</v>
      </c>
      <c r="O2209" s="17">
        <v>-1</v>
      </c>
      <c r="P2209" s="17">
        <v>-1</v>
      </c>
      <c r="Q2209" s="17">
        <v>4.9560323406092479</v>
      </c>
      <c r="R2209" s="17">
        <v>-1</v>
      </c>
      <c r="S2209" s="17">
        <v>-0.28942563079382</v>
      </c>
      <c r="T2209" s="17">
        <v>-2.7677935120313225E-2</v>
      </c>
      <c r="U2209" s="17">
        <v>-0.14726858054739</v>
      </c>
      <c r="V2209" s="17">
        <v>-8.0485805786289805E-2</v>
      </c>
      <c r="W2209" s="17">
        <v>-0.87338842268242056</v>
      </c>
      <c r="X2209" s="17">
        <v>-2.3061768683085564</v>
      </c>
      <c r="Y2209" s="17">
        <v>-1.9609998204477262E-2</v>
      </c>
      <c r="Z2209" s="17">
        <v>33.985293439650967</v>
      </c>
      <c r="AA2209" s="17">
        <v>3.1711162339706278</v>
      </c>
      <c r="AB2209" s="17">
        <v>-0.13896607271135181</v>
      </c>
      <c r="AC2209" s="17">
        <v>-11.123853724278275</v>
      </c>
      <c r="AD2209" s="17">
        <v>1.3440693936977604</v>
      </c>
      <c r="AE2209" s="17">
        <v>0.58234983779177285</v>
      </c>
      <c r="AF2209" s="17">
        <v>23.304823480453095</v>
      </c>
      <c r="AG2209" s="17">
        <v>-41.157586043979215</v>
      </c>
      <c r="AH2209" s="17">
        <v>0.55690540770582664</v>
      </c>
      <c r="AI2209" s="17">
        <v>0.40744212493000614</v>
      </c>
      <c r="AJ2209" s="17">
        <v>0.33333333333333298</v>
      </c>
      <c r="AK2209" s="17">
        <v>1.0674554112245003</v>
      </c>
      <c r="AL2209" s="17">
        <v>0.95381934665694179</v>
      </c>
      <c r="AM2209" s="17">
        <v>0.33333333333333298</v>
      </c>
      <c r="AN2209" s="17">
        <v>0.14258072566397262</v>
      </c>
      <c r="AO2209" s="17">
        <v>0.23918674221298686</v>
      </c>
      <c r="AP2209" s="17">
        <v>0.33333333333333298</v>
      </c>
      <c r="AQ2209" s="17">
        <v>8.002241068999675</v>
      </c>
      <c r="AR2209" s="17">
        <v>3.4412869480175932</v>
      </c>
      <c r="AS2209" s="17">
        <v>6.6741387286781491</v>
      </c>
      <c r="AT2209" s="17">
        <v>10.674554112244996</v>
      </c>
      <c r="AU2209" s="17">
        <v>-1</v>
      </c>
      <c r="AV2209" s="17">
        <v>-1</v>
      </c>
      <c r="AW2209" s="17">
        <v>-1</v>
      </c>
      <c r="AX2209" s="17">
        <v>-1</v>
      </c>
      <c r="AY2209" s="17">
        <v>-1.2459436503529226E-2</v>
      </c>
      <c r="AZ2209" s="17">
        <v>8.4653441405029589E-2</v>
      </c>
      <c r="BA2209" s="17">
        <v>-0.12642311742843956</v>
      </c>
      <c r="BB2209" s="17">
        <v>2.1185667436815284E-2</v>
      </c>
      <c r="BC2209" s="17">
        <v>0.45751460545198314</v>
      </c>
      <c r="BD2209" s="17">
        <v>0.95290889294552761</v>
      </c>
      <c r="BE2209" s="17">
        <v>10.805749549157383</v>
      </c>
      <c r="BF2209" s="17">
        <v>-1</v>
      </c>
      <c r="CU2209" t="e">
        <v>#N/A</v>
      </c>
      <c r="CV2209" t="e">
        <v>#N/A</v>
      </c>
    </row>
    <row r="2210" spans="1:100" x14ac:dyDescent="0.25">
      <c r="A2210">
        <v>5268</v>
      </c>
      <c r="B2210" t="s">
        <v>2007</v>
      </c>
      <c r="C2210" s="48">
        <v>2</v>
      </c>
      <c r="D2210" s="22">
        <v>1484.913779296875</v>
      </c>
      <c r="E2210" s="17">
        <v>52.052254867251165</v>
      </c>
      <c r="F2210" s="17">
        <v>-54.220270468153885</v>
      </c>
      <c r="G2210" s="17">
        <v>7.9101442835786129E-2</v>
      </c>
      <c r="H2210" s="17">
        <v>3.2587597488643496</v>
      </c>
      <c r="I2210" s="17">
        <v>33.946624766260022</v>
      </c>
      <c r="J2210" s="17">
        <v>6.7329136567545396</v>
      </c>
      <c r="K2210" s="17">
        <v>-1.0000000000000009</v>
      </c>
      <c r="L2210" s="17">
        <v>-1.0000000000000009</v>
      </c>
      <c r="M2210" s="17">
        <v>-1.0000000000000009</v>
      </c>
      <c r="N2210" s="17">
        <v>0.17749645625270621</v>
      </c>
      <c r="O2210" s="17">
        <v>-1.0000000000000009</v>
      </c>
      <c r="P2210" s="17">
        <v>-1.0000000000000009</v>
      </c>
      <c r="Q2210" s="17">
        <v>3.024657763036986</v>
      </c>
      <c r="R2210" s="17">
        <v>-1.0000000000000009</v>
      </c>
      <c r="S2210" s="17">
        <v>-0.11220441671615866</v>
      </c>
      <c r="T2210" s="17">
        <v>3.7750144062436986E-3</v>
      </c>
      <c r="U2210" s="17">
        <v>-0.3145364933408733</v>
      </c>
      <c r="V2210" s="17">
        <v>-0.57983148668261342</v>
      </c>
      <c r="W2210" s="17">
        <v>-0.27540770497889921</v>
      </c>
      <c r="X2210" s="17">
        <v>-3.1085078489282321</v>
      </c>
      <c r="Y2210" s="17">
        <v>-2.4091287038798176E-2</v>
      </c>
      <c r="Z2210" s="17">
        <v>21.510986810722841</v>
      </c>
      <c r="AA2210" s="17">
        <v>-0.3335445828013528</v>
      </c>
      <c r="AB2210" s="17">
        <v>-0.19379058530245619</v>
      </c>
      <c r="AC2210" s="17">
        <v>2.9877472248146404</v>
      </c>
      <c r="AD2210" s="17">
        <v>-0.44747678979441008</v>
      </c>
      <c r="AE2210" s="17">
        <v>-0.42485561388312332</v>
      </c>
      <c r="AF2210" s="17">
        <v>29.111863276531817</v>
      </c>
      <c r="AG2210" s="17">
        <v>-41.149137165074983</v>
      </c>
      <c r="AH2210" s="17">
        <v>-7.1769639782334416E-2</v>
      </c>
      <c r="AI2210" s="17">
        <v>-4.3181607123017995E-2</v>
      </c>
      <c r="AJ2210" s="17">
        <v>0.33333333333333298</v>
      </c>
      <c r="AK2210" s="17">
        <v>0.28378592395292596</v>
      </c>
      <c r="AL2210" s="17">
        <v>0.41359492222678274</v>
      </c>
      <c r="AM2210" s="17">
        <v>0.33333333333333298</v>
      </c>
      <c r="AN2210" s="17">
        <v>-2.102125071703409E-2</v>
      </c>
      <c r="AO2210" s="17">
        <v>1.5978682342049189E-2</v>
      </c>
      <c r="AP2210" s="17">
        <v>0.33333333333333298</v>
      </c>
      <c r="AQ2210" s="17">
        <v>2.8761151477912508</v>
      </c>
      <c r="AR2210" s="17">
        <v>2.2444243630026963</v>
      </c>
      <c r="AS2210" s="17">
        <v>-1.0178257867144502</v>
      </c>
      <c r="AT2210" s="17">
        <v>2.78619577460293</v>
      </c>
      <c r="AU2210" s="17">
        <v>-1.0000000000000009</v>
      </c>
      <c r="AV2210" s="17">
        <v>-1.0000000000000009</v>
      </c>
      <c r="AW2210" s="17">
        <v>-1.0000000000000009</v>
      </c>
      <c r="AX2210" s="17">
        <v>-1.0000000000000009</v>
      </c>
      <c r="AY2210" s="17">
        <v>-4.3423557050016638E-2</v>
      </c>
      <c r="AZ2210" s="17">
        <v>0.68247315891867311</v>
      </c>
      <c r="BA2210" s="17">
        <v>-9.2033368749659727E-2</v>
      </c>
      <c r="BB2210" s="17">
        <v>0.3773141093082355</v>
      </c>
      <c r="BC2210" s="17">
        <v>-5.2792610493873154E-2</v>
      </c>
      <c r="BD2210" s="17">
        <v>11.237512043702402</v>
      </c>
      <c r="BE2210" s="17">
        <v>-0.28503928920590571</v>
      </c>
      <c r="BF2210" s="17">
        <v>-1.0000000000000009</v>
      </c>
      <c r="BG2210" s="22">
        <v>50.723826479382296</v>
      </c>
    </row>
    <row r="2211" spans="1:100" x14ac:dyDescent="0.25">
      <c r="A2211">
        <v>5274</v>
      </c>
      <c r="B2211" t="s">
        <v>631</v>
      </c>
      <c r="C2211" s="48">
        <v>2</v>
      </c>
      <c r="D2211" s="22">
        <v>1526.53857421875</v>
      </c>
      <c r="E2211" s="17">
        <v>42.202926486919353</v>
      </c>
      <c r="F2211" s="17">
        <v>-70.109636647845434</v>
      </c>
      <c r="G2211" s="17">
        <v>-3.1338904110634058E-2</v>
      </c>
      <c r="H2211" s="17">
        <v>2.2513511117251888</v>
      </c>
      <c r="I2211" s="17">
        <v>26.212248526233388</v>
      </c>
      <c r="J2211" s="17">
        <v>4.8226521355474645</v>
      </c>
      <c r="K2211" s="17">
        <v>-1.0000000000000011</v>
      </c>
      <c r="L2211" s="17">
        <v>-1.0000000000000011</v>
      </c>
      <c r="M2211" s="17">
        <v>-1.0000000000000011</v>
      </c>
      <c r="N2211" s="17">
        <v>0.14997475819788453</v>
      </c>
      <c r="O2211" s="17">
        <v>-1.0000000000000011</v>
      </c>
      <c r="P2211" s="17">
        <v>-1.0000000000000011</v>
      </c>
      <c r="Q2211" s="17">
        <v>2.7290097346812949</v>
      </c>
      <c r="R2211" s="17">
        <v>-1.0000000000000011</v>
      </c>
      <c r="S2211" s="17">
        <v>-0.49778968926609823</v>
      </c>
      <c r="T2211" s="17">
        <v>-3.9504469581251728E-2</v>
      </c>
      <c r="U2211" s="17">
        <v>-0.44422532284833366</v>
      </c>
      <c r="V2211" s="17">
        <v>-0.74976578578121689</v>
      </c>
      <c r="W2211" s="17">
        <v>-1.136513466055753</v>
      </c>
      <c r="X2211" s="17">
        <v>-4.1694690552159264</v>
      </c>
      <c r="Y2211" s="17">
        <v>-6.3029451320132129E-2</v>
      </c>
      <c r="Z2211" s="17">
        <v>17.935869885094803</v>
      </c>
      <c r="AA2211" s="17">
        <v>-0.59684782002520742</v>
      </c>
      <c r="AB2211" s="17">
        <v>-0.57331892869222201</v>
      </c>
      <c r="AC2211" s="17">
        <v>-1.3696311125637486</v>
      </c>
      <c r="AD2211" s="17">
        <v>-0.78006194883711988</v>
      </c>
      <c r="AE2211" s="17">
        <v>-0.70337816906848105</v>
      </c>
      <c r="AF2211" s="17">
        <v>22.054831224646637</v>
      </c>
      <c r="AG2211" s="17">
        <v>-53.206433507230301</v>
      </c>
      <c r="AH2211" s="17">
        <v>-0.15518794922216778</v>
      </c>
      <c r="AI2211" s="17">
        <v>-0.14187590980587039</v>
      </c>
      <c r="AJ2211" s="17">
        <v>0.33333333333333298</v>
      </c>
      <c r="AK2211" s="17">
        <v>0.17243499279936675</v>
      </c>
      <c r="AL2211" s="17">
        <v>0.31634004513418801</v>
      </c>
      <c r="AM2211" s="17">
        <v>0.33333333333333298</v>
      </c>
      <c r="AN2211" s="17">
        <v>-0.12140351236203489</v>
      </c>
      <c r="AO2211" s="17">
        <v>-9.3712157841855215E-2</v>
      </c>
      <c r="AP2211" s="17">
        <v>0.33333333333333298</v>
      </c>
      <c r="AQ2211" s="17">
        <v>1.6246614942094988</v>
      </c>
      <c r="AR2211" s="17">
        <v>2.2444243630026963</v>
      </c>
      <c r="AS2211" s="17">
        <v>-2.6108518227740927</v>
      </c>
      <c r="AT2211" s="17">
        <v>1.671651348486213</v>
      </c>
      <c r="AU2211" s="17">
        <v>-1.0000000000000011</v>
      </c>
      <c r="AV2211" s="17">
        <v>-1.0000000000000011</v>
      </c>
      <c r="AW2211" s="17">
        <v>-1.0000000000000011</v>
      </c>
      <c r="AX2211" s="17">
        <v>-1.0000000000000011</v>
      </c>
      <c r="AY2211" s="17">
        <v>-6.0199740162746422E-2</v>
      </c>
      <c r="AZ2211" s="17">
        <v>0.79817106202407118</v>
      </c>
      <c r="BA2211" s="17">
        <v>-0.20325805953165504</v>
      </c>
      <c r="BB2211" s="17">
        <v>0.44174685148444764</v>
      </c>
      <c r="BC2211" s="17">
        <v>-0.11446609391751131</v>
      </c>
      <c r="BD2211" s="17">
        <v>12.955576535802287</v>
      </c>
      <c r="BE2211" s="17">
        <v>-1.9448090215704354</v>
      </c>
      <c r="BF2211" s="17">
        <v>-1.0000000000000011</v>
      </c>
      <c r="BG2211" s="22">
        <v>186.86419428215265</v>
      </c>
    </row>
    <row r="2212" spans="1:100" x14ac:dyDescent="0.25">
      <c r="A2212">
        <v>5275</v>
      </c>
      <c r="B2212" t="s">
        <v>2008</v>
      </c>
      <c r="C2212" s="48">
        <v>2</v>
      </c>
      <c r="D2212" s="22">
        <v>1459.9005664062499</v>
      </c>
      <c r="E2212" s="17">
        <v>19.45968175808359</v>
      </c>
      <c r="F2212" s="17">
        <v>-106.80003112514243</v>
      </c>
      <c r="G2212" s="17">
        <v>-0.28635850966625093</v>
      </c>
      <c r="H2212" s="17">
        <v>-7.4872595279182441E-2</v>
      </c>
      <c r="I2212" s="17">
        <v>8.3526742629685415</v>
      </c>
      <c r="J2212" s="17">
        <v>0.41163611544529743</v>
      </c>
      <c r="K2212" s="17">
        <v>-1.0000000000000016</v>
      </c>
      <c r="L2212" s="17">
        <v>-1.0000000000000016</v>
      </c>
      <c r="M2212" s="17">
        <v>-1.0000000000000016</v>
      </c>
      <c r="N2212" s="17">
        <v>8.6423956555017056E-2</v>
      </c>
      <c r="O2212" s="17">
        <v>-1.0000000000000016</v>
      </c>
      <c r="P2212" s="17">
        <v>-1.0000000000000016</v>
      </c>
      <c r="Q2212" s="17">
        <v>2.0463240526891679</v>
      </c>
      <c r="R2212" s="17">
        <v>-1.0000000000000016</v>
      </c>
      <c r="S2212" s="17">
        <v>-1.3881509280029343</v>
      </c>
      <c r="T2212" s="17">
        <v>-0.13944183160797871</v>
      </c>
      <c r="U2212" s="17">
        <v>-0.74369191327843764</v>
      </c>
      <c r="V2212" s="17">
        <v>-1.1421638461342933</v>
      </c>
      <c r="W2212" s="17">
        <v>-3.1249068168845611</v>
      </c>
      <c r="X2212" s="17">
        <v>-6.6193518726663596</v>
      </c>
      <c r="Y2212" s="17">
        <v>-0.15294220124025967</v>
      </c>
      <c r="Z2212" s="17">
        <v>9.6805091098231344</v>
      </c>
      <c r="AA2212" s="17">
        <v>-1.2048456175232622</v>
      </c>
      <c r="AB2212" s="17">
        <v>-1.4496940135639753</v>
      </c>
      <c r="AC2212" s="17">
        <v>-11.431324466297333</v>
      </c>
      <c r="AD2212" s="17">
        <v>-1.5480397614554748</v>
      </c>
      <c r="AE2212" s="17">
        <v>-1.3465191417799471</v>
      </c>
      <c r="AF2212" s="17">
        <v>5.7593234684258618</v>
      </c>
      <c r="AG2212" s="17">
        <v>-81.048133051468298</v>
      </c>
      <c r="AH2212" s="17">
        <v>-0.34781052745241703</v>
      </c>
      <c r="AI2212" s="17">
        <v>-0.36977253306601249</v>
      </c>
      <c r="AJ2212" s="17">
        <v>0.33333333333333298</v>
      </c>
      <c r="AK2212" s="17">
        <v>-8.468725759348894E-2</v>
      </c>
      <c r="AL2212" s="17">
        <v>9.1767222970327023E-2</v>
      </c>
      <c r="AM2212" s="17">
        <v>0.33333333333333298</v>
      </c>
      <c r="AN2212" s="17">
        <v>-0.35319782917913384</v>
      </c>
      <c r="AO2212" s="17">
        <v>-0.34700106511353096</v>
      </c>
      <c r="AP2212" s="17">
        <v>0.33333333333333298</v>
      </c>
      <c r="AQ2212" s="17">
        <v>-1.265090538735369</v>
      </c>
      <c r="AR2212" s="17">
        <v>2.2444243630026963</v>
      </c>
      <c r="AS2212" s="17">
        <v>-6.2893342124830873</v>
      </c>
      <c r="AT2212" s="17">
        <v>-0.90196135539627509</v>
      </c>
      <c r="AU2212" s="17">
        <v>-1.0000000000000016</v>
      </c>
      <c r="AV2212" s="17">
        <v>-1.0000000000000016</v>
      </c>
      <c r="AW2212" s="17">
        <v>-1.0000000000000016</v>
      </c>
      <c r="AX2212" s="17">
        <v>-1.0000000000000016</v>
      </c>
      <c r="AY2212" s="17">
        <v>-9.8937898077197148E-2</v>
      </c>
      <c r="AZ2212" s="17">
        <v>1.0653309762161638</v>
      </c>
      <c r="BA2212" s="17">
        <v>-0.46008880622453585</v>
      </c>
      <c r="BB2212" s="17">
        <v>0.59052954683958014</v>
      </c>
      <c r="BC2212" s="17">
        <v>-0.25687733990506212</v>
      </c>
      <c r="BD2212" s="17">
        <v>16.922787262756877</v>
      </c>
      <c r="BE2212" s="17">
        <v>-5.7774103684867422</v>
      </c>
      <c r="BF2212" s="17">
        <v>-1.0000000000000016</v>
      </c>
      <c r="BG2212" s="22">
        <v>3.3095845866218951</v>
      </c>
    </row>
    <row r="2213" spans="1:100" x14ac:dyDescent="0.25">
      <c r="A2213">
        <v>5276</v>
      </c>
      <c r="B2213" t="s">
        <v>2009</v>
      </c>
      <c r="C2213" s="48">
        <v>2</v>
      </c>
      <c r="D2213" s="22">
        <v>1503.2277148437499</v>
      </c>
      <c r="E2213" s="17">
        <v>52.846677212562305</v>
      </c>
      <c r="F2213" s="17">
        <v>-52.938673687282538</v>
      </c>
      <c r="G2213" s="17">
        <v>8.8009286705968359E-2</v>
      </c>
      <c r="H2213" s="17">
        <v>3.3400148254846931</v>
      </c>
      <c r="I2213" s="17">
        <v>34.570460328935582</v>
      </c>
      <c r="J2213" s="17">
        <v>6.8869906028400578</v>
      </c>
      <c r="K2213" s="17">
        <v>-1.0000000000000009</v>
      </c>
      <c r="L2213" s="17">
        <v>-1.0000000000000009</v>
      </c>
      <c r="M2213" s="17">
        <v>-1.0000000000000009</v>
      </c>
      <c r="N2213" s="17">
        <v>0.17971628800888123</v>
      </c>
      <c r="O2213" s="17">
        <v>-1.0000000000000009</v>
      </c>
      <c r="P2213" s="17">
        <v>-1.0000000000000009</v>
      </c>
      <c r="Q2213" s="17">
        <v>3.048503998130736</v>
      </c>
      <c r="R2213" s="17">
        <v>-1.0000000000000009</v>
      </c>
      <c r="S2213" s="17">
        <v>-8.1104067056963158E-2</v>
      </c>
      <c r="T2213" s="17">
        <v>7.2658300076262339E-3</v>
      </c>
      <c r="U2213" s="17">
        <v>-0.3040761147120411</v>
      </c>
      <c r="V2213" s="17">
        <v>-0.56612500851215275</v>
      </c>
      <c r="W2213" s="17">
        <v>-0.20595305468602731</v>
      </c>
      <c r="X2213" s="17">
        <v>-3.0229333551925675</v>
      </c>
      <c r="Y2213" s="17">
        <v>-2.0950631493973526E-2</v>
      </c>
      <c r="Z2213" s="17">
        <v>21.799346855504218</v>
      </c>
      <c r="AA2213" s="17">
        <v>-0.31230719816291497</v>
      </c>
      <c r="AB2213" s="17">
        <v>-0.16317877249399837</v>
      </c>
      <c r="AC2213" s="17">
        <v>3.3392025306505779</v>
      </c>
      <c r="AD2213" s="17">
        <v>-0.42065129755171071</v>
      </c>
      <c r="AE2213" s="17">
        <v>-0.40239067688759711</v>
      </c>
      <c r="AF2213" s="17">
        <v>29.681065940623075</v>
      </c>
      <c r="AG2213" s="17">
        <v>-40.176625612168088</v>
      </c>
      <c r="AH2213" s="17">
        <v>-6.5041326290480872E-2</v>
      </c>
      <c r="AI2213" s="17">
        <v>-3.5221169986743128E-2</v>
      </c>
      <c r="AJ2213" s="17">
        <v>0.33333333333333298</v>
      </c>
      <c r="AK2213" s="17">
        <v>0.29276721328187505</v>
      </c>
      <c r="AL2213" s="17">
        <v>0.42143925887283568</v>
      </c>
      <c r="AM2213" s="17">
        <v>0.33333333333333298</v>
      </c>
      <c r="AN2213" s="17">
        <v>-1.2924667006524171E-2</v>
      </c>
      <c r="AO2213" s="17">
        <v>2.4826072859768011E-2</v>
      </c>
      <c r="AP2213" s="17">
        <v>0.33333333333333298</v>
      </c>
      <c r="AQ2213" s="17">
        <v>2.977054288830745</v>
      </c>
      <c r="AR2213" s="17">
        <v>2.2444243630026963</v>
      </c>
      <c r="AS2213" s="17">
        <v>-0.88933626632894214</v>
      </c>
      <c r="AT2213" s="17">
        <v>2.8760921576616165</v>
      </c>
      <c r="AU2213" s="17">
        <v>-1.0000000000000009</v>
      </c>
      <c r="AV2213" s="17">
        <v>-1.0000000000000009</v>
      </c>
      <c r="AW2213" s="17">
        <v>-1.0000000000000009</v>
      </c>
      <c r="AX2213" s="17">
        <v>-1.0000000000000009</v>
      </c>
      <c r="AY2213" s="17">
        <v>-4.207043181963064E-2</v>
      </c>
      <c r="AZ2213" s="17">
        <v>0.67314125363707922</v>
      </c>
      <c r="BA2213" s="17">
        <v>-8.3062261655293401E-2</v>
      </c>
      <c r="BB2213" s="17">
        <v>0.37211712448065382</v>
      </c>
      <c r="BC2213" s="17">
        <v>-4.7818180618760836E-2</v>
      </c>
      <c r="BD2213" s="17">
        <v>11.098937232252791</v>
      </c>
      <c r="BE2213" s="17">
        <v>-0.15116638817698824</v>
      </c>
      <c r="BF2213" s="17">
        <v>-1.0000000000000009</v>
      </c>
      <c r="BG2213" s="22">
        <v>105.56138982599828</v>
      </c>
    </row>
    <row r="2214" spans="1:100" x14ac:dyDescent="0.25">
      <c r="A2214">
        <v>5278</v>
      </c>
      <c r="B2214" t="s">
        <v>2010</v>
      </c>
      <c r="C2214" s="48">
        <v>2</v>
      </c>
      <c r="D2214" s="22">
        <v>1502.1938671875</v>
      </c>
      <c r="E2214" s="17">
        <v>98.629057680122699</v>
      </c>
      <c r="F2214" s="17">
        <v>20.919459551495496</v>
      </c>
      <c r="G2214" s="17">
        <v>0.60136631853843125</v>
      </c>
      <c r="H2214" s="17">
        <v>8.0227265527037783</v>
      </c>
      <c r="I2214" s="17">
        <v>70.521963012840331</v>
      </c>
      <c r="J2214" s="17">
        <v>15.766410232211442</v>
      </c>
      <c r="K2214" s="17">
        <v>-0.99999999999999967</v>
      </c>
      <c r="L2214" s="17">
        <v>-0.99999999999999967</v>
      </c>
      <c r="M2214" s="17">
        <v>-0.99999999999999967</v>
      </c>
      <c r="N2214" s="17">
        <v>0.3076446911247</v>
      </c>
      <c r="O2214" s="17">
        <v>-0.99999999999999967</v>
      </c>
      <c r="P2214" s="17">
        <v>-0.99999999999999967</v>
      </c>
      <c r="Q2214" s="17">
        <v>4.4227571447405465</v>
      </c>
      <c r="R2214" s="17">
        <v>-0.99999999999999967</v>
      </c>
      <c r="S2214" s="17">
        <v>1.7112020647825141</v>
      </c>
      <c r="T2214" s="17">
        <v>0.20844074527514322</v>
      </c>
      <c r="U2214" s="17">
        <v>0.29875314487074234</v>
      </c>
      <c r="V2214" s="17">
        <v>0.22377623504435115</v>
      </c>
      <c r="W2214" s="17">
        <v>3.7967027665122632</v>
      </c>
      <c r="X2214" s="17">
        <v>1.9087054055356663</v>
      </c>
      <c r="Y2214" s="17">
        <v>0.16004463874153307</v>
      </c>
      <c r="Z2214" s="17">
        <v>38.417471156442929</v>
      </c>
      <c r="AA2214" s="17">
        <v>0.91159848549718392</v>
      </c>
      <c r="AB2214" s="17">
        <v>1.6009730908950668</v>
      </c>
      <c r="AC2214" s="17">
        <v>23.593492486230524</v>
      </c>
      <c r="AD2214" s="17">
        <v>1.1252957661651819</v>
      </c>
      <c r="AE2214" s="17">
        <v>0.89225857206591819</v>
      </c>
      <c r="AF2214" s="17">
        <v>62.484087009181565</v>
      </c>
      <c r="AG2214" s="17">
        <v>15.868995696285261</v>
      </c>
      <c r="AH2214" s="17">
        <v>0.32270986173585148</v>
      </c>
      <c r="AI2214" s="17">
        <v>0.42353702559031342</v>
      </c>
      <c r="AJ2214" s="17">
        <v>0.33333333333333298</v>
      </c>
      <c r="AK2214" s="17">
        <v>0.81035689032720715</v>
      </c>
      <c r="AL2214" s="17">
        <v>0.87350660940105451</v>
      </c>
      <c r="AM2214" s="17">
        <v>0.33333333333333298</v>
      </c>
      <c r="AN2214" s="17">
        <v>0.4536796249168602</v>
      </c>
      <c r="AO2214" s="17">
        <v>0.53469919163344515</v>
      </c>
      <c r="AP2214" s="17">
        <v>0.33333333333333298</v>
      </c>
      <c r="AQ2214" s="17">
        <v>8.7941542060403393</v>
      </c>
      <c r="AR2214" s="17">
        <v>2.2444243630026963</v>
      </c>
      <c r="AS2214" s="17">
        <v>6.5154857947622027</v>
      </c>
      <c r="AT2214" s="17">
        <v>8.0568004246709091</v>
      </c>
      <c r="AU2214" s="17">
        <v>-0.99999999999999967</v>
      </c>
      <c r="AV2214" s="17">
        <v>-0.99999999999999967</v>
      </c>
      <c r="AW2214" s="17">
        <v>-0.99999999999999967</v>
      </c>
      <c r="AX2214" s="17">
        <v>-0.99999999999999967</v>
      </c>
      <c r="AY2214" s="17">
        <v>3.59098698214627E-2</v>
      </c>
      <c r="AZ2214" s="17">
        <v>0.13534565837113929</v>
      </c>
      <c r="BA2214" s="17">
        <v>0.43394061550905977</v>
      </c>
      <c r="BB2214" s="17">
        <v>7.2616061771625801E-2</v>
      </c>
      <c r="BC2214" s="17">
        <v>0.23885709040775552</v>
      </c>
      <c r="BD2214" s="17">
        <v>3.1129021232809193</v>
      </c>
      <c r="BE2214" s="17">
        <v>7.5638986844217762</v>
      </c>
      <c r="BF2214" s="17">
        <v>-0.99999999999999967</v>
      </c>
      <c r="BG2214" s="22">
        <v>109.72833877265657</v>
      </c>
    </row>
    <row r="2215" spans="1:100" x14ac:dyDescent="0.25">
      <c r="A2215">
        <v>5279</v>
      </c>
      <c r="B2215" t="s">
        <v>2011</v>
      </c>
      <c r="C2215" s="48">
        <v>2</v>
      </c>
      <c r="D2215" s="22">
        <v>1580.0906933593751</v>
      </c>
      <c r="E2215" s="17">
        <v>105.09680018793861</v>
      </c>
      <c r="F2215" s="17">
        <v>31.353503893834844</v>
      </c>
      <c r="G2215" s="17">
        <v>0.67388900221193815</v>
      </c>
      <c r="H2215" s="17">
        <v>8.6842599500648614</v>
      </c>
      <c r="I2215" s="17">
        <v>75.600883325717163</v>
      </c>
      <c r="J2215" s="17">
        <v>17.020818569984808</v>
      </c>
      <c r="K2215" s="17">
        <v>-0.99999999999999956</v>
      </c>
      <c r="L2215" s="17">
        <v>-0.99999999999999956</v>
      </c>
      <c r="M2215" s="17">
        <v>-0.99999999999999956</v>
      </c>
      <c r="N2215" s="17">
        <v>0.32571731999063369</v>
      </c>
      <c r="O2215" s="17">
        <v>-0.99999999999999956</v>
      </c>
      <c r="P2215" s="17">
        <v>-0.99999999999999956</v>
      </c>
      <c r="Q2215" s="17">
        <v>4.6168998564574686</v>
      </c>
      <c r="R2215" s="17">
        <v>-0.99999999999999956</v>
      </c>
      <c r="S2215" s="17">
        <v>1.9644037209115801</v>
      </c>
      <c r="T2215" s="17">
        <v>0.23686101389581765</v>
      </c>
      <c r="U2215" s="17">
        <v>0.38391569839766959</v>
      </c>
      <c r="V2215" s="17">
        <v>0.33536671587456929</v>
      </c>
      <c r="W2215" s="17">
        <v>4.3621636913163879</v>
      </c>
      <c r="X2215" s="17">
        <v>2.6054050817037773</v>
      </c>
      <c r="Y2215" s="17">
        <v>0.18561409998536851</v>
      </c>
      <c r="Z2215" s="17">
        <v>40.765137394931934</v>
      </c>
      <c r="AA2215" s="17">
        <v>1.0845013956325542</v>
      </c>
      <c r="AB2215" s="17">
        <v>1.8501973531670743</v>
      </c>
      <c r="AC2215" s="17">
        <v>26.45484505840956</v>
      </c>
      <c r="AD2215" s="17">
        <v>1.3436939236380048</v>
      </c>
      <c r="AE2215" s="17">
        <v>1.0751555270659252</v>
      </c>
      <c r="AF2215" s="17">
        <v>67.11821681158942</v>
      </c>
      <c r="AG2215" s="17">
        <v>23.786640947835306</v>
      </c>
      <c r="AH2215" s="17">
        <v>0.37748802782599211</v>
      </c>
      <c r="AI2215" s="17">
        <v>0.48834645341036853</v>
      </c>
      <c r="AJ2215" s="17">
        <v>0.33333333333333298</v>
      </c>
      <c r="AK2215" s="17">
        <v>0.88347752585651973</v>
      </c>
      <c r="AL2215" s="17">
        <v>0.93737081195117766</v>
      </c>
      <c r="AM2215" s="17">
        <v>0.33333333333333298</v>
      </c>
      <c r="AN2215" s="17">
        <v>0.51959748201344713</v>
      </c>
      <c r="AO2215" s="17">
        <v>0.60672969791569986</v>
      </c>
      <c r="AP2215" s="17">
        <v>0.33333333333333298</v>
      </c>
      <c r="AQ2215" s="17">
        <v>9.6159442489020783</v>
      </c>
      <c r="AR2215" s="17">
        <v>2.2444243630026963</v>
      </c>
      <c r="AS2215" s="17">
        <v>7.56157562054719</v>
      </c>
      <c r="AT2215" s="17">
        <v>8.7886865069787383</v>
      </c>
      <c r="AU2215" s="17">
        <v>-0.99999999999999956</v>
      </c>
      <c r="AV2215" s="17">
        <v>-0.99999999999999956</v>
      </c>
      <c r="AW2215" s="17">
        <v>-0.99999999999999956</v>
      </c>
      <c r="AX2215" s="17">
        <v>-0.99999999999999956</v>
      </c>
      <c r="AY2215" s="17">
        <v>4.6926258802236075E-2</v>
      </c>
      <c r="AZ2215" s="17">
        <v>5.9370503813977599E-2</v>
      </c>
      <c r="BA2215" s="17">
        <v>0.50697835297813554</v>
      </c>
      <c r="BB2215" s="17">
        <v>3.0305117372573187E-2</v>
      </c>
      <c r="BC2215" s="17">
        <v>0.2793561168328148</v>
      </c>
      <c r="BD2215" s="17">
        <v>1.9847034971783297</v>
      </c>
      <c r="BE2215" s="17">
        <v>8.6538169851088593</v>
      </c>
      <c r="BF2215" s="17">
        <v>-0.99999999999999956</v>
      </c>
      <c r="BG2215" s="22">
        <v>538.63918278435415</v>
      </c>
    </row>
    <row r="2216" spans="1:100" x14ac:dyDescent="0.25">
      <c r="A2216">
        <v>5282</v>
      </c>
      <c r="B2216" t="s">
        <v>2012</v>
      </c>
      <c r="C2216" s="48">
        <v>3</v>
      </c>
      <c r="D2216" s="22">
        <v>1456.1160471416149</v>
      </c>
      <c r="E2216" s="17">
        <v>66.364293030707955</v>
      </c>
      <c r="F2216" s="17">
        <v>-39.799586456875758</v>
      </c>
      <c r="G2216" s="17">
        <v>0.44595985227525348</v>
      </c>
      <c r="H2216" s="17">
        <v>4.4316892729436281</v>
      </c>
      <c r="I2216" s="17">
        <v>46.228611303113667</v>
      </c>
      <c r="J2216" s="17">
        <v>7.2235363178635614</v>
      </c>
      <c r="K2216" s="17">
        <v>-1.0000000000000004</v>
      </c>
      <c r="L2216" s="17">
        <v>-1.0000000000000004</v>
      </c>
      <c r="M2216" s="17">
        <v>-1.0000000000000004</v>
      </c>
      <c r="N2216" s="17">
        <v>0.28224112717700234</v>
      </c>
      <c r="O2216" s="17">
        <v>-1.0000000000000004</v>
      </c>
      <c r="P2216" s="17">
        <v>-1.0000000000000004</v>
      </c>
      <c r="Q2216" s="17">
        <v>3.2938048662262336</v>
      </c>
      <c r="R2216" s="17">
        <v>-1.0000000000000004</v>
      </c>
      <c r="S2216" s="17">
        <v>0.60009365707179685</v>
      </c>
      <c r="T2216" s="17">
        <v>4.6114855000862584E-2</v>
      </c>
      <c r="U2216" s="17">
        <v>-3.1151453713100005E-2</v>
      </c>
      <c r="V2216" s="17">
        <v>-1.2661100605491299E-2</v>
      </c>
      <c r="W2216" s="17">
        <v>1.1378844067173939</v>
      </c>
      <c r="X2216" s="17">
        <v>3.3954993310288049</v>
      </c>
      <c r="Y2216" s="17">
        <v>0.11915317809642015</v>
      </c>
      <c r="Z2216" s="17">
        <v>27.166670284909131</v>
      </c>
      <c r="AA2216" s="17">
        <v>-0.43868265637558618</v>
      </c>
      <c r="AB2216" s="17">
        <v>0.75633213487241235</v>
      </c>
      <c r="AC2216" s="17">
        <v>12.096434348929213</v>
      </c>
      <c r="AD2216" s="17">
        <v>0.34930141614653992</v>
      </c>
      <c r="AE2216" s="17">
        <v>1.4014858505765337</v>
      </c>
      <c r="AF2216" s="17">
        <v>41.420922619287268</v>
      </c>
      <c r="AG2216" s="17">
        <v>-30.040809669136259</v>
      </c>
      <c r="AH2216" s="17">
        <v>3.9328302625007278E-3</v>
      </c>
      <c r="AI2216" s="17">
        <v>-9.1068847435550382E-2</v>
      </c>
      <c r="AJ2216" s="17">
        <v>0.33333333333333298</v>
      </c>
      <c r="AK2216" s="17">
        <v>0.68222709118487213</v>
      </c>
      <c r="AL2216" s="17">
        <v>0.58979191485954952</v>
      </c>
      <c r="AM2216" s="17">
        <v>0.33333333333333298</v>
      </c>
      <c r="AN2216" s="17">
        <v>0.31762513220296662</v>
      </c>
      <c r="AO2216" s="17">
        <v>0.46281466934127669</v>
      </c>
      <c r="AP2216" s="17">
        <v>0.33333333333333298</v>
      </c>
      <c r="AQ2216" s="17">
        <v>4.8076886838263793</v>
      </c>
      <c r="AR2216" s="17">
        <v>2.9876430697667025</v>
      </c>
      <c r="AS2216" s="17">
        <v>-2.5863776637518554</v>
      </c>
      <c r="AT2216" s="17">
        <v>6.8222709118487188</v>
      </c>
      <c r="AU2216" s="17">
        <v>-1.0000000000000004</v>
      </c>
      <c r="AV2216" s="17">
        <v>-1.0000000000000004</v>
      </c>
      <c r="AW2216" s="17">
        <v>-1.0000000000000004</v>
      </c>
      <c r="AX2216" s="17">
        <v>-1.0000000000000004</v>
      </c>
      <c r="AY2216" s="17">
        <v>-6.2521716463502408E-2</v>
      </c>
      <c r="AZ2216" s="17">
        <v>4.1187471848316712E-2</v>
      </c>
      <c r="BA2216" s="17">
        <v>-0.15231467105214822</v>
      </c>
      <c r="BB2216" s="17">
        <v>3.4148378508301325E-2</v>
      </c>
      <c r="BC2216" s="17">
        <v>0.36968117968191216</v>
      </c>
      <c r="BD2216" s="17">
        <v>1.0596468219491166</v>
      </c>
      <c r="BE2216" s="17">
        <v>8.4804561367870637</v>
      </c>
      <c r="BF2216" s="17">
        <v>-1.0000000000000004</v>
      </c>
      <c r="CU2216" t="e">
        <v>#N/A</v>
      </c>
      <c r="CV2216" t="e">
        <v>#N/A</v>
      </c>
    </row>
    <row r="2217" spans="1:100" x14ac:dyDescent="0.25">
      <c r="A2217">
        <v>5283</v>
      </c>
      <c r="B2217" t="s">
        <v>3055</v>
      </c>
      <c r="C2217" s="48">
        <v>2</v>
      </c>
      <c r="D2217" s="22">
        <v>1489.7147656249999</v>
      </c>
      <c r="E2217" s="17">
        <v>-2.2671548162502688</v>
      </c>
      <c r="F2217" s="17">
        <v>-141.8507116309614</v>
      </c>
      <c r="G2217" s="17">
        <v>-0.52998114835390164</v>
      </c>
      <c r="H2217" s="17">
        <v>-2.2971360814274195</v>
      </c>
      <c r="I2217" s="17">
        <v>-8.7087457732480047</v>
      </c>
      <c r="J2217" s="17">
        <v>-3.8022491651372849</v>
      </c>
      <c r="K2217" s="17">
        <v>-1.0000000000000022</v>
      </c>
      <c r="L2217" s="17">
        <v>-1.0000000000000022</v>
      </c>
      <c r="M2217" s="17">
        <v>-1.0000000000000022</v>
      </c>
      <c r="N2217" s="17">
        <v>2.5713275298887783E-2</v>
      </c>
      <c r="O2217" s="17">
        <v>-1.0000000000000022</v>
      </c>
      <c r="P2217" s="17">
        <v>-1.0000000000000022</v>
      </c>
      <c r="Q2217" s="17">
        <v>1.3941479704666246</v>
      </c>
      <c r="R2217" s="17">
        <v>-1.0000000000000022</v>
      </c>
      <c r="S2217" s="17">
        <v>-2.2387214317635458</v>
      </c>
      <c r="T2217" s="17">
        <v>-0.234912937789752</v>
      </c>
      <c r="U2217" s="17">
        <v>-1.0297751765648944</v>
      </c>
      <c r="V2217" s="17">
        <v>-1.5170254206820739</v>
      </c>
      <c r="W2217" s="17">
        <v>-5.0244377718575421</v>
      </c>
      <c r="X2217" s="17">
        <v>-8.9597480753914276</v>
      </c>
      <c r="Y2217" s="17">
        <v>-0.23883670076110977</v>
      </c>
      <c r="Z2217" s="17">
        <v>1.7940849621252219</v>
      </c>
      <c r="AA2217" s="17">
        <v>-1.7856716580154792</v>
      </c>
      <c r="AB2217" s="17">
        <v>-2.2869034123919696</v>
      </c>
      <c r="AC2217" s="17">
        <v>-21.043355192962313</v>
      </c>
      <c r="AD2217" s="17">
        <v>-2.2816962219304333</v>
      </c>
      <c r="AE2217" s="17">
        <v>-1.9609177895966097</v>
      </c>
      <c r="AF2217" s="17">
        <v>-9.8079290558503018</v>
      </c>
      <c r="AG2217" s="17">
        <v>-107.64557168265917</v>
      </c>
      <c r="AH2217" s="17">
        <v>-0.53182469639064578</v>
      </c>
      <c r="AI2217" s="17">
        <v>-0.58748433050086812</v>
      </c>
      <c r="AJ2217" s="17">
        <v>0.33333333333333298</v>
      </c>
      <c r="AK2217" s="17">
        <v>-0.33031857276056198</v>
      </c>
      <c r="AL2217" s="17">
        <v>-0.12276931587299922</v>
      </c>
      <c r="AM2217" s="17">
        <v>0.33333333333333298</v>
      </c>
      <c r="AN2217" s="17">
        <v>-0.57463313009550743</v>
      </c>
      <c r="AO2217" s="17">
        <v>-0.58897035137838527</v>
      </c>
      <c r="AP2217" s="17">
        <v>0.33333333333333298</v>
      </c>
      <c r="AQ2217" s="17">
        <v>-4.0256979590362159</v>
      </c>
      <c r="AR2217" s="17">
        <v>2.2444243630026963</v>
      </c>
      <c r="AS2217" s="17">
        <v>-9.8034231947575012</v>
      </c>
      <c r="AT2217" s="17">
        <v>-3.3605578876663085</v>
      </c>
      <c r="AU2217" s="17">
        <v>-1.0000000000000022</v>
      </c>
      <c r="AV2217" s="17">
        <v>-1.0000000000000022</v>
      </c>
      <c r="AW2217" s="17">
        <v>-1.0000000000000022</v>
      </c>
      <c r="AX2217" s="17">
        <v>-1.0000000000000022</v>
      </c>
      <c r="AY2217" s="17">
        <v>-0.13594482634240132</v>
      </c>
      <c r="AZ2217" s="17">
        <v>1.3205513664494528</v>
      </c>
      <c r="BA2217" s="17">
        <v>-0.70544164515280983</v>
      </c>
      <c r="BB2217" s="17">
        <v>0.73266306145507998</v>
      </c>
      <c r="BC2217" s="17">
        <v>-0.39292414874038006</v>
      </c>
      <c r="BD2217" s="17">
        <v>20.712701153592405</v>
      </c>
      <c r="BE2217" s="17">
        <v>-9.4387306467426164</v>
      </c>
      <c r="BF2217" s="17">
        <v>-1.0000000000000022</v>
      </c>
      <c r="BG2217" s="22">
        <v>60.568106645876696</v>
      </c>
    </row>
    <row r="2218" spans="1:100" x14ac:dyDescent="0.25">
      <c r="A2218">
        <v>5285</v>
      </c>
      <c r="B2218" t="s">
        <v>2013</v>
      </c>
      <c r="C2218" s="48">
        <v>2</v>
      </c>
      <c r="D2218" s="22">
        <v>1487.6038378906248</v>
      </c>
      <c r="E2218" s="17">
        <v>83.167785571882973</v>
      </c>
      <c r="F2218" s="17">
        <v>-4.0233390480772639</v>
      </c>
      <c r="G2218" s="17">
        <v>0.42799934467686124</v>
      </c>
      <c r="H2218" s="17">
        <v>6.4413172970125014</v>
      </c>
      <c r="I2218" s="17">
        <v>58.380699058908966</v>
      </c>
      <c r="J2218" s="17">
        <v>12.767721180858324</v>
      </c>
      <c r="K2218" s="17">
        <v>-1</v>
      </c>
      <c r="L2218" s="17">
        <v>-1</v>
      </c>
      <c r="M2218" s="17">
        <v>-1</v>
      </c>
      <c r="N2218" s="17">
        <v>0.26444169838499865</v>
      </c>
      <c r="O2218" s="17">
        <v>-1</v>
      </c>
      <c r="P2218" s="17">
        <v>-1</v>
      </c>
      <c r="Q2218" s="17">
        <v>3.9586549808001141</v>
      </c>
      <c r="R2218" s="17">
        <v>-1</v>
      </c>
      <c r="S2218" s="17">
        <v>1.1059182738867583</v>
      </c>
      <c r="T2218" s="17">
        <v>0.14050150588790616</v>
      </c>
      <c r="U2218" s="17">
        <v>9.5170300946271311E-2</v>
      </c>
      <c r="V2218" s="17">
        <v>-4.2983115180297397E-2</v>
      </c>
      <c r="W2218" s="17">
        <v>2.444956741618983</v>
      </c>
      <c r="X2218" s="17">
        <v>0.24323043371350955</v>
      </c>
      <c r="Y2218" s="17">
        <v>9.8920313295013301E-2</v>
      </c>
      <c r="Z2218" s="17">
        <v>32.805326503383213</v>
      </c>
      <c r="AA2218" s="17">
        <v>0.49827050611659751</v>
      </c>
      <c r="AB2218" s="17">
        <v>1.0051973421997094</v>
      </c>
      <c r="AC2218" s="17">
        <v>16.753370038156874</v>
      </c>
      <c r="AD2218" s="17">
        <v>0.60321045795371075</v>
      </c>
      <c r="AE2218" s="17">
        <v>0.45503962192893888</v>
      </c>
      <c r="AF2218" s="17">
        <v>51.406103961256193</v>
      </c>
      <c r="AG2218" s="17">
        <v>-3.0582988802680502</v>
      </c>
      <c r="AH2218" s="17">
        <v>0.191761523813225</v>
      </c>
      <c r="AI2218" s="17">
        <v>0.26860874922583422</v>
      </c>
      <c r="AJ2218" s="17">
        <v>0.33333333333333298</v>
      </c>
      <c r="AK2218" s="17">
        <v>0.63556050019882293</v>
      </c>
      <c r="AL2218" s="17">
        <v>0.72083791357558746</v>
      </c>
      <c r="AM2218" s="17">
        <v>0.33333333333333298</v>
      </c>
      <c r="AN2218" s="17">
        <v>0.29610162546329882</v>
      </c>
      <c r="AO2218" s="17">
        <v>0.36250877799555126</v>
      </c>
      <c r="AP2218" s="17">
        <v>0.33333333333333298</v>
      </c>
      <c r="AQ2218" s="17">
        <v>6.8296481278881958</v>
      </c>
      <c r="AR2218" s="17">
        <v>2.2444243630026963</v>
      </c>
      <c r="AS2218" s="17">
        <v>4.0147864508137499</v>
      </c>
      <c r="AT2218" s="17">
        <v>6.3072116219131811</v>
      </c>
      <c r="AU2218" s="17">
        <v>-1</v>
      </c>
      <c r="AV2218" s="17">
        <v>-1</v>
      </c>
      <c r="AW2218" s="17">
        <v>-1</v>
      </c>
      <c r="AX2218" s="17">
        <v>-1</v>
      </c>
      <c r="AY2218" s="17">
        <v>9.5749643306953236E-3</v>
      </c>
      <c r="AZ2218" s="17">
        <v>0.3169658352186745</v>
      </c>
      <c r="BA2218" s="17">
        <v>0.25934239490659894</v>
      </c>
      <c r="BB2218" s="17">
        <v>0.17376124863084477</v>
      </c>
      <c r="BC2218" s="17">
        <v>0.14204333090512453</v>
      </c>
      <c r="BD2218" s="17">
        <v>5.8098842510070883</v>
      </c>
      <c r="BE2218" s="17">
        <v>4.958426465589767</v>
      </c>
      <c r="BF2218" s="17">
        <v>-1</v>
      </c>
      <c r="BG2218" s="22">
        <v>33.728152324443272</v>
      </c>
    </row>
    <row r="2219" spans="1:100" x14ac:dyDescent="0.25">
      <c r="A2219">
        <v>5288</v>
      </c>
      <c r="B2219" t="s">
        <v>400</v>
      </c>
      <c r="C2219" s="48">
        <v>2</v>
      </c>
      <c r="D2219" s="22">
        <v>1478.1715722656252</v>
      </c>
      <c r="E2219" s="17">
        <v>101.89273543162732</v>
      </c>
      <c r="F2219" s="17">
        <v>26.184566864774268</v>
      </c>
      <c r="G2219" s="17">
        <v>0.6379618801116701</v>
      </c>
      <c r="H2219" s="17">
        <v>8.3565419184570615</v>
      </c>
      <c r="I2219" s="17">
        <v>73.084829299921154</v>
      </c>
      <c r="J2219" s="17">
        <v>16.399395323739974</v>
      </c>
      <c r="K2219" s="17">
        <v>-0.99999999999999956</v>
      </c>
      <c r="L2219" s="17">
        <v>-0.99999999999999956</v>
      </c>
      <c r="M2219" s="17">
        <v>-0.99999999999999956</v>
      </c>
      <c r="N2219" s="17">
        <v>0.31676429300583087</v>
      </c>
      <c r="O2219" s="17">
        <v>-0.99999999999999956</v>
      </c>
      <c r="P2219" s="17">
        <v>-0.99999999999999956</v>
      </c>
      <c r="Q2219" s="17">
        <v>4.5207232044718362</v>
      </c>
      <c r="R2219" s="17">
        <v>-0.99999999999999956</v>
      </c>
      <c r="S2219" s="17">
        <v>1.8389697690091333</v>
      </c>
      <c r="T2219" s="17">
        <v>0.22278185398146402</v>
      </c>
      <c r="U2219" s="17">
        <v>0.34172689202769463</v>
      </c>
      <c r="V2219" s="17">
        <v>0.28008573857285046</v>
      </c>
      <c r="W2219" s="17">
        <v>4.0820391473898692</v>
      </c>
      <c r="X2219" s="17">
        <v>2.2602659739786071</v>
      </c>
      <c r="Y2219" s="17">
        <v>0.17294720585496098</v>
      </c>
      <c r="Z2219" s="17">
        <v>39.602123461517834</v>
      </c>
      <c r="AA2219" s="17">
        <v>0.99884676111998194</v>
      </c>
      <c r="AB2219" s="17">
        <v>1.726733768431219</v>
      </c>
      <c r="AC2219" s="17">
        <v>25.037355274173322</v>
      </c>
      <c r="AD2219" s="17">
        <v>1.2355013296446025</v>
      </c>
      <c r="AE2219" s="17">
        <v>0.98454992753192849</v>
      </c>
      <c r="AF2219" s="17">
        <v>64.822508230407692</v>
      </c>
      <c r="AG2219" s="17">
        <v>19.86430667543495</v>
      </c>
      <c r="AH2219" s="17">
        <v>0.35035138916533293</v>
      </c>
      <c r="AI2219" s="17">
        <v>0.45624041280903016</v>
      </c>
      <c r="AJ2219" s="17">
        <v>0.33333333333333298</v>
      </c>
      <c r="AK2219" s="17">
        <v>0.84725418348080894</v>
      </c>
      <c r="AL2219" s="17">
        <v>0.90573302792785004</v>
      </c>
      <c r="AM2219" s="17">
        <v>0.33333333333333298</v>
      </c>
      <c r="AN2219" s="17">
        <v>0.486942334954097</v>
      </c>
      <c r="AO2219" s="17">
        <v>0.57104639631868448</v>
      </c>
      <c r="AP2219" s="17">
        <v>0.33333333333333298</v>
      </c>
      <c r="AQ2219" s="17">
        <v>9.2088364349718024</v>
      </c>
      <c r="AR2219" s="17">
        <v>2.2444243630026963</v>
      </c>
      <c r="AS2219" s="17">
        <v>7.0433515974536443</v>
      </c>
      <c r="AT2219" s="17">
        <v>8.4261163522263729</v>
      </c>
      <c r="AU2219" s="17">
        <v>-0.99999999999999956</v>
      </c>
      <c r="AV2219" s="17">
        <v>-0.99999999999999956</v>
      </c>
      <c r="AW2219" s="17">
        <v>-0.99999999999999956</v>
      </c>
      <c r="AX2219" s="17">
        <v>-0.99999999999999956</v>
      </c>
      <c r="AY2219" s="17">
        <v>4.1468833180783565E-2</v>
      </c>
      <c r="AZ2219" s="17">
        <v>9.7007950694049633E-2</v>
      </c>
      <c r="BA2219" s="17">
        <v>0.47079607759803421</v>
      </c>
      <c r="BB2219" s="17">
        <v>5.126560019813807E-2</v>
      </c>
      <c r="BC2219" s="17">
        <v>0.25929324279652738</v>
      </c>
      <c r="BD2219" s="17">
        <v>2.543603523214589</v>
      </c>
      <c r="BE2219" s="17">
        <v>8.1138807074555537</v>
      </c>
      <c r="BF2219" s="17">
        <v>-0.99999999999999956</v>
      </c>
      <c r="BG2219" s="22">
        <v>398.96968735728939</v>
      </c>
    </row>
    <row r="2220" spans="1:100" x14ac:dyDescent="0.25">
      <c r="A2220">
        <v>5290</v>
      </c>
      <c r="B2220" t="s">
        <v>2014</v>
      </c>
      <c r="C2220" s="48">
        <v>2</v>
      </c>
      <c r="D2220" s="22">
        <v>1458.408662109375</v>
      </c>
      <c r="E2220" s="17">
        <v>4.5589352726401842</v>
      </c>
      <c r="F2220" s="17">
        <v>-130.83856533938965</v>
      </c>
      <c r="G2220" s="17">
        <v>-0.45344031951830316</v>
      </c>
      <c r="H2220" s="17">
        <v>-1.5989501901771792</v>
      </c>
      <c r="I2220" s="17">
        <v>-3.3484260684828158</v>
      </c>
      <c r="J2220" s="17">
        <v>-2.4783398858874115</v>
      </c>
      <c r="K2220" s="17">
        <v>-1.000000000000002</v>
      </c>
      <c r="L2220" s="17">
        <v>-1.000000000000002</v>
      </c>
      <c r="M2220" s="17">
        <v>-1.000000000000002</v>
      </c>
      <c r="N2220" s="17">
        <v>4.4787224614721732E-2</v>
      </c>
      <c r="O2220" s="17">
        <v>-1.000000000000002</v>
      </c>
      <c r="P2220" s="17">
        <v>-1.000000000000002</v>
      </c>
      <c r="Q2220" s="17">
        <v>1.5990472283884927</v>
      </c>
      <c r="R2220" s="17">
        <v>-1.000000000000002</v>
      </c>
      <c r="S2220" s="17">
        <v>-1.9714910475445355</v>
      </c>
      <c r="T2220" s="17">
        <v>-0.20491803404694645</v>
      </c>
      <c r="U2220" s="17">
        <v>-0.93989416137725246</v>
      </c>
      <c r="V2220" s="17">
        <v>-1.3992522294504863</v>
      </c>
      <c r="W2220" s="17">
        <v>-4.4276472827810514</v>
      </c>
      <c r="X2220" s="17">
        <v>-8.2244475051109482</v>
      </c>
      <c r="Y2220" s="17">
        <v>-0.21185055439490982</v>
      </c>
      <c r="Z2220" s="17">
        <v>4.2718244861100949</v>
      </c>
      <c r="AA2220" s="17">
        <v>-1.6031890004592921</v>
      </c>
      <c r="AB2220" s="17">
        <v>-2.0238707909556424</v>
      </c>
      <c r="AC2220" s="17">
        <v>-18.023468360706804</v>
      </c>
      <c r="AD2220" s="17">
        <v>-2.0511976366271969</v>
      </c>
      <c r="AE2220" s="17">
        <v>-1.7678873635545891</v>
      </c>
      <c r="AF2220" s="17">
        <v>-4.917043638469913</v>
      </c>
      <c r="AG2220" s="17">
        <v>-99.289246471251332</v>
      </c>
      <c r="AH2220" s="17">
        <v>-0.47401152646564637</v>
      </c>
      <c r="AI2220" s="17">
        <v>-0.51908411321105952</v>
      </c>
      <c r="AJ2220" s="17">
        <v>0.33333333333333298</v>
      </c>
      <c r="AK2220" s="17">
        <v>-0.25314666233326166</v>
      </c>
      <c r="AL2220" s="17">
        <v>-5.536669439642139E-2</v>
      </c>
      <c r="AM2220" s="17">
        <v>0.33333333333333298</v>
      </c>
      <c r="AN2220" s="17">
        <v>-0.50506307060965816</v>
      </c>
      <c r="AO2220" s="17">
        <v>-0.51294896919799049</v>
      </c>
      <c r="AP2220" s="17">
        <v>0.33333333333333298</v>
      </c>
      <c r="AQ2220" s="17">
        <v>-3.1583763456682652</v>
      </c>
      <c r="AR2220" s="17">
        <v>2.2444243630026963</v>
      </c>
      <c r="AS2220" s="17">
        <v>-8.6993743889723447</v>
      </c>
      <c r="AT2220" s="17">
        <v>-2.5881213958608527</v>
      </c>
      <c r="AU2220" s="17">
        <v>-1.000000000000002</v>
      </c>
      <c r="AV2220" s="17">
        <v>-1.000000000000002</v>
      </c>
      <c r="AW2220" s="17">
        <v>-1.000000000000002</v>
      </c>
      <c r="AX2220" s="17">
        <v>-1.000000000000002</v>
      </c>
      <c r="AY2220" s="17">
        <v>-0.12431807039994608</v>
      </c>
      <c r="AZ2220" s="17">
        <v>1.2403667813491885</v>
      </c>
      <c r="BA2220" s="17">
        <v>-0.62835722578234865</v>
      </c>
      <c r="BB2220" s="17">
        <v>0.68800786408676373</v>
      </c>
      <c r="BC2220" s="17">
        <v>-0.3501812593078254</v>
      </c>
      <c r="BD2220" s="17">
        <v>19.521994280114953</v>
      </c>
      <c r="BE2220" s="17">
        <v>-8.2884250337671901</v>
      </c>
      <c r="BF2220" s="17">
        <v>-1.000000000000002</v>
      </c>
      <c r="BG2220" s="22">
        <v>-10.755248801274092</v>
      </c>
    </row>
    <row r="2221" spans="1:100" x14ac:dyDescent="0.25">
      <c r="A2221">
        <v>5291</v>
      </c>
      <c r="B2221" t="s">
        <v>2015</v>
      </c>
      <c r="C2221" s="48">
        <v>2</v>
      </c>
      <c r="D2221" s="22">
        <v>1549.6705566406251</v>
      </c>
      <c r="E2221" s="17">
        <v>148.48822720440683</v>
      </c>
      <c r="F2221" s="17">
        <v>101.35444672977641</v>
      </c>
      <c r="G2221" s="17">
        <v>1.1604363147950501</v>
      </c>
      <c r="H2221" s="17">
        <v>13.122420265795036</v>
      </c>
      <c r="I2221" s="17">
        <v>109.67484341493446</v>
      </c>
      <c r="J2221" s="17">
        <v>25.436516593146045</v>
      </c>
      <c r="K2221" s="17">
        <v>-0.99999999999999845</v>
      </c>
      <c r="L2221" s="17">
        <v>-0.99999999999999845</v>
      </c>
      <c r="M2221" s="17">
        <v>-0.99999999999999845</v>
      </c>
      <c r="N2221" s="17">
        <v>0.44696474990674728</v>
      </c>
      <c r="O2221" s="17">
        <v>-0.99999999999999845</v>
      </c>
      <c r="P2221" s="17">
        <v>-0.99999999999999845</v>
      </c>
      <c r="Q2221" s="17">
        <v>5.9193835740859884</v>
      </c>
      <c r="R2221" s="17">
        <v>-0.99999999999999845</v>
      </c>
      <c r="S2221" s="17">
        <v>3.6631078930545389</v>
      </c>
      <c r="T2221" s="17">
        <v>0.42752970705299986</v>
      </c>
      <c r="U2221" s="17">
        <v>0.95526261294074799</v>
      </c>
      <c r="V2221" s="17">
        <v>1.0840159082049114</v>
      </c>
      <c r="W2221" s="17">
        <v>8.1557835547621274</v>
      </c>
      <c r="X2221" s="17">
        <v>7.279492387176032</v>
      </c>
      <c r="Y2221" s="17">
        <v>0.35715701624579999</v>
      </c>
      <c r="Z2221" s="17">
        <v>56.515391540535205</v>
      </c>
      <c r="AA2221" s="17">
        <v>2.2444894435499703</v>
      </c>
      <c r="AB2221" s="17">
        <v>3.522217594238914</v>
      </c>
      <c r="AC2221" s="17">
        <v>45.651368598740987</v>
      </c>
      <c r="AD2221" s="17">
        <v>2.8089049611926327</v>
      </c>
      <c r="AE2221" s="17">
        <v>2.302192606050852</v>
      </c>
      <c r="AF2221" s="17">
        <v>98.208122580569025</v>
      </c>
      <c r="AG2221" s="17">
        <v>76.905318084370805</v>
      </c>
      <c r="AH2221" s="17">
        <v>0.74498917573408396</v>
      </c>
      <c r="AI2221" s="17">
        <v>0.92314631655189383</v>
      </c>
      <c r="AJ2221" s="17">
        <v>0.33333333333333298</v>
      </c>
      <c r="AK2221" s="17">
        <v>1.3740364366563509</v>
      </c>
      <c r="AL2221" s="17">
        <v>1.3658292548421582</v>
      </c>
      <c r="AM2221" s="17">
        <v>0.33333333333333298</v>
      </c>
      <c r="AN2221" s="17">
        <v>0.96183368449554263</v>
      </c>
      <c r="AO2221" s="17">
        <v>1.0899750424124399</v>
      </c>
      <c r="AP2221" s="17">
        <v>0.33333333333333298</v>
      </c>
      <c r="AQ2221" s="17">
        <v>15.12925010865205</v>
      </c>
      <c r="AR2221" s="17">
        <v>2.2444243630026963</v>
      </c>
      <c r="AS2221" s="17">
        <v>14.579685923077983</v>
      </c>
      <c r="AT2221" s="17">
        <v>13.69883583442209</v>
      </c>
      <c r="AU2221" s="17">
        <v>-0.99999999999999845</v>
      </c>
      <c r="AV2221" s="17">
        <v>-0.99999999999999845</v>
      </c>
      <c r="AW2221" s="17">
        <v>-0.99999999999999845</v>
      </c>
      <c r="AX2221" s="17">
        <v>-0.99999999999999845</v>
      </c>
      <c r="AY2221" s="17">
        <v>0.1208340926200783</v>
      </c>
      <c r="AZ2221" s="17">
        <v>-0.4503390849719287</v>
      </c>
      <c r="BA2221" s="17">
        <v>0.99698110911871252</v>
      </c>
      <c r="BB2221" s="17">
        <v>-0.25355470754635517</v>
      </c>
      <c r="BC2221" s="17">
        <v>0.55105996825197157</v>
      </c>
      <c r="BD2221" s="17">
        <v>-5.5842664000387927</v>
      </c>
      <c r="BE2221" s="17">
        <v>15.965968070441257</v>
      </c>
      <c r="BF2221" s="17">
        <v>-0.99999999999999845</v>
      </c>
      <c r="BG2221" s="22">
        <v>748.97109589488537</v>
      </c>
    </row>
    <row r="2222" spans="1:100" x14ac:dyDescent="0.25">
      <c r="A2222">
        <v>5293</v>
      </c>
      <c r="B2222" t="s">
        <v>2016</v>
      </c>
      <c r="C2222" s="48">
        <v>2</v>
      </c>
      <c r="D2222" s="22">
        <v>1558.05880859375</v>
      </c>
      <c r="E2222" s="17">
        <v>135.85822903132393</v>
      </c>
      <c r="F2222" s="17">
        <v>80.979182745107792</v>
      </c>
      <c r="G2222" s="17">
        <v>1.0188163660731315</v>
      </c>
      <c r="H2222" s="17">
        <v>11.830599264880565</v>
      </c>
      <c r="I2222" s="17">
        <v>99.756892260362321</v>
      </c>
      <c r="J2222" s="17">
        <v>22.986948603197163</v>
      </c>
      <c r="K2222" s="17">
        <v>-0.99999999999999878</v>
      </c>
      <c r="L2222" s="17">
        <v>-0.99999999999999878</v>
      </c>
      <c r="M2222" s="17">
        <v>-0.99999999999999878</v>
      </c>
      <c r="N2222" s="17">
        <v>0.41167310536713997</v>
      </c>
      <c r="O2222" s="17">
        <v>-0.99999999999999878</v>
      </c>
      <c r="P2222" s="17">
        <v>-0.99999999999999878</v>
      </c>
      <c r="Q2222" s="17">
        <v>5.5402679721060153</v>
      </c>
      <c r="R2222" s="17">
        <v>-0.99999999999999878</v>
      </c>
      <c r="S2222" s="17">
        <v>3.1686638964873999</v>
      </c>
      <c r="T2222" s="17">
        <v>0.37203152660999761</v>
      </c>
      <c r="U2222" s="17">
        <v>0.7889599355907515</v>
      </c>
      <c r="V2222" s="17">
        <v>0.86610563003352026</v>
      </c>
      <c r="W2222" s="17">
        <v>7.0515697678657823</v>
      </c>
      <c r="X2222" s="17">
        <v>5.9189998155318762</v>
      </c>
      <c r="Y2222" s="17">
        <v>0.30722580015207057</v>
      </c>
      <c r="Z2222" s="17">
        <v>51.930944916803213</v>
      </c>
      <c r="AA2222" s="17">
        <v>1.9068502384499708</v>
      </c>
      <c r="AB2222" s="17">
        <v>3.0355405236258584</v>
      </c>
      <c r="AC2222" s="17">
        <v>40.06381193341371</v>
      </c>
      <c r="AD2222" s="17">
        <v>2.3824241100219057</v>
      </c>
      <c r="AE2222" s="17">
        <v>1.9450373537010526</v>
      </c>
      <c r="AF2222" s="17">
        <v>89.158743934540524</v>
      </c>
      <c r="AG2222" s="17">
        <v>61.443996774601402</v>
      </c>
      <c r="AH2222" s="17">
        <v>0.63802014646193128</v>
      </c>
      <c r="AI2222" s="17">
        <v>0.79658856414034074</v>
      </c>
      <c r="AJ2222" s="17">
        <v>0.33333333333333298</v>
      </c>
      <c r="AK2222" s="17">
        <v>1.2312488269093853</v>
      </c>
      <c r="AL2222" s="17">
        <v>1.2411173077356192</v>
      </c>
      <c r="AM2222" s="17">
        <v>0.33333333333333298</v>
      </c>
      <c r="AN2222" s="17">
        <v>0.83311142727869281</v>
      </c>
      <c r="AO2222" s="17">
        <v>0.94931620176568621</v>
      </c>
      <c r="AP2222" s="17">
        <v>0.33333333333333298</v>
      </c>
      <c r="AQ2222" s="17">
        <v>13.524485118787535</v>
      </c>
      <c r="AR2222" s="17">
        <v>2.2444243630026963</v>
      </c>
      <c r="AS2222" s="17">
        <v>12.536915578931032</v>
      </c>
      <c r="AT2222" s="17">
        <v>12.269632388044599</v>
      </c>
      <c r="AU2222" s="17">
        <v>-0.99999999999999878</v>
      </c>
      <c r="AV2222" s="17">
        <v>-0.99999999999999878</v>
      </c>
      <c r="AW2222" s="17">
        <v>-0.99999999999999878</v>
      </c>
      <c r="AX2222" s="17">
        <v>-0.99999999999999878</v>
      </c>
      <c r="AY2222" s="17">
        <v>9.9321644879154958E-2</v>
      </c>
      <c r="AZ2222" s="17">
        <v>-0.3019772628837642</v>
      </c>
      <c r="BA2222" s="17">
        <v>0.85435538001991429</v>
      </c>
      <c r="BB2222" s="17">
        <v>-0.17093126516044249</v>
      </c>
      <c r="BC2222" s="17">
        <v>0.47197478062398357</v>
      </c>
      <c r="BD2222" s="17">
        <v>-3.3811566489423281</v>
      </c>
      <c r="BE2222" s="17">
        <v>13.837610899472804</v>
      </c>
      <c r="BF2222" s="17">
        <v>-0.99999999999999878</v>
      </c>
      <c r="BG2222" s="22">
        <v>179.28392921521208</v>
      </c>
    </row>
    <row r="2223" spans="1:100" x14ac:dyDescent="0.25">
      <c r="A2223">
        <v>5295</v>
      </c>
      <c r="B2223" t="s">
        <v>2017</v>
      </c>
      <c r="C2223" s="48">
        <v>2</v>
      </c>
      <c r="D2223" s="22">
        <v>1517.2917089843747</v>
      </c>
      <c r="E2223" s="17">
        <v>149.98924767523675</v>
      </c>
      <c r="F2223" s="17">
        <v>103.77595842917881</v>
      </c>
      <c r="G2223" s="17">
        <v>1.1772672310941927</v>
      </c>
      <c r="H2223" s="17">
        <v>13.275947585470593</v>
      </c>
      <c r="I2223" s="17">
        <v>110.85354886743653</v>
      </c>
      <c r="J2223" s="17">
        <v>25.727637118043596</v>
      </c>
      <c r="K2223" s="17">
        <v>-0.99999999999999845</v>
      </c>
      <c r="L2223" s="17">
        <v>-0.99999999999999845</v>
      </c>
      <c r="M2223" s="17">
        <v>-0.99999999999999845</v>
      </c>
      <c r="N2223" s="17">
        <v>0.45115900870055303</v>
      </c>
      <c r="O2223" s="17">
        <v>-0.99999999999999845</v>
      </c>
      <c r="P2223" s="17">
        <v>-0.99999999999999845</v>
      </c>
      <c r="Q2223" s="17">
        <v>5.9644398180841645</v>
      </c>
      <c r="R2223" s="17">
        <v>-0.99999999999999845</v>
      </c>
      <c r="S2223" s="17">
        <v>3.7218704162438101</v>
      </c>
      <c r="T2223" s="17">
        <v>0.4341254249459997</v>
      </c>
      <c r="U2223" s="17">
        <v>0.97502696441849923</v>
      </c>
      <c r="V2223" s="17">
        <v>1.1099135990720876</v>
      </c>
      <c r="W2223" s="17">
        <v>8.2870145712349856</v>
      </c>
      <c r="X2223" s="17">
        <v>7.4411810250098922</v>
      </c>
      <c r="Y2223" s="17">
        <v>0.36309112458556603</v>
      </c>
      <c r="Z2223" s="17">
        <v>57.060233126048203</v>
      </c>
      <c r="AA2223" s="17">
        <v>2.2846163977794602</v>
      </c>
      <c r="AB2223" s="17">
        <v>3.5800570519856785</v>
      </c>
      <c r="AC2223" s="17">
        <v>46.31542545937085</v>
      </c>
      <c r="AD2223" s="17">
        <v>2.8595903595000158</v>
      </c>
      <c r="AE2223" s="17">
        <v>2.3446389577996594</v>
      </c>
      <c r="AF2223" s="17">
        <v>99.283601959887449</v>
      </c>
      <c r="AG2223" s="17">
        <v>78.742829022535716</v>
      </c>
      <c r="AH2223" s="17">
        <v>0.75770198063571081</v>
      </c>
      <c r="AI2223" s="17">
        <v>0.93818715618691617</v>
      </c>
      <c r="AJ2223" s="17">
        <v>0.33333333333333298</v>
      </c>
      <c r="AK2223" s="17">
        <v>1.3910061244008702</v>
      </c>
      <c r="AL2223" s="17">
        <v>1.3806507285271603</v>
      </c>
      <c r="AM2223" s="17">
        <v>0.33333333333333298</v>
      </c>
      <c r="AN2223" s="17">
        <v>0.97713176613309227</v>
      </c>
      <c r="AO2223" s="17">
        <v>1.1066917351878947</v>
      </c>
      <c r="AP2223" s="17">
        <v>0.33333333333333298</v>
      </c>
      <c r="AQ2223" s="17">
        <v>15.319969463290708</v>
      </c>
      <c r="AR2223" s="17">
        <v>2.2444243630026963</v>
      </c>
      <c r="AS2223" s="17">
        <v>14.82246031320447</v>
      </c>
      <c r="AT2223" s="17">
        <v>13.868690461524512</v>
      </c>
      <c r="AU2223" s="17">
        <v>-0.99999999999999845</v>
      </c>
      <c r="AV2223" s="17">
        <v>-0.99999999999999845</v>
      </c>
      <c r="AW2223" s="17">
        <v>-0.99999999999999845</v>
      </c>
      <c r="AX2223" s="17">
        <v>-0.99999999999999845</v>
      </c>
      <c r="AY2223" s="17">
        <v>0.12339075367372773</v>
      </c>
      <c r="AZ2223" s="17">
        <v>-0.46797124366206749</v>
      </c>
      <c r="BA2223" s="17">
        <v>1.0139315580507318</v>
      </c>
      <c r="BB2223" s="17">
        <v>-0.26337414510225304</v>
      </c>
      <c r="BC2223" s="17">
        <v>0.56045889958531303</v>
      </c>
      <c r="BD2223" s="17">
        <v>-5.8460964328355107</v>
      </c>
      <c r="BE2223" s="17">
        <v>16.218914083503225</v>
      </c>
      <c r="BF2223" s="17">
        <v>-0.99999999999999845</v>
      </c>
      <c r="BG2223" s="22">
        <v>395.70569620207198</v>
      </c>
    </row>
    <row r="2224" spans="1:100" x14ac:dyDescent="0.25">
      <c r="A2224">
        <v>5298</v>
      </c>
      <c r="B2224" t="s">
        <v>2018</v>
      </c>
      <c r="C2224" s="48">
        <v>2</v>
      </c>
      <c r="D2224" s="22">
        <v>1480.0962304687498</v>
      </c>
      <c r="E2224" s="17">
        <v>3.4746574914526178</v>
      </c>
      <c r="F2224" s="17">
        <v>-132.58776955317097</v>
      </c>
      <c r="G2224" s="17">
        <v>-0.4655983073238244</v>
      </c>
      <c r="H2224" s="17">
        <v>-1.7098522496523891</v>
      </c>
      <c r="I2224" s="17">
        <v>-4.1998762369178948</v>
      </c>
      <c r="J2224" s="17">
        <v>-2.6886338311921971</v>
      </c>
      <c r="K2224" s="17">
        <v>-1.000000000000002</v>
      </c>
      <c r="L2224" s="17">
        <v>-1.000000000000002</v>
      </c>
      <c r="M2224" s="17">
        <v>-1.000000000000002</v>
      </c>
      <c r="N2224" s="17">
        <v>4.1757458061198516E-2</v>
      </c>
      <c r="O2224" s="17">
        <v>-1.000000000000002</v>
      </c>
      <c r="P2224" s="17">
        <v>-1.000000000000002</v>
      </c>
      <c r="Q2224" s="17">
        <v>1.5665003809467803</v>
      </c>
      <c r="R2224" s="17">
        <v>-1.000000000000002</v>
      </c>
      <c r="S2224" s="17">
        <v>-2.0139387686108696</v>
      </c>
      <c r="T2224" s="17">
        <v>-0.20968251960949638</v>
      </c>
      <c r="U2224" s="17">
        <v>-0.95417114665717895</v>
      </c>
      <c r="V2224" s="17">
        <v>-1.4179596963618584</v>
      </c>
      <c r="W2224" s="17">
        <v>-4.5224433752590629</v>
      </c>
      <c r="X2224" s="17">
        <v>-8.3412449778175031</v>
      </c>
      <c r="Y2224" s="17">
        <v>-0.21613711940118888</v>
      </c>
      <c r="Z2224" s="17">
        <v>3.8782524883130733</v>
      </c>
      <c r="AA2224" s="17">
        <v>-1.6321751240620634</v>
      </c>
      <c r="AB2224" s="17">
        <v>-2.0656517260791176</v>
      </c>
      <c r="AC2224" s="17">
        <v>-18.503156754981685</v>
      </c>
      <c r="AD2224" s="17">
        <v>-2.0878107623528916</v>
      </c>
      <c r="AE2224" s="17">
        <v>-1.7985489281288936</v>
      </c>
      <c r="AF2224" s="17">
        <v>-5.6939273770878032</v>
      </c>
      <c r="AG2224" s="17">
        <v>-100.61659164852246</v>
      </c>
      <c r="AH2224" s="17">
        <v>-0.48319475358298547</v>
      </c>
      <c r="AI2224" s="17">
        <v>-0.52994902048154002</v>
      </c>
      <c r="AJ2224" s="17">
        <v>0.33333333333333298</v>
      </c>
      <c r="AK2224" s="17">
        <v>-0.26540489313866844</v>
      </c>
      <c r="AL2224" s="17">
        <v>-6.6073140386607276E-2</v>
      </c>
      <c r="AM2224" s="17">
        <v>0.33333333333333298</v>
      </c>
      <c r="AN2224" s="17">
        <v>-0.51611379932171708</v>
      </c>
      <c r="AO2224" s="17">
        <v>-0.5250244464507039</v>
      </c>
      <c r="AP2224" s="17">
        <v>0.33333333333333298</v>
      </c>
      <c r="AQ2224" s="17">
        <v>-3.2961444592255633</v>
      </c>
      <c r="AR2224" s="17">
        <v>2.2444243630026963</v>
      </c>
      <c r="AS2224" s="17">
        <v>-8.8747449999474028</v>
      </c>
      <c r="AT2224" s="17">
        <v>-2.7108176560239325</v>
      </c>
      <c r="AU2224" s="17">
        <v>-1.000000000000002</v>
      </c>
      <c r="AV2224" s="17">
        <v>-1.000000000000002</v>
      </c>
      <c r="AW2224" s="17">
        <v>-1.000000000000002</v>
      </c>
      <c r="AX2224" s="17">
        <v>-1.000000000000002</v>
      </c>
      <c r="AY2224" s="17">
        <v>-0.1261649011583347</v>
      </c>
      <c r="AZ2224" s="17">
        <v>1.2531035549466334</v>
      </c>
      <c r="BA2224" s="17">
        <v>-0.64060155923103312</v>
      </c>
      <c r="BB2224" s="17">
        <v>0.69510103714637694</v>
      </c>
      <c r="BC2224" s="17">
        <v>-0.35697067531493365</v>
      </c>
      <c r="BD2224" s="17">
        <v>19.711129933176451</v>
      </c>
      <c r="BE2224" s="17">
        <v>-8.4711432225813823</v>
      </c>
      <c r="BF2224" s="17">
        <v>-1.000000000000002</v>
      </c>
      <c r="BG2224" s="22">
        <v>25.557387575761595</v>
      </c>
    </row>
    <row r="2225" spans="1:100" x14ac:dyDescent="0.25">
      <c r="A2225">
        <v>5299</v>
      </c>
      <c r="B2225" t="s">
        <v>2019</v>
      </c>
      <c r="C2225" s="48">
        <v>2</v>
      </c>
      <c r="D2225" s="22">
        <v>1473.22583984375</v>
      </c>
      <c r="E2225" s="17">
        <v>61.831469965929429</v>
      </c>
      <c r="F2225" s="17">
        <v>-38.444014092830109</v>
      </c>
      <c r="G2225" s="17">
        <v>0.18875561078071884</v>
      </c>
      <c r="H2225" s="17">
        <v>4.2589970619508968</v>
      </c>
      <c r="I2225" s="17">
        <v>41.625943191297509</v>
      </c>
      <c r="J2225" s="17">
        <v>8.6295768188759538</v>
      </c>
      <c r="K2225" s="17">
        <v>-1.0000000000000007</v>
      </c>
      <c r="L2225" s="17">
        <v>-1.0000000000000007</v>
      </c>
      <c r="M2225" s="17">
        <v>-1.0000000000000007</v>
      </c>
      <c r="N2225" s="17">
        <v>0.20482223875950381</v>
      </c>
      <c r="O2225" s="17">
        <v>-1.0000000000000007</v>
      </c>
      <c r="P2225" s="17">
        <v>-1.0000000000000007</v>
      </c>
      <c r="Q2225" s="17">
        <v>3.3182011957611794</v>
      </c>
      <c r="R2225" s="17">
        <v>-1.0000000000000007</v>
      </c>
      <c r="S2225" s="17">
        <v>0.27063603428130378</v>
      </c>
      <c r="T2225" s="17">
        <v>4.6746409706525133E-2</v>
      </c>
      <c r="U2225" s="17">
        <v>-0.18577086479488497</v>
      </c>
      <c r="V2225" s="17">
        <v>-0.41110687934320578</v>
      </c>
      <c r="W2225" s="17">
        <v>0.57956820151005717</v>
      </c>
      <c r="X2225" s="17">
        <v>-2.055099185210699</v>
      </c>
      <c r="Y2225" s="17">
        <v>1.4569692608832091E-2</v>
      </c>
      <c r="Z2225" s="17">
        <v>25.06065396249101</v>
      </c>
      <c r="AA2225" s="17">
        <v>-7.2115692062750369E-2</v>
      </c>
      <c r="AB2225" s="17">
        <v>0.1830360533001355</v>
      </c>
      <c r="AC2225" s="17">
        <v>7.3141071939508056</v>
      </c>
      <c r="AD2225" s="17">
        <v>-0.11725916648909307</v>
      </c>
      <c r="AE2225" s="17">
        <v>-0.14831574519216428</v>
      </c>
      <c r="AF2225" s="17">
        <v>36.118659245631889</v>
      </c>
      <c r="AG2225" s="17">
        <v>-29.177671712273096</v>
      </c>
      <c r="AH2225" s="17">
        <v>1.1054849327932215E-2</v>
      </c>
      <c r="AI2225" s="17">
        <v>5.4810131773310455E-2</v>
      </c>
      <c r="AJ2225" s="17">
        <v>0.33333333333333298</v>
      </c>
      <c r="AK2225" s="17">
        <v>0.39434419403388388</v>
      </c>
      <c r="AL2225" s="17">
        <v>0.51015748220632529</v>
      </c>
      <c r="AM2225" s="17">
        <v>0.33333333333333298</v>
      </c>
      <c r="AN2225" s="17">
        <v>7.864643126202811E-2</v>
      </c>
      <c r="AO2225" s="17">
        <v>0.12488867895209249</v>
      </c>
      <c r="AP2225" s="17">
        <v>0.33333333333333298</v>
      </c>
      <c r="AQ2225" s="17">
        <v>4.1186602221174704</v>
      </c>
      <c r="AR2225" s="17">
        <v>2.2444243630026963</v>
      </c>
      <c r="AS2225" s="17">
        <v>0.56386015803797873</v>
      </c>
      <c r="AT2225" s="17">
        <v>3.8928062214424632</v>
      </c>
      <c r="AU2225" s="17">
        <v>-1.0000000000000007</v>
      </c>
      <c r="AV2225" s="17">
        <v>-1.0000000000000007</v>
      </c>
      <c r="AW2225" s="17">
        <v>-1.0000000000000007</v>
      </c>
      <c r="AX2225" s="17">
        <v>-1.0000000000000007</v>
      </c>
      <c r="AY2225" s="17">
        <v>-2.6766796623406593E-2</v>
      </c>
      <c r="AZ2225" s="17">
        <v>0.56759886117537828</v>
      </c>
      <c r="BA2225" s="17">
        <v>1.8399559612554739E-2</v>
      </c>
      <c r="BB2225" s="17">
        <v>0.31334003708650809</v>
      </c>
      <c r="BC2225" s="17">
        <v>8.4418449933554018E-3</v>
      </c>
      <c r="BD2225" s="17">
        <v>9.5316777397922117</v>
      </c>
      <c r="BE2225" s="17">
        <v>1.3629152311734378</v>
      </c>
      <c r="BF2225" s="17">
        <v>-1.0000000000000007</v>
      </c>
      <c r="BG2225" s="22">
        <v>44.885454101220148</v>
      </c>
    </row>
    <row r="2226" spans="1:100" x14ac:dyDescent="0.25">
      <c r="A2226">
        <v>5308</v>
      </c>
      <c r="B2226" t="s">
        <v>2020</v>
      </c>
      <c r="C2226" s="48">
        <v>2</v>
      </c>
      <c r="D2226" s="22">
        <v>1488.45142578125</v>
      </c>
      <c r="E2226" s="17">
        <v>21.575108641046867</v>
      </c>
      <c r="F2226" s="17">
        <v>-103.38733220072757</v>
      </c>
      <c r="G2226" s="17">
        <v>-0.26263826500867787</v>
      </c>
      <c r="H2226" s="17">
        <v>0.14149741807007121</v>
      </c>
      <c r="I2226" s="17">
        <v>10.013854273351498</v>
      </c>
      <c r="J2226" s="17">
        <v>0.82191978346892824</v>
      </c>
      <c r="K2226" s="17">
        <v>-1.0000000000000016</v>
      </c>
      <c r="L2226" s="17">
        <v>-1.0000000000000016</v>
      </c>
      <c r="M2226" s="17">
        <v>-1.0000000000000016</v>
      </c>
      <c r="N2226" s="17">
        <v>9.2335033704828429E-2</v>
      </c>
      <c r="O2226" s="17">
        <v>-1.0000000000000016</v>
      </c>
      <c r="P2226" s="17">
        <v>-1.0000000000000016</v>
      </c>
      <c r="Q2226" s="17">
        <v>2.1098229800198496</v>
      </c>
      <c r="R2226" s="17">
        <v>-1.0000000000000016</v>
      </c>
      <c r="S2226" s="17">
        <v>-1.3053353877214573</v>
      </c>
      <c r="T2226" s="17">
        <v>-0.13014631618067782</v>
      </c>
      <c r="U2226" s="17">
        <v>-0.71583750272715885</v>
      </c>
      <c r="V2226" s="17">
        <v>-1.105665562112353</v>
      </c>
      <c r="W2226" s="17">
        <v>-2.9399595589888747</v>
      </c>
      <c r="X2226" s="17">
        <v>-6.3914799030360276</v>
      </c>
      <c r="Y2226" s="17">
        <v>-0.1445791092289849</v>
      </c>
      <c r="Z2226" s="17">
        <v>10.448368415774695</v>
      </c>
      <c r="AA2226" s="17">
        <v>-1.1482936654625637</v>
      </c>
      <c r="AB2226" s="17">
        <v>-1.3681793732300744</v>
      </c>
      <c r="AC2226" s="17">
        <v>-10.495451996806011</v>
      </c>
      <c r="AD2226" s="17">
        <v>-1.4766075216980403</v>
      </c>
      <c r="AE2226" s="17">
        <v>-1.2866984029438562</v>
      </c>
      <c r="AF2226" s="17">
        <v>7.2750243101505063</v>
      </c>
      <c r="AG2226" s="17">
        <v>-78.458481469845339</v>
      </c>
      <c r="AH2226" s="17">
        <v>-0.32989404345410123</v>
      </c>
      <c r="AI2226" s="17">
        <v>-0.34857508964362266</v>
      </c>
      <c r="AJ2226" s="17">
        <v>0.33333333333333298</v>
      </c>
      <c r="AK2226" s="17">
        <v>-6.0771438756987095E-2</v>
      </c>
      <c r="AL2226" s="17">
        <v>0.11265550829867477</v>
      </c>
      <c r="AM2226" s="17">
        <v>0.33333333333333298</v>
      </c>
      <c r="AN2226" s="17">
        <v>-0.33163784796452284</v>
      </c>
      <c r="AO2226" s="17">
        <v>-0.32344179861539818</v>
      </c>
      <c r="AP2226" s="17">
        <v>0.33333333333333298</v>
      </c>
      <c r="AQ2226" s="17">
        <v>-0.99630483078232768</v>
      </c>
      <c r="AR2226" s="17">
        <v>2.2444243630026963</v>
      </c>
      <c r="AS2226" s="17">
        <v>-5.9471859997510972</v>
      </c>
      <c r="AT2226" s="17">
        <v>-0.66258084636863757</v>
      </c>
      <c r="AU2226" s="17">
        <v>-1.0000000000000016</v>
      </c>
      <c r="AV2226" s="17">
        <v>-1.0000000000000016</v>
      </c>
      <c r="AW2226" s="17">
        <v>-1.0000000000000016</v>
      </c>
      <c r="AX2226" s="17">
        <v>-1.0000000000000016</v>
      </c>
      <c r="AY2226" s="17">
        <v>-9.5334729680349783E-2</v>
      </c>
      <c r="AZ2226" s="17">
        <v>1.040481519981119</v>
      </c>
      <c r="BA2226" s="17">
        <v>-0.43620010114294283</v>
      </c>
      <c r="BB2226" s="17">
        <v>0.5766907601041531</v>
      </c>
      <c r="BC2226" s="17">
        <v>-0.24363118344013171</v>
      </c>
      <c r="BD2226" s="17">
        <v>16.553783441084082</v>
      </c>
      <c r="BE2226" s="17">
        <v>-5.4209270250758257</v>
      </c>
      <c r="BF2226" s="17">
        <v>-1.0000000000000016</v>
      </c>
      <c r="BG2226" s="22">
        <v>364.4327568140086</v>
      </c>
    </row>
    <row r="2227" spans="1:100" x14ac:dyDescent="0.25">
      <c r="A2227">
        <v>5310</v>
      </c>
      <c r="B2227" t="s">
        <v>2021</v>
      </c>
      <c r="C2227" s="48">
        <v>2</v>
      </c>
      <c r="D2227" s="22">
        <v>1452.9556933593749</v>
      </c>
      <c r="E2227" s="17">
        <v>12.273971441714153</v>
      </c>
      <c r="F2227" s="17">
        <v>-118.39233245464027</v>
      </c>
      <c r="G2227" s="17">
        <v>-0.36693175382582649</v>
      </c>
      <c r="H2227" s="17">
        <v>-0.80984114919053862</v>
      </c>
      <c r="I2227" s="17">
        <v>2.70995579602981</v>
      </c>
      <c r="J2227" s="17">
        <v>-0.98202093302025695</v>
      </c>
      <c r="K2227" s="17">
        <v>-1.0000000000000018</v>
      </c>
      <c r="L2227" s="17">
        <v>-1.0000000000000018</v>
      </c>
      <c r="M2227" s="17">
        <v>-1.0000000000000018</v>
      </c>
      <c r="N2227" s="17">
        <v>6.6345130669644897E-2</v>
      </c>
      <c r="O2227" s="17">
        <v>-1.0000000000000018</v>
      </c>
      <c r="P2227" s="17">
        <v>-1.0000000000000018</v>
      </c>
      <c r="Q2227" s="17">
        <v>1.8306300474398269</v>
      </c>
      <c r="R2227" s="17">
        <v>-1.0000000000000018</v>
      </c>
      <c r="S2227" s="17">
        <v>-1.6694598623598249</v>
      </c>
      <c r="T2227" s="17">
        <v>-0.17101696267956698</v>
      </c>
      <c r="U2227" s="17">
        <v>-0.83830814741380943</v>
      </c>
      <c r="V2227" s="17">
        <v>-1.2661417052313932</v>
      </c>
      <c r="W2227" s="17">
        <v>-3.7531381349926338</v>
      </c>
      <c r="X2227" s="17">
        <v>-7.3933904254384624</v>
      </c>
      <c r="Y2227" s="17">
        <v>-0.18135006398708417</v>
      </c>
      <c r="Z2227" s="17">
        <v>7.072234354154272</v>
      </c>
      <c r="AA2227" s="17">
        <v>-1.3969420443041085</v>
      </c>
      <c r="AB2227" s="17">
        <v>-1.726584033587713</v>
      </c>
      <c r="AC2227" s="17">
        <v>-14.610308581980743</v>
      </c>
      <c r="AD2227" s="17">
        <v>-1.7906817484133777</v>
      </c>
      <c r="AE2227" s="17">
        <v>-1.5497190271785874</v>
      </c>
      <c r="AF2227" s="17">
        <v>0.6107705864401396</v>
      </c>
      <c r="AG2227" s="17">
        <v>-89.84469616397061</v>
      </c>
      <c r="AH2227" s="17">
        <v>-0.408669479816407</v>
      </c>
      <c r="AI2227" s="17">
        <v>-0.4417762922635679</v>
      </c>
      <c r="AJ2227" s="17">
        <v>0.33333333333333298</v>
      </c>
      <c r="AK2227" s="17">
        <v>-0.16592483073860498</v>
      </c>
      <c r="AL2227" s="17">
        <v>2.0813616119627509E-2</v>
      </c>
      <c r="AM2227" s="17">
        <v>0.33333333333333298</v>
      </c>
      <c r="AN2227" s="17">
        <v>-0.42643306159593314</v>
      </c>
      <c r="AO2227" s="17">
        <v>-0.4270274965090653</v>
      </c>
      <c r="AP2227" s="17">
        <v>0.33333333333333298</v>
      </c>
      <c r="AQ2227" s="17">
        <v>-2.1781054248019123</v>
      </c>
      <c r="AR2227" s="17">
        <v>2.2444243630026963</v>
      </c>
      <c r="AS2227" s="17">
        <v>-7.4515478355375802</v>
      </c>
      <c r="AT2227" s="17">
        <v>-1.7150922686463357</v>
      </c>
      <c r="AU2227" s="17">
        <v>-1.0000000000000018</v>
      </c>
      <c r="AV2227" s="17">
        <v>-1.0000000000000018</v>
      </c>
      <c r="AW2227" s="17">
        <v>-1.0000000000000018</v>
      </c>
      <c r="AX2227" s="17">
        <v>-1.0000000000000018</v>
      </c>
      <c r="AY2227" s="17">
        <v>-0.11117718865696598</v>
      </c>
      <c r="AZ2227" s="17">
        <v>1.1497399413580855</v>
      </c>
      <c r="BA2227" s="17">
        <v>-0.54123427900450416</v>
      </c>
      <c r="BB2227" s="17">
        <v>0.6375373226278398</v>
      </c>
      <c r="BC2227" s="17">
        <v>-0.30187206126785482</v>
      </c>
      <c r="BD2227" s="17">
        <v>18.176224377283692</v>
      </c>
      <c r="BE2227" s="17">
        <v>-6.9883177550721962</v>
      </c>
      <c r="BF2227" s="17">
        <v>-1.0000000000000018</v>
      </c>
      <c r="BG2227" s="22">
        <v>1399.0842770276588</v>
      </c>
    </row>
    <row r="2228" spans="1:100" x14ac:dyDescent="0.25">
      <c r="A2228">
        <v>5312</v>
      </c>
      <c r="B2228" t="s">
        <v>2022</v>
      </c>
      <c r="C2228" s="48">
        <v>2</v>
      </c>
      <c r="D2228" s="22">
        <v>1444.1248242187501</v>
      </c>
      <c r="E2228" s="17">
        <v>33.672415756726082</v>
      </c>
      <c r="F2228" s="17">
        <v>-83.871428666324405</v>
      </c>
      <c r="G2228" s="17">
        <v>-0.12699137180112302</v>
      </c>
      <c r="H2228" s="17">
        <v>1.3788337321680375</v>
      </c>
      <c r="I2228" s="17">
        <v>19.513499438056847</v>
      </c>
      <c r="J2228" s="17">
        <v>3.1681731929352086</v>
      </c>
      <c r="K2228" s="17">
        <v>-1.0000000000000013</v>
      </c>
      <c r="L2228" s="17">
        <v>-1.0000000000000013</v>
      </c>
      <c r="M2228" s="17">
        <v>-1.0000000000000013</v>
      </c>
      <c r="N2228" s="17">
        <v>0.12613819477914243</v>
      </c>
      <c r="O2228" s="17">
        <v>-1.0000000000000013</v>
      </c>
      <c r="P2228" s="17">
        <v>-1.0000000000000013</v>
      </c>
      <c r="Q2228" s="17">
        <v>2.4729487545960991</v>
      </c>
      <c r="R2228" s="17">
        <v>-1.0000000000000013</v>
      </c>
      <c r="S2228" s="17">
        <v>-0.83174538430212297</v>
      </c>
      <c r="T2228" s="17">
        <v>-7.6988863267404756E-2</v>
      </c>
      <c r="U2228" s="17">
        <v>-0.55654891578577681</v>
      </c>
      <c r="V2228" s="17">
        <v>-0.89694601025045861</v>
      </c>
      <c r="W2228" s="17">
        <v>-1.8823178144381227</v>
      </c>
      <c r="X2228" s="17">
        <v>-5.0883683552564296</v>
      </c>
      <c r="Y2228" s="17">
        <v>-9.6753824738247118E-2</v>
      </c>
      <c r="Z2228" s="17">
        <v>14.839458422495351</v>
      </c>
      <c r="AA2228" s="17">
        <v>-0.8248949521441844</v>
      </c>
      <c r="AB2228" s="17">
        <v>-0.90202871281963493</v>
      </c>
      <c r="AC2228" s="17">
        <v>-5.1435597731965288</v>
      </c>
      <c r="AD2228" s="17">
        <v>-1.0681142056369173</v>
      </c>
      <c r="AE2228" s="17">
        <v>-0.94460676393938314</v>
      </c>
      <c r="AF2228" s="17">
        <v>15.942730448096398</v>
      </c>
      <c r="AG2228" s="17">
        <v>-63.649266952530752</v>
      </c>
      <c r="AH2228" s="17">
        <v>-0.22743660987115993</v>
      </c>
      <c r="AI2228" s="17">
        <v>-0.2273551197108053</v>
      </c>
      <c r="AJ2228" s="17">
        <v>0.33333333333333298</v>
      </c>
      <c r="AK2228" s="17">
        <v>7.5993867441086493E-2</v>
      </c>
      <c r="AL2228" s="17">
        <v>0.23210752281736602</v>
      </c>
      <c r="AM2228" s="17">
        <v>0.33333333333333298</v>
      </c>
      <c r="AN2228" s="17">
        <v>-0.20834466479570973</v>
      </c>
      <c r="AO2228" s="17">
        <v>-0.18871547716068865</v>
      </c>
      <c r="AP2228" s="17">
        <v>0.33333333333333298</v>
      </c>
      <c r="AQ2228" s="17">
        <v>0.54077654206019687</v>
      </c>
      <c r="AR2228" s="17">
        <v>2.2444243630026963</v>
      </c>
      <c r="AS2228" s="17">
        <v>-3.9905728727109242</v>
      </c>
      <c r="AT2228" s="17">
        <v>0.7063435813848935</v>
      </c>
      <c r="AU2228" s="17">
        <v>-1.0000000000000013</v>
      </c>
      <c r="AV2228" s="17">
        <v>-1.0000000000000013</v>
      </c>
      <c r="AW2228" s="17">
        <v>-1.0000000000000013</v>
      </c>
      <c r="AX2228" s="17">
        <v>-1.0000000000000013</v>
      </c>
      <c r="AY2228" s="17">
        <v>-7.4729604995013008E-2</v>
      </c>
      <c r="AZ2228" s="17">
        <v>0.89837710306462859</v>
      </c>
      <c r="BA2228" s="17">
        <v>-0.29958984800902089</v>
      </c>
      <c r="BB2228" s="17">
        <v>0.49755209802364736</v>
      </c>
      <c r="BC2228" s="17">
        <v>-0.16788154437242028</v>
      </c>
      <c r="BD2228" s="17">
        <v>14.443593486713251</v>
      </c>
      <c r="BE2228" s="17">
        <v>-3.3823368371582676</v>
      </c>
      <c r="BF2228" s="17">
        <v>-1.0000000000000013</v>
      </c>
      <c r="BG2228" s="22">
        <v>-23.10388785718942</v>
      </c>
    </row>
    <row r="2229" spans="1:100" x14ac:dyDescent="0.25">
      <c r="A2229">
        <v>5314</v>
      </c>
      <c r="B2229" t="s">
        <v>2023</v>
      </c>
      <c r="C2229" s="48">
        <v>2</v>
      </c>
      <c r="D2229" s="22">
        <v>1466.7420898437501</v>
      </c>
      <c r="E2229" s="17">
        <v>63.399018539424233</v>
      </c>
      <c r="F2229" s="17">
        <v>-35.915176356193179</v>
      </c>
      <c r="G2229" s="17">
        <v>0.20633250553202376</v>
      </c>
      <c r="H2229" s="17">
        <v>4.4193290065357962</v>
      </c>
      <c r="I2229" s="17">
        <v>42.856891127416326</v>
      </c>
      <c r="J2229" s="17">
        <v>8.9336003631157581</v>
      </c>
      <c r="K2229" s="17">
        <v>-1.0000000000000004</v>
      </c>
      <c r="L2229" s="17">
        <v>-1.0000000000000004</v>
      </c>
      <c r="M2229" s="17">
        <v>-1.0000000000000004</v>
      </c>
      <c r="N2229" s="17">
        <v>0.20920239513769306</v>
      </c>
      <c r="O2229" s="17">
        <v>-1.0000000000000004</v>
      </c>
      <c r="P2229" s="17">
        <v>-1.0000000000000004</v>
      </c>
      <c r="Q2229" s="17">
        <v>3.3652544188043838</v>
      </c>
      <c r="R2229" s="17">
        <v>-1.0000000000000004</v>
      </c>
      <c r="S2229" s="17">
        <v>0.33200302506549195</v>
      </c>
      <c r="T2229" s="17">
        <v>5.3634462451488493E-2</v>
      </c>
      <c r="U2229" s="17">
        <v>-0.16513051939848322</v>
      </c>
      <c r="V2229" s="17">
        <v>-0.38406135320643964</v>
      </c>
      <c r="W2229" s="17">
        <v>0.71661562802288015</v>
      </c>
      <c r="X2229" s="17">
        <v>-1.8862441972126667</v>
      </c>
      <c r="Y2229" s="17">
        <v>2.0766811997764006E-2</v>
      </c>
      <c r="Z2229" s="17">
        <v>25.629643970788059</v>
      </c>
      <c r="AA2229" s="17">
        <v>-3.0210234353469034E-2</v>
      </c>
      <c r="AB2229" s="17">
        <v>0.24343906661315429</v>
      </c>
      <c r="AC2229" s="17">
        <v>8.0075963267300878</v>
      </c>
      <c r="AD2229" s="17">
        <v>-6.4327294234329147E-2</v>
      </c>
      <c r="AE2229" s="17">
        <v>-0.10398808982240504</v>
      </c>
      <c r="AF2229" s="17">
        <v>37.241805931260735</v>
      </c>
      <c r="AG2229" s="17">
        <v>-27.258718769340248</v>
      </c>
      <c r="AH2229" s="17">
        <v>2.4331110095811515E-2</v>
      </c>
      <c r="AI2229" s="17">
        <v>7.0517610233619299E-2</v>
      </c>
      <c r="AJ2229" s="17">
        <v>0.33333333333333298</v>
      </c>
      <c r="AK2229" s="17">
        <v>0.41206601084685929</v>
      </c>
      <c r="AL2229" s="17">
        <v>0.52563587199748518</v>
      </c>
      <c r="AM2229" s="17">
        <v>0.33333333333333298</v>
      </c>
      <c r="AN2229" s="17">
        <v>9.4622553183196373E-2</v>
      </c>
      <c r="AO2229" s="17">
        <v>0.14234628757432977</v>
      </c>
      <c r="AP2229" s="17">
        <v>0.33333333333333298</v>
      </c>
      <c r="AQ2229" s="17">
        <v>4.3178326239011602</v>
      </c>
      <c r="AR2229" s="17">
        <v>2.2444243630026963</v>
      </c>
      <c r="AS2229" s="17">
        <v>0.81739477420043194</v>
      </c>
      <c r="AT2229" s="17">
        <v>4.070189130996444</v>
      </c>
      <c r="AU2229" s="17">
        <v>-1.0000000000000004</v>
      </c>
      <c r="AV2229" s="17">
        <v>-1.0000000000000004</v>
      </c>
      <c r="AW2229" s="17">
        <v>-1.0000000000000004</v>
      </c>
      <c r="AX2229" s="17">
        <v>-1.0000000000000004</v>
      </c>
      <c r="AY2229" s="17">
        <v>-2.4096819454246417E-2</v>
      </c>
      <c r="AZ2229" s="17">
        <v>0.54918521143542531</v>
      </c>
      <c r="BA2229" s="17">
        <v>3.6101284912005482E-2</v>
      </c>
      <c r="BB2229" s="17">
        <v>0.30308538324773771</v>
      </c>
      <c r="BC2229" s="17">
        <v>1.8257354968252093E-2</v>
      </c>
      <c r="BD2229" s="17">
        <v>9.2582428983728473</v>
      </c>
      <c r="BE2229" s="17">
        <v>1.6270722960849264</v>
      </c>
      <c r="BF2229" s="17">
        <v>-1.0000000000000004</v>
      </c>
      <c r="BG2229" s="22">
        <v>240.87293164048808</v>
      </c>
    </row>
    <row r="2230" spans="1:100" x14ac:dyDescent="0.25">
      <c r="A2230">
        <v>5316</v>
      </c>
      <c r="B2230" t="s">
        <v>2024</v>
      </c>
      <c r="C2230" s="48">
        <v>2</v>
      </c>
      <c r="D2230" s="22">
        <v>1525.4494238281247</v>
      </c>
      <c r="E2230" s="17">
        <v>103.02855283930595</v>
      </c>
      <c r="F2230" s="17">
        <v>28.01691705221576</v>
      </c>
      <c r="G2230" s="17">
        <v>0.65069778084803953</v>
      </c>
      <c r="H2230" s="17">
        <v>8.4727155520820094</v>
      </c>
      <c r="I2230" s="17">
        <v>73.976751960201298</v>
      </c>
      <c r="J2230" s="17">
        <v>16.619685297352625</v>
      </c>
      <c r="K2230" s="17">
        <v>-0.99999999999999956</v>
      </c>
      <c r="L2230" s="17">
        <v>-0.99999999999999956</v>
      </c>
      <c r="M2230" s="17">
        <v>-0.99999999999999956</v>
      </c>
      <c r="N2230" s="17">
        <v>0.31993807527122514</v>
      </c>
      <c r="O2230" s="17">
        <v>-0.99999999999999956</v>
      </c>
      <c r="P2230" s="17">
        <v>-0.99999999999999956</v>
      </c>
      <c r="Q2230" s="17">
        <v>4.5548171207456427</v>
      </c>
      <c r="R2230" s="17">
        <v>-0.99999999999999956</v>
      </c>
      <c r="S2230" s="17">
        <v>1.8834351830754654</v>
      </c>
      <c r="T2230" s="17">
        <v>0.22777281269561445</v>
      </c>
      <c r="U2230" s="17">
        <v>0.3566825138171143</v>
      </c>
      <c r="V2230" s="17">
        <v>0.29968243873601019</v>
      </c>
      <c r="W2230" s="17">
        <v>4.1813412394225145</v>
      </c>
      <c r="X2230" s="17">
        <v>2.3826152510500953</v>
      </c>
      <c r="Y2230" s="17">
        <v>0.1774375267282203</v>
      </c>
      <c r="Z2230" s="17">
        <v>40.01440335328423</v>
      </c>
      <c r="AA2230" s="17">
        <v>1.0292106995316805</v>
      </c>
      <c r="AB2230" s="17">
        <v>1.7705007018183063</v>
      </c>
      <c r="AC2230" s="17">
        <v>25.539844984773204</v>
      </c>
      <c r="AD2230" s="17">
        <v>1.2738548090483981</v>
      </c>
      <c r="AE2230" s="17">
        <v>1.0166689466563579</v>
      </c>
      <c r="AF2230" s="17">
        <v>65.636320050011904</v>
      </c>
      <c r="AG2230" s="17">
        <v>21.254745347609525</v>
      </c>
      <c r="AH2230" s="17">
        <v>0.35997112812845738</v>
      </c>
      <c r="AI2230" s="17">
        <v>0.46762176823725804</v>
      </c>
      <c r="AJ2230" s="17">
        <v>0.33333333333333298</v>
      </c>
      <c r="AK2230" s="17">
        <v>0.86009509212773716</v>
      </c>
      <c r="AL2230" s="17">
        <v>0.91694838984064808</v>
      </c>
      <c r="AM2230" s="17">
        <v>0.33333333333333298</v>
      </c>
      <c r="AN2230" s="17">
        <v>0.49851834458600475</v>
      </c>
      <c r="AO2230" s="17">
        <v>0.58369586447862176</v>
      </c>
      <c r="AP2230" s="17">
        <v>0.33333333333333298</v>
      </c>
      <c r="AQ2230" s="17">
        <v>9.3531531629509033</v>
      </c>
      <c r="AR2230" s="17">
        <v>2.2444243630026963</v>
      </c>
      <c r="AS2230" s="17">
        <v>7.2270582049270029</v>
      </c>
      <c r="AT2230" s="17">
        <v>8.5546448073586525</v>
      </c>
      <c r="AU2230" s="17">
        <v>-0.99999999999999956</v>
      </c>
      <c r="AV2230" s="17">
        <v>-0.99999999999999956</v>
      </c>
      <c r="AW2230" s="17">
        <v>-0.99999999999999956</v>
      </c>
      <c r="AX2230" s="17">
        <v>-0.99999999999999956</v>
      </c>
      <c r="AY2230" s="17">
        <v>4.3403450453966701E-2</v>
      </c>
      <c r="AZ2230" s="17">
        <v>8.3665752393356996E-2</v>
      </c>
      <c r="BA2230" s="17">
        <v>0.48362242829684265</v>
      </c>
      <c r="BB2230" s="17">
        <v>4.3835263086589207E-2</v>
      </c>
      <c r="BC2230" s="17">
        <v>0.26640538418929799</v>
      </c>
      <c r="BD2230" s="17">
        <v>2.3454775716483502</v>
      </c>
      <c r="BE2230" s="17">
        <v>8.3052841495950496</v>
      </c>
      <c r="BF2230" s="17">
        <v>-0.99999999999999956</v>
      </c>
      <c r="BG2230" s="22">
        <v>616.96172273532852</v>
      </c>
    </row>
    <row r="2231" spans="1:100" x14ac:dyDescent="0.25">
      <c r="A2231">
        <v>5317</v>
      </c>
      <c r="B2231" t="s">
        <v>2025</v>
      </c>
      <c r="C2231" s="48">
        <v>3</v>
      </c>
      <c r="D2231" s="22">
        <v>1554.7089979581617</v>
      </c>
      <c r="E2231" s="17">
        <v>127.1391345115793</v>
      </c>
      <c r="F2231" s="17">
        <v>75.248511164585324</v>
      </c>
      <c r="G2231" s="17">
        <v>0.59444764896930469</v>
      </c>
      <c r="H2231" s="17">
        <v>5.2906159554979739</v>
      </c>
      <c r="I2231" s="17">
        <v>100.80221862433724</v>
      </c>
      <c r="J2231" s="17">
        <v>17.32737100253329</v>
      </c>
      <c r="K2231" s="17">
        <v>-1.0000000000000013</v>
      </c>
      <c r="L2231" s="17">
        <v>-1.0000000000000013</v>
      </c>
      <c r="M2231" s="17">
        <v>-1.0000000000000013</v>
      </c>
      <c r="N2231" s="17">
        <v>0.44321562248449414</v>
      </c>
      <c r="O2231" s="17">
        <v>-1.0000000000000013</v>
      </c>
      <c r="P2231" s="17">
        <v>-1.0000000000000013</v>
      </c>
      <c r="Q2231" s="17">
        <v>5.4919141767309165</v>
      </c>
      <c r="R2231" s="17">
        <v>-1.0000000000000013</v>
      </c>
      <c r="S2231" s="17">
        <v>-0.32448901154776055</v>
      </c>
      <c r="T2231" s="17">
        <v>-5.8068125037528624E-2</v>
      </c>
      <c r="U2231" s="17">
        <v>0.22383990093129102</v>
      </c>
      <c r="V2231" s="17">
        <v>0.66324486965628604</v>
      </c>
      <c r="W2231" s="17">
        <v>-0.20129822123293786</v>
      </c>
      <c r="X2231" s="17">
        <v>-1.6372067766655289</v>
      </c>
      <c r="Y2231" s="17">
        <v>0.1228893118523125</v>
      </c>
      <c r="Z2231" s="17">
        <v>56.001608651728553</v>
      </c>
      <c r="AA2231" s="17">
        <v>-0.13107312118501679</v>
      </c>
      <c r="AB2231" s="17">
        <v>2.2273289470986928</v>
      </c>
      <c r="AC2231" s="17">
        <v>24.338926237404312</v>
      </c>
      <c r="AD2231" s="17">
        <v>1.9162600175815072</v>
      </c>
      <c r="AE2231" s="17">
        <v>1.8335833380837434</v>
      </c>
      <c r="AF2231" s="17">
        <v>84.401447174315336</v>
      </c>
      <c r="AG2231" s="17">
        <v>54.320221063231095</v>
      </c>
      <c r="AH2231" s="17">
        <v>0.35124703512895417</v>
      </c>
      <c r="AI2231" s="17">
        <v>0.5495109258096802</v>
      </c>
      <c r="AJ2231" s="17">
        <v>0.33333333333333298</v>
      </c>
      <c r="AK2231" s="17">
        <v>1.3533900390576361</v>
      </c>
      <c r="AL2231" s="17">
        <v>1.5922368080405955</v>
      </c>
      <c r="AM2231" s="17">
        <v>0.33333333333333298</v>
      </c>
      <c r="AN2231" s="17">
        <v>1.0117590230083837</v>
      </c>
      <c r="AO2231" s="17">
        <v>1.138406556154103</v>
      </c>
      <c r="AP2231" s="17">
        <v>0.33333333333333298</v>
      </c>
      <c r="AQ2231" s="17">
        <v>16.400771450021892</v>
      </c>
      <c r="AR2231" s="17">
        <v>4.9468398858054652</v>
      </c>
      <c r="AS2231" s="17">
        <v>-0.79952669637750562</v>
      </c>
      <c r="AT2231" s="17">
        <v>13.180057813105323</v>
      </c>
      <c r="AU2231" s="17">
        <v>-1.0000000000000013</v>
      </c>
      <c r="AV2231" s="17">
        <v>-1.0000000000000013</v>
      </c>
      <c r="AW2231" s="17">
        <v>-1.0000000000000013</v>
      </c>
      <c r="AX2231" s="17">
        <v>-1.0000000000000013</v>
      </c>
      <c r="AY2231" s="17">
        <v>-4.7500967096698425E-3</v>
      </c>
      <c r="AZ2231" s="17">
        <v>2.4959706251826272</v>
      </c>
      <c r="BA2231" s="17">
        <v>0.24091585715208111</v>
      </c>
      <c r="BB2231" s="17">
        <v>-0.16625870968690207</v>
      </c>
      <c r="BC2231" s="17">
        <v>0.10022416730515003</v>
      </c>
      <c r="BD2231" s="17">
        <v>8.3233853837405825</v>
      </c>
      <c r="BE2231" s="17">
        <v>3.7101834683891579</v>
      </c>
      <c r="BF2231" s="17">
        <v>-1.0000000000000013</v>
      </c>
      <c r="CU2231" t="e">
        <v>#N/A</v>
      </c>
      <c r="CV2231" t="e">
        <v>#N/A</v>
      </c>
    </row>
    <row r="2232" spans="1:100" x14ac:dyDescent="0.25">
      <c r="A2232">
        <v>5324</v>
      </c>
      <c r="B2232" t="s">
        <v>2026</v>
      </c>
      <c r="C2232" s="48">
        <v>2</v>
      </c>
      <c r="D2232" s="22">
        <v>1460.9493359374999</v>
      </c>
      <c r="E2232" s="17">
        <v>49.278814013155603</v>
      </c>
      <c r="F2232" s="17">
        <v>-58.694506233959089</v>
      </c>
      <c r="G2232" s="17">
        <v>4.8002899023058543E-2</v>
      </c>
      <c r="H2232" s="17">
        <v>2.9750867751223211</v>
      </c>
      <c r="I2232" s="17">
        <v>31.768726516073624</v>
      </c>
      <c r="J2232" s="17">
        <v>6.1950092291285861</v>
      </c>
      <c r="K2232" s="17">
        <v>-1.0000000000000009</v>
      </c>
      <c r="L2232" s="17">
        <v>-1.0000000000000009</v>
      </c>
      <c r="M2232" s="17">
        <v>-1.0000000000000009</v>
      </c>
      <c r="N2232" s="17">
        <v>0.16974670938552405</v>
      </c>
      <c r="O2232" s="17">
        <v>-1.0000000000000009</v>
      </c>
      <c r="P2232" s="17">
        <v>-1.0000000000000009</v>
      </c>
      <c r="Q2232" s="17">
        <v>2.941407181006249</v>
      </c>
      <c r="R2232" s="17">
        <v>-1.0000000000000009</v>
      </c>
      <c r="S2232" s="17">
        <v>-0.22078013947945507</v>
      </c>
      <c r="T2232" s="17">
        <v>-8.4119169661318327E-3</v>
      </c>
      <c r="U2232" s="17">
        <v>-0.35105515574978235</v>
      </c>
      <c r="V2232" s="17">
        <v>-0.62768274206093033</v>
      </c>
      <c r="W2232" s="17">
        <v>-0.51788372011884132</v>
      </c>
      <c r="X2232" s="17">
        <v>-3.4072605192123011</v>
      </c>
      <c r="Y2232" s="17">
        <v>-3.5055760090279275E-2</v>
      </c>
      <c r="Z2232" s="17">
        <v>20.504281078430939</v>
      </c>
      <c r="AA2232" s="17">
        <v>-0.40768729862251563</v>
      </c>
      <c r="AB2232" s="17">
        <v>-0.30066075676981519</v>
      </c>
      <c r="AC2232" s="17">
        <v>1.7607670053543281</v>
      </c>
      <c r="AD2232" s="17">
        <v>-0.54112838023146748</v>
      </c>
      <c r="AE2232" s="17">
        <v>-0.50328388873693974</v>
      </c>
      <c r="AF2232" s="17">
        <v>27.124696208323982</v>
      </c>
      <c r="AG2232" s="17">
        <v>-44.544312650547418</v>
      </c>
      <c r="AH2232" s="17">
        <v>-9.5259134542405088E-2</v>
      </c>
      <c r="AI2232" s="17">
        <v>-7.0972619926865099E-2</v>
      </c>
      <c r="AJ2232" s="17">
        <v>0.33333333333333298</v>
      </c>
      <c r="AK2232" s="17">
        <v>0.25243097164779638</v>
      </c>
      <c r="AL2232" s="17">
        <v>0.38620923266775942</v>
      </c>
      <c r="AM2232" s="17">
        <v>0.33333333333333298</v>
      </c>
      <c r="AN2232" s="17">
        <v>-4.9287570482420551E-2</v>
      </c>
      <c r="AO2232" s="17">
        <v>-1.4908810260350902E-2</v>
      </c>
      <c r="AP2232" s="17">
        <v>0.33333333333333298</v>
      </c>
      <c r="AQ2232" s="17">
        <v>2.5237223189785052</v>
      </c>
      <c r="AR2232" s="17">
        <v>2.2444243630026963</v>
      </c>
      <c r="AS2232" s="17">
        <v>-1.4664008894461631</v>
      </c>
      <c r="AT2232" s="17">
        <v>2.4723547769498024</v>
      </c>
      <c r="AU2232" s="17">
        <v>-1.0000000000000009</v>
      </c>
      <c r="AV2232" s="17">
        <v>-1.0000000000000009</v>
      </c>
      <c r="AW2232" s="17">
        <v>-1.0000000000000009</v>
      </c>
      <c r="AX2232" s="17">
        <v>-1.0000000000000009</v>
      </c>
      <c r="AY2232" s="17">
        <v>-4.8147508757581239E-2</v>
      </c>
      <c r="AZ2232" s="17">
        <v>0.71505216114246639</v>
      </c>
      <c r="BA2232" s="17">
        <v>-0.12335277343261536</v>
      </c>
      <c r="BB2232" s="17">
        <v>0.39545751894921777</v>
      </c>
      <c r="BC2232" s="17">
        <v>-7.0159049294215126E-2</v>
      </c>
      <c r="BD2232" s="17">
        <v>11.721296325062735</v>
      </c>
      <c r="BE2232" s="17">
        <v>-0.7524085357550776</v>
      </c>
      <c r="BF2232" s="17">
        <v>-1.0000000000000009</v>
      </c>
      <c r="BG2232" s="22">
        <v>-12.164005066496429</v>
      </c>
    </row>
    <row r="2233" spans="1:100" x14ac:dyDescent="0.25">
      <c r="A2233">
        <v>5326</v>
      </c>
      <c r="B2233" t="s">
        <v>2028</v>
      </c>
      <c r="C2233" s="48">
        <v>2</v>
      </c>
      <c r="D2233" s="22">
        <v>1492.4716796875</v>
      </c>
      <c r="E2233" s="17">
        <v>45.991491913531291</v>
      </c>
      <c r="F2233" s="17">
        <v>-63.997757641012235</v>
      </c>
      <c r="G2233" s="17">
        <v>1.1142213787695088E-2</v>
      </c>
      <c r="H2233" s="17">
        <v>2.6388530190386996</v>
      </c>
      <c r="I2233" s="17">
        <v>29.187293045805649</v>
      </c>
      <c r="J2233" s="17">
        <v>5.5574383540153312</v>
      </c>
      <c r="K2233" s="17">
        <v>-1.0000000000000009</v>
      </c>
      <c r="L2233" s="17">
        <v>-1.0000000000000009</v>
      </c>
      <c r="M2233" s="17">
        <v>-1.0000000000000009</v>
      </c>
      <c r="N2233" s="17">
        <v>0.16056103877518393</v>
      </c>
      <c r="O2233" s="17">
        <v>-1.0000000000000009</v>
      </c>
      <c r="P2233" s="17">
        <v>-1.0000000000000009</v>
      </c>
      <c r="Q2233" s="17">
        <v>2.8427313871049318</v>
      </c>
      <c r="R2233" s="17">
        <v>-1.0000000000000009</v>
      </c>
      <c r="S2233" s="17">
        <v>-0.34947348168482284</v>
      </c>
      <c r="T2233" s="17">
        <v>-2.2856922623221837E-2</v>
      </c>
      <c r="U2233" s="17">
        <v>-0.39434023457461104</v>
      </c>
      <c r="V2233" s="17">
        <v>-0.68440019073758696</v>
      </c>
      <c r="W2233" s="17">
        <v>-0.80528727589371663</v>
      </c>
      <c r="X2233" s="17">
        <v>-3.7613680365571658</v>
      </c>
      <c r="Y2233" s="17">
        <v>-4.8051802360170454E-2</v>
      </c>
      <c r="Z2233" s="17">
        <v>19.311046329366555</v>
      </c>
      <c r="AA2233" s="17">
        <v>-0.49556766134420616</v>
      </c>
      <c r="AB2233" s="17">
        <v>-0.42733253198957399</v>
      </c>
      <c r="AC2233" s="17">
        <v>0.30644387267330941</v>
      </c>
      <c r="AD2233" s="17">
        <v>-0.65213234934589104</v>
      </c>
      <c r="AE2233" s="17">
        <v>-0.5962438668744352</v>
      </c>
      <c r="AF2233" s="17">
        <v>24.769333839835493</v>
      </c>
      <c r="AG2233" s="17">
        <v>-48.568568437006569</v>
      </c>
      <c r="AH2233" s="17">
        <v>-0.12310091639247123</v>
      </c>
      <c r="AI2233" s="17">
        <v>-0.10391293319372991</v>
      </c>
      <c r="AJ2233" s="17">
        <v>0.33333333333333298</v>
      </c>
      <c r="AK2233" s="17">
        <v>0.21526636887896183</v>
      </c>
      <c r="AL2233" s="17">
        <v>0.353749343585255</v>
      </c>
      <c r="AM2233" s="17">
        <v>0.33333333333333298</v>
      </c>
      <c r="AN2233" s="17">
        <v>-8.2791258690729064E-2</v>
      </c>
      <c r="AO2233" s="17">
        <v>-5.151933933794467E-2</v>
      </c>
      <c r="AP2233" s="17">
        <v>0.33333333333333298</v>
      </c>
      <c r="AQ2233" s="17">
        <v>2.1060358440011839</v>
      </c>
      <c r="AR2233" s="17">
        <v>2.2444243630026963</v>
      </c>
      <c r="AS2233" s="17">
        <v>-1.9980909185930402</v>
      </c>
      <c r="AT2233" s="17">
        <v>2.100363268340649</v>
      </c>
      <c r="AU2233" s="17">
        <v>-1.0000000000000009</v>
      </c>
      <c r="AV2233" s="17">
        <v>-1.0000000000000009</v>
      </c>
      <c r="AW2233" s="17">
        <v>-1.0000000000000009</v>
      </c>
      <c r="AX2233" s="17">
        <v>-1.0000000000000009</v>
      </c>
      <c r="AY2233" s="17">
        <v>-5.3746745107944742E-2</v>
      </c>
      <c r="AZ2233" s="17">
        <v>0.75366761379790459</v>
      </c>
      <c r="BA2233" s="17">
        <v>-0.16047524208354036</v>
      </c>
      <c r="BB2233" s="17">
        <v>0.41696265809334715</v>
      </c>
      <c r="BC2233" s="17">
        <v>-9.0743255362945002E-2</v>
      </c>
      <c r="BD2233" s="17">
        <v>12.294719319542033</v>
      </c>
      <c r="BE2233" s="17">
        <v>-1.3063750105032392</v>
      </c>
      <c r="BF2233" s="17">
        <v>-1.0000000000000009</v>
      </c>
      <c r="BG2233" s="22">
        <v>223.32670276271378</v>
      </c>
    </row>
    <row r="2234" spans="1:100" x14ac:dyDescent="0.25">
      <c r="A2234">
        <v>5327</v>
      </c>
      <c r="B2234" t="s">
        <v>2029</v>
      </c>
      <c r="C2234" s="48">
        <v>3</v>
      </c>
      <c r="D2234" s="22">
        <v>1502.8425296443768</v>
      </c>
      <c r="E2234" s="17">
        <v>40.986869012249706</v>
      </c>
      <c r="F2234" s="17">
        <v>-2.5315114245407013</v>
      </c>
      <c r="G2234" s="17">
        <v>0.29293201083465775</v>
      </c>
      <c r="H2234" s="17">
        <v>3.5536633872203716</v>
      </c>
      <c r="I2234" s="17">
        <v>47.956883342084993</v>
      </c>
      <c r="J2234" s="17">
        <v>-4.0663532652262964</v>
      </c>
      <c r="K2234" s="17">
        <v>-1.0000000000000009</v>
      </c>
      <c r="L2234" s="17">
        <v>-1.0000000000000009</v>
      </c>
      <c r="M2234" s="17">
        <v>-1.0000000000000009</v>
      </c>
      <c r="N2234" s="17">
        <v>0.22538754253600546</v>
      </c>
      <c r="O2234" s="17">
        <v>-1.0000000000000009</v>
      </c>
      <c r="P2234" s="17">
        <v>-1.0000000000000009</v>
      </c>
      <c r="Q2234" s="17">
        <v>1.9462354172751668</v>
      </c>
      <c r="R2234" s="17">
        <v>-1.0000000000000009</v>
      </c>
      <c r="S2234" s="17">
        <v>0.32958760196387316</v>
      </c>
      <c r="T2234" s="17">
        <v>-3.0146362568773535E-2</v>
      </c>
      <c r="U2234" s="17">
        <v>0.47412638300872961</v>
      </c>
      <c r="V2234" s="17">
        <v>0.6753287460610008</v>
      </c>
      <c r="W2234" s="17">
        <v>1.6074279699452063</v>
      </c>
      <c r="X2234" s="17">
        <v>-1.1903945109229117</v>
      </c>
      <c r="Y2234" s="17">
        <v>1.3562687420181192E-2</v>
      </c>
      <c r="Z2234" s="17">
        <v>16.707731202434687</v>
      </c>
      <c r="AA2234" s="17">
        <v>0.62637526171639379</v>
      </c>
      <c r="AB2234" s="17">
        <v>-0.55998794068958779</v>
      </c>
      <c r="AC2234" s="17">
        <v>31.614432106840194</v>
      </c>
      <c r="AD2234" s="17">
        <v>-0.1374048205712424</v>
      </c>
      <c r="AE2234" s="17">
        <v>-0.9100883071143917</v>
      </c>
      <c r="AF2234" s="17">
        <v>46.852087061470918</v>
      </c>
      <c r="AG2234" s="17">
        <v>13.739447626782443</v>
      </c>
      <c r="AH2234" s="17">
        <v>6.776428511274038E-3</v>
      </c>
      <c r="AI2234" s="17">
        <v>-5.8145757633300925E-2</v>
      </c>
      <c r="AJ2234" s="17">
        <v>0.33333333333333298</v>
      </c>
      <c r="AK2234" s="17">
        <v>0.18593097367698269</v>
      </c>
      <c r="AL2234" s="17">
        <v>0.44149838059571839</v>
      </c>
      <c r="AM2234" s="17">
        <v>0.33333333333333298</v>
      </c>
      <c r="AN2234" s="17">
        <v>-0.14986464826652632</v>
      </c>
      <c r="AO2234" s="17">
        <v>-0.16239336683960148</v>
      </c>
      <c r="AP2234" s="17">
        <v>0.33333333333333298</v>
      </c>
      <c r="AQ2234" s="17">
        <v>1.1047962806140785</v>
      </c>
      <c r="AR2234" s="17">
        <v>2.973918361935433</v>
      </c>
      <c r="AS2234" s="17">
        <v>-9.3596418318557948</v>
      </c>
      <c r="AT2234" s="17">
        <v>2.3193702046940667</v>
      </c>
      <c r="AU2234" s="17">
        <v>-1.0000000000000009</v>
      </c>
      <c r="AV2234" s="17">
        <v>-1.0000000000000009</v>
      </c>
      <c r="AW2234" s="17">
        <v>-1.0000000000000009</v>
      </c>
      <c r="AX2234" s="17">
        <v>-1.0000000000000009</v>
      </c>
      <c r="AY2234" s="17">
        <v>-9.4413713238127125E-2</v>
      </c>
      <c r="AZ2234" s="17">
        <v>-0.45196737350367527</v>
      </c>
      <c r="BA2234" s="17">
        <v>-0.44853198115312637</v>
      </c>
      <c r="BB2234" s="17">
        <v>-0.16070055162506072</v>
      </c>
      <c r="BC2234" s="17">
        <v>-0.16790592541080962</v>
      </c>
      <c r="BD2234" s="17">
        <v>-6.2773506581448935</v>
      </c>
      <c r="BE2234" s="17">
        <v>-6.4403080410358706</v>
      </c>
      <c r="BF2234" s="17">
        <v>-1.0000000000000009</v>
      </c>
      <c r="CU2234" t="e">
        <v>#N/A</v>
      </c>
      <c r="CV2234" t="e">
        <v>#N/A</v>
      </c>
    </row>
    <row r="2235" spans="1:100" x14ac:dyDescent="0.25">
      <c r="A2235">
        <v>5329</v>
      </c>
      <c r="B2235" t="s">
        <v>2030</v>
      </c>
      <c r="C2235" s="48">
        <v>2</v>
      </c>
      <c r="D2235" s="22">
        <v>1454.9552636718752</v>
      </c>
      <c r="E2235" s="17">
        <v>-7.8581005258910182</v>
      </c>
      <c r="F2235" s="17">
        <v>-150.87026913182163</v>
      </c>
      <c r="G2235" s="17">
        <v>-0.59267232485730115</v>
      </c>
      <c r="H2235" s="17">
        <v>-2.8689889814602321</v>
      </c>
      <c r="I2235" s="17">
        <v>-13.099144385835181</v>
      </c>
      <c r="J2235" s="17">
        <v>-4.8866041631503254</v>
      </c>
      <c r="K2235" s="17">
        <v>-1.0000000000000022</v>
      </c>
      <c r="L2235" s="17">
        <v>-1.0000000000000022</v>
      </c>
      <c r="M2235" s="17">
        <v>-1.0000000000000022</v>
      </c>
      <c r="N2235" s="17">
        <v>1.009065477900517E-2</v>
      </c>
      <c r="O2235" s="17">
        <v>-1.0000000000000022</v>
      </c>
      <c r="P2235" s="17">
        <v>-1.0000000000000022</v>
      </c>
      <c r="Q2235" s="17">
        <v>1.2263241339703428</v>
      </c>
      <c r="R2235" s="17">
        <v>-1.0000000000000022</v>
      </c>
      <c r="S2235" s="17">
        <v>-2.4575979116632967</v>
      </c>
      <c r="T2235" s="17">
        <v>-0.2594804246245449</v>
      </c>
      <c r="U2235" s="17">
        <v>-1.1033927042707419</v>
      </c>
      <c r="V2235" s="17">
        <v>-1.6134881848197173</v>
      </c>
      <c r="W2235" s="17">
        <v>-5.5132422237482377</v>
      </c>
      <c r="X2235" s="17">
        <v>-9.5619999524061754</v>
      </c>
      <c r="Y2235" s="17">
        <v>-0.2609398487244512</v>
      </c>
      <c r="Z2235" s="17">
        <v>-0.23532088819842301</v>
      </c>
      <c r="AA2235" s="17">
        <v>-1.9351350577160016</v>
      </c>
      <c r="AB2235" s="17">
        <v>-2.5023416921633457</v>
      </c>
      <c r="AC2235" s="17">
        <v>-23.516809704774065</v>
      </c>
      <c r="AD2235" s="17">
        <v>-2.4704873248601729</v>
      </c>
      <c r="AE2235" s="17">
        <v>-2.1190203956647906</v>
      </c>
      <c r="AF2235" s="17">
        <v>-13.813834996815125</v>
      </c>
      <c r="AG2235" s="17">
        <v>-114.4898646791903</v>
      </c>
      <c r="AH2235" s="17">
        <v>-0.57917688338843676</v>
      </c>
      <c r="AI2235" s="17">
        <v>-0.6435078954428759</v>
      </c>
      <c r="AJ2235" s="17">
        <v>0.33333333333333298</v>
      </c>
      <c r="AK2235" s="17">
        <v>-0.39352664002743087</v>
      </c>
      <c r="AL2235" s="17">
        <v>-0.17797579461202617</v>
      </c>
      <c r="AM2235" s="17">
        <v>0.33333333333333298</v>
      </c>
      <c r="AN2235" s="17">
        <v>-0.63161486056444782</v>
      </c>
      <c r="AO2235" s="17">
        <v>-0.65123607231198166</v>
      </c>
      <c r="AP2235" s="17">
        <v>0.33333333333333298</v>
      </c>
      <c r="AQ2235" s="17">
        <v>-4.7360823796916511</v>
      </c>
      <c r="AR2235" s="17">
        <v>2.2444243630026963</v>
      </c>
      <c r="AS2235" s="17">
        <v>-10.707700292416174</v>
      </c>
      <c r="AT2235" s="17">
        <v>-3.9932261404422746</v>
      </c>
      <c r="AU2235" s="17">
        <v>-1.0000000000000022</v>
      </c>
      <c r="AV2235" s="17">
        <v>-1.0000000000000022</v>
      </c>
      <c r="AW2235" s="17">
        <v>-1.0000000000000022</v>
      </c>
      <c r="AX2235" s="17">
        <v>-1.0000000000000022</v>
      </c>
      <c r="AY2235" s="17">
        <v>-0.14546778317523101</v>
      </c>
      <c r="AZ2235" s="17">
        <v>1.3862269810703722</v>
      </c>
      <c r="BA2235" s="17">
        <v>-0.76857805240018062</v>
      </c>
      <c r="BB2235" s="17">
        <v>0.76923814043709937</v>
      </c>
      <c r="BC2235" s="17">
        <v>-0.42793294164798079</v>
      </c>
      <c r="BD2235" s="17">
        <v>21.687956006519585</v>
      </c>
      <c r="BE2235" s="17">
        <v>-10.380894630500709</v>
      </c>
      <c r="BF2235" s="17">
        <v>-1.0000000000000022</v>
      </c>
      <c r="BG2235" s="22">
        <v>-1.4605650323396731</v>
      </c>
    </row>
    <row r="2236" spans="1:100" x14ac:dyDescent="0.25">
      <c r="A2236">
        <v>5331</v>
      </c>
      <c r="B2236" t="s">
        <v>2031</v>
      </c>
      <c r="C2236" s="48">
        <v>2</v>
      </c>
      <c r="D2236" s="22">
        <v>1533.5306640625001</v>
      </c>
      <c r="E2236" s="17">
        <v>102.92160468430552</v>
      </c>
      <c r="F2236" s="17">
        <v>27.844383623394599</v>
      </c>
      <c r="G2236" s="17">
        <v>0.64949857305564695</v>
      </c>
      <c r="H2236" s="17">
        <v>8.461776684890955</v>
      </c>
      <c r="I2236" s="17">
        <v>73.892768846124014</v>
      </c>
      <c r="J2236" s="17">
        <v>16.598942873364674</v>
      </c>
      <c r="K2236" s="17">
        <v>-0.99999999999999956</v>
      </c>
      <c r="L2236" s="17">
        <v>-0.99999999999999956</v>
      </c>
      <c r="M2236" s="17">
        <v>-0.99999999999999956</v>
      </c>
      <c r="N2236" s="17">
        <v>0.31963923308465336</v>
      </c>
      <c r="O2236" s="17">
        <v>-0.99999999999999956</v>
      </c>
      <c r="P2236" s="17">
        <v>-0.99999999999999956</v>
      </c>
      <c r="Q2236" s="17">
        <v>4.5516068499595352</v>
      </c>
      <c r="R2236" s="17">
        <v>-0.99999999999999956</v>
      </c>
      <c r="S2236" s="17">
        <v>1.8792483358202858</v>
      </c>
      <c r="T2236" s="17">
        <v>0.22730286583395062</v>
      </c>
      <c r="U2236" s="17">
        <v>0.35527429789574394</v>
      </c>
      <c r="V2236" s="17">
        <v>0.29783722055888262</v>
      </c>
      <c r="W2236" s="17">
        <v>4.1719909904663206</v>
      </c>
      <c r="X2236" s="17">
        <v>2.3710948875128124</v>
      </c>
      <c r="Y2236" s="17">
        <v>0.17701471974400929</v>
      </c>
      <c r="Z2236" s="17">
        <v>39.97558322826228</v>
      </c>
      <c r="AA2236" s="17">
        <v>1.0263516421077283</v>
      </c>
      <c r="AB2236" s="17">
        <v>1.7663796232504563</v>
      </c>
      <c r="AC2236" s="17">
        <v>25.492530735940562</v>
      </c>
      <c r="AD2236" s="17">
        <v>1.2702434593434608</v>
      </c>
      <c r="AE2236" s="17">
        <v>1.0136446314692877</v>
      </c>
      <c r="AF2236" s="17">
        <v>65.559691824351845</v>
      </c>
      <c r="AG2236" s="17">
        <v>21.123822146727935</v>
      </c>
      <c r="AH2236" s="17">
        <v>0.35906533699800219</v>
      </c>
      <c r="AI2236" s="17">
        <v>0.46655010393961288</v>
      </c>
      <c r="AJ2236" s="17">
        <v>0.33333333333333298</v>
      </c>
      <c r="AK2236" s="17">
        <v>0.85888599682858624</v>
      </c>
      <c r="AL2236" s="17">
        <v>0.91589235543218872</v>
      </c>
      <c r="AM2236" s="17">
        <v>0.33333333333333298</v>
      </c>
      <c r="AN2236" s="17">
        <v>0.49742835171916711</v>
      </c>
      <c r="AO2236" s="17">
        <v>0.58250479514626585</v>
      </c>
      <c r="AP2236" s="17">
        <v>0.33333333333333298</v>
      </c>
      <c r="AQ2236" s="17">
        <v>9.3395643522065708</v>
      </c>
      <c r="AR2236" s="17">
        <v>2.2444243630026963</v>
      </c>
      <c r="AS2236" s="17">
        <v>7.2097604574212504</v>
      </c>
      <c r="AT2236" s="17">
        <v>8.5425426146571457</v>
      </c>
      <c r="AU2236" s="17">
        <v>-0.99999999999999956</v>
      </c>
      <c r="AV2236" s="17">
        <v>-0.99999999999999956</v>
      </c>
      <c r="AW2236" s="17">
        <v>-0.99999999999999956</v>
      </c>
      <c r="AX2236" s="17">
        <v>-0.99999999999999956</v>
      </c>
      <c r="AY2236" s="17">
        <v>4.3221287593457489E-2</v>
      </c>
      <c r="AZ2236" s="17">
        <v>8.4922048944424344E-2</v>
      </c>
      <c r="BA2236" s="17">
        <v>0.48241470376880469</v>
      </c>
      <c r="BB2236" s="17">
        <v>4.4534900933076757E-2</v>
      </c>
      <c r="BC2236" s="17">
        <v>0.26573570753624021</v>
      </c>
      <c r="BD2236" s="17">
        <v>2.3641330393621436</v>
      </c>
      <c r="BE2236" s="17">
        <v>8.2872616709297624</v>
      </c>
      <c r="BF2236" s="17">
        <v>-0.99999999999999956</v>
      </c>
      <c r="BG2236" s="22">
        <v>125.88948907765462</v>
      </c>
    </row>
    <row r="2237" spans="1:100" x14ac:dyDescent="0.25">
      <c r="A2237">
        <v>5332</v>
      </c>
      <c r="B2237" t="s">
        <v>2032</v>
      </c>
      <c r="C2237" s="48">
        <v>2</v>
      </c>
      <c r="D2237" s="22">
        <v>1567.434130859375</v>
      </c>
      <c r="E2237" s="17">
        <v>98.73249246599913</v>
      </c>
      <c r="F2237" s="17">
        <v>21.086325059989509</v>
      </c>
      <c r="G2237" s="17">
        <v>0.60252613098425578</v>
      </c>
      <c r="H2237" s="17">
        <v>8.0333060656054531</v>
      </c>
      <c r="I2237" s="17">
        <v>70.603187185634937</v>
      </c>
      <c r="J2237" s="17">
        <v>15.786471243864641</v>
      </c>
      <c r="K2237" s="17">
        <v>-0.99999999999999967</v>
      </c>
      <c r="L2237" s="17">
        <v>-0.99999999999999967</v>
      </c>
      <c r="M2237" s="17">
        <v>-0.99999999999999967</v>
      </c>
      <c r="N2237" s="17">
        <v>0.30793371600389291</v>
      </c>
      <c r="O2237" s="17">
        <v>-0.99999999999999967</v>
      </c>
      <c r="P2237" s="17">
        <v>-0.99999999999999967</v>
      </c>
      <c r="Q2237" s="17">
        <v>4.4258619544622757</v>
      </c>
      <c r="R2237" s="17">
        <v>-0.99999999999999967</v>
      </c>
      <c r="S2237" s="17">
        <v>1.7152513693201668</v>
      </c>
      <c r="T2237" s="17">
        <v>0.20889525384529389</v>
      </c>
      <c r="U2237" s="17">
        <v>0.30011509928963004</v>
      </c>
      <c r="V2237" s="17">
        <v>0.22556083569543972</v>
      </c>
      <c r="W2237" s="17">
        <v>3.8057458491037428</v>
      </c>
      <c r="X2237" s="17">
        <v>1.9198473119639976</v>
      </c>
      <c r="Y2237" s="17">
        <v>0.16045355603308198</v>
      </c>
      <c r="Z2237" s="17">
        <v>38.455015995989953</v>
      </c>
      <c r="AA2237" s="17">
        <v>0.91436361961711088</v>
      </c>
      <c r="AB2237" s="17">
        <v>1.6049587873219366</v>
      </c>
      <c r="AC2237" s="17">
        <v>23.639252407913034</v>
      </c>
      <c r="AD2237" s="17">
        <v>1.1287884789048603</v>
      </c>
      <c r="AE2237" s="17">
        <v>0.89518353504256964</v>
      </c>
      <c r="AF2237" s="17">
        <v>62.558197910049437</v>
      </c>
      <c r="AG2237" s="17">
        <v>15.99561792038431</v>
      </c>
      <c r="AH2237" s="17">
        <v>0.32358589659243248</v>
      </c>
      <c r="AI2237" s="17">
        <v>0.42457348449096388</v>
      </c>
      <c r="AJ2237" s="17">
        <v>0.33333333333333298</v>
      </c>
      <c r="AK2237" s="17">
        <v>0.8115262654638925</v>
      </c>
      <c r="AL2237" s="17">
        <v>0.87452795187224264</v>
      </c>
      <c r="AM2237" s="17">
        <v>0.33333333333333298</v>
      </c>
      <c r="AN2237" s="17">
        <v>0.45473381027225729</v>
      </c>
      <c r="AO2237" s="17">
        <v>0.53585113297694675</v>
      </c>
      <c r="AP2237" s="17">
        <v>0.33333333333333298</v>
      </c>
      <c r="AQ2237" s="17">
        <v>8.8072966088209164</v>
      </c>
      <c r="AR2237" s="17">
        <v>2.2444243630026963</v>
      </c>
      <c r="AS2237" s="17">
        <v>6.5322152914926042</v>
      </c>
      <c r="AT2237" s="17">
        <v>8.06850504651044</v>
      </c>
      <c r="AU2237" s="17">
        <v>-0.99999999999999967</v>
      </c>
      <c r="AV2237" s="17">
        <v>-0.99999999999999967</v>
      </c>
      <c r="AW2237" s="17">
        <v>-0.99999999999999967</v>
      </c>
      <c r="AX2237" s="17">
        <v>-0.99999999999999967</v>
      </c>
      <c r="AY2237" s="17">
        <v>3.6086048423808227E-2</v>
      </c>
      <c r="AZ2237" s="17">
        <v>0.13413063259760979</v>
      </c>
      <c r="BA2237" s="17">
        <v>0.43510866490602995</v>
      </c>
      <c r="BB2237" s="17">
        <v>7.193940782801922E-2</v>
      </c>
      <c r="BC2237" s="17">
        <v>0.23950476741737947</v>
      </c>
      <c r="BD2237" s="17">
        <v>3.0948595090030651</v>
      </c>
      <c r="BE2237" s="17">
        <v>7.5813291040648192</v>
      </c>
      <c r="BF2237" s="17">
        <v>-0.99999999999999967</v>
      </c>
      <c r="BG2237" s="22">
        <v>219.88224096188685</v>
      </c>
    </row>
    <row r="2238" spans="1:100" x14ac:dyDescent="0.25">
      <c r="A2238">
        <v>5333</v>
      </c>
      <c r="B2238" t="s">
        <v>2033</v>
      </c>
      <c r="C2238" s="48">
        <v>2</v>
      </c>
      <c r="D2238" s="22">
        <v>1442.8939843749999</v>
      </c>
      <c r="E2238" s="17">
        <v>-4.4375269173146847</v>
      </c>
      <c r="F2238" s="17">
        <v>-145.35205057797668</v>
      </c>
      <c r="G2238" s="17">
        <v>-0.5543174927815111</v>
      </c>
      <c r="H2238" s="17">
        <v>-2.5191259995201367</v>
      </c>
      <c r="I2238" s="17">
        <v>-10.413072582374419</v>
      </c>
      <c r="J2238" s="17">
        <v>-4.2231893705266987</v>
      </c>
      <c r="K2238" s="17">
        <v>-1.0000000000000022</v>
      </c>
      <c r="L2238" s="17">
        <v>-1.0000000000000022</v>
      </c>
      <c r="M2238" s="17">
        <v>-1.0000000000000022</v>
      </c>
      <c r="N2238" s="17">
        <v>1.9648666289467043E-2</v>
      </c>
      <c r="O2238" s="17">
        <v>-1.0000000000000022</v>
      </c>
      <c r="P2238" s="17">
        <v>-1.0000000000000022</v>
      </c>
      <c r="Q2238" s="17">
        <v>1.3289997484051859</v>
      </c>
      <c r="R2238" s="17">
        <v>-1.0000000000000022</v>
      </c>
      <c r="S2238" s="17">
        <v>-2.3236879884472312</v>
      </c>
      <c r="T2238" s="17">
        <v>-0.24444989106897239</v>
      </c>
      <c r="U2238" s="17">
        <v>-1.058353065991829</v>
      </c>
      <c r="V2238" s="17">
        <v>-1.5544716959544107</v>
      </c>
      <c r="W2238" s="17">
        <v>-5.2141887729145378</v>
      </c>
      <c r="X2238" s="17">
        <v>-9.193538696794274</v>
      </c>
      <c r="Y2238" s="17">
        <v>-0.24741701224626941</v>
      </c>
      <c r="Z2238" s="17">
        <v>1.0062815978957431</v>
      </c>
      <c r="AA2238" s="17">
        <v>-1.8436924669603574</v>
      </c>
      <c r="AB2238" s="17">
        <v>-2.3705352800938555</v>
      </c>
      <c r="AC2238" s="17">
        <v>-22.003535624768556</v>
      </c>
      <c r="AD2238" s="17">
        <v>-2.3549838129763159</v>
      </c>
      <c r="AE2238" s="17">
        <v>-2.0222922874251719</v>
      </c>
      <c r="AF2238" s="17">
        <v>-11.362998080893099</v>
      </c>
      <c r="AG2238" s="17">
        <v>-110.30248579748719</v>
      </c>
      <c r="AH2238" s="17">
        <v>-0.55020653569328393</v>
      </c>
      <c r="AI2238" s="17">
        <v>-0.609232347503186</v>
      </c>
      <c r="AJ2238" s="17">
        <v>0.33333333333333298</v>
      </c>
      <c r="AK2238" s="17">
        <v>-0.35485557112948896</v>
      </c>
      <c r="AL2238" s="17">
        <v>-0.14420014483751231</v>
      </c>
      <c r="AM2238" s="17">
        <v>0.33333333333333298</v>
      </c>
      <c r="AN2238" s="17">
        <v>-0.59675310129589065</v>
      </c>
      <c r="AO2238" s="17">
        <v>-0.61314153646678826</v>
      </c>
      <c r="AP2238" s="17">
        <v>0.33333333333333298</v>
      </c>
      <c r="AQ2238" s="17">
        <v>-4.3014649951858877</v>
      </c>
      <c r="AR2238" s="17">
        <v>2.2444243630026963</v>
      </c>
      <c r="AS2238" s="17">
        <v>-10.154458222875487</v>
      </c>
      <c r="AT2238" s="17">
        <v>-3.6061559664826284</v>
      </c>
      <c r="AU2238" s="17">
        <v>-1.0000000000000022</v>
      </c>
      <c r="AV2238" s="17">
        <v>-1.0000000000000022</v>
      </c>
      <c r="AW2238" s="17">
        <v>-1.0000000000000022</v>
      </c>
      <c r="AX2238" s="17">
        <v>-1.0000000000000022</v>
      </c>
      <c r="AY2238" s="17">
        <v>-0.13964158193671425</v>
      </c>
      <c r="AZ2238" s="17">
        <v>1.3460462521264343</v>
      </c>
      <c r="BA2238" s="17">
        <v>-0.72995082552543389</v>
      </c>
      <c r="BB2238" s="17">
        <v>0.74686129108194266</v>
      </c>
      <c r="BC2238" s="17">
        <v>-0.40651435536456149</v>
      </c>
      <c r="BD2238" s="17">
        <v>21.091289327069198</v>
      </c>
      <c r="BE2238" s="17">
        <v>-9.8044731402621323</v>
      </c>
      <c r="BF2238" s="17">
        <v>-1.0000000000000022</v>
      </c>
      <c r="BG2238" s="22">
        <v>357.64241819960444</v>
      </c>
    </row>
    <row r="2239" spans="1:100" x14ac:dyDescent="0.25">
      <c r="A2239">
        <v>5338</v>
      </c>
      <c r="B2239" t="s">
        <v>2034</v>
      </c>
      <c r="C2239" s="48">
        <v>3</v>
      </c>
      <c r="D2239" s="22">
        <v>1599.3319065020662</v>
      </c>
      <c r="E2239" s="17">
        <v>137.94203791930383</v>
      </c>
      <c r="F2239" s="17">
        <v>37.980879579669299</v>
      </c>
      <c r="G2239" s="17">
        <v>0.6836441043251551</v>
      </c>
      <c r="H2239" s="17">
        <v>11.141604718429686</v>
      </c>
      <c r="I2239" s="17">
        <v>83.503749485658261</v>
      </c>
      <c r="J2239" s="17">
        <v>34.018781543032304</v>
      </c>
      <c r="K2239" s="17">
        <v>-0.99999999999999978</v>
      </c>
      <c r="L2239" s="17">
        <v>-0.99999999999999978</v>
      </c>
      <c r="M2239" s="17">
        <v>-0.99999999999999978</v>
      </c>
      <c r="N2239" s="17">
        <v>0.21307228673963483</v>
      </c>
      <c r="O2239" s="17">
        <v>-0.99999999999999978</v>
      </c>
      <c r="P2239" s="17">
        <v>-0.99999999999999978</v>
      </c>
      <c r="Q2239" s="17">
        <v>4.4648251551813232</v>
      </c>
      <c r="R2239" s="17">
        <v>-0.99999999999999978</v>
      </c>
      <c r="S2239" s="17">
        <v>2.4363665509742947</v>
      </c>
      <c r="T2239" s="17">
        <v>0.344318128866897</v>
      </c>
      <c r="U2239" s="17">
        <v>0.90202323064988599</v>
      </c>
      <c r="V2239" s="17">
        <v>1.5946305947509389</v>
      </c>
      <c r="W2239" s="17">
        <v>6.6767795632483606</v>
      </c>
      <c r="X2239" s="17">
        <v>2.9026679909745807</v>
      </c>
      <c r="Y2239" s="17">
        <v>0.25620243728924291</v>
      </c>
      <c r="Z2239" s="17">
        <v>52.55727213307118</v>
      </c>
      <c r="AA2239" s="17">
        <v>-0.49557801478308239</v>
      </c>
      <c r="AB2239" s="17">
        <v>1.9769151225441612</v>
      </c>
      <c r="AC2239" s="17">
        <v>14.27924812119727</v>
      </c>
      <c r="AD2239" s="17">
        <v>-1.1535199430612149</v>
      </c>
      <c r="AE2239" s="17">
        <v>2.9857084455054572</v>
      </c>
      <c r="AF2239" s="17">
        <v>71.799143822318058</v>
      </c>
      <c r="AG2239" s="17">
        <v>4.9619850466622069</v>
      </c>
      <c r="AH2239" s="17">
        <v>1.4730935840740058E-2</v>
      </c>
      <c r="AI2239" s="17">
        <v>0.27952561681862242</v>
      </c>
      <c r="AJ2239" s="17">
        <v>0.33333333333333298</v>
      </c>
      <c r="AK2239" s="17">
        <v>1.511086976617029</v>
      </c>
      <c r="AL2239" s="17">
        <v>1.3930395498911636</v>
      </c>
      <c r="AM2239" s="17">
        <v>0.33333333333333298</v>
      </c>
      <c r="AN2239" s="17">
        <v>0.65291590593571636</v>
      </c>
      <c r="AO2239" s="17">
        <v>0.66835596595825741</v>
      </c>
      <c r="AP2239" s="17">
        <v>0.33333333333333298</v>
      </c>
      <c r="AQ2239" s="17">
        <v>11.704605663340221</v>
      </c>
      <c r="AR2239" s="17">
        <v>0.47624895022733027</v>
      </c>
      <c r="AS2239" s="17">
        <v>18.431662826634685</v>
      </c>
      <c r="AT2239" s="17">
        <v>15.110869766170289</v>
      </c>
      <c r="AU2239" s="17">
        <v>-0.99999999999999978</v>
      </c>
      <c r="AV2239" s="17">
        <v>-0.99999999999999978</v>
      </c>
      <c r="AW2239" s="17">
        <v>-0.99999999999999978</v>
      </c>
      <c r="AX2239" s="17">
        <v>-0.99999999999999978</v>
      </c>
      <c r="AY2239" s="17">
        <v>7.1207899363527422E-2</v>
      </c>
      <c r="AZ2239" s="17">
        <v>0.781048361088854</v>
      </c>
      <c r="BA2239" s="17">
        <v>0.60458828575956303</v>
      </c>
      <c r="BB2239" s="17">
        <v>0.27202618880251511</v>
      </c>
      <c r="BC2239" s="17">
        <v>0.25000103283545488</v>
      </c>
      <c r="BD2239" s="17">
        <v>10.705896525507145</v>
      </c>
      <c r="BE2239" s="17">
        <v>9.2729672496841893</v>
      </c>
      <c r="BF2239" s="17">
        <v>-0.99999999999999978</v>
      </c>
      <c r="CU2239" t="e">
        <v>#N/A</v>
      </c>
      <c r="CV2239" t="e">
        <v>#N/A</v>
      </c>
    </row>
    <row r="2240" spans="1:100" x14ac:dyDescent="0.25">
      <c r="A2240">
        <v>5339</v>
      </c>
      <c r="B2240" t="s">
        <v>2027</v>
      </c>
      <c r="C2240" s="48">
        <v>2</v>
      </c>
      <c r="D2240" s="22">
        <v>1458.340078125</v>
      </c>
      <c r="E2240" s="17">
        <v>35.14173300698473</v>
      </c>
      <c r="F2240" s="17">
        <v>-81.501061985270496</v>
      </c>
      <c r="G2240" s="17">
        <v>-0.11051594316002228</v>
      </c>
      <c r="H2240" s="17">
        <v>1.5291183842224818</v>
      </c>
      <c r="I2240" s="17">
        <v>20.667309321394185</v>
      </c>
      <c r="J2240" s="17">
        <v>3.4531449287968901</v>
      </c>
      <c r="K2240" s="17">
        <v>-1.0000000000000013</v>
      </c>
      <c r="L2240" s="17">
        <v>-1.0000000000000013</v>
      </c>
      <c r="M2240" s="17">
        <v>-1.0000000000000013</v>
      </c>
      <c r="N2240" s="17">
        <v>0.13024386616574282</v>
      </c>
      <c r="O2240" s="17">
        <v>-1.0000000000000013</v>
      </c>
      <c r="P2240" s="17">
        <v>-1.0000000000000013</v>
      </c>
      <c r="Q2240" s="17">
        <v>2.517053360645729</v>
      </c>
      <c r="R2240" s="17">
        <v>-1.0000000000000013</v>
      </c>
      <c r="S2240" s="17">
        <v>-0.77422399091101135</v>
      </c>
      <c r="T2240" s="17">
        <v>-7.0532454266755945E-2</v>
      </c>
      <c r="U2240" s="17">
        <v>-0.53720200937724605</v>
      </c>
      <c r="V2240" s="17">
        <v>-0.87159530739697344</v>
      </c>
      <c r="W2240" s="17">
        <v>-1.7538585428827247</v>
      </c>
      <c r="X2240" s="17">
        <v>-4.9300947611536383</v>
      </c>
      <c r="Y2240" s="17">
        <v>-9.0945051361758095E-2</v>
      </c>
      <c r="Z2240" s="17">
        <v>15.372792348187854</v>
      </c>
      <c r="AA2240" s="17">
        <v>-0.78561552378493604</v>
      </c>
      <c r="AB2240" s="17">
        <v>-0.84541088870299363</v>
      </c>
      <c r="AC2240" s="17">
        <v>-4.4935285314929487</v>
      </c>
      <c r="AD2240" s="17">
        <v>-1.0184993392733077</v>
      </c>
      <c r="AE2240" s="17">
        <v>-0.90305692631419299</v>
      </c>
      <c r="AF2240" s="17">
        <v>16.995494507640714</v>
      </c>
      <c r="AG2240" s="17">
        <v>-61.850566287581209</v>
      </c>
      <c r="AH2240" s="17">
        <v>-0.21499231353800918</v>
      </c>
      <c r="AI2240" s="17">
        <v>-0.21263195932519557</v>
      </c>
      <c r="AJ2240" s="17">
        <v>0.33333333333333298</v>
      </c>
      <c r="AK2240" s="17">
        <v>9.2605136520407694E-2</v>
      </c>
      <c r="AL2240" s="17">
        <v>0.24661595050562229</v>
      </c>
      <c r="AM2240" s="17">
        <v>0.33333333333333298</v>
      </c>
      <c r="AN2240" s="17">
        <v>-0.19336969564456358</v>
      </c>
      <c r="AO2240" s="17">
        <v>-0.17235185951550808</v>
      </c>
      <c r="AP2240" s="17">
        <v>0.33333333333333298</v>
      </c>
      <c r="AQ2240" s="17">
        <v>0.72746769196426087</v>
      </c>
      <c r="AR2240" s="17">
        <v>2.2444243630026963</v>
      </c>
      <c r="AS2240" s="17">
        <v>-3.7529261475222615</v>
      </c>
      <c r="AT2240" s="17">
        <v>0.87261068998725211</v>
      </c>
      <c r="AU2240" s="17">
        <v>-1.0000000000000013</v>
      </c>
      <c r="AV2240" s="17">
        <v>-1.0000000000000013</v>
      </c>
      <c r="AW2240" s="17">
        <v>-1.0000000000000013</v>
      </c>
      <c r="AX2240" s="17">
        <v>-1.0000000000000013</v>
      </c>
      <c r="AY2240" s="17">
        <v>-7.2226943464278132E-2</v>
      </c>
      <c r="AZ2240" s="17">
        <v>0.88111735516232681</v>
      </c>
      <c r="BA2240" s="17">
        <v>-0.28299741139709789</v>
      </c>
      <c r="BB2240" s="17">
        <v>0.48794005790220846</v>
      </c>
      <c r="BC2240" s="17">
        <v>-0.15868112891476857</v>
      </c>
      <c r="BD2240" s="17">
        <v>14.187293595205908</v>
      </c>
      <c r="BE2240" s="17">
        <v>-3.1347333250152163</v>
      </c>
      <c r="BF2240" s="17">
        <v>-1.0000000000000013</v>
      </c>
      <c r="BG2240" s="22">
        <v>-10.252463344024591</v>
      </c>
    </row>
    <row r="2241" spans="1:100" x14ac:dyDescent="0.25">
      <c r="A2241">
        <v>5340</v>
      </c>
      <c r="B2241" t="s">
        <v>3056</v>
      </c>
      <c r="C2241" s="48">
        <v>2</v>
      </c>
      <c r="D2241" s="22">
        <v>1420.3177832031249</v>
      </c>
      <c r="E2241" s="17">
        <v>-32.299839627576517</v>
      </c>
      <c r="F2241" s="17">
        <v>-190.30074882124819</v>
      </c>
      <c r="G2241" s="17">
        <v>-0.86673711812324483</v>
      </c>
      <c r="H2241" s="17">
        <v>-5.368938026403173</v>
      </c>
      <c r="I2241" s="17">
        <v>-32.29249431520747</v>
      </c>
      <c r="J2241" s="17">
        <v>-9.6270404563059007</v>
      </c>
      <c r="K2241" s="17">
        <v>-1.0000000000000029</v>
      </c>
      <c r="L2241" s="17">
        <v>-1.0000000000000029</v>
      </c>
      <c r="M2241" s="17">
        <v>-1.0000000000000029</v>
      </c>
      <c r="N2241" s="17">
        <v>-5.8206201363449339E-2</v>
      </c>
      <c r="O2241" s="17">
        <v>-1.0000000000000029</v>
      </c>
      <c r="P2241" s="17">
        <v>-1.0000000000000029</v>
      </c>
      <c r="Q2241" s="17">
        <v>0.49265461905931085</v>
      </c>
      <c r="R2241" s="17">
        <v>-1.0000000000000029</v>
      </c>
      <c r="S2241" s="17">
        <v>-3.4144524573943027</v>
      </c>
      <c r="T2241" s="17">
        <v>-0.36688123564738739</v>
      </c>
      <c r="U2241" s="17">
        <v>-1.4252238396356824</v>
      </c>
      <c r="V2241" s="17">
        <v>-2.0351910301924012</v>
      </c>
      <c r="W2241" s="17">
        <v>-7.6501313128791804</v>
      </c>
      <c r="X2241" s="17">
        <v>-12.19484312706127</v>
      </c>
      <c r="Y2241" s="17">
        <v>-0.35756739688940242</v>
      </c>
      <c r="Z2241" s="17">
        <v>-9.1072024805224387</v>
      </c>
      <c r="AA2241" s="17">
        <v>-2.5885389021553777</v>
      </c>
      <c r="AB2241" s="17">
        <v>-3.4441655803130726</v>
      </c>
      <c r="AC2241" s="17">
        <v>-34.329923084384106</v>
      </c>
      <c r="AD2241" s="17">
        <v>-3.2958186949307722</v>
      </c>
      <c r="AE2241" s="17">
        <v>-2.8101919522319778</v>
      </c>
      <c r="AF2241" s="17">
        <v>-31.326311947918548</v>
      </c>
      <c r="AG2241" s="17">
        <v>-144.41081767078293</v>
      </c>
      <c r="AH2241" s="17">
        <v>-0.7861847601593589</v>
      </c>
      <c r="AI2241" s="17">
        <v>-0.88842412768203194</v>
      </c>
      <c r="AJ2241" s="17">
        <v>0.33333333333333298</v>
      </c>
      <c r="AK2241" s="17">
        <v>-0.66985110631488221</v>
      </c>
      <c r="AL2241" s="17">
        <v>-0.41932000007181081</v>
      </c>
      <c r="AM2241" s="17">
        <v>0.33333333333333298</v>
      </c>
      <c r="AN2241" s="17">
        <v>-0.88071987106076599</v>
      </c>
      <c r="AO2241" s="17">
        <v>-0.92344091655023908</v>
      </c>
      <c r="AP2241" s="17">
        <v>0.33333333333333298</v>
      </c>
      <c r="AQ2241" s="17">
        <v>-7.8416447609578777</v>
      </c>
      <c r="AR2241" s="17">
        <v>2.2444243630026963</v>
      </c>
      <c r="AS2241" s="17">
        <v>-14.660896414226288</v>
      </c>
      <c r="AT2241" s="17">
        <v>-6.7590395064359505</v>
      </c>
      <c r="AU2241" s="17">
        <v>-1.0000000000000029</v>
      </c>
      <c r="AV2241" s="17">
        <v>-1.0000000000000029</v>
      </c>
      <c r="AW2241" s="17">
        <v>-1.0000000000000029</v>
      </c>
      <c r="AX2241" s="17">
        <v>-1.0000000000000029</v>
      </c>
      <c r="AY2241" s="17">
        <v>-0.1870989558734886</v>
      </c>
      <c r="AZ2241" s="17">
        <v>1.6733387366253185</v>
      </c>
      <c r="BA2241" s="17">
        <v>-1.0445892451214847</v>
      </c>
      <c r="BB2241" s="17">
        <v>0.92913211625599579</v>
      </c>
      <c r="BC2241" s="17">
        <v>-0.5809796401764652</v>
      </c>
      <c r="BD2241" s="17">
        <v>25.951443064137678</v>
      </c>
      <c r="BE2241" s="17">
        <v>-14.499719508787638</v>
      </c>
      <c r="BF2241" s="17">
        <v>-1.0000000000000029</v>
      </c>
      <c r="BG2241" s="22">
        <v>-80.492106622769825</v>
      </c>
    </row>
    <row r="2242" spans="1:100" x14ac:dyDescent="0.25">
      <c r="A2242">
        <v>5344</v>
      </c>
      <c r="B2242" t="s">
        <v>3057</v>
      </c>
      <c r="C2242" s="48">
        <v>3</v>
      </c>
      <c r="D2242" s="22">
        <v>1349.2602943960658</v>
      </c>
      <c r="E2242" s="17">
        <v>-4.051691700528453</v>
      </c>
      <c r="F2242" s="17">
        <v>-141.72274098447895</v>
      </c>
      <c r="G2242" s="17">
        <v>-0.50112810585641288</v>
      </c>
      <c r="H2242" s="17">
        <v>4.1528036924330216</v>
      </c>
      <c r="I2242" s="17">
        <v>-11.211834623556431</v>
      </c>
      <c r="J2242" s="17">
        <v>3.5105331590651088</v>
      </c>
      <c r="K2242" s="17">
        <v>-0.99999999999999933</v>
      </c>
      <c r="L2242" s="17">
        <v>-0.99999999999999933</v>
      </c>
      <c r="M2242" s="17">
        <v>-0.99999999999999933</v>
      </c>
      <c r="N2242" s="17">
        <v>0.27549470855149844</v>
      </c>
      <c r="O2242" s="17">
        <v>-0.99999999999999933</v>
      </c>
      <c r="P2242" s="17">
        <v>-0.99999999999999933</v>
      </c>
      <c r="Q2242" s="17">
        <v>4.1253739855878964</v>
      </c>
      <c r="R2242" s="17">
        <v>-0.99999999999999933</v>
      </c>
      <c r="S2242" s="17">
        <v>3.7867240337253333E-2</v>
      </c>
      <c r="T2242" s="17">
        <v>-3.3599392585207721E-2</v>
      </c>
      <c r="U2242" s="17">
        <v>-2.4152386914690592E-2</v>
      </c>
      <c r="V2242" s="17">
        <v>-4.2001489937991847E-2</v>
      </c>
      <c r="W2242" s="17">
        <v>2.7429706845125329E-2</v>
      </c>
      <c r="X2242" s="17">
        <v>-5.2352996095395108</v>
      </c>
      <c r="Y2242" s="17">
        <v>5.5010316539870784E-2</v>
      </c>
      <c r="Z2242" s="17">
        <v>13.224334100259377</v>
      </c>
      <c r="AA2242" s="17">
        <v>-0.70314581688217781</v>
      </c>
      <c r="AB2242" s="17">
        <v>3.4797495777414228E-2</v>
      </c>
      <c r="AC2242" s="17">
        <v>-27.176610362523419</v>
      </c>
      <c r="AD2242" s="17">
        <v>0.95237721212474369</v>
      </c>
      <c r="AE2242" s="17">
        <v>-1.6107689455442713</v>
      </c>
      <c r="AF2242" s="17">
        <v>-15.528247712030881</v>
      </c>
      <c r="AG2242" s="17">
        <v>-110.27450701624666</v>
      </c>
      <c r="AH2242" s="17">
        <v>6.7473218066618088E-2</v>
      </c>
      <c r="AI2242" s="17">
        <v>0.15313320044647713</v>
      </c>
      <c r="AJ2242" s="17">
        <v>0.33333333333333298</v>
      </c>
      <c r="AK2242" s="17">
        <v>0.16702163677768608</v>
      </c>
      <c r="AL2242" s="17">
        <v>0.52333787499674556</v>
      </c>
      <c r="AM2242" s="17">
        <v>0.33333333333333298</v>
      </c>
      <c r="AN2242" s="17">
        <v>-2.9252241723819787E-2</v>
      </c>
      <c r="AO2242" s="17">
        <v>0.18681154225166471</v>
      </c>
      <c r="AP2242" s="17">
        <v>0.33333333333333298</v>
      </c>
      <c r="AQ2242" s="17">
        <v>4.3164130884744356</v>
      </c>
      <c r="AR2242" s="17">
        <v>2.7576108677076308</v>
      </c>
      <c r="AS2242" s="17">
        <v>-0.91729407641938088</v>
      </c>
      <c r="AT2242" s="17">
        <v>1.6702163677768613</v>
      </c>
      <c r="AU2242" s="17">
        <v>-0.99999999999999933</v>
      </c>
      <c r="AV2242" s="17">
        <v>-0.99999999999999933</v>
      </c>
      <c r="AW2242" s="17">
        <v>-0.99999999999999933</v>
      </c>
      <c r="AX2242" s="17">
        <v>-0.99999999999999933</v>
      </c>
      <c r="AY2242" s="17">
        <v>9.3736562705732836E-3</v>
      </c>
      <c r="AZ2242" s="17">
        <v>0.39490238955881329</v>
      </c>
      <c r="BA2242" s="17">
        <v>-0.22055998430852908</v>
      </c>
      <c r="BB2242" s="17">
        <v>0.16289626408469962</v>
      </c>
      <c r="BC2242" s="17">
        <v>2.316771279834634E-2</v>
      </c>
      <c r="BD2242" s="17">
        <v>6.0469185499115561</v>
      </c>
      <c r="BE2242" s="17">
        <v>-0.52360710158398494</v>
      </c>
      <c r="BF2242" s="17">
        <v>-0.99999999999999933</v>
      </c>
      <c r="CU2242" t="e">
        <v>#N/A</v>
      </c>
      <c r="CV2242" t="e">
        <v>#N/A</v>
      </c>
    </row>
    <row r="2243" spans="1:100" x14ac:dyDescent="0.25">
      <c r="A2243">
        <v>5347</v>
      </c>
      <c r="B2243" t="s">
        <v>2035</v>
      </c>
      <c r="C2243" s="48">
        <v>2</v>
      </c>
      <c r="D2243" s="22">
        <v>1506.89650390625</v>
      </c>
      <c r="E2243" s="17">
        <v>117.52162654872912</v>
      </c>
      <c r="F2243" s="17">
        <v>51.397775761134859</v>
      </c>
      <c r="G2243" s="17">
        <v>0.81320836298935817</v>
      </c>
      <c r="H2243" s="17">
        <v>9.9550955753456378</v>
      </c>
      <c r="I2243" s="17">
        <v>85.357719333261997</v>
      </c>
      <c r="J2243" s="17">
        <v>19.43059381436526</v>
      </c>
      <c r="K2243" s="17">
        <v>-0.99999999999999922</v>
      </c>
      <c r="L2243" s="17">
        <v>-0.99999999999999922</v>
      </c>
      <c r="M2243" s="17">
        <v>-0.99999999999999922</v>
      </c>
      <c r="N2243" s="17">
        <v>0.36043565877281014</v>
      </c>
      <c r="O2243" s="17">
        <v>-0.99999999999999922</v>
      </c>
      <c r="P2243" s="17">
        <v>-0.99999999999999922</v>
      </c>
      <c r="Q2243" s="17">
        <v>4.9898568007669821</v>
      </c>
      <c r="R2243" s="17">
        <v>-0.99999999999999922</v>
      </c>
      <c r="S2243" s="17">
        <v>2.4508155729397769</v>
      </c>
      <c r="T2243" s="17">
        <v>0.29145763741819508</v>
      </c>
      <c r="U2243" s="17">
        <v>0.54751682177803085</v>
      </c>
      <c r="V2243" s="17">
        <v>0.54973708484907324</v>
      </c>
      <c r="W2243" s="17">
        <v>5.4484397445162518</v>
      </c>
      <c r="X2243" s="17">
        <v>3.9437967216843433</v>
      </c>
      <c r="Y2243" s="17">
        <v>0.23473419338885501</v>
      </c>
      <c r="Z2243" s="17">
        <v>45.275110593627844</v>
      </c>
      <c r="AA2243" s="17">
        <v>1.4166557188931428</v>
      </c>
      <c r="AB2243" s="17">
        <v>2.3289684514109781</v>
      </c>
      <c r="AC2243" s="17">
        <v>31.951632975269796</v>
      </c>
      <c r="AD2243" s="17">
        <v>1.7632466780708251</v>
      </c>
      <c r="AE2243" s="17">
        <v>1.4265088632641825</v>
      </c>
      <c r="AF2243" s="17">
        <v>76.020590098513225</v>
      </c>
      <c r="AG2243" s="17">
        <v>38.996796163192975</v>
      </c>
      <c r="AH2243" s="17">
        <v>0.48271936645922614</v>
      </c>
      <c r="AI2243" s="17">
        <v>0.61284830026547654</v>
      </c>
      <c r="AJ2243" s="17">
        <v>0.33333333333333298</v>
      </c>
      <c r="AK2243" s="17">
        <v>1.0239455792375058</v>
      </c>
      <c r="AL2243" s="17">
        <v>1.0600568382419167</v>
      </c>
      <c r="AM2243" s="17">
        <v>0.33333333333333298</v>
      </c>
      <c r="AN2243" s="17">
        <v>0.64622867172311116</v>
      </c>
      <c r="AO2243" s="17">
        <v>0.74510356362778185</v>
      </c>
      <c r="AP2243" s="17">
        <v>0.33333333333333298</v>
      </c>
      <c r="AQ2243" s="17">
        <v>11.194640150175937</v>
      </c>
      <c r="AR2243" s="17">
        <v>2.2444243630026963</v>
      </c>
      <c r="AS2243" s="17">
        <v>9.5711615661010363</v>
      </c>
      <c r="AT2243" s="17">
        <v>10.194672827177008</v>
      </c>
      <c r="AU2243" s="17">
        <v>-0.99999999999999922</v>
      </c>
      <c r="AV2243" s="17">
        <v>-0.99999999999999922</v>
      </c>
      <c r="AW2243" s="17">
        <v>-0.99999999999999922</v>
      </c>
      <c r="AX2243" s="17">
        <v>-0.99999999999999922</v>
      </c>
      <c r="AY2243" s="17">
        <v>6.8089241101489173E-2</v>
      </c>
      <c r="AZ2243" s="17">
        <v>-8.6581209935635894E-2</v>
      </c>
      <c r="BA2243" s="17">
        <v>0.64728715542993787</v>
      </c>
      <c r="BB2243" s="17">
        <v>-5.0976123598909934E-2</v>
      </c>
      <c r="BC2243" s="17">
        <v>0.3571565812922991</v>
      </c>
      <c r="BD2243" s="17">
        <v>-0.18261717349887885</v>
      </c>
      <c r="BE2243" s="17">
        <v>10.747599416478078</v>
      </c>
      <c r="BF2243" s="17">
        <v>-0.99999999999999922</v>
      </c>
      <c r="BG2243" s="22">
        <v>120.06906797563465</v>
      </c>
    </row>
    <row r="2244" spans="1:100" x14ac:dyDescent="0.25">
      <c r="A2244">
        <v>5348</v>
      </c>
      <c r="B2244" t="s">
        <v>279</v>
      </c>
      <c r="C2244" s="48">
        <v>2</v>
      </c>
      <c r="D2244" s="22">
        <v>1499.1361621093749</v>
      </c>
      <c r="E2244" s="17">
        <v>66.581810253877904</v>
      </c>
      <c r="F2244" s="17">
        <v>-30.780557926206498</v>
      </c>
      <c r="G2244" s="17">
        <v>0.24202109338582956</v>
      </c>
      <c r="H2244" s="17">
        <v>4.7448711896716942</v>
      </c>
      <c r="I2244" s="17">
        <v>45.356240084283449</v>
      </c>
      <c r="J2244" s="17">
        <v>9.5508977368411241</v>
      </c>
      <c r="K2244" s="17">
        <v>-1.0000000000000004</v>
      </c>
      <c r="L2244" s="17">
        <v>-1.0000000000000004</v>
      </c>
      <c r="M2244" s="17">
        <v>-1.0000000000000004</v>
      </c>
      <c r="N2244" s="17">
        <v>0.21809597946690507</v>
      </c>
      <c r="O2244" s="17">
        <v>-1.0000000000000004</v>
      </c>
      <c r="P2244" s="17">
        <v>-1.0000000000000004</v>
      </c>
      <c r="Q2244" s="17">
        <v>3.4607925162978246</v>
      </c>
      <c r="R2244" s="17">
        <v>-1.0000000000000004</v>
      </c>
      <c r="S2244" s="17">
        <v>0.45660417179322066</v>
      </c>
      <c r="T2244" s="17">
        <v>6.7620145304372506E-2</v>
      </c>
      <c r="U2244" s="17">
        <v>-0.12322182105131396</v>
      </c>
      <c r="V2244" s="17">
        <v>-0.32914740798225722</v>
      </c>
      <c r="W2244" s="17">
        <v>0.99488031529807452</v>
      </c>
      <c r="X2244" s="17">
        <v>-1.543396603312515</v>
      </c>
      <c r="Y2244" s="17">
        <v>3.334960565282645E-2</v>
      </c>
      <c r="Z2244" s="17">
        <v>26.784936198815963</v>
      </c>
      <c r="AA2244" s="17">
        <v>5.4875705465371682E-2</v>
      </c>
      <c r="AB2244" s="17">
        <v>0.36608292821426158</v>
      </c>
      <c r="AC2244" s="17">
        <v>9.4156748406561945</v>
      </c>
      <c r="AD2244" s="17">
        <v>4.3146966717840574E-2</v>
      </c>
      <c r="AE2244" s="17">
        <v>-1.398405637961353E-2</v>
      </c>
      <c r="AF2244" s="17">
        <v>39.522272403292142</v>
      </c>
      <c r="AG2244" s="17">
        <v>-23.362426411664625</v>
      </c>
      <c r="AH2244" s="17">
        <v>5.1287577975288323E-2</v>
      </c>
      <c r="AI2244" s="17">
        <v>0.10241048624636753</v>
      </c>
      <c r="AJ2244" s="17">
        <v>0.33333333333333298</v>
      </c>
      <c r="AK2244" s="17">
        <v>0.44804885225358571</v>
      </c>
      <c r="AL2244" s="17">
        <v>0.55706360037119307</v>
      </c>
      <c r="AM2244" s="17">
        <v>0.33333333333333298</v>
      </c>
      <c r="AN2244" s="17">
        <v>0.12706088992094103</v>
      </c>
      <c r="AO2244" s="17">
        <v>0.1777926737447775</v>
      </c>
      <c r="AP2244" s="17">
        <v>0.33333333333333298</v>
      </c>
      <c r="AQ2244" s="17">
        <v>4.7222374894752104</v>
      </c>
      <c r="AR2244" s="17">
        <v>2.2444243630026963</v>
      </c>
      <c r="AS2244" s="17">
        <v>1.3321781048693997</v>
      </c>
      <c r="AT2244" s="17">
        <v>4.4303520403698951</v>
      </c>
      <c r="AU2244" s="17">
        <v>-1.0000000000000004</v>
      </c>
      <c r="AV2244" s="17">
        <v>-1.0000000000000004</v>
      </c>
      <c r="AW2244" s="17">
        <v>-1.0000000000000004</v>
      </c>
      <c r="AX2244" s="17">
        <v>-1.0000000000000004</v>
      </c>
      <c r="AY2244" s="17">
        <v>-1.8675627820715461E-2</v>
      </c>
      <c r="AZ2244" s="17">
        <v>0.51179765431844781</v>
      </c>
      <c r="BA2244" s="17">
        <v>7.2043331983003833E-2</v>
      </c>
      <c r="BB2244" s="17">
        <v>0.28226406528381487</v>
      </c>
      <c r="BC2244" s="17">
        <v>3.8187023719497296E-2</v>
      </c>
      <c r="BD2244" s="17">
        <v>8.703053628689025</v>
      </c>
      <c r="BE2244" s="17">
        <v>2.1634237251447863</v>
      </c>
      <c r="BF2244" s="17">
        <v>-1.0000000000000004</v>
      </c>
      <c r="BG2244" s="22">
        <v>79.143272947042306</v>
      </c>
    </row>
    <row r="2245" spans="1:100" x14ac:dyDescent="0.25">
      <c r="A2245">
        <v>5350</v>
      </c>
      <c r="B2245" t="s">
        <v>2036</v>
      </c>
      <c r="C2245" s="48">
        <v>2</v>
      </c>
      <c r="D2245" s="22">
        <v>1472.54912109375</v>
      </c>
      <c r="E2245" s="17">
        <v>36.346967006515769</v>
      </c>
      <c r="F2245" s="17">
        <v>-79.556725923838684</v>
      </c>
      <c r="G2245" s="17">
        <v>-9.7001675392726472E-2</v>
      </c>
      <c r="H2245" s="17">
        <v>1.6523920830998504</v>
      </c>
      <c r="I2245" s="17">
        <v>21.613742707477627</v>
      </c>
      <c r="J2245" s="17">
        <v>3.6868981396200926</v>
      </c>
      <c r="K2245" s="17">
        <v>-1.0000000000000013</v>
      </c>
      <c r="L2245" s="17">
        <v>-1.0000000000000013</v>
      </c>
      <c r="M2245" s="17">
        <v>-1.0000000000000013</v>
      </c>
      <c r="N2245" s="17">
        <v>0.1336116172386724</v>
      </c>
      <c r="O2245" s="17">
        <v>-1.0000000000000013</v>
      </c>
      <c r="P2245" s="17">
        <v>-1.0000000000000013</v>
      </c>
      <c r="Q2245" s="17">
        <v>2.5532309599610428</v>
      </c>
      <c r="R2245" s="17">
        <v>-1.0000000000000013</v>
      </c>
      <c r="S2245" s="17">
        <v>-0.72704102957086225</v>
      </c>
      <c r="T2245" s="17">
        <v>-6.5236468228961619E-2</v>
      </c>
      <c r="U2245" s="17">
        <v>-0.52133236013355733</v>
      </c>
      <c r="V2245" s="17">
        <v>-0.85080093573513482</v>
      </c>
      <c r="W2245" s="17">
        <v>-1.6484875063647086</v>
      </c>
      <c r="X2245" s="17">
        <v>-4.8002679883398853</v>
      </c>
      <c r="Y2245" s="17">
        <v>-8.618030013619199E-2</v>
      </c>
      <c r="Z2245" s="17">
        <v>15.810269128804709</v>
      </c>
      <c r="AA2245" s="17">
        <v>-0.75339586357719224</v>
      </c>
      <c r="AB2245" s="17">
        <v>-0.79896909637200952</v>
      </c>
      <c r="AC2245" s="17">
        <v>-3.9603286707272574</v>
      </c>
      <c r="AD2245" s="17">
        <v>-0.97780184946088977</v>
      </c>
      <c r="AE2245" s="17">
        <v>-0.86897492191925529</v>
      </c>
      <c r="AF2245" s="17">
        <v>17.859043232617402</v>
      </c>
      <c r="AG2245" s="17">
        <v>-60.375149595920725</v>
      </c>
      <c r="AH2245" s="17">
        <v>-0.20478465481875535</v>
      </c>
      <c r="AI2245" s="17">
        <v>-0.20055502122747576</v>
      </c>
      <c r="AJ2245" s="17">
        <v>0.33333333333333298</v>
      </c>
      <c r="AK2245" s="17">
        <v>0.106230829859428</v>
      </c>
      <c r="AL2245" s="17">
        <v>0.25851675023185283</v>
      </c>
      <c r="AM2245" s="17">
        <v>0.33333333333333298</v>
      </c>
      <c r="AN2245" s="17">
        <v>-0.18108620686110816</v>
      </c>
      <c r="AO2245" s="17">
        <v>-0.15892930673609579</v>
      </c>
      <c r="AP2245" s="17">
        <v>0.33333333333333298</v>
      </c>
      <c r="AQ2245" s="17">
        <v>0.88060447793496621</v>
      </c>
      <c r="AR2245" s="17">
        <v>2.2444243630026963</v>
      </c>
      <c r="AS2245" s="17">
        <v>-3.5579921310434086</v>
      </c>
      <c r="AT2245" s="17">
        <v>1.0089942873730493</v>
      </c>
      <c r="AU2245" s="17">
        <v>-1.0000000000000013</v>
      </c>
      <c r="AV2245" s="17">
        <v>-1.0000000000000013</v>
      </c>
      <c r="AW2245" s="17">
        <v>-1.0000000000000013</v>
      </c>
      <c r="AX2245" s="17">
        <v>-1.0000000000000013</v>
      </c>
      <c r="AY2245" s="17">
        <v>-7.0174090164128608E-2</v>
      </c>
      <c r="AZ2245" s="17">
        <v>0.86695973536202353</v>
      </c>
      <c r="BA2245" s="17">
        <v>-0.26938716572943622</v>
      </c>
      <c r="BB2245" s="17">
        <v>0.48005560847021861</v>
      </c>
      <c r="BC2245" s="17">
        <v>-0.15113432204414837</v>
      </c>
      <c r="BD2245" s="17">
        <v>13.977058982315882</v>
      </c>
      <c r="BE2245" s="17">
        <v>-2.9316320742910653</v>
      </c>
      <c r="BF2245" s="17">
        <v>-1.0000000000000013</v>
      </c>
      <c r="BG2245" s="22">
        <v>36.33000074824281</v>
      </c>
    </row>
    <row r="2246" spans="1:100" x14ac:dyDescent="0.25">
      <c r="A2246">
        <v>5401</v>
      </c>
      <c r="B2246" t="s">
        <v>2037</v>
      </c>
      <c r="C2246" s="48">
        <v>2</v>
      </c>
      <c r="D2246" s="22">
        <v>1605.1180566406251</v>
      </c>
      <c r="E2246" s="17">
        <v>147.69047332759698</v>
      </c>
      <c r="F2246" s="17">
        <v>100.06747537696695</v>
      </c>
      <c r="G2246" s="17">
        <v>1.1514911145204134</v>
      </c>
      <c r="H2246" s="17">
        <v>13.040824433594501</v>
      </c>
      <c r="I2246" s="17">
        <v>109.04839170250008</v>
      </c>
      <c r="J2246" s="17">
        <v>25.281793501843012</v>
      </c>
      <c r="K2246" s="17">
        <v>-0.99999999999999845</v>
      </c>
      <c r="L2246" s="17">
        <v>-0.99999999999999845</v>
      </c>
      <c r="M2246" s="17">
        <v>-0.99999999999999845</v>
      </c>
      <c r="N2246" s="17">
        <v>0.4447356089468959</v>
      </c>
      <c r="O2246" s="17">
        <v>-0.99999999999999845</v>
      </c>
      <c r="P2246" s="17">
        <v>-0.99999999999999845</v>
      </c>
      <c r="Q2246" s="17">
        <v>5.89543733616149</v>
      </c>
      <c r="R2246" s="17">
        <v>-0.99999999999999845</v>
      </c>
      <c r="S2246" s="17">
        <v>3.6318771193266821</v>
      </c>
      <c r="T2246" s="17">
        <v>0.42402425218297024</v>
      </c>
      <c r="U2246" s="17">
        <v>0.94475836711571182</v>
      </c>
      <c r="V2246" s="17">
        <v>1.070251949823791</v>
      </c>
      <c r="W2246" s="17">
        <v>8.0860376357800625</v>
      </c>
      <c r="X2246" s="17">
        <v>7.1935590237244673</v>
      </c>
      <c r="Y2246" s="17">
        <v>0.35400318988203261</v>
      </c>
      <c r="Z2246" s="17">
        <v>56.22582221384247</v>
      </c>
      <c r="AA2246" s="17">
        <v>2.2231629966938202</v>
      </c>
      <c r="AB2246" s="17">
        <v>3.491477406115731</v>
      </c>
      <c r="AC2246" s="17">
        <v>45.298439411375028</v>
      </c>
      <c r="AD2246" s="17">
        <v>2.7819669721490783</v>
      </c>
      <c r="AE2246" s="17">
        <v>2.2796334589092249</v>
      </c>
      <c r="AF2246" s="17">
        <v>97.636532878127497</v>
      </c>
      <c r="AG2246" s="17">
        <v>75.928728155659783</v>
      </c>
      <c r="AH2246" s="17">
        <v>0.73823264603146588</v>
      </c>
      <c r="AI2246" s="17">
        <v>0.91515249610607396</v>
      </c>
      <c r="AJ2246" s="17">
        <v>0.33333333333333298</v>
      </c>
      <c r="AK2246" s="17">
        <v>1.3650174829181929</v>
      </c>
      <c r="AL2246" s="17">
        <v>1.3579520217717069</v>
      </c>
      <c r="AM2246" s="17">
        <v>0.33333333333333298</v>
      </c>
      <c r="AN2246" s="17">
        <v>0.95370314652402421</v>
      </c>
      <c r="AO2246" s="17">
        <v>1.0810905490106379</v>
      </c>
      <c r="AP2246" s="17">
        <v>0.33333333333333298</v>
      </c>
      <c r="AQ2246" s="17">
        <v>15.027887663900353</v>
      </c>
      <c r="AR2246" s="17">
        <v>2.2444243630026963</v>
      </c>
      <c r="AS2246" s="17">
        <v>14.450657562254582</v>
      </c>
      <c r="AT2246" s="17">
        <v>13.60856245714421</v>
      </c>
      <c r="AU2246" s="17">
        <v>-0.99999999999999845</v>
      </c>
      <c r="AV2246" s="17">
        <v>-0.99999999999999845</v>
      </c>
      <c r="AW2246" s="17">
        <v>-0.99999999999999845</v>
      </c>
      <c r="AX2246" s="17">
        <v>-0.99999999999999845</v>
      </c>
      <c r="AY2246" s="17">
        <v>0.11947529285227104</v>
      </c>
      <c r="AZ2246" s="17">
        <v>-0.44096804491955172</v>
      </c>
      <c r="BA2246" s="17">
        <v>0.98797238031589396</v>
      </c>
      <c r="BB2246" s="17">
        <v>-0.24833592836876101</v>
      </c>
      <c r="BC2246" s="17">
        <v>0.54606467734504793</v>
      </c>
      <c r="BD2246" s="17">
        <v>-5.4451104539421031</v>
      </c>
      <c r="BE2246" s="17">
        <v>15.831533752945095</v>
      </c>
      <c r="BF2246" s="17">
        <v>-0.99999999999999845</v>
      </c>
      <c r="BG2246" s="22">
        <v>889.76184686034264</v>
      </c>
    </row>
    <row r="2247" spans="1:100" x14ac:dyDescent="0.25">
      <c r="A2247">
        <v>5403</v>
      </c>
      <c r="B2247" t="s">
        <v>2038</v>
      </c>
      <c r="C2247" s="48">
        <v>2</v>
      </c>
      <c r="D2247" s="22">
        <v>1518.06513671875</v>
      </c>
      <c r="E2247" s="17">
        <v>84.128879005232719</v>
      </c>
      <c r="F2247" s="17">
        <v>-2.4728611976396437</v>
      </c>
      <c r="G2247" s="17">
        <v>0.4387760685435394</v>
      </c>
      <c r="H2247" s="17">
        <v>6.5396198196279212</v>
      </c>
      <c r="I2247" s="17">
        <v>59.135416327772681</v>
      </c>
      <c r="J2247" s="17">
        <v>12.954123718485054</v>
      </c>
      <c r="K2247" s="17">
        <v>-1</v>
      </c>
      <c r="L2247" s="17">
        <v>-1</v>
      </c>
      <c r="M2247" s="17">
        <v>-1</v>
      </c>
      <c r="N2247" s="17">
        <v>0.26712725442026536</v>
      </c>
      <c r="O2247" s="17">
        <v>-1</v>
      </c>
      <c r="P2247" s="17">
        <v>-1</v>
      </c>
      <c r="Q2247" s="17">
        <v>3.9875041944381597</v>
      </c>
      <c r="R2247" s="17">
        <v>-1</v>
      </c>
      <c r="S2247" s="17">
        <v>1.1435435270140824</v>
      </c>
      <c r="T2247" s="17">
        <v>0.14472470022694456</v>
      </c>
      <c r="U2247" s="17">
        <v>0.10782528386544535</v>
      </c>
      <c r="V2247" s="17">
        <v>-2.6400995805467741E-2</v>
      </c>
      <c r="W2247" s="17">
        <v>2.5289830894502976</v>
      </c>
      <c r="X2247" s="17">
        <v>0.34675859411459242</v>
      </c>
      <c r="Y2247" s="17">
        <v>0.10271988343344167</v>
      </c>
      <c r="Z2247" s="17">
        <v>33.154184950172343</v>
      </c>
      <c r="AA2247" s="17">
        <v>0.52396352827036308</v>
      </c>
      <c r="AB2247" s="17">
        <v>1.0422315626578686</v>
      </c>
      <c r="AC2247" s="17">
        <v>17.178561233430408</v>
      </c>
      <c r="AD2247" s="17">
        <v>0.63566398169080451</v>
      </c>
      <c r="AE2247" s="17">
        <v>0.48221773890217173</v>
      </c>
      <c r="AF2247" s="17">
        <v>52.094726261386782</v>
      </c>
      <c r="AG2247" s="17">
        <v>-1.8817528366273546</v>
      </c>
      <c r="AH2247" s="17">
        <v>0.19990144831648948</v>
      </c>
      <c r="AI2247" s="17">
        <v>0.27823929889934668</v>
      </c>
      <c r="AJ2247" s="17">
        <v>0.33333333333333298</v>
      </c>
      <c r="AK2247" s="17">
        <v>0.64642607849985423</v>
      </c>
      <c r="AL2247" s="17">
        <v>0.73032800468896553</v>
      </c>
      <c r="AM2247" s="17">
        <v>0.33333333333333298</v>
      </c>
      <c r="AN2247" s="17">
        <v>0.30589688548168359</v>
      </c>
      <c r="AO2247" s="17">
        <v>0.37321236529901525</v>
      </c>
      <c r="AP2247" s="17">
        <v>0.33333333333333298</v>
      </c>
      <c r="AQ2247" s="17">
        <v>6.9517644633533404</v>
      </c>
      <c r="AR2247" s="17">
        <v>2.2444243630026963</v>
      </c>
      <c r="AS2247" s="17">
        <v>4.1702332796015336</v>
      </c>
      <c r="AT2247" s="17">
        <v>6.4159684109807875</v>
      </c>
      <c r="AU2247" s="17">
        <v>-1</v>
      </c>
      <c r="AV2247" s="17">
        <v>-1</v>
      </c>
      <c r="AW2247" s="17">
        <v>-1</v>
      </c>
      <c r="AX2247" s="17">
        <v>-1</v>
      </c>
      <c r="AY2247" s="17">
        <v>1.121197741460413E-2</v>
      </c>
      <c r="AZ2247" s="17">
        <v>0.30567608117321265</v>
      </c>
      <c r="BA2247" s="17">
        <v>0.27019565472382623</v>
      </c>
      <c r="BB2247" s="17">
        <v>0.16747392801292985</v>
      </c>
      <c r="BC2247" s="17">
        <v>0.1480614041829561</v>
      </c>
      <c r="BD2247" s="17">
        <v>5.6422362208402905</v>
      </c>
      <c r="BE2247" s="17">
        <v>5.1203861169537799</v>
      </c>
      <c r="BF2247" s="17">
        <v>-1</v>
      </c>
      <c r="BG2247" s="22">
        <v>86.04399259060142</v>
      </c>
    </row>
    <row r="2248" spans="1:100" x14ac:dyDescent="0.25">
      <c r="A2248">
        <v>5404</v>
      </c>
      <c r="B2248" t="s">
        <v>2039</v>
      </c>
      <c r="C2248" s="48">
        <v>2</v>
      </c>
      <c r="D2248" s="22">
        <v>1578.4408007812499</v>
      </c>
      <c r="E2248" s="17">
        <v>123.74106624297812</v>
      </c>
      <c r="F2248" s="17">
        <v>61.431247173436589</v>
      </c>
      <c r="G2248" s="17">
        <v>0.88294683155507558</v>
      </c>
      <c r="H2248" s="17">
        <v>10.591232073613302</v>
      </c>
      <c r="I2248" s="17">
        <v>90.241655043389827</v>
      </c>
      <c r="J2248" s="17">
        <v>20.636844217704084</v>
      </c>
      <c r="K2248" s="17">
        <v>-0.99999999999999911</v>
      </c>
      <c r="L2248" s="17">
        <v>-0.99999999999999911</v>
      </c>
      <c r="M2248" s="17">
        <v>-0.99999999999999911</v>
      </c>
      <c r="N2248" s="17">
        <v>0.37781446215163783</v>
      </c>
      <c r="O2248" s="17">
        <v>-0.99999999999999911</v>
      </c>
      <c r="P2248" s="17">
        <v>-0.99999999999999911</v>
      </c>
      <c r="Q2248" s="17">
        <v>5.1765461883148358</v>
      </c>
      <c r="R2248" s="17">
        <v>-0.99999999999999911</v>
      </c>
      <c r="S2248" s="17">
        <v>2.6942965756042576</v>
      </c>
      <c r="T2248" s="17">
        <v>0.31878682477638687</v>
      </c>
      <c r="U2248" s="17">
        <v>0.62940990351851589</v>
      </c>
      <c r="V2248" s="17">
        <v>0.65704350051684213</v>
      </c>
      <c r="W2248" s="17">
        <v>5.9921920842273044</v>
      </c>
      <c r="X2248" s="17">
        <v>4.6137494317209731</v>
      </c>
      <c r="Y2248" s="17">
        <v>0.25932201858880621</v>
      </c>
      <c r="Z2248" s="17">
        <v>47.532647682474853</v>
      </c>
      <c r="AA2248" s="17">
        <v>1.5829207211327307</v>
      </c>
      <c r="AB2248" s="17">
        <v>2.5686247561682123</v>
      </c>
      <c r="AC2248" s="17">
        <v>34.703135488727355</v>
      </c>
      <c r="AD2248" s="17">
        <v>1.9732603216405671</v>
      </c>
      <c r="AE2248" s="17">
        <v>1.6023842294386541</v>
      </c>
      <c r="AF2248" s="17">
        <v>80.476811230781294</v>
      </c>
      <c r="AG2248" s="17">
        <v>46.610475449739205</v>
      </c>
      <c r="AH2248" s="17">
        <v>0.53539454642309781</v>
      </c>
      <c r="AI2248" s="17">
        <v>0.67516963223849791</v>
      </c>
      <c r="AJ2248" s="17">
        <v>0.33333333333333298</v>
      </c>
      <c r="AK2248" s="17">
        <v>1.0942590437160558</v>
      </c>
      <c r="AL2248" s="17">
        <v>1.1214692330461009</v>
      </c>
      <c r="AM2248" s="17">
        <v>0.33333333333333298</v>
      </c>
      <c r="AN2248" s="17">
        <v>0.70961587931384584</v>
      </c>
      <c r="AO2248" s="17">
        <v>0.81436874996247854</v>
      </c>
      <c r="AP2248" s="17">
        <v>0.33333333333333298</v>
      </c>
      <c r="AQ2248" s="17">
        <v>11.98488088822889</v>
      </c>
      <c r="AR2248" s="17">
        <v>2.2444243630026963</v>
      </c>
      <c r="AS2248" s="17">
        <v>10.577091004135237</v>
      </c>
      <c r="AT2248" s="17">
        <v>10.898461103607767</v>
      </c>
      <c r="AU2248" s="17">
        <v>-0.99999999999999911</v>
      </c>
      <c r="AV2248" s="17">
        <v>-0.99999999999999911</v>
      </c>
      <c r="AW2248" s="17">
        <v>-0.99999999999999911</v>
      </c>
      <c r="AX2248" s="17">
        <v>-0.99999999999999911</v>
      </c>
      <c r="AY2248" s="17">
        <v>7.8682700385236448E-2</v>
      </c>
      <c r="AZ2248" s="17">
        <v>-0.15963960572960839</v>
      </c>
      <c r="BA2248" s="17">
        <v>0.71752090438397675</v>
      </c>
      <c r="BB2248" s="17">
        <v>-9.1662710422462046E-2</v>
      </c>
      <c r="BC2248" s="17">
        <v>0.39610081140382092</v>
      </c>
      <c r="BD2248" s="17">
        <v>-1.2675031765672253</v>
      </c>
      <c r="BE2248" s="17">
        <v>11.795674712393152</v>
      </c>
      <c r="BF2248" s="17">
        <v>-0.99999999999999911</v>
      </c>
      <c r="BG2248" s="22">
        <v>961.41693671308542</v>
      </c>
    </row>
    <row r="2249" spans="1:100" x14ac:dyDescent="0.25">
      <c r="A2249">
        <v>5406</v>
      </c>
      <c r="B2249" t="s">
        <v>2040</v>
      </c>
      <c r="C2249" s="48">
        <v>2</v>
      </c>
      <c r="D2249" s="22">
        <v>1636.6273632812499</v>
      </c>
      <c r="E2249" s="17">
        <v>169.77566176018382</v>
      </c>
      <c r="F2249" s="17">
        <v>135.69626473214913</v>
      </c>
      <c r="G2249" s="17">
        <v>1.3991319463300826</v>
      </c>
      <c r="H2249" s="17">
        <v>15.2997408511101</v>
      </c>
      <c r="I2249" s="17">
        <v>126.39121448934233</v>
      </c>
      <c r="J2249" s="17">
        <v>29.565180553454027</v>
      </c>
      <c r="K2249" s="17">
        <v>-0.99999999999999789</v>
      </c>
      <c r="L2249" s="17">
        <v>-0.99999999999999789</v>
      </c>
      <c r="M2249" s="17">
        <v>-0.99999999999999789</v>
      </c>
      <c r="N2249" s="17">
        <v>0.50644762260452336</v>
      </c>
      <c r="O2249" s="17">
        <v>-0.99999999999999789</v>
      </c>
      <c r="P2249" s="17">
        <v>-0.99999999999999789</v>
      </c>
      <c r="Q2249" s="17">
        <v>6.5583700929773645</v>
      </c>
      <c r="R2249" s="17">
        <v>-0.99999999999999789</v>
      </c>
      <c r="S2249" s="17">
        <v>4.4964765186218525</v>
      </c>
      <c r="T2249" s="17">
        <v>0.52107001228146332</v>
      </c>
      <c r="U2249" s="17">
        <v>1.2355601483816745</v>
      </c>
      <c r="V2249" s="17">
        <v>1.4512963085687667</v>
      </c>
      <c r="W2249" s="17">
        <v>10.016898528969991</v>
      </c>
      <c r="X2249" s="17">
        <v>9.5725565812958955</v>
      </c>
      <c r="Y2249" s="17">
        <v>0.44131439143457041</v>
      </c>
      <c r="Z2249" s="17">
        <v>64.24232119956983</v>
      </c>
      <c r="AA2249" s="17">
        <v>2.8135688989491614</v>
      </c>
      <c r="AB2249" s="17">
        <v>4.3424953289223733</v>
      </c>
      <c r="AC2249" s="17">
        <v>55.069006290355631</v>
      </c>
      <c r="AD2249" s="17">
        <v>3.5277240048831877</v>
      </c>
      <c r="AE2249" s="17">
        <v>2.9041656987193631</v>
      </c>
      <c r="AF2249" s="17">
        <v>113.46054408196943</v>
      </c>
      <c r="AG2249" s="17">
        <v>102.96485198272109</v>
      </c>
      <c r="AH2249" s="17">
        <v>0.9252818550298656</v>
      </c>
      <c r="AI2249" s="17">
        <v>1.1364551258697619</v>
      </c>
      <c r="AJ2249" s="17">
        <v>0.33333333333333298</v>
      </c>
      <c r="AK2249" s="17">
        <v>1.6147001213386116</v>
      </c>
      <c r="AL2249" s="17">
        <v>1.5760270217754804</v>
      </c>
      <c r="AM2249" s="17">
        <v>0.33333333333333298</v>
      </c>
      <c r="AN2249" s="17">
        <v>1.1787906934217538</v>
      </c>
      <c r="AO2249" s="17">
        <v>1.3270507588080782</v>
      </c>
      <c r="AP2249" s="17">
        <v>0.33333333333333298</v>
      </c>
      <c r="AQ2249" s="17">
        <v>17.834027198164833</v>
      </c>
      <c r="AR2249" s="17">
        <v>2.2444243630026963</v>
      </c>
      <c r="AS2249" s="17">
        <v>18.02270621631812</v>
      </c>
      <c r="AT2249" s="17">
        <v>16.107709882914961</v>
      </c>
      <c r="AU2249" s="17">
        <v>-0.99999999999999789</v>
      </c>
      <c r="AV2249" s="17">
        <v>-0.99999999999999789</v>
      </c>
      <c r="AW2249" s="17">
        <v>-0.99999999999999789</v>
      </c>
      <c r="AX2249" s="17">
        <v>-0.99999999999999789</v>
      </c>
      <c r="AY2249" s="17">
        <v>0.15709259536439787</v>
      </c>
      <c r="AZ2249" s="17">
        <v>-0.70039791593902145</v>
      </c>
      <c r="BA2249" s="17">
        <v>1.2373719494460902</v>
      </c>
      <c r="BB2249" s="17">
        <v>-0.39281372393414637</v>
      </c>
      <c r="BC2249" s="17">
        <v>0.68435537597024521</v>
      </c>
      <c r="BD2249" s="17">
        <v>-9.2975333382407701</v>
      </c>
      <c r="BE2249" s="17">
        <v>19.553242064262452</v>
      </c>
      <c r="BF2249" s="17">
        <v>-0.99999999999999789</v>
      </c>
      <c r="BG2249" s="22">
        <v>1069.1948284833766</v>
      </c>
    </row>
    <row r="2250" spans="1:100" x14ac:dyDescent="0.25">
      <c r="A2250">
        <v>5407</v>
      </c>
      <c r="B2250" t="s">
        <v>1393</v>
      </c>
      <c r="C2250" s="48">
        <v>2</v>
      </c>
      <c r="D2250" s="22">
        <v>1523.426533203125</v>
      </c>
      <c r="E2250" s="17">
        <v>99.21984147785075</v>
      </c>
      <c r="F2250" s="17">
        <v>21.872537744509664</v>
      </c>
      <c r="G2250" s="17">
        <v>0.6079907669344965</v>
      </c>
      <c r="H2250" s="17">
        <v>8.0831530790140995</v>
      </c>
      <c r="I2250" s="17">
        <v>70.985887454355051</v>
      </c>
      <c r="J2250" s="17">
        <v>15.88099180697202</v>
      </c>
      <c r="K2250" s="17">
        <v>-0.99999999999999967</v>
      </c>
      <c r="L2250" s="17">
        <v>-0.99999999999999967</v>
      </c>
      <c r="M2250" s="17">
        <v>-0.99999999999999967</v>
      </c>
      <c r="N2250" s="17">
        <v>0.30929550148139606</v>
      </c>
      <c r="O2250" s="17">
        <v>-0.99999999999999967</v>
      </c>
      <c r="P2250" s="17">
        <v>-0.99999999999999967</v>
      </c>
      <c r="Q2250" s="17">
        <v>4.4404907462855583</v>
      </c>
      <c r="R2250" s="17">
        <v>-0.99999999999999967</v>
      </c>
      <c r="S2250" s="17">
        <v>1.7343302947357309</v>
      </c>
      <c r="T2250" s="17">
        <v>0.21103674136000333</v>
      </c>
      <c r="U2250" s="17">
        <v>0.30653215845021869</v>
      </c>
      <c r="V2250" s="17">
        <v>0.23396925803119825</v>
      </c>
      <c r="W2250" s="17">
        <v>3.8483537331700881</v>
      </c>
      <c r="X2250" s="17">
        <v>1.9723441295672899</v>
      </c>
      <c r="Y2250" s="17">
        <v>0.16238023317826869</v>
      </c>
      <c r="Z2250" s="17">
        <v>38.631914321812673</v>
      </c>
      <c r="AA2250" s="17">
        <v>0.92739197723940547</v>
      </c>
      <c r="AB2250" s="17">
        <v>1.6237380132730217</v>
      </c>
      <c r="AC2250" s="17">
        <v>23.85485736542725</v>
      </c>
      <c r="AD2250" s="17">
        <v>1.1452449358689358</v>
      </c>
      <c r="AE2250" s="17">
        <v>0.90896495107485753</v>
      </c>
      <c r="AF2250" s="17">
        <v>62.907382896505901</v>
      </c>
      <c r="AG2250" s="17">
        <v>16.592218138292122</v>
      </c>
      <c r="AH2250" s="17">
        <v>0.32771347048437593</v>
      </c>
      <c r="AI2250" s="17">
        <v>0.42945692111024869</v>
      </c>
      <c r="AJ2250" s="17">
        <v>0.33333333333333298</v>
      </c>
      <c r="AK2250" s="17">
        <v>0.8170359575130286</v>
      </c>
      <c r="AL2250" s="17">
        <v>0.8793401650931435</v>
      </c>
      <c r="AM2250" s="17">
        <v>0.33333333333333298</v>
      </c>
      <c r="AN2250" s="17">
        <v>0.45970076782824792</v>
      </c>
      <c r="AO2250" s="17">
        <v>0.54127868300965254</v>
      </c>
      <c r="AP2250" s="17">
        <v>0.33333333333333298</v>
      </c>
      <c r="AQ2250" s="17">
        <v>8.8692190747901769</v>
      </c>
      <c r="AR2250" s="17">
        <v>2.2444243630026963</v>
      </c>
      <c r="AS2250" s="17">
        <v>6.6110389061136665</v>
      </c>
      <c r="AT2250" s="17">
        <v>8.1236531849172557</v>
      </c>
      <c r="AU2250" s="17">
        <v>-0.99999999999999967</v>
      </c>
      <c r="AV2250" s="17">
        <v>-0.99999999999999967</v>
      </c>
      <c r="AW2250" s="17">
        <v>-0.99999999999999967</v>
      </c>
      <c r="AX2250" s="17">
        <v>-0.99999999999999967</v>
      </c>
      <c r="AY2250" s="17">
        <v>3.6916141192261061E-2</v>
      </c>
      <c r="AZ2250" s="17">
        <v>0.12840585050339953</v>
      </c>
      <c r="BA2250" s="17">
        <v>0.44061211052719029</v>
      </c>
      <c r="BB2250" s="17">
        <v>6.8751247984230018E-2</v>
      </c>
      <c r="BC2250" s="17">
        <v>0.24255639794926198</v>
      </c>
      <c r="BD2250" s="17">
        <v>3.0098489377041897</v>
      </c>
      <c r="BE2250" s="17">
        <v>7.6634552255356336</v>
      </c>
      <c r="BF2250" s="17">
        <v>-0.99999999999999967</v>
      </c>
      <c r="BG2250" s="22">
        <v>1018.3062406085959</v>
      </c>
    </row>
    <row r="2251" spans="1:100" x14ac:dyDescent="0.25">
      <c r="A2251">
        <v>5408</v>
      </c>
      <c r="B2251" t="s">
        <v>2041</v>
      </c>
      <c r="C2251" s="48">
        <v>2</v>
      </c>
      <c r="D2251" s="22">
        <v>1498.691455078125</v>
      </c>
      <c r="E2251" s="17">
        <v>64.19952707955477</v>
      </c>
      <c r="F2251" s="17">
        <v>-34.623761060353914</v>
      </c>
      <c r="G2251" s="17">
        <v>0.21530859379831924</v>
      </c>
      <c r="H2251" s="17">
        <v>4.5012065911070991</v>
      </c>
      <c r="I2251" s="17">
        <v>43.48550599267837</v>
      </c>
      <c r="J2251" s="17">
        <v>9.0888577169737754</v>
      </c>
      <c r="K2251" s="17">
        <v>-1.0000000000000004</v>
      </c>
      <c r="L2251" s="17">
        <v>-1.0000000000000004</v>
      </c>
      <c r="M2251" s="17">
        <v>-1.0000000000000004</v>
      </c>
      <c r="N2251" s="17">
        <v>0.21143923337488421</v>
      </c>
      <c r="O2251" s="17">
        <v>-1.0000000000000004</v>
      </c>
      <c r="P2251" s="17">
        <v>-1.0000000000000004</v>
      </c>
      <c r="Q2251" s="17">
        <v>3.3892833436642844</v>
      </c>
      <c r="R2251" s="17">
        <v>-1.0000000000000004</v>
      </c>
      <c r="S2251" s="17">
        <v>0.36334163940605513</v>
      </c>
      <c r="T2251" s="17">
        <v>5.7152021741481943E-2</v>
      </c>
      <c r="U2251" s="17">
        <v>-0.15459000216001179</v>
      </c>
      <c r="V2251" s="17">
        <v>-0.37024986754603928</v>
      </c>
      <c r="W2251" s="17">
        <v>0.78660238134040883</v>
      </c>
      <c r="X2251" s="17">
        <v>-1.8000141037906143</v>
      </c>
      <c r="Y2251" s="17">
        <v>2.3931528599807392E-2</v>
      </c>
      <c r="Z2251" s="17">
        <v>25.920213187329303</v>
      </c>
      <c r="AA2251" s="17">
        <v>-8.8101467634755792E-3</v>
      </c>
      <c r="AB2251" s="17">
        <v>0.27428540134515378</v>
      </c>
      <c r="AC2251" s="17">
        <v>8.361744187067103</v>
      </c>
      <c r="AD2251" s="17">
        <v>-3.7296287666814476E-2</v>
      </c>
      <c r="AE2251" s="17">
        <v>-8.135104540320548E-2</v>
      </c>
      <c r="AF2251" s="17">
        <v>37.815369346690147</v>
      </c>
      <c r="AG2251" s="17">
        <v>-26.278756652120769</v>
      </c>
      <c r="AH2251" s="17">
        <v>3.1110970257970882E-2</v>
      </c>
      <c r="AI2251" s="17">
        <v>7.8539033533670588E-2</v>
      </c>
      <c r="AJ2251" s="17">
        <v>0.33333333333333298</v>
      </c>
      <c r="AK2251" s="17">
        <v>0.42111610724915916</v>
      </c>
      <c r="AL2251" s="17">
        <v>0.533540305343157</v>
      </c>
      <c r="AM2251" s="17">
        <v>0.33333333333333298</v>
      </c>
      <c r="AN2251" s="17">
        <v>0.10278116609785004</v>
      </c>
      <c r="AO2251" s="17">
        <v>0.15126145934549876</v>
      </c>
      <c r="AP2251" s="17">
        <v>0.33333333333333298</v>
      </c>
      <c r="AQ2251" s="17">
        <v>4.4195450756121053</v>
      </c>
      <c r="AR2251" s="17">
        <v>2.2444243630026963</v>
      </c>
      <c r="AS2251" s="17">
        <v>0.94686867305657474</v>
      </c>
      <c r="AT2251" s="17">
        <v>4.1607742244169206</v>
      </c>
      <c r="AU2251" s="17">
        <v>-1.0000000000000004</v>
      </c>
      <c r="AV2251" s="17">
        <v>-1.0000000000000004</v>
      </c>
      <c r="AW2251" s="17">
        <v>-1.0000000000000004</v>
      </c>
      <c r="AX2251" s="17">
        <v>-1.0000000000000004</v>
      </c>
      <c r="AY2251" s="17">
        <v>-2.2733327718165094E-2</v>
      </c>
      <c r="AZ2251" s="17">
        <v>0.53978181295639682</v>
      </c>
      <c r="BA2251" s="17">
        <v>4.5141121072018314E-2</v>
      </c>
      <c r="BB2251" s="17">
        <v>0.29784858350014426</v>
      </c>
      <c r="BC2251" s="17">
        <v>2.3269894734801899E-2</v>
      </c>
      <c r="BD2251" s="17">
        <v>9.1186064434479235</v>
      </c>
      <c r="BE2251" s="17">
        <v>1.7619708185122192</v>
      </c>
      <c r="BF2251" s="17">
        <v>-1.0000000000000004</v>
      </c>
      <c r="BG2251" s="22">
        <v>80.79640565720797</v>
      </c>
    </row>
    <row r="2252" spans="1:100" x14ac:dyDescent="0.25">
      <c r="A2252">
        <v>5409</v>
      </c>
      <c r="B2252" t="s">
        <v>1367</v>
      </c>
      <c r="C2252" s="48">
        <v>3</v>
      </c>
      <c r="D2252" s="22">
        <v>1501.6532962324479</v>
      </c>
      <c r="E2252" s="17">
        <v>92.091349564727807</v>
      </c>
      <c r="F2252" s="17">
        <v>-11.281780894240251</v>
      </c>
      <c r="G2252" s="17">
        <v>0.44721265699585511</v>
      </c>
      <c r="H2252" s="17">
        <v>8.1065467149538293</v>
      </c>
      <c r="I2252" s="17">
        <v>59.200495594279445</v>
      </c>
      <c r="J2252" s="17">
        <v>13.963114584491686</v>
      </c>
      <c r="K2252" s="17">
        <v>-1.0000000000000007</v>
      </c>
      <c r="L2252" s="17">
        <v>-1.0000000000000007</v>
      </c>
      <c r="M2252" s="17">
        <v>-1.0000000000000007</v>
      </c>
      <c r="N2252" s="17">
        <v>0.50582513975590238</v>
      </c>
      <c r="O2252" s="17">
        <v>-1.0000000000000007</v>
      </c>
      <c r="P2252" s="17">
        <v>-1.0000000000000007</v>
      </c>
      <c r="Q2252" s="17">
        <v>6.231501316415426</v>
      </c>
      <c r="R2252" s="17">
        <v>-1.0000000000000007</v>
      </c>
      <c r="S2252" s="17">
        <v>0.78243621630614435</v>
      </c>
      <c r="T2252" s="17">
        <v>6.0985676339360778E-2</v>
      </c>
      <c r="U2252" s="17">
        <v>0.15508648296305638</v>
      </c>
      <c r="V2252" s="17">
        <v>-0.37866694750208341</v>
      </c>
      <c r="W2252" s="17">
        <v>1.8750453985384015</v>
      </c>
      <c r="X2252" s="17">
        <v>0.7187847023395304</v>
      </c>
      <c r="Y2252" s="17">
        <v>0.18930335861006403</v>
      </c>
      <c r="Z2252" s="17">
        <v>27.538625966835763</v>
      </c>
      <c r="AA2252" s="17">
        <v>1.3483403324193983</v>
      </c>
      <c r="AB2252" s="17">
        <v>-0.67004215890095931</v>
      </c>
      <c r="AC2252" s="17">
        <v>23.530849918086609</v>
      </c>
      <c r="AD2252" s="17">
        <v>2.3246802369001647</v>
      </c>
      <c r="AE2252" s="17">
        <v>0.68942690407111629</v>
      </c>
      <c r="AF2252" s="17">
        <v>51.08886063009254</v>
      </c>
      <c r="AG2252" s="17">
        <v>-18.346293438420656</v>
      </c>
      <c r="AH2252" s="17">
        <v>0.68265685048446323</v>
      </c>
      <c r="AI2252" s="17">
        <v>0.62307087561666152</v>
      </c>
      <c r="AJ2252" s="17">
        <v>0.33333333333333298</v>
      </c>
      <c r="AK2252" s="17">
        <v>0.45006019051473634</v>
      </c>
      <c r="AL2252" s="17">
        <v>0.48958063301470922</v>
      </c>
      <c r="AM2252" s="17">
        <v>0.33333333333333298</v>
      </c>
      <c r="AN2252" s="17">
        <v>0.25728952509206454</v>
      </c>
      <c r="AO2252" s="17">
        <v>0.50967548420601128</v>
      </c>
      <c r="AP2252" s="17">
        <v>0.33333333333333298</v>
      </c>
      <c r="AQ2252" s="17">
        <v>8.1116349641869068</v>
      </c>
      <c r="AR2252" s="17">
        <v>0.65981189825115794</v>
      </c>
      <c r="AS2252" s="17">
        <v>8.8027007810931668</v>
      </c>
      <c r="AT2252" s="17">
        <v>4.5006019051473585</v>
      </c>
      <c r="AU2252" s="17">
        <v>-1.0000000000000007</v>
      </c>
      <c r="AV2252" s="17">
        <v>-1.0000000000000007</v>
      </c>
      <c r="AW2252" s="17">
        <v>-1.0000000000000007</v>
      </c>
      <c r="AX2252" s="17">
        <v>-1.0000000000000007</v>
      </c>
      <c r="AY2252" s="17">
        <v>-3.2174032201466835E-2</v>
      </c>
      <c r="AZ2252" s="17">
        <v>0.30615864321743363</v>
      </c>
      <c r="BA2252" s="17">
        <v>-6.7571477147581771E-2</v>
      </c>
      <c r="BB2252" s="17">
        <v>0.37887250242892589</v>
      </c>
      <c r="BC2252" s="17">
        <v>0.44610520089457217</v>
      </c>
      <c r="BD2252" s="17">
        <v>11.002605776810308</v>
      </c>
      <c r="BE2252" s="17">
        <v>10.814772636626394</v>
      </c>
      <c r="BF2252" s="17">
        <v>-1.0000000000000007</v>
      </c>
      <c r="CU2252" t="e">
        <v>#N/A</v>
      </c>
      <c r="CV2252" t="e">
        <v>#N/A</v>
      </c>
    </row>
    <row r="2253" spans="1:100" x14ac:dyDescent="0.25">
      <c r="A2253">
        <v>5410</v>
      </c>
      <c r="B2253" t="s">
        <v>2042</v>
      </c>
      <c r="C2253" s="48">
        <v>3</v>
      </c>
      <c r="D2253" s="22">
        <v>1535.3454958418024</v>
      </c>
      <c r="E2253" s="17">
        <v>83.889084111509021</v>
      </c>
      <c r="F2253" s="17">
        <v>-61.214724642162722</v>
      </c>
      <c r="G2253" s="17">
        <v>-0.1254660538681836</v>
      </c>
      <c r="H2253" s="17">
        <v>6.3001760156057633</v>
      </c>
      <c r="I2253" s="17">
        <v>48.969053908143863</v>
      </c>
      <c r="J2253" s="17">
        <v>13.802914191861603</v>
      </c>
      <c r="K2253" s="17">
        <v>-0.99999999999999833</v>
      </c>
      <c r="L2253" s="17">
        <v>-0.99999999999999833</v>
      </c>
      <c r="M2253" s="17">
        <v>-0.99999999999999833</v>
      </c>
      <c r="N2253" s="17">
        <v>9.9156242505655023E-2</v>
      </c>
      <c r="O2253" s="17">
        <v>-0.99999999999999833</v>
      </c>
      <c r="P2253" s="17">
        <v>-0.99999999999999833</v>
      </c>
      <c r="Q2253" s="17">
        <v>3.9899378378522696</v>
      </c>
      <c r="R2253" s="17">
        <v>-0.99999999999999833</v>
      </c>
      <c r="S2253" s="17">
        <v>0.98084222839352952</v>
      </c>
      <c r="T2253" s="17">
        <v>9.5881945311556624E-2</v>
      </c>
      <c r="U2253" s="17">
        <v>0.17427686048321739</v>
      </c>
      <c r="V2253" s="17">
        <v>-0.48546106022942215</v>
      </c>
      <c r="W2253" s="17">
        <v>2.3102381777534937</v>
      </c>
      <c r="X2253" s="17">
        <v>-2.4145761230126763</v>
      </c>
      <c r="Y2253" s="17">
        <v>-0.18510281811239154</v>
      </c>
      <c r="Z2253" s="17">
        <v>45.967062076743062</v>
      </c>
      <c r="AA2253" s="17">
        <v>0.63915551507157575</v>
      </c>
      <c r="AB2253" s="17">
        <v>1.085551961091541</v>
      </c>
      <c r="AC2253" s="17">
        <v>-2.8118135740386703</v>
      </c>
      <c r="AD2253" s="17">
        <v>-0.87099640839699111</v>
      </c>
      <c r="AE2253" s="17">
        <v>4.4751504867310769E-2</v>
      </c>
      <c r="AF2253" s="17">
        <v>44.285551968663242</v>
      </c>
      <c r="AG2253" s="17">
        <v>-60.729367479375135</v>
      </c>
      <c r="AH2253" s="17">
        <v>-0.13622548918000971</v>
      </c>
      <c r="AI2253" s="17">
        <v>-3.1492861634658899E-2</v>
      </c>
      <c r="AJ2253" s="17">
        <v>0.33333333333333298</v>
      </c>
      <c r="AK2253" s="17">
        <v>0.90734120598295243</v>
      </c>
      <c r="AL2253" s="17">
        <v>0.79841879284649397</v>
      </c>
      <c r="AM2253" s="17">
        <v>0.33333333333333298</v>
      </c>
      <c r="AN2253" s="17">
        <v>5.6564506402823331E-2</v>
      </c>
      <c r="AO2253" s="17">
        <v>0.16977445668428565</v>
      </c>
      <c r="AP2253" s="17">
        <v>0.33333333333333298</v>
      </c>
      <c r="AQ2253" s="17">
        <v>4.6835019394806041</v>
      </c>
      <c r="AR2253" s="17">
        <v>0.6252922950091746</v>
      </c>
      <c r="AS2253" s="17">
        <v>4.1202198449550478</v>
      </c>
      <c r="AT2253" s="17">
        <v>9.0574020518973732</v>
      </c>
      <c r="AU2253" s="17">
        <v>-0.99999999999999833</v>
      </c>
      <c r="AV2253" s="17">
        <v>-0.99999999999999833</v>
      </c>
      <c r="AW2253" s="17">
        <v>-0.99999999999999833</v>
      </c>
      <c r="AX2253" s="17">
        <v>-0.99999999999999833</v>
      </c>
      <c r="AY2253" s="17">
        <v>0.10678545806640152</v>
      </c>
      <c r="AZ2253" s="17">
        <v>-0.11483713739924954</v>
      </c>
      <c r="BA2253" s="17">
        <v>0.63954057623807992</v>
      </c>
      <c r="BB2253" s="17">
        <v>0.27196966014533275</v>
      </c>
      <c r="BC2253" s="17">
        <v>0.46407029402853034</v>
      </c>
      <c r="BD2253" s="17">
        <v>6.2250558166370711</v>
      </c>
      <c r="BE2253" s="17">
        <v>14.799460231903664</v>
      </c>
      <c r="BF2253" s="17">
        <v>-0.99999999999999833</v>
      </c>
      <c r="CU2253" t="e">
        <v>#N/A</v>
      </c>
      <c r="CV2253" t="e">
        <v>#N/A</v>
      </c>
    </row>
    <row r="2254" spans="1:100" x14ac:dyDescent="0.25">
      <c r="A2254">
        <v>5411</v>
      </c>
      <c r="B2254" t="s">
        <v>2043</v>
      </c>
      <c r="C2254" s="48">
        <v>3</v>
      </c>
      <c r="D2254" s="22">
        <v>1464.1646108313089</v>
      </c>
      <c r="E2254" s="17">
        <v>20.888704401665077</v>
      </c>
      <c r="F2254" s="17">
        <v>-68.792524812407791</v>
      </c>
      <c r="G2254" s="17">
        <v>-0.47470701935160386</v>
      </c>
      <c r="H2254" s="17">
        <v>-1.0263772552155985</v>
      </c>
      <c r="I2254" s="17">
        <v>1.1214367527957083</v>
      </c>
      <c r="J2254" s="17">
        <v>8.4848307311241697</v>
      </c>
      <c r="K2254" s="17">
        <v>-0.99999999999999967</v>
      </c>
      <c r="L2254" s="17">
        <v>-0.99999999999999967</v>
      </c>
      <c r="M2254" s="17">
        <v>-0.99999999999999967</v>
      </c>
      <c r="N2254" s="17">
        <v>5.5826346511732017E-2</v>
      </c>
      <c r="O2254" s="17">
        <v>-0.99999999999999967</v>
      </c>
      <c r="P2254" s="17">
        <v>-0.99999999999999967</v>
      </c>
      <c r="Q2254" s="17">
        <v>1.9409414214610723</v>
      </c>
      <c r="R2254" s="17">
        <v>-0.99999999999999967</v>
      </c>
      <c r="S2254" s="17">
        <v>-1.4593787175542177</v>
      </c>
      <c r="T2254" s="17">
        <v>-0.12625132020576402</v>
      </c>
      <c r="U2254" s="17">
        <v>-2.4280620784118412E-2</v>
      </c>
      <c r="V2254" s="17">
        <v>0.52454387942776959</v>
      </c>
      <c r="W2254" s="17">
        <v>-2.9673186766766722</v>
      </c>
      <c r="X2254" s="17">
        <v>-8.8433385967670848</v>
      </c>
      <c r="Y2254" s="17">
        <v>-0.28046051188429372</v>
      </c>
      <c r="Z2254" s="17">
        <v>-22.151700400200383</v>
      </c>
      <c r="AA2254" s="17">
        <v>-0.62861091873791719</v>
      </c>
      <c r="AB2254" s="17">
        <v>-0.19487625279763759</v>
      </c>
      <c r="AC2254" s="17">
        <v>16.449602408967102</v>
      </c>
      <c r="AD2254" s="17">
        <v>0.6056736658173506</v>
      </c>
      <c r="AE2254" s="17">
        <v>-2.2865699891865376E-2</v>
      </c>
      <c r="AF2254" s="17">
        <v>-5.9198399439227742</v>
      </c>
      <c r="AG2254" s="17">
        <v>-59.898819780577576</v>
      </c>
      <c r="AH2254" s="17">
        <v>0.19326228963848652</v>
      </c>
      <c r="AI2254" s="17">
        <v>0.3745877943517385</v>
      </c>
      <c r="AJ2254" s="17">
        <v>0.33333333333333298</v>
      </c>
      <c r="AK2254" s="17">
        <v>1.1409651122373625</v>
      </c>
      <c r="AL2254" s="17">
        <v>1.0581309994529273</v>
      </c>
      <c r="AM2254" s="17">
        <v>0.33333333333333298</v>
      </c>
      <c r="AN2254" s="17">
        <v>0.10884740410149515</v>
      </c>
      <c r="AO2254" s="17">
        <v>-2.4463454460966025E-2</v>
      </c>
      <c r="AP2254" s="17">
        <v>0.33333333333333298</v>
      </c>
      <c r="AQ2254" s="17">
        <v>7.041276696718489</v>
      </c>
      <c r="AR2254" s="17">
        <v>1.8285952686611822</v>
      </c>
      <c r="AS2254" s="17">
        <v>-4.7534156599106367</v>
      </c>
      <c r="AT2254" s="17">
        <v>11.409651122373628</v>
      </c>
      <c r="AU2254" s="17">
        <v>-0.99999999999999967</v>
      </c>
      <c r="AV2254" s="17">
        <v>-0.99999999999999967</v>
      </c>
      <c r="AW2254" s="17">
        <v>-0.99999999999999967</v>
      </c>
      <c r="AX2254" s="17">
        <v>-0.99999999999999967</v>
      </c>
      <c r="AY2254" s="17">
        <v>-9.31182169824008E-3</v>
      </c>
      <c r="AZ2254" s="17">
        <v>-6.9239438003686635E-2</v>
      </c>
      <c r="BA2254" s="17">
        <v>0.23058004024338216</v>
      </c>
      <c r="BB2254" s="17">
        <v>-5.8147660948827576E-2</v>
      </c>
      <c r="BC2254" s="17">
        <v>0.4462365588697545</v>
      </c>
      <c r="BD2254" s="17">
        <v>-1.79988871373912</v>
      </c>
      <c r="BE2254" s="17">
        <v>12.308814172960767</v>
      </c>
      <c r="BF2254" s="17">
        <v>-0.99999999999999967</v>
      </c>
      <c r="CU2254" t="e">
        <v>#N/A</v>
      </c>
      <c r="CV2254" t="e">
        <v>#N/A</v>
      </c>
    </row>
    <row r="2255" spans="1:100" x14ac:dyDescent="0.25">
      <c r="A2255">
        <v>5412</v>
      </c>
      <c r="B2255" t="s">
        <v>2044</v>
      </c>
      <c r="C2255" s="48">
        <v>2</v>
      </c>
      <c r="D2255" s="22">
        <v>1477.0611425781249</v>
      </c>
      <c r="E2255" s="17">
        <v>42.363360912873119</v>
      </c>
      <c r="F2255" s="17">
        <v>-69.850816833603218</v>
      </c>
      <c r="G2255" s="17">
        <v>-2.9539955697068576E-2</v>
      </c>
      <c r="H2255" s="17">
        <v>2.2677606596820858</v>
      </c>
      <c r="I2255" s="17">
        <v>26.33823277249499</v>
      </c>
      <c r="J2255" s="17">
        <v>4.8537681364301672</v>
      </c>
      <c r="K2255" s="17">
        <v>-1.0000000000000011</v>
      </c>
      <c r="L2255" s="17">
        <v>-1.0000000000000011</v>
      </c>
      <c r="M2255" s="17">
        <v>-1.0000000000000011</v>
      </c>
      <c r="N2255" s="17">
        <v>0.15042305554956137</v>
      </c>
      <c r="O2255" s="17">
        <v>-1.0000000000000011</v>
      </c>
      <c r="P2255" s="17">
        <v>-1.0000000000000011</v>
      </c>
      <c r="Q2255" s="17">
        <v>2.7338255068722521</v>
      </c>
      <c r="R2255" s="17">
        <v>-1.0000000000000011</v>
      </c>
      <c r="S2255" s="17">
        <v>-0.49150894102936493</v>
      </c>
      <c r="T2255" s="17">
        <v>-3.8799495708822546E-2</v>
      </c>
      <c r="U2255" s="17">
        <v>-0.44211283841171017</v>
      </c>
      <c r="V2255" s="17">
        <v>-0.74699774813712916</v>
      </c>
      <c r="W2255" s="17">
        <v>-1.1224870265738773</v>
      </c>
      <c r="X2255" s="17">
        <v>-4.1521871964416892</v>
      </c>
      <c r="Y2255" s="17">
        <v>-6.2395192638429103E-2</v>
      </c>
      <c r="Z2255" s="17">
        <v>17.994104498616888</v>
      </c>
      <c r="AA2255" s="17">
        <v>-0.59255890792028332</v>
      </c>
      <c r="AB2255" s="17">
        <v>-0.56713684098495132</v>
      </c>
      <c r="AC2255" s="17">
        <v>-1.2986543448872183</v>
      </c>
      <c r="AD2255" s="17">
        <v>-0.77464451253980737</v>
      </c>
      <c r="AE2255" s="17">
        <v>-0.69884135147738813</v>
      </c>
      <c r="AF2255" s="17">
        <v>22.169782299731352</v>
      </c>
      <c r="AG2255" s="17">
        <v>-53.010033778993908</v>
      </c>
      <c r="AH2255" s="17">
        <v>-0.15382915925474849</v>
      </c>
      <c r="AI2255" s="17">
        <v>-0.14026829117601036</v>
      </c>
      <c r="AJ2255" s="17">
        <v>0.33333333333333298</v>
      </c>
      <c r="AK2255" s="17">
        <v>0.17424877360037172</v>
      </c>
      <c r="AL2255" s="17">
        <v>0.3179242171482628</v>
      </c>
      <c r="AM2255" s="17">
        <v>0.33333333333333298</v>
      </c>
      <c r="AN2255" s="17">
        <v>-0.11976839878869561</v>
      </c>
      <c r="AO2255" s="17">
        <v>-9.1925418046232943E-2</v>
      </c>
      <c r="AP2255" s="17">
        <v>0.33333333333333298</v>
      </c>
      <c r="AQ2255" s="17">
        <v>1.6450462596236628</v>
      </c>
      <c r="AR2255" s="17">
        <v>2.2444243630026963</v>
      </c>
      <c r="AS2255" s="17">
        <v>-2.584903229351724</v>
      </c>
      <c r="AT2255" s="17">
        <v>1.6898060173427281</v>
      </c>
      <c r="AU2255" s="17">
        <v>-1.0000000000000011</v>
      </c>
      <c r="AV2255" s="17">
        <v>-1.0000000000000011</v>
      </c>
      <c r="AW2255" s="17">
        <v>-1.0000000000000011</v>
      </c>
      <c r="AX2255" s="17">
        <v>-1.0000000000000011</v>
      </c>
      <c r="AY2255" s="17">
        <v>-5.9926475103094158E-2</v>
      </c>
      <c r="AZ2255" s="17">
        <v>0.79628647396364705</v>
      </c>
      <c r="BA2255" s="17">
        <v>-0.20144633504360493</v>
      </c>
      <c r="BB2255" s="17">
        <v>0.44069731494708225</v>
      </c>
      <c r="BC2255" s="17">
        <v>-0.11346150258624868</v>
      </c>
      <c r="BD2255" s="17">
        <v>12.927591207270446</v>
      </c>
      <c r="BE2255" s="17">
        <v>-1.9177732487801729</v>
      </c>
      <c r="BF2255" s="17">
        <v>-1.0000000000000011</v>
      </c>
      <c r="BG2255" s="22">
        <v>246.67189898694221</v>
      </c>
    </row>
    <row r="2256" spans="1:100" x14ac:dyDescent="0.25">
      <c r="A2256">
        <v>5413</v>
      </c>
      <c r="B2256" t="s">
        <v>2045</v>
      </c>
      <c r="C2256" s="48">
        <v>3</v>
      </c>
      <c r="D2256" s="22">
        <v>1569.1650946241914</v>
      </c>
      <c r="E2256" s="17">
        <v>94.200126041228174</v>
      </c>
      <c r="F2256" s="17">
        <v>-27.062836803204689</v>
      </c>
      <c r="G2256" s="17">
        <v>0.20484900227130701</v>
      </c>
      <c r="H2256" s="17">
        <v>2.3571981313994361</v>
      </c>
      <c r="I2256" s="17">
        <v>59.363721555426977</v>
      </c>
      <c r="J2256" s="17">
        <v>22.433664089803973</v>
      </c>
      <c r="K2256" s="17">
        <v>-1.0000000000000002</v>
      </c>
      <c r="L2256" s="17">
        <v>-1.0000000000000002</v>
      </c>
      <c r="M2256" s="17">
        <v>-1.0000000000000002</v>
      </c>
      <c r="N2256" s="17">
        <v>0.28373933178760385</v>
      </c>
      <c r="O2256" s="17">
        <v>-1.0000000000000002</v>
      </c>
      <c r="P2256" s="17">
        <v>-1.0000000000000002</v>
      </c>
      <c r="Q2256" s="17">
        <v>4.0102364689016321</v>
      </c>
      <c r="R2256" s="17">
        <v>-1.0000000000000002</v>
      </c>
      <c r="S2256" s="17">
        <v>-0.24316942417088572</v>
      </c>
      <c r="T2256" s="17">
        <v>-7.8207927679109418E-2</v>
      </c>
      <c r="U2256" s="17">
        <v>-0.58334974458021283</v>
      </c>
      <c r="V2256" s="17">
        <v>-0.67051443690749035</v>
      </c>
      <c r="W2256" s="17">
        <v>-1.6530383375021978</v>
      </c>
      <c r="X2256" s="17">
        <v>-9.3552544491723317</v>
      </c>
      <c r="Y2256" s="17">
        <v>-0.1299077265091137</v>
      </c>
      <c r="Z2256" s="17">
        <v>37.48400417893707</v>
      </c>
      <c r="AA2256" s="17">
        <v>-0.59035295166496671</v>
      </c>
      <c r="AB2256" s="17">
        <v>-0.16807906467459105</v>
      </c>
      <c r="AC2256" s="17">
        <v>10.065200133932947</v>
      </c>
      <c r="AD2256" s="17">
        <v>0.61898951573314553</v>
      </c>
      <c r="AE2256" s="17">
        <v>1.1839353228694793</v>
      </c>
      <c r="AF2256" s="17">
        <v>48.565060571064919</v>
      </c>
      <c r="AG2256" s="17">
        <v>-22.793218632984125</v>
      </c>
      <c r="AH2256" s="17">
        <v>0.57998834353932138</v>
      </c>
      <c r="AI2256" s="17">
        <v>0.5244922108700546</v>
      </c>
      <c r="AJ2256" s="17">
        <v>0.33333333333333298</v>
      </c>
      <c r="AK2256" s="17">
        <v>1.2653746900821687</v>
      </c>
      <c r="AL2256" s="17">
        <v>1.2762218706379231</v>
      </c>
      <c r="AM2256" s="17">
        <v>0.33333333333333298</v>
      </c>
      <c r="AN2256" s="17">
        <v>0.24433611947339803</v>
      </c>
      <c r="AO2256" s="17">
        <v>0.35901811536443307</v>
      </c>
      <c r="AP2256" s="17">
        <v>0.33333333333333298</v>
      </c>
      <c r="AQ2256" s="17">
        <v>10.798660984362048</v>
      </c>
      <c r="AR2256" s="17">
        <v>1.7252953612690889</v>
      </c>
      <c r="AS2256" s="17">
        <v>8.8294866299160049</v>
      </c>
      <c r="AT2256" s="17">
        <v>11.878882098618877</v>
      </c>
      <c r="AU2256" s="17">
        <v>-1.0000000000000002</v>
      </c>
      <c r="AV2256" s="17">
        <v>-1.0000000000000002</v>
      </c>
      <c r="AW2256" s="17">
        <v>-1.0000000000000002</v>
      </c>
      <c r="AX2256" s="17">
        <v>-1.0000000000000002</v>
      </c>
      <c r="AY2256" s="17">
        <v>-2.053868992833547E-2</v>
      </c>
      <c r="AZ2256" s="17">
        <v>-0.19074066135711965</v>
      </c>
      <c r="BA2256" s="17">
        <v>0.45320723810640529</v>
      </c>
      <c r="BB2256" s="17">
        <v>0.25137859715222111</v>
      </c>
      <c r="BC2256" s="17">
        <v>0.31180393697471764</v>
      </c>
      <c r="BD2256" s="17">
        <v>5.3307616220199208</v>
      </c>
      <c r="BE2256" s="17">
        <v>10.061134614899972</v>
      </c>
      <c r="BF2256" s="17">
        <v>-1.0000000000000002</v>
      </c>
      <c r="CU2256" t="e">
        <v>#N/A</v>
      </c>
      <c r="CV2256" t="e">
        <v>#N/A</v>
      </c>
    </row>
    <row r="2257" spans="1:100" x14ac:dyDescent="0.25">
      <c r="A2257">
        <v>5414</v>
      </c>
      <c r="B2257" t="s">
        <v>2046</v>
      </c>
      <c r="C2257" s="48">
        <v>2</v>
      </c>
      <c r="D2257" s="22">
        <v>1519.3377539062501</v>
      </c>
      <c r="E2257" s="17">
        <v>103.03328947179423</v>
      </c>
      <c r="F2257" s="17">
        <v>28.024558394362003</v>
      </c>
      <c r="G2257" s="17">
        <v>0.65075089262532648</v>
      </c>
      <c r="H2257" s="17">
        <v>8.4732000241490759</v>
      </c>
      <c r="I2257" s="17">
        <v>73.980471492778591</v>
      </c>
      <c r="J2257" s="17">
        <v>16.62060395966472</v>
      </c>
      <c r="K2257" s="17">
        <v>-0.99999999999999956</v>
      </c>
      <c r="L2257" s="17">
        <v>-0.99999999999999956</v>
      </c>
      <c r="M2257" s="17">
        <v>-0.99999999999999956</v>
      </c>
      <c r="N2257" s="17">
        <v>0.31995131070861793</v>
      </c>
      <c r="O2257" s="17">
        <v>-0.99999999999999956</v>
      </c>
      <c r="P2257" s="17">
        <v>-0.99999999999999956</v>
      </c>
      <c r="Q2257" s="17">
        <v>4.5549593005981288</v>
      </c>
      <c r="R2257" s="17">
        <v>-0.99999999999999956</v>
      </c>
      <c r="S2257" s="17">
        <v>1.8836206145747956</v>
      </c>
      <c r="T2257" s="17">
        <v>0.22779362619700405</v>
      </c>
      <c r="U2257" s="17">
        <v>0.35674488236647017</v>
      </c>
      <c r="V2257" s="17">
        <v>0.29976416170136377</v>
      </c>
      <c r="W2257" s="17">
        <v>4.1817553530926306</v>
      </c>
      <c r="X2257" s="17">
        <v>2.3831254770395685</v>
      </c>
      <c r="Y2257" s="17">
        <v>0.17745625244908642</v>
      </c>
      <c r="Z2257" s="17">
        <v>40.016122659852698</v>
      </c>
      <c r="AA2257" s="17">
        <v>1.0293373244770112</v>
      </c>
      <c r="AB2257" s="17">
        <v>1.770683220484768</v>
      </c>
      <c r="AC2257" s="17">
        <v>25.54194048803998</v>
      </c>
      <c r="AD2257" s="17">
        <v>1.2740147523063148</v>
      </c>
      <c r="AE2257" s="17">
        <v>1.0168028907114919</v>
      </c>
      <c r="AF2257" s="17">
        <v>65.639713841547419</v>
      </c>
      <c r="AG2257" s="17">
        <v>21.260543812171743</v>
      </c>
      <c r="AH2257" s="17">
        <v>0.36001124475969881</v>
      </c>
      <c r="AI2257" s="17">
        <v>0.46766923123396642</v>
      </c>
      <c r="AJ2257" s="17">
        <v>0.33333333333333298</v>
      </c>
      <c r="AK2257" s="17">
        <v>0.86014864181333339</v>
      </c>
      <c r="AL2257" s="17">
        <v>0.91699516060436848</v>
      </c>
      <c r="AM2257" s="17">
        <v>0.33333333333333298</v>
      </c>
      <c r="AN2257" s="17">
        <v>0.49856661933768259</v>
      </c>
      <c r="AO2257" s="17">
        <v>0.58374861581122217</v>
      </c>
      <c r="AP2257" s="17">
        <v>0.33333333333333298</v>
      </c>
      <c r="AQ2257" s="17">
        <v>9.3537549985080322</v>
      </c>
      <c r="AR2257" s="17">
        <v>2.2444243630026963</v>
      </c>
      <c r="AS2257" s="17">
        <v>7.2278243057803504</v>
      </c>
      <c r="AT2257" s="17">
        <v>8.5551808020107263</v>
      </c>
      <c r="AU2257" s="17">
        <v>-0.99999999999999956</v>
      </c>
      <c r="AV2257" s="17">
        <v>-0.99999999999999956</v>
      </c>
      <c r="AW2257" s="17">
        <v>-0.99999999999999956</v>
      </c>
      <c r="AX2257" s="17">
        <v>-0.99999999999999956</v>
      </c>
      <c r="AY2257" s="17">
        <v>4.3411518274521825E-2</v>
      </c>
      <c r="AZ2257" s="17">
        <v>8.3610112209020315E-2</v>
      </c>
      <c r="BA2257" s="17">
        <v>0.48367591727228476</v>
      </c>
      <c r="BB2257" s="17">
        <v>4.3804276789035146E-2</v>
      </c>
      <c r="BC2257" s="17">
        <v>0.26643504353397296</v>
      </c>
      <c r="BD2257" s="17">
        <v>2.3446513386529628</v>
      </c>
      <c r="BE2257" s="17">
        <v>8.3060823481050186</v>
      </c>
      <c r="BF2257" s="17">
        <v>-0.99999999999999956</v>
      </c>
      <c r="BG2257" s="22">
        <v>1634.2864571614516</v>
      </c>
    </row>
    <row r="2258" spans="1:100" x14ac:dyDescent="0.25">
      <c r="A2258">
        <v>5417</v>
      </c>
      <c r="B2258" t="s">
        <v>248</v>
      </c>
      <c r="C2258" s="48">
        <v>3</v>
      </c>
      <c r="D2258" s="22">
        <v>1467.4312465128419</v>
      </c>
      <c r="E2258" s="17">
        <v>74.54746110164038</v>
      </c>
      <c r="F2258" s="17">
        <v>-91.33882661042243</v>
      </c>
      <c r="G2258" s="17">
        <v>4.0183954577245162E-2</v>
      </c>
      <c r="H2258" s="17">
        <v>4.080556547838027</v>
      </c>
      <c r="I2258" s="17">
        <v>56.457097797659145</v>
      </c>
      <c r="J2258" s="17">
        <v>19.6481735920589</v>
      </c>
      <c r="K2258" s="17">
        <v>-1.0000000000000022</v>
      </c>
      <c r="L2258" s="17">
        <v>-1.0000000000000022</v>
      </c>
      <c r="M2258" s="17">
        <v>-1.0000000000000022</v>
      </c>
      <c r="N2258" s="17">
        <v>0.29657767213895331</v>
      </c>
      <c r="O2258" s="17">
        <v>-1.0000000000000022</v>
      </c>
      <c r="P2258" s="17">
        <v>-1.0000000000000022</v>
      </c>
      <c r="Q2258" s="17">
        <v>4.3833826225783374</v>
      </c>
      <c r="R2258" s="17">
        <v>-1.0000000000000022</v>
      </c>
      <c r="S2258" s="17">
        <v>-4.4657984450775151E-2</v>
      </c>
      <c r="T2258" s="17">
        <v>0.14312268354868712</v>
      </c>
      <c r="U2258" s="17">
        <v>-0.10675505291938091</v>
      </c>
      <c r="V2258" s="17">
        <v>0.16234212813900278</v>
      </c>
      <c r="W2258" s="17">
        <v>-0.30282607474031115</v>
      </c>
      <c r="X2258" s="17">
        <v>-3.6743564924482883</v>
      </c>
      <c r="Y2258" s="17">
        <v>-1.9377487426033763E-2</v>
      </c>
      <c r="Z2258" s="17">
        <v>33.326558919660066</v>
      </c>
      <c r="AA2258" s="17">
        <v>0.46418005571410748</v>
      </c>
      <c r="AB2258" s="17">
        <v>2.7665128166110788</v>
      </c>
      <c r="AC2258" s="17">
        <v>4.1938409895986073</v>
      </c>
      <c r="AD2258" s="17">
        <v>3.3097648027151787</v>
      </c>
      <c r="AE2258" s="17">
        <v>1.2388896969800718</v>
      </c>
      <c r="AF2258" s="17">
        <v>41.525802422849814</v>
      </c>
      <c r="AG2258" s="17">
        <v>-66.436225428347896</v>
      </c>
      <c r="AH2258" s="17">
        <v>0.52484212035495614</v>
      </c>
      <c r="AI2258" s="17">
        <v>0.75984560223619724</v>
      </c>
      <c r="AJ2258" s="17">
        <v>0.33333333333333298</v>
      </c>
      <c r="AK2258" s="17">
        <v>1.590066655042226</v>
      </c>
      <c r="AL2258" s="17">
        <v>1.7019649331047384</v>
      </c>
      <c r="AM2258" s="17">
        <v>0.33333333333333298</v>
      </c>
      <c r="AN2258" s="17">
        <v>0.39702425419784237</v>
      </c>
      <c r="AO2258" s="17">
        <v>0.52444853962093019</v>
      </c>
      <c r="AP2258" s="17">
        <v>0.33333333333333298</v>
      </c>
      <c r="AQ2258" s="17">
        <v>14.931295374809322</v>
      </c>
      <c r="AR2258" s="17">
        <v>3.0297587278374363</v>
      </c>
      <c r="AS2258" s="17">
        <v>0.71774831379920045</v>
      </c>
      <c r="AT2258" s="17">
        <v>15.900666550422264</v>
      </c>
      <c r="AU2258" s="17">
        <v>-1.0000000000000022</v>
      </c>
      <c r="AV2258" s="17">
        <v>-1.0000000000000022</v>
      </c>
      <c r="AW2258" s="17">
        <v>-1.0000000000000022</v>
      </c>
      <c r="AX2258" s="17">
        <v>-1.0000000000000022</v>
      </c>
      <c r="AY2258" s="17">
        <v>-1.883877266039953E-2</v>
      </c>
      <c r="AZ2258" s="17">
        <v>0.32513394448295901</v>
      </c>
      <c r="BA2258" s="17">
        <v>0.5996607165341441</v>
      </c>
      <c r="BB2258" s="17">
        <v>0.15891044334331231</v>
      </c>
      <c r="BC2258" s="17">
        <v>-0.34546681674345597</v>
      </c>
      <c r="BD2258" s="17">
        <v>5.5984308059976007</v>
      </c>
      <c r="BE2258" s="17">
        <v>-5.6383668359156767</v>
      </c>
      <c r="BF2258" s="17">
        <v>-1.0000000000000022</v>
      </c>
      <c r="CU2258" t="e">
        <v>#N/A</v>
      </c>
      <c r="CV2258" t="e">
        <v>#N/A</v>
      </c>
    </row>
    <row r="2259" spans="1:100" x14ac:dyDescent="0.25">
      <c r="A2259">
        <v>5418</v>
      </c>
      <c r="B2259" t="s">
        <v>2047</v>
      </c>
      <c r="C2259" s="48">
        <v>2</v>
      </c>
      <c r="D2259" s="22">
        <v>1512.5368359375</v>
      </c>
      <c r="E2259" s="17">
        <v>92.376086905872029</v>
      </c>
      <c r="F2259" s="17">
        <v>10.831894338279282</v>
      </c>
      <c r="G2259" s="17">
        <v>0.53125186655883283</v>
      </c>
      <c r="H2259" s="17">
        <v>7.3831604297650824</v>
      </c>
      <c r="I2259" s="17">
        <v>65.611696371459843</v>
      </c>
      <c r="J2259" s="17">
        <v>14.553656529417234</v>
      </c>
      <c r="K2259" s="17">
        <v>-0.99999999999999978</v>
      </c>
      <c r="L2259" s="17">
        <v>-0.99999999999999978</v>
      </c>
      <c r="M2259" s="17">
        <v>-0.99999999999999978</v>
      </c>
      <c r="N2259" s="17">
        <v>0.29017219280306783</v>
      </c>
      <c r="O2259" s="17">
        <v>-0.99999999999999978</v>
      </c>
      <c r="P2259" s="17">
        <v>-0.99999999999999978</v>
      </c>
      <c r="Q2259" s="17">
        <v>4.2350612522505973</v>
      </c>
      <c r="R2259" s="17">
        <v>-0.99999999999999978</v>
      </c>
      <c r="S2259" s="17">
        <v>1.4664083745801544</v>
      </c>
      <c r="T2259" s="17">
        <v>0.18096421712537897</v>
      </c>
      <c r="U2259" s="17">
        <v>0.2164185501306278</v>
      </c>
      <c r="V2259" s="17">
        <v>0.11589129459214312</v>
      </c>
      <c r="W2259" s="17">
        <v>3.2500188760345394</v>
      </c>
      <c r="X2259" s="17">
        <v>1.2351407563177066</v>
      </c>
      <c r="Y2259" s="17">
        <v>0.13532425235048146</v>
      </c>
      <c r="Z2259" s="17">
        <v>36.147762929928511</v>
      </c>
      <c r="AA2259" s="17">
        <v>0.74443709300933492</v>
      </c>
      <c r="AB2259" s="17">
        <v>1.3600247188258607</v>
      </c>
      <c r="AC2259" s="17">
        <v>20.827155702253567</v>
      </c>
      <c r="AD2259" s="17">
        <v>0.91414986878638849</v>
      </c>
      <c r="AE2259" s="17">
        <v>0.7154350029562252</v>
      </c>
      <c r="AF2259" s="17">
        <v>58.003840898034881</v>
      </c>
      <c r="AG2259" s="17">
        <v>8.2142685176756611</v>
      </c>
      <c r="AH2259" s="17">
        <v>0.26975069225519044</v>
      </c>
      <c r="AI2259" s="17">
        <v>0.36087969846806189</v>
      </c>
      <c r="AJ2259" s="17">
        <v>0.33333333333333298</v>
      </c>
      <c r="AK2259" s="17">
        <v>0.73966434243945489</v>
      </c>
      <c r="AL2259" s="17">
        <v>0.81176311983198712</v>
      </c>
      <c r="AM2259" s="17">
        <v>0.33333333333333298</v>
      </c>
      <c r="AN2259" s="17">
        <v>0.38995067568486919</v>
      </c>
      <c r="AO2259" s="17">
        <v>0.46506057350770358</v>
      </c>
      <c r="AP2259" s="17">
        <v>0.33333333333333298</v>
      </c>
      <c r="AQ2259" s="17">
        <v>7.9996530158066648</v>
      </c>
      <c r="AR2259" s="17">
        <v>2.2444243630026963</v>
      </c>
      <c r="AS2259" s="17">
        <v>5.5041330546106177</v>
      </c>
      <c r="AT2259" s="17">
        <v>7.3492177902012639</v>
      </c>
      <c r="AU2259" s="17">
        <v>-0.99999999999999978</v>
      </c>
      <c r="AV2259" s="17">
        <v>-0.99999999999999978</v>
      </c>
      <c r="AW2259" s="17">
        <v>-0.99999999999999978</v>
      </c>
      <c r="AX2259" s="17">
        <v>-0.99999999999999978</v>
      </c>
      <c r="AY2259" s="17">
        <v>2.5259297654851375E-2</v>
      </c>
      <c r="AZ2259" s="17">
        <v>0.20879793641730668</v>
      </c>
      <c r="BA2259" s="17">
        <v>0.36332821291887879</v>
      </c>
      <c r="BB2259" s="17">
        <v>0.11352200359576367</v>
      </c>
      <c r="BC2259" s="17">
        <v>0.19970289892355897</v>
      </c>
      <c r="BD2259" s="17">
        <v>4.2036371097223508</v>
      </c>
      <c r="BE2259" s="17">
        <v>6.510172863970288</v>
      </c>
      <c r="BF2259" s="17">
        <v>-0.99999999999999978</v>
      </c>
      <c r="BG2259" s="22">
        <v>135.71014079916858</v>
      </c>
    </row>
    <row r="2260" spans="1:100" x14ac:dyDescent="0.25">
      <c r="A2260">
        <v>5419</v>
      </c>
      <c r="B2260" t="s">
        <v>3058</v>
      </c>
      <c r="C2260" s="48">
        <v>2</v>
      </c>
      <c r="D2260" s="22">
        <v>1466.2765039062499</v>
      </c>
      <c r="E2260" s="17">
        <v>61.701135723158657</v>
      </c>
      <c r="F2260" s="17">
        <v>-38.654274978564509</v>
      </c>
      <c r="G2260" s="17">
        <v>0.1872941751949842</v>
      </c>
      <c r="H2260" s="17">
        <v>4.2456662198049013</v>
      </c>
      <c r="I2260" s="17">
        <v>41.523595697984049</v>
      </c>
      <c r="J2260" s="17">
        <v>8.604298700485888</v>
      </c>
      <c r="K2260" s="17">
        <v>-1.0000000000000007</v>
      </c>
      <c r="L2260" s="17">
        <v>-1.0000000000000007</v>
      </c>
      <c r="M2260" s="17">
        <v>-1.0000000000000007</v>
      </c>
      <c r="N2260" s="17">
        <v>0.20445804949326879</v>
      </c>
      <c r="O2260" s="17">
        <v>-1.0000000000000007</v>
      </c>
      <c r="P2260" s="17">
        <v>-1.0000000000000007</v>
      </c>
      <c r="Q2260" s="17">
        <v>3.314288943025312</v>
      </c>
      <c r="R2260" s="17">
        <v>-1.0000000000000007</v>
      </c>
      <c r="S2260" s="17">
        <v>0.26553365952225816</v>
      </c>
      <c r="T2260" s="17">
        <v>4.6173700730318804E-2</v>
      </c>
      <c r="U2260" s="17">
        <v>-0.18748701179871891</v>
      </c>
      <c r="V2260" s="17">
        <v>-0.41335558680208445</v>
      </c>
      <c r="W2260" s="17">
        <v>0.56817335680779157</v>
      </c>
      <c r="X2260" s="17">
        <v>-2.0691386780665568</v>
      </c>
      <c r="Y2260" s="17">
        <v>1.405443147015123E-2</v>
      </c>
      <c r="Z2260" s="17">
        <v>25.013345137023361</v>
      </c>
      <c r="AA2260" s="17">
        <v>-7.5599932481741017E-2</v>
      </c>
      <c r="AB2260" s="17">
        <v>0.17801382870413884</v>
      </c>
      <c r="AC2260" s="17">
        <v>7.2564468556883472</v>
      </c>
      <c r="AD2260" s="17">
        <v>-0.12166020107609987</v>
      </c>
      <c r="AE2260" s="17">
        <v>-0.15200137987941398</v>
      </c>
      <c r="AF2260" s="17">
        <v>36.025274915942148</v>
      </c>
      <c r="AG2260" s="17">
        <v>-29.337223564738053</v>
      </c>
      <c r="AH2260" s="17">
        <v>9.9509910977843286E-3</v>
      </c>
      <c r="AI2260" s="17">
        <v>5.3504129301949532E-2</v>
      </c>
      <c r="AJ2260" s="17">
        <v>0.33333333333333298</v>
      </c>
      <c r="AK2260" s="17">
        <v>0.3928707088648139</v>
      </c>
      <c r="AL2260" s="17">
        <v>0.50887052737324856</v>
      </c>
      <c r="AM2260" s="17">
        <v>0.33333333333333298</v>
      </c>
      <c r="AN2260" s="17">
        <v>7.7318092358713203E-2</v>
      </c>
      <c r="AO2260" s="17">
        <v>0.12343716144326344</v>
      </c>
      <c r="AP2260" s="17">
        <v>0.33333333333333298</v>
      </c>
      <c r="AQ2260" s="17">
        <v>4.1020999798345548</v>
      </c>
      <c r="AR2260" s="17">
        <v>2.2444243630026963</v>
      </c>
      <c r="AS2260" s="17">
        <v>0.54277995499199561</v>
      </c>
      <c r="AT2260" s="17">
        <v>3.8780576722822606</v>
      </c>
      <c r="AU2260" s="17">
        <v>-1.0000000000000007</v>
      </c>
      <c r="AV2260" s="17">
        <v>-1.0000000000000007</v>
      </c>
      <c r="AW2260" s="17">
        <v>-1.0000000000000007</v>
      </c>
      <c r="AX2260" s="17">
        <v>-1.0000000000000007</v>
      </c>
      <c r="AY2260" s="17">
        <v>-2.6988792584770584E-2</v>
      </c>
      <c r="AZ2260" s="17">
        <v>0.5691298689770391</v>
      </c>
      <c r="BA2260" s="17">
        <v>1.6927744957716706E-2</v>
      </c>
      <c r="BB2260" s="17">
        <v>0.31419266300544391</v>
      </c>
      <c r="BC2260" s="17">
        <v>7.6257318076983216E-3</v>
      </c>
      <c r="BD2260" s="17">
        <v>9.5544125523563181</v>
      </c>
      <c r="BE2260" s="17">
        <v>1.3409518218029506</v>
      </c>
      <c r="BF2260" s="17">
        <v>-1.0000000000000007</v>
      </c>
      <c r="BG2260" s="22">
        <v>20.594382604027032</v>
      </c>
    </row>
    <row r="2261" spans="1:100" x14ac:dyDescent="0.25">
      <c r="A2261">
        <v>5420</v>
      </c>
      <c r="B2261" t="s">
        <v>2048</v>
      </c>
      <c r="C2261" s="48">
        <v>2</v>
      </c>
      <c r="D2261" s="22">
        <v>1512.6339648437502</v>
      </c>
      <c r="E2261" s="17">
        <v>108.61752153973923</v>
      </c>
      <c r="F2261" s="17">
        <v>37.033285155583584</v>
      </c>
      <c r="G2261" s="17">
        <v>0.713366789181757</v>
      </c>
      <c r="H2261" s="17">
        <v>9.044366239732982</v>
      </c>
      <c r="I2261" s="17">
        <v>78.365598087943809</v>
      </c>
      <c r="J2261" s="17">
        <v>17.70365685758491</v>
      </c>
      <c r="K2261" s="17">
        <v>-0.99999999999999944</v>
      </c>
      <c r="L2261" s="17">
        <v>-0.99999999999999944</v>
      </c>
      <c r="M2261" s="17">
        <v>-0.99999999999999944</v>
      </c>
      <c r="N2261" s="17">
        <v>0.33555517149053016</v>
      </c>
      <c r="O2261" s="17">
        <v>-0.99999999999999944</v>
      </c>
      <c r="P2261" s="17">
        <v>-0.99999999999999944</v>
      </c>
      <c r="Q2261" s="17">
        <v>4.7225816132083356</v>
      </c>
      <c r="R2261" s="17">
        <v>-0.99999999999999944</v>
      </c>
      <c r="S2261" s="17">
        <v>2.1022342662630082</v>
      </c>
      <c r="T2261" s="17">
        <v>0.25233161224381939</v>
      </c>
      <c r="U2261" s="17">
        <v>0.43027400969620749</v>
      </c>
      <c r="V2261" s="17">
        <v>0.39611109276370388</v>
      </c>
      <c r="W2261" s="17">
        <v>4.6699728456172895</v>
      </c>
      <c r="X2261" s="17">
        <v>2.9846541663285082</v>
      </c>
      <c r="Y2261" s="17">
        <v>0.19953285881759197</v>
      </c>
      <c r="Z2261" s="17">
        <v>42.043091587258125</v>
      </c>
      <c r="AA2261" s="17">
        <v>1.178621247615905</v>
      </c>
      <c r="AB2261" s="17">
        <v>1.9858628006562817</v>
      </c>
      <c r="AC2261" s="17">
        <v>28.01242486059347</v>
      </c>
      <c r="AD2261" s="17">
        <v>1.4625791537286097</v>
      </c>
      <c r="AE2261" s="17">
        <v>1.1747156462063657</v>
      </c>
      <c r="AF2261" s="17">
        <v>69.640809466234614</v>
      </c>
      <c r="AG2261" s="17">
        <v>28.09661813994347</v>
      </c>
      <c r="AH2261" s="17">
        <v>0.40730657096263972</v>
      </c>
      <c r="AI2261" s="17">
        <v>0.52362552273761998</v>
      </c>
      <c r="AJ2261" s="17">
        <v>0.33333333333333298</v>
      </c>
      <c r="AK2261" s="17">
        <v>0.92328080844765315</v>
      </c>
      <c r="AL2261" s="17">
        <v>0.97213534706713522</v>
      </c>
      <c r="AM2261" s="17">
        <v>0.33333333333333298</v>
      </c>
      <c r="AN2261" s="17">
        <v>0.55547992579726224</v>
      </c>
      <c r="AO2261" s="17">
        <v>0.6459395676874915</v>
      </c>
      <c r="AP2261" s="17">
        <v>0.33333333333333298</v>
      </c>
      <c r="AQ2261" s="17">
        <v>10.063286385219978</v>
      </c>
      <c r="AR2261" s="17">
        <v>2.2444243630026963</v>
      </c>
      <c r="AS2261" s="17">
        <v>8.1310155419868426</v>
      </c>
      <c r="AT2261" s="17">
        <v>9.187089342891424</v>
      </c>
      <c r="AU2261" s="17">
        <v>-0.99999999999999944</v>
      </c>
      <c r="AV2261" s="17">
        <v>-0.99999999999999944</v>
      </c>
      <c r="AW2261" s="17">
        <v>-0.99999999999999944</v>
      </c>
      <c r="AX2261" s="17">
        <v>-0.99999999999999944</v>
      </c>
      <c r="AY2261" s="17">
        <v>5.2923039882725835E-2</v>
      </c>
      <c r="AZ2261" s="17">
        <v>1.8013361266557448E-2</v>
      </c>
      <c r="BA2261" s="17">
        <v>0.5467365099368946</v>
      </c>
      <c r="BB2261" s="17">
        <v>7.2731173848530339E-3</v>
      </c>
      <c r="BC2261" s="17">
        <v>0.30140179766960395</v>
      </c>
      <c r="BD2261" s="17">
        <v>1.3705675776992416</v>
      </c>
      <c r="BE2261" s="17">
        <v>9.2471149756071043</v>
      </c>
      <c r="BF2261" s="17">
        <v>-0.99999999999999944</v>
      </c>
      <c r="BG2261" s="22">
        <v>658.27051075852376</v>
      </c>
    </row>
    <row r="2262" spans="1:100" x14ac:dyDescent="0.25">
      <c r="A2262">
        <v>5421</v>
      </c>
      <c r="B2262" t="s">
        <v>2049</v>
      </c>
      <c r="C2262" s="48">
        <v>2</v>
      </c>
      <c r="D2262" s="22">
        <v>1466.0449609374998</v>
      </c>
      <c r="E2262" s="17">
        <v>82.040816117024221</v>
      </c>
      <c r="F2262" s="17">
        <v>-5.8414153320740798</v>
      </c>
      <c r="G2262" s="17">
        <v>0.41536265588078464</v>
      </c>
      <c r="H2262" s="17">
        <v>6.3260486493670598</v>
      </c>
      <c r="I2262" s="17">
        <v>57.495724425277992</v>
      </c>
      <c r="J2262" s="17">
        <v>12.549147253574985</v>
      </c>
      <c r="K2262" s="17">
        <v>-1</v>
      </c>
      <c r="L2262" s="17">
        <v>-1</v>
      </c>
      <c r="M2262" s="17">
        <v>-1</v>
      </c>
      <c r="N2262" s="17">
        <v>0.26129263970242228</v>
      </c>
      <c r="O2262" s="17">
        <v>-1</v>
      </c>
      <c r="P2262" s="17">
        <v>-1</v>
      </c>
      <c r="Q2262" s="17">
        <v>3.9248266541893964</v>
      </c>
      <c r="R2262" s="17">
        <v>-1</v>
      </c>
      <c r="S2262" s="17">
        <v>1.0617992428597385</v>
      </c>
      <c r="T2262" s="17">
        <v>0.13554942645745949</v>
      </c>
      <c r="U2262" s="17">
        <v>8.0331182597536938E-2</v>
      </c>
      <c r="V2262" s="17">
        <v>-6.2427158166962954E-2</v>
      </c>
      <c r="W2262" s="17">
        <v>2.3464282072191764</v>
      </c>
      <c r="X2262" s="17">
        <v>0.12183425053172364</v>
      </c>
      <c r="Y2262" s="17">
        <v>9.446497176523308E-2</v>
      </c>
      <c r="Z2262" s="17">
        <v>32.396258248457634</v>
      </c>
      <c r="AA2262" s="17">
        <v>0.46814310105319612</v>
      </c>
      <c r="AB2262" s="17">
        <v>0.96177135072728381</v>
      </c>
      <c r="AC2262" s="17">
        <v>16.254794693741033</v>
      </c>
      <c r="AD2262" s="17">
        <v>0.56515574996682505</v>
      </c>
      <c r="AE2262" s="17">
        <v>0.42317080813145092</v>
      </c>
      <c r="AF2262" s="17">
        <v>50.598631689307652</v>
      </c>
      <c r="AG2262" s="17">
        <v>-4.4379061144956706</v>
      </c>
      <c r="AH2262" s="17">
        <v>0.18221672206792264</v>
      </c>
      <c r="AI2262" s="17">
        <v>0.25731605390721068</v>
      </c>
      <c r="AJ2262" s="17">
        <v>0.33333333333333298</v>
      </c>
      <c r="AK2262" s="17">
        <v>0.62281962149782133</v>
      </c>
      <c r="AL2262" s="17">
        <v>0.70970991869237654</v>
      </c>
      <c r="AM2262" s="17">
        <v>0.33333333333333298</v>
      </c>
      <c r="AN2262" s="17">
        <v>0.2846157922861392</v>
      </c>
      <c r="AO2262" s="17">
        <v>0.34995784847106642</v>
      </c>
      <c r="AP2262" s="17">
        <v>0.33333333333333298</v>
      </c>
      <c r="AQ2262" s="17">
        <v>6.686455618988365</v>
      </c>
      <c r="AR2262" s="17">
        <v>2.2444243630026963</v>
      </c>
      <c r="AS2262" s="17">
        <v>3.8325109073341599</v>
      </c>
      <c r="AT2262" s="17">
        <v>6.1796843961152428</v>
      </c>
      <c r="AU2262" s="17">
        <v>-1</v>
      </c>
      <c r="AV2262" s="17">
        <v>-1</v>
      </c>
      <c r="AW2262" s="17">
        <v>-1</v>
      </c>
      <c r="AX2262" s="17">
        <v>-1</v>
      </c>
      <c r="AY2262" s="17">
        <v>7.6554176157215756E-3</v>
      </c>
      <c r="AZ2262" s="17">
        <v>0.33020409855563088</v>
      </c>
      <c r="BA2262" s="17">
        <v>0.24661596074813141</v>
      </c>
      <c r="BB2262" s="17">
        <v>0.18113370384011396</v>
      </c>
      <c r="BC2262" s="17">
        <v>0.13498659268813393</v>
      </c>
      <c r="BD2262" s="17">
        <v>6.0064668127115404</v>
      </c>
      <c r="BE2262" s="17">
        <v>4.7685140453470698</v>
      </c>
      <c r="BF2262" s="17">
        <v>-1</v>
      </c>
      <c r="BG2262" s="22">
        <v>12.708500732899665</v>
      </c>
    </row>
    <row r="2263" spans="1:100" x14ac:dyDescent="0.25">
      <c r="A2263">
        <v>5422</v>
      </c>
      <c r="B2263" t="s">
        <v>2050</v>
      </c>
      <c r="C2263" s="48">
        <v>2</v>
      </c>
      <c r="D2263" s="22">
        <v>1555.5122558593748</v>
      </c>
      <c r="E2263" s="17">
        <v>136.07745769457119</v>
      </c>
      <c r="F2263" s="17">
        <v>81.332851987609217</v>
      </c>
      <c r="G2263" s="17">
        <v>1.0212745732416502</v>
      </c>
      <c r="H2263" s="17">
        <v>11.853022402818048</v>
      </c>
      <c r="I2263" s="17">
        <v>99.929045822379621</v>
      </c>
      <c r="J2263" s="17">
        <v>23.029467652575505</v>
      </c>
      <c r="K2263" s="17">
        <v>-0.99999999999999878</v>
      </c>
      <c r="L2263" s="17">
        <v>-0.99999999999999878</v>
      </c>
      <c r="M2263" s="17">
        <v>-0.99999999999999878</v>
      </c>
      <c r="N2263" s="17">
        <v>0.41228568978324098</v>
      </c>
      <c r="O2263" s="17">
        <v>-0.99999999999999878</v>
      </c>
      <c r="P2263" s="17">
        <v>-0.99999999999999878</v>
      </c>
      <c r="Q2263" s="17">
        <v>5.5468485753253711</v>
      </c>
      <c r="R2263" s="17">
        <v>-0.99999999999999878</v>
      </c>
      <c r="S2263" s="17">
        <v>3.1772463440010545</v>
      </c>
      <c r="T2263" s="17">
        <v>0.37299485152457307</v>
      </c>
      <c r="U2263" s="17">
        <v>0.79184658000274966</v>
      </c>
      <c r="V2263" s="17">
        <v>0.86988806755541648</v>
      </c>
      <c r="W2263" s="17">
        <v>7.0707364620428557</v>
      </c>
      <c r="X2263" s="17">
        <v>5.9426149391250851</v>
      </c>
      <c r="Y2263" s="17">
        <v>0.30809249495348923</v>
      </c>
      <c r="Z2263" s="17">
        <v>52.010520708602698</v>
      </c>
      <c r="AA2263" s="17">
        <v>1.9127109037152825</v>
      </c>
      <c r="AB2263" s="17">
        <v>3.0439881545883845</v>
      </c>
      <c r="AC2263" s="17">
        <v>40.160799483354026</v>
      </c>
      <c r="AD2263" s="17">
        <v>2.3898268685671891</v>
      </c>
      <c r="AE2263" s="17">
        <v>1.9512367741183294</v>
      </c>
      <c r="AF2263" s="17">
        <v>89.31582101060971</v>
      </c>
      <c r="AG2263" s="17">
        <v>61.712370907069669</v>
      </c>
      <c r="AH2263" s="17">
        <v>0.63987689077612808</v>
      </c>
      <c r="AI2263" s="17">
        <v>0.79878532509822375</v>
      </c>
      <c r="AJ2263" s="17">
        <v>0.33333333333333298</v>
      </c>
      <c r="AK2263" s="17">
        <v>1.2337273020749486</v>
      </c>
      <c r="AL2263" s="17">
        <v>1.2432820296208049</v>
      </c>
      <c r="AM2263" s="17">
        <v>0.33333333333333298</v>
      </c>
      <c r="AN2263" s="17">
        <v>0.83534575922340837</v>
      </c>
      <c r="AO2263" s="17">
        <v>0.95175772623673605</v>
      </c>
      <c r="AP2263" s="17">
        <v>0.33333333333333298</v>
      </c>
      <c r="AQ2263" s="17">
        <v>13.552340267991259</v>
      </c>
      <c r="AR2263" s="17">
        <v>2.2444243630026963</v>
      </c>
      <c r="AS2263" s="17">
        <v>12.572373526409034</v>
      </c>
      <c r="AT2263" s="17">
        <v>12.294440179523574</v>
      </c>
      <c r="AU2263" s="17">
        <v>-0.99999999999999878</v>
      </c>
      <c r="AV2263" s="17">
        <v>-0.99999999999999878</v>
      </c>
      <c r="AW2263" s="17">
        <v>-0.99999999999999878</v>
      </c>
      <c r="AX2263" s="17">
        <v>-0.99999999999999878</v>
      </c>
      <c r="AY2263" s="17">
        <v>9.9695053101134745E-2</v>
      </c>
      <c r="AZ2263" s="17">
        <v>-0.30455249397149559</v>
      </c>
      <c r="BA2263" s="17">
        <v>0.85683104529765208</v>
      </c>
      <c r="BB2263" s="17">
        <v>-0.17236542426156992</v>
      </c>
      <c r="BC2263" s="17">
        <v>0.47334752349605236</v>
      </c>
      <c r="BD2263" s="17">
        <v>-3.419397731728008</v>
      </c>
      <c r="BE2263" s="17">
        <v>13.874554443811434</v>
      </c>
      <c r="BF2263" s="17">
        <v>-0.99999999999999878</v>
      </c>
      <c r="BG2263" s="22">
        <v>2234.3529404136452</v>
      </c>
    </row>
    <row r="2264" spans="1:100" x14ac:dyDescent="0.25">
      <c r="A2264">
        <v>5424</v>
      </c>
      <c r="B2264" t="s">
        <v>2051</v>
      </c>
      <c r="C2264" s="48">
        <v>3</v>
      </c>
      <c r="D2264" s="22">
        <v>1560.2069729571485</v>
      </c>
      <c r="E2264" s="17">
        <v>115.64129028264348</v>
      </c>
      <c r="F2264" s="17">
        <v>52.376293800638024</v>
      </c>
      <c r="G2264" s="17">
        <v>0.40281283576962068</v>
      </c>
      <c r="H2264" s="17">
        <v>10.632598779710992</v>
      </c>
      <c r="I2264" s="17">
        <v>82.626191538439969</v>
      </c>
      <c r="J2264" s="17">
        <v>14.513894204810377</v>
      </c>
      <c r="K2264" s="17">
        <v>-1.0000000000000009</v>
      </c>
      <c r="L2264" s="17">
        <v>-1.0000000000000009</v>
      </c>
      <c r="M2264" s="17">
        <v>-1.0000000000000009</v>
      </c>
      <c r="N2264" s="17">
        <v>0.15337936919038345</v>
      </c>
      <c r="O2264" s="17">
        <v>-1.0000000000000009</v>
      </c>
      <c r="P2264" s="17">
        <v>-1.0000000000000009</v>
      </c>
      <c r="Q2264" s="17">
        <v>4.3110919244726347</v>
      </c>
      <c r="R2264" s="17">
        <v>-1.0000000000000009</v>
      </c>
      <c r="S2264" s="17">
        <v>3.2779772043190474</v>
      </c>
      <c r="T2264" s="17">
        <v>0.35876633643890882</v>
      </c>
      <c r="U2264" s="17">
        <v>-0.11722377669986662</v>
      </c>
      <c r="V2264" s="17">
        <v>-0.19715070498505236</v>
      </c>
      <c r="W2264" s="17">
        <v>6.3215068552383613</v>
      </c>
      <c r="X2264" s="17">
        <v>7.793471099636716</v>
      </c>
      <c r="Y2264" s="17">
        <v>0.20318538209875772</v>
      </c>
      <c r="Z2264" s="17">
        <v>53.812236017760853</v>
      </c>
      <c r="AA2264" s="17">
        <v>-1.2884841411313932</v>
      </c>
      <c r="AB2264" s="17">
        <v>0.43376263435182993</v>
      </c>
      <c r="AC2264" s="17">
        <v>24.137402149197683</v>
      </c>
      <c r="AD2264" s="17">
        <v>-0.4830945312378967</v>
      </c>
      <c r="AE2264" s="17">
        <v>1.5454495399237198</v>
      </c>
      <c r="AF2264" s="17">
        <v>79.928850341234082</v>
      </c>
      <c r="AG2264" s="17">
        <v>38.948399399598792</v>
      </c>
      <c r="AH2264" s="17">
        <v>-0.24610923052629965</v>
      </c>
      <c r="AI2264" s="17">
        <v>-0.19456528816247218</v>
      </c>
      <c r="AJ2264" s="17">
        <v>0.33333333333333298</v>
      </c>
      <c r="AK2264" s="17">
        <v>0.14618933593085673</v>
      </c>
      <c r="AL2264" s="17">
        <v>0.2378348999073876</v>
      </c>
      <c r="AM2264" s="17">
        <v>0.33333333333333298</v>
      </c>
      <c r="AN2264" s="17">
        <v>0.50572977663009411</v>
      </c>
      <c r="AO2264" s="17">
        <v>0.49619862769626111</v>
      </c>
      <c r="AP2264" s="17">
        <v>0.33333333333333298</v>
      </c>
      <c r="AQ2264" s="17">
        <v>2.6973411972058803</v>
      </c>
      <c r="AR2264" s="17">
        <v>1.5248302333342008</v>
      </c>
      <c r="AS2264" s="17">
        <v>10.996304775675224</v>
      </c>
      <c r="AT2264" s="17">
        <v>1.9927591958009556</v>
      </c>
      <c r="AU2264" s="17">
        <v>-1.0000000000000009</v>
      </c>
      <c r="AV2264" s="17">
        <v>-1.0000000000000009</v>
      </c>
      <c r="AW2264" s="17">
        <v>-1.0000000000000009</v>
      </c>
      <c r="AX2264" s="17">
        <v>-1.0000000000000009</v>
      </c>
      <c r="AY2264" s="17">
        <v>-3.077315776791691E-2</v>
      </c>
      <c r="AZ2264" s="17">
        <v>0.23194002437242006</v>
      </c>
      <c r="BA2264" s="17">
        <v>1.4535969962261308</v>
      </c>
      <c r="BB2264" s="17">
        <v>-6.2752212827225651E-2</v>
      </c>
      <c r="BC2264" s="17">
        <v>2.3476505859618364E-2</v>
      </c>
      <c r="BD2264" s="17">
        <v>-0.40910519881854052</v>
      </c>
      <c r="BE2264" s="17">
        <v>7.8548976276211109</v>
      </c>
      <c r="BF2264" s="17">
        <v>-1.0000000000000009</v>
      </c>
      <c r="CU2264" t="e">
        <v>#N/A</v>
      </c>
      <c r="CV2264" t="e">
        <v>#N/A</v>
      </c>
    </row>
    <row r="2265" spans="1:100" x14ac:dyDescent="0.25">
      <c r="A2265">
        <v>5426</v>
      </c>
      <c r="B2265" t="s">
        <v>2052</v>
      </c>
      <c r="C2265" s="48">
        <v>2</v>
      </c>
      <c r="D2265" s="22">
        <v>1559.9527441406251</v>
      </c>
      <c r="E2265" s="17">
        <v>138.60129438277377</v>
      </c>
      <c r="F2265" s="17">
        <v>85.404415425038238</v>
      </c>
      <c r="G2265" s="17">
        <v>1.0495743099057058</v>
      </c>
      <c r="H2265" s="17">
        <v>12.111165372596698</v>
      </c>
      <c r="I2265" s="17">
        <v>101.9109375576498</v>
      </c>
      <c r="J2265" s="17">
        <v>23.518961750560052</v>
      </c>
      <c r="K2265" s="17">
        <v>-0.99999999999999867</v>
      </c>
      <c r="L2265" s="17">
        <v>-0.99999999999999867</v>
      </c>
      <c r="M2265" s="17">
        <v>-0.99999999999999867</v>
      </c>
      <c r="N2265" s="17">
        <v>0.41933797483153917</v>
      </c>
      <c r="O2265" s="17">
        <v>-0.99999999999999867</v>
      </c>
      <c r="P2265" s="17">
        <v>-0.99999999999999867</v>
      </c>
      <c r="Q2265" s="17">
        <v>5.6226067703967093</v>
      </c>
      <c r="R2265" s="17">
        <v>-0.99999999999999867</v>
      </c>
      <c r="S2265" s="17">
        <v>3.2760504674614355</v>
      </c>
      <c r="T2265" s="17">
        <v>0.38408498328952068</v>
      </c>
      <c r="U2265" s="17">
        <v>0.82507863535939663</v>
      </c>
      <c r="V2265" s="17">
        <v>0.91343280503269408</v>
      </c>
      <c r="W2265" s="17">
        <v>7.2913901176330418</v>
      </c>
      <c r="X2265" s="17">
        <v>6.2144804627211583</v>
      </c>
      <c r="Y2265" s="17">
        <v>0.31807018721733271</v>
      </c>
      <c r="Z2265" s="17">
        <v>52.926624925366575</v>
      </c>
      <c r="AA2265" s="17">
        <v>1.9801809224380909</v>
      </c>
      <c r="AB2265" s="17">
        <v>3.1412402229804401</v>
      </c>
      <c r="AC2265" s="17">
        <v>41.277353921138371</v>
      </c>
      <c r="AD2265" s="17">
        <v>2.4750500019556414</v>
      </c>
      <c r="AE2265" s="17">
        <v>2.0226066600764883</v>
      </c>
      <c r="AF2265" s="17">
        <v>91.12414699128631</v>
      </c>
      <c r="AG2265" s="17">
        <v>64.801987345245266</v>
      </c>
      <c r="AH2265" s="17">
        <v>0.66125237768267753</v>
      </c>
      <c r="AI2265" s="17">
        <v>0.82407520197195661</v>
      </c>
      <c r="AJ2265" s="17">
        <v>0.33333333333333298</v>
      </c>
      <c r="AK2265" s="17">
        <v>1.2622603709765874</v>
      </c>
      <c r="AL2265" s="17">
        <v>1.2682030615363493</v>
      </c>
      <c r="AM2265" s="17">
        <v>0.33333333333333298</v>
      </c>
      <c r="AN2265" s="17">
        <v>0.86106816637660244</v>
      </c>
      <c r="AO2265" s="17">
        <v>0.97986540588002358</v>
      </c>
      <c r="AP2265" s="17">
        <v>0.33333333333333298</v>
      </c>
      <c r="AQ2265" s="17">
        <v>13.873018442434297</v>
      </c>
      <c r="AR2265" s="17">
        <v>2.2444243630026963</v>
      </c>
      <c r="AS2265" s="17">
        <v>12.980577761237667</v>
      </c>
      <c r="AT2265" s="17">
        <v>12.580036111006805</v>
      </c>
      <c r="AU2265" s="17">
        <v>-0.99999999999999867</v>
      </c>
      <c r="AV2265" s="17">
        <v>-0.99999999999999867</v>
      </c>
      <c r="AW2265" s="17">
        <v>-0.99999999999999867</v>
      </c>
      <c r="AX2265" s="17">
        <v>-0.99999999999999867</v>
      </c>
      <c r="AY2265" s="17">
        <v>0.10399385854176377</v>
      </c>
      <c r="AZ2265" s="17">
        <v>-0.33419945073137119</v>
      </c>
      <c r="BA2265" s="17">
        <v>0.88533176579247752</v>
      </c>
      <c r="BB2265" s="17">
        <v>-0.18887596308679128</v>
      </c>
      <c r="BC2265" s="17">
        <v>0.48915101731240829</v>
      </c>
      <c r="BD2265" s="17">
        <v>-3.8596423890712117</v>
      </c>
      <c r="BE2265" s="17">
        <v>14.299861386858925</v>
      </c>
      <c r="BF2265" s="17">
        <v>-0.99999999999999867</v>
      </c>
      <c r="BG2265" s="22">
        <v>203.8678785977977</v>
      </c>
    </row>
    <row r="2266" spans="1:100" x14ac:dyDescent="0.25">
      <c r="A2266">
        <v>5427</v>
      </c>
      <c r="B2266" t="s">
        <v>3059</v>
      </c>
      <c r="C2266" s="48">
        <v>2</v>
      </c>
      <c r="D2266" s="22">
        <v>1545.5542968749999</v>
      </c>
      <c r="E2266" s="17">
        <v>125.37200924609499</v>
      </c>
      <c r="F2266" s="17">
        <v>64.062355569261697</v>
      </c>
      <c r="G2266" s="17">
        <v>0.90123456693749493</v>
      </c>
      <c r="H2266" s="17">
        <v>10.75804812487854</v>
      </c>
      <c r="I2266" s="17">
        <v>91.522384685558549</v>
      </c>
      <c r="J2266" s="17">
        <v>20.953163010400392</v>
      </c>
      <c r="K2266" s="17">
        <v>-0.999999999999999</v>
      </c>
      <c r="L2266" s="17">
        <v>-0.999999999999999</v>
      </c>
      <c r="M2266" s="17">
        <v>-0.999999999999999</v>
      </c>
      <c r="N2266" s="17">
        <v>0.38237175978078786</v>
      </c>
      <c r="O2266" s="17">
        <v>-0.999999999999999</v>
      </c>
      <c r="P2266" s="17">
        <v>-0.999999999999999</v>
      </c>
      <c r="Q2266" s="17">
        <v>5.2255023267044223</v>
      </c>
      <c r="R2266" s="17">
        <v>-0.999999999999999</v>
      </c>
      <c r="S2266" s="17">
        <v>2.7581453557531681</v>
      </c>
      <c r="T2266" s="17">
        <v>0.32595344252555924</v>
      </c>
      <c r="U2266" s="17">
        <v>0.65088498089434799</v>
      </c>
      <c r="V2266" s="17">
        <v>0.68518279544154803</v>
      </c>
      <c r="W2266" s="17">
        <v>6.1347819504334495</v>
      </c>
      <c r="X2266" s="17">
        <v>4.7894332133104589</v>
      </c>
      <c r="Y2266" s="17">
        <v>0.26576976041815492</v>
      </c>
      <c r="Z2266" s="17">
        <v>48.124648650461793</v>
      </c>
      <c r="AA2266" s="17">
        <v>1.6265209094771256</v>
      </c>
      <c r="AB2266" s="17">
        <v>2.6314705738964683</v>
      </c>
      <c r="AC2266" s="17">
        <v>35.424670545419303</v>
      </c>
      <c r="AD2266" s="17">
        <v>2.0283328521863444</v>
      </c>
      <c r="AE2266" s="17">
        <v>1.6485045733899117</v>
      </c>
      <c r="AF2266" s="17">
        <v>81.645379949718219</v>
      </c>
      <c r="AG2266" s="17">
        <v>48.607034234906052</v>
      </c>
      <c r="AH2266" s="17">
        <v>0.5492077225970603</v>
      </c>
      <c r="AI2266" s="17">
        <v>0.69151234883727908</v>
      </c>
      <c r="AJ2266" s="17">
        <v>0.33333333333333298</v>
      </c>
      <c r="AK2266" s="17">
        <v>1.1126975620639763</v>
      </c>
      <c r="AL2266" s="17">
        <v>1.1375735962258178</v>
      </c>
      <c r="AM2266" s="17">
        <v>0.33333333333333298</v>
      </c>
      <c r="AN2266" s="17">
        <v>0.72623810378895715</v>
      </c>
      <c r="AO2266" s="17">
        <v>0.8325323750743383</v>
      </c>
      <c r="AP2266" s="17">
        <v>0.33333333333333298</v>
      </c>
      <c r="AQ2266" s="17">
        <v>12.192108173300424</v>
      </c>
      <c r="AR2266" s="17">
        <v>2.2444243630026963</v>
      </c>
      <c r="AS2266" s="17">
        <v>10.840879007435309</v>
      </c>
      <c r="AT2266" s="17">
        <v>11.083017690945017</v>
      </c>
      <c r="AU2266" s="17">
        <v>-0.999999999999999</v>
      </c>
      <c r="AV2266" s="17">
        <v>-0.999999999999999</v>
      </c>
      <c r="AW2266" s="17">
        <v>-0.999999999999999</v>
      </c>
      <c r="AX2266" s="17">
        <v>-0.999999999999999</v>
      </c>
      <c r="AY2266" s="17">
        <v>8.1460656141219875E-2</v>
      </c>
      <c r="AZ2266" s="17">
        <v>-0.17879793594853477</v>
      </c>
      <c r="BA2266" s="17">
        <v>0.73593851868212234</v>
      </c>
      <c r="BB2266" s="17">
        <v>-0.10233208055269066</v>
      </c>
      <c r="BC2266" s="17">
        <v>0.40631327791762767</v>
      </c>
      <c r="BD2266" s="17">
        <v>-1.5519962053395506</v>
      </c>
      <c r="BE2266" s="17">
        <v>12.070514755008714</v>
      </c>
      <c r="BF2266" s="17">
        <v>-0.999999999999999</v>
      </c>
      <c r="BG2266" s="22">
        <v>171.96574000473584</v>
      </c>
    </row>
    <row r="2267" spans="1:100" x14ac:dyDescent="0.25">
      <c r="A2267">
        <v>5428</v>
      </c>
      <c r="B2267" t="s">
        <v>2053</v>
      </c>
      <c r="C2267" s="48">
        <v>3</v>
      </c>
      <c r="D2267" s="22">
        <v>1575.1418426577743</v>
      </c>
      <c r="E2267" s="17">
        <v>109.88364431662913</v>
      </c>
      <c r="F2267" s="17">
        <v>-0.69561623252567939</v>
      </c>
      <c r="G2267" s="17">
        <v>0.29503352080549061</v>
      </c>
      <c r="H2267" s="17">
        <v>7.066471642861087</v>
      </c>
      <c r="I2267" s="17">
        <v>86.785279127721267</v>
      </c>
      <c r="J2267" s="17">
        <v>15.918569929068015</v>
      </c>
      <c r="K2267" s="17">
        <v>-1.0000000000000009</v>
      </c>
      <c r="L2267" s="17">
        <v>-1.0000000000000009</v>
      </c>
      <c r="M2267" s="17">
        <v>-1.0000000000000009</v>
      </c>
      <c r="N2267" s="17">
        <v>0.29780653139728575</v>
      </c>
      <c r="O2267" s="17">
        <v>-1.0000000000000009</v>
      </c>
      <c r="P2267" s="17">
        <v>-1.0000000000000009</v>
      </c>
      <c r="Q2267" s="17">
        <v>1.5583143091023588</v>
      </c>
      <c r="R2267" s="17">
        <v>-1.0000000000000009</v>
      </c>
      <c r="S2267" s="17">
        <v>2.9521702225041593</v>
      </c>
      <c r="T2267" s="17">
        <v>0.39208892782154181</v>
      </c>
      <c r="U2267" s="17">
        <v>-0.19809155562479613</v>
      </c>
      <c r="V2267" s="17">
        <v>-0.71746954156589759</v>
      </c>
      <c r="W2267" s="17">
        <v>5.5081573337587244</v>
      </c>
      <c r="X2267" s="17">
        <v>0.14336584969459276</v>
      </c>
      <c r="Y2267" s="17">
        <v>6.9206216543216945E-2</v>
      </c>
      <c r="Z2267" s="17">
        <v>50.975497915312459</v>
      </c>
      <c r="AA2267" s="17">
        <v>1.2475722801969114</v>
      </c>
      <c r="AB2267" s="17">
        <v>1.2085333756921504</v>
      </c>
      <c r="AC2267" s="17">
        <v>23.876164147355166</v>
      </c>
      <c r="AD2267" s="17">
        <v>1.7519102869079264</v>
      </c>
      <c r="AE2267" s="17">
        <v>-0.22245702801095618</v>
      </c>
      <c r="AF2267" s="17">
        <v>75.837738410348805</v>
      </c>
      <c r="AG2267" s="17">
        <v>1.7833642858593206</v>
      </c>
      <c r="AH2267" s="17">
        <v>0.44441110871571399</v>
      </c>
      <c r="AI2267" s="17">
        <v>0.5855931276591152</v>
      </c>
      <c r="AJ2267" s="17">
        <v>0.33333333333333298</v>
      </c>
      <c r="AK2267" s="17">
        <v>1.2200454669303569</v>
      </c>
      <c r="AL2267" s="17">
        <v>1.1202923964024398</v>
      </c>
      <c r="AM2267" s="17">
        <v>0.33333333333333298</v>
      </c>
      <c r="AN2267" s="17">
        <v>7.7531174947338077E-2</v>
      </c>
      <c r="AO2267" s="17">
        <v>0.48362261941292811</v>
      </c>
      <c r="AP2267" s="17">
        <v>0.33333333333333298</v>
      </c>
      <c r="AQ2267" s="17">
        <v>10.947540717372419</v>
      </c>
      <c r="AR2267" s="17">
        <v>3.1751832881920774</v>
      </c>
      <c r="AS2267" s="17">
        <v>0.54293197157237938</v>
      </c>
      <c r="AT2267" s="17">
        <v>12.200454669303564</v>
      </c>
      <c r="AU2267" s="17">
        <v>-1.0000000000000009</v>
      </c>
      <c r="AV2267" s="17">
        <v>-1.0000000000000009</v>
      </c>
      <c r="AW2267" s="17">
        <v>-1.0000000000000009</v>
      </c>
      <c r="AX2267" s="17">
        <v>-1.0000000000000009</v>
      </c>
      <c r="AY2267" s="17">
        <v>-3.8713353156041984E-2</v>
      </c>
      <c r="AZ2267" s="17">
        <v>-0.17101431941812489</v>
      </c>
      <c r="BA2267" s="17">
        <v>0.22734358804223473</v>
      </c>
      <c r="BB2267" s="17">
        <v>7.7656454268891367E-3</v>
      </c>
      <c r="BC2267" s="17">
        <v>-3.7706189513093041E-2</v>
      </c>
      <c r="BD2267" s="17">
        <v>-0.66093046141839662</v>
      </c>
      <c r="BE2267" s="17">
        <v>0.19406320238384561</v>
      </c>
      <c r="BF2267" s="17">
        <v>-1.0000000000000009</v>
      </c>
      <c r="CU2267" t="e">
        <v>#N/A</v>
      </c>
      <c r="CV2267" t="e">
        <v>#N/A</v>
      </c>
    </row>
    <row r="2268" spans="1:100" x14ac:dyDescent="0.25">
      <c r="A2268">
        <v>5429</v>
      </c>
      <c r="B2268" t="s">
        <v>2054</v>
      </c>
      <c r="C2268" s="48">
        <v>2</v>
      </c>
      <c r="D2268" s="22">
        <v>1558.4745507812502</v>
      </c>
      <c r="E2268" s="17">
        <v>108.98382191118326</v>
      </c>
      <c r="F2268" s="17">
        <v>37.62421689314791</v>
      </c>
      <c r="G2268" s="17">
        <v>0.71747410884323404</v>
      </c>
      <c r="H2268" s="17">
        <v>9.0818321606293626</v>
      </c>
      <c r="I2268" s="17">
        <v>78.653242562796237</v>
      </c>
      <c r="J2268" s="17">
        <v>17.774700230062031</v>
      </c>
      <c r="K2268" s="17">
        <v>-0.99999999999999944</v>
      </c>
      <c r="L2268" s="17">
        <v>-0.99999999999999944</v>
      </c>
      <c r="M2268" s="17">
        <v>-0.99999999999999944</v>
      </c>
      <c r="N2268" s="17">
        <v>0.33657871419628288</v>
      </c>
      <c r="O2268" s="17">
        <v>-0.99999999999999944</v>
      </c>
      <c r="P2268" s="17">
        <v>-0.99999999999999944</v>
      </c>
      <c r="Q2268" s="17">
        <v>4.7335768789179893</v>
      </c>
      <c r="R2268" s="17">
        <v>-0.99999999999999944</v>
      </c>
      <c r="S2268" s="17">
        <v>2.1165743332304605</v>
      </c>
      <c r="T2268" s="17">
        <v>0.25394119316633013</v>
      </c>
      <c r="U2268" s="17">
        <v>0.43509718794616681</v>
      </c>
      <c r="V2268" s="17">
        <v>0.40243101575512324</v>
      </c>
      <c r="W2268" s="17">
        <v>4.7019977053797994</v>
      </c>
      <c r="X2268" s="17">
        <v>3.024111728199117</v>
      </c>
      <c r="Y2268" s="17">
        <v>0.20098098436370365</v>
      </c>
      <c r="Z2268" s="17">
        <v>42.176051582827824</v>
      </c>
      <c r="AA2268" s="17">
        <v>1.1884135979034749</v>
      </c>
      <c r="AB2268" s="17">
        <v>1.9999776080613043</v>
      </c>
      <c r="AC2268" s="17">
        <v>28.174477463762955</v>
      </c>
      <c r="AD2268" s="17">
        <v>1.4749481257630266</v>
      </c>
      <c r="AE2268" s="17">
        <v>1.1850740088764198</v>
      </c>
      <c r="AF2268" s="17">
        <v>69.903263246033433</v>
      </c>
      <c r="AG2268" s="17">
        <v>28.545033702730642</v>
      </c>
      <c r="AH2268" s="17">
        <v>0.41040893048941329</v>
      </c>
      <c r="AI2268" s="17">
        <v>0.52729600242274555</v>
      </c>
      <c r="AJ2268" s="17">
        <v>0.33333333333333298</v>
      </c>
      <c r="AK2268" s="17">
        <v>0.9274219930916372</v>
      </c>
      <c r="AL2268" s="17">
        <v>0.97575229395205176</v>
      </c>
      <c r="AM2268" s="17">
        <v>0.33333333333333298</v>
      </c>
      <c r="AN2268" s="17">
        <v>0.55921318133582076</v>
      </c>
      <c r="AO2268" s="17">
        <v>0.65001901289957376</v>
      </c>
      <c r="AP2268" s="17">
        <v>0.33333333333333298</v>
      </c>
      <c r="AQ2268" s="17">
        <v>10.109828435647232</v>
      </c>
      <c r="AR2268" s="17">
        <v>2.2444243630026963</v>
      </c>
      <c r="AS2268" s="17">
        <v>8.1902608028001467</v>
      </c>
      <c r="AT2268" s="17">
        <v>9.2285396856470463</v>
      </c>
      <c r="AU2268" s="17">
        <v>-0.99999999999999944</v>
      </c>
      <c r="AV2268" s="17">
        <v>-0.99999999999999944</v>
      </c>
      <c r="AW2268" s="17">
        <v>-0.99999999999999944</v>
      </c>
      <c r="AX2268" s="17">
        <v>-0.99999999999999944</v>
      </c>
      <c r="AY2268" s="17">
        <v>5.3546952688585482E-2</v>
      </c>
      <c r="AZ2268" s="17">
        <v>1.3710511036948758E-2</v>
      </c>
      <c r="BA2268" s="17">
        <v>0.55087299965212722</v>
      </c>
      <c r="BB2268" s="17">
        <v>4.8768385239071343E-3</v>
      </c>
      <c r="BC2268" s="17">
        <v>0.30369545861926195</v>
      </c>
      <c r="BD2268" s="17">
        <v>1.3066720878425242</v>
      </c>
      <c r="BE2268" s="17">
        <v>9.3088424605684885</v>
      </c>
      <c r="BF2268" s="17">
        <v>-0.99999999999999944</v>
      </c>
      <c r="BG2268" s="22">
        <v>661.54484392248514</v>
      </c>
    </row>
    <row r="2269" spans="1:100" x14ac:dyDescent="0.25">
      <c r="A2269">
        <v>5430</v>
      </c>
      <c r="B2269" t="s">
        <v>2055</v>
      </c>
      <c r="C2269" s="48">
        <v>2</v>
      </c>
      <c r="D2269" s="22">
        <v>1432.7427832031251</v>
      </c>
      <c r="E2269" s="17">
        <v>15.358143401101913</v>
      </c>
      <c r="F2269" s="17">
        <v>-113.41681171540809</v>
      </c>
      <c r="G2269" s="17">
        <v>-0.33234898756154135</v>
      </c>
      <c r="H2269" s="17">
        <v>-0.49438598815498214</v>
      </c>
      <c r="I2269" s="17">
        <v>5.1318616764835028</v>
      </c>
      <c r="J2269" s="17">
        <v>-0.38385070340651062</v>
      </c>
      <c r="K2269" s="17">
        <v>-1.0000000000000018</v>
      </c>
      <c r="L2269" s="17">
        <v>-1.0000000000000018</v>
      </c>
      <c r="M2269" s="17">
        <v>-1.0000000000000018</v>
      </c>
      <c r="N2269" s="17">
        <v>7.4963144623258066E-2</v>
      </c>
      <c r="O2269" s="17">
        <v>-1.0000000000000018</v>
      </c>
      <c r="P2269" s="17">
        <v>-1.0000000000000018</v>
      </c>
      <c r="Q2269" s="17">
        <v>1.9232078683523413</v>
      </c>
      <c r="R2269" s="17">
        <v>-1.0000000000000018</v>
      </c>
      <c r="S2269" s="17">
        <v>-1.5487195195029295</v>
      </c>
      <c r="T2269" s="17">
        <v>-0.15746463040099715</v>
      </c>
      <c r="U2269" s="17">
        <v>-0.79769800264379054</v>
      </c>
      <c r="V2269" s="17">
        <v>-1.2129292850561539</v>
      </c>
      <c r="W2269" s="17">
        <v>-3.4834955624407966</v>
      </c>
      <c r="X2269" s="17">
        <v>-7.0611660669771306</v>
      </c>
      <c r="Y2269" s="17">
        <v>-0.16915715196413481</v>
      </c>
      <c r="Z2269" s="17">
        <v>8.1917295062879951</v>
      </c>
      <c r="AA2269" s="17">
        <v>-1.3144925178284281</v>
      </c>
      <c r="AB2269" s="17">
        <v>-1.6077403287912468</v>
      </c>
      <c r="AC2269" s="17">
        <v>-13.245859802770337</v>
      </c>
      <c r="AD2269" s="17">
        <v>-1.6865376096438376</v>
      </c>
      <c r="AE2269" s="17">
        <v>-1.4625037956837095</v>
      </c>
      <c r="AF2269" s="17">
        <v>2.8205761214437075</v>
      </c>
      <c r="AG2269" s="17">
        <v>-86.069131592607292</v>
      </c>
      <c r="AH2269" s="17">
        <v>-0.38254826617227444</v>
      </c>
      <c r="AI2269" s="17">
        <v>-0.41087162657147663</v>
      </c>
      <c r="AJ2269" s="17">
        <v>0.33333333333333298</v>
      </c>
      <c r="AK2269" s="17">
        <v>-0.1310569284559161</v>
      </c>
      <c r="AL2269" s="17">
        <v>5.1267546911665907E-2</v>
      </c>
      <c r="AM2269" s="17">
        <v>0.33333333333333298</v>
      </c>
      <c r="AN2269" s="17">
        <v>-0.39499983644286868</v>
      </c>
      <c r="AO2269" s="17">
        <v>-0.39267942723639832</v>
      </c>
      <c r="AP2269" s="17">
        <v>0.33333333333333298</v>
      </c>
      <c r="AQ2269" s="17">
        <v>-1.7862311651764875</v>
      </c>
      <c r="AR2269" s="17">
        <v>2.2444243630026963</v>
      </c>
      <c r="AS2269" s="17">
        <v>-6.9527152206355414</v>
      </c>
      <c r="AT2269" s="17">
        <v>-1.3660891149505598</v>
      </c>
      <c r="AU2269" s="17">
        <v>-1.0000000000000018</v>
      </c>
      <c r="AV2269" s="17">
        <v>-1.0000000000000018</v>
      </c>
      <c r="AW2269" s="17">
        <v>-1.0000000000000018</v>
      </c>
      <c r="AX2269" s="17">
        <v>-1.0000000000000018</v>
      </c>
      <c r="AY2269" s="17">
        <v>-0.10592397427077932</v>
      </c>
      <c r="AZ2269" s="17">
        <v>1.1135108489023817</v>
      </c>
      <c r="BA2269" s="17">
        <v>-0.50640590703282573</v>
      </c>
      <c r="BB2269" s="17">
        <v>0.61736115944059511</v>
      </c>
      <c r="BC2269" s="17">
        <v>-0.28255991927523061</v>
      </c>
      <c r="BD2269" s="17">
        <v>17.638237813495699</v>
      </c>
      <c r="BE2269" s="17">
        <v>-6.4685853357712597</v>
      </c>
      <c r="BF2269" s="17">
        <v>-1.0000000000000018</v>
      </c>
      <c r="BG2269" s="22">
        <v>151.20226991929474</v>
      </c>
    </row>
    <row r="2270" spans="1:100" x14ac:dyDescent="0.25">
      <c r="A2270">
        <v>5431</v>
      </c>
      <c r="B2270" t="s">
        <v>281</v>
      </c>
      <c r="C2270" s="48">
        <v>3</v>
      </c>
      <c r="D2270" s="22">
        <v>1607.945988983985</v>
      </c>
      <c r="E2270" s="17">
        <v>120.03832072164381</v>
      </c>
      <c r="F2270" s="17">
        <v>57.822694742363254</v>
      </c>
      <c r="G2270" s="17">
        <v>0.86094817130847157</v>
      </c>
      <c r="H2270" s="17">
        <v>9.1473730284275003</v>
      </c>
      <c r="I2270" s="17">
        <v>76.999823534072235</v>
      </c>
      <c r="J2270" s="17">
        <v>21.83238106609592</v>
      </c>
      <c r="K2270" s="17">
        <v>-1.000000000000002</v>
      </c>
      <c r="L2270" s="17">
        <v>-1.000000000000002</v>
      </c>
      <c r="M2270" s="17">
        <v>-1.000000000000002</v>
      </c>
      <c r="N2270" s="17">
        <v>0.2186512867643641</v>
      </c>
      <c r="O2270" s="17">
        <v>-1.000000000000002</v>
      </c>
      <c r="P2270" s="17">
        <v>-1.000000000000002</v>
      </c>
      <c r="Q2270" s="17">
        <v>4.3117120162584026</v>
      </c>
      <c r="R2270" s="17">
        <v>-1.000000000000002</v>
      </c>
      <c r="S2270" s="17">
        <v>2.7519608263262154</v>
      </c>
      <c r="T2270" s="17">
        <v>0.26390975783357479</v>
      </c>
      <c r="U2270" s="17">
        <v>-0.334130320241668</v>
      </c>
      <c r="V2270" s="17">
        <v>-9.0660701098589105E-2</v>
      </c>
      <c r="W2270" s="17">
        <v>4.8356610121690951</v>
      </c>
      <c r="X2270" s="17">
        <v>8.7747928334139917</v>
      </c>
      <c r="Y2270" s="17">
        <v>0.27970710820264083</v>
      </c>
      <c r="Z2270" s="17">
        <v>50.327041616900701</v>
      </c>
      <c r="AA2270" s="17">
        <v>1.1928898724749482</v>
      </c>
      <c r="AB2270" s="17">
        <v>3.1718877264126046</v>
      </c>
      <c r="AC2270" s="17">
        <v>9.0244479609272705</v>
      </c>
      <c r="AD2270" s="17">
        <v>0.36023277150987509</v>
      </c>
      <c r="AE2270" s="17">
        <v>1.3956609048883986</v>
      </c>
      <c r="AF2270" s="17">
        <v>63.919038209128971</v>
      </c>
      <c r="AG2270" s="17">
        <v>23.426177792997109</v>
      </c>
      <c r="AH2270" s="17">
        <v>0.18706537022178055</v>
      </c>
      <c r="AI2270" s="17">
        <v>0.58413476666111885</v>
      </c>
      <c r="AJ2270" s="17">
        <v>0.33333333333333298</v>
      </c>
      <c r="AK2270" s="17">
        <v>0.90581891924135638</v>
      </c>
      <c r="AL2270" s="17">
        <v>1.2063623588584862</v>
      </c>
      <c r="AM2270" s="17">
        <v>0.33333333333333298</v>
      </c>
      <c r="AN2270" s="17">
        <v>0.7784986003265103</v>
      </c>
      <c r="AO2270" s="17">
        <v>0.82565993946904859</v>
      </c>
      <c r="AP2270" s="17">
        <v>0.33333333333333298</v>
      </c>
      <c r="AQ2270" s="17">
        <v>13.080785324943271</v>
      </c>
      <c r="AR2270" s="17">
        <v>1.2740569307203446</v>
      </c>
      <c r="AS2270" s="17">
        <v>11.500134942962012</v>
      </c>
      <c r="AT2270" s="17">
        <v>9.0581891924135611</v>
      </c>
      <c r="AU2270" s="17">
        <v>-1.000000000000002</v>
      </c>
      <c r="AV2270" s="17">
        <v>-1.000000000000002</v>
      </c>
      <c r="AW2270" s="17">
        <v>-1.000000000000002</v>
      </c>
      <c r="AX2270" s="17">
        <v>-1.000000000000002</v>
      </c>
      <c r="AY2270" s="17">
        <v>0.19848404412275911</v>
      </c>
      <c r="AZ2270" s="17">
        <v>-0.21126615681254318</v>
      </c>
      <c r="BA2270" s="17">
        <v>0.64578714239448431</v>
      </c>
      <c r="BB2270" s="17">
        <v>0.14727166660669783</v>
      </c>
      <c r="BC2270" s="17">
        <v>0.35319229524303208</v>
      </c>
      <c r="BD2270" s="17">
        <v>2.6254608811047335</v>
      </c>
      <c r="BE2270" s="17">
        <v>12.058743093048223</v>
      </c>
      <c r="BF2270" s="17">
        <v>-1.000000000000002</v>
      </c>
      <c r="CU2270" t="e">
        <v>#N/A</v>
      </c>
      <c r="CV2270" t="e">
        <v>#N/A</v>
      </c>
    </row>
    <row r="2271" spans="1:100" x14ac:dyDescent="0.25">
      <c r="A2271">
        <v>5434</v>
      </c>
      <c r="B2271" t="s">
        <v>367</v>
      </c>
      <c r="C2271" s="48">
        <v>2</v>
      </c>
      <c r="D2271" s="22">
        <v>1587.05005859375</v>
      </c>
      <c r="E2271" s="17">
        <v>124.04953693884181</v>
      </c>
      <c r="F2271" s="17">
        <v>61.928885555772389</v>
      </c>
      <c r="G2271" s="17">
        <v>0.88640570807522678</v>
      </c>
      <c r="H2271" s="17">
        <v>10.622783061794177</v>
      </c>
      <c r="I2271" s="17">
        <v>90.483887643289421</v>
      </c>
      <c r="J2271" s="17">
        <v>20.696671616890516</v>
      </c>
      <c r="K2271" s="17">
        <v>-0.999999999999999</v>
      </c>
      <c r="L2271" s="17">
        <v>-0.999999999999999</v>
      </c>
      <c r="M2271" s="17">
        <v>-0.999999999999999</v>
      </c>
      <c r="N2271" s="17">
        <v>0.37867641304031713</v>
      </c>
      <c r="O2271" s="17">
        <v>-0.999999999999999</v>
      </c>
      <c r="P2271" s="17">
        <v>-0.999999999999999</v>
      </c>
      <c r="Q2271" s="17">
        <v>5.1858055763173434</v>
      </c>
      <c r="R2271" s="17">
        <v>-0.999999999999999</v>
      </c>
      <c r="S2271" s="17">
        <v>2.7063727043254593</v>
      </c>
      <c r="T2271" s="17">
        <v>0.32014229309125219</v>
      </c>
      <c r="U2271" s="17">
        <v>0.63347162244381838</v>
      </c>
      <c r="V2271" s="17">
        <v>0.66236566558941012</v>
      </c>
      <c r="W2271" s="17">
        <v>6.0191610188667504</v>
      </c>
      <c r="X2271" s="17">
        <v>4.6469776305331365</v>
      </c>
      <c r="Y2271" s="17">
        <v>0.26054152129677799</v>
      </c>
      <c r="Z2271" s="17">
        <v>47.644616617132847</v>
      </c>
      <c r="AA2271" s="17">
        <v>1.5911671039999924</v>
      </c>
      <c r="AB2271" s="17">
        <v>2.5805111881831322</v>
      </c>
      <c r="AC2271" s="17">
        <v>34.839604035207806</v>
      </c>
      <c r="AD2271" s="17">
        <v>1.9836765420651707</v>
      </c>
      <c r="AE2271" s="17">
        <v>1.6111072654766569</v>
      </c>
      <c r="AF2271" s="17">
        <v>80.697830116914105</v>
      </c>
      <c r="AG2271" s="17">
        <v>46.988097400117717</v>
      </c>
      <c r="AH2271" s="17">
        <v>0.53800712090198943</v>
      </c>
      <c r="AI2271" s="17">
        <v>0.67826063489885757</v>
      </c>
      <c r="AJ2271" s="17">
        <v>0.33333333333333298</v>
      </c>
      <c r="AK2271" s="17">
        <v>1.0977464387841904</v>
      </c>
      <c r="AL2271" s="17">
        <v>1.1245151543977332</v>
      </c>
      <c r="AM2271" s="17">
        <v>0.33333333333333298</v>
      </c>
      <c r="AN2271" s="17">
        <v>0.71275974708901702</v>
      </c>
      <c r="AO2271" s="17">
        <v>0.81780415271227114</v>
      </c>
      <c r="AP2271" s="17">
        <v>0.33333333333333298</v>
      </c>
      <c r="AQ2271" s="17">
        <v>12.02407511188097</v>
      </c>
      <c r="AR2271" s="17">
        <v>2.2444243630026963</v>
      </c>
      <c r="AS2271" s="17">
        <v>10.626982918679744</v>
      </c>
      <c r="AT2271" s="17">
        <v>10.933367472998574</v>
      </c>
      <c r="AU2271" s="17">
        <v>-0.999999999999999</v>
      </c>
      <c r="AV2271" s="17">
        <v>-0.999999999999999</v>
      </c>
      <c r="AW2271" s="17">
        <v>-0.999999999999999</v>
      </c>
      <c r="AX2271" s="17">
        <v>-0.999999999999999</v>
      </c>
      <c r="AY2271" s="17">
        <v>7.9208112949310794E-2</v>
      </c>
      <c r="AZ2271" s="17">
        <v>-0.16326314342707826</v>
      </c>
      <c r="BA2271" s="17">
        <v>0.72100434573529348</v>
      </c>
      <c r="BB2271" s="17">
        <v>-9.3680676729199386E-2</v>
      </c>
      <c r="BC2271" s="17">
        <v>0.39803236060325842</v>
      </c>
      <c r="BD2271" s="17">
        <v>-1.3213111651885665</v>
      </c>
      <c r="BE2271" s="17">
        <v>11.847656969918281</v>
      </c>
      <c r="BF2271" s="17">
        <v>-0.999999999999999</v>
      </c>
      <c r="BG2271" s="22">
        <v>479.68658894170125</v>
      </c>
    </row>
    <row r="2272" spans="1:100" x14ac:dyDescent="0.25">
      <c r="A2272">
        <v>5436</v>
      </c>
      <c r="B2272" t="s">
        <v>2056</v>
      </c>
      <c r="C2272" s="48">
        <v>3</v>
      </c>
      <c r="D2272" s="22">
        <v>1685.2091750246202</v>
      </c>
      <c r="E2272" s="17">
        <v>144.17276882058326</v>
      </c>
      <c r="F2272" s="17">
        <v>117.91808209688948</v>
      </c>
      <c r="G2272" s="17">
        <v>0.87535911009341838</v>
      </c>
      <c r="H2272" s="17">
        <v>8.7872565782883996</v>
      </c>
      <c r="I2272" s="17">
        <v>104.82861357299129</v>
      </c>
      <c r="J2272" s="17">
        <v>20.437916570826335</v>
      </c>
      <c r="K2272" s="17">
        <v>-0.99999999999999756</v>
      </c>
      <c r="L2272" s="17">
        <v>-0.99999999999999756</v>
      </c>
      <c r="M2272" s="17">
        <v>-0.99999999999999756</v>
      </c>
      <c r="N2272" s="17">
        <v>0.33659079109165851</v>
      </c>
      <c r="O2272" s="17">
        <v>-0.99999999999999756</v>
      </c>
      <c r="P2272" s="17">
        <v>-0.99999999999999756</v>
      </c>
      <c r="Q2272" s="17">
        <v>5.6369049029346776</v>
      </c>
      <c r="R2272" s="17">
        <v>-0.99999999999999756</v>
      </c>
      <c r="S2272" s="17">
        <v>1.5688986643306428</v>
      </c>
      <c r="T2272" s="17">
        <v>0.21612235344924471</v>
      </c>
      <c r="U2272" s="17">
        <v>6.2771733462149114E-3</v>
      </c>
      <c r="V2272" s="17">
        <v>0.10570998692504051</v>
      </c>
      <c r="W2272" s="17">
        <v>3.1503516753537153</v>
      </c>
      <c r="X2272" s="17">
        <v>1.9545495474842334</v>
      </c>
      <c r="Y2272" s="17">
        <v>0.12920975006474575</v>
      </c>
      <c r="Z2272" s="17">
        <v>44.366537730048059</v>
      </c>
      <c r="AA2272" s="17">
        <v>-0.62508005140469414</v>
      </c>
      <c r="AB2272" s="17">
        <v>9.3347802752016748E-2</v>
      </c>
      <c r="AC2272" s="17">
        <v>43.753011986020113</v>
      </c>
      <c r="AD2272" s="17">
        <v>-1.5567058718881688</v>
      </c>
      <c r="AE2272" s="17">
        <v>3.9952780557851444</v>
      </c>
      <c r="AF2272" s="17">
        <v>92.208175574605363</v>
      </c>
      <c r="AG2272" s="17">
        <v>78.891499954775057</v>
      </c>
      <c r="AH2272" s="17">
        <v>-0.25068365932083136</v>
      </c>
      <c r="AI2272" s="17">
        <v>0.21877611418321527</v>
      </c>
      <c r="AJ2272" s="17">
        <v>0.33333333333333298</v>
      </c>
      <c r="AK2272" s="17">
        <v>1.2046035700470592</v>
      </c>
      <c r="AL2272" s="17">
        <v>1.4055328177265896</v>
      </c>
      <c r="AM2272" s="17">
        <v>0.33333333333333298</v>
      </c>
      <c r="AN2272" s="17">
        <v>0.8460927603961832</v>
      </c>
      <c r="AO2272" s="17">
        <v>0.89977866776739091</v>
      </c>
      <c r="AP2272" s="17">
        <v>0.33333333333333298</v>
      </c>
      <c r="AQ2272" s="17">
        <v>12.620437998385984</v>
      </c>
      <c r="AR2272" s="17">
        <v>2.4838659525118993</v>
      </c>
      <c r="AS2272" s="17">
        <v>5.9080149178438326</v>
      </c>
      <c r="AT2272" s="17">
        <v>12.04603570047059</v>
      </c>
      <c r="AU2272" s="17">
        <v>-0.99999999999999756</v>
      </c>
      <c r="AV2272" s="17">
        <v>-0.99999999999999756</v>
      </c>
      <c r="AW2272" s="17">
        <v>-0.99999999999999756</v>
      </c>
      <c r="AX2272" s="17">
        <v>-0.99999999999999756</v>
      </c>
      <c r="AY2272" s="17">
        <v>-2.2468278146545451E-2</v>
      </c>
      <c r="AZ2272" s="17">
        <v>0.60549645640759131</v>
      </c>
      <c r="BA2272" s="17">
        <v>0.55695810626802345</v>
      </c>
      <c r="BB2272" s="17">
        <v>-0.27858266892086897</v>
      </c>
      <c r="BC2272" s="17">
        <v>0.29303684233862942</v>
      </c>
      <c r="BD2272" s="17">
        <v>-3.9370844409837682</v>
      </c>
      <c r="BE2272" s="17">
        <v>10.110711589805851</v>
      </c>
      <c r="BF2272" s="17">
        <v>-0.99999999999999756</v>
      </c>
      <c r="CU2272" t="e">
        <v>#N/A</v>
      </c>
      <c r="CV2272" t="e">
        <v>#N/A</v>
      </c>
    </row>
    <row r="2273" spans="1:100" x14ac:dyDescent="0.25">
      <c r="A2273">
        <v>5437</v>
      </c>
      <c r="B2273" t="s">
        <v>2057</v>
      </c>
      <c r="C2273" s="48">
        <v>2</v>
      </c>
      <c r="D2273" s="22">
        <v>1580.522431640625</v>
      </c>
      <c r="E2273" s="17">
        <v>145.52833173856811</v>
      </c>
      <c r="F2273" s="17">
        <v>96.5794142509897</v>
      </c>
      <c r="G2273" s="17">
        <v>1.1272470586803758</v>
      </c>
      <c r="H2273" s="17">
        <v>12.819676348426071</v>
      </c>
      <c r="I2273" s="17">
        <v>107.35052806266529</v>
      </c>
      <c r="J2273" s="17">
        <v>24.862449591128136</v>
      </c>
      <c r="K2273" s="17">
        <v>-0.99999999999999856</v>
      </c>
      <c r="L2273" s="17">
        <v>-0.99999999999999856</v>
      </c>
      <c r="M2273" s="17">
        <v>-0.99999999999999856</v>
      </c>
      <c r="N2273" s="17">
        <v>0.4386939982230772</v>
      </c>
      <c r="O2273" s="17">
        <v>-0.99999999999999856</v>
      </c>
      <c r="P2273" s="17">
        <v>-0.99999999999999856</v>
      </c>
      <c r="Q2273" s="17">
        <v>5.8305361699968294</v>
      </c>
      <c r="R2273" s="17">
        <v>-0.99999999999999856</v>
      </c>
      <c r="S2273" s="17">
        <v>3.5472327738744527</v>
      </c>
      <c r="T2273" s="17">
        <v>0.41452346505641491</v>
      </c>
      <c r="U2273" s="17">
        <v>0.91628885111597147</v>
      </c>
      <c r="V2273" s="17">
        <v>1.0329476787815879</v>
      </c>
      <c r="W2273" s="17">
        <v>7.8970062108257961</v>
      </c>
      <c r="X2273" s="17">
        <v>6.9606549860195548</v>
      </c>
      <c r="Y2273" s="17">
        <v>0.34545541676064595</v>
      </c>
      <c r="Z2273" s="17">
        <v>55.441006367314571</v>
      </c>
      <c r="AA2273" s="17">
        <v>2.1653622149811844</v>
      </c>
      <c r="AB2273" s="17">
        <v>3.4081626882211697</v>
      </c>
      <c r="AC2273" s="17">
        <v>44.341900187726779</v>
      </c>
      <c r="AD2273" s="17">
        <v>2.7089573032161196</v>
      </c>
      <c r="AE2273" s="17">
        <v>2.2184917062135385</v>
      </c>
      <c r="AF2273" s="17">
        <v>96.087361005153895</v>
      </c>
      <c r="AG2273" s="17">
        <v>73.281889623534269</v>
      </c>
      <c r="AH2273" s="17">
        <v>0.71992051456811557</v>
      </c>
      <c r="AI2273" s="17">
        <v>0.89348695220392127</v>
      </c>
      <c r="AJ2273" s="17">
        <v>0.33333333333333298</v>
      </c>
      <c r="AK2273" s="17">
        <v>1.3405735340592058</v>
      </c>
      <c r="AL2273" s="17">
        <v>1.3366024630629429</v>
      </c>
      <c r="AM2273" s="17">
        <v>0.33333333333333298</v>
      </c>
      <c r="AN2273" s="17">
        <v>0.93166705895313529</v>
      </c>
      <c r="AO2273" s="17">
        <v>1.0570110261905095</v>
      </c>
      <c r="AP2273" s="17">
        <v>0.33333333333333298</v>
      </c>
      <c r="AQ2273" s="17">
        <v>14.753166394929924</v>
      </c>
      <c r="AR2273" s="17">
        <v>2.2444243630026963</v>
      </c>
      <c r="AS2273" s="17">
        <v>14.100953733529733</v>
      </c>
      <c r="AT2273" s="17">
        <v>13.363895738412461</v>
      </c>
      <c r="AU2273" s="17">
        <v>-0.99999999999999856</v>
      </c>
      <c r="AV2273" s="17">
        <v>-0.99999999999999856</v>
      </c>
      <c r="AW2273" s="17">
        <v>-0.99999999999999856</v>
      </c>
      <c r="AX2273" s="17">
        <v>-0.99999999999999856</v>
      </c>
      <c r="AY2273" s="17">
        <v>0.11579255614043295</v>
      </c>
      <c r="AZ2273" s="17">
        <v>-0.41556984126465585</v>
      </c>
      <c r="BA2273" s="17">
        <v>0.96355614396145872</v>
      </c>
      <c r="BB2273" s="17">
        <v>-0.23419154144461735</v>
      </c>
      <c r="BC2273" s="17">
        <v>0.53252600767120384</v>
      </c>
      <c r="BD2273" s="17">
        <v>-5.0679579672384598</v>
      </c>
      <c r="BE2273" s="17">
        <v>15.467178232651666</v>
      </c>
      <c r="BF2273" s="17">
        <v>-0.99999999999999856</v>
      </c>
      <c r="BG2273" s="22">
        <v>2046.2969436442756</v>
      </c>
    </row>
    <row r="2274" spans="1:100" x14ac:dyDescent="0.25">
      <c r="A2274">
        <v>5438</v>
      </c>
      <c r="B2274" t="s">
        <v>2058</v>
      </c>
      <c r="C2274" s="48">
        <v>2</v>
      </c>
      <c r="D2274" s="22">
        <v>1470.4292675781251</v>
      </c>
      <c r="E2274" s="17">
        <v>64.037072715968861</v>
      </c>
      <c r="F2274" s="17">
        <v>-34.885839526095786</v>
      </c>
      <c r="G2274" s="17">
        <v>0.21348699585939632</v>
      </c>
      <c r="H2274" s="17">
        <v>4.4845904399648351</v>
      </c>
      <c r="I2274" s="17">
        <v>43.357935551193592</v>
      </c>
      <c r="J2274" s="17">
        <v>9.0573499524108598</v>
      </c>
      <c r="K2274" s="17">
        <v>-1.0000000000000004</v>
      </c>
      <c r="L2274" s="17">
        <v>-1.0000000000000004</v>
      </c>
      <c r="M2274" s="17">
        <v>-1.0000000000000004</v>
      </c>
      <c r="N2274" s="17">
        <v>0.21098529176895425</v>
      </c>
      <c r="O2274" s="17">
        <v>-1.0000000000000004</v>
      </c>
      <c r="P2274" s="17">
        <v>-1.0000000000000004</v>
      </c>
      <c r="Q2274" s="17">
        <v>3.384406938853997</v>
      </c>
      <c r="R2274" s="17">
        <v>-1.0000000000000004</v>
      </c>
      <c r="S2274" s="17">
        <v>0.3569818138787344</v>
      </c>
      <c r="T2274" s="17">
        <v>5.6438171948276245E-2</v>
      </c>
      <c r="U2274" s="17">
        <v>-0.15672908367382415</v>
      </c>
      <c r="V2274" s="17">
        <v>-0.37305275596090909</v>
      </c>
      <c r="W2274" s="17">
        <v>0.77239934302205526</v>
      </c>
      <c r="X2274" s="17">
        <v>-1.8175135485142753</v>
      </c>
      <c r="Y2274" s="17">
        <v>2.3289284331643956E-2</v>
      </c>
      <c r="Z2274" s="17">
        <v>25.861245375264282</v>
      </c>
      <c r="AA2274" s="17">
        <v>-1.3153058095250025E-2</v>
      </c>
      <c r="AB2274" s="17">
        <v>0.26802547852530767</v>
      </c>
      <c r="AC2274" s="17">
        <v>8.2898737917094483</v>
      </c>
      <c r="AD2274" s="17">
        <v>-4.2781931790356165E-2</v>
      </c>
      <c r="AE2274" s="17">
        <v>-8.5944983456617607E-2</v>
      </c>
      <c r="AF2274" s="17">
        <v>37.698970988698171</v>
      </c>
      <c r="AG2274" s="17">
        <v>-26.477629136435837</v>
      </c>
      <c r="AH2274" s="17">
        <v>2.9735072547166397E-2</v>
      </c>
      <c r="AI2274" s="17">
        <v>7.6911174301774687E-2</v>
      </c>
      <c r="AJ2274" s="17">
        <v>0.33333333333333298</v>
      </c>
      <c r="AK2274" s="17">
        <v>0.41927949017673288</v>
      </c>
      <c r="AL2274" s="17">
        <v>0.53193618792990749</v>
      </c>
      <c r="AM2274" s="17">
        <v>0.33333333333333298</v>
      </c>
      <c r="AN2274" s="17">
        <v>0.10112546574944686</v>
      </c>
      <c r="AO2274" s="17">
        <v>0.14945222373620951</v>
      </c>
      <c r="AP2274" s="17">
        <v>0.33333333333333298</v>
      </c>
      <c r="AQ2274" s="17">
        <v>4.3989036573347065</v>
      </c>
      <c r="AR2274" s="17">
        <v>2.2444243630026963</v>
      </c>
      <c r="AS2274" s="17">
        <v>0.92059337581086265</v>
      </c>
      <c r="AT2274" s="17">
        <v>4.1423909805609664</v>
      </c>
      <c r="AU2274" s="17">
        <v>-1.0000000000000004</v>
      </c>
      <c r="AV2274" s="17">
        <v>-1.0000000000000004</v>
      </c>
      <c r="AW2274" s="17">
        <v>-1.0000000000000004</v>
      </c>
      <c r="AX2274" s="17">
        <v>-1.0000000000000004</v>
      </c>
      <c r="AY2274" s="17">
        <v>-2.3010033301098187E-2</v>
      </c>
      <c r="AZ2274" s="17">
        <v>0.54169012878174227</v>
      </c>
      <c r="BA2274" s="17">
        <v>4.3306586202401187E-2</v>
      </c>
      <c r="BB2274" s="17">
        <v>0.29891133414873</v>
      </c>
      <c r="BC2274" s="17">
        <v>2.2252655171572377E-2</v>
      </c>
      <c r="BD2274" s="17">
        <v>9.1469441191640648</v>
      </c>
      <c r="BE2274" s="17">
        <v>1.7345946538481525</v>
      </c>
      <c r="BF2274" s="17">
        <v>-1.0000000000000004</v>
      </c>
      <c r="BG2274" s="22">
        <v>10.929233716942235</v>
      </c>
    </row>
    <row r="2275" spans="1:100" x14ac:dyDescent="0.25">
      <c r="A2275">
        <v>5439</v>
      </c>
      <c r="B2275" t="s">
        <v>1543</v>
      </c>
      <c r="C2275" s="48">
        <v>3</v>
      </c>
      <c r="D2275" s="22">
        <v>1558.9550273003226</v>
      </c>
      <c r="E2275" s="17">
        <v>158.22351176360348</v>
      </c>
      <c r="F2275" s="17">
        <v>84.04166654194627</v>
      </c>
      <c r="G2275" s="17">
        <v>0.68160148037931068</v>
      </c>
      <c r="H2275" s="17">
        <v>8.0395251758938198</v>
      </c>
      <c r="I2275" s="17">
        <v>115.86190473357775</v>
      </c>
      <c r="J2275" s="17">
        <v>30.465235931051552</v>
      </c>
      <c r="K2275" s="17">
        <v>-0.99999999999999978</v>
      </c>
      <c r="L2275" s="17">
        <v>-0.99999999999999978</v>
      </c>
      <c r="M2275" s="17">
        <v>-0.99999999999999978</v>
      </c>
      <c r="N2275" s="17">
        <v>0.32664530972478917</v>
      </c>
      <c r="O2275" s="17">
        <v>-0.99999999999999978</v>
      </c>
      <c r="P2275" s="17">
        <v>-0.99999999999999978</v>
      </c>
      <c r="Q2275" s="17">
        <v>5.0166189340516105</v>
      </c>
      <c r="R2275" s="17">
        <v>-0.99999999999999978</v>
      </c>
      <c r="S2275" s="17">
        <v>1.1234059769838358</v>
      </c>
      <c r="T2275" s="17">
        <v>0.16660347104682918</v>
      </c>
      <c r="U2275" s="17">
        <v>0.38804714393726725</v>
      </c>
      <c r="V2275" s="17">
        <v>0.29906579750344697</v>
      </c>
      <c r="W2275" s="17">
        <v>3.0229062418422061</v>
      </c>
      <c r="X2275" s="17">
        <v>3.2495972493512641</v>
      </c>
      <c r="Y2275" s="17">
        <v>0.22146594254210669</v>
      </c>
      <c r="Z2275" s="17">
        <v>50.013376620106335</v>
      </c>
      <c r="AA2275" s="17">
        <v>0.70706384284705937</v>
      </c>
      <c r="AB2275" s="17">
        <v>3.6619765232119614</v>
      </c>
      <c r="AC2275" s="17">
        <v>44.169633970413621</v>
      </c>
      <c r="AD2275" s="17">
        <v>-0.31067465651218951</v>
      </c>
      <c r="AE2275" s="17">
        <v>3.4620926282440547</v>
      </c>
      <c r="AF2275" s="17">
        <v>101.30707974197598</v>
      </c>
      <c r="AG2275" s="17">
        <v>56.048950103498235</v>
      </c>
      <c r="AH2275" s="17">
        <v>0.10187042945022576</v>
      </c>
      <c r="AI2275" s="17">
        <v>0.40095892751707463</v>
      </c>
      <c r="AJ2275" s="17">
        <v>0.33333333333333298</v>
      </c>
      <c r="AK2275" s="17">
        <v>0.9982638917104576</v>
      </c>
      <c r="AL2275" s="17">
        <v>1.1092244916090266</v>
      </c>
      <c r="AM2275" s="17">
        <v>0.33333333333333298</v>
      </c>
      <c r="AN2275" s="17">
        <v>1.2484449871524597</v>
      </c>
      <c r="AO2275" s="17">
        <v>1.4007815791942533</v>
      </c>
      <c r="AP2275" s="17">
        <v>0.33333333333333298</v>
      </c>
      <c r="AQ2275" s="17">
        <v>14.554824991601775</v>
      </c>
      <c r="AR2275" s="17">
        <v>-0.69932382984586683</v>
      </c>
      <c r="AS2275" s="17">
        <v>20.994354681382564</v>
      </c>
      <c r="AT2275" s="17">
        <v>10.170205079514858</v>
      </c>
      <c r="AU2275" s="17">
        <v>-0.99999999999999978</v>
      </c>
      <c r="AV2275" s="17">
        <v>-0.99999999999999978</v>
      </c>
      <c r="AW2275" s="17">
        <v>-0.99999999999999978</v>
      </c>
      <c r="AX2275" s="17">
        <v>-0.99999999999999978</v>
      </c>
      <c r="AY2275" s="17">
        <v>-4.8097043602430209E-3</v>
      </c>
      <c r="AZ2275" s="17">
        <v>1.7988898654908165</v>
      </c>
      <c r="BA2275" s="17">
        <v>-4.7365011399962652E-4</v>
      </c>
      <c r="BB2275" s="17">
        <v>0.21483048330675847</v>
      </c>
      <c r="BC2275" s="17">
        <v>0.15436856694601633</v>
      </c>
      <c r="BD2275" s="17">
        <v>14.365211410123038</v>
      </c>
      <c r="BE2275" s="17">
        <v>3.8568459230804093</v>
      </c>
      <c r="BF2275" s="17">
        <v>-0.99999999999999978</v>
      </c>
      <c r="CU2275" t="e">
        <v>#N/A</v>
      </c>
      <c r="CV2275" t="e">
        <v>#N/A</v>
      </c>
    </row>
    <row r="2276" spans="1:100" x14ac:dyDescent="0.25">
      <c r="A2276">
        <v>5440</v>
      </c>
      <c r="B2276" t="s">
        <v>2059</v>
      </c>
      <c r="C2276" s="48">
        <v>3</v>
      </c>
      <c r="D2276" s="22">
        <v>1468.6152479012137</v>
      </c>
      <c r="E2276" s="17">
        <v>62.13262687792249</v>
      </c>
      <c r="F2276" s="17">
        <v>-32.200629643113359</v>
      </c>
      <c r="G2276" s="17">
        <v>0.50696115733851321</v>
      </c>
      <c r="H2276" s="17">
        <v>8.2741967900670037</v>
      </c>
      <c r="I2276" s="17">
        <v>41.160126391214284</v>
      </c>
      <c r="J2276" s="17">
        <v>11.273275417973833</v>
      </c>
      <c r="K2276" s="17">
        <v>-1.0000000000000009</v>
      </c>
      <c r="L2276" s="17">
        <v>-1.0000000000000009</v>
      </c>
      <c r="M2276" s="17">
        <v>-1.0000000000000009</v>
      </c>
      <c r="N2276" s="17">
        <v>0.39553928696369661</v>
      </c>
      <c r="O2276" s="17">
        <v>-1.0000000000000009</v>
      </c>
      <c r="P2276" s="17">
        <v>-1.0000000000000009</v>
      </c>
      <c r="Q2276" s="17">
        <v>6.0579547567165406</v>
      </c>
      <c r="R2276" s="17">
        <v>-1.0000000000000009</v>
      </c>
      <c r="S2276" s="17">
        <v>1.0062669552846255</v>
      </c>
      <c r="T2276" s="17">
        <v>0.1306966803237519</v>
      </c>
      <c r="U2276" s="17">
        <v>0.10185406139060517</v>
      </c>
      <c r="V2276" s="17">
        <v>-2.7909937586310093E-2</v>
      </c>
      <c r="W2276" s="17">
        <v>2.2162420333504618</v>
      </c>
      <c r="X2276" s="17">
        <v>1.2812065988406949</v>
      </c>
      <c r="Y2276" s="17">
        <v>0.19288180004460084</v>
      </c>
      <c r="Z2276" s="17">
        <v>19.383779075381341</v>
      </c>
      <c r="AA2276" s="17">
        <v>-0.7567748383877605</v>
      </c>
      <c r="AB2276" s="17">
        <v>1.2277985928189517</v>
      </c>
      <c r="AC2276" s="17">
        <v>16.964785995658037</v>
      </c>
      <c r="AD2276" s="17">
        <v>0.56071239790322724</v>
      </c>
      <c r="AE2276" s="17">
        <v>0.15414198438518892</v>
      </c>
      <c r="AF2276" s="17">
        <v>37.730505648243494</v>
      </c>
      <c r="AG2276" s="17">
        <v>-34.705973628202173</v>
      </c>
      <c r="AH2276" s="17">
        <v>1.2375007848202344E-2</v>
      </c>
      <c r="AI2276" s="17">
        <v>0.18676702967024056</v>
      </c>
      <c r="AJ2276" s="17">
        <v>0.33333333333333298</v>
      </c>
      <c r="AK2276" s="17">
        <v>0.31926785545472408</v>
      </c>
      <c r="AL2276" s="17">
        <v>0.16183040634707102</v>
      </c>
      <c r="AM2276" s="17">
        <v>0.33333333333333298</v>
      </c>
      <c r="AN2276" s="17">
        <v>0.37103689622817732</v>
      </c>
      <c r="AO2276" s="17">
        <v>0.33732671257684699</v>
      </c>
      <c r="AP2276" s="17">
        <v>0.33333333333333298</v>
      </c>
      <c r="AQ2276" s="17">
        <v>3.429620742970791</v>
      </c>
      <c r="AR2276" s="17">
        <v>0.59753862203415409</v>
      </c>
      <c r="AS2276" s="17">
        <v>7.7252066044306433</v>
      </c>
      <c r="AT2276" s="17">
        <v>2.9505301915090341</v>
      </c>
      <c r="AU2276" s="17">
        <v>-1.0000000000000009</v>
      </c>
      <c r="AV2276" s="17">
        <v>-1.0000000000000009</v>
      </c>
      <c r="AW2276" s="17">
        <v>-1.0000000000000009</v>
      </c>
      <c r="AX2276" s="17">
        <v>-1.0000000000000009</v>
      </c>
      <c r="AY2276" s="17">
        <v>2.2639907699041707E-2</v>
      </c>
      <c r="AZ2276" s="17">
        <v>-0.87796130114014115</v>
      </c>
      <c r="BA2276" s="17">
        <v>-0.28804710119679733</v>
      </c>
      <c r="BB2276" s="17">
        <v>-7.6551318341622279E-2</v>
      </c>
      <c r="BC2276" s="17">
        <v>0.11461055138605364</v>
      </c>
      <c r="BD2276" s="17">
        <v>-6.303589464241262</v>
      </c>
      <c r="BE2276" s="17">
        <v>1.4250282786673543</v>
      </c>
      <c r="BF2276" s="17">
        <v>-1.0000000000000009</v>
      </c>
      <c r="CU2276" t="e">
        <v>#N/A</v>
      </c>
      <c r="CV2276" t="e">
        <v>#N/A</v>
      </c>
    </row>
    <row r="2277" spans="1:100" x14ac:dyDescent="0.25">
      <c r="A2277">
        <v>5442</v>
      </c>
      <c r="B2277" t="s">
        <v>2060</v>
      </c>
      <c r="C2277" s="48">
        <v>2</v>
      </c>
      <c r="D2277" s="22">
        <v>1562.529501953125</v>
      </c>
      <c r="E2277" s="17">
        <v>109.46569091547686</v>
      </c>
      <c r="F2277" s="17">
        <v>38.401588990432622</v>
      </c>
      <c r="G2277" s="17">
        <v>0.72287729756452612</v>
      </c>
      <c r="H2277" s="17">
        <v>9.1311186681098526</v>
      </c>
      <c r="I2277" s="17">
        <v>79.031639549240111</v>
      </c>
      <c r="J2277" s="17">
        <v>17.868157954448861</v>
      </c>
      <c r="K2277" s="17">
        <v>-0.99999999999999944</v>
      </c>
      <c r="L2277" s="17">
        <v>-0.99999999999999944</v>
      </c>
      <c r="M2277" s="17">
        <v>-0.99999999999999944</v>
      </c>
      <c r="N2277" s="17">
        <v>0.33792518704458679</v>
      </c>
      <c r="O2277" s="17">
        <v>-0.99999999999999944</v>
      </c>
      <c r="P2277" s="17">
        <v>-0.99999999999999944</v>
      </c>
      <c r="Q2277" s="17">
        <v>4.7480411769435893</v>
      </c>
      <c r="R2277" s="17">
        <v>-0.99999999999999944</v>
      </c>
      <c r="S2277" s="17">
        <v>2.1354387252152938</v>
      </c>
      <c r="T2277" s="17">
        <v>0.25605860067373343</v>
      </c>
      <c r="U2277" s="17">
        <v>0.44144209033235948</v>
      </c>
      <c r="V2277" s="17">
        <v>0.41074488938588721</v>
      </c>
      <c r="W2277" s="17">
        <v>4.7441264840801001</v>
      </c>
      <c r="X2277" s="17">
        <v>3.0760182440879462</v>
      </c>
      <c r="Y2277" s="17">
        <v>0.20288599694189477</v>
      </c>
      <c r="Z2277" s="17">
        <v>42.350960771217331</v>
      </c>
      <c r="AA2277" s="17">
        <v>1.2012954578485351</v>
      </c>
      <c r="AB2277" s="17">
        <v>2.018545670559416</v>
      </c>
      <c r="AC2277" s="17">
        <v>28.387658046203065</v>
      </c>
      <c r="AD2277" s="17">
        <v>1.4912195377052631</v>
      </c>
      <c r="AE2277" s="17">
        <v>1.1987004594482666</v>
      </c>
      <c r="AF2277" s="17">
        <v>70.248521813602423</v>
      </c>
      <c r="AG2277" s="17">
        <v>29.1349254352948</v>
      </c>
      <c r="AH2277" s="17">
        <v>0.41449009177853197</v>
      </c>
      <c r="AI2277" s="17">
        <v>0.53212452712278546</v>
      </c>
      <c r="AJ2277" s="17">
        <v>0.33333333333333298</v>
      </c>
      <c r="AK2277" s="17">
        <v>0.93286973127744865</v>
      </c>
      <c r="AL2277" s="17">
        <v>0.98051039612690549</v>
      </c>
      <c r="AM2277" s="17">
        <v>0.33333333333333298</v>
      </c>
      <c r="AN2277" s="17">
        <v>0.56412428781940682</v>
      </c>
      <c r="AO2277" s="17">
        <v>0.65538553271681299</v>
      </c>
      <c r="AP2277" s="17">
        <v>0.33333333333333298</v>
      </c>
      <c r="AQ2277" s="17">
        <v>10.171054612974737</v>
      </c>
      <c r="AR2277" s="17">
        <v>2.2444243630026963</v>
      </c>
      <c r="AS2277" s="17">
        <v>8.2681980834113542</v>
      </c>
      <c r="AT2277" s="17">
        <v>9.2830677094995462</v>
      </c>
      <c r="AU2277" s="17">
        <v>-0.99999999999999944</v>
      </c>
      <c r="AV2277" s="17">
        <v>-0.99999999999999944</v>
      </c>
      <c r="AW2277" s="17">
        <v>-0.99999999999999944</v>
      </c>
      <c r="AX2277" s="17">
        <v>-0.99999999999999944</v>
      </c>
      <c r="AY2277" s="17">
        <v>5.4367711459155171E-2</v>
      </c>
      <c r="AZ2277" s="17">
        <v>8.0501013911919994E-3</v>
      </c>
      <c r="BA2277" s="17">
        <v>0.55631456164807092</v>
      </c>
      <c r="BB2277" s="17">
        <v>1.7245280193292079E-3</v>
      </c>
      <c r="BC2277" s="17">
        <v>0.30671277501902905</v>
      </c>
      <c r="BD2277" s="17">
        <v>1.2226174199350579</v>
      </c>
      <c r="BE2277" s="17">
        <v>9.3900451129126097</v>
      </c>
      <c r="BF2277" s="17">
        <v>-0.99999999999999944</v>
      </c>
      <c r="BG2277" s="22">
        <v>217.50910565016193</v>
      </c>
    </row>
    <row r="2278" spans="1:100" x14ac:dyDescent="0.25">
      <c r="A2278">
        <v>5443</v>
      </c>
      <c r="B2278" t="s">
        <v>2061</v>
      </c>
      <c r="C2278" s="48">
        <v>3</v>
      </c>
      <c r="D2278" s="22">
        <v>1462.0186776323114</v>
      </c>
      <c r="E2278" s="17">
        <v>7.7649218426037265</v>
      </c>
      <c r="F2278" s="17">
        <v>-61.683437658495919</v>
      </c>
      <c r="G2278" s="17">
        <v>-0.14011615464340413</v>
      </c>
      <c r="H2278" s="17">
        <v>2.8835890357438458</v>
      </c>
      <c r="I2278" s="17">
        <v>-11.493501837226365</v>
      </c>
      <c r="J2278" s="17">
        <v>22.269248047137658</v>
      </c>
      <c r="K2278" s="17">
        <v>-0.99999999999999778</v>
      </c>
      <c r="L2278" s="17">
        <v>-0.99999999999999778</v>
      </c>
      <c r="M2278" s="17">
        <v>-0.99999999999999778</v>
      </c>
      <c r="N2278" s="17">
        <v>5.2149675422104289E-2</v>
      </c>
      <c r="O2278" s="17">
        <v>-0.99999999999999778</v>
      </c>
      <c r="P2278" s="17">
        <v>-0.99999999999999778</v>
      </c>
      <c r="Q2278" s="17">
        <v>4.2099500754995383</v>
      </c>
      <c r="R2278" s="17">
        <v>-0.99999999999999778</v>
      </c>
      <c r="S2278" s="17">
        <v>-0.711978434678185</v>
      </c>
      <c r="T2278" s="17">
        <v>-0.10448238794475213</v>
      </c>
      <c r="U2278" s="17">
        <v>4.8797914800338939E-2</v>
      </c>
      <c r="V2278" s="17">
        <v>0.47115646664853156</v>
      </c>
      <c r="W2278" s="17">
        <v>-1.3263610397556924</v>
      </c>
      <c r="X2278" s="17">
        <v>2.434938600654363</v>
      </c>
      <c r="Y2278" s="17">
        <v>-0.13784868997077165</v>
      </c>
      <c r="Z2278" s="17">
        <v>-14.758687268546691</v>
      </c>
      <c r="AA2278" s="17">
        <v>1.9207815748912447</v>
      </c>
      <c r="AB2278" s="17">
        <v>-0.67850055705102852</v>
      </c>
      <c r="AC2278" s="17">
        <v>-2.3873101210289622</v>
      </c>
      <c r="AD2278" s="17">
        <v>2.6493969379058759</v>
      </c>
      <c r="AE2278" s="17">
        <v>-0.27690040239916464</v>
      </c>
      <c r="AF2278" s="17">
        <v>-18.10139834902585</v>
      </c>
      <c r="AG2278" s="17">
        <v>-84.644416759655883</v>
      </c>
      <c r="AH2278" s="17">
        <v>0.71037657728573578</v>
      </c>
      <c r="AI2278" s="17">
        <v>0.60574381407179967</v>
      </c>
      <c r="AJ2278" s="17">
        <v>0.33333333333333298</v>
      </c>
      <c r="AK2278" s="17">
        <v>0.66178705296393003</v>
      </c>
      <c r="AL2278" s="17">
        <v>0.79789145778839754</v>
      </c>
      <c r="AM2278" s="17">
        <v>0.33333333333333298</v>
      </c>
      <c r="AN2278" s="17">
        <v>-0.2659733805709058</v>
      </c>
      <c r="AO2278" s="17">
        <v>-8.2055969500300141E-2</v>
      </c>
      <c r="AP2278" s="17">
        <v>0.33333333333333298</v>
      </c>
      <c r="AQ2278" s="17">
        <v>6.6078965117994848</v>
      </c>
      <c r="AR2278" s="17">
        <v>1.0382474609875927</v>
      </c>
      <c r="AS2278" s="17">
        <v>14.825630579342079</v>
      </c>
      <c r="AT2278" s="17">
        <v>6.4053700068079866</v>
      </c>
      <c r="AU2278" s="17">
        <v>-0.99999999999999778</v>
      </c>
      <c r="AV2278" s="17">
        <v>-0.99999999999999778</v>
      </c>
      <c r="AW2278" s="17">
        <v>-0.99999999999999778</v>
      </c>
      <c r="AX2278" s="17">
        <v>-0.99999999999999778</v>
      </c>
      <c r="AY2278" s="17">
        <v>7.9128045267345404E-2</v>
      </c>
      <c r="AZ2278" s="17">
        <v>1.1368018525711685</v>
      </c>
      <c r="BA2278" s="17">
        <v>0.89145803059429074</v>
      </c>
      <c r="BB2278" s="17">
        <v>7.502689699779938E-2</v>
      </c>
      <c r="BC2278" s="17">
        <v>-0.41406814224091487</v>
      </c>
      <c r="BD2278" s="17">
        <v>7.5596816878008219</v>
      </c>
      <c r="BE2278" s="17">
        <v>-5.8944134030514226</v>
      </c>
      <c r="BF2278" s="17">
        <v>-0.99999999999999778</v>
      </c>
      <c r="CU2278" t="e">
        <v>#N/A</v>
      </c>
      <c r="CV2278" t="e">
        <v>#N/A</v>
      </c>
    </row>
    <row r="2279" spans="1:100" x14ac:dyDescent="0.25">
      <c r="A2279">
        <v>5445</v>
      </c>
      <c r="B2279" t="s">
        <v>2062</v>
      </c>
      <c r="C2279" s="48">
        <v>2</v>
      </c>
      <c r="D2279" s="22">
        <v>1481.6885839843751</v>
      </c>
      <c r="E2279" s="17">
        <v>18.505543418114755</v>
      </c>
      <c r="F2279" s="17">
        <v>-108.33928871555055</v>
      </c>
      <c r="G2279" s="17">
        <v>-0.29705724619243529</v>
      </c>
      <c r="H2279" s="17">
        <v>-0.17246373729346054</v>
      </c>
      <c r="I2279" s="17">
        <v>7.603418616147998</v>
      </c>
      <c r="J2279" s="17">
        <v>0.22658250708043326</v>
      </c>
      <c r="K2279" s="17">
        <v>-1.0000000000000016</v>
      </c>
      <c r="L2279" s="17">
        <v>-1.0000000000000016</v>
      </c>
      <c r="M2279" s="17">
        <v>-1.0000000000000016</v>
      </c>
      <c r="N2279" s="17">
        <v>8.375783493929459E-2</v>
      </c>
      <c r="O2279" s="17">
        <v>-1.0000000000000016</v>
      </c>
      <c r="P2279" s="17">
        <v>-1.0000000000000016</v>
      </c>
      <c r="Q2279" s="17">
        <v>2.0176836106105318</v>
      </c>
      <c r="R2279" s="17">
        <v>-1.0000000000000016</v>
      </c>
      <c r="S2279" s="17">
        <v>-1.4255039004758492</v>
      </c>
      <c r="T2279" s="17">
        <v>-0.14363446418270306</v>
      </c>
      <c r="U2279" s="17">
        <v>-0.75625531656041667</v>
      </c>
      <c r="V2279" s="17">
        <v>-1.1586259665738441</v>
      </c>
      <c r="W2279" s="17">
        <v>-3.2083250957442804</v>
      </c>
      <c r="X2279" s="17">
        <v>-6.7221308363731795</v>
      </c>
      <c r="Y2279" s="17">
        <v>-0.15671427523294082</v>
      </c>
      <c r="Z2279" s="17">
        <v>9.3341752282739137</v>
      </c>
      <c r="AA2279" s="17">
        <v>-1.2303527083595132</v>
      </c>
      <c r="AB2279" s="17">
        <v>-1.4864602304621912</v>
      </c>
      <c r="AC2279" s="17">
        <v>-11.853438703217751</v>
      </c>
      <c r="AD2279" s="17">
        <v>-1.5802584305152827</v>
      </c>
      <c r="AE2279" s="17">
        <v>-1.3735005803295146</v>
      </c>
      <c r="AF2279" s="17">
        <v>5.0756844844177138</v>
      </c>
      <c r="AG2279" s="17">
        <v>-82.216164847361043</v>
      </c>
      <c r="AH2279" s="17">
        <v>-0.35589154619993579</v>
      </c>
      <c r="AI2279" s="17">
        <v>-0.37933338985643522</v>
      </c>
      <c r="AJ2279" s="17">
        <v>0.33333333333333298</v>
      </c>
      <c r="AK2279" s="17">
        <v>-9.5474205545899693E-2</v>
      </c>
      <c r="AL2279" s="17">
        <v>8.2345808291098388E-2</v>
      </c>
      <c r="AM2279" s="17">
        <v>0.33333333333333298</v>
      </c>
      <c r="AN2279" s="17">
        <v>-0.36292220436389661</v>
      </c>
      <c r="AO2279" s="17">
        <v>-0.35762719433995155</v>
      </c>
      <c r="AP2279" s="17">
        <v>0.33333333333333298</v>
      </c>
      <c r="AQ2279" s="17">
        <v>-1.3863231614551923</v>
      </c>
      <c r="AR2279" s="17">
        <v>2.2444243630026963</v>
      </c>
      <c r="AS2279" s="17">
        <v>-6.4436561275294277</v>
      </c>
      <c r="AT2279" s="17">
        <v>-1.0099311100325501</v>
      </c>
      <c r="AU2279" s="17">
        <v>-1.0000000000000016</v>
      </c>
      <c r="AV2279" s="17">
        <v>-1.0000000000000016</v>
      </c>
      <c r="AW2279" s="17">
        <v>-1.0000000000000016</v>
      </c>
      <c r="AX2279" s="17">
        <v>-1.0000000000000016</v>
      </c>
      <c r="AY2279" s="17">
        <v>-0.1005630646761865</v>
      </c>
      <c r="AZ2279" s="17">
        <v>1.0765390303031106</v>
      </c>
      <c r="BA2279" s="17">
        <v>-0.47086352483765459</v>
      </c>
      <c r="BB2279" s="17">
        <v>0.59677136834107625</v>
      </c>
      <c r="BC2279" s="17">
        <v>-0.26285186251428216</v>
      </c>
      <c r="BD2279" s="17">
        <v>17.089222083401609</v>
      </c>
      <c r="BE2279" s="17">
        <v>-5.9381979751149467</v>
      </c>
      <c r="BF2279" s="17">
        <v>-1.0000000000000016</v>
      </c>
      <c r="BG2279" s="22">
        <v>20.871619780065203</v>
      </c>
    </row>
    <row r="2280" spans="1:100" x14ac:dyDescent="0.25">
      <c r="A2280">
        <v>5447</v>
      </c>
      <c r="B2280" t="s">
        <v>2063</v>
      </c>
      <c r="C2280" s="48">
        <v>2</v>
      </c>
      <c r="D2280" s="22">
        <v>1440.636181640625</v>
      </c>
      <c r="E2280" s="17">
        <v>46.000026515791681</v>
      </c>
      <c r="F2280" s="17">
        <v>-63.983989248358775</v>
      </c>
      <c r="G2280" s="17">
        <v>1.1237912133642114E-2</v>
      </c>
      <c r="H2280" s="17">
        <v>2.6397259549079957</v>
      </c>
      <c r="I2280" s="17">
        <v>29.19399500784731</v>
      </c>
      <c r="J2280" s="17">
        <v>5.5590936265036959</v>
      </c>
      <c r="K2280" s="17">
        <v>-1.0000000000000009</v>
      </c>
      <c r="L2280" s="17">
        <v>-1.0000000000000009</v>
      </c>
      <c r="M2280" s="17">
        <v>-1.0000000000000009</v>
      </c>
      <c r="N2280" s="17">
        <v>0.16058488677144908</v>
      </c>
      <c r="O2280" s="17">
        <v>-1.0000000000000009</v>
      </c>
      <c r="P2280" s="17">
        <v>-1.0000000000000009</v>
      </c>
      <c r="Q2280" s="17">
        <v>2.8429875709007857</v>
      </c>
      <c r="R2280" s="17">
        <v>-1.0000000000000009</v>
      </c>
      <c r="S2280" s="17">
        <v>-0.34913936581299843</v>
      </c>
      <c r="T2280" s="17">
        <v>-2.2819420250714345E-2</v>
      </c>
      <c r="U2280" s="17">
        <v>-0.39422785710736435</v>
      </c>
      <c r="V2280" s="17">
        <v>-0.68425293992035352</v>
      </c>
      <c r="W2280" s="17">
        <v>-0.804541113831581</v>
      </c>
      <c r="X2280" s="17">
        <v>-3.7604486965210016</v>
      </c>
      <c r="Y2280" s="17">
        <v>-4.8018061811367724E-2</v>
      </c>
      <c r="Z2280" s="17">
        <v>19.314144225975987</v>
      </c>
      <c r="AA2280" s="17">
        <v>-0.49533950483273625</v>
      </c>
      <c r="AB2280" s="17">
        <v>-0.42700366454478011</v>
      </c>
      <c r="AC2280" s="17">
        <v>0.31021961144163157</v>
      </c>
      <c r="AD2280" s="17">
        <v>-0.65184415892919145</v>
      </c>
      <c r="AE2280" s="17">
        <v>-0.59600252257792441</v>
      </c>
      <c r="AF2280" s="17">
        <v>24.775448872188552</v>
      </c>
      <c r="AG2280" s="17">
        <v>-48.558120594814461</v>
      </c>
      <c r="AH2280" s="17">
        <v>-0.12302863307884709</v>
      </c>
      <c r="AI2280" s="17">
        <v>-0.10382741298501735</v>
      </c>
      <c r="AJ2280" s="17">
        <v>0.33333333333333298</v>
      </c>
      <c r="AK2280" s="17">
        <v>0.21536285626084434</v>
      </c>
      <c r="AL2280" s="17">
        <v>0.35383361650842471</v>
      </c>
      <c r="AM2280" s="17">
        <v>0.33333333333333298</v>
      </c>
      <c r="AN2280" s="17">
        <v>-8.270427583828921E-2</v>
      </c>
      <c r="AO2280" s="17">
        <v>-5.1424290451723476E-2</v>
      </c>
      <c r="AP2280" s="17">
        <v>0.33333333333333298</v>
      </c>
      <c r="AQ2280" s="17">
        <v>2.1071202488223246</v>
      </c>
      <c r="AR2280" s="17">
        <v>2.2444243630026963</v>
      </c>
      <c r="AS2280" s="17">
        <v>-1.9967105357808101</v>
      </c>
      <c r="AT2280" s="17">
        <v>2.1013290391029926</v>
      </c>
      <c r="AU2280" s="17">
        <v>-1.0000000000000009</v>
      </c>
      <c r="AV2280" s="17">
        <v>-1.0000000000000009</v>
      </c>
      <c r="AW2280" s="17">
        <v>-1.0000000000000009</v>
      </c>
      <c r="AX2280" s="17">
        <v>-1.0000000000000009</v>
      </c>
      <c r="AY2280" s="17">
        <v>-5.3732208274083003E-2</v>
      </c>
      <c r="AZ2280" s="17">
        <v>0.75356735969455513</v>
      </c>
      <c r="BA2280" s="17">
        <v>-0.16037886409098051</v>
      </c>
      <c r="BB2280" s="17">
        <v>0.41690682608066715</v>
      </c>
      <c r="BC2280" s="17">
        <v>-9.0689814292578774E-2</v>
      </c>
      <c r="BD2280" s="17">
        <v>12.29323058888634</v>
      </c>
      <c r="BE2280" s="17">
        <v>-1.3049367931992206</v>
      </c>
      <c r="BF2280" s="17">
        <v>-1.0000000000000009</v>
      </c>
      <c r="BG2280" s="22">
        <v>-43.969423262142527</v>
      </c>
    </row>
    <row r="2281" spans="1:100" x14ac:dyDescent="0.25">
      <c r="A2281">
        <v>5448</v>
      </c>
      <c r="B2281" t="s">
        <v>3060</v>
      </c>
      <c r="C2281" s="48">
        <v>2</v>
      </c>
      <c r="D2281" s="22">
        <v>1520.6653417968751</v>
      </c>
      <c r="E2281" s="17">
        <v>64.030850677828752</v>
      </c>
      <c r="F2281" s="17">
        <v>-34.89587718943428</v>
      </c>
      <c r="G2281" s="17">
        <v>0.21341722825450274</v>
      </c>
      <c r="H2281" s="17">
        <v>4.4839540376924258</v>
      </c>
      <c r="I2281" s="17">
        <v>43.353049575003439</v>
      </c>
      <c r="J2281" s="17">
        <v>9.0561431980430953</v>
      </c>
      <c r="K2281" s="17">
        <v>-1.0000000000000004</v>
      </c>
      <c r="L2281" s="17">
        <v>-1.0000000000000004</v>
      </c>
      <c r="M2281" s="17">
        <v>-1.0000000000000004</v>
      </c>
      <c r="N2281" s="17">
        <v>0.21096790570481211</v>
      </c>
      <c r="O2281" s="17">
        <v>-1.0000000000000004</v>
      </c>
      <c r="P2281" s="17">
        <v>-1.0000000000000004</v>
      </c>
      <c r="Q2281" s="17">
        <v>3.3842201714687055</v>
      </c>
      <c r="R2281" s="17">
        <v>-1.0000000000000004</v>
      </c>
      <c r="S2281" s="17">
        <v>0.35673823115111847</v>
      </c>
      <c r="T2281" s="17">
        <v>5.6410831342941989E-2</v>
      </c>
      <c r="U2281" s="17">
        <v>-0.15681101097001943</v>
      </c>
      <c r="V2281" s="17">
        <v>-0.37316010720857529</v>
      </c>
      <c r="W2281" s="17">
        <v>0.77185536350576878</v>
      </c>
      <c r="X2281" s="17">
        <v>-1.8181837811266708</v>
      </c>
      <c r="Y2281" s="17">
        <v>2.3264686233793172E-2</v>
      </c>
      <c r="Z2281" s="17">
        <v>25.858986894989524</v>
      </c>
      <c r="AA2281" s="17">
        <v>-1.331939256204373E-2</v>
      </c>
      <c r="AB2281" s="17">
        <v>0.26778572209353557</v>
      </c>
      <c r="AC2281" s="17">
        <v>8.2871211396341913</v>
      </c>
      <c r="AD2281" s="17">
        <v>-4.2992033176408873E-2</v>
      </c>
      <c r="AE2281" s="17">
        <v>-8.6120932302500508E-2</v>
      </c>
      <c r="AF2281" s="17">
        <v>37.694512905782545</v>
      </c>
      <c r="AG2281" s="17">
        <v>-26.485245996673456</v>
      </c>
      <c r="AH2281" s="17">
        <v>2.9682375359817686E-2</v>
      </c>
      <c r="AI2281" s="17">
        <v>7.6848826932310432E-2</v>
      </c>
      <c r="AJ2281" s="17">
        <v>0.33333333333333298</v>
      </c>
      <c r="AK2281" s="17">
        <v>0.41920914733569647</v>
      </c>
      <c r="AL2281" s="17">
        <v>0.53187474987736072</v>
      </c>
      <c r="AM2281" s="17">
        <v>0.33333333333333298</v>
      </c>
      <c r="AN2281" s="17">
        <v>0.10106205205904825</v>
      </c>
      <c r="AO2281" s="17">
        <v>0.1493829296112815</v>
      </c>
      <c r="AP2281" s="17">
        <v>0.33333333333333298</v>
      </c>
      <c r="AQ2281" s="17">
        <v>4.398113086438654</v>
      </c>
      <c r="AR2281" s="17">
        <v>2.2444243630026963</v>
      </c>
      <c r="AS2281" s="17">
        <v>0.91958702610134058</v>
      </c>
      <c r="AT2281" s="17">
        <v>4.1416868982458732</v>
      </c>
      <c r="AU2281" s="17">
        <v>-1.0000000000000004</v>
      </c>
      <c r="AV2281" s="17">
        <v>-1.0000000000000004</v>
      </c>
      <c r="AW2281" s="17">
        <v>-1.0000000000000004</v>
      </c>
      <c r="AX2281" s="17">
        <v>-1.0000000000000004</v>
      </c>
      <c r="AY2281" s="17">
        <v>-2.3020631186267813E-2</v>
      </c>
      <c r="AZ2281" s="17">
        <v>0.5417632177009104</v>
      </c>
      <c r="BA2281" s="17">
        <v>4.3236323110193958E-2</v>
      </c>
      <c r="BB2281" s="17">
        <v>0.29895203773417367</v>
      </c>
      <c r="BC2281" s="17">
        <v>2.2213694670787265E-2</v>
      </c>
      <c r="BD2281" s="17">
        <v>9.1480294584262172</v>
      </c>
      <c r="BE2281" s="17">
        <v>1.7335461406724542</v>
      </c>
      <c r="BF2281" s="17">
        <v>-1.0000000000000004</v>
      </c>
      <c r="BG2281" s="22">
        <v>450.32132915269671</v>
      </c>
    </row>
    <row r="2282" spans="1:100" x14ac:dyDescent="0.25">
      <c r="A2282">
        <v>5449</v>
      </c>
      <c r="B2282" t="s">
        <v>2064</v>
      </c>
      <c r="C2282" s="48">
        <v>2</v>
      </c>
      <c r="D2282" s="22">
        <v>1511.5482421875001</v>
      </c>
      <c r="E2282" s="17">
        <v>35.912171524556101</v>
      </c>
      <c r="F2282" s="17">
        <v>-80.258156961505023</v>
      </c>
      <c r="G2282" s="17">
        <v>-0.10187702953100969</v>
      </c>
      <c r="H2282" s="17">
        <v>1.6079203478706816</v>
      </c>
      <c r="I2282" s="17">
        <v>21.272311117923245</v>
      </c>
      <c r="J2282" s="17">
        <v>3.6025702497671332</v>
      </c>
      <c r="K2282" s="17">
        <v>-1.0000000000000013</v>
      </c>
      <c r="L2282" s="17">
        <v>-1.0000000000000013</v>
      </c>
      <c r="M2282" s="17">
        <v>-1.0000000000000013</v>
      </c>
      <c r="N2282" s="17">
        <v>0.13239668059446527</v>
      </c>
      <c r="O2282" s="17">
        <v>-1.0000000000000013</v>
      </c>
      <c r="P2282" s="17">
        <v>-1.0000000000000013</v>
      </c>
      <c r="Q2282" s="17">
        <v>2.5401796713842471</v>
      </c>
      <c r="R2282" s="17">
        <v>-1.0000000000000013</v>
      </c>
      <c r="S2282" s="17">
        <v>-0.74406256930850367</v>
      </c>
      <c r="T2282" s="17">
        <v>-6.7147027342503385E-2</v>
      </c>
      <c r="U2282" s="17">
        <v>-0.52705743243829262</v>
      </c>
      <c r="V2282" s="17">
        <v>-0.8583026315487905</v>
      </c>
      <c r="W2282" s="17">
        <v>-1.6865007474658285</v>
      </c>
      <c r="X2282" s="17">
        <v>-4.8471037847734308</v>
      </c>
      <c r="Y2282" s="17">
        <v>-8.7899213066248733E-2</v>
      </c>
      <c r="Z2282" s="17">
        <v>15.652446724401514</v>
      </c>
      <c r="AA2282" s="17">
        <v>-0.7650193015934228</v>
      </c>
      <c r="AB2282" s="17">
        <v>-0.81572325489017117</v>
      </c>
      <c r="AC2282" s="17">
        <v>-4.152683757401423</v>
      </c>
      <c r="AD2282" s="17">
        <v>-0.99248371597347074</v>
      </c>
      <c r="AE2282" s="17">
        <v>-0.88127021190677191</v>
      </c>
      <c r="AF2282" s="17">
        <v>17.547512787726212</v>
      </c>
      <c r="AG2282" s="17">
        <v>-60.907415124267466</v>
      </c>
      <c r="AH2282" s="17">
        <v>-0.20846712966948527</v>
      </c>
      <c r="AI2282" s="17">
        <v>-0.20491184996184458</v>
      </c>
      <c r="AJ2282" s="17">
        <v>0.33333333333333298</v>
      </c>
      <c r="AK2282" s="17">
        <v>0.10131527826971254</v>
      </c>
      <c r="AL2282" s="17">
        <v>0.25422346448428407</v>
      </c>
      <c r="AM2282" s="17">
        <v>0.33333333333333298</v>
      </c>
      <c r="AN2282" s="17">
        <v>-0.1855175500092659</v>
      </c>
      <c r="AO2282" s="17">
        <v>-0.1637715741357248</v>
      </c>
      <c r="AP2282" s="17">
        <v>0.33333333333333298</v>
      </c>
      <c r="AQ2282" s="17">
        <v>0.82535945274666744</v>
      </c>
      <c r="AR2282" s="17">
        <v>2.2444243630026963</v>
      </c>
      <c r="AS2282" s="17">
        <v>-3.6283157608764824</v>
      </c>
      <c r="AT2282" s="17">
        <v>0.95979307667054314</v>
      </c>
      <c r="AU2282" s="17">
        <v>-1.0000000000000013</v>
      </c>
      <c r="AV2282" s="17">
        <v>-1.0000000000000013</v>
      </c>
      <c r="AW2282" s="17">
        <v>-1.0000000000000013</v>
      </c>
      <c r="AX2282" s="17">
        <v>-1.0000000000000013</v>
      </c>
      <c r="AY2282" s="17">
        <v>-7.0914669454439291E-2</v>
      </c>
      <c r="AZ2282" s="17">
        <v>0.87206718265181915</v>
      </c>
      <c r="BA2282" s="17">
        <v>-0.27429714447793063</v>
      </c>
      <c r="BB2282" s="17">
        <v>0.4828999714670329</v>
      </c>
      <c r="BC2282" s="17">
        <v>-0.15385687843721771</v>
      </c>
      <c r="BD2282" s="17">
        <v>14.052902395189804</v>
      </c>
      <c r="BE2282" s="17">
        <v>-3.0049020834590605</v>
      </c>
      <c r="BF2282" s="17">
        <v>-1.0000000000000013</v>
      </c>
      <c r="BG2282" s="22">
        <v>411.82943132500804</v>
      </c>
    </row>
    <row r="2283" spans="1:100" x14ac:dyDescent="0.25">
      <c r="A2283">
        <v>5450</v>
      </c>
      <c r="B2283" t="s">
        <v>2065</v>
      </c>
      <c r="C2283" s="48">
        <v>2</v>
      </c>
      <c r="D2283" s="22">
        <v>1529.2913281250001</v>
      </c>
      <c r="E2283" s="17">
        <v>122.02792441224034</v>
      </c>
      <c r="F2283" s="17">
        <v>58.667532043306785</v>
      </c>
      <c r="G2283" s="17">
        <v>0.86373740215551142</v>
      </c>
      <c r="H2283" s="17">
        <v>10.416008564934682</v>
      </c>
      <c r="I2283" s="17">
        <v>88.89637717673719</v>
      </c>
      <c r="J2283" s="17">
        <v>20.304583093568592</v>
      </c>
      <c r="K2283" s="17">
        <v>-0.99999999999999911</v>
      </c>
      <c r="L2283" s="17">
        <v>-0.99999999999999911</v>
      </c>
      <c r="M2283" s="17">
        <v>-0.99999999999999911</v>
      </c>
      <c r="N2283" s="17">
        <v>0.37302747867723146</v>
      </c>
      <c r="O2283" s="17">
        <v>-0.99999999999999911</v>
      </c>
      <c r="P2283" s="17">
        <v>-0.99999999999999911</v>
      </c>
      <c r="Q2283" s="17">
        <v>5.1251226815544459</v>
      </c>
      <c r="R2283" s="17">
        <v>-0.99999999999999911</v>
      </c>
      <c r="S2283" s="17">
        <v>2.6272298443293804</v>
      </c>
      <c r="T2283" s="17">
        <v>0.31125901256740585</v>
      </c>
      <c r="U2283" s="17">
        <v>0.60685249145656095</v>
      </c>
      <c r="V2283" s="17">
        <v>0.62748599720075127</v>
      </c>
      <c r="W2283" s="17">
        <v>5.8424157499408071</v>
      </c>
      <c r="X2283" s="17">
        <v>4.4292112629143565</v>
      </c>
      <c r="Y2283" s="17">
        <v>0.25254931333758324</v>
      </c>
      <c r="Z2283" s="17">
        <v>46.910810119692144</v>
      </c>
      <c r="AA2283" s="17">
        <v>1.5371231020019056</v>
      </c>
      <c r="AB2283" s="17">
        <v>2.5026115361896824</v>
      </c>
      <c r="AC2283" s="17">
        <v>33.945235374743945</v>
      </c>
      <c r="AD2283" s="17">
        <v>1.9154121591834787</v>
      </c>
      <c r="AE2283" s="17">
        <v>1.5539394399396225</v>
      </c>
      <c r="AF2283" s="17">
        <v>79.249347149770045</v>
      </c>
      <c r="AG2283" s="17">
        <v>44.513290958399075</v>
      </c>
      <c r="AH2283" s="17">
        <v>0.52088519209634176</v>
      </c>
      <c r="AI2283" s="17">
        <v>0.65800324973478086</v>
      </c>
      <c r="AJ2283" s="17">
        <v>0.33333333333333298</v>
      </c>
      <c r="AK2283" s="17">
        <v>1.0748912319542208</v>
      </c>
      <c r="AL2283" s="17">
        <v>1.1045532168715062</v>
      </c>
      <c r="AM2283" s="17">
        <v>0.33333333333333298</v>
      </c>
      <c r="AN2283" s="17">
        <v>0.69215590185675113</v>
      </c>
      <c r="AO2283" s="17">
        <v>0.79528968593786242</v>
      </c>
      <c r="AP2283" s="17">
        <v>0.33333333333333298</v>
      </c>
      <c r="AQ2283" s="17">
        <v>11.767209436898082</v>
      </c>
      <c r="AR2283" s="17">
        <v>2.2444243630026963</v>
      </c>
      <c r="AS2283" s="17">
        <v>10.300008198643861</v>
      </c>
      <c r="AT2283" s="17">
        <v>10.704602943450467</v>
      </c>
      <c r="AU2283" s="17">
        <v>-0.99999999999999911</v>
      </c>
      <c r="AV2283" s="17">
        <v>-0.99999999999999911</v>
      </c>
      <c r="AW2283" s="17">
        <v>-0.99999999999999911</v>
      </c>
      <c r="AX2283" s="17">
        <v>-0.99999999999999911</v>
      </c>
      <c r="AY2283" s="17">
        <v>7.5764736850999395E-2</v>
      </c>
      <c r="AZ2283" s="17">
        <v>-0.13951570388729539</v>
      </c>
      <c r="BA2283" s="17">
        <v>0.69817505022705673</v>
      </c>
      <c r="BB2283" s="17">
        <v>-8.0455608615232682E-2</v>
      </c>
      <c r="BC2283" s="17">
        <v>0.38537364095925208</v>
      </c>
      <c r="BD2283" s="17">
        <v>-0.96867182120302875</v>
      </c>
      <c r="BE2283" s="17">
        <v>11.506982849546525</v>
      </c>
      <c r="BF2283" s="17">
        <v>-0.99999999999999911</v>
      </c>
      <c r="BG2283" s="22">
        <v>772.50336232660595</v>
      </c>
    </row>
    <row r="2284" spans="1:100" x14ac:dyDescent="0.25">
      <c r="A2284">
        <v>5451</v>
      </c>
      <c r="B2284" t="s">
        <v>3061</v>
      </c>
      <c r="C2284" s="48">
        <v>2</v>
      </c>
      <c r="D2284" s="22">
        <v>1471.495126953125</v>
      </c>
      <c r="E2284" s="17">
        <v>83.089417900612915</v>
      </c>
      <c r="F2284" s="17">
        <v>-4.1497651938382534</v>
      </c>
      <c r="G2284" s="17">
        <v>0.42712060934890411</v>
      </c>
      <c r="H2284" s="17">
        <v>6.4333016977897568</v>
      </c>
      <c r="I2284" s="17">
        <v>58.319159324294397</v>
      </c>
      <c r="J2284" s="17">
        <v>12.752521896079401</v>
      </c>
      <c r="K2284" s="17">
        <v>-1</v>
      </c>
      <c r="L2284" s="17">
        <v>-1</v>
      </c>
      <c r="M2284" s="17">
        <v>-1</v>
      </c>
      <c r="N2284" s="17">
        <v>0.26422271783092743</v>
      </c>
      <c r="O2284" s="17">
        <v>-1</v>
      </c>
      <c r="P2284" s="17">
        <v>-1</v>
      </c>
      <c r="Q2284" s="17">
        <v>3.9563026125367018</v>
      </c>
      <c r="R2284" s="17">
        <v>-1</v>
      </c>
      <c r="S2284" s="17">
        <v>1.1028503063341573</v>
      </c>
      <c r="T2284" s="17">
        <v>0.14015714612621491</v>
      </c>
      <c r="U2284" s="17">
        <v>9.4138412154895962E-2</v>
      </c>
      <c r="V2284" s="17">
        <v>-4.4335223138832008E-2</v>
      </c>
      <c r="W2284" s="17">
        <v>2.4381052233624096</v>
      </c>
      <c r="X2284" s="17">
        <v>0.23478873537287209</v>
      </c>
      <c r="Y2284" s="17">
        <v>9.8610495900321421E-2</v>
      </c>
      <c r="Z2284" s="17">
        <v>32.77688054471875</v>
      </c>
      <c r="AA2284" s="17">
        <v>0.49617549407696371</v>
      </c>
      <c r="AB2284" s="17">
        <v>1.0021775675202669</v>
      </c>
      <c r="AC2284" s="17">
        <v>16.718699898228873</v>
      </c>
      <c r="AD2284" s="17">
        <v>0.60056419382211712</v>
      </c>
      <c r="AE2284" s="17">
        <v>0.45282351508355739</v>
      </c>
      <c r="AF2284" s="17">
        <v>51.34995361814358</v>
      </c>
      <c r="AG2284" s="17">
        <v>-3.1542345826489968</v>
      </c>
      <c r="AH2284" s="17">
        <v>0.19109779341459809</v>
      </c>
      <c r="AI2284" s="17">
        <v>0.26782347307600834</v>
      </c>
      <c r="AJ2284" s="17">
        <v>0.33333333333333298</v>
      </c>
      <c r="AK2284" s="17">
        <v>0.63467451966986799</v>
      </c>
      <c r="AL2284" s="17">
        <v>0.72006409043322761</v>
      </c>
      <c r="AM2284" s="17">
        <v>0.33333333333333298</v>
      </c>
      <c r="AN2284" s="17">
        <v>0.29530291881263526</v>
      </c>
      <c r="AO2284" s="17">
        <v>0.36163600623153591</v>
      </c>
      <c r="AP2284" s="17">
        <v>0.33333333333333298</v>
      </c>
      <c r="AQ2284" s="17">
        <v>6.8196907475728583</v>
      </c>
      <c r="AR2284" s="17">
        <v>2.2444243630026963</v>
      </c>
      <c r="AS2284" s="17">
        <v>4.0021112981639639</v>
      </c>
      <c r="AT2284" s="17">
        <v>6.2983435805778738</v>
      </c>
      <c r="AU2284" s="17">
        <v>-1</v>
      </c>
      <c r="AV2284" s="17">
        <v>-1</v>
      </c>
      <c r="AW2284" s="17">
        <v>-1</v>
      </c>
      <c r="AX2284" s="17">
        <v>-1</v>
      </c>
      <c r="AY2284" s="17">
        <v>9.44148209184845E-3</v>
      </c>
      <c r="AZ2284" s="17">
        <v>0.3178864030875766</v>
      </c>
      <c r="BA2284" s="17">
        <v>0.25845741882825801</v>
      </c>
      <c r="BB2284" s="17">
        <v>0.17427391749139137</v>
      </c>
      <c r="BC2284" s="17">
        <v>0.14155261650426498</v>
      </c>
      <c r="BD2284" s="17">
        <v>5.8235542910482465</v>
      </c>
      <c r="BE2284" s="17">
        <v>4.9452202566233083</v>
      </c>
      <c r="BF2284" s="17">
        <v>-1</v>
      </c>
      <c r="BG2284" s="22">
        <v>325.96886588127956</v>
      </c>
    </row>
    <row r="2285" spans="1:100" x14ac:dyDescent="0.25">
      <c r="A2285">
        <v>5453</v>
      </c>
      <c r="B2285" t="s">
        <v>2066</v>
      </c>
      <c r="C2285" s="48">
        <v>2</v>
      </c>
      <c r="D2285" s="22">
        <v>1493.583486328125</v>
      </c>
      <c r="E2285" s="17">
        <v>106.30516947267581</v>
      </c>
      <c r="F2285" s="17">
        <v>33.302897934125177</v>
      </c>
      <c r="G2285" s="17">
        <v>0.68743842587744064</v>
      </c>
      <c r="H2285" s="17">
        <v>8.8078543320664604</v>
      </c>
      <c r="I2285" s="17">
        <v>76.549778755349962</v>
      </c>
      <c r="J2285" s="17">
        <v>17.255179864370266</v>
      </c>
      <c r="K2285" s="17">
        <v>-0.99999999999999944</v>
      </c>
      <c r="L2285" s="17">
        <v>-0.99999999999999944</v>
      </c>
      <c r="M2285" s="17">
        <v>-0.99999999999999944</v>
      </c>
      <c r="N2285" s="17">
        <v>0.32909383190180808</v>
      </c>
      <c r="O2285" s="17">
        <v>-0.99999999999999944</v>
      </c>
      <c r="P2285" s="17">
        <v>-0.99999999999999944</v>
      </c>
      <c r="Q2285" s="17">
        <v>4.6531715678638559</v>
      </c>
      <c r="R2285" s="17">
        <v>-0.99999999999999944</v>
      </c>
      <c r="S2285" s="17">
        <v>2.0117094235955095</v>
      </c>
      <c r="T2285" s="17">
        <v>0.24217077686546318</v>
      </c>
      <c r="U2285" s="17">
        <v>0.39982663080837827</v>
      </c>
      <c r="V2285" s="17">
        <v>0.35621518183333939</v>
      </c>
      <c r="W2285" s="17">
        <v>4.4678088391290416</v>
      </c>
      <c r="X2285" s="17">
        <v>2.7355695847510995</v>
      </c>
      <c r="Y2285" s="17">
        <v>0.19039124619318232</v>
      </c>
      <c r="Z2285" s="17">
        <v>41.203752223827244</v>
      </c>
      <c r="AA2285" s="17">
        <v>1.1168048717831236</v>
      </c>
      <c r="AB2285" s="17">
        <v>1.896759958771248</v>
      </c>
      <c r="AC2285" s="17">
        <v>26.989431980638862</v>
      </c>
      <c r="AD2285" s="17">
        <v>1.3844972835451812</v>
      </c>
      <c r="AE2285" s="17">
        <v>1.1093261920896016</v>
      </c>
      <c r="AF2285" s="17">
        <v>67.984011964681542</v>
      </c>
      <c r="AG2285" s="17">
        <v>25.265895775598885</v>
      </c>
      <c r="AH2285" s="17">
        <v>0.38772224065953775</v>
      </c>
      <c r="AI2285" s="17">
        <v>0.50045480834943867</v>
      </c>
      <c r="AJ2285" s="17">
        <v>0.33333333333333298</v>
      </c>
      <c r="AK2285" s="17">
        <v>0.8971386649552564</v>
      </c>
      <c r="AL2285" s="17">
        <v>0.94930257031393661</v>
      </c>
      <c r="AM2285" s="17">
        <v>0.33333333333333298</v>
      </c>
      <c r="AN2285" s="17">
        <v>0.53191292495740405</v>
      </c>
      <c r="AO2285" s="17">
        <v>0.62018716800675</v>
      </c>
      <c r="AP2285" s="17">
        <v>0.33333333333333298</v>
      </c>
      <c r="AQ2285" s="17">
        <v>9.7694794035711094</v>
      </c>
      <c r="AR2285" s="17">
        <v>2.2444243630026963</v>
      </c>
      <c r="AS2285" s="17">
        <v>7.7570167366749754</v>
      </c>
      <c r="AT2285" s="17">
        <v>8.9254248914643135</v>
      </c>
      <c r="AU2285" s="17">
        <v>-0.99999999999999944</v>
      </c>
      <c r="AV2285" s="17">
        <v>-0.99999999999999944</v>
      </c>
      <c r="AW2285" s="17">
        <v>-0.99999999999999944</v>
      </c>
      <c r="AX2285" s="17">
        <v>-0.99999999999999944</v>
      </c>
      <c r="AY2285" s="17">
        <v>4.8984452377041687E-2</v>
      </c>
      <c r="AZ2285" s="17">
        <v>4.5176054505104674E-2</v>
      </c>
      <c r="BA2285" s="17">
        <v>0.52062400422007604</v>
      </c>
      <c r="BB2285" s="17">
        <v>2.2400157402652637E-2</v>
      </c>
      <c r="BC2285" s="17">
        <v>0.28692255590095384</v>
      </c>
      <c r="BD2285" s="17">
        <v>1.7739219818014234</v>
      </c>
      <c r="BE2285" s="17">
        <v>8.8574465816538179</v>
      </c>
      <c r="BF2285" s="17">
        <v>-0.99999999999999944</v>
      </c>
      <c r="BG2285" s="22">
        <v>74.947598981601232</v>
      </c>
    </row>
    <row r="2286" spans="1:100" x14ac:dyDescent="0.25">
      <c r="A2286">
        <v>5454</v>
      </c>
      <c r="B2286" t="s">
        <v>2067</v>
      </c>
      <c r="C2286" s="48">
        <v>2</v>
      </c>
      <c r="D2286" s="22">
        <v>1451.003193359375</v>
      </c>
      <c r="E2286" s="17">
        <v>24.553222705031196</v>
      </c>
      <c r="F2286" s="17">
        <v>-98.582908684700769</v>
      </c>
      <c r="G2286" s="17">
        <v>-0.22924472407148738</v>
      </c>
      <c r="H2286" s="17">
        <v>0.44610476941338639</v>
      </c>
      <c r="I2286" s="17">
        <v>12.352476133352219</v>
      </c>
      <c r="J2286" s="17">
        <v>1.3995202535228266</v>
      </c>
      <c r="K2286" s="17">
        <v>-1.0000000000000016</v>
      </c>
      <c r="L2286" s="17">
        <v>-1.0000000000000016</v>
      </c>
      <c r="M2286" s="17">
        <v>-1.0000000000000016</v>
      </c>
      <c r="N2286" s="17">
        <v>0.10065669309893149</v>
      </c>
      <c r="O2286" s="17">
        <v>-1.0000000000000016</v>
      </c>
      <c r="P2286" s="17">
        <v>-1.0000000000000016</v>
      </c>
      <c r="Q2286" s="17">
        <v>2.1992172531353189</v>
      </c>
      <c r="R2286" s="17">
        <v>-1.0000000000000016</v>
      </c>
      <c r="S2286" s="17">
        <v>-1.1887470398967175</v>
      </c>
      <c r="T2286" s="17">
        <v>-0.11706001882434966</v>
      </c>
      <c r="U2286" s="17">
        <v>-0.67662385158429572</v>
      </c>
      <c r="V2286" s="17">
        <v>-1.0542830001186365</v>
      </c>
      <c r="W2286" s="17">
        <v>-2.679589401896548</v>
      </c>
      <c r="X2286" s="17">
        <v>-6.0706800101116825</v>
      </c>
      <c r="Y2286" s="17">
        <v>-0.13280548465337036</v>
      </c>
      <c r="Z2286" s="17">
        <v>11.529366590011886</v>
      </c>
      <c r="AA2286" s="17">
        <v>-1.0686793969978396</v>
      </c>
      <c r="AB2286" s="17">
        <v>-1.2534224422512277</v>
      </c>
      <c r="AC2286" s="17">
        <v>-9.1779236123772208</v>
      </c>
      <c r="AD2286" s="17">
        <v>-1.3760446709766203</v>
      </c>
      <c r="AE2286" s="17">
        <v>-1.202482311581653</v>
      </c>
      <c r="AF2286" s="17">
        <v>9.4088394894347829</v>
      </c>
      <c r="AG2286" s="17">
        <v>-74.812750266294003</v>
      </c>
      <c r="AH2286" s="17">
        <v>-0.30467108093894602</v>
      </c>
      <c r="AI2286" s="17">
        <v>-0.3187331674835428</v>
      </c>
      <c r="AJ2286" s="17">
        <v>0.33333333333333298</v>
      </c>
      <c r="AK2286" s="17">
        <v>-2.710256700240421E-2</v>
      </c>
      <c r="AL2286" s="17">
        <v>0.14206219534130604</v>
      </c>
      <c r="AM2286" s="17">
        <v>0.33333333333333298</v>
      </c>
      <c r="AN2286" s="17">
        <v>-0.30128554234168409</v>
      </c>
      <c r="AO2286" s="17">
        <v>-0.29027488395609241</v>
      </c>
      <c r="AP2286" s="17">
        <v>0.33333333333333298</v>
      </c>
      <c r="AQ2286" s="17">
        <v>-0.61790626569856144</v>
      </c>
      <c r="AR2286" s="17">
        <v>2.2444243630026963</v>
      </c>
      <c r="AS2286" s="17">
        <v>-5.4655071421595309</v>
      </c>
      <c r="AT2286" s="17">
        <v>-0.32557914410214206</v>
      </c>
      <c r="AU2286" s="17">
        <v>-1.0000000000000016</v>
      </c>
      <c r="AV2286" s="17">
        <v>-1.0000000000000016</v>
      </c>
      <c r="AW2286" s="17">
        <v>-1.0000000000000016</v>
      </c>
      <c r="AX2286" s="17">
        <v>-1.0000000000000016</v>
      </c>
      <c r="AY2286" s="17">
        <v>-9.0262161791582363E-2</v>
      </c>
      <c r="AZ2286" s="17">
        <v>1.0054982663919974</v>
      </c>
      <c r="BA2286" s="17">
        <v>-0.40256940033885324</v>
      </c>
      <c r="BB2286" s="17">
        <v>0.55720841082648709</v>
      </c>
      <c r="BC2286" s="17">
        <v>-0.22498314356711721</v>
      </c>
      <c r="BD2286" s="17">
        <v>16.034297052857642</v>
      </c>
      <c r="BE2286" s="17">
        <v>-4.9190670614258201</v>
      </c>
      <c r="BF2286" s="17">
        <v>-1.0000000000000016</v>
      </c>
      <c r="BG2286" s="22">
        <v>618.14149301355906</v>
      </c>
    </row>
    <row r="2287" spans="1:100" x14ac:dyDescent="0.25">
      <c r="A2287">
        <v>5457</v>
      </c>
      <c r="B2287" t="s">
        <v>2068</v>
      </c>
      <c r="C2287" s="48">
        <v>2</v>
      </c>
      <c r="D2287" s="22">
        <v>1453.3711328124998</v>
      </c>
      <c r="E2287" s="17">
        <v>43.27214030944139</v>
      </c>
      <c r="F2287" s="17">
        <v>-68.384734269286682</v>
      </c>
      <c r="G2287" s="17">
        <v>-1.9349828210286857E-2</v>
      </c>
      <c r="H2287" s="17">
        <v>2.3607123999433997</v>
      </c>
      <c r="I2287" s="17">
        <v>27.051869428805425</v>
      </c>
      <c r="J2287" s="17">
        <v>5.0300244501090567</v>
      </c>
      <c r="K2287" s="17">
        <v>-1.0000000000000011</v>
      </c>
      <c r="L2287" s="17">
        <v>-1.0000000000000011</v>
      </c>
      <c r="M2287" s="17">
        <v>-1.0000000000000011</v>
      </c>
      <c r="N2287" s="17">
        <v>0.15296243196031645</v>
      </c>
      <c r="O2287" s="17">
        <v>-1.0000000000000011</v>
      </c>
      <c r="P2287" s="17">
        <v>-1.0000000000000011</v>
      </c>
      <c r="Q2287" s="17">
        <v>2.7611044061464618</v>
      </c>
      <c r="R2287" s="17">
        <v>-1.0000000000000011</v>
      </c>
      <c r="S2287" s="17">
        <v>-0.45593169781212328</v>
      </c>
      <c r="T2287" s="17">
        <v>-3.4806177400897753E-2</v>
      </c>
      <c r="U2287" s="17">
        <v>-0.4301466888763989</v>
      </c>
      <c r="V2287" s="17">
        <v>-0.73131822321647888</v>
      </c>
      <c r="W2287" s="17">
        <v>-1.0430343833362357</v>
      </c>
      <c r="X2287" s="17">
        <v>-4.0542942592178832</v>
      </c>
      <c r="Y2287" s="17">
        <v>-5.8802439907214482E-2</v>
      </c>
      <c r="Z2287" s="17">
        <v>18.323973955383217</v>
      </c>
      <c r="AA2287" s="17">
        <v>-0.56826440297549996</v>
      </c>
      <c r="AB2287" s="17">
        <v>-0.5321184594702224</v>
      </c>
      <c r="AC2287" s="17">
        <v>-0.89660706783937982</v>
      </c>
      <c r="AD2287" s="17">
        <v>-0.74395749222013197</v>
      </c>
      <c r="AE2287" s="17">
        <v>-0.67314258808378957</v>
      </c>
      <c r="AF2287" s="17">
        <v>22.820921654825035</v>
      </c>
      <c r="AG2287" s="17">
        <v>-51.897529243562879</v>
      </c>
      <c r="AH2287" s="17">
        <v>-0.14613230541983513</v>
      </c>
      <c r="AI2287" s="17">
        <v>-0.13116194956839838</v>
      </c>
      <c r="AJ2287" s="17">
        <v>0.33333333333333298</v>
      </c>
      <c r="AK2287" s="17">
        <v>0.18452291901551698</v>
      </c>
      <c r="AL2287" s="17">
        <v>0.32689774560671309</v>
      </c>
      <c r="AM2287" s="17">
        <v>0.33333333333333298</v>
      </c>
      <c r="AN2287" s="17">
        <v>-0.11050631231525943</v>
      </c>
      <c r="AO2287" s="17">
        <v>-8.1804446168550649E-2</v>
      </c>
      <c r="AP2287" s="17">
        <v>0.33333333333333298</v>
      </c>
      <c r="AQ2287" s="17">
        <v>1.7605155842535796</v>
      </c>
      <c r="AR2287" s="17">
        <v>2.2444243630026963</v>
      </c>
      <c r="AS2287" s="17">
        <v>-2.4379176498416752</v>
      </c>
      <c r="AT2287" s="17">
        <v>1.7926429796108874</v>
      </c>
      <c r="AU2287" s="17">
        <v>-1.0000000000000011</v>
      </c>
      <c r="AV2287" s="17">
        <v>-1.0000000000000011</v>
      </c>
      <c r="AW2287" s="17">
        <v>-1.0000000000000011</v>
      </c>
      <c r="AX2287" s="17">
        <v>-1.0000000000000011</v>
      </c>
      <c r="AY2287" s="17">
        <v>-5.8378567573038616E-2</v>
      </c>
      <c r="AZ2287" s="17">
        <v>0.78561124144948891</v>
      </c>
      <c r="BA2287" s="17">
        <v>-0.19118383759512925</v>
      </c>
      <c r="BB2287" s="17">
        <v>0.43475222445024531</v>
      </c>
      <c r="BC2287" s="17">
        <v>-0.10777100381458429</v>
      </c>
      <c r="BD2287" s="17">
        <v>12.769068559623346</v>
      </c>
      <c r="BE2287" s="17">
        <v>-1.7646293512904121</v>
      </c>
      <c r="BF2287" s="17">
        <v>-1.0000000000000011</v>
      </c>
      <c r="BG2287" s="22">
        <v>-43.255124535395453</v>
      </c>
    </row>
    <row r="2288" spans="1:100" x14ac:dyDescent="0.25">
      <c r="A2288">
        <v>5458</v>
      </c>
      <c r="B2288" t="s">
        <v>2069</v>
      </c>
      <c r="C2288" s="48">
        <v>2</v>
      </c>
      <c r="D2288" s="22">
        <v>1568.031279296875</v>
      </c>
      <c r="E2288" s="17">
        <v>151.07237918396027</v>
      </c>
      <c r="F2288" s="17">
        <v>105.52331342621972</v>
      </c>
      <c r="G2288" s="17">
        <v>1.1894123657666134</v>
      </c>
      <c r="H2288" s="17">
        <v>13.386732401948493</v>
      </c>
      <c r="I2288" s="17">
        <v>111.70409890317541</v>
      </c>
      <c r="J2288" s="17">
        <v>25.937708745633266</v>
      </c>
      <c r="K2288" s="17">
        <v>-0.99999999999999833</v>
      </c>
      <c r="L2288" s="17">
        <v>-0.99999999999999833</v>
      </c>
      <c r="M2288" s="17">
        <v>-0.99999999999999833</v>
      </c>
      <c r="N2288" s="17">
        <v>0.4541855722575443</v>
      </c>
      <c r="O2288" s="17">
        <v>-0.99999999999999833</v>
      </c>
      <c r="P2288" s="17">
        <v>-0.99999999999999833</v>
      </c>
      <c r="Q2288" s="17">
        <v>5.9969522577793928</v>
      </c>
      <c r="R2288" s="17">
        <v>-0.99999999999999833</v>
      </c>
      <c r="S2288" s="17">
        <v>3.7642732625975333</v>
      </c>
      <c r="T2288" s="17">
        <v>0.43888487360868822</v>
      </c>
      <c r="U2288" s="17">
        <v>0.9892888564120188</v>
      </c>
      <c r="V2288" s="17">
        <v>1.1286012888981365</v>
      </c>
      <c r="W2288" s="17">
        <v>8.3817104475576976</v>
      </c>
      <c r="X2288" s="17">
        <v>7.5578550222296688</v>
      </c>
      <c r="Y2288" s="17">
        <v>0.36737315793813285</v>
      </c>
      <c r="Z2288" s="17">
        <v>57.453389048968901</v>
      </c>
      <c r="AA2288" s="17">
        <v>2.3135718779475862</v>
      </c>
      <c r="AB2288" s="17">
        <v>3.6217938173066493</v>
      </c>
      <c r="AC2288" s="17">
        <v>46.794606738580541</v>
      </c>
      <c r="AD2288" s="17">
        <v>2.8961647787073526</v>
      </c>
      <c r="AE2288" s="17">
        <v>2.3752681077033078</v>
      </c>
      <c r="AF2288" s="17">
        <v>100.05966439565029</v>
      </c>
      <c r="AG2288" s="17">
        <v>80.06877096232158</v>
      </c>
      <c r="AH2288" s="17">
        <v>0.76687549946559941</v>
      </c>
      <c r="AI2288" s="17">
        <v>0.94904057733802327</v>
      </c>
      <c r="AJ2288" s="17">
        <v>0.33333333333333298</v>
      </c>
      <c r="AK2288" s="17">
        <v>1.403251396098681</v>
      </c>
      <c r="AL2288" s="17">
        <v>1.3913458559194376</v>
      </c>
      <c r="AM2288" s="17">
        <v>0.33333333333333298</v>
      </c>
      <c r="AN2288" s="17">
        <v>0.98817081227980652</v>
      </c>
      <c r="AO2288" s="17">
        <v>1.1187544465356847</v>
      </c>
      <c r="AP2288" s="17">
        <v>0.33333333333333298</v>
      </c>
      <c r="AQ2288" s="17">
        <v>15.457591931702698</v>
      </c>
      <c r="AR2288" s="17">
        <v>2.2444243630026963</v>
      </c>
      <c r="AS2288" s="17">
        <v>14.997645526575841</v>
      </c>
      <c r="AT2288" s="17">
        <v>13.991257010144196</v>
      </c>
      <c r="AU2288" s="17">
        <v>-0.99999999999999833</v>
      </c>
      <c r="AV2288" s="17">
        <v>-0.99999999999999833</v>
      </c>
      <c r="AW2288" s="17">
        <v>-0.99999999999999833</v>
      </c>
      <c r="AX2288" s="17">
        <v>-0.99999999999999833</v>
      </c>
      <c r="AY2288" s="17">
        <v>0.12523563200693452</v>
      </c>
      <c r="AZ2288" s="17">
        <v>-0.48069455224795438</v>
      </c>
      <c r="BA2288" s="17">
        <v>1.0261629470837725</v>
      </c>
      <c r="BB2288" s="17">
        <v>-0.27045981942943614</v>
      </c>
      <c r="BC2288" s="17">
        <v>0.56724113798466147</v>
      </c>
      <c r="BD2288" s="17">
        <v>-6.0350321362209787</v>
      </c>
      <c r="BE2288" s="17">
        <v>16.401439107030672</v>
      </c>
      <c r="BF2288" s="17">
        <v>-0.99999999999999833</v>
      </c>
      <c r="BG2288" s="22">
        <v>271.00153771672313</v>
      </c>
    </row>
    <row r="2289" spans="1:100" x14ac:dyDescent="0.25">
      <c r="A2289">
        <v>5459</v>
      </c>
      <c r="B2289" t="s">
        <v>3062</v>
      </c>
      <c r="C2289" s="48">
        <v>3</v>
      </c>
      <c r="D2289" s="22">
        <v>1456.4081703655011</v>
      </c>
      <c r="E2289" s="17">
        <v>67.619876205045486</v>
      </c>
      <c r="F2289" s="17">
        <v>-27.666572892523018</v>
      </c>
      <c r="G2289" s="17">
        <v>0.1187638880366674</v>
      </c>
      <c r="H2289" s="17">
        <v>0.80049838134105111</v>
      </c>
      <c r="I2289" s="17">
        <v>50.566626163080301</v>
      </c>
      <c r="J2289" s="17">
        <v>18.598102531217513</v>
      </c>
      <c r="K2289" s="17">
        <v>-1.0000000000000004</v>
      </c>
      <c r="L2289" s="17">
        <v>-1.0000000000000004</v>
      </c>
      <c r="M2289" s="17">
        <v>-1.0000000000000004</v>
      </c>
      <c r="N2289" s="17">
        <v>-4.5063020290780159E-2</v>
      </c>
      <c r="O2289" s="17">
        <v>-1.0000000000000004</v>
      </c>
      <c r="P2289" s="17">
        <v>-1.0000000000000004</v>
      </c>
      <c r="Q2289" s="17">
        <v>0.37972900748762983</v>
      </c>
      <c r="R2289" s="17">
        <v>-1.0000000000000004</v>
      </c>
      <c r="S2289" s="17">
        <v>-0.38817073102038346</v>
      </c>
      <c r="T2289" s="17">
        <v>-4.3920894926823315E-2</v>
      </c>
      <c r="U2289" s="17">
        <v>0.59855541794709477</v>
      </c>
      <c r="V2289" s="17">
        <v>0.72650534852230431</v>
      </c>
      <c r="W2289" s="17">
        <v>0.42076937385342189</v>
      </c>
      <c r="X2289" s="17">
        <v>0.25012853665856172</v>
      </c>
      <c r="Y2289" s="17">
        <v>-0.16151477803387546</v>
      </c>
      <c r="Z2289" s="17">
        <v>17.233108682975594</v>
      </c>
      <c r="AA2289" s="17">
        <v>0.60296368521612265</v>
      </c>
      <c r="AB2289" s="17">
        <v>1.6202538097685228</v>
      </c>
      <c r="AC2289" s="17">
        <v>27.920697319549735</v>
      </c>
      <c r="AD2289" s="17">
        <v>-0.25111189669361461</v>
      </c>
      <c r="AE2289" s="17">
        <v>-0.72225011598513034</v>
      </c>
      <c r="AF2289" s="17">
        <v>46.051809696308709</v>
      </c>
      <c r="AG2289" s="17">
        <v>-3.3654223343946179</v>
      </c>
      <c r="AH2289" s="17">
        <v>-2.2643830642940559E-2</v>
      </c>
      <c r="AI2289" s="17">
        <v>3.7645245958302098E-2</v>
      </c>
      <c r="AJ2289" s="17">
        <v>0.33333333333333298</v>
      </c>
      <c r="AK2289" s="17">
        <v>0.88752882749603479</v>
      </c>
      <c r="AL2289" s="17">
        <v>0.7677071437994768</v>
      </c>
      <c r="AM2289" s="17">
        <v>0.33333333333333298</v>
      </c>
      <c r="AN2289" s="17">
        <v>-3.4680062211908377E-2</v>
      </c>
      <c r="AO2289" s="17">
        <v>9.7610903596537235E-2</v>
      </c>
      <c r="AP2289" s="17">
        <v>0.33333333333333298</v>
      </c>
      <c r="AQ2289" s="17">
        <v>4.5148164667715793</v>
      </c>
      <c r="AR2289" s="17">
        <v>1.5500601641762857</v>
      </c>
      <c r="AS2289" s="17">
        <v>8.172754092080881</v>
      </c>
      <c r="AT2289" s="17">
        <v>8.8752882749603472</v>
      </c>
      <c r="AU2289" s="17">
        <v>-1.0000000000000004</v>
      </c>
      <c r="AV2289" s="17">
        <v>-1.0000000000000004</v>
      </c>
      <c r="AW2289" s="17">
        <v>-1.0000000000000004</v>
      </c>
      <c r="AX2289" s="17">
        <v>-1.0000000000000004</v>
      </c>
      <c r="AY2289" s="17">
        <v>8.570238082440515E-2</v>
      </c>
      <c r="AZ2289" s="17">
        <v>0.61653969656869012</v>
      </c>
      <c r="BA2289" s="17">
        <v>2.2814681935173976E-2</v>
      </c>
      <c r="BB2289" s="17">
        <v>0.47592007079824278</v>
      </c>
      <c r="BC2289" s="17">
        <v>-9.8376971210771241E-2</v>
      </c>
      <c r="BD2289" s="17">
        <v>14.980700252799515</v>
      </c>
      <c r="BE2289" s="17">
        <v>-2.3453508705934114</v>
      </c>
      <c r="BF2289" s="17">
        <v>-1.0000000000000004</v>
      </c>
      <c r="CU2289" t="e">
        <v>#N/A</v>
      </c>
      <c r="CV2289" t="e">
        <v>#N/A</v>
      </c>
    </row>
    <row r="2290" spans="1:100" x14ac:dyDescent="0.25">
      <c r="A2290">
        <v>5460</v>
      </c>
      <c r="B2290" t="s">
        <v>2070</v>
      </c>
      <c r="C2290" s="48">
        <v>2</v>
      </c>
      <c r="D2290" s="22">
        <v>1638.9445703125</v>
      </c>
      <c r="E2290" s="17">
        <v>126.76064913599866</v>
      </c>
      <c r="F2290" s="17">
        <v>66.302570013372133</v>
      </c>
      <c r="G2290" s="17">
        <v>0.91680536174730665</v>
      </c>
      <c r="H2290" s="17">
        <v>10.900080938177613</v>
      </c>
      <c r="I2290" s="17">
        <v>92.61284110610714</v>
      </c>
      <c r="J2290" s="17">
        <v>21.222487500971074</v>
      </c>
      <c r="K2290" s="17">
        <v>-0.999999999999999</v>
      </c>
      <c r="L2290" s="17">
        <v>-0.999999999999999</v>
      </c>
      <c r="M2290" s="17">
        <v>-0.999999999999999</v>
      </c>
      <c r="N2290" s="17">
        <v>0.38625199671482358</v>
      </c>
      <c r="O2290" s="17">
        <v>-0.999999999999999</v>
      </c>
      <c r="P2290" s="17">
        <v>-0.999999999999999</v>
      </c>
      <c r="Q2290" s="17">
        <v>5.2671852343802303</v>
      </c>
      <c r="R2290" s="17">
        <v>-0.999999999999999</v>
      </c>
      <c r="S2290" s="17">
        <v>2.8125083610004546</v>
      </c>
      <c r="T2290" s="17">
        <v>0.33205534263069708</v>
      </c>
      <c r="U2290" s="17">
        <v>0.66916958619683786</v>
      </c>
      <c r="V2290" s="17">
        <v>0.70914154037103683</v>
      </c>
      <c r="W2290" s="17">
        <v>6.2561877725446324</v>
      </c>
      <c r="X2290" s="17">
        <v>4.9390163113451884</v>
      </c>
      <c r="Y2290" s="17">
        <v>0.27125958531511518</v>
      </c>
      <c r="Z2290" s="17">
        <v>48.628698244737748</v>
      </c>
      <c r="AA2290" s="17">
        <v>1.6636435806107182</v>
      </c>
      <c r="AB2290" s="17">
        <v>2.6849796231056016</v>
      </c>
      <c r="AC2290" s="17">
        <v>36.039009832427816</v>
      </c>
      <c r="AD2290" s="17">
        <v>2.075223462469876</v>
      </c>
      <c r="AE2290" s="17">
        <v>1.6877729900202907</v>
      </c>
      <c r="AF2290" s="17">
        <v>82.640338776671911</v>
      </c>
      <c r="AG2290" s="17">
        <v>50.306971735065083</v>
      </c>
      <c r="AH2290" s="17">
        <v>0.56096872675525233</v>
      </c>
      <c r="AI2290" s="17">
        <v>0.70542708904284623</v>
      </c>
      <c r="AJ2290" s="17">
        <v>0.33333333333333298</v>
      </c>
      <c r="AK2290" s="17">
        <v>1.1283967385770191</v>
      </c>
      <c r="AL2290" s="17">
        <v>1.1512853942899521</v>
      </c>
      <c r="AM2290" s="17">
        <v>0.33333333333333298</v>
      </c>
      <c r="AN2290" s="17">
        <v>0.74039082642914789</v>
      </c>
      <c r="AO2290" s="17">
        <v>0.84799749821314951</v>
      </c>
      <c r="AP2290" s="17">
        <v>0.33333333333333298</v>
      </c>
      <c r="AQ2290" s="17">
        <v>12.36854847426547</v>
      </c>
      <c r="AR2290" s="17">
        <v>2.2444243630026963</v>
      </c>
      <c r="AS2290" s="17">
        <v>11.065477011878434</v>
      </c>
      <c r="AT2290" s="17">
        <v>11.240155395102194</v>
      </c>
      <c r="AU2290" s="17">
        <v>-0.999999999999999</v>
      </c>
      <c r="AV2290" s="17">
        <v>-0.999999999999999</v>
      </c>
      <c r="AW2290" s="17">
        <v>-0.999999999999999</v>
      </c>
      <c r="AX2290" s="17">
        <v>-0.999999999999999</v>
      </c>
      <c r="AY2290" s="17">
        <v>8.3825901381411605E-2</v>
      </c>
      <c r="AZ2290" s="17">
        <v>-0.1951099845701641</v>
      </c>
      <c r="BA2290" s="17">
        <v>0.75161989678202445</v>
      </c>
      <c r="BB2290" s="17">
        <v>-0.11141634219437158</v>
      </c>
      <c r="BC2290" s="17">
        <v>0.41500851640743142</v>
      </c>
      <c r="BD2290" s="17">
        <v>-1.7942231669180853</v>
      </c>
      <c r="BE2290" s="17">
        <v>12.304522838546537</v>
      </c>
      <c r="BF2290" s="17">
        <v>-0.999999999999999</v>
      </c>
      <c r="BG2290" s="22">
        <v>962.28598412751751</v>
      </c>
    </row>
    <row r="2291" spans="1:100" x14ac:dyDescent="0.25">
      <c r="A2291">
        <v>5461</v>
      </c>
      <c r="B2291" t="s">
        <v>2071</v>
      </c>
      <c r="C2291" s="48">
        <v>3</v>
      </c>
      <c r="D2291" s="22">
        <v>1494.4263997064625</v>
      </c>
      <c r="E2291" s="17">
        <v>83.216853144149951</v>
      </c>
      <c r="F2291" s="17">
        <v>61.483033105428554</v>
      </c>
      <c r="G2291" s="17">
        <v>0.57525652980381059</v>
      </c>
      <c r="H2291" s="17">
        <v>6.5449148083510158</v>
      </c>
      <c r="I2291" s="17">
        <v>60.407186887674712</v>
      </c>
      <c r="J2291" s="17">
        <v>15.33972311371188</v>
      </c>
      <c r="K2291" s="17">
        <v>-0.99999999999999933</v>
      </c>
      <c r="L2291" s="17">
        <v>-0.99999999999999933</v>
      </c>
      <c r="M2291" s="17">
        <v>-0.99999999999999933</v>
      </c>
      <c r="N2291" s="17">
        <v>0.45769449950425273</v>
      </c>
      <c r="O2291" s="17">
        <v>-0.99999999999999933</v>
      </c>
      <c r="P2291" s="17">
        <v>-0.99999999999999933</v>
      </c>
      <c r="Q2291" s="17">
        <v>6.0248947325589892</v>
      </c>
      <c r="R2291" s="17">
        <v>-0.99999999999999933</v>
      </c>
      <c r="S2291" s="17">
        <v>-0.42892355802594079</v>
      </c>
      <c r="T2291" s="17">
        <v>-0.10482204190510774</v>
      </c>
      <c r="U2291" s="17">
        <v>0.68893359592195558</v>
      </c>
      <c r="V2291" s="17">
        <v>1.187350755024063</v>
      </c>
      <c r="W2291" s="17">
        <v>0.52002007579202802</v>
      </c>
      <c r="X2291" s="17">
        <v>2.1792279435126964</v>
      </c>
      <c r="Y2291" s="17">
        <v>3.0785091079311315E-2</v>
      </c>
      <c r="Z2291" s="17">
        <v>23.976708532747949</v>
      </c>
      <c r="AA2291" s="17">
        <v>1.6863645738974347</v>
      </c>
      <c r="AB2291" s="17">
        <v>-1.5673526559735429</v>
      </c>
      <c r="AC2291" s="17">
        <v>32.315054422656267</v>
      </c>
      <c r="AD2291" s="17">
        <v>-0.55271821099651952</v>
      </c>
      <c r="AE2291" s="17">
        <v>-0.38594169045108923</v>
      </c>
      <c r="AF2291" s="17">
        <v>54.338468608979618</v>
      </c>
      <c r="AG2291" s="17">
        <v>51.838003547094964</v>
      </c>
      <c r="AH2291" s="17">
        <v>4.7734251154997034E-2</v>
      </c>
      <c r="AI2291" s="17">
        <v>0.39156753534291772</v>
      </c>
      <c r="AJ2291" s="17">
        <v>0.33333333333333298</v>
      </c>
      <c r="AK2291" s="17">
        <v>0.5940140528967448</v>
      </c>
      <c r="AL2291" s="17">
        <v>0.54946202498657293</v>
      </c>
      <c r="AM2291" s="17">
        <v>0.33333333333333298</v>
      </c>
      <c r="AN2291" s="17">
        <v>0.2624796004350482</v>
      </c>
      <c r="AO2291" s="17">
        <v>0.27271409540952657</v>
      </c>
      <c r="AP2291" s="17">
        <v>0.33333333333333298</v>
      </c>
      <c r="AQ2291" s="17">
        <v>6.0687182786950871</v>
      </c>
      <c r="AR2291" s="17">
        <v>-0.94376902654367423</v>
      </c>
      <c r="AS2291" s="17">
        <v>9.6046613591144823</v>
      </c>
      <c r="AT2291" s="17">
        <v>6.6788307811410768</v>
      </c>
      <c r="AU2291" s="17">
        <v>-0.99999999999999933</v>
      </c>
      <c r="AV2291" s="17">
        <v>-0.99999999999999933</v>
      </c>
      <c r="AW2291" s="17">
        <v>-0.99999999999999933</v>
      </c>
      <c r="AX2291" s="17">
        <v>-0.99999999999999933</v>
      </c>
      <c r="AY2291" s="17">
        <v>-0.11690940588524787</v>
      </c>
      <c r="AZ2291" s="17">
        <v>0.23539752318251095</v>
      </c>
      <c r="BA2291" s="17">
        <v>8.854641938293363E-2</v>
      </c>
      <c r="BB2291" s="17">
        <v>0.20608636666069807</v>
      </c>
      <c r="BC2291" s="17">
        <v>1.9758089288757111E-2</v>
      </c>
      <c r="BD2291" s="17">
        <v>6.3291467824300032</v>
      </c>
      <c r="BE2291" s="17">
        <v>0.93668432913359778</v>
      </c>
      <c r="BF2291" s="17">
        <v>-0.99999999999999933</v>
      </c>
      <c r="CU2291" t="e">
        <v>#N/A</v>
      </c>
      <c r="CV2291" t="e">
        <v>#N/A</v>
      </c>
    </row>
    <row r="2292" spans="1:100" x14ac:dyDescent="0.25">
      <c r="A2292">
        <v>5462</v>
      </c>
      <c r="B2292" t="s">
        <v>2072</v>
      </c>
      <c r="C2292" s="48">
        <v>2</v>
      </c>
      <c r="D2292" s="22">
        <v>1496.9414746093751</v>
      </c>
      <c r="E2292" s="17">
        <v>106.06343409050939</v>
      </c>
      <c r="F2292" s="17">
        <v>32.912919870900069</v>
      </c>
      <c r="G2292" s="17">
        <v>0.6847278512631354</v>
      </c>
      <c r="H2292" s="17">
        <v>8.7831291627459933</v>
      </c>
      <c r="I2292" s="17">
        <v>76.359951355551289</v>
      </c>
      <c r="J2292" s="17">
        <v>17.20829567277514</v>
      </c>
      <c r="K2292" s="17">
        <v>-0.99999999999999944</v>
      </c>
      <c r="L2292" s="17">
        <v>-0.99999999999999944</v>
      </c>
      <c r="M2292" s="17">
        <v>-0.99999999999999944</v>
      </c>
      <c r="N2292" s="17">
        <v>0.32841835760140436</v>
      </c>
      <c r="O2292" s="17">
        <v>-0.99999999999999944</v>
      </c>
      <c r="P2292" s="17">
        <v>-0.99999999999999944</v>
      </c>
      <c r="Q2292" s="17">
        <v>4.6459153787754675</v>
      </c>
      <c r="R2292" s="17">
        <v>-0.99999999999999944</v>
      </c>
      <c r="S2292" s="17">
        <v>2.0022458744459319</v>
      </c>
      <c r="T2292" s="17">
        <v>0.24110855392013275</v>
      </c>
      <c r="U2292" s="17">
        <v>0.39664363420667043</v>
      </c>
      <c r="V2292" s="17">
        <v>0.35204442712301681</v>
      </c>
      <c r="W2292" s="17">
        <v>4.4466744305479153</v>
      </c>
      <c r="X2292" s="17">
        <v>2.7095300566978113</v>
      </c>
      <c r="Y2292" s="17">
        <v>0.18943557371888414</v>
      </c>
      <c r="Z2292" s="17">
        <v>41.116006925576038</v>
      </c>
      <c r="AA2292" s="17">
        <v>1.1103425317921995</v>
      </c>
      <c r="AB2292" s="17">
        <v>1.8874450668730836</v>
      </c>
      <c r="AC2292" s="17">
        <v>26.882487377214609</v>
      </c>
      <c r="AD2292" s="17">
        <v>1.3763345340236388</v>
      </c>
      <c r="AE2292" s="17">
        <v>1.1024903192544397</v>
      </c>
      <c r="AF2292" s="17">
        <v>67.810808851317006</v>
      </c>
      <c r="AG2292" s="17">
        <v>24.969969492443884</v>
      </c>
      <c r="AH2292" s="17">
        <v>0.38567487700859254</v>
      </c>
      <c r="AI2292" s="17">
        <v>0.49803252085374211</v>
      </c>
      <c r="AJ2292" s="17">
        <v>0.33333333333333298</v>
      </c>
      <c r="AK2292" s="17">
        <v>0.89440574156621155</v>
      </c>
      <c r="AL2292" s="17">
        <v>0.94691561112507716</v>
      </c>
      <c r="AM2292" s="17">
        <v>0.33333333333333298</v>
      </c>
      <c r="AN2292" s="17">
        <v>0.5294492093166564</v>
      </c>
      <c r="AO2292" s="17">
        <v>0.61749498878923481</v>
      </c>
      <c r="AP2292" s="17">
        <v>0.33333333333333298</v>
      </c>
      <c r="AQ2292" s="17">
        <v>9.7387645552555391</v>
      </c>
      <c r="AR2292" s="17">
        <v>2.2444243630026963</v>
      </c>
      <c r="AS2292" s="17">
        <v>7.7179185623875872</v>
      </c>
      <c r="AT2292" s="17">
        <v>8.8980702524082336</v>
      </c>
      <c r="AU2292" s="17">
        <v>-0.99999999999999944</v>
      </c>
      <c r="AV2292" s="17">
        <v>-0.99999999999999944</v>
      </c>
      <c r="AW2292" s="17">
        <v>-0.99999999999999944</v>
      </c>
      <c r="AX2292" s="17">
        <v>-0.99999999999999944</v>
      </c>
      <c r="AY2292" s="17">
        <v>4.8572708867286471E-2</v>
      </c>
      <c r="AZ2292" s="17">
        <v>4.8015667090150232E-2</v>
      </c>
      <c r="BA2292" s="17">
        <v>0.51789417919096881</v>
      </c>
      <c r="BB2292" s="17">
        <v>2.3981551884848989E-2</v>
      </c>
      <c r="BC2292" s="17">
        <v>0.28540888283521282</v>
      </c>
      <c r="BD2292" s="17">
        <v>1.8160890170089874</v>
      </c>
      <c r="BE2292" s="17">
        <v>8.8167102943590816</v>
      </c>
      <c r="BF2292" s="17">
        <v>-0.99999999999999944</v>
      </c>
      <c r="BG2292" s="22">
        <v>124.85115808757597</v>
      </c>
    </row>
    <row r="2293" spans="1:100" x14ac:dyDescent="0.25">
      <c r="A2293">
        <v>5464</v>
      </c>
      <c r="B2293" t="s">
        <v>2073</v>
      </c>
      <c r="C2293" s="48">
        <v>2</v>
      </c>
      <c r="D2293" s="22">
        <v>1486.2549414062501</v>
      </c>
      <c r="E2293" s="17">
        <v>156.44264176761698</v>
      </c>
      <c r="F2293" s="17">
        <v>114.18685528184655</v>
      </c>
      <c r="G2293" s="17">
        <v>1.2496290262362528</v>
      </c>
      <c r="H2293" s="17">
        <v>13.936013398740556</v>
      </c>
      <c r="I2293" s="17">
        <v>115.92120180865689</v>
      </c>
      <c r="J2293" s="17">
        <v>26.979262603541283</v>
      </c>
      <c r="K2293" s="17">
        <v>-0.99999999999999822</v>
      </c>
      <c r="L2293" s="17">
        <v>-0.99999999999999822</v>
      </c>
      <c r="M2293" s="17">
        <v>-0.99999999999999822</v>
      </c>
      <c r="N2293" s="17">
        <v>0.46919154419748355</v>
      </c>
      <c r="O2293" s="17">
        <v>-0.99999999999999822</v>
      </c>
      <c r="P2293" s="17">
        <v>-0.99999999999999822</v>
      </c>
      <c r="Q2293" s="17">
        <v>6.1581518323393132</v>
      </c>
      <c r="R2293" s="17">
        <v>-0.99999999999999822</v>
      </c>
      <c r="S2293" s="17">
        <v>3.97451035512041</v>
      </c>
      <c r="T2293" s="17">
        <v>0.46248264439295228</v>
      </c>
      <c r="U2293" s="17">
        <v>1.0600005883929446</v>
      </c>
      <c r="V2293" s="17">
        <v>1.2212565211017372</v>
      </c>
      <c r="W2293" s="17">
        <v>8.8512210446981783</v>
      </c>
      <c r="X2293" s="17">
        <v>8.1363351021725556</v>
      </c>
      <c r="Y2293" s="17">
        <v>0.38860386105225542</v>
      </c>
      <c r="Z2293" s="17">
        <v>59.402691165470301</v>
      </c>
      <c r="AA2293" s="17">
        <v>2.4571357300618675</v>
      </c>
      <c r="AB2293" s="17">
        <v>3.8287284206866423</v>
      </c>
      <c r="AC2293" s="17">
        <v>49.170430240900515</v>
      </c>
      <c r="AD2293" s="17">
        <v>3.0775040098221562</v>
      </c>
      <c r="AE2293" s="17">
        <v>2.5271301635774153</v>
      </c>
      <c r="AF2293" s="17">
        <v>103.90745113972758</v>
      </c>
      <c r="AG2293" s="17">
        <v>86.642909310235623</v>
      </c>
      <c r="AH2293" s="17">
        <v>0.81235862366229139</v>
      </c>
      <c r="AI2293" s="17">
        <v>1.0028528070100688</v>
      </c>
      <c r="AJ2293" s="17">
        <v>0.33333333333333298</v>
      </c>
      <c r="AK2293" s="17">
        <v>1.4639645448676277</v>
      </c>
      <c r="AL2293" s="17">
        <v>1.4443732510229907</v>
      </c>
      <c r="AM2293" s="17">
        <v>0.33333333333333298</v>
      </c>
      <c r="AN2293" s="17">
        <v>1.0429033872289246</v>
      </c>
      <c r="AO2293" s="17">
        <v>1.1785624448135983</v>
      </c>
      <c r="AP2293" s="17">
        <v>0.33333333333333298</v>
      </c>
      <c r="AQ2293" s="17">
        <v>16.139936399415955</v>
      </c>
      <c r="AR2293" s="17">
        <v>2.2444243630026963</v>
      </c>
      <c r="AS2293" s="17">
        <v>15.866229432593789</v>
      </c>
      <c r="AT2293" s="17">
        <v>14.598952885260921</v>
      </c>
      <c r="AU2293" s="17">
        <v>-0.99999999999999822</v>
      </c>
      <c r="AV2293" s="17">
        <v>-0.99999999999999822</v>
      </c>
      <c r="AW2293" s="17">
        <v>-0.99999999999999822</v>
      </c>
      <c r="AX2293" s="17">
        <v>-0.99999999999999822</v>
      </c>
      <c r="AY2293" s="17">
        <v>0.13438270325767812</v>
      </c>
      <c r="AZ2293" s="17">
        <v>-0.54377785052595584</v>
      </c>
      <c r="BA2293" s="17">
        <v>1.0868072643631213</v>
      </c>
      <c r="BB2293" s="17">
        <v>-0.30559122444607484</v>
      </c>
      <c r="BC2293" s="17">
        <v>0.60086808061915797</v>
      </c>
      <c r="BD2293" s="17">
        <v>-6.9717921976133432</v>
      </c>
      <c r="BE2293" s="17">
        <v>17.306414446161646</v>
      </c>
      <c r="BF2293" s="17">
        <v>-0.99999999999999822</v>
      </c>
      <c r="BG2293" s="22">
        <v>304.10225525405167</v>
      </c>
    </row>
    <row r="2294" spans="1:100" x14ac:dyDescent="0.25">
      <c r="A2294">
        <v>5465</v>
      </c>
      <c r="B2294" t="s">
        <v>2074</v>
      </c>
      <c r="C2294" s="48">
        <v>2</v>
      </c>
      <c r="D2294" s="22">
        <v>1548.7161425781251</v>
      </c>
      <c r="E2294" s="17">
        <v>90.309761024146638</v>
      </c>
      <c r="F2294" s="17">
        <v>7.4984072908911363</v>
      </c>
      <c r="G2294" s="17">
        <v>0.50808219056977511</v>
      </c>
      <c r="H2294" s="17">
        <v>7.1718125631885989</v>
      </c>
      <c r="I2294" s="17">
        <v>63.989073875119594</v>
      </c>
      <c r="J2294" s="17">
        <v>14.152895922225325</v>
      </c>
      <c r="K2294" s="17">
        <v>-0.99999999999999989</v>
      </c>
      <c r="L2294" s="17">
        <v>-0.99999999999999989</v>
      </c>
      <c r="M2294" s="17">
        <v>-0.99999999999999989</v>
      </c>
      <c r="N2294" s="17">
        <v>0.28439831718396769</v>
      </c>
      <c r="O2294" s="17">
        <v>-0.99999999999999989</v>
      </c>
      <c r="P2294" s="17">
        <v>-0.99999999999999989</v>
      </c>
      <c r="Q2294" s="17">
        <v>4.1730361933549709</v>
      </c>
      <c r="R2294" s="17">
        <v>-0.99999999999999989</v>
      </c>
      <c r="S2294" s="17">
        <v>1.385515059065048</v>
      </c>
      <c r="T2294" s="17">
        <v>0.17188445915023995</v>
      </c>
      <c r="U2294" s="17">
        <v>0.18921066603600614</v>
      </c>
      <c r="V2294" s="17">
        <v>8.0240169270593339E-2</v>
      </c>
      <c r="W2294" s="17">
        <v>3.069364413891813</v>
      </c>
      <c r="X2294" s="17">
        <v>1.0125579044314152</v>
      </c>
      <c r="Y2294" s="17">
        <v>0.12715527538733501</v>
      </c>
      <c r="Z2294" s="17">
        <v>35.397726343842955</v>
      </c>
      <c r="AA2294" s="17">
        <v>0.68919776370601049</v>
      </c>
      <c r="AB2294" s="17">
        <v>1.2804021081755077</v>
      </c>
      <c r="AC2294" s="17">
        <v>19.913005692495119</v>
      </c>
      <c r="AD2294" s="17">
        <v>0.84437563693317541</v>
      </c>
      <c r="AE2294" s="17">
        <v>0.65700275842135458</v>
      </c>
      <c r="AF2294" s="17">
        <v>56.523320865207559</v>
      </c>
      <c r="AG2294" s="17">
        <v>5.6847251281812232</v>
      </c>
      <c r="AH2294" s="17">
        <v>0.2522500663090082</v>
      </c>
      <c r="AI2294" s="17">
        <v>0.34017426718001031</v>
      </c>
      <c r="AJ2294" s="17">
        <v>0.33333333333333298</v>
      </c>
      <c r="AK2294" s="17">
        <v>0.71630363172782063</v>
      </c>
      <c r="AL2294" s="17">
        <v>0.79135967079461444</v>
      </c>
      <c r="AM2294" s="17">
        <v>0.33333333333333298</v>
      </c>
      <c r="AN2294" s="17">
        <v>0.36889112143979019</v>
      </c>
      <c r="AO2294" s="17">
        <v>0.44204813922712699</v>
      </c>
      <c r="AP2294" s="17">
        <v>0.33333333333333298</v>
      </c>
      <c r="AQ2294" s="17">
        <v>7.7371060710485242</v>
      </c>
      <c r="AR2294" s="17">
        <v>2.2444243630026963</v>
      </c>
      <c r="AS2294" s="17">
        <v>5.1699264162020881</v>
      </c>
      <c r="AT2294" s="17">
        <v>7.1153935226891125</v>
      </c>
      <c r="AU2294" s="17">
        <v>-0.99999999999999989</v>
      </c>
      <c r="AV2294" s="17">
        <v>-0.99999999999999989</v>
      </c>
      <c r="AW2294" s="17">
        <v>-0.99999999999999989</v>
      </c>
      <c r="AX2294" s="17">
        <v>-0.99999999999999989</v>
      </c>
      <c r="AY2294" s="17">
        <v>2.1739762106455944E-2</v>
      </c>
      <c r="AZ2294" s="17">
        <v>0.23307061394580075</v>
      </c>
      <c r="BA2294" s="17">
        <v>0.33999398662699465</v>
      </c>
      <c r="BB2294" s="17">
        <v>0.12703957937840402</v>
      </c>
      <c r="BC2294" s="17">
        <v>0.18676419791843202</v>
      </c>
      <c r="BD2294" s="17">
        <v>4.5640760137179317</v>
      </c>
      <c r="BE2294" s="17">
        <v>6.1619638264345031</v>
      </c>
      <c r="BF2294" s="17">
        <v>-0.99999999999999989</v>
      </c>
      <c r="BG2294" s="22">
        <v>168.89501836590307</v>
      </c>
    </row>
    <row r="2295" spans="1:100" x14ac:dyDescent="0.25">
      <c r="A2295">
        <v>5467</v>
      </c>
      <c r="B2295" t="s">
        <v>2075</v>
      </c>
      <c r="C2295" s="48">
        <v>3</v>
      </c>
      <c r="D2295" s="22">
        <v>1548.6103952776641</v>
      </c>
      <c r="E2295" s="17">
        <v>115.56891600294188</v>
      </c>
      <c r="F2295" s="17">
        <v>80.676253934878545</v>
      </c>
      <c r="G2295" s="17">
        <v>0.58883937868448477</v>
      </c>
      <c r="H2295" s="17">
        <v>6.0238706836061926</v>
      </c>
      <c r="I2295" s="17">
        <v>91.024486623255569</v>
      </c>
      <c r="J2295" s="17">
        <v>18.682378266432369</v>
      </c>
      <c r="K2295" s="17">
        <v>-1.0000000000000016</v>
      </c>
      <c r="L2295" s="17">
        <v>-1.0000000000000016</v>
      </c>
      <c r="M2295" s="17">
        <v>-1.0000000000000016</v>
      </c>
      <c r="N2295" s="17">
        <v>0.26106112086017141</v>
      </c>
      <c r="O2295" s="17">
        <v>-1.0000000000000016</v>
      </c>
      <c r="P2295" s="17">
        <v>-1.0000000000000016</v>
      </c>
      <c r="Q2295" s="17">
        <v>4.2090784916879054</v>
      </c>
      <c r="R2295" s="17">
        <v>-1.0000000000000016</v>
      </c>
      <c r="S2295" s="17">
        <v>0.98713099432479812</v>
      </c>
      <c r="T2295" s="17">
        <v>0.11942481040232</v>
      </c>
      <c r="U2295" s="17">
        <v>-7.9734898365651369E-2</v>
      </c>
      <c r="V2295" s="17">
        <v>-2.8255253897096013E-2</v>
      </c>
      <c r="W2295" s="17">
        <v>1.8147921919182934</v>
      </c>
      <c r="X2295" s="17">
        <v>0.8638109030835539</v>
      </c>
      <c r="Y2295" s="17">
        <v>8.9645248030004218E-2</v>
      </c>
      <c r="Z2295" s="17">
        <v>60.485730656821389</v>
      </c>
      <c r="AA2295" s="17">
        <v>1.3219648409087839</v>
      </c>
      <c r="AB2295" s="17">
        <v>2.5705380568947058</v>
      </c>
      <c r="AC2295" s="17">
        <v>11.583754104076224</v>
      </c>
      <c r="AD2295" s="17">
        <v>1.9381366109142268</v>
      </c>
      <c r="AE2295" s="17">
        <v>0.37155101741079544</v>
      </c>
      <c r="AF2295" s="17">
        <v>75.011573835203095</v>
      </c>
      <c r="AG2295" s="17">
        <v>56.504171057820614</v>
      </c>
      <c r="AH2295" s="17">
        <v>0.47363290899310384</v>
      </c>
      <c r="AI2295" s="17">
        <v>0.66586414745656797</v>
      </c>
      <c r="AJ2295" s="17">
        <v>0.33333333333333298</v>
      </c>
      <c r="AK2295" s="17">
        <v>1.4171853694444561</v>
      </c>
      <c r="AL2295" s="17">
        <v>1.5328685156672821</v>
      </c>
      <c r="AM2295" s="17">
        <v>0.33333333333333298</v>
      </c>
      <c r="AN2295" s="17">
        <v>0.89018590803293873</v>
      </c>
      <c r="AO2295" s="17">
        <v>1.0038498944866459</v>
      </c>
      <c r="AP2295" s="17">
        <v>0.33333333333333298</v>
      </c>
      <c r="AQ2295" s="17">
        <v>16.012912788052478</v>
      </c>
      <c r="AR2295" s="17">
        <v>2.449777384719054</v>
      </c>
      <c r="AS2295" s="17">
        <v>2.0607471872687495</v>
      </c>
      <c r="AT2295" s="17">
        <v>14.171853694444561</v>
      </c>
      <c r="AU2295" s="17">
        <v>-1.0000000000000016</v>
      </c>
      <c r="AV2295" s="17">
        <v>-1.0000000000000016</v>
      </c>
      <c r="AW2295" s="17">
        <v>-1.0000000000000016</v>
      </c>
      <c r="AX2295" s="17">
        <v>-1.0000000000000016</v>
      </c>
      <c r="AY2295" s="17">
        <v>1.2635351469355714E-2</v>
      </c>
      <c r="AZ2295" s="17">
        <v>0.51166059594199154</v>
      </c>
      <c r="BA2295" s="17">
        <v>0.18011469980111339</v>
      </c>
      <c r="BB2295" s="17">
        <v>0.21825149794686588</v>
      </c>
      <c r="BC2295" s="17">
        <v>-4.2771705280167507E-2</v>
      </c>
      <c r="BD2295" s="17">
        <v>8.0145904283816058</v>
      </c>
      <c r="BE2295" s="17">
        <v>-0.16871913299862185</v>
      </c>
      <c r="BF2295" s="17">
        <v>-1.0000000000000016</v>
      </c>
      <c r="CU2295" t="e">
        <v>#N/A</v>
      </c>
      <c r="CV2295" t="e">
        <v>#N/A</v>
      </c>
    </row>
    <row r="2296" spans="1:100" x14ac:dyDescent="0.25">
      <c r="A2296">
        <v>5468</v>
      </c>
      <c r="B2296" t="s">
        <v>2076</v>
      </c>
      <c r="C2296" s="48">
        <v>3</v>
      </c>
      <c r="D2296" s="22">
        <v>1580.4735432634598</v>
      </c>
      <c r="E2296" s="17">
        <v>108.91856836105481</v>
      </c>
      <c r="F2296" s="17">
        <v>29.424890566138412</v>
      </c>
      <c r="G2296" s="17">
        <v>0.82654769541478013</v>
      </c>
      <c r="H2296" s="17">
        <v>7.4859999864735851</v>
      </c>
      <c r="I2296" s="17">
        <v>84.341689338929797</v>
      </c>
      <c r="J2296" s="17">
        <v>17.299159118082954</v>
      </c>
      <c r="K2296" s="17">
        <v>-1.0000000000000004</v>
      </c>
      <c r="L2296" s="17">
        <v>-1.0000000000000004</v>
      </c>
      <c r="M2296" s="17">
        <v>-1.0000000000000004</v>
      </c>
      <c r="N2296" s="17">
        <v>0.41514403072265893</v>
      </c>
      <c r="O2296" s="17">
        <v>-1.0000000000000004</v>
      </c>
      <c r="P2296" s="17">
        <v>-1.0000000000000004</v>
      </c>
      <c r="Q2296" s="17">
        <v>5.0796725383541226</v>
      </c>
      <c r="R2296" s="17">
        <v>-1.0000000000000004</v>
      </c>
      <c r="S2296" s="17">
        <v>0.91956132173171024</v>
      </c>
      <c r="T2296" s="17">
        <v>0.14538381769814501</v>
      </c>
      <c r="U2296" s="17">
        <v>0.28360240232801975</v>
      </c>
      <c r="V2296" s="17">
        <v>0.36026058836692937</v>
      </c>
      <c r="W2296" s="17">
        <v>2.4063274481194603</v>
      </c>
      <c r="X2296" s="17">
        <v>-2.2565731819052126</v>
      </c>
      <c r="Y2296" s="17">
        <v>5.9325904302514831E-2</v>
      </c>
      <c r="Z2296" s="17">
        <v>45.103123561754828</v>
      </c>
      <c r="AA2296" s="17">
        <v>-0.51735439561594254</v>
      </c>
      <c r="AB2296" s="17">
        <v>9.2192317298468496E-2</v>
      </c>
      <c r="AC2296" s="17">
        <v>33.765100964239188</v>
      </c>
      <c r="AD2296" s="17">
        <v>-2.211358557920462E-2</v>
      </c>
      <c r="AE2296" s="17">
        <v>-0.30466267953824483</v>
      </c>
      <c r="AF2296" s="17">
        <v>78.655754163754239</v>
      </c>
      <c r="AG2296" s="17">
        <v>42.053078048881069</v>
      </c>
      <c r="AH2296" s="17">
        <v>-6.097615717589578E-2</v>
      </c>
      <c r="AI2296" s="17">
        <v>-0.15240815677444744</v>
      </c>
      <c r="AJ2296" s="17">
        <v>0.33333333333333298</v>
      </c>
      <c r="AK2296" s="17">
        <v>1.2605834584286577</v>
      </c>
      <c r="AL2296" s="17">
        <v>1.2379212054774174</v>
      </c>
      <c r="AM2296" s="17">
        <v>0.33333333333333298</v>
      </c>
      <c r="AN2296" s="17">
        <v>-2.0088387522436628E-2</v>
      </c>
      <c r="AO2296" s="17">
        <v>5.1673986332134783E-2</v>
      </c>
      <c r="AP2296" s="17">
        <v>0.33333333333333298</v>
      </c>
      <c r="AQ2296" s="17">
        <v>5.6859351751755254</v>
      </c>
      <c r="AR2296" s="17">
        <v>2.5786501779300877</v>
      </c>
      <c r="AS2296" s="17">
        <v>2.1146743558662773</v>
      </c>
      <c r="AT2296" s="17">
        <v>12.605834584286573</v>
      </c>
      <c r="AU2296" s="17">
        <v>-1.0000000000000004</v>
      </c>
      <c r="AV2296" s="17">
        <v>-1.0000000000000004</v>
      </c>
      <c r="AW2296" s="17">
        <v>-1.0000000000000004</v>
      </c>
      <c r="AX2296" s="17">
        <v>-1.0000000000000004</v>
      </c>
      <c r="AY2296" s="17">
        <v>8.2972603094380107E-2</v>
      </c>
      <c r="AZ2296" s="17">
        <v>0.2123661337793897</v>
      </c>
      <c r="BA2296" s="17">
        <v>-9.2118959926099975E-2</v>
      </c>
      <c r="BB2296" s="17">
        <v>0.14998437190490896</v>
      </c>
      <c r="BC2296" s="17">
        <v>1.0092588687962492E-2</v>
      </c>
      <c r="BD2296" s="17">
        <v>4.8114399665196705</v>
      </c>
      <c r="BE2296" s="17">
        <v>-0.20828008243143703</v>
      </c>
      <c r="BF2296" s="17">
        <v>-1.0000000000000004</v>
      </c>
      <c r="CU2296" t="e">
        <v>#N/A</v>
      </c>
      <c r="CV2296" t="e">
        <v>#N/A</v>
      </c>
    </row>
    <row r="2297" spans="1:100" x14ac:dyDescent="0.25">
      <c r="A2297">
        <v>5470</v>
      </c>
      <c r="B2297" t="s">
        <v>2077</v>
      </c>
      <c r="C2297" s="48">
        <v>2</v>
      </c>
      <c r="D2297" s="22">
        <v>1479.7196093749999</v>
      </c>
      <c r="E2297" s="17">
        <v>63.667284883297512</v>
      </c>
      <c r="F2297" s="17">
        <v>-35.482397388238219</v>
      </c>
      <c r="G2297" s="17">
        <v>0.20934057135614378</v>
      </c>
      <c r="H2297" s="17">
        <v>4.4467678146895935</v>
      </c>
      <c r="I2297" s="17">
        <v>43.067552479737117</v>
      </c>
      <c r="J2297" s="17">
        <v>8.9856301923942041</v>
      </c>
      <c r="K2297" s="17">
        <v>-1.0000000000000004</v>
      </c>
      <c r="L2297" s="17">
        <v>-1.0000000000000004</v>
      </c>
      <c r="M2297" s="17">
        <v>-1.0000000000000004</v>
      </c>
      <c r="N2297" s="17">
        <v>0.20995200414952117</v>
      </c>
      <c r="O2297" s="17">
        <v>-1.0000000000000004</v>
      </c>
      <c r="P2297" s="17">
        <v>-1.0000000000000004</v>
      </c>
      <c r="Q2297" s="17">
        <v>3.373306989759242</v>
      </c>
      <c r="R2297" s="17">
        <v>-1.0000000000000004</v>
      </c>
      <c r="S2297" s="17">
        <v>0.34250521844599802</v>
      </c>
      <c r="T2297" s="17">
        <v>5.481326657758831E-2</v>
      </c>
      <c r="U2297" s="17">
        <v>-0.1615981822898287</v>
      </c>
      <c r="V2297" s="17">
        <v>-0.37943284947933437</v>
      </c>
      <c r="W2297" s="17">
        <v>0.74006958196694761</v>
      </c>
      <c r="X2297" s="17">
        <v>-1.8573467767174243</v>
      </c>
      <c r="Y2297" s="17">
        <v>2.1827371516700306E-2</v>
      </c>
      <c r="Z2297" s="17">
        <v>25.727019498288278</v>
      </c>
      <c r="AA2297" s="17">
        <v>-2.303863908804038E-2</v>
      </c>
      <c r="AB2297" s="17">
        <v>0.25377628729926383</v>
      </c>
      <c r="AC2297" s="17">
        <v>8.1262783231366011</v>
      </c>
      <c r="AD2297" s="17">
        <v>-5.5268665950489404E-2</v>
      </c>
      <c r="AE2297" s="17">
        <v>-9.6401965705046777E-2</v>
      </c>
      <c r="AF2297" s="17">
        <v>37.43401844708427</v>
      </c>
      <c r="AG2297" s="17">
        <v>-26.930313960219895</v>
      </c>
      <c r="AH2297" s="17">
        <v>2.6603176171931059E-2</v>
      </c>
      <c r="AI2297" s="17">
        <v>7.3205748827385897E-2</v>
      </c>
      <c r="AJ2297" s="17">
        <v>0.33333333333333298</v>
      </c>
      <c r="AK2297" s="17">
        <v>0.41509887827029712</v>
      </c>
      <c r="AL2297" s="17">
        <v>0.52828480492915331</v>
      </c>
      <c r="AM2297" s="17">
        <v>0.33333333333333298</v>
      </c>
      <c r="AN2297" s="17">
        <v>9.7356666747224707E-2</v>
      </c>
      <c r="AO2297" s="17">
        <v>0.14533393906854583</v>
      </c>
      <c r="AP2297" s="17">
        <v>0.33333333333333298</v>
      </c>
      <c r="AQ2297" s="17">
        <v>4.3519184907957627</v>
      </c>
      <c r="AR2297" s="17">
        <v>2.2444243630026963</v>
      </c>
      <c r="AS2297" s="17">
        <v>0.86078405455400775</v>
      </c>
      <c r="AT2297" s="17">
        <v>4.1005459986662975</v>
      </c>
      <c r="AU2297" s="17">
        <v>-1.0000000000000004</v>
      </c>
      <c r="AV2297" s="17">
        <v>-1.0000000000000004</v>
      </c>
      <c r="AW2297" s="17">
        <v>-1.0000000000000004</v>
      </c>
      <c r="AX2297" s="17">
        <v>-1.0000000000000004</v>
      </c>
      <c r="AY2297" s="17">
        <v>-2.3639886236669107E-2</v>
      </c>
      <c r="AZ2297" s="17">
        <v>0.54603394545450135</v>
      </c>
      <c r="BA2297" s="17">
        <v>3.9130713924049015E-2</v>
      </c>
      <c r="BB2297" s="17">
        <v>0.30133042742721106</v>
      </c>
      <c r="BC2297" s="17">
        <v>1.9937156805809569E-2</v>
      </c>
      <c r="BD2297" s="17">
        <v>9.2114479432209304</v>
      </c>
      <c r="BE2297" s="17">
        <v>1.672279475760456</v>
      </c>
      <c r="BF2297" s="17">
        <v>-1.0000000000000004</v>
      </c>
      <c r="BG2297" s="22">
        <v>13.826128886145852</v>
      </c>
    </row>
    <row r="2298" spans="1:100" x14ac:dyDescent="0.25">
      <c r="A2298">
        <v>5471</v>
      </c>
      <c r="B2298" t="s">
        <v>2078</v>
      </c>
      <c r="C2298" s="48">
        <v>3</v>
      </c>
      <c r="D2298" s="22">
        <v>1410.6087943624643</v>
      </c>
      <c r="E2298" s="17">
        <v>56.436516963365328</v>
      </c>
      <c r="F2298" s="17">
        <v>-43.627107081732241</v>
      </c>
      <c r="G2298" s="17">
        <v>-3.560908141389299E-2</v>
      </c>
      <c r="H2298" s="17">
        <v>-1.6490392482279566</v>
      </c>
      <c r="I2298" s="17">
        <v>42.586052908063067</v>
      </c>
      <c r="J2298" s="17">
        <v>10.592442171404942</v>
      </c>
      <c r="K2298" s="17">
        <v>-1.0000000000000007</v>
      </c>
      <c r="L2298" s="17">
        <v>-1.0000000000000007</v>
      </c>
      <c r="M2298" s="17">
        <v>-1.0000000000000007</v>
      </c>
      <c r="N2298" s="17">
        <v>-1.1072755736216602E-2</v>
      </c>
      <c r="O2298" s="17">
        <v>-1.0000000000000007</v>
      </c>
      <c r="P2298" s="17">
        <v>-1.0000000000000007</v>
      </c>
      <c r="Q2298" s="17">
        <v>1.428704809940605</v>
      </c>
      <c r="R2298" s="17">
        <v>-1.0000000000000007</v>
      </c>
      <c r="S2298" s="17">
        <v>-1.5222379384372107</v>
      </c>
      <c r="T2298" s="17">
        <v>-0.18311338538774374</v>
      </c>
      <c r="U2298" s="17">
        <v>-1.6634090647070214E-2</v>
      </c>
      <c r="V2298" s="17">
        <v>9.3939410706275497E-2</v>
      </c>
      <c r="W2298" s="17">
        <v>-3.077744058168562</v>
      </c>
      <c r="X2298" s="17">
        <v>-6.306539303841757</v>
      </c>
      <c r="Y2298" s="17">
        <v>-0.21262690040165316</v>
      </c>
      <c r="Z2298" s="17">
        <v>14.85952648188495</v>
      </c>
      <c r="AA2298" s="17">
        <v>1.2586517414232827</v>
      </c>
      <c r="AB2298" s="17">
        <v>1.6312445853057298</v>
      </c>
      <c r="AC2298" s="17">
        <v>20.722133927512782</v>
      </c>
      <c r="AD2298" s="17">
        <v>-1.6806710845310016</v>
      </c>
      <c r="AE2298" s="17">
        <v>-4.292988525176137E-2</v>
      </c>
      <c r="AF2298" s="17">
        <v>37.169975109451727</v>
      </c>
      <c r="AG2298" s="17">
        <v>-20.749354494097965</v>
      </c>
      <c r="AH2298" s="17">
        <v>-0.21919505995836708</v>
      </c>
      <c r="AI2298" s="17">
        <v>1.7173398441908579E-2</v>
      </c>
      <c r="AJ2298" s="17">
        <v>0.33333333333333298</v>
      </c>
      <c r="AK2298" s="17">
        <v>0.60605059742685774</v>
      </c>
      <c r="AL2298" s="17">
        <v>0.72069066518789382</v>
      </c>
      <c r="AM2298" s="17">
        <v>0.33333333333333298</v>
      </c>
      <c r="AN2298" s="17">
        <v>0.23282980888262869</v>
      </c>
      <c r="AO2298" s="17">
        <v>0.34535149609246996</v>
      </c>
      <c r="AP2298" s="17">
        <v>0.33333333333333298</v>
      </c>
      <c r="AQ2298" s="17">
        <v>5.4160777986113615</v>
      </c>
      <c r="AR2298" s="17">
        <v>4.9326760659939826</v>
      </c>
      <c r="AS2298" s="17">
        <v>-0.40073986885761786</v>
      </c>
      <c r="AT2298" s="17">
        <v>6.0605059742685778</v>
      </c>
      <c r="AU2298" s="17">
        <v>-1.0000000000000007</v>
      </c>
      <c r="AV2298" s="17">
        <v>-1.0000000000000007</v>
      </c>
      <c r="AW2298" s="17">
        <v>-1.0000000000000007</v>
      </c>
      <c r="AX2298" s="17">
        <v>-1.0000000000000007</v>
      </c>
      <c r="AY2298" s="17">
        <v>-1.037800905836558E-2</v>
      </c>
      <c r="AZ2298" s="17">
        <v>2.7099827577735252E-2</v>
      </c>
      <c r="BA2298" s="17">
        <v>0.26683077308503123</v>
      </c>
      <c r="BB2298" s="17">
        <v>0.34935889939187498</v>
      </c>
      <c r="BC2298" s="17">
        <v>0.14291629066800512</v>
      </c>
      <c r="BD2298" s="17">
        <v>8.8694716226855554</v>
      </c>
      <c r="BE2298" s="17">
        <v>4.9070611321252873</v>
      </c>
      <c r="BF2298" s="17">
        <v>-1.0000000000000007</v>
      </c>
      <c r="CU2298" t="e">
        <v>#N/A</v>
      </c>
      <c r="CV2298" t="e">
        <v>#N/A</v>
      </c>
    </row>
    <row r="2299" spans="1:100" x14ac:dyDescent="0.25">
      <c r="A2299">
        <v>5472</v>
      </c>
      <c r="B2299" t="s">
        <v>3063</v>
      </c>
      <c r="C2299" s="48">
        <v>3</v>
      </c>
      <c r="D2299" s="22">
        <v>1671.4629685287455</v>
      </c>
      <c r="E2299" s="17">
        <v>189.70221308155269</v>
      </c>
      <c r="F2299" s="17">
        <v>143.34714074957296</v>
      </c>
      <c r="G2299" s="17">
        <v>0.97615562747954621</v>
      </c>
      <c r="H2299" s="17">
        <v>18.531077614801838</v>
      </c>
      <c r="I2299" s="17">
        <v>129.70308880716686</v>
      </c>
      <c r="J2299" s="17">
        <v>24.745775564384267</v>
      </c>
      <c r="K2299" s="17">
        <v>-0.99999999999999956</v>
      </c>
      <c r="L2299" s="17">
        <v>-0.99999999999999956</v>
      </c>
      <c r="M2299" s="17">
        <v>-0.99999999999999956</v>
      </c>
      <c r="N2299" s="17">
        <v>0.17260186604269889</v>
      </c>
      <c r="O2299" s="17">
        <v>-0.99999999999999956</v>
      </c>
      <c r="P2299" s="17">
        <v>-0.99999999999999956</v>
      </c>
      <c r="Q2299" s="17">
        <v>3.6869217251381774</v>
      </c>
      <c r="R2299" s="17">
        <v>-0.99999999999999956</v>
      </c>
      <c r="S2299" s="17">
        <v>4.9124676321299843</v>
      </c>
      <c r="T2299" s="17">
        <v>0.64489546754601879</v>
      </c>
      <c r="U2299" s="17">
        <v>2.5096103127018461</v>
      </c>
      <c r="V2299" s="17">
        <v>1.8381969143577819</v>
      </c>
      <c r="W2299" s="17">
        <v>14.844155889663659</v>
      </c>
      <c r="X2299" s="17">
        <v>12.075517249084079</v>
      </c>
      <c r="Y2299" s="17">
        <v>5.1581037512305403E-2</v>
      </c>
      <c r="Z2299" s="17">
        <v>57.233315656473465</v>
      </c>
      <c r="AA2299" s="17">
        <v>8.8790708996876327E-3</v>
      </c>
      <c r="AB2299" s="17">
        <v>3.2127473508699298</v>
      </c>
      <c r="AC2299" s="17">
        <v>57.984470987629948</v>
      </c>
      <c r="AD2299" s="17">
        <v>-0.53655147227579258</v>
      </c>
      <c r="AE2299" s="17">
        <v>2.1730183818118274</v>
      </c>
      <c r="AF2299" s="17">
        <v>120.60355237678522</v>
      </c>
      <c r="AG2299" s="17">
        <v>106.25191855978737</v>
      </c>
      <c r="AH2299" s="17">
        <v>-0.15280398646324586</v>
      </c>
      <c r="AI2299" s="17">
        <v>-3.6810235239990413E-2</v>
      </c>
      <c r="AJ2299" s="17">
        <v>0.33333333333333298</v>
      </c>
      <c r="AK2299" s="17">
        <v>1.399164921507791</v>
      </c>
      <c r="AL2299" s="17">
        <v>1.2854250846950563</v>
      </c>
      <c r="AM2299" s="17">
        <v>0.33333333333333298</v>
      </c>
      <c r="AN2299" s="17">
        <v>0.59839067651179945</v>
      </c>
      <c r="AO2299" s="17">
        <v>0.57129243662126783</v>
      </c>
      <c r="AP2299" s="17">
        <v>0.33333333333333298</v>
      </c>
      <c r="AQ2299" s="17">
        <v>9.0995364303816739</v>
      </c>
      <c r="AR2299" s="17">
        <v>2.4470212612099234</v>
      </c>
      <c r="AS2299" s="17">
        <v>8.4607907249406615</v>
      </c>
      <c r="AT2299" s="17">
        <v>13.837963578233685</v>
      </c>
      <c r="AU2299" s="17">
        <v>-0.99999999999999956</v>
      </c>
      <c r="AV2299" s="17">
        <v>-0.99999999999999956</v>
      </c>
      <c r="AW2299" s="17">
        <v>-0.99999999999999956</v>
      </c>
      <c r="AX2299" s="17">
        <v>-0.99999999999999956</v>
      </c>
      <c r="AY2299" s="17">
        <v>2.8426322136349408E-3</v>
      </c>
      <c r="AZ2299" s="17">
        <v>0.54259909152893393</v>
      </c>
      <c r="BA2299" s="17">
        <v>1.7408660441874937</v>
      </c>
      <c r="BB2299" s="17">
        <v>-0.16297288782134034</v>
      </c>
      <c r="BC2299" s="17">
        <v>0.32065073572358627</v>
      </c>
      <c r="BD2299" s="17">
        <v>-1.3613267378888374</v>
      </c>
      <c r="BE2299" s="17">
        <v>16.720598614027114</v>
      </c>
      <c r="BF2299" s="17">
        <v>-0.99999999999999956</v>
      </c>
      <c r="CU2299" t="e">
        <v>#N/A</v>
      </c>
      <c r="CV2299" t="e">
        <v>#N/A</v>
      </c>
    </row>
    <row r="2300" spans="1:100" x14ac:dyDescent="0.25">
      <c r="A2300">
        <v>5473</v>
      </c>
      <c r="B2300" t="s">
        <v>2079</v>
      </c>
      <c r="C2300" s="48">
        <v>2</v>
      </c>
      <c r="D2300" s="22">
        <v>1420.7247363281249</v>
      </c>
      <c r="E2300" s="17">
        <v>47.459448261583375</v>
      </c>
      <c r="F2300" s="17">
        <v>-61.62958642676174</v>
      </c>
      <c r="G2300" s="17">
        <v>2.7602382656144397E-2</v>
      </c>
      <c r="H2300" s="17">
        <v>2.7889984753445352</v>
      </c>
      <c r="I2300" s="17">
        <v>30.340034254276539</v>
      </c>
      <c r="J2300" s="17">
        <v>5.8421461450658612</v>
      </c>
      <c r="K2300" s="17">
        <v>-1.0000000000000009</v>
      </c>
      <c r="L2300" s="17">
        <v>-1.0000000000000009</v>
      </c>
      <c r="M2300" s="17">
        <v>-1.0000000000000009</v>
      </c>
      <c r="N2300" s="17">
        <v>0.16466290743146961</v>
      </c>
      <c r="O2300" s="17">
        <v>-1.0000000000000009</v>
      </c>
      <c r="P2300" s="17">
        <v>-1.0000000000000009</v>
      </c>
      <c r="Q2300" s="17">
        <v>2.8867951428510059</v>
      </c>
      <c r="R2300" s="17">
        <v>-1.0000000000000009</v>
      </c>
      <c r="S2300" s="17">
        <v>-0.29200536541352728</v>
      </c>
      <c r="T2300" s="17">
        <v>-1.6406493638974479E-2</v>
      </c>
      <c r="U2300" s="17">
        <v>-0.37501124754163856</v>
      </c>
      <c r="V2300" s="17">
        <v>-0.65907296805997606</v>
      </c>
      <c r="W2300" s="17">
        <v>-0.67694698511397045</v>
      </c>
      <c r="X2300" s="17">
        <v>-3.6032410376729476</v>
      </c>
      <c r="Y2300" s="17">
        <v>-4.2248409150901334E-2</v>
      </c>
      <c r="Z2300" s="17">
        <v>19.843886273710794</v>
      </c>
      <c r="AA2300" s="17">
        <v>-0.4563246141413877</v>
      </c>
      <c r="AB2300" s="17">
        <v>-0.37076714809423783</v>
      </c>
      <c r="AC2300" s="17">
        <v>0.95587304634085868</v>
      </c>
      <c r="AD2300" s="17">
        <v>-0.6025634369660795</v>
      </c>
      <c r="AE2300" s="17">
        <v>-0.55473251329052098</v>
      </c>
      <c r="AF2300" s="17">
        <v>25.821122814569915</v>
      </c>
      <c r="AG2300" s="17">
        <v>-46.771533753793392</v>
      </c>
      <c r="AH2300" s="17">
        <v>-0.11066814614079534</v>
      </c>
      <c r="AI2300" s="17">
        <v>-8.9203409605382811E-2</v>
      </c>
      <c r="AJ2300" s="17">
        <v>0.33333333333333298</v>
      </c>
      <c r="AK2300" s="17">
        <v>0.23186225236831615</v>
      </c>
      <c r="AL2300" s="17">
        <v>0.36824433336467899</v>
      </c>
      <c r="AM2300" s="17">
        <v>0.33333333333333298</v>
      </c>
      <c r="AN2300" s="17">
        <v>-6.7830159565649417E-2</v>
      </c>
      <c r="AO2300" s="17">
        <v>-3.5170877904505793E-2</v>
      </c>
      <c r="AP2300" s="17">
        <v>0.33333333333333298</v>
      </c>
      <c r="AQ2300" s="17">
        <v>2.2925540779486662</v>
      </c>
      <c r="AR2300" s="17">
        <v>2.2444243630026963</v>
      </c>
      <c r="AS2300" s="17">
        <v>-1.760664305128131</v>
      </c>
      <c r="AT2300" s="17">
        <v>2.2664763780194006</v>
      </c>
      <c r="AU2300" s="17">
        <v>-1.0000000000000009</v>
      </c>
      <c r="AV2300" s="17">
        <v>-1.0000000000000009</v>
      </c>
      <c r="AW2300" s="17">
        <v>-1.0000000000000009</v>
      </c>
      <c r="AX2300" s="17">
        <v>-1.0000000000000009</v>
      </c>
      <c r="AY2300" s="17">
        <v>-5.1246401577355057E-2</v>
      </c>
      <c r="AZ2300" s="17">
        <v>0.7364238521157338</v>
      </c>
      <c r="BA2300" s="17">
        <v>-0.1438981736186894</v>
      </c>
      <c r="BB2300" s="17">
        <v>0.40735952077803028</v>
      </c>
      <c r="BC2300" s="17">
        <v>-8.1551361458889332E-2</v>
      </c>
      <c r="BD2300" s="17">
        <v>12.038656816582215</v>
      </c>
      <c r="BE2300" s="17">
        <v>-1.0590008321994056</v>
      </c>
      <c r="BF2300" s="17">
        <v>-1.0000000000000009</v>
      </c>
      <c r="BG2300" s="22">
        <v>6.3466478923859171</v>
      </c>
    </row>
    <row r="2301" spans="1:100" x14ac:dyDescent="0.25">
      <c r="A2301">
        <v>5474</v>
      </c>
      <c r="B2301" t="s">
        <v>3064</v>
      </c>
      <c r="C2301" s="48">
        <v>2</v>
      </c>
      <c r="D2301" s="22">
        <v>1464.2266308593751</v>
      </c>
      <c r="E2301" s="17">
        <v>-1.4914102096978752</v>
      </c>
      <c r="F2301" s="17">
        <v>-140.5992465929954</v>
      </c>
      <c r="G2301" s="17">
        <v>-0.52128273764190403</v>
      </c>
      <c r="H2301" s="17">
        <v>-2.2177914005844528</v>
      </c>
      <c r="I2301" s="17">
        <v>-8.0995772673802477</v>
      </c>
      <c r="J2301" s="17">
        <v>-3.6517947366769494</v>
      </c>
      <c r="K2301" s="17">
        <v>-1.0000000000000022</v>
      </c>
      <c r="L2301" s="17">
        <v>-1.0000000000000022</v>
      </c>
      <c r="M2301" s="17">
        <v>-1.0000000000000022</v>
      </c>
      <c r="N2301" s="17">
        <v>2.7880916381078175E-2</v>
      </c>
      <c r="O2301" s="17">
        <v>-1.0000000000000022</v>
      </c>
      <c r="P2301" s="17">
        <v>-1.0000000000000022</v>
      </c>
      <c r="Q2301" s="17">
        <v>1.4174335544758612</v>
      </c>
      <c r="R2301" s="17">
        <v>-1.0000000000000022</v>
      </c>
      <c r="S2301" s="17">
        <v>-2.2083522853612427</v>
      </c>
      <c r="T2301" s="17">
        <v>-0.23150419508352713</v>
      </c>
      <c r="U2301" s="17">
        <v>-1.0195607328855261</v>
      </c>
      <c r="V2301" s="17">
        <v>-1.503641196813851</v>
      </c>
      <c r="W2301" s="17">
        <v>-4.9566160764046332</v>
      </c>
      <c r="X2301" s="17">
        <v>-8.8761855316567182</v>
      </c>
      <c r="Y2301" s="17">
        <v>-0.2357698854652959</v>
      </c>
      <c r="Z2301" s="17">
        <v>2.0756653466708634</v>
      </c>
      <c r="AA2301" s="17">
        <v>-1.7649335875322092</v>
      </c>
      <c r="AB2301" s="17">
        <v>-2.2570113168043866</v>
      </c>
      <c r="AC2301" s="17">
        <v>-20.700162986001335</v>
      </c>
      <c r="AD2301" s="17">
        <v>-2.2555014263683364</v>
      </c>
      <c r="AE2301" s="17">
        <v>-1.9389810278556077</v>
      </c>
      <c r="AF2301" s="17">
        <v>-9.252108969330564</v>
      </c>
      <c r="AG2301" s="17">
        <v>-106.69592494068348</v>
      </c>
      <c r="AH2301" s="17">
        <v>-0.52525457291249167</v>
      </c>
      <c r="AI2301" s="17">
        <v>-0.57971105195361616</v>
      </c>
      <c r="AJ2301" s="17">
        <v>0.33333333333333298</v>
      </c>
      <c r="AK2301" s="17">
        <v>-0.32154844337291233</v>
      </c>
      <c r="AL2301" s="17">
        <v>-0.11510940816638315</v>
      </c>
      <c r="AM2301" s="17">
        <v>0.33333333333333298</v>
      </c>
      <c r="AN2301" s="17">
        <v>-0.56672690592898034</v>
      </c>
      <c r="AO2301" s="17">
        <v>-0.58033097269437439</v>
      </c>
      <c r="AP2301" s="17">
        <v>0.33333333333333298</v>
      </c>
      <c r="AQ2301" s="17">
        <v>-3.9271320076709495</v>
      </c>
      <c r="AR2301" s="17">
        <v>2.2444243630026963</v>
      </c>
      <c r="AS2301" s="17">
        <v>-9.6779546036159427</v>
      </c>
      <c r="AT2301" s="17">
        <v>-3.272775066956461</v>
      </c>
      <c r="AU2301" s="17">
        <v>-1.0000000000000022</v>
      </c>
      <c r="AV2301" s="17">
        <v>-1.0000000000000022</v>
      </c>
      <c r="AW2301" s="17">
        <v>-1.0000000000000022</v>
      </c>
      <c r="AX2301" s="17">
        <v>-1.0000000000000022</v>
      </c>
      <c r="AY2301" s="17">
        <v>-0.13462351456704991</v>
      </c>
      <c r="AZ2301" s="17">
        <v>1.3114388644739212</v>
      </c>
      <c r="BA2301" s="17">
        <v>-0.69668145860426434</v>
      </c>
      <c r="BB2301" s="17">
        <v>0.72758826342840544</v>
      </c>
      <c r="BC2301" s="17">
        <v>-0.38806667315567689</v>
      </c>
      <c r="BD2301" s="17">
        <v>20.577384387617066</v>
      </c>
      <c r="BE2301" s="17">
        <v>-9.3080052441281751</v>
      </c>
      <c r="BF2301" s="17">
        <v>-1.0000000000000022</v>
      </c>
      <c r="BG2301" s="22">
        <v>3.352904093394045</v>
      </c>
    </row>
    <row r="2302" spans="1:100" x14ac:dyDescent="0.25">
      <c r="A2302">
        <v>5477</v>
      </c>
      <c r="B2302" t="s">
        <v>2080</v>
      </c>
      <c r="C2302" s="48">
        <v>2</v>
      </c>
      <c r="D2302" s="22">
        <v>1448.8619238281251</v>
      </c>
      <c r="E2302" s="17">
        <v>72.432511469744099</v>
      </c>
      <c r="F2302" s="17">
        <v>-21.341951511935171</v>
      </c>
      <c r="G2302" s="17">
        <v>0.30762490383958718</v>
      </c>
      <c r="H2302" s="17">
        <v>5.3432923926802207</v>
      </c>
      <c r="I2302" s="17">
        <v>49.950616748772923</v>
      </c>
      <c r="J2302" s="17">
        <v>10.685631900752927</v>
      </c>
      <c r="K2302" s="17">
        <v>-1.0000000000000002</v>
      </c>
      <c r="L2302" s="17">
        <v>-1.0000000000000002</v>
      </c>
      <c r="M2302" s="17">
        <v>-1.0000000000000002</v>
      </c>
      <c r="N2302" s="17">
        <v>0.23444442740713128</v>
      </c>
      <c r="O2302" s="17">
        <v>-1.0000000000000002</v>
      </c>
      <c r="P2302" s="17">
        <v>-1.0000000000000002</v>
      </c>
      <c r="Q2302" s="17">
        <v>3.6364134532972674</v>
      </c>
      <c r="R2302" s="17">
        <v>-1.0000000000000002</v>
      </c>
      <c r="S2302" s="17">
        <v>0.68564965954779034</v>
      </c>
      <c r="T2302" s="17">
        <v>9.3329038318169064E-2</v>
      </c>
      <c r="U2302" s="17">
        <v>-4.6184020788835628E-2</v>
      </c>
      <c r="V2302" s="17">
        <v>-0.22820298091462474</v>
      </c>
      <c r="W2302" s="17">
        <v>1.5063946367600622</v>
      </c>
      <c r="X2302" s="17">
        <v>-0.91316408593500575</v>
      </c>
      <c r="Y2302" s="17">
        <v>5.6479666536909078E-2</v>
      </c>
      <c r="Z2302" s="17">
        <v>28.908628306128062</v>
      </c>
      <c r="AA2302" s="17">
        <v>0.21128317922199463</v>
      </c>
      <c r="AB2302" s="17">
        <v>0.59153047695883665</v>
      </c>
      <c r="AC2302" s="17">
        <v>12.004046123656291</v>
      </c>
      <c r="AD2302" s="17">
        <v>0.24070930998135942</v>
      </c>
      <c r="AE2302" s="17">
        <v>0.15146400153296374</v>
      </c>
      <c r="AF2302" s="17">
        <v>43.714292855044029</v>
      </c>
      <c r="AG2302" s="17">
        <v>-16.200147356173279</v>
      </c>
      <c r="AH2302" s="17">
        <v>0.10083974900856769</v>
      </c>
      <c r="AI2302" s="17">
        <v>0.16103690770457638</v>
      </c>
      <c r="AJ2302" s="17">
        <v>0.33333333333333298</v>
      </c>
      <c r="AK2302" s="17">
        <v>0.51419356823126672</v>
      </c>
      <c r="AL2302" s="17">
        <v>0.61483497377679697</v>
      </c>
      <c r="AM2302" s="17">
        <v>0.33333333333333298</v>
      </c>
      <c r="AN2302" s="17">
        <v>0.18668999330535049</v>
      </c>
      <c r="AO2302" s="17">
        <v>0.24295126195013214</v>
      </c>
      <c r="AP2302" s="17">
        <v>0.33333333333333298</v>
      </c>
      <c r="AQ2302" s="17">
        <v>5.4656263917309271</v>
      </c>
      <c r="AR2302" s="17">
        <v>2.2444243630026963</v>
      </c>
      <c r="AS2302" s="17">
        <v>2.2784679437473936</v>
      </c>
      <c r="AT2302" s="17">
        <v>5.0924140792434809</v>
      </c>
      <c r="AU2302" s="17">
        <v>-1.0000000000000002</v>
      </c>
      <c r="AV2302" s="17">
        <v>-1.0000000000000002</v>
      </c>
      <c r="AW2302" s="17">
        <v>-1.0000000000000002</v>
      </c>
      <c r="AX2302" s="17">
        <v>-1.0000000000000002</v>
      </c>
      <c r="AY2302" s="17">
        <v>-8.7102341263349207E-3</v>
      </c>
      <c r="AZ2302" s="17">
        <v>0.44307074866225571</v>
      </c>
      <c r="BA2302" s="17">
        <v>0.13811305861452039</v>
      </c>
      <c r="BB2302" s="17">
        <v>0.24398970702962733</v>
      </c>
      <c r="BC2302" s="17">
        <v>7.4822326201028216E-2</v>
      </c>
      <c r="BD2302" s="17">
        <v>7.6824884058929204</v>
      </c>
      <c r="BE2302" s="17">
        <v>3.1493606759925861</v>
      </c>
      <c r="BF2302" s="17">
        <v>-1.0000000000000002</v>
      </c>
      <c r="BG2302" s="22">
        <v>14.067966197113037</v>
      </c>
    </row>
    <row r="2303" spans="1:100" x14ac:dyDescent="0.25">
      <c r="A2303">
        <v>5478</v>
      </c>
      <c r="B2303" t="s">
        <v>2081</v>
      </c>
      <c r="C2303" s="48">
        <v>2</v>
      </c>
      <c r="D2303" s="22">
        <v>1447.1775781249999</v>
      </c>
      <c r="E2303" s="17">
        <v>8.5753151051894889</v>
      </c>
      <c r="F2303" s="17">
        <v>-124.35916619542947</v>
      </c>
      <c r="G2303" s="17">
        <v>-0.40840472266876365</v>
      </c>
      <c r="H2303" s="17">
        <v>-1.1881469783133642</v>
      </c>
      <c r="I2303" s="17">
        <v>-0.19448586583672522</v>
      </c>
      <c r="J2303" s="17">
        <v>-1.699369426948099</v>
      </c>
      <c r="K2303" s="17">
        <v>-1.000000000000002</v>
      </c>
      <c r="L2303" s="17">
        <v>-1.000000000000002</v>
      </c>
      <c r="M2303" s="17">
        <v>-1.000000000000002</v>
      </c>
      <c r="N2303" s="17">
        <v>5.6010080504635046E-2</v>
      </c>
      <c r="O2303" s="17">
        <v>-1.000000000000002</v>
      </c>
      <c r="P2303" s="17">
        <v>-1.000000000000002</v>
      </c>
      <c r="Q2303" s="17">
        <v>1.7196072029134517</v>
      </c>
      <c r="R2303" s="17">
        <v>-1.000000000000002</v>
      </c>
      <c r="S2303" s="17">
        <v>-1.8142562745126882</v>
      </c>
      <c r="T2303" s="17">
        <v>-0.18726943508281471</v>
      </c>
      <c r="U2303" s="17">
        <v>-0.88700937784410927</v>
      </c>
      <c r="V2303" s="17">
        <v>-1.3299560637219718</v>
      </c>
      <c r="W2303" s="17">
        <v>-4.0765037652811724</v>
      </c>
      <c r="X2303" s="17">
        <v>-7.7918065140195818</v>
      </c>
      <c r="Y2303" s="17">
        <v>-0.19597226790703734</v>
      </c>
      <c r="Z2303" s="17">
        <v>5.7296931817839827</v>
      </c>
      <c r="AA2303" s="17">
        <v>-1.4958186528584734</v>
      </c>
      <c r="AB2303" s="17">
        <v>-1.8691059252298281</v>
      </c>
      <c r="AC2303" s="17">
        <v>-16.246607462050864</v>
      </c>
      <c r="AD2303" s="17">
        <v>-1.9155753613001005</v>
      </c>
      <c r="AE2303" s="17">
        <v>-1.6543108504808233</v>
      </c>
      <c r="AF2303" s="17">
        <v>-2.0393122728018227</v>
      </c>
      <c r="AG2303" s="17">
        <v>-94.372496821558784</v>
      </c>
      <c r="AH2303" s="17">
        <v>-0.43999503287725639</v>
      </c>
      <c r="AI2303" s="17">
        <v>-0.47883834298428068</v>
      </c>
      <c r="AJ2303" s="17">
        <v>0.33333333333333298</v>
      </c>
      <c r="AK2303" s="17">
        <v>-0.20773974554147168</v>
      </c>
      <c r="AL2303" s="17">
        <v>-1.5707896162850843E-2</v>
      </c>
      <c r="AM2303" s="17">
        <v>0.33333333333333298</v>
      </c>
      <c r="AN2303" s="17">
        <v>-0.46412898092880545</v>
      </c>
      <c r="AO2303" s="17">
        <v>-0.46821900779171005</v>
      </c>
      <c r="AP2303" s="17">
        <v>0.33333333333333298</v>
      </c>
      <c r="AQ2303" s="17">
        <v>-2.6480559439591511</v>
      </c>
      <c r="AR2303" s="17">
        <v>2.2444243630026963</v>
      </c>
      <c r="AS2303" s="17">
        <v>-8.0497668830704701</v>
      </c>
      <c r="AT2303" s="17">
        <v>-2.1336301267430073</v>
      </c>
      <c r="AU2303" s="17">
        <v>-1.000000000000002</v>
      </c>
      <c r="AV2303" s="17">
        <v>-1.000000000000002</v>
      </c>
      <c r="AW2303" s="17">
        <v>-1.000000000000002</v>
      </c>
      <c r="AX2303" s="17">
        <v>-1.000000000000002</v>
      </c>
      <c r="AY2303" s="17">
        <v>-0.11747704318273269</v>
      </c>
      <c r="AZ2303" s="17">
        <v>1.1931872471965148</v>
      </c>
      <c r="BA2303" s="17">
        <v>-0.58300178755466214</v>
      </c>
      <c r="BB2303" s="17">
        <v>0.66173334502928571</v>
      </c>
      <c r="BC2303" s="17">
        <v>-0.32503191658508634</v>
      </c>
      <c r="BD2303" s="17">
        <v>18.821398329748579</v>
      </c>
      <c r="BE2303" s="17">
        <v>-7.6116006430750689</v>
      </c>
      <c r="BF2303" s="17">
        <v>-1.000000000000002</v>
      </c>
      <c r="BG2303" s="22">
        <v>-72.561954290968288</v>
      </c>
    </row>
    <row r="2304" spans="1:100" x14ac:dyDescent="0.25">
      <c r="A2304">
        <v>5480</v>
      </c>
      <c r="B2304" t="s">
        <v>2082</v>
      </c>
      <c r="C2304" s="48">
        <v>2</v>
      </c>
      <c r="D2304" s="22">
        <v>1482.201875</v>
      </c>
      <c r="E2304" s="17">
        <v>72.621397124250223</v>
      </c>
      <c r="F2304" s="17">
        <v>-21.037232934724177</v>
      </c>
      <c r="G2304" s="17">
        <v>0.30974287538153666</v>
      </c>
      <c r="H2304" s="17">
        <v>5.3626119881321443</v>
      </c>
      <c r="I2304" s="17">
        <v>50.098942874360468</v>
      </c>
      <c r="J2304" s="17">
        <v>10.722265972009156</v>
      </c>
      <c r="K2304" s="17">
        <v>-1.0000000000000002</v>
      </c>
      <c r="L2304" s="17">
        <v>-1.0000000000000002</v>
      </c>
      <c r="M2304" s="17">
        <v>-1.0000000000000002</v>
      </c>
      <c r="N2304" s="17">
        <v>0.23497222521724245</v>
      </c>
      <c r="O2304" s="17">
        <v>-1.0000000000000002</v>
      </c>
      <c r="P2304" s="17">
        <v>-1.0000000000000002</v>
      </c>
      <c r="Q2304" s="17">
        <v>3.6420832481485514</v>
      </c>
      <c r="R2304" s="17">
        <v>-1.0000000000000002</v>
      </c>
      <c r="S2304" s="17">
        <v>0.69304422735598281</v>
      </c>
      <c r="T2304" s="17">
        <v>9.4159031323173353E-2</v>
      </c>
      <c r="U2304" s="17">
        <v>-4.3696911160876956E-2</v>
      </c>
      <c r="V2304" s="17">
        <v>-0.22494406314187829</v>
      </c>
      <c r="W2304" s="17">
        <v>1.5229085064371861</v>
      </c>
      <c r="X2304" s="17">
        <v>-0.89281748522104809</v>
      </c>
      <c r="Y2304" s="17">
        <v>5.7226403812948516E-2</v>
      </c>
      <c r="Z2304" s="17">
        <v>28.977190168861938</v>
      </c>
      <c r="AA2304" s="17">
        <v>0.21633268131758165</v>
      </c>
      <c r="AB2304" s="17">
        <v>0.59880888790997888</v>
      </c>
      <c r="AC2304" s="17">
        <v>12.08760981728134</v>
      </c>
      <c r="AD2304" s="17">
        <v>0.24708746725452474</v>
      </c>
      <c r="AE2304" s="17">
        <v>0.15680537234520725</v>
      </c>
      <c r="AF2304" s="17">
        <v>43.849629201495112</v>
      </c>
      <c r="AG2304" s="17">
        <v>-15.968918360325178</v>
      </c>
      <c r="AH2304" s="17">
        <v>0.10243950498866092</v>
      </c>
      <c r="AI2304" s="17">
        <v>0.16292961929245506</v>
      </c>
      <c r="AJ2304" s="17">
        <v>0.33333333333333298</v>
      </c>
      <c r="AK2304" s="17">
        <v>0.51632900251659386</v>
      </c>
      <c r="AL2304" s="17">
        <v>0.61670008075710947</v>
      </c>
      <c r="AM2304" s="17">
        <v>0.33333333333333298</v>
      </c>
      <c r="AN2304" s="17">
        <v>0.18861507575355929</v>
      </c>
      <c r="AO2304" s="17">
        <v>0.24505485981400657</v>
      </c>
      <c r="AP2304" s="17">
        <v>0.33333333333333298</v>
      </c>
      <c r="AQ2304" s="17">
        <v>5.4896261644375528</v>
      </c>
      <c r="AR2304" s="17">
        <v>2.2444243630026963</v>
      </c>
      <c r="AS2304" s="17">
        <v>2.3090182263501435</v>
      </c>
      <c r="AT2304" s="17">
        <v>5.1137882730233946</v>
      </c>
      <c r="AU2304" s="17">
        <v>-1.0000000000000002</v>
      </c>
      <c r="AV2304" s="17">
        <v>-1.0000000000000002</v>
      </c>
      <c r="AW2304" s="17">
        <v>-1.0000000000000002</v>
      </c>
      <c r="AX2304" s="17">
        <v>-1.0000000000000002</v>
      </c>
      <c r="AY2304" s="17">
        <v>-8.3885086030301686E-3</v>
      </c>
      <c r="AZ2304" s="17">
        <v>0.44085195025193064</v>
      </c>
      <c r="BA2304" s="17">
        <v>0.14024607192307767</v>
      </c>
      <c r="BB2304" s="17">
        <v>0.24275404707316961</v>
      </c>
      <c r="BC2304" s="17">
        <v>7.6005070428077151E-2</v>
      </c>
      <c r="BD2304" s="17">
        <v>7.6495401962746836</v>
      </c>
      <c r="BE2304" s="17">
        <v>3.1811909369120186</v>
      </c>
      <c r="BF2304" s="17">
        <v>-1.0000000000000002</v>
      </c>
      <c r="BG2304" s="22">
        <v>70.963209999929632</v>
      </c>
    </row>
    <row r="2305" spans="1:100" x14ac:dyDescent="0.25">
      <c r="A2305">
        <v>5482</v>
      </c>
      <c r="B2305" t="s">
        <v>2083</v>
      </c>
      <c r="C2305" s="48">
        <v>3</v>
      </c>
      <c r="D2305" s="22">
        <v>1508.1985361402849</v>
      </c>
      <c r="E2305" s="17">
        <v>57.656007468337847</v>
      </c>
      <c r="F2305" s="17">
        <v>1.3155906975200766</v>
      </c>
      <c r="G2305" s="17">
        <v>0.38060421790368676</v>
      </c>
      <c r="H2305" s="17">
        <v>3.2640707619839837</v>
      </c>
      <c r="I2305" s="17">
        <v>38.497864985852758</v>
      </c>
      <c r="J2305" s="17">
        <v>15.760447561350691</v>
      </c>
      <c r="K2305" s="17">
        <v>-1.0000000000000007</v>
      </c>
      <c r="L2305" s="17">
        <v>-1.0000000000000007</v>
      </c>
      <c r="M2305" s="17">
        <v>-1.0000000000000007</v>
      </c>
      <c r="N2305" s="17">
        <v>0.33200385230732576</v>
      </c>
      <c r="O2305" s="17">
        <v>-1.0000000000000007</v>
      </c>
      <c r="P2305" s="17">
        <v>-1.0000000000000007</v>
      </c>
      <c r="Q2305" s="17">
        <v>3.1857472604680588</v>
      </c>
      <c r="R2305" s="17">
        <v>-1.0000000000000007</v>
      </c>
      <c r="S2305" s="17">
        <v>0.19823503229427936</v>
      </c>
      <c r="T2305" s="17">
        <v>-2.317733343109336E-2</v>
      </c>
      <c r="U2305" s="17">
        <v>-0.15907328153631725</v>
      </c>
      <c r="V2305" s="17">
        <v>-0.13447812706415976</v>
      </c>
      <c r="W2305" s="17">
        <v>7.8323501515924238E-2</v>
      </c>
      <c r="X2305" s="17">
        <v>-3.207456054836511</v>
      </c>
      <c r="Y2305" s="17">
        <v>-4.6611529017055196E-2</v>
      </c>
      <c r="Z2305" s="17">
        <v>38.69184149664882</v>
      </c>
      <c r="AA2305" s="17">
        <v>-0.64512560814069408</v>
      </c>
      <c r="AB2305" s="17">
        <v>1.5755677169143285</v>
      </c>
      <c r="AC2305" s="17">
        <v>-12.324828793671045</v>
      </c>
      <c r="AD2305" s="17">
        <v>0.98147247853064334</v>
      </c>
      <c r="AE2305" s="17">
        <v>0.59954377890420174</v>
      </c>
      <c r="AF2305" s="17">
        <v>28.542124198796266</v>
      </c>
      <c r="AG2305" s="17">
        <v>-6.4073703986152557</v>
      </c>
      <c r="AH2305" s="17">
        <v>0.21079911788863279</v>
      </c>
      <c r="AI2305" s="17">
        <v>0.27030877441632872</v>
      </c>
      <c r="AJ2305" s="17">
        <v>0.33333333333333298</v>
      </c>
      <c r="AK2305" s="17">
        <v>1.1140163719608256</v>
      </c>
      <c r="AL2305" s="17">
        <v>1.1116800154624289</v>
      </c>
      <c r="AM2305" s="17">
        <v>0.33333333333333298</v>
      </c>
      <c r="AN2305" s="17">
        <v>0.68970304108523217</v>
      </c>
      <c r="AO2305" s="17">
        <v>0.60915936753253563</v>
      </c>
      <c r="AP2305" s="17">
        <v>0.33333333333333298</v>
      </c>
      <c r="AQ2305" s="17">
        <v>9.9557407870564685</v>
      </c>
      <c r="AR2305" s="17">
        <v>2.4514176700235391</v>
      </c>
      <c r="AS2305" s="17">
        <v>2.1688661717188884</v>
      </c>
      <c r="AT2305" s="17">
        <v>11.140163719608255</v>
      </c>
      <c r="AU2305" s="17">
        <v>-1.0000000000000007</v>
      </c>
      <c r="AV2305" s="17">
        <v>-1.0000000000000007</v>
      </c>
      <c r="AW2305" s="17">
        <v>-1.0000000000000007</v>
      </c>
      <c r="AX2305" s="17">
        <v>-1.0000000000000007</v>
      </c>
      <c r="AY2305" s="17">
        <v>1.2645145216878362E-3</v>
      </c>
      <c r="AZ2305" s="17">
        <v>-0.15641413548932895</v>
      </c>
      <c r="BA2305" s="17">
        <v>0.7831715765759073</v>
      </c>
      <c r="BB2305" s="17">
        <v>9.8776460874934163E-2</v>
      </c>
      <c r="BC2305" s="17">
        <v>-0.15128934894916535</v>
      </c>
      <c r="BD2305" s="17">
        <v>1.687340844426708</v>
      </c>
      <c r="BE2305" s="17">
        <v>0.13362415915040243</v>
      </c>
      <c r="BF2305" s="17">
        <v>-1.0000000000000007</v>
      </c>
      <c r="CU2305" t="e">
        <v>#N/A</v>
      </c>
      <c r="CV2305" t="e">
        <v>#N/A</v>
      </c>
    </row>
    <row r="2306" spans="1:100" x14ac:dyDescent="0.25">
      <c r="A2306">
        <v>5483</v>
      </c>
      <c r="B2306" t="s">
        <v>3065</v>
      </c>
      <c r="C2306" s="48">
        <v>2</v>
      </c>
      <c r="D2306" s="22">
        <v>1444.080126953125</v>
      </c>
      <c r="E2306" s="17">
        <v>70.833435596452063</v>
      </c>
      <c r="F2306" s="17">
        <v>-23.921650463854078</v>
      </c>
      <c r="G2306" s="17">
        <v>0.28969449402680436</v>
      </c>
      <c r="H2306" s="17">
        <v>5.1797357739962404</v>
      </c>
      <c r="I2306" s="17">
        <v>48.69491138869099</v>
      </c>
      <c r="J2306" s="17">
        <v>10.375493687030637</v>
      </c>
      <c r="K2306" s="17">
        <v>-1.0000000000000004</v>
      </c>
      <c r="L2306" s="17">
        <v>-1.0000000000000004</v>
      </c>
      <c r="M2306" s="17">
        <v>-1.0000000000000004</v>
      </c>
      <c r="N2306" s="17">
        <v>0.22997617519215019</v>
      </c>
      <c r="O2306" s="17">
        <v>-1.0000000000000004</v>
      </c>
      <c r="P2306" s="17">
        <v>-1.0000000000000004</v>
      </c>
      <c r="Q2306" s="17">
        <v>3.5884138729325792</v>
      </c>
      <c r="R2306" s="17">
        <v>-1.0000000000000004</v>
      </c>
      <c r="S2306" s="17">
        <v>0.623048425979155</v>
      </c>
      <c r="T2306" s="17">
        <v>8.6302449704154224E-2</v>
      </c>
      <c r="U2306" s="17">
        <v>-6.7239494856995125E-2</v>
      </c>
      <c r="V2306" s="17">
        <v>-0.25579245983544169</v>
      </c>
      <c r="W2306" s="17">
        <v>1.366590845707623</v>
      </c>
      <c r="X2306" s="17">
        <v>-1.0854151676291979</v>
      </c>
      <c r="Y2306" s="17">
        <v>5.015790766684234E-2</v>
      </c>
      <c r="Z2306" s="17">
        <v>28.328194493870786</v>
      </c>
      <c r="AA2306" s="17">
        <v>0.1685348985529152</v>
      </c>
      <c r="AB2306" s="17">
        <v>0.52991260884541491</v>
      </c>
      <c r="AC2306" s="17">
        <v>11.296609199934556</v>
      </c>
      <c r="AD2306" s="17">
        <v>0.18671284615117556</v>
      </c>
      <c r="AE2306" s="17">
        <v>0.10624480678523529</v>
      </c>
      <c r="AF2306" s="17">
        <v>42.568556896666124</v>
      </c>
      <c r="AG2306" s="17">
        <v>-18.157695214601297</v>
      </c>
      <c r="AH2306" s="17">
        <v>8.7296469622897305E-2</v>
      </c>
      <c r="AI2306" s="17">
        <v>0.14501351279303282</v>
      </c>
      <c r="AJ2306" s="17">
        <v>0.33333333333333298</v>
      </c>
      <c r="AK2306" s="17">
        <v>0.49611532161377903</v>
      </c>
      <c r="AL2306" s="17">
        <v>0.59904527507720795</v>
      </c>
      <c r="AM2306" s="17">
        <v>0.33333333333333298</v>
      </c>
      <c r="AN2306" s="17">
        <v>0.17039255184492055</v>
      </c>
      <c r="AO2306" s="17">
        <v>0.22514253740709844</v>
      </c>
      <c r="AP2306" s="17">
        <v>0.33333333333333298</v>
      </c>
      <c r="AQ2306" s="17">
        <v>5.2624481376702859</v>
      </c>
      <c r="AR2306" s="17">
        <v>2.2444243630026963</v>
      </c>
      <c r="AS2306" s="17">
        <v>2.0198341159956583</v>
      </c>
      <c r="AT2306" s="17">
        <v>4.9114635582846793</v>
      </c>
      <c r="AU2306" s="17">
        <v>-1.0000000000000004</v>
      </c>
      <c r="AV2306" s="17">
        <v>-1.0000000000000004</v>
      </c>
      <c r="AW2306" s="17">
        <v>-1.0000000000000004</v>
      </c>
      <c r="AX2306" s="17">
        <v>-1.0000000000000004</v>
      </c>
      <c r="AY2306" s="17">
        <v>-1.1433911175733049E-2</v>
      </c>
      <c r="AZ2306" s="17">
        <v>0.46185474268724602</v>
      </c>
      <c r="BA2306" s="17">
        <v>0.1200553076008555</v>
      </c>
      <c r="BB2306" s="17">
        <v>0.25445060745708931</v>
      </c>
      <c r="BC2306" s="17">
        <v>6.4809401912550649E-2</v>
      </c>
      <c r="BD2306" s="17">
        <v>7.9614227019168791</v>
      </c>
      <c r="BE2306" s="17">
        <v>2.8798907556328919</v>
      </c>
      <c r="BF2306" s="17">
        <v>-1.0000000000000004</v>
      </c>
      <c r="BG2306" s="22">
        <v>18.507173753970619</v>
      </c>
    </row>
    <row r="2307" spans="1:100" x14ac:dyDescent="0.25">
      <c r="A2307">
        <v>5484</v>
      </c>
      <c r="B2307" t="s">
        <v>3066</v>
      </c>
      <c r="C2307" s="48">
        <v>3</v>
      </c>
      <c r="D2307" s="22">
        <v>1530.2128664395507</v>
      </c>
      <c r="E2307" s="17">
        <v>76.914008630190281</v>
      </c>
      <c r="F2307" s="17">
        <v>-12.223570584097386</v>
      </c>
      <c r="G2307" s="17">
        <v>0.27419431568019231</v>
      </c>
      <c r="H2307" s="17">
        <v>8.4877842915307848</v>
      </c>
      <c r="I2307" s="17">
        <v>64.982166832267552</v>
      </c>
      <c r="J2307" s="17">
        <v>6.9522705767122668</v>
      </c>
      <c r="K2307" s="17">
        <v>-1</v>
      </c>
      <c r="L2307" s="17">
        <v>-1</v>
      </c>
      <c r="M2307" s="17">
        <v>-1</v>
      </c>
      <c r="N2307" s="17">
        <v>0.30866694036153236</v>
      </c>
      <c r="O2307" s="17">
        <v>-1</v>
      </c>
      <c r="P2307" s="17">
        <v>-1</v>
      </c>
      <c r="Q2307" s="17">
        <v>4.5726962942312745</v>
      </c>
      <c r="R2307" s="17">
        <v>-1</v>
      </c>
      <c r="S2307" s="17">
        <v>1.1642710520001434</v>
      </c>
      <c r="T2307" s="17">
        <v>0.25180190749024861</v>
      </c>
      <c r="U2307" s="17">
        <v>0.79327294664960823</v>
      </c>
      <c r="V2307" s="17">
        <v>0.93876331380916433</v>
      </c>
      <c r="W2307" s="17">
        <v>3.9150879972995036</v>
      </c>
      <c r="X2307" s="17">
        <v>0.3656656535032734</v>
      </c>
      <c r="Y2307" s="17">
        <v>0.12505467859665365</v>
      </c>
      <c r="Z2307" s="17">
        <v>42.235193983009509</v>
      </c>
      <c r="AA2307" s="17">
        <v>1.7981719421063203</v>
      </c>
      <c r="AB2307" s="17">
        <v>0.64394763357452101</v>
      </c>
      <c r="AC2307" s="17">
        <v>6.2002210935765341</v>
      </c>
      <c r="AD2307" s="17">
        <v>2.2378605729413477</v>
      </c>
      <c r="AE2307" s="17">
        <v>0.61205954869869372</v>
      </c>
      <c r="AF2307" s="17">
        <v>49.69142225885922</v>
      </c>
      <c r="AG2307" s="17">
        <v>-12.93628336628904</v>
      </c>
      <c r="AH2307" s="17">
        <v>0.70359911914712669</v>
      </c>
      <c r="AI2307" s="17">
        <v>0.92828141179515478</v>
      </c>
      <c r="AJ2307" s="17">
        <v>0.33333333333333298</v>
      </c>
      <c r="AK2307" s="17">
        <v>1.0586859657363328</v>
      </c>
      <c r="AL2307" s="17">
        <v>1.0308770636081199</v>
      </c>
      <c r="AM2307" s="17">
        <v>0.33333333333333298</v>
      </c>
      <c r="AN2307" s="17">
        <v>0.5341373346633348</v>
      </c>
      <c r="AO2307" s="17">
        <v>1.0989904392783834</v>
      </c>
      <c r="AP2307" s="17">
        <v>0.33333333333333298</v>
      </c>
      <c r="AQ2307" s="17">
        <v>15.290744573408301</v>
      </c>
      <c r="AR2307" s="17">
        <v>3.4835518826556586</v>
      </c>
      <c r="AS2307" s="17">
        <v>-7.1181409633067236</v>
      </c>
      <c r="AT2307" s="17">
        <v>10.586859657363332</v>
      </c>
      <c r="AU2307" s="17">
        <v>-1</v>
      </c>
      <c r="AV2307" s="17">
        <v>-1</v>
      </c>
      <c r="AW2307" s="17">
        <v>-1</v>
      </c>
      <c r="AX2307" s="17">
        <v>-1</v>
      </c>
      <c r="AY2307" s="17">
        <v>-8.2970849304391352E-3</v>
      </c>
      <c r="AZ2307" s="17">
        <v>0.45687315637599979</v>
      </c>
      <c r="BA2307" s="17">
        <v>-2.7357596489906141E-2</v>
      </c>
      <c r="BB2307" s="17">
        <v>0.11113417946385024</v>
      </c>
      <c r="BC2307" s="17">
        <v>-0.13485700351483162</v>
      </c>
      <c r="BD2307" s="17">
        <v>5.0627202684762551</v>
      </c>
      <c r="BE2307" s="17">
        <v>-3.5082130703203225</v>
      </c>
      <c r="BF2307" s="17">
        <v>-1</v>
      </c>
      <c r="CU2307" t="e">
        <v>#N/A</v>
      </c>
      <c r="CV2307" t="e">
        <v>#N/A</v>
      </c>
    </row>
    <row r="2308" spans="1:100" x14ac:dyDescent="0.25">
      <c r="A2308">
        <v>5486</v>
      </c>
      <c r="B2308" t="s">
        <v>2084</v>
      </c>
      <c r="C2308" s="48">
        <v>2</v>
      </c>
      <c r="D2308" s="22">
        <v>1477.6822070312498</v>
      </c>
      <c r="E2308" s="17">
        <v>53.320882255621328</v>
      </c>
      <c r="F2308" s="17">
        <v>-52.173665426570324</v>
      </c>
      <c r="G2308" s="17">
        <v>9.3326539563915623E-2</v>
      </c>
      <c r="H2308" s="17">
        <v>3.3885174479687357</v>
      </c>
      <c r="I2308" s="17">
        <v>34.942839041098381</v>
      </c>
      <c r="J2308" s="17">
        <v>6.9789619141760566</v>
      </c>
      <c r="K2308" s="17">
        <v>-1.0000000000000009</v>
      </c>
      <c r="L2308" s="17">
        <v>-1.0000000000000009</v>
      </c>
      <c r="M2308" s="17">
        <v>-1.0000000000000009</v>
      </c>
      <c r="N2308" s="17">
        <v>0.18104134566836649</v>
      </c>
      <c r="O2308" s="17">
        <v>-1.0000000000000009</v>
      </c>
      <c r="P2308" s="17">
        <v>-1.0000000000000009</v>
      </c>
      <c r="Q2308" s="17">
        <v>3.0627382464574229</v>
      </c>
      <c r="R2308" s="17">
        <v>-1.0000000000000009</v>
      </c>
      <c r="S2308" s="17">
        <v>-6.253970675625542E-2</v>
      </c>
      <c r="T2308" s="17">
        <v>9.3495608748846992E-3</v>
      </c>
      <c r="U2308" s="17">
        <v>-0.29783212582203039</v>
      </c>
      <c r="V2308" s="17">
        <v>-0.55794336418986823</v>
      </c>
      <c r="W2308" s="17">
        <v>-0.16449431976099049</v>
      </c>
      <c r="X2308" s="17">
        <v>-2.97185239463527</v>
      </c>
      <c r="Y2308" s="17">
        <v>-1.9075917487428568E-2</v>
      </c>
      <c r="Z2308" s="17">
        <v>21.971474173245383</v>
      </c>
      <c r="AA2308" s="17">
        <v>-0.29963021978186621</v>
      </c>
      <c r="AB2308" s="17">
        <v>-0.14490602866116453</v>
      </c>
      <c r="AC2308" s="17">
        <v>3.5489925490468721</v>
      </c>
      <c r="AD2308" s="17">
        <v>-0.40463867683540111</v>
      </c>
      <c r="AE2308" s="17">
        <v>-0.38898095033829005</v>
      </c>
      <c r="AF2308" s="17">
        <v>30.020833289096874</v>
      </c>
      <c r="AG2308" s="17">
        <v>-39.596115905280385</v>
      </c>
      <c r="AH2308" s="17">
        <v>-6.1025074471847351E-2</v>
      </c>
      <c r="AI2308" s="17">
        <v>-3.0469441315896961E-2</v>
      </c>
      <c r="AJ2308" s="17">
        <v>0.33333333333333298</v>
      </c>
      <c r="AK2308" s="17">
        <v>0.29812830706038873</v>
      </c>
      <c r="AL2308" s="17">
        <v>0.42612168506460402</v>
      </c>
      <c r="AM2308" s="17">
        <v>0.33333333333333298</v>
      </c>
      <c r="AN2308" s="17">
        <v>-8.0916699870740572E-3</v>
      </c>
      <c r="AO2308" s="17">
        <v>3.0107240020003923E-2</v>
      </c>
      <c r="AP2308" s="17">
        <v>0.33333333333333298</v>
      </c>
      <c r="AQ2308" s="17">
        <v>3.0373066848081356</v>
      </c>
      <c r="AR2308" s="17">
        <v>2.2444243630026963</v>
      </c>
      <c r="AS2308" s="17">
        <v>-0.81263855143375086</v>
      </c>
      <c r="AT2308" s="17">
        <v>2.9297529319975877</v>
      </c>
      <c r="AU2308" s="17">
        <v>-1.0000000000000009</v>
      </c>
      <c r="AV2308" s="17">
        <v>-1.0000000000000009</v>
      </c>
      <c r="AW2308" s="17">
        <v>-1.0000000000000009</v>
      </c>
      <c r="AX2308" s="17">
        <v>-1.0000000000000009</v>
      </c>
      <c r="AY2308" s="17">
        <v>-4.1262726935790632E-2</v>
      </c>
      <c r="AZ2308" s="17">
        <v>0.66757087086524547</v>
      </c>
      <c r="BA2308" s="17">
        <v>-7.7707245836466043E-2</v>
      </c>
      <c r="BB2308" s="17">
        <v>0.36901495039342413</v>
      </c>
      <c r="BC2308" s="17">
        <v>-4.4848853601407307E-2</v>
      </c>
      <c r="BD2308" s="17">
        <v>11.016219425008053</v>
      </c>
      <c r="BE2308" s="17">
        <v>-7.1255236166290814E-2</v>
      </c>
      <c r="BF2308" s="17">
        <v>-1.0000000000000009</v>
      </c>
      <c r="BG2308" s="22">
        <v>81.112415597915771</v>
      </c>
    </row>
    <row r="2309" spans="1:100" x14ac:dyDescent="0.25">
      <c r="A2309">
        <v>5490</v>
      </c>
      <c r="B2309" t="s">
        <v>2085</v>
      </c>
      <c r="C2309" s="48">
        <v>2</v>
      </c>
      <c r="D2309" s="22">
        <v>1418.1942578124999</v>
      </c>
      <c r="E2309" s="17">
        <v>20.093954357620547</v>
      </c>
      <c r="F2309" s="17">
        <v>-105.77679490002957</v>
      </c>
      <c r="G2309" s="17">
        <v>-0.27924642209575717</v>
      </c>
      <c r="H2309" s="17">
        <v>-9.9979489682517908E-3</v>
      </c>
      <c r="I2309" s="17">
        <v>8.8507491300178316</v>
      </c>
      <c r="J2309" s="17">
        <v>0.53465227391463443</v>
      </c>
      <c r="K2309" s="17">
        <v>-1.0000000000000016</v>
      </c>
      <c r="L2309" s="17">
        <v>-1.0000000000000016</v>
      </c>
      <c r="M2309" s="17">
        <v>-1.0000000000000016</v>
      </c>
      <c r="N2309" s="17">
        <v>8.8196286433241178E-2</v>
      </c>
      <c r="O2309" s="17">
        <v>-1.0000000000000016</v>
      </c>
      <c r="P2309" s="17">
        <v>-1.0000000000000016</v>
      </c>
      <c r="Q2309" s="17">
        <v>2.0653630608582527</v>
      </c>
      <c r="R2309" s="17">
        <v>-1.0000000000000016</v>
      </c>
      <c r="S2309" s="17">
        <v>-1.3633201818119767</v>
      </c>
      <c r="T2309" s="17">
        <v>-0.13665473894994692</v>
      </c>
      <c r="U2309" s="17">
        <v>-0.73534027062360807</v>
      </c>
      <c r="V2309" s="17">
        <v>-1.131220493909892</v>
      </c>
      <c r="W2309" s="17">
        <v>-3.0694537170929923</v>
      </c>
      <c r="X2309" s="17">
        <v>-6.5510285722001305</v>
      </c>
      <c r="Y2309" s="17">
        <v>-0.15043467892744519</v>
      </c>
      <c r="Z2309" s="17">
        <v>9.9107378745168653</v>
      </c>
      <c r="AA2309" s="17">
        <v>-1.1878895346015101</v>
      </c>
      <c r="AB2309" s="17">
        <v>-1.4252533187608161</v>
      </c>
      <c r="AC2309" s="17">
        <v>-11.150719984601508</v>
      </c>
      <c r="AD2309" s="17">
        <v>-1.5266220926310017</v>
      </c>
      <c r="AE2309" s="17">
        <v>-1.3285829720955384</v>
      </c>
      <c r="AF2309" s="17">
        <v>6.2137790304419553</v>
      </c>
      <c r="AG2309" s="17">
        <v>-80.271672728590048</v>
      </c>
      <c r="AH2309" s="17">
        <v>-0.34243859284588718</v>
      </c>
      <c r="AI2309" s="17">
        <v>-0.36341686194765027</v>
      </c>
      <c r="AJ2309" s="17">
        <v>0.33333333333333298</v>
      </c>
      <c r="AK2309" s="17">
        <v>-7.7516530632586345E-2</v>
      </c>
      <c r="AL2309" s="17">
        <v>9.8030198609798003E-2</v>
      </c>
      <c r="AM2309" s="17">
        <v>0.33333333333333298</v>
      </c>
      <c r="AN2309" s="17">
        <v>-0.34673345764207381</v>
      </c>
      <c r="AO2309" s="17">
        <v>-0.339937243940935</v>
      </c>
      <c r="AP2309" s="17">
        <v>0.33333333333333298</v>
      </c>
      <c r="AQ2309" s="17">
        <v>-1.184499991704528</v>
      </c>
      <c r="AR2309" s="17">
        <v>2.2444243630026963</v>
      </c>
      <c r="AS2309" s="17">
        <v>-6.1867472414730305</v>
      </c>
      <c r="AT2309" s="17">
        <v>-0.83018742694607361</v>
      </c>
      <c r="AU2309" s="17">
        <v>-1.0000000000000016</v>
      </c>
      <c r="AV2309" s="17">
        <v>-1.0000000000000016</v>
      </c>
      <c r="AW2309" s="17">
        <v>-1.0000000000000016</v>
      </c>
      <c r="AX2309" s="17">
        <v>-1.0000000000000016</v>
      </c>
      <c r="AY2309" s="17">
        <v>-9.7857553015855941E-2</v>
      </c>
      <c r="AZ2309" s="17">
        <v>1.0578803149192801</v>
      </c>
      <c r="BA2309" s="17">
        <v>-0.45292620883405121</v>
      </c>
      <c r="BB2309" s="17">
        <v>0.58638023621683655</v>
      </c>
      <c r="BC2309" s="17">
        <v>-0.25290571878095325</v>
      </c>
      <c r="BD2309" s="17">
        <v>16.8121481217417</v>
      </c>
      <c r="BE2309" s="17">
        <v>-5.6705252670739545</v>
      </c>
      <c r="BF2309" s="17">
        <v>-1.0000000000000016</v>
      </c>
      <c r="BG2309" s="22">
        <v>249.1473135720853</v>
      </c>
    </row>
    <row r="2310" spans="1:100" x14ac:dyDescent="0.25">
      <c r="A2310">
        <v>5491</v>
      </c>
      <c r="B2310" t="s">
        <v>2086</v>
      </c>
      <c r="C2310" s="48">
        <v>3</v>
      </c>
      <c r="D2310" s="22">
        <v>1439.9011712046656</v>
      </c>
      <c r="E2310" s="17">
        <v>35.651540629646568</v>
      </c>
      <c r="F2310" s="17">
        <v>-55.660754045197955</v>
      </c>
      <c r="G2310" s="17">
        <v>9.6459506337660705E-2</v>
      </c>
      <c r="H2310" s="17">
        <v>4.042463606166119E-2</v>
      </c>
      <c r="I2310" s="17">
        <v>28.214548483025773</v>
      </c>
      <c r="J2310" s="17">
        <v>12.877948372708762</v>
      </c>
      <c r="K2310" s="17">
        <v>-1.0000000000000016</v>
      </c>
      <c r="L2310" s="17">
        <v>-1.0000000000000016</v>
      </c>
      <c r="M2310" s="17">
        <v>-1.0000000000000016</v>
      </c>
      <c r="N2310" s="17">
        <v>0.27430828293303372</v>
      </c>
      <c r="O2310" s="17">
        <v>-1.0000000000000016</v>
      </c>
      <c r="P2310" s="17">
        <v>-1.0000000000000016</v>
      </c>
      <c r="Q2310" s="17">
        <v>2.7253454086338307</v>
      </c>
      <c r="R2310" s="17">
        <v>-1.0000000000000016</v>
      </c>
      <c r="S2310" s="17">
        <v>-0.88786191500318556</v>
      </c>
      <c r="T2310" s="17">
        <v>-7.7329590303453488E-2</v>
      </c>
      <c r="U2310" s="17">
        <v>-0.45459847128289932</v>
      </c>
      <c r="V2310" s="17">
        <v>-1.6255340887242156</v>
      </c>
      <c r="W2310" s="17">
        <v>-2.6849207725721693</v>
      </c>
      <c r="X2310" s="17">
        <v>-0.5883421369477686</v>
      </c>
      <c r="Y2310" s="17">
        <v>-0.18663262777403306</v>
      </c>
      <c r="Z2310" s="17">
        <v>13.560763136340759</v>
      </c>
      <c r="AA2310" s="17">
        <v>0.78624740875019761</v>
      </c>
      <c r="AB2310" s="17">
        <v>0.61283871607196716</v>
      </c>
      <c r="AC2310" s="17">
        <v>11.87019443082869</v>
      </c>
      <c r="AD2310" s="17">
        <v>-0.79277686837692662</v>
      </c>
      <c r="AE2310" s="17">
        <v>0.4837433803684541</v>
      </c>
      <c r="AF2310" s="17">
        <v>26.527539663609886</v>
      </c>
      <c r="AG2310" s="17">
        <v>-27.72667503713566</v>
      </c>
      <c r="AH2310" s="17">
        <v>-0.14598986586524282</v>
      </c>
      <c r="AI2310" s="17">
        <v>-4.819167340851202E-2</v>
      </c>
      <c r="AJ2310" s="17">
        <v>0.33333333333333298</v>
      </c>
      <c r="AK2310" s="17">
        <v>6.9467928562721507E-2</v>
      </c>
      <c r="AL2310" s="17">
        <v>0.4440588227575874</v>
      </c>
      <c r="AM2310" s="17">
        <v>0.33333333333333298</v>
      </c>
      <c r="AN2310" s="17">
        <v>9.4348065153478412E-3</v>
      </c>
      <c r="AO2310" s="17">
        <v>-5.8465385465892097E-2</v>
      </c>
      <c r="AP2310" s="17">
        <v>0.33333333333333298</v>
      </c>
      <c r="AQ2310" s="17">
        <v>1.6870088194159156</v>
      </c>
      <c r="AR2310" s="17">
        <v>7.453986980430348E-2</v>
      </c>
      <c r="AS2310" s="17">
        <v>12.10872921727724</v>
      </c>
      <c r="AT2310" s="17">
        <v>0.69467928562721548</v>
      </c>
      <c r="AU2310" s="17">
        <v>-1.0000000000000016</v>
      </c>
      <c r="AV2310" s="17">
        <v>-1.0000000000000016</v>
      </c>
      <c r="AW2310" s="17">
        <v>-1.0000000000000016</v>
      </c>
      <c r="AX2310" s="17">
        <v>-1.0000000000000016</v>
      </c>
      <c r="AY2310" s="17">
        <v>6.024218358742521E-2</v>
      </c>
      <c r="AZ2310" s="17">
        <v>0.27877574205007133</v>
      </c>
      <c r="BA2310" s="17">
        <v>-0.11451162332410184</v>
      </c>
      <c r="BB2310" s="17">
        <v>0.56467399736732105</v>
      </c>
      <c r="BC2310" s="17">
        <v>-0.19670074242207419</v>
      </c>
      <c r="BD2310" s="17">
        <v>15.510728644433378</v>
      </c>
      <c r="BE2310" s="17">
        <v>-5.4900766771723601</v>
      </c>
      <c r="BF2310" s="17">
        <v>-1.0000000000000016</v>
      </c>
      <c r="CU2310" t="e">
        <v>#N/A</v>
      </c>
      <c r="CV2310" t="e">
        <v>#N/A</v>
      </c>
    </row>
    <row r="2311" spans="1:100" x14ac:dyDescent="0.25">
      <c r="A2311">
        <v>5492</v>
      </c>
      <c r="B2311" t="s">
        <v>2087</v>
      </c>
      <c r="C2311" s="48">
        <v>3</v>
      </c>
      <c r="D2311" s="22">
        <v>1495.251356362131</v>
      </c>
      <c r="E2311" s="17">
        <v>63.871066378696923</v>
      </c>
      <c r="F2311" s="17">
        <v>-83.961101657995783</v>
      </c>
      <c r="G2311" s="17">
        <v>-0.42980577789041308</v>
      </c>
      <c r="H2311" s="17">
        <v>2.6463942421114708</v>
      </c>
      <c r="I2311" s="17">
        <v>43.665402792312172</v>
      </c>
      <c r="J2311" s="17">
        <v>23.120052223752374</v>
      </c>
      <c r="K2311" s="17">
        <v>-0.99999999999999822</v>
      </c>
      <c r="L2311" s="17">
        <v>-0.99999999999999822</v>
      </c>
      <c r="M2311" s="17">
        <v>-0.99999999999999822</v>
      </c>
      <c r="N2311" s="17">
        <v>0.16345275557649783</v>
      </c>
      <c r="O2311" s="17">
        <v>-0.99999999999999822</v>
      </c>
      <c r="P2311" s="17">
        <v>-0.99999999999999822</v>
      </c>
      <c r="Q2311" s="17">
        <v>3.7200411805452114</v>
      </c>
      <c r="R2311" s="17">
        <v>-0.99999999999999822</v>
      </c>
      <c r="S2311" s="17">
        <v>-0.48059090454129744</v>
      </c>
      <c r="T2311" s="17">
        <v>-9.1021123346889748E-2</v>
      </c>
      <c r="U2311" s="17">
        <v>-5.6232564675571695E-2</v>
      </c>
      <c r="V2311" s="17">
        <v>4.5692736060404998E-2</v>
      </c>
      <c r="W2311" s="17">
        <v>-1.0736469384337395</v>
      </c>
      <c r="X2311" s="17">
        <v>-7.2298440453351605</v>
      </c>
      <c r="Y2311" s="17">
        <v>-4.7191690556202787E-2</v>
      </c>
      <c r="Z2311" s="17">
        <v>37.428413067041056</v>
      </c>
      <c r="AA2311" s="17">
        <v>0.41128330699877802</v>
      </c>
      <c r="AB2311" s="17">
        <v>1.4988193472432909</v>
      </c>
      <c r="AC2311" s="17">
        <v>-5.7110513493046646</v>
      </c>
      <c r="AD2311" s="17">
        <v>-0.81496727133306346</v>
      </c>
      <c r="AE2311" s="17">
        <v>-0.35448492892586964</v>
      </c>
      <c r="AF2311" s="17">
        <v>32.861696136053837</v>
      </c>
      <c r="AG2311" s="17">
        <v>-75.563854651629399</v>
      </c>
      <c r="AH2311" s="17">
        <v>-2.0797503389643736E-2</v>
      </c>
      <c r="AI2311" s="17">
        <v>0.1633011313916731</v>
      </c>
      <c r="AJ2311" s="17">
        <v>0.33333333333333298</v>
      </c>
      <c r="AK2311" s="17">
        <v>1.616724116938399</v>
      </c>
      <c r="AL2311" s="17">
        <v>1.2501685785258827</v>
      </c>
      <c r="AM2311" s="17">
        <v>0.33333333333333298</v>
      </c>
      <c r="AN2311" s="17">
        <v>0.29912717018888685</v>
      </c>
      <c r="AO2311" s="17">
        <v>0.74727162133411251</v>
      </c>
      <c r="AP2311" s="17">
        <v>0.33333333333333298</v>
      </c>
      <c r="AQ2311" s="17">
        <v>10.80370665625834</v>
      </c>
      <c r="AR2311" s="17">
        <v>2.419720504157179</v>
      </c>
      <c r="AS2311" s="17">
        <v>5.1250457141013595</v>
      </c>
      <c r="AT2311" s="17">
        <v>15.57528600549383</v>
      </c>
      <c r="AU2311" s="17">
        <v>-0.99999999999999822</v>
      </c>
      <c r="AV2311" s="17">
        <v>-0.99999999999999822</v>
      </c>
      <c r="AW2311" s="17">
        <v>-0.99999999999999822</v>
      </c>
      <c r="AX2311" s="17">
        <v>-0.99999999999999822</v>
      </c>
      <c r="AY2311" s="17">
        <v>-3.2650221298425181E-2</v>
      </c>
      <c r="AZ2311" s="17">
        <v>0.83127011767635484</v>
      </c>
      <c r="BA2311" s="17">
        <v>-0.41335966465801433</v>
      </c>
      <c r="BB2311" s="17">
        <v>-0.29447803315661614</v>
      </c>
      <c r="BC2311" s="17">
        <v>-0.13512569198361751</v>
      </c>
      <c r="BD2311" s="17">
        <v>-3.2056002405336317</v>
      </c>
      <c r="BE2311" s="17">
        <v>-5.4449406228805124</v>
      </c>
      <c r="BF2311" s="17">
        <v>-0.99999999999999822</v>
      </c>
      <c r="CU2311" t="e">
        <v>#N/A</v>
      </c>
      <c r="CV2311" t="e">
        <v>#N/A</v>
      </c>
    </row>
    <row r="2312" spans="1:100" x14ac:dyDescent="0.25">
      <c r="A2312">
        <v>5493</v>
      </c>
      <c r="B2312" t="s">
        <v>2088</v>
      </c>
      <c r="C2312" s="48">
        <v>3</v>
      </c>
      <c r="D2312" s="22">
        <v>1455.6027169961901</v>
      </c>
      <c r="E2312" s="17">
        <v>39.172899637410083</v>
      </c>
      <c r="F2312" s="17">
        <v>-47.952056984307575</v>
      </c>
      <c r="G2312" s="17">
        <v>0.26480510510425709</v>
      </c>
      <c r="H2312" s="17">
        <v>2.8421877201184298</v>
      </c>
      <c r="I2312" s="17">
        <v>42.89339766294124</v>
      </c>
      <c r="J2312" s="17">
        <v>1.9011279556192331</v>
      </c>
      <c r="K2312" s="17">
        <v>-1.0000000000000018</v>
      </c>
      <c r="L2312" s="17">
        <v>-1.0000000000000018</v>
      </c>
      <c r="M2312" s="17">
        <v>-1.0000000000000018</v>
      </c>
      <c r="N2312" s="17">
        <v>0.1893650373918335</v>
      </c>
      <c r="O2312" s="17">
        <v>-1.0000000000000018</v>
      </c>
      <c r="P2312" s="17">
        <v>-1.0000000000000018</v>
      </c>
      <c r="Q2312" s="17">
        <v>-0.12993469955520057</v>
      </c>
      <c r="R2312" s="17">
        <v>-1.0000000000000018</v>
      </c>
      <c r="S2312" s="17">
        <v>1.3692759196888409</v>
      </c>
      <c r="T2312" s="17">
        <v>0.1861583625113801</v>
      </c>
      <c r="U2312" s="17">
        <v>0.11678529014797683</v>
      </c>
      <c r="V2312" s="17">
        <v>0.31968431286763899</v>
      </c>
      <c r="W2312" s="17">
        <v>2.9721224196736373</v>
      </c>
      <c r="X2312" s="17">
        <v>-2.6381770369493474</v>
      </c>
      <c r="Y2312" s="17">
        <v>-6.3750494650558778E-2</v>
      </c>
      <c r="Z2312" s="17">
        <v>28.428960591819965</v>
      </c>
      <c r="AA2312" s="17">
        <v>0.70982604268453131</v>
      </c>
      <c r="AB2312" s="17">
        <v>-1.6079903295195166</v>
      </c>
      <c r="AC2312" s="17">
        <v>19.732153460763705</v>
      </c>
      <c r="AD2312" s="17">
        <v>-3.4232248917424646</v>
      </c>
      <c r="AE2312" s="17">
        <v>-0.76928856402668699</v>
      </c>
      <c r="AF2312" s="17">
        <v>45.783835159037473</v>
      </c>
      <c r="AG2312" s="17">
        <v>-2.511036309416236</v>
      </c>
      <c r="AH2312" s="17">
        <v>-0.6744398979709374</v>
      </c>
      <c r="AI2312" s="17">
        <v>-0.51438251562292958</v>
      </c>
      <c r="AJ2312" s="17">
        <v>0.33333333333333298</v>
      </c>
      <c r="AK2312" s="17">
        <v>0.19989890420844339</v>
      </c>
      <c r="AL2312" s="17">
        <v>0.35901965828534266</v>
      </c>
      <c r="AM2312" s="17">
        <v>0.33333333333333298</v>
      </c>
      <c r="AN2312" s="17">
        <v>-0.24606726584612917</v>
      </c>
      <c r="AO2312" s="17">
        <v>-0.42272464188165215</v>
      </c>
      <c r="AP2312" s="17">
        <v>0.33333333333333298</v>
      </c>
      <c r="AQ2312" s="17">
        <v>-2.8904374960961956</v>
      </c>
      <c r="AR2312" s="17">
        <v>2.1403098536534504</v>
      </c>
      <c r="AS2312" s="17">
        <v>-2.2564383440277274</v>
      </c>
      <c r="AT2312" s="17">
        <v>2.0172564459935121</v>
      </c>
      <c r="AU2312" s="17">
        <v>-1.0000000000000018</v>
      </c>
      <c r="AV2312" s="17">
        <v>-1.0000000000000018</v>
      </c>
      <c r="AW2312" s="17">
        <v>-1.0000000000000018</v>
      </c>
      <c r="AX2312" s="17">
        <v>-1.0000000000000018</v>
      </c>
      <c r="AY2312" s="17">
        <v>3.3135412102822531E-3</v>
      </c>
      <c r="AZ2312" s="17">
        <v>0.26965664668260636</v>
      </c>
      <c r="BA2312" s="17">
        <v>-0.14520462883216614</v>
      </c>
      <c r="BB2312" s="17">
        <v>3.3963271999029411E-2</v>
      </c>
      <c r="BC2312" s="17">
        <v>-0.30970522694341884</v>
      </c>
      <c r="BD2312" s="17">
        <v>2.1973650333887678</v>
      </c>
      <c r="BE2312" s="17">
        <v>-8.4686538177463042</v>
      </c>
      <c r="BF2312" s="17">
        <v>-1.0000000000000018</v>
      </c>
      <c r="CU2312" t="e">
        <v>#N/A</v>
      </c>
      <c r="CV2312" t="e">
        <v>#N/A</v>
      </c>
    </row>
    <row r="2313" spans="1:100" x14ac:dyDescent="0.25">
      <c r="A2313">
        <v>5494</v>
      </c>
      <c r="B2313" t="s">
        <v>3067</v>
      </c>
      <c r="C2313" s="48">
        <v>3</v>
      </c>
      <c r="D2313" s="22">
        <v>1502.677911983084</v>
      </c>
      <c r="E2313" s="47">
        <v>90.268339206374208</v>
      </c>
      <c r="F2313" s="47">
        <v>10.726540925308974</v>
      </c>
      <c r="G2313" s="47">
        <v>0.50361049593552265</v>
      </c>
      <c r="H2313" s="47">
        <v>2.996485765001101</v>
      </c>
      <c r="I2313" s="47">
        <v>75.771493993872056</v>
      </c>
      <c r="J2313" s="47">
        <v>16.283374402717079</v>
      </c>
      <c r="K2313" s="47">
        <v>-1.0000000000000002</v>
      </c>
      <c r="L2313" s="47">
        <v>-1.0000000000000002</v>
      </c>
      <c r="M2313" s="47">
        <v>-1.0000000000000002</v>
      </c>
      <c r="N2313" s="47">
        <v>0.14608922066556163</v>
      </c>
      <c r="O2313" s="47">
        <v>-1.0000000000000002</v>
      </c>
      <c r="P2313" s="47">
        <v>-1.0000000000000002</v>
      </c>
      <c r="Q2313" s="47">
        <v>1.8076412127619514</v>
      </c>
      <c r="R2313" s="47">
        <v>-1.0000000000000002</v>
      </c>
      <c r="S2313" s="47">
        <v>8.2812320922905219E-2</v>
      </c>
      <c r="T2313" s="47">
        <v>-1.7430458129644798E-2</v>
      </c>
      <c r="U2313" s="47">
        <v>0.51160995519666941</v>
      </c>
      <c r="V2313" s="47">
        <v>0.84927321702629999</v>
      </c>
      <c r="W2313" s="47">
        <v>1.1888445522391486</v>
      </c>
      <c r="X2313" s="47">
        <v>-1.5997482375339431</v>
      </c>
      <c r="Y2313" s="47">
        <v>-4.6362358362698114E-2</v>
      </c>
      <c r="Z2313" s="47">
        <v>42.866662353493609</v>
      </c>
      <c r="AA2313" s="47">
        <v>0.75146156729683811</v>
      </c>
      <c r="AB2313" s="47">
        <v>2.0718829731660193</v>
      </c>
      <c r="AC2313" s="47">
        <v>25.597343022847966</v>
      </c>
      <c r="AD2313" s="47">
        <v>5.5951586342293497E-2</v>
      </c>
      <c r="AE2313" s="47">
        <v>-0.28863074137727085</v>
      </c>
      <c r="AF2313" s="47">
        <v>70.24725760813034</v>
      </c>
      <c r="AG2313" s="47">
        <v>28.739601242153167</v>
      </c>
      <c r="AH2313" s="47">
        <v>0.25161452306752052</v>
      </c>
      <c r="AI2313" s="47">
        <v>0.19343125842496284</v>
      </c>
      <c r="AJ2313" s="47">
        <v>0.33333333333333298</v>
      </c>
      <c r="AK2313" s="47">
        <v>1.1478283546048587</v>
      </c>
      <c r="AL2313" s="47">
        <v>0.73381763058223937</v>
      </c>
      <c r="AM2313" s="47">
        <v>0.33333333333333298</v>
      </c>
      <c r="AN2313" s="47">
        <v>0.26425694468850613</v>
      </c>
      <c r="AO2313" s="47">
        <v>0.17759838814114484</v>
      </c>
      <c r="AP2313" s="47">
        <v>0.33333333333333298</v>
      </c>
      <c r="AQ2313" s="47">
        <v>5.5242363857417356</v>
      </c>
      <c r="AR2313" s="47">
        <v>-0.41331393173920716</v>
      </c>
      <c r="AS2313" s="47">
        <v>5.2184047884076916</v>
      </c>
      <c r="AT2313" s="47">
        <v>11.478283546048592</v>
      </c>
      <c r="AU2313" s="47">
        <v>-1.0000000000000002</v>
      </c>
      <c r="AV2313" s="47">
        <v>-1.0000000000000002</v>
      </c>
      <c r="AW2313" s="47">
        <v>-1.0000000000000002</v>
      </c>
      <c r="AX2313" s="47">
        <v>-1.0000000000000002</v>
      </c>
      <c r="AY2313" s="47">
        <v>-3.2043657220206148E-2</v>
      </c>
      <c r="AZ2313" s="47">
        <v>0.22711376790749602</v>
      </c>
      <c r="BA2313" s="47">
        <v>0.17138465383332938</v>
      </c>
      <c r="BB2313" s="47">
        <v>0.24661292114839675</v>
      </c>
      <c r="BC2313" s="47">
        <v>-0.2261792012090495</v>
      </c>
      <c r="BD2313" s="47">
        <v>7.3008918682474002</v>
      </c>
      <c r="BE2313" s="47">
        <v>-4.7975567610595906</v>
      </c>
      <c r="BF2313" s="47">
        <v>-1.0000000000000002</v>
      </c>
      <c r="CU2313" t="e">
        <v>#N/A</v>
      </c>
      <c r="CV2313" t="e">
        <v>#N/A</v>
      </c>
    </row>
    <row r="2314" spans="1:100" x14ac:dyDescent="0.25">
      <c r="A2314">
        <v>5496</v>
      </c>
      <c r="B2314" t="s">
        <v>518</v>
      </c>
      <c r="C2314" s="48">
        <v>2</v>
      </c>
      <c r="D2314" s="22">
        <v>1543.1001953124999</v>
      </c>
      <c r="E2314" s="17">
        <v>91.895739211637718</v>
      </c>
      <c r="F2314" s="17">
        <v>10.05697648474313</v>
      </c>
      <c r="G2314" s="17">
        <v>0.52586573626064059</v>
      </c>
      <c r="H2314" s="17">
        <v>7.3340295248631975</v>
      </c>
      <c r="I2314" s="17">
        <v>65.234494023261533</v>
      </c>
      <c r="J2314" s="17">
        <v>14.460493860688604</v>
      </c>
      <c r="K2314" s="17">
        <v>-0.99999999999999989</v>
      </c>
      <c r="L2314" s="17">
        <v>-0.99999999999999989</v>
      </c>
      <c r="M2314" s="17">
        <v>-0.99999999999999989</v>
      </c>
      <c r="N2314" s="17">
        <v>0.28882997090817747</v>
      </c>
      <c r="O2314" s="17">
        <v>-0.99999999999999989</v>
      </c>
      <c r="P2314" s="17">
        <v>-0.99999999999999989</v>
      </c>
      <c r="Q2314" s="17">
        <v>4.2206426195030931</v>
      </c>
      <c r="R2314" s="17">
        <v>-0.99999999999999989</v>
      </c>
      <c r="S2314" s="17">
        <v>1.4476035394230764</v>
      </c>
      <c r="T2314" s="17">
        <v>0.17885349449148261</v>
      </c>
      <c r="U2314" s="17">
        <v>0.21009367925453298</v>
      </c>
      <c r="V2314" s="17">
        <v>0.10760366871641944</v>
      </c>
      <c r="W2314" s="17">
        <v>3.2080231022261319</v>
      </c>
      <c r="X2314" s="17">
        <v>1.18339811464378</v>
      </c>
      <c r="Y2314" s="17">
        <v>0.13342525409313782</v>
      </c>
      <c r="Z2314" s="17">
        <v>35.97340594785522</v>
      </c>
      <c r="AA2314" s="17">
        <v>0.73159590242242445</v>
      </c>
      <c r="AB2314" s="17">
        <v>1.3415152776128041</v>
      </c>
      <c r="AC2314" s="17">
        <v>20.614648152861072</v>
      </c>
      <c r="AD2314" s="17">
        <v>0.8979298273669416</v>
      </c>
      <c r="AE2314" s="17">
        <v>0.7018515724917993</v>
      </c>
      <c r="AF2314" s="17">
        <v>57.659672347311172</v>
      </c>
      <c r="AG2314" s="17">
        <v>7.6262391340458544</v>
      </c>
      <c r="AH2314" s="17">
        <v>0.26568241561245376</v>
      </c>
      <c r="AI2314" s="17">
        <v>0.35606641791763982</v>
      </c>
      <c r="AJ2314" s="17">
        <v>0.33333333333333298</v>
      </c>
      <c r="AK2314" s="17">
        <v>0.73423380332398946</v>
      </c>
      <c r="AL2314" s="17">
        <v>0.80702003947558876</v>
      </c>
      <c r="AM2314" s="17">
        <v>0.33333333333333298</v>
      </c>
      <c r="AN2314" s="17">
        <v>0.38505507407009426</v>
      </c>
      <c r="AO2314" s="17">
        <v>0.45971099634605883</v>
      </c>
      <c r="AP2314" s="17">
        <v>0.33333333333333298</v>
      </c>
      <c r="AQ2314" s="17">
        <v>7.9386201358247668</v>
      </c>
      <c r="AR2314" s="17">
        <v>2.2444243630026963</v>
      </c>
      <c r="AS2314" s="17">
        <v>5.4264418300186428</v>
      </c>
      <c r="AT2314" s="17">
        <v>7.2948619169342148</v>
      </c>
      <c r="AU2314" s="17">
        <v>-0.99999999999999989</v>
      </c>
      <c r="AV2314" s="17">
        <v>-0.99999999999999989</v>
      </c>
      <c r="AW2314" s="17">
        <v>-0.99999999999999989</v>
      </c>
      <c r="AX2314" s="17">
        <v>-0.99999999999999989</v>
      </c>
      <c r="AY2314" s="17">
        <v>2.4441130104224856E-2</v>
      </c>
      <c r="AZ2314" s="17">
        <v>0.21444047556702178</v>
      </c>
      <c r="BA2314" s="17">
        <v>0.35790383049441388</v>
      </c>
      <c r="BB2314" s="17">
        <v>0.11666436193152002</v>
      </c>
      <c r="BC2314" s="17">
        <v>0.19669510850232577</v>
      </c>
      <c r="BD2314" s="17">
        <v>4.2874264083890496</v>
      </c>
      <c r="BE2314" s="17">
        <v>6.4292265767601613</v>
      </c>
      <c r="BF2314" s="17">
        <v>-0.99999999999999989</v>
      </c>
      <c r="BG2314" s="22">
        <v>1071.6664150900767</v>
      </c>
    </row>
    <row r="2315" spans="1:100" x14ac:dyDescent="0.25">
      <c r="A2315">
        <v>5498</v>
      </c>
      <c r="B2315" t="s">
        <v>2089</v>
      </c>
      <c r="C2315" s="48">
        <v>2</v>
      </c>
      <c r="D2315" s="22">
        <v>1530.276328125</v>
      </c>
      <c r="E2315" s="17">
        <v>121.90638961399944</v>
      </c>
      <c r="F2315" s="17">
        <v>58.471466805327644</v>
      </c>
      <c r="G2315" s="17">
        <v>0.86237463458746166</v>
      </c>
      <c r="H2315" s="17">
        <v>10.403577747245087</v>
      </c>
      <c r="I2315" s="17">
        <v>88.800939617996846</v>
      </c>
      <c r="J2315" s="17">
        <v>20.281011613402406</v>
      </c>
      <c r="K2315" s="17">
        <v>-0.99999999999999911</v>
      </c>
      <c r="L2315" s="17">
        <v>-0.99999999999999911</v>
      </c>
      <c r="M2315" s="17">
        <v>-0.99999999999999911</v>
      </c>
      <c r="N2315" s="17">
        <v>0.37268787744847975</v>
      </c>
      <c r="O2315" s="17">
        <v>-0.99999999999999911</v>
      </c>
      <c r="P2315" s="17">
        <v>-0.99999999999999911</v>
      </c>
      <c r="Q2315" s="17">
        <v>5.12147456240469</v>
      </c>
      <c r="R2315" s="17">
        <v>-0.99999999999999911</v>
      </c>
      <c r="S2315" s="17">
        <v>2.6224719535885663</v>
      </c>
      <c r="T2315" s="17">
        <v>0.3107249697219166</v>
      </c>
      <c r="U2315" s="17">
        <v>0.60525220917134814</v>
      </c>
      <c r="V2315" s="17">
        <v>0.62538910998594388</v>
      </c>
      <c r="W2315" s="17">
        <v>5.8317902218951048</v>
      </c>
      <c r="X2315" s="17">
        <v>4.4161196386768014</v>
      </c>
      <c r="Y2315" s="17">
        <v>0.25206883977054761</v>
      </c>
      <c r="Z2315" s="17">
        <v>46.86669532348823</v>
      </c>
      <c r="AA2315" s="17">
        <v>1.5338740981534729</v>
      </c>
      <c r="AB2315" s="17">
        <v>2.4979283843178566</v>
      </c>
      <c r="AC2315" s="17">
        <v>33.891467942423375</v>
      </c>
      <c r="AD2315" s="17">
        <v>1.9113082580197314</v>
      </c>
      <c r="AE2315" s="17">
        <v>1.5505026388458965</v>
      </c>
      <c r="AF2315" s="17">
        <v>79.162267611603966</v>
      </c>
      <c r="AG2315" s="17">
        <v>44.364511161270904</v>
      </c>
      <c r="AH2315" s="17">
        <v>0.51985586024589692</v>
      </c>
      <c r="AI2315" s="17">
        <v>0.65678542130009909</v>
      </c>
      <c r="AJ2315" s="17">
        <v>0.33333333333333298</v>
      </c>
      <c r="AK2315" s="17">
        <v>1.0735172283238099</v>
      </c>
      <c r="AL2315" s="17">
        <v>1.1033531500843134</v>
      </c>
      <c r="AM2315" s="17">
        <v>0.33333333333333298</v>
      </c>
      <c r="AN2315" s="17">
        <v>0.69091724502200158</v>
      </c>
      <c r="AO2315" s="17">
        <v>0.7939361668332251</v>
      </c>
      <c r="AP2315" s="17">
        <v>0.33333333333333298</v>
      </c>
      <c r="AQ2315" s="17">
        <v>11.751767250241009</v>
      </c>
      <c r="AR2315" s="17">
        <v>2.2444243630026963</v>
      </c>
      <c r="AS2315" s="17">
        <v>10.280351213882177</v>
      </c>
      <c r="AT2315" s="17">
        <v>10.690850134453957</v>
      </c>
      <c r="AU2315" s="17">
        <v>-0.99999999999999911</v>
      </c>
      <c r="AV2315" s="17">
        <v>-0.99999999999999911</v>
      </c>
      <c r="AW2315" s="17">
        <v>-0.99999999999999911</v>
      </c>
      <c r="AX2315" s="17">
        <v>-0.99999999999999911</v>
      </c>
      <c r="AY2315" s="17">
        <v>7.5557728824550668E-2</v>
      </c>
      <c r="AZ2315" s="17">
        <v>-0.13808806123311318</v>
      </c>
      <c r="BA2315" s="17">
        <v>0.69680260432703078</v>
      </c>
      <c r="BB2315" s="17">
        <v>-7.9660547265046483E-2</v>
      </c>
      <c r="BC2315" s="17">
        <v>0.38461262720529166</v>
      </c>
      <c r="BD2315" s="17">
        <v>-0.94747193697242782</v>
      </c>
      <c r="BE2315" s="17">
        <v>11.486502287648307</v>
      </c>
      <c r="BF2315" s="17">
        <v>-0.99999999999999911</v>
      </c>
      <c r="BG2315" s="22">
        <v>1070.5647738203916</v>
      </c>
    </row>
    <row r="2316" spans="1:100" x14ac:dyDescent="0.25">
      <c r="A2316">
        <v>5499</v>
      </c>
      <c r="B2316" t="s">
        <v>3068</v>
      </c>
      <c r="C2316" s="48">
        <v>2</v>
      </c>
      <c r="D2316" s="22">
        <v>1593.6492871093751</v>
      </c>
      <c r="E2316" s="17">
        <v>140.86557891531419</v>
      </c>
      <c r="F2316" s="17">
        <v>89.057258003055168</v>
      </c>
      <c r="G2316" s="17">
        <v>1.0749636927857142</v>
      </c>
      <c r="H2316" s="17">
        <v>12.342760838494343</v>
      </c>
      <c r="I2316" s="17">
        <v>103.68901092599357</v>
      </c>
      <c r="J2316" s="17">
        <v>23.958116122163062</v>
      </c>
      <c r="K2316" s="17">
        <v>-0.99999999999999867</v>
      </c>
      <c r="L2316" s="17">
        <v>-0.99999999999999867</v>
      </c>
      <c r="M2316" s="17">
        <v>-0.99999999999999867</v>
      </c>
      <c r="N2316" s="17">
        <v>0.42566500067618679</v>
      </c>
      <c r="O2316" s="17">
        <v>-0.99999999999999867</v>
      </c>
      <c r="P2316" s="17">
        <v>-0.99999999999999867</v>
      </c>
      <c r="Q2316" s="17">
        <v>5.6905739689539896</v>
      </c>
      <c r="R2316" s="17">
        <v>-0.99999999999999867</v>
      </c>
      <c r="S2316" s="17">
        <v>3.3646935439125834</v>
      </c>
      <c r="T2316" s="17">
        <v>0.39403460242953314</v>
      </c>
      <c r="U2316" s="17">
        <v>0.85489309573249272</v>
      </c>
      <c r="V2316" s="17">
        <v>0.95249938806646073</v>
      </c>
      <c r="W2316" s="17">
        <v>7.4893516821577171</v>
      </c>
      <c r="X2316" s="17">
        <v>6.4583872507027484</v>
      </c>
      <c r="Y2316" s="17">
        <v>0.32702177048303072</v>
      </c>
      <c r="Z2316" s="17">
        <v>53.74851669748864</v>
      </c>
      <c r="AA2316" s="17">
        <v>2.0407123032989771</v>
      </c>
      <c r="AB2316" s="17">
        <v>3.2284908581927052</v>
      </c>
      <c r="AC2316" s="17">
        <v>42.27908155075572</v>
      </c>
      <c r="AD2316" s="17">
        <v>2.5515087616084022</v>
      </c>
      <c r="AE2316" s="17">
        <v>2.0866368446045218</v>
      </c>
      <c r="AF2316" s="17">
        <v>92.746504161612208</v>
      </c>
      <c r="AG2316" s="17">
        <v>67.573866661028504</v>
      </c>
      <c r="AH2316" s="17">
        <v>0.68042960281941545</v>
      </c>
      <c r="AI2316" s="17">
        <v>0.84676425998538396</v>
      </c>
      <c r="AJ2316" s="17">
        <v>0.33333333333333298</v>
      </c>
      <c r="AK2316" s="17">
        <v>1.2878590901337694</v>
      </c>
      <c r="AL2316" s="17">
        <v>1.2905612067226371</v>
      </c>
      <c r="AM2316" s="17">
        <v>0.33333333333333298</v>
      </c>
      <c r="AN2316" s="17">
        <v>0.88414527312005187</v>
      </c>
      <c r="AO2316" s="17">
        <v>1.0050824829434457</v>
      </c>
      <c r="AP2316" s="17">
        <v>0.33333333333333298</v>
      </c>
      <c r="AQ2316" s="17">
        <v>14.160717972958114</v>
      </c>
      <c r="AR2316" s="17">
        <v>2.2444243630026963</v>
      </c>
      <c r="AS2316" s="17">
        <v>13.346802144677556</v>
      </c>
      <c r="AT2316" s="17">
        <v>12.836261267427087</v>
      </c>
      <c r="AU2316" s="17">
        <v>-0.99999999999999867</v>
      </c>
      <c r="AV2316" s="17">
        <v>-0.99999999999999867</v>
      </c>
      <c r="AW2316" s="17">
        <v>-0.99999999999999867</v>
      </c>
      <c r="AX2316" s="17">
        <v>-0.99999999999999867</v>
      </c>
      <c r="AY2316" s="17">
        <v>0.10785057348418303</v>
      </c>
      <c r="AZ2316" s="17">
        <v>-0.36079750517049908</v>
      </c>
      <c r="BA2316" s="17">
        <v>0.91090146326313692</v>
      </c>
      <c r="BB2316" s="17">
        <v>-0.20368855292693705</v>
      </c>
      <c r="BC2316" s="17">
        <v>0.50332927487389767</v>
      </c>
      <c r="BD2316" s="17">
        <v>-4.2546121479369052</v>
      </c>
      <c r="BE2316" s="17">
        <v>14.681429630646644</v>
      </c>
      <c r="BF2316" s="17">
        <v>-0.99999999999999867</v>
      </c>
      <c r="BG2316" s="22">
        <v>373.54220710325694</v>
      </c>
    </row>
    <row r="2317" spans="1:100" x14ac:dyDescent="0.25">
      <c r="A2317">
        <v>5500</v>
      </c>
      <c r="B2317" t="s">
        <v>2090</v>
      </c>
      <c r="C2317" s="48">
        <v>2</v>
      </c>
      <c r="D2317" s="22">
        <v>1405.0049707031249</v>
      </c>
      <c r="E2317" s="17">
        <v>25.398838144268304</v>
      </c>
      <c r="F2317" s="17">
        <v>-97.21872497161938</v>
      </c>
      <c r="G2317" s="17">
        <v>-0.21976285293405168</v>
      </c>
      <c r="H2317" s="17">
        <v>0.53259597615259935</v>
      </c>
      <c r="I2317" s="17">
        <v>13.016512066451526</v>
      </c>
      <c r="J2317" s="17">
        <v>1.5635260184782265</v>
      </c>
      <c r="K2317" s="17">
        <v>-1.0000000000000016</v>
      </c>
      <c r="L2317" s="17">
        <v>-1.0000000000000016</v>
      </c>
      <c r="M2317" s="17">
        <v>-1.0000000000000016</v>
      </c>
      <c r="N2317" s="17">
        <v>0.10301957226089065</v>
      </c>
      <c r="O2317" s="17">
        <v>-1.0000000000000016</v>
      </c>
      <c r="P2317" s="17">
        <v>-1.0000000000000016</v>
      </c>
      <c r="Q2317" s="17">
        <v>2.2246001551671784</v>
      </c>
      <c r="R2317" s="17">
        <v>-1.0000000000000016</v>
      </c>
      <c r="S2317" s="17">
        <v>-1.1556425634268523</v>
      </c>
      <c r="T2317" s="17">
        <v>-0.11334425278946716</v>
      </c>
      <c r="U2317" s="17">
        <v>-0.66548939933605</v>
      </c>
      <c r="V2317" s="17">
        <v>-1.0396932675577171</v>
      </c>
      <c r="W2317" s="17">
        <v>-2.6056590486516837</v>
      </c>
      <c r="X2317" s="17">
        <v>-5.9795910402018109</v>
      </c>
      <c r="Y2317" s="17">
        <v>-0.12946244321740827</v>
      </c>
      <c r="Z2317" s="17">
        <v>11.836308744100883</v>
      </c>
      <c r="AA2317" s="17">
        <v>-1.0460734614457043</v>
      </c>
      <c r="AB2317" s="17">
        <v>-1.2208379842653061</v>
      </c>
      <c r="AC2317" s="17">
        <v>-8.8038202974707573</v>
      </c>
      <c r="AD2317" s="17">
        <v>-1.3474905265225421</v>
      </c>
      <c r="AE2317" s="17">
        <v>-1.1785697193981266</v>
      </c>
      <c r="AF2317" s="17">
        <v>10.014721944342241</v>
      </c>
      <c r="AG2317" s="17">
        <v>-73.777569434802601</v>
      </c>
      <c r="AH2317" s="17">
        <v>-0.29750919053855662</v>
      </c>
      <c r="AI2317" s="17">
        <v>-0.31025975458769334</v>
      </c>
      <c r="AJ2317" s="17">
        <v>0.33333333333333298</v>
      </c>
      <c r="AK2317" s="17">
        <v>-1.7542517532949553E-2</v>
      </c>
      <c r="AL2317" s="17">
        <v>0.15041202615564164</v>
      </c>
      <c r="AM2317" s="17">
        <v>0.33333333333333298</v>
      </c>
      <c r="AN2317" s="17">
        <v>-0.29266720949758301</v>
      </c>
      <c r="AO2317" s="17">
        <v>-0.28085736182457083</v>
      </c>
      <c r="AP2317" s="17">
        <v>0.33333333333333298</v>
      </c>
      <c r="AQ2317" s="17">
        <v>-0.510462540594256</v>
      </c>
      <c r="AR2317" s="17">
        <v>2.2444243630026963</v>
      </c>
      <c r="AS2317" s="17">
        <v>-5.328737673300239</v>
      </c>
      <c r="AT2317" s="17">
        <v>-0.22988977950323353</v>
      </c>
      <c r="AU2317" s="17">
        <v>-1.0000000000000016</v>
      </c>
      <c r="AV2317" s="17">
        <v>-1.0000000000000016</v>
      </c>
      <c r="AW2317" s="17">
        <v>-1.0000000000000016</v>
      </c>
      <c r="AX2317" s="17">
        <v>-1.0000000000000016</v>
      </c>
      <c r="AY2317" s="17">
        <v>-8.8821840289060275E-2</v>
      </c>
      <c r="AZ2317" s="17">
        <v>0.99556500704929429</v>
      </c>
      <c r="BA2317" s="17">
        <v>-0.39302018925381688</v>
      </c>
      <c r="BB2317" s="17">
        <v>0.5516765289079808</v>
      </c>
      <c r="BC2317" s="17">
        <v>-0.21968815818733187</v>
      </c>
      <c r="BD2317" s="17">
        <v>15.886792390202078</v>
      </c>
      <c r="BE2317" s="17">
        <v>-4.7765673033642857</v>
      </c>
      <c r="BF2317" s="17">
        <v>-1.0000000000000016</v>
      </c>
      <c r="BG2317" s="22">
        <v>-74.07185888560366</v>
      </c>
    </row>
    <row r="2318" spans="1:100" x14ac:dyDescent="0.25">
      <c r="A2318">
        <v>5501</v>
      </c>
      <c r="B2318" t="s">
        <v>2091</v>
      </c>
      <c r="C2318" s="48">
        <v>2</v>
      </c>
      <c r="D2318" s="22">
        <v>1563.3732421875002</v>
      </c>
      <c r="E2318" s="17">
        <v>119.22771546208497</v>
      </c>
      <c r="F2318" s="17">
        <v>54.150112817289539</v>
      </c>
      <c r="G2318" s="17">
        <v>0.83233870814961508</v>
      </c>
      <c r="H2318" s="17">
        <v>10.129597697792301</v>
      </c>
      <c r="I2318" s="17">
        <v>86.697458759676351</v>
      </c>
      <c r="J2318" s="17">
        <v>19.761487036430001</v>
      </c>
      <c r="K2318" s="17">
        <v>-0.99999999999999922</v>
      </c>
      <c r="L2318" s="17">
        <v>-0.99999999999999922</v>
      </c>
      <c r="M2318" s="17">
        <v>-0.99999999999999922</v>
      </c>
      <c r="N2318" s="17">
        <v>0.36520293448084951</v>
      </c>
      <c r="O2318" s="17">
        <v>-0.99999999999999922</v>
      </c>
      <c r="P2318" s="17">
        <v>-0.99999999999999922</v>
      </c>
      <c r="Q2318" s="17">
        <v>5.0410685995775895</v>
      </c>
      <c r="R2318" s="17">
        <v>-0.99999999999999922</v>
      </c>
      <c r="S2318" s="17">
        <v>2.5176061939088572</v>
      </c>
      <c r="T2318" s="17">
        <v>0.29895445800895504</v>
      </c>
      <c r="U2318" s="17">
        <v>0.56998136612712702</v>
      </c>
      <c r="V2318" s="17">
        <v>0.57917290143429079</v>
      </c>
      <c r="W2318" s="17">
        <v>5.5975994572875081</v>
      </c>
      <c r="X2318" s="17">
        <v>4.1275751562792014</v>
      </c>
      <c r="Y2318" s="17">
        <v>0.24147901575861894</v>
      </c>
      <c r="Z2318" s="17">
        <v>45.894388082938171</v>
      </c>
      <c r="AA2318" s="17">
        <v>1.4622647915660951</v>
      </c>
      <c r="AB2318" s="17">
        <v>2.3947098983358881</v>
      </c>
      <c r="AC2318" s="17">
        <v>32.706412853209841</v>
      </c>
      <c r="AD2318" s="17">
        <v>1.820856682598905</v>
      </c>
      <c r="AE2318" s="17">
        <v>1.4747542080401956</v>
      </c>
      <c r="AF2318" s="17">
        <v>77.243000772621798</v>
      </c>
      <c r="AG2318" s="17">
        <v>41.085346653140626</v>
      </c>
      <c r="AH2318" s="17">
        <v>0.49716898651559321</v>
      </c>
      <c r="AI2318" s="17">
        <v>0.62994400964956454</v>
      </c>
      <c r="AJ2318" s="17">
        <v>0.33333333333333298</v>
      </c>
      <c r="AK2318" s="17">
        <v>1.0432336547079408</v>
      </c>
      <c r="AL2318" s="17">
        <v>1.0769032120422664</v>
      </c>
      <c r="AM2318" s="17">
        <v>0.33333333333333298</v>
      </c>
      <c r="AN2318" s="17">
        <v>0.66361676734515518</v>
      </c>
      <c r="AO2318" s="17">
        <v>0.76410408012067843</v>
      </c>
      <c r="AP2318" s="17">
        <v>0.33333333333333298</v>
      </c>
      <c r="AQ2318" s="17">
        <v>11.411415459263822</v>
      </c>
      <c r="AR2318" s="17">
        <v>2.2444243630026963</v>
      </c>
      <c r="AS2318" s="17">
        <v>9.8471036358401118</v>
      </c>
      <c r="AT2318" s="17">
        <v>10.387732883194374</v>
      </c>
      <c r="AU2318" s="17">
        <v>-0.99999999999999922</v>
      </c>
      <c r="AV2318" s="17">
        <v>-0.99999999999999922</v>
      </c>
      <c r="AW2318" s="17">
        <v>-0.99999999999999922</v>
      </c>
      <c r="AX2318" s="17">
        <v>-0.99999999999999922</v>
      </c>
      <c r="AY2318" s="17">
        <v>7.0995191528952908E-2</v>
      </c>
      <c r="AZ2318" s="17">
        <v>-0.106622262702321</v>
      </c>
      <c r="BA2318" s="17">
        <v>0.66655336369379548</v>
      </c>
      <c r="BB2318" s="17">
        <v>-6.2137086340640413E-2</v>
      </c>
      <c r="BC2318" s="17">
        <v>0.3678395885242664</v>
      </c>
      <c r="BD2318" s="17">
        <v>-0.48021825544221741</v>
      </c>
      <c r="BE2318" s="17">
        <v>11.035102749676451</v>
      </c>
      <c r="BF2318" s="17">
        <v>-0.99999999999999922</v>
      </c>
      <c r="BG2318" s="22">
        <v>333.55982969702131</v>
      </c>
    </row>
    <row r="2319" spans="1:100" x14ac:dyDescent="0.25">
      <c r="A2319">
        <v>5502</v>
      </c>
      <c r="B2319" t="s">
        <v>2092</v>
      </c>
      <c r="C2319" s="48">
        <v>2</v>
      </c>
      <c r="D2319" s="22">
        <v>1531.37693359375</v>
      </c>
      <c r="E2319" s="17">
        <v>138.54750978757863</v>
      </c>
      <c r="F2319" s="17">
        <v>85.317647769937139</v>
      </c>
      <c r="G2319" s="17">
        <v>1.0489712241800246</v>
      </c>
      <c r="H2319" s="17">
        <v>12.105664178641909</v>
      </c>
      <c r="I2319" s="17">
        <v>101.86870216056553</v>
      </c>
      <c r="J2319" s="17">
        <v>23.50853031415469</v>
      </c>
      <c r="K2319" s="17">
        <v>-0.99999999999999867</v>
      </c>
      <c r="L2319" s="17">
        <v>-0.99999999999999867</v>
      </c>
      <c r="M2319" s="17">
        <v>-0.99999999999999867</v>
      </c>
      <c r="N2319" s="17">
        <v>0.41918768606749335</v>
      </c>
      <c r="O2319" s="17">
        <v>-0.99999999999999867</v>
      </c>
      <c r="P2319" s="17">
        <v>-0.99999999999999867</v>
      </c>
      <c r="Q2319" s="17">
        <v>5.6209923141707296</v>
      </c>
      <c r="R2319" s="17">
        <v>-0.99999999999999867</v>
      </c>
      <c r="S2319" s="17">
        <v>3.2739448875684225</v>
      </c>
      <c r="T2319" s="17">
        <v>0.38384864539554098</v>
      </c>
      <c r="U2319" s="17">
        <v>0.82437043872638349</v>
      </c>
      <c r="V2319" s="17">
        <v>0.91250483846138541</v>
      </c>
      <c r="W2319" s="17">
        <v>7.2866878452555452</v>
      </c>
      <c r="X2319" s="17">
        <v>6.2086868322527211</v>
      </c>
      <c r="Y2319" s="17">
        <v>0.31785755612994854</v>
      </c>
      <c r="Z2319" s="17">
        <v>52.907102150899618</v>
      </c>
      <c r="AA2319" s="17">
        <v>1.9787430926205842</v>
      </c>
      <c r="AB2319" s="17">
        <v>3.1391677183866182</v>
      </c>
      <c r="AC2319" s="17">
        <v>41.253559422575819</v>
      </c>
      <c r="AD2319" s="17">
        <v>2.4732338417611306</v>
      </c>
      <c r="AE2319" s="17">
        <v>2.0210857215612008</v>
      </c>
      <c r="AF2319" s="17">
        <v>91.085610392897763</v>
      </c>
      <c r="AG2319" s="17">
        <v>64.736145616970092</v>
      </c>
      <c r="AH2319" s="17">
        <v>0.66079685220603257</v>
      </c>
      <c r="AI2319" s="17">
        <v>0.82353625830870514</v>
      </c>
      <c r="AJ2319" s="17">
        <v>0.33333333333333298</v>
      </c>
      <c r="AK2319" s="17">
        <v>1.2616523127897312</v>
      </c>
      <c r="AL2319" s="17">
        <v>1.2676719781981569</v>
      </c>
      <c r="AM2319" s="17">
        <v>0.33333333333333298</v>
      </c>
      <c r="AN2319" s="17">
        <v>0.86052000521282923</v>
      </c>
      <c r="AO2319" s="17">
        <v>0.97926641301390194</v>
      </c>
      <c r="AP2319" s="17">
        <v>0.33333333333333298</v>
      </c>
      <c r="AQ2319" s="17">
        <v>13.866184582747195</v>
      </c>
      <c r="AR2319" s="17">
        <v>2.2444243630026963</v>
      </c>
      <c r="AS2319" s="17">
        <v>12.971878664489516</v>
      </c>
      <c r="AT2319" s="17">
        <v>12.573949876649404</v>
      </c>
      <c r="AU2319" s="17">
        <v>-0.99999999999999867</v>
      </c>
      <c r="AV2319" s="17">
        <v>-0.99999999999999867</v>
      </c>
      <c r="AW2319" s="17">
        <v>-0.99999999999999867</v>
      </c>
      <c r="AX2319" s="17">
        <v>-0.99999999999999867</v>
      </c>
      <c r="AY2319" s="17">
        <v>0.10390224821232855</v>
      </c>
      <c r="AZ2319" s="17">
        <v>-0.33356765487249035</v>
      </c>
      <c r="BA2319" s="17">
        <v>0.88472439697113137</v>
      </c>
      <c r="BB2319" s="17">
        <v>-0.18852411280609793</v>
      </c>
      <c r="BC2319" s="17">
        <v>0.48881423461899753</v>
      </c>
      <c r="BD2319" s="17">
        <v>-3.850260490158055</v>
      </c>
      <c r="BE2319" s="17">
        <v>14.290797820316598</v>
      </c>
      <c r="BF2319" s="17">
        <v>-0.99999999999999867</v>
      </c>
      <c r="BG2319" s="22">
        <v>496.66377469157175</v>
      </c>
    </row>
    <row r="2320" spans="1:100" x14ac:dyDescent="0.25">
      <c r="A2320">
        <v>5503</v>
      </c>
      <c r="B2320" t="s">
        <v>2093</v>
      </c>
      <c r="C2320" s="48">
        <v>2</v>
      </c>
      <c r="D2320" s="22">
        <v>1460.4003515625</v>
      </c>
      <c r="E2320" s="17">
        <v>36.190175989843937</v>
      </c>
      <c r="F2320" s="17">
        <v>-79.809668031298514</v>
      </c>
      <c r="G2320" s="17">
        <v>-9.8759770321706519E-2</v>
      </c>
      <c r="H2320" s="17">
        <v>1.6363551901949034</v>
      </c>
      <c r="I2320" s="17">
        <v>21.490619519056182</v>
      </c>
      <c r="J2320" s="17">
        <v>3.6564887721532475</v>
      </c>
      <c r="K2320" s="17">
        <v>-1.0000000000000013</v>
      </c>
      <c r="L2320" s="17">
        <v>-1.0000000000000013</v>
      </c>
      <c r="M2320" s="17">
        <v>-1.0000000000000013</v>
      </c>
      <c r="N2320" s="17">
        <v>0.13317350056188784</v>
      </c>
      <c r="O2320" s="17">
        <v>-1.0000000000000013</v>
      </c>
      <c r="P2320" s="17">
        <v>-1.0000000000000013</v>
      </c>
      <c r="Q2320" s="17">
        <v>2.5485245522596323</v>
      </c>
      <c r="R2320" s="17">
        <v>-1.0000000000000013</v>
      </c>
      <c r="S2320" s="17">
        <v>-0.73317914422825514</v>
      </c>
      <c r="T2320" s="17">
        <v>-6.5925432393156069E-2</v>
      </c>
      <c r="U2320" s="17">
        <v>-0.5233968707929908</v>
      </c>
      <c r="V2320" s="17">
        <v>-0.85350611221968498</v>
      </c>
      <c r="W2320" s="17">
        <v>-1.6621954103483771</v>
      </c>
      <c r="X2320" s="17">
        <v>-4.8171573821908824</v>
      </c>
      <c r="Y2320" s="17">
        <v>-8.6800155026724085E-2</v>
      </c>
      <c r="Z2320" s="17">
        <v>15.75335700283587</v>
      </c>
      <c r="AA2320" s="17">
        <v>-0.75758737599947623</v>
      </c>
      <c r="AB2320" s="17">
        <v>-0.80501079104579976</v>
      </c>
      <c r="AC2320" s="17">
        <v>-4.0296935810195862</v>
      </c>
      <c r="AD2320" s="17">
        <v>-0.98309625768880537</v>
      </c>
      <c r="AE2320" s="17">
        <v>-0.87340870998147024</v>
      </c>
      <c r="AF2320" s="17">
        <v>17.746702655943125</v>
      </c>
      <c r="AG2320" s="17">
        <v>-60.56708915553326</v>
      </c>
      <c r="AH2320" s="17">
        <v>-0.20611258714480463</v>
      </c>
      <c r="AI2320" s="17">
        <v>-0.2021261314047203</v>
      </c>
      <c r="AJ2320" s="17">
        <v>0.33333333333333298</v>
      </c>
      <c r="AK2320" s="17">
        <v>0.10445823938130094</v>
      </c>
      <c r="AL2320" s="17">
        <v>0.25696855420601084</v>
      </c>
      <c r="AM2320" s="17">
        <v>0.33333333333333298</v>
      </c>
      <c r="AN2320" s="17">
        <v>-0.18268418758135369</v>
      </c>
      <c r="AO2320" s="17">
        <v>-0.16067547030054413</v>
      </c>
      <c r="AP2320" s="17">
        <v>0.33333333333333298</v>
      </c>
      <c r="AQ2320" s="17">
        <v>0.86068264336047928</v>
      </c>
      <c r="AR2320" s="17">
        <v>2.2444243630026963</v>
      </c>
      <c r="AS2320" s="17">
        <v>-3.5833514410525318</v>
      </c>
      <c r="AT2320" s="17">
        <v>0.99125190464919477</v>
      </c>
      <c r="AU2320" s="17">
        <v>-1.0000000000000013</v>
      </c>
      <c r="AV2320" s="17">
        <v>-1.0000000000000013</v>
      </c>
      <c r="AW2320" s="17">
        <v>-1.0000000000000013</v>
      </c>
      <c r="AX2320" s="17">
        <v>-1.0000000000000013</v>
      </c>
      <c r="AY2320" s="17">
        <v>-7.044114947056522E-2</v>
      </c>
      <c r="AZ2320" s="17">
        <v>0.86880152509165831</v>
      </c>
      <c r="BA2320" s="17">
        <v>-0.27115774659275105</v>
      </c>
      <c r="BB2320" s="17">
        <v>0.48108131040264035</v>
      </c>
      <c r="BC2320" s="17">
        <v>-0.15211609946026086</v>
      </c>
      <c r="BD2320" s="17">
        <v>14.004408773897817</v>
      </c>
      <c r="BE2320" s="17">
        <v>-2.9580538742077218</v>
      </c>
      <c r="BF2320" s="17">
        <v>-1.0000000000000013</v>
      </c>
      <c r="BG2320" s="22">
        <v>12.979791915326132</v>
      </c>
    </row>
    <row r="2321" spans="1:100" x14ac:dyDescent="0.25">
      <c r="A2321">
        <v>5504</v>
      </c>
      <c r="B2321" t="s">
        <v>2094</v>
      </c>
      <c r="C2321" s="48">
        <v>3</v>
      </c>
      <c r="D2321" s="22">
        <v>1429.8738747636326</v>
      </c>
      <c r="E2321" s="17">
        <v>38.659144595138777</v>
      </c>
      <c r="F2321" s="17">
        <v>-56.083614820501069</v>
      </c>
      <c r="G2321" s="17">
        <v>0.30108888342110374</v>
      </c>
      <c r="H2321" s="17">
        <v>7.1244855596622845</v>
      </c>
      <c r="I2321" s="17">
        <v>19.853061601433051</v>
      </c>
      <c r="J2321" s="17">
        <v>5.3570143715323937</v>
      </c>
      <c r="K2321" s="17">
        <v>-0.99999999999999822</v>
      </c>
      <c r="L2321" s="17">
        <v>-0.99999999999999822</v>
      </c>
      <c r="M2321" s="17">
        <v>-0.99999999999999822</v>
      </c>
      <c r="N2321" s="17">
        <v>0.32531294960561458</v>
      </c>
      <c r="O2321" s="17">
        <v>-0.99999999999999822</v>
      </c>
      <c r="P2321" s="17">
        <v>-0.99999999999999822</v>
      </c>
      <c r="Q2321" s="17">
        <v>3.5625871106970863</v>
      </c>
      <c r="R2321" s="17">
        <v>-0.99999999999999822</v>
      </c>
      <c r="S2321" s="17">
        <v>1.3478055408725071</v>
      </c>
      <c r="T2321" s="17">
        <v>0.13100807777040721</v>
      </c>
      <c r="U2321" s="17">
        <v>0.43314368361009342</v>
      </c>
      <c r="V2321" s="17">
        <v>0.67083841166401659</v>
      </c>
      <c r="W2321" s="17">
        <v>3.5618984489652008</v>
      </c>
      <c r="X2321" s="17">
        <v>1.2756553147283702</v>
      </c>
      <c r="Y2321" s="17">
        <v>0.10707345314567045</v>
      </c>
      <c r="Z2321" s="17">
        <v>16.639306133391987</v>
      </c>
      <c r="AA2321" s="17">
        <v>-1.0151187607883472</v>
      </c>
      <c r="AB2321" s="17">
        <v>0.31962326244125056</v>
      </c>
      <c r="AC2321" s="17">
        <v>0.89539725290552974</v>
      </c>
      <c r="AD2321" s="17">
        <v>-0.75672066923253711</v>
      </c>
      <c r="AE2321" s="17">
        <v>0.62596512639363788</v>
      </c>
      <c r="AF2321" s="17">
        <v>18.480291775132407</v>
      </c>
      <c r="AG2321" s="17">
        <v>-50.518564551240203</v>
      </c>
      <c r="AH2321" s="17">
        <v>-0.2989771971808679</v>
      </c>
      <c r="AI2321" s="17">
        <v>-0.21917701897778186</v>
      </c>
      <c r="AJ2321" s="17">
        <v>0.33333333333333298</v>
      </c>
      <c r="AK2321" s="17">
        <v>3.7737036949275521E-2</v>
      </c>
      <c r="AL2321" s="17">
        <v>0.34894314802586934</v>
      </c>
      <c r="AM2321" s="17">
        <v>0.33333333333333298</v>
      </c>
      <c r="AN2321" s="17">
        <v>-9.4291816275767201E-2</v>
      </c>
      <c r="AO2321" s="17">
        <v>0.14478783621204283</v>
      </c>
      <c r="AP2321" s="17">
        <v>0.33333333333333298</v>
      </c>
      <c r="AQ2321" s="17">
        <v>1.372769826300652</v>
      </c>
      <c r="AR2321" s="17">
        <v>2.472436260282763</v>
      </c>
      <c r="AS2321" s="17">
        <v>2.2590261817153499</v>
      </c>
      <c r="AT2321" s="17">
        <v>0.62555192953427952</v>
      </c>
      <c r="AU2321" s="17">
        <v>-0.99999999999999822</v>
      </c>
      <c r="AV2321" s="17">
        <v>-0.99999999999999822</v>
      </c>
      <c r="AW2321" s="17">
        <v>-0.99999999999999822</v>
      </c>
      <c r="AX2321" s="17">
        <v>-0.99999999999999822</v>
      </c>
      <c r="AY2321" s="17">
        <v>-4.9566588380694811E-3</v>
      </c>
      <c r="AZ2321" s="17">
        <v>-0.19196738062655738</v>
      </c>
      <c r="BA2321" s="17">
        <v>1.1060028871581871</v>
      </c>
      <c r="BB2321" s="17">
        <v>-2.8994993741100301E-3</v>
      </c>
      <c r="BC2321" s="17">
        <v>3.18619568432469E-2</v>
      </c>
      <c r="BD2321" s="17">
        <v>-1.0323243874855383</v>
      </c>
      <c r="BE2321" s="17">
        <v>6.3265633568721054</v>
      </c>
      <c r="BF2321" s="17">
        <v>-0.99999999999999822</v>
      </c>
      <c r="CU2321" t="e">
        <v>#N/A</v>
      </c>
      <c r="CV2321" t="e">
        <v>#N/A</v>
      </c>
    </row>
    <row r="2322" spans="1:100" x14ac:dyDescent="0.25">
      <c r="A2322">
        <v>5505</v>
      </c>
      <c r="B2322" t="s">
        <v>2095</v>
      </c>
      <c r="C2322" s="48">
        <v>2</v>
      </c>
      <c r="D2322" s="22">
        <v>1598.3208789062501</v>
      </c>
      <c r="E2322" s="17">
        <v>142.11401370170913</v>
      </c>
      <c r="F2322" s="17">
        <v>91.071287458312852</v>
      </c>
      <c r="G2322" s="17">
        <v>1.0889623702208948</v>
      </c>
      <c r="H2322" s="17">
        <v>12.470453198638481</v>
      </c>
      <c r="I2322" s="17">
        <v>104.66936856828697</v>
      </c>
      <c r="J2322" s="17">
        <v>24.200248056656068</v>
      </c>
      <c r="K2322" s="17">
        <v>-0.99999999999999856</v>
      </c>
      <c r="L2322" s="17">
        <v>-0.99999999999999856</v>
      </c>
      <c r="M2322" s="17">
        <v>-0.99999999999999856</v>
      </c>
      <c r="N2322" s="17">
        <v>0.42915346647867825</v>
      </c>
      <c r="O2322" s="17">
        <v>-0.99999999999999856</v>
      </c>
      <c r="P2322" s="17">
        <v>-0.99999999999999856</v>
      </c>
      <c r="Q2322" s="17">
        <v>5.72804832952718</v>
      </c>
      <c r="R2322" s="17">
        <v>-0.99999999999999856</v>
      </c>
      <c r="S2322" s="17">
        <v>3.4135677461713057</v>
      </c>
      <c r="T2322" s="17">
        <v>0.39952041945794159</v>
      </c>
      <c r="U2322" s="17">
        <v>0.87133158167913538</v>
      </c>
      <c r="V2322" s="17">
        <v>0.97403911973181789</v>
      </c>
      <c r="W2322" s="17">
        <v>7.5984996712774775</v>
      </c>
      <c r="X2322" s="17">
        <v>6.5928675752282313</v>
      </c>
      <c r="Y2322" s="17">
        <v>0.33195731095137881</v>
      </c>
      <c r="Z2322" s="17">
        <v>54.201674533539276</v>
      </c>
      <c r="AA2322" s="17">
        <v>2.0740868551493414</v>
      </c>
      <c r="AB2322" s="17">
        <v>3.2765973247469917</v>
      </c>
      <c r="AC2322" s="17">
        <v>42.831393595171846</v>
      </c>
      <c r="AD2322" s="17">
        <v>2.5936650250564499</v>
      </c>
      <c r="AE2322" s="17">
        <v>2.1219404950933565</v>
      </c>
      <c r="AF2322" s="17">
        <v>93.641006198915633</v>
      </c>
      <c r="AG2322" s="17">
        <v>69.102168653017898</v>
      </c>
      <c r="AH2322" s="17">
        <v>0.69100314807097862</v>
      </c>
      <c r="AI2322" s="17">
        <v>0.85927408765386826</v>
      </c>
      <c r="AJ2322" s="17">
        <v>0.33333333333333298</v>
      </c>
      <c r="AK2322" s="17">
        <v>1.3019731871139419</v>
      </c>
      <c r="AL2322" s="17">
        <v>1.3028885824603993</v>
      </c>
      <c r="AM2322" s="17">
        <v>0.33333333333333298</v>
      </c>
      <c r="AN2322" s="17">
        <v>0.89686905514206949</v>
      </c>
      <c r="AO2322" s="17">
        <v>1.0189861579298469</v>
      </c>
      <c r="AP2322" s="17">
        <v>0.33333333333333298</v>
      </c>
      <c r="AQ2322" s="17">
        <v>14.319343842089694</v>
      </c>
      <c r="AR2322" s="17">
        <v>2.2444243630026963</v>
      </c>
      <c r="AS2322" s="17">
        <v>13.54872343740459</v>
      </c>
      <c r="AT2322" s="17">
        <v>12.977533441408536</v>
      </c>
      <c r="AU2322" s="17">
        <v>-0.99999999999999856</v>
      </c>
      <c r="AV2322" s="17">
        <v>-0.99999999999999856</v>
      </c>
      <c r="AW2322" s="17">
        <v>-0.99999999999999856</v>
      </c>
      <c r="AX2322" s="17">
        <v>-0.99999999999999856</v>
      </c>
      <c r="AY2322" s="17">
        <v>0.10997700990422218</v>
      </c>
      <c r="AZ2322" s="17">
        <v>-0.37546259515147312</v>
      </c>
      <c r="BA2322" s="17">
        <v>0.92499955886075602</v>
      </c>
      <c r="BB2322" s="17">
        <v>-0.2118556150462414</v>
      </c>
      <c r="BC2322" s="17">
        <v>0.51114659186557931</v>
      </c>
      <c r="BD2322" s="17">
        <v>-4.4723824764692086</v>
      </c>
      <c r="BE2322" s="17">
        <v>14.89181090653415</v>
      </c>
      <c r="BF2322" s="17">
        <v>-0.99999999999999856</v>
      </c>
      <c r="BG2322" s="22">
        <v>1882.4639363526308</v>
      </c>
    </row>
    <row r="2323" spans="1:100" x14ac:dyDescent="0.25">
      <c r="A2323">
        <v>5506</v>
      </c>
      <c r="B2323" t="s">
        <v>3069</v>
      </c>
      <c r="C2323" s="48">
        <v>2</v>
      </c>
      <c r="D2323" s="22">
        <v>1477.1268749999999</v>
      </c>
      <c r="E2323" s="17">
        <v>104.64346992178483</v>
      </c>
      <c r="F2323" s="17">
        <v>30.622171733802627</v>
      </c>
      <c r="G2323" s="17">
        <v>0.66880581786250426</v>
      </c>
      <c r="H2323" s="17">
        <v>8.6378924407317488</v>
      </c>
      <c r="I2323" s="17">
        <v>75.244896937200934</v>
      </c>
      <c r="J2323" s="17">
        <v>16.932895888316338</v>
      </c>
      <c r="K2323" s="17">
        <v>-0.99999999999999956</v>
      </c>
      <c r="L2323" s="17">
        <v>-0.99999999999999956</v>
      </c>
      <c r="M2323" s="17">
        <v>-0.99999999999999956</v>
      </c>
      <c r="N2323" s="17">
        <v>0.32445059212631444</v>
      </c>
      <c r="O2323" s="17">
        <v>-0.99999999999999956</v>
      </c>
      <c r="P2323" s="17">
        <v>-0.99999999999999956</v>
      </c>
      <c r="Q2323" s="17">
        <v>4.6032922078740421</v>
      </c>
      <c r="R2323" s="17">
        <v>-0.99999999999999956</v>
      </c>
      <c r="S2323" s="17">
        <v>1.9466565743569886</v>
      </c>
      <c r="T2323" s="17">
        <v>0.23486901005175562</v>
      </c>
      <c r="U2323" s="17">
        <v>0.37794657346574095</v>
      </c>
      <c r="V2323" s="17">
        <v>0.32754523220946347</v>
      </c>
      <c r="W2323" s="17">
        <v>4.3225299935878141</v>
      </c>
      <c r="X2323" s="17">
        <v>2.5565727342123798</v>
      </c>
      <c r="Y2323" s="17">
        <v>0.1838219119604016</v>
      </c>
      <c r="Z2323" s="17">
        <v>40.600587220052773</v>
      </c>
      <c r="AA2323" s="17">
        <v>1.0723824650821012</v>
      </c>
      <c r="AB2323" s="17">
        <v>1.8327289859568427</v>
      </c>
      <c r="AC2323" s="17">
        <v>26.254290116474529</v>
      </c>
      <c r="AD2323" s="17">
        <v>1.3283861876335163</v>
      </c>
      <c r="AE2323" s="17">
        <v>1.0623361043401944</v>
      </c>
      <c r="AF2323" s="17">
        <v>66.793406215901967</v>
      </c>
      <c r="AG2323" s="17">
        <v>23.231685609885623</v>
      </c>
      <c r="AH2323" s="17">
        <v>0.37364857370686916</v>
      </c>
      <c r="AI2323" s="17">
        <v>0.48380389855023975</v>
      </c>
      <c r="AJ2323" s="17">
        <v>0.33333333333333298</v>
      </c>
      <c r="AK2323" s="17">
        <v>0.87835243048888867</v>
      </c>
      <c r="AL2323" s="17">
        <v>0.9328945088354057</v>
      </c>
      <c r="AM2323" s="17">
        <v>0.33333333333333298</v>
      </c>
      <c r="AN2323" s="17">
        <v>0.51497723628384795</v>
      </c>
      <c r="AO2323" s="17">
        <v>0.60168101075094849</v>
      </c>
      <c r="AP2323" s="17">
        <v>0.33333333333333298</v>
      </c>
      <c r="AQ2323" s="17">
        <v>9.5583441978173518</v>
      </c>
      <c r="AR2323" s="17">
        <v>2.2444243630026963</v>
      </c>
      <c r="AS2323" s="17">
        <v>7.4882541828785119</v>
      </c>
      <c r="AT2323" s="17">
        <v>8.7373879105850332</v>
      </c>
      <c r="AU2323" s="17">
        <v>-0.99999999999999956</v>
      </c>
      <c r="AV2323" s="17">
        <v>-0.99999999999999956</v>
      </c>
      <c r="AW2323" s="17">
        <v>-0.99999999999999956</v>
      </c>
      <c r="AX2323" s="17">
        <v>-0.99999999999999956</v>
      </c>
      <c r="AY2323" s="17">
        <v>4.6154109548818413E-2</v>
      </c>
      <c r="AZ2323" s="17">
        <v>6.4695675153877502E-2</v>
      </c>
      <c r="BA2323" s="17">
        <v>0.50185906801493307</v>
      </c>
      <c r="BB2323" s="17">
        <v>3.3270731984234372E-2</v>
      </c>
      <c r="BC2323" s="17">
        <v>0.27651750128711938</v>
      </c>
      <c r="BD2323" s="17">
        <v>2.0637800192920932</v>
      </c>
      <c r="BE2323" s="17">
        <v>8.5774235676623114</v>
      </c>
      <c r="BF2323" s="17">
        <v>-0.99999999999999956</v>
      </c>
      <c r="BG2323" s="22">
        <v>380.03284810940119</v>
      </c>
    </row>
    <row r="2324" spans="1:100" x14ac:dyDescent="0.25">
      <c r="A2324">
        <v>5507</v>
      </c>
      <c r="B2324" t="s">
        <v>235</v>
      </c>
      <c r="C2324" s="48">
        <v>2</v>
      </c>
      <c r="D2324" s="22">
        <v>1528.1766503906249</v>
      </c>
      <c r="E2324" s="17">
        <v>74.983237899275736</v>
      </c>
      <c r="F2324" s="17">
        <v>-17.227008370839481</v>
      </c>
      <c r="G2324" s="17">
        <v>0.33622615470308903</v>
      </c>
      <c r="H2324" s="17">
        <v>5.6041856979761047</v>
      </c>
      <c r="I2324" s="17">
        <v>51.953624175225777</v>
      </c>
      <c r="J2324" s="17">
        <v>11.180341221155956</v>
      </c>
      <c r="K2324" s="17">
        <v>-1.0000000000000002</v>
      </c>
      <c r="L2324" s="17">
        <v>-1.0000000000000002</v>
      </c>
      <c r="M2324" s="17">
        <v>-1.0000000000000002</v>
      </c>
      <c r="N2324" s="17">
        <v>0.24157184969454398</v>
      </c>
      <c r="O2324" s="17">
        <v>-1.0000000000000002</v>
      </c>
      <c r="P2324" s="17">
        <v>-1.0000000000000002</v>
      </c>
      <c r="Q2324" s="17">
        <v>3.7129787997498931</v>
      </c>
      <c r="R2324" s="17">
        <v>-1.0000000000000002</v>
      </c>
      <c r="S2324" s="17">
        <v>0.78550647288090003</v>
      </c>
      <c r="T2324" s="17">
        <v>0.10453732779746422</v>
      </c>
      <c r="U2324" s="17">
        <v>-1.2597900774776516E-2</v>
      </c>
      <c r="V2324" s="17">
        <v>-0.1841943042559894</v>
      </c>
      <c r="W2324" s="17">
        <v>1.7293992050498947</v>
      </c>
      <c r="X2324" s="17">
        <v>-0.63840202246376754</v>
      </c>
      <c r="Y2324" s="17">
        <v>6.6563664238536893E-2</v>
      </c>
      <c r="Z2324" s="17">
        <v>29.834492982249067</v>
      </c>
      <c r="AA2324" s="17">
        <v>0.27947204451653374</v>
      </c>
      <c r="AB2324" s="17">
        <v>0.68981869914602556</v>
      </c>
      <c r="AC2324" s="17">
        <v>13.132496679819521</v>
      </c>
      <c r="AD2324" s="17">
        <v>0.32684043714879851</v>
      </c>
      <c r="AE2324" s="17">
        <v>0.22359428446176227</v>
      </c>
      <c r="AF2324" s="17">
        <v>45.541885303351563</v>
      </c>
      <c r="AG2324" s="17">
        <v>-13.077613183178764</v>
      </c>
      <c r="AH2324" s="17">
        <v>0.12244297700327325</v>
      </c>
      <c r="AI2324" s="17">
        <v>0.18659623079507798</v>
      </c>
      <c r="AJ2324" s="17">
        <v>0.33333333333333298</v>
      </c>
      <c r="AK2324" s="17">
        <v>0.54303063732660872</v>
      </c>
      <c r="AL2324" s="17">
        <v>0.64002152212016494</v>
      </c>
      <c r="AM2324" s="17">
        <v>0.33333333333333298</v>
      </c>
      <c r="AN2324" s="17">
        <v>0.21268645498748587</v>
      </c>
      <c r="AO2324" s="17">
        <v>0.27135840955761104</v>
      </c>
      <c r="AP2324" s="17">
        <v>0.33333333333333298</v>
      </c>
      <c r="AQ2324" s="17">
        <v>5.7897211712185594</v>
      </c>
      <c r="AR2324" s="17">
        <v>2.2444243630026963</v>
      </c>
      <c r="AS2324" s="17">
        <v>2.6910213135003547</v>
      </c>
      <c r="AT2324" s="17">
        <v>5.381052838639512</v>
      </c>
      <c r="AU2324" s="17">
        <v>-1.0000000000000002</v>
      </c>
      <c r="AV2324" s="17">
        <v>-1.0000000000000002</v>
      </c>
      <c r="AW2324" s="17">
        <v>-1.0000000000000002</v>
      </c>
      <c r="AX2324" s="17">
        <v>-1.0000000000000002</v>
      </c>
      <c r="AY2324" s="17">
        <v>-4.3656278750342902E-3</v>
      </c>
      <c r="AZ2324" s="17">
        <v>0.41310792400086616</v>
      </c>
      <c r="BA2324" s="17">
        <v>0.16691743465305822</v>
      </c>
      <c r="BB2324" s="17">
        <v>0.22730325978676202</v>
      </c>
      <c r="BC2324" s="17">
        <v>9.0794195357517454E-2</v>
      </c>
      <c r="BD2324" s="17">
        <v>7.2375532449950342</v>
      </c>
      <c r="BE2324" s="17">
        <v>3.5791989715390127</v>
      </c>
      <c r="BF2324" s="17">
        <v>-1.0000000000000002</v>
      </c>
      <c r="BG2324" s="22">
        <v>372.76748573595523</v>
      </c>
    </row>
    <row r="2325" spans="1:100" x14ac:dyDescent="0.25">
      <c r="A2325">
        <v>5508</v>
      </c>
      <c r="B2325" t="s">
        <v>2096</v>
      </c>
      <c r="C2325" s="48">
        <v>2</v>
      </c>
      <c r="D2325" s="22">
        <v>1515.7654589843748</v>
      </c>
      <c r="E2325" s="17">
        <v>105.77412380031333</v>
      </c>
      <c r="F2325" s="17">
        <v>32.446191890781371</v>
      </c>
      <c r="G2325" s="17">
        <v>0.68148382003678021</v>
      </c>
      <c r="H2325" s="17">
        <v>8.7535379384612249</v>
      </c>
      <c r="I2325" s="17">
        <v>76.132764836016008</v>
      </c>
      <c r="J2325" s="17">
        <v>17.152184403690597</v>
      </c>
      <c r="K2325" s="17">
        <v>-0.99999999999999956</v>
      </c>
      <c r="L2325" s="17">
        <v>-0.99999999999999956</v>
      </c>
      <c r="M2325" s="17">
        <v>-0.99999999999999956</v>
      </c>
      <c r="N2325" s="17">
        <v>0.32760994608912003</v>
      </c>
      <c r="O2325" s="17">
        <v>-0.99999999999999956</v>
      </c>
      <c r="P2325" s="17">
        <v>-0.99999999999999956</v>
      </c>
      <c r="Q2325" s="17">
        <v>4.6372311301062608</v>
      </c>
      <c r="R2325" s="17">
        <v>-0.99999999999999956</v>
      </c>
      <c r="S2325" s="17">
        <v>1.990919844610282</v>
      </c>
      <c r="T2325" s="17">
        <v>0.23983727941404953</v>
      </c>
      <c r="U2325" s="17">
        <v>0.39283420563944793</v>
      </c>
      <c r="V2325" s="17">
        <v>0.347052843992876</v>
      </c>
      <c r="W2325" s="17">
        <v>4.4213806492862275</v>
      </c>
      <c r="X2325" s="17">
        <v>2.6783658003520889</v>
      </c>
      <c r="Y2325" s="17">
        <v>0.18829181942692347</v>
      </c>
      <c r="Z2325" s="17">
        <v>41.0109928499662</v>
      </c>
      <c r="AA2325" s="17">
        <v>1.1026083662705266</v>
      </c>
      <c r="AB2325" s="17">
        <v>1.8762969508875322</v>
      </c>
      <c r="AC2325" s="17">
        <v>26.754495463187418</v>
      </c>
      <c r="AD2325" s="17">
        <v>1.3665653086346574</v>
      </c>
      <c r="AE2325" s="17">
        <v>1.0943091074849414</v>
      </c>
      <c r="AF2325" s="17">
        <v>67.603518373020961</v>
      </c>
      <c r="AG2325" s="17">
        <v>24.615803221503551</v>
      </c>
      <c r="AH2325" s="17">
        <v>0.38322458046249541</v>
      </c>
      <c r="AI2325" s="17">
        <v>0.49513351330243616</v>
      </c>
      <c r="AJ2325" s="17">
        <v>0.33333333333333298</v>
      </c>
      <c r="AK2325" s="17">
        <v>0.89113496319821972</v>
      </c>
      <c r="AL2325" s="17">
        <v>0.94405888469377786</v>
      </c>
      <c r="AM2325" s="17">
        <v>0.33333333333333298</v>
      </c>
      <c r="AN2325" s="17">
        <v>0.52650062032402567</v>
      </c>
      <c r="AO2325" s="17">
        <v>0.6142729732791391</v>
      </c>
      <c r="AP2325" s="17">
        <v>0.33333333333333298</v>
      </c>
      <c r="AQ2325" s="17">
        <v>9.7020048488366051</v>
      </c>
      <c r="AR2325" s="17">
        <v>2.2444243630026963</v>
      </c>
      <c r="AS2325" s="17">
        <v>7.6711256434203783</v>
      </c>
      <c r="AT2325" s="17">
        <v>8.865332063680551</v>
      </c>
      <c r="AU2325" s="17">
        <v>-0.99999999999999956</v>
      </c>
      <c r="AV2325" s="17">
        <v>-0.99999999999999956</v>
      </c>
      <c r="AW2325" s="17">
        <v>-0.99999999999999956</v>
      </c>
      <c r="AX2325" s="17">
        <v>-0.99999999999999956</v>
      </c>
      <c r="AY2325" s="17">
        <v>4.8079931876073727E-2</v>
      </c>
      <c r="AZ2325" s="17">
        <v>5.1414131699101612E-2</v>
      </c>
      <c r="BA2325" s="17">
        <v>0.51462710895789954</v>
      </c>
      <c r="BB2325" s="17">
        <v>2.5874173860409522E-2</v>
      </c>
      <c r="BC2325" s="17">
        <v>0.28359731023881873</v>
      </c>
      <c r="BD2325" s="17">
        <v>1.8665547663059181</v>
      </c>
      <c r="BE2325" s="17">
        <v>8.7679568723604895</v>
      </c>
      <c r="BF2325" s="17">
        <v>-0.99999999999999956</v>
      </c>
      <c r="BG2325" s="22">
        <v>109.63107196810643</v>
      </c>
    </row>
    <row r="2326" spans="1:100" x14ac:dyDescent="0.25">
      <c r="A2326">
        <v>5509</v>
      </c>
      <c r="B2326" t="s">
        <v>2097</v>
      </c>
      <c r="C2326" s="48">
        <v>2</v>
      </c>
      <c r="D2326" s="22">
        <v>1614.8838964843749</v>
      </c>
      <c r="E2326" s="17">
        <v>155.95482910037526</v>
      </c>
      <c r="F2326" s="17">
        <v>113.39989460822605</v>
      </c>
      <c r="G2326" s="17">
        <v>1.2441591913262284</v>
      </c>
      <c r="H2326" s="17">
        <v>13.88611896174864</v>
      </c>
      <c r="I2326" s="17">
        <v>115.53813744554434</v>
      </c>
      <c r="J2326" s="17">
        <v>26.88465211521093</v>
      </c>
      <c r="K2326" s="17">
        <v>-0.99999999999999822</v>
      </c>
      <c r="L2326" s="17">
        <v>-0.99999999999999822</v>
      </c>
      <c r="M2326" s="17">
        <v>-0.99999999999999822</v>
      </c>
      <c r="N2326" s="17">
        <v>0.46782846314091597</v>
      </c>
      <c r="O2326" s="17">
        <v>-0.99999999999999822</v>
      </c>
      <c r="P2326" s="17">
        <v>-0.99999999999999822</v>
      </c>
      <c r="Q2326" s="17">
        <v>6.1435091229374281</v>
      </c>
      <c r="R2326" s="17">
        <v>-0.99999999999999822</v>
      </c>
      <c r="S2326" s="17">
        <v>3.9554132783463922</v>
      </c>
      <c r="T2326" s="17">
        <v>0.46033911950419493</v>
      </c>
      <c r="U2326" s="17">
        <v>1.0535774241536631</v>
      </c>
      <c r="V2326" s="17">
        <v>1.2128400991389285</v>
      </c>
      <c r="W2326" s="17">
        <v>8.8085726242305533</v>
      </c>
      <c r="X2326" s="17">
        <v>8.0837883400082777</v>
      </c>
      <c r="Y2326" s="17">
        <v>0.38667535089987759</v>
      </c>
      <c r="Z2326" s="17">
        <v>59.225624541651143</v>
      </c>
      <c r="AA2326" s="17">
        <v>2.4440949774862877</v>
      </c>
      <c r="AB2326" s="17">
        <v>3.8099313285059728</v>
      </c>
      <c r="AC2326" s="17">
        <v>48.954620160572368</v>
      </c>
      <c r="AD2326" s="17">
        <v>3.0610318964705892</v>
      </c>
      <c r="AE2326" s="17">
        <v>2.5133356361451433</v>
      </c>
      <c r="AF2326" s="17">
        <v>103.55793394473645</v>
      </c>
      <c r="AG2326" s="17">
        <v>86.045741497236776</v>
      </c>
      <c r="AH2326" s="17">
        <v>0.80822712286819687</v>
      </c>
      <c r="AI2326" s="17">
        <v>0.99796472437395511</v>
      </c>
      <c r="AJ2326" s="17">
        <v>0.33333333333333298</v>
      </c>
      <c r="AK2326" s="17">
        <v>1.4584496109931178</v>
      </c>
      <c r="AL2326" s="17">
        <v>1.4395564595459658</v>
      </c>
      <c r="AM2326" s="17">
        <v>0.33333333333333298</v>
      </c>
      <c r="AN2326" s="17">
        <v>1.0379317041957357</v>
      </c>
      <c r="AO2326" s="17">
        <v>1.1731297311040072</v>
      </c>
      <c r="AP2326" s="17">
        <v>0.33333333333333298</v>
      </c>
      <c r="AQ2326" s="17">
        <v>16.077955021487469</v>
      </c>
      <c r="AR2326" s="17">
        <v>2.2444243630026963</v>
      </c>
      <c r="AS2326" s="17">
        <v>15.787330826554062</v>
      </c>
      <c r="AT2326" s="17">
        <v>14.543752279872532</v>
      </c>
      <c r="AU2326" s="17">
        <v>-0.99999999999999822</v>
      </c>
      <c r="AV2326" s="17">
        <v>-0.99999999999999822</v>
      </c>
      <c r="AW2326" s="17">
        <v>-0.99999999999999822</v>
      </c>
      <c r="AX2326" s="17">
        <v>-0.99999999999999822</v>
      </c>
      <c r="AY2326" s="17">
        <v>0.13355182075337479</v>
      </c>
      <c r="AZ2326" s="17">
        <v>-0.5380476219734367</v>
      </c>
      <c r="BA2326" s="17">
        <v>1.0812985828593304</v>
      </c>
      <c r="BB2326" s="17">
        <v>-0.30240003144235289</v>
      </c>
      <c r="BC2326" s="17">
        <v>0.59781354681896015</v>
      </c>
      <c r="BD2326" s="17">
        <v>-6.8867007487326148</v>
      </c>
      <c r="BE2326" s="17">
        <v>17.224210191324477</v>
      </c>
      <c r="BF2326" s="17">
        <v>-0.99999999999999822</v>
      </c>
      <c r="BG2326" s="22">
        <v>822.69363191374225</v>
      </c>
    </row>
    <row r="2327" spans="1:100" x14ac:dyDescent="0.25">
      <c r="A2327">
        <v>5510</v>
      </c>
      <c r="B2327" t="s">
        <v>2098</v>
      </c>
      <c r="C2327" s="48">
        <v>2</v>
      </c>
      <c r="D2327" s="22">
        <v>1513.167705078125</v>
      </c>
      <c r="E2327" s="17">
        <v>41.480745245454486</v>
      </c>
      <c r="F2327" s="17">
        <v>-71.274690928770198</v>
      </c>
      <c r="G2327" s="17">
        <v>-3.9436709746279719E-2</v>
      </c>
      <c r="H2327" s="17">
        <v>2.1774849969874159</v>
      </c>
      <c r="I2327" s="17">
        <v>25.645141692214864</v>
      </c>
      <c r="J2327" s="17">
        <v>4.6825862362661788</v>
      </c>
      <c r="K2327" s="17">
        <v>-1.0000000000000011</v>
      </c>
      <c r="L2327" s="17">
        <v>-1.0000000000000011</v>
      </c>
      <c r="M2327" s="17">
        <v>-1.0000000000000011</v>
      </c>
      <c r="N2327" s="17">
        <v>0.14795678770274479</v>
      </c>
      <c r="O2327" s="17">
        <v>-1.0000000000000011</v>
      </c>
      <c r="P2327" s="17">
        <v>-1.0000000000000011</v>
      </c>
      <c r="Q2327" s="17">
        <v>2.7073319662173141</v>
      </c>
      <c r="R2327" s="17">
        <v>-1.0000000000000011</v>
      </c>
      <c r="S2327" s="17">
        <v>-0.5260619165762106</v>
      </c>
      <c r="T2327" s="17">
        <v>-4.2677846513069995E-2</v>
      </c>
      <c r="U2327" s="17">
        <v>-0.45373448289267232</v>
      </c>
      <c r="V2327" s="17">
        <v>-0.76222586004735238</v>
      </c>
      <c r="W2327" s="17">
        <v>-1.1996522308073527</v>
      </c>
      <c r="X2327" s="17">
        <v>-4.2472617991996628</v>
      </c>
      <c r="Y2327" s="17">
        <v>-6.588451013583882E-2</v>
      </c>
      <c r="Z2327" s="17">
        <v>17.673731972738477</v>
      </c>
      <c r="AA2327" s="17">
        <v>-0.61615397486108026</v>
      </c>
      <c r="AB2327" s="17">
        <v>-0.60114704443944911</v>
      </c>
      <c r="AC2327" s="17">
        <v>-1.6891266939583041</v>
      </c>
      <c r="AD2327" s="17">
        <v>-0.80444805454660995</v>
      </c>
      <c r="AE2327" s="17">
        <v>-0.72380024831211665</v>
      </c>
      <c r="AF2327" s="17">
        <v>21.537389225406883</v>
      </c>
      <c r="AG2327" s="17">
        <v>-54.090509345180386</v>
      </c>
      <c r="AH2327" s="17">
        <v>-0.16130442091910691</v>
      </c>
      <c r="AI2327" s="17">
        <v>-0.14911246150612045</v>
      </c>
      <c r="AJ2327" s="17">
        <v>0.33333333333333298</v>
      </c>
      <c r="AK2327" s="17">
        <v>0.16427042049621077</v>
      </c>
      <c r="AL2327" s="17">
        <v>0.30920903628108726</v>
      </c>
      <c r="AM2327" s="17">
        <v>0.33333333333333298</v>
      </c>
      <c r="AN2327" s="17">
        <v>-0.12876383009502884</v>
      </c>
      <c r="AO2327" s="17">
        <v>-0.10175500747407212</v>
      </c>
      <c r="AP2327" s="17">
        <v>0.33333333333333298</v>
      </c>
      <c r="AQ2327" s="17">
        <v>1.5329012930790169</v>
      </c>
      <c r="AR2327" s="17">
        <v>2.2444243630026963</v>
      </c>
      <c r="AS2327" s="17">
        <v>-2.7276570988277111</v>
      </c>
      <c r="AT2327" s="17">
        <v>1.5899297278599756</v>
      </c>
      <c r="AU2327" s="17">
        <v>-1.0000000000000011</v>
      </c>
      <c r="AV2327" s="17">
        <v>-1.0000000000000011</v>
      </c>
      <c r="AW2327" s="17">
        <v>-1.0000000000000011</v>
      </c>
      <c r="AX2327" s="17">
        <v>-1.0000000000000011</v>
      </c>
      <c r="AY2327" s="17">
        <v>-6.1429818425908646E-2</v>
      </c>
      <c r="AZ2327" s="17">
        <v>0.80665436688233827</v>
      </c>
      <c r="BA2327" s="17">
        <v>-0.21141337552567629</v>
      </c>
      <c r="BB2327" s="17">
        <v>0.44647124648266112</v>
      </c>
      <c r="BC2327" s="17">
        <v>-0.11898817208410864</v>
      </c>
      <c r="BD2327" s="17">
        <v>13.081549993068577</v>
      </c>
      <c r="BE2327" s="17">
        <v>-2.0665081384623454</v>
      </c>
      <c r="BF2327" s="17">
        <v>-1.0000000000000011</v>
      </c>
      <c r="BG2327" s="22">
        <v>90.347900368187084</v>
      </c>
    </row>
    <row r="2328" spans="1:100" x14ac:dyDescent="0.25">
      <c r="A2328">
        <v>5511</v>
      </c>
      <c r="B2328" t="s">
        <v>2099</v>
      </c>
      <c r="C2328" s="48">
        <v>2</v>
      </c>
      <c r="D2328" s="22">
        <v>1540.4578222656248</v>
      </c>
      <c r="E2328" s="17">
        <v>123.30429493200002</v>
      </c>
      <c r="F2328" s="17">
        <v>60.726628642210265</v>
      </c>
      <c r="G2328" s="17">
        <v>0.87804932248054923</v>
      </c>
      <c r="H2328" s="17">
        <v>10.546558246714342</v>
      </c>
      <c r="I2328" s="17">
        <v>89.898671895757104</v>
      </c>
      <c r="J2328" s="17">
        <v>20.552133118966147</v>
      </c>
      <c r="K2328" s="17">
        <v>-0.99999999999999911</v>
      </c>
      <c r="L2328" s="17">
        <v>-0.99999999999999911</v>
      </c>
      <c r="M2328" s="17">
        <v>-0.99999999999999911</v>
      </c>
      <c r="N2328" s="17">
        <v>0.37659400450462177</v>
      </c>
      <c r="O2328" s="17">
        <v>-0.99999999999999911</v>
      </c>
      <c r="P2328" s="17">
        <v>-0.99999999999999911</v>
      </c>
      <c r="Q2328" s="17">
        <v>5.1634355911302734</v>
      </c>
      <c r="R2328" s="17">
        <v>-0.99999999999999911</v>
      </c>
      <c r="S2328" s="17">
        <v>2.6771976853568988</v>
      </c>
      <c r="T2328" s="17">
        <v>0.31686758356219169</v>
      </c>
      <c r="U2328" s="17">
        <v>0.62365881492690134</v>
      </c>
      <c r="V2328" s="17">
        <v>0.64950771495549786</v>
      </c>
      <c r="W2328" s="17">
        <v>5.9540061006116716</v>
      </c>
      <c r="X2328" s="17">
        <v>4.5667008006800431</v>
      </c>
      <c r="Y2328" s="17">
        <v>0.25759529445051871</v>
      </c>
      <c r="Z2328" s="17">
        <v>47.374108090107846</v>
      </c>
      <c r="AA2328" s="17">
        <v>1.5712444630503326</v>
      </c>
      <c r="AB2328" s="17">
        <v>2.5517944621933744</v>
      </c>
      <c r="AC2328" s="17">
        <v>34.509906288181583</v>
      </c>
      <c r="AD2328" s="17">
        <v>1.9585117367302474</v>
      </c>
      <c r="AE2328" s="17">
        <v>1.5900330663067386</v>
      </c>
      <c r="AF2328" s="17">
        <v>80.163865106752013</v>
      </c>
      <c r="AG2328" s="17">
        <v>46.075791161952537</v>
      </c>
      <c r="AH2328" s="17">
        <v>0.53169533740430108</v>
      </c>
      <c r="AI2328" s="17">
        <v>0.6707930048884605</v>
      </c>
      <c r="AJ2328" s="17">
        <v>0.33333333333333298</v>
      </c>
      <c r="AK2328" s="17">
        <v>1.0893211545219363</v>
      </c>
      <c r="AL2328" s="17">
        <v>1.1171564374394916</v>
      </c>
      <c r="AM2328" s="17">
        <v>0.33333333333333298</v>
      </c>
      <c r="AN2328" s="17">
        <v>0.70516439893624083</v>
      </c>
      <c r="AO2328" s="17">
        <v>0.80950447798175296</v>
      </c>
      <c r="AP2328" s="17">
        <v>0.33333333333333298</v>
      </c>
      <c r="AQ2328" s="17">
        <v>11.92938481460881</v>
      </c>
      <c r="AR2328" s="17">
        <v>2.2444243630026963</v>
      </c>
      <c r="AS2328" s="17">
        <v>10.506447804586582</v>
      </c>
      <c r="AT2328" s="17">
        <v>10.849036309211588</v>
      </c>
      <c r="AU2328" s="17">
        <v>-0.99999999999999911</v>
      </c>
      <c r="AV2328" s="17">
        <v>-0.99999999999999911</v>
      </c>
      <c r="AW2328" s="17">
        <v>-0.99999999999999911</v>
      </c>
      <c r="AX2328" s="17">
        <v>-0.99999999999999911</v>
      </c>
      <c r="AY2328" s="17">
        <v>7.7938755701049869E-2</v>
      </c>
      <c r="AZ2328" s="17">
        <v>-0.15450894880911487</v>
      </c>
      <c r="BA2328" s="17">
        <v>0.71258861335558565</v>
      </c>
      <c r="BB2328" s="17">
        <v>-8.8805421865973622E-2</v>
      </c>
      <c r="BC2328" s="17">
        <v>0.39336588297343977</v>
      </c>
      <c r="BD2328" s="17">
        <v>-1.191315110581133</v>
      </c>
      <c r="BE2328" s="17">
        <v>11.722071744359893</v>
      </c>
      <c r="BF2328" s="17">
        <v>-0.99999999999999911</v>
      </c>
      <c r="BG2328" s="22">
        <v>1453.6184789115855</v>
      </c>
    </row>
    <row r="2329" spans="1:100" x14ac:dyDescent="0.25">
      <c r="A2329">
        <v>5512</v>
      </c>
      <c r="B2329" t="s">
        <v>2100</v>
      </c>
      <c r="C2329" s="48">
        <v>2</v>
      </c>
      <c r="D2329" s="22">
        <v>1457.8602441406249</v>
      </c>
      <c r="E2329" s="17">
        <v>18.165467460103713</v>
      </c>
      <c r="F2329" s="17">
        <v>-108.88791408543236</v>
      </c>
      <c r="G2329" s="17">
        <v>-0.30087051196453368</v>
      </c>
      <c r="H2329" s="17">
        <v>-0.20724737371559865</v>
      </c>
      <c r="I2329" s="17">
        <v>7.3363673708369603</v>
      </c>
      <c r="J2329" s="17">
        <v>0.16062531773812339</v>
      </c>
      <c r="K2329" s="17">
        <v>-1.0000000000000018</v>
      </c>
      <c r="L2329" s="17">
        <v>-1.0000000000000018</v>
      </c>
      <c r="M2329" s="17">
        <v>-1.0000000000000018</v>
      </c>
      <c r="N2329" s="17">
        <v>8.2807570365846711E-2</v>
      </c>
      <c r="O2329" s="17">
        <v>-1.0000000000000018</v>
      </c>
      <c r="P2329" s="17">
        <v>-1.0000000000000018</v>
      </c>
      <c r="Q2329" s="17">
        <v>2.0074755250848311</v>
      </c>
      <c r="R2329" s="17">
        <v>-1.0000000000000018</v>
      </c>
      <c r="S2329" s="17">
        <v>-1.4388173240813835</v>
      </c>
      <c r="T2329" s="17">
        <v>-0.14512881094533744</v>
      </c>
      <c r="U2329" s="17">
        <v>-0.76073319070929291</v>
      </c>
      <c r="V2329" s="17">
        <v>-1.164493429545258</v>
      </c>
      <c r="W2329" s="17">
        <v>-3.2380572110052377</v>
      </c>
      <c r="X2329" s="17">
        <v>-6.7587635269189974</v>
      </c>
      <c r="Y2329" s="17">
        <v>-0.15805872563705256</v>
      </c>
      <c r="Z2329" s="17">
        <v>9.210734190820812</v>
      </c>
      <c r="AA2329" s="17">
        <v>-1.239443998363116</v>
      </c>
      <c r="AB2329" s="17">
        <v>-1.4995645214337823</v>
      </c>
      <c r="AC2329" s="17">
        <v>-12.003889531465045</v>
      </c>
      <c r="AD2329" s="17">
        <v>-1.5917418750928403</v>
      </c>
      <c r="AE2329" s="17">
        <v>-1.3831173603905278</v>
      </c>
      <c r="AF2329" s="17">
        <v>4.8320204656048205</v>
      </c>
      <c r="AG2329" s="17">
        <v>-82.632477152753324</v>
      </c>
      <c r="AH2329" s="17">
        <v>-0.35877179959417349</v>
      </c>
      <c r="AI2329" s="17">
        <v>-0.38274109018269559</v>
      </c>
      <c r="AJ2329" s="17">
        <v>0.33333333333333298</v>
      </c>
      <c r="AK2329" s="17">
        <v>-9.9318911816744238E-2</v>
      </c>
      <c r="AL2329" s="17">
        <v>7.8987808210142951E-2</v>
      </c>
      <c r="AM2329" s="17">
        <v>0.33333333333333298</v>
      </c>
      <c r="AN2329" s="17">
        <v>-0.36638818625403319</v>
      </c>
      <c r="AO2329" s="17">
        <v>-0.36141458126828957</v>
      </c>
      <c r="AP2329" s="17">
        <v>0.33333333333333298</v>
      </c>
      <c r="AQ2329" s="17">
        <v>-1.4295331432645204</v>
      </c>
      <c r="AR2329" s="17">
        <v>2.2444243630026963</v>
      </c>
      <c r="AS2329" s="17">
        <v>-6.4986598632594035</v>
      </c>
      <c r="AT2329" s="17">
        <v>-1.0484139130036034</v>
      </c>
      <c r="AU2329" s="17">
        <v>-1.0000000000000018</v>
      </c>
      <c r="AV2329" s="17">
        <v>-1.0000000000000018</v>
      </c>
      <c r="AW2329" s="17">
        <v>-1.0000000000000018</v>
      </c>
      <c r="AX2329" s="17">
        <v>-1.0000000000000018</v>
      </c>
      <c r="AY2329" s="17">
        <v>-0.10114230991236146</v>
      </c>
      <c r="AZ2329" s="17">
        <v>1.0805338280922683</v>
      </c>
      <c r="BA2329" s="17">
        <v>-0.47470387230212763</v>
      </c>
      <c r="BB2329" s="17">
        <v>0.59899609125381925</v>
      </c>
      <c r="BC2329" s="17">
        <v>-0.26498131420370441</v>
      </c>
      <c r="BD2329" s="17">
        <v>17.148543125965524</v>
      </c>
      <c r="BE2329" s="17">
        <v>-5.9955062259941387</v>
      </c>
      <c r="BF2329" s="17">
        <v>-1.0000000000000018</v>
      </c>
      <c r="BG2329" s="22">
        <v>260.6222976666204</v>
      </c>
    </row>
    <row r="2330" spans="1:100" x14ac:dyDescent="0.25">
      <c r="A2330">
        <v>5514</v>
      </c>
      <c r="B2330" t="s">
        <v>2101</v>
      </c>
      <c r="C2330" s="48">
        <v>2</v>
      </c>
      <c r="D2330" s="22">
        <v>1511.1619921875001</v>
      </c>
      <c r="E2330" s="17">
        <v>86.416283430921908</v>
      </c>
      <c r="F2330" s="17">
        <v>1.2172794005153516</v>
      </c>
      <c r="G2330" s="17">
        <v>0.46442469438125167</v>
      </c>
      <c r="H2330" s="17">
        <v>6.7735800335721743</v>
      </c>
      <c r="I2330" s="17">
        <v>60.931645040860445</v>
      </c>
      <c r="J2330" s="17">
        <v>13.397762156468135</v>
      </c>
      <c r="K2330" s="17">
        <v>-1</v>
      </c>
      <c r="L2330" s="17">
        <v>-1</v>
      </c>
      <c r="M2330" s="17">
        <v>-1</v>
      </c>
      <c r="N2330" s="17">
        <v>0.27351888352451903</v>
      </c>
      <c r="O2330" s="17">
        <v>-1</v>
      </c>
      <c r="P2330" s="17">
        <v>-1</v>
      </c>
      <c r="Q2330" s="17">
        <v>4.0561653845612886</v>
      </c>
      <c r="R2330" s="17">
        <v>-1</v>
      </c>
      <c r="S2330" s="17">
        <v>1.2330917098802923</v>
      </c>
      <c r="T2330" s="17">
        <v>0.15477591178084407</v>
      </c>
      <c r="U2330" s="17">
        <v>0.13794417026283665</v>
      </c>
      <c r="V2330" s="17">
        <v>1.3064483750554641E-2</v>
      </c>
      <c r="W2330" s="17">
        <v>2.7289659768933596</v>
      </c>
      <c r="X2330" s="17">
        <v>0.59315583715841269</v>
      </c>
      <c r="Y2330" s="17">
        <v>0.11176286848440162</v>
      </c>
      <c r="Z2330" s="17">
        <v>33.984468799207988</v>
      </c>
      <c r="AA2330" s="17">
        <v>0.5851129759146142</v>
      </c>
      <c r="AB2330" s="17">
        <v>1.1303730865081467</v>
      </c>
      <c r="AC2330" s="17">
        <v>18.19051718701856</v>
      </c>
      <c r="AD2330" s="17">
        <v>0.71290343755380514</v>
      </c>
      <c r="AE2330" s="17">
        <v>0.54690171539111343</v>
      </c>
      <c r="AF2330" s="17">
        <v>53.733648807613108</v>
      </c>
      <c r="AG2330" s="17">
        <v>0.9184292620796678</v>
      </c>
      <c r="AH2330" s="17">
        <v>0.21927448603317459</v>
      </c>
      <c r="AI2330" s="17">
        <v>0.30116002770740169</v>
      </c>
      <c r="AJ2330" s="17">
        <v>0.33333333333333298</v>
      </c>
      <c r="AK2330" s="17">
        <v>0.67228617808125157</v>
      </c>
      <c r="AL2330" s="17">
        <v>0.75291444182367351</v>
      </c>
      <c r="AM2330" s="17">
        <v>0.33333333333333298</v>
      </c>
      <c r="AN2330" s="17">
        <v>0.32920962526259945</v>
      </c>
      <c r="AO2330" s="17">
        <v>0.39868692595994998</v>
      </c>
      <c r="AP2330" s="17">
        <v>0.33333333333333298</v>
      </c>
      <c r="AQ2330" s="17">
        <v>7.2424016027814577</v>
      </c>
      <c r="AR2330" s="17">
        <v>2.2444243630026963</v>
      </c>
      <c r="AS2330" s="17">
        <v>4.5401970643807532</v>
      </c>
      <c r="AT2330" s="17">
        <v>6.674809801427017</v>
      </c>
      <c r="AU2330" s="17">
        <v>-1</v>
      </c>
      <c r="AV2330" s="17">
        <v>-1</v>
      </c>
      <c r="AW2330" s="17">
        <v>-1</v>
      </c>
      <c r="AX2330" s="17">
        <v>-1</v>
      </c>
      <c r="AY2330" s="17">
        <v>1.5108072053387775E-2</v>
      </c>
      <c r="AZ2330" s="17">
        <v>0.27880644241340408</v>
      </c>
      <c r="BA2330" s="17">
        <v>0.29602643628743952</v>
      </c>
      <c r="BB2330" s="17">
        <v>0.15251009150327813</v>
      </c>
      <c r="BC2330" s="17">
        <v>0.16238443144769904</v>
      </c>
      <c r="BD2330" s="17">
        <v>5.243233550699208</v>
      </c>
      <c r="BE2330" s="17">
        <v>5.5058504333854437</v>
      </c>
      <c r="BF2330" s="17">
        <v>-1</v>
      </c>
      <c r="BG2330" s="22">
        <v>134.0973047926293</v>
      </c>
    </row>
    <row r="2331" spans="1:100" x14ac:dyDescent="0.25">
      <c r="A2331">
        <v>5515</v>
      </c>
      <c r="B2331" t="s">
        <v>2102</v>
      </c>
      <c r="C2331" s="48">
        <v>2</v>
      </c>
      <c r="D2331" s="22">
        <v>1524.0846875</v>
      </c>
      <c r="E2331" s="17">
        <v>108.34294031694236</v>
      </c>
      <c r="F2331" s="17">
        <v>36.590318749488368</v>
      </c>
      <c r="G2331" s="17">
        <v>0.71028791473066089</v>
      </c>
      <c r="H2331" s="17">
        <v>9.0162815333692272</v>
      </c>
      <c r="I2331" s="17">
        <v>78.149977854406004</v>
      </c>
      <c r="J2331" s="17">
        <v>17.650402267616901</v>
      </c>
      <c r="K2331" s="17">
        <v>-0.99999999999999944</v>
      </c>
      <c r="L2331" s="17">
        <v>-0.99999999999999944</v>
      </c>
      <c r="M2331" s="17">
        <v>-0.99999999999999944</v>
      </c>
      <c r="N2331" s="17">
        <v>0.33478791699220012</v>
      </c>
      <c r="O2331" s="17">
        <v>-0.99999999999999944</v>
      </c>
      <c r="P2331" s="17">
        <v>-0.99999999999999944</v>
      </c>
      <c r="Q2331" s="17">
        <v>4.7143394880594265</v>
      </c>
      <c r="R2331" s="17">
        <v>-0.99999999999999944</v>
      </c>
      <c r="S2331" s="17">
        <v>2.0914848555884031</v>
      </c>
      <c r="T2331" s="17">
        <v>0.25112505955551273</v>
      </c>
      <c r="U2331" s="17">
        <v>0.42665852283109645</v>
      </c>
      <c r="V2331" s="17">
        <v>0.39137363597073083</v>
      </c>
      <c r="W2331" s="17">
        <v>4.6459667952853625</v>
      </c>
      <c r="X2331" s="17">
        <v>2.9550765124912917</v>
      </c>
      <c r="Y2331" s="17">
        <v>0.19844733416565885</v>
      </c>
      <c r="Z2331" s="17">
        <v>41.94342388006288</v>
      </c>
      <c r="AA2331" s="17">
        <v>1.171280835960256</v>
      </c>
      <c r="AB2331" s="17">
        <v>1.9752822460651547</v>
      </c>
      <c r="AC2331" s="17">
        <v>27.890949139014808</v>
      </c>
      <c r="AD2331" s="17">
        <v>1.4533072890767615</v>
      </c>
      <c r="AE2331" s="17">
        <v>1.1669509478608391</v>
      </c>
      <c r="AF2331" s="17">
        <v>69.444072347184658</v>
      </c>
      <c r="AG2331" s="17">
        <v>27.76048281726862</v>
      </c>
      <c r="AH2331" s="17">
        <v>0.40498102138959702</v>
      </c>
      <c r="AI2331" s="17">
        <v>0.52087410647172938</v>
      </c>
      <c r="AJ2331" s="17">
        <v>0.33333333333333298</v>
      </c>
      <c r="AK2331" s="17">
        <v>0.92017654857783593</v>
      </c>
      <c r="AL2331" s="17">
        <v>0.96942405934843445</v>
      </c>
      <c r="AM2331" s="17">
        <v>0.33333333333333298</v>
      </c>
      <c r="AN2331" s="17">
        <v>0.55268145232930044</v>
      </c>
      <c r="AO2331" s="17">
        <v>0.64288158811119278</v>
      </c>
      <c r="AP2331" s="17">
        <v>0.33333333333333298</v>
      </c>
      <c r="AQ2331" s="17">
        <v>10.028398151098321</v>
      </c>
      <c r="AR2331" s="17">
        <v>2.2444243630026963</v>
      </c>
      <c r="AS2331" s="17">
        <v>8.0866048958962917</v>
      </c>
      <c r="AT2331" s="17">
        <v>9.1560178870959508</v>
      </c>
      <c r="AU2331" s="17">
        <v>-0.99999999999999944</v>
      </c>
      <c r="AV2331" s="17">
        <v>-0.99999999999999944</v>
      </c>
      <c r="AW2331" s="17">
        <v>-0.99999999999999944</v>
      </c>
      <c r="AX2331" s="17">
        <v>-0.99999999999999944</v>
      </c>
      <c r="AY2331" s="17">
        <v>5.245535064594941E-2</v>
      </c>
      <c r="AZ2331" s="17">
        <v>2.1238806746997907E-2</v>
      </c>
      <c r="BA2331" s="17">
        <v>0.54363576941725555</v>
      </c>
      <c r="BB2331" s="17">
        <v>9.0693841404858033E-3</v>
      </c>
      <c r="BC2331" s="17">
        <v>0.29968245399065607</v>
      </c>
      <c r="BD2331" s="17">
        <v>1.4184640667661235</v>
      </c>
      <c r="BE2331" s="17">
        <v>9.2008436375954705</v>
      </c>
      <c r="BF2331" s="17">
        <v>-0.99999999999999944</v>
      </c>
      <c r="BG2331" s="22">
        <v>1332.9806187512311</v>
      </c>
    </row>
    <row r="2332" spans="1:100" x14ac:dyDescent="0.25">
      <c r="A2332">
        <v>5516</v>
      </c>
      <c r="B2332" t="s">
        <v>2103</v>
      </c>
      <c r="C2332" s="48">
        <v>2</v>
      </c>
      <c r="D2332" s="22">
        <v>1476.0313085937501</v>
      </c>
      <c r="E2332" s="17">
        <v>65.555128733517861</v>
      </c>
      <c r="F2332" s="17">
        <v>-32.436845339620334</v>
      </c>
      <c r="G2332" s="17">
        <v>0.23050893144609108</v>
      </c>
      <c r="H2332" s="17">
        <v>4.6398601887929694</v>
      </c>
      <c r="I2332" s="17">
        <v>44.550018497337064</v>
      </c>
      <c r="J2332" s="17">
        <v>9.3517744944082111</v>
      </c>
      <c r="K2332" s="17">
        <v>-1.0000000000000004</v>
      </c>
      <c r="L2332" s="17">
        <v>-1.0000000000000004</v>
      </c>
      <c r="M2332" s="17">
        <v>-1.0000000000000004</v>
      </c>
      <c r="N2332" s="17">
        <v>0.21522715250625268</v>
      </c>
      <c r="O2332" s="17">
        <v>-1.0000000000000004</v>
      </c>
      <c r="P2332" s="17">
        <v>-1.0000000000000004</v>
      </c>
      <c r="Q2332" s="17">
        <v>3.4299745401351247</v>
      </c>
      <c r="R2332" s="17">
        <v>-1.0000000000000004</v>
      </c>
      <c r="S2332" s="17">
        <v>0.41641125116316657</v>
      </c>
      <c r="T2332" s="17">
        <v>6.3108746688664744E-2</v>
      </c>
      <c r="U2332" s="17">
        <v>-0.13674042044315887</v>
      </c>
      <c r="V2332" s="17">
        <v>-0.34686114417042924</v>
      </c>
      <c r="W2332" s="17">
        <v>0.90511974098941339</v>
      </c>
      <c r="X2332" s="17">
        <v>-1.6539898561976201</v>
      </c>
      <c r="Y2332" s="17">
        <v>2.9290740706844967E-2</v>
      </c>
      <c r="Z2332" s="17">
        <v>26.412270536860945</v>
      </c>
      <c r="AA2332" s="17">
        <v>2.742930937926602E-2</v>
      </c>
      <c r="AB2332" s="17">
        <v>0.32652137421132688</v>
      </c>
      <c r="AC2332" s="17">
        <v>8.9614672395433086</v>
      </c>
      <c r="AD2332" s="17">
        <v>8.4787108175683468E-3</v>
      </c>
      <c r="AE2332" s="17">
        <v>-4.3016894901201641E-2</v>
      </c>
      <c r="AF2332" s="17">
        <v>38.786656316947891</v>
      </c>
      <c r="AG2332" s="17">
        <v>-24.61926371690824</v>
      </c>
      <c r="AH2332" s="17">
        <v>4.2592159013262826E-2</v>
      </c>
      <c r="AI2332" s="17">
        <v>9.2122717089269751E-2</v>
      </c>
      <c r="AJ2332" s="17">
        <v>0.33333333333333298</v>
      </c>
      <c r="AK2332" s="17">
        <v>0.43644177216896457</v>
      </c>
      <c r="AL2332" s="17">
        <v>0.54692587511520041</v>
      </c>
      <c r="AM2332" s="17">
        <v>0.33333333333333298</v>
      </c>
      <c r="AN2332" s="17">
        <v>0.11659717005871451</v>
      </c>
      <c r="AO2332" s="17">
        <v>0.1663586394410306</v>
      </c>
      <c r="AP2332" s="17">
        <v>0.33333333333333298</v>
      </c>
      <c r="AQ2332" s="17">
        <v>4.5917875450622336</v>
      </c>
      <c r="AR2332" s="17">
        <v>2.2444243630026963</v>
      </c>
      <c r="AS2332" s="17">
        <v>1.1661230877637809</v>
      </c>
      <c r="AT2332" s="17">
        <v>4.3141733404902816</v>
      </c>
      <c r="AU2332" s="17">
        <v>-1.0000000000000004</v>
      </c>
      <c r="AV2332" s="17">
        <v>-1.0000000000000004</v>
      </c>
      <c r="AW2332" s="17">
        <v>-1.0000000000000004</v>
      </c>
      <c r="AX2332" s="17">
        <v>-1.0000000000000004</v>
      </c>
      <c r="AY2332" s="17">
        <v>-2.0424355908450889E-2</v>
      </c>
      <c r="AZ2332" s="17">
        <v>0.52385785725572842</v>
      </c>
      <c r="BA2332" s="17">
        <v>6.0449411034884493E-2</v>
      </c>
      <c r="BB2332" s="17">
        <v>0.28898045275146594</v>
      </c>
      <c r="BC2332" s="17">
        <v>3.1758257890781155E-2</v>
      </c>
      <c r="BD2332" s="17">
        <v>8.8821424961439952</v>
      </c>
      <c r="BE2332" s="17">
        <v>1.9904114296389892</v>
      </c>
      <c r="BF2332" s="17">
        <v>-1.0000000000000004</v>
      </c>
      <c r="BG2332" s="22">
        <v>59.373485560155586</v>
      </c>
    </row>
    <row r="2333" spans="1:100" x14ac:dyDescent="0.25">
      <c r="A2333">
        <v>5517</v>
      </c>
      <c r="B2333" t="s">
        <v>3070</v>
      </c>
      <c r="C2333" s="48">
        <v>3</v>
      </c>
      <c r="D2333" s="22">
        <v>1532.3294264921183</v>
      </c>
      <c r="E2333" s="17">
        <v>128.55208779580036</v>
      </c>
      <c r="F2333" s="17">
        <v>18.902001151950316</v>
      </c>
      <c r="G2333" s="17">
        <v>0.86335355602567576</v>
      </c>
      <c r="H2333" s="17">
        <v>9.3833672196231159</v>
      </c>
      <c r="I2333" s="17">
        <v>81.825719592428413</v>
      </c>
      <c r="J2333" s="17">
        <v>22.340510144595527</v>
      </c>
      <c r="K2333" s="17">
        <v>-0.99999999999999867</v>
      </c>
      <c r="L2333" s="17">
        <v>-0.99999999999999867</v>
      </c>
      <c r="M2333" s="17">
        <v>-0.99999999999999867</v>
      </c>
      <c r="N2333" s="17">
        <v>0.25989957862014196</v>
      </c>
      <c r="O2333" s="17">
        <v>-0.99999999999999867</v>
      </c>
      <c r="P2333" s="17">
        <v>-0.99999999999999867</v>
      </c>
      <c r="Q2333" s="17">
        <v>5.3217999414965744</v>
      </c>
      <c r="R2333" s="17">
        <v>-0.99999999999999867</v>
      </c>
      <c r="S2333" s="17">
        <v>2.1032655176089641</v>
      </c>
      <c r="T2333" s="17">
        <v>0.56211448523955787</v>
      </c>
      <c r="U2333" s="17">
        <v>-7.2481878545693074E-2</v>
      </c>
      <c r="V2333" s="17">
        <v>-0.14598685204938186</v>
      </c>
      <c r="W2333" s="17">
        <v>4.0615672781265424</v>
      </c>
      <c r="X2333" s="17">
        <v>1.7683235422360002</v>
      </c>
      <c r="Y2333" s="17">
        <v>0.27357428747231166</v>
      </c>
      <c r="Z2333" s="17">
        <v>53.583921630753053</v>
      </c>
      <c r="AA2333" s="17">
        <v>0.32964530198456471</v>
      </c>
      <c r="AB2333" s="17">
        <v>1.0437725946548664</v>
      </c>
      <c r="AC2333" s="17">
        <v>17.960246570214728</v>
      </c>
      <c r="AD2333" s="17">
        <v>-1.0027265213177599</v>
      </c>
      <c r="AE2333" s="17">
        <v>0.88921002240558511</v>
      </c>
      <c r="AF2333" s="17">
        <v>73.477150818028193</v>
      </c>
      <c r="AG2333" s="17">
        <v>4.3472662361002072</v>
      </c>
      <c r="AH2333" s="17">
        <v>-0.12998099427966844</v>
      </c>
      <c r="AI2333" s="17">
        <v>7.0667627137595862E-2</v>
      </c>
      <c r="AJ2333" s="17">
        <v>0.33333333333333298</v>
      </c>
      <c r="AK2333" s="17">
        <v>0.86912766806594854</v>
      </c>
      <c r="AL2333" s="17">
        <v>1.111280660123307</v>
      </c>
      <c r="AM2333" s="17">
        <v>0.33333333333333298</v>
      </c>
      <c r="AN2333" s="17">
        <v>0.53273842636198387</v>
      </c>
      <c r="AO2333" s="17">
        <v>0.48776546761913769</v>
      </c>
      <c r="AP2333" s="17">
        <v>0.33333333333333298</v>
      </c>
      <c r="AQ2333" s="17">
        <v>8.3485687744002028</v>
      </c>
      <c r="AR2333" s="17">
        <v>0.75487643184301345</v>
      </c>
      <c r="AS2333" s="17">
        <v>12.894357032093028</v>
      </c>
      <c r="AT2333" s="17">
        <v>8.6912766806594828</v>
      </c>
      <c r="AU2333" s="17">
        <v>-0.99999999999999867</v>
      </c>
      <c r="AV2333" s="17">
        <v>-0.99999999999999867</v>
      </c>
      <c r="AW2333" s="17">
        <v>-0.99999999999999867</v>
      </c>
      <c r="AX2333" s="17">
        <v>-0.99999999999999867</v>
      </c>
      <c r="AY2333" s="17">
        <v>0.14612312103285788</v>
      </c>
      <c r="AZ2333" s="17">
        <v>0.25715759742654914</v>
      </c>
      <c r="BA2333" s="17">
        <v>-0.12162706546706298</v>
      </c>
      <c r="BB2333" s="17">
        <v>0.30652646129308359</v>
      </c>
      <c r="BC2333" s="17">
        <v>0.62442504665954546</v>
      </c>
      <c r="BD2333" s="17">
        <v>8.9489495194598412</v>
      </c>
      <c r="BE2333" s="17">
        <v>15.002490839153319</v>
      </c>
      <c r="BF2333" s="17">
        <v>-0.99999999999999867</v>
      </c>
      <c r="CU2333" t="e">
        <v>#N/A</v>
      </c>
      <c r="CV2333" t="e">
        <v>#N/A</v>
      </c>
    </row>
    <row r="2334" spans="1:100" x14ac:dyDescent="0.25">
      <c r="A2334">
        <v>5518</v>
      </c>
      <c r="B2334" t="s">
        <v>2104</v>
      </c>
      <c r="C2334" s="48">
        <v>2</v>
      </c>
      <c r="D2334" s="22">
        <v>1524.7490820312498</v>
      </c>
      <c r="E2334" s="17">
        <v>79.870919857280271</v>
      </c>
      <c r="F2334" s="17">
        <v>-9.3419866311145867</v>
      </c>
      <c r="G2334" s="17">
        <v>0.39103164705358301</v>
      </c>
      <c r="H2334" s="17">
        <v>6.1041074012584886</v>
      </c>
      <c r="I2334" s="17">
        <v>55.791771279782317</v>
      </c>
      <c r="J2334" s="17">
        <v>12.128299336850294</v>
      </c>
      <c r="K2334" s="17">
        <v>-1.0000000000000002</v>
      </c>
      <c r="L2334" s="17">
        <v>-1.0000000000000002</v>
      </c>
      <c r="M2334" s="17">
        <v>-1.0000000000000002</v>
      </c>
      <c r="N2334" s="17">
        <v>0.25522936032286447</v>
      </c>
      <c r="O2334" s="17">
        <v>-1.0000000000000002</v>
      </c>
      <c r="P2334" s="17">
        <v>-1.0000000000000002</v>
      </c>
      <c r="Q2334" s="17">
        <v>3.8596927154925456</v>
      </c>
      <c r="R2334" s="17">
        <v>-1.0000000000000002</v>
      </c>
      <c r="S2334" s="17">
        <v>0.9768513145939659</v>
      </c>
      <c r="T2334" s="17">
        <v>0.12601456409916431</v>
      </c>
      <c r="U2334" s="17">
        <v>5.1759558704809305E-2</v>
      </c>
      <c r="V2334" s="17">
        <v>-9.9865223563646022E-2</v>
      </c>
      <c r="W2334" s="17">
        <v>2.1567188079533475</v>
      </c>
      <c r="X2334" s="17">
        <v>-0.11190511365216549</v>
      </c>
      <c r="Y2334" s="17">
        <v>8.588654146291072E-2</v>
      </c>
      <c r="Z2334" s="17">
        <v>31.608627605483154</v>
      </c>
      <c r="AA2334" s="17">
        <v>0.4101350128294925</v>
      </c>
      <c r="AB2334" s="17">
        <v>0.87815781882060107</v>
      </c>
      <c r="AC2334" s="17">
        <v>15.294824775848202</v>
      </c>
      <c r="AD2334" s="17">
        <v>0.49188422679431709</v>
      </c>
      <c r="AE2334" s="17">
        <v>0.36180976630062966</v>
      </c>
      <c r="AF2334" s="17">
        <v>49.043903604004143</v>
      </c>
      <c r="AG2334" s="17">
        <v>-7.0942377165277888</v>
      </c>
      <c r="AH2334" s="17">
        <v>0.16383891287545871</v>
      </c>
      <c r="AI2334" s="17">
        <v>0.23557280502973305</v>
      </c>
      <c r="AJ2334" s="17">
        <v>0.33333333333333298</v>
      </c>
      <c r="AK2334" s="17">
        <v>0.59828800272149874</v>
      </c>
      <c r="AL2334" s="17">
        <v>0.68828378831109172</v>
      </c>
      <c r="AM2334" s="17">
        <v>0.33333333333333298</v>
      </c>
      <c r="AN2334" s="17">
        <v>0.26250067075936689</v>
      </c>
      <c r="AO2334" s="17">
        <v>0.32579196277285738</v>
      </c>
      <c r="AP2334" s="17">
        <v>0.33333333333333298</v>
      </c>
      <c r="AQ2334" s="17">
        <v>6.4107490431397425</v>
      </c>
      <c r="AR2334" s="17">
        <v>2.2444243630026963</v>
      </c>
      <c r="AS2334" s="17">
        <v>3.4815528415818537</v>
      </c>
      <c r="AT2334" s="17">
        <v>5.934140163233482</v>
      </c>
      <c r="AU2334" s="17">
        <v>-1.0000000000000002</v>
      </c>
      <c r="AV2334" s="17">
        <v>-1.0000000000000002</v>
      </c>
      <c r="AW2334" s="17">
        <v>-1.0000000000000002</v>
      </c>
      <c r="AX2334" s="17">
        <v>-1.0000000000000002</v>
      </c>
      <c r="AY2334" s="17">
        <v>3.9594725133342435E-3</v>
      </c>
      <c r="AZ2334" s="17">
        <v>0.3556933946288483</v>
      </c>
      <c r="BA2334" s="17">
        <v>0.22211215386917971</v>
      </c>
      <c r="BB2334" s="17">
        <v>0.19532882058862253</v>
      </c>
      <c r="BC2334" s="17">
        <v>0.12139936563683883</v>
      </c>
      <c r="BD2334" s="17">
        <v>6.3849719829575582</v>
      </c>
      <c r="BE2334" s="17">
        <v>4.4028517387185362</v>
      </c>
      <c r="BF2334" s="17">
        <v>-1.0000000000000002</v>
      </c>
      <c r="BG2334" s="22">
        <v>1225.0108650216621</v>
      </c>
    </row>
    <row r="2335" spans="1:100" x14ac:dyDescent="0.25">
      <c r="A2335">
        <v>5519</v>
      </c>
      <c r="B2335" t="s">
        <v>2105</v>
      </c>
      <c r="C2335" s="48">
        <v>3</v>
      </c>
      <c r="D2335" s="22">
        <v>1513.9068443365729</v>
      </c>
      <c r="E2335" s="17">
        <v>99.188312251304737</v>
      </c>
      <c r="F2335" s="17">
        <v>50.37004635295159</v>
      </c>
      <c r="G2335" s="17">
        <v>0.5767263948160477</v>
      </c>
      <c r="H2335" s="17">
        <v>2.8618203088113692</v>
      </c>
      <c r="I2335" s="17">
        <v>73.185709981793607</v>
      </c>
      <c r="J2335" s="17">
        <v>14.616211585896353</v>
      </c>
      <c r="K2335" s="17">
        <v>-1.0000000000000013</v>
      </c>
      <c r="L2335" s="17">
        <v>-1.0000000000000013</v>
      </c>
      <c r="M2335" s="17">
        <v>-1.0000000000000013</v>
      </c>
      <c r="N2335" s="17">
        <v>0.14598055071097221</v>
      </c>
      <c r="O2335" s="17">
        <v>-1.0000000000000013</v>
      </c>
      <c r="P2335" s="17">
        <v>-1.0000000000000013</v>
      </c>
      <c r="Q2335" s="17">
        <v>3.4313355876594698</v>
      </c>
      <c r="R2335" s="17">
        <v>-1.0000000000000013</v>
      </c>
      <c r="S2335" s="17">
        <v>8.9668981690500055E-2</v>
      </c>
      <c r="T2335" s="17">
        <v>1.4016378843783487E-2</v>
      </c>
      <c r="U2335" s="17">
        <v>-0.37442662111454977</v>
      </c>
      <c r="V2335" s="17">
        <v>0.18079485707046083</v>
      </c>
      <c r="W2335" s="17">
        <v>-0.5695152788480996</v>
      </c>
      <c r="X2335" s="17">
        <v>-0.19530887085411333</v>
      </c>
      <c r="Y2335" s="17">
        <v>-3.3755759358375458E-2</v>
      </c>
      <c r="Z2335" s="17">
        <v>35.421283101556064</v>
      </c>
      <c r="AA2335" s="17">
        <v>-1.0347300458053605</v>
      </c>
      <c r="AB2335" s="17">
        <v>-0.19271558891556079</v>
      </c>
      <c r="AC2335" s="17">
        <v>27.756749774092103</v>
      </c>
      <c r="AD2335" s="17">
        <v>0.33131363537239233</v>
      </c>
      <c r="AE2335" s="17">
        <v>1.8308211856218854</v>
      </c>
      <c r="AF2335" s="17">
        <v>64.816138472354481</v>
      </c>
      <c r="AG2335" s="17">
        <v>27.715172092703071</v>
      </c>
      <c r="AH2335" s="17">
        <v>-9.6927919187654241E-2</v>
      </c>
      <c r="AI2335" s="17">
        <v>4.5857967469114854E-3</v>
      </c>
      <c r="AJ2335" s="17">
        <v>0.33333333333333298</v>
      </c>
      <c r="AK2335" s="17">
        <v>1.0742539106069164</v>
      </c>
      <c r="AL2335" s="17">
        <v>1.0612527771696214</v>
      </c>
      <c r="AM2335" s="17">
        <v>0.33333333333333298</v>
      </c>
      <c r="AN2335" s="17">
        <v>0.51750477111887483</v>
      </c>
      <c r="AO2335" s="17">
        <v>0.60807572797129839</v>
      </c>
      <c r="AP2335" s="17">
        <v>0.33333333333333298</v>
      </c>
      <c r="AQ2335" s="17">
        <v>8.3695715094391545</v>
      </c>
      <c r="AR2335" s="17">
        <v>2.7100308649486484</v>
      </c>
      <c r="AS2335" s="17">
        <v>1.1636416148785456</v>
      </c>
      <c r="AT2335" s="17">
        <v>10.742539106069165</v>
      </c>
      <c r="AU2335" s="17">
        <v>-1.0000000000000013</v>
      </c>
      <c r="AV2335" s="17">
        <v>-1.0000000000000013</v>
      </c>
      <c r="AW2335" s="17">
        <v>-1.0000000000000013</v>
      </c>
      <c r="AX2335" s="17">
        <v>-1.0000000000000013</v>
      </c>
      <c r="AY2335" s="17">
        <v>1.3783656718950266E-2</v>
      </c>
      <c r="AZ2335" s="17">
        <v>-0.2101859494691464</v>
      </c>
      <c r="BA2335" s="17">
        <v>0.40888828667317073</v>
      </c>
      <c r="BB2335" s="17">
        <v>4.5558972222119312E-2</v>
      </c>
      <c r="BC2335" s="17">
        <v>0.25857288517201338</v>
      </c>
      <c r="BD2335" s="17">
        <v>8.80445582072516E-2</v>
      </c>
      <c r="BE2335" s="17">
        <v>8.508763562666191</v>
      </c>
      <c r="BF2335" s="17">
        <v>-1.0000000000000013</v>
      </c>
      <c r="CU2335" t="e">
        <v>#N/A</v>
      </c>
      <c r="CV2335" t="e">
        <v>#N/A</v>
      </c>
    </row>
    <row r="2336" spans="1:100" x14ac:dyDescent="0.25">
      <c r="A2336">
        <v>5522</v>
      </c>
      <c r="B2336" t="s">
        <v>2106</v>
      </c>
      <c r="C2336" s="48">
        <v>2</v>
      </c>
      <c r="D2336" s="22">
        <v>1542.90673828125</v>
      </c>
      <c r="E2336" s="17">
        <v>106.42796734856711</v>
      </c>
      <c r="F2336" s="17">
        <v>33.501000824066523</v>
      </c>
      <c r="G2336" s="17">
        <v>0.68881535631310364</v>
      </c>
      <c r="H2336" s="17">
        <v>8.8204143398170665</v>
      </c>
      <c r="I2336" s="17">
        <v>76.646208170325693</v>
      </c>
      <c r="J2336" s="17">
        <v>17.278996316431048</v>
      </c>
      <c r="K2336" s="17">
        <v>-0.99999999999999944</v>
      </c>
      <c r="L2336" s="17">
        <v>-0.99999999999999944</v>
      </c>
      <c r="M2336" s="17">
        <v>-0.99999999999999944</v>
      </c>
      <c r="N2336" s="17">
        <v>0.32943696251250049</v>
      </c>
      <c r="O2336" s="17">
        <v>-0.99999999999999944</v>
      </c>
      <c r="P2336" s="17">
        <v>-0.99999999999999944</v>
      </c>
      <c r="Q2336" s="17">
        <v>4.656857600910131</v>
      </c>
      <c r="R2336" s="17">
        <v>-0.99999999999999944</v>
      </c>
      <c r="S2336" s="17">
        <v>2.01651676178302</v>
      </c>
      <c r="T2336" s="17">
        <v>0.24271036987100741</v>
      </c>
      <c r="U2336" s="17">
        <v>0.40144354438617563</v>
      </c>
      <c r="V2336" s="17">
        <v>0.35833386141884843</v>
      </c>
      <c r="W2336" s="17">
        <v>4.4785447953582143</v>
      </c>
      <c r="X2336" s="17">
        <v>2.7487972666299325</v>
      </c>
      <c r="Y2336" s="17">
        <v>0.19087671318953123</v>
      </c>
      <c r="Z2336" s="17">
        <v>41.248325492945455</v>
      </c>
      <c r="AA2336" s="17">
        <v>1.1200876416327874</v>
      </c>
      <c r="AB2336" s="17">
        <v>1.9014917813493102</v>
      </c>
      <c r="AC2336" s="17">
        <v>27.043758203059596</v>
      </c>
      <c r="AD2336" s="17">
        <v>1.3886438354222581</v>
      </c>
      <c r="AE2336" s="17">
        <v>1.1127987109095523</v>
      </c>
      <c r="AF2336" s="17">
        <v>68.071996496479542</v>
      </c>
      <c r="AG2336" s="17">
        <v>25.416221800139311</v>
      </c>
      <c r="AH2336" s="17">
        <v>0.38876227007211267</v>
      </c>
      <c r="AI2336" s="17">
        <v>0.50168529333928102</v>
      </c>
      <c r="AJ2336" s="17">
        <v>0.33333333333333298</v>
      </c>
      <c r="AK2336" s="17">
        <v>0.89852694822657864</v>
      </c>
      <c r="AL2336" s="17">
        <v>0.95051510906438452</v>
      </c>
      <c r="AM2336" s="17">
        <v>0.33333333333333298</v>
      </c>
      <c r="AN2336" s="17">
        <v>0.53316445481113339</v>
      </c>
      <c r="AO2336" s="17">
        <v>0.6215547538622701</v>
      </c>
      <c r="AP2336" s="17">
        <v>0.33333333333333298</v>
      </c>
      <c r="AQ2336" s="17">
        <v>9.7850820766166251</v>
      </c>
      <c r="AR2336" s="17">
        <v>2.2444243630026963</v>
      </c>
      <c r="AS2336" s="17">
        <v>7.7768780110597628</v>
      </c>
      <c r="AT2336" s="17">
        <v>8.9393206296130074</v>
      </c>
      <c r="AU2336" s="17">
        <v>-0.99999999999999944</v>
      </c>
      <c r="AV2336" s="17">
        <v>-0.99999999999999944</v>
      </c>
      <c r="AW2336" s="17">
        <v>-0.99999999999999944</v>
      </c>
      <c r="AX2336" s="17">
        <v>-0.99999999999999944</v>
      </c>
      <c r="AY2336" s="17">
        <v>4.9193611780836193E-2</v>
      </c>
      <c r="AZ2336" s="17">
        <v>4.3733574754425436E-2</v>
      </c>
      <c r="BA2336" s="17">
        <v>0.52201071357195117</v>
      </c>
      <c r="BB2336" s="17">
        <v>2.159683319905617E-2</v>
      </c>
      <c r="BC2336" s="17">
        <v>0.28769147866104405</v>
      </c>
      <c r="BD2336" s="17">
        <v>1.7525017730189227</v>
      </c>
      <c r="BE2336" s="17">
        <v>8.8781399923852558</v>
      </c>
      <c r="BF2336" s="17">
        <v>-0.99999999999999944</v>
      </c>
      <c r="BG2336" s="22">
        <v>152.62774272468664</v>
      </c>
    </row>
    <row r="2337" spans="1:100" x14ac:dyDescent="0.25">
      <c r="A2337">
        <v>5523</v>
      </c>
      <c r="B2337" t="s">
        <v>88</v>
      </c>
      <c r="C2337" s="48">
        <v>3</v>
      </c>
      <c r="D2337" s="22">
        <v>1488.5676977404664</v>
      </c>
      <c r="E2337" s="17">
        <v>53.219410459785585</v>
      </c>
      <c r="F2337" s="17">
        <v>-39.649026785273499</v>
      </c>
      <c r="G2337" s="17">
        <v>0.42054642665029374</v>
      </c>
      <c r="H2337" s="17">
        <v>9.2848394764694291</v>
      </c>
      <c r="I2337" s="17">
        <v>44.19763700916964</v>
      </c>
      <c r="J2337" s="17">
        <v>0.95184895523807611</v>
      </c>
      <c r="K2337" s="17">
        <v>-0.99999999999999956</v>
      </c>
      <c r="L2337" s="17">
        <v>-0.99999999999999956</v>
      </c>
      <c r="M2337" s="17">
        <v>-0.99999999999999956</v>
      </c>
      <c r="N2337" s="17">
        <v>0.34589493579888964</v>
      </c>
      <c r="O2337" s="17">
        <v>-0.99999999999999956</v>
      </c>
      <c r="P2337" s="17">
        <v>-0.99999999999999956</v>
      </c>
      <c r="Q2337" s="17">
        <v>5.2023997719244077</v>
      </c>
      <c r="R2337" s="17">
        <v>-0.99999999999999956</v>
      </c>
      <c r="S2337" s="17">
        <v>2.0997997660441396</v>
      </c>
      <c r="T2337" s="17">
        <v>0.34473188086649642</v>
      </c>
      <c r="U2337" s="17">
        <v>-5.857991377162778E-2</v>
      </c>
      <c r="V2337" s="17">
        <v>2.7973450587331423E-2</v>
      </c>
      <c r="W2337" s="17">
        <v>4.0824397045450231</v>
      </c>
      <c r="X2337" s="17">
        <v>-0.15750630798890389</v>
      </c>
      <c r="Y2337" s="17">
        <v>0.25431151232946425</v>
      </c>
      <c r="Z2337" s="17">
        <v>34.171258023692168</v>
      </c>
      <c r="AA2337" s="17">
        <v>-0.86593272464278748</v>
      </c>
      <c r="AB2337" s="17">
        <v>-0.5742692110446781</v>
      </c>
      <c r="AC2337" s="17">
        <v>5.6474128231576755</v>
      </c>
      <c r="AD2337" s="17">
        <v>4.1067314829399043E-2</v>
      </c>
      <c r="AE2337" s="17">
        <v>0.29715272023000516</v>
      </c>
      <c r="AF2337" s="17">
        <v>39.541554356035128</v>
      </c>
      <c r="AG2337" s="17">
        <v>-26.551280249997475</v>
      </c>
      <c r="AH2337" s="17">
        <v>-0.12693543551605538</v>
      </c>
      <c r="AI2337" s="17">
        <v>-0.12562496195741785</v>
      </c>
      <c r="AJ2337" s="17">
        <v>0.33333333333333298</v>
      </c>
      <c r="AK2337" s="17">
        <v>-0.11457959758010831</v>
      </c>
      <c r="AL2337" s="17">
        <v>0.66530505734874135</v>
      </c>
      <c r="AM2337" s="17">
        <v>0.33333333333333298</v>
      </c>
      <c r="AN2337" s="17">
        <v>6.2765043197420517E-2</v>
      </c>
      <c r="AO2337" s="17">
        <v>0.39153643523557502</v>
      </c>
      <c r="AP2337" s="17">
        <v>0.33333333333333298</v>
      </c>
      <c r="AQ2337" s="17">
        <v>4.6560826531344963</v>
      </c>
      <c r="AR2337" s="17">
        <v>4.247778750552337</v>
      </c>
      <c r="AS2337" s="17">
        <v>-2.5050159272740347</v>
      </c>
      <c r="AT2337" s="17">
        <v>-0.79091386804022745</v>
      </c>
      <c r="AU2337" s="17">
        <v>-0.99999999999999956</v>
      </c>
      <c r="AV2337" s="17">
        <v>-0.99999999999999956</v>
      </c>
      <c r="AW2337" s="17">
        <v>-0.99999999999999956</v>
      </c>
      <c r="AX2337" s="17">
        <v>-0.99999999999999956</v>
      </c>
      <c r="AY2337" s="17">
        <v>6.5650416680944304E-2</v>
      </c>
      <c r="AZ2337" s="17">
        <v>1.100671252082982</v>
      </c>
      <c r="BA2337" s="17">
        <v>-7.3474462624164127E-2</v>
      </c>
      <c r="BB2337" s="17">
        <v>0.30243305428802553</v>
      </c>
      <c r="BC2337" s="17">
        <v>-3.3901706718831151E-2</v>
      </c>
      <c r="BD2337" s="17">
        <v>13.064182617615549</v>
      </c>
      <c r="BE2337" s="17">
        <v>-1.2149149810915993</v>
      </c>
      <c r="BF2337" s="17">
        <v>-0.99999999999999956</v>
      </c>
      <c r="CU2337" t="e">
        <v>#N/A</v>
      </c>
      <c r="CV2337" t="e">
        <v>#N/A</v>
      </c>
    </row>
    <row r="2338" spans="1:100" x14ac:dyDescent="0.25">
      <c r="A2338">
        <v>5524</v>
      </c>
      <c r="B2338" t="s">
        <v>2107</v>
      </c>
      <c r="C2338" s="48">
        <v>3</v>
      </c>
      <c r="D2338" s="22">
        <v>1545.5482320268238</v>
      </c>
      <c r="E2338" s="17">
        <v>127.59424986499199</v>
      </c>
      <c r="F2338" s="17">
        <v>82.1426786251224</v>
      </c>
      <c r="G2338" s="17">
        <v>0.80197303621808924</v>
      </c>
      <c r="H2338" s="17">
        <v>6.8364480768617266</v>
      </c>
      <c r="I2338" s="17">
        <v>106.1301701829487</v>
      </c>
      <c r="J2338" s="17">
        <v>13.846718100099956</v>
      </c>
      <c r="K2338" s="17">
        <v>-1.0000000000000004</v>
      </c>
      <c r="L2338" s="17">
        <v>-1.0000000000000004</v>
      </c>
      <c r="M2338" s="17">
        <v>-1.0000000000000004</v>
      </c>
      <c r="N2338" s="17">
        <v>0.40432039466114633</v>
      </c>
      <c r="O2338" s="17">
        <v>-1.0000000000000004</v>
      </c>
      <c r="P2338" s="17">
        <v>-1.0000000000000004</v>
      </c>
      <c r="Q2338" s="17">
        <v>5.0795640464851388</v>
      </c>
      <c r="R2338" s="17">
        <v>-1.0000000000000004</v>
      </c>
      <c r="S2338" s="17">
        <v>0.89168414150143493</v>
      </c>
      <c r="T2338" s="17">
        <v>0.15465513748065926</v>
      </c>
      <c r="U2338" s="17">
        <v>-1.3242126313142203E-2</v>
      </c>
      <c r="V2338" s="17">
        <v>1.4714093448084799E-2</v>
      </c>
      <c r="W2338" s="17">
        <v>1.7568840303765851</v>
      </c>
      <c r="X2338" s="17">
        <v>1.6969738245285217</v>
      </c>
      <c r="Y2338" s="17">
        <v>0.23621369605778231</v>
      </c>
      <c r="Z2338" s="17">
        <v>54.795536730304185</v>
      </c>
      <c r="AA2338" s="17">
        <v>1.7288987332185879</v>
      </c>
      <c r="AB2338" s="17">
        <v>2.8029698630060818</v>
      </c>
      <c r="AC2338" s="17">
        <v>44.348260764315583</v>
      </c>
      <c r="AD2338" s="17">
        <v>0.80289723298939719</v>
      </c>
      <c r="AE2338" s="17">
        <v>0.26585501207842277</v>
      </c>
      <c r="AF2338" s="17">
        <v>102.21262236970422</v>
      </c>
      <c r="AG2338" s="17">
        <v>69.847742356176866</v>
      </c>
      <c r="AH2338" s="17">
        <v>0.35035234579599117</v>
      </c>
      <c r="AI2338" s="17">
        <v>0.43672058456919433</v>
      </c>
      <c r="AJ2338" s="17">
        <v>0.33333333333333298</v>
      </c>
      <c r="AK2338" s="17">
        <v>2.6292736766530267E-2</v>
      </c>
      <c r="AL2338" s="17">
        <v>0.12916065016872513</v>
      </c>
      <c r="AM2338" s="17">
        <v>0.33333333333333298</v>
      </c>
      <c r="AN2338" s="17">
        <v>0.3106952424922732</v>
      </c>
      <c r="AO2338" s="17">
        <v>0.21762832791096348</v>
      </c>
      <c r="AP2338" s="17">
        <v>0.33333333333333298</v>
      </c>
      <c r="AQ2338" s="17">
        <v>3.9175478132444139</v>
      </c>
      <c r="AR2338" s="17">
        <v>1.038068628887578</v>
      </c>
      <c r="AS2338" s="17">
        <v>12.545722103547075</v>
      </c>
      <c r="AT2338" s="17">
        <v>0.2629273676653005</v>
      </c>
      <c r="AU2338" s="17">
        <v>-1.0000000000000004</v>
      </c>
      <c r="AV2338" s="17">
        <v>-1.0000000000000004</v>
      </c>
      <c r="AW2338" s="17">
        <v>-1.0000000000000004</v>
      </c>
      <c r="AX2338" s="17">
        <v>-1.0000000000000004</v>
      </c>
      <c r="AY2338" s="17">
        <v>-6.9599153887286522E-3</v>
      </c>
      <c r="AZ2338" s="17">
        <v>0.28116290084903506</v>
      </c>
      <c r="BA2338" s="17">
        <v>9.660569924317447E-2</v>
      </c>
      <c r="BB2338" s="17">
        <v>-3.7085301625618815E-2</v>
      </c>
      <c r="BC2338" s="17">
        <v>1.1915400354627802E-2</v>
      </c>
      <c r="BD2338" s="17">
        <v>0.47868196360470283</v>
      </c>
      <c r="BE2338" s="17">
        <v>0.78091350508156654</v>
      </c>
      <c r="BF2338" s="17">
        <v>-1.0000000000000004</v>
      </c>
      <c r="CU2338" t="e">
        <v>#N/A</v>
      </c>
      <c r="CV2338" t="e">
        <v>#N/A</v>
      </c>
    </row>
    <row r="2339" spans="1:100" x14ac:dyDescent="0.25">
      <c r="A2339">
        <v>5525</v>
      </c>
      <c r="B2339" t="s">
        <v>3071</v>
      </c>
      <c r="C2339" s="48">
        <v>2</v>
      </c>
      <c r="D2339" s="22">
        <v>1499.4893652343751</v>
      </c>
      <c r="E2339" s="17">
        <v>91.080028141956362</v>
      </c>
      <c r="F2339" s="17">
        <v>8.7410358050844899</v>
      </c>
      <c r="G2339" s="17">
        <v>0.51671918229625646</v>
      </c>
      <c r="H2339" s="17">
        <v>7.2505969957327858</v>
      </c>
      <c r="I2339" s="17">
        <v>64.593941076659746</v>
      </c>
      <c r="J2339" s="17">
        <v>14.302288000485326</v>
      </c>
      <c r="K2339" s="17">
        <v>-0.99999999999999989</v>
      </c>
      <c r="L2339" s="17">
        <v>-0.99999999999999989</v>
      </c>
      <c r="M2339" s="17">
        <v>-0.99999999999999989</v>
      </c>
      <c r="N2339" s="17">
        <v>0.2865506526752129</v>
      </c>
      <c r="O2339" s="17">
        <v>-0.99999999999999989</v>
      </c>
      <c r="P2339" s="17">
        <v>-0.99999999999999989</v>
      </c>
      <c r="Q2339" s="17">
        <v>4.196157359173994</v>
      </c>
      <c r="R2339" s="17">
        <v>-0.99999999999999989</v>
      </c>
      <c r="S2339" s="17">
        <v>1.4156697706441648</v>
      </c>
      <c r="T2339" s="17">
        <v>0.17526913291722593</v>
      </c>
      <c r="U2339" s="17">
        <v>0.19935298610691657</v>
      </c>
      <c r="V2339" s="17">
        <v>9.3529887891923888E-2</v>
      </c>
      <c r="W2339" s="17">
        <v>3.1367072241933278</v>
      </c>
      <c r="X2339" s="17">
        <v>1.0955304177762906</v>
      </c>
      <c r="Y2339" s="17">
        <v>0.13020043607399434</v>
      </c>
      <c r="Z2339" s="17">
        <v>35.677318505236954</v>
      </c>
      <c r="AA2339" s="17">
        <v>0.70978940384782829</v>
      </c>
      <c r="AB2339" s="17">
        <v>1.3100831373686963</v>
      </c>
      <c r="AC2339" s="17">
        <v>20.253774638714969</v>
      </c>
      <c r="AD2339" s="17">
        <v>0.87038547252700937</v>
      </c>
      <c r="AE2339" s="17">
        <v>0.67878462592980648</v>
      </c>
      <c r="AF2339" s="17">
        <v>57.075216337568001</v>
      </c>
      <c r="AG2339" s="17">
        <v>6.6276664682827002</v>
      </c>
      <c r="AH2339" s="17">
        <v>0.25877379851729659</v>
      </c>
      <c r="AI2339" s="17">
        <v>0.34789265904757838</v>
      </c>
      <c r="AJ2339" s="17">
        <v>0.33333333333333298</v>
      </c>
      <c r="AK2339" s="17">
        <v>0.72501183572844619</v>
      </c>
      <c r="AL2339" s="17">
        <v>0.79896549232663316</v>
      </c>
      <c r="AM2339" s="17">
        <v>0.33333333333333298</v>
      </c>
      <c r="AN2339" s="17">
        <v>0.3767415202051434</v>
      </c>
      <c r="AO2339" s="17">
        <v>0.4506265157474289</v>
      </c>
      <c r="AP2339" s="17">
        <v>0.33333333333333298</v>
      </c>
      <c r="AQ2339" s="17">
        <v>7.8349760538121993</v>
      </c>
      <c r="AR2339" s="17">
        <v>2.2444243630026963</v>
      </c>
      <c r="AS2339" s="17">
        <v>5.2945090807258754</v>
      </c>
      <c r="AT2339" s="17">
        <v>7.2025565138723628</v>
      </c>
      <c r="AU2339" s="17">
        <v>-0.99999999999999989</v>
      </c>
      <c r="AV2339" s="17">
        <v>-0.99999999999999989</v>
      </c>
      <c r="AW2339" s="17">
        <v>-0.99999999999999989</v>
      </c>
      <c r="AX2339" s="17">
        <v>-0.99999999999999989</v>
      </c>
      <c r="AY2339" s="17">
        <v>2.3051744174176894E-2</v>
      </c>
      <c r="AZ2339" s="17">
        <v>0.22402245483075051</v>
      </c>
      <c r="BA2339" s="17">
        <v>0.34869231799433992</v>
      </c>
      <c r="BB2339" s="17">
        <v>0.12200061421325077</v>
      </c>
      <c r="BC2339" s="17">
        <v>0.19158737514307142</v>
      </c>
      <c r="BD2339" s="17">
        <v>4.4297147117652385</v>
      </c>
      <c r="BE2339" s="17">
        <v>6.2917661843830111</v>
      </c>
      <c r="BF2339" s="17">
        <v>-0.99999999999999989</v>
      </c>
      <c r="BG2339" s="22">
        <v>51.093886983523589</v>
      </c>
    </row>
    <row r="2340" spans="1:100" x14ac:dyDescent="0.25">
      <c r="A2340">
        <v>5526</v>
      </c>
      <c r="B2340" t="s">
        <v>2108</v>
      </c>
      <c r="C2340" s="48">
        <v>2</v>
      </c>
      <c r="D2340" s="22">
        <v>1551.6144335937499</v>
      </c>
      <c r="E2340" s="17">
        <v>122.49853826748028</v>
      </c>
      <c r="F2340" s="17">
        <v>59.426746843178435</v>
      </c>
      <c r="G2340" s="17">
        <v>0.86901438708722312</v>
      </c>
      <c r="H2340" s="17">
        <v>10.464143873680484</v>
      </c>
      <c r="I2340" s="17">
        <v>89.265935838976901</v>
      </c>
      <c r="J2340" s="17">
        <v>20.39585789975812</v>
      </c>
      <c r="K2340" s="17">
        <v>-0.99999999999999911</v>
      </c>
      <c r="L2340" s="17">
        <v>-0.99999999999999911</v>
      </c>
      <c r="M2340" s="17">
        <v>-0.99999999999999911</v>
      </c>
      <c r="N2340" s="17">
        <v>0.37434250158277227</v>
      </c>
      <c r="O2340" s="17">
        <v>-0.99999999999999911</v>
      </c>
      <c r="P2340" s="17">
        <v>-0.99999999999999911</v>
      </c>
      <c r="Q2340" s="17">
        <v>5.1392491329271515</v>
      </c>
      <c r="R2340" s="17">
        <v>-0.99999999999999911</v>
      </c>
      <c r="S2340" s="17">
        <v>2.6456536154365389</v>
      </c>
      <c r="T2340" s="17">
        <v>0.31332696319567643</v>
      </c>
      <c r="U2340" s="17">
        <v>0.61304919418381876</v>
      </c>
      <c r="V2340" s="17">
        <v>0.63560568136073825</v>
      </c>
      <c r="W2340" s="17">
        <v>5.88356051497869</v>
      </c>
      <c r="X2340" s="17">
        <v>4.4799053837996077</v>
      </c>
      <c r="Y2340" s="17">
        <v>0.25440983000438433</v>
      </c>
      <c r="Z2340" s="17">
        <v>47.08163390526753</v>
      </c>
      <c r="AA2340" s="17">
        <v>1.5497040767427337</v>
      </c>
      <c r="AB2340" s="17">
        <v>2.5207458992607883</v>
      </c>
      <c r="AC2340" s="17">
        <v>34.153436638719214</v>
      </c>
      <c r="AD2340" s="17">
        <v>1.9313035152078379</v>
      </c>
      <c r="AE2340" s="17">
        <v>1.5672476136957953</v>
      </c>
      <c r="AF2340" s="17">
        <v>79.586541416449336</v>
      </c>
      <c r="AG2340" s="17">
        <v>45.089404424844496</v>
      </c>
      <c r="AH2340" s="17">
        <v>0.52487102856022427</v>
      </c>
      <c r="AI2340" s="17">
        <v>0.66271899323344874</v>
      </c>
      <c r="AJ2340" s="17">
        <v>0.33333333333333298</v>
      </c>
      <c r="AK2340" s="17">
        <v>1.0802117257961539</v>
      </c>
      <c r="AL2340" s="17">
        <v>1.1092001827235973</v>
      </c>
      <c r="AM2340" s="17">
        <v>0.33333333333333298</v>
      </c>
      <c r="AN2340" s="17">
        <v>0.69695229825315863</v>
      </c>
      <c r="AO2340" s="17">
        <v>0.80053085845136485</v>
      </c>
      <c r="AP2340" s="17">
        <v>0.33333333333333298</v>
      </c>
      <c r="AQ2340" s="17">
        <v>11.827005537284204</v>
      </c>
      <c r="AR2340" s="17">
        <v>2.2444243630026963</v>
      </c>
      <c r="AS2340" s="17">
        <v>10.376125076402218</v>
      </c>
      <c r="AT2340" s="17">
        <v>10.757857341004964</v>
      </c>
      <c r="AU2340" s="17">
        <v>-0.99999999999999911</v>
      </c>
      <c r="AV2340" s="17">
        <v>-0.99999999999999911</v>
      </c>
      <c r="AW2340" s="17">
        <v>-0.99999999999999911</v>
      </c>
      <c r="AX2340" s="17">
        <v>-0.99999999999999911</v>
      </c>
      <c r="AY2340" s="17">
        <v>7.6566324929498109E-2</v>
      </c>
      <c r="AZ2340" s="17">
        <v>-0.14504390176242543</v>
      </c>
      <c r="BA2340" s="17">
        <v>0.70348951213811561</v>
      </c>
      <c r="BB2340" s="17">
        <v>-8.3534289722035915E-2</v>
      </c>
      <c r="BC2340" s="17">
        <v>0.38832048105629191</v>
      </c>
      <c r="BD2340" s="17">
        <v>-1.0507632007322742</v>
      </c>
      <c r="BE2340" s="17">
        <v>11.586288828837301</v>
      </c>
      <c r="BF2340" s="17">
        <v>-0.99999999999999911</v>
      </c>
      <c r="BG2340" s="22">
        <v>832.29844921279266</v>
      </c>
    </row>
    <row r="2341" spans="1:100" x14ac:dyDescent="0.25">
      <c r="A2341">
        <v>5527</v>
      </c>
      <c r="B2341" t="s">
        <v>2109</v>
      </c>
      <c r="C2341" s="48">
        <v>3</v>
      </c>
      <c r="D2341" s="22">
        <v>1451.8955771901144</v>
      </c>
      <c r="E2341" s="17">
        <v>66.37026259789107</v>
      </c>
      <c r="F2341" s="17">
        <v>-34.072577492024067</v>
      </c>
      <c r="G2341" s="17">
        <v>-4.608153923978911E-3</v>
      </c>
      <c r="H2341" s="17">
        <v>5.7714785497343497</v>
      </c>
      <c r="I2341" s="17">
        <v>47.317416795147047</v>
      </c>
      <c r="J2341" s="17">
        <v>15.614137806373753</v>
      </c>
      <c r="K2341" s="17">
        <v>-1</v>
      </c>
      <c r="L2341" s="17">
        <v>-1</v>
      </c>
      <c r="M2341" s="17">
        <v>-1</v>
      </c>
      <c r="N2341" s="17">
        <v>0.31270146161974338</v>
      </c>
      <c r="O2341" s="17">
        <v>-1</v>
      </c>
      <c r="P2341" s="17">
        <v>-1</v>
      </c>
      <c r="Q2341" s="17">
        <v>3.5240010718824641</v>
      </c>
      <c r="R2341" s="17">
        <v>-1</v>
      </c>
      <c r="S2341" s="17">
        <v>1.1280022529999343</v>
      </c>
      <c r="T2341" s="17">
        <v>0.12921922443711523</v>
      </c>
      <c r="U2341" s="17">
        <v>-4.2635140739893784E-3</v>
      </c>
      <c r="V2341" s="17">
        <v>2.6754049197385606E-2</v>
      </c>
      <c r="W2341" s="17">
        <v>2.2474774778518896</v>
      </c>
      <c r="X2341" s="17">
        <v>-2.3633678861442453</v>
      </c>
      <c r="Y2341" s="17">
        <v>3.3485068378604786E-2</v>
      </c>
      <c r="Z2341" s="17">
        <v>31.268393438295174</v>
      </c>
      <c r="AA2341" s="17">
        <v>-0.95399997743857123</v>
      </c>
      <c r="AB2341" s="17">
        <v>-1.3972936728674672</v>
      </c>
      <c r="AC2341" s="17">
        <v>15.05376162896159</v>
      </c>
      <c r="AD2341" s="17">
        <v>1.0365713158550605</v>
      </c>
      <c r="AE2341" s="17">
        <v>0.72738352162120679</v>
      </c>
      <c r="AF2341" s="17">
        <v>45.652244916010481</v>
      </c>
      <c r="AG2341" s="17">
        <v>-7.2218372971495022</v>
      </c>
      <c r="AH2341" s="17">
        <v>0.1015579406438554</v>
      </c>
      <c r="AI2341" s="17">
        <v>-4.5073877056543282E-2</v>
      </c>
      <c r="AJ2341" s="17">
        <v>0.33333333333333298</v>
      </c>
      <c r="AK2341" s="17">
        <v>0.19984136195503729</v>
      </c>
      <c r="AL2341" s="17">
        <v>0.3619477822550643</v>
      </c>
      <c r="AM2341" s="17">
        <v>0.33333333333333298</v>
      </c>
      <c r="AN2341" s="17">
        <v>-0.12982772189470632</v>
      </c>
      <c r="AO2341" s="17">
        <v>1.6160470628792091E-2</v>
      </c>
      <c r="AP2341" s="17">
        <v>0.33333333333333298</v>
      </c>
      <c r="AQ2341" s="17">
        <v>1.6651718791365657</v>
      </c>
      <c r="AR2341" s="17">
        <v>1.8839591901241326</v>
      </c>
      <c r="AS2341" s="17">
        <v>11.731764996699257</v>
      </c>
      <c r="AT2341" s="17">
        <v>1.9984136195503743</v>
      </c>
      <c r="AU2341" s="17">
        <v>-1</v>
      </c>
      <c r="AV2341" s="17">
        <v>-1</v>
      </c>
      <c r="AW2341" s="17">
        <v>-1</v>
      </c>
      <c r="AX2341" s="17">
        <v>-1</v>
      </c>
      <c r="AY2341" s="17">
        <v>-3.4088168630967794E-2</v>
      </c>
      <c r="AZ2341" s="17">
        <v>0.26733913431774114</v>
      </c>
      <c r="BA2341" s="17">
        <v>-0.10230189977725326</v>
      </c>
      <c r="BB2341" s="17">
        <v>6.5149842744185865E-2</v>
      </c>
      <c r="BC2341" s="17">
        <v>-7.2850442179113628E-2</v>
      </c>
      <c r="BD2341" s="17">
        <v>2.9654417401933513</v>
      </c>
      <c r="BE2341" s="17">
        <v>-2.3327705533641065</v>
      </c>
      <c r="BF2341" s="17">
        <v>-1</v>
      </c>
      <c r="CU2341" t="e">
        <v>#N/A</v>
      </c>
      <c r="CV2341" t="e">
        <v>#N/A</v>
      </c>
    </row>
    <row r="2342" spans="1:100" x14ac:dyDescent="0.25">
      <c r="A2342">
        <v>5528</v>
      </c>
      <c r="B2342" t="s">
        <v>3072</v>
      </c>
      <c r="C2342" s="48">
        <v>3</v>
      </c>
      <c r="D2342" s="22">
        <v>1655.8414489090858</v>
      </c>
      <c r="E2342" s="17">
        <v>161.87655363684377</v>
      </c>
      <c r="F2342" s="17">
        <v>100.03964769274022</v>
      </c>
      <c r="G2342" s="17">
        <v>1.3149465070932245</v>
      </c>
      <c r="H2342" s="17">
        <v>17.581461025844504</v>
      </c>
      <c r="I2342" s="17">
        <v>91.219443300949507</v>
      </c>
      <c r="J2342" s="17">
        <v>27.695404082815102</v>
      </c>
      <c r="K2342" s="17">
        <v>-0.99999999999999978</v>
      </c>
      <c r="L2342" s="17">
        <v>-0.99999999999999978</v>
      </c>
      <c r="M2342" s="17">
        <v>-0.99999999999999978</v>
      </c>
      <c r="N2342" s="17">
        <v>0.50427426366247385</v>
      </c>
      <c r="O2342" s="17">
        <v>-0.99999999999999978</v>
      </c>
      <c r="P2342" s="17">
        <v>-0.99999999999999978</v>
      </c>
      <c r="Q2342" s="17">
        <v>5.8912274181748803</v>
      </c>
      <c r="R2342" s="17">
        <v>-0.99999999999999978</v>
      </c>
      <c r="S2342" s="17">
        <v>4.0846930931339971</v>
      </c>
      <c r="T2342" s="17">
        <v>0.41005842580207957</v>
      </c>
      <c r="U2342" s="17">
        <v>1.7604237107008154</v>
      </c>
      <c r="V2342" s="17">
        <v>1.8249335331198686</v>
      </c>
      <c r="W2342" s="17">
        <v>11.690233607669626</v>
      </c>
      <c r="X2342" s="17">
        <v>12.030924324257459</v>
      </c>
      <c r="Y2342" s="17">
        <v>0.40738552295329516</v>
      </c>
      <c r="Z2342" s="17">
        <v>41.012044123138089</v>
      </c>
      <c r="AA2342" s="17">
        <v>2.4954262317776075</v>
      </c>
      <c r="AB2342" s="17">
        <v>1.051544050647282</v>
      </c>
      <c r="AC2342" s="17">
        <v>40.073590348525116</v>
      </c>
      <c r="AD2342" s="17">
        <v>0.80002162894483531</v>
      </c>
      <c r="AE2342" s="17">
        <v>-0.85692127020489584</v>
      </c>
      <c r="AF2342" s="17">
        <v>81.280257252105585</v>
      </c>
      <c r="AG2342" s="17">
        <v>54.838057704584628</v>
      </c>
      <c r="AH2342" s="17">
        <v>0.4057111922726388</v>
      </c>
      <c r="AI2342" s="17">
        <v>0.6757369793478567</v>
      </c>
      <c r="AJ2342" s="17">
        <v>0.33333333333333298</v>
      </c>
      <c r="AK2342" s="17">
        <v>1.4088103590728809</v>
      </c>
      <c r="AL2342" s="17">
        <v>1.2327988873300795</v>
      </c>
      <c r="AM2342" s="17">
        <v>0.33333333333333298</v>
      </c>
      <c r="AN2342" s="17">
        <v>0.21523592482425846</v>
      </c>
      <c r="AO2342" s="17">
        <v>7.9301343090840332E-2</v>
      </c>
      <c r="AP2342" s="17">
        <v>0.33333333333333298</v>
      </c>
      <c r="AQ2342" s="17">
        <v>9.9391860488438777</v>
      </c>
      <c r="AR2342" s="17">
        <v>0.78594863872785137</v>
      </c>
      <c r="AS2342" s="17">
        <v>12.769319285719845</v>
      </c>
      <c r="AT2342" s="17">
        <v>14.140136158367413</v>
      </c>
      <c r="AU2342" s="17">
        <v>-0.99999999999999978</v>
      </c>
      <c r="AV2342" s="17">
        <v>-0.99999999999999978</v>
      </c>
      <c r="AW2342" s="17">
        <v>-0.99999999999999978</v>
      </c>
      <c r="AX2342" s="17">
        <v>-0.99999999999999978</v>
      </c>
      <c r="AY2342" s="17">
        <v>9.5574420512659575E-2</v>
      </c>
      <c r="AZ2342" s="17">
        <v>1.2129536102461791</v>
      </c>
      <c r="BA2342" s="17">
        <v>2.8221658979662945E-2</v>
      </c>
      <c r="BB2342" s="17">
        <v>7.3639226575675842E-2</v>
      </c>
      <c r="BC2342" s="17">
        <v>1.0095654772934537</v>
      </c>
      <c r="BD2342" s="17">
        <v>7.9057487156227921</v>
      </c>
      <c r="BE2342" s="17">
        <v>25.380245227234674</v>
      </c>
      <c r="BF2342" s="17">
        <v>-0.99999999999999978</v>
      </c>
      <c r="CU2342" t="e">
        <v>#N/A</v>
      </c>
      <c r="CV2342" t="e">
        <v>#N/A</v>
      </c>
    </row>
    <row r="2343" spans="1:100" x14ac:dyDescent="0.25">
      <c r="A2343">
        <v>5530</v>
      </c>
      <c r="B2343" t="s">
        <v>2110</v>
      </c>
      <c r="C2343" s="48">
        <v>2</v>
      </c>
      <c r="D2343" s="22">
        <v>1526.460205078125</v>
      </c>
      <c r="E2343" s="17">
        <v>112.18147155627742</v>
      </c>
      <c r="F2343" s="17">
        <v>42.782804784960099</v>
      </c>
      <c r="G2343" s="17">
        <v>0.75332929841357088</v>
      </c>
      <c r="H2343" s="17">
        <v>9.4088940420715073</v>
      </c>
      <c r="I2343" s="17">
        <v>81.164258998021694</v>
      </c>
      <c r="J2343" s="17">
        <v>18.39487927572393</v>
      </c>
      <c r="K2343" s="17">
        <v>-0.99999999999999933</v>
      </c>
      <c r="L2343" s="17">
        <v>-0.99999999999999933</v>
      </c>
      <c r="M2343" s="17">
        <v>-0.99999999999999933</v>
      </c>
      <c r="N2343" s="17">
        <v>0.34551381561833783</v>
      </c>
      <c r="O2343" s="17">
        <v>-0.99999999999999933</v>
      </c>
      <c r="P2343" s="17">
        <v>-0.99999999999999933</v>
      </c>
      <c r="Q2343" s="17">
        <v>4.8295609680293028</v>
      </c>
      <c r="R2343" s="17">
        <v>-0.99999999999999933</v>
      </c>
      <c r="S2343" s="17">
        <v>2.2417571439066655</v>
      </c>
      <c r="T2343" s="17">
        <v>0.2679921640821572</v>
      </c>
      <c r="U2343" s="17">
        <v>0.47720152477336847</v>
      </c>
      <c r="V2343" s="17">
        <v>0.45760131064417114</v>
      </c>
      <c r="W2343" s="17">
        <v>4.9815613898229385</v>
      </c>
      <c r="X2343" s="17">
        <v>3.3685598056456141</v>
      </c>
      <c r="Y2343" s="17">
        <v>0.21362251710450061</v>
      </c>
      <c r="Z2343" s="17">
        <v>43.336736954150517</v>
      </c>
      <c r="AA2343" s="17">
        <v>1.2738967365043057</v>
      </c>
      <c r="AB2343" s="17">
        <v>2.1231939965987099</v>
      </c>
      <c r="AC2343" s="17">
        <v>29.589129179699505</v>
      </c>
      <c r="AD2343" s="17">
        <v>1.5829240988151789</v>
      </c>
      <c r="AE2343" s="17">
        <v>1.2754981997804065</v>
      </c>
      <c r="AF2343" s="17">
        <v>72.194375407669838</v>
      </c>
      <c r="AG2343" s="17">
        <v>32.459514759761774</v>
      </c>
      <c r="AH2343" s="17">
        <v>0.43749123674161394</v>
      </c>
      <c r="AI2343" s="17">
        <v>0.55933776098334353</v>
      </c>
      <c r="AJ2343" s="17">
        <v>0.33333333333333298</v>
      </c>
      <c r="AK2343" s="17">
        <v>0.96357280985139748</v>
      </c>
      <c r="AL2343" s="17">
        <v>1.0073267334681333</v>
      </c>
      <c r="AM2343" s="17">
        <v>0.33333333333333298</v>
      </c>
      <c r="AN2343" s="17">
        <v>0.59180294694500346</v>
      </c>
      <c r="AO2343" s="17">
        <v>0.68563087013895285</v>
      </c>
      <c r="AP2343" s="17">
        <v>0.33333333333333298</v>
      </c>
      <c r="AQ2343" s="17">
        <v>10.516121146855696</v>
      </c>
      <c r="AR2343" s="17">
        <v>2.2444243630026963</v>
      </c>
      <c r="AS2343" s="17">
        <v>8.7074472486296912</v>
      </c>
      <c r="AT2343" s="17">
        <v>9.5903839100441743</v>
      </c>
      <c r="AU2343" s="17">
        <v>-0.99999999999999933</v>
      </c>
      <c r="AV2343" s="17">
        <v>-0.99999999999999933</v>
      </c>
      <c r="AW2343" s="17">
        <v>-0.99999999999999933</v>
      </c>
      <c r="AX2343" s="17">
        <v>-0.99999999999999933</v>
      </c>
      <c r="AY2343" s="17">
        <v>5.8993451566983907E-2</v>
      </c>
      <c r="AZ2343" s="17">
        <v>-2.3851578936809448E-2</v>
      </c>
      <c r="BA2343" s="17">
        <v>0.58698283163975495</v>
      </c>
      <c r="BB2343" s="17">
        <v>-1.6041677662804371E-2</v>
      </c>
      <c r="BC2343" s="17">
        <v>0.32371816319017743</v>
      </c>
      <c r="BD2343" s="17">
        <v>0.74889107970976365</v>
      </c>
      <c r="BE2343" s="17">
        <v>9.8476976891373482</v>
      </c>
      <c r="BF2343" s="17">
        <v>-0.99999999999999933</v>
      </c>
      <c r="BG2343" s="22">
        <v>441.62361997224025</v>
      </c>
    </row>
    <row r="2344" spans="1:100" x14ac:dyDescent="0.25">
      <c r="A2344">
        <v>5531</v>
      </c>
      <c r="B2344" t="s">
        <v>1058</v>
      </c>
      <c r="C2344" s="48">
        <v>3</v>
      </c>
      <c r="D2344" s="22">
        <v>1613.1063567615631</v>
      </c>
      <c r="E2344" s="17">
        <v>149.52774884599765</v>
      </c>
      <c r="F2344" s="17">
        <v>118.89433819956709</v>
      </c>
      <c r="G2344" s="17">
        <v>0.90812200257397557</v>
      </c>
      <c r="H2344" s="17">
        <v>4.6898492208018139</v>
      </c>
      <c r="I2344" s="17">
        <v>115.68944120839191</v>
      </c>
      <c r="J2344" s="17">
        <v>27.068643872466488</v>
      </c>
      <c r="K2344" s="17">
        <v>-1.0000000000000011</v>
      </c>
      <c r="L2344" s="17">
        <v>-1.0000000000000011</v>
      </c>
      <c r="M2344" s="17">
        <v>-1.0000000000000011</v>
      </c>
      <c r="N2344" s="17">
        <v>0.39424786056671313</v>
      </c>
      <c r="O2344" s="17">
        <v>-1.0000000000000011</v>
      </c>
      <c r="P2344" s="17">
        <v>-1.0000000000000011</v>
      </c>
      <c r="Q2344" s="17">
        <v>4.4086124233533814</v>
      </c>
      <c r="R2344" s="17">
        <v>-1.0000000000000011</v>
      </c>
      <c r="S2344" s="17">
        <v>0.20468343140787804</v>
      </c>
      <c r="T2344" s="17">
        <v>-1.627265051215615E-2</v>
      </c>
      <c r="U2344" s="17">
        <v>-6.4065032683661385E-2</v>
      </c>
      <c r="V2344" s="17">
        <v>-1.2598847965524851E-2</v>
      </c>
      <c r="W2344" s="17">
        <v>0.28123679744843333</v>
      </c>
      <c r="X2344" s="17">
        <v>-2.5230449094360652</v>
      </c>
      <c r="Y2344" s="17">
        <v>9.8912746028869458E-2</v>
      </c>
      <c r="Z2344" s="17">
        <v>66.038278803318278</v>
      </c>
      <c r="AA2344" s="17">
        <v>3.2450077559237691</v>
      </c>
      <c r="AB2344" s="17">
        <v>6.0033430726837533</v>
      </c>
      <c r="AC2344" s="17">
        <v>13.452737771551098</v>
      </c>
      <c r="AD2344" s="17">
        <v>5.4409154321517486</v>
      </c>
      <c r="AE2344" s="17">
        <v>2.2453577710919363</v>
      </c>
      <c r="AF2344" s="17">
        <v>87.739717418645071</v>
      </c>
      <c r="AG2344" s="17">
        <v>88.855721166293662</v>
      </c>
      <c r="AH2344" s="17">
        <v>1.4473464957543427</v>
      </c>
      <c r="AI2344" s="17">
        <v>2.034757306078963</v>
      </c>
      <c r="AJ2344" s="17">
        <v>0.33333333333333298</v>
      </c>
      <c r="AK2344" s="17">
        <v>1.5038750185122227</v>
      </c>
      <c r="AL2344" s="17">
        <v>1.4556992559127364</v>
      </c>
      <c r="AM2344" s="17">
        <v>0.33333333333333298</v>
      </c>
      <c r="AN2344" s="17">
        <v>1.8589344493353848</v>
      </c>
      <c r="AO2344" s="17">
        <v>2.0994881959576741</v>
      </c>
      <c r="AP2344" s="17">
        <v>0.33333333333333298</v>
      </c>
      <c r="AQ2344" s="17">
        <v>27.949723789746901</v>
      </c>
      <c r="AR2344" s="17">
        <v>2.0012279078705926</v>
      </c>
      <c r="AS2344" s="17">
        <v>10.028665779473652</v>
      </c>
      <c r="AT2344" s="17">
        <v>15.038750185122243</v>
      </c>
      <c r="AU2344" s="17">
        <v>-1.0000000000000011</v>
      </c>
      <c r="AV2344" s="17">
        <v>-1.0000000000000011</v>
      </c>
      <c r="AW2344" s="17">
        <v>-1.0000000000000011</v>
      </c>
      <c r="AX2344" s="17">
        <v>-1.0000000000000011</v>
      </c>
      <c r="AY2344" s="17">
        <v>8.3831257193137498E-2</v>
      </c>
      <c r="AZ2344" s="17">
        <v>4.2153333491759162E-2</v>
      </c>
      <c r="BA2344" s="17">
        <v>0.50304350138718623</v>
      </c>
      <c r="BB2344" s="17">
        <v>0.6322243038560682</v>
      </c>
      <c r="BC2344" s="17">
        <v>-1.7630898739263476E-2</v>
      </c>
      <c r="BD2344" s="17">
        <v>16.016374263860499</v>
      </c>
      <c r="BE2344" s="17">
        <v>2.0744450384543449</v>
      </c>
      <c r="BF2344" s="17">
        <v>-1.0000000000000011</v>
      </c>
      <c r="CU2344" t="e">
        <v>#N/A</v>
      </c>
      <c r="CV2344" t="e">
        <v>#N/A</v>
      </c>
    </row>
    <row r="2345" spans="1:100" x14ac:dyDescent="0.25">
      <c r="A2345">
        <v>5532</v>
      </c>
      <c r="B2345" t="s">
        <v>2111</v>
      </c>
      <c r="C2345" s="48">
        <v>2</v>
      </c>
      <c r="D2345" s="22">
        <v>1394.9454687499999</v>
      </c>
      <c r="E2345" s="17">
        <v>36.449801917494064</v>
      </c>
      <c r="F2345" s="17">
        <v>-79.390828159697421</v>
      </c>
      <c r="G2345" s="17">
        <v>-9.5848589333647982E-2</v>
      </c>
      <c r="H2345" s="17">
        <v>1.6629102396196229</v>
      </c>
      <c r="I2345" s="17">
        <v>21.694495816867708</v>
      </c>
      <c r="J2345" s="17">
        <v>3.7068428064941177</v>
      </c>
      <c r="K2345" s="17">
        <v>-1.0000000000000011</v>
      </c>
      <c r="L2345" s="17">
        <v>-1.0000000000000011</v>
      </c>
      <c r="M2345" s="17">
        <v>-1.0000000000000011</v>
      </c>
      <c r="N2345" s="17">
        <v>0.1338989659045054</v>
      </c>
      <c r="O2345" s="17">
        <v>-1.0000000000000011</v>
      </c>
      <c r="P2345" s="17">
        <v>-1.0000000000000011</v>
      </c>
      <c r="Q2345" s="17">
        <v>2.5563177631929848</v>
      </c>
      <c r="R2345" s="17">
        <v>-1.0000000000000011</v>
      </c>
      <c r="S2345" s="17">
        <v>-0.72301520916503659</v>
      </c>
      <c r="T2345" s="17">
        <v>-6.4784595602607908E-2</v>
      </c>
      <c r="U2345" s="17">
        <v>-0.51997830443328108</v>
      </c>
      <c r="V2345" s="17">
        <v>-0.84902668495932965</v>
      </c>
      <c r="W2345" s="17">
        <v>-1.6394968695553942</v>
      </c>
      <c r="X2345" s="17">
        <v>-4.7891906999211242</v>
      </c>
      <c r="Y2345" s="17">
        <v>-8.5773754379678768E-2</v>
      </c>
      <c r="Z2345" s="17">
        <v>15.847596225291625</v>
      </c>
      <c r="AA2345" s="17">
        <v>-0.75064676598244873</v>
      </c>
      <c r="AB2345" s="17">
        <v>-0.79500651517874132</v>
      </c>
      <c r="AC2345" s="17">
        <v>-3.9148341358594934</v>
      </c>
      <c r="AD2345" s="17">
        <v>-0.97432939287276787</v>
      </c>
      <c r="AE2345" s="17">
        <v>-0.8660669224027473</v>
      </c>
      <c r="AF2345" s="17">
        <v>17.932724323835338</v>
      </c>
      <c r="AG2345" s="17">
        <v>-60.249261723356696</v>
      </c>
      <c r="AH2345" s="17">
        <v>-0.20391370056746494</v>
      </c>
      <c r="AI2345" s="17">
        <v>-0.19952457331889317</v>
      </c>
      <c r="AJ2345" s="17">
        <v>0.33333333333333298</v>
      </c>
      <c r="AK2345" s="17">
        <v>0.10739342315009259</v>
      </c>
      <c r="AL2345" s="17">
        <v>0.25953216937941553</v>
      </c>
      <c r="AM2345" s="17">
        <v>0.33333333333333298</v>
      </c>
      <c r="AN2345" s="17">
        <v>-0.18003813530318574</v>
      </c>
      <c r="AO2345" s="17">
        <v>-0.15778404613051261</v>
      </c>
      <c r="AP2345" s="17">
        <v>0.33333333333333298</v>
      </c>
      <c r="AQ2345" s="17">
        <v>0.89367066073343349</v>
      </c>
      <c r="AR2345" s="17">
        <v>2.2444243630026963</v>
      </c>
      <c r="AS2345" s="17">
        <v>-3.5413596578149376</v>
      </c>
      <c r="AT2345" s="17">
        <v>1.020631027708558</v>
      </c>
      <c r="AU2345" s="17">
        <v>-1.0000000000000011</v>
      </c>
      <c r="AV2345" s="17">
        <v>-1.0000000000000011</v>
      </c>
      <c r="AW2345" s="17">
        <v>-1.0000000000000011</v>
      </c>
      <c r="AX2345" s="17">
        <v>-1.0000000000000011</v>
      </c>
      <c r="AY2345" s="17">
        <v>-6.9998933317860987E-2</v>
      </c>
      <c r="AZ2345" s="17">
        <v>0.86575175618752698</v>
      </c>
      <c r="BA2345" s="17">
        <v>-0.26822589048979706</v>
      </c>
      <c r="BB2345" s="17">
        <v>0.47938287881293462</v>
      </c>
      <c r="BC2345" s="17">
        <v>-0.15049040126775751</v>
      </c>
      <c r="BD2345" s="17">
        <v>13.959121007026837</v>
      </c>
      <c r="BE2345" s="17">
        <v>-2.9143027431853001</v>
      </c>
      <c r="BF2345" s="17">
        <v>-1.0000000000000011</v>
      </c>
      <c r="BG2345" s="22">
        <v>-73.520252007929457</v>
      </c>
    </row>
    <row r="2346" spans="1:100" x14ac:dyDescent="0.25">
      <c r="A2346">
        <v>5533</v>
      </c>
      <c r="B2346" t="s">
        <v>2112</v>
      </c>
      <c r="C2346" s="48">
        <v>2</v>
      </c>
      <c r="D2346" s="22">
        <v>1484.0490039062502</v>
      </c>
      <c r="E2346" s="17">
        <v>109.61784389331652</v>
      </c>
      <c r="F2346" s="17">
        <v>38.647048811332944</v>
      </c>
      <c r="G2346" s="17">
        <v>0.72458338624516117</v>
      </c>
      <c r="H2346" s="17">
        <v>9.1466811733003777</v>
      </c>
      <c r="I2346" s="17">
        <v>79.151120627665946</v>
      </c>
      <c r="J2346" s="17">
        <v>17.897667781685868</v>
      </c>
      <c r="K2346" s="17">
        <v>-0.99999999999999944</v>
      </c>
      <c r="L2346" s="17">
        <v>-0.99999999999999944</v>
      </c>
      <c r="M2346" s="17">
        <v>-0.99999999999999944</v>
      </c>
      <c r="N2346" s="17">
        <v>0.33835034378142653</v>
      </c>
      <c r="O2346" s="17">
        <v>-0.99999999999999944</v>
      </c>
      <c r="P2346" s="17">
        <v>-0.99999999999999944</v>
      </c>
      <c r="Q2346" s="17">
        <v>4.7526083642856793</v>
      </c>
      <c r="R2346" s="17">
        <v>-0.99999999999999944</v>
      </c>
      <c r="S2346" s="17">
        <v>2.1413952681554944</v>
      </c>
      <c r="T2346" s="17">
        <v>0.2567271845724296</v>
      </c>
      <c r="U2346" s="17">
        <v>0.44344553065236164</v>
      </c>
      <c r="V2346" s="17">
        <v>0.41337004397983679</v>
      </c>
      <c r="W2346" s="17">
        <v>4.7574288942265985</v>
      </c>
      <c r="X2346" s="17">
        <v>3.0924080323735494</v>
      </c>
      <c r="Y2346" s="17">
        <v>0.20348751589001363</v>
      </c>
      <c r="Z2346" s="17">
        <v>42.406189378220162</v>
      </c>
      <c r="AA2346" s="17">
        <v>1.2053629810411246</v>
      </c>
      <c r="AB2346" s="17">
        <v>2.0244086457178661</v>
      </c>
      <c r="AC2346" s="17">
        <v>28.454971071417049</v>
      </c>
      <c r="AD2346" s="17">
        <v>1.4963573319161529</v>
      </c>
      <c r="AE2346" s="17">
        <v>1.2030030915192598</v>
      </c>
      <c r="AF2346" s="17">
        <v>70.357539240978326</v>
      </c>
      <c r="AG2346" s="17">
        <v>29.321187226181731</v>
      </c>
      <c r="AH2346" s="17">
        <v>0.41577874250653141</v>
      </c>
      <c r="AI2346" s="17">
        <v>0.53364916225211989</v>
      </c>
      <c r="AJ2346" s="17">
        <v>0.33333333333333298</v>
      </c>
      <c r="AK2346" s="17">
        <v>0.93458988671404319</v>
      </c>
      <c r="AL2346" s="17">
        <v>0.98201279492890059</v>
      </c>
      <c r="AM2346" s="17">
        <v>0.33333333333333298</v>
      </c>
      <c r="AN2346" s="17">
        <v>0.56567499863356396</v>
      </c>
      <c r="AO2346" s="17">
        <v>0.6570800429748973</v>
      </c>
      <c r="AP2346" s="17">
        <v>0.33333333333333298</v>
      </c>
      <c r="AQ2346" s="17">
        <v>10.190387139281913</v>
      </c>
      <c r="AR2346" s="17">
        <v>2.2444243630026963</v>
      </c>
      <c r="AS2346" s="17">
        <v>8.292807239061661</v>
      </c>
      <c r="AT2346" s="17">
        <v>9.3002852543736587</v>
      </c>
      <c r="AU2346" s="17">
        <v>-0.99999999999999944</v>
      </c>
      <c r="AV2346" s="17">
        <v>-0.99999999999999944</v>
      </c>
      <c r="AW2346" s="17">
        <v>-0.99999999999999944</v>
      </c>
      <c r="AX2346" s="17">
        <v>-0.99999999999999944</v>
      </c>
      <c r="AY2346" s="17">
        <v>5.462687087783008E-2</v>
      </c>
      <c r="AZ2346" s="17">
        <v>6.2627936878116852E-3</v>
      </c>
      <c r="BA2346" s="17">
        <v>0.55803276691631742</v>
      </c>
      <c r="BB2346" s="17">
        <v>7.2916740042019978E-4</v>
      </c>
      <c r="BC2346" s="17">
        <v>0.30766551045380142</v>
      </c>
      <c r="BD2346" s="17">
        <v>1.1960766631951802</v>
      </c>
      <c r="BE2346" s="17">
        <v>9.4156853289309588</v>
      </c>
      <c r="BF2346" s="17">
        <v>-0.99999999999999944</v>
      </c>
      <c r="BG2346" s="22">
        <v>69.211898943630786</v>
      </c>
    </row>
    <row r="2347" spans="1:100" x14ac:dyDescent="0.25">
      <c r="A2347">
        <v>5534</v>
      </c>
      <c r="B2347" t="s">
        <v>2113</v>
      </c>
      <c r="C2347" s="48">
        <v>2</v>
      </c>
      <c r="D2347" s="22">
        <v>1485.3712890625</v>
      </c>
      <c r="E2347" s="17">
        <v>89.83521080842074</v>
      </c>
      <c r="F2347" s="17">
        <v>6.732842182575955</v>
      </c>
      <c r="G2347" s="17">
        <v>0.5027610672967483</v>
      </c>
      <c r="H2347" s="17">
        <v>7.123274635766748</v>
      </c>
      <c r="I2347" s="17">
        <v>63.616424109421935</v>
      </c>
      <c r="J2347" s="17">
        <v>14.060857665201432</v>
      </c>
      <c r="K2347" s="17">
        <v>-0.99999999999999989</v>
      </c>
      <c r="L2347" s="17">
        <v>-0.99999999999999989</v>
      </c>
      <c r="M2347" s="17">
        <v>-0.99999999999999989</v>
      </c>
      <c r="N2347" s="17">
        <v>0.28307229501832043</v>
      </c>
      <c r="O2347" s="17">
        <v>-0.99999999999999989</v>
      </c>
      <c r="P2347" s="17">
        <v>-0.99999999999999989</v>
      </c>
      <c r="Q2347" s="17">
        <v>4.158791583954466</v>
      </c>
      <c r="R2347" s="17">
        <v>-0.99999999999999989</v>
      </c>
      <c r="S2347" s="17">
        <v>1.3669371858128272</v>
      </c>
      <c r="T2347" s="17">
        <v>0.16979921154048566</v>
      </c>
      <c r="U2347" s="17">
        <v>0.18296213216207191</v>
      </c>
      <c r="V2347" s="17">
        <v>7.2052569549833939E-2</v>
      </c>
      <c r="W2347" s="17">
        <v>3.0278755012571352</v>
      </c>
      <c r="X2347" s="17">
        <v>0.96143976217046268</v>
      </c>
      <c r="Y2347" s="17">
        <v>0.1252791967811453</v>
      </c>
      <c r="Z2347" s="17">
        <v>35.225473735056958</v>
      </c>
      <c r="AA2347" s="17">
        <v>0.67651155778404903</v>
      </c>
      <c r="AB2347" s="17">
        <v>1.26211606365806</v>
      </c>
      <c r="AC2347" s="17">
        <v>19.70306296846822</v>
      </c>
      <c r="AD2347" s="17">
        <v>0.8283513606702253</v>
      </c>
      <c r="AE2347" s="17">
        <v>0.64358327096557244</v>
      </c>
      <c r="AF2347" s="17">
        <v>56.18330620092911</v>
      </c>
      <c r="AG2347" s="17">
        <v>5.1037928697272523</v>
      </c>
      <c r="AH2347" s="17">
        <v>0.24823089107070334</v>
      </c>
      <c r="AI2347" s="17">
        <v>0.33541907973772833</v>
      </c>
      <c r="AJ2347" s="17">
        <v>0.33333333333333298</v>
      </c>
      <c r="AK2347" s="17">
        <v>0.71093863562253068</v>
      </c>
      <c r="AL2347" s="17">
        <v>0.78667383627651177</v>
      </c>
      <c r="AM2347" s="17">
        <v>0.33333333333333298</v>
      </c>
      <c r="AN2347" s="17">
        <v>0.36405460649387622</v>
      </c>
      <c r="AO2347" s="17">
        <v>0.43676312791850069</v>
      </c>
      <c r="AP2347" s="17">
        <v>0.33333333333333298</v>
      </c>
      <c r="AQ2347" s="17">
        <v>7.6768098175025354</v>
      </c>
      <c r="AR2347" s="17">
        <v>2.2444243630026963</v>
      </c>
      <c r="AS2347" s="17">
        <v>5.0931728732317172</v>
      </c>
      <c r="AT2347" s="17">
        <v>7.061693688809477</v>
      </c>
      <c r="AU2347" s="17">
        <v>-0.99999999999999989</v>
      </c>
      <c r="AV2347" s="17">
        <v>-0.99999999999999989</v>
      </c>
      <c r="AW2347" s="17">
        <v>-0.99999999999999989</v>
      </c>
      <c r="AX2347" s="17">
        <v>-0.99999999999999989</v>
      </c>
      <c r="AY2347" s="17">
        <v>2.0931469296247604E-2</v>
      </c>
      <c r="AZ2347" s="17">
        <v>0.23864505138534642</v>
      </c>
      <c r="BA2347" s="17">
        <v>0.33463507290552275</v>
      </c>
      <c r="BB2347" s="17">
        <v>0.13014401153040656</v>
      </c>
      <c r="BC2347" s="17">
        <v>0.18379270953535615</v>
      </c>
      <c r="BD2347" s="17">
        <v>4.6468540310480382</v>
      </c>
      <c r="BE2347" s="17">
        <v>6.0819945072957724</v>
      </c>
      <c r="BF2347" s="17">
        <v>-0.99999999999999989</v>
      </c>
      <c r="BG2347" s="22">
        <v>214.72789730730923</v>
      </c>
    </row>
    <row r="2348" spans="1:100" x14ac:dyDescent="0.25">
      <c r="A2348">
        <v>5535</v>
      </c>
      <c r="B2348" t="s">
        <v>2114</v>
      </c>
      <c r="C2348" s="48">
        <v>2</v>
      </c>
      <c r="D2348" s="22">
        <v>1486.309052734375</v>
      </c>
      <c r="E2348" s="17">
        <v>91.840037193797144</v>
      </c>
      <c r="F2348" s="17">
        <v>9.9671155597907237</v>
      </c>
      <c r="G2348" s="17">
        <v>0.52524115050835585</v>
      </c>
      <c r="H2348" s="17">
        <v>7.3283322131570783</v>
      </c>
      <c r="I2348" s="17">
        <v>65.19075293283673</v>
      </c>
      <c r="J2348" s="17">
        <v>14.449690543221099</v>
      </c>
      <c r="K2348" s="17">
        <v>-0.99999999999999989</v>
      </c>
      <c r="L2348" s="17">
        <v>-0.99999999999999989</v>
      </c>
      <c r="M2348" s="17">
        <v>-0.99999999999999989</v>
      </c>
      <c r="N2348" s="17">
        <v>0.28867432434458906</v>
      </c>
      <c r="O2348" s="17">
        <v>-0.99999999999999989</v>
      </c>
      <c r="P2348" s="17">
        <v>-0.99999999999999989</v>
      </c>
      <c r="Q2348" s="17">
        <v>4.2189706078578233</v>
      </c>
      <c r="R2348" s="17">
        <v>-0.99999999999999989</v>
      </c>
      <c r="S2348" s="17">
        <v>1.4454228955353643</v>
      </c>
      <c r="T2348" s="17">
        <v>0.17860873114355563</v>
      </c>
      <c r="U2348" s="17">
        <v>0.20936023538750004</v>
      </c>
      <c r="V2348" s="17">
        <v>0.10664262010532652</v>
      </c>
      <c r="W2348" s="17">
        <v>3.2031531936786712</v>
      </c>
      <c r="X2348" s="17">
        <v>1.1773979410523698</v>
      </c>
      <c r="Y2348" s="17">
        <v>0.13320504270026667</v>
      </c>
      <c r="Z2348" s="17">
        <v>35.953187185815452</v>
      </c>
      <c r="AA2348" s="17">
        <v>0.73010681392308963</v>
      </c>
      <c r="AB2348" s="17">
        <v>1.339368888159822</v>
      </c>
      <c r="AC2348" s="17">
        <v>20.59000537961661</v>
      </c>
      <c r="AD2348" s="17">
        <v>0.89604892099981281</v>
      </c>
      <c r="AE2348" s="17">
        <v>0.70027641246678496</v>
      </c>
      <c r="AF2348" s="17">
        <v>57.619761917881227</v>
      </c>
      <c r="AG2348" s="17">
        <v>7.5580501459214489</v>
      </c>
      <c r="AH2348" s="17">
        <v>0.26521065063709492</v>
      </c>
      <c r="AI2348" s="17">
        <v>0.35550826089448873</v>
      </c>
      <c r="AJ2348" s="17">
        <v>0.33333333333333298</v>
      </c>
      <c r="AK2348" s="17">
        <v>0.73360406784211984</v>
      </c>
      <c r="AL2348" s="17">
        <v>0.80647002299835235</v>
      </c>
      <c r="AM2348" s="17">
        <v>0.33333333333333298</v>
      </c>
      <c r="AN2348" s="17">
        <v>0.38448737094221469</v>
      </c>
      <c r="AO2348" s="17">
        <v>0.45909064936391614</v>
      </c>
      <c r="AP2348" s="17">
        <v>0.33333333333333298</v>
      </c>
      <c r="AQ2348" s="17">
        <v>7.9315426488077163</v>
      </c>
      <c r="AR2348" s="17">
        <v>2.2444243630026963</v>
      </c>
      <c r="AS2348" s="17">
        <v>5.41743261017597</v>
      </c>
      <c r="AT2348" s="17">
        <v>7.2885587081152625</v>
      </c>
      <c r="AU2348" s="17">
        <v>-0.99999999999999989</v>
      </c>
      <c r="AV2348" s="17">
        <v>-0.99999999999999989</v>
      </c>
      <c r="AW2348" s="17">
        <v>-0.99999999999999989</v>
      </c>
      <c r="AX2348" s="17">
        <v>-0.99999999999999989</v>
      </c>
      <c r="AY2348" s="17">
        <v>2.4346253863433857E-2</v>
      </c>
      <c r="AZ2348" s="17">
        <v>0.21509479496972983</v>
      </c>
      <c r="BA2348" s="17">
        <v>0.35727480895395808</v>
      </c>
      <c r="BB2348" s="17">
        <v>0.11702875568667021</v>
      </c>
      <c r="BC2348" s="17">
        <v>0.19634631949445658</v>
      </c>
      <c r="BD2348" s="17">
        <v>4.2971427723171027</v>
      </c>
      <c r="BE2348" s="17">
        <v>6.4198398937627665</v>
      </c>
      <c r="BF2348" s="17">
        <v>-0.99999999999999989</v>
      </c>
      <c r="BG2348" s="22">
        <v>337.09366475503379</v>
      </c>
    </row>
    <row r="2349" spans="1:100" x14ac:dyDescent="0.25">
      <c r="A2349">
        <v>5538</v>
      </c>
      <c r="B2349" t="s">
        <v>2115</v>
      </c>
      <c r="C2349" s="48">
        <v>2</v>
      </c>
      <c r="D2349" s="22">
        <v>1452.8008203124998</v>
      </c>
      <c r="E2349" s="17">
        <v>93.36404633752052</v>
      </c>
      <c r="F2349" s="17">
        <v>12.425713589091393</v>
      </c>
      <c r="G2349" s="17">
        <v>0.54232983839477367</v>
      </c>
      <c r="H2349" s="17">
        <v>7.4842108594139987</v>
      </c>
      <c r="I2349" s="17">
        <v>66.38751068683095</v>
      </c>
      <c r="J2349" s="17">
        <v>14.745269684539609</v>
      </c>
      <c r="K2349" s="17">
        <v>-0.99999999999999978</v>
      </c>
      <c r="L2349" s="17">
        <v>-0.99999999999999978</v>
      </c>
      <c r="M2349" s="17">
        <v>-0.99999999999999978</v>
      </c>
      <c r="N2349" s="17">
        <v>0.29293281973297502</v>
      </c>
      <c r="O2349" s="17">
        <v>-0.99999999999999978</v>
      </c>
      <c r="P2349" s="17">
        <v>-0.99999999999999978</v>
      </c>
      <c r="Q2349" s="17">
        <v>4.264716904573608</v>
      </c>
      <c r="R2349" s="17">
        <v>-0.99999999999999978</v>
      </c>
      <c r="S2349" s="17">
        <v>1.505085388078981</v>
      </c>
      <c r="T2349" s="17">
        <v>0.18530546484818924</v>
      </c>
      <c r="U2349" s="17">
        <v>0.22942728507617063</v>
      </c>
      <c r="V2349" s="17">
        <v>0.13293694350058025</v>
      </c>
      <c r="W2349" s="17">
        <v>3.3363940607630309</v>
      </c>
      <c r="X2349" s="17">
        <v>1.3415628990150932</v>
      </c>
      <c r="Y2349" s="17">
        <v>0.1392300340614093</v>
      </c>
      <c r="Z2349" s="17">
        <v>36.506373217811046</v>
      </c>
      <c r="AA2349" s="17">
        <v>0.77084832700965011</v>
      </c>
      <c r="AB2349" s="17">
        <v>1.3980941781789071</v>
      </c>
      <c r="AC2349" s="17">
        <v>21.264232511903892</v>
      </c>
      <c r="AD2349" s="17">
        <v>0.94751058456460391</v>
      </c>
      <c r="AE2349" s="17">
        <v>0.743372845486859</v>
      </c>
      <c r="AF2349" s="17">
        <v>58.711712653943458</v>
      </c>
      <c r="AG2349" s="17">
        <v>9.4237032305237616</v>
      </c>
      <c r="AH2349" s="17">
        <v>0.2781181567564075</v>
      </c>
      <c r="AI2349" s="17">
        <v>0.37077945644345905</v>
      </c>
      <c r="AJ2349" s="17">
        <v>0.33333333333333298</v>
      </c>
      <c r="AK2349" s="17">
        <v>0.75083365250892931</v>
      </c>
      <c r="AL2349" s="17">
        <v>0.82151849292821932</v>
      </c>
      <c r="AM2349" s="17">
        <v>0.33333333333333298</v>
      </c>
      <c r="AN2349" s="17">
        <v>0.40001974824827624</v>
      </c>
      <c r="AO2349" s="17">
        <v>0.47606336435195457</v>
      </c>
      <c r="AP2349" s="17">
        <v>0.33333333333333298</v>
      </c>
      <c r="AQ2349" s="17">
        <v>8.12518293953182</v>
      </c>
      <c r="AR2349" s="17">
        <v>2.2444243630026963</v>
      </c>
      <c r="AS2349" s="17">
        <v>5.6639251781354627</v>
      </c>
      <c r="AT2349" s="17">
        <v>7.4610147204337975</v>
      </c>
      <c r="AU2349" s="17">
        <v>-0.99999999999999978</v>
      </c>
      <c r="AV2349" s="17">
        <v>-0.99999999999999978</v>
      </c>
      <c r="AW2349" s="17">
        <v>-0.99999999999999978</v>
      </c>
      <c r="AX2349" s="17">
        <v>-0.99999999999999978</v>
      </c>
      <c r="AY2349" s="17">
        <v>2.6942071108357168E-2</v>
      </c>
      <c r="AZ2349" s="17">
        <v>0.19719259337450717</v>
      </c>
      <c r="BA2349" s="17">
        <v>0.3744848601588765</v>
      </c>
      <c r="BB2349" s="17">
        <v>0.10705892988333862</v>
      </c>
      <c r="BC2349" s="17">
        <v>0.20588919886992627</v>
      </c>
      <c r="BD2349" s="17">
        <v>4.0313027176088774</v>
      </c>
      <c r="BE2349" s="17">
        <v>6.6766598667519945</v>
      </c>
      <c r="BF2349" s="17">
        <v>-0.99999999999999978</v>
      </c>
      <c r="BG2349" s="22">
        <v>23.70965928446526</v>
      </c>
    </row>
    <row r="2350" spans="1:100" x14ac:dyDescent="0.25">
      <c r="A2350">
        <v>5539</v>
      </c>
      <c r="B2350" t="s">
        <v>3073</v>
      </c>
      <c r="C2350" s="48">
        <v>1</v>
      </c>
      <c r="D2350" s="22">
        <v>1450</v>
      </c>
      <c r="E2350" s="47">
        <v>62.798508766834246</v>
      </c>
      <c r="F2350" s="47">
        <v>-29.08938549335334</v>
      </c>
      <c r="G2350" s="47">
        <v>0.24773049482204326</v>
      </c>
      <c r="H2350" s="47">
        <v>5.0316799675559034</v>
      </c>
      <c r="I2350" s="47">
        <v>43.150978932390657</v>
      </c>
      <c r="J2350" s="47">
        <v>9.4265685797601293</v>
      </c>
      <c r="K2350" s="47">
        <v>-1</v>
      </c>
      <c r="L2350" s="47">
        <v>-1</v>
      </c>
      <c r="M2350" s="47">
        <v>-1</v>
      </c>
      <c r="N2350" s="47">
        <v>0.23106494761372834</v>
      </c>
      <c r="O2350" s="47">
        <v>-1</v>
      </c>
      <c r="P2350" s="47">
        <v>-1</v>
      </c>
      <c r="Q2350" s="47">
        <v>3.6908187015592362</v>
      </c>
      <c r="R2350" s="47">
        <v>-1</v>
      </c>
      <c r="S2350" s="47">
        <v>0.64189072421973781</v>
      </c>
      <c r="T2350" s="47">
        <v>9.2362986157557392E-2</v>
      </c>
      <c r="U2350" s="47">
        <v>2.8539908778594872E-2</v>
      </c>
      <c r="V2350" s="47">
        <v>-3.3016092497362891E-2</v>
      </c>
      <c r="W2350" s="47">
        <v>1.340861265996665</v>
      </c>
      <c r="X2350" s="47">
        <v>-0.95214589246562853</v>
      </c>
      <c r="Y2350" s="47">
        <v>6.2963204570277986E-2</v>
      </c>
      <c r="Z2350" s="47">
        <v>26.745601001024557</v>
      </c>
      <c r="AA2350" s="47">
        <v>0.83044305783086536</v>
      </c>
      <c r="AB2350" s="47">
        <v>0.95436065465510056</v>
      </c>
      <c r="AC2350" s="47">
        <v>9.5356991142494465</v>
      </c>
      <c r="AD2350" s="47">
        <v>1.0338197723233149</v>
      </c>
      <c r="AE2350" s="47">
        <v>-6.1692529453854741E-2</v>
      </c>
      <c r="AF2350" s="47">
        <v>37.173968240475233</v>
      </c>
      <c r="AG2350" s="47">
        <v>-21.084351504417185</v>
      </c>
      <c r="AH2350" s="47">
        <v>0.31588437088007865</v>
      </c>
      <c r="AI2350" s="47">
        <v>0.38548558873661259</v>
      </c>
      <c r="AJ2350" s="47">
        <v>0.33333333333333298</v>
      </c>
      <c r="AK2350" s="47">
        <v>0.47968211832321317</v>
      </c>
      <c r="AL2350" s="47">
        <v>0.57122895297980814</v>
      </c>
      <c r="AM2350" s="47">
        <v>0.33333333333333298</v>
      </c>
      <c r="AN2350" s="47">
        <v>0.18789602731731778</v>
      </c>
      <c r="AO2350" s="47">
        <v>0.23868759666666312</v>
      </c>
      <c r="AP2350" s="47">
        <v>0.33333333333333298</v>
      </c>
      <c r="AQ2350" s="47">
        <v>5.9770106919154165</v>
      </c>
      <c r="AR2350" s="47">
        <v>2.6866680235991405</v>
      </c>
      <c r="AS2350" s="47">
        <v>1.9901707455278179</v>
      </c>
      <c r="AT2350" s="47">
        <v>4.7497298106331778</v>
      </c>
      <c r="AU2350" s="47">
        <v>-1</v>
      </c>
      <c r="AV2350" s="47">
        <v>-1</v>
      </c>
      <c r="AW2350" s="47">
        <v>-1</v>
      </c>
      <c r="AX2350" s="47">
        <v>-1</v>
      </c>
      <c r="AY2350" s="47">
        <v>5.741340798477359E-3</v>
      </c>
      <c r="AZ2350" s="47">
        <v>0.26109216513129191</v>
      </c>
      <c r="BA2350" s="47">
        <v>0.31605474538102962</v>
      </c>
      <c r="BB2350" s="47">
        <v>0.19654570281331249</v>
      </c>
      <c r="BC2350" s="47">
        <v>0.14449960111956645</v>
      </c>
      <c r="BD2350" s="47">
        <v>6.219103395989273</v>
      </c>
      <c r="BE2350" s="47">
        <v>5.19276375489431</v>
      </c>
      <c r="BF2350" s="47">
        <v>-1</v>
      </c>
      <c r="BG2350" s="22">
        <v>0</v>
      </c>
    </row>
    <row r="2351" spans="1:100" x14ac:dyDescent="0.25">
      <c r="A2351">
        <v>5541</v>
      </c>
      <c r="B2351" t="s">
        <v>2116</v>
      </c>
      <c r="C2351" s="48">
        <v>2</v>
      </c>
      <c r="D2351" s="22">
        <v>1487.7633105468749</v>
      </c>
      <c r="E2351" s="17">
        <v>116.65803970414487</v>
      </c>
      <c r="F2351" s="17">
        <v>50.00459979301862</v>
      </c>
      <c r="G2351" s="17">
        <v>0.80352497879793416</v>
      </c>
      <c r="H2351" s="17">
        <v>9.8667662179966413</v>
      </c>
      <c r="I2351" s="17">
        <v>84.679571005372964</v>
      </c>
      <c r="J2351" s="17">
        <v>19.263102524022642</v>
      </c>
      <c r="K2351" s="17">
        <v>-0.99999999999999922</v>
      </c>
      <c r="L2351" s="17">
        <v>-0.99999999999999922</v>
      </c>
      <c r="M2351" s="17">
        <v>-0.99999999999999922</v>
      </c>
      <c r="N2351" s="17">
        <v>0.35802256262422144</v>
      </c>
      <c r="O2351" s="17">
        <v>-0.99999999999999922</v>
      </c>
      <c r="P2351" s="17">
        <v>-0.99999999999999922</v>
      </c>
      <c r="Q2351" s="17">
        <v>4.9639344497135749</v>
      </c>
      <c r="R2351" s="17">
        <v>-0.99999999999999922</v>
      </c>
      <c r="S2351" s="17">
        <v>2.4170075450234263</v>
      </c>
      <c r="T2351" s="17">
        <v>0.28766290222725233</v>
      </c>
      <c r="U2351" s="17">
        <v>0.53614573506760888</v>
      </c>
      <c r="V2351" s="17">
        <v>0.53483728463140046</v>
      </c>
      <c r="W2351" s="17">
        <v>5.3729381896542314</v>
      </c>
      <c r="X2351" s="17">
        <v>3.8507718874028587</v>
      </c>
      <c r="Y2351" s="17">
        <v>0.23132010411016174</v>
      </c>
      <c r="Z2351" s="17">
        <v>44.961645164757776</v>
      </c>
      <c r="AA2351" s="17">
        <v>1.3935693516788021</v>
      </c>
      <c r="AB2351" s="17">
        <v>2.2956914936487864</v>
      </c>
      <c r="AC2351" s="17">
        <v>31.569579045932777</v>
      </c>
      <c r="AD2351" s="17">
        <v>1.7340856879035371</v>
      </c>
      <c r="AE2351" s="17">
        <v>1.402088069755218</v>
      </c>
      <c r="AF2351" s="17">
        <v>75.401831153082242</v>
      </c>
      <c r="AG2351" s="17">
        <v>37.939615196099631</v>
      </c>
      <c r="AH2351" s="17">
        <v>0.4754052682945682</v>
      </c>
      <c r="AI2351" s="17">
        <v>0.60419480653056101</v>
      </c>
      <c r="AJ2351" s="17">
        <v>0.33333333333333298</v>
      </c>
      <c r="AK2351" s="17">
        <v>1.0141823552324614</v>
      </c>
      <c r="AL2351" s="17">
        <v>1.0515295530113278</v>
      </c>
      <c r="AM2351" s="17">
        <v>0.33333333333333298</v>
      </c>
      <c r="AN2351" s="17">
        <v>0.63742717813504612</v>
      </c>
      <c r="AO2351" s="17">
        <v>0.73548589601672165</v>
      </c>
      <c r="AP2351" s="17">
        <v>0.33333333333333298</v>
      </c>
      <c r="AQ2351" s="17">
        <v>11.084912981976505</v>
      </c>
      <c r="AR2351" s="17">
        <v>2.2444243630026963</v>
      </c>
      <c r="AS2351" s="17">
        <v>9.431485410052824</v>
      </c>
      <c r="AT2351" s="17">
        <v>10.096949828518426</v>
      </c>
      <c r="AU2351" s="17">
        <v>-0.99999999999999922</v>
      </c>
      <c r="AV2351" s="17">
        <v>-0.99999999999999922</v>
      </c>
      <c r="AW2351" s="17">
        <v>-0.99999999999999922</v>
      </c>
      <c r="AX2351" s="17">
        <v>-0.99999999999999922</v>
      </c>
      <c r="AY2351" s="17">
        <v>6.6618309228873324E-2</v>
      </c>
      <c r="AZ2351" s="17">
        <v>-7.6436844430742501E-2</v>
      </c>
      <c r="BA2351" s="17">
        <v>0.63753500015160547</v>
      </c>
      <c r="BB2351" s="17">
        <v>-4.5326675600508348E-2</v>
      </c>
      <c r="BC2351" s="17">
        <v>0.35174906446600518</v>
      </c>
      <c r="BD2351" s="17">
        <v>-3.1977674415104573E-2</v>
      </c>
      <c r="BE2351" s="17">
        <v>10.602071188505558</v>
      </c>
      <c r="BF2351" s="17">
        <v>-0.99999999999999922</v>
      </c>
      <c r="BG2351" s="22">
        <v>382.04646470609572</v>
      </c>
    </row>
    <row r="2352" spans="1:100" x14ac:dyDescent="0.25">
      <c r="A2352">
        <v>5542</v>
      </c>
      <c r="B2352" t="s">
        <v>2117</v>
      </c>
      <c r="C2352" s="48">
        <v>2</v>
      </c>
      <c r="D2352" s="22">
        <v>1464.6118359375</v>
      </c>
      <c r="E2352" s="17">
        <v>13.034602100746397</v>
      </c>
      <c r="F2352" s="17">
        <v>-117.16524989609771</v>
      </c>
      <c r="G2352" s="17">
        <v>-0.35840281554315584</v>
      </c>
      <c r="H2352" s="17">
        <v>-0.73204235256272909</v>
      </c>
      <c r="I2352" s="17">
        <v>3.3072557813163783</v>
      </c>
      <c r="J2352" s="17">
        <v>-0.83449783056169835</v>
      </c>
      <c r="K2352" s="17">
        <v>-1.0000000000000018</v>
      </c>
      <c r="L2352" s="17">
        <v>-1.0000000000000018</v>
      </c>
      <c r="M2352" s="17">
        <v>-1.0000000000000018</v>
      </c>
      <c r="N2352" s="17">
        <v>6.8470539278309872E-2</v>
      </c>
      <c r="O2352" s="17">
        <v>-1.0000000000000018</v>
      </c>
      <c r="P2352" s="17">
        <v>-1.0000000000000018</v>
      </c>
      <c r="Q2352" s="17">
        <v>1.8534619549533216</v>
      </c>
      <c r="R2352" s="17">
        <v>-1.0000000000000018</v>
      </c>
      <c r="S2352" s="17">
        <v>-1.6396824025526715</v>
      </c>
      <c r="T2352" s="17">
        <v>-0.16767463301435634</v>
      </c>
      <c r="U2352" s="17">
        <v>-0.82829271325950016</v>
      </c>
      <c r="V2352" s="17">
        <v>-1.2530182481869849</v>
      </c>
      <c r="W2352" s="17">
        <v>-3.6866378197170979</v>
      </c>
      <c r="X2352" s="17">
        <v>-7.311455943168812</v>
      </c>
      <c r="Y2352" s="17">
        <v>-0.17834299990970395</v>
      </c>
      <c r="Z2352" s="17">
        <v>7.3483286661977303</v>
      </c>
      <c r="AA2352" s="17">
        <v>-1.3766080167317476</v>
      </c>
      <c r="AB2352" s="17">
        <v>-1.6972743301433191</v>
      </c>
      <c r="AC2352" s="17">
        <v>-14.273802839819535</v>
      </c>
      <c r="AD2352" s="17">
        <v>-1.7649973099482974</v>
      </c>
      <c r="AE2352" s="17">
        <v>-1.5282096626285098</v>
      </c>
      <c r="AF2352" s="17">
        <v>1.1557615475655751</v>
      </c>
      <c r="AG2352" s="17">
        <v>-88.913551530678191</v>
      </c>
      <c r="AH2352" s="17">
        <v>-0.40222736303093343</v>
      </c>
      <c r="AI2352" s="17">
        <v>-0.43415446165811317</v>
      </c>
      <c r="AJ2352" s="17">
        <v>0.33333333333333298</v>
      </c>
      <c r="AK2352" s="17">
        <v>-0.1573255710859045</v>
      </c>
      <c r="AL2352" s="17">
        <v>2.8324284705392389E-2</v>
      </c>
      <c r="AM2352" s="17">
        <v>0.33333333333333298</v>
      </c>
      <c r="AN2352" s="17">
        <v>-0.41868087557047223</v>
      </c>
      <c r="AO2352" s="17">
        <v>-0.41855644012460208</v>
      </c>
      <c r="AP2352" s="17">
        <v>0.33333333333333298</v>
      </c>
      <c r="AQ2352" s="17">
        <v>-2.0814598485235285</v>
      </c>
      <c r="AR2352" s="17">
        <v>2.2444243630026963</v>
      </c>
      <c r="AS2352" s="17">
        <v>-7.3285237676140014</v>
      </c>
      <c r="AT2352" s="17">
        <v>-1.6290197336853982</v>
      </c>
      <c r="AU2352" s="17">
        <v>-1.0000000000000018</v>
      </c>
      <c r="AV2352" s="17">
        <v>-1.0000000000000018</v>
      </c>
      <c r="AW2352" s="17">
        <v>-1.0000000000000018</v>
      </c>
      <c r="AX2352" s="17">
        <v>-1.0000000000000018</v>
      </c>
      <c r="AY2352" s="17">
        <v>-0.10988162019540847</v>
      </c>
      <c r="AZ2352" s="17">
        <v>1.1408049796135424</v>
      </c>
      <c r="BA2352" s="17">
        <v>-0.53264476847309505</v>
      </c>
      <c r="BB2352" s="17">
        <v>0.63256139764572472</v>
      </c>
      <c r="BC2352" s="17">
        <v>-0.29710922460225919</v>
      </c>
      <c r="BD2352" s="17">
        <v>18.043544007981005</v>
      </c>
      <c r="BE2352" s="17">
        <v>-6.8601392949153324</v>
      </c>
      <c r="BF2352" s="17">
        <v>-1.0000000000000018</v>
      </c>
      <c r="BG2352" s="22">
        <v>8.0250269481225587</v>
      </c>
    </row>
    <row r="2353" spans="1:100" x14ac:dyDescent="0.25">
      <c r="A2353">
        <v>5544</v>
      </c>
      <c r="B2353" t="s">
        <v>2118</v>
      </c>
      <c r="C2353" s="48">
        <v>2</v>
      </c>
      <c r="D2353" s="22">
        <v>1520.1993945312499</v>
      </c>
      <c r="E2353" s="17">
        <v>121.43774306541425</v>
      </c>
      <c r="F2353" s="17">
        <v>57.715425750367118</v>
      </c>
      <c r="G2353" s="17">
        <v>0.85711970903087797</v>
      </c>
      <c r="H2353" s="17">
        <v>10.35564365848499</v>
      </c>
      <c r="I2353" s="17">
        <v>88.432925821483977</v>
      </c>
      <c r="J2353" s="17">
        <v>20.190118363199023</v>
      </c>
      <c r="K2353" s="17">
        <v>-0.99999999999999911</v>
      </c>
      <c r="L2353" s="17">
        <v>-0.99999999999999911</v>
      </c>
      <c r="M2353" s="17">
        <v>-0.99999999999999911</v>
      </c>
      <c r="N2353" s="17">
        <v>0.3713783517319495</v>
      </c>
      <c r="O2353" s="17">
        <v>-0.99999999999999911</v>
      </c>
      <c r="P2353" s="17">
        <v>-0.99999999999999911</v>
      </c>
      <c r="Q2353" s="17">
        <v>5.1074071638233214</v>
      </c>
      <c r="R2353" s="17">
        <v>-0.99999999999999911</v>
      </c>
      <c r="S2353" s="17">
        <v>2.6041251993543737</v>
      </c>
      <c r="T2353" s="17">
        <v>0.30866566374570503</v>
      </c>
      <c r="U2353" s="17">
        <v>0.59908141051465069</v>
      </c>
      <c r="V2353" s="17">
        <v>0.61730336853398504</v>
      </c>
      <c r="W2353" s="17">
        <v>5.7908174542796651</v>
      </c>
      <c r="X2353" s="17">
        <v>4.3656374343772262</v>
      </c>
      <c r="Y2353" s="17">
        <v>0.2502161006198122</v>
      </c>
      <c r="Z2353" s="17">
        <v>46.696585632422405</v>
      </c>
      <c r="AA2353" s="17">
        <v>1.5213457156494763</v>
      </c>
      <c r="AB2353" s="17">
        <v>2.4798698283075762</v>
      </c>
      <c r="AC2353" s="17">
        <v>33.684137021995326</v>
      </c>
      <c r="AD2353" s="17">
        <v>1.8954833326159577</v>
      </c>
      <c r="AE2353" s="17">
        <v>1.5372500972359122</v>
      </c>
      <c r="AF2353" s="17">
        <v>78.826482917799325</v>
      </c>
      <c r="AG2353" s="17">
        <v>43.790806021405359</v>
      </c>
      <c r="AH2353" s="17">
        <v>0.5158866857704214</v>
      </c>
      <c r="AI2353" s="17">
        <v>0.65208939101952657</v>
      </c>
      <c r="AJ2353" s="17">
        <v>0.33333333333333298</v>
      </c>
      <c r="AK2353" s="17">
        <v>1.0682189757372611</v>
      </c>
      <c r="AL2353" s="17">
        <v>1.0987256099391867</v>
      </c>
      <c r="AM2353" s="17">
        <v>0.33333333333333298</v>
      </c>
      <c r="AN2353" s="17">
        <v>0.68614089899692177</v>
      </c>
      <c r="AO2353" s="17">
        <v>0.78871690398823247</v>
      </c>
      <c r="AP2353" s="17">
        <v>0.33333333333333298</v>
      </c>
      <c r="AQ2353" s="17">
        <v>11.692221115436876</v>
      </c>
      <c r="AR2353" s="17">
        <v>2.2444243630026963</v>
      </c>
      <c r="AS2353" s="17">
        <v>10.20455252743605</v>
      </c>
      <c r="AT2353" s="17">
        <v>10.63781835620728</v>
      </c>
      <c r="AU2353" s="17">
        <v>-0.99999999999999911</v>
      </c>
      <c r="AV2353" s="17">
        <v>-0.99999999999999911</v>
      </c>
      <c r="AW2353" s="17">
        <v>-0.99999999999999911</v>
      </c>
      <c r="AX2353" s="17">
        <v>-0.99999999999999911</v>
      </c>
      <c r="AY2353" s="17">
        <v>7.4759491623939717E-2</v>
      </c>
      <c r="AZ2353" s="17">
        <v>-0.13258297287834131</v>
      </c>
      <c r="BA2353" s="17">
        <v>0.69151035845608111</v>
      </c>
      <c r="BB2353" s="17">
        <v>-7.659473596596747E-2</v>
      </c>
      <c r="BC2353" s="17">
        <v>0.38167810578112726</v>
      </c>
      <c r="BD2353" s="17">
        <v>-0.86572372395952701</v>
      </c>
      <c r="BE2353" s="17">
        <v>11.407527831067888</v>
      </c>
      <c r="BF2353" s="17">
        <v>-0.99999999999999911</v>
      </c>
      <c r="BG2353" s="22">
        <v>466.47997968416581</v>
      </c>
    </row>
    <row r="2354" spans="1:100" x14ac:dyDescent="0.25">
      <c r="A2354">
        <v>5546</v>
      </c>
      <c r="B2354" t="s">
        <v>3074</v>
      </c>
      <c r="C2354" s="48">
        <v>3</v>
      </c>
      <c r="D2354" s="22">
        <v>1638.8685333147384</v>
      </c>
      <c r="E2354" s="17">
        <v>171.98903425649763</v>
      </c>
      <c r="F2354" s="17">
        <v>122.16090732994378</v>
      </c>
      <c r="G2354" s="17">
        <v>1.8386462651804545</v>
      </c>
      <c r="H2354" s="17">
        <v>14.304893248098505</v>
      </c>
      <c r="I2354" s="17">
        <v>109.08804315920247</v>
      </c>
      <c r="J2354" s="17">
        <v>29.082816563229652</v>
      </c>
      <c r="K2354" s="17">
        <v>-0.99999999999999789</v>
      </c>
      <c r="L2354" s="17">
        <v>-0.99999999999999789</v>
      </c>
      <c r="M2354" s="17">
        <v>-0.99999999999999789</v>
      </c>
      <c r="N2354" s="17">
        <v>0.51892909656899844</v>
      </c>
      <c r="O2354" s="17">
        <v>-0.99999999999999789</v>
      </c>
      <c r="P2354" s="17">
        <v>-0.99999999999999789</v>
      </c>
      <c r="Q2354" s="17">
        <v>6.846588557665183</v>
      </c>
      <c r="R2354" s="17">
        <v>-0.99999999999999789</v>
      </c>
      <c r="S2354" s="17">
        <v>3.5978096659724135</v>
      </c>
      <c r="T2354" s="17">
        <v>0.80296566655211565</v>
      </c>
      <c r="U2354" s="17">
        <v>0.13134267924424542</v>
      </c>
      <c r="V2354" s="17">
        <v>0.42478382690158201</v>
      </c>
      <c r="W2354" s="17">
        <v>7.4583046904333177</v>
      </c>
      <c r="X2354" s="17">
        <v>5.4672268903692354</v>
      </c>
      <c r="Y2354" s="17">
        <v>0.74890416463904208</v>
      </c>
      <c r="Z2354" s="17">
        <v>65.067466097244036</v>
      </c>
      <c r="AA2354" s="17">
        <v>-0.92606944332083063</v>
      </c>
      <c r="AB2354" s="17">
        <v>9.1398785657152287E-2</v>
      </c>
      <c r="AC2354" s="17">
        <v>39.673724490442766</v>
      </c>
      <c r="AD2354" s="17">
        <v>-7.6739976271326185E-2</v>
      </c>
      <c r="AE2354" s="17">
        <v>0.99766769877547767</v>
      </c>
      <c r="AF2354" s="17">
        <v>105.83025707211939</v>
      </c>
      <c r="AG2354" s="17">
        <v>70.57205151693995</v>
      </c>
      <c r="AH2354" s="17">
        <v>-6.2449734725925923E-2</v>
      </c>
      <c r="AI2354" s="17">
        <v>-0.23989876968876425</v>
      </c>
      <c r="AJ2354" s="17">
        <v>0.33333333333333298</v>
      </c>
      <c r="AK2354" s="17">
        <v>0.92217085199594162</v>
      </c>
      <c r="AL2354" s="17">
        <v>0.68549585546816927</v>
      </c>
      <c r="AM2354" s="17">
        <v>0.33333333333333298</v>
      </c>
      <c r="AN2354" s="17">
        <v>0.24383405381365786</v>
      </c>
      <c r="AO2354" s="17">
        <v>0.2059601316372133</v>
      </c>
      <c r="AP2354" s="17">
        <v>0.33333333333333298</v>
      </c>
      <c r="AQ2354" s="17">
        <v>3.2577860870830921</v>
      </c>
      <c r="AR2354" s="17">
        <v>0.53797241642605709</v>
      </c>
      <c r="AS2354" s="17">
        <v>19.323135626844167</v>
      </c>
      <c r="AT2354" s="17">
        <v>9.2217085199594173</v>
      </c>
      <c r="AU2354" s="17">
        <v>-0.99999999999999789</v>
      </c>
      <c r="AV2354" s="17">
        <v>-0.99999999999999789</v>
      </c>
      <c r="AW2354" s="17">
        <v>-0.99999999999999789</v>
      </c>
      <c r="AX2354" s="17">
        <v>-0.99999999999999789</v>
      </c>
      <c r="AY2354" s="17">
        <v>6.6916824085115262E-2</v>
      </c>
      <c r="AZ2354" s="17">
        <v>0.75697641462351262</v>
      </c>
      <c r="BA2354" s="17">
        <v>0.95956681499245033</v>
      </c>
      <c r="BB2354" s="17">
        <v>-0.33525165797259471</v>
      </c>
      <c r="BC2354" s="17">
        <v>0.58862931206949287</v>
      </c>
      <c r="BD2354" s="17">
        <v>-4.5964093761973066</v>
      </c>
      <c r="BE2354" s="17">
        <v>19.513566876699564</v>
      </c>
      <c r="BF2354" s="17">
        <v>-0.99999999999999789</v>
      </c>
      <c r="CU2354" t="e">
        <v>#N/A</v>
      </c>
      <c r="CV2354" t="e">
        <v>#N/A</v>
      </c>
    </row>
    <row r="2355" spans="1:100" x14ac:dyDescent="0.25">
      <c r="A2355">
        <v>5547</v>
      </c>
      <c r="B2355" t="s">
        <v>2119</v>
      </c>
      <c r="C2355" s="48">
        <v>2</v>
      </c>
      <c r="D2355" s="22">
        <v>1528.4574121093749</v>
      </c>
      <c r="E2355" s="17">
        <v>120.54174566125441</v>
      </c>
      <c r="F2355" s="17">
        <v>56.269963653765849</v>
      </c>
      <c r="G2355" s="17">
        <v>0.84707290580152217</v>
      </c>
      <c r="H2355" s="17">
        <v>10.263999285493288</v>
      </c>
      <c r="I2355" s="17">
        <v>87.729326472750927</v>
      </c>
      <c r="J2355" s="17">
        <v>20.016341096549468</v>
      </c>
      <c r="K2355" s="17">
        <v>-0.99999999999999911</v>
      </c>
      <c r="L2355" s="17">
        <v>-0.99999999999999911</v>
      </c>
      <c r="M2355" s="17">
        <v>-0.99999999999999911</v>
      </c>
      <c r="N2355" s="17">
        <v>0.36887469167890125</v>
      </c>
      <c r="O2355" s="17">
        <v>-0.99999999999999911</v>
      </c>
      <c r="P2355" s="17">
        <v>-0.99999999999999911</v>
      </c>
      <c r="Q2355" s="17">
        <v>5.0805119425734491</v>
      </c>
      <c r="R2355" s="17">
        <v>-0.99999999999999911</v>
      </c>
      <c r="S2355" s="17">
        <v>2.5690483504621278</v>
      </c>
      <c r="T2355" s="17">
        <v>0.30472851150458269</v>
      </c>
      <c r="U2355" s="17">
        <v>0.58728356500680312</v>
      </c>
      <c r="V2355" s="17">
        <v>0.60184437630725418</v>
      </c>
      <c r="W2355" s="17">
        <v>5.7124823133605487</v>
      </c>
      <c r="X2355" s="17">
        <v>4.2691213624137454</v>
      </c>
      <c r="Y2355" s="17">
        <v>0.24667387999606963</v>
      </c>
      <c r="Z2355" s="17">
        <v>46.371355793266332</v>
      </c>
      <c r="AA2355" s="17">
        <v>1.497392913189304</v>
      </c>
      <c r="AB2355" s="17">
        <v>2.4453439807217268</v>
      </c>
      <c r="AC2355" s="17">
        <v>33.287744544409783</v>
      </c>
      <c r="AD2355" s="17">
        <v>1.8652279255813597</v>
      </c>
      <c r="AE2355" s="17">
        <v>1.5119127872377622</v>
      </c>
      <c r="AF2355" s="17">
        <v>78.184501845040245</v>
      </c>
      <c r="AG2355" s="17">
        <v>42.693948874746475</v>
      </c>
      <c r="AH2355" s="17">
        <v>0.50829808827104805</v>
      </c>
      <c r="AI2355" s="17">
        <v>0.64311113020879074</v>
      </c>
      <c r="AJ2355" s="17">
        <v>0.33333333333333298</v>
      </c>
      <c r="AK2355" s="17">
        <v>1.0580893362926465</v>
      </c>
      <c r="AL2355" s="17">
        <v>1.0898782942591796</v>
      </c>
      <c r="AM2355" s="17">
        <v>0.33333333333333298</v>
      </c>
      <c r="AN2355" s="17">
        <v>0.67700908387364678</v>
      </c>
      <c r="AO2355" s="17">
        <v>0.77873828369355835</v>
      </c>
      <c r="AP2355" s="17">
        <v>0.33333333333333298</v>
      </c>
      <c r="AQ2355" s="17">
        <v>11.578375868153341</v>
      </c>
      <c r="AR2355" s="17">
        <v>2.2444243630026963</v>
      </c>
      <c r="AS2355" s="17">
        <v>10.059634301750862</v>
      </c>
      <c r="AT2355" s="17">
        <v>10.536427796967164</v>
      </c>
      <c r="AU2355" s="17">
        <v>-0.99999999999999911</v>
      </c>
      <c r="AV2355" s="17">
        <v>-0.99999999999999911</v>
      </c>
      <c r="AW2355" s="17">
        <v>-0.99999999999999911</v>
      </c>
      <c r="AX2355" s="17">
        <v>-0.99999999999999911</v>
      </c>
      <c r="AY2355" s="17">
        <v>7.3233355430660563E-2</v>
      </c>
      <c r="AZ2355" s="17">
        <v>-0.12205788762926156</v>
      </c>
      <c r="BA2355" s="17">
        <v>0.68139220314935445</v>
      </c>
      <c r="BB2355" s="17">
        <v>-7.0733263233667187E-2</v>
      </c>
      <c r="BC2355" s="17">
        <v>0.37606764393852871</v>
      </c>
      <c r="BD2355" s="17">
        <v>-0.70943069913006784</v>
      </c>
      <c r="BE2355" s="17">
        <v>11.25653790421446</v>
      </c>
      <c r="BF2355" s="17">
        <v>-0.99999999999999911</v>
      </c>
      <c r="BG2355" s="22">
        <v>528.47857510837366</v>
      </c>
    </row>
    <row r="2356" spans="1:100" x14ac:dyDescent="0.25">
      <c r="A2356">
        <v>5549</v>
      </c>
      <c r="B2356" t="s">
        <v>1872</v>
      </c>
      <c r="C2356" s="48">
        <v>3</v>
      </c>
      <c r="D2356" s="22">
        <v>1440.2664768774287</v>
      </c>
      <c r="E2356" s="17">
        <v>63.061601832817708</v>
      </c>
      <c r="F2356" s="17">
        <v>-53.657664930209179</v>
      </c>
      <c r="G2356" s="17">
        <v>0.24191841164485442</v>
      </c>
      <c r="H2356" s="17">
        <v>7.2005102607316074</v>
      </c>
      <c r="I2356" s="17">
        <v>55.052864167904538</v>
      </c>
      <c r="J2356" s="17">
        <v>5.6627127080696749</v>
      </c>
      <c r="K2356" s="17">
        <v>-1.0000000000000016</v>
      </c>
      <c r="L2356" s="17">
        <v>-1.0000000000000016</v>
      </c>
      <c r="M2356" s="17">
        <v>-1.0000000000000016</v>
      </c>
      <c r="N2356" s="17">
        <v>0.19546784204197315</v>
      </c>
      <c r="O2356" s="17">
        <v>-1.0000000000000016</v>
      </c>
      <c r="P2356" s="17">
        <v>-1.0000000000000016</v>
      </c>
      <c r="Q2356" s="17">
        <v>4.864267007211283</v>
      </c>
      <c r="R2356" s="17">
        <v>-1.0000000000000016</v>
      </c>
      <c r="S2356" s="17">
        <v>1.7790354200220866</v>
      </c>
      <c r="T2356" s="17">
        <v>0.21194321611397685</v>
      </c>
      <c r="U2356" s="17">
        <v>-0.61091379326192574</v>
      </c>
      <c r="V2356" s="17">
        <v>-0.78037946280193227</v>
      </c>
      <c r="W2356" s="17">
        <v>2.3362432535203217</v>
      </c>
      <c r="X2356" s="17">
        <v>2.4225924683046016</v>
      </c>
      <c r="Y2356" s="17">
        <v>3.3623250129980686E-2</v>
      </c>
      <c r="Z2356" s="17">
        <v>53.574469921102718</v>
      </c>
      <c r="AA2356" s="17">
        <v>-0.34162762252689038</v>
      </c>
      <c r="AB2356" s="17">
        <v>0.6259831049095036</v>
      </c>
      <c r="AC2356" s="17">
        <v>-0.18294058688175913</v>
      </c>
      <c r="AD2356" s="17">
        <v>1.4912082833641256</v>
      </c>
      <c r="AE2356" s="17">
        <v>-0.74125370432817217</v>
      </c>
      <c r="AF2356" s="17">
        <v>53.276258734802248</v>
      </c>
      <c r="AG2356" s="17">
        <v>-32.416619529906846</v>
      </c>
      <c r="AH2356" s="17">
        <v>0.22208689440044607</v>
      </c>
      <c r="AI2356" s="17">
        <v>0.12069962234442951</v>
      </c>
      <c r="AJ2356" s="17">
        <v>0.33333333333333298</v>
      </c>
      <c r="AK2356" s="17">
        <v>6.790928458084533E-2</v>
      </c>
      <c r="AL2356" s="17">
        <v>9.5861941668042183E-2</v>
      </c>
      <c r="AM2356" s="17">
        <v>0.33333333333333298</v>
      </c>
      <c r="AN2356" s="17">
        <v>-5.6069838859135072E-2</v>
      </c>
      <c r="AO2356" s="17">
        <v>0.1387595226079826</v>
      </c>
      <c r="AP2356" s="17">
        <v>0.33333333333333298</v>
      </c>
      <c r="AQ2356" s="17">
        <v>1.7766054331022743</v>
      </c>
      <c r="AR2356" s="17">
        <v>2.4778190310969386</v>
      </c>
      <c r="AS2356" s="17">
        <v>2.505800831164283</v>
      </c>
      <c r="AT2356" s="17">
        <v>0.6790928458084553</v>
      </c>
      <c r="AU2356" s="17">
        <v>-1.0000000000000016</v>
      </c>
      <c r="AV2356" s="17">
        <v>-1.0000000000000016</v>
      </c>
      <c r="AW2356" s="17">
        <v>-1.0000000000000016</v>
      </c>
      <c r="AX2356" s="17">
        <v>-1.0000000000000016</v>
      </c>
      <c r="AY2356" s="17">
        <v>-1.5460369744645767E-2</v>
      </c>
      <c r="AZ2356" s="17">
        <v>-7.4747670726255835E-2</v>
      </c>
      <c r="BA2356" s="17">
        <v>-6.2654906517099943E-2</v>
      </c>
      <c r="BB2356" s="17">
        <v>6.1147767213662274E-2</v>
      </c>
      <c r="BC2356" s="17">
        <v>-0.18186510648357943</v>
      </c>
      <c r="BD2356" s="17">
        <v>1.1549558267102766</v>
      </c>
      <c r="BE2356" s="17">
        <v>-4.8599021946749801</v>
      </c>
      <c r="BF2356" s="17">
        <v>-1.0000000000000016</v>
      </c>
      <c r="CU2356" t="e">
        <v>#N/A</v>
      </c>
      <c r="CV2356" t="e">
        <v>#N/A</v>
      </c>
    </row>
    <row r="2357" spans="1:100" x14ac:dyDescent="0.25">
      <c r="A2357">
        <v>5550</v>
      </c>
      <c r="B2357" t="s">
        <v>2120</v>
      </c>
      <c r="C2357" s="48">
        <v>2</v>
      </c>
      <c r="D2357" s="22">
        <v>1514.8284375000001</v>
      </c>
      <c r="E2357" s="17">
        <v>103.87108623210183</v>
      </c>
      <c r="F2357" s="17">
        <v>29.376128673536538</v>
      </c>
      <c r="G2357" s="17">
        <v>0.66014509305260893</v>
      </c>
      <c r="H2357" s="17">
        <v>8.5588915210623568</v>
      </c>
      <c r="I2357" s="17">
        <v>74.638367656524537</v>
      </c>
      <c r="J2357" s="17">
        <v>16.783093304319269</v>
      </c>
      <c r="K2357" s="17">
        <v>-0.99999999999999956</v>
      </c>
      <c r="L2357" s="17">
        <v>-0.99999999999999956</v>
      </c>
      <c r="M2357" s="17">
        <v>-0.99999999999999956</v>
      </c>
      <c r="N2357" s="17">
        <v>0.32229234235850562</v>
      </c>
      <c r="O2357" s="17">
        <v>-0.99999999999999956</v>
      </c>
      <c r="P2357" s="17">
        <v>-0.99999999999999956</v>
      </c>
      <c r="Q2357" s="17">
        <v>4.5801075087584282</v>
      </c>
      <c r="R2357" s="17">
        <v>-0.99999999999999956</v>
      </c>
      <c r="S2357" s="17">
        <v>1.9164190024130716</v>
      </c>
      <c r="T2357" s="17">
        <v>0.23147503573807643</v>
      </c>
      <c r="U2357" s="17">
        <v>0.36777638390787526</v>
      </c>
      <c r="V2357" s="17">
        <v>0.31421899554914706</v>
      </c>
      <c r="W2357" s="17">
        <v>4.255002135924344</v>
      </c>
      <c r="X2357" s="17">
        <v>2.4733722255604995</v>
      </c>
      <c r="Y2357" s="17">
        <v>0.18076838365514614</v>
      </c>
      <c r="Z2357" s="17">
        <v>40.320226783743337</v>
      </c>
      <c r="AA2357" s="17">
        <v>1.0517342423790639</v>
      </c>
      <c r="AB2357" s="17">
        <v>1.8029663980029231</v>
      </c>
      <c r="AC2357" s="17">
        <v>25.91258479123735</v>
      </c>
      <c r="AD2357" s="17">
        <v>1.3023048811367013</v>
      </c>
      <c r="AE2357" s="17">
        <v>1.0404943837144927</v>
      </c>
      <c r="AF2357" s="17">
        <v>66.239994222315588</v>
      </c>
      <c r="AG2357" s="17">
        <v>22.286153216534611</v>
      </c>
      <c r="AH2357" s="17">
        <v>0.36710691531715411</v>
      </c>
      <c r="AI2357" s="17">
        <v>0.47606429776597758</v>
      </c>
      <c r="AJ2357" s="17">
        <v>0.33333333333333298</v>
      </c>
      <c r="AK2357" s="17">
        <v>0.86962029772481431</v>
      </c>
      <c r="AL2357" s="17">
        <v>0.92526778771212104</v>
      </c>
      <c r="AM2357" s="17">
        <v>0.33333333333333298</v>
      </c>
      <c r="AN2357" s="17">
        <v>0.50710526586778215</v>
      </c>
      <c r="AO2357" s="17">
        <v>0.5930790622125226</v>
      </c>
      <c r="AP2357" s="17">
        <v>0.33333333333333298</v>
      </c>
      <c r="AQ2357" s="17">
        <v>9.4602052838634876</v>
      </c>
      <c r="AR2357" s="17">
        <v>2.2444243630026963</v>
      </c>
      <c r="AS2357" s="17">
        <v>7.3633291849517626</v>
      </c>
      <c r="AT2357" s="17">
        <v>8.6499854093262982</v>
      </c>
      <c r="AU2357" s="17">
        <v>-0.99999999999999956</v>
      </c>
      <c r="AV2357" s="17">
        <v>-0.99999999999999956</v>
      </c>
      <c r="AW2357" s="17">
        <v>-0.99999999999999956</v>
      </c>
      <c r="AX2357" s="17">
        <v>-0.99999999999999956</v>
      </c>
      <c r="AY2357" s="17">
        <v>4.4838522362459297E-2</v>
      </c>
      <c r="AZ2357" s="17">
        <v>7.3768697175113251E-2</v>
      </c>
      <c r="BA2357" s="17">
        <v>0.49313683501256939</v>
      </c>
      <c r="BB2357" s="17">
        <v>3.8323543426467849E-2</v>
      </c>
      <c r="BC2357" s="17">
        <v>0.27168107073643566</v>
      </c>
      <c r="BD2357" s="17">
        <v>2.1985105247924839</v>
      </c>
      <c r="BE2357" s="17">
        <v>8.4472645334211691</v>
      </c>
      <c r="BF2357" s="17">
        <v>-0.99999999999999956</v>
      </c>
      <c r="BG2357" s="22">
        <v>142.37930616991503</v>
      </c>
    </row>
    <row r="2358" spans="1:100" x14ac:dyDescent="0.25">
      <c r="A2358">
        <v>5553</v>
      </c>
      <c r="B2358" t="s">
        <v>2121</v>
      </c>
      <c r="C2358" s="48">
        <v>3</v>
      </c>
      <c r="D2358" s="22">
        <v>1529.4775759905303</v>
      </c>
      <c r="E2358" s="17">
        <v>85.185951761252312</v>
      </c>
      <c r="F2358" s="17">
        <v>-13.947650246943089</v>
      </c>
      <c r="G2358" s="17">
        <v>0.23546167937568924</v>
      </c>
      <c r="H2358" s="17">
        <v>3.9131110876155883</v>
      </c>
      <c r="I2358" s="17">
        <v>72.791598748077675</v>
      </c>
      <c r="J2358" s="17">
        <v>14.187534687955431</v>
      </c>
      <c r="K2358" s="17">
        <v>-0.99999999999999978</v>
      </c>
      <c r="L2358" s="17">
        <v>-0.99999999999999978</v>
      </c>
      <c r="M2358" s="17">
        <v>-0.99999999999999978</v>
      </c>
      <c r="N2358" s="17">
        <v>0.29939047300840677</v>
      </c>
      <c r="O2358" s="17">
        <v>-0.99999999999999978</v>
      </c>
      <c r="P2358" s="17">
        <v>-0.99999999999999978</v>
      </c>
      <c r="Q2358" s="17">
        <v>3.8723539682310562</v>
      </c>
      <c r="R2358" s="17">
        <v>-0.99999999999999978</v>
      </c>
      <c r="S2358" s="17">
        <v>0.10962954518951973</v>
      </c>
      <c r="T2358" s="17">
        <v>3.5776128518515991E-2</v>
      </c>
      <c r="U2358" s="17">
        <v>-8.9250985497254742E-2</v>
      </c>
      <c r="V2358" s="17">
        <v>1.0052983960244395</v>
      </c>
      <c r="W2358" s="17">
        <v>4.0757119384530638E-2</v>
      </c>
      <c r="X2358" s="17">
        <v>-6.1937445165341751</v>
      </c>
      <c r="Y2358" s="17">
        <v>5.9259576914492511E-2</v>
      </c>
      <c r="Z2358" s="17">
        <v>39.17953196636023</v>
      </c>
      <c r="AA2358" s="17">
        <v>-0.72933339131274544</v>
      </c>
      <c r="AB2358" s="17">
        <v>2.0177161987582481</v>
      </c>
      <c r="AC2358" s="17">
        <v>14.531915071012371</v>
      </c>
      <c r="AD2358" s="17">
        <v>4.297632236364791</v>
      </c>
      <c r="AE2358" s="17">
        <v>1.5503196357334978</v>
      </c>
      <c r="AF2358" s="17">
        <v>57.279482871864339</v>
      </c>
      <c r="AG2358" s="17">
        <v>11.825324413138892</v>
      </c>
      <c r="AH2358" s="17">
        <v>0.76207914957958334</v>
      </c>
      <c r="AI2358" s="17">
        <v>0.9062040520112753</v>
      </c>
      <c r="AJ2358" s="17">
        <v>0.33333333333333298</v>
      </c>
      <c r="AK2358" s="17">
        <v>1.4129604715640172</v>
      </c>
      <c r="AL2358" s="17">
        <v>1.2616475080064806</v>
      </c>
      <c r="AM2358" s="17">
        <v>0.33333333333333298</v>
      </c>
      <c r="AN2358" s="17">
        <v>0.69052613040391742</v>
      </c>
      <c r="AO2358" s="17">
        <v>0.93457161522491305</v>
      </c>
      <c r="AP2358" s="17">
        <v>0.33333333333333298</v>
      </c>
      <c r="AQ2358" s="17">
        <v>15.512115876213343</v>
      </c>
      <c r="AR2358" s="17">
        <v>2.4599651455420575</v>
      </c>
      <c r="AS2358" s="17">
        <v>-2.6257499335163859</v>
      </c>
      <c r="AT2358" s="17">
        <v>14.353319475929755</v>
      </c>
      <c r="AU2358" s="17">
        <v>-0.99999999999999978</v>
      </c>
      <c r="AV2358" s="17">
        <v>-0.99999999999999978</v>
      </c>
      <c r="AW2358" s="17">
        <v>-0.99999999999999978</v>
      </c>
      <c r="AX2358" s="17">
        <v>-0.99999999999999978</v>
      </c>
      <c r="AY2358" s="17">
        <v>-4.0618080092125856E-2</v>
      </c>
      <c r="AZ2358" s="17">
        <v>3.1296964263855482</v>
      </c>
      <c r="BA2358" s="17">
        <v>0.37225290316747212</v>
      </c>
      <c r="BB2358" s="17">
        <v>0.2987764046781165</v>
      </c>
      <c r="BC2358" s="17">
        <v>-0.3027022911293471</v>
      </c>
      <c r="BD2358" s="17">
        <v>23.117892248880654</v>
      </c>
      <c r="BE2358" s="17">
        <v>-5.706292762396318</v>
      </c>
      <c r="BF2358" s="17">
        <v>-0.99999999999999978</v>
      </c>
      <c r="CU2358" t="e">
        <v>#N/A</v>
      </c>
      <c r="CV2358" t="e">
        <v>#N/A</v>
      </c>
    </row>
    <row r="2359" spans="1:100" x14ac:dyDescent="0.25">
      <c r="A2359">
        <v>5554</v>
      </c>
      <c r="B2359" t="s">
        <v>2122</v>
      </c>
      <c r="C2359" s="48">
        <v>2</v>
      </c>
      <c r="D2359" s="22">
        <v>1480.7606640624999</v>
      </c>
      <c r="E2359" s="17">
        <v>79.820917005691996</v>
      </c>
      <c r="F2359" s="17">
        <v>-9.4226534124660439</v>
      </c>
      <c r="G2359" s="17">
        <v>0.39047096595285463</v>
      </c>
      <c r="H2359" s="17">
        <v>6.0989930114619</v>
      </c>
      <c r="I2359" s="17">
        <v>55.752505570251273</v>
      </c>
      <c r="J2359" s="17">
        <v>12.118601363582343</v>
      </c>
      <c r="K2359" s="17">
        <v>-1.0000000000000002</v>
      </c>
      <c r="L2359" s="17">
        <v>-1.0000000000000002</v>
      </c>
      <c r="M2359" s="17">
        <v>-1.0000000000000002</v>
      </c>
      <c r="N2359" s="17">
        <v>0.25508963877737911</v>
      </c>
      <c r="O2359" s="17">
        <v>-1.0000000000000002</v>
      </c>
      <c r="P2359" s="17">
        <v>-1.0000000000000002</v>
      </c>
      <c r="Q2359" s="17">
        <v>3.8581917761479141</v>
      </c>
      <c r="R2359" s="17">
        <v>-1.0000000000000002</v>
      </c>
      <c r="S2359" s="17">
        <v>0.9748937838453271</v>
      </c>
      <c r="T2359" s="17">
        <v>0.12579484377600345</v>
      </c>
      <c r="U2359" s="17">
        <v>5.1101157335283573E-2</v>
      </c>
      <c r="V2359" s="17">
        <v>-0.10072794223942433</v>
      </c>
      <c r="W2359" s="17">
        <v>2.1523471653488713</v>
      </c>
      <c r="X2359" s="17">
        <v>-0.11729137794251687</v>
      </c>
      <c r="Y2359" s="17">
        <v>8.5688861055222471E-2</v>
      </c>
      <c r="Z2359" s="17">
        <v>31.590477531270999</v>
      </c>
      <c r="AA2359" s="17">
        <v>0.40879828080216879</v>
      </c>
      <c r="AB2359" s="17">
        <v>0.87623103775541089</v>
      </c>
      <c r="AC2359" s="17">
        <v>15.272703334273261</v>
      </c>
      <c r="AD2359" s="17">
        <v>0.49019576584491009</v>
      </c>
      <c r="AE2359" s="17">
        <v>0.36039576917786825</v>
      </c>
      <c r="AF2359" s="17">
        <v>49.008076620405063</v>
      </c>
      <c r="AG2359" s="17">
        <v>-7.1554499308303008</v>
      </c>
      <c r="AH2359" s="17">
        <v>0.16341541665464082</v>
      </c>
      <c r="AI2359" s="17">
        <v>0.23507175598566685</v>
      </c>
      <c r="AJ2359" s="17">
        <v>0.33333333333333298</v>
      </c>
      <c r="AK2359" s="17">
        <v>0.59772269878708972</v>
      </c>
      <c r="AL2359" s="17">
        <v>0.68779004691089551</v>
      </c>
      <c r="AM2359" s="17">
        <v>0.33333333333333298</v>
      </c>
      <c r="AN2359" s="17">
        <v>0.26199105232272768</v>
      </c>
      <c r="AO2359" s="17">
        <v>0.32523508675141594</v>
      </c>
      <c r="AP2359" s="17">
        <v>0.33333333333333298</v>
      </c>
      <c r="AQ2359" s="17">
        <v>6.4043956910234083</v>
      </c>
      <c r="AR2359" s="17">
        <v>2.2444243630026963</v>
      </c>
      <c r="AS2359" s="17">
        <v>3.4734654023797633</v>
      </c>
      <c r="AT2359" s="17">
        <v>5.9284818688426739</v>
      </c>
      <c r="AU2359" s="17">
        <v>-1.0000000000000002</v>
      </c>
      <c r="AV2359" s="17">
        <v>-1.0000000000000002</v>
      </c>
      <c r="AW2359" s="17">
        <v>-1.0000000000000002</v>
      </c>
      <c r="AX2359" s="17">
        <v>-1.0000000000000002</v>
      </c>
      <c r="AY2359" s="17">
        <v>3.8743035594714873E-3</v>
      </c>
      <c r="AZ2359" s="17">
        <v>0.35628076717392532</v>
      </c>
      <c r="BA2359" s="17">
        <v>0.22154749082908551</v>
      </c>
      <c r="BB2359" s="17">
        <v>0.19565593130318623</v>
      </c>
      <c r="BC2359" s="17">
        <v>0.12108626306583281</v>
      </c>
      <c r="BD2359" s="17">
        <v>6.3936942146164304</v>
      </c>
      <c r="BE2359" s="17">
        <v>4.394425456601283</v>
      </c>
      <c r="BF2359" s="17">
        <v>-1.0000000000000002</v>
      </c>
      <c r="BG2359" s="22">
        <v>496.15836375584564</v>
      </c>
    </row>
    <row r="2360" spans="1:100" x14ac:dyDescent="0.25">
      <c r="A2360">
        <v>5555</v>
      </c>
      <c r="B2360" t="s">
        <v>875</v>
      </c>
      <c r="C2360" s="48">
        <v>2</v>
      </c>
      <c r="D2360" s="22">
        <v>1486.9063867187501</v>
      </c>
      <c r="E2360" s="17">
        <v>64.037774209673714</v>
      </c>
      <c r="F2360" s="17">
        <v>-34.884707845851317</v>
      </c>
      <c r="G2360" s="17">
        <v>0.2134948616960457</v>
      </c>
      <c r="H2360" s="17">
        <v>4.484662190117727</v>
      </c>
      <c r="I2360" s="17">
        <v>43.358486412738046</v>
      </c>
      <c r="J2360" s="17">
        <v>9.0574860059954307</v>
      </c>
      <c r="K2360" s="17">
        <v>-1.0000000000000004</v>
      </c>
      <c r="L2360" s="17">
        <v>-1.0000000000000004</v>
      </c>
      <c r="M2360" s="17">
        <v>-1.0000000000000004</v>
      </c>
      <c r="N2360" s="17">
        <v>0.21098725193285445</v>
      </c>
      <c r="O2360" s="17">
        <v>-1.0000000000000004</v>
      </c>
      <c r="P2360" s="17">
        <v>-1.0000000000000004</v>
      </c>
      <c r="Q2360" s="17">
        <v>3.384427995643124</v>
      </c>
      <c r="R2360" s="17">
        <v>-1.0000000000000004</v>
      </c>
      <c r="S2360" s="17">
        <v>0.35700927622245326</v>
      </c>
      <c r="T2360" s="17">
        <v>5.6441254420947912E-2</v>
      </c>
      <c r="U2360" s="17">
        <v>-0.15671984691229313</v>
      </c>
      <c r="V2360" s="17">
        <v>-0.37304065281677035</v>
      </c>
      <c r="W2360" s="17">
        <v>0.77246067311963063</v>
      </c>
      <c r="X2360" s="17">
        <v>-1.8174379842139934</v>
      </c>
      <c r="Y2360" s="17">
        <v>2.3292057604710648E-2</v>
      </c>
      <c r="Z2360" s="17">
        <v>25.861500003998405</v>
      </c>
      <c r="AA2360" s="17">
        <v>-1.3134304982728051E-2</v>
      </c>
      <c r="AB2360" s="17">
        <v>0.26805250947944204</v>
      </c>
      <c r="AC2360" s="17">
        <v>8.2901841350501648</v>
      </c>
      <c r="AD2360" s="17">
        <v>-4.2758244246760446E-2</v>
      </c>
      <c r="AE2360" s="17">
        <v>-8.5925146386354512E-2</v>
      </c>
      <c r="AF2360" s="17">
        <v>37.699473608102082</v>
      </c>
      <c r="AG2360" s="17">
        <v>-26.476770385752033</v>
      </c>
      <c r="AH2360" s="17">
        <v>2.9741013806984573E-2</v>
      </c>
      <c r="AI2360" s="17">
        <v>7.6918203555888687E-2</v>
      </c>
      <c r="AJ2360" s="17">
        <v>0.33333333333333298</v>
      </c>
      <c r="AK2360" s="17">
        <v>0.41928742086745802</v>
      </c>
      <c r="AL2360" s="17">
        <v>0.53194311466454491</v>
      </c>
      <c r="AM2360" s="17">
        <v>0.33333333333333298</v>
      </c>
      <c r="AN2360" s="17">
        <v>0.10113261522420336</v>
      </c>
      <c r="AO2360" s="17">
        <v>0.14946003619111997</v>
      </c>
      <c r="AP2360" s="17">
        <v>0.33333333333333298</v>
      </c>
      <c r="AQ2360" s="17">
        <v>4.3989927889816585</v>
      </c>
      <c r="AR2360" s="17">
        <v>2.2444243630026963</v>
      </c>
      <c r="AS2360" s="17">
        <v>0.92070683509385365</v>
      </c>
      <c r="AT2360" s="17">
        <v>4.1424703611916565</v>
      </c>
      <c r="AU2360" s="17">
        <v>-1.0000000000000004</v>
      </c>
      <c r="AV2360" s="17">
        <v>-1.0000000000000004</v>
      </c>
      <c r="AW2360" s="17">
        <v>-1.0000000000000004</v>
      </c>
      <c r="AX2360" s="17">
        <v>-1.0000000000000004</v>
      </c>
      <c r="AY2360" s="17">
        <v>-2.3008838459542422E-2</v>
      </c>
      <c r="AZ2360" s="17">
        <v>0.54168188848884513</v>
      </c>
      <c r="BA2360" s="17">
        <v>4.3314507901972499E-2</v>
      </c>
      <c r="BB2360" s="17">
        <v>0.29890674508831105</v>
      </c>
      <c r="BC2360" s="17">
        <v>2.2257047710708827E-2</v>
      </c>
      <c r="BD2360" s="17">
        <v>9.1468217543307269</v>
      </c>
      <c r="BE2360" s="17">
        <v>1.7347128667834726</v>
      </c>
      <c r="BF2360" s="17">
        <v>-1.0000000000000004</v>
      </c>
      <c r="BG2360" s="22">
        <v>75.136967194717272</v>
      </c>
    </row>
    <row r="2361" spans="1:100" x14ac:dyDescent="0.25">
      <c r="A2361">
        <v>5556</v>
      </c>
      <c r="B2361" t="s">
        <v>2123</v>
      </c>
      <c r="C2361" s="48">
        <v>3</v>
      </c>
      <c r="D2361" s="22">
        <v>1399.8282207910192</v>
      </c>
      <c r="E2361" s="17">
        <v>37.677195941594846</v>
      </c>
      <c r="F2361" s="17">
        <v>-73.786221769409352</v>
      </c>
      <c r="G2361" s="17">
        <v>0.27548359516736293</v>
      </c>
      <c r="H2361" s="17">
        <v>4.065031893363968</v>
      </c>
      <c r="I2361" s="17">
        <v>22.652284561352538</v>
      </c>
      <c r="J2361" s="17">
        <v>9.7842959488130266</v>
      </c>
      <c r="K2361" s="17">
        <v>-1.0000000000000009</v>
      </c>
      <c r="L2361" s="17">
        <v>-1.0000000000000009</v>
      </c>
      <c r="M2361" s="17">
        <v>-1.0000000000000009</v>
      </c>
      <c r="N2361" s="17">
        <v>0.26528703514892432</v>
      </c>
      <c r="O2361" s="17">
        <v>-1.0000000000000009</v>
      </c>
      <c r="P2361" s="17">
        <v>-1.0000000000000009</v>
      </c>
      <c r="Q2361" s="17">
        <v>2.8728045810179519</v>
      </c>
      <c r="R2361" s="17">
        <v>-1.0000000000000009</v>
      </c>
      <c r="S2361" s="17">
        <v>0.29954899541692326</v>
      </c>
      <c r="T2361" s="17">
        <v>5.1274481304904959E-2</v>
      </c>
      <c r="U2361" s="17">
        <v>0.2965646607560849</v>
      </c>
      <c r="V2361" s="17">
        <v>0.40154347433352078</v>
      </c>
      <c r="W2361" s="17">
        <v>1.1922273123460165</v>
      </c>
      <c r="X2361" s="17">
        <v>-4.0281802481998232</v>
      </c>
      <c r="Y2361" s="17">
        <v>-6.5766019470191395E-2</v>
      </c>
      <c r="Z2361" s="17">
        <v>5.635925536448859</v>
      </c>
      <c r="AA2361" s="17">
        <v>-0.13249798612371441</v>
      </c>
      <c r="AB2361" s="17">
        <v>-1.5435642040356994</v>
      </c>
      <c r="AC2361" s="17">
        <v>18.336468345063164</v>
      </c>
      <c r="AD2361" s="17">
        <v>-0.65348436884669858</v>
      </c>
      <c r="AE2361" s="17">
        <v>-0.93218674221585551</v>
      </c>
      <c r="AF2361" s="17">
        <v>21.496642935260471</v>
      </c>
      <c r="AG2361" s="17">
        <v>-58.930448340582295</v>
      </c>
      <c r="AH2361" s="17">
        <v>-0.15909846096089675</v>
      </c>
      <c r="AI2361" s="17">
        <v>-9.5566172778793007E-2</v>
      </c>
      <c r="AJ2361" s="17">
        <v>0.33333333333333298</v>
      </c>
      <c r="AK2361" s="17">
        <v>0.27547289783560414</v>
      </c>
      <c r="AL2361" s="17">
        <v>0.58543570317094684</v>
      </c>
      <c r="AM2361" s="17">
        <v>0.33333333333333298</v>
      </c>
      <c r="AN2361" s="17">
        <v>-0.23376924321289522</v>
      </c>
      <c r="AO2361" s="17">
        <v>-0.25874120517374138</v>
      </c>
      <c r="AP2361" s="17">
        <v>0.33333333333333298</v>
      </c>
      <c r="AQ2361" s="17">
        <v>1.1556416260920623</v>
      </c>
      <c r="AR2361" s="17">
        <v>4.5702567522692679</v>
      </c>
      <c r="AS2361" s="17">
        <v>2.4593102181877158</v>
      </c>
      <c r="AT2361" s="17">
        <v>2.7547289783560398</v>
      </c>
      <c r="AU2361" s="17">
        <v>-1.0000000000000009</v>
      </c>
      <c r="AV2361" s="17">
        <v>-1.0000000000000009</v>
      </c>
      <c r="AW2361" s="17">
        <v>-1.0000000000000009</v>
      </c>
      <c r="AX2361" s="17">
        <v>-1.0000000000000009</v>
      </c>
      <c r="AY2361" s="17">
        <v>1.3071426399489092E-2</v>
      </c>
      <c r="AZ2361" s="17">
        <v>0.34219993918112412</v>
      </c>
      <c r="BA2361" s="17">
        <v>0.14917259483925013</v>
      </c>
      <c r="BB2361" s="17">
        <v>0.13376623565535378</v>
      </c>
      <c r="BC2361" s="17">
        <v>1.7188822554762451E-2</v>
      </c>
      <c r="BD2361" s="17">
        <v>5.055155587289466</v>
      </c>
      <c r="BE2361" s="17">
        <v>1.1755835380653115</v>
      </c>
      <c r="BF2361" s="17">
        <v>-1.0000000000000009</v>
      </c>
      <c r="CU2361" t="e">
        <v>#N/A</v>
      </c>
      <c r="CV2361" t="e">
        <v>#N/A</v>
      </c>
    </row>
    <row r="2362" spans="1:100" x14ac:dyDescent="0.25">
      <c r="A2362">
        <v>5557</v>
      </c>
      <c r="B2362" t="s">
        <v>2124</v>
      </c>
      <c r="C2362" s="48">
        <v>2</v>
      </c>
      <c r="D2362" s="22">
        <v>1494.0318554687499</v>
      </c>
      <c r="E2362" s="17">
        <v>3.1240051604966936</v>
      </c>
      <c r="F2362" s="17">
        <v>-133.15345718923834</v>
      </c>
      <c r="G2362" s="17">
        <v>-0.46953016578086165</v>
      </c>
      <c r="H2362" s="17">
        <v>-1.7457176582566341</v>
      </c>
      <c r="I2362" s="17">
        <v>-4.4752327843217969</v>
      </c>
      <c r="J2362" s="17">
        <v>-2.7566422911887489</v>
      </c>
      <c r="K2362" s="17">
        <v>-1.000000000000002</v>
      </c>
      <c r="L2362" s="17">
        <v>-1.000000000000002</v>
      </c>
      <c r="M2362" s="17">
        <v>-1.000000000000002</v>
      </c>
      <c r="N2362" s="17">
        <v>4.077764022975533E-2</v>
      </c>
      <c r="O2362" s="17">
        <v>-1.000000000000002</v>
      </c>
      <c r="P2362" s="17">
        <v>-1.000000000000002</v>
      </c>
      <c r="Q2362" s="17">
        <v>1.5559748236415261</v>
      </c>
      <c r="R2362" s="17">
        <v>-1.000000000000002</v>
      </c>
      <c r="S2362" s="17">
        <v>-2.0276662401074956</v>
      </c>
      <c r="T2362" s="17">
        <v>-0.21122334060324963</v>
      </c>
      <c r="U2362" s="17">
        <v>-0.95878828283232642</v>
      </c>
      <c r="V2362" s="17">
        <v>-1.4240096376154447</v>
      </c>
      <c r="W2362" s="17">
        <v>-4.5531001602358074</v>
      </c>
      <c r="X2362" s="17">
        <v>-8.3790169461865869</v>
      </c>
      <c r="Y2362" s="17">
        <v>-0.21752338225497495</v>
      </c>
      <c r="Z2362" s="17">
        <v>3.7509724307291634</v>
      </c>
      <c r="AA2362" s="17">
        <v>-1.6415491534695059</v>
      </c>
      <c r="AB2362" s="17">
        <v>-2.0791635609103349</v>
      </c>
      <c r="AC2362" s="17">
        <v>-18.658286608699395</v>
      </c>
      <c r="AD2362" s="17">
        <v>-2.099651342416458</v>
      </c>
      <c r="AE2362" s="17">
        <v>-1.8084647903509889</v>
      </c>
      <c r="AF2362" s="17">
        <v>-5.9451693545170272</v>
      </c>
      <c r="AG2362" s="17">
        <v>-101.04585127965079</v>
      </c>
      <c r="AH2362" s="17">
        <v>-0.48616458294798981</v>
      </c>
      <c r="AI2362" s="17">
        <v>-0.53346270039467214</v>
      </c>
      <c r="AJ2362" s="17">
        <v>0.33333333333333298</v>
      </c>
      <c r="AK2362" s="17">
        <v>-0.26936916989494752</v>
      </c>
      <c r="AL2362" s="17">
        <v>-6.953557437524871E-2</v>
      </c>
      <c r="AM2362" s="17">
        <v>0.33333333333333298</v>
      </c>
      <c r="AN2362" s="17">
        <v>-0.51968757335718707</v>
      </c>
      <c r="AO2362" s="17">
        <v>-0.52892962123112941</v>
      </c>
      <c r="AP2362" s="17">
        <v>0.33333333333333298</v>
      </c>
      <c r="AQ2362" s="17">
        <v>-3.3406982728224444</v>
      </c>
      <c r="AR2362" s="17">
        <v>2.2444243630026963</v>
      </c>
      <c r="AS2362" s="17">
        <v>-8.9314593535812286</v>
      </c>
      <c r="AT2362" s="17">
        <v>-2.7504972753726182</v>
      </c>
      <c r="AU2362" s="17">
        <v>-1.000000000000002</v>
      </c>
      <c r="AV2362" s="17">
        <v>-1.000000000000002</v>
      </c>
      <c r="AW2362" s="17">
        <v>-1.000000000000002</v>
      </c>
      <c r="AX2362" s="17">
        <v>-1.000000000000002</v>
      </c>
      <c r="AY2362" s="17">
        <v>-0.12676216093949594</v>
      </c>
      <c r="AZ2362" s="17">
        <v>1.2572225910721457</v>
      </c>
      <c r="BA2362" s="17">
        <v>-0.64456134162192602</v>
      </c>
      <c r="BB2362" s="17">
        <v>0.69739494901138166</v>
      </c>
      <c r="BC2362" s="17">
        <v>-0.35916635301858857</v>
      </c>
      <c r="BD2362" s="17">
        <v>19.772295862021963</v>
      </c>
      <c r="BE2362" s="17">
        <v>-8.5302337618577404</v>
      </c>
      <c r="BF2362" s="17">
        <v>-1.000000000000002</v>
      </c>
      <c r="BG2362" s="22">
        <v>37.24759827479329</v>
      </c>
    </row>
    <row r="2363" spans="1:100" x14ac:dyDescent="0.25">
      <c r="A2363">
        <v>5558</v>
      </c>
      <c r="B2363" t="s">
        <v>2125</v>
      </c>
      <c r="C2363" s="48">
        <v>2</v>
      </c>
      <c r="D2363" s="22">
        <v>1478.9298828125</v>
      </c>
      <c r="E2363" s="17">
        <v>66.10142211240192</v>
      </c>
      <c r="F2363" s="17">
        <v>-31.555541030997269</v>
      </c>
      <c r="G2363" s="17">
        <v>0.23663450955342347</v>
      </c>
      <c r="H2363" s="17">
        <v>4.6957361477465485</v>
      </c>
      <c r="I2363" s="17">
        <v>44.979005974103721</v>
      </c>
      <c r="J2363" s="17">
        <v>9.4577272234345191</v>
      </c>
      <c r="K2363" s="17">
        <v>-1.0000000000000004</v>
      </c>
      <c r="L2363" s="17">
        <v>-1.0000000000000004</v>
      </c>
      <c r="M2363" s="17">
        <v>-1.0000000000000004</v>
      </c>
      <c r="N2363" s="17">
        <v>0.21675364455143808</v>
      </c>
      <c r="O2363" s="17">
        <v>-1.0000000000000004</v>
      </c>
      <c r="P2363" s="17">
        <v>-1.0000000000000004</v>
      </c>
      <c r="Q2363" s="17">
        <v>3.446372669442435</v>
      </c>
      <c r="R2363" s="17">
        <v>-1.0000000000000004</v>
      </c>
      <c r="S2363" s="17">
        <v>0.43779775319206349</v>
      </c>
      <c r="T2363" s="17">
        <v>6.5509244938992253E-2</v>
      </c>
      <c r="U2363" s="17">
        <v>-0.12954722450742107</v>
      </c>
      <c r="V2363" s="17">
        <v>-0.33743573170999674</v>
      </c>
      <c r="W2363" s="17">
        <v>0.95288100527364428</v>
      </c>
      <c r="X2363" s="17">
        <v>-1.5951436019286271</v>
      </c>
      <c r="Y2363" s="17">
        <v>3.1450447492057873E-2</v>
      </c>
      <c r="Z2363" s="17">
        <v>26.610564535171225</v>
      </c>
      <c r="AA2363" s="17">
        <v>4.2033433597661207E-2</v>
      </c>
      <c r="AB2363" s="17">
        <v>0.34757192843050511</v>
      </c>
      <c r="AC2363" s="17">
        <v>9.2031493972583558</v>
      </c>
      <c r="AD2363" s="17">
        <v>2.6925559504525576E-2</v>
      </c>
      <c r="AE2363" s="17">
        <v>-2.7568630624474788E-2</v>
      </c>
      <c r="AF2363" s="17">
        <v>39.178074872167954</v>
      </c>
      <c r="AG2363" s="17">
        <v>-23.950505309775043</v>
      </c>
      <c r="AH2363" s="17">
        <v>4.7218958767008851E-2</v>
      </c>
      <c r="AI2363" s="17">
        <v>9.7596800398024791E-2</v>
      </c>
      <c r="AJ2363" s="17">
        <v>0.33333333333333298</v>
      </c>
      <c r="AK2363" s="17">
        <v>0.44261785586450231</v>
      </c>
      <c r="AL2363" s="17">
        <v>0.55232012062801761</v>
      </c>
      <c r="AM2363" s="17">
        <v>0.33333333333333298</v>
      </c>
      <c r="AN2363" s="17">
        <v>0.12216487607647489</v>
      </c>
      <c r="AO2363" s="17">
        <v>0.17244264612684262</v>
      </c>
      <c r="AP2363" s="17">
        <v>0.33333333333333298</v>
      </c>
      <c r="AQ2363" s="17">
        <v>4.6611994702750419</v>
      </c>
      <c r="AR2363" s="17">
        <v>2.2444243630026963</v>
      </c>
      <c r="AS2363" s="17">
        <v>1.2544803383583627</v>
      </c>
      <c r="AT2363" s="17">
        <v>4.3759915901158646</v>
      </c>
      <c r="AU2363" s="17">
        <v>-1.0000000000000004</v>
      </c>
      <c r="AV2363" s="17">
        <v>-1.0000000000000004</v>
      </c>
      <c r="AW2363" s="17">
        <v>-1.0000000000000004</v>
      </c>
      <c r="AX2363" s="17">
        <v>-1.0000000000000004</v>
      </c>
      <c r="AY2363" s="17">
        <v>-1.9493864264398086E-2</v>
      </c>
      <c r="AZ2363" s="17">
        <v>0.51744066859305138</v>
      </c>
      <c r="BA2363" s="17">
        <v>6.661849280333948E-2</v>
      </c>
      <c r="BB2363" s="17">
        <v>0.28540668821900317</v>
      </c>
      <c r="BC2363" s="17">
        <v>3.5178980030001236E-2</v>
      </c>
      <c r="BD2363" s="17">
        <v>8.7868499827575786</v>
      </c>
      <c r="BE2363" s="17">
        <v>2.0824706219260034</v>
      </c>
      <c r="BF2363" s="17">
        <v>-1.0000000000000004</v>
      </c>
      <c r="BG2363" s="22">
        <v>44.730820124638058</v>
      </c>
    </row>
    <row r="2364" spans="1:100" x14ac:dyDescent="0.25">
      <c r="A2364">
        <v>5559</v>
      </c>
      <c r="B2364" t="s">
        <v>2126</v>
      </c>
      <c r="C2364" s="48">
        <v>2</v>
      </c>
      <c r="D2364" s="22">
        <v>1520.7427246093748</v>
      </c>
      <c r="E2364" s="17">
        <v>46.539413816782535</v>
      </c>
      <c r="F2364" s="17">
        <v>-63.113826125842344</v>
      </c>
      <c r="G2364" s="17">
        <v>1.7286052510287364E-2</v>
      </c>
      <c r="H2364" s="17">
        <v>2.6948955466607138</v>
      </c>
      <c r="I2364" s="17">
        <v>29.617559352933679</v>
      </c>
      <c r="J2364" s="17">
        <v>5.6637069327437555</v>
      </c>
      <c r="K2364" s="17">
        <v>-1.0000000000000009</v>
      </c>
      <c r="L2364" s="17">
        <v>-1.0000000000000009</v>
      </c>
      <c r="M2364" s="17">
        <v>-1.0000000000000009</v>
      </c>
      <c r="N2364" s="17">
        <v>0.1620920813596729</v>
      </c>
      <c r="O2364" s="17">
        <v>-1.0000000000000009</v>
      </c>
      <c r="P2364" s="17">
        <v>-1.0000000000000009</v>
      </c>
      <c r="Q2364" s="17">
        <v>2.8591783999502551</v>
      </c>
      <c r="R2364" s="17">
        <v>-1.0000000000000009</v>
      </c>
      <c r="S2364" s="17">
        <v>-0.32802322556146102</v>
      </c>
      <c r="T2364" s="17">
        <v>-2.0449268383008423E-2</v>
      </c>
      <c r="U2364" s="17">
        <v>-0.3871255954083454</v>
      </c>
      <c r="V2364" s="17">
        <v>-0.67494668071189767</v>
      </c>
      <c r="W2364" s="17">
        <v>-0.75738363319945767</v>
      </c>
      <c r="X2364" s="17">
        <v>-3.7023463590399719</v>
      </c>
      <c r="Y2364" s="17">
        <v>-4.588565739492162E-2</v>
      </c>
      <c r="Z2364" s="17">
        <v>19.509931450726459</v>
      </c>
      <c r="AA2364" s="17">
        <v>-0.48092000159514137</v>
      </c>
      <c r="AB2364" s="17">
        <v>-0.40621922515099063</v>
      </c>
      <c r="AC2364" s="17">
        <v>0.54884649543180331</v>
      </c>
      <c r="AD2364" s="17">
        <v>-0.63363050979917679</v>
      </c>
      <c r="AE2364" s="17">
        <v>-0.58074955064874145</v>
      </c>
      <c r="AF2364" s="17">
        <v>25.161919230824729</v>
      </c>
      <c r="AG2364" s="17">
        <v>-47.897816431920567</v>
      </c>
      <c r="AH2364" s="17">
        <v>-0.11846032394704659</v>
      </c>
      <c r="AI2364" s="17">
        <v>-9.8422531404098346E-2</v>
      </c>
      <c r="AJ2364" s="17">
        <v>0.33333333333333298</v>
      </c>
      <c r="AK2364" s="17">
        <v>0.22146086374911872</v>
      </c>
      <c r="AL2364" s="17">
        <v>0.35915966957900014</v>
      </c>
      <c r="AM2364" s="17">
        <v>0.33333333333333298</v>
      </c>
      <c r="AN2364" s="17">
        <v>-7.7206955098717056E-2</v>
      </c>
      <c r="AO2364" s="17">
        <v>-4.5417195963091683E-2</v>
      </c>
      <c r="AP2364" s="17">
        <v>0.33333333333333298</v>
      </c>
      <c r="AQ2364" s="17">
        <v>2.1756546891876756</v>
      </c>
      <c r="AR2364" s="17">
        <v>2.2444243630026963</v>
      </c>
      <c r="AS2364" s="17">
        <v>-1.9094702711842695</v>
      </c>
      <c r="AT2364" s="17">
        <v>2.1623658008620961</v>
      </c>
      <c r="AU2364" s="17">
        <v>-1.0000000000000009</v>
      </c>
      <c r="AV2364" s="17">
        <v>-1.0000000000000009</v>
      </c>
      <c r="AW2364" s="17">
        <v>-1.0000000000000009</v>
      </c>
      <c r="AX2364" s="17">
        <v>-1.0000000000000009</v>
      </c>
      <c r="AY2364" s="17">
        <v>-5.2813479627754852E-2</v>
      </c>
      <c r="AZ2364" s="17">
        <v>0.74723129521619525</v>
      </c>
      <c r="BA2364" s="17">
        <v>-0.15428777001351596</v>
      </c>
      <c r="BB2364" s="17">
        <v>0.41337824001308637</v>
      </c>
      <c r="BC2364" s="17">
        <v>-8.7312335901970017E-2</v>
      </c>
      <c r="BD2364" s="17">
        <v>12.199142735020841</v>
      </c>
      <c r="BE2364" s="17">
        <v>-1.2140413857525392</v>
      </c>
      <c r="BF2364" s="17">
        <v>-1.0000000000000009</v>
      </c>
      <c r="BG2364" s="22">
        <v>297.1564062500496</v>
      </c>
    </row>
    <row r="2365" spans="1:100" x14ac:dyDescent="0.25">
      <c r="A2365">
        <v>5560</v>
      </c>
      <c r="B2365" t="s">
        <v>2127</v>
      </c>
      <c r="C2365" s="48">
        <v>3</v>
      </c>
      <c r="D2365" s="22">
        <v>1561.3125714441426</v>
      </c>
      <c r="E2365" s="17">
        <v>119.33419983992636</v>
      </c>
      <c r="F2365" s="17">
        <v>54.19116360698375</v>
      </c>
      <c r="G2365" s="17">
        <v>0.75380435739714613</v>
      </c>
      <c r="H2365" s="17">
        <v>4.5061488465582951</v>
      </c>
      <c r="I2365" s="17">
        <v>98.314376246586335</v>
      </c>
      <c r="J2365" s="17">
        <v>17.743147830276872</v>
      </c>
      <c r="K2365" s="17">
        <v>-1.0000000000000002</v>
      </c>
      <c r="L2365" s="17">
        <v>-1.0000000000000002</v>
      </c>
      <c r="M2365" s="17">
        <v>-1.0000000000000002</v>
      </c>
      <c r="N2365" s="17">
        <v>0.22243362456804674</v>
      </c>
      <c r="O2365" s="17">
        <v>-1.0000000000000002</v>
      </c>
      <c r="P2365" s="17">
        <v>-1.0000000000000002</v>
      </c>
      <c r="Q2365" s="17">
        <v>4.554381307959968</v>
      </c>
      <c r="R2365" s="17">
        <v>-1.0000000000000002</v>
      </c>
      <c r="S2365" s="17">
        <v>0.39892395083336896</v>
      </c>
      <c r="T2365" s="17">
        <v>-3.2307511113445486E-3</v>
      </c>
      <c r="U2365" s="17">
        <v>-0.42304018153420653</v>
      </c>
      <c r="V2365" s="17">
        <v>-1.0586733419304142</v>
      </c>
      <c r="W2365" s="17">
        <v>-4.823246140167553E-2</v>
      </c>
      <c r="X2365" s="17">
        <v>1.8695047140657908</v>
      </c>
      <c r="Y2365" s="17">
        <v>1.1915300526921163E-2</v>
      </c>
      <c r="Z2365" s="17">
        <v>43.398036307456259</v>
      </c>
      <c r="AA2365" s="17">
        <v>0.42958443928545198</v>
      </c>
      <c r="AB2365" s="17">
        <v>1.4345516986287832</v>
      </c>
      <c r="AC2365" s="17">
        <v>43.434335361685775</v>
      </c>
      <c r="AD2365" s="17">
        <v>0.72106062387237824</v>
      </c>
      <c r="AE2365" s="17">
        <v>1.2154347523188322</v>
      </c>
      <c r="AF2365" s="17">
        <v>89.482358120089671</v>
      </c>
      <c r="AG2365" s="17">
        <v>63.161353087719604</v>
      </c>
      <c r="AH2365" s="17">
        <v>0.15534308856993084</v>
      </c>
      <c r="AI2365" s="17">
        <v>0.1177164683414902</v>
      </c>
      <c r="AJ2365" s="17">
        <v>0.33333333333333298</v>
      </c>
      <c r="AK2365" s="17">
        <v>0.73017420029584257</v>
      </c>
      <c r="AL2365" s="17">
        <v>0.94031798309026926</v>
      </c>
      <c r="AM2365" s="17">
        <v>0.33333333333333298</v>
      </c>
      <c r="AN2365" s="17">
        <v>0.59839803942952996</v>
      </c>
      <c r="AO2365" s="17">
        <v>0.70836917386757881</v>
      </c>
      <c r="AP2365" s="17">
        <v>0.33333333333333298</v>
      </c>
      <c r="AQ2365" s="17">
        <v>8.8320181264966902</v>
      </c>
      <c r="AR2365" s="17">
        <v>2.2766487033744793</v>
      </c>
      <c r="AS2365" s="17">
        <v>7.998324131485071</v>
      </c>
      <c r="AT2365" s="17">
        <v>7.4681749954173133</v>
      </c>
      <c r="AU2365" s="17">
        <v>-1.0000000000000002</v>
      </c>
      <c r="AV2365" s="17">
        <v>-1.0000000000000002</v>
      </c>
      <c r="AW2365" s="17">
        <v>-1.0000000000000002</v>
      </c>
      <c r="AX2365" s="17">
        <v>-1.0000000000000002</v>
      </c>
      <c r="AY2365" s="17">
        <v>-2.0297896883457546E-2</v>
      </c>
      <c r="AZ2365" s="17">
        <v>-0.28185629607787516</v>
      </c>
      <c r="BA2365" s="17">
        <v>-0.27881906539563406</v>
      </c>
      <c r="BB2365" s="17">
        <v>0.35109913840207202</v>
      </c>
      <c r="BC2365" s="17">
        <v>7.0080279913667925E-3</v>
      </c>
      <c r="BD2365" s="17">
        <v>7.3681969796624243</v>
      </c>
      <c r="BE2365" s="17">
        <v>-1.2188946271939998</v>
      </c>
      <c r="BF2365" s="17">
        <v>-1.0000000000000002</v>
      </c>
      <c r="CU2365" t="e">
        <v>#N/A</v>
      </c>
      <c r="CV2365" t="e">
        <v>#N/A</v>
      </c>
    </row>
    <row r="2366" spans="1:100" x14ac:dyDescent="0.25">
      <c r="A2366">
        <v>5561</v>
      </c>
      <c r="B2366" t="s">
        <v>537</v>
      </c>
      <c r="C2366" s="48">
        <v>3</v>
      </c>
      <c r="D2366" s="22">
        <v>1627.874104576581</v>
      </c>
      <c r="E2366" s="17">
        <v>150.14126426173027</v>
      </c>
      <c r="F2366" s="17">
        <v>143.71764424218546</v>
      </c>
      <c r="G2366" s="17">
        <v>1.183442318448888</v>
      </c>
      <c r="H2366" s="17">
        <v>4.628628691755222</v>
      </c>
      <c r="I2366" s="17">
        <v>110.04634675131609</v>
      </c>
      <c r="J2366" s="17">
        <v>18.540532295674584</v>
      </c>
      <c r="K2366" s="17">
        <v>-0.99999999999999878</v>
      </c>
      <c r="L2366" s="17">
        <v>-0.99999999999999878</v>
      </c>
      <c r="M2366" s="17">
        <v>-0.99999999999999878</v>
      </c>
      <c r="N2366" s="17">
        <v>0.33441606657202816</v>
      </c>
      <c r="O2366" s="17">
        <v>-0.99999999999999878</v>
      </c>
      <c r="P2366" s="17">
        <v>-0.99999999999999878</v>
      </c>
      <c r="Q2366" s="17">
        <v>5.2304796839757168</v>
      </c>
      <c r="R2366" s="17">
        <v>-0.99999999999999878</v>
      </c>
      <c r="S2366" s="17">
        <v>-0.44498544554443703</v>
      </c>
      <c r="T2366" s="17">
        <v>-1.3786935729969605E-3</v>
      </c>
      <c r="U2366" s="17">
        <v>0.14405994943418854</v>
      </c>
      <c r="V2366" s="17">
        <v>-7.481057862212892E-2</v>
      </c>
      <c r="W2366" s="17">
        <v>-0.60185099222049698</v>
      </c>
      <c r="X2366" s="17">
        <v>3.2397890752945058</v>
      </c>
      <c r="Y2366" s="17">
        <v>7.6310875688356483E-2</v>
      </c>
      <c r="Z2366" s="17">
        <v>46.403807421061806</v>
      </c>
      <c r="AA2366" s="17">
        <v>0.67588764883865382</v>
      </c>
      <c r="AB2366" s="17">
        <v>0.8604037500590247</v>
      </c>
      <c r="AC2366" s="17">
        <v>50.527441453154871</v>
      </c>
      <c r="AD2366" s="17">
        <v>-0.41663794150034983</v>
      </c>
      <c r="AE2366" s="17">
        <v>2.6743815995758782</v>
      </c>
      <c r="AF2366" s="17">
        <v>100.46603422385154</v>
      </c>
      <c r="AG2366" s="17">
        <v>101.71941011226043</v>
      </c>
      <c r="AH2366" s="17">
        <v>-1.5952610987562052E-2</v>
      </c>
      <c r="AI2366" s="17">
        <v>0.37849767568944404</v>
      </c>
      <c r="AJ2366" s="17">
        <v>0.33333333333333298</v>
      </c>
      <c r="AK2366" s="17">
        <v>0.76109919549249583</v>
      </c>
      <c r="AL2366" s="17">
        <v>0.82388149990105064</v>
      </c>
      <c r="AM2366" s="17">
        <v>0.33333333333333298</v>
      </c>
      <c r="AN2366" s="17">
        <v>0.81822531286528744</v>
      </c>
      <c r="AO2366" s="17">
        <v>0.71368332990240346</v>
      </c>
      <c r="AP2366" s="17">
        <v>0.33333333333333298</v>
      </c>
      <c r="AQ2366" s="17">
        <v>9.5803125274644909</v>
      </c>
      <c r="AR2366" s="17">
        <v>1.9242065742790384</v>
      </c>
      <c r="AS2366" s="17">
        <v>9.0053337664705886</v>
      </c>
      <c r="AT2366" s="17">
        <v>7.6109919549249634</v>
      </c>
      <c r="AU2366" s="17">
        <v>-0.99999999999999878</v>
      </c>
      <c r="AV2366" s="17">
        <v>-0.99999999999999878</v>
      </c>
      <c r="AW2366" s="17">
        <v>-0.99999999999999878</v>
      </c>
      <c r="AX2366" s="17">
        <v>-0.99999999999999878</v>
      </c>
      <c r="AY2366" s="17">
        <v>6.6634412912478999E-2</v>
      </c>
      <c r="AZ2366" s="17">
        <v>0.23065052713269099</v>
      </c>
      <c r="BA2366" s="17">
        <v>0.34399166724134328</v>
      </c>
      <c r="BB2366" s="17">
        <v>0.1740470666269526</v>
      </c>
      <c r="BC2366" s="17">
        <v>0.60823192747110755</v>
      </c>
      <c r="BD2366" s="17">
        <v>5.5044293013372716</v>
      </c>
      <c r="BE2366" s="17">
        <v>16.925756522984404</v>
      </c>
      <c r="BF2366" s="17">
        <v>-0.99999999999999878</v>
      </c>
      <c r="CU2366" t="e">
        <v>#N/A</v>
      </c>
      <c r="CV2366" t="e">
        <v>#N/A</v>
      </c>
    </row>
    <row r="2367" spans="1:100" x14ac:dyDescent="0.25">
      <c r="A2367">
        <v>5562</v>
      </c>
      <c r="B2367" t="s">
        <v>2128</v>
      </c>
      <c r="C2367" s="48">
        <v>3</v>
      </c>
      <c r="D2367" s="22">
        <v>1413.4217989582869</v>
      </c>
      <c r="E2367" s="17">
        <v>32.514494901781568</v>
      </c>
      <c r="F2367" s="17">
        <v>-101.35107474370051</v>
      </c>
      <c r="G2367" s="17">
        <v>-0.36073382451110586</v>
      </c>
      <c r="H2367" s="17">
        <v>0.74729757514948802</v>
      </c>
      <c r="I2367" s="17">
        <v>20.405737117562023</v>
      </c>
      <c r="J2367" s="17">
        <v>4.4971075934888063</v>
      </c>
      <c r="K2367" s="17">
        <v>-0.99999999999999889</v>
      </c>
      <c r="L2367" s="17">
        <v>-0.99999999999999889</v>
      </c>
      <c r="M2367" s="17">
        <v>-0.99999999999999889</v>
      </c>
      <c r="N2367" s="17">
        <v>0.15591844187103909</v>
      </c>
      <c r="O2367" s="17">
        <v>-0.99999999999999889</v>
      </c>
      <c r="P2367" s="17">
        <v>-0.99999999999999889</v>
      </c>
      <c r="Q2367" s="17">
        <v>2.5792089735379622</v>
      </c>
      <c r="R2367" s="17">
        <v>-0.99999999999999889</v>
      </c>
      <c r="S2367" s="17">
        <v>-1.3704216335124779</v>
      </c>
      <c r="T2367" s="17">
        <v>-0.19882775903689565</v>
      </c>
      <c r="U2367" s="17">
        <v>0.45446593431824084</v>
      </c>
      <c r="V2367" s="17">
        <v>0.35357704643564247</v>
      </c>
      <c r="W2367" s="17">
        <v>-1.8319113983884743</v>
      </c>
      <c r="X2367" s="17">
        <v>-6.5731495467374179</v>
      </c>
      <c r="Y2367" s="17">
        <v>-0.1904059559089093</v>
      </c>
      <c r="Z2367" s="17">
        <v>18.727457575865888</v>
      </c>
      <c r="AA2367" s="17">
        <v>-0.64789379082879917</v>
      </c>
      <c r="AB2367" s="17">
        <v>-0.96799144405782878</v>
      </c>
      <c r="AC2367" s="17">
        <v>0.2407202542957414</v>
      </c>
      <c r="AD2367" s="17">
        <v>-1.0255959643028156</v>
      </c>
      <c r="AE2367" s="17">
        <v>1.1688018044958064</v>
      </c>
      <c r="AF2367" s="17">
        <v>19.168988190599606</v>
      </c>
      <c r="AG2367" s="17">
        <v>-71.362116684923748</v>
      </c>
      <c r="AH2367" s="17">
        <v>-0.30951914004991937</v>
      </c>
      <c r="AI2367" s="17">
        <v>-0.25705405545719062</v>
      </c>
      <c r="AJ2367" s="17">
        <v>0.33333333333333298</v>
      </c>
      <c r="AK2367" s="17">
        <v>0.23236520285058299</v>
      </c>
      <c r="AL2367" s="17">
        <v>0.44806581213415381</v>
      </c>
      <c r="AM2367" s="17">
        <v>0.33333333333333298</v>
      </c>
      <c r="AN2367" s="17">
        <v>5.0842127188904629E-2</v>
      </c>
      <c r="AO2367" s="17">
        <v>5.6338028715520516E-2</v>
      </c>
      <c r="AP2367" s="17">
        <v>0.33333333333333298</v>
      </c>
      <c r="AQ2367" s="17">
        <v>1.2367489269624197</v>
      </c>
      <c r="AR2367" s="17">
        <v>3.6264635396678875</v>
      </c>
      <c r="AS2367" s="17">
        <v>-1.8775215750407888</v>
      </c>
      <c r="AT2367" s="17">
        <v>2.7481656288617109</v>
      </c>
      <c r="AU2367" s="17">
        <v>-0.99999999999999889</v>
      </c>
      <c r="AV2367" s="17">
        <v>-0.99999999999999889</v>
      </c>
      <c r="AW2367" s="17">
        <v>-0.99999999999999889</v>
      </c>
      <c r="AX2367" s="17">
        <v>-0.99999999999999889</v>
      </c>
      <c r="AY2367" s="17">
        <v>-3.3048100821747958E-2</v>
      </c>
      <c r="AZ2367" s="17">
        <v>1.2173744326029625</v>
      </c>
      <c r="BA2367" s="17">
        <v>1.019571206436914</v>
      </c>
      <c r="BB2367" s="17">
        <v>-0.13216764477355702</v>
      </c>
      <c r="BC2367" s="17">
        <v>7.0099946895191251E-2</v>
      </c>
      <c r="BD2367" s="17">
        <v>2.7826810436758844</v>
      </c>
      <c r="BE2367" s="17">
        <v>6.8503547045643511</v>
      </c>
      <c r="BF2367" s="17">
        <v>-0.99999999999999889</v>
      </c>
      <c r="CU2367" t="e">
        <v>#N/A</v>
      </c>
      <c r="CV2367" t="e">
        <v>#N/A</v>
      </c>
    </row>
    <row r="2368" spans="1:100" x14ac:dyDescent="0.25">
      <c r="A2368">
        <v>5563</v>
      </c>
      <c r="B2368" t="s">
        <v>2129</v>
      </c>
      <c r="C2368" s="48">
        <v>2</v>
      </c>
      <c r="D2368" s="22">
        <v>1521.249013671875</v>
      </c>
      <c r="E2368" s="17">
        <v>107.5698609338619</v>
      </c>
      <c r="F2368" s="17">
        <v>35.343153366286742</v>
      </c>
      <c r="G2368" s="17">
        <v>0.7016193891228617</v>
      </c>
      <c r="H2368" s="17">
        <v>8.9372094568137683</v>
      </c>
      <c r="I2368" s="17">
        <v>77.542902266989103</v>
      </c>
      <c r="J2368" s="17">
        <v>17.500464754995626</v>
      </c>
      <c r="K2368" s="17">
        <v>-0.99999999999999944</v>
      </c>
      <c r="L2368" s="17">
        <v>-0.99999999999999944</v>
      </c>
      <c r="M2368" s="17">
        <v>-0.99999999999999944</v>
      </c>
      <c r="N2368" s="17">
        <v>0.33262772326812501</v>
      </c>
      <c r="O2368" s="17">
        <v>-0.99999999999999944</v>
      </c>
      <c r="P2368" s="17">
        <v>-0.99999999999999944</v>
      </c>
      <c r="Q2368" s="17">
        <v>4.691133906262948</v>
      </c>
      <c r="R2368" s="17">
        <v>-0.99999999999999944</v>
      </c>
      <c r="S2368" s="17">
        <v>2.0612200483734191</v>
      </c>
      <c r="T2368" s="17">
        <v>0.24772802825661661</v>
      </c>
      <c r="U2368" s="17">
        <v>0.41647917288595077</v>
      </c>
      <c r="V2368" s="17">
        <v>0.37803539624123866</v>
      </c>
      <c r="W2368" s="17">
        <v>4.578378114632816</v>
      </c>
      <c r="X2368" s="17">
        <v>2.8718010643432681</v>
      </c>
      <c r="Y2368" s="17">
        <v>0.19539105551817157</v>
      </c>
      <c r="Z2368" s="17">
        <v>41.662810920419446</v>
      </c>
      <c r="AA2368" s="17">
        <v>1.1506140152049869</v>
      </c>
      <c r="AB2368" s="17">
        <v>1.9454928506628035</v>
      </c>
      <c r="AC2368" s="17">
        <v>27.548936036513794</v>
      </c>
      <c r="AD2368" s="17">
        <v>1.4272024908970313</v>
      </c>
      <c r="AE2368" s="17">
        <v>1.1450895541878796</v>
      </c>
      <c r="AF2368" s="17">
        <v>68.890161890107734</v>
      </c>
      <c r="AG2368" s="17">
        <v>26.814098773822042</v>
      </c>
      <c r="AH2368" s="17">
        <v>0.39843347086542746</v>
      </c>
      <c r="AI2368" s="17">
        <v>0.51312753455480808</v>
      </c>
      <c r="AJ2368" s="17">
        <v>0.33333333333333298</v>
      </c>
      <c r="AK2368" s="17">
        <v>0.91143655069802842</v>
      </c>
      <c r="AL2368" s="17">
        <v>0.96179046876428387</v>
      </c>
      <c r="AM2368" s="17">
        <v>0.33333333333333298</v>
      </c>
      <c r="AN2368" s="17">
        <v>0.54480239155397858</v>
      </c>
      <c r="AO2368" s="17">
        <v>0.63427189171521459</v>
      </c>
      <c r="AP2368" s="17">
        <v>0.33333333333333298</v>
      </c>
      <c r="AQ2368" s="17">
        <v>9.9301708424833812</v>
      </c>
      <c r="AR2368" s="17">
        <v>2.2444243630026963</v>
      </c>
      <c r="AS2368" s="17">
        <v>7.9615673768257187</v>
      </c>
      <c r="AT2368" s="17">
        <v>9.0685366615660303</v>
      </c>
      <c r="AU2368" s="17">
        <v>-0.99999999999999944</v>
      </c>
      <c r="AV2368" s="17">
        <v>-0.99999999999999944</v>
      </c>
      <c r="AW2368" s="17">
        <v>-0.99999999999999944</v>
      </c>
      <c r="AX2368" s="17">
        <v>-0.99999999999999944</v>
      </c>
      <c r="AY2368" s="17">
        <v>5.1138578497593366E-2</v>
      </c>
      <c r="AZ2368" s="17">
        <v>3.0320000926190194E-2</v>
      </c>
      <c r="BA2368" s="17">
        <v>0.53490568021596907</v>
      </c>
      <c r="BB2368" s="17">
        <v>1.4126746698448295E-2</v>
      </c>
      <c r="BC2368" s="17">
        <v>0.29484166722058774</v>
      </c>
      <c r="BD2368" s="17">
        <v>1.5533159253250575</v>
      </c>
      <c r="BE2368" s="17">
        <v>9.0705673678637933</v>
      </c>
      <c r="BF2368" s="17">
        <v>-0.99999999999999944</v>
      </c>
      <c r="BG2368" s="22">
        <v>279.71401451247959</v>
      </c>
    </row>
    <row r="2369" spans="1:100" x14ac:dyDescent="0.25">
      <c r="A2369">
        <v>5564</v>
      </c>
      <c r="B2369" t="s">
        <v>2130</v>
      </c>
      <c r="C2369" s="48">
        <v>2</v>
      </c>
      <c r="D2369" s="22">
        <v>1436.866162109375</v>
      </c>
      <c r="E2369" s="17">
        <v>6.8421562424137221</v>
      </c>
      <c r="F2369" s="17">
        <v>-127.15517367480385</v>
      </c>
      <c r="G2369" s="17">
        <v>-0.42783860269863944</v>
      </c>
      <c r="H2369" s="17">
        <v>-1.3654178683144735</v>
      </c>
      <c r="I2369" s="17">
        <v>-1.5554824953341182</v>
      </c>
      <c r="J2369" s="17">
        <v>-2.0355128225029588</v>
      </c>
      <c r="K2369" s="17">
        <v>-1.000000000000002</v>
      </c>
      <c r="L2369" s="17">
        <v>-1.000000000000002</v>
      </c>
      <c r="M2369" s="17">
        <v>-1.000000000000002</v>
      </c>
      <c r="N2369" s="17">
        <v>5.116716400714022E-2</v>
      </c>
      <c r="O2369" s="17">
        <v>-1.000000000000002</v>
      </c>
      <c r="P2369" s="17">
        <v>-1.000000000000002</v>
      </c>
      <c r="Q2369" s="17">
        <v>1.6675828434017848</v>
      </c>
      <c r="R2369" s="17">
        <v>-1.000000000000002</v>
      </c>
      <c r="S2369" s="17">
        <v>-1.8821066402097271</v>
      </c>
      <c r="T2369" s="17">
        <v>-0.19488520525036021</v>
      </c>
      <c r="U2369" s="17">
        <v>-0.90983035970036652</v>
      </c>
      <c r="V2369" s="17">
        <v>-1.3598589286889342</v>
      </c>
      <c r="W2369" s="17">
        <v>-4.228030145960882</v>
      </c>
      <c r="X2369" s="17">
        <v>-7.9785009003506069</v>
      </c>
      <c r="Y2369" s="17">
        <v>-0.20282410814613186</v>
      </c>
      <c r="Z2369" s="17">
        <v>5.1005898210426324</v>
      </c>
      <c r="AA2369" s="17">
        <v>-1.5421513896269374</v>
      </c>
      <c r="AB2369" s="17">
        <v>-1.9358904699845865</v>
      </c>
      <c r="AC2369" s="17">
        <v>-17.013363183078017</v>
      </c>
      <c r="AD2369" s="17">
        <v>-1.9740994447466051</v>
      </c>
      <c r="AE2369" s="17">
        <v>-1.7033216882112829</v>
      </c>
      <c r="AF2369" s="17">
        <v>-3.281118533423772</v>
      </c>
      <c r="AG2369" s="17">
        <v>-96.494185652469341</v>
      </c>
      <c r="AH2369" s="17">
        <v>-0.45467392028364306</v>
      </c>
      <c r="AI2369" s="17">
        <v>-0.49620530434398497</v>
      </c>
      <c r="AJ2369" s="17">
        <v>0.33333333333333298</v>
      </c>
      <c r="AK2369" s="17">
        <v>-0.22733385853627319</v>
      </c>
      <c r="AL2369" s="17">
        <v>-3.2821565813442977E-2</v>
      </c>
      <c r="AM2369" s="17">
        <v>0.33333333333333298</v>
      </c>
      <c r="AN2369" s="17">
        <v>-0.48179296772235464</v>
      </c>
      <c r="AO2369" s="17">
        <v>-0.48752099920563124</v>
      </c>
      <c r="AP2369" s="17">
        <v>0.33333333333333298</v>
      </c>
      <c r="AQ2369" s="17">
        <v>-2.8682707552948719</v>
      </c>
      <c r="AR2369" s="17">
        <v>2.2444243630026963</v>
      </c>
      <c r="AS2369" s="17">
        <v>-8.3300872345111543</v>
      </c>
      <c r="AT2369" s="17">
        <v>-2.3297534029187634</v>
      </c>
      <c r="AU2369" s="17">
        <v>-1.000000000000002</v>
      </c>
      <c r="AV2369" s="17">
        <v>-1.000000000000002</v>
      </c>
      <c r="AW2369" s="17">
        <v>-1.000000000000002</v>
      </c>
      <c r="AX2369" s="17">
        <v>-1.000000000000002</v>
      </c>
      <c r="AY2369" s="17">
        <v>-0.12042910136605395</v>
      </c>
      <c r="AZ2369" s="17">
        <v>1.2135462847296847</v>
      </c>
      <c r="BA2369" s="17">
        <v>-0.60257368638314002</v>
      </c>
      <c r="BB2369" s="17">
        <v>0.67307139508137326</v>
      </c>
      <c r="BC2369" s="17">
        <v>-0.33588442756516312</v>
      </c>
      <c r="BD2369" s="17">
        <v>19.123721349788141</v>
      </c>
      <c r="BE2369" s="17">
        <v>-7.9036656967247128</v>
      </c>
      <c r="BF2369" s="17">
        <v>-1.000000000000002</v>
      </c>
      <c r="BG2369" s="22">
        <v>-57.171346412280172</v>
      </c>
    </row>
    <row r="2370" spans="1:100" x14ac:dyDescent="0.25">
      <c r="A2370">
        <v>5567</v>
      </c>
      <c r="B2370" t="s">
        <v>2131</v>
      </c>
      <c r="C2370" s="48">
        <v>2</v>
      </c>
      <c r="D2370" s="22">
        <v>1564.450693359375</v>
      </c>
      <c r="E2370" s="17">
        <v>138.98282024457731</v>
      </c>
      <c r="F2370" s="17">
        <v>86.019909587800086</v>
      </c>
      <c r="G2370" s="17">
        <v>1.0538523527244177</v>
      </c>
      <c r="H2370" s="17">
        <v>12.150188586528763</v>
      </c>
      <c r="I2370" s="17">
        <v>102.21053814426254</v>
      </c>
      <c r="J2370" s="17">
        <v>23.592958082594635</v>
      </c>
      <c r="K2370" s="17">
        <v>-0.99999999999999867</v>
      </c>
      <c r="L2370" s="17">
        <v>-0.99999999999999867</v>
      </c>
      <c r="M2370" s="17">
        <v>-0.99999999999999867</v>
      </c>
      <c r="N2370" s="17">
        <v>0.42040406169179967</v>
      </c>
      <c r="O2370" s="17">
        <v>-0.99999999999999867</v>
      </c>
      <c r="P2370" s="17">
        <v>-0.99999999999999867</v>
      </c>
      <c r="Q2370" s="17">
        <v>5.634059060791877</v>
      </c>
      <c r="R2370" s="17">
        <v>-0.99999999999999867</v>
      </c>
      <c r="S2370" s="17">
        <v>3.2909865877457518</v>
      </c>
      <c r="T2370" s="17">
        <v>0.38576146738966655</v>
      </c>
      <c r="U2370" s="17">
        <v>0.83010229184981599</v>
      </c>
      <c r="V2370" s="17">
        <v>0.92001541933998454</v>
      </c>
      <c r="W2370" s="17">
        <v>7.3247461095253295</v>
      </c>
      <c r="X2370" s="17">
        <v>6.2555781013558232</v>
      </c>
      <c r="Y2370" s="17">
        <v>0.31957850495340789</v>
      </c>
      <c r="Z2370" s="17">
        <v>53.065111481345603</v>
      </c>
      <c r="AA2370" s="17">
        <v>1.9903802975242231</v>
      </c>
      <c r="AB2370" s="17">
        <v>3.15594172065614</v>
      </c>
      <c r="AC2370" s="17">
        <v>41.446142336061371</v>
      </c>
      <c r="AD2370" s="17">
        <v>2.4879330975868341</v>
      </c>
      <c r="AE2370" s="17">
        <v>2.0333955741826535</v>
      </c>
      <c r="AF2370" s="17">
        <v>91.397509816790958</v>
      </c>
      <c r="AG2370" s="17">
        <v>65.269041564611896</v>
      </c>
      <c r="AH2370" s="17">
        <v>0.66448368860767226</v>
      </c>
      <c r="AI2370" s="17">
        <v>0.82789824730379546</v>
      </c>
      <c r="AJ2370" s="17">
        <v>0.33333333333333298</v>
      </c>
      <c r="AK2370" s="17">
        <v>1.2665736863957202</v>
      </c>
      <c r="AL2370" s="17">
        <v>1.2719703489456555</v>
      </c>
      <c r="AM2370" s="17">
        <v>0.33333333333333298</v>
      </c>
      <c r="AN2370" s="17">
        <v>0.86495659687714044</v>
      </c>
      <c r="AO2370" s="17">
        <v>0.98411441563145874</v>
      </c>
      <c r="AP2370" s="17">
        <v>0.33333333333333298</v>
      </c>
      <c r="AQ2370" s="17">
        <v>13.921495040558836</v>
      </c>
      <c r="AR2370" s="17">
        <v>2.2444243630026963</v>
      </c>
      <c r="AS2370" s="17">
        <v>13.042285586158684</v>
      </c>
      <c r="AT2370" s="17">
        <v>12.623209361635919</v>
      </c>
      <c r="AU2370" s="17">
        <v>-0.99999999999999867</v>
      </c>
      <c r="AV2370" s="17">
        <v>-0.99999999999999867</v>
      </c>
      <c r="AW2370" s="17">
        <v>-0.99999999999999867</v>
      </c>
      <c r="AX2370" s="17">
        <v>-0.99999999999999867</v>
      </c>
      <c r="AY2370" s="17">
        <v>0.1046437046503207</v>
      </c>
      <c r="AZ2370" s="17">
        <v>-0.33868115146127015</v>
      </c>
      <c r="BA2370" s="17">
        <v>0.88964019113538428</v>
      </c>
      <c r="BB2370" s="17">
        <v>-0.19137184468783863</v>
      </c>
      <c r="BC2370" s="17">
        <v>0.49154001562833571</v>
      </c>
      <c r="BD2370" s="17">
        <v>-3.9261937325406198</v>
      </c>
      <c r="BE2370" s="17">
        <v>14.364154611034525</v>
      </c>
      <c r="BF2370" s="17">
        <v>-0.99999999999999867</v>
      </c>
      <c r="BG2370" s="22">
        <v>275.01182850909095</v>
      </c>
    </row>
    <row r="2371" spans="1:100" x14ac:dyDescent="0.25">
      <c r="A2371">
        <v>5568</v>
      </c>
      <c r="B2371" t="s">
        <v>2132</v>
      </c>
      <c r="C2371" s="48">
        <v>2</v>
      </c>
      <c r="D2371" s="22">
        <v>1510.8313671875001</v>
      </c>
      <c r="E2371" s="17">
        <v>40.075823680817734</v>
      </c>
      <c r="F2371" s="17">
        <v>-73.541171680781304</v>
      </c>
      <c r="G2371" s="17">
        <v>-5.5190070690243231E-2</v>
      </c>
      <c r="H2371" s="17">
        <v>2.0337868620420521</v>
      </c>
      <c r="I2371" s="17">
        <v>24.541899770631019</v>
      </c>
      <c r="J2371" s="17">
        <v>4.4101039408643032</v>
      </c>
      <c r="K2371" s="17">
        <v>-1.0000000000000011</v>
      </c>
      <c r="L2371" s="17">
        <v>-1.0000000000000011</v>
      </c>
      <c r="M2371" s="17">
        <v>-1.0000000000000011</v>
      </c>
      <c r="N2371" s="17">
        <v>0.14403105534825728</v>
      </c>
      <c r="O2371" s="17">
        <v>-1.0000000000000011</v>
      </c>
      <c r="P2371" s="17">
        <v>-1.0000000000000011</v>
      </c>
      <c r="Q2371" s="17">
        <v>2.6651603302904734</v>
      </c>
      <c r="R2371" s="17">
        <v>-1.0000000000000011</v>
      </c>
      <c r="S2371" s="17">
        <v>-0.58106232304996674</v>
      </c>
      <c r="T2371" s="17">
        <v>-4.8851290834593886E-2</v>
      </c>
      <c r="U2371" s="17">
        <v>-0.47223347350723782</v>
      </c>
      <c r="V2371" s="17">
        <v>-0.78646551905311879</v>
      </c>
      <c r="W2371" s="17">
        <v>-1.3224815249941169</v>
      </c>
      <c r="X2371" s="17">
        <v>-4.3985987452733797</v>
      </c>
      <c r="Y2371" s="17">
        <v>-7.1438702723777697E-2</v>
      </c>
      <c r="Z2371" s="17">
        <v>17.163772443422481</v>
      </c>
      <c r="AA2371" s="17">
        <v>-0.6537119058925156</v>
      </c>
      <c r="AB2371" s="17">
        <v>-0.65528348231920464</v>
      </c>
      <c r="AC2371" s="17">
        <v>-2.3106690524899385</v>
      </c>
      <c r="AD2371" s="17">
        <v>-0.85188845291431137</v>
      </c>
      <c r="AE2371" s="17">
        <v>-0.76352908350853843</v>
      </c>
      <c r="AF2371" s="17">
        <v>20.53076459790185</v>
      </c>
      <c r="AG2371" s="17">
        <v>-55.810378455863777</v>
      </c>
      <c r="AH2371" s="17">
        <v>-0.17320332176716813</v>
      </c>
      <c r="AI2371" s="17">
        <v>-0.16319035075822558</v>
      </c>
      <c r="AJ2371" s="17">
        <v>0.33333333333333298</v>
      </c>
      <c r="AK2371" s="17">
        <v>0.14838717258537726</v>
      </c>
      <c r="AL2371" s="17">
        <v>0.29533646864832036</v>
      </c>
      <c r="AM2371" s="17">
        <v>0.33333333333333298</v>
      </c>
      <c r="AN2371" s="17">
        <v>-0.14308249210387136</v>
      </c>
      <c r="AO2371" s="17">
        <v>-0.11740145775643146</v>
      </c>
      <c r="AP2371" s="17">
        <v>0.33333333333333298</v>
      </c>
      <c r="AQ2371" s="17">
        <v>1.3543922458457649</v>
      </c>
      <c r="AR2371" s="17">
        <v>2.2444243630026963</v>
      </c>
      <c r="AS2371" s="17">
        <v>-2.9548884941741429</v>
      </c>
      <c r="AT2371" s="17">
        <v>1.4309495986032514</v>
      </c>
      <c r="AU2371" s="17">
        <v>-1.0000000000000011</v>
      </c>
      <c r="AV2371" s="17">
        <v>-1.0000000000000011</v>
      </c>
      <c r="AW2371" s="17">
        <v>-1.0000000000000011</v>
      </c>
      <c r="AX2371" s="17">
        <v>-1.0000000000000011</v>
      </c>
      <c r="AY2371" s="17">
        <v>-6.3822795948562341E-2</v>
      </c>
      <c r="AZ2371" s="17">
        <v>0.82315767277074969</v>
      </c>
      <c r="BA2371" s="17">
        <v>-0.22727861633861535</v>
      </c>
      <c r="BB2371" s="17">
        <v>0.45566202025489178</v>
      </c>
      <c r="BC2371" s="17">
        <v>-0.12778536144385841</v>
      </c>
      <c r="BD2371" s="17">
        <v>13.326617043448161</v>
      </c>
      <c r="BE2371" s="17">
        <v>-2.303259945213636</v>
      </c>
      <c r="BF2371" s="17">
        <v>-1.0000000000000011</v>
      </c>
      <c r="BG2371" s="22">
        <v>352.84612097383791</v>
      </c>
    </row>
    <row r="2372" spans="1:100" x14ac:dyDescent="0.25">
      <c r="A2372">
        <v>5570</v>
      </c>
      <c r="B2372" t="s">
        <v>2133</v>
      </c>
      <c r="C2372" s="48">
        <v>3</v>
      </c>
      <c r="D2372" s="22">
        <v>1400.7353714889687</v>
      </c>
      <c r="E2372" s="17">
        <v>58.64882772913613</v>
      </c>
      <c r="F2372" s="17">
        <v>-92.547986567147461</v>
      </c>
      <c r="G2372" s="17">
        <v>-7.7074868037180055E-2</v>
      </c>
      <c r="H2372" s="17">
        <v>-0.13412693743208604</v>
      </c>
      <c r="I2372" s="17">
        <v>31.088003420844977</v>
      </c>
      <c r="J2372" s="17">
        <v>12.493095063221489</v>
      </c>
      <c r="K2372" s="17">
        <v>-0.99999999999999944</v>
      </c>
      <c r="L2372" s="17">
        <v>-0.99999999999999944</v>
      </c>
      <c r="M2372" s="17">
        <v>-0.99999999999999944</v>
      </c>
      <c r="N2372" s="17">
        <v>4.0429005389881992E-2</v>
      </c>
      <c r="O2372" s="17">
        <v>-0.99999999999999944</v>
      </c>
      <c r="P2372" s="17">
        <v>-0.99999999999999944</v>
      </c>
      <c r="Q2372" s="17">
        <v>1.1830439161562969</v>
      </c>
      <c r="R2372" s="17">
        <v>-0.99999999999999944</v>
      </c>
      <c r="S2372" s="17">
        <v>-0.27714999966475795</v>
      </c>
      <c r="T2372" s="17">
        <v>-9.8389078619422615E-3</v>
      </c>
      <c r="U2372" s="17">
        <v>-0.38143542712943301</v>
      </c>
      <c r="V2372" s="17">
        <v>-0.91216344729461551</v>
      </c>
      <c r="W2372" s="17">
        <v>-1.3171708535883815</v>
      </c>
      <c r="X2372" s="17">
        <v>0.1500425566038949</v>
      </c>
      <c r="Y2372" s="17">
        <v>-1.3273965123072129E-2</v>
      </c>
      <c r="Z2372" s="17">
        <v>31.536302097187882</v>
      </c>
      <c r="AA2372" s="17">
        <v>1.4153974321929008</v>
      </c>
      <c r="AB2372" s="17">
        <v>-0.29337093441463158</v>
      </c>
      <c r="AC2372" s="17">
        <v>-0.50798929957668693</v>
      </c>
      <c r="AD2372" s="17">
        <v>1.8250231612622394</v>
      </c>
      <c r="AE2372" s="17">
        <v>-1.5753105400751646</v>
      </c>
      <c r="AF2372" s="17">
        <v>29.159631323121349</v>
      </c>
      <c r="AG2372" s="17">
        <v>-70.465162325328393</v>
      </c>
      <c r="AH2372" s="17">
        <v>0.46056669592146493</v>
      </c>
      <c r="AI2372" s="17">
        <v>0.1788676939687911</v>
      </c>
      <c r="AJ2372" s="17">
        <v>0.33333333333333298</v>
      </c>
      <c r="AK2372" s="17">
        <v>0.68644673252701682</v>
      </c>
      <c r="AL2372" s="17">
        <v>0.64757223205048597</v>
      </c>
      <c r="AM2372" s="17">
        <v>0.33333333333333298</v>
      </c>
      <c r="AN2372" s="17">
        <v>-0.33474286789334518</v>
      </c>
      <c r="AO2372" s="17">
        <v>-0.44076550647455615</v>
      </c>
      <c r="AP2372" s="17">
        <v>0.33333333333333298</v>
      </c>
      <c r="AQ2372" s="17">
        <v>1.9283720977236072</v>
      </c>
      <c r="AR2372" s="17">
        <v>3.5773053772766823</v>
      </c>
      <c r="AS2372" s="17">
        <v>0.20492797531262263</v>
      </c>
      <c r="AT2372" s="17">
        <v>8.7108617106321837</v>
      </c>
      <c r="AU2372" s="17">
        <v>-0.99999999999999944</v>
      </c>
      <c r="AV2372" s="17">
        <v>-0.99999999999999944</v>
      </c>
      <c r="AW2372" s="17">
        <v>-0.99999999999999944</v>
      </c>
      <c r="AX2372" s="17">
        <v>-0.99999999999999944</v>
      </c>
      <c r="AY2372" s="17">
        <v>-5.962888699299293E-2</v>
      </c>
      <c r="AZ2372" s="17">
        <v>-1.471291657737692</v>
      </c>
      <c r="BA2372" s="17">
        <v>2.0371120244731005</v>
      </c>
      <c r="BB2372" s="17">
        <v>1.8387219208750076E-2</v>
      </c>
      <c r="BC2372" s="17">
        <v>0.20065184240545048</v>
      </c>
      <c r="BD2372" s="17">
        <v>-6.89677780846971</v>
      </c>
      <c r="BE2372" s="17">
        <v>15.201856182501773</v>
      </c>
      <c r="BF2372" s="17">
        <v>-0.99999999999999944</v>
      </c>
      <c r="CU2372" t="e">
        <v>#N/A</v>
      </c>
      <c r="CV2372" t="e">
        <v>#N/A</v>
      </c>
    </row>
    <row r="2373" spans="1:100" x14ac:dyDescent="0.25">
      <c r="A2373">
        <v>5572</v>
      </c>
      <c r="B2373" t="s">
        <v>2134</v>
      </c>
      <c r="C2373" s="48">
        <v>2</v>
      </c>
      <c r="D2373" s="22">
        <v>1517.100556640625</v>
      </c>
      <c r="E2373" s="17">
        <v>110.49497728949564</v>
      </c>
      <c r="F2373" s="17">
        <v>40.062078667394772</v>
      </c>
      <c r="G2373" s="17">
        <v>0.73441866768280284</v>
      </c>
      <c r="H2373" s="17">
        <v>9.2363960985331062</v>
      </c>
      <c r="I2373" s="17">
        <v>79.839906648070027</v>
      </c>
      <c r="J2373" s="17">
        <v>18.067786404091901</v>
      </c>
      <c r="K2373" s="17">
        <v>-0.99999999999999933</v>
      </c>
      <c r="L2373" s="17">
        <v>-0.99999999999999933</v>
      </c>
      <c r="M2373" s="17">
        <v>-0.99999999999999933</v>
      </c>
      <c r="N2373" s="17">
        <v>0.34080129267370307</v>
      </c>
      <c r="O2373" s="17">
        <v>-0.99999999999999933</v>
      </c>
      <c r="P2373" s="17">
        <v>-0.99999999999999933</v>
      </c>
      <c r="Q2373" s="17">
        <v>4.7789373431938387</v>
      </c>
      <c r="R2373" s="17">
        <v>-0.99999999999999933</v>
      </c>
      <c r="S2373" s="17">
        <v>2.1757336216521406</v>
      </c>
      <c r="T2373" s="17">
        <v>0.26058144542240169</v>
      </c>
      <c r="U2373" s="17">
        <v>0.45499498855240811</v>
      </c>
      <c r="V2373" s="17">
        <v>0.42850356812888707</v>
      </c>
      <c r="W2373" s="17">
        <v>4.8341147951851884</v>
      </c>
      <c r="X2373" s="17">
        <v>3.1868920895752324</v>
      </c>
      <c r="Y2373" s="17">
        <v>0.20695515987122859</v>
      </c>
      <c r="Z2373" s="17">
        <v>42.724571944992498</v>
      </c>
      <c r="AA2373" s="17">
        <v>1.2288114897894276</v>
      </c>
      <c r="AB2373" s="17">
        <v>2.0582075984919932</v>
      </c>
      <c r="AC2373" s="17">
        <v>28.843018043953194</v>
      </c>
      <c r="AD2373" s="17">
        <v>1.5259757524627204</v>
      </c>
      <c r="AE2373" s="17">
        <v>1.2278069588804161</v>
      </c>
      <c r="AF2373" s="17">
        <v>70.986004274490227</v>
      </c>
      <c r="AG2373" s="17">
        <v>30.394951535883482</v>
      </c>
      <c r="AH2373" s="17">
        <v>0.42320757239594742</v>
      </c>
      <c r="AI2373" s="17">
        <v>0.54243839797997007</v>
      </c>
      <c r="AJ2373" s="17">
        <v>0.33333333333333298</v>
      </c>
      <c r="AK2373" s="17">
        <v>0.94450626036297813</v>
      </c>
      <c r="AL2373" s="17">
        <v>0.99067384239783851</v>
      </c>
      <c r="AM2373" s="17">
        <v>0.33333333333333298</v>
      </c>
      <c r="AN2373" s="17">
        <v>0.5746145557965322</v>
      </c>
      <c r="AO2373" s="17">
        <v>0.66684857697690902</v>
      </c>
      <c r="AP2373" s="17">
        <v>0.33333333333333298</v>
      </c>
      <c r="AQ2373" s="17">
        <v>10.301835529561897</v>
      </c>
      <c r="AR2373" s="17">
        <v>2.2444243630026963</v>
      </c>
      <c r="AS2373" s="17">
        <v>8.4346744084009462</v>
      </c>
      <c r="AT2373" s="17">
        <v>9.3995411731451828</v>
      </c>
      <c r="AU2373" s="17">
        <v>-0.99999999999999933</v>
      </c>
      <c r="AV2373" s="17">
        <v>-0.99999999999999933</v>
      </c>
      <c r="AW2373" s="17">
        <v>-0.99999999999999933</v>
      </c>
      <c r="AX2373" s="17">
        <v>-0.99999999999999933</v>
      </c>
      <c r="AY2373" s="17">
        <v>5.6120876347073648E-2</v>
      </c>
      <c r="AZ2373" s="17">
        <v>-4.0407001914555263E-3</v>
      </c>
      <c r="BA2373" s="17">
        <v>0.56793789821028473</v>
      </c>
      <c r="BB2373" s="17">
        <v>-5.0088999873026674E-3</v>
      </c>
      <c r="BC2373" s="17">
        <v>0.31315785164506449</v>
      </c>
      <c r="BD2373" s="17">
        <v>1.0430741756530217</v>
      </c>
      <c r="BE2373" s="17">
        <v>9.5634963680198162</v>
      </c>
      <c r="BF2373" s="17">
        <v>-0.99999999999999933</v>
      </c>
      <c r="BG2373" s="22">
        <v>582.94917096618383</v>
      </c>
    </row>
    <row r="2374" spans="1:100" x14ac:dyDescent="0.25">
      <c r="A2374">
        <v>5576</v>
      </c>
      <c r="B2374" t="s">
        <v>2135</v>
      </c>
      <c r="C2374" s="48">
        <v>3</v>
      </c>
      <c r="D2374" s="22">
        <v>1633.3289149283983</v>
      </c>
      <c r="E2374" s="17">
        <v>119.13355502312092</v>
      </c>
      <c r="F2374" s="17">
        <v>36.799571135092656</v>
      </c>
      <c r="G2374" s="17">
        <v>1.4599533536270872</v>
      </c>
      <c r="H2374" s="17">
        <v>9.6607488749000527</v>
      </c>
      <c r="I2374" s="17">
        <v>72.888549663040507</v>
      </c>
      <c r="J2374" s="17">
        <v>34.828534375235073</v>
      </c>
      <c r="K2374" s="17">
        <v>-1</v>
      </c>
      <c r="L2374" s="17">
        <v>-1</v>
      </c>
      <c r="M2374" s="17">
        <v>-1</v>
      </c>
      <c r="N2374" s="17">
        <v>0.46098827358367567</v>
      </c>
      <c r="O2374" s="17">
        <v>-1</v>
      </c>
      <c r="P2374" s="17">
        <v>-1</v>
      </c>
      <c r="Q2374" s="17">
        <v>6.1557558178664999</v>
      </c>
      <c r="R2374" s="17">
        <v>-1</v>
      </c>
      <c r="S2374" s="17">
        <v>1.2134326923334333</v>
      </c>
      <c r="T2374" s="17">
        <v>0.43633507247680198</v>
      </c>
      <c r="U2374" s="17">
        <v>0.53906383618334208</v>
      </c>
      <c r="V2374" s="17">
        <v>-0.15848892923844504</v>
      </c>
      <c r="W2374" s="17">
        <v>3.5049930570335519</v>
      </c>
      <c r="X2374" s="17">
        <v>0.94620687539779846</v>
      </c>
      <c r="Y2374" s="17">
        <v>0.46519721175567935</v>
      </c>
      <c r="Z2374" s="17">
        <v>39.361537940158037</v>
      </c>
      <c r="AA2374" s="17">
        <v>0.62909107761166738</v>
      </c>
      <c r="AB2374" s="17">
        <v>0.34101710815940878</v>
      </c>
      <c r="AC2374" s="17">
        <v>21.510073453504511</v>
      </c>
      <c r="AD2374" s="17">
        <v>-0.68950499797934361</v>
      </c>
      <c r="AE2374" s="17">
        <v>2.1007254210722039</v>
      </c>
      <c r="AF2374" s="17">
        <v>63.313353922894187</v>
      </c>
      <c r="AG2374" s="17">
        <v>3.5645672124670686</v>
      </c>
      <c r="AH2374" s="17">
        <v>-0.10263474541391242</v>
      </c>
      <c r="AI2374" s="17">
        <v>9.4388916733985032E-3</v>
      </c>
      <c r="AJ2374" s="17">
        <v>0.33333333333333298</v>
      </c>
      <c r="AK2374" s="17">
        <v>1.4558293773141966</v>
      </c>
      <c r="AL2374" s="17">
        <v>1.3784483829733654</v>
      </c>
      <c r="AM2374" s="17">
        <v>0.33333333333333298</v>
      </c>
      <c r="AN2374" s="17">
        <v>0.45052486376993683</v>
      </c>
      <c r="AO2374" s="17">
        <v>0.52715187338250957</v>
      </c>
      <c r="AP2374" s="17">
        <v>0.33333333333333298</v>
      </c>
      <c r="AQ2374" s="17">
        <v>9.5751957401463681</v>
      </c>
      <c r="AR2374" s="17">
        <v>1.3702309149377601</v>
      </c>
      <c r="AS2374" s="17">
        <v>17.677445027318846</v>
      </c>
      <c r="AT2374" s="17">
        <v>15.780858432978475</v>
      </c>
      <c r="AU2374" s="17">
        <v>-1</v>
      </c>
      <c r="AV2374" s="17">
        <v>-1</v>
      </c>
      <c r="AW2374" s="17">
        <v>-1</v>
      </c>
      <c r="AX2374" s="17">
        <v>-1</v>
      </c>
      <c r="AY2374" s="17">
        <v>0.24159615096771681</v>
      </c>
      <c r="AZ2374" s="17">
        <v>0.28676215934132465</v>
      </c>
      <c r="BA2374" s="17">
        <v>0.60857321745781379</v>
      </c>
      <c r="BB2374" s="17">
        <v>-0.39100641914094519</v>
      </c>
      <c r="BC2374" s="17">
        <v>-5.1597708614943359E-2</v>
      </c>
      <c r="BD2374" s="17">
        <v>-8.3413496818170056</v>
      </c>
      <c r="BE2374" s="17">
        <v>1.7529233719154829</v>
      </c>
      <c r="BF2374" s="17">
        <v>-1</v>
      </c>
      <c r="CU2374" t="e">
        <v>#N/A</v>
      </c>
      <c r="CV2374" t="e">
        <v>#N/A</v>
      </c>
    </row>
    <row r="2375" spans="1:100" x14ac:dyDescent="0.25">
      <c r="A2375">
        <v>5577</v>
      </c>
      <c r="B2375" t="s">
        <v>2136</v>
      </c>
      <c r="C2375" s="48">
        <v>2</v>
      </c>
      <c r="D2375" s="22">
        <v>1494.3939746093749</v>
      </c>
      <c r="E2375" s="17">
        <v>81.120629039419697</v>
      </c>
      <c r="F2375" s="17">
        <v>-7.3259012650515558</v>
      </c>
      <c r="G2375" s="17">
        <v>0.40504461426596833</v>
      </c>
      <c r="H2375" s="17">
        <v>6.2319301091005199</v>
      </c>
      <c r="I2375" s="17">
        <v>56.77312966606415</v>
      </c>
      <c r="J2375" s="17">
        <v>12.370678438364187</v>
      </c>
      <c r="K2375" s="17">
        <v>-1.0000000000000002</v>
      </c>
      <c r="L2375" s="17">
        <v>-1.0000000000000002</v>
      </c>
      <c r="M2375" s="17">
        <v>-1.0000000000000002</v>
      </c>
      <c r="N2375" s="17">
        <v>0.25872138713312509</v>
      </c>
      <c r="O2375" s="17">
        <v>-1.0000000000000002</v>
      </c>
      <c r="P2375" s="17">
        <v>-1.0000000000000002</v>
      </c>
      <c r="Q2375" s="17">
        <v>3.8972053296983358</v>
      </c>
      <c r="R2375" s="17">
        <v>-1.0000000000000002</v>
      </c>
      <c r="S2375" s="17">
        <v>1.0257754073844594</v>
      </c>
      <c r="T2375" s="17">
        <v>0.13150598102109734</v>
      </c>
      <c r="U2375" s="17">
        <v>6.8214824972510746E-2</v>
      </c>
      <c r="V2375" s="17">
        <v>-7.8303504252100573E-2</v>
      </c>
      <c r="W2375" s="17">
        <v>2.2659782147733942</v>
      </c>
      <c r="X2375" s="17">
        <v>2.2712487689987126E-2</v>
      </c>
      <c r="Y2375" s="17">
        <v>9.082712010532952E-2</v>
      </c>
      <c r="Z2375" s="17">
        <v>32.062248022698739</v>
      </c>
      <c r="AA2375" s="17">
        <v>0.44354363324901014</v>
      </c>
      <c r="AB2375" s="17">
        <v>0.92631339220604025</v>
      </c>
      <c r="AC2375" s="17">
        <v>15.847700617530087</v>
      </c>
      <c r="AD2375" s="17">
        <v>0.53408352313709728</v>
      </c>
      <c r="AE2375" s="17">
        <v>0.3971494545724864</v>
      </c>
      <c r="AF2375" s="17">
        <v>49.939318744340454</v>
      </c>
      <c r="AG2375" s="17">
        <v>-5.5643756418042676</v>
      </c>
      <c r="AH2375" s="17">
        <v>0.1744232515470866</v>
      </c>
      <c r="AI2375" s="17">
        <v>0.24809540266531455</v>
      </c>
      <c r="AJ2375" s="17">
        <v>0.33333333333333298</v>
      </c>
      <c r="AK2375" s="17">
        <v>0.61241650729854802</v>
      </c>
      <c r="AL2375" s="17">
        <v>0.70062374776996827</v>
      </c>
      <c r="AM2375" s="17">
        <v>0.33333333333333298</v>
      </c>
      <c r="AN2375" s="17">
        <v>0.27523744115197452</v>
      </c>
      <c r="AO2375" s="17">
        <v>0.33970983055845716</v>
      </c>
      <c r="AP2375" s="17">
        <v>0.33333333333333298</v>
      </c>
      <c r="AQ2375" s="17">
        <v>6.5695368367344944</v>
      </c>
      <c r="AR2375" s="17">
        <v>2.2444243630026963</v>
      </c>
      <c r="AS2375" s="17">
        <v>3.6836802545155516</v>
      </c>
      <c r="AT2375" s="17">
        <v>6.0755565471162436</v>
      </c>
      <c r="AU2375" s="17">
        <v>-1.0000000000000002</v>
      </c>
      <c r="AV2375" s="17">
        <v>-1.0000000000000002</v>
      </c>
      <c r="AW2375" s="17">
        <v>-1.0000000000000002</v>
      </c>
      <c r="AX2375" s="17">
        <v>-1.0000000000000002</v>
      </c>
      <c r="AY2375" s="17">
        <v>6.088079588624444E-3</v>
      </c>
      <c r="AZ2375" s="17">
        <v>0.34101333460020472</v>
      </c>
      <c r="BA2375" s="17">
        <v>0.23622464072954732</v>
      </c>
      <c r="BB2375" s="17">
        <v>0.18715342157473339</v>
      </c>
      <c r="BC2375" s="17">
        <v>0.12922466250509576</v>
      </c>
      <c r="BD2375" s="17">
        <v>6.1669793556051724</v>
      </c>
      <c r="BE2375" s="17">
        <v>4.6134477707195707</v>
      </c>
      <c r="BF2375" s="17">
        <v>-1.0000000000000002</v>
      </c>
      <c r="BG2375" s="22">
        <v>255.63850569008343</v>
      </c>
    </row>
    <row r="2376" spans="1:100" x14ac:dyDescent="0.25">
      <c r="A2376">
        <v>5578</v>
      </c>
      <c r="B2376" t="s">
        <v>2137</v>
      </c>
      <c r="C2376" s="48">
        <v>2</v>
      </c>
      <c r="D2376" s="22">
        <v>1465.2499609375</v>
      </c>
      <c r="E2376" s="17">
        <v>62.868402519878948</v>
      </c>
      <c r="F2376" s="17">
        <v>-36.771189264870443</v>
      </c>
      <c r="G2376" s="17">
        <v>0.20038271738089142</v>
      </c>
      <c r="H2376" s="17">
        <v>4.3650565586639427</v>
      </c>
      <c r="I2376" s="17">
        <v>42.440214601294628</v>
      </c>
      <c r="J2376" s="17">
        <v>8.830688232914321</v>
      </c>
      <c r="K2376" s="17">
        <v>-1.0000000000000007</v>
      </c>
      <c r="L2376" s="17">
        <v>-1.0000000000000007</v>
      </c>
      <c r="M2376" s="17">
        <v>-1.0000000000000007</v>
      </c>
      <c r="N2376" s="17">
        <v>0.2077197098916474</v>
      </c>
      <c r="O2376" s="17">
        <v>-1.0000000000000007</v>
      </c>
      <c r="P2376" s="17">
        <v>-1.0000000000000007</v>
      </c>
      <c r="Q2376" s="17">
        <v>3.3493268779676124</v>
      </c>
      <c r="R2376" s="17">
        <v>-1.0000000000000007</v>
      </c>
      <c r="S2376" s="17">
        <v>0.31123026629299577</v>
      </c>
      <c r="T2376" s="17">
        <v>5.1302852961517861E-2</v>
      </c>
      <c r="U2376" s="17">
        <v>-0.17211728720999747</v>
      </c>
      <c r="V2376" s="17">
        <v>-0.39321627807948778</v>
      </c>
      <c r="W2376" s="17">
        <v>0.6702250018089615</v>
      </c>
      <c r="X2376" s="17">
        <v>-1.9434016997786818</v>
      </c>
      <c r="Y2376" s="17">
        <v>1.8669083813513357E-2</v>
      </c>
      <c r="Z2376" s="17">
        <v>25.437040552642934</v>
      </c>
      <c r="AA2376" s="17">
        <v>-4.4395253907503207E-2</v>
      </c>
      <c r="AB2376" s="17">
        <v>0.22299261472347631</v>
      </c>
      <c r="AC2376" s="17">
        <v>7.772849889231912</v>
      </c>
      <c r="AD2376" s="17">
        <v>-8.2244760932209005E-2</v>
      </c>
      <c r="AE2376" s="17">
        <v>-0.1189930245630475</v>
      </c>
      <c r="AF2376" s="17">
        <v>36.861620185331866</v>
      </c>
      <c r="AG2376" s="17">
        <v>-27.908285353426145</v>
      </c>
      <c r="AH2376" s="17">
        <v>1.9837088818122128E-2</v>
      </c>
      <c r="AI2376" s="17">
        <v>6.5200620483744753E-2</v>
      </c>
      <c r="AJ2376" s="17">
        <v>0.33333333333333298</v>
      </c>
      <c r="AK2376" s="17">
        <v>0.4060671665013556</v>
      </c>
      <c r="AL2376" s="17">
        <v>0.52039642888304005</v>
      </c>
      <c r="AM2376" s="17">
        <v>0.33333333333333298</v>
      </c>
      <c r="AN2376" s="17">
        <v>8.9214627480019709E-2</v>
      </c>
      <c r="AO2376" s="17">
        <v>0.13643687784085096</v>
      </c>
      <c r="AP2376" s="17">
        <v>0.33333333333333298</v>
      </c>
      <c r="AQ2376" s="17">
        <v>4.2504126607659085</v>
      </c>
      <c r="AR2376" s="17">
        <v>2.2444243630026963</v>
      </c>
      <c r="AS2376" s="17">
        <v>0.73157317280333301</v>
      </c>
      <c r="AT2376" s="17">
        <v>4.0101449224823487</v>
      </c>
      <c r="AU2376" s="17">
        <v>-1.0000000000000007</v>
      </c>
      <c r="AV2376" s="17">
        <v>-1.0000000000000007</v>
      </c>
      <c r="AW2376" s="17">
        <v>-1.0000000000000007</v>
      </c>
      <c r="AX2376" s="17">
        <v>-1.0000000000000007</v>
      </c>
      <c r="AY2376" s="17">
        <v>-2.5000608135332066E-2</v>
      </c>
      <c r="AZ2376" s="17">
        <v>0.55541824159188913</v>
      </c>
      <c r="BA2376" s="17">
        <v>3.0109241554435007E-2</v>
      </c>
      <c r="BB2376" s="17">
        <v>0.30655658898499399</v>
      </c>
      <c r="BC2376" s="17">
        <v>1.4934799660715453E-2</v>
      </c>
      <c r="BD2376" s="17">
        <v>9.3508007365235777</v>
      </c>
      <c r="BE2376" s="17">
        <v>1.5376549901793091</v>
      </c>
      <c r="BF2376" s="17">
        <v>-1.0000000000000007</v>
      </c>
      <c r="BG2376" s="22">
        <v>23.543984577248239</v>
      </c>
    </row>
    <row r="2377" spans="1:100" x14ac:dyDescent="0.25">
      <c r="A2377">
        <v>5582</v>
      </c>
      <c r="B2377" t="s">
        <v>2138</v>
      </c>
      <c r="C2377" s="48">
        <v>3</v>
      </c>
      <c r="D2377" s="22">
        <v>1427.9386551076598</v>
      </c>
      <c r="E2377" s="17">
        <v>53.389197964388934</v>
      </c>
      <c r="F2377" s="17">
        <v>-92.755582230519721</v>
      </c>
      <c r="G2377" s="17">
        <v>0.21539523077232836</v>
      </c>
      <c r="H2377" s="17">
        <v>7.3770545133792451</v>
      </c>
      <c r="I2377" s="17">
        <v>37.441660744621792</v>
      </c>
      <c r="J2377" s="17">
        <v>3.6181149272329614</v>
      </c>
      <c r="K2377" s="17">
        <v>-1.000000000000002</v>
      </c>
      <c r="L2377" s="17">
        <v>-1.000000000000002</v>
      </c>
      <c r="M2377" s="17">
        <v>-1.000000000000002</v>
      </c>
      <c r="N2377" s="17">
        <v>0.42258809470871628</v>
      </c>
      <c r="O2377" s="17">
        <v>-1.000000000000002</v>
      </c>
      <c r="P2377" s="17">
        <v>-1.000000000000002</v>
      </c>
      <c r="Q2377" s="17">
        <v>5.0365088192365501</v>
      </c>
      <c r="R2377" s="17">
        <v>-1.000000000000002</v>
      </c>
      <c r="S2377" s="17">
        <v>0.92204658802863382</v>
      </c>
      <c r="T2377" s="17">
        <v>6.2128896952198309E-2</v>
      </c>
      <c r="U2377" s="17">
        <v>0.24822625904271514</v>
      </c>
      <c r="V2377" s="17">
        <v>-0.26925621500367897</v>
      </c>
      <c r="W2377" s="17">
        <v>2.3405456941426981</v>
      </c>
      <c r="X2377" s="17">
        <v>-0.92505743947482333</v>
      </c>
      <c r="Y2377" s="17">
        <v>5.8931899221122248E-2</v>
      </c>
      <c r="Z2377" s="17">
        <v>39.407109359736779</v>
      </c>
      <c r="AA2377" s="17">
        <v>1.4347779127659044</v>
      </c>
      <c r="AB2377" s="17">
        <v>0.31849216968838667</v>
      </c>
      <c r="AC2377" s="17">
        <v>-1.0787431700304853</v>
      </c>
      <c r="AD2377" s="17">
        <v>-0.60483812902499934</v>
      </c>
      <c r="AE2377" s="17">
        <v>-1.4629044259477699</v>
      </c>
      <c r="AF2377" s="17">
        <v>37.183953933446894</v>
      </c>
      <c r="AG2377" s="17">
        <v>-62.811502548133582</v>
      </c>
      <c r="AH2377" s="17">
        <v>-7.1280484904006056E-2</v>
      </c>
      <c r="AI2377" s="17">
        <v>-5.3190813199346834E-2</v>
      </c>
      <c r="AJ2377" s="17">
        <v>0.33333333333333298</v>
      </c>
      <c r="AK2377" s="17">
        <v>0.32273426942489586</v>
      </c>
      <c r="AL2377" s="17">
        <v>0.26398434524588765</v>
      </c>
      <c r="AM2377" s="17">
        <v>0.33333333333333298</v>
      </c>
      <c r="AN2377" s="17">
        <v>-0.25119589560163463</v>
      </c>
      <c r="AO2377" s="17">
        <v>-0.1592521698115589</v>
      </c>
      <c r="AP2377" s="17">
        <v>0.33333333333333298</v>
      </c>
      <c r="AQ2377" s="17">
        <v>0.2577068111749109</v>
      </c>
      <c r="AR2377" s="17">
        <v>3.9043537874486764</v>
      </c>
      <c r="AS2377" s="17">
        <v>-3.513581554464674</v>
      </c>
      <c r="AT2377" s="17">
        <v>3.2273426942489598</v>
      </c>
      <c r="AU2377" s="17">
        <v>-1.000000000000002</v>
      </c>
      <c r="AV2377" s="17">
        <v>-1.000000000000002</v>
      </c>
      <c r="AW2377" s="17">
        <v>-1.000000000000002</v>
      </c>
      <c r="AX2377" s="17">
        <v>-1.000000000000002</v>
      </c>
      <c r="AY2377" s="17">
        <v>-9.6503260207773979E-3</v>
      </c>
      <c r="AZ2377" s="17">
        <v>-0.30466009078302325</v>
      </c>
      <c r="BA2377" s="17">
        <v>0.42374944963346639</v>
      </c>
      <c r="BB2377" s="17">
        <v>0.29058908345137618</v>
      </c>
      <c r="BC2377" s="17">
        <v>0.1133448212395033</v>
      </c>
      <c r="BD2377" s="17">
        <v>5.7414266323692882</v>
      </c>
      <c r="BE2377" s="17">
        <v>4.9523677791549154</v>
      </c>
      <c r="BF2377" s="17">
        <v>-1.000000000000002</v>
      </c>
      <c r="CU2377" t="e">
        <v>#N/A</v>
      </c>
      <c r="CV2377" t="e">
        <v>#N/A</v>
      </c>
    </row>
    <row r="2378" spans="1:100" x14ac:dyDescent="0.25">
      <c r="A2378">
        <v>5583</v>
      </c>
      <c r="B2378" t="s">
        <v>2139</v>
      </c>
      <c r="C2378" s="48">
        <v>2</v>
      </c>
      <c r="D2378" s="22">
        <v>1517.030751953125</v>
      </c>
      <c r="E2378" s="17">
        <v>42.141401931444463</v>
      </c>
      <c r="F2378" s="17">
        <v>-70.208890744493814</v>
      </c>
      <c r="G2378" s="17">
        <v>-3.2028777875624859E-2</v>
      </c>
      <c r="H2378" s="17">
        <v>2.2450582594424562</v>
      </c>
      <c r="I2378" s="17">
        <v>26.163935175143038</v>
      </c>
      <c r="J2378" s="17">
        <v>4.8107195461977454</v>
      </c>
      <c r="K2378" s="17">
        <v>-1.0000000000000011</v>
      </c>
      <c r="L2378" s="17">
        <v>-1.0000000000000011</v>
      </c>
      <c r="M2378" s="17">
        <v>-1.0000000000000011</v>
      </c>
      <c r="N2378" s="17">
        <v>0.14980284188305051</v>
      </c>
      <c r="O2378" s="17">
        <v>-1.0000000000000011</v>
      </c>
      <c r="P2378" s="17">
        <v>-1.0000000000000011</v>
      </c>
      <c r="Q2378" s="17">
        <v>2.7271629474873649</v>
      </c>
      <c r="R2378" s="17">
        <v>-1.0000000000000011</v>
      </c>
      <c r="S2378" s="17">
        <v>-0.50019827608290779</v>
      </c>
      <c r="T2378" s="17">
        <v>-3.977481806702568E-2</v>
      </c>
      <c r="U2378" s="17">
        <v>-0.44503543367796522</v>
      </c>
      <c r="V2378" s="17">
        <v>-0.75082729290213435</v>
      </c>
      <c r="W2378" s="17">
        <v>-1.1418924266428436</v>
      </c>
      <c r="X2378" s="17">
        <v>-4.1760964275678614</v>
      </c>
      <c r="Y2378" s="17">
        <v>-6.3272681432471639E-2</v>
      </c>
      <c r="Z2378" s="17">
        <v>17.913537653786605</v>
      </c>
      <c r="AA2378" s="17">
        <v>-0.59849256309800869</v>
      </c>
      <c r="AB2378" s="17">
        <v>-0.57568968045472824</v>
      </c>
      <c r="AC2378" s="17">
        <v>-1.3968497974213321</v>
      </c>
      <c r="AD2378" s="17">
        <v>-0.78213946653959665</v>
      </c>
      <c r="AE2378" s="17">
        <v>-0.70511798073236331</v>
      </c>
      <c r="AF2378" s="17">
        <v>22.010748953937576</v>
      </c>
      <c r="AG2378" s="17">
        <v>-53.281750297272694</v>
      </c>
      <c r="AH2378" s="17">
        <v>-0.15570902783875656</v>
      </c>
      <c r="AI2378" s="17">
        <v>-0.14249241103986232</v>
      </c>
      <c r="AJ2378" s="17">
        <v>0.33333333333333298</v>
      </c>
      <c r="AK2378" s="17">
        <v>0.17173943100302974</v>
      </c>
      <c r="AL2378" s="17">
        <v>0.31573253537820961</v>
      </c>
      <c r="AM2378" s="17">
        <v>0.33333333333333298</v>
      </c>
      <c r="AN2378" s="17">
        <v>-0.12203055755606101</v>
      </c>
      <c r="AO2378" s="17">
        <v>-9.4397349757626592E-2</v>
      </c>
      <c r="AP2378" s="17">
        <v>0.33333333333333298</v>
      </c>
      <c r="AQ2378" s="17">
        <v>1.6168441967491169</v>
      </c>
      <c r="AR2378" s="17">
        <v>2.2444243630026963</v>
      </c>
      <c r="AS2378" s="17">
        <v>-2.6208027772903622</v>
      </c>
      <c r="AT2378" s="17">
        <v>1.6646892646033393</v>
      </c>
      <c r="AU2378" s="17">
        <v>-1.0000000000000011</v>
      </c>
      <c r="AV2378" s="17">
        <v>-1.0000000000000011</v>
      </c>
      <c r="AW2378" s="17">
        <v>-1.0000000000000011</v>
      </c>
      <c r="AX2378" s="17">
        <v>-1.0000000000000011</v>
      </c>
      <c r="AY2378" s="17">
        <v>-6.0304533826712074E-2</v>
      </c>
      <c r="AZ2378" s="17">
        <v>0.79889377750101165</v>
      </c>
      <c r="BA2378" s="17">
        <v>-0.20395283275820908</v>
      </c>
      <c r="BB2378" s="17">
        <v>0.44214933535617384</v>
      </c>
      <c r="BC2378" s="17">
        <v>-0.11485134187612386</v>
      </c>
      <c r="BD2378" s="17">
        <v>12.966308552247664</v>
      </c>
      <c r="BE2378" s="17">
        <v>-1.955176895503679</v>
      </c>
      <c r="BF2378" s="17">
        <v>-1.0000000000000011</v>
      </c>
      <c r="BG2378" s="22">
        <v>555.20277347380033</v>
      </c>
    </row>
    <row r="2379" spans="1:100" x14ac:dyDescent="0.25">
      <c r="A2379">
        <v>5584</v>
      </c>
      <c r="B2379" t="s">
        <v>2140</v>
      </c>
      <c r="C2379" s="48">
        <v>2</v>
      </c>
      <c r="D2379" s="22">
        <v>1488.5252343749999</v>
      </c>
      <c r="E2379" s="17">
        <v>37.341772841114647</v>
      </c>
      <c r="F2379" s="17">
        <v>-77.95186175714079</v>
      </c>
      <c r="G2379" s="17">
        <v>-8.5846934960189303E-2</v>
      </c>
      <c r="H2379" s="17">
        <v>1.7541427762793562</v>
      </c>
      <c r="I2379" s="17">
        <v>22.394933293622167</v>
      </c>
      <c r="J2379" s="17">
        <v>3.8798391436687876</v>
      </c>
      <c r="K2379" s="17">
        <v>-1.0000000000000011</v>
      </c>
      <c r="L2379" s="17">
        <v>-1.0000000000000011</v>
      </c>
      <c r="M2379" s="17">
        <v>-1.0000000000000011</v>
      </c>
      <c r="N2379" s="17">
        <v>0.13639137487754638</v>
      </c>
      <c r="O2379" s="17">
        <v>-1.0000000000000011</v>
      </c>
      <c r="P2379" s="17">
        <v>-1.0000000000000011</v>
      </c>
      <c r="Q2379" s="17">
        <v>2.583092121274662</v>
      </c>
      <c r="R2379" s="17">
        <v>-1.0000000000000011</v>
      </c>
      <c r="S2379" s="17">
        <v>-0.68809599047214975</v>
      </c>
      <c r="T2379" s="17">
        <v>-6.0865136344529225E-2</v>
      </c>
      <c r="U2379" s="17">
        <v>-0.50823347670776431</v>
      </c>
      <c r="V2379" s="17">
        <v>-0.83363716316975434</v>
      </c>
      <c r="W2379" s="17">
        <v>-1.5615137552370095</v>
      </c>
      <c r="X2379" s="17">
        <v>-4.6931083569881986</v>
      </c>
      <c r="Y2379" s="17">
        <v>-8.2247451974383018E-2</v>
      </c>
      <c r="Z2379" s="17">
        <v>16.171364529389592</v>
      </c>
      <c r="AA2379" s="17">
        <v>-0.72680160389324033</v>
      </c>
      <c r="AB2379" s="17">
        <v>-0.7606358216734288</v>
      </c>
      <c r="AC2379" s="17">
        <v>-3.5202229877616205</v>
      </c>
      <c r="AD2379" s="17">
        <v>-0.94420994918702172</v>
      </c>
      <c r="AE2379" s="17">
        <v>-0.84084347454878516</v>
      </c>
      <c r="AF2379" s="17">
        <v>18.571820428084429</v>
      </c>
      <c r="AG2379" s="17">
        <v>-59.157333691374774</v>
      </c>
      <c r="AH2379" s="17">
        <v>-0.19635920510902338</v>
      </c>
      <c r="AI2379" s="17">
        <v>-0.19058665949160059</v>
      </c>
      <c r="AJ2379" s="17">
        <v>0.33333333333333298</v>
      </c>
      <c r="AK2379" s="17">
        <v>0.11747754148504308</v>
      </c>
      <c r="AL2379" s="17">
        <v>0.26833972652413596</v>
      </c>
      <c r="AM2379" s="17">
        <v>0.33333333333333298</v>
      </c>
      <c r="AN2379" s="17">
        <v>-0.17094735721384785</v>
      </c>
      <c r="AO2379" s="17">
        <v>-0.14785026828765641</v>
      </c>
      <c r="AP2379" s="17">
        <v>0.33333333333333298</v>
      </c>
      <c r="AQ2379" s="17">
        <v>1.0070043042215255</v>
      </c>
      <c r="AR2379" s="17">
        <v>2.2444243630026963</v>
      </c>
      <c r="AS2379" s="17">
        <v>-3.3970926733195039</v>
      </c>
      <c r="AT2379" s="17">
        <v>1.1215659526893011</v>
      </c>
      <c r="AU2379" s="17">
        <v>-1.0000000000000011</v>
      </c>
      <c r="AV2379" s="17">
        <v>-1.0000000000000011</v>
      </c>
      <c r="AW2379" s="17">
        <v>-1.0000000000000011</v>
      </c>
      <c r="AX2379" s="17">
        <v>-1.0000000000000011</v>
      </c>
      <c r="AY2379" s="17">
        <v>-6.8479655356150304E-2</v>
      </c>
      <c r="AZ2379" s="17">
        <v>0.85527396912338904</v>
      </c>
      <c r="BA2379" s="17">
        <v>-0.25815320468470782</v>
      </c>
      <c r="BB2379" s="17">
        <v>0.47354774667691102</v>
      </c>
      <c r="BC2379" s="17">
        <v>-0.1449051520154194</v>
      </c>
      <c r="BD2379" s="17">
        <v>13.803530340061338</v>
      </c>
      <c r="BE2379" s="17">
        <v>-2.7639913428535747</v>
      </c>
      <c r="BF2379" s="17">
        <v>-1.0000000000000011</v>
      </c>
      <c r="BG2379" s="22">
        <v>844.33770537953444</v>
      </c>
    </row>
    <row r="2380" spans="1:100" x14ac:dyDescent="0.25">
      <c r="A2380">
        <v>5586</v>
      </c>
      <c r="B2380" t="s">
        <v>2141</v>
      </c>
      <c r="C2380" s="48">
        <v>2</v>
      </c>
      <c r="D2380" s="22">
        <v>1438.5426464843749</v>
      </c>
      <c r="E2380" s="17">
        <v>68.465074545204942</v>
      </c>
      <c r="F2380" s="17">
        <v>-27.742393821759762</v>
      </c>
      <c r="G2380" s="17">
        <v>0.26313810296196427</v>
      </c>
      <c r="H2380" s="17">
        <v>4.9374951575035704</v>
      </c>
      <c r="I2380" s="17">
        <v>46.835109914394621</v>
      </c>
      <c r="J2380" s="17">
        <v>9.9161538407161114</v>
      </c>
      <c r="K2380" s="17">
        <v>-1.0000000000000004</v>
      </c>
      <c r="L2380" s="17">
        <v>-1.0000000000000004</v>
      </c>
      <c r="M2380" s="17">
        <v>-1.0000000000000004</v>
      </c>
      <c r="N2380" s="17">
        <v>0.22335833129252103</v>
      </c>
      <c r="O2380" s="17">
        <v>-1.0000000000000004</v>
      </c>
      <c r="P2380" s="17">
        <v>-1.0000000000000004</v>
      </c>
      <c r="Q2380" s="17">
        <v>3.5173226017110961</v>
      </c>
      <c r="R2380" s="17">
        <v>-1.0000000000000004</v>
      </c>
      <c r="S2380" s="17">
        <v>0.53033092218819933</v>
      </c>
      <c r="T2380" s="17">
        <v>7.589550211991658E-2</v>
      </c>
      <c r="U2380" s="17">
        <v>-9.8424359522554128E-2</v>
      </c>
      <c r="V2380" s="17">
        <v>-0.29665471558678785</v>
      </c>
      <c r="W2380" s="17">
        <v>1.1595300932596249</v>
      </c>
      <c r="X2380" s="17">
        <v>-1.3405329889492421</v>
      </c>
      <c r="Y2380" s="17">
        <v>4.0794870094135655E-2</v>
      </c>
      <c r="Z2380" s="17">
        <v>27.468524945516613</v>
      </c>
      <c r="AA2380" s="17">
        <v>0.10522122805396794</v>
      </c>
      <c r="AB2380" s="17">
        <v>0.43865154904324577</v>
      </c>
      <c r="AC2380" s="17">
        <v>10.248837743720074</v>
      </c>
      <c r="AD2380" s="17">
        <v>0.10673970417811385</v>
      </c>
      <c r="AE2380" s="17">
        <v>3.9271512148001952E-2</v>
      </c>
      <c r="AF2380" s="17">
        <v>40.871629024663925</v>
      </c>
      <c r="AG2380" s="17">
        <v>-21.056982347430448</v>
      </c>
      <c r="AH2380" s="17">
        <v>6.7237774510984949E-2</v>
      </c>
      <c r="AI2380" s="17">
        <v>0.12128156545327043</v>
      </c>
      <c r="AJ2380" s="17">
        <v>0.33333333333333298</v>
      </c>
      <c r="AK2380" s="17">
        <v>0.46933997225180513</v>
      </c>
      <c r="AL2380" s="17">
        <v>0.57565945077979863</v>
      </c>
      <c r="AM2380" s="17">
        <v>0.33333333333333298</v>
      </c>
      <c r="AN2380" s="17">
        <v>0.14625471934145112</v>
      </c>
      <c r="AO2380" s="17">
        <v>0.19876637209526835</v>
      </c>
      <c r="AP2380" s="17">
        <v>0.33333333333333298</v>
      </c>
      <c r="AQ2380" s="17">
        <v>4.9615246659234664</v>
      </c>
      <c r="AR2380" s="17">
        <v>2.2444243630026963</v>
      </c>
      <c r="AS2380" s="17">
        <v>1.6367764422399231</v>
      </c>
      <c r="AT2380" s="17">
        <v>4.6434611619009285</v>
      </c>
      <c r="AU2380" s="17">
        <v>-1.0000000000000004</v>
      </c>
      <c r="AV2380" s="17">
        <v>-1.0000000000000004</v>
      </c>
      <c r="AW2380" s="17">
        <v>-1.0000000000000004</v>
      </c>
      <c r="AX2380" s="17">
        <v>-1.0000000000000004</v>
      </c>
      <c r="AY2380" s="17">
        <v>-1.5467897772435424E-2</v>
      </c>
      <c r="AZ2380" s="17">
        <v>0.48967536119489663</v>
      </c>
      <c r="BA2380" s="17">
        <v>9.3310313890308916E-2</v>
      </c>
      <c r="BB2380" s="17">
        <v>0.26994404935510907</v>
      </c>
      <c r="BC2380" s="17">
        <v>4.9979449006628887E-2</v>
      </c>
      <c r="BD2380" s="17">
        <v>8.3745470155244384</v>
      </c>
      <c r="BE2380" s="17">
        <v>2.4807839499322397</v>
      </c>
      <c r="BF2380" s="17">
        <v>-1.0000000000000004</v>
      </c>
      <c r="BG2380" s="22">
        <v>228.98056596137548</v>
      </c>
    </row>
    <row r="2381" spans="1:100" x14ac:dyDescent="0.25">
      <c r="A2381">
        <v>5587</v>
      </c>
      <c r="B2381" t="s">
        <v>281</v>
      </c>
      <c r="C2381" s="48">
        <v>2</v>
      </c>
      <c r="D2381" s="22">
        <v>1555.1140625</v>
      </c>
      <c r="E2381" s="17">
        <v>119.15676461720864</v>
      </c>
      <c r="F2381" s="17">
        <v>54.035651819395518</v>
      </c>
      <c r="G2381" s="17">
        <v>0.83154313756635256</v>
      </c>
      <c r="H2381" s="17">
        <v>10.122340706129449</v>
      </c>
      <c r="I2381" s="17">
        <v>86.641743231913338</v>
      </c>
      <c r="J2381" s="17">
        <v>19.747726233293914</v>
      </c>
      <c r="K2381" s="17">
        <v>-0.99999999999999922</v>
      </c>
      <c r="L2381" s="17">
        <v>-0.99999999999999922</v>
      </c>
      <c r="M2381" s="17">
        <v>-0.99999999999999922</v>
      </c>
      <c r="N2381" s="17">
        <v>0.3650046785537428</v>
      </c>
      <c r="O2381" s="17">
        <v>-0.99999999999999922</v>
      </c>
      <c r="P2381" s="17">
        <v>-0.99999999999999922</v>
      </c>
      <c r="Q2381" s="17">
        <v>5.0389388627480463</v>
      </c>
      <c r="R2381" s="17">
        <v>-0.99999999999999922</v>
      </c>
      <c r="S2381" s="17">
        <v>2.5148285831111581</v>
      </c>
      <c r="T2381" s="17">
        <v>0.29864268893840029</v>
      </c>
      <c r="U2381" s="17">
        <v>0.56904713673916663</v>
      </c>
      <c r="V2381" s="17">
        <v>0.57794875887056107</v>
      </c>
      <c r="W2381" s="17">
        <v>5.5913963763344672</v>
      </c>
      <c r="X2381" s="17">
        <v>4.119932392116981</v>
      </c>
      <c r="Y2381" s="17">
        <v>0.24119851991697239</v>
      </c>
      <c r="Z2381" s="17">
        <v>45.868634289724056</v>
      </c>
      <c r="AA2381" s="17">
        <v>1.4603680544061266</v>
      </c>
      <c r="AB2381" s="17">
        <v>2.3919759193701959</v>
      </c>
      <c r="AC2381" s="17">
        <v>32.675023943982261</v>
      </c>
      <c r="AD2381" s="17">
        <v>1.8184608646186116</v>
      </c>
      <c r="AE2381" s="17">
        <v>1.4727478366568454</v>
      </c>
      <c r="AF2381" s="17">
        <v>77.192164576785288</v>
      </c>
      <c r="AG2381" s="17">
        <v>40.998490440273507</v>
      </c>
      <c r="AH2381" s="17">
        <v>0.49656807249340151</v>
      </c>
      <c r="AI2381" s="17">
        <v>0.62923305313665012</v>
      </c>
      <c r="AJ2381" s="17">
        <v>0.33333333333333298</v>
      </c>
      <c r="AK2381" s="17">
        <v>1.0424315246196711</v>
      </c>
      <c r="AL2381" s="17">
        <v>1.0762026246081178</v>
      </c>
      <c r="AM2381" s="17">
        <v>0.33333333333333298</v>
      </c>
      <c r="AN2381" s="17">
        <v>0.66289365141285139</v>
      </c>
      <c r="AO2381" s="17">
        <v>0.76331390870129667</v>
      </c>
      <c r="AP2381" s="17">
        <v>0.33333333333333298</v>
      </c>
      <c r="AQ2381" s="17">
        <v>11.402400459396166</v>
      </c>
      <c r="AR2381" s="17">
        <v>2.2444243630026963</v>
      </c>
      <c r="AS2381" s="17">
        <v>9.8356280774259837</v>
      </c>
      <c r="AT2381" s="17">
        <v>10.379704125736849</v>
      </c>
      <c r="AU2381" s="17">
        <v>-0.99999999999999922</v>
      </c>
      <c r="AV2381" s="17">
        <v>-0.99999999999999922</v>
      </c>
      <c r="AW2381" s="17">
        <v>-0.99999999999999922</v>
      </c>
      <c r="AX2381" s="17">
        <v>-0.99999999999999922</v>
      </c>
      <c r="AY2381" s="17">
        <v>7.0874342236525487E-2</v>
      </c>
      <c r="AZ2381" s="17">
        <v>-0.10578881866849821</v>
      </c>
      <c r="BA2381" s="17">
        <v>0.66575214299352403</v>
      </c>
      <c r="BB2381" s="17">
        <v>-6.1672937180558524E-2</v>
      </c>
      <c r="BC2381" s="17">
        <v>0.36739531602299491</v>
      </c>
      <c r="BD2381" s="17">
        <v>-0.46784196717570481</v>
      </c>
      <c r="BE2381" s="17">
        <v>11.023146394860767</v>
      </c>
      <c r="BF2381" s="17">
        <v>-0.99999999999999922</v>
      </c>
      <c r="BG2381" s="22">
        <v>414.592748732166</v>
      </c>
    </row>
    <row r="2382" spans="1:100" x14ac:dyDescent="0.25">
      <c r="A2382">
        <v>5588</v>
      </c>
      <c r="B2382" t="s">
        <v>3075</v>
      </c>
      <c r="C2382" s="48">
        <v>3</v>
      </c>
      <c r="D2382" s="22">
        <v>1563.0910149251117</v>
      </c>
      <c r="E2382" s="17">
        <v>95.028154347034359</v>
      </c>
      <c r="F2382" s="17">
        <v>-1.6288064078856446</v>
      </c>
      <c r="G2382" s="17">
        <v>0.5666973322532346</v>
      </c>
      <c r="H2382" s="17">
        <v>6.854484047547003</v>
      </c>
      <c r="I2382" s="17">
        <v>89.568987932309525</v>
      </c>
      <c r="J2382" s="17">
        <v>5.2928102980703278</v>
      </c>
      <c r="K2382" s="17">
        <v>-1</v>
      </c>
      <c r="L2382" s="17">
        <v>-1</v>
      </c>
      <c r="M2382" s="17">
        <v>-1</v>
      </c>
      <c r="N2382" s="17">
        <v>0.2448110362453412</v>
      </c>
      <c r="O2382" s="17">
        <v>-1</v>
      </c>
      <c r="P2382" s="17">
        <v>-1</v>
      </c>
      <c r="Q2382" s="17">
        <v>4.3949151278201892</v>
      </c>
      <c r="R2382" s="17">
        <v>-1</v>
      </c>
      <c r="S2382" s="17">
        <v>1.4982196569989314</v>
      </c>
      <c r="T2382" s="17">
        <v>0.24518489507085381</v>
      </c>
      <c r="U2382" s="17">
        <v>-0.26843519713552333</v>
      </c>
      <c r="V2382" s="17">
        <v>-0.14818207943343997</v>
      </c>
      <c r="W2382" s="17">
        <v>2.4595689197268165</v>
      </c>
      <c r="X2382" s="17">
        <v>-1.3034204051050899</v>
      </c>
      <c r="Y2382" s="17">
        <v>0.28746559883288841</v>
      </c>
      <c r="Z2382" s="17">
        <v>44.346705617479529</v>
      </c>
      <c r="AA2382" s="17">
        <v>0.24154430552380346</v>
      </c>
      <c r="AB2382" s="17">
        <v>-0.89253471290893838</v>
      </c>
      <c r="AC2382" s="17">
        <v>38.271931222910396</v>
      </c>
      <c r="AD2382" s="17">
        <v>2.019477554974014E-2</v>
      </c>
      <c r="AE2382" s="17">
        <v>2.5192145962278798</v>
      </c>
      <c r="AF2382" s="17">
        <v>84.245316723708811</v>
      </c>
      <c r="AG2382" s="17">
        <v>21.967341126928936</v>
      </c>
      <c r="AH2382" s="17">
        <v>3.3787469847932142E-3</v>
      </c>
      <c r="AI2382" s="17">
        <v>0.19736843122203684</v>
      </c>
      <c r="AJ2382" s="17">
        <v>0.33333333333333298</v>
      </c>
      <c r="AK2382" s="17">
        <v>0.46649189491298559</v>
      </c>
      <c r="AL2382" s="17">
        <v>0.37924203946874696</v>
      </c>
      <c r="AM2382" s="17">
        <v>0.33333333333333298</v>
      </c>
      <c r="AN2382" s="17">
        <v>0.6397280826217272</v>
      </c>
      <c r="AO2382" s="17">
        <v>0.48812377102933813</v>
      </c>
      <c r="AP2382" s="17">
        <v>0.33333333333333298</v>
      </c>
      <c r="AQ2382" s="17">
        <v>5.3236712086006062</v>
      </c>
      <c r="AR2382" s="17">
        <v>0.26092773622798238</v>
      </c>
      <c r="AS2382" s="17">
        <v>-4.4742638417654468E-2</v>
      </c>
      <c r="AT2382" s="17">
        <v>5.0766252002599987</v>
      </c>
      <c r="AU2382" s="17">
        <v>-1</v>
      </c>
      <c r="AV2382" s="17">
        <v>-1</v>
      </c>
      <c r="AW2382" s="17">
        <v>-1</v>
      </c>
      <c r="AX2382" s="17">
        <v>-1</v>
      </c>
      <c r="AY2382" s="17">
        <v>-2.0273979569051012E-2</v>
      </c>
      <c r="AZ2382" s="17">
        <v>-0.57489083748628911</v>
      </c>
      <c r="BA2382" s="17">
        <v>0.67328851508976928</v>
      </c>
      <c r="BB2382" s="17">
        <v>0.22920942836939479</v>
      </c>
      <c r="BC2382" s="17">
        <v>-0.40213629165817655</v>
      </c>
      <c r="BD2382" s="17">
        <v>2.8557815218034208</v>
      </c>
      <c r="BE2382" s="17">
        <v>-6.6869647160055656</v>
      </c>
      <c r="BF2382" s="17">
        <v>-1</v>
      </c>
      <c r="CU2382" t="e">
        <v>#N/A</v>
      </c>
      <c r="CV2382" t="e">
        <v>#N/A</v>
      </c>
    </row>
    <row r="2383" spans="1:100" x14ac:dyDescent="0.25">
      <c r="A2383">
        <v>5589</v>
      </c>
      <c r="B2383" t="s">
        <v>109</v>
      </c>
      <c r="C2383" s="48">
        <v>2</v>
      </c>
      <c r="D2383" s="22">
        <v>1484.46583984375</v>
      </c>
      <c r="E2383" s="17">
        <v>62.101335890319724</v>
      </c>
      <c r="F2383" s="17">
        <v>-38.008654611809945</v>
      </c>
      <c r="G2383" s="17">
        <v>0.19178161267321303</v>
      </c>
      <c r="H2383" s="17">
        <v>4.2865994783393297</v>
      </c>
      <c r="I2383" s="17">
        <v>41.837860645259674</v>
      </c>
      <c r="J2383" s="17">
        <v>8.6819168842429697</v>
      </c>
      <c r="K2383" s="17">
        <v>-1.0000000000000007</v>
      </c>
      <c r="L2383" s="17">
        <v>-1.0000000000000007</v>
      </c>
      <c r="M2383" s="17">
        <v>-1.0000000000000007</v>
      </c>
      <c r="N2383" s="17">
        <v>0.20557631743365853</v>
      </c>
      <c r="O2383" s="17">
        <v>-1.0000000000000007</v>
      </c>
      <c r="P2383" s="17">
        <v>-1.0000000000000007</v>
      </c>
      <c r="Q2383" s="17">
        <v>3.3263017814443314</v>
      </c>
      <c r="R2383" s="17">
        <v>-1.0000000000000007</v>
      </c>
      <c r="S2383" s="17">
        <v>0.28120084865136419</v>
      </c>
      <c r="T2383" s="17">
        <v>4.79322426387222E-2</v>
      </c>
      <c r="U2383" s="17">
        <v>-0.18221746556737872</v>
      </c>
      <c r="V2383" s="17">
        <v>-0.40645077743036473</v>
      </c>
      <c r="W2383" s="17">
        <v>0.60316200336510173</v>
      </c>
      <c r="X2383" s="17">
        <v>-2.0260294592739716</v>
      </c>
      <c r="Y2383" s="17">
        <v>1.563657588168825E-2</v>
      </c>
      <c r="Z2383" s="17">
        <v>25.158610106979467</v>
      </c>
      <c r="AA2383" s="17">
        <v>-6.4901335025953188E-2</v>
      </c>
      <c r="AB2383" s="17">
        <v>0.19343491130000923</v>
      </c>
      <c r="AC2383" s="17">
        <v>7.4334968505372458</v>
      </c>
      <c r="AD2383" s="17">
        <v>-0.1081465247009703</v>
      </c>
      <c r="AE2383" s="17">
        <v>-0.14068438760957624</v>
      </c>
      <c r="AF2383" s="17">
        <v>36.312017858990444</v>
      </c>
      <c r="AG2383" s="17">
        <v>-28.847308737522336</v>
      </c>
      <c r="AH2383" s="17">
        <v>1.3340462957487975E-2</v>
      </c>
      <c r="AI2383" s="17">
        <v>5.751429881872544E-2</v>
      </c>
      <c r="AJ2383" s="17">
        <v>0.33333333333333298</v>
      </c>
      <c r="AK2383" s="17">
        <v>0.39739514540915555</v>
      </c>
      <c r="AL2383" s="17">
        <v>0.51282220981967885</v>
      </c>
      <c r="AM2383" s="17">
        <v>0.33333333333333298</v>
      </c>
      <c r="AN2383" s="17">
        <v>8.1396847410738576E-2</v>
      </c>
      <c r="AO2383" s="17">
        <v>0.12789414479101097</v>
      </c>
      <c r="AP2383" s="17">
        <v>0.33333333333333298</v>
      </c>
      <c r="AQ2383" s="17">
        <v>4.1529493313860648</v>
      </c>
      <c r="AR2383" s="17">
        <v>2.2444243630026963</v>
      </c>
      <c r="AS2383" s="17">
        <v>0.60750815384016166</v>
      </c>
      <c r="AT2383" s="17">
        <v>3.9233440967384752</v>
      </c>
      <c r="AU2383" s="17">
        <v>-1.0000000000000007</v>
      </c>
      <c r="AV2383" s="17">
        <v>-1.0000000000000007</v>
      </c>
      <c r="AW2383" s="17">
        <v>-1.0000000000000007</v>
      </c>
      <c r="AX2383" s="17">
        <v>-1.0000000000000007</v>
      </c>
      <c r="AY2383" s="17">
        <v>-2.6307138869229328E-2</v>
      </c>
      <c r="AZ2383" s="17">
        <v>0.56442880527248973</v>
      </c>
      <c r="BA2383" s="17">
        <v>2.1447052074360207E-2</v>
      </c>
      <c r="BB2383" s="17">
        <v>0.31157461706425482</v>
      </c>
      <c r="BC2383" s="17">
        <v>1.0131662915126183E-2</v>
      </c>
      <c r="BD2383" s="17">
        <v>9.4846037623169011</v>
      </c>
      <c r="BE2383" s="17">
        <v>1.4083919658098858</v>
      </c>
      <c r="BF2383" s="17">
        <v>-1.0000000000000007</v>
      </c>
      <c r="BG2383" s="22">
        <v>35.025365093274786</v>
      </c>
    </row>
    <row r="2384" spans="1:100" x14ac:dyDescent="0.25">
      <c r="A2384">
        <v>5590</v>
      </c>
      <c r="B2384" t="s">
        <v>2142</v>
      </c>
      <c r="C2384" s="48">
        <v>2</v>
      </c>
      <c r="D2384" s="22">
        <v>1481.436748046875</v>
      </c>
      <c r="E2384" s="17">
        <v>65.2096363973438</v>
      </c>
      <c r="F2384" s="17">
        <v>-32.994208647021964</v>
      </c>
      <c r="G2384" s="17">
        <v>0.22663493192033804</v>
      </c>
      <c r="H2384" s="17">
        <v>4.6045225545820774</v>
      </c>
      <c r="I2384" s="17">
        <v>44.278713935966977</v>
      </c>
      <c r="J2384" s="17">
        <v>9.2847668071649725</v>
      </c>
      <c r="K2384" s="17">
        <v>-1.0000000000000004</v>
      </c>
      <c r="L2384" s="17">
        <v>-1.0000000000000004</v>
      </c>
      <c r="M2384" s="17">
        <v>-1.0000000000000004</v>
      </c>
      <c r="N2384" s="17">
        <v>0.21426175310141357</v>
      </c>
      <c r="O2384" s="17">
        <v>-1.0000000000000004</v>
      </c>
      <c r="P2384" s="17">
        <v>-1.0000000000000004</v>
      </c>
      <c r="Q2384" s="17">
        <v>3.4196038707800618</v>
      </c>
      <c r="R2384" s="17">
        <v>-1.0000000000000004</v>
      </c>
      <c r="S2384" s="17">
        <v>0.40288578511478013</v>
      </c>
      <c r="T2384" s="17">
        <v>6.1590599516203076E-2</v>
      </c>
      <c r="U2384" s="17">
        <v>-0.14128961354059738</v>
      </c>
      <c r="V2384" s="17">
        <v>-0.35282205802410038</v>
      </c>
      <c r="W2384" s="17">
        <v>0.87491408334462717</v>
      </c>
      <c r="X2384" s="17">
        <v>-1.6912059943540401</v>
      </c>
      <c r="Y2384" s="17">
        <v>2.7924877287086203E-2</v>
      </c>
      <c r="Z2384" s="17">
        <v>26.286863458222246</v>
      </c>
      <c r="AA2384" s="17">
        <v>1.8193222710420898E-2</v>
      </c>
      <c r="AB2384" s="17">
        <v>0.31320837164519855</v>
      </c>
      <c r="AC2384" s="17">
        <v>8.8086201860953501</v>
      </c>
      <c r="AD2384" s="17">
        <v>-3.1876301893920544E-3</v>
      </c>
      <c r="AE2384" s="17">
        <v>-5.2786841089645486E-2</v>
      </c>
      <c r="AF2384" s="17">
        <v>38.539111469633255</v>
      </c>
      <c r="AG2384" s="17">
        <v>-25.042206614163305</v>
      </c>
      <c r="AH2384" s="17">
        <v>3.9666031921631928E-2</v>
      </c>
      <c r="AI2384" s="17">
        <v>8.8660742436352469E-2</v>
      </c>
      <c r="AJ2384" s="17">
        <v>0.33333333333333298</v>
      </c>
      <c r="AK2384" s="17">
        <v>0.43253583139271612</v>
      </c>
      <c r="AL2384" s="17">
        <v>0.54351439228169696</v>
      </c>
      <c r="AM2384" s="17">
        <v>0.33333333333333298</v>
      </c>
      <c r="AN2384" s="17">
        <v>0.11307598559344462</v>
      </c>
      <c r="AO2384" s="17">
        <v>0.16251093093049815</v>
      </c>
      <c r="AP2384" s="17">
        <v>0.33333333333333298</v>
      </c>
      <c r="AQ2384" s="17">
        <v>4.5478893593490923</v>
      </c>
      <c r="AR2384" s="17">
        <v>2.2444243630026963</v>
      </c>
      <c r="AS2384" s="17">
        <v>1.1102433094142854</v>
      </c>
      <c r="AT2384" s="17">
        <v>4.2750776232312475</v>
      </c>
      <c r="AU2384" s="17">
        <v>-1.0000000000000004</v>
      </c>
      <c r="AV2384" s="17">
        <v>-1.0000000000000004</v>
      </c>
      <c r="AW2384" s="17">
        <v>-1.0000000000000004</v>
      </c>
      <c r="AX2384" s="17">
        <v>-1.0000000000000004</v>
      </c>
      <c r="AY2384" s="17">
        <v>-2.1012826763709899E-2</v>
      </c>
      <c r="AZ2384" s="17">
        <v>0.52791628005277369</v>
      </c>
      <c r="BA2384" s="17">
        <v>5.6547898487567694E-2</v>
      </c>
      <c r="BB2384" s="17">
        <v>0.29124060875002244</v>
      </c>
      <c r="BC2384" s="17">
        <v>2.9594890497063847E-2</v>
      </c>
      <c r="BD2384" s="17">
        <v>8.9424083429258516</v>
      </c>
      <c r="BE2384" s="17">
        <v>1.93219043220624</v>
      </c>
      <c r="BF2384" s="17">
        <v>-1.0000000000000004</v>
      </c>
      <c r="BG2384" s="22">
        <v>72.339631315697488</v>
      </c>
    </row>
    <row r="2385" spans="1:100" x14ac:dyDescent="0.25">
      <c r="A2385">
        <v>5593</v>
      </c>
      <c r="B2385" t="s">
        <v>3076</v>
      </c>
      <c r="C2385" s="48">
        <v>2</v>
      </c>
      <c r="D2385" s="22">
        <v>1506.47189453125</v>
      </c>
      <c r="E2385" s="17">
        <v>72.486675663324974</v>
      </c>
      <c r="F2385" s="17">
        <v>-21.254571472159778</v>
      </c>
      <c r="G2385" s="17">
        <v>0.30823224599533161</v>
      </c>
      <c r="H2385" s="17">
        <v>5.3488324127029081</v>
      </c>
      <c r="I2385" s="17">
        <v>49.993150232855825</v>
      </c>
      <c r="J2385" s="17">
        <v>10.69613695965942</v>
      </c>
      <c r="K2385" s="17">
        <v>-1.0000000000000002</v>
      </c>
      <c r="L2385" s="17">
        <v>-1.0000000000000002</v>
      </c>
      <c r="M2385" s="17">
        <v>-1.0000000000000002</v>
      </c>
      <c r="N2385" s="17">
        <v>0.23459577687214583</v>
      </c>
      <c r="O2385" s="17">
        <v>-1.0000000000000002</v>
      </c>
      <c r="P2385" s="17">
        <v>-1.0000000000000002</v>
      </c>
      <c r="Q2385" s="17">
        <v>3.6380393039564498</v>
      </c>
      <c r="R2385" s="17">
        <v>-1.0000000000000002</v>
      </c>
      <c r="S2385" s="17">
        <v>0.68777010010351758</v>
      </c>
      <c r="T2385" s="17">
        <v>9.3567044226618656E-2</v>
      </c>
      <c r="U2385" s="17">
        <v>-4.5470825878942384E-2</v>
      </c>
      <c r="V2385" s="17">
        <v>-0.22726846498450423</v>
      </c>
      <c r="W2385" s="17">
        <v>1.5111300966143317</v>
      </c>
      <c r="X2385" s="17">
        <v>-0.90732956545400245</v>
      </c>
      <c r="Y2385" s="17">
        <v>5.6693798321978801E-2</v>
      </c>
      <c r="Z2385" s="17">
        <v>28.928288867514226</v>
      </c>
      <c r="AA2385" s="17">
        <v>0.21273115688714639</v>
      </c>
      <c r="AB2385" s="17">
        <v>0.59361760877808289</v>
      </c>
      <c r="AC2385" s="17">
        <v>12.028008557911424</v>
      </c>
      <c r="AD2385" s="17">
        <v>0.2425382881858521</v>
      </c>
      <c r="AE2385" s="17">
        <v>0.15299567445655388</v>
      </c>
      <c r="AF2385" s="17">
        <v>43.753101435223783</v>
      </c>
      <c r="AG2385" s="17">
        <v>-16.133840933245732</v>
      </c>
      <c r="AH2385" s="17">
        <v>0.10129848947149221</v>
      </c>
      <c r="AI2385" s="17">
        <v>0.16157965509906055</v>
      </c>
      <c r="AJ2385" s="17">
        <v>0.33333333333333298</v>
      </c>
      <c r="AK2385" s="17">
        <v>0.51480591794258879</v>
      </c>
      <c r="AL2385" s="17">
        <v>0.61536980536998942</v>
      </c>
      <c r="AM2385" s="17">
        <v>0.33333333333333298</v>
      </c>
      <c r="AN2385" s="17">
        <v>0.18724202325519804</v>
      </c>
      <c r="AO2385" s="17">
        <v>0.24355448235992525</v>
      </c>
      <c r="AP2385" s="17">
        <v>0.33333333333333298</v>
      </c>
      <c r="AQ2385" s="17">
        <v>5.4725084831114383</v>
      </c>
      <c r="AR2385" s="17">
        <v>2.2444243630026963</v>
      </c>
      <c r="AS2385" s="17">
        <v>2.2872284365713327</v>
      </c>
      <c r="AT2385" s="17">
        <v>5.0985432687394088</v>
      </c>
      <c r="AU2385" s="17">
        <v>-1.0000000000000002</v>
      </c>
      <c r="AV2385" s="17">
        <v>-1.0000000000000002</v>
      </c>
      <c r="AW2385" s="17">
        <v>-1.0000000000000002</v>
      </c>
      <c r="AX2385" s="17">
        <v>-1.0000000000000002</v>
      </c>
      <c r="AY2385" s="17">
        <v>-8.61797723382632E-3</v>
      </c>
      <c r="AZ2385" s="17">
        <v>0.44243449374428412</v>
      </c>
      <c r="BA2385" s="17">
        <v>0.13872471409496104</v>
      </c>
      <c r="BB2385" s="17">
        <v>0.24363537347657527</v>
      </c>
      <c r="BC2385" s="17">
        <v>7.5161485823488958E-2</v>
      </c>
      <c r="BD2385" s="17">
        <v>7.673040291854976</v>
      </c>
      <c r="BE2385" s="17">
        <v>3.1584882109484722</v>
      </c>
      <c r="BF2385" s="17">
        <v>-1.0000000000000002</v>
      </c>
      <c r="BG2385" s="22">
        <v>85.748715242078333</v>
      </c>
    </row>
    <row r="2386" spans="1:100" x14ac:dyDescent="0.25">
      <c r="A2386">
        <v>5595</v>
      </c>
      <c r="B2386" t="s">
        <v>2143</v>
      </c>
      <c r="C2386" s="48">
        <v>2</v>
      </c>
      <c r="D2386" s="22">
        <v>1441.96220703125</v>
      </c>
      <c r="E2386" s="17">
        <v>21.03238418970551</v>
      </c>
      <c r="F2386" s="17">
        <v>-104.26287895975895</v>
      </c>
      <c r="G2386" s="17">
        <v>-0.26872382479386475</v>
      </c>
      <c r="H2386" s="17">
        <v>8.5986496029975434E-2</v>
      </c>
      <c r="I2386" s="17">
        <v>9.5876693661939214</v>
      </c>
      <c r="J2386" s="17">
        <v>0.71665924224401145</v>
      </c>
      <c r="K2386" s="17">
        <v>-1.0000000000000016</v>
      </c>
      <c r="L2386" s="17">
        <v>-1.0000000000000016</v>
      </c>
      <c r="M2386" s="17">
        <v>-1.0000000000000016</v>
      </c>
      <c r="N2386" s="17">
        <v>9.0818514212330503E-2</v>
      </c>
      <c r="O2386" s="17">
        <v>-1.0000000000000016</v>
      </c>
      <c r="P2386" s="17">
        <v>-1.0000000000000016</v>
      </c>
      <c r="Q2386" s="17">
        <v>2.0935319794781364</v>
      </c>
      <c r="R2386" s="17">
        <v>-1.0000000000000016</v>
      </c>
      <c r="S2386" s="17">
        <v>-1.3265821720106137</v>
      </c>
      <c r="T2386" s="17">
        <v>-0.13253113200714126</v>
      </c>
      <c r="U2386" s="17">
        <v>-0.72298370560735692</v>
      </c>
      <c r="V2386" s="17">
        <v>-1.1150293984757074</v>
      </c>
      <c r="W2386" s="17">
        <v>-2.9874087995544105</v>
      </c>
      <c r="X2386" s="17">
        <v>-6.4499417154908549</v>
      </c>
      <c r="Y2386" s="17">
        <v>-0.14672470667784523</v>
      </c>
      <c r="Z2386" s="17">
        <v>10.251369869577644</v>
      </c>
      <c r="AA2386" s="17">
        <v>-1.1628023811272872</v>
      </c>
      <c r="AB2386" s="17">
        <v>-1.3890924044521862</v>
      </c>
      <c r="AC2386" s="17">
        <v>-10.735555248126467</v>
      </c>
      <c r="AD2386" s="17">
        <v>-1.4949338573623265</v>
      </c>
      <c r="AE2386" s="17">
        <v>-1.3020457439108835</v>
      </c>
      <c r="AF2386" s="17">
        <v>6.8861628872634313</v>
      </c>
      <c r="AG2386" s="17">
        <v>-79.122870886998271</v>
      </c>
      <c r="AH2386" s="17">
        <v>-0.33449061638520228</v>
      </c>
      <c r="AI2386" s="17">
        <v>-0.35401341083728227</v>
      </c>
      <c r="AJ2386" s="17">
        <v>0.33333333333333298</v>
      </c>
      <c r="AK2386" s="17">
        <v>-6.690717417802805E-2</v>
      </c>
      <c r="AL2386" s="17">
        <v>0.10729650332167018</v>
      </c>
      <c r="AM2386" s="17">
        <v>0.33333333333333298</v>
      </c>
      <c r="AN2386" s="17">
        <v>-0.33716918023124681</v>
      </c>
      <c r="AO2386" s="17">
        <v>-0.32948605856462093</v>
      </c>
      <c r="AP2386" s="17">
        <v>0.33333333333333298</v>
      </c>
      <c r="AQ2386" s="17">
        <v>-1.0652632887900433</v>
      </c>
      <c r="AR2386" s="17">
        <v>2.2444243630026963</v>
      </c>
      <c r="AS2386" s="17">
        <v>-6.0349660135761454</v>
      </c>
      <c r="AT2386" s="17">
        <v>-0.72399523817302658</v>
      </c>
      <c r="AU2386" s="17">
        <v>-1.0000000000000016</v>
      </c>
      <c r="AV2386" s="17">
        <v>-1.0000000000000016</v>
      </c>
      <c r="AW2386" s="17">
        <v>-1.0000000000000016</v>
      </c>
      <c r="AX2386" s="17">
        <v>-1.0000000000000016</v>
      </c>
      <c r="AY2386" s="17">
        <v>-9.6259142434587955E-2</v>
      </c>
      <c r="AZ2386" s="17">
        <v>1.0468567852336834</v>
      </c>
      <c r="BA2386" s="17">
        <v>-0.44232888038039975</v>
      </c>
      <c r="BB2386" s="17">
        <v>0.58024117727938251</v>
      </c>
      <c r="BC2386" s="17">
        <v>-0.24702955804608404</v>
      </c>
      <c r="BD2386" s="17">
        <v>16.648453409719302</v>
      </c>
      <c r="BE2386" s="17">
        <v>-5.5123847958563568</v>
      </c>
      <c r="BF2386" s="17">
        <v>-1.0000000000000016</v>
      </c>
      <c r="BG2386" s="22">
        <v>-18.750228192811619</v>
      </c>
    </row>
    <row r="2387" spans="1:100" x14ac:dyDescent="0.25">
      <c r="A2387">
        <v>5596</v>
      </c>
      <c r="B2387" t="s">
        <v>631</v>
      </c>
      <c r="C2387" s="48">
        <v>2</v>
      </c>
      <c r="D2387" s="22">
        <v>1491.2634960937501</v>
      </c>
      <c r="E2387" s="17">
        <v>85.597748611437396</v>
      </c>
      <c r="F2387" s="17">
        <v>-0.10321667550024814</v>
      </c>
      <c r="G2387" s="17">
        <v>0.45524647775968846</v>
      </c>
      <c r="H2387" s="17">
        <v>6.6898586857699733</v>
      </c>
      <c r="I2387" s="17">
        <v>60.288874689929955</v>
      </c>
      <c r="J2387" s="17">
        <v>13.239008634496845</v>
      </c>
      <c r="K2387" s="17">
        <v>-1</v>
      </c>
      <c r="L2387" s="17">
        <v>-1</v>
      </c>
      <c r="M2387" s="17">
        <v>-1</v>
      </c>
      <c r="N2387" s="17">
        <v>0.2712316749678223</v>
      </c>
      <c r="O2387" s="17">
        <v>-1</v>
      </c>
      <c r="P2387" s="17">
        <v>-1</v>
      </c>
      <c r="Q2387" s="17">
        <v>4.0315953635226629</v>
      </c>
      <c r="R2387" s="17">
        <v>-1</v>
      </c>
      <c r="S2387" s="17">
        <v>1.2010473958646475</v>
      </c>
      <c r="T2387" s="17">
        <v>0.15117914220985182</v>
      </c>
      <c r="U2387" s="17">
        <v>0.12716629602097168</v>
      </c>
      <c r="V2387" s="17">
        <v>-1.0580163292140028E-3</v>
      </c>
      <c r="W2387" s="17">
        <v>2.6574032244413619</v>
      </c>
      <c r="X2387" s="17">
        <v>0.50498396838379089</v>
      </c>
      <c r="Y2387" s="17">
        <v>0.10852688710167849</v>
      </c>
      <c r="Z2387" s="17">
        <v>33.687356389675713</v>
      </c>
      <c r="AA2387" s="17">
        <v>0.56323098970923025</v>
      </c>
      <c r="AB2387" s="17">
        <v>1.0988321375165226</v>
      </c>
      <c r="AC2387" s="17">
        <v>17.828394435792795</v>
      </c>
      <c r="AD2387" s="17">
        <v>0.68526373232640325</v>
      </c>
      <c r="AE2387" s="17">
        <v>0.52375491790121864</v>
      </c>
      <c r="AF2387" s="17">
        <v>53.14716958449965</v>
      </c>
      <c r="AG2387" s="17">
        <v>-8.3600166099978987E-2</v>
      </c>
      <c r="AH2387" s="17">
        <v>0.21234195335456191</v>
      </c>
      <c r="AI2387" s="17">
        <v>0.29295797370827031</v>
      </c>
      <c r="AJ2387" s="17">
        <v>0.33333333333333298</v>
      </c>
      <c r="AK2387" s="17">
        <v>0.66303228676890402</v>
      </c>
      <c r="AL2387" s="17">
        <v>0.74483201222127104</v>
      </c>
      <c r="AM2387" s="17">
        <v>0.33333333333333298</v>
      </c>
      <c r="AN2387" s="17">
        <v>0.32086729233976613</v>
      </c>
      <c r="AO2387" s="17">
        <v>0.38957099758372371</v>
      </c>
      <c r="AP2387" s="17">
        <v>0.33333333333333298</v>
      </c>
      <c r="AQ2387" s="17">
        <v>7.1383987356952785</v>
      </c>
      <c r="AR2387" s="17">
        <v>2.2444243630026963</v>
      </c>
      <c r="AS2387" s="17">
        <v>4.4078076030379796</v>
      </c>
      <c r="AT2387" s="17">
        <v>6.5821848644353045</v>
      </c>
      <c r="AU2387" s="17">
        <v>-1</v>
      </c>
      <c r="AV2387" s="17">
        <v>-1</v>
      </c>
      <c r="AW2387" s="17">
        <v>-1</v>
      </c>
      <c r="AX2387" s="17">
        <v>-1</v>
      </c>
      <c r="AY2387" s="17">
        <v>1.3713876481308078E-2</v>
      </c>
      <c r="AZ2387" s="17">
        <v>0.28842159164756165</v>
      </c>
      <c r="BA2387" s="17">
        <v>0.286783036263001</v>
      </c>
      <c r="BB2387" s="17">
        <v>0.15786481630780549</v>
      </c>
      <c r="BC2387" s="17">
        <v>0.15725901663038452</v>
      </c>
      <c r="BD2387" s="17">
        <v>5.3860144139824326</v>
      </c>
      <c r="BE2387" s="17">
        <v>5.3679141938972954</v>
      </c>
      <c r="BF2387" s="17">
        <v>-1</v>
      </c>
      <c r="BG2387" s="22">
        <v>179.23392493570853</v>
      </c>
    </row>
    <row r="2388" spans="1:100" x14ac:dyDescent="0.25">
      <c r="A2388">
        <v>5599</v>
      </c>
      <c r="B2388" t="s">
        <v>2144</v>
      </c>
      <c r="C2388" s="48">
        <v>2</v>
      </c>
      <c r="D2388" s="22">
        <v>1421.8153515624999</v>
      </c>
      <c r="E2388" s="17">
        <v>56.324871447186254</v>
      </c>
      <c r="F2388" s="17">
        <v>-47.327499026034218</v>
      </c>
      <c r="G2388" s="17">
        <v>0.12701021785432814</v>
      </c>
      <c r="H2388" s="17">
        <v>3.695771358143801</v>
      </c>
      <c r="I2388" s="17">
        <v>37.301779847146918</v>
      </c>
      <c r="J2388" s="17">
        <v>7.5615808239311102</v>
      </c>
      <c r="K2388" s="17">
        <v>-1.0000000000000007</v>
      </c>
      <c r="L2388" s="17">
        <v>-1.0000000000000007</v>
      </c>
      <c r="M2388" s="17">
        <v>-1.0000000000000007</v>
      </c>
      <c r="N2388" s="17">
        <v>0.18943530719525514</v>
      </c>
      <c r="O2388" s="17">
        <v>-1.0000000000000007</v>
      </c>
      <c r="P2388" s="17">
        <v>-1.0000000000000007</v>
      </c>
      <c r="Q2388" s="17">
        <v>3.1529092152172291</v>
      </c>
      <c r="R2388" s="17">
        <v>-1.0000000000000007</v>
      </c>
      <c r="S2388" s="17">
        <v>5.5061610454331333E-2</v>
      </c>
      <c r="T2388" s="17">
        <v>2.2549557574615381E-2</v>
      </c>
      <c r="U2388" s="17">
        <v>-0.25827776972145816</v>
      </c>
      <c r="V2388" s="17">
        <v>-0.50611436854101277</v>
      </c>
      <c r="W2388" s="17">
        <v>9.8138044516218326E-2</v>
      </c>
      <c r="X2388" s="17">
        <v>-2.6482652551586034</v>
      </c>
      <c r="Y2388" s="17">
        <v>-7.1999986304550623E-3</v>
      </c>
      <c r="Z2388" s="17">
        <v>23.061864521547044</v>
      </c>
      <c r="AA2388" s="17">
        <v>-0.21932422853235234</v>
      </c>
      <c r="AB2388" s="17">
        <v>-2.915204042861963E-2</v>
      </c>
      <c r="AC2388" s="17">
        <v>4.8779681830791759</v>
      </c>
      <c r="AD2388" s="17">
        <v>-0.30320209309490198</v>
      </c>
      <c r="AE2388" s="17">
        <v>-0.30403315358753591</v>
      </c>
      <c r="AF2388" s="17">
        <v>32.173187966469925</v>
      </c>
      <c r="AG2388" s="17">
        <v>-35.918709031157086</v>
      </c>
      <c r="AH2388" s="17">
        <v>-3.5582964080211138E-2</v>
      </c>
      <c r="AI2388" s="17">
        <v>-3.6823978419026071E-4</v>
      </c>
      <c r="AJ2388" s="17">
        <v>0.33333333333333298</v>
      </c>
      <c r="AK2388" s="17">
        <v>0.33208970835998808</v>
      </c>
      <c r="AL2388" s="17">
        <v>0.45578386997017906</v>
      </c>
      <c r="AM2388" s="17">
        <v>0.33333333333333298</v>
      </c>
      <c r="AN2388" s="17">
        <v>2.2524349437010371E-2</v>
      </c>
      <c r="AO2388" s="17">
        <v>6.356232300658865E-2</v>
      </c>
      <c r="AP2388" s="17">
        <v>0.33333333333333298</v>
      </c>
      <c r="AQ2388" s="17">
        <v>3.4189929383207196</v>
      </c>
      <c r="AR2388" s="17">
        <v>2.2444243630026963</v>
      </c>
      <c r="AS2388" s="17">
        <v>-0.32677466209884454</v>
      </c>
      <c r="AT2388" s="17">
        <v>3.2696826490592454</v>
      </c>
      <c r="AU2388" s="17">
        <v>-1.0000000000000007</v>
      </c>
      <c r="AV2388" s="17">
        <v>-1.0000000000000007</v>
      </c>
      <c r="AW2388" s="17">
        <v>-1.0000000000000007</v>
      </c>
      <c r="AX2388" s="17">
        <v>-1.0000000000000007</v>
      </c>
      <c r="AY2388" s="17">
        <v>-3.6146086409621421E-2</v>
      </c>
      <c r="AZ2388" s="17">
        <v>0.63228366782007372</v>
      </c>
      <c r="BA2388" s="17">
        <v>-4.3784347132888701E-2</v>
      </c>
      <c r="BB2388" s="17">
        <v>0.34936333014013432</v>
      </c>
      <c r="BC2388" s="17">
        <v>-2.6038791589389571E-2</v>
      </c>
      <c r="BD2388" s="17">
        <v>10.492219517056395</v>
      </c>
      <c r="BE2388" s="17">
        <v>0.43496510130017985</v>
      </c>
      <c r="BF2388" s="17">
        <v>-1.0000000000000007</v>
      </c>
      <c r="BG2388" s="22">
        <v>-61.50448691171232</v>
      </c>
    </row>
    <row r="2389" spans="1:100" x14ac:dyDescent="0.25">
      <c r="A2389">
        <v>5600</v>
      </c>
      <c r="B2389" t="s">
        <v>3077</v>
      </c>
      <c r="C2389" s="48">
        <v>1</v>
      </c>
      <c r="D2389" s="22">
        <v>1450</v>
      </c>
      <c r="E2389" s="47">
        <v>62.798508766834246</v>
      </c>
      <c r="F2389" s="47">
        <v>-29.08938549335334</v>
      </c>
      <c r="G2389" s="47">
        <v>0.24773049482204326</v>
      </c>
      <c r="H2389" s="47">
        <v>5.0316799675559034</v>
      </c>
      <c r="I2389" s="47">
        <v>43.150978932390657</v>
      </c>
      <c r="J2389" s="47">
        <v>9.4265685797601293</v>
      </c>
      <c r="K2389" s="47">
        <v>-1</v>
      </c>
      <c r="L2389" s="47">
        <v>-1</v>
      </c>
      <c r="M2389" s="47">
        <v>-1</v>
      </c>
      <c r="N2389" s="47">
        <v>0.23106494761372834</v>
      </c>
      <c r="O2389" s="47">
        <v>-1</v>
      </c>
      <c r="P2389" s="47">
        <v>-1</v>
      </c>
      <c r="Q2389" s="47">
        <v>3.6908187015592362</v>
      </c>
      <c r="R2389" s="47">
        <v>-1</v>
      </c>
      <c r="S2389" s="47">
        <v>0.64189072421973781</v>
      </c>
      <c r="T2389" s="47">
        <v>9.2362986157557392E-2</v>
      </c>
      <c r="U2389" s="47">
        <v>2.8539908778594872E-2</v>
      </c>
      <c r="V2389" s="47">
        <v>-3.3016092497362891E-2</v>
      </c>
      <c r="W2389" s="47">
        <v>1.340861265996665</v>
      </c>
      <c r="X2389" s="47">
        <v>-0.95214589246562853</v>
      </c>
      <c r="Y2389" s="47">
        <v>6.2963204570277986E-2</v>
      </c>
      <c r="Z2389" s="47">
        <v>26.745601001024557</v>
      </c>
      <c r="AA2389" s="47">
        <v>0.83044305783086536</v>
      </c>
      <c r="AB2389" s="47">
        <v>0.95436065465510056</v>
      </c>
      <c r="AC2389" s="47">
        <v>9.5356991142494465</v>
      </c>
      <c r="AD2389" s="47">
        <v>1.0338197723233149</v>
      </c>
      <c r="AE2389" s="47">
        <v>-6.1692529453854741E-2</v>
      </c>
      <c r="AF2389" s="47">
        <v>37.173968240475233</v>
      </c>
      <c r="AG2389" s="47">
        <v>-21.084351504417185</v>
      </c>
      <c r="AH2389" s="47">
        <v>0.31588437088007865</v>
      </c>
      <c r="AI2389" s="47">
        <v>0.38548558873661259</v>
      </c>
      <c r="AJ2389" s="47">
        <v>0.33333333333333298</v>
      </c>
      <c r="AK2389" s="47">
        <v>0.47968211832321317</v>
      </c>
      <c r="AL2389" s="47">
        <v>0.57122895297980814</v>
      </c>
      <c r="AM2389" s="47">
        <v>0.33333333333333298</v>
      </c>
      <c r="AN2389" s="47">
        <v>0.18789602731731778</v>
      </c>
      <c r="AO2389" s="47">
        <v>0.23868759666666312</v>
      </c>
      <c r="AP2389" s="47">
        <v>0.33333333333333298</v>
      </c>
      <c r="AQ2389" s="47">
        <v>5.9770106919154165</v>
      </c>
      <c r="AR2389" s="47">
        <v>2.6866680235991405</v>
      </c>
      <c r="AS2389" s="47">
        <v>1.9901707455278179</v>
      </c>
      <c r="AT2389" s="47">
        <v>4.7497298106331778</v>
      </c>
      <c r="AU2389" s="47">
        <v>-1</v>
      </c>
      <c r="AV2389" s="47">
        <v>-1</v>
      </c>
      <c r="AW2389" s="47">
        <v>-1</v>
      </c>
      <c r="AX2389" s="47">
        <v>-1</v>
      </c>
      <c r="AY2389" s="47">
        <v>5.741340798477359E-3</v>
      </c>
      <c r="AZ2389" s="47">
        <v>0.26109216513129191</v>
      </c>
      <c r="BA2389" s="47">
        <v>0.31605474538102962</v>
      </c>
      <c r="BB2389" s="47">
        <v>0.19654570281331249</v>
      </c>
      <c r="BC2389" s="47">
        <v>0.14449960111956645</v>
      </c>
      <c r="BD2389" s="47">
        <v>6.219103395989273</v>
      </c>
      <c r="BE2389" s="47">
        <v>5.19276375489431</v>
      </c>
      <c r="BF2389" s="47">
        <v>-1</v>
      </c>
      <c r="BG2389" s="22">
        <v>0</v>
      </c>
    </row>
    <row r="2390" spans="1:100" x14ac:dyDescent="0.25">
      <c r="A2390">
        <v>5601</v>
      </c>
      <c r="B2390" t="s">
        <v>3078</v>
      </c>
      <c r="C2390" s="48">
        <v>1</v>
      </c>
      <c r="D2390" s="22">
        <v>1450</v>
      </c>
      <c r="E2390" s="47">
        <v>62.798508766834246</v>
      </c>
      <c r="F2390" s="47">
        <v>-29.08938549335334</v>
      </c>
      <c r="G2390" s="47">
        <v>0.24773049482204326</v>
      </c>
      <c r="H2390" s="47">
        <v>5.0316799675559034</v>
      </c>
      <c r="I2390" s="47">
        <v>43.150978932390657</v>
      </c>
      <c r="J2390" s="47">
        <v>9.4265685797601293</v>
      </c>
      <c r="K2390" s="47">
        <v>-1</v>
      </c>
      <c r="L2390" s="47">
        <v>-1</v>
      </c>
      <c r="M2390" s="47">
        <v>-1</v>
      </c>
      <c r="N2390" s="47">
        <v>0.23106494761372834</v>
      </c>
      <c r="O2390" s="47">
        <v>-1</v>
      </c>
      <c r="P2390" s="47">
        <v>-1</v>
      </c>
      <c r="Q2390" s="47">
        <v>3.6908187015592362</v>
      </c>
      <c r="R2390" s="47">
        <v>-1</v>
      </c>
      <c r="S2390" s="47">
        <v>0.64189072421973781</v>
      </c>
      <c r="T2390" s="47">
        <v>9.2362986157557392E-2</v>
      </c>
      <c r="U2390" s="47">
        <v>2.8539908778594872E-2</v>
      </c>
      <c r="V2390" s="47">
        <v>-3.3016092497362891E-2</v>
      </c>
      <c r="W2390" s="47">
        <v>1.340861265996665</v>
      </c>
      <c r="X2390" s="47">
        <v>-0.95214589246562853</v>
      </c>
      <c r="Y2390" s="47">
        <v>6.2963204570277986E-2</v>
      </c>
      <c r="Z2390" s="47">
        <v>26.745601001024557</v>
      </c>
      <c r="AA2390" s="47">
        <v>0.83044305783086536</v>
      </c>
      <c r="AB2390" s="47">
        <v>0.95436065465510056</v>
      </c>
      <c r="AC2390" s="47">
        <v>9.5356991142494465</v>
      </c>
      <c r="AD2390" s="47">
        <v>1.0338197723233149</v>
      </c>
      <c r="AE2390" s="47">
        <v>-6.1692529453854741E-2</v>
      </c>
      <c r="AF2390" s="47">
        <v>37.173968240475233</v>
      </c>
      <c r="AG2390" s="47">
        <v>-21.084351504417185</v>
      </c>
      <c r="AH2390" s="47">
        <v>0.31588437088007865</v>
      </c>
      <c r="AI2390" s="47">
        <v>0.38548558873661259</v>
      </c>
      <c r="AJ2390" s="47">
        <v>0.33333333333333298</v>
      </c>
      <c r="AK2390" s="47">
        <v>0.47968211832321317</v>
      </c>
      <c r="AL2390" s="47">
        <v>0.57122895297980814</v>
      </c>
      <c r="AM2390" s="47">
        <v>0.33333333333333298</v>
      </c>
      <c r="AN2390" s="47">
        <v>0.18789602731731778</v>
      </c>
      <c r="AO2390" s="47">
        <v>0.23868759666666312</v>
      </c>
      <c r="AP2390" s="47">
        <v>0.33333333333333298</v>
      </c>
      <c r="AQ2390" s="47">
        <v>5.9770106919154165</v>
      </c>
      <c r="AR2390" s="47">
        <v>2.6866680235991405</v>
      </c>
      <c r="AS2390" s="47">
        <v>1.9901707455278179</v>
      </c>
      <c r="AT2390" s="47">
        <v>4.7497298106331778</v>
      </c>
      <c r="AU2390" s="47">
        <v>-1</v>
      </c>
      <c r="AV2390" s="47">
        <v>-1</v>
      </c>
      <c r="AW2390" s="47">
        <v>-1</v>
      </c>
      <c r="AX2390" s="47">
        <v>-1</v>
      </c>
      <c r="AY2390" s="47">
        <v>5.741340798477359E-3</v>
      </c>
      <c r="AZ2390" s="47">
        <v>0.26109216513129191</v>
      </c>
      <c r="BA2390" s="47">
        <v>0.31605474538102962</v>
      </c>
      <c r="BB2390" s="47">
        <v>0.19654570281331249</v>
      </c>
      <c r="BC2390" s="47">
        <v>0.14449960111956645</v>
      </c>
      <c r="BD2390" s="47">
        <v>6.219103395989273</v>
      </c>
      <c r="BE2390" s="47">
        <v>5.19276375489431</v>
      </c>
      <c r="BF2390" s="47">
        <v>-1</v>
      </c>
      <c r="BG2390" s="22">
        <v>53.144100000000002</v>
      </c>
    </row>
    <row r="2391" spans="1:100" x14ac:dyDescent="0.25">
      <c r="A2391">
        <v>5603</v>
      </c>
      <c r="B2391" t="s">
        <v>2145</v>
      </c>
      <c r="C2391" s="48">
        <v>2</v>
      </c>
      <c r="D2391" s="22">
        <v>1541.233896484375</v>
      </c>
      <c r="E2391" s="17">
        <v>139.36476225886628</v>
      </c>
      <c r="F2391" s="17">
        <v>86.636075105904339</v>
      </c>
      <c r="G2391" s="17">
        <v>1.0581350618536738</v>
      </c>
      <c r="H2391" s="17">
        <v>12.189254365353781</v>
      </c>
      <c r="I2391" s="17">
        <v>102.51046552269003</v>
      </c>
      <c r="J2391" s="17">
        <v>23.667035126739641</v>
      </c>
      <c r="K2391" s="17">
        <v>-0.99999999999999867</v>
      </c>
      <c r="L2391" s="17">
        <v>-0.99999999999999867</v>
      </c>
      <c r="M2391" s="17">
        <v>-0.99999999999999867</v>
      </c>
      <c r="N2391" s="17">
        <v>0.42147131139510952</v>
      </c>
      <c r="O2391" s="17">
        <v>-0.99999999999999867</v>
      </c>
      <c r="P2391" s="17">
        <v>-0.99999999999999867</v>
      </c>
      <c r="Q2391" s="17">
        <v>5.6455238428673962</v>
      </c>
      <c r="R2391" s="17">
        <v>-0.99999999999999867</v>
      </c>
      <c r="S2391" s="17">
        <v>3.3059389997266502</v>
      </c>
      <c r="T2391" s="17">
        <v>0.38743978012869346</v>
      </c>
      <c r="U2391" s="17">
        <v>0.83513142793505102</v>
      </c>
      <c r="V2391" s="17">
        <v>0.92660521368820747</v>
      </c>
      <c r="W2391" s="17">
        <v>7.3581384847413176</v>
      </c>
      <c r="X2391" s="17">
        <v>6.2967205675793227</v>
      </c>
      <c r="Y2391" s="17">
        <v>0.32108846789951345</v>
      </c>
      <c r="Z2391" s="17">
        <v>53.203749092679558</v>
      </c>
      <c r="AA2391" s="17">
        <v>2.0005907976629844</v>
      </c>
      <c r="AB2391" s="17">
        <v>3.170659254111873</v>
      </c>
      <c r="AC2391" s="17">
        <v>41.615114858342253</v>
      </c>
      <c r="AD2391" s="17">
        <v>2.5008302455610094</v>
      </c>
      <c r="AE2391" s="17">
        <v>2.0441962563860034</v>
      </c>
      <c r="AF2391" s="17">
        <v>91.671170815055689</v>
      </c>
      <c r="AG2391" s="17">
        <v>65.736605227226462</v>
      </c>
      <c r="AH2391" s="17">
        <v>0.66771852411175114</v>
      </c>
      <c r="AI2391" s="17">
        <v>0.83172546265391056</v>
      </c>
      <c r="AJ2391" s="17">
        <v>0.33333333333333298</v>
      </c>
      <c r="AK2391" s="17">
        <v>1.2708917065992771</v>
      </c>
      <c r="AL2391" s="17">
        <v>1.2757417455548241</v>
      </c>
      <c r="AM2391" s="17">
        <v>0.33333333333333298</v>
      </c>
      <c r="AN2391" s="17">
        <v>0.86884926871536794</v>
      </c>
      <c r="AO2391" s="17">
        <v>0.98836806002537991</v>
      </c>
      <c r="AP2391" s="17">
        <v>0.33333333333333298</v>
      </c>
      <c r="AQ2391" s="17">
        <v>13.970024514933229</v>
      </c>
      <c r="AR2391" s="17">
        <v>2.2444243630026963</v>
      </c>
      <c r="AS2391" s="17">
        <v>13.104060719399481</v>
      </c>
      <c r="AT2391" s="17">
        <v>12.666429703844795</v>
      </c>
      <c r="AU2391" s="17">
        <v>-0.99999999999999867</v>
      </c>
      <c r="AV2391" s="17">
        <v>-0.99999999999999867</v>
      </c>
      <c r="AW2391" s="17">
        <v>-0.99999999999999867</v>
      </c>
      <c r="AX2391" s="17">
        <v>-0.99999999999999867</v>
      </c>
      <c r="AY2391" s="17">
        <v>0.10529425958388872</v>
      </c>
      <c r="AZ2391" s="17">
        <v>-0.34316774064326233</v>
      </c>
      <c r="BA2391" s="17">
        <v>0.89395331592882432</v>
      </c>
      <c r="BB2391" s="17">
        <v>-0.19387044869236003</v>
      </c>
      <c r="BC2391" s="17">
        <v>0.49393161976391098</v>
      </c>
      <c r="BD2391" s="17">
        <v>-3.9928176674376754</v>
      </c>
      <c r="BE2391" s="17">
        <v>14.428517963575501</v>
      </c>
      <c r="BF2391" s="17">
        <v>-0.99999999999999867</v>
      </c>
      <c r="BG2391" s="22">
        <v>1037.7935187106614</v>
      </c>
    </row>
    <row r="2392" spans="1:100" x14ac:dyDescent="0.25">
      <c r="A2392">
        <v>5605</v>
      </c>
      <c r="B2392" t="s">
        <v>2146</v>
      </c>
      <c r="C2392" s="48">
        <v>2</v>
      </c>
      <c r="D2392" s="22">
        <v>1456.705107421875</v>
      </c>
      <c r="E2392" s="17">
        <v>24.77652415558839</v>
      </c>
      <c r="F2392" s="17">
        <v>-98.222669044052296</v>
      </c>
      <c r="G2392" s="17">
        <v>-0.22674084881006124</v>
      </c>
      <c r="H2392" s="17">
        <v>0.46894448003022848</v>
      </c>
      <c r="I2392" s="17">
        <v>12.527827930638416</v>
      </c>
      <c r="J2392" s="17">
        <v>1.4428292135003389</v>
      </c>
      <c r="K2392" s="17">
        <v>-1.0000000000000016</v>
      </c>
      <c r="L2392" s="17">
        <v>-1.0000000000000016</v>
      </c>
      <c r="M2392" s="17">
        <v>-1.0000000000000016</v>
      </c>
      <c r="N2392" s="17">
        <v>0.10128065798873165</v>
      </c>
      <c r="O2392" s="17">
        <v>-1.0000000000000016</v>
      </c>
      <c r="P2392" s="17">
        <v>-1.0000000000000016</v>
      </c>
      <c r="Q2392" s="17">
        <v>2.2059201095166774</v>
      </c>
      <c r="R2392" s="17">
        <v>-1.0000000000000016</v>
      </c>
      <c r="S2392" s="17">
        <v>-1.1800051493485426</v>
      </c>
      <c r="T2392" s="17">
        <v>-0.11607879744756275</v>
      </c>
      <c r="U2392" s="17">
        <v>-0.67368357965591641</v>
      </c>
      <c r="V2392" s="17">
        <v>-1.050430293210832</v>
      </c>
      <c r="W2392" s="17">
        <v>-2.660066632616604</v>
      </c>
      <c r="X2392" s="17">
        <v>-6.0466261693622911</v>
      </c>
      <c r="Y2392" s="17">
        <v>-0.13192268856511935</v>
      </c>
      <c r="Z2392" s="17">
        <v>11.610420725337352</v>
      </c>
      <c r="AA2392" s="17">
        <v>-1.0627098534372958</v>
      </c>
      <c r="AB2392" s="17">
        <v>-1.2448178728497501</v>
      </c>
      <c r="AC2392" s="17">
        <v>-9.0791342466671558</v>
      </c>
      <c r="AD2392" s="17">
        <v>-1.368504385428182</v>
      </c>
      <c r="AE2392" s="17">
        <v>-1.196167719542059</v>
      </c>
      <c r="AF2392" s="17">
        <v>9.5688347127600011</v>
      </c>
      <c r="AG2392" s="17">
        <v>-74.539390331582325</v>
      </c>
      <c r="AH2392" s="17">
        <v>-0.30277984239133682</v>
      </c>
      <c r="AI2392" s="17">
        <v>-0.31649559552941625</v>
      </c>
      <c r="AJ2392" s="17">
        <v>0.33333333333333298</v>
      </c>
      <c r="AK2392" s="17">
        <v>-2.4578047209040776E-2</v>
      </c>
      <c r="AL2392" s="17">
        <v>0.14426713300709715</v>
      </c>
      <c r="AM2392" s="17">
        <v>0.33333333333333298</v>
      </c>
      <c r="AN2392" s="17">
        <v>-0.2990097014142658</v>
      </c>
      <c r="AO2392" s="17">
        <v>-0.28778800132003207</v>
      </c>
      <c r="AP2392" s="17">
        <v>0.33333333333333298</v>
      </c>
      <c r="AQ2392" s="17">
        <v>-0.58953362897056216</v>
      </c>
      <c r="AR2392" s="17">
        <v>2.2444243630026963</v>
      </c>
      <c r="AS2392" s="17">
        <v>-5.4293904638550625</v>
      </c>
      <c r="AT2392" s="17">
        <v>-0.30031047831582391</v>
      </c>
      <c r="AU2392" s="17">
        <v>-1.0000000000000016</v>
      </c>
      <c r="AV2392" s="17">
        <v>-1.0000000000000016</v>
      </c>
      <c r="AW2392" s="17">
        <v>-1.0000000000000016</v>
      </c>
      <c r="AX2392" s="17">
        <v>-1.0000000000000016</v>
      </c>
      <c r="AY2392" s="17">
        <v>-8.9881816464548042E-2</v>
      </c>
      <c r="AZ2392" s="17">
        <v>1.0028751931638316</v>
      </c>
      <c r="BA2392" s="17">
        <v>-0.40004774263486276</v>
      </c>
      <c r="BB2392" s="17">
        <v>0.55574760819754254</v>
      </c>
      <c r="BC2392" s="17">
        <v>-0.22358489814594565</v>
      </c>
      <c r="BD2392" s="17">
        <v>15.99534553470105</v>
      </c>
      <c r="BE2392" s="17">
        <v>-4.8814371871322555</v>
      </c>
      <c r="BF2392" s="17">
        <v>-1.0000000000000016</v>
      </c>
      <c r="BG2392" s="22">
        <v>-1.6840738756532119</v>
      </c>
    </row>
    <row r="2393" spans="1:100" x14ac:dyDescent="0.25">
      <c r="A2393">
        <v>5606</v>
      </c>
      <c r="B2393" t="s">
        <v>2147</v>
      </c>
      <c r="C2393" s="48">
        <v>2</v>
      </c>
      <c r="D2393" s="22">
        <v>1534.9319628906248</v>
      </c>
      <c r="E2393" s="17">
        <v>135.7325195296483</v>
      </c>
      <c r="F2393" s="17">
        <v>80.776382693443409</v>
      </c>
      <c r="G2393" s="17">
        <v>1.0174067876284487</v>
      </c>
      <c r="H2393" s="17">
        <v>11.817741450330349</v>
      </c>
      <c r="I2393" s="17">
        <v>99.65817643473838</v>
      </c>
      <c r="J2393" s="17">
        <v>22.962567445962051</v>
      </c>
      <c r="K2393" s="17">
        <v>-0.99999999999999878</v>
      </c>
      <c r="L2393" s="17">
        <v>-0.99999999999999878</v>
      </c>
      <c r="M2393" s="17">
        <v>-0.99999999999999878</v>
      </c>
      <c r="N2393" s="17">
        <v>0.41132183888336149</v>
      </c>
      <c r="O2393" s="17">
        <v>-0.99999999999999878</v>
      </c>
      <c r="P2393" s="17">
        <v>-0.99999999999999878</v>
      </c>
      <c r="Q2393" s="17">
        <v>5.5364945405702981</v>
      </c>
      <c r="R2393" s="17">
        <v>-0.99999999999999878</v>
      </c>
      <c r="S2393" s="17">
        <v>3.1637425728606532</v>
      </c>
      <c r="T2393" s="17">
        <v>0.37147913946696037</v>
      </c>
      <c r="U2393" s="17">
        <v>0.78730468383136909</v>
      </c>
      <c r="V2393" s="17">
        <v>0.86393671503420499</v>
      </c>
      <c r="W2393" s="17">
        <v>7.0405792544079162</v>
      </c>
      <c r="X2393" s="17">
        <v>5.9054584958205814</v>
      </c>
      <c r="Y2393" s="17">
        <v>0.30672882238475957</v>
      </c>
      <c r="Z2393" s="17">
        <v>51.885314783478563</v>
      </c>
      <c r="AA2393" s="17">
        <v>1.9034896317707288</v>
      </c>
      <c r="AB2393" s="17">
        <v>3.0306965061378657</v>
      </c>
      <c r="AC2393" s="17">
        <v>40.00819759726285</v>
      </c>
      <c r="AD2393" s="17">
        <v>2.3781792404233388</v>
      </c>
      <c r="AE2393" s="17">
        <v>1.9414824989672321</v>
      </c>
      <c r="AF2393" s="17">
        <v>89.068673226336387</v>
      </c>
      <c r="AG2393" s="17">
        <v>61.290106412111861</v>
      </c>
      <c r="AH2393" s="17">
        <v>0.63695545720542857</v>
      </c>
      <c r="AI2393" s="17">
        <v>0.7953289034681208</v>
      </c>
      <c r="AJ2393" s="17">
        <v>0.33333333333333298</v>
      </c>
      <c r="AK2393" s="17">
        <v>1.2298276264451604</v>
      </c>
      <c r="AL2393" s="17">
        <v>1.2398760188210118</v>
      </c>
      <c r="AM2393" s="17">
        <v>0.33333333333333298</v>
      </c>
      <c r="AN2393" s="17">
        <v>0.8318302227537564</v>
      </c>
      <c r="AO2393" s="17">
        <v>0.94791618946784917</v>
      </c>
      <c r="AP2393" s="17">
        <v>0.33333333333333298</v>
      </c>
      <c r="AQ2393" s="17">
        <v>13.508512495164176</v>
      </c>
      <c r="AR2393" s="17">
        <v>2.2444243630026963</v>
      </c>
      <c r="AS2393" s="17">
        <v>12.516583379473728</v>
      </c>
      <c r="AT2393" s="17">
        <v>12.255407171969736</v>
      </c>
      <c r="AU2393" s="17">
        <v>-0.99999999999999878</v>
      </c>
      <c r="AV2393" s="17">
        <v>-0.99999999999999878</v>
      </c>
      <c r="AW2393" s="17">
        <v>-0.99999999999999878</v>
      </c>
      <c r="AX2393" s="17">
        <v>-0.99999999999999878</v>
      </c>
      <c r="AY2393" s="17">
        <v>9.9107526155757353E-2</v>
      </c>
      <c r="AZ2393" s="17">
        <v>-0.30050058090275328</v>
      </c>
      <c r="BA2393" s="17">
        <v>0.85293579079389636</v>
      </c>
      <c r="BB2393" s="17">
        <v>-0.17010889356333536</v>
      </c>
      <c r="BC2393" s="17">
        <v>0.47118762615330223</v>
      </c>
      <c r="BD2393" s="17">
        <v>-3.3592285516337075</v>
      </c>
      <c r="BE2393" s="17">
        <v>13.816426833118747</v>
      </c>
      <c r="BF2393" s="17">
        <v>-0.99999999999999878</v>
      </c>
      <c r="BG2393" s="22">
        <v>231.85687327397841</v>
      </c>
    </row>
    <row r="2394" spans="1:100" x14ac:dyDescent="0.25">
      <c r="A2394">
        <v>5607</v>
      </c>
      <c r="B2394" t="s">
        <v>2148</v>
      </c>
      <c r="C2394" s="48">
        <v>2</v>
      </c>
      <c r="D2394" s="22">
        <v>1462.4359765625002</v>
      </c>
      <c r="E2394" s="17">
        <v>90.092710761499745</v>
      </c>
      <c r="F2394" s="17">
        <v>7.1482523392619859</v>
      </c>
      <c r="G2394" s="17">
        <v>0.5056484097691063</v>
      </c>
      <c r="H2394" s="17">
        <v>7.1496122363398733</v>
      </c>
      <c r="I2394" s="17">
        <v>63.818630944446276</v>
      </c>
      <c r="J2394" s="17">
        <v>14.110799370166992</v>
      </c>
      <c r="K2394" s="17">
        <v>-0.99999999999999989</v>
      </c>
      <c r="L2394" s="17">
        <v>-0.99999999999999989</v>
      </c>
      <c r="M2394" s="17">
        <v>-0.99999999999999989</v>
      </c>
      <c r="N2394" s="17">
        <v>0.28379181981068324</v>
      </c>
      <c r="O2394" s="17">
        <v>-0.99999999999999989</v>
      </c>
      <c r="P2394" s="17">
        <v>-0.99999999999999989</v>
      </c>
      <c r="Q2394" s="17">
        <v>4.166520979349742</v>
      </c>
      <c r="R2394" s="17">
        <v>-0.99999999999999989</v>
      </c>
      <c r="S2394" s="17">
        <v>1.3770178924108361</v>
      </c>
      <c r="T2394" s="17">
        <v>0.17093070646742084</v>
      </c>
      <c r="U2394" s="17">
        <v>0.18635270522690436</v>
      </c>
      <c r="V2394" s="17">
        <v>7.6495316542794983E-2</v>
      </c>
      <c r="W2394" s="17">
        <v>3.050388172630357</v>
      </c>
      <c r="X2394" s="17">
        <v>0.9891774362826673</v>
      </c>
      <c r="Y2394" s="17">
        <v>0.12629719263713163</v>
      </c>
      <c r="Z2394" s="17">
        <v>35.318941269598653</v>
      </c>
      <c r="AA2394" s="17">
        <v>0.68339533387644591</v>
      </c>
      <c r="AB2394" s="17">
        <v>1.2720384184462479</v>
      </c>
      <c r="AC2394" s="17">
        <v>19.816981874823604</v>
      </c>
      <c r="AD2394" s="17">
        <v>0.837046437079627</v>
      </c>
      <c r="AE2394" s="17">
        <v>0.65086493953445612</v>
      </c>
      <c r="AF2394" s="17">
        <v>56.367804610573593</v>
      </c>
      <c r="AG2394" s="17">
        <v>5.4190177381116413</v>
      </c>
      <c r="AH2394" s="17">
        <v>0.25041177183101809</v>
      </c>
      <c r="AI2394" s="17">
        <v>0.33799933468797949</v>
      </c>
      <c r="AJ2394" s="17">
        <v>0.33333333333333298</v>
      </c>
      <c r="AK2394" s="17">
        <v>0.71384978432629442</v>
      </c>
      <c r="AL2394" s="17">
        <v>0.78921645901392157</v>
      </c>
      <c r="AM2394" s="17">
        <v>0.33333333333333298</v>
      </c>
      <c r="AN2394" s="17">
        <v>0.36667899129103354</v>
      </c>
      <c r="AO2394" s="17">
        <v>0.43963087535364115</v>
      </c>
      <c r="AP2394" s="17">
        <v>0.33333333333333298</v>
      </c>
      <c r="AQ2394" s="17">
        <v>7.7095277089804313</v>
      </c>
      <c r="AR2394" s="17">
        <v>2.2444243630026963</v>
      </c>
      <c r="AS2394" s="17">
        <v>5.134820802278143</v>
      </c>
      <c r="AT2394" s="17">
        <v>7.0908322377893889</v>
      </c>
      <c r="AU2394" s="17">
        <v>-0.99999999999999989</v>
      </c>
      <c r="AV2394" s="17">
        <v>-0.99999999999999989</v>
      </c>
      <c r="AW2394" s="17">
        <v>-0.99999999999999989</v>
      </c>
      <c r="AX2394" s="17">
        <v>-0.99999999999999989</v>
      </c>
      <c r="AY2394" s="17">
        <v>2.1370064314868285E-2</v>
      </c>
      <c r="AZ2394" s="17">
        <v>0.23562025583883259</v>
      </c>
      <c r="BA2394" s="17">
        <v>0.3375429211923951</v>
      </c>
      <c r="BB2394" s="17">
        <v>0.12845948772873717</v>
      </c>
      <c r="BC2394" s="17">
        <v>0.18540509552499568</v>
      </c>
      <c r="BD2394" s="17">
        <v>4.6019371078813913</v>
      </c>
      <c r="BE2394" s="17">
        <v>6.1253873775202328</v>
      </c>
      <c r="BF2394" s="17">
        <v>-0.99999999999999989</v>
      </c>
      <c r="BG2394" s="22">
        <v>24.540175362404625</v>
      </c>
    </row>
    <row r="2395" spans="1:100" x14ac:dyDescent="0.25">
      <c r="A2395">
        <v>5608</v>
      </c>
      <c r="B2395" t="s">
        <v>2149</v>
      </c>
      <c r="C2395" s="48">
        <v>3</v>
      </c>
      <c r="D2395" s="22">
        <v>1471.5483895043217</v>
      </c>
      <c r="E2395" s="17">
        <v>13.234668652071882</v>
      </c>
      <c r="F2395" s="17">
        <v>-58.251453165545172</v>
      </c>
      <c r="G2395" s="17">
        <v>3.5635111769139763E-2</v>
      </c>
      <c r="H2395" s="17">
        <v>2.0919895816814091</v>
      </c>
      <c r="I2395" s="17">
        <v>3.3695153030748548</v>
      </c>
      <c r="J2395" s="17">
        <v>9.0895244357771965</v>
      </c>
      <c r="K2395" s="17">
        <v>-1.0000000000000004</v>
      </c>
      <c r="L2395" s="17">
        <v>-1.0000000000000004</v>
      </c>
      <c r="M2395" s="17">
        <v>-1.0000000000000004</v>
      </c>
      <c r="N2395" s="17">
        <v>0.164713332914382</v>
      </c>
      <c r="O2395" s="17">
        <v>-1.0000000000000004</v>
      </c>
      <c r="P2395" s="17">
        <v>-1.0000000000000004</v>
      </c>
      <c r="Q2395" s="17">
        <v>3.4801991492047577</v>
      </c>
      <c r="R2395" s="17">
        <v>-1.0000000000000004</v>
      </c>
      <c r="S2395" s="17">
        <v>-0.78738890538900785</v>
      </c>
      <c r="T2395" s="17">
        <v>-0.12288098403829481</v>
      </c>
      <c r="U2395" s="17">
        <v>9.3284121627333391E-2</v>
      </c>
      <c r="V2395" s="17">
        <v>0.20501663237150747</v>
      </c>
      <c r="W2395" s="17">
        <v>-1.3882095675233488</v>
      </c>
      <c r="X2395" s="17">
        <v>-0.1328318219167185</v>
      </c>
      <c r="Y2395" s="17">
        <v>-1.8477787536854719E-2</v>
      </c>
      <c r="Z2395" s="17">
        <v>-1.329736103209644</v>
      </c>
      <c r="AA2395" s="17">
        <v>-1.8693700597966123</v>
      </c>
      <c r="AB2395" s="17">
        <v>0.49407188920083978</v>
      </c>
      <c r="AC2395" s="17">
        <v>2.0830411633415449</v>
      </c>
      <c r="AD2395" s="17">
        <v>-1.0149276921107497</v>
      </c>
      <c r="AE2395" s="17">
        <v>-6.9878978320738278E-2</v>
      </c>
      <c r="AF2395" s="17">
        <v>1.1774979710119944</v>
      </c>
      <c r="AG2395" s="17">
        <v>-52.812477808484296</v>
      </c>
      <c r="AH2395" s="17">
        <v>-0.30711082781158022</v>
      </c>
      <c r="AI2395" s="17">
        <v>-0.3185707990697032</v>
      </c>
      <c r="AJ2395" s="17">
        <v>0.33333333333333298</v>
      </c>
      <c r="AK2395" s="17">
        <v>1.0091906839870395</v>
      </c>
      <c r="AL2395" s="17">
        <v>0.94872971106824944</v>
      </c>
      <c r="AM2395" s="17">
        <v>0.33333333333333298</v>
      </c>
      <c r="AN2395" s="17">
        <v>-0.19760732211011239</v>
      </c>
      <c r="AO2395" s="17">
        <v>-0.19175544558597579</v>
      </c>
      <c r="AP2395" s="17">
        <v>0.33333333333333298</v>
      </c>
      <c r="AQ2395" s="17">
        <v>2.1920173320628531</v>
      </c>
      <c r="AR2395" s="17">
        <v>1.1720726480913914</v>
      </c>
      <c r="AS2395" s="17">
        <v>-2.1744550521845927</v>
      </c>
      <c r="AT2395" s="17">
        <v>10.091906839870395</v>
      </c>
      <c r="AU2395" s="17">
        <v>-1.0000000000000004</v>
      </c>
      <c r="AV2395" s="17">
        <v>-1.0000000000000004</v>
      </c>
      <c r="AW2395" s="17">
        <v>-1.0000000000000004</v>
      </c>
      <c r="AX2395" s="17">
        <v>-1.0000000000000004</v>
      </c>
      <c r="AY2395" s="17">
        <v>3.1791636893827488E-3</v>
      </c>
      <c r="AZ2395" s="17">
        <v>0.2430318614078982</v>
      </c>
      <c r="BA2395" s="17">
        <v>-0.49139321316835483</v>
      </c>
      <c r="BB2395" s="17">
        <v>6.2665310191543283E-2</v>
      </c>
      <c r="BC2395" s="17">
        <v>4.5624215895207612E-2</v>
      </c>
      <c r="BD2395" s="17">
        <v>2.7817920618280731</v>
      </c>
      <c r="BE2395" s="17">
        <v>-1.316360668461583</v>
      </c>
      <c r="BF2395" s="17">
        <v>-1.0000000000000004</v>
      </c>
      <c r="CU2395" t="e">
        <v>#N/A</v>
      </c>
      <c r="CV2395" t="e">
        <v>#N/A</v>
      </c>
    </row>
    <row r="2396" spans="1:100" x14ac:dyDescent="0.25">
      <c r="A2396">
        <v>5610</v>
      </c>
      <c r="B2396" t="s">
        <v>3079</v>
      </c>
      <c r="C2396" s="48">
        <v>2</v>
      </c>
      <c r="D2396" s="22">
        <v>1557.7647167968751</v>
      </c>
      <c r="E2396" s="17">
        <v>88.231778030262731</v>
      </c>
      <c r="F2396" s="17">
        <v>4.1461144816751521</v>
      </c>
      <c r="G2396" s="17">
        <v>0.48478180358586909</v>
      </c>
      <c r="H2396" s="17">
        <v>6.9592723843021664</v>
      </c>
      <c r="I2396" s="17">
        <v>62.357297405246868</v>
      </c>
      <c r="J2396" s="17">
        <v>13.749874436733398</v>
      </c>
      <c r="K2396" s="17">
        <v>-0.99999999999999989</v>
      </c>
      <c r="L2396" s="17">
        <v>-0.99999999999999989</v>
      </c>
      <c r="M2396" s="17">
        <v>-0.99999999999999989</v>
      </c>
      <c r="N2396" s="17">
        <v>0.27859186842803729</v>
      </c>
      <c r="O2396" s="17">
        <v>-0.99999999999999989</v>
      </c>
      <c r="P2396" s="17">
        <v>-0.99999999999999989</v>
      </c>
      <c r="Q2396" s="17">
        <v>4.1106612220497967</v>
      </c>
      <c r="R2396" s="17">
        <v>-0.99999999999999989</v>
      </c>
      <c r="S2396" s="17">
        <v>1.3041653864669784</v>
      </c>
      <c r="T2396" s="17">
        <v>0.1627534780074367</v>
      </c>
      <c r="U2396" s="17">
        <v>0.16184928952313024</v>
      </c>
      <c r="V2396" s="17">
        <v>4.4387919252243967E-2</v>
      </c>
      <c r="W2396" s="17">
        <v>2.8876907953102298</v>
      </c>
      <c r="X2396" s="17">
        <v>0.78871935842061447</v>
      </c>
      <c r="Y2396" s="17">
        <v>0.11894021339881961</v>
      </c>
      <c r="Z2396" s="17">
        <v>34.643458450060805</v>
      </c>
      <c r="AA2396" s="17">
        <v>0.63364680347217983</v>
      </c>
      <c r="AB2396" s="17">
        <v>1.2003303090835276</v>
      </c>
      <c r="AC2396" s="17">
        <v>18.993698534347001</v>
      </c>
      <c r="AD2396" s="17">
        <v>0.77420777595607548</v>
      </c>
      <c r="AE2396" s="17">
        <v>0.59824087022560646</v>
      </c>
      <c r="AF2396" s="17">
        <v>55.03444852540472</v>
      </c>
      <c r="AG2396" s="17">
        <v>3.1409113995974889</v>
      </c>
      <c r="AH2396" s="17">
        <v>0.23465071113463237</v>
      </c>
      <c r="AI2396" s="17">
        <v>0.31935202685571218</v>
      </c>
      <c r="AJ2396" s="17">
        <v>0.33333333333333298</v>
      </c>
      <c r="AK2396" s="17">
        <v>0.69281113230498803</v>
      </c>
      <c r="AL2396" s="17">
        <v>0.77084111634431862</v>
      </c>
      <c r="AM2396" s="17">
        <v>0.33333333333333298</v>
      </c>
      <c r="AN2396" s="17">
        <v>0.3477127603849941</v>
      </c>
      <c r="AO2396" s="17">
        <v>0.41890588102583098</v>
      </c>
      <c r="AP2396" s="17">
        <v>0.33333333333333298</v>
      </c>
      <c r="AQ2396" s="17">
        <v>7.4730779759989447</v>
      </c>
      <c r="AR2396" s="17">
        <v>2.2444243630026963</v>
      </c>
      <c r="AS2396" s="17">
        <v>4.8338343616050903</v>
      </c>
      <c r="AT2396" s="17">
        <v>6.880250142961466</v>
      </c>
      <c r="AU2396" s="17">
        <v>-0.99999999999999989</v>
      </c>
      <c r="AV2396" s="17">
        <v>-0.99999999999999989</v>
      </c>
      <c r="AW2396" s="17">
        <v>-0.99999999999999989</v>
      </c>
      <c r="AX2396" s="17">
        <v>-0.99999999999999989</v>
      </c>
      <c r="AY2396" s="17">
        <v>1.820037120949404E-2</v>
      </c>
      <c r="AZ2396" s="17">
        <v>0.2574802250174692</v>
      </c>
      <c r="BA2396" s="17">
        <v>0.31652812103492906</v>
      </c>
      <c r="BB2396" s="17">
        <v>0.14063341413761885</v>
      </c>
      <c r="BC2396" s="17">
        <v>0.17375250364049344</v>
      </c>
      <c r="BD2396" s="17">
        <v>4.9265483223992561</v>
      </c>
      <c r="BE2396" s="17">
        <v>5.8117903786180998</v>
      </c>
      <c r="BF2396" s="17">
        <v>-0.99999999999999989</v>
      </c>
      <c r="BG2396" s="22">
        <v>296.73295304258738</v>
      </c>
    </row>
    <row r="2397" spans="1:100" x14ac:dyDescent="0.25">
      <c r="A2397">
        <v>5611</v>
      </c>
      <c r="B2397" t="s">
        <v>2150</v>
      </c>
      <c r="C2397" s="48">
        <v>2</v>
      </c>
      <c r="D2397" s="22">
        <v>1475.692431640625</v>
      </c>
      <c r="E2397" s="17">
        <v>46.193280746677331</v>
      </c>
      <c r="F2397" s="17">
        <v>-63.67222309317112</v>
      </c>
      <c r="G2397" s="17">
        <v>1.3404868446165397E-2</v>
      </c>
      <c r="H2397" s="17">
        <v>2.6594923769258312</v>
      </c>
      <c r="I2397" s="17">
        <v>29.345751642810502</v>
      </c>
      <c r="J2397" s="17">
        <v>5.5965749761770915</v>
      </c>
      <c r="K2397" s="17">
        <v>-1.0000000000000009</v>
      </c>
      <c r="L2397" s="17">
        <v>-1.0000000000000009</v>
      </c>
      <c r="M2397" s="17">
        <v>-1.0000000000000009</v>
      </c>
      <c r="N2397" s="17">
        <v>0.16112489157024051</v>
      </c>
      <c r="O2397" s="17">
        <v>-1.0000000000000009</v>
      </c>
      <c r="P2397" s="17">
        <v>-1.0000000000000009</v>
      </c>
      <c r="Q2397" s="17">
        <v>2.8487884976367477</v>
      </c>
      <c r="R2397" s="17">
        <v>-1.0000000000000009</v>
      </c>
      <c r="S2397" s="17">
        <v>-0.34157377530671851</v>
      </c>
      <c r="T2397" s="17">
        <v>-2.1970231040226329E-2</v>
      </c>
      <c r="U2397" s="17">
        <v>-0.39168322522657822</v>
      </c>
      <c r="V2397" s="17">
        <v>-0.68091864939766444</v>
      </c>
      <c r="W2397" s="17">
        <v>-0.78764530884446948</v>
      </c>
      <c r="X2397" s="17">
        <v>-3.7396315165059577</v>
      </c>
      <c r="Y2397" s="17">
        <v>-4.7254053881109759E-2</v>
      </c>
      <c r="Z2397" s="17">
        <v>19.38429179798386</v>
      </c>
      <c r="AA2397" s="17">
        <v>-0.4901732170784352</v>
      </c>
      <c r="AB2397" s="17">
        <v>-0.41955691738915091</v>
      </c>
      <c r="AC2397" s="17">
        <v>0.39571597898577693</v>
      </c>
      <c r="AD2397" s="17">
        <v>-0.64531848665664038</v>
      </c>
      <c r="AE2397" s="17">
        <v>-0.59053761572253549</v>
      </c>
      <c r="AF2397" s="17">
        <v>24.913915298411666</v>
      </c>
      <c r="AG2397" s="17">
        <v>-48.321543699295717</v>
      </c>
      <c r="AH2397" s="17">
        <v>-0.12139187769715343</v>
      </c>
      <c r="AI2397" s="17">
        <v>-0.10189092647332204</v>
      </c>
      <c r="AJ2397" s="17">
        <v>0.33333333333333298</v>
      </c>
      <c r="AK2397" s="17">
        <v>0.21754767919775175</v>
      </c>
      <c r="AL2397" s="17">
        <v>0.35574185996895746</v>
      </c>
      <c r="AM2397" s="17">
        <v>0.33333333333333298</v>
      </c>
      <c r="AN2397" s="17">
        <v>-8.0734669788042612E-2</v>
      </c>
      <c r="AO2397" s="17">
        <v>-4.9272040253905691E-2</v>
      </c>
      <c r="AP2397" s="17">
        <v>0.33333333333333298</v>
      </c>
      <c r="AQ2397" s="17">
        <v>2.1316750919520278</v>
      </c>
      <c r="AR2397" s="17">
        <v>2.2444243630026963</v>
      </c>
      <c r="AS2397" s="17">
        <v>-1.9654536815577055</v>
      </c>
      <c r="AT2397" s="17">
        <v>2.1231975785139827</v>
      </c>
      <c r="AU2397" s="17">
        <v>-1.0000000000000009</v>
      </c>
      <c r="AV2397" s="17">
        <v>-1.0000000000000009</v>
      </c>
      <c r="AW2397" s="17">
        <v>-1.0000000000000009</v>
      </c>
      <c r="AX2397" s="17">
        <v>-1.0000000000000009</v>
      </c>
      <c r="AY2397" s="17">
        <v>-5.3403041833544627E-2</v>
      </c>
      <c r="AZ2397" s="17">
        <v>0.75129724457438452</v>
      </c>
      <c r="BA2397" s="17">
        <v>-0.158196518123565</v>
      </c>
      <c r="BB2397" s="17">
        <v>0.41564258759127104</v>
      </c>
      <c r="BC2397" s="17">
        <v>-8.9479715375694824E-2</v>
      </c>
      <c r="BD2397" s="17">
        <v>12.259520348024058</v>
      </c>
      <c r="BE2397" s="17">
        <v>-1.2723703571246636</v>
      </c>
      <c r="BF2397" s="17">
        <v>-1.0000000000000009</v>
      </c>
      <c r="BG2397" s="22">
        <v>37.540572567295612</v>
      </c>
    </row>
    <row r="2398" spans="1:100" x14ac:dyDescent="0.25">
      <c r="A2398">
        <v>5612</v>
      </c>
      <c r="B2398" t="s">
        <v>1320</v>
      </c>
      <c r="C2398" s="48">
        <v>3</v>
      </c>
      <c r="D2398" s="22">
        <v>1590.2087876142275</v>
      </c>
      <c r="E2398" s="17">
        <v>101.18496199617901</v>
      </c>
      <c r="F2398" s="17">
        <v>39.438128976994342</v>
      </c>
      <c r="G2398" s="17">
        <v>0.29422437029656467</v>
      </c>
      <c r="H2398" s="17">
        <v>3.2133580355432261</v>
      </c>
      <c r="I2398" s="17">
        <v>90.994639596786783</v>
      </c>
      <c r="J2398" s="17">
        <v>7.6968803952237641</v>
      </c>
      <c r="K2398" s="17">
        <v>-0.99999999999999933</v>
      </c>
      <c r="L2398" s="17">
        <v>-0.99999999999999933</v>
      </c>
      <c r="M2398" s="17">
        <v>-0.99999999999999933</v>
      </c>
      <c r="N2398" s="17">
        <v>0.26006380404106655</v>
      </c>
      <c r="O2398" s="17">
        <v>-0.99999999999999933</v>
      </c>
      <c r="P2398" s="17">
        <v>-0.99999999999999933</v>
      </c>
      <c r="Q2398" s="17">
        <v>3.3143696649715046</v>
      </c>
      <c r="R2398" s="17">
        <v>-0.99999999999999933</v>
      </c>
      <c r="S2398" s="17">
        <v>-5.0693738930332202E-2</v>
      </c>
      <c r="T2398" s="17">
        <v>-3.094489976407535E-2</v>
      </c>
      <c r="U2398" s="17">
        <v>1.8792421619260105E-4</v>
      </c>
      <c r="V2398" s="17">
        <v>2.4273071849645972E-2</v>
      </c>
      <c r="W2398" s="17">
        <v>-0.10101162942827938</v>
      </c>
      <c r="X2398" s="17">
        <v>-3.3489007819667811</v>
      </c>
      <c r="Y2398" s="17">
        <v>-2.9793932547185903E-2</v>
      </c>
      <c r="Z2398" s="17">
        <v>37.491843389000181</v>
      </c>
      <c r="AA2398" s="17">
        <v>0.85301397882725105</v>
      </c>
      <c r="AB2398" s="17">
        <v>4.2335663735354334</v>
      </c>
      <c r="AC2398" s="17">
        <v>42.134874942582663</v>
      </c>
      <c r="AD2398" s="17">
        <v>-1.0298596562979212E-2</v>
      </c>
      <c r="AE2398" s="17">
        <v>-0.25042359842052042</v>
      </c>
      <c r="AF2398" s="17">
        <v>83.609861106697736</v>
      </c>
      <c r="AG2398" s="17">
        <v>49.93056491569709</v>
      </c>
      <c r="AH2398" s="17">
        <v>8.7213126507551669E-2</v>
      </c>
      <c r="AI2398" s="17">
        <v>0.1245894321709157</v>
      </c>
      <c r="AJ2398" s="17">
        <v>0.33333333333333298</v>
      </c>
      <c r="AK2398" s="17">
        <v>0.67662450345960934</v>
      </c>
      <c r="AL2398" s="17">
        <v>0.8231327333628814</v>
      </c>
      <c r="AM2398" s="17">
        <v>0.33333333333333298</v>
      </c>
      <c r="AN2398" s="17">
        <v>0.43996135794112878</v>
      </c>
      <c r="AO2398" s="17">
        <v>0.52923353248402127</v>
      </c>
      <c r="AP2398" s="17">
        <v>0.33333333333333298</v>
      </c>
      <c r="AQ2398" s="17">
        <v>7.3847784900890865</v>
      </c>
      <c r="AR2398" s="17">
        <v>3.0889347476744957</v>
      </c>
      <c r="AS2398" s="17">
        <v>-2.1582993870468279</v>
      </c>
      <c r="AT2398" s="17">
        <v>6.7662450345960927</v>
      </c>
      <c r="AU2398" s="17">
        <v>-0.99999999999999933</v>
      </c>
      <c r="AV2398" s="17">
        <v>-0.99999999999999933</v>
      </c>
      <c r="AW2398" s="17">
        <v>-0.99999999999999933</v>
      </c>
      <c r="AX2398" s="17">
        <v>-0.99999999999999933</v>
      </c>
      <c r="AY2398" s="17">
        <v>-5.2231380056950952E-2</v>
      </c>
      <c r="AZ2398" s="17">
        <v>-1.3739645901968356E-2</v>
      </c>
      <c r="BA2398" s="17">
        <v>-4.6703720048823602E-2</v>
      </c>
      <c r="BB2398" s="17">
        <v>5.0122658457944932E-2</v>
      </c>
      <c r="BC2398" s="17">
        <v>-1.9455897245227376E-2</v>
      </c>
      <c r="BD2398" s="17">
        <v>1.1843682319387829</v>
      </c>
      <c r="BE2398" s="17">
        <v>-0.7199160313748032</v>
      </c>
      <c r="BF2398" s="17">
        <v>-0.99999999999999933</v>
      </c>
      <c r="CU2398" t="e">
        <v>#N/A</v>
      </c>
      <c r="CV2398" t="e">
        <v>#N/A</v>
      </c>
    </row>
    <row r="2399" spans="1:100" x14ac:dyDescent="0.25">
      <c r="A2399">
        <v>5613</v>
      </c>
      <c r="B2399" t="s">
        <v>2151</v>
      </c>
      <c r="C2399" s="48">
        <v>2</v>
      </c>
      <c r="D2399" s="22">
        <v>1511.620380859375</v>
      </c>
      <c r="E2399" s="17">
        <v>47.765710719964403</v>
      </c>
      <c r="F2399" s="17">
        <v>-61.135510469458275</v>
      </c>
      <c r="G2399" s="17">
        <v>3.1036498248006139E-2</v>
      </c>
      <c r="H2399" s="17">
        <v>2.820323600661772</v>
      </c>
      <c r="I2399" s="17">
        <v>30.580532792841311</v>
      </c>
      <c r="J2399" s="17">
        <v>5.9015452601165705</v>
      </c>
      <c r="K2399" s="17">
        <v>-1.0000000000000009</v>
      </c>
      <c r="L2399" s="17">
        <v>-1.0000000000000009</v>
      </c>
      <c r="M2399" s="17">
        <v>-1.0000000000000009</v>
      </c>
      <c r="N2399" s="17">
        <v>0.16551868790498106</v>
      </c>
      <c r="O2399" s="17">
        <v>-1.0000000000000009</v>
      </c>
      <c r="P2399" s="17">
        <v>-1.0000000000000009</v>
      </c>
      <c r="Q2399" s="17">
        <v>2.8959882460234549</v>
      </c>
      <c r="R2399" s="17">
        <v>-1.0000000000000009</v>
      </c>
      <c r="S2399" s="17">
        <v>-0.28001568561744339</v>
      </c>
      <c r="T2399" s="17">
        <v>-1.506072866377664E-2</v>
      </c>
      <c r="U2399" s="17">
        <v>-0.37097860508970981</v>
      </c>
      <c r="V2399" s="17">
        <v>-0.65378890256885869</v>
      </c>
      <c r="W2399" s="17">
        <v>-0.65017111196508726</v>
      </c>
      <c r="X2399" s="17">
        <v>-3.5702507083086208</v>
      </c>
      <c r="Y2399" s="17">
        <v>-4.1037636450758752E-2</v>
      </c>
      <c r="Z2399" s="17">
        <v>19.955053660598704</v>
      </c>
      <c r="AA2399" s="17">
        <v>-0.44813726434270595</v>
      </c>
      <c r="AB2399" s="17">
        <v>-0.35896580702981185</v>
      </c>
      <c r="AC2399" s="17">
        <v>1.0913646606083454</v>
      </c>
      <c r="AD2399" s="17">
        <v>-0.59222178274396353</v>
      </c>
      <c r="AE2399" s="17">
        <v>-0.5460719225200914</v>
      </c>
      <c r="AF2399" s="17">
        <v>26.040559501176887</v>
      </c>
      <c r="AG2399" s="17">
        <v>-46.396615071363129</v>
      </c>
      <c r="AH2399" s="17">
        <v>-0.10807427419983651</v>
      </c>
      <c r="AI2399" s="17">
        <v>-8.6134534388651207E-2</v>
      </c>
      <c r="AJ2399" s="17">
        <v>0.33333333333333298</v>
      </c>
      <c r="AK2399" s="17">
        <v>0.23532468235351239</v>
      </c>
      <c r="AL2399" s="17">
        <v>0.37126844999453995</v>
      </c>
      <c r="AM2399" s="17">
        <v>0.33333333333333298</v>
      </c>
      <c r="AN2399" s="17">
        <v>-6.4708797677600627E-2</v>
      </c>
      <c r="AO2399" s="17">
        <v>-3.1760068042212375E-2</v>
      </c>
      <c r="AP2399" s="17">
        <v>0.33333333333333298</v>
      </c>
      <c r="AQ2399" s="17">
        <v>2.3314677233969414</v>
      </c>
      <c r="AR2399" s="17">
        <v>2.2444243630026963</v>
      </c>
      <c r="AS2399" s="17">
        <v>-1.7111295499418926</v>
      </c>
      <c r="AT2399" s="17">
        <v>2.3011328645062363</v>
      </c>
      <c r="AU2399" s="17">
        <v>-1.0000000000000009</v>
      </c>
      <c r="AV2399" s="17">
        <v>-1.0000000000000009</v>
      </c>
      <c r="AW2399" s="17">
        <v>-1.0000000000000009</v>
      </c>
      <c r="AX2399" s="17">
        <v>-1.0000000000000009</v>
      </c>
      <c r="AY2399" s="17">
        <v>-5.0724750264295508E-2</v>
      </c>
      <c r="AZ2399" s="17">
        <v>0.73282625410028457</v>
      </c>
      <c r="BA2399" s="17">
        <v>-0.14043966904698829</v>
      </c>
      <c r="BB2399" s="17">
        <v>0.40535600041023312</v>
      </c>
      <c r="BC2399" s="17">
        <v>-7.9633639567520259E-2</v>
      </c>
      <c r="BD2399" s="17">
        <v>11.985234021170257</v>
      </c>
      <c r="BE2399" s="17">
        <v>-1.0073906980916361</v>
      </c>
      <c r="BF2399" s="17">
        <v>-1.0000000000000009</v>
      </c>
      <c r="BG2399" s="22">
        <v>328.84811562529893</v>
      </c>
    </row>
    <row r="2400" spans="1:100" x14ac:dyDescent="0.25">
      <c r="A2400">
        <v>5614</v>
      </c>
      <c r="B2400" t="s">
        <v>2152</v>
      </c>
      <c r="C2400" s="48">
        <v>2</v>
      </c>
      <c r="D2400" s="22">
        <v>1549.4581542968751</v>
      </c>
      <c r="E2400" s="17">
        <v>159.39972896774086</v>
      </c>
      <c r="F2400" s="17">
        <v>118.957357343883</v>
      </c>
      <c r="G2400" s="17">
        <v>1.2827867933165598</v>
      </c>
      <c r="H2400" s="17">
        <v>14.238470081180676</v>
      </c>
      <c r="I2400" s="17">
        <v>118.24331191577818</v>
      </c>
      <c r="J2400" s="17">
        <v>27.552784946905401</v>
      </c>
      <c r="K2400" s="17">
        <v>-0.99999999999999822</v>
      </c>
      <c r="L2400" s="17">
        <v>-0.99999999999999822</v>
      </c>
      <c r="M2400" s="17">
        <v>-0.99999999999999822</v>
      </c>
      <c r="N2400" s="17">
        <v>0.47745444882416893</v>
      </c>
      <c r="O2400" s="17">
        <v>-0.99999999999999822</v>
      </c>
      <c r="P2400" s="17">
        <v>-0.99999999999999822</v>
      </c>
      <c r="Q2400" s="17">
        <v>6.2469149405059863</v>
      </c>
      <c r="R2400" s="17">
        <v>-0.99999999999999822</v>
      </c>
      <c r="S2400" s="17">
        <v>4.0902755352407718</v>
      </c>
      <c r="T2400" s="17">
        <v>0.47547654643229897</v>
      </c>
      <c r="U2400" s="17">
        <v>1.098937373006744</v>
      </c>
      <c r="V2400" s="17">
        <v>1.2722762984227949</v>
      </c>
      <c r="W2400" s="17">
        <v>9.1097528679561108</v>
      </c>
      <c r="X2400" s="17">
        <v>8.4548699993546155</v>
      </c>
      <c r="Y2400" s="17">
        <v>0.40029435838835647</v>
      </c>
      <c r="Z2400" s="17">
        <v>60.476056992203425</v>
      </c>
      <c r="AA2400" s="17">
        <v>2.5361878849377932</v>
      </c>
      <c r="AB2400" s="17">
        <v>3.9426751146118066</v>
      </c>
      <c r="AC2400" s="17">
        <v>50.478656265051484</v>
      </c>
      <c r="AD2400" s="17">
        <v>3.1773568402669494</v>
      </c>
      <c r="AE2400" s="17">
        <v>2.6107516503509811</v>
      </c>
      <c r="AF2400" s="17">
        <v>106.02620059610328</v>
      </c>
      <c r="AG2400" s="17">
        <v>90.262899963881281</v>
      </c>
      <c r="AH2400" s="17">
        <v>0.83740350038638267</v>
      </c>
      <c r="AI2400" s="17">
        <v>1.0324840313858759</v>
      </c>
      <c r="AJ2400" s="17">
        <v>0.33333333333333298</v>
      </c>
      <c r="AK2400" s="17">
        <v>1.4973956988023056</v>
      </c>
      <c r="AL2400" s="17">
        <v>1.4735723132427483</v>
      </c>
      <c r="AM2400" s="17">
        <v>0.33333333333333298</v>
      </c>
      <c r="AN2400" s="17">
        <v>1.0730413915239869</v>
      </c>
      <c r="AO2400" s="17">
        <v>1.2114951857024476</v>
      </c>
      <c r="AP2400" s="17">
        <v>0.33333333333333298</v>
      </c>
      <c r="AQ2400" s="17">
        <v>16.515663295469572</v>
      </c>
      <c r="AR2400" s="17">
        <v>2.2444243630026963</v>
      </c>
      <c r="AS2400" s="17">
        <v>16.344507414481662</v>
      </c>
      <c r="AT2400" s="17">
        <v>14.933575199511361</v>
      </c>
      <c r="AU2400" s="17">
        <v>-0.99999999999999822</v>
      </c>
      <c r="AV2400" s="17">
        <v>-0.99999999999999822</v>
      </c>
      <c r="AW2400" s="17">
        <v>-0.99999999999999822</v>
      </c>
      <c r="AX2400" s="17">
        <v>-0.99999999999999822</v>
      </c>
      <c r="AY2400" s="17">
        <v>0.13941945646905968</v>
      </c>
      <c r="AZ2400" s="17">
        <v>-0.57851410615099375</v>
      </c>
      <c r="BA2400" s="17">
        <v>1.1202005168518858</v>
      </c>
      <c r="BB2400" s="17">
        <v>-0.32493601931946298</v>
      </c>
      <c r="BC2400" s="17">
        <v>0.61938445669849318</v>
      </c>
      <c r="BD2400" s="17">
        <v>-7.4876107714687059</v>
      </c>
      <c r="BE2400" s="17">
        <v>17.804731046157357</v>
      </c>
      <c r="BF2400" s="17">
        <v>-0.99999999999999822</v>
      </c>
      <c r="BG2400" s="22">
        <v>1800.9481599589596</v>
      </c>
    </row>
    <row r="2401" spans="1:100" x14ac:dyDescent="0.25">
      <c r="A2401">
        <v>5616</v>
      </c>
      <c r="B2401" t="s">
        <v>2153</v>
      </c>
      <c r="C2401" s="48">
        <v>2</v>
      </c>
      <c r="D2401" s="22">
        <v>1483.2114843750001</v>
      </c>
      <c r="E2401" s="17">
        <v>56.988244667182286</v>
      </c>
      <c r="F2401" s="17">
        <v>-46.257316410601618</v>
      </c>
      <c r="G2401" s="17">
        <v>0.13444861017330345</v>
      </c>
      <c r="H2401" s="17">
        <v>3.7636224730284797</v>
      </c>
      <c r="I2401" s="17">
        <v>37.822706541118549</v>
      </c>
      <c r="J2401" s="17">
        <v>7.6902410012979407</v>
      </c>
      <c r="K2401" s="17">
        <v>-1.0000000000000007</v>
      </c>
      <c r="L2401" s="17">
        <v>-1.0000000000000007</v>
      </c>
      <c r="M2401" s="17">
        <v>-1.0000000000000007</v>
      </c>
      <c r="N2401" s="17">
        <v>0.19128895210924168</v>
      </c>
      <c r="O2401" s="17">
        <v>-1.0000000000000007</v>
      </c>
      <c r="P2401" s="17">
        <v>-1.0000000000000007</v>
      </c>
      <c r="Q2401" s="17">
        <v>3.1728217388921869</v>
      </c>
      <c r="R2401" s="17">
        <v>-1.0000000000000007</v>
      </c>
      <c r="S2401" s="17">
        <v>8.1031598859356402E-2</v>
      </c>
      <c r="T2401" s="17">
        <v>2.5464522894472486E-2</v>
      </c>
      <c r="U2401" s="17">
        <v>-0.24954295115254144</v>
      </c>
      <c r="V2401" s="17">
        <v>-0.4946689319764323</v>
      </c>
      <c r="W2401" s="17">
        <v>0.15613534945158758</v>
      </c>
      <c r="X2401" s="17">
        <v>-2.5768072608133856</v>
      </c>
      <c r="Y2401" s="17">
        <v>-4.5774304285841477E-3</v>
      </c>
      <c r="Z2401" s="17">
        <v>23.302656252235209</v>
      </c>
      <c r="AA2401" s="17">
        <v>-0.20159019535082445</v>
      </c>
      <c r="AB2401" s="17">
        <v>-3.5899990881167465E-3</v>
      </c>
      <c r="AC2401" s="17">
        <v>5.1714468840411474</v>
      </c>
      <c r="AD2401" s="17">
        <v>-0.28080177508767312</v>
      </c>
      <c r="AE2401" s="17">
        <v>-0.2852740669635393</v>
      </c>
      <c r="AF2401" s="17">
        <v>32.648494088379991</v>
      </c>
      <c r="AG2401" s="17">
        <v>-35.106624471674415</v>
      </c>
      <c r="AH2401" s="17">
        <v>-2.9964563474314837E-2</v>
      </c>
      <c r="AI2401" s="17">
        <v>6.2790314649566747E-3</v>
      </c>
      <c r="AJ2401" s="17">
        <v>0.33333333333333298</v>
      </c>
      <c r="AK2401" s="17">
        <v>0.33958943046250212</v>
      </c>
      <c r="AL2401" s="17">
        <v>0.46233419284357075</v>
      </c>
      <c r="AM2401" s="17">
        <v>0.33333333333333298</v>
      </c>
      <c r="AN2401" s="17">
        <v>2.9285308313242442E-2</v>
      </c>
      <c r="AO2401" s="17">
        <v>7.0950234450598726E-2</v>
      </c>
      <c r="AP2401" s="17">
        <v>0.33333333333333298</v>
      </c>
      <c r="AQ2401" s="17">
        <v>3.5032810042471358</v>
      </c>
      <c r="AR2401" s="17">
        <v>2.2444243630026963</v>
      </c>
      <c r="AS2401" s="17">
        <v>-0.21948096954731255</v>
      </c>
      <c r="AT2401" s="17">
        <v>3.3447495872535398</v>
      </c>
      <c r="AU2401" s="17">
        <v>-1.0000000000000007</v>
      </c>
      <c r="AV2401" s="17">
        <v>-1.0000000000000007</v>
      </c>
      <c r="AW2401" s="17">
        <v>-1.0000000000000007</v>
      </c>
      <c r="AX2401" s="17">
        <v>-1.0000000000000007</v>
      </c>
      <c r="AY2401" s="17">
        <v>-3.5016174787123593E-2</v>
      </c>
      <c r="AZ2401" s="17">
        <v>0.62449116790880255</v>
      </c>
      <c r="BA2401" s="17">
        <v>-3.6293127587964824E-2</v>
      </c>
      <c r="BB2401" s="17">
        <v>0.34502364787956902</v>
      </c>
      <c r="BC2401" s="17">
        <v>-2.1884951275890685E-2</v>
      </c>
      <c r="BD2401" s="17">
        <v>10.376504218482223</v>
      </c>
      <c r="BE2401" s="17">
        <v>0.54675412378919486</v>
      </c>
      <c r="BF2401" s="17">
        <v>-1.0000000000000007</v>
      </c>
      <c r="BG2401" s="22">
        <v>52.87860406226423</v>
      </c>
    </row>
    <row r="2402" spans="1:100" x14ac:dyDescent="0.25">
      <c r="A2402">
        <v>5618</v>
      </c>
      <c r="B2402" t="s">
        <v>2154</v>
      </c>
      <c r="C2402" s="48">
        <v>3</v>
      </c>
      <c r="D2402" s="22">
        <v>1594.8936801845016</v>
      </c>
      <c r="E2402" s="17">
        <v>115.70494708789249</v>
      </c>
      <c r="F2402" s="17">
        <v>81.21643630730199</v>
      </c>
      <c r="G2402" s="17">
        <v>0.98771722138860518</v>
      </c>
      <c r="H2402" s="17">
        <v>2.6423567067919951</v>
      </c>
      <c r="I2402" s="17">
        <v>107.19920990788707</v>
      </c>
      <c r="J2402" s="17">
        <v>7.8368588906739198</v>
      </c>
      <c r="K2402" s="17">
        <v>-0.999999999999999</v>
      </c>
      <c r="L2402" s="17">
        <v>-0.999999999999999</v>
      </c>
      <c r="M2402" s="17">
        <v>-0.999999999999999</v>
      </c>
      <c r="N2402" s="17">
        <v>0.2074469107411851</v>
      </c>
      <c r="O2402" s="17">
        <v>-0.999999999999999</v>
      </c>
      <c r="P2402" s="17">
        <v>-0.999999999999999</v>
      </c>
      <c r="Q2402" s="17">
        <v>5.0487047082316439</v>
      </c>
      <c r="R2402" s="17">
        <v>-0.999999999999999</v>
      </c>
      <c r="S2402" s="17">
        <v>-0.3834370472244012</v>
      </c>
      <c r="T2402" s="17">
        <v>9.5759252052440014E-2</v>
      </c>
      <c r="U2402" s="17">
        <v>-0.8197369534954233</v>
      </c>
      <c r="V2402" s="17">
        <v>-1.4974051470044567</v>
      </c>
      <c r="W2402" s="17">
        <v>-2.4063480014396488</v>
      </c>
      <c r="X2402" s="17">
        <v>-2.9498806432257498</v>
      </c>
      <c r="Y2402" s="17">
        <v>7.2001799440251368E-2</v>
      </c>
      <c r="Z2402" s="17">
        <v>54.360612995272021</v>
      </c>
      <c r="AA2402" s="17">
        <v>1.4060945401255733</v>
      </c>
      <c r="AB2402" s="17">
        <v>2.0391775743350906</v>
      </c>
      <c r="AC2402" s="17">
        <v>45.364559849975343</v>
      </c>
      <c r="AD2402" s="17">
        <v>1.0610990979252408</v>
      </c>
      <c r="AE2402" s="17">
        <v>2.570416301077687</v>
      </c>
      <c r="AF2402" s="17">
        <v>104.33476672066011</v>
      </c>
      <c r="AG2402" s="17">
        <v>94.295728186106672</v>
      </c>
      <c r="AH2402" s="17">
        <v>0.31938184984352302</v>
      </c>
      <c r="AI2402" s="17">
        <v>0.16535938835070946</v>
      </c>
      <c r="AJ2402" s="17">
        <v>0.33333333333333298</v>
      </c>
      <c r="AK2402" s="17">
        <v>-0.19528777822475837</v>
      </c>
      <c r="AL2402" s="17">
        <v>-0.20462549334334534</v>
      </c>
      <c r="AM2402" s="17">
        <v>0.33333333333333298</v>
      </c>
      <c r="AN2402" s="17">
        <v>0.69170497766562222</v>
      </c>
      <c r="AO2402" s="17">
        <v>0.61215474243802181</v>
      </c>
      <c r="AP2402" s="17">
        <v>0.33333333333333298</v>
      </c>
      <c r="AQ2402" s="17">
        <v>2.8644431872269323</v>
      </c>
      <c r="AR2402" s="17">
        <v>2.2349575317224972</v>
      </c>
      <c r="AS2402" s="17">
        <v>6.0732138417588759</v>
      </c>
      <c r="AT2402" s="17">
        <v>-0.47131248280745708</v>
      </c>
      <c r="AU2402" s="17">
        <v>-0.999999999999999</v>
      </c>
      <c r="AV2402" s="17">
        <v>-0.999999999999999</v>
      </c>
      <c r="AW2402" s="17">
        <v>-0.999999999999999</v>
      </c>
      <c r="AX2402" s="17">
        <v>-0.999999999999999</v>
      </c>
      <c r="AY2402" s="17">
        <v>-6.5563144334635393E-2</v>
      </c>
      <c r="AZ2402" s="17">
        <v>0.51058907353724825</v>
      </c>
      <c r="BA2402" s="17">
        <v>1.2848153007936827</v>
      </c>
      <c r="BB2402" s="17">
        <v>1.4118807203397504E-2</v>
      </c>
      <c r="BC2402" s="17">
        <v>-0.33590219685715594</v>
      </c>
      <c r="BD2402" s="17">
        <v>2.9059155477711793</v>
      </c>
      <c r="BE2402" s="17">
        <v>-1.9734784174604878</v>
      </c>
      <c r="BF2402" s="17">
        <v>-0.999999999999999</v>
      </c>
      <c r="CU2402" t="e">
        <v>#N/A</v>
      </c>
      <c r="CV2402" t="e">
        <v>#N/A</v>
      </c>
    </row>
    <row r="2403" spans="1:100" x14ac:dyDescent="0.25">
      <c r="A2403">
        <v>5619</v>
      </c>
      <c r="B2403" t="s">
        <v>2155</v>
      </c>
      <c r="C2403" s="48">
        <v>3</v>
      </c>
      <c r="D2403" s="22">
        <v>1380.9051552014075</v>
      </c>
      <c r="E2403" s="17">
        <v>31.367362401958612</v>
      </c>
      <c r="F2403" s="17">
        <v>-70.258979242755018</v>
      </c>
      <c r="G2403" s="17">
        <v>0.22351156174750827</v>
      </c>
      <c r="H2403" s="17">
        <v>5.8037422749478349</v>
      </c>
      <c r="I2403" s="17">
        <v>6.3938422253492817</v>
      </c>
      <c r="J2403" s="17">
        <v>6.1522724248109952</v>
      </c>
      <c r="K2403" s="17">
        <v>-1</v>
      </c>
      <c r="L2403" s="17">
        <v>-1</v>
      </c>
      <c r="M2403" s="17">
        <v>-1</v>
      </c>
      <c r="N2403" s="17">
        <v>0.32000547259446582</v>
      </c>
      <c r="O2403" s="17">
        <v>-1</v>
      </c>
      <c r="P2403" s="17">
        <v>-1</v>
      </c>
      <c r="Q2403" s="17">
        <v>5.724816998882976</v>
      </c>
      <c r="R2403" s="17">
        <v>-1</v>
      </c>
      <c r="S2403" s="17">
        <v>6.2540502584980395E-2</v>
      </c>
      <c r="T2403" s="17">
        <v>-1.8540273737678494E-2</v>
      </c>
      <c r="U2403" s="17">
        <v>-2.3077864552551581E-2</v>
      </c>
      <c r="V2403" s="17">
        <v>1.4501074405057627E-2</v>
      </c>
      <c r="W2403" s="17">
        <v>7.8925276064857539E-2</v>
      </c>
      <c r="X2403" s="17">
        <v>-5.1286885591976574</v>
      </c>
      <c r="Y2403" s="17">
        <v>5.4243427822515816E-2</v>
      </c>
      <c r="Z2403" s="17">
        <v>-0.92671412288191146</v>
      </c>
      <c r="AA2403" s="17">
        <v>-0.2461606677107655</v>
      </c>
      <c r="AB2403" s="17">
        <v>-0.65623244011463688</v>
      </c>
      <c r="AC2403" s="17">
        <v>9.5158848347615272</v>
      </c>
      <c r="AD2403" s="17">
        <v>-1.5672391165954032</v>
      </c>
      <c r="AE2403" s="17">
        <v>-0.94813546890400735</v>
      </c>
      <c r="AF2403" s="17">
        <v>6.9848028028609885</v>
      </c>
      <c r="AG2403" s="17">
        <v>-61.508575146702768</v>
      </c>
      <c r="AH2403" s="17">
        <v>-0.34630910175923524</v>
      </c>
      <c r="AI2403" s="17">
        <v>-0.52213201687006661</v>
      </c>
      <c r="AJ2403" s="17">
        <v>0.33333333333333298</v>
      </c>
      <c r="AK2403" s="17">
        <v>8.2830108759737661E-2</v>
      </c>
      <c r="AL2403" s="17">
        <v>0.64086533329430095</v>
      </c>
      <c r="AM2403" s="17">
        <v>0.33333333333333298</v>
      </c>
      <c r="AN2403" s="17">
        <v>-0.24951287530082239</v>
      </c>
      <c r="AO2403" s="17">
        <v>-0.23692543192657078</v>
      </c>
      <c r="AP2403" s="17">
        <v>0.33333333333333298</v>
      </c>
      <c r="AQ2403" s="17">
        <v>-0.59096057751168196</v>
      </c>
      <c r="AR2403" s="17">
        <v>3.0098904655865395</v>
      </c>
      <c r="AS2403" s="17">
        <v>2.3140808716270755</v>
      </c>
      <c r="AT2403" s="17">
        <v>0.82830108759737642</v>
      </c>
      <c r="AU2403" s="17">
        <v>-1</v>
      </c>
      <c r="AV2403" s="17">
        <v>-1</v>
      </c>
      <c r="AW2403" s="17">
        <v>-1</v>
      </c>
      <c r="AX2403" s="17">
        <v>-1</v>
      </c>
      <c r="AY2403" s="17">
        <v>-5.4003407271736026E-3</v>
      </c>
      <c r="AZ2403" s="17">
        <v>6.5656133175337472E-2</v>
      </c>
      <c r="BA2403" s="17">
        <v>1.1118969221135828</v>
      </c>
      <c r="BB2403" s="17">
        <v>-0.16141953024396558</v>
      </c>
      <c r="BC2403" s="17">
        <v>0.29798964785742199</v>
      </c>
      <c r="BD2403" s="17">
        <v>-3.7072075902224535</v>
      </c>
      <c r="BE2403" s="17">
        <v>13.009225807003467</v>
      </c>
      <c r="BF2403" s="17">
        <v>-1</v>
      </c>
      <c r="CU2403" t="e">
        <v>#N/A</v>
      </c>
      <c r="CV2403" t="e">
        <v>#N/A</v>
      </c>
    </row>
    <row r="2404" spans="1:100" x14ac:dyDescent="0.25">
      <c r="A2404">
        <v>5621</v>
      </c>
      <c r="B2404" t="s">
        <v>2156</v>
      </c>
      <c r="C2404" s="48">
        <v>2</v>
      </c>
      <c r="D2404" s="22">
        <v>1429.1507519531249</v>
      </c>
      <c r="E2404" s="17">
        <v>23.83491326630557</v>
      </c>
      <c r="F2404" s="17">
        <v>-99.741716804555097</v>
      </c>
      <c r="G2404" s="17">
        <v>-0.23729911525070341</v>
      </c>
      <c r="H2404" s="17">
        <v>0.37263467025862607</v>
      </c>
      <c r="I2404" s="17">
        <v>11.788409707568256</v>
      </c>
      <c r="J2404" s="17">
        <v>1.2602052842039573</v>
      </c>
      <c r="K2404" s="17">
        <v>-1.0000000000000016</v>
      </c>
      <c r="L2404" s="17">
        <v>-1.0000000000000016</v>
      </c>
      <c r="M2404" s="17">
        <v>-1.0000000000000016</v>
      </c>
      <c r="N2404" s="17">
        <v>9.86495414720234E-2</v>
      </c>
      <c r="O2404" s="17">
        <v>-1.0000000000000016</v>
      </c>
      <c r="P2404" s="17">
        <v>-1.0000000000000016</v>
      </c>
      <c r="Q2404" s="17">
        <v>2.1776557048644141</v>
      </c>
      <c r="R2404" s="17">
        <v>-1.0000000000000016</v>
      </c>
      <c r="S2404" s="17">
        <v>-1.2168676923931148</v>
      </c>
      <c r="T2404" s="17">
        <v>-0.12021638245148511</v>
      </c>
      <c r="U2404" s="17">
        <v>-0.68608203053165551</v>
      </c>
      <c r="V2404" s="17">
        <v>-1.0666762726639507</v>
      </c>
      <c r="W2404" s="17">
        <v>-2.7423896631973772</v>
      </c>
      <c r="X2404" s="17">
        <v>-6.1480556868248284</v>
      </c>
      <c r="Y2404" s="17">
        <v>-0.13564523675116655</v>
      </c>
      <c r="Z2404" s="17">
        <v>11.268634067644729</v>
      </c>
      <c r="AA2404" s="17">
        <v>-1.0878820464823049</v>
      </c>
      <c r="AB2404" s="17">
        <v>-1.2811013641831193</v>
      </c>
      <c r="AC2404" s="17">
        <v>-9.4957062942997439</v>
      </c>
      <c r="AD2404" s="17">
        <v>-1.4003000363878799</v>
      </c>
      <c r="AE2404" s="17">
        <v>-1.2227949027109255</v>
      </c>
      <c r="AF2404" s="17">
        <v>8.8941716322455591</v>
      </c>
      <c r="AG2404" s="17">
        <v>-75.692086342180858</v>
      </c>
      <c r="AH2404" s="17">
        <v>-0.31075476062951468</v>
      </c>
      <c r="AI2404" s="17">
        <v>-0.32593092213523084</v>
      </c>
      <c r="AJ2404" s="17">
        <v>0.33333333333333298</v>
      </c>
      <c r="AK2404" s="17">
        <v>-3.5223366895543173E-2</v>
      </c>
      <c r="AL2404" s="17">
        <v>0.13496941769392723</v>
      </c>
      <c r="AM2404" s="17">
        <v>0.33333333333333298</v>
      </c>
      <c r="AN2404" s="17">
        <v>-0.30860639948400631</v>
      </c>
      <c r="AO2404" s="17">
        <v>-0.29827461376540437</v>
      </c>
      <c r="AP2404" s="17">
        <v>0.33333333333333298</v>
      </c>
      <c r="AQ2404" s="17">
        <v>-0.70917451636329787</v>
      </c>
      <c r="AR2404" s="17">
        <v>2.2444243630026963</v>
      </c>
      <c r="AS2404" s="17">
        <v>-5.5816861945426695</v>
      </c>
      <c r="AT2404" s="17">
        <v>-0.40686263372132991</v>
      </c>
      <c r="AU2404" s="17">
        <v>-1.0000000000000016</v>
      </c>
      <c r="AV2404" s="17">
        <v>-1.0000000000000016</v>
      </c>
      <c r="AW2404" s="17">
        <v>-1.0000000000000016</v>
      </c>
      <c r="AX2404" s="17">
        <v>-1.0000000000000016</v>
      </c>
      <c r="AY2404" s="17">
        <v>-9.1485645283078787E-2</v>
      </c>
      <c r="AZ2404" s="17">
        <v>1.013936090031559</v>
      </c>
      <c r="BA2404" s="17">
        <v>-0.4106809935483543</v>
      </c>
      <c r="BB2404" s="17">
        <v>0.56190747710602851</v>
      </c>
      <c r="BC2404" s="17">
        <v>-0.22948097768855349</v>
      </c>
      <c r="BD2404" s="17">
        <v>16.159595133433275</v>
      </c>
      <c r="BE2404" s="17">
        <v>-5.0401137174850605</v>
      </c>
      <c r="BF2404" s="17">
        <v>-1.0000000000000016</v>
      </c>
      <c r="BG2404" s="22">
        <v>-35.755384278190377</v>
      </c>
    </row>
    <row r="2405" spans="1:100" x14ac:dyDescent="0.25">
      <c r="A2405">
        <v>5622</v>
      </c>
      <c r="B2405" t="s">
        <v>2157</v>
      </c>
      <c r="C2405" s="48">
        <v>2</v>
      </c>
      <c r="D2405" s="22">
        <v>1489.1888085937499</v>
      </c>
      <c r="E2405" s="17">
        <v>81.973642253468327</v>
      </c>
      <c r="F2405" s="17">
        <v>-5.94978313894664</v>
      </c>
      <c r="G2405" s="17">
        <v>0.41460943652304055</v>
      </c>
      <c r="H2405" s="17">
        <v>6.3191779747664087</v>
      </c>
      <c r="I2405" s="17">
        <v>57.442974845390395</v>
      </c>
      <c r="J2405" s="17">
        <v>12.536118989938462</v>
      </c>
      <c r="K2405" s="17">
        <v>-1</v>
      </c>
      <c r="L2405" s="17">
        <v>-1</v>
      </c>
      <c r="M2405" s="17">
        <v>-1</v>
      </c>
      <c r="N2405" s="17">
        <v>0.26110493768675463</v>
      </c>
      <c r="O2405" s="17">
        <v>-1</v>
      </c>
      <c r="P2405" s="17">
        <v>-1</v>
      </c>
      <c r="Q2405" s="17">
        <v>3.9228102912912934</v>
      </c>
      <c r="R2405" s="17">
        <v>-1</v>
      </c>
      <c r="S2405" s="17">
        <v>1.0591694947706043</v>
      </c>
      <c r="T2405" s="17">
        <v>0.1352542540314948</v>
      </c>
      <c r="U2405" s="17">
        <v>7.9446685766722147E-2</v>
      </c>
      <c r="V2405" s="17">
        <v>-6.3586135000744934E-2</v>
      </c>
      <c r="W2405" s="17">
        <v>2.3405553396826164</v>
      </c>
      <c r="X2405" s="17">
        <v>0.11459833955818127</v>
      </c>
      <c r="Y2405" s="17">
        <v>9.4199407776141747E-2</v>
      </c>
      <c r="Z2405" s="17">
        <v>32.371875426879868</v>
      </c>
      <c r="AA2405" s="17">
        <v>0.46634733437265574</v>
      </c>
      <c r="AB2405" s="17">
        <v>0.95918291178302351</v>
      </c>
      <c r="AC2405" s="17">
        <v>16.225076734648415</v>
      </c>
      <c r="AD2405" s="17">
        <v>0.56288747042211384</v>
      </c>
      <c r="AE2405" s="17">
        <v>0.42127124347112127</v>
      </c>
      <c r="AF2405" s="17">
        <v>50.550501696088062</v>
      </c>
      <c r="AG2405" s="17">
        <v>-4.5201386432595889</v>
      </c>
      <c r="AH2405" s="17">
        <v>0.1816477969676524</v>
      </c>
      <c r="AI2405" s="17">
        <v>0.2566429442934221</v>
      </c>
      <c r="AJ2405" s="17">
        <v>0.33333333333333298</v>
      </c>
      <c r="AK2405" s="17">
        <v>0.62206019182228445</v>
      </c>
      <c r="AL2405" s="17">
        <v>0.70904662617214653</v>
      </c>
      <c r="AM2405" s="17">
        <v>0.33333333333333298</v>
      </c>
      <c r="AN2405" s="17">
        <v>0.28393117054475847</v>
      </c>
      <c r="AO2405" s="17">
        <v>0.34920974085932727</v>
      </c>
      <c r="AP2405" s="17">
        <v>0.33333333333333298</v>
      </c>
      <c r="AQ2405" s="17">
        <v>6.6779205215963344</v>
      </c>
      <c r="AR2405" s="17">
        <v>2.2444243630026963</v>
      </c>
      <c r="AS2405" s="17">
        <v>3.8216462362159804</v>
      </c>
      <c r="AT2405" s="17">
        <v>6.1720830397266742</v>
      </c>
      <c r="AU2405" s="17">
        <v>-1</v>
      </c>
      <c r="AV2405" s="17">
        <v>-1</v>
      </c>
      <c r="AW2405" s="17">
        <v>-1</v>
      </c>
      <c r="AX2405" s="17">
        <v>-1</v>
      </c>
      <c r="AY2405" s="17">
        <v>7.5410015873501844E-3</v>
      </c>
      <c r="AZ2405" s="17">
        <v>0.3309931752171853</v>
      </c>
      <c r="BA2405" s="17">
        <v>0.24585739205043666</v>
      </c>
      <c r="BB2405" s="17">
        <v>0.18157314458818771</v>
      </c>
      <c r="BC2405" s="17">
        <v>0.13456597048928542</v>
      </c>
      <c r="BD2405" s="17">
        <v>6.0181842644317003</v>
      </c>
      <c r="BE2405" s="17">
        <v>4.7571941724348514</v>
      </c>
      <c r="BF2405" s="17">
        <v>-1</v>
      </c>
      <c r="BG2405" s="22">
        <v>258.02334531820395</v>
      </c>
    </row>
    <row r="2406" spans="1:100" x14ac:dyDescent="0.25">
      <c r="A2406">
        <v>5623</v>
      </c>
      <c r="B2406" t="s">
        <v>2158</v>
      </c>
      <c r="C2406" s="48">
        <v>2</v>
      </c>
      <c r="D2406" s="22">
        <v>1496.7079101562501</v>
      </c>
      <c r="E2406" s="17">
        <v>81.528638221953486</v>
      </c>
      <c r="F2406" s="17">
        <v>-6.6676830540614649</v>
      </c>
      <c r="G2406" s="17">
        <v>0.40961961409705716</v>
      </c>
      <c r="H2406" s="17">
        <v>6.2736620890533272</v>
      </c>
      <c r="I2406" s="17">
        <v>57.093526794197643</v>
      </c>
      <c r="J2406" s="17">
        <v>12.449811168190704</v>
      </c>
      <c r="K2406" s="17">
        <v>-1</v>
      </c>
      <c r="L2406" s="17">
        <v>-1</v>
      </c>
      <c r="M2406" s="17">
        <v>-1</v>
      </c>
      <c r="N2406" s="17">
        <v>0.25986147558298456</v>
      </c>
      <c r="O2406" s="17">
        <v>-1</v>
      </c>
      <c r="P2406" s="17">
        <v>-1</v>
      </c>
      <c r="Q2406" s="17">
        <v>3.9094525719172073</v>
      </c>
      <c r="R2406" s="17">
        <v>-1</v>
      </c>
      <c r="S2406" s="17">
        <v>1.0417483068325402</v>
      </c>
      <c r="T2406" s="17">
        <v>0.13329883696013622</v>
      </c>
      <c r="U2406" s="17">
        <v>7.3587194667968064E-2</v>
      </c>
      <c r="V2406" s="17">
        <v>-7.1263962896354102E-2</v>
      </c>
      <c r="W2406" s="17">
        <v>2.3016495868797091</v>
      </c>
      <c r="X2406" s="17">
        <v>6.6662886921464271E-2</v>
      </c>
      <c r="Y2406" s="17">
        <v>9.2440136543030849E-2</v>
      </c>
      <c r="Z2406" s="17">
        <v>32.210347515167797</v>
      </c>
      <c r="AA2406" s="17">
        <v>0.45445099001789729</v>
      </c>
      <c r="AB2406" s="17">
        <v>0.9420353828997492</v>
      </c>
      <c r="AC2406" s="17">
        <v>16.028205348895767</v>
      </c>
      <c r="AD2406" s="17">
        <v>0.54786088882376294</v>
      </c>
      <c r="AE2406" s="17">
        <v>0.40868727275360495</v>
      </c>
      <c r="AF2406" s="17">
        <v>50.231656837601122</v>
      </c>
      <c r="AG2406" s="17">
        <v>-5.0649012173395338</v>
      </c>
      <c r="AH2406" s="17">
        <v>0.17787886140479656</v>
      </c>
      <c r="AI2406" s="17">
        <v>0.25218382171313353</v>
      </c>
      <c r="AJ2406" s="17">
        <v>0.33333333333333298</v>
      </c>
      <c r="AK2406" s="17">
        <v>0.61702922815016092</v>
      </c>
      <c r="AL2406" s="17">
        <v>0.70465253850246257</v>
      </c>
      <c r="AM2406" s="17">
        <v>0.33333333333333298</v>
      </c>
      <c r="AN2406" s="17">
        <v>0.27939578402908444</v>
      </c>
      <c r="AO2406" s="17">
        <v>0.34425378201450269</v>
      </c>
      <c r="AP2406" s="17">
        <v>0.33333333333333298</v>
      </c>
      <c r="AQ2406" s="17">
        <v>6.6213784001853018</v>
      </c>
      <c r="AR2406" s="17">
        <v>2.2444243630026963</v>
      </c>
      <c r="AS2406" s="17">
        <v>3.7496714800721751</v>
      </c>
      <c r="AT2406" s="17">
        <v>6.1217266353331778</v>
      </c>
      <c r="AU2406" s="17">
        <v>-1</v>
      </c>
      <c r="AV2406" s="17">
        <v>-1</v>
      </c>
      <c r="AW2406" s="17">
        <v>-1</v>
      </c>
      <c r="AX2406" s="17">
        <v>-1</v>
      </c>
      <c r="AY2406" s="17">
        <v>6.7830342589886164E-3</v>
      </c>
      <c r="AZ2406" s="17">
        <v>0.33622054010254415</v>
      </c>
      <c r="BA2406" s="17">
        <v>0.24083213206409923</v>
      </c>
      <c r="BB2406" s="17">
        <v>0.18448429029505919</v>
      </c>
      <c r="BC2406" s="17">
        <v>0.13177949127960778</v>
      </c>
      <c r="BD2406" s="17">
        <v>6.0958084024301513</v>
      </c>
      <c r="BE2406" s="17">
        <v>4.6822038590076493</v>
      </c>
      <c r="BF2406" s="17">
        <v>-1</v>
      </c>
      <c r="BG2406" s="22">
        <v>555.55479891075186</v>
      </c>
    </row>
    <row r="2407" spans="1:100" x14ac:dyDescent="0.25">
      <c r="A2407">
        <v>5624</v>
      </c>
      <c r="B2407" t="s">
        <v>2159</v>
      </c>
      <c r="C2407" s="48">
        <v>2</v>
      </c>
      <c r="D2407" s="22">
        <v>1530.8814746093749</v>
      </c>
      <c r="E2407" s="17">
        <v>97.587155232720278</v>
      </c>
      <c r="F2407" s="17">
        <v>19.238617074626404</v>
      </c>
      <c r="G2407" s="17">
        <v>0.58968348460985309</v>
      </c>
      <c r="H2407" s="17">
        <v>7.9161587255344017</v>
      </c>
      <c r="I2407" s="17">
        <v>69.703788897566952</v>
      </c>
      <c r="J2407" s="17">
        <v>15.564334915269141</v>
      </c>
      <c r="K2407" s="17">
        <v>-0.99999999999999967</v>
      </c>
      <c r="L2407" s="17">
        <v>-0.99999999999999967</v>
      </c>
      <c r="M2407" s="17">
        <v>-0.99999999999999967</v>
      </c>
      <c r="N2407" s="17">
        <v>0.30473333276068704</v>
      </c>
      <c r="O2407" s="17">
        <v>-0.99999999999999967</v>
      </c>
      <c r="P2407" s="17">
        <v>-0.99999999999999967</v>
      </c>
      <c r="Q2407" s="17">
        <v>4.3914822808697656</v>
      </c>
      <c r="R2407" s="17">
        <v>-0.99999999999999967</v>
      </c>
      <c r="S2407" s="17">
        <v>1.6704132694820795</v>
      </c>
      <c r="T2407" s="17">
        <v>0.203862463533727</v>
      </c>
      <c r="U2407" s="17">
        <v>0.28503412732489553</v>
      </c>
      <c r="V2407" s="17">
        <v>0.20579988627299606</v>
      </c>
      <c r="W2407" s="17">
        <v>3.7056114590349019</v>
      </c>
      <c r="X2407" s="17">
        <v>1.7964725674431121</v>
      </c>
      <c r="Y2407" s="17">
        <v>0.15592559964612696</v>
      </c>
      <c r="Z2407" s="17">
        <v>38.039280590475002</v>
      </c>
      <c r="AA2407" s="17">
        <v>0.88374518660420165</v>
      </c>
      <c r="AB2407" s="17">
        <v>1.5608250224616875</v>
      </c>
      <c r="AC2407" s="17">
        <v>23.132551092192045</v>
      </c>
      <c r="AD2407" s="17">
        <v>1.0901135407590012</v>
      </c>
      <c r="AE2407" s="17">
        <v>0.86279531115120545</v>
      </c>
      <c r="AF2407" s="17">
        <v>61.737565146742774</v>
      </c>
      <c r="AG2407" s="17">
        <v>14.593525320758523</v>
      </c>
      <c r="AH2407" s="17">
        <v>0.31388553002435188</v>
      </c>
      <c r="AI2407" s="17">
        <v>0.41309673651280826</v>
      </c>
      <c r="AJ2407" s="17">
        <v>0.33333333333333298</v>
      </c>
      <c r="AK2407" s="17">
        <v>0.79857773105771757</v>
      </c>
      <c r="AL2407" s="17">
        <v>0.86321858868007384</v>
      </c>
      <c r="AM2407" s="17">
        <v>0.33333333333333298</v>
      </c>
      <c r="AN2407" s="17">
        <v>0.44306077660101256</v>
      </c>
      <c r="AO2407" s="17">
        <v>0.52309564361148464</v>
      </c>
      <c r="AP2407" s="17">
        <v>0.33333333333333298</v>
      </c>
      <c r="AQ2407" s="17">
        <v>8.6617702937442171</v>
      </c>
      <c r="AR2407" s="17">
        <v>2.2444243630026963</v>
      </c>
      <c r="AS2407" s="17">
        <v>6.3469689516177761</v>
      </c>
      <c r="AT2407" s="17">
        <v>7.9388993333001867</v>
      </c>
      <c r="AU2407" s="17">
        <v>-0.99999999999999967</v>
      </c>
      <c r="AV2407" s="17">
        <v>-0.99999999999999967</v>
      </c>
      <c r="AW2407" s="17">
        <v>-0.99999999999999967</v>
      </c>
      <c r="AX2407" s="17">
        <v>-0.99999999999999967</v>
      </c>
      <c r="AY2407" s="17">
        <v>3.413521620364561E-2</v>
      </c>
      <c r="AZ2407" s="17">
        <v>0.14758465820442354</v>
      </c>
      <c r="BA2407" s="17">
        <v>0.42217481046505789</v>
      </c>
      <c r="BB2407" s="17">
        <v>7.9432022126882371E-2</v>
      </c>
      <c r="BC2407" s="17">
        <v>0.23233301578686683</v>
      </c>
      <c r="BD2407" s="17">
        <v>3.2946460483477953</v>
      </c>
      <c r="BE2407" s="17">
        <v>7.3883214186938559</v>
      </c>
      <c r="BF2407" s="17">
        <v>-0.99999999999999967</v>
      </c>
      <c r="BG2407" s="22">
        <v>305.45568647249968</v>
      </c>
    </row>
    <row r="2408" spans="1:100" x14ac:dyDescent="0.25">
      <c r="A2408">
        <v>5625</v>
      </c>
      <c r="B2408" t="s">
        <v>2160</v>
      </c>
      <c r="C2408" s="48">
        <v>2</v>
      </c>
      <c r="D2408" s="22">
        <v>1427.530546875</v>
      </c>
      <c r="E2408" s="17">
        <v>30.644122950887564</v>
      </c>
      <c r="F2408" s="17">
        <v>-88.756802717552105</v>
      </c>
      <c r="G2408" s="17">
        <v>-0.16094756609351862</v>
      </c>
      <c r="H2408" s="17">
        <v>1.0690940006265333</v>
      </c>
      <c r="I2408" s="17">
        <v>17.135473747280571</v>
      </c>
      <c r="J2408" s="17">
        <v>2.5808406359769815</v>
      </c>
      <c r="K2408" s="17">
        <v>-1.0000000000000013</v>
      </c>
      <c r="L2408" s="17">
        <v>-1.0000000000000013</v>
      </c>
      <c r="M2408" s="17">
        <v>-1.0000000000000013</v>
      </c>
      <c r="N2408" s="17">
        <v>0.11767632235438849</v>
      </c>
      <c r="O2408" s="17">
        <v>-1.0000000000000013</v>
      </c>
      <c r="P2408" s="17">
        <v>-1.0000000000000013</v>
      </c>
      <c r="Q2408" s="17">
        <v>2.3820482624247012</v>
      </c>
      <c r="R2408" s="17">
        <v>-1.0000000000000013</v>
      </c>
      <c r="S2408" s="17">
        <v>-0.95029814869486917</v>
      </c>
      <c r="T2408" s="17">
        <v>-9.0295653836135914E-2</v>
      </c>
      <c r="U2408" s="17">
        <v>-0.59642328429391944</v>
      </c>
      <c r="V2408" s="17">
        <v>-0.94919432562322459</v>
      </c>
      <c r="W2408" s="17">
        <v>-2.1470749918455097</v>
      </c>
      <c r="X2408" s="17">
        <v>-5.4145734592197252</v>
      </c>
      <c r="Y2408" s="17">
        <v>-0.10872582508308171</v>
      </c>
      <c r="Z2408" s="17">
        <v>13.740246329259595</v>
      </c>
      <c r="AA2408" s="17">
        <v>-0.90585065473109805</v>
      </c>
      <c r="AB2408" s="17">
        <v>-1.0187192025178087</v>
      </c>
      <c r="AC2408" s="17">
        <v>-6.483287413687183</v>
      </c>
      <c r="AD2408" s="17">
        <v>-1.1703714566459211</v>
      </c>
      <c r="AE2408" s="17">
        <v>-1.0302418263072766</v>
      </c>
      <c r="AF2408" s="17">
        <v>13.772962260047045</v>
      </c>
      <c r="AG2408" s="17">
        <v>-67.356425690757533</v>
      </c>
      <c r="AH2408" s="17">
        <v>-0.25308455829943111</v>
      </c>
      <c r="AI2408" s="17">
        <v>-0.25769985340742524</v>
      </c>
      <c r="AJ2408" s="17">
        <v>0.33333333333333298</v>
      </c>
      <c r="AK2408" s="17">
        <v>4.1757703236316335E-2</v>
      </c>
      <c r="AL2408" s="17">
        <v>0.20220535758746727</v>
      </c>
      <c r="AM2408" s="17">
        <v>0.33333333333333298</v>
      </c>
      <c r="AN2408" s="17">
        <v>-0.23920838149139717</v>
      </c>
      <c r="AO2408" s="17">
        <v>-0.22244122671114769</v>
      </c>
      <c r="AP2408" s="17">
        <v>0.33333333333333298</v>
      </c>
      <c r="AQ2408" s="17">
        <v>0.15600227627881136</v>
      </c>
      <c r="AR2408" s="17">
        <v>2.2444243630026963</v>
      </c>
      <c r="AS2408" s="17">
        <v>-4.4803676179187519</v>
      </c>
      <c r="AT2408" s="17">
        <v>0.36366368108462943</v>
      </c>
      <c r="AU2408" s="17">
        <v>-1.0000000000000013</v>
      </c>
      <c r="AV2408" s="17">
        <v>-1.0000000000000013</v>
      </c>
      <c r="AW2408" s="17">
        <v>-1.0000000000000013</v>
      </c>
      <c r="AX2408" s="17">
        <v>-1.0000000000000013</v>
      </c>
      <c r="AY2408" s="17">
        <v>-7.9887641428355846E-2</v>
      </c>
      <c r="AZ2408" s="17">
        <v>0.93394979534325429</v>
      </c>
      <c r="BA2408" s="17">
        <v>-0.33378719811457014</v>
      </c>
      <c r="BB2408" s="17">
        <v>0.51736270866206513</v>
      </c>
      <c r="BC2408" s="17">
        <v>-0.18684378818751704</v>
      </c>
      <c r="BD2408" s="17">
        <v>14.971832787961667</v>
      </c>
      <c r="BE2408" s="17">
        <v>-3.8926527232551313</v>
      </c>
      <c r="BF2408" s="17">
        <v>-1.0000000000000013</v>
      </c>
      <c r="BG2408" s="22">
        <v>-29.609589187297615</v>
      </c>
    </row>
    <row r="2409" spans="1:100" x14ac:dyDescent="0.25">
      <c r="A2409">
        <v>5626</v>
      </c>
      <c r="B2409" t="s">
        <v>2161</v>
      </c>
      <c r="C2409" s="48">
        <v>2</v>
      </c>
      <c r="D2409" s="22">
        <v>1461.9588085937501</v>
      </c>
      <c r="E2409" s="17">
        <v>36.629398365452808</v>
      </c>
      <c r="F2409" s="17">
        <v>-79.101095335692207</v>
      </c>
      <c r="G2409" s="17">
        <v>-9.3834777502323885E-2</v>
      </c>
      <c r="H2409" s="17">
        <v>1.6812797167947817</v>
      </c>
      <c r="I2409" s="17">
        <v>21.835527412753891</v>
      </c>
      <c r="J2409" s="17">
        <v>3.7416752509647608</v>
      </c>
      <c r="K2409" s="17">
        <v>-1.0000000000000011</v>
      </c>
      <c r="L2409" s="17">
        <v>-1.0000000000000011</v>
      </c>
      <c r="M2409" s="17">
        <v>-1.0000000000000011</v>
      </c>
      <c r="N2409" s="17">
        <v>0.13440080714906263</v>
      </c>
      <c r="O2409" s="17">
        <v>-1.0000000000000011</v>
      </c>
      <c r="P2409" s="17">
        <v>-1.0000000000000011</v>
      </c>
      <c r="Q2409" s="17">
        <v>2.5617087232349629</v>
      </c>
      <c r="R2409" s="17">
        <v>-1.0000000000000011</v>
      </c>
      <c r="S2409" s="17">
        <v>-0.7159842987657592</v>
      </c>
      <c r="T2409" s="17">
        <v>-6.3995420818958371E-2</v>
      </c>
      <c r="U2409" s="17">
        <v>-0.51761350835581688</v>
      </c>
      <c r="V2409" s="17">
        <v>-0.84592803748551681</v>
      </c>
      <c r="W2409" s="17">
        <v>-1.623795135382835</v>
      </c>
      <c r="X2409" s="17">
        <v>-4.7698447245699738</v>
      </c>
      <c r="Y2409" s="17">
        <v>-8.5063740891964612E-2</v>
      </c>
      <c r="Z2409" s="17">
        <v>15.912786284561264</v>
      </c>
      <c r="AA2409" s="17">
        <v>-0.74584559332220191</v>
      </c>
      <c r="AB2409" s="17">
        <v>-0.78808604915909064</v>
      </c>
      <c r="AC2409" s="17">
        <v>-3.8353800206562454</v>
      </c>
      <c r="AD2409" s="17">
        <v>-0.96826490696049583</v>
      </c>
      <c r="AE2409" s="17">
        <v>-0.86098823483582954</v>
      </c>
      <c r="AF2409" s="17">
        <v>18.061404964860614</v>
      </c>
      <c r="AG2409" s="17">
        <v>-60.0294043370032</v>
      </c>
      <c r="AH2409" s="17">
        <v>-0.20239261897777661</v>
      </c>
      <c r="AI2409" s="17">
        <v>-0.19772494338361757</v>
      </c>
      <c r="AJ2409" s="17">
        <v>0.33333333333333298</v>
      </c>
      <c r="AK2409" s="17">
        <v>0.10942383892463536</v>
      </c>
      <c r="AL2409" s="17">
        <v>0.26130555227396635</v>
      </c>
      <c r="AM2409" s="17">
        <v>0.33333333333333298</v>
      </c>
      <c r="AN2409" s="17">
        <v>-0.17820772647393923</v>
      </c>
      <c r="AO2409" s="17">
        <v>-0.15578390109422996</v>
      </c>
      <c r="AP2409" s="17">
        <v>0.33333333333333298</v>
      </c>
      <c r="AQ2409" s="17">
        <v>0.91649014875224033</v>
      </c>
      <c r="AR2409" s="17">
        <v>2.2444243630026963</v>
      </c>
      <c r="AS2409" s="17">
        <v>-3.5123118073895796</v>
      </c>
      <c r="AT2409" s="17">
        <v>1.040954060132016</v>
      </c>
      <c r="AU2409" s="17">
        <v>-1.0000000000000011</v>
      </c>
      <c r="AV2409" s="17">
        <v>-1.0000000000000011</v>
      </c>
      <c r="AW2409" s="17">
        <v>-1.0000000000000011</v>
      </c>
      <c r="AX2409" s="17">
        <v>-1.0000000000000011</v>
      </c>
      <c r="AY2409" s="17">
        <v>-6.9693029932268905E-2</v>
      </c>
      <c r="AZ2409" s="17">
        <v>0.86364207605182375</v>
      </c>
      <c r="BA2409" s="17">
        <v>-0.26619777663082111</v>
      </c>
      <c r="BB2409" s="17">
        <v>0.47820798737057019</v>
      </c>
      <c r="BC2409" s="17">
        <v>-0.14936582321244099</v>
      </c>
      <c r="BD2409" s="17">
        <v>13.927793157225288</v>
      </c>
      <c r="BE2409" s="17">
        <v>-2.8840378624897456</v>
      </c>
      <c r="BF2409" s="17">
        <v>-1.0000000000000011</v>
      </c>
      <c r="BG2409" s="22">
        <v>55.34703703284665</v>
      </c>
    </row>
    <row r="2410" spans="1:100" x14ac:dyDescent="0.25">
      <c r="A2410">
        <v>5627</v>
      </c>
      <c r="B2410" t="s">
        <v>2162</v>
      </c>
      <c r="C2410" s="48">
        <v>2</v>
      </c>
      <c r="D2410" s="22">
        <v>1534.4122265624999</v>
      </c>
      <c r="E2410" s="17">
        <v>103.95809007943379</v>
      </c>
      <c r="F2410" s="17">
        <v>29.516487075238324</v>
      </c>
      <c r="G2410" s="17">
        <v>0.66112066567177374</v>
      </c>
      <c r="H2410" s="17">
        <v>8.5677904453221636</v>
      </c>
      <c r="I2410" s="17">
        <v>74.706689115979472</v>
      </c>
      <c r="J2410" s="17">
        <v>16.799967561663259</v>
      </c>
      <c r="K2410" s="17">
        <v>-0.99999999999999956</v>
      </c>
      <c r="L2410" s="17">
        <v>-0.99999999999999956</v>
      </c>
      <c r="M2410" s="17">
        <v>-0.99999999999999956</v>
      </c>
      <c r="N2410" s="17">
        <v>0.32253545473362544</v>
      </c>
      <c r="O2410" s="17">
        <v>-0.99999999999999956</v>
      </c>
      <c r="P2410" s="17">
        <v>-0.99999999999999956</v>
      </c>
      <c r="Q2410" s="17">
        <v>4.5827191097661082</v>
      </c>
      <c r="R2410" s="17">
        <v>-0.99999999999999956</v>
      </c>
      <c r="S2410" s="17">
        <v>1.919825062287507</v>
      </c>
      <c r="T2410" s="17">
        <v>0.23185734420338996</v>
      </c>
      <c r="U2410" s="17">
        <v>0.36892198761682038</v>
      </c>
      <c r="V2410" s="17">
        <v>0.31572010681727797</v>
      </c>
      <c r="W2410" s="17">
        <v>4.2626086966237517</v>
      </c>
      <c r="X2410" s="17">
        <v>2.4827442053800888</v>
      </c>
      <c r="Y2410" s="17">
        <v>0.18111234315874891</v>
      </c>
      <c r="Z2410" s="17">
        <v>40.351807508355222</v>
      </c>
      <c r="AA2410" s="17">
        <v>1.0540601263143765</v>
      </c>
      <c r="AB2410" s="17">
        <v>1.8063189541134872</v>
      </c>
      <c r="AC2410" s="17">
        <v>25.951075606549168</v>
      </c>
      <c r="AD2410" s="17">
        <v>1.3052427655573293</v>
      </c>
      <c r="AE2410" s="17">
        <v>1.0429547071938319</v>
      </c>
      <c r="AF2410" s="17">
        <v>66.302332375289041</v>
      </c>
      <c r="AG2410" s="17">
        <v>22.392661105162208</v>
      </c>
      <c r="AH2410" s="17">
        <v>0.36784378930276374</v>
      </c>
      <c r="AI2410" s="17">
        <v>0.47693611193559138</v>
      </c>
      <c r="AJ2410" s="17">
        <v>0.33333333333333298</v>
      </c>
      <c r="AK2410" s="17">
        <v>0.87060391397155268</v>
      </c>
      <c r="AL2410" s="17">
        <v>0.92612688674426913</v>
      </c>
      <c r="AM2410" s="17">
        <v>0.33333333333333298</v>
      </c>
      <c r="AN2410" s="17">
        <v>0.50799199058948385</v>
      </c>
      <c r="AO2410" s="17">
        <v>0.59404801407853325</v>
      </c>
      <c r="AP2410" s="17">
        <v>0.33333333333333298</v>
      </c>
      <c r="AQ2410" s="17">
        <v>9.4712599749464523</v>
      </c>
      <c r="AR2410" s="17">
        <v>2.2444243630026963</v>
      </c>
      <c r="AS2410" s="17">
        <v>7.3774011489157143</v>
      </c>
      <c r="AT2410" s="17">
        <v>8.6598307154578489</v>
      </c>
      <c r="AU2410" s="17">
        <v>-0.99999999999999956</v>
      </c>
      <c r="AV2410" s="17">
        <v>-0.99999999999999956</v>
      </c>
      <c r="AW2410" s="17">
        <v>-0.99999999999999956</v>
      </c>
      <c r="AX2410" s="17">
        <v>-0.99999999999999956</v>
      </c>
      <c r="AY2410" s="17">
        <v>4.498671444398919E-2</v>
      </c>
      <c r="AZ2410" s="17">
        <v>7.2746682037663823E-2</v>
      </c>
      <c r="BA2410" s="17">
        <v>0.49411933611748377</v>
      </c>
      <c r="BB2410" s="17">
        <v>3.7754378073561898E-2</v>
      </c>
      <c r="BC2410" s="17">
        <v>0.27222586223175582</v>
      </c>
      <c r="BD2410" s="17">
        <v>2.1833340361015794</v>
      </c>
      <c r="BE2410" s="17">
        <v>8.4619260765055877</v>
      </c>
      <c r="BF2410" s="17">
        <v>-0.99999999999999956</v>
      </c>
      <c r="BG2410" s="22">
        <v>1598.0308233970425</v>
      </c>
    </row>
    <row r="2411" spans="1:100" x14ac:dyDescent="0.25">
      <c r="A2411">
        <v>5630</v>
      </c>
      <c r="B2411" t="s">
        <v>3080</v>
      </c>
      <c r="C2411" s="48">
        <v>2</v>
      </c>
      <c r="D2411" s="22">
        <v>1491.5141406250002</v>
      </c>
      <c r="E2411" s="17">
        <v>67.859180359457227</v>
      </c>
      <c r="F2411" s="17">
        <v>-28.719848751855938</v>
      </c>
      <c r="G2411" s="17">
        <v>0.2563442220491885</v>
      </c>
      <c r="H2411" s="17">
        <v>4.8755231110507866</v>
      </c>
      <c r="I2411" s="17">
        <v>46.359319747465534</v>
      </c>
      <c r="J2411" s="17">
        <v>9.7986416303131971</v>
      </c>
      <c r="K2411" s="17">
        <v>-1.0000000000000004</v>
      </c>
      <c r="L2411" s="17">
        <v>-1.0000000000000004</v>
      </c>
      <c r="M2411" s="17">
        <v>-1.0000000000000004</v>
      </c>
      <c r="N2411" s="17">
        <v>0.22166529840851043</v>
      </c>
      <c r="O2411" s="17">
        <v>-1.0000000000000004</v>
      </c>
      <c r="P2411" s="17">
        <v>-1.0000000000000004</v>
      </c>
      <c r="Q2411" s="17">
        <v>3.4991354305161346</v>
      </c>
      <c r="R2411" s="17">
        <v>-1.0000000000000004</v>
      </c>
      <c r="S2411" s="17">
        <v>0.50661114498851922</v>
      </c>
      <c r="T2411" s="17">
        <v>7.323310863504208E-2</v>
      </c>
      <c r="U2411" s="17">
        <v>-0.10640233575816319</v>
      </c>
      <c r="V2411" s="17">
        <v>-0.3071084439840015</v>
      </c>
      <c r="W2411" s="17">
        <v>1.1065580576239573</v>
      </c>
      <c r="X2411" s="17">
        <v>-1.4057993910195874</v>
      </c>
      <c r="Y2411" s="17">
        <v>3.8399538511033851E-2</v>
      </c>
      <c r="Z2411" s="17">
        <v>27.248596999674959</v>
      </c>
      <c r="AA2411" s="17">
        <v>8.9023788557376526E-2</v>
      </c>
      <c r="AB2411" s="17">
        <v>0.4153043716818412</v>
      </c>
      <c r="AC2411" s="17">
        <v>9.9807879744593926</v>
      </c>
      <c r="AD2411" s="17">
        <v>8.6280297572039366E-2</v>
      </c>
      <c r="AE2411" s="17">
        <v>2.2137836604866012E-2</v>
      </c>
      <c r="AF2411" s="17">
        <v>40.437506562323151</v>
      </c>
      <c r="AG2411" s="17">
        <v>-21.798702540670973</v>
      </c>
      <c r="AH2411" s="17">
        <v>6.2106189216760449E-2</v>
      </c>
      <c r="AI2411" s="17">
        <v>0.11521025765919005</v>
      </c>
      <c r="AJ2411" s="17">
        <v>0.33333333333333298</v>
      </c>
      <c r="AK2411" s="17">
        <v>0.46249007557273203</v>
      </c>
      <c r="AL2411" s="17">
        <v>0.56967669111430896</v>
      </c>
      <c r="AM2411" s="17">
        <v>0.33333333333333298</v>
      </c>
      <c r="AN2411" s="17">
        <v>0.14007957456666972</v>
      </c>
      <c r="AO2411" s="17">
        <v>0.19201859806126151</v>
      </c>
      <c r="AP2411" s="17">
        <v>0.33333333333333298</v>
      </c>
      <c r="AQ2411" s="17">
        <v>4.8845398743561486</v>
      </c>
      <c r="AR2411" s="17">
        <v>2.2444243630026963</v>
      </c>
      <c r="AS2411" s="17">
        <v>1.5387793833825194</v>
      </c>
      <c r="AT2411" s="17">
        <v>4.5748985186967337</v>
      </c>
      <c r="AU2411" s="17">
        <v>-1.0000000000000004</v>
      </c>
      <c r="AV2411" s="17">
        <v>-1.0000000000000004</v>
      </c>
      <c r="AW2411" s="17">
        <v>-1.0000000000000004</v>
      </c>
      <c r="AX2411" s="17">
        <v>-1.0000000000000004</v>
      </c>
      <c r="AY2411" s="17">
        <v>-1.6499906394194831E-2</v>
      </c>
      <c r="AZ2411" s="17">
        <v>0.49679266748095247</v>
      </c>
      <c r="BA2411" s="17">
        <v>8.6468183051116781E-2</v>
      </c>
      <c r="BB2411" s="17">
        <v>0.27390771290137755</v>
      </c>
      <c r="BC2411" s="17">
        <v>4.6185524834518821E-2</v>
      </c>
      <c r="BD2411" s="17">
        <v>8.4802359768734821</v>
      </c>
      <c r="BE2411" s="17">
        <v>2.378681066193701</v>
      </c>
      <c r="BF2411" s="17">
        <v>-1.0000000000000004</v>
      </c>
      <c r="BG2411" s="22">
        <v>103.7182681728041</v>
      </c>
    </row>
    <row r="2412" spans="1:100" x14ac:dyDescent="0.25">
      <c r="A2412">
        <v>5632</v>
      </c>
      <c r="B2412" t="s">
        <v>2163</v>
      </c>
      <c r="C2412" s="48">
        <v>3</v>
      </c>
      <c r="D2412" s="22">
        <v>1423.582218244459</v>
      </c>
      <c r="E2412" s="17">
        <v>-0.81729914928951874</v>
      </c>
      <c r="F2412" s="17">
        <v>-82.462502726290936</v>
      </c>
      <c r="G2412" s="17">
        <v>-4.001643831382698E-2</v>
      </c>
      <c r="H2412" s="17">
        <v>2.0637383688510127</v>
      </c>
      <c r="I2412" s="17">
        <v>-18.89035954354555</v>
      </c>
      <c r="J2412" s="17">
        <v>10.487920931184226</v>
      </c>
      <c r="K2412" s="17">
        <v>-0.99999999999999978</v>
      </c>
      <c r="L2412" s="17">
        <v>-0.99999999999999978</v>
      </c>
      <c r="M2412" s="17">
        <v>-0.99999999999999978</v>
      </c>
      <c r="N2412" s="17">
        <v>0.10544800331384367</v>
      </c>
      <c r="O2412" s="17">
        <v>-0.99999999999999978</v>
      </c>
      <c r="P2412" s="17">
        <v>-0.99999999999999978</v>
      </c>
      <c r="Q2412" s="17">
        <v>3.8931855507504167</v>
      </c>
      <c r="R2412" s="17">
        <v>-0.99999999999999978</v>
      </c>
      <c r="S2412" s="17">
        <v>-0.72088838766585894</v>
      </c>
      <c r="T2412" s="17">
        <v>-5.8370667451443807E-2</v>
      </c>
      <c r="U2412" s="17">
        <v>-0.19383520328384252</v>
      </c>
      <c r="V2412" s="17">
        <v>-0.17784207683848285</v>
      </c>
      <c r="W2412" s="17">
        <v>-1.8294471818994025</v>
      </c>
      <c r="X2412" s="17">
        <v>-2.1862090268751881</v>
      </c>
      <c r="Y2412" s="17">
        <v>-4.1796470987843296E-3</v>
      </c>
      <c r="Z2412" s="17">
        <v>-20.386153793373456</v>
      </c>
      <c r="AA2412" s="17">
        <v>-0.81862504970817651</v>
      </c>
      <c r="AB2412" s="17">
        <v>-1.7291986615359154</v>
      </c>
      <c r="AC2412" s="17">
        <v>4.5698851758784986</v>
      </c>
      <c r="AD2412" s="17">
        <v>-0.41620550501160664</v>
      </c>
      <c r="AE2412" s="17">
        <v>-1.0757472793044331</v>
      </c>
      <c r="AF2412" s="17">
        <v>-18.621214558335296</v>
      </c>
      <c r="AG2412" s="17">
        <v>-85.183802286616725</v>
      </c>
      <c r="AH2412" s="17">
        <v>-0.14111722035967428</v>
      </c>
      <c r="AI2412" s="17">
        <v>-5.4129637007147374E-2</v>
      </c>
      <c r="AJ2412" s="17">
        <v>0.33333333333333298</v>
      </c>
      <c r="AK2412" s="17">
        <v>0.25660839424054188</v>
      </c>
      <c r="AL2412" s="17">
        <v>0.61538456422886656</v>
      </c>
      <c r="AM2412" s="17">
        <v>0.33333333333333298</v>
      </c>
      <c r="AN2412" s="17">
        <v>-0.58523781648964279</v>
      </c>
      <c r="AO2412" s="17">
        <v>-0.61508392426376857</v>
      </c>
      <c r="AP2412" s="17">
        <v>0.33333333333333298</v>
      </c>
      <c r="AQ2412" s="17">
        <v>-0.26914498521024433</v>
      </c>
      <c r="AR2412" s="17">
        <v>3.426547884817376</v>
      </c>
      <c r="AS2412" s="17">
        <v>4.4952891039614276</v>
      </c>
      <c r="AT2412" s="17">
        <v>2.5660839424054234</v>
      </c>
      <c r="AU2412" s="17">
        <v>-0.99999999999999978</v>
      </c>
      <c r="AV2412" s="17">
        <v>-0.99999999999999978</v>
      </c>
      <c r="AW2412" s="17">
        <v>-0.99999999999999978</v>
      </c>
      <c r="AX2412" s="17">
        <v>-0.99999999999999978</v>
      </c>
      <c r="AY2412" s="17">
        <v>-9.2586791009175648E-3</v>
      </c>
      <c r="AZ2412" s="17">
        <v>-0.20538251379035521</v>
      </c>
      <c r="BA2412" s="17">
        <v>0.65435062496622909</v>
      </c>
      <c r="BB2412" s="17">
        <v>-3.0188414718215751E-2</v>
      </c>
      <c r="BC2412" s="17">
        <v>8.998591877558558E-2</v>
      </c>
      <c r="BD2412" s="17">
        <v>-1.7816229369071699</v>
      </c>
      <c r="BE2412" s="17">
        <v>5.521401094220785</v>
      </c>
      <c r="BF2412" s="17">
        <v>-0.99999999999999978</v>
      </c>
      <c r="CU2412" t="e">
        <v>#N/A</v>
      </c>
      <c r="CV2412" t="e">
        <v>#N/A</v>
      </c>
    </row>
    <row r="2413" spans="1:100" x14ac:dyDescent="0.25">
      <c r="A2413">
        <v>5633</v>
      </c>
      <c r="B2413" t="s">
        <v>3081</v>
      </c>
      <c r="C2413" s="48">
        <v>2</v>
      </c>
      <c r="D2413" s="22">
        <v>1487.39162109375</v>
      </c>
      <c r="E2413" s="17">
        <v>87.298044331644078</v>
      </c>
      <c r="F2413" s="17">
        <v>2.6397745487619098</v>
      </c>
      <c r="G2413" s="17">
        <v>0.47431186394643815</v>
      </c>
      <c r="H2413" s="17">
        <v>6.8637682690515547</v>
      </c>
      <c r="I2413" s="17">
        <v>61.624064899005155</v>
      </c>
      <c r="J2413" s="17">
        <v>13.568778275995433</v>
      </c>
      <c r="K2413" s="17">
        <v>-1</v>
      </c>
      <c r="L2413" s="17">
        <v>-1</v>
      </c>
      <c r="M2413" s="17">
        <v>-1</v>
      </c>
      <c r="N2413" s="17">
        <v>0.27598276292107599</v>
      </c>
      <c r="O2413" s="17">
        <v>-1</v>
      </c>
      <c r="P2413" s="17">
        <v>-1</v>
      </c>
      <c r="Q2413" s="17">
        <v>4.0826332676202206</v>
      </c>
      <c r="R2413" s="17">
        <v>-1</v>
      </c>
      <c r="S2413" s="17">
        <v>1.2676112226937519</v>
      </c>
      <c r="T2413" s="17">
        <v>0.15865050660700608</v>
      </c>
      <c r="U2413" s="17">
        <v>0.14955455979441698</v>
      </c>
      <c r="V2413" s="17">
        <v>2.8277848038011415E-2</v>
      </c>
      <c r="W2413" s="17">
        <v>2.8060564506987009</v>
      </c>
      <c r="X2413" s="17">
        <v>0.68813836518089655</v>
      </c>
      <c r="Y2413" s="17">
        <v>0.11524880676195348</v>
      </c>
      <c r="Z2413" s="17">
        <v>34.3045310612018</v>
      </c>
      <c r="AA2413" s="17">
        <v>0.60868519227823858</v>
      </c>
      <c r="AB2413" s="17">
        <v>1.1643503528753867</v>
      </c>
      <c r="AC2413" s="17">
        <v>18.580611384225598</v>
      </c>
      <c r="AD2413" s="17">
        <v>0.74267811640296788</v>
      </c>
      <c r="AE2413" s="17">
        <v>0.57183644085138952</v>
      </c>
      <c r="AF2413" s="17">
        <v>54.365429442617767</v>
      </c>
      <c r="AG2413" s="17">
        <v>1.9978584446992023</v>
      </c>
      <c r="AH2413" s="17">
        <v>0.22674250830109594</v>
      </c>
      <c r="AI2413" s="17">
        <v>0.30999563292527205</v>
      </c>
      <c r="AJ2413" s="17">
        <v>0.33333333333333298</v>
      </c>
      <c r="AK2413" s="17">
        <v>0.68225486767700927</v>
      </c>
      <c r="AL2413" s="17">
        <v>0.76162118249809707</v>
      </c>
      <c r="AM2413" s="17">
        <v>0.33333333333333298</v>
      </c>
      <c r="AN2413" s="17">
        <v>0.33819634496841983</v>
      </c>
      <c r="AO2413" s="17">
        <v>0.4085069959491559</v>
      </c>
      <c r="AP2413" s="17">
        <v>0.33333333333333298</v>
      </c>
      <c r="AQ2413" s="17">
        <v>7.3544379628441234</v>
      </c>
      <c r="AR2413" s="17">
        <v>2.2444243630026963</v>
      </c>
      <c r="AS2413" s="17">
        <v>4.6828126842675672</v>
      </c>
      <c r="AT2413" s="17">
        <v>6.7745893659940819</v>
      </c>
      <c r="AU2413" s="17">
        <v>-1</v>
      </c>
      <c r="AV2413" s="17">
        <v>-1</v>
      </c>
      <c r="AW2413" s="17">
        <v>-1</v>
      </c>
      <c r="AX2413" s="17">
        <v>-1</v>
      </c>
      <c r="AY2413" s="17">
        <v>1.6609959467528621E-2</v>
      </c>
      <c r="AZ2413" s="17">
        <v>0.26844859025186973</v>
      </c>
      <c r="BA2413" s="17">
        <v>0.30598382421678505</v>
      </c>
      <c r="BB2413" s="17">
        <v>0.14674175171568929</v>
      </c>
      <c r="BC2413" s="17">
        <v>0.16790574865780394</v>
      </c>
      <c r="BD2413" s="17">
        <v>5.0894238658603994</v>
      </c>
      <c r="BE2413" s="17">
        <v>5.6544412811760045</v>
      </c>
      <c r="BF2413" s="17">
        <v>-1</v>
      </c>
      <c r="BG2413" s="22">
        <v>131.17242761325122</v>
      </c>
    </row>
    <row r="2414" spans="1:100" x14ac:dyDescent="0.25">
      <c r="A2414">
        <v>5634</v>
      </c>
      <c r="B2414" t="s">
        <v>2164</v>
      </c>
      <c r="C2414" s="48">
        <v>2</v>
      </c>
      <c r="D2414" s="22">
        <v>1455.47509765625</v>
      </c>
      <c r="E2414" s="17">
        <v>18.179977410651347</v>
      </c>
      <c r="F2414" s="17">
        <v>-108.86450600027185</v>
      </c>
      <c r="G2414" s="17">
        <v>-0.30070781214270054</v>
      </c>
      <c r="H2414" s="17">
        <v>-0.20576326749619955</v>
      </c>
      <c r="I2414" s="17">
        <v>7.3477615910747289</v>
      </c>
      <c r="J2414" s="17">
        <v>0.16343949949097336</v>
      </c>
      <c r="K2414" s="17">
        <v>-1.0000000000000018</v>
      </c>
      <c r="L2414" s="17">
        <v>-1.0000000000000018</v>
      </c>
      <c r="M2414" s="17">
        <v>-1.0000000000000018</v>
      </c>
      <c r="N2414" s="17">
        <v>8.2848115107817144E-2</v>
      </c>
      <c r="O2414" s="17">
        <v>-1.0000000000000018</v>
      </c>
      <c r="P2414" s="17">
        <v>-1.0000000000000018</v>
      </c>
      <c r="Q2414" s="17">
        <v>2.00791107135817</v>
      </c>
      <c r="R2414" s="17">
        <v>-1.0000000000000018</v>
      </c>
      <c r="S2414" s="17">
        <v>-1.4382492829906053</v>
      </c>
      <c r="T2414" s="17">
        <v>-0.14506505196115735</v>
      </c>
      <c r="U2414" s="17">
        <v>-0.76054213417933791</v>
      </c>
      <c r="V2414" s="17">
        <v>-1.1642430837164814</v>
      </c>
      <c r="W2414" s="17">
        <v>-3.2367886369941958</v>
      </c>
      <c r="X2414" s="17">
        <v>-6.7572005274898244</v>
      </c>
      <c r="Y2414" s="17">
        <v>-0.15800136224979192</v>
      </c>
      <c r="Z2414" s="17">
        <v>9.2160010240291008</v>
      </c>
      <c r="AA2414" s="17">
        <v>-1.2390561021732824</v>
      </c>
      <c r="AB2414" s="17">
        <v>-1.4990054033618327</v>
      </c>
      <c r="AC2414" s="17">
        <v>-11.997470277100565</v>
      </c>
      <c r="AD2414" s="17">
        <v>-1.5912519133386738</v>
      </c>
      <c r="AE2414" s="17">
        <v>-1.3827070432251247</v>
      </c>
      <c r="AF2414" s="17">
        <v>4.8424168278878028</v>
      </c>
      <c r="AG2414" s="17">
        <v>-82.614714441743288</v>
      </c>
      <c r="AH2414" s="17">
        <v>-0.35864890841845065</v>
      </c>
      <c r="AI2414" s="17">
        <v>-0.3825956945378392</v>
      </c>
      <c r="AJ2414" s="17">
        <v>0.33333333333333298</v>
      </c>
      <c r="AK2414" s="17">
        <v>-9.9154870529655215E-2</v>
      </c>
      <c r="AL2414" s="17">
        <v>7.9131083304914696E-2</v>
      </c>
      <c r="AM2414" s="17">
        <v>0.33333333333333298</v>
      </c>
      <c r="AN2414" s="17">
        <v>-0.36624030392174772</v>
      </c>
      <c r="AO2414" s="17">
        <v>-0.36125298561372948</v>
      </c>
      <c r="AP2414" s="17">
        <v>0.33333333333333298</v>
      </c>
      <c r="AQ2414" s="17">
        <v>-1.4276895119096773</v>
      </c>
      <c r="AR2414" s="17">
        <v>2.2444243630026963</v>
      </c>
      <c r="AS2414" s="17">
        <v>-6.4963130302458474</v>
      </c>
      <c r="AT2414" s="17">
        <v>-1.0467719752103228</v>
      </c>
      <c r="AU2414" s="17">
        <v>-1.0000000000000018</v>
      </c>
      <c r="AV2414" s="17">
        <v>-1.0000000000000018</v>
      </c>
      <c r="AW2414" s="17">
        <v>-1.0000000000000018</v>
      </c>
      <c r="AX2414" s="17">
        <v>-1.0000000000000018</v>
      </c>
      <c r="AY2414" s="17">
        <v>-0.10111759537570029</v>
      </c>
      <c r="AZ2414" s="17">
        <v>1.0803633828814176</v>
      </c>
      <c r="BA2414" s="17">
        <v>-0.47454001699132831</v>
      </c>
      <c r="BB2414" s="17">
        <v>0.59890116946153826</v>
      </c>
      <c r="BC2414" s="17">
        <v>-0.26489045732899963</v>
      </c>
      <c r="BD2414" s="17">
        <v>17.146012087314418</v>
      </c>
      <c r="BE2414" s="17">
        <v>-5.9930610667094539</v>
      </c>
      <c r="BF2414" s="17">
        <v>-1.0000000000000018</v>
      </c>
      <c r="BG2414" s="22">
        <v>-22.770707123344209</v>
      </c>
    </row>
    <row r="2415" spans="1:100" x14ac:dyDescent="0.25">
      <c r="A2415">
        <v>5635</v>
      </c>
      <c r="B2415" t="s">
        <v>2165</v>
      </c>
      <c r="C2415" s="48">
        <v>2</v>
      </c>
      <c r="D2415" s="22">
        <v>1576.0919824218749</v>
      </c>
      <c r="E2415" s="17">
        <v>126.10912933043042</v>
      </c>
      <c r="F2415" s="17">
        <v>65.251509843151013</v>
      </c>
      <c r="G2415" s="17">
        <v>0.90949988155709316</v>
      </c>
      <c r="H2415" s="17">
        <v>10.833442213784249</v>
      </c>
      <c r="I2415" s="17">
        <v>92.101222535834225</v>
      </c>
      <c r="J2415" s="17">
        <v>21.096126274416111</v>
      </c>
      <c r="K2415" s="17">
        <v>-0.999999999999999</v>
      </c>
      <c r="L2415" s="17">
        <v>-0.999999999999999</v>
      </c>
      <c r="M2415" s="17">
        <v>-0.999999999999999</v>
      </c>
      <c r="N2415" s="17">
        <v>0.3844314734595129</v>
      </c>
      <c r="O2415" s="17">
        <v>-0.999999999999999</v>
      </c>
      <c r="P2415" s="17">
        <v>-0.999999999999999</v>
      </c>
      <c r="Q2415" s="17">
        <v>5.2476285155347524</v>
      </c>
      <c r="R2415" s="17">
        <v>-0.999999999999999</v>
      </c>
      <c r="S2415" s="17">
        <v>2.7870024145946704</v>
      </c>
      <c r="T2415" s="17">
        <v>0.32919246306127037</v>
      </c>
      <c r="U2415" s="17">
        <v>0.66059084481242003</v>
      </c>
      <c r="V2415" s="17">
        <v>0.69790061538277193</v>
      </c>
      <c r="W2415" s="17">
        <v>6.199226786336598</v>
      </c>
      <c r="X2415" s="17">
        <v>4.8688351566365746</v>
      </c>
      <c r="Y2415" s="17">
        <v>0.26868387819660561</v>
      </c>
      <c r="Z2415" s="17">
        <v>48.392209075697529</v>
      </c>
      <c r="AA2415" s="17">
        <v>1.646226426131014</v>
      </c>
      <c r="AB2415" s="17">
        <v>2.6598743344052358</v>
      </c>
      <c r="AC2415" s="17">
        <v>35.750775124686214</v>
      </c>
      <c r="AD2415" s="17">
        <v>2.0532234021828124</v>
      </c>
      <c r="AE2415" s="17">
        <v>1.669349098157461</v>
      </c>
      <c r="AF2415" s="17">
        <v>82.17352561207943</v>
      </c>
      <c r="AG2415" s="17">
        <v>49.509397822897981</v>
      </c>
      <c r="AH2415" s="17">
        <v>0.55545071794811363</v>
      </c>
      <c r="AI2415" s="17">
        <v>0.69889859385904984</v>
      </c>
      <c r="AJ2415" s="17">
        <v>0.33333333333333298</v>
      </c>
      <c r="AK2415" s="17">
        <v>1.1210310244680368</v>
      </c>
      <c r="AL2415" s="17">
        <v>1.1448521151700821</v>
      </c>
      <c r="AM2415" s="17">
        <v>0.33333333333333298</v>
      </c>
      <c r="AN2415" s="17">
        <v>0.73375067503364244</v>
      </c>
      <c r="AO2415" s="17">
        <v>0.84074159688571037</v>
      </c>
      <c r="AP2415" s="17">
        <v>0.33333333333333298</v>
      </c>
      <c r="AQ2415" s="17">
        <v>12.285766500756758</v>
      </c>
      <c r="AR2415" s="17">
        <v>2.2444243630026963</v>
      </c>
      <c r="AS2415" s="17">
        <v>10.960100485357977</v>
      </c>
      <c r="AT2415" s="17">
        <v>11.166429782577101</v>
      </c>
      <c r="AU2415" s="17">
        <v>-0.999999999999999</v>
      </c>
      <c r="AV2415" s="17">
        <v>-0.999999999999999</v>
      </c>
      <c r="AW2415" s="17">
        <v>-0.999999999999999</v>
      </c>
      <c r="AX2415" s="17">
        <v>-0.999999999999999</v>
      </c>
      <c r="AY2415" s="17">
        <v>8.2716179465589484E-2</v>
      </c>
      <c r="AZ2415" s="17">
        <v>-0.18745672412182657</v>
      </c>
      <c r="BA2415" s="17">
        <v>0.74426253330357872</v>
      </c>
      <c r="BB2415" s="17">
        <v>-0.10715420308865314</v>
      </c>
      <c r="BC2415" s="17">
        <v>0.41092889855154557</v>
      </c>
      <c r="BD2415" s="17">
        <v>-1.6805755149541337</v>
      </c>
      <c r="BE2415" s="17">
        <v>12.194731306417545</v>
      </c>
      <c r="BF2415" s="17">
        <v>-0.999999999999999</v>
      </c>
      <c r="BG2415" s="22">
        <v>326.50018945521879</v>
      </c>
    </row>
    <row r="2416" spans="1:100" x14ac:dyDescent="0.25">
      <c r="A2416">
        <v>5636</v>
      </c>
      <c r="B2416" t="s">
        <v>2166</v>
      </c>
      <c r="C2416" s="48">
        <v>2</v>
      </c>
      <c r="D2416" s="22">
        <v>1439.7794140624999</v>
      </c>
      <c r="E2416" s="17">
        <v>19.398851018710388</v>
      </c>
      <c r="F2416" s="17">
        <v>-106.89816592739069</v>
      </c>
      <c r="G2416" s="17">
        <v>-0.2870406036834226</v>
      </c>
      <c r="H2416" s="17">
        <v>-8.1094482689342939E-2</v>
      </c>
      <c r="I2416" s="17">
        <v>8.3049057444357572</v>
      </c>
      <c r="J2416" s="17">
        <v>0.39983809062126596</v>
      </c>
      <c r="K2416" s="17">
        <v>-1.0000000000000016</v>
      </c>
      <c r="L2416" s="17">
        <v>-1.0000000000000016</v>
      </c>
      <c r="M2416" s="17">
        <v>-1.0000000000000016</v>
      </c>
      <c r="N2416" s="17">
        <v>8.6253978950775134E-2</v>
      </c>
      <c r="O2416" s="17">
        <v>-1.0000000000000016</v>
      </c>
      <c r="P2416" s="17">
        <v>-1.0000000000000016</v>
      </c>
      <c r="Q2416" s="17">
        <v>2.0444980918251745</v>
      </c>
      <c r="R2416" s="17">
        <v>-1.0000000000000016</v>
      </c>
      <c r="S2416" s="17">
        <v>-1.3905323530417688</v>
      </c>
      <c r="T2416" s="17">
        <v>-0.13970913135766586</v>
      </c>
      <c r="U2416" s="17">
        <v>-0.74449288843966155</v>
      </c>
      <c r="V2416" s="17">
        <v>-1.1432133825757502</v>
      </c>
      <c r="W2416" s="17">
        <v>-3.1302251186105368</v>
      </c>
      <c r="X2416" s="17">
        <v>-6.6259045077428418</v>
      </c>
      <c r="Y2416" s="17">
        <v>-0.15318268843203595</v>
      </c>
      <c r="Z2416" s="17">
        <v>9.6584287204266488</v>
      </c>
      <c r="AA2416" s="17">
        <v>-1.2064718127297971</v>
      </c>
      <c r="AB2416" s="17">
        <v>-1.4520380302166824</v>
      </c>
      <c r="AC2416" s="17">
        <v>-11.458236204413485</v>
      </c>
      <c r="AD2416" s="17">
        <v>-1.5500938508662334</v>
      </c>
      <c r="AE2416" s="17">
        <v>-1.3482393334833598</v>
      </c>
      <c r="AF2416" s="17">
        <v>5.7157383161271724</v>
      </c>
      <c r="AG2416" s="17">
        <v>-81.122600489552681</v>
      </c>
      <c r="AH2416" s="17">
        <v>-0.34832572983419774</v>
      </c>
      <c r="AI2416" s="17">
        <v>-0.37038208197861738</v>
      </c>
      <c r="AJ2416" s="17">
        <v>0.33333333333333298</v>
      </c>
      <c r="AK2416" s="17">
        <v>-8.5374975497736205E-2</v>
      </c>
      <c r="AL2416" s="17">
        <v>9.1166564138298822E-2</v>
      </c>
      <c r="AM2416" s="17">
        <v>0.33333333333333298</v>
      </c>
      <c r="AN2416" s="17">
        <v>-0.35381780314690331</v>
      </c>
      <c r="AO2416" s="17">
        <v>-0.34767853007897759</v>
      </c>
      <c r="AP2416" s="17">
        <v>0.33333333333333298</v>
      </c>
      <c r="AQ2416" s="17">
        <v>-1.2728196800634892</v>
      </c>
      <c r="AR2416" s="17">
        <v>2.2444243630026963</v>
      </c>
      <c r="AS2416" s="17">
        <v>-6.299172949488522</v>
      </c>
      <c r="AT2416" s="17">
        <v>-0.90884492744168988</v>
      </c>
      <c r="AU2416" s="17">
        <v>-1.0000000000000016</v>
      </c>
      <c r="AV2416" s="17">
        <v>-1.0000000000000016</v>
      </c>
      <c r="AW2416" s="17">
        <v>-1.0000000000000016</v>
      </c>
      <c r="AX2416" s="17">
        <v>-1.0000000000000016</v>
      </c>
      <c r="AY2416" s="17">
        <v>-9.9041509976729836E-2</v>
      </c>
      <c r="AZ2416" s="17">
        <v>1.06604554158733</v>
      </c>
      <c r="BA2416" s="17">
        <v>-0.46077574445174885</v>
      </c>
      <c r="BB2416" s="17">
        <v>0.59092749187654814</v>
      </c>
      <c r="BC2416" s="17">
        <v>-0.25725824339934211</v>
      </c>
      <c r="BD2416" s="17">
        <v>16.933398253609205</v>
      </c>
      <c r="BE2416" s="17">
        <v>-5.7876613232838841</v>
      </c>
      <c r="BF2416" s="17">
        <v>-1.0000000000000016</v>
      </c>
      <c r="BG2416" s="22">
        <v>-34.002772614486048</v>
      </c>
    </row>
    <row r="2417" spans="1:100" x14ac:dyDescent="0.25">
      <c r="A2417">
        <v>5637</v>
      </c>
      <c r="B2417" t="s">
        <v>2167</v>
      </c>
      <c r="C2417" s="48">
        <v>2</v>
      </c>
      <c r="D2417" s="22">
        <v>1435.4970019531249</v>
      </c>
      <c r="E2417" s="17">
        <v>36.461599882600467</v>
      </c>
      <c r="F2417" s="17">
        <v>-79.371795167749966</v>
      </c>
      <c r="G2417" s="17">
        <v>-9.5716298957157442E-2</v>
      </c>
      <c r="H2417" s="17">
        <v>1.6641169586455202</v>
      </c>
      <c r="I2417" s="17">
        <v>21.703760397910798</v>
      </c>
      <c r="J2417" s="17">
        <v>3.7091310029985909</v>
      </c>
      <c r="K2417" s="17">
        <v>-1.0000000000000011</v>
      </c>
      <c r="L2417" s="17">
        <v>-1.0000000000000011</v>
      </c>
      <c r="M2417" s="17">
        <v>-1.0000000000000011</v>
      </c>
      <c r="N2417" s="17">
        <v>0.13393193262272021</v>
      </c>
      <c r="O2417" s="17">
        <v>-1.0000000000000011</v>
      </c>
      <c r="P2417" s="17">
        <v>-1.0000000000000011</v>
      </c>
      <c r="Q2417" s="17">
        <v>2.5566719035960279</v>
      </c>
      <c r="R2417" s="17">
        <v>-1.0000000000000011</v>
      </c>
      <c r="S2417" s="17">
        <v>-0.72255333791702658</v>
      </c>
      <c r="T2417" s="17">
        <v>-6.473275350513788E-2</v>
      </c>
      <c r="U2417" s="17">
        <v>-0.51982295736532524</v>
      </c>
      <c r="V2417" s="17">
        <v>-0.84882313007175481</v>
      </c>
      <c r="W2417" s="17">
        <v>-1.6384653986438957</v>
      </c>
      <c r="X2417" s="17">
        <v>-4.7879198332378667</v>
      </c>
      <c r="Y2417" s="17">
        <v>-8.5727112508704517E-2</v>
      </c>
      <c r="Z2417" s="17">
        <v>15.851878659901491</v>
      </c>
      <c r="AA2417" s="17">
        <v>-0.75033136961376079</v>
      </c>
      <c r="AB2417" s="17">
        <v>-0.79455189919079805</v>
      </c>
      <c r="AC2417" s="17">
        <v>-3.9096146736185524</v>
      </c>
      <c r="AD2417" s="17">
        <v>-0.97393100752609518</v>
      </c>
      <c r="AE2417" s="17">
        <v>-0.86573329565577195</v>
      </c>
      <c r="AF2417" s="17">
        <v>17.941177551780214</v>
      </c>
      <c r="AG2417" s="17">
        <v>-60.234818955684702</v>
      </c>
      <c r="AH2417" s="17">
        <v>-0.20381377839348486</v>
      </c>
      <c r="AI2417" s="17">
        <v>-0.19940635287844383</v>
      </c>
      <c r="AJ2417" s="17">
        <v>0.33333333333333298</v>
      </c>
      <c r="AK2417" s="17">
        <v>0.10752680426498551</v>
      </c>
      <c r="AL2417" s="17">
        <v>0.25964866561165179</v>
      </c>
      <c r="AM2417" s="17">
        <v>0.33333333333333298</v>
      </c>
      <c r="AN2417" s="17">
        <v>-0.17991789295015842</v>
      </c>
      <c r="AO2417" s="17">
        <v>-0.15765265354667241</v>
      </c>
      <c r="AP2417" s="17">
        <v>0.33333333333333298</v>
      </c>
      <c r="AQ2417" s="17">
        <v>0.8951697077716787</v>
      </c>
      <c r="AR2417" s="17">
        <v>2.2444243630026963</v>
      </c>
      <c r="AS2417" s="17">
        <v>-3.5394514601326907</v>
      </c>
      <c r="AT2417" s="17">
        <v>1.0219660787639286</v>
      </c>
      <c r="AU2417" s="17">
        <v>-1.0000000000000011</v>
      </c>
      <c r="AV2417" s="17">
        <v>-1.0000000000000011</v>
      </c>
      <c r="AW2417" s="17">
        <v>-1.0000000000000011</v>
      </c>
      <c r="AX2417" s="17">
        <v>-1.0000000000000011</v>
      </c>
      <c r="AY2417" s="17">
        <v>-6.9978838057012757E-2</v>
      </c>
      <c r="AZ2417" s="17">
        <v>0.86561316807562627</v>
      </c>
      <c r="BA2417" s="17">
        <v>-0.26809266059125525</v>
      </c>
      <c r="BB2417" s="17">
        <v>0.47930569839874282</v>
      </c>
      <c r="BC2417" s="17">
        <v>-0.15041652601684444</v>
      </c>
      <c r="BD2417" s="17">
        <v>13.957063032701521</v>
      </c>
      <c r="BE2417" s="17">
        <v>-2.9123145969248698</v>
      </c>
      <c r="BF2417" s="17">
        <v>-1.0000000000000011</v>
      </c>
      <c r="BG2417" s="22">
        <v>178.83465206660898</v>
      </c>
    </row>
    <row r="2418" spans="1:100" x14ac:dyDescent="0.25">
      <c r="A2418">
        <v>5638</v>
      </c>
      <c r="B2418" t="s">
        <v>2168</v>
      </c>
      <c r="C2418" s="48">
        <v>3</v>
      </c>
      <c r="D2418" s="22">
        <v>1517.6324059317444</v>
      </c>
      <c r="E2418" s="17">
        <v>72.748634836754903</v>
      </c>
      <c r="F2418" s="17">
        <v>-19.960254236707041</v>
      </c>
      <c r="G2418" s="17">
        <v>0.38577006515299761</v>
      </c>
      <c r="H2418" s="17">
        <v>2.726330993920461</v>
      </c>
      <c r="I2418" s="17">
        <v>41.660065637277718</v>
      </c>
      <c r="J2418" s="17">
        <v>12.710291976007143</v>
      </c>
      <c r="K2418" s="17">
        <v>-0.99999999999999878</v>
      </c>
      <c r="L2418" s="17">
        <v>-0.99999999999999878</v>
      </c>
      <c r="M2418" s="17">
        <v>-0.99999999999999878</v>
      </c>
      <c r="N2418" s="17">
        <v>0.30585284305654992</v>
      </c>
      <c r="O2418" s="17">
        <v>-0.99999999999999878</v>
      </c>
      <c r="P2418" s="17">
        <v>-0.99999999999999878</v>
      </c>
      <c r="Q2418" s="17">
        <v>3.656533303972918</v>
      </c>
      <c r="R2418" s="17">
        <v>-0.99999999999999878</v>
      </c>
      <c r="S2418" s="17">
        <v>-0.35158390480461932</v>
      </c>
      <c r="T2418" s="17">
        <v>-5.0143290861724227E-2</v>
      </c>
      <c r="U2418" s="17">
        <v>-0.11351725022160906</v>
      </c>
      <c r="V2418" s="17">
        <v>-0.88332422075868511</v>
      </c>
      <c r="W2418" s="17">
        <v>-0.93020231005245635</v>
      </c>
      <c r="X2418" s="17">
        <v>-3.2591331650541067</v>
      </c>
      <c r="Y2418" s="17">
        <v>-5.3336043701957499E-2</v>
      </c>
      <c r="Z2418" s="17">
        <v>26.974124023210504</v>
      </c>
      <c r="AA2418" s="17">
        <v>2.911370528660072</v>
      </c>
      <c r="AB2418" s="17">
        <v>0.58942574120479096</v>
      </c>
      <c r="AC2418" s="17">
        <v>-0.1955322047145589</v>
      </c>
      <c r="AD2418" s="17">
        <v>2.5937158046281734</v>
      </c>
      <c r="AE2418" s="17">
        <v>1.226902133735646</v>
      </c>
      <c r="AF2418" s="17">
        <v>28.594919693436399</v>
      </c>
      <c r="AG2418" s="17">
        <v>-42.577283466338571</v>
      </c>
      <c r="AH2418" s="17">
        <v>0.84167277709247523</v>
      </c>
      <c r="AI2418" s="17">
        <v>0.73826530383915112</v>
      </c>
      <c r="AJ2418" s="17">
        <v>0.33333333333333298</v>
      </c>
      <c r="AK2418" s="17">
        <v>1.2182914894469745</v>
      </c>
      <c r="AL2418" s="17">
        <v>1.1502442120617602</v>
      </c>
      <c r="AM2418" s="17">
        <v>0.33333333333333298</v>
      </c>
      <c r="AN2418" s="17">
        <v>0.79293386537531318</v>
      </c>
      <c r="AO2418" s="17">
        <v>0.72451967286735275</v>
      </c>
      <c r="AP2418" s="17">
        <v>0.33333333333333298</v>
      </c>
      <c r="AQ2418" s="17">
        <v>13.065145943841324</v>
      </c>
      <c r="AR2418" s="17">
        <v>4.3607516901647569</v>
      </c>
      <c r="AS2418" s="17">
        <v>-4.6316108145649952</v>
      </c>
      <c r="AT2418" s="17">
        <v>12.981151100407368</v>
      </c>
      <c r="AU2418" s="17">
        <v>-0.99999999999999878</v>
      </c>
      <c r="AV2418" s="17">
        <v>-0.99999999999999878</v>
      </c>
      <c r="AW2418" s="17">
        <v>-0.99999999999999878</v>
      </c>
      <c r="AX2418" s="17">
        <v>-0.99999999999999878</v>
      </c>
      <c r="AY2418" s="17">
        <v>4.8848193636234487E-2</v>
      </c>
      <c r="AZ2418" s="17">
        <v>0.41929197393836504</v>
      </c>
      <c r="BA2418" s="17">
        <v>0.42464861352976507</v>
      </c>
      <c r="BB2418" s="17">
        <v>3.8835806212699921E-2</v>
      </c>
      <c r="BC2418" s="17">
        <v>0.5401035821581085</v>
      </c>
      <c r="BD2418" s="17">
        <v>3.0673550250093227</v>
      </c>
      <c r="BE2418" s="17">
        <v>15.625832621601521</v>
      </c>
      <c r="BF2418" s="17">
        <v>-0.99999999999999878</v>
      </c>
      <c r="CU2418" t="e">
        <v>#N/A</v>
      </c>
      <c r="CV2418" t="e">
        <v>#N/A</v>
      </c>
    </row>
    <row r="2419" spans="1:100" x14ac:dyDescent="0.25">
      <c r="A2419">
        <v>5639</v>
      </c>
      <c r="B2419" t="s">
        <v>2169</v>
      </c>
      <c r="C2419" s="48">
        <v>3</v>
      </c>
      <c r="D2419" s="22">
        <v>1427.5163057093064</v>
      </c>
      <c r="E2419" s="17">
        <v>73.534699248081907</v>
      </c>
      <c r="F2419" s="17">
        <v>-28.737096534460228</v>
      </c>
      <c r="G2419" s="17">
        <v>1.1930542378906821E-2</v>
      </c>
      <c r="H2419" s="17">
        <v>4.8986605354623896</v>
      </c>
      <c r="I2419" s="17">
        <v>61.582192390197115</v>
      </c>
      <c r="J2419" s="17">
        <v>9.7021301536053048</v>
      </c>
      <c r="K2419" s="17">
        <v>-1.0000000000000004</v>
      </c>
      <c r="L2419" s="17">
        <v>-1.0000000000000004</v>
      </c>
      <c r="M2419" s="17">
        <v>-1.0000000000000004</v>
      </c>
      <c r="N2419" s="17">
        <v>0.19568936084180258</v>
      </c>
      <c r="O2419" s="17">
        <v>-1.0000000000000004</v>
      </c>
      <c r="P2419" s="17">
        <v>-1.0000000000000004</v>
      </c>
      <c r="Q2419" s="17">
        <v>4.0748612455464164</v>
      </c>
      <c r="R2419" s="17">
        <v>-1.0000000000000004</v>
      </c>
      <c r="S2419" s="17">
        <v>-0.79491451166879235</v>
      </c>
      <c r="T2419" s="17">
        <v>5.1881352790957361E-2</v>
      </c>
      <c r="U2419" s="17">
        <v>1.20681415662678</v>
      </c>
      <c r="V2419" s="17">
        <v>1.1270229986812481</v>
      </c>
      <c r="W2419" s="17">
        <v>0.82379928991597595</v>
      </c>
      <c r="X2419" s="17">
        <v>-2.66849054726424</v>
      </c>
      <c r="Y2419" s="17">
        <v>-2.0692381071923026E-2</v>
      </c>
      <c r="Z2419" s="17">
        <v>60.127964052557495</v>
      </c>
      <c r="AA2419" s="17">
        <v>1.2506909047393627E-2</v>
      </c>
      <c r="AB2419" s="17">
        <v>-0.63339158237155824</v>
      </c>
      <c r="AC2419" s="17">
        <v>-1.8267433733317675</v>
      </c>
      <c r="AD2419" s="17">
        <v>0.25553589910801605</v>
      </c>
      <c r="AE2419" s="17">
        <v>-0.41365820762539657</v>
      </c>
      <c r="AF2419" s="17">
        <v>57.254170889228789</v>
      </c>
      <c r="AG2419" s="17">
        <v>-20.011018054681994</v>
      </c>
      <c r="AH2419" s="17">
        <v>2.661310778308815E-2</v>
      </c>
      <c r="AI2419" s="17">
        <v>7.1687568634807061E-2</v>
      </c>
      <c r="AJ2419" s="17">
        <v>0.33333333333333298</v>
      </c>
      <c r="AK2419" s="17">
        <v>8.4834153274721019E-2</v>
      </c>
      <c r="AL2419" s="17">
        <v>5.0125386153023498E-2</v>
      </c>
      <c r="AM2419" s="17">
        <v>0.33333333333333298</v>
      </c>
      <c r="AN2419" s="17">
        <v>0.58973935083027496</v>
      </c>
      <c r="AO2419" s="17">
        <v>0.74379134540582947</v>
      </c>
      <c r="AP2419" s="17">
        <v>0.33333333333333298</v>
      </c>
      <c r="AQ2419" s="17">
        <v>4.3280215009682985</v>
      </c>
      <c r="AR2419" s="17">
        <v>2.9633303876277468</v>
      </c>
      <c r="AS2419" s="17">
        <v>5.8904582332303521</v>
      </c>
      <c r="AT2419" s="17">
        <v>0.84834153274721036</v>
      </c>
      <c r="AU2419" s="17">
        <v>-1.0000000000000004</v>
      </c>
      <c r="AV2419" s="17">
        <v>-1.0000000000000004</v>
      </c>
      <c r="AW2419" s="17">
        <v>-1.0000000000000004</v>
      </c>
      <c r="AX2419" s="17">
        <v>-1.0000000000000004</v>
      </c>
      <c r="AY2419" s="17">
        <v>-2.1443165392165432E-3</v>
      </c>
      <c r="AZ2419" s="17">
        <v>0.28448518392896355</v>
      </c>
      <c r="BA2419" s="17">
        <v>0.7359517475869648</v>
      </c>
      <c r="BB2419" s="17">
        <v>1.603226787142957E-2</v>
      </c>
      <c r="BC2419" s="17">
        <v>-0.25312170276470897</v>
      </c>
      <c r="BD2419" s="17">
        <v>1.8232326164305568</v>
      </c>
      <c r="BE2419" s="17">
        <v>-2.6482838311829018</v>
      </c>
      <c r="BF2419" s="17">
        <v>-1.0000000000000004</v>
      </c>
      <c r="CU2419" t="e">
        <v>#N/A</v>
      </c>
      <c r="CV2419" t="e">
        <v>#N/A</v>
      </c>
    </row>
    <row r="2420" spans="1:100" x14ac:dyDescent="0.25">
      <c r="A2420">
        <v>5641</v>
      </c>
      <c r="B2420" t="s">
        <v>3082</v>
      </c>
      <c r="C2420" s="48">
        <v>3</v>
      </c>
      <c r="D2420" s="22">
        <v>1436.0595932834042</v>
      </c>
      <c r="E2420" s="17">
        <v>49.080115155180138</v>
      </c>
      <c r="F2420" s="17">
        <v>-32.481523055160444</v>
      </c>
      <c r="G2420" s="17">
        <v>0.13975334392581432</v>
      </c>
      <c r="H2420" s="17">
        <v>3.9267577802389693</v>
      </c>
      <c r="I2420" s="17">
        <v>42.18273242717391</v>
      </c>
      <c r="J2420" s="17">
        <v>-0.14637162379303181</v>
      </c>
      <c r="K2420" s="17">
        <v>-1.0000000000000011</v>
      </c>
      <c r="L2420" s="17">
        <v>-1.0000000000000011</v>
      </c>
      <c r="M2420" s="17">
        <v>-1.0000000000000011</v>
      </c>
      <c r="N2420" s="17">
        <v>0.37565959956290745</v>
      </c>
      <c r="O2420" s="17">
        <v>-1.0000000000000011</v>
      </c>
      <c r="P2420" s="17">
        <v>-1.0000000000000011</v>
      </c>
      <c r="Q2420" s="17">
        <v>2.7409826678078448</v>
      </c>
      <c r="R2420" s="17">
        <v>-1.0000000000000011</v>
      </c>
      <c r="S2420" s="17">
        <v>0.63898253015924344</v>
      </c>
      <c r="T2420" s="17">
        <v>0.13885723025833396</v>
      </c>
      <c r="U2420" s="17">
        <v>-4.6094973943681748E-2</v>
      </c>
      <c r="V2420" s="17">
        <v>-2.4200859099569375E-2</v>
      </c>
      <c r="W2420" s="17">
        <v>1.1857751124311233</v>
      </c>
      <c r="X2420" s="17">
        <v>1.427308071895099</v>
      </c>
      <c r="Y2420" s="17">
        <v>3.005692617673629E-2</v>
      </c>
      <c r="Z2420" s="17">
        <v>39.145354075393335</v>
      </c>
      <c r="AA2420" s="17">
        <v>-0.18889664086517</v>
      </c>
      <c r="AB2420" s="17">
        <v>-0.40829774894122034</v>
      </c>
      <c r="AC2420" s="17">
        <v>0.83846982633679878</v>
      </c>
      <c r="AD2420" s="17">
        <v>0.19479883222712713</v>
      </c>
      <c r="AE2420" s="17">
        <v>1.1561915287859348</v>
      </c>
      <c r="AF2420" s="17">
        <v>40.731717681574864</v>
      </c>
      <c r="AG2420" s="17">
        <v>-17.907514750717027</v>
      </c>
      <c r="AH2420" s="17">
        <v>4.7293273192318876E-3</v>
      </c>
      <c r="AI2420" s="17">
        <v>-7.5331411202025717E-2</v>
      </c>
      <c r="AJ2420" s="17">
        <v>0.33333333333333298</v>
      </c>
      <c r="AK2420" s="17">
        <v>0.15028423465106275</v>
      </c>
      <c r="AL2420" s="17">
        <v>0.28566427269909417</v>
      </c>
      <c r="AM2420" s="17">
        <v>0.33333333333333298</v>
      </c>
      <c r="AN2420" s="17">
        <v>0.22745322067721341</v>
      </c>
      <c r="AO2420" s="17">
        <v>7.9870087622745556E-2</v>
      </c>
      <c r="AP2420" s="17">
        <v>0.33333333333333298</v>
      </c>
      <c r="AQ2420" s="17">
        <v>1.451014745599069</v>
      </c>
      <c r="AR2420" s="17">
        <v>1.6736192994652626</v>
      </c>
      <c r="AS2420" s="17">
        <v>-3.3228332697689225</v>
      </c>
      <c r="AT2420" s="17">
        <v>1.5028423465106275</v>
      </c>
      <c r="AU2420" s="17">
        <v>-1.0000000000000011</v>
      </c>
      <c r="AV2420" s="17">
        <v>-1.0000000000000011</v>
      </c>
      <c r="AW2420" s="17">
        <v>-1.0000000000000011</v>
      </c>
      <c r="AX2420" s="17">
        <v>-1.0000000000000011</v>
      </c>
      <c r="AY2420" s="17">
        <v>-4.9395813417210596E-3</v>
      </c>
      <c r="AZ2420" s="17">
        <v>9.9719726475603371E-2</v>
      </c>
      <c r="BA2420" s="17">
        <v>9.105740043594869E-2</v>
      </c>
      <c r="BB2420" s="17">
        <v>0.10316041170595003</v>
      </c>
      <c r="BC2420" s="17">
        <v>0.10646838277522142</v>
      </c>
      <c r="BD2420" s="17">
        <v>3.0776089250267664</v>
      </c>
      <c r="BE2420" s="17">
        <v>3.1169965715602768</v>
      </c>
      <c r="BF2420" s="17">
        <v>-1.0000000000000011</v>
      </c>
      <c r="CU2420" t="e">
        <v>#N/A</v>
      </c>
      <c r="CV2420" t="e">
        <v>#N/A</v>
      </c>
    </row>
    <row r="2421" spans="1:100" x14ac:dyDescent="0.25">
      <c r="A2421">
        <v>5642</v>
      </c>
      <c r="B2421" t="s">
        <v>2171</v>
      </c>
      <c r="C2421" s="48">
        <v>3</v>
      </c>
      <c r="D2421" s="22">
        <v>1392.4180160403389</v>
      </c>
      <c r="E2421" s="17">
        <v>36.73749590954089</v>
      </c>
      <c r="F2421" s="17">
        <v>-79.332037970253452</v>
      </c>
      <c r="G2421" s="17">
        <v>-0.3488455168239169</v>
      </c>
      <c r="H2421" s="17">
        <v>3.1923742224733651</v>
      </c>
      <c r="I2421" s="17">
        <v>17.712526516577213</v>
      </c>
      <c r="J2421" s="17">
        <v>2.9368342776918599</v>
      </c>
      <c r="K2421" s="17">
        <v>-1.0000000000000013</v>
      </c>
      <c r="L2421" s="17">
        <v>-1.0000000000000013</v>
      </c>
      <c r="M2421" s="17">
        <v>-1.0000000000000013</v>
      </c>
      <c r="N2421" s="17">
        <v>0.29980371592844757</v>
      </c>
      <c r="O2421" s="17">
        <v>-1.0000000000000013</v>
      </c>
      <c r="P2421" s="17">
        <v>-1.0000000000000013</v>
      </c>
      <c r="Q2421" s="17">
        <v>2.9379299847020808</v>
      </c>
      <c r="R2421" s="17">
        <v>-1.0000000000000013</v>
      </c>
      <c r="S2421" s="17">
        <v>5.6461013870633708E-2</v>
      </c>
      <c r="T2421" s="17">
        <v>2.9210178383257415E-2</v>
      </c>
      <c r="U2421" s="17">
        <v>7.0761105015008291E-2</v>
      </c>
      <c r="V2421" s="17">
        <v>6.8444990252589835E-2</v>
      </c>
      <c r="W2421" s="17">
        <v>0.25444423777128378</v>
      </c>
      <c r="X2421" s="17">
        <v>1.3214547800676015</v>
      </c>
      <c r="Y2421" s="17">
        <v>-0.17506552048389951</v>
      </c>
      <c r="Z2421" s="17">
        <v>16.174284630526895</v>
      </c>
      <c r="AA2421" s="17">
        <v>3.1887704258099829E-2</v>
      </c>
      <c r="AB2421" s="17">
        <v>-0.89534139793915835</v>
      </c>
      <c r="AC2421" s="17">
        <v>-0.97189577532924032</v>
      </c>
      <c r="AD2421" s="17">
        <v>1.9787178210684284</v>
      </c>
      <c r="AE2421" s="17">
        <v>3.0073810166251613E-2</v>
      </c>
      <c r="AF2421" s="17">
        <v>14.337121267424752</v>
      </c>
      <c r="AG2421" s="17">
        <v>-68.859420421556649</v>
      </c>
      <c r="AH2421" s="17">
        <v>0.44244591806086531</v>
      </c>
      <c r="AI2421" s="17">
        <v>0.3544286737773491</v>
      </c>
      <c r="AJ2421" s="17">
        <v>0.33333333333333298</v>
      </c>
      <c r="AK2421" s="17">
        <v>0.21552175902295242</v>
      </c>
      <c r="AL2421" s="17">
        <v>0.25606571363404668</v>
      </c>
      <c r="AM2421" s="17">
        <v>0.33333333333333298</v>
      </c>
      <c r="AN2421" s="17">
        <v>-6.3656376820088387E-2</v>
      </c>
      <c r="AO2421" s="17">
        <v>6.458666241909497E-2</v>
      </c>
      <c r="AP2421" s="17">
        <v>0.33333333333333298</v>
      </c>
      <c r="AQ2421" s="17">
        <v>3.3754052491524553</v>
      </c>
      <c r="AR2421" s="17">
        <v>2.8648255949898274</v>
      </c>
      <c r="AS2421" s="17">
        <v>-2.0832089075274949</v>
      </c>
      <c r="AT2421" s="17">
        <v>2.1552175902295225</v>
      </c>
      <c r="AU2421" s="17">
        <v>-1.0000000000000013</v>
      </c>
      <c r="AV2421" s="17">
        <v>-1.0000000000000013</v>
      </c>
      <c r="AW2421" s="17">
        <v>-1.0000000000000013</v>
      </c>
      <c r="AX2421" s="17">
        <v>-1.0000000000000013</v>
      </c>
      <c r="AY2421" s="17">
        <v>4.1410099785660175E-2</v>
      </c>
      <c r="AZ2421" s="17">
        <v>0.85358877678546463</v>
      </c>
      <c r="BA2421" s="17">
        <v>0.31730853174948814</v>
      </c>
      <c r="BB2421" s="17">
        <v>0.36187362257264949</v>
      </c>
      <c r="BC2421" s="17">
        <v>0.45215995292856875</v>
      </c>
      <c r="BD2421" s="17">
        <v>13.314784448243563</v>
      </c>
      <c r="BE2421" s="17">
        <v>12.890541481961662</v>
      </c>
      <c r="BF2421" s="17">
        <v>-1.0000000000000013</v>
      </c>
      <c r="CU2421" t="e">
        <v>#N/A</v>
      </c>
      <c r="CV2421" t="e">
        <v>#N/A</v>
      </c>
    </row>
    <row r="2422" spans="1:100" x14ac:dyDescent="0.25">
      <c r="A2422">
        <v>5648</v>
      </c>
      <c r="B2422" t="s">
        <v>2172</v>
      </c>
      <c r="C2422" s="48">
        <v>2</v>
      </c>
      <c r="D2422" s="22">
        <v>1457.4189843749998</v>
      </c>
      <c r="E2422" s="17">
        <v>79.356420061497587</v>
      </c>
      <c r="F2422" s="17">
        <v>-10.172000144613897</v>
      </c>
      <c r="G2422" s="17">
        <v>0.38526256983776291</v>
      </c>
      <c r="H2422" s="17">
        <v>6.0514833523829497</v>
      </c>
      <c r="I2422" s="17">
        <v>55.387750331110674</v>
      </c>
      <c r="J2422" s="17">
        <v>12.02851292252836</v>
      </c>
      <c r="K2422" s="17">
        <v>-1.0000000000000002</v>
      </c>
      <c r="L2422" s="17">
        <v>-1.0000000000000002</v>
      </c>
      <c r="M2422" s="17">
        <v>-1.0000000000000002</v>
      </c>
      <c r="N2422" s="17">
        <v>0.25379170818233121</v>
      </c>
      <c r="O2422" s="17">
        <v>-1.0000000000000002</v>
      </c>
      <c r="P2422" s="17">
        <v>-1.0000000000000002</v>
      </c>
      <c r="Q2422" s="17">
        <v>3.8442489365526225</v>
      </c>
      <c r="R2422" s="17">
        <v>-1.0000000000000002</v>
      </c>
      <c r="S2422" s="17">
        <v>0.95670947991009958</v>
      </c>
      <c r="T2422" s="17">
        <v>0.12375377180822879</v>
      </c>
      <c r="U2422" s="17">
        <v>4.4984997666705662E-2</v>
      </c>
      <c r="V2422" s="17">
        <v>-0.10874208895045734</v>
      </c>
      <c r="W2422" s="17">
        <v>2.1117371887897458</v>
      </c>
      <c r="X2422" s="17">
        <v>-0.16732659041584153</v>
      </c>
      <c r="Y2422" s="17">
        <v>8.3852526878636688E-2</v>
      </c>
      <c r="Z2422" s="17">
        <v>31.421874066855285</v>
      </c>
      <c r="AA2422" s="17">
        <v>0.39638083015333014</v>
      </c>
      <c r="AB2422" s="17">
        <v>0.85833238020920222</v>
      </c>
      <c r="AC2422" s="17">
        <v>15.067208213768101</v>
      </c>
      <c r="AD2422" s="17">
        <v>0.47451096134917997</v>
      </c>
      <c r="AE2422" s="17">
        <v>0.34726057144893852</v>
      </c>
      <c r="AF2422" s="17">
        <v>48.675265113203366</v>
      </c>
      <c r="AG2422" s="17">
        <v>-7.7240752309432938</v>
      </c>
      <c r="AH2422" s="17">
        <v>0.15948138701034126</v>
      </c>
      <c r="AI2422" s="17">
        <v>0.23041730643993663</v>
      </c>
      <c r="AJ2422" s="17">
        <v>0.33333333333333298</v>
      </c>
      <c r="AK2422" s="17">
        <v>0.59247135927877215</v>
      </c>
      <c r="AL2422" s="17">
        <v>0.68320348105857576</v>
      </c>
      <c r="AM2422" s="17">
        <v>0.33333333333333298</v>
      </c>
      <c r="AN2422" s="17">
        <v>0.25725699818371284</v>
      </c>
      <c r="AO2422" s="17">
        <v>0.32006203757445018</v>
      </c>
      <c r="AP2422" s="17">
        <v>0.33333333333333298</v>
      </c>
      <c r="AQ2422" s="17">
        <v>6.3453768041061593</v>
      </c>
      <c r="AR2422" s="17">
        <v>2.2444243630026963</v>
      </c>
      <c r="AS2422" s="17">
        <v>3.398337871120936</v>
      </c>
      <c r="AT2422" s="17">
        <v>5.8759196574807371</v>
      </c>
      <c r="AU2422" s="17">
        <v>-1.0000000000000002</v>
      </c>
      <c r="AV2422" s="17">
        <v>-1.0000000000000002</v>
      </c>
      <c r="AW2422" s="17">
        <v>-1.0000000000000002</v>
      </c>
      <c r="AX2422" s="17">
        <v>-1.0000000000000002</v>
      </c>
      <c r="AY2422" s="17">
        <v>3.0831343050612362E-3</v>
      </c>
      <c r="AZ2422" s="17">
        <v>0.36173711103484019</v>
      </c>
      <c r="BA2422" s="17">
        <v>0.21630210485024332</v>
      </c>
      <c r="BB2422" s="17">
        <v>0.1986945965493041</v>
      </c>
      <c r="BC2422" s="17">
        <v>0.11817772519584868</v>
      </c>
      <c r="BD2422" s="17">
        <v>6.4747185926951349</v>
      </c>
      <c r="BE2422" s="17">
        <v>4.3161502748854188</v>
      </c>
      <c r="BF2422" s="17">
        <v>-1.0000000000000002</v>
      </c>
      <c r="BG2422" s="22">
        <v>150.74056152207621</v>
      </c>
    </row>
    <row r="2423" spans="1:100" x14ac:dyDescent="0.25">
      <c r="A2423">
        <v>5651</v>
      </c>
      <c r="B2423" t="s">
        <v>2173</v>
      </c>
      <c r="C2423" s="48">
        <v>3</v>
      </c>
      <c r="D2423" s="22">
        <v>1415.361167714161</v>
      </c>
      <c r="E2423" s="17">
        <v>34.250291020072588</v>
      </c>
      <c r="F2423" s="17">
        <v>-71.240074050514195</v>
      </c>
      <c r="G2423" s="17">
        <v>0.20676838636094472</v>
      </c>
      <c r="H2423" s="17">
        <v>3.3290682106270824</v>
      </c>
      <c r="I2423" s="17">
        <v>17.499572954274459</v>
      </c>
      <c r="J2423" s="17">
        <v>7.4103966425945496</v>
      </c>
      <c r="K2423" s="17">
        <v>-0.99999999999999978</v>
      </c>
      <c r="L2423" s="17">
        <v>-0.99999999999999978</v>
      </c>
      <c r="M2423" s="17">
        <v>-0.99999999999999978</v>
      </c>
      <c r="N2423" s="17">
        <v>0.29865912960671753</v>
      </c>
      <c r="O2423" s="17">
        <v>-0.99999999999999978</v>
      </c>
      <c r="P2423" s="17">
        <v>-0.99999999999999978</v>
      </c>
      <c r="Q2423" s="17">
        <v>3.693189887902224</v>
      </c>
      <c r="R2423" s="17">
        <v>-0.99999999999999978</v>
      </c>
      <c r="S2423" s="17">
        <v>-0.25426024127429592</v>
      </c>
      <c r="T2423" s="17">
        <v>-7.6718572510757295E-3</v>
      </c>
      <c r="U2423" s="17">
        <v>7.2199402636724627E-2</v>
      </c>
      <c r="V2423" s="17">
        <v>-0.1929564217321193</v>
      </c>
      <c r="W2423" s="17">
        <v>-0.36412167727514277</v>
      </c>
      <c r="X2423" s="17">
        <v>-6.1516440663867806</v>
      </c>
      <c r="Y2423" s="17">
        <v>-1.6747489164538148E-2</v>
      </c>
      <c r="Z2423" s="17">
        <v>23.24302833590486</v>
      </c>
      <c r="AA2423" s="17">
        <v>-1.5514428605705926</v>
      </c>
      <c r="AB2423" s="17">
        <v>-1.0836712758200726</v>
      </c>
      <c r="AC2423" s="17">
        <v>-6.425568047691522</v>
      </c>
      <c r="AD2423" s="17">
        <v>-0.34868655734980841</v>
      </c>
      <c r="AE2423" s="17">
        <v>-3.6228380033120122E-2</v>
      </c>
      <c r="AF2423" s="17">
        <v>15.697560632360153</v>
      </c>
      <c r="AG2423" s="17">
        <v>-51.649848428280038</v>
      </c>
      <c r="AH2423" s="17">
        <v>-0.1364096106898538</v>
      </c>
      <c r="AI2423" s="17">
        <v>-3.8608426663448277E-2</v>
      </c>
      <c r="AJ2423" s="17">
        <v>0.33333333333333298</v>
      </c>
      <c r="AK2423" s="17">
        <v>0.42583075419955319</v>
      </c>
      <c r="AL2423" s="17">
        <v>0.69318611738688529</v>
      </c>
      <c r="AM2423" s="17">
        <v>0.33333333333333298</v>
      </c>
      <c r="AN2423" s="17">
        <v>-0.24134234661604007</v>
      </c>
      <c r="AO2423" s="17">
        <v>-0.2941752263405733</v>
      </c>
      <c r="AP2423" s="17">
        <v>0.33333333333333298</v>
      </c>
      <c r="AQ2423" s="17">
        <v>1.8020123219143169</v>
      </c>
      <c r="AR2423" s="17">
        <v>1.5767121089366707</v>
      </c>
      <c r="AS2423" s="17">
        <v>1.5753769916623463</v>
      </c>
      <c r="AT2423" s="17">
        <v>4.2583075419955323</v>
      </c>
      <c r="AU2423" s="17">
        <v>-0.99999999999999978</v>
      </c>
      <c r="AV2423" s="17">
        <v>-0.99999999999999978</v>
      </c>
      <c r="AW2423" s="17">
        <v>-0.99999999999999978</v>
      </c>
      <c r="AX2423" s="17">
        <v>-0.99999999999999978</v>
      </c>
      <c r="AY2423" s="17">
        <v>9.4645438146161217E-3</v>
      </c>
      <c r="AZ2423" s="17">
        <v>-7.339269381361152E-2</v>
      </c>
      <c r="BA2423" s="17">
        <v>6.0734864638218117E-2</v>
      </c>
      <c r="BB2423" s="17">
        <v>-4.3660032248425053E-2</v>
      </c>
      <c r="BC2423" s="17">
        <v>0.22830315557541631</v>
      </c>
      <c r="BD2423" s="17">
        <v>-1.4584642752786843</v>
      </c>
      <c r="BE2423" s="17">
        <v>6.0112532125765021</v>
      </c>
      <c r="BF2423" s="17">
        <v>-0.99999999999999978</v>
      </c>
      <c r="CU2423" t="e">
        <v>#N/A</v>
      </c>
      <c r="CV2423" t="e">
        <v>#N/A</v>
      </c>
    </row>
    <row r="2424" spans="1:100" x14ac:dyDescent="0.25">
      <c r="A2424">
        <v>5653</v>
      </c>
      <c r="B2424" t="s">
        <v>2174</v>
      </c>
      <c r="C2424" s="48">
        <v>2</v>
      </c>
      <c r="D2424" s="22">
        <v>1511.228076171875</v>
      </c>
      <c r="E2424" s="17">
        <v>71.697262229340453</v>
      </c>
      <c r="F2424" s="17">
        <v>-22.528087658785832</v>
      </c>
      <c r="G2424" s="17">
        <v>0.29938056696029069</v>
      </c>
      <c r="H2424" s="17">
        <v>5.2680896573635936</v>
      </c>
      <c r="I2424" s="17">
        <v>49.373248014999014</v>
      </c>
      <c r="J2424" s="17">
        <v>10.543031483932172</v>
      </c>
      <c r="K2424" s="17">
        <v>-1.0000000000000004</v>
      </c>
      <c r="L2424" s="17">
        <v>-1.0000000000000004</v>
      </c>
      <c r="M2424" s="17">
        <v>-1.0000000000000004</v>
      </c>
      <c r="N2424" s="17">
        <v>0.23238994137437452</v>
      </c>
      <c r="O2424" s="17">
        <v>-1.0000000000000004</v>
      </c>
      <c r="P2424" s="17">
        <v>-1.0000000000000004</v>
      </c>
      <c r="Q2424" s="17">
        <v>3.6143434217294872</v>
      </c>
      <c r="R2424" s="17">
        <v>-1.0000000000000004</v>
      </c>
      <c r="S2424" s="17">
        <v>0.65686584121969993</v>
      </c>
      <c r="T2424" s="17">
        <v>9.0098238562277916E-2</v>
      </c>
      <c r="U2424" s="17">
        <v>-5.5865250787686199E-2</v>
      </c>
      <c r="V2424" s="17">
        <v>-0.24088852245675429</v>
      </c>
      <c r="W2424" s="17">
        <v>1.4421133647493474</v>
      </c>
      <c r="X2424" s="17">
        <v>-0.99236450355723604</v>
      </c>
      <c r="Y2424" s="17">
        <v>5.357294492046534E-2</v>
      </c>
      <c r="Z2424" s="17">
        <v>28.641746961287197</v>
      </c>
      <c r="AA2424" s="17">
        <v>0.19162767605578396</v>
      </c>
      <c r="AB2424" s="17">
        <v>0.56319880647192178</v>
      </c>
      <c r="AC2424" s="17">
        <v>11.678769212480667</v>
      </c>
      <c r="AD2424" s="17">
        <v>0.2158819333204301</v>
      </c>
      <c r="AE2424" s="17">
        <v>0.13067238110692025</v>
      </c>
      <c r="AF2424" s="17">
        <v>43.187487650131374</v>
      </c>
      <c r="AG2424" s="17">
        <v>-17.100220704788011</v>
      </c>
      <c r="AH2424" s="17">
        <v>9.461259866054289E-2</v>
      </c>
      <c r="AI2424" s="17">
        <v>0.15366940930492504</v>
      </c>
      <c r="AJ2424" s="17">
        <v>0.33333333333333298</v>
      </c>
      <c r="AK2424" s="17">
        <v>0.50588125652965044</v>
      </c>
      <c r="AL2424" s="17">
        <v>0.60757492804102142</v>
      </c>
      <c r="AM2424" s="17">
        <v>0.33333333333333298</v>
      </c>
      <c r="AN2424" s="17">
        <v>0.17919648930442078</v>
      </c>
      <c r="AO2424" s="17">
        <v>0.23476287551299146</v>
      </c>
      <c r="AP2424" s="17">
        <v>0.33333333333333298</v>
      </c>
      <c r="AQ2424" s="17">
        <v>5.3722057733226949</v>
      </c>
      <c r="AR2424" s="17">
        <v>2.2444243630026963</v>
      </c>
      <c r="AS2424" s="17">
        <v>2.159549055298613</v>
      </c>
      <c r="AT2424" s="17">
        <v>5.0092136912520688</v>
      </c>
      <c r="AU2424" s="17">
        <v>-1.0000000000000004</v>
      </c>
      <c r="AV2424" s="17">
        <v>-1.0000000000000004</v>
      </c>
      <c r="AW2424" s="17">
        <v>-1.0000000000000004</v>
      </c>
      <c r="AX2424" s="17">
        <v>-1.0000000000000004</v>
      </c>
      <c r="AY2424" s="17">
        <v>-9.9625708760302887E-3</v>
      </c>
      <c r="AZ2424" s="17">
        <v>0.45170756044166682</v>
      </c>
      <c r="BA2424" s="17">
        <v>0.129810170716611</v>
      </c>
      <c r="BB2424" s="17">
        <v>0.24879959080168082</v>
      </c>
      <c r="BC2424" s="17">
        <v>7.0218420219902905E-2</v>
      </c>
      <c r="BD2424" s="17">
        <v>7.8107413754358408</v>
      </c>
      <c r="BE2424" s="17">
        <v>3.0254593917788424</v>
      </c>
      <c r="BF2424" s="17">
        <v>-1.0000000000000004</v>
      </c>
      <c r="BG2424" s="22">
        <v>94.213315041429041</v>
      </c>
    </row>
    <row r="2425" spans="1:100" x14ac:dyDescent="0.25">
      <c r="A2425">
        <v>5654</v>
      </c>
      <c r="B2425" t="s">
        <v>651</v>
      </c>
      <c r="C2425" s="48">
        <v>2</v>
      </c>
      <c r="D2425" s="22">
        <v>1574.5947265625</v>
      </c>
      <c r="E2425" s="17">
        <v>140.48303457450075</v>
      </c>
      <c r="F2425" s="17">
        <v>88.440120785527526</v>
      </c>
      <c r="G2425" s="17">
        <v>1.0706742297796685</v>
      </c>
      <c r="H2425" s="17">
        <v>12.303633452530264</v>
      </c>
      <c r="I2425" s="17">
        <v>103.38861055897436</v>
      </c>
      <c r="J2425" s="17">
        <v>23.883922257749859</v>
      </c>
      <c r="K2425" s="17">
        <v>-0.99999999999999867</v>
      </c>
      <c r="L2425" s="17">
        <v>-0.99999999999999867</v>
      </c>
      <c r="M2425" s="17">
        <v>-0.99999999999999867</v>
      </c>
      <c r="N2425" s="17">
        <v>0.42459606790900717</v>
      </c>
      <c r="O2425" s="17">
        <v>-0.99999999999999867</v>
      </c>
      <c r="P2425" s="17">
        <v>-0.99999999999999867</v>
      </c>
      <c r="Q2425" s="17">
        <v>5.6790911067980296</v>
      </c>
      <c r="R2425" s="17">
        <v>-0.99999999999999867</v>
      </c>
      <c r="S2425" s="17">
        <v>3.3497175518226507</v>
      </c>
      <c r="T2425" s="17">
        <v>0.39235364297388076</v>
      </c>
      <c r="U2425" s="17">
        <v>0.84985602864740395</v>
      </c>
      <c r="V2425" s="17">
        <v>0.94589920154408946</v>
      </c>
      <c r="W2425" s="17">
        <v>7.4559066468191011</v>
      </c>
      <c r="X2425" s="17">
        <v>6.4171799023825873</v>
      </c>
      <c r="Y2425" s="17">
        <v>0.32550942630967217</v>
      </c>
      <c r="Z2425" s="17">
        <v>53.609660453201315</v>
      </c>
      <c r="AA2425" s="17">
        <v>2.0304857010954205</v>
      </c>
      <c r="AB2425" s="17">
        <v>3.2137501150338124</v>
      </c>
      <c r="AC2425" s="17">
        <v>42.109842557051749</v>
      </c>
      <c r="AD2425" s="17">
        <v>2.5385912746978834</v>
      </c>
      <c r="AE2425" s="17">
        <v>2.0758191296131288</v>
      </c>
      <c r="AF2425" s="17">
        <v>92.472411597110153</v>
      </c>
      <c r="AG2425" s="17">
        <v>67.105565645660477</v>
      </c>
      <c r="AH2425" s="17">
        <v>0.67718966594614005</v>
      </c>
      <c r="AI2425" s="17">
        <v>0.84293100907690088</v>
      </c>
      <c r="AJ2425" s="17">
        <v>0.33333333333333298</v>
      </c>
      <c r="AK2425" s="17">
        <v>1.2835342603674917</v>
      </c>
      <c r="AL2425" s="17">
        <v>1.2867838625818351</v>
      </c>
      <c r="AM2425" s="17">
        <v>0.33333333333333298</v>
      </c>
      <c r="AN2425" s="17">
        <v>0.88024646249789451</v>
      </c>
      <c r="AO2425" s="17">
        <v>1.0008221305081242</v>
      </c>
      <c r="AP2425" s="17">
        <v>0.33333333333333298</v>
      </c>
      <c r="AQ2425" s="17">
        <v>14.112111967098464</v>
      </c>
      <c r="AR2425" s="17">
        <v>2.2444243630026963</v>
      </c>
      <c r="AS2425" s="17">
        <v>13.28492959140986</v>
      </c>
      <c r="AT2425" s="17">
        <v>12.79297276628953</v>
      </c>
      <c r="AU2425" s="17">
        <v>-0.99999999999999867</v>
      </c>
      <c r="AV2425" s="17">
        <v>-0.99999999999999867</v>
      </c>
      <c r="AW2425" s="17">
        <v>-0.99999999999999867</v>
      </c>
      <c r="AX2425" s="17">
        <v>-0.99999999999999867</v>
      </c>
      <c r="AY2425" s="17">
        <v>0.1071989926187262</v>
      </c>
      <c r="AZ2425" s="17">
        <v>-0.35630384059075609</v>
      </c>
      <c r="BA2425" s="17">
        <v>0.90658153662708874</v>
      </c>
      <c r="BB2425" s="17">
        <v>-0.20118600859794261</v>
      </c>
      <c r="BC2425" s="17">
        <v>0.5009338991537543</v>
      </c>
      <c r="BD2425" s="17">
        <v>-4.1878831464023616</v>
      </c>
      <c r="BE2425" s="17">
        <v>14.616964776430041</v>
      </c>
      <c r="BF2425" s="17">
        <v>-0.99999999999999867</v>
      </c>
      <c r="BG2425" s="22">
        <v>296.53763942534334</v>
      </c>
    </row>
    <row r="2426" spans="1:100" x14ac:dyDescent="0.25">
      <c r="A2426">
        <v>5655</v>
      </c>
      <c r="B2426" t="s">
        <v>3083</v>
      </c>
      <c r="C2426" s="48">
        <v>1</v>
      </c>
      <c r="D2426" s="22">
        <v>1450</v>
      </c>
      <c r="E2426" s="47">
        <v>62.798508766834246</v>
      </c>
      <c r="F2426" s="47">
        <v>-29.08938549335334</v>
      </c>
      <c r="G2426" s="47">
        <v>0.24773049482204326</v>
      </c>
      <c r="H2426" s="47">
        <v>5.0316799675559034</v>
      </c>
      <c r="I2426" s="47">
        <v>43.150978932390657</v>
      </c>
      <c r="J2426" s="47">
        <v>9.4265685797601293</v>
      </c>
      <c r="K2426" s="47">
        <v>-1</v>
      </c>
      <c r="L2426" s="47">
        <v>-1</v>
      </c>
      <c r="M2426" s="47">
        <v>-1</v>
      </c>
      <c r="N2426" s="47">
        <v>0.23106494761372834</v>
      </c>
      <c r="O2426" s="47">
        <v>-1</v>
      </c>
      <c r="P2426" s="47">
        <v>-1</v>
      </c>
      <c r="Q2426" s="47">
        <v>3.6908187015592362</v>
      </c>
      <c r="R2426" s="47">
        <v>-1</v>
      </c>
      <c r="S2426" s="47">
        <v>0.64189072421973781</v>
      </c>
      <c r="T2426" s="47">
        <v>9.2362986157557392E-2</v>
      </c>
      <c r="U2426" s="47">
        <v>2.8539908778594872E-2</v>
      </c>
      <c r="V2426" s="47">
        <v>-3.3016092497362891E-2</v>
      </c>
      <c r="W2426" s="47">
        <v>1.340861265996665</v>
      </c>
      <c r="X2426" s="47">
        <v>-0.95214589246562853</v>
      </c>
      <c r="Y2426" s="47">
        <v>6.2963204570277986E-2</v>
      </c>
      <c r="Z2426" s="47">
        <v>26.745601001024557</v>
      </c>
      <c r="AA2426" s="47">
        <v>0.83044305783086536</v>
      </c>
      <c r="AB2426" s="47">
        <v>0.95436065465510056</v>
      </c>
      <c r="AC2426" s="47">
        <v>9.5356991142494465</v>
      </c>
      <c r="AD2426" s="47">
        <v>1.0338197723233149</v>
      </c>
      <c r="AE2426" s="47">
        <v>-6.1692529453854741E-2</v>
      </c>
      <c r="AF2426" s="47">
        <v>37.173968240475233</v>
      </c>
      <c r="AG2426" s="47">
        <v>-21.084351504417185</v>
      </c>
      <c r="AH2426" s="47">
        <v>0.31588437088007865</v>
      </c>
      <c r="AI2426" s="47">
        <v>0.38548558873661259</v>
      </c>
      <c r="AJ2426" s="47">
        <v>0.33333333333333298</v>
      </c>
      <c r="AK2426" s="47">
        <v>0.47968211832321317</v>
      </c>
      <c r="AL2426" s="47">
        <v>0.57122895297980814</v>
      </c>
      <c r="AM2426" s="47">
        <v>0.33333333333333298</v>
      </c>
      <c r="AN2426" s="47">
        <v>0.18789602731731778</v>
      </c>
      <c r="AO2426" s="47">
        <v>0.23868759666666312</v>
      </c>
      <c r="AP2426" s="47">
        <v>0.33333333333333298</v>
      </c>
      <c r="AQ2426" s="47">
        <v>5.9770106919154165</v>
      </c>
      <c r="AR2426" s="47">
        <v>2.6866680235991405</v>
      </c>
      <c r="AS2426" s="47">
        <v>1.9901707455278179</v>
      </c>
      <c r="AT2426" s="47">
        <v>4.7497298106331778</v>
      </c>
      <c r="AU2426" s="47">
        <v>-1</v>
      </c>
      <c r="AV2426" s="47">
        <v>-1</v>
      </c>
      <c r="AW2426" s="47">
        <v>-1</v>
      </c>
      <c r="AX2426" s="47">
        <v>-1</v>
      </c>
      <c r="AY2426" s="47">
        <v>5.741340798477359E-3</v>
      </c>
      <c r="AZ2426" s="47">
        <v>0.26109216513129191</v>
      </c>
      <c r="BA2426" s="47">
        <v>0.31605474538102962</v>
      </c>
      <c r="BB2426" s="47">
        <v>0.19654570281331249</v>
      </c>
      <c r="BC2426" s="47">
        <v>0.14449960111956645</v>
      </c>
      <c r="BD2426" s="47">
        <v>6.219103395989273</v>
      </c>
      <c r="BE2426" s="47">
        <v>5.19276375489431</v>
      </c>
      <c r="BF2426" s="47">
        <v>-1</v>
      </c>
      <c r="BG2426" s="22">
        <v>0</v>
      </c>
    </row>
    <row r="2427" spans="1:100" x14ac:dyDescent="0.25">
      <c r="A2427">
        <v>5657</v>
      </c>
      <c r="B2427" t="s">
        <v>2175</v>
      </c>
      <c r="C2427" s="48">
        <v>2</v>
      </c>
      <c r="D2427" s="22">
        <v>1501.9120117187499</v>
      </c>
      <c r="E2427" s="17">
        <v>86.149825536671472</v>
      </c>
      <c r="F2427" s="17">
        <v>0.78741790237813913</v>
      </c>
      <c r="G2427" s="17">
        <v>0.46143690667113779</v>
      </c>
      <c r="H2427" s="17">
        <v>6.7463261971950823</v>
      </c>
      <c r="I2427" s="17">
        <v>60.722403808699525</v>
      </c>
      <c r="J2427" s="17">
        <v>13.346083073108002</v>
      </c>
      <c r="K2427" s="17">
        <v>-1</v>
      </c>
      <c r="L2427" s="17">
        <v>-1</v>
      </c>
      <c r="M2427" s="17">
        <v>-1</v>
      </c>
      <c r="N2427" s="17">
        <v>0.27277432781201705</v>
      </c>
      <c r="O2427" s="17">
        <v>-1</v>
      </c>
      <c r="P2427" s="17">
        <v>-1</v>
      </c>
      <c r="Q2427" s="17">
        <v>4.0481670979743303</v>
      </c>
      <c r="R2427" s="17">
        <v>-1</v>
      </c>
      <c r="S2427" s="17">
        <v>1.2226603143769392</v>
      </c>
      <c r="T2427" s="17">
        <v>0.15360505426424603</v>
      </c>
      <c r="U2427" s="17">
        <v>0.13443564551028916</v>
      </c>
      <c r="V2427" s="17">
        <v>8.4671819092271439E-3</v>
      </c>
      <c r="W2427" s="17">
        <v>2.7056701318404475</v>
      </c>
      <c r="X2427" s="17">
        <v>0.56445322130560427</v>
      </c>
      <c r="Y2427" s="17">
        <v>0.11070945845889157</v>
      </c>
      <c r="Z2427" s="17">
        <v>33.887749704167533</v>
      </c>
      <c r="AA2427" s="17">
        <v>0.57798972614256938</v>
      </c>
      <c r="AB2427" s="17">
        <v>1.1201055515775478</v>
      </c>
      <c r="AC2427" s="17">
        <v>18.072635255236403</v>
      </c>
      <c r="AD2427" s="17">
        <v>0.70390587571858043</v>
      </c>
      <c r="AE2427" s="17">
        <v>0.53936673120842105</v>
      </c>
      <c r="AF2427" s="17">
        <v>53.542732043790082</v>
      </c>
      <c r="AG2427" s="17">
        <v>0.59223831081644818</v>
      </c>
      <c r="AH2427" s="17">
        <v>0.21701773651514086</v>
      </c>
      <c r="AI2427" s="17">
        <v>0.29849001051923457</v>
      </c>
      <c r="AJ2427" s="17">
        <v>0.33333333333333298</v>
      </c>
      <c r="AK2427" s="17">
        <v>0.66927375596552119</v>
      </c>
      <c r="AL2427" s="17">
        <v>0.75028336600256196</v>
      </c>
      <c r="AM2427" s="17">
        <v>0.33333333333333298</v>
      </c>
      <c r="AN2427" s="17">
        <v>0.32649394303279011</v>
      </c>
      <c r="AO2427" s="17">
        <v>0.3957194149617046</v>
      </c>
      <c r="AP2427" s="17">
        <v>0.33333333333333298</v>
      </c>
      <c r="AQ2427" s="17">
        <v>7.2085455171267947</v>
      </c>
      <c r="AR2427" s="17">
        <v>2.2444243630026963</v>
      </c>
      <c r="AS2427" s="17">
        <v>4.4971002818730019</v>
      </c>
      <c r="AT2427" s="17">
        <v>6.6446575768931426</v>
      </c>
      <c r="AU2427" s="17">
        <v>-1</v>
      </c>
      <c r="AV2427" s="17">
        <v>-1</v>
      </c>
      <c r="AW2427" s="17">
        <v>-1</v>
      </c>
      <c r="AX2427" s="17">
        <v>-1</v>
      </c>
      <c r="AY2427" s="17">
        <v>1.4654219135385338E-2</v>
      </c>
      <c r="AZ2427" s="17">
        <v>0.28193646493272811</v>
      </c>
      <c r="BA2427" s="17">
        <v>0.29301742940392361</v>
      </c>
      <c r="BB2427" s="17">
        <v>0.15425321673355669</v>
      </c>
      <c r="BC2427" s="17">
        <v>0.16071595356884508</v>
      </c>
      <c r="BD2427" s="17">
        <v>5.2897130495110822</v>
      </c>
      <c r="BE2427" s="17">
        <v>5.4609480064636626</v>
      </c>
      <c r="BF2427" s="17">
        <v>-1</v>
      </c>
      <c r="BG2427" s="22">
        <v>93.936536496432836</v>
      </c>
    </row>
    <row r="2428" spans="1:100" x14ac:dyDescent="0.25">
      <c r="A2428">
        <v>5658</v>
      </c>
      <c r="B2428" t="s">
        <v>2176</v>
      </c>
      <c r="C2428" s="48">
        <v>3</v>
      </c>
      <c r="D2428" s="22">
        <v>1535.4603918066384</v>
      </c>
      <c r="E2428" s="17">
        <v>109.04588153650295</v>
      </c>
      <c r="F2428" s="17">
        <v>16.914839076169553</v>
      </c>
      <c r="G2428" s="17">
        <v>0.62769142603656269</v>
      </c>
      <c r="H2428" s="17">
        <v>7.4764329220279269</v>
      </c>
      <c r="I2428" s="17">
        <v>72.431192528930779</v>
      </c>
      <c r="J2428" s="17">
        <v>26.78250801585984</v>
      </c>
      <c r="K2428" s="17">
        <v>-1.0000000000000004</v>
      </c>
      <c r="L2428" s="17">
        <v>-1.0000000000000004</v>
      </c>
      <c r="M2428" s="17">
        <v>-1.0000000000000004</v>
      </c>
      <c r="N2428" s="17">
        <v>0.35539002982186796</v>
      </c>
      <c r="O2428" s="17">
        <v>-1.0000000000000004</v>
      </c>
      <c r="P2428" s="17">
        <v>-1.0000000000000004</v>
      </c>
      <c r="Q2428" s="17">
        <v>4.7624306520125073</v>
      </c>
      <c r="R2428" s="17">
        <v>-1.0000000000000004</v>
      </c>
      <c r="S2428" s="17">
        <v>1.2132326226931296</v>
      </c>
      <c r="T2428" s="17">
        <v>0.14019916578872346</v>
      </c>
      <c r="U2428" s="17">
        <v>0.14376851231458104</v>
      </c>
      <c r="V2428" s="17">
        <v>-0.50022982894119716</v>
      </c>
      <c r="W2428" s="17">
        <v>2.7140022700154214</v>
      </c>
      <c r="X2428" s="17">
        <v>-1.6447392804292325</v>
      </c>
      <c r="Y2428" s="17">
        <v>0.17140803841259328</v>
      </c>
      <c r="Z2428" s="17">
        <v>30.938515730832798</v>
      </c>
      <c r="AA2428" s="17">
        <v>-1.6521090016409892</v>
      </c>
      <c r="AB2428" s="17">
        <v>0.79111572757192794</v>
      </c>
      <c r="AC2428" s="17">
        <v>37.630074710365143</v>
      </c>
      <c r="AD2428" s="17">
        <v>-1.0696371242695761</v>
      </c>
      <c r="AE2428" s="17">
        <v>0.81224320268508055</v>
      </c>
      <c r="AF2428" s="17">
        <v>70.171949371454957</v>
      </c>
      <c r="AG2428" s="17">
        <v>23.375881610882718</v>
      </c>
      <c r="AH2428" s="17">
        <v>-0.40880960005655903</v>
      </c>
      <c r="AI2428" s="17">
        <v>-0.40727913413283612</v>
      </c>
      <c r="AJ2428" s="17">
        <v>0.33333333333333298</v>
      </c>
      <c r="AK2428" s="17">
        <v>0.72951791665092347</v>
      </c>
      <c r="AL2428" s="17">
        <v>0.93118921545366651</v>
      </c>
      <c r="AM2428" s="17">
        <v>0.33333333333333298</v>
      </c>
      <c r="AN2428" s="17">
        <v>-9.8075738027463694E-2</v>
      </c>
      <c r="AO2428" s="17">
        <v>-7.2061449825678248E-2</v>
      </c>
      <c r="AP2428" s="17">
        <v>0.33333333333333298</v>
      </c>
      <c r="AQ2428" s="17">
        <v>2.2592431574757628</v>
      </c>
      <c r="AR2428" s="17">
        <v>0.23348796372332142</v>
      </c>
      <c r="AS2428" s="17">
        <v>19.923578914934897</v>
      </c>
      <c r="AT2428" s="17">
        <v>6.62544113720163</v>
      </c>
      <c r="AU2428" s="17">
        <v>-1.0000000000000004</v>
      </c>
      <c r="AV2428" s="17">
        <v>-1.0000000000000004</v>
      </c>
      <c r="AW2428" s="17">
        <v>-1.0000000000000004</v>
      </c>
      <c r="AX2428" s="17">
        <v>-1.0000000000000004</v>
      </c>
      <c r="AY2428" s="17">
        <v>-2.257147638943072E-2</v>
      </c>
      <c r="AZ2428" s="17">
        <v>0.17038754501284734</v>
      </c>
      <c r="BA2428" s="17">
        <v>0.696901661587226</v>
      </c>
      <c r="BB2428" s="17">
        <v>5.8150314922446877E-3</v>
      </c>
      <c r="BC2428" s="17">
        <v>-4.5646724508751867E-2</v>
      </c>
      <c r="BD2428" s="17">
        <v>0.9973135123703526</v>
      </c>
      <c r="BE2428" s="17">
        <v>2.3433401952173334</v>
      </c>
      <c r="BF2428" s="17">
        <v>-1.0000000000000004</v>
      </c>
      <c r="CU2428" t="e">
        <v>#N/A</v>
      </c>
      <c r="CV2428" t="e">
        <v>#N/A</v>
      </c>
    </row>
    <row r="2429" spans="1:100" x14ac:dyDescent="0.25">
      <c r="A2429">
        <v>5659</v>
      </c>
      <c r="B2429" t="s">
        <v>2177</v>
      </c>
      <c r="C2429" s="48">
        <v>2</v>
      </c>
      <c r="D2429" s="22">
        <v>1531.6677929687501</v>
      </c>
      <c r="E2429" s="17">
        <v>94.218308172784759</v>
      </c>
      <c r="F2429" s="17">
        <v>13.803846045407326</v>
      </c>
      <c r="G2429" s="17">
        <v>0.55190866141970873</v>
      </c>
      <c r="H2429" s="17">
        <v>7.5715864365083787</v>
      </c>
      <c r="I2429" s="17">
        <v>67.058336370196656</v>
      </c>
      <c r="J2429" s="17">
        <v>14.910952404206029</v>
      </c>
      <c r="K2429" s="17">
        <v>-0.99999999999999978</v>
      </c>
      <c r="L2429" s="17">
        <v>-0.99999999999999978</v>
      </c>
      <c r="M2429" s="17">
        <v>-0.99999999999999978</v>
      </c>
      <c r="N2429" s="17">
        <v>0.29531985927334098</v>
      </c>
      <c r="O2429" s="17">
        <v>-0.99999999999999978</v>
      </c>
      <c r="P2429" s="17">
        <v>-0.99999999999999978</v>
      </c>
      <c r="Q2429" s="17">
        <v>4.290359346123199</v>
      </c>
      <c r="R2429" s="17">
        <v>-0.99999999999999978</v>
      </c>
      <c r="S2429" s="17">
        <v>1.5385283569657873</v>
      </c>
      <c r="T2429" s="17">
        <v>0.18905922449481419</v>
      </c>
      <c r="U2429" s="17">
        <v>0.24067558681109386</v>
      </c>
      <c r="V2429" s="17">
        <v>0.14767585570013728</v>
      </c>
      <c r="W2429" s="17">
        <v>3.4110803499604825</v>
      </c>
      <c r="X2429" s="17">
        <v>1.4335832512898095</v>
      </c>
      <c r="Y2429" s="17">
        <v>0.14260725800971596</v>
      </c>
      <c r="Z2429" s="17">
        <v>36.816453847498444</v>
      </c>
      <c r="AA2429" s="17">
        <v>0.79368540766898021</v>
      </c>
      <c r="AB2429" s="17">
        <v>1.4310118114062009</v>
      </c>
      <c r="AC2429" s="17">
        <v>21.642161023543597</v>
      </c>
      <c r="AD2429" s="17">
        <v>0.97635669440827877</v>
      </c>
      <c r="AE2429" s="17">
        <v>0.76752994330788982</v>
      </c>
      <c r="AF2429" s="17">
        <v>59.323790241304692</v>
      </c>
      <c r="AG2429" s="17">
        <v>10.469468759282329</v>
      </c>
      <c r="AH2429" s="17">
        <v>0.28535327730117627</v>
      </c>
      <c r="AI2429" s="17">
        <v>0.37933950976733227</v>
      </c>
      <c r="AJ2429" s="17">
        <v>0.33333333333333298</v>
      </c>
      <c r="AK2429" s="17">
        <v>0.76049145323730927</v>
      </c>
      <c r="AL2429" s="17">
        <v>0.82995370054698681</v>
      </c>
      <c r="AM2429" s="17">
        <v>0.33333333333333298</v>
      </c>
      <c r="AN2429" s="17">
        <v>0.40872620332312931</v>
      </c>
      <c r="AO2429" s="17">
        <v>0.48557718040405196</v>
      </c>
      <c r="AP2429" s="17">
        <v>0.33333333333333298</v>
      </c>
      <c r="AQ2429" s="17">
        <v>8.2337252739504514</v>
      </c>
      <c r="AR2429" s="17">
        <v>2.2444243630026963</v>
      </c>
      <c r="AS2429" s="17">
        <v>5.8020931112816001</v>
      </c>
      <c r="AT2429" s="17">
        <v>7.5576825063144355</v>
      </c>
      <c r="AU2429" s="17">
        <v>-0.99999999999999978</v>
      </c>
      <c r="AV2429" s="17">
        <v>-0.99999999999999978</v>
      </c>
      <c r="AW2429" s="17">
        <v>-0.99999999999999978</v>
      </c>
      <c r="AX2429" s="17">
        <v>-0.99999999999999978</v>
      </c>
      <c r="AY2429" s="17">
        <v>2.8397119861044481E-2</v>
      </c>
      <c r="AZ2429" s="17">
        <v>0.18715776671156345</v>
      </c>
      <c r="BA2429" s="17">
        <v>0.3841317116806372</v>
      </c>
      <c r="BB2429" s="17">
        <v>0.10147048461508323</v>
      </c>
      <c r="BC2429" s="17">
        <v>0.21123832533847042</v>
      </c>
      <c r="BD2429" s="17">
        <v>3.8822898235871492</v>
      </c>
      <c r="BE2429" s="17">
        <v>6.8206166811594757</v>
      </c>
      <c r="BF2429" s="17">
        <v>-0.99999999999999978</v>
      </c>
      <c r="BG2429" s="22">
        <v>127.7753399825599</v>
      </c>
    </row>
    <row r="2430" spans="1:100" x14ac:dyDescent="0.25">
      <c r="A2430">
        <v>5660</v>
      </c>
      <c r="B2430" t="s">
        <v>2178</v>
      </c>
      <c r="C2430" s="48">
        <v>3</v>
      </c>
      <c r="D2430" s="22">
        <v>1444.9292842569423</v>
      </c>
      <c r="E2430" s="17">
        <v>58.258083877414137</v>
      </c>
      <c r="F2430" s="17">
        <v>-20.538737562591034</v>
      </c>
      <c r="G2430" s="17">
        <v>0.12401393751740802</v>
      </c>
      <c r="H2430" s="17">
        <v>-0.474146865154363</v>
      </c>
      <c r="I2430" s="17">
        <v>41.262602586906056</v>
      </c>
      <c r="J2430" s="17">
        <v>14.848656288062603</v>
      </c>
      <c r="K2430" s="17">
        <v>-0.99999999999999978</v>
      </c>
      <c r="L2430" s="17">
        <v>-0.99999999999999978</v>
      </c>
      <c r="M2430" s="17">
        <v>-0.99999999999999978</v>
      </c>
      <c r="N2430" s="17">
        <v>0.18050406346698891</v>
      </c>
      <c r="O2430" s="17">
        <v>-0.99999999999999978</v>
      </c>
      <c r="P2430" s="17">
        <v>-0.99999999999999978</v>
      </c>
      <c r="Q2430" s="17">
        <v>1.9678284037884659</v>
      </c>
      <c r="R2430" s="17">
        <v>-0.99999999999999978</v>
      </c>
      <c r="S2430" s="17">
        <v>-1.2855962186270686</v>
      </c>
      <c r="T2430" s="17">
        <v>-0.15460174124161219</v>
      </c>
      <c r="U2430" s="17">
        <v>6.4608584155653959E-2</v>
      </c>
      <c r="V2430" s="17">
        <v>6.1753326631260375E-2</v>
      </c>
      <c r="W2430" s="17">
        <v>-2.4419752689428296</v>
      </c>
      <c r="X2430" s="17">
        <v>-3.5695470854892708</v>
      </c>
      <c r="Y2430" s="17">
        <v>-0.13440506222602738</v>
      </c>
      <c r="Z2430" s="17">
        <v>32.196319107094048</v>
      </c>
      <c r="AA2430" s="17">
        <v>-0.42326898066018642</v>
      </c>
      <c r="AB2430" s="17">
        <v>0.14777436568858382</v>
      </c>
      <c r="AC2430" s="17">
        <v>6.6163125986480873</v>
      </c>
      <c r="AD2430" s="17">
        <v>-1.6852288804771154</v>
      </c>
      <c r="AE2430" s="17">
        <v>0.81566926307317678</v>
      </c>
      <c r="AF2430" s="17">
        <v>39.776075334503886</v>
      </c>
      <c r="AG2430" s="17">
        <v>-3.4290526053196553</v>
      </c>
      <c r="AH2430" s="17">
        <v>-0.31529607235748885</v>
      </c>
      <c r="AI2430" s="17">
        <v>-0.25312471270368531</v>
      </c>
      <c r="AJ2430" s="17">
        <v>0.33333333333333298</v>
      </c>
      <c r="AK2430" s="17">
        <v>0.38372655773870312</v>
      </c>
      <c r="AL2430" s="17">
        <v>0.56661400534810125</v>
      </c>
      <c r="AM2430" s="17">
        <v>0.33333333333333298</v>
      </c>
      <c r="AN2430" s="17">
        <v>-4.0361432635585039E-2</v>
      </c>
      <c r="AO2430" s="17">
        <v>-1.6183842163982283E-2</v>
      </c>
      <c r="AP2430" s="17">
        <v>0.33333333333333298</v>
      </c>
      <c r="AQ2430" s="17">
        <v>1.4865272524021673</v>
      </c>
      <c r="AR2430" s="17">
        <v>2.7664788425800602</v>
      </c>
      <c r="AS2430" s="17">
        <v>8.2449118680955031</v>
      </c>
      <c r="AT2430" s="17">
        <v>3.8372655773870332</v>
      </c>
      <c r="AU2430" s="17">
        <v>-0.99999999999999978</v>
      </c>
      <c r="AV2430" s="17">
        <v>-0.99999999999999978</v>
      </c>
      <c r="AW2430" s="17">
        <v>-0.99999999999999978</v>
      </c>
      <c r="AX2430" s="17">
        <v>-0.99999999999999978</v>
      </c>
      <c r="AY2430" s="17">
        <v>-4.4592553534663119E-2</v>
      </c>
      <c r="AZ2430" s="17">
        <v>0.16422685425677486</v>
      </c>
      <c r="BA2430" s="17">
        <v>0.26702961067580183</v>
      </c>
      <c r="BB2430" s="17">
        <v>0.15118535840548514</v>
      </c>
      <c r="BC2430" s="17">
        <v>5.1432952568833214E-2</v>
      </c>
      <c r="BD2430" s="17">
        <v>4.6007682314210037</v>
      </c>
      <c r="BE2430" s="17">
        <v>2.6209718675998399</v>
      </c>
      <c r="BF2430" s="17">
        <v>-0.99999999999999978</v>
      </c>
      <c r="CU2430" t="e">
        <v>#N/A</v>
      </c>
      <c r="CV2430" t="e">
        <v>#N/A</v>
      </c>
    </row>
    <row r="2431" spans="1:100" x14ac:dyDescent="0.25">
      <c r="A2431">
        <v>5661</v>
      </c>
      <c r="B2431" t="s">
        <v>1908</v>
      </c>
      <c r="C2431" s="48">
        <v>2</v>
      </c>
      <c r="D2431" s="22">
        <v>1464.1580371093748</v>
      </c>
      <c r="E2431" s="17">
        <v>37.15876858472658</v>
      </c>
      <c r="F2431" s="17">
        <v>-78.247092206355859</v>
      </c>
      <c r="G2431" s="17">
        <v>-8.7898958487857393E-2</v>
      </c>
      <c r="H2431" s="17">
        <v>1.7354247417698438</v>
      </c>
      <c r="I2431" s="17">
        <v>22.251225650037235</v>
      </c>
      <c r="J2431" s="17">
        <v>3.8443457601916631</v>
      </c>
      <c r="K2431" s="17">
        <v>-1.0000000000000011</v>
      </c>
      <c r="L2431" s="17">
        <v>-1.0000000000000011</v>
      </c>
      <c r="M2431" s="17">
        <v>-1.0000000000000011</v>
      </c>
      <c r="N2431" s="17">
        <v>0.13588001129085578</v>
      </c>
      <c r="O2431" s="17">
        <v>-1.0000000000000011</v>
      </c>
      <c r="P2431" s="17">
        <v>-1.0000000000000011</v>
      </c>
      <c r="Q2431" s="17">
        <v>2.5775988687915916</v>
      </c>
      <c r="R2431" s="17">
        <v>-1.0000000000000011</v>
      </c>
      <c r="S2431" s="17">
        <v>-0.69526031105852626</v>
      </c>
      <c r="T2431" s="17">
        <v>-6.166928556954715E-2</v>
      </c>
      <c r="U2431" s="17">
        <v>-0.51064314434086366</v>
      </c>
      <c r="V2431" s="17">
        <v>-0.83679460688982255</v>
      </c>
      <c r="W2431" s="17">
        <v>-1.5775134268280224</v>
      </c>
      <c r="X2431" s="17">
        <v>-4.7128214185407993</v>
      </c>
      <c r="Y2431" s="17">
        <v>-8.2970937832936797E-2</v>
      </c>
      <c r="Z2431" s="17">
        <v>16.104937501148616</v>
      </c>
      <c r="AA2431" s="17">
        <v>-0.73169387789122631</v>
      </c>
      <c r="AB2431" s="17">
        <v>-0.76768760221908883</v>
      </c>
      <c r="AC2431" s="17">
        <v>-3.601184729683613</v>
      </c>
      <c r="AD2431" s="17">
        <v>-0.95038950756562746</v>
      </c>
      <c r="AE2431" s="17">
        <v>-0.84601852924599541</v>
      </c>
      <c r="AF2431" s="17">
        <v>18.440698096378959</v>
      </c>
      <c r="AG2431" s="17">
        <v>-59.381362829803436</v>
      </c>
      <c r="AH2431" s="17">
        <v>-0.19790914893246941</v>
      </c>
      <c r="AI2431" s="17">
        <v>-0.19242043706249373</v>
      </c>
      <c r="AJ2431" s="17">
        <v>0.33333333333333298</v>
      </c>
      <c r="AK2431" s="17">
        <v>0.11540859895749289</v>
      </c>
      <c r="AL2431" s="17">
        <v>0.26653269402657148</v>
      </c>
      <c r="AM2431" s="17">
        <v>0.33333333333333298</v>
      </c>
      <c r="AN2431" s="17">
        <v>-0.17281249770236878</v>
      </c>
      <c r="AO2431" s="17">
        <v>-0.14988836569544745</v>
      </c>
      <c r="AP2431" s="17">
        <v>0.33333333333333298</v>
      </c>
      <c r="AQ2431" s="17">
        <v>0.98375182075928258</v>
      </c>
      <c r="AR2431" s="17">
        <v>2.2444243630026963</v>
      </c>
      <c r="AS2431" s="17">
        <v>-3.4266917011799309</v>
      </c>
      <c r="AT2431" s="17">
        <v>1.1008572945923429</v>
      </c>
      <c r="AU2431" s="17">
        <v>-1.0000000000000011</v>
      </c>
      <c r="AV2431" s="17">
        <v>-1.0000000000000011</v>
      </c>
      <c r="AW2431" s="17">
        <v>-1.0000000000000011</v>
      </c>
      <c r="AX2431" s="17">
        <v>-1.0000000000000011</v>
      </c>
      <c r="AY2431" s="17">
        <v>-6.8791363200281688E-2</v>
      </c>
      <c r="AZ2431" s="17">
        <v>0.85742368003827174</v>
      </c>
      <c r="BA2431" s="17">
        <v>-0.26021980161828129</v>
      </c>
      <c r="BB2431" s="17">
        <v>0.47474493146085511</v>
      </c>
      <c r="BC2431" s="17">
        <v>-0.14605106872536913</v>
      </c>
      <c r="BD2431" s="17">
        <v>13.835452629852318</v>
      </c>
      <c r="BE2431" s="17">
        <v>-2.7948304939020199</v>
      </c>
      <c r="BF2431" s="17">
        <v>-1.0000000000000011</v>
      </c>
      <c r="BG2431" s="22">
        <v>347.17488239397125</v>
      </c>
    </row>
    <row r="2432" spans="1:100" x14ac:dyDescent="0.25">
      <c r="A2432">
        <v>5662</v>
      </c>
      <c r="B2432" t="s">
        <v>2179</v>
      </c>
      <c r="C2432" s="48">
        <v>2</v>
      </c>
      <c r="D2432" s="22">
        <v>1452.6241601562499</v>
      </c>
      <c r="E2432" s="17">
        <v>55.965811864149302</v>
      </c>
      <c r="F2432" s="17">
        <v>-47.906749607890561</v>
      </c>
      <c r="G2432" s="17">
        <v>0.12298408902667896</v>
      </c>
      <c r="H2432" s="17">
        <v>3.6590460392965456</v>
      </c>
      <c r="I2432" s="17">
        <v>37.019821341900965</v>
      </c>
      <c r="J2432" s="17">
        <v>7.4919417908102517</v>
      </c>
      <c r="K2432" s="17">
        <v>-1.0000000000000007</v>
      </c>
      <c r="L2432" s="17">
        <v>-1.0000000000000007</v>
      </c>
      <c r="M2432" s="17">
        <v>-1.0000000000000007</v>
      </c>
      <c r="N2432" s="17">
        <v>0.18843199721852957</v>
      </c>
      <c r="O2432" s="17">
        <v>-1.0000000000000007</v>
      </c>
      <c r="P2432" s="17">
        <v>-1.0000000000000007</v>
      </c>
      <c r="Q2432" s="17">
        <v>3.142131296796002</v>
      </c>
      <c r="R2432" s="17">
        <v>-1.0000000000000007</v>
      </c>
      <c r="S2432" s="17">
        <v>4.1005008639385387E-2</v>
      </c>
      <c r="T2432" s="17">
        <v>2.0971793804891115E-2</v>
      </c>
      <c r="U2432" s="17">
        <v>-0.26300560650883609</v>
      </c>
      <c r="V2432" s="17">
        <v>-0.51230936338958188</v>
      </c>
      <c r="W2432" s="17">
        <v>6.6746231431745962E-2</v>
      </c>
      <c r="X2432" s="17">
        <v>-2.6869428455117443</v>
      </c>
      <c r="Y2432" s="17">
        <v>-8.6194985690497411E-3</v>
      </c>
      <c r="Z2432" s="17">
        <v>22.931532793021503</v>
      </c>
      <c r="AA2432" s="17">
        <v>-0.22892300998415827</v>
      </c>
      <c r="AB2432" s="17">
        <v>-4.2987835466214097E-2</v>
      </c>
      <c r="AC2432" s="17">
        <v>4.7191189307710086</v>
      </c>
      <c r="AD2432" s="17">
        <v>-0.31532656330432451</v>
      </c>
      <c r="AE2432" s="17">
        <v>-0.31418675885578373</v>
      </c>
      <c r="AF2432" s="17">
        <v>31.91592220293947</v>
      </c>
      <c r="AG2432" s="17">
        <v>-36.358260605639302</v>
      </c>
      <c r="AH2432" s="17">
        <v>-3.8623998173959617E-2</v>
      </c>
      <c r="AI2432" s="17">
        <v>-3.9661638051003423E-3</v>
      </c>
      <c r="AJ2432" s="17">
        <v>0.33333333333333298</v>
      </c>
      <c r="AK2432" s="17">
        <v>0.32803038397086409</v>
      </c>
      <c r="AL2432" s="17">
        <v>0.4522384205477688</v>
      </c>
      <c r="AM2432" s="17">
        <v>0.33333333333333298</v>
      </c>
      <c r="AN2432" s="17">
        <v>1.8864890475063845E-2</v>
      </c>
      <c r="AO2432" s="17">
        <v>5.9563517624279083E-2</v>
      </c>
      <c r="AP2432" s="17">
        <v>0.33333333333333298</v>
      </c>
      <c r="AQ2432" s="17">
        <v>3.3733709009904969</v>
      </c>
      <c r="AR2432" s="17">
        <v>2.2444243630026963</v>
      </c>
      <c r="AS2432" s="17">
        <v>-0.38484880098295271</v>
      </c>
      <c r="AT2432" s="17">
        <v>3.2290516698224523</v>
      </c>
      <c r="AU2432" s="17">
        <v>-1.0000000000000007</v>
      </c>
      <c r="AV2432" s="17">
        <v>-1.0000000000000007</v>
      </c>
      <c r="AW2432" s="17">
        <v>-1.0000000000000007</v>
      </c>
      <c r="AX2432" s="17">
        <v>-1.0000000000000007</v>
      </c>
      <c r="AY2432" s="17">
        <v>-3.675766611138432E-2</v>
      </c>
      <c r="AZ2432" s="17">
        <v>0.63650146209427316</v>
      </c>
      <c r="BA2432" s="17">
        <v>-4.7839069399570944E-2</v>
      </c>
      <c r="BB2432" s="17">
        <v>0.35171224091316899</v>
      </c>
      <c r="BC2432" s="17">
        <v>-2.8287112935517889E-2</v>
      </c>
      <c r="BD2432" s="17">
        <v>10.55485196226919</v>
      </c>
      <c r="BE2432" s="17">
        <v>0.37445780526665295</v>
      </c>
      <c r="BF2432" s="17">
        <v>-1.0000000000000007</v>
      </c>
      <c r="BG2432" s="22">
        <v>-28.313358219532574</v>
      </c>
    </row>
    <row r="2433" spans="1:100" x14ac:dyDescent="0.25">
      <c r="A2433">
        <v>5663</v>
      </c>
      <c r="B2433" t="s">
        <v>2180</v>
      </c>
      <c r="C2433" s="48">
        <v>2</v>
      </c>
      <c r="D2433" s="22">
        <v>1524.22</v>
      </c>
      <c r="E2433" s="17">
        <v>95.096504878847583</v>
      </c>
      <c r="F2433" s="17">
        <v>15.220591279356066</v>
      </c>
      <c r="G2433" s="17">
        <v>0.56175586573248781</v>
      </c>
      <c r="H2433" s="17">
        <v>7.6614101191628752</v>
      </c>
      <c r="I2433" s="17">
        <v>67.74795737532078</v>
      </c>
      <c r="J2433" s="17">
        <v>15.081277253867107</v>
      </c>
      <c r="K2433" s="17">
        <v>-0.99999999999999978</v>
      </c>
      <c r="L2433" s="17">
        <v>-0.99999999999999978</v>
      </c>
      <c r="M2433" s="17">
        <v>-0.99999999999999978</v>
      </c>
      <c r="N2433" s="17">
        <v>0.2977737793421717</v>
      </c>
      <c r="O2433" s="17">
        <v>-0.99999999999999978</v>
      </c>
      <c r="P2433" s="17">
        <v>-0.99999999999999978</v>
      </c>
      <c r="Q2433" s="17">
        <v>4.3167202424838491</v>
      </c>
      <c r="R2433" s="17">
        <v>-0.99999999999999978</v>
      </c>
      <c r="S2433" s="17">
        <v>1.5729083373242334</v>
      </c>
      <c r="T2433" s="17">
        <v>0.19291815769413928</v>
      </c>
      <c r="U2433" s="17">
        <v>0.2522390456063176</v>
      </c>
      <c r="V2433" s="17">
        <v>0.16282772554879602</v>
      </c>
      <c r="W2433" s="17">
        <v>3.4878592138330196</v>
      </c>
      <c r="X2433" s="17">
        <v>1.5281818473202629</v>
      </c>
      <c r="Y2433" s="17">
        <v>0.14607910566181428</v>
      </c>
      <c r="Z2433" s="17">
        <v>37.13522237532473</v>
      </c>
      <c r="AA2433" s="17">
        <v>0.81716234200365179</v>
      </c>
      <c r="AB2433" s="17">
        <v>1.4648517371505738</v>
      </c>
      <c r="AC2433" s="17">
        <v>22.030678408200671</v>
      </c>
      <c r="AD2433" s="17">
        <v>1.0060110200514298</v>
      </c>
      <c r="AE2433" s="17">
        <v>0.79236387929650198</v>
      </c>
      <c r="AF2433" s="17">
        <v>59.953017135081645</v>
      </c>
      <c r="AG2433" s="17">
        <v>11.54453474579657</v>
      </c>
      <c r="AH2433" s="17">
        <v>0.29279111283133075</v>
      </c>
      <c r="AI2433" s="17">
        <v>0.38813940029553584</v>
      </c>
      <c r="AJ2433" s="17">
        <v>0.33333333333333298</v>
      </c>
      <c r="AK2433" s="17">
        <v>0.77041984806587016</v>
      </c>
      <c r="AL2433" s="17">
        <v>0.83862524741934164</v>
      </c>
      <c r="AM2433" s="17">
        <v>0.33333333333333298</v>
      </c>
      <c r="AN2433" s="17">
        <v>0.41767659751445446</v>
      </c>
      <c r="AO2433" s="17">
        <v>0.49535755636624756</v>
      </c>
      <c r="AP2433" s="17">
        <v>0.33333333333333298</v>
      </c>
      <c r="AQ2433" s="17">
        <v>8.3453087681672162</v>
      </c>
      <c r="AR2433" s="17">
        <v>2.2444243630026963</v>
      </c>
      <c r="AS2433" s="17">
        <v>5.944132259893351</v>
      </c>
      <c r="AT2433" s="17">
        <v>7.657058748630706</v>
      </c>
      <c r="AU2433" s="17">
        <v>-0.99999999999999978</v>
      </c>
      <c r="AV2433" s="17">
        <v>-0.99999999999999978</v>
      </c>
      <c r="AW2433" s="17">
        <v>-0.99999999999999978</v>
      </c>
      <c r="AX2433" s="17">
        <v>-0.99999999999999978</v>
      </c>
      <c r="AY2433" s="17">
        <v>2.98929364468054E-2</v>
      </c>
      <c r="AZ2433" s="17">
        <v>0.17684178236399789</v>
      </c>
      <c r="BA2433" s="17">
        <v>0.3940488505256225</v>
      </c>
      <c r="BB2433" s="17">
        <v>9.5725461222956429E-2</v>
      </c>
      <c r="BC2433" s="17">
        <v>0.21673732465117632</v>
      </c>
      <c r="BD2433" s="17">
        <v>3.7291018579205213</v>
      </c>
      <c r="BE2433" s="17">
        <v>6.9686069050102715</v>
      </c>
      <c r="BF2433" s="17">
        <v>-0.99999999999999978</v>
      </c>
      <c r="BG2433" s="22">
        <v>574.41885678896926</v>
      </c>
    </row>
    <row r="2434" spans="1:100" x14ac:dyDescent="0.25">
      <c r="A2434">
        <v>5664</v>
      </c>
      <c r="B2434" t="s">
        <v>2181</v>
      </c>
      <c r="C2434" s="48">
        <v>2</v>
      </c>
      <c r="D2434" s="22">
        <v>1369.5634765625</v>
      </c>
      <c r="E2434" s="17">
        <v>45.300811158571584</v>
      </c>
      <c r="F2434" s="17">
        <v>-65.111993963027402</v>
      </c>
      <c r="G2434" s="17">
        <v>3.3976225565521267E-3</v>
      </c>
      <c r="H2434" s="17">
        <v>2.5682088358838726</v>
      </c>
      <c r="I2434" s="17">
        <v>28.644922580092338</v>
      </c>
      <c r="J2434" s="17">
        <v>5.4234819238213241</v>
      </c>
      <c r="K2434" s="17">
        <v>-1.0000000000000011</v>
      </c>
      <c r="L2434" s="17">
        <v>-1.0000000000000011</v>
      </c>
      <c r="M2434" s="17">
        <v>-1.0000000000000011</v>
      </c>
      <c r="N2434" s="17">
        <v>0.15863108919321692</v>
      </c>
      <c r="O2434" s="17">
        <v>-1.0000000000000011</v>
      </c>
      <c r="P2434" s="17">
        <v>-1.0000000000000011</v>
      </c>
      <c r="Q2434" s="17">
        <v>2.821999171105837</v>
      </c>
      <c r="R2434" s="17">
        <v>-1.0000000000000011</v>
      </c>
      <c r="S2434" s="17">
        <v>-0.37651251590749557</v>
      </c>
      <c r="T2434" s="17">
        <v>-2.5891881507772968E-2</v>
      </c>
      <c r="U2434" s="17">
        <v>-0.40343461900522076</v>
      </c>
      <c r="V2434" s="17">
        <v>-0.69631677483984389</v>
      </c>
      <c r="W2434" s="17">
        <v>-0.86567202033460333</v>
      </c>
      <c r="X2434" s="17">
        <v>-3.8357675751495672</v>
      </c>
      <c r="Y2434" s="17">
        <v>-5.0782327697946883E-2</v>
      </c>
      <c r="Z2434" s="17">
        <v>19.060342488260709</v>
      </c>
      <c r="AA2434" s="17">
        <v>-0.51403171002312509</v>
      </c>
      <c r="AB2434" s="17">
        <v>-0.45394682614434134</v>
      </c>
      <c r="AC2434" s="17">
        <v>8.8421992425935514E-4</v>
      </c>
      <c r="AD2434" s="17">
        <v>-0.6754547688922552</v>
      </c>
      <c r="AE2434" s="17">
        <v>-0.61577516497521456</v>
      </c>
      <c r="AF2434" s="17">
        <v>24.274461901652973</v>
      </c>
      <c r="AG2434" s="17">
        <v>-49.414082183609061</v>
      </c>
      <c r="AH2434" s="17">
        <v>-0.12895059656522478</v>
      </c>
      <c r="AI2434" s="17">
        <v>-0.11083383712290901</v>
      </c>
      <c r="AJ2434" s="17">
        <v>0.33333333333333298</v>
      </c>
      <c r="AK2434" s="17">
        <v>0.20745792324441642</v>
      </c>
      <c r="AL2434" s="17">
        <v>0.3469293788790358</v>
      </c>
      <c r="AM2434" s="17">
        <v>0.33333333333333298</v>
      </c>
      <c r="AN2434" s="17">
        <v>-8.9830530159835664E-2</v>
      </c>
      <c r="AO2434" s="17">
        <v>-5.9211371665922607E-2</v>
      </c>
      <c r="AP2434" s="17">
        <v>0.33333333333333298</v>
      </c>
      <c r="AQ2434" s="17">
        <v>2.0182780882562383</v>
      </c>
      <c r="AR2434" s="17">
        <v>2.2444243630026963</v>
      </c>
      <c r="AS2434" s="17">
        <v>-2.1098013198274304</v>
      </c>
      <c r="AT2434" s="17">
        <v>2.0222062249422761</v>
      </c>
      <c r="AU2434" s="17">
        <v>-1.0000000000000011</v>
      </c>
      <c r="AV2434" s="17">
        <v>-1.0000000000000011</v>
      </c>
      <c r="AW2434" s="17">
        <v>-1.0000000000000011</v>
      </c>
      <c r="AX2434" s="17">
        <v>-1.0000000000000011</v>
      </c>
      <c r="AY2434" s="17">
        <v>-5.4923169161465023E-2</v>
      </c>
      <c r="AZ2434" s="17">
        <v>0.76178088934100296</v>
      </c>
      <c r="BA2434" s="17">
        <v>-0.16827483515557889</v>
      </c>
      <c r="BB2434" s="17">
        <v>0.42148098191116778</v>
      </c>
      <c r="BC2434" s="17">
        <v>-9.5068087112599536E-2</v>
      </c>
      <c r="BD2434" s="17">
        <v>12.415197999371877</v>
      </c>
      <c r="BE2434" s="17">
        <v>-1.4227657904165163</v>
      </c>
      <c r="BF2434" s="17">
        <v>-1.0000000000000011</v>
      </c>
      <c r="BG2434" s="22">
        <v>-122.53221812422225</v>
      </c>
    </row>
    <row r="2435" spans="1:100" x14ac:dyDescent="0.25">
      <c r="A2435">
        <v>5665</v>
      </c>
      <c r="B2435" t="s">
        <v>2182</v>
      </c>
      <c r="C2435" s="48">
        <v>2</v>
      </c>
      <c r="D2435" s="22">
        <v>1475.1858886718751</v>
      </c>
      <c r="E2435" s="17">
        <v>62.81594331667722</v>
      </c>
      <c r="F2435" s="17">
        <v>-36.85581873979298</v>
      </c>
      <c r="G2435" s="17">
        <v>0.1997944932524624</v>
      </c>
      <c r="H2435" s="17">
        <v>4.3596909284034684</v>
      </c>
      <c r="I2435" s="17">
        <v>42.39901999399283</v>
      </c>
      <c r="J2435" s="17">
        <v>8.8205138541709367</v>
      </c>
      <c r="K2435" s="17">
        <v>-1.0000000000000007</v>
      </c>
      <c r="L2435" s="17">
        <v>-1.0000000000000007</v>
      </c>
      <c r="M2435" s="17">
        <v>-1.0000000000000007</v>
      </c>
      <c r="N2435" s="17">
        <v>0.207573124632738</v>
      </c>
      <c r="O2435" s="17">
        <v>-1.0000000000000007</v>
      </c>
      <c r="P2435" s="17">
        <v>-1.0000000000000007</v>
      </c>
      <c r="Q2435" s="17">
        <v>3.3477522061324572</v>
      </c>
      <c r="R2435" s="17">
        <v>-1.0000000000000007</v>
      </c>
      <c r="S2435" s="17">
        <v>0.30917657335240056</v>
      </c>
      <c r="T2435" s="17">
        <v>5.1072339046528498E-2</v>
      </c>
      <c r="U2435" s="17">
        <v>-0.17280803204024514</v>
      </c>
      <c r="V2435" s="17">
        <v>-0.39412137714646162</v>
      </c>
      <c r="W2435" s="17">
        <v>0.66563860562496191</v>
      </c>
      <c r="X2435" s="17">
        <v>-1.9490525601582522</v>
      </c>
      <c r="Y2435" s="17">
        <v>1.8461692507887303E-2</v>
      </c>
      <c r="Z2435" s="17">
        <v>25.417998869999273</v>
      </c>
      <c r="AA2435" s="17">
        <v>-4.5797651867224287E-2</v>
      </c>
      <c r="AB2435" s="17">
        <v>0.22097118202087129</v>
      </c>
      <c r="AC2435" s="17">
        <v>7.7496417488592346</v>
      </c>
      <c r="AD2435" s="17">
        <v>-8.4016166226700051E-2</v>
      </c>
      <c r="AE2435" s="17">
        <v>-0.120476483206574</v>
      </c>
      <c r="AF2435" s="17">
        <v>36.824033228727778</v>
      </c>
      <c r="AG2435" s="17">
        <v>-27.972504570661265</v>
      </c>
      <c r="AH2435" s="17">
        <v>1.9392788671282912E-2</v>
      </c>
      <c r="AI2435" s="17">
        <v>6.467495779088217E-2</v>
      </c>
      <c r="AJ2435" s="17">
        <v>0.33333333333333298</v>
      </c>
      <c r="AK2435" s="17">
        <v>0.40547409244609811</v>
      </c>
      <c r="AL2435" s="17">
        <v>0.51987843281643031</v>
      </c>
      <c r="AM2435" s="17">
        <v>0.33333333333333298</v>
      </c>
      <c r="AN2435" s="17">
        <v>8.8679974429767078E-2</v>
      </c>
      <c r="AO2435" s="17">
        <v>0.13585264571330136</v>
      </c>
      <c r="AP2435" s="17">
        <v>0.33333333333333298</v>
      </c>
      <c r="AQ2435" s="17">
        <v>4.2437472051149534</v>
      </c>
      <c r="AR2435" s="17">
        <v>2.2444243630026963</v>
      </c>
      <c r="AS2435" s="17">
        <v>0.72308844437269348</v>
      </c>
      <c r="AT2435" s="17">
        <v>4.0042086687329288</v>
      </c>
      <c r="AU2435" s="17">
        <v>-1.0000000000000007</v>
      </c>
      <c r="AV2435" s="17">
        <v>-1.0000000000000007</v>
      </c>
      <c r="AW2435" s="17">
        <v>-1.0000000000000007</v>
      </c>
      <c r="AX2435" s="17">
        <v>-1.0000000000000007</v>
      </c>
      <c r="AY2435" s="17">
        <v>-2.5089960948526675E-2</v>
      </c>
      <c r="AZ2435" s="17">
        <v>0.55603446836133463</v>
      </c>
      <c r="BA2435" s="17">
        <v>2.9516839876932432E-2</v>
      </c>
      <c r="BB2435" s="17">
        <v>0.30689976876174063</v>
      </c>
      <c r="BC2435" s="17">
        <v>1.4606316166801275E-2</v>
      </c>
      <c r="BD2435" s="17">
        <v>9.3599514411020444</v>
      </c>
      <c r="BE2435" s="17">
        <v>1.5288147734359967</v>
      </c>
      <c r="BF2435" s="17">
        <v>-1.0000000000000007</v>
      </c>
      <c r="BG2435" s="22">
        <v>593.03007187452772</v>
      </c>
    </row>
    <row r="2436" spans="1:100" x14ac:dyDescent="0.25">
      <c r="A2436">
        <v>5666</v>
      </c>
      <c r="B2436" t="s">
        <v>2183</v>
      </c>
      <c r="C2436" s="48">
        <v>2</v>
      </c>
      <c r="D2436" s="22">
        <v>1442.2098437500001</v>
      </c>
      <c r="E2436" s="17">
        <v>69.474155739207646</v>
      </c>
      <c r="F2436" s="17">
        <v>-26.114500022567611</v>
      </c>
      <c r="G2436" s="17">
        <v>0.2744529127499401</v>
      </c>
      <c r="H2436" s="17">
        <v>5.0407059624598753</v>
      </c>
      <c r="I2436" s="17">
        <v>47.627510503528931</v>
      </c>
      <c r="J2436" s="17">
        <v>10.111863527939692</v>
      </c>
      <c r="K2436" s="17">
        <v>-1.0000000000000004</v>
      </c>
      <c r="L2436" s="17">
        <v>-1.0000000000000004</v>
      </c>
      <c r="M2436" s="17">
        <v>-1.0000000000000004</v>
      </c>
      <c r="N2436" s="17">
        <v>0.22617797816200697</v>
      </c>
      <c r="O2436" s="17">
        <v>-1.0000000000000004</v>
      </c>
      <c r="P2436" s="17">
        <v>-1.0000000000000004</v>
      </c>
      <c r="Q2436" s="17">
        <v>3.5476122675581045</v>
      </c>
      <c r="R2436" s="17">
        <v>-1.0000000000000004</v>
      </c>
      <c r="S2436" s="17">
        <v>0.5698348185139146</v>
      </c>
      <c r="T2436" s="17">
        <v>8.0329562158480514E-2</v>
      </c>
      <c r="U2436" s="17">
        <v>-8.5137508493246361E-2</v>
      </c>
      <c r="V2436" s="17">
        <v>-0.27924464468501381</v>
      </c>
      <c r="W2436" s="17">
        <v>1.2477519085952986</v>
      </c>
      <c r="X2436" s="17">
        <v>-1.2318356281252067</v>
      </c>
      <c r="Y2436" s="17">
        <v>4.4784154214639146E-2</v>
      </c>
      <c r="Z2436" s="17">
        <v>27.834802027232769</v>
      </c>
      <c r="AA2436" s="17">
        <v>0.13219711257551486</v>
      </c>
      <c r="AB2436" s="17">
        <v>0.47753490221384165</v>
      </c>
      <c r="AC2436" s="17">
        <v>10.695258897083548</v>
      </c>
      <c r="AD2436" s="17">
        <v>0.14081364469821778</v>
      </c>
      <c r="AE2436" s="17">
        <v>6.7806642838167619E-2</v>
      </c>
      <c r="AF2436" s="17">
        <v>41.594634498138831</v>
      </c>
      <c r="AG2436" s="17">
        <v>-19.821690912363412</v>
      </c>
      <c r="AH2436" s="17">
        <v>7.5784128540496848E-2</v>
      </c>
      <c r="AI2436" s="17">
        <v>0.13139297213469964</v>
      </c>
      <c r="AJ2436" s="17">
        <v>0.33333333333333298</v>
      </c>
      <c r="AK2436" s="17">
        <v>0.48074807300983491</v>
      </c>
      <c r="AL2436" s="17">
        <v>0.58562338575176631</v>
      </c>
      <c r="AM2436" s="17">
        <v>0.33333333333333298</v>
      </c>
      <c r="AN2436" s="17">
        <v>0.15653906041791518</v>
      </c>
      <c r="AO2436" s="17">
        <v>0.21000439358361328</v>
      </c>
      <c r="AP2436" s="17">
        <v>0.33333333333333298</v>
      </c>
      <c r="AQ2436" s="17">
        <v>5.0897383164620207</v>
      </c>
      <c r="AR2436" s="17">
        <v>2.2444243630026963</v>
      </c>
      <c r="AS2436" s="17">
        <v>1.7999847903090642</v>
      </c>
      <c r="AT2436" s="17">
        <v>4.7576482188093756</v>
      </c>
      <c r="AU2436" s="17">
        <v>-1.0000000000000004</v>
      </c>
      <c r="AV2436" s="17">
        <v>-1.0000000000000004</v>
      </c>
      <c r="AW2436" s="17">
        <v>-1.0000000000000004</v>
      </c>
      <c r="AX2436" s="17">
        <v>-1.0000000000000004</v>
      </c>
      <c r="AY2436" s="17">
        <v>-1.3749148002653545E-2</v>
      </c>
      <c r="AZ2436" s="17">
        <v>0.47782190543619329</v>
      </c>
      <c r="BA2436" s="17">
        <v>0.10470548109795327</v>
      </c>
      <c r="BB2436" s="17">
        <v>0.26334280042752989</v>
      </c>
      <c r="BC2436" s="17">
        <v>5.6298006972033479E-2</v>
      </c>
      <c r="BD2436" s="17">
        <v>8.1985282554510341</v>
      </c>
      <c r="BE2436" s="17">
        <v>2.6508303082858169</v>
      </c>
      <c r="BF2436" s="17">
        <v>-1.0000000000000004</v>
      </c>
      <c r="BG2436" s="22">
        <v>1056.7726949943665</v>
      </c>
    </row>
    <row r="2437" spans="1:100" x14ac:dyDescent="0.25">
      <c r="A2437">
        <v>5667</v>
      </c>
      <c r="B2437" t="s">
        <v>2184</v>
      </c>
      <c r="C2437" s="48">
        <v>3</v>
      </c>
      <c r="D2437" s="22">
        <v>1367.6506702994081</v>
      </c>
      <c r="E2437" s="17">
        <v>3.6691360758977396</v>
      </c>
      <c r="F2437" s="17">
        <v>-165.38079434047805</v>
      </c>
      <c r="G2437" s="17">
        <v>-0.4376067612017423</v>
      </c>
      <c r="H2437" s="17">
        <v>1.8781626470115285</v>
      </c>
      <c r="I2437" s="17">
        <v>2.0553183830570623</v>
      </c>
      <c r="J2437" s="17">
        <v>-8.072948992732293</v>
      </c>
      <c r="K2437" s="17">
        <v>-0.99999999999999911</v>
      </c>
      <c r="L2437" s="17">
        <v>-0.99999999999999911</v>
      </c>
      <c r="M2437" s="17">
        <v>-0.99999999999999911</v>
      </c>
      <c r="N2437" s="17">
        <v>0.16486669987813232</v>
      </c>
      <c r="O2437" s="17">
        <v>-0.99999999999999911</v>
      </c>
      <c r="P2437" s="17">
        <v>-0.99999999999999911</v>
      </c>
      <c r="Q2437" s="17">
        <v>3.7226416108667801</v>
      </c>
      <c r="R2437" s="17">
        <v>-0.99999999999999911</v>
      </c>
      <c r="S2437" s="17">
        <v>-0.67496956274381326</v>
      </c>
      <c r="T2437" s="17">
        <v>-9.2401056983388435E-4</v>
      </c>
      <c r="U2437" s="17">
        <v>-0.24726991918381427</v>
      </c>
      <c r="V2437" s="17">
        <v>-1.0467744202306262</v>
      </c>
      <c r="W2437" s="17">
        <v>-1.8444789638552535</v>
      </c>
      <c r="X2437" s="17">
        <v>-7.0790527867875293</v>
      </c>
      <c r="Y2437" s="17">
        <v>-0.11831461430299184</v>
      </c>
      <c r="Z2437" s="17">
        <v>4.8327815977638728</v>
      </c>
      <c r="AA2437" s="17">
        <v>-0.23336718555952995</v>
      </c>
      <c r="AB2437" s="17">
        <v>0.11134326814633418</v>
      </c>
      <c r="AC2437" s="17">
        <v>-1.281435407193027</v>
      </c>
      <c r="AD2437" s="17">
        <v>0.1432240968897088</v>
      </c>
      <c r="AE2437" s="17">
        <v>0.15792748644563998</v>
      </c>
      <c r="AF2437" s="17">
        <v>3.82061694516283</v>
      </c>
      <c r="AG2437" s="17">
        <v>-81.777073168729288</v>
      </c>
      <c r="AH2437" s="17">
        <v>-8.2660078555786276E-2</v>
      </c>
      <c r="AI2437" s="17">
        <v>-0.21651830349170131</v>
      </c>
      <c r="AJ2437" s="17">
        <v>0.33333333333333298</v>
      </c>
      <c r="AK2437" s="17">
        <v>-5.401901540777302E-2</v>
      </c>
      <c r="AL2437" s="17">
        <v>0.36133902971249304</v>
      </c>
      <c r="AM2437" s="17">
        <v>0.33333333333333298</v>
      </c>
      <c r="AN2437" s="17">
        <v>-0.17001239306957311</v>
      </c>
      <c r="AO2437" s="17">
        <v>-0.49788043864194581</v>
      </c>
      <c r="AP2437" s="17">
        <v>0.33333333333333298</v>
      </c>
      <c r="AQ2437" s="17">
        <v>-1.7652985621057691</v>
      </c>
      <c r="AR2437" s="17">
        <v>3.8498682507787061</v>
      </c>
      <c r="AS2437" s="17">
        <v>-12.511837450051674</v>
      </c>
      <c r="AT2437" s="17">
        <v>0.58902020654068032</v>
      </c>
      <c r="AU2437" s="17">
        <v>-0.99999999999999911</v>
      </c>
      <c r="AV2437" s="17">
        <v>-0.99999999999999911</v>
      </c>
      <c r="AW2437" s="17">
        <v>-0.99999999999999911</v>
      </c>
      <c r="AX2437" s="17">
        <v>-0.99999999999999911</v>
      </c>
      <c r="AY2437" s="17">
        <v>-7.3001969041065803E-2</v>
      </c>
      <c r="AZ2437" s="17">
        <v>0.35239588205001848</v>
      </c>
      <c r="BA2437" s="17">
        <v>-0.43340152428307349</v>
      </c>
      <c r="BB2437" s="17">
        <v>1.458949497274582</v>
      </c>
      <c r="BC2437" s="17">
        <v>0.3988310566247511</v>
      </c>
      <c r="BD2437" s="17">
        <v>38.235716842114662</v>
      </c>
      <c r="BE2437" s="17">
        <v>7.803768794203406</v>
      </c>
      <c r="BF2437" s="17">
        <v>-0.99999999999999911</v>
      </c>
      <c r="CU2437" t="e">
        <v>#N/A</v>
      </c>
      <c r="CV2437" t="e">
        <v>#N/A</v>
      </c>
    </row>
    <row r="2438" spans="1:100" x14ac:dyDescent="0.25">
      <c r="A2438">
        <v>5669</v>
      </c>
      <c r="B2438" t="s">
        <v>2185</v>
      </c>
      <c r="C2438" s="48">
        <v>2</v>
      </c>
      <c r="D2438" s="22">
        <v>1469.2096093749999</v>
      </c>
      <c r="E2438" s="17">
        <v>52.289556270094756</v>
      </c>
      <c r="F2438" s="17">
        <v>-53.837445493786525</v>
      </c>
      <c r="G2438" s="17">
        <v>8.1762299317457765E-2</v>
      </c>
      <c r="H2438" s="17">
        <v>3.2830314020775013</v>
      </c>
      <c r="I2438" s="17">
        <v>34.132970297752664</v>
      </c>
      <c r="J2438" s="17">
        <v>6.7789378851360187</v>
      </c>
      <c r="K2438" s="17">
        <v>-1.0000000000000009</v>
      </c>
      <c r="L2438" s="17">
        <v>-1.0000000000000009</v>
      </c>
      <c r="M2438" s="17">
        <v>-1.0000000000000009</v>
      </c>
      <c r="N2438" s="17">
        <v>0.17815954081084609</v>
      </c>
      <c r="O2438" s="17">
        <v>-1.0000000000000009</v>
      </c>
      <c r="P2438" s="17">
        <v>-1.0000000000000009</v>
      </c>
      <c r="Q2438" s="17">
        <v>3.0317808570356428</v>
      </c>
      <c r="R2438" s="17">
        <v>-1.0000000000000009</v>
      </c>
      <c r="S2438" s="17">
        <v>-0.10291445068409444</v>
      </c>
      <c r="T2438" s="17">
        <v>4.8177537553640015E-3</v>
      </c>
      <c r="U2438" s="17">
        <v>-0.31141188017062715</v>
      </c>
      <c r="V2438" s="17">
        <v>-0.57573723314469027</v>
      </c>
      <c r="W2438" s="17">
        <v>-0.25466094974751874</v>
      </c>
      <c r="X2438" s="17">
        <v>-3.0829459453249921</v>
      </c>
      <c r="Y2438" s="17">
        <v>-2.3153143781582147E-2</v>
      </c>
      <c r="Z2438" s="17">
        <v>21.597122659688495</v>
      </c>
      <c r="AA2438" s="17">
        <v>-0.32720077689360694</v>
      </c>
      <c r="AB2438" s="17">
        <v>-0.18464654980810269</v>
      </c>
      <c r="AC2438" s="17">
        <v>3.0927302198221973</v>
      </c>
      <c r="AD2438" s="17">
        <v>-0.43946376375261442</v>
      </c>
      <c r="AE2438" s="17">
        <v>-0.41814512657710057</v>
      </c>
      <c r="AF2438" s="17">
        <v>29.281889448993347</v>
      </c>
      <c r="AG2438" s="17">
        <v>-40.858638846204023</v>
      </c>
      <c r="AH2438" s="17">
        <v>-6.9759829459384692E-2</v>
      </c>
      <c r="AI2438" s="17">
        <v>-4.0803749915405862E-2</v>
      </c>
      <c r="AJ2438" s="17">
        <v>0.33333333333333298</v>
      </c>
      <c r="AK2438" s="17">
        <v>0.28646871928173695</v>
      </c>
      <c r="AL2438" s="17">
        <v>0.41593809912943736</v>
      </c>
      <c r="AM2438" s="17">
        <v>0.33333333333333298</v>
      </c>
      <c r="AN2438" s="17">
        <v>-1.8602725251222751E-2</v>
      </c>
      <c r="AO2438" s="17">
        <v>1.8621480840544935E-2</v>
      </c>
      <c r="AP2438" s="17">
        <v>0.33333333333333298</v>
      </c>
      <c r="AQ2438" s="17">
        <v>2.9062666155991179</v>
      </c>
      <c r="AR2438" s="17">
        <v>2.2444243630026963</v>
      </c>
      <c r="AS2438" s="17">
        <v>-0.97944476229067234</v>
      </c>
      <c r="AT2438" s="17">
        <v>2.8130486670678772</v>
      </c>
      <c r="AU2438" s="17">
        <v>-1.0000000000000009</v>
      </c>
      <c r="AV2438" s="17">
        <v>-1.0000000000000009</v>
      </c>
      <c r="AW2438" s="17">
        <v>-1.0000000000000009</v>
      </c>
      <c r="AX2438" s="17">
        <v>-1.0000000000000009</v>
      </c>
      <c r="AY2438" s="17">
        <v>-4.3019365857146941E-2</v>
      </c>
      <c r="AZ2438" s="17">
        <v>0.67968563131752235</v>
      </c>
      <c r="BA2438" s="17">
        <v>-8.9353614949784665E-2</v>
      </c>
      <c r="BB2438" s="17">
        <v>0.37576172121464657</v>
      </c>
      <c r="BC2438" s="17">
        <v>-5.1306701651204711E-2</v>
      </c>
      <c r="BD2438" s="17">
        <v>11.196118448280686</v>
      </c>
      <c r="BE2438" s="17">
        <v>-0.2450501985107536</v>
      </c>
      <c r="BF2438" s="17">
        <v>-1.0000000000000009</v>
      </c>
      <c r="BG2438" s="22">
        <v>15.027887441005305</v>
      </c>
    </row>
    <row r="2439" spans="1:100" x14ac:dyDescent="0.25">
      <c r="A2439">
        <v>5672</v>
      </c>
      <c r="B2439" t="s">
        <v>2186</v>
      </c>
      <c r="C2439" s="48">
        <v>3</v>
      </c>
      <c r="D2439" s="22">
        <v>1519.0303272338444</v>
      </c>
      <c r="E2439" s="17">
        <v>76.850172444180231</v>
      </c>
      <c r="F2439" s="17">
        <v>-10.700770908610931</v>
      </c>
      <c r="G2439" s="17">
        <v>0.42276234715019362</v>
      </c>
      <c r="H2439" s="17">
        <v>4.9831413237497957</v>
      </c>
      <c r="I2439" s="17">
        <v>47.0210766894673</v>
      </c>
      <c r="J2439" s="17">
        <v>16.826643511687859</v>
      </c>
      <c r="K2439" s="17">
        <v>-0.99999999999999956</v>
      </c>
      <c r="L2439" s="17">
        <v>-0.99999999999999956</v>
      </c>
      <c r="M2439" s="17">
        <v>-0.99999999999999956</v>
      </c>
      <c r="N2439" s="17">
        <v>0.33107758629047113</v>
      </c>
      <c r="O2439" s="17">
        <v>-0.99999999999999956</v>
      </c>
      <c r="P2439" s="17">
        <v>-0.99999999999999956</v>
      </c>
      <c r="Q2439" s="17">
        <v>4.5616573918390113</v>
      </c>
      <c r="R2439" s="17">
        <v>-0.99999999999999956</v>
      </c>
      <c r="S2439" s="17">
        <v>-4.3249085288274675E-2</v>
      </c>
      <c r="T2439" s="17">
        <v>3.1172551529974581E-2</v>
      </c>
      <c r="U2439" s="17">
        <v>0.25399105124366572</v>
      </c>
      <c r="V2439" s="17">
        <v>0.74221526569513308</v>
      </c>
      <c r="W2439" s="17">
        <v>0.42148393191078237</v>
      </c>
      <c r="X2439" s="17">
        <v>-4.4481103031809681</v>
      </c>
      <c r="Y2439" s="17">
        <v>0.10205137546976557</v>
      </c>
      <c r="Z2439" s="17">
        <v>22.693113308703623</v>
      </c>
      <c r="AA2439" s="17">
        <v>9.7277531188597818E-2</v>
      </c>
      <c r="AB2439" s="17">
        <v>3.5943319214761016E-2</v>
      </c>
      <c r="AC2439" s="17">
        <v>21.141086493211116</v>
      </c>
      <c r="AD2439" s="17">
        <v>-1.001517574270786</v>
      </c>
      <c r="AE2439" s="17">
        <v>-0.35762345961167313</v>
      </c>
      <c r="AF2439" s="17">
        <v>43.512519661517814</v>
      </c>
      <c r="AG2439" s="17">
        <v>-22.709645831044774</v>
      </c>
      <c r="AH2439" s="17">
        <v>-6.8201274023548808E-2</v>
      </c>
      <c r="AI2439" s="17">
        <v>-7.2066806323888982E-2</v>
      </c>
      <c r="AJ2439" s="17">
        <v>0.33333333333333298</v>
      </c>
      <c r="AK2439" s="17">
        <v>0.689900012270801</v>
      </c>
      <c r="AL2439" s="17">
        <v>0.63939505814417608</v>
      </c>
      <c r="AM2439" s="17">
        <v>0.33333333333333298</v>
      </c>
      <c r="AN2439" s="17">
        <v>-4.8964275346177422E-2</v>
      </c>
      <c r="AO2439" s="17">
        <v>0.13438315376960352</v>
      </c>
      <c r="AP2439" s="17">
        <v>0.33333333333333298</v>
      </c>
      <c r="AQ2439" s="17">
        <v>3.5085570279494522</v>
      </c>
      <c r="AR2439" s="17">
        <v>3.6644038399238115</v>
      </c>
      <c r="AS2439" s="17">
        <v>6.2632395490560384</v>
      </c>
      <c r="AT2439" s="17">
        <v>6.8990001227080127</v>
      </c>
      <c r="AU2439" s="17">
        <v>-0.99999999999999956</v>
      </c>
      <c r="AV2439" s="17">
        <v>-0.99999999999999956</v>
      </c>
      <c r="AW2439" s="17">
        <v>-0.99999999999999956</v>
      </c>
      <c r="AX2439" s="17">
        <v>-0.99999999999999956</v>
      </c>
      <c r="AY2439" s="17">
        <v>-4.3735710710242556E-2</v>
      </c>
      <c r="AZ2439" s="17">
        <v>0.64553212781944969</v>
      </c>
      <c r="BA2439" s="17">
        <v>0.11171961370508261</v>
      </c>
      <c r="BB2439" s="17">
        <v>-9.1758574381734903E-2</v>
      </c>
      <c r="BC2439" s="17">
        <v>0.2963238854429685</v>
      </c>
      <c r="BD2439" s="17">
        <v>0.93369627955387369</v>
      </c>
      <c r="BE2439" s="17">
        <v>7.9666952045996258</v>
      </c>
      <c r="BF2439" s="17">
        <v>-0.99999999999999956</v>
      </c>
      <c r="CU2439" t="e">
        <v>#N/A</v>
      </c>
      <c r="CV2439" t="e">
        <v>#N/A</v>
      </c>
    </row>
    <row r="2440" spans="1:100" x14ac:dyDescent="0.25">
      <c r="A2440">
        <v>5674</v>
      </c>
      <c r="B2440" t="s">
        <v>3084</v>
      </c>
      <c r="C2440" s="48">
        <v>2</v>
      </c>
      <c r="D2440" s="22">
        <v>1510.903310546875</v>
      </c>
      <c r="E2440" s="17">
        <v>118.74015571232761</v>
      </c>
      <c r="F2440" s="17">
        <v>53.363560161187273</v>
      </c>
      <c r="G2440" s="17">
        <v>0.82687170919892128</v>
      </c>
      <c r="H2440" s="17">
        <v>10.079729129697059</v>
      </c>
      <c r="I2440" s="17">
        <v>86.314593004926323</v>
      </c>
      <c r="J2440" s="17">
        <v>19.666925601042113</v>
      </c>
      <c r="K2440" s="17">
        <v>-0.99999999999999922</v>
      </c>
      <c r="L2440" s="17">
        <v>-0.99999999999999922</v>
      </c>
      <c r="M2440" s="17">
        <v>-0.99999999999999922</v>
      </c>
      <c r="N2440" s="17">
        <v>0.36384056014441235</v>
      </c>
      <c r="O2440" s="17">
        <v>-0.99999999999999922</v>
      </c>
      <c r="P2440" s="17">
        <v>-0.99999999999999922</v>
      </c>
      <c r="Q2440" s="17">
        <v>5.0264334820187919</v>
      </c>
      <c r="R2440" s="17">
        <v>-0.99999999999999922</v>
      </c>
      <c r="S2440" s="17">
        <v>2.4985190184452</v>
      </c>
      <c r="T2440" s="17">
        <v>0.29681204447904286</v>
      </c>
      <c r="U2440" s="17">
        <v>0.56356153212227766</v>
      </c>
      <c r="V2440" s="17">
        <v>0.57076084315535713</v>
      </c>
      <c r="W2440" s="17">
        <v>5.5549731488557956</v>
      </c>
      <c r="X2440" s="17">
        <v>4.0750556381694327</v>
      </c>
      <c r="Y2440" s="17">
        <v>0.23955150548584456</v>
      </c>
      <c r="Z2440" s="17">
        <v>45.717413263305467</v>
      </c>
      <c r="AA2440" s="17">
        <v>1.4492308002629399</v>
      </c>
      <c r="AB2440" s="17">
        <v>2.3759225519317972</v>
      </c>
      <c r="AC2440" s="17">
        <v>32.490714664487371</v>
      </c>
      <c r="AD2440" s="17">
        <v>1.8043931095861823</v>
      </c>
      <c r="AE2440" s="17">
        <v>1.460966832691931</v>
      </c>
      <c r="AF2440" s="17">
        <v>76.893664792706915</v>
      </c>
      <c r="AG2440" s="17">
        <v>40.488488455268914</v>
      </c>
      <c r="AH2440" s="17">
        <v>0.49303962779130861</v>
      </c>
      <c r="AI2440" s="17">
        <v>0.62505846135018817</v>
      </c>
      <c r="AJ2440" s="17">
        <v>0.33333333333333298</v>
      </c>
      <c r="AK2440" s="17">
        <v>1.0377215801753372</v>
      </c>
      <c r="AL2440" s="17">
        <v>1.0720889179394688</v>
      </c>
      <c r="AM2440" s="17">
        <v>0.33333333333333298</v>
      </c>
      <c r="AN2440" s="17">
        <v>0.658647661993216</v>
      </c>
      <c r="AO2440" s="17">
        <v>0.75867418312409396</v>
      </c>
      <c r="AP2440" s="17">
        <v>0.33333333333333298</v>
      </c>
      <c r="AQ2440" s="17">
        <v>11.349466216979273</v>
      </c>
      <c r="AR2440" s="17">
        <v>2.2444243630026963</v>
      </c>
      <c r="AS2440" s="17">
        <v>9.7682459365629537</v>
      </c>
      <c r="AT2440" s="17">
        <v>10.332560897805395</v>
      </c>
      <c r="AU2440" s="17">
        <v>-0.99999999999999922</v>
      </c>
      <c r="AV2440" s="17">
        <v>-0.99999999999999922</v>
      </c>
      <c r="AW2440" s="17">
        <v>-0.99999999999999922</v>
      </c>
      <c r="AX2440" s="17">
        <v>-0.99999999999999922</v>
      </c>
      <c r="AY2440" s="17">
        <v>7.0164739814431998E-2</v>
      </c>
      <c r="AZ2440" s="17">
        <v>-0.10089500511609178</v>
      </c>
      <c r="BA2440" s="17">
        <v>0.66104753829022789</v>
      </c>
      <c r="BB2440" s="17">
        <v>-5.8947547882937379E-2</v>
      </c>
      <c r="BC2440" s="17">
        <v>0.36478663841603981</v>
      </c>
      <c r="BD2440" s="17">
        <v>-0.39517092414316668</v>
      </c>
      <c r="BE2440" s="17">
        <v>10.952941115490058</v>
      </c>
      <c r="BF2440" s="17">
        <v>-0.99999999999999922</v>
      </c>
      <c r="BG2440" s="22">
        <v>126.94716838714089</v>
      </c>
    </row>
    <row r="2441" spans="1:100" x14ac:dyDescent="0.25">
      <c r="A2441">
        <v>5675</v>
      </c>
      <c r="B2441" t="s">
        <v>830</v>
      </c>
      <c r="C2441" s="48">
        <v>2</v>
      </c>
      <c r="D2441" s="22">
        <v>1589.9666992187501</v>
      </c>
      <c r="E2441" s="17">
        <v>135.12261692495179</v>
      </c>
      <c r="F2441" s="17">
        <v>79.792461207048206</v>
      </c>
      <c r="G2441" s="17">
        <v>1.0105679603840738</v>
      </c>
      <c r="H2441" s="17">
        <v>11.755359414920516</v>
      </c>
      <c r="I2441" s="17">
        <v>99.179238579045119</v>
      </c>
      <c r="J2441" s="17">
        <v>22.844277809100898</v>
      </c>
      <c r="K2441" s="17">
        <v>-0.99999999999999878</v>
      </c>
      <c r="L2441" s="17">
        <v>-0.99999999999999878</v>
      </c>
      <c r="M2441" s="17">
        <v>-0.99999999999999878</v>
      </c>
      <c r="N2441" s="17">
        <v>0.40961760538833192</v>
      </c>
      <c r="O2441" s="17">
        <v>-0.99999999999999878</v>
      </c>
      <c r="P2441" s="17">
        <v>-0.99999999999999878</v>
      </c>
      <c r="Q2441" s="17">
        <v>5.5181870483632558</v>
      </c>
      <c r="R2441" s="17">
        <v>-0.99999999999999878</v>
      </c>
      <c r="S2441" s="17">
        <v>3.1398658725436617</v>
      </c>
      <c r="T2441" s="17">
        <v>0.36879913236448575</v>
      </c>
      <c r="U2441" s="17">
        <v>0.77927392763538395</v>
      </c>
      <c r="V2441" s="17">
        <v>0.85341382782349118</v>
      </c>
      <c r="W2441" s="17">
        <v>6.987256771257826</v>
      </c>
      <c r="X2441" s="17">
        <v>5.8397603102987157</v>
      </c>
      <c r="Y2441" s="17">
        <v>0.30431764398758993</v>
      </c>
      <c r="Z2441" s="17">
        <v>51.663931858589052</v>
      </c>
      <c r="AA2441" s="17">
        <v>1.8871850347457648</v>
      </c>
      <c r="AB2441" s="17">
        <v>3.0071948706708422</v>
      </c>
      <c r="AC2441" s="17">
        <v>39.738374489027144</v>
      </c>
      <c r="AD2441" s="17">
        <v>2.3575844803594332</v>
      </c>
      <c r="AE2441" s="17">
        <v>1.9242354720315178</v>
      </c>
      <c r="AF2441" s="17">
        <v>88.63167873659367</v>
      </c>
      <c r="AG2441" s="17">
        <v>60.543479214732294</v>
      </c>
      <c r="AH2441" s="17">
        <v>0.63178992284185409</v>
      </c>
      <c r="AI2441" s="17">
        <v>0.78921742967512798</v>
      </c>
      <c r="AJ2441" s="17">
        <v>0.33333333333333298</v>
      </c>
      <c r="AK2441" s="17">
        <v>1.2229324128505406</v>
      </c>
      <c r="AL2441" s="17">
        <v>1.2338536789651633</v>
      </c>
      <c r="AM2441" s="17">
        <v>0.33333333333333298</v>
      </c>
      <c r="AN2441" s="17">
        <v>0.82561422502492943</v>
      </c>
      <c r="AO2441" s="17">
        <v>0.94112377413188519</v>
      </c>
      <c r="AP2441" s="17">
        <v>0.33333333333333298</v>
      </c>
      <c r="AQ2441" s="17">
        <v>13.431018394703415</v>
      </c>
      <c r="AR2441" s="17">
        <v>2.2444243630026963</v>
      </c>
      <c r="AS2441" s="17">
        <v>12.417938000700257</v>
      </c>
      <c r="AT2441" s="17">
        <v>12.186390938345525</v>
      </c>
      <c r="AU2441" s="17">
        <v>-0.99999999999999878</v>
      </c>
      <c r="AV2441" s="17">
        <v>-0.99999999999999878</v>
      </c>
      <c r="AW2441" s="17">
        <v>-0.99999999999999878</v>
      </c>
      <c r="AX2441" s="17">
        <v>-0.99999999999999878</v>
      </c>
      <c r="AY2441" s="17">
        <v>9.8068690066410225E-2</v>
      </c>
      <c r="AZ2441" s="17">
        <v>-0.29333618859730254</v>
      </c>
      <c r="BA2441" s="17">
        <v>0.84604839441568591</v>
      </c>
      <c r="BB2441" s="17">
        <v>-0.16611900757684672</v>
      </c>
      <c r="BC2441" s="17">
        <v>0.46736860248708989</v>
      </c>
      <c r="BD2441" s="17">
        <v>-3.2528403829885448</v>
      </c>
      <c r="BE2441" s="17">
        <v>13.713648466526056</v>
      </c>
      <c r="BF2441" s="17">
        <v>-0.99999999999999878</v>
      </c>
      <c r="BG2441" s="22">
        <v>682.17599732019517</v>
      </c>
    </row>
    <row r="2442" spans="1:100" x14ac:dyDescent="0.25">
      <c r="A2442">
        <v>5676</v>
      </c>
      <c r="B2442" t="s">
        <v>2187</v>
      </c>
      <c r="C2442" s="48">
        <v>2</v>
      </c>
      <c r="D2442" s="22">
        <v>1501.410390625</v>
      </c>
      <c r="E2442" s="17">
        <v>114.98965948305516</v>
      </c>
      <c r="F2442" s="17">
        <v>47.31309604411468</v>
      </c>
      <c r="G2442" s="17">
        <v>0.78481746054484858</v>
      </c>
      <c r="H2442" s="17">
        <v>9.6961210146024506</v>
      </c>
      <c r="I2442" s="17">
        <v>83.369443061309852</v>
      </c>
      <c r="J2442" s="17">
        <v>18.939522842645097</v>
      </c>
      <c r="K2442" s="17">
        <v>-0.99999999999999922</v>
      </c>
      <c r="L2442" s="17">
        <v>-0.99999999999999922</v>
      </c>
      <c r="M2442" s="17">
        <v>-0.99999999999999922</v>
      </c>
      <c r="N2442" s="17">
        <v>0.35336065524207361</v>
      </c>
      <c r="O2442" s="17">
        <v>-0.99999999999999922</v>
      </c>
      <c r="P2442" s="17">
        <v>-0.99999999999999922</v>
      </c>
      <c r="Q2442" s="17">
        <v>4.9138545555455844</v>
      </c>
      <c r="R2442" s="17">
        <v>-0.99999999999999922</v>
      </c>
      <c r="S2442" s="17">
        <v>2.3516931583541365</v>
      </c>
      <c r="T2442" s="17">
        <v>0.28033177950746413</v>
      </c>
      <c r="U2442" s="17">
        <v>0.51417771149367741</v>
      </c>
      <c r="V2442" s="17">
        <v>0.50605207080230263</v>
      </c>
      <c r="W2442" s="17">
        <v>5.2270752673745893</v>
      </c>
      <c r="X2442" s="17">
        <v>3.6710554007997152</v>
      </c>
      <c r="Y2442" s="17">
        <v>0.22472435863149076</v>
      </c>
      <c r="Z2442" s="17">
        <v>44.356055206084889</v>
      </c>
      <c r="AA2442" s="17">
        <v>1.3489683498470031</v>
      </c>
      <c r="AB2442" s="17">
        <v>2.2314030917391841</v>
      </c>
      <c r="AC2442" s="17">
        <v>30.831481629219176</v>
      </c>
      <c r="AD2442" s="17">
        <v>1.677749003842635</v>
      </c>
      <c r="AE2442" s="17">
        <v>1.3549090638113668</v>
      </c>
      <c r="AF2442" s="17">
        <v>74.206438712063374</v>
      </c>
      <c r="AG2442" s="17">
        <v>35.897226724491837</v>
      </c>
      <c r="AH2442" s="17">
        <v>0.46127501979721131</v>
      </c>
      <c r="AI2442" s="17">
        <v>0.58747695368090669</v>
      </c>
      <c r="AJ2442" s="17">
        <v>0.33333333333333298</v>
      </c>
      <c r="AK2442" s="17">
        <v>0.99532059289062536</v>
      </c>
      <c r="AL2442" s="17">
        <v>1.0350555248258315</v>
      </c>
      <c r="AM2442" s="17">
        <v>0.33333333333333298</v>
      </c>
      <c r="AN2442" s="17">
        <v>0.62042340149061981</v>
      </c>
      <c r="AO2442" s="17">
        <v>0.7169053369033731</v>
      </c>
      <c r="AP2442" s="17">
        <v>0.33333333333333298</v>
      </c>
      <c r="AQ2442" s="17">
        <v>10.872928931630943</v>
      </c>
      <c r="AR2442" s="17">
        <v>2.2444243630026963</v>
      </c>
      <c r="AS2442" s="17">
        <v>9.1616423275995924</v>
      </c>
      <c r="AT2442" s="17">
        <v>9.908156866779823</v>
      </c>
      <c r="AU2442" s="17">
        <v>-0.99999999999999922</v>
      </c>
      <c r="AV2442" s="17">
        <v>-0.99999999999999922</v>
      </c>
      <c r="AW2442" s="17">
        <v>-0.99999999999999922</v>
      </c>
      <c r="AX2442" s="17">
        <v>-0.99999999999999922</v>
      </c>
      <c r="AY2442" s="17">
        <v>6.3776587335779678E-2</v>
      </c>
      <c r="AZ2442" s="17">
        <v>-5.6838747412466861E-2</v>
      </c>
      <c r="BA2442" s="17">
        <v>0.61869462169818168</v>
      </c>
      <c r="BB2442" s="17">
        <v>-3.4412397135386935E-2</v>
      </c>
      <c r="BC2442" s="17">
        <v>0.34130217753763625</v>
      </c>
      <c r="BD2442" s="17">
        <v>0.2590457036763274</v>
      </c>
      <c r="BE2442" s="17">
        <v>10.320922374483882</v>
      </c>
      <c r="BF2442" s="17">
        <v>-0.99999999999999922</v>
      </c>
      <c r="BG2442" s="22">
        <v>104.85286804444263</v>
      </c>
    </row>
    <row r="2443" spans="1:100" x14ac:dyDescent="0.25">
      <c r="A2443">
        <v>5678</v>
      </c>
      <c r="B2443" t="s">
        <v>2188</v>
      </c>
      <c r="C2443" s="48">
        <v>2</v>
      </c>
      <c r="D2443" s="22">
        <v>1453.09330078125</v>
      </c>
      <c r="E2443" s="17">
        <v>62.588392601410433</v>
      </c>
      <c r="F2443" s="17">
        <v>-37.222913479627714</v>
      </c>
      <c r="G2443" s="17">
        <v>0.19724297106013161</v>
      </c>
      <c r="H2443" s="17">
        <v>4.3364165946524764</v>
      </c>
      <c r="I2443" s="17">
        <v>42.220331379135089</v>
      </c>
      <c r="J2443" s="17">
        <v>8.7763807560842384</v>
      </c>
      <c r="K2443" s="17">
        <v>-1.0000000000000007</v>
      </c>
      <c r="L2443" s="17">
        <v>-1.0000000000000007</v>
      </c>
      <c r="M2443" s="17">
        <v>-1.0000000000000007</v>
      </c>
      <c r="N2443" s="17">
        <v>0.20693728614346224</v>
      </c>
      <c r="O2443" s="17">
        <v>-1.0000000000000007</v>
      </c>
      <c r="P2443" s="17">
        <v>-1.0000000000000007</v>
      </c>
      <c r="Q2443" s="17">
        <v>3.3409217992537612</v>
      </c>
      <c r="R2443" s="17">
        <v>-1.0000000000000007</v>
      </c>
      <c r="S2443" s="17">
        <v>0.30026833096500205</v>
      </c>
      <c r="T2443" s="17">
        <v>5.0072445738331139E-2</v>
      </c>
      <c r="U2443" s="17">
        <v>-0.17580425521171189</v>
      </c>
      <c r="V2443" s="17">
        <v>-0.3980473982734925</v>
      </c>
      <c r="W2443" s="17">
        <v>0.64574433219971272</v>
      </c>
      <c r="X2443" s="17">
        <v>-1.9735641280579661</v>
      </c>
      <c r="Y2443" s="17">
        <v>1.7562097450107866E-2</v>
      </c>
      <c r="Z2443" s="17">
        <v>25.335402333243167</v>
      </c>
      <c r="AA2443" s="17">
        <v>-5.1880791513780555E-2</v>
      </c>
      <c r="AB2443" s="17">
        <v>0.21220287390203374</v>
      </c>
      <c r="AC2443" s="17">
        <v>7.6489724931424234</v>
      </c>
      <c r="AD2443" s="17">
        <v>-9.1699937942385068E-2</v>
      </c>
      <c r="AE2443" s="17">
        <v>-0.12691123735457477</v>
      </c>
      <c r="AF2443" s="17">
        <v>36.660993412299902</v>
      </c>
      <c r="AG2443" s="17">
        <v>-28.251066346743364</v>
      </c>
      <c r="AH2443" s="17">
        <v>1.7465561225268905E-2</v>
      </c>
      <c r="AI2443" s="17">
        <v>6.2394806464718039E-2</v>
      </c>
      <c r="AJ2443" s="17">
        <v>0.33333333333333298</v>
      </c>
      <c r="AK2443" s="17">
        <v>0.40290153287135461</v>
      </c>
      <c r="AL2443" s="17">
        <v>0.5176315367854486</v>
      </c>
      <c r="AM2443" s="17">
        <v>0.33333333333333298</v>
      </c>
      <c r="AN2443" s="17">
        <v>8.6360825899494537E-2</v>
      </c>
      <c r="AO2443" s="17">
        <v>0.13331843950367744</v>
      </c>
      <c r="AP2443" s="17">
        <v>0.33333333333333298</v>
      </c>
      <c r="AQ2443" s="17">
        <v>4.2148346576803064</v>
      </c>
      <c r="AR2443" s="17">
        <v>2.2444243630026963</v>
      </c>
      <c r="AS2443" s="17">
        <v>0.68628449186484008</v>
      </c>
      <c r="AT2443" s="17">
        <v>3.9784591585565887</v>
      </c>
      <c r="AU2443" s="17">
        <v>-1.0000000000000007</v>
      </c>
      <c r="AV2443" s="17">
        <v>-1.0000000000000007</v>
      </c>
      <c r="AW2443" s="17">
        <v>-1.0000000000000007</v>
      </c>
      <c r="AX2443" s="17">
        <v>-1.0000000000000007</v>
      </c>
      <c r="AY2443" s="17">
        <v>-2.5477543971382452E-2</v>
      </c>
      <c r="AZ2443" s="17">
        <v>0.55870745677129297</v>
      </c>
      <c r="BA2443" s="17">
        <v>2.6947196855047761E-2</v>
      </c>
      <c r="BB2443" s="17">
        <v>0.30838836940562575</v>
      </c>
      <c r="BC2443" s="17">
        <v>1.3181463148998845E-2</v>
      </c>
      <c r="BD2443" s="17">
        <v>9.3996441784091367</v>
      </c>
      <c r="BE2443" s="17">
        <v>1.4904688299164457</v>
      </c>
      <c r="BF2443" s="17">
        <v>-1.0000000000000007</v>
      </c>
      <c r="BG2443" s="22">
        <v>15.053863837798644</v>
      </c>
    </row>
    <row r="2444" spans="1:100" x14ac:dyDescent="0.25">
      <c r="A2444">
        <v>5679</v>
      </c>
      <c r="B2444" t="s">
        <v>2189</v>
      </c>
      <c r="C2444" s="48">
        <v>2</v>
      </c>
      <c r="D2444" s="22">
        <v>1478.7046582031251</v>
      </c>
      <c r="E2444" s="17">
        <v>90.094046867927119</v>
      </c>
      <c r="F2444" s="17">
        <v>7.1504078044327715</v>
      </c>
      <c r="G2444" s="17">
        <v>0.50566339150711903</v>
      </c>
      <c r="H2444" s="17">
        <v>7.1497488959275204</v>
      </c>
      <c r="I2444" s="17">
        <v>63.819680147945938</v>
      </c>
      <c r="J2444" s="17">
        <v>14.11105850587634</v>
      </c>
      <c r="K2444" s="17">
        <v>-0.99999999999999989</v>
      </c>
      <c r="L2444" s="17">
        <v>-0.99999999999999989</v>
      </c>
      <c r="M2444" s="17">
        <v>-0.99999999999999989</v>
      </c>
      <c r="N2444" s="17">
        <v>0.28379555325485761</v>
      </c>
      <c r="O2444" s="17">
        <v>-0.99999999999999989</v>
      </c>
      <c r="P2444" s="17">
        <v>-0.99999999999999989</v>
      </c>
      <c r="Q2444" s="17">
        <v>4.166561085356534</v>
      </c>
      <c r="R2444" s="17">
        <v>-0.99999999999999989</v>
      </c>
      <c r="S2444" s="17">
        <v>1.3770701988160099</v>
      </c>
      <c r="T2444" s="17">
        <v>0.17093657752730387</v>
      </c>
      <c r="U2444" s="17">
        <v>0.18637029810958339</v>
      </c>
      <c r="V2444" s="17">
        <v>7.651836890743223E-2</v>
      </c>
      <c r="W2444" s="17">
        <v>3.0505049855639488</v>
      </c>
      <c r="X2444" s="17">
        <v>0.98932136052117037</v>
      </c>
      <c r="Y2444" s="17">
        <v>0.1263024747771474</v>
      </c>
      <c r="Z2444" s="17">
        <v>35.31942625055558</v>
      </c>
      <c r="AA2444" s="17">
        <v>0.68343105216443623</v>
      </c>
      <c r="AB2444" s="17">
        <v>1.2720899032012878</v>
      </c>
      <c r="AC2444" s="17">
        <v>19.817572973117642</v>
      </c>
      <c r="AD2444" s="17">
        <v>0.83709155377707922</v>
      </c>
      <c r="AE2444" s="17">
        <v>0.65090272239251301</v>
      </c>
      <c r="AF2444" s="17">
        <v>56.368761929237216</v>
      </c>
      <c r="AG2444" s="17">
        <v>5.4206533654881808</v>
      </c>
      <c r="AH2444" s="17">
        <v>0.2504230879060943</v>
      </c>
      <c r="AI2444" s="17">
        <v>0.33801272302138319</v>
      </c>
      <c r="AJ2444" s="17">
        <v>0.33333333333333298</v>
      </c>
      <c r="AK2444" s="17">
        <v>0.71386488958921812</v>
      </c>
      <c r="AL2444" s="17">
        <v>0.78922965208266271</v>
      </c>
      <c r="AM2444" s="17">
        <v>0.33333333333333298</v>
      </c>
      <c r="AN2444" s="17">
        <v>0.36669260860378811</v>
      </c>
      <c r="AO2444" s="17">
        <v>0.43964575541763468</v>
      </c>
      <c r="AP2444" s="17">
        <v>0.33333333333333298</v>
      </c>
      <c r="AQ2444" s="17">
        <v>7.709697474390369</v>
      </c>
      <c r="AR2444" s="17">
        <v>2.2444243630026963</v>
      </c>
      <c r="AS2444" s="17">
        <v>5.1350369035434831</v>
      </c>
      <c r="AT2444" s="17">
        <v>7.0909834308366513</v>
      </c>
      <c r="AU2444" s="17">
        <v>-0.99999999999999989</v>
      </c>
      <c r="AV2444" s="17">
        <v>-0.99999999999999989</v>
      </c>
      <c r="AW2444" s="17">
        <v>-0.99999999999999989</v>
      </c>
      <c r="AX2444" s="17">
        <v>-0.99999999999999989</v>
      </c>
      <c r="AY2444" s="17">
        <v>2.1372340080810692E-2</v>
      </c>
      <c r="AZ2444" s="17">
        <v>0.23560456088928858</v>
      </c>
      <c r="BA2444" s="17">
        <v>0.33755800933023528</v>
      </c>
      <c r="BB2444" s="17">
        <v>0.12845074713266502</v>
      </c>
      <c r="BC2444" s="17">
        <v>0.18541346181500229</v>
      </c>
      <c r="BD2444" s="17">
        <v>4.6017040445777955</v>
      </c>
      <c r="BE2444" s="17">
        <v>6.1256125328731379</v>
      </c>
      <c r="BF2444" s="17">
        <v>-0.99999999999999989</v>
      </c>
      <c r="BG2444" s="22">
        <v>721.18568614172773</v>
      </c>
    </row>
    <row r="2445" spans="1:100" x14ac:dyDescent="0.25">
      <c r="A2445">
        <v>5681</v>
      </c>
      <c r="B2445" t="s">
        <v>2190</v>
      </c>
      <c r="C2445" s="48">
        <v>2</v>
      </c>
      <c r="D2445" s="22">
        <v>1512.3356249999999</v>
      </c>
      <c r="E2445" s="17">
        <v>65.540652576682248</v>
      </c>
      <c r="F2445" s="17">
        <v>-32.460198907290469</v>
      </c>
      <c r="G2445" s="17">
        <v>0.23034661055256017</v>
      </c>
      <c r="H2445" s="17">
        <v>4.6383795390607609</v>
      </c>
      <c r="I2445" s="17">
        <v>44.538650814267449</v>
      </c>
      <c r="J2445" s="17">
        <v>9.3489668668918782</v>
      </c>
      <c r="K2445" s="17">
        <v>-1.0000000000000004</v>
      </c>
      <c r="L2445" s="17">
        <v>-1.0000000000000004</v>
      </c>
      <c r="M2445" s="17">
        <v>-1.0000000000000004</v>
      </c>
      <c r="N2445" s="17">
        <v>0.21518670219309027</v>
      </c>
      <c r="O2445" s="17">
        <v>-1.0000000000000004</v>
      </c>
      <c r="P2445" s="17">
        <v>-1.0000000000000004</v>
      </c>
      <c r="Q2445" s="17">
        <v>3.4295400082501728</v>
      </c>
      <c r="R2445" s="17">
        <v>-1.0000000000000004</v>
      </c>
      <c r="S2445" s="17">
        <v>0.41584453304154545</v>
      </c>
      <c r="T2445" s="17">
        <v>6.3045136199322338E-2</v>
      </c>
      <c r="U2445" s="17">
        <v>-0.13693103200196571</v>
      </c>
      <c r="V2445" s="17">
        <v>-0.34711090694312874</v>
      </c>
      <c r="W2445" s="17">
        <v>0.9038541214904956</v>
      </c>
      <c r="X2445" s="17">
        <v>-1.6555492153971145</v>
      </c>
      <c r="Y2445" s="17">
        <v>2.9233510919060388E-2</v>
      </c>
      <c r="Z2445" s="17">
        <v>26.4070159701207</v>
      </c>
      <c r="AA2445" s="17">
        <v>2.7042316600653149E-2</v>
      </c>
      <c r="AB2445" s="17">
        <v>0.32596355832680035</v>
      </c>
      <c r="AC2445" s="17">
        <v>8.9550629356386988</v>
      </c>
      <c r="AD2445" s="17">
        <v>7.9898901855839366E-3</v>
      </c>
      <c r="AE2445" s="17">
        <v>-4.3426256436874144E-2</v>
      </c>
      <c r="AF2445" s="17">
        <v>38.776284167819327</v>
      </c>
      <c r="AG2445" s="17">
        <v>-24.636985058518789</v>
      </c>
      <c r="AH2445" s="17">
        <v>4.2469554051403374E-2</v>
      </c>
      <c r="AI2445" s="17">
        <v>9.1977660071242973E-2</v>
      </c>
      <c r="AJ2445" s="17">
        <v>0.33333333333333298</v>
      </c>
      <c r="AK2445" s="17">
        <v>0.43627811293445384</v>
      </c>
      <c r="AL2445" s="17">
        <v>0.54678293370849185</v>
      </c>
      <c r="AM2445" s="17">
        <v>0.33333333333333298</v>
      </c>
      <c r="AN2445" s="17">
        <v>0.11644963214476017</v>
      </c>
      <c r="AO2445" s="17">
        <v>0.16619742014316435</v>
      </c>
      <c r="AP2445" s="17">
        <v>0.33333333333333298</v>
      </c>
      <c r="AQ2445" s="17">
        <v>4.5899482075295426</v>
      </c>
      <c r="AR2445" s="17">
        <v>2.2444243630026963</v>
      </c>
      <c r="AS2445" s="17">
        <v>1.1637817205303311</v>
      </c>
      <c r="AT2445" s="17">
        <v>4.3125352267743313</v>
      </c>
      <c r="AU2445" s="17">
        <v>-1.0000000000000004</v>
      </c>
      <c r="AV2445" s="17">
        <v>-1.0000000000000004</v>
      </c>
      <c r="AW2445" s="17">
        <v>-1.0000000000000004</v>
      </c>
      <c r="AX2445" s="17">
        <v>-1.0000000000000004</v>
      </c>
      <c r="AY2445" s="17">
        <v>-2.0449012884892821E-2</v>
      </c>
      <c r="AZ2445" s="17">
        <v>0.52402790549924605</v>
      </c>
      <c r="BA2445" s="17">
        <v>6.0285937343524304E-2</v>
      </c>
      <c r="BB2445" s="17">
        <v>0.28907515347064927</v>
      </c>
      <c r="BC2445" s="17">
        <v>3.1667612621970598E-2</v>
      </c>
      <c r="BD2445" s="17">
        <v>8.8846676399995879</v>
      </c>
      <c r="BE2445" s="17">
        <v>1.9879719651365488</v>
      </c>
      <c r="BF2445" s="17">
        <v>-1.0000000000000004</v>
      </c>
      <c r="BG2445" s="22">
        <v>110.43396345831457</v>
      </c>
    </row>
    <row r="2446" spans="1:100" x14ac:dyDescent="0.25">
      <c r="A2446">
        <v>5682</v>
      </c>
      <c r="B2446" t="s">
        <v>2191</v>
      </c>
      <c r="C2446" s="48">
        <v>3</v>
      </c>
      <c r="D2446" s="22">
        <v>1458.6884065432157</v>
      </c>
      <c r="E2446" s="17">
        <v>50.064676818577155</v>
      </c>
      <c r="F2446" s="17">
        <v>-79.794485232855749</v>
      </c>
      <c r="G2446" s="17">
        <v>0.24578078771304757</v>
      </c>
      <c r="H2446" s="17">
        <v>10.829779904712328</v>
      </c>
      <c r="I2446" s="17">
        <v>20.851973757510503</v>
      </c>
      <c r="J2446" s="17">
        <v>15.633042006206013</v>
      </c>
      <c r="K2446" s="17">
        <v>-0.99999999999999933</v>
      </c>
      <c r="L2446" s="17">
        <v>-0.99999999999999933</v>
      </c>
      <c r="M2446" s="17">
        <v>-0.99999999999999933</v>
      </c>
      <c r="N2446" s="17">
        <v>0.24993256343676923</v>
      </c>
      <c r="O2446" s="17">
        <v>-0.99999999999999933</v>
      </c>
      <c r="P2446" s="17">
        <v>-0.99999999999999933</v>
      </c>
      <c r="Q2446" s="17">
        <v>4.8191947475532428</v>
      </c>
      <c r="R2446" s="17">
        <v>-0.99999999999999933</v>
      </c>
      <c r="S2446" s="17">
        <v>2.9681686088423866</v>
      </c>
      <c r="T2446" s="17">
        <v>0.32720419849588506</v>
      </c>
      <c r="U2446" s="17">
        <v>3.7123969737158771E-2</v>
      </c>
      <c r="V2446" s="17">
        <v>0.31237388524585119</v>
      </c>
      <c r="W2446" s="17">
        <v>6.0105851571590909</v>
      </c>
      <c r="X2446" s="17">
        <v>1.0660042495275117</v>
      </c>
      <c r="Y2446" s="17">
        <v>0.2019428473377462</v>
      </c>
      <c r="Z2446" s="17">
        <v>35.710788264294408</v>
      </c>
      <c r="AA2446" s="17">
        <v>3.2503832182691355</v>
      </c>
      <c r="AB2446" s="17">
        <v>-0.92025918684095354</v>
      </c>
      <c r="AC2446" s="17">
        <v>-19.56992723565002</v>
      </c>
      <c r="AD2446" s="17">
        <v>0.99990038767666789</v>
      </c>
      <c r="AE2446" s="17">
        <v>0.71520344979171568</v>
      </c>
      <c r="AF2446" s="17">
        <v>15.935805291595159</v>
      </c>
      <c r="AG2446" s="17">
        <v>-66.719716666059227</v>
      </c>
      <c r="AH2446" s="17">
        <v>0.40966543859223908</v>
      </c>
      <c r="AI2446" s="17">
        <v>0.38114058866471773</v>
      </c>
      <c r="AJ2446" s="17">
        <v>0.33333333333333298</v>
      </c>
      <c r="AK2446" s="17">
        <v>0.24215520787167508</v>
      </c>
      <c r="AL2446" s="17">
        <v>0.20904358519533597</v>
      </c>
      <c r="AM2446" s="17">
        <v>0.33333333333333298</v>
      </c>
      <c r="AN2446" s="17">
        <v>0.34188438866544529</v>
      </c>
      <c r="AO2446" s="17">
        <v>0.3930495193230199</v>
      </c>
      <c r="AP2446" s="17">
        <v>0.33333333333333298</v>
      </c>
      <c r="AQ2446" s="17">
        <v>4.9161684659153675</v>
      </c>
      <c r="AR2446" s="17">
        <v>4.1964026431878221</v>
      </c>
      <c r="AS2446" s="17">
        <v>9.0150872843014422</v>
      </c>
      <c r="AT2446" s="17">
        <v>2.4215520787167484</v>
      </c>
      <c r="AU2446" s="17">
        <v>-0.99999999999999933</v>
      </c>
      <c r="AV2446" s="17">
        <v>-0.99999999999999933</v>
      </c>
      <c r="AW2446" s="17">
        <v>-0.99999999999999933</v>
      </c>
      <c r="AX2446" s="17">
        <v>-0.99999999999999933</v>
      </c>
      <c r="AY2446" s="17">
        <v>9.2963501310066754E-2</v>
      </c>
      <c r="AZ2446" s="17">
        <v>0.63039402758856089</v>
      </c>
      <c r="BA2446" s="17">
        <v>0.50632369132588617</v>
      </c>
      <c r="BB2446" s="17">
        <v>0.21442306937899852</v>
      </c>
      <c r="BC2446" s="17">
        <v>8.7305077407528464E-3</v>
      </c>
      <c r="BD2446" s="17">
        <v>8.5125468724177704</v>
      </c>
      <c r="BE2446" s="17">
        <v>2.7498811501482523</v>
      </c>
      <c r="BF2446" s="17">
        <v>-0.99999999999999933</v>
      </c>
      <c r="CU2446" t="e">
        <v>#N/A</v>
      </c>
      <c r="CV2446" t="e">
        <v>#N/A</v>
      </c>
    </row>
    <row r="2447" spans="1:100" x14ac:dyDescent="0.25">
      <c r="A2447">
        <v>5683</v>
      </c>
      <c r="B2447" t="s">
        <v>3085</v>
      </c>
      <c r="C2447" s="48">
        <v>2</v>
      </c>
      <c r="D2447" s="22">
        <v>1501.8670117187501</v>
      </c>
      <c r="E2447" s="17">
        <v>37.661966058844548</v>
      </c>
      <c r="F2447" s="17">
        <v>-77.435312091183505</v>
      </c>
      <c r="G2447" s="17">
        <v>-8.2256614007280959E-2</v>
      </c>
      <c r="H2447" s="17">
        <v>1.7868927670034553</v>
      </c>
      <c r="I2447" s="17">
        <v>22.646371231296477</v>
      </c>
      <c r="J2447" s="17">
        <v>3.9419401072636564</v>
      </c>
      <c r="K2447" s="17">
        <v>-1.0000000000000011</v>
      </c>
      <c r="L2447" s="17">
        <v>-1.0000000000000011</v>
      </c>
      <c r="M2447" s="17">
        <v>-1.0000000000000011</v>
      </c>
      <c r="N2447" s="17">
        <v>0.13728608167554096</v>
      </c>
      <c r="O2447" s="17">
        <v>-1.0000000000000011</v>
      </c>
      <c r="P2447" s="17">
        <v>-1.0000000000000011</v>
      </c>
      <c r="Q2447" s="17">
        <v>2.5927033850948167</v>
      </c>
      <c r="R2447" s="17">
        <v>-1.0000000000000011</v>
      </c>
      <c r="S2447" s="17">
        <v>-0.67556094398374489</v>
      </c>
      <c r="T2447" s="17">
        <v>-5.9458157441549586E-2</v>
      </c>
      <c r="U2447" s="17">
        <v>-0.50401740409650486</v>
      </c>
      <c r="V2447" s="17">
        <v>-0.82811274486122166</v>
      </c>
      <c r="W2447" s="17">
        <v>-1.5335199455275541</v>
      </c>
      <c r="X2447" s="17">
        <v>-4.6586174181739111</v>
      </c>
      <c r="Y2447" s="17">
        <v>-8.0981605651436528E-2</v>
      </c>
      <c r="Z2447" s="17">
        <v>16.287588514211073</v>
      </c>
      <c r="AA2447" s="17">
        <v>-0.71824184149017545</v>
      </c>
      <c r="AB2447" s="17">
        <v>-0.74829768075690395</v>
      </c>
      <c r="AC2447" s="17">
        <v>-3.3785683554013239</v>
      </c>
      <c r="AD2447" s="17">
        <v>-0.93339789092975534</v>
      </c>
      <c r="AE2447" s="17">
        <v>-0.83178894517262592</v>
      </c>
      <c r="AF2447" s="17">
        <v>18.801238487170401</v>
      </c>
      <c r="AG2447" s="17">
        <v>-58.765361329012798</v>
      </c>
      <c r="AH2447" s="17">
        <v>-0.19364734741825279</v>
      </c>
      <c r="AI2447" s="17">
        <v>-0.18737819236294478</v>
      </c>
      <c r="AJ2447" s="17">
        <v>0.33333333333333298</v>
      </c>
      <c r="AK2447" s="17">
        <v>0.12109746474950389</v>
      </c>
      <c r="AL2447" s="17">
        <v>0.27150139916146898</v>
      </c>
      <c r="AM2447" s="17">
        <v>0.33333333333333298</v>
      </c>
      <c r="AN2447" s="17">
        <v>-0.16768401598711996</v>
      </c>
      <c r="AO2447" s="17">
        <v>-0.14428431315673435</v>
      </c>
      <c r="AP2447" s="17">
        <v>0.33333333333333298</v>
      </c>
      <c r="AQ2447" s="17">
        <v>1.0476879891091517</v>
      </c>
      <c r="AR2447" s="17">
        <v>2.2444243630026963</v>
      </c>
      <c r="AS2447" s="17">
        <v>-3.3453047632492083</v>
      </c>
      <c r="AT2447" s="17">
        <v>1.1577988360211098</v>
      </c>
      <c r="AU2447" s="17">
        <v>-1.0000000000000011</v>
      </c>
      <c r="AV2447" s="17">
        <v>-1.0000000000000011</v>
      </c>
      <c r="AW2447" s="17">
        <v>-1.0000000000000011</v>
      </c>
      <c r="AX2447" s="17">
        <v>-1.0000000000000011</v>
      </c>
      <c r="AY2447" s="17">
        <v>-6.7934276032335969E-2</v>
      </c>
      <c r="AZ2447" s="17">
        <v>0.85151272952923596</v>
      </c>
      <c r="BA2447" s="17">
        <v>-0.25453738538644821</v>
      </c>
      <c r="BB2447" s="17">
        <v>0.47145309349367881</v>
      </c>
      <c r="BC2447" s="17">
        <v>-0.14290019996757622</v>
      </c>
      <c r="BD2447" s="17">
        <v>13.747677537032507</v>
      </c>
      <c r="BE2447" s="17">
        <v>-2.7100336524634629</v>
      </c>
      <c r="BF2447" s="17">
        <v>-1.0000000000000011</v>
      </c>
      <c r="BG2447" s="22">
        <v>82.534628172871862</v>
      </c>
    </row>
    <row r="2448" spans="1:100" x14ac:dyDescent="0.25">
      <c r="A2448">
        <v>5684</v>
      </c>
      <c r="B2448" t="s">
        <v>2192</v>
      </c>
      <c r="C2448" s="48">
        <v>2</v>
      </c>
      <c r="D2448" s="22">
        <v>1531.507314453125</v>
      </c>
      <c r="E2448" s="17">
        <v>95.920479681310795</v>
      </c>
      <c r="F2448" s="17">
        <v>16.549863373209828</v>
      </c>
      <c r="G2448" s="17">
        <v>0.57099508078809136</v>
      </c>
      <c r="H2448" s="17">
        <v>7.7456878791007062</v>
      </c>
      <c r="I2448" s="17">
        <v>68.394999578449898</v>
      </c>
      <c r="J2448" s="17">
        <v>15.241085851855658</v>
      </c>
      <c r="K2448" s="17">
        <v>-0.99999999999999978</v>
      </c>
      <c r="L2448" s="17">
        <v>-0.99999999999999978</v>
      </c>
      <c r="M2448" s="17">
        <v>-0.99999999999999978</v>
      </c>
      <c r="N2448" s="17">
        <v>0.30007618868852448</v>
      </c>
      <c r="O2448" s="17">
        <v>-0.99999999999999978</v>
      </c>
      <c r="P2448" s="17">
        <v>-0.99999999999999978</v>
      </c>
      <c r="Q2448" s="17">
        <v>4.3414535558993581</v>
      </c>
      <c r="R2448" s="17">
        <v>-0.99999999999999978</v>
      </c>
      <c r="S2448" s="17">
        <v>1.6051656178730778</v>
      </c>
      <c r="T2448" s="17">
        <v>0.19653883139819794</v>
      </c>
      <c r="U2448" s="17">
        <v>0.2630885496078782</v>
      </c>
      <c r="V2448" s="17">
        <v>0.17704408377390157</v>
      </c>
      <c r="W2448" s="17">
        <v>3.559897572387507</v>
      </c>
      <c r="X2448" s="17">
        <v>1.6169397063959883</v>
      </c>
      <c r="Y2448" s="17">
        <v>0.14933659337905408</v>
      </c>
      <c r="Z2448" s="17">
        <v>37.434309394137074</v>
      </c>
      <c r="AA2448" s="17">
        <v>0.8391897559045518</v>
      </c>
      <c r="AB2448" s="17">
        <v>1.4966023073110983</v>
      </c>
      <c r="AC2448" s="17">
        <v>22.395207827482544</v>
      </c>
      <c r="AD2448" s="17">
        <v>1.0338344187789661</v>
      </c>
      <c r="AE2448" s="17">
        <v>0.81566451041858801</v>
      </c>
      <c r="AF2448" s="17">
        <v>60.543394099519162</v>
      </c>
      <c r="AG2448" s="17">
        <v>12.553223662251717</v>
      </c>
      <c r="AH2448" s="17">
        <v>0.2997697191269395</v>
      </c>
      <c r="AI2448" s="17">
        <v>0.39639596515124104</v>
      </c>
      <c r="AJ2448" s="17">
        <v>0.33333333333333298</v>
      </c>
      <c r="AK2448" s="17">
        <v>0.77973524074630562</v>
      </c>
      <c r="AL2448" s="17">
        <v>0.84676139285449414</v>
      </c>
      <c r="AM2448" s="17">
        <v>0.33333333333333298</v>
      </c>
      <c r="AN2448" s="17">
        <v>0.42607437358768591</v>
      </c>
      <c r="AO2448" s="17">
        <v>0.5045340692087924</v>
      </c>
      <c r="AP2448" s="17">
        <v>0.33333333333333298</v>
      </c>
      <c r="AQ2448" s="17">
        <v>8.4500028383802714</v>
      </c>
      <c r="AR2448" s="17">
        <v>2.2444243630026963</v>
      </c>
      <c r="AS2448" s="17">
        <v>6.0774015816881413</v>
      </c>
      <c r="AT2448" s="17">
        <v>7.750299271017985</v>
      </c>
      <c r="AU2448" s="17">
        <v>-0.99999999999999978</v>
      </c>
      <c r="AV2448" s="17">
        <v>-0.99999999999999978</v>
      </c>
      <c r="AW2448" s="17">
        <v>-0.99999999999999978</v>
      </c>
      <c r="AX2448" s="17">
        <v>-0.99999999999999978</v>
      </c>
      <c r="AY2448" s="17">
        <v>3.1296397843625277E-2</v>
      </c>
      <c r="AZ2448" s="17">
        <v>0.16716273084135325</v>
      </c>
      <c r="BA2448" s="17">
        <v>0.40335368219304213</v>
      </c>
      <c r="BB2448" s="17">
        <v>9.0335148913659791E-2</v>
      </c>
      <c r="BC2448" s="17">
        <v>0.22189680297892583</v>
      </c>
      <c r="BD2448" s="17">
        <v>3.5853720729207676</v>
      </c>
      <c r="BE2448" s="17">
        <v>7.1074598688418424</v>
      </c>
      <c r="BF2448" s="17">
        <v>-0.99999999999999978</v>
      </c>
      <c r="BG2448" s="22">
        <v>97.038857792860654</v>
      </c>
    </row>
    <row r="2449" spans="1:100" x14ac:dyDescent="0.25">
      <c r="A2449">
        <v>5685</v>
      </c>
      <c r="B2449" t="s">
        <v>2193</v>
      </c>
      <c r="C2449" s="48">
        <v>2</v>
      </c>
      <c r="D2449" s="22">
        <v>1462.3908007812499</v>
      </c>
      <c r="E2449" s="17">
        <v>48.759627771004403</v>
      </c>
      <c r="F2449" s="17">
        <v>-59.532080127167085</v>
      </c>
      <c r="G2449" s="17">
        <v>4.2181272766035061E-2</v>
      </c>
      <c r="H2449" s="17">
        <v>2.92198338731454</v>
      </c>
      <c r="I2449" s="17">
        <v>31.361025444449115</v>
      </c>
      <c r="J2449" s="17">
        <v>6.0943138860123964</v>
      </c>
      <c r="K2449" s="17">
        <v>-1.0000000000000009</v>
      </c>
      <c r="L2449" s="17">
        <v>-1.0000000000000009</v>
      </c>
      <c r="M2449" s="17">
        <v>-1.0000000000000009</v>
      </c>
      <c r="N2449" s="17">
        <v>0.16829596204124458</v>
      </c>
      <c r="O2449" s="17">
        <v>-1.0000000000000009</v>
      </c>
      <c r="P2449" s="17">
        <v>-1.0000000000000009</v>
      </c>
      <c r="Q2449" s="17">
        <v>2.9258227286543588</v>
      </c>
      <c r="R2449" s="17">
        <v>-1.0000000000000009</v>
      </c>
      <c r="S2449" s="17">
        <v>-0.24110544095725062</v>
      </c>
      <c r="T2449" s="17">
        <v>-1.0693302232824886E-2</v>
      </c>
      <c r="U2449" s="17">
        <v>-0.35789142452272965</v>
      </c>
      <c r="V2449" s="17">
        <v>-0.63664046453242229</v>
      </c>
      <c r="W2449" s="17">
        <v>-0.56327506528720939</v>
      </c>
      <c r="X2449" s="17">
        <v>-3.4631868159596699</v>
      </c>
      <c r="Y2449" s="17">
        <v>-3.7108301990482512E-2</v>
      </c>
      <c r="Z2449" s="17">
        <v>20.31582644983164</v>
      </c>
      <c r="AA2449" s="17">
        <v>-0.42156676461265175</v>
      </c>
      <c r="AB2449" s="17">
        <v>-0.32066678020466011</v>
      </c>
      <c r="AC2449" s="17">
        <v>1.5310771425275256</v>
      </c>
      <c r="AD2449" s="17">
        <v>-0.55865989428510154</v>
      </c>
      <c r="AE2449" s="17">
        <v>-0.51796560846412421</v>
      </c>
      <c r="AF2449" s="17">
        <v>26.752699884282706</v>
      </c>
      <c r="AG2449" s="17">
        <v>-45.179887192958617</v>
      </c>
      <c r="AH2449" s="17">
        <v>-9.96563519903641E-2</v>
      </c>
      <c r="AI2449" s="17">
        <v>-7.6175078627903625E-2</v>
      </c>
      <c r="AJ2449" s="17">
        <v>0.33333333333333298</v>
      </c>
      <c r="AK2449" s="17">
        <v>0.24656134589533402</v>
      </c>
      <c r="AL2449" s="17">
        <v>0.38108265020256193</v>
      </c>
      <c r="AM2449" s="17">
        <v>0.33333333333333298</v>
      </c>
      <c r="AN2449" s="17">
        <v>-5.4579006323485613E-2</v>
      </c>
      <c r="AO2449" s="17">
        <v>-2.069092787430038E-2</v>
      </c>
      <c r="AP2449" s="17">
        <v>0.33333333333333298</v>
      </c>
      <c r="AQ2449" s="17">
        <v>2.4577546210259253</v>
      </c>
      <c r="AR2449" s="17">
        <v>2.2444243630026963</v>
      </c>
      <c r="AS2449" s="17">
        <v>-1.5503738436795125</v>
      </c>
      <c r="AT2449" s="17">
        <v>2.4136039555778979</v>
      </c>
      <c r="AU2449" s="17">
        <v>-1.0000000000000009</v>
      </c>
      <c r="AV2449" s="17">
        <v>-1.0000000000000009</v>
      </c>
      <c r="AW2449" s="17">
        <v>-1.0000000000000009</v>
      </c>
      <c r="AX2449" s="17">
        <v>-1.0000000000000009</v>
      </c>
      <c r="AY2449" s="17">
        <v>-4.9031829305298126E-2</v>
      </c>
      <c r="AZ2449" s="17">
        <v>0.72115092820743876</v>
      </c>
      <c r="BA2449" s="17">
        <v>-0.12921574469437647</v>
      </c>
      <c r="BB2449" s="17">
        <v>0.3988539528978276</v>
      </c>
      <c r="BC2449" s="17">
        <v>-7.3410034829739956E-2</v>
      </c>
      <c r="BD2449" s="17">
        <v>11.811860413595713</v>
      </c>
      <c r="BE2449" s="17">
        <v>-0.83989974093242026</v>
      </c>
      <c r="BF2449" s="17">
        <v>-1.0000000000000009</v>
      </c>
      <c r="BG2449" s="22">
        <v>39.359044168601031</v>
      </c>
    </row>
    <row r="2450" spans="1:100" x14ac:dyDescent="0.25">
      <c r="A2450">
        <v>5686</v>
      </c>
      <c r="B2450" t="s">
        <v>2194</v>
      </c>
      <c r="C2450" s="48">
        <v>3</v>
      </c>
      <c r="D2450" s="22">
        <v>1450.1137318327844</v>
      </c>
      <c r="E2450" s="17">
        <v>81.849823570863109</v>
      </c>
      <c r="F2450" s="17">
        <v>9.5001982212025737</v>
      </c>
      <c r="G2450" s="17">
        <v>0.26495221783934503</v>
      </c>
      <c r="H2450" s="17">
        <v>6.0442164813448311</v>
      </c>
      <c r="I2450" s="17">
        <v>64.566654308777061</v>
      </c>
      <c r="J2450" s="17">
        <v>7.7170270635108738</v>
      </c>
      <c r="K2450" s="17">
        <v>-0.99999999999999933</v>
      </c>
      <c r="L2450" s="17">
        <v>-0.99999999999999933</v>
      </c>
      <c r="M2450" s="17">
        <v>-0.99999999999999933</v>
      </c>
      <c r="N2450" s="17">
        <v>0.10725322872626043</v>
      </c>
      <c r="O2450" s="17">
        <v>-0.99999999999999933</v>
      </c>
      <c r="P2450" s="17">
        <v>-0.99999999999999933</v>
      </c>
      <c r="Q2450" s="17">
        <v>3.6699988456260559</v>
      </c>
      <c r="R2450" s="17">
        <v>-0.99999999999999933</v>
      </c>
      <c r="S2450" s="17">
        <v>1.2436180741996443</v>
      </c>
      <c r="T2450" s="17">
        <v>6.224797600559142E-2</v>
      </c>
      <c r="U2450" s="17">
        <v>-5.6509256340256504E-2</v>
      </c>
      <c r="V2450" s="17">
        <v>4.7658776128503555E-2</v>
      </c>
      <c r="W2450" s="17">
        <v>2.3742176357187756</v>
      </c>
      <c r="X2450" s="17">
        <v>2.4650492109785276</v>
      </c>
      <c r="Y2450" s="17">
        <v>-2.5857938048033133E-2</v>
      </c>
      <c r="Z2450" s="17">
        <v>43.367407235286166</v>
      </c>
      <c r="AA2450" s="17">
        <v>3.9359808193482122</v>
      </c>
      <c r="AB2450" s="17">
        <v>2.7374119206909735</v>
      </c>
      <c r="AC2450" s="17">
        <v>-5.1828637659674461</v>
      </c>
      <c r="AD2450" s="17">
        <v>7.2674413572312604</v>
      </c>
      <c r="AE2450" s="17">
        <v>-0.75753424546070003</v>
      </c>
      <c r="AF2450" s="17">
        <v>40.164421144548967</v>
      </c>
      <c r="AG2450" s="17">
        <v>-5.7771489145606267</v>
      </c>
      <c r="AH2450" s="17">
        <v>1.8286782834548101</v>
      </c>
      <c r="AI2450" s="17">
        <v>2.2619896003507809</v>
      </c>
      <c r="AJ2450" s="17">
        <v>0.33333333333333298</v>
      </c>
      <c r="AK2450" s="17">
        <v>0.71613048564293014</v>
      </c>
      <c r="AL2450" s="17">
        <v>0.94619082548653544</v>
      </c>
      <c r="AM2450" s="17">
        <v>0.33333333333333298</v>
      </c>
      <c r="AN2450" s="17">
        <v>1.6148142841969551</v>
      </c>
      <c r="AO2450" s="17">
        <v>1.6722662070083005</v>
      </c>
      <c r="AP2450" s="17">
        <v>0.33333333333333298</v>
      </c>
      <c r="AQ2450" s="17">
        <v>24.402233164228075</v>
      </c>
      <c r="AR2450" s="17">
        <v>3.7660713963544739</v>
      </c>
      <c r="AS2450" s="17">
        <v>-3.2103491892728959</v>
      </c>
      <c r="AT2450" s="17">
        <v>7.1613048564293047</v>
      </c>
      <c r="AU2450" s="17">
        <v>-0.99999999999999933</v>
      </c>
      <c r="AV2450" s="17">
        <v>-0.99999999999999933</v>
      </c>
      <c r="AW2450" s="17">
        <v>-0.99999999999999933</v>
      </c>
      <c r="AX2450" s="17">
        <v>-0.99999999999999933</v>
      </c>
      <c r="AY2450" s="17">
        <v>-4.4800887797818868E-3</v>
      </c>
      <c r="AZ2450" s="17">
        <v>0.22148107591921251</v>
      </c>
      <c r="BA2450" s="17">
        <v>0.135592699074575</v>
      </c>
      <c r="BB2450" s="17">
        <v>0.23162482930539424</v>
      </c>
      <c r="BC2450" s="17">
        <v>0.11375848887429693</v>
      </c>
      <c r="BD2450" s="17">
        <v>6.8980261122309194</v>
      </c>
      <c r="BE2450" s="17">
        <v>3.5219257172302982</v>
      </c>
      <c r="BF2450" s="17">
        <v>-0.99999999999999933</v>
      </c>
      <c r="CU2450" t="e">
        <v>#N/A</v>
      </c>
      <c r="CV2450" t="e">
        <v>#N/A</v>
      </c>
    </row>
    <row r="2451" spans="1:100" x14ac:dyDescent="0.25">
      <c r="A2451">
        <v>5687</v>
      </c>
      <c r="B2451" t="s">
        <v>2195</v>
      </c>
      <c r="C2451" s="48">
        <v>3</v>
      </c>
      <c r="D2451" s="22">
        <v>1717.8282840352242</v>
      </c>
      <c r="E2451" s="17">
        <v>173.0687265547804</v>
      </c>
      <c r="F2451" s="17">
        <v>117.11094866252029</v>
      </c>
      <c r="G2451" s="17">
        <v>1.503088892432928</v>
      </c>
      <c r="H2451" s="17">
        <v>15.927754283906811</v>
      </c>
      <c r="I2451" s="17">
        <v>127.33240990902473</v>
      </c>
      <c r="J2451" s="17">
        <v>18.648551171809643</v>
      </c>
      <c r="K2451" s="17">
        <v>-1.0000000000000009</v>
      </c>
      <c r="L2451" s="17">
        <v>-1.0000000000000009</v>
      </c>
      <c r="M2451" s="17">
        <v>-1.0000000000000009</v>
      </c>
      <c r="N2451" s="17">
        <v>0.35257433688087453</v>
      </c>
      <c r="O2451" s="17">
        <v>-1.0000000000000009</v>
      </c>
      <c r="P2451" s="17">
        <v>-1.0000000000000009</v>
      </c>
      <c r="Q2451" s="17">
        <v>4.5229244725472988</v>
      </c>
      <c r="R2451" s="17">
        <v>-1.0000000000000009</v>
      </c>
      <c r="S2451" s="17">
        <v>5.8179033069357109</v>
      </c>
      <c r="T2451" s="17">
        <v>0.57231797047948474</v>
      </c>
      <c r="U2451" s="17">
        <v>-0.11548840125595228</v>
      </c>
      <c r="V2451" s="17">
        <v>-0.15811370079386072</v>
      </c>
      <c r="W2451" s="17">
        <v>11.404829811359518</v>
      </c>
      <c r="X2451" s="17">
        <v>8.1239448653061999</v>
      </c>
      <c r="Y2451" s="17">
        <v>0.44272674614996432</v>
      </c>
      <c r="Z2451" s="17">
        <v>61.765200790600318</v>
      </c>
      <c r="AA2451" s="17">
        <v>-0.10974003143041211</v>
      </c>
      <c r="AB2451" s="17">
        <v>0.94495412269693591</v>
      </c>
      <c r="AC2451" s="17">
        <v>55.498761757039702</v>
      </c>
      <c r="AD2451" s="17">
        <v>0.72872316518392344</v>
      </c>
      <c r="AE2451" s="17">
        <v>2.1365787129357789</v>
      </c>
      <c r="AF2451" s="17">
        <v>120.34549538327282</v>
      </c>
      <c r="AG2451" s="17">
        <v>108.08148030711591</v>
      </c>
      <c r="AH2451" s="17">
        <v>0.10666734056959787</v>
      </c>
      <c r="AI2451" s="17">
        <v>-8.5565890060828431E-2</v>
      </c>
      <c r="AJ2451" s="17">
        <v>0.33333333333333298</v>
      </c>
      <c r="AK2451" s="17">
        <v>0.78384888703382827</v>
      </c>
      <c r="AL2451" s="17">
        <v>0.79956276233939994</v>
      </c>
      <c r="AM2451" s="17">
        <v>0.33333333333333298</v>
      </c>
      <c r="AN2451" s="17">
        <v>0.43499230382329779</v>
      </c>
      <c r="AO2451" s="17">
        <v>0.68338603287181554</v>
      </c>
      <c r="AP2451" s="17">
        <v>0.33333333333333298</v>
      </c>
      <c r="AQ2451" s="17">
        <v>6.9869145257519332</v>
      </c>
      <c r="AR2451" s="17">
        <v>-0.10155552254056617</v>
      </c>
      <c r="AS2451" s="17">
        <v>10.911617824011932</v>
      </c>
      <c r="AT2451" s="17">
        <v>7.8384888703382725</v>
      </c>
      <c r="AU2451" s="17">
        <v>-1.0000000000000009</v>
      </c>
      <c r="AV2451" s="17">
        <v>-1.0000000000000009</v>
      </c>
      <c r="AW2451" s="17">
        <v>-1.0000000000000009</v>
      </c>
      <c r="AX2451" s="17">
        <v>-1.0000000000000009</v>
      </c>
      <c r="AY2451" s="17">
        <v>-2.9517627405586107E-3</v>
      </c>
      <c r="AZ2451" s="17">
        <v>0.36549387912247738</v>
      </c>
      <c r="BA2451" s="17">
        <v>0.18802163854296988</v>
      </c>
      <c r="BB2451" s="17">
        <v>0.26816132238264273</v>
      </c>
      <c r="BC2451" s="17">
        <v>0.40879611989297593</v>
      </c>
      <c r="BD2451" s="17">
        <v>8.5315024551784564</v>
      </c>
      <c r="BE2451" s="17">
        <v>11.160011190039247</v>
      </c>
      <c r="BF2451" s="17">
        <v>-1.0000000000000009</v>
      </c>
      <c r="CU2451" t="e">
        <v>#N/A</v>
      </c>
      <c r="CV2451" t="e">
        <v>#N/A</v>
      </c>
    </row>
    <row r="2452" spans="1:100" x14ac:dyDescent="0.25">
      <c r="A2452">
        <v>5688</v>
      </c>
      <c r="B2452" t="s">
        <v>2196</v>
      </c>
      <c r="C2452" s="48">
        <v>2</v>
      </c>
      <c r="D2452" s="22">
        <v>1517.5563769531252</v>
      </c>
      <c r="E2452" s="17">
        <v>104.78151835876065</v>
      </c>
      <c r="F2452" s="17">
        <v>30.844877494128696</v>
      </c>
      <c r="G2452" s="17">
        <v>0.67035375257300345</v>
      </c>
      <c r="H2452" s="17">
        <v>8.6520123058009979</v>
      </c>
      <c r="I2452" s="17">
        <v>75.353302151210315</v>
      </c>
      <c r="J2452" s="17">
        <v>16.959670162361689</v>
      </c>
      <c r="K2452" s="17">
        <v>-0.99999999999999956</v>
      </c>
      <c r="L2452" s="17">
        <v>-0.99999999999999956</v>
      </c>
      <c r="M2452" s="17">
        <v>-0.99999999999999956</v>
      </c>
      <c r="N2452" s="17">
        <v>0.32483633694592828</v>
      </c>
      <c r="O2452" s="17">
        <v>-0.99999999999999956</v>
      </c>
      <c r="P2452" s="17">
        <v>-0.99999999999999956</v>
      </c>
      <c r="Q2452" s="17">
        <v>4.6074360181556635</v>
      </c>
      <c r="R2452" s="17">
        <v>-0.99999999999999956</v>
      </c>
      <c r="S2452" s="17">
        <v>1.9520609473396893</v>
      </c>
      <c r="T2452" s="17">
        <v>0.23547561639960818</v>
      </c>
      <c r="U2452" s="17">
        <v>0.37976429539716522</v>
      </c>
      <c r="V2452" s="17">
        <v>0.32992703566582804</v>
      </c>
      <c r="W2452" s="17">
        <v>4.3345992738267505</v>
      </c>
      <c r="X2452" s="17">
        <v>2.5714431934522675</v>
      </c>
      <c r="Y2452" s="17">
        <v>0.1843676702608843</v>
      </c>
      <c r="Z2452" s="17">
        <v>40.650696149771704</v>
      </c>
      <c r="AA2452" s="17">
        <v>1.0760729299489251</v>
      </c>
      <c r="AB2452" s="17">
        <v>1.8380484648664508</v>
      </c>
      <c r="AC2452" s="17">
        <v>26.315363242027797</v>
      </c>
      <c r="AD2452" s="17">
        <v>1.333047709677891</v>
      </c>
      <c r="AE2452" s="17">
        <v>1.0662398835544837</v>
      </c>
      <c r="AF2452" s="17">
        <v>66.892317756550398</v>
      </c>
      <c r="AG2452" s="17">
        <v>23.400680981946998</v>
      </c>
      <c r="AH2452" s="17">
        <v>0.37481776685270135</v>
      </c>
      <c r="AI2452" s="17">
        <v>0.48518720040572394</v>
      </c>
      <c r="AJ2452" s="17">
        <v>0.33333333333333298</v>
      </c>
      <c r="AK2452" s="17">
        <v>0.8799131279707848</v>
      </c>
      <c r="AL2452" s="17">
        <v>0.93425763566522269</v>
      </c>
      <c r="AM2452" s="17">
        <v>0.33333333333333298</v>
      </c>
      <c r="AN2452" s="17">
        <v>0.51638419661505819</v>
      </c>
      <c r="AO2452" s="17">
        <v>0.60321844035560979</v>
      </c>
      <c r="AP2452" s="17">
        <v>0.33333333333333298</v>
      </c>
      <c r="AQ2452" s="17">
        <v>9.5758846040413559</v>
      </c>
      <c r="AR2452" s="17">
        <v>2.2444243630026963</v>
      </c>
      <c r="AS2452" s="17">
        <v>7.5105820762990385</v>
      </c>
      <c r="AT2452" s="17">
        <v>8.7530093935962778</v>
      </c>
      <c r="AU2452" s="17">
        <v>-0.99999999999999956</v>
      </c>
      <c r="AV2452" s="17">
        <v>-0.99999999999999956</v>
      </c>
      <c r="AW2452" s="17">
        <v>-0.99999999999999956</v>
      </c>
      <c r="AX2452" s="17">
        <v>-0.99999999999999956</v>
      </c>
      <c r="AY2452" s="17">
        <v>4.6389244957823275E-2</v>
      </c>
      <c r="AZ2452" s="17">
        <v>6.3074050402592508E-2</v>
      </c>
      <c r="BA2452" s="17">
        <v>0.50341799610857185</v>
      </c>
      <c r="BB2452" s="17">
        <v>3.2367641031834593E-2</v>
      </c>
      <c r="BC2452" s="17">
        <v>0.27738191839869508</v>
      </c>
      <c r="BD2452" s="17">
        <v>2.039699583692884</v>
      </c>
      <c r="BE2452" s="17">
        <v>8.6006869424270569</v>
      </c>
      <c r="BF2452" s="17">
        <v>-0.99999999999999956</v>
      </c>
      <c r="BG2452" s="22">
        <v>85.536770562108131</v>
      </c>
    </row>
    <row r="2453" spans="1:100" x14ac:dyDescent="0.25">
      <c r="A2453">
        <v>5689</v>
      </c>
      <c r="B2453" t="s">
        <v>2197</v>
      </c>
      <c r="C2453" s="48">
        <v>2</v>
      </c>
      <c r="D2453" s="22">
        <v>1480.11005859375</v>
      </c>
      <c r="E2453" s="17">
        <v>99.942583999505672</v>
      </c>
      <c r="F2453" s="17">
        <v>23.038497507120582</v>
      </c>
      <c r="G2453" s="17">
        <v>0.61609486619510123</v>
      </c>
      <c r="H2453" s="17">
        <v>8.1570766025912853</v>
      </c>
      <c r="I2453" s="17">
        <v>71.553435044534638</v>
      </c>
      <c r="J2453" s="17">
        <v>16.021166565650443</v>
      </c>
      <c r="K2453" s="17">
        <v>-0.99999999999999967</v>
      </c>
      <c r="L2453" s="17">
        <v>-0.99999999999999967</v>
      </c>
      <c r="M2453" s="17">
        <v>-0.99999999999999967</v>
      </c>
      <c r="N2453" s="17">
        <v>0.3113150403458011</v>
      </c>
      <c r="O2453" s="17">
        <v>-0.99999999999999967</v>
      </c>
      <c r="P2453" s="17">
        <v>-0.99999999999999967</v>
      </c>
      <c r="Q2453" s="17">
        <v>4.4621853627390813</v>
      </c>
      <c r="R2453" s="17">
        <v>-0.99999999999999967</v>
      </c>
      <c r="S2453" s="17">
        <v>1.7626244952572852</v>
      </c>
      <c r="T2453" s="17">
        <v>0.21421258464445603</v>
      </c>
      <c r="U2453" s="17">
        <v>0.31604870902597881</v>
      </c>
      <c r="V2453" s="17">
        <v>0.24643901628308509</v>
      </c>
      <c r="W2453" s="17">
        <v>3.9115415694508902</v>
      </c>
      <c r="X2453" s="17">
        <v>2.0501973341717425</v>
      </c>
      <c r="Y2453" s="17">
        <v>0.1652375109493604</v>
      </c>
      <c r="Z2453" s="17">
        <v>38.894255968091755</v>
      </c>
      <c r="AA2453" s="17">
        <v>0.94671313684365677</v>
      </c>
      <c r="AB2453" s="17">
        <v>1.6515877570676123</v>
      </c>
      <c r="AC2453" s="17">
        <v>24.174601259198745</v>
      </c>
      <c r="AD2453" s="17">
        <v>1.1696499944911596</v>
      </c>
      <c r="AE2453" s="17">
        <v>0.92940290238475742</v>
      </c>
      <c r="AF2453" s="17">
        <v>63.425227052333227</v>
      </c>
      <c r="AG2453" s="17">
        <v>17.476981081120964</v>
      </c>
      <c r="AH2453" s="17">
        <v>0.33383469591098769</v>
      </c>
      <c r="AI2453" s="17">
        <v>0.43669909706779103</v>
      </c>
      <c r="AJ2453" s="17">
        <v>0.33333333333333298</v>
      </c>
      <c r="AK2453" s="17">
        <v>0.82520687533228354</v>
      </c>
      <c r="AL2453" s="17">
        <v>0.88647671617549995</v>
      </c>
      <c r="AM2453" s="17">
        <v>0.33333333333333298</v>
      </c>
      <c r="AN2453" s="17">
        <v>0.46706680600965411</v>
      </c>
      <c r="AO2453" s="17">
        <v>0.54932778355495193</v>
      </c>
      <c r="AP2453" s="17">
        <v>0.33333333333333298</v>
      </c>
      <c r="AQ2453" s="17">
        <v>8.9610505920670409</v>
      </c>
      <c r="AR2453" s="17">
        <v>2.2444243630026963</v>
      </c>
      <c r="AS2453" s="17">
        <v>6.7279349633781216</v>
      </c>
      <c r="AT2453" s="17">
        <v>8.2054383196921901</v>
      </c>
      <c r="AU2453" s="17">
        <v>-0.99999999999999967</v>
      </c>
      <c r="AV2453" s="17">
        <v>-0.99999999999999967</v>
      </c>
      <c r="AW2453" s="17">
        <v>-0.99999999999999967</v>
      </c>
      <c r="AX2453" s="17">
        <v>-0.99999999999999967</v>
      </c>
      <c r="AY2453" s="17">
        <v>3.8147175473832097E-2</v>
      </c>
      <c r="AZ2453" s="17">
        <v>0.11991595240968153</v>
      </c>
      <c r="BA2453" s="17">
        <v>0.44877376484329501</v>
      </c>
      <c r="BB2453" s="17">
        <v>6.4023181180145244E-2</v>
      </c>
      <c r="BC2453" s="17">
        <v>0.24708199068082864</v>
      </c>
      <c r="BD2453" s="17">
        <v>2.8837775737048283</v>
      </c>
      <c r="BE2453" s="17">
        <v>7.7852489271377774</v>
      </c>
      <c r="BF2453" s="17">
        <v>-0.99999999999999967</v>
      </c>
      <c r="BG2453" s="22">
        <v>172.78455789579243</v>
      </c>
    </row>
    <row r="2454" spans="1:100" x14ac:dyDescent="0.25">
      <c r="A2454">
        <v>5690</v>
      </c>
      <c r="B2454" t="s">
        <v>2198</v>
      </c>
      <c r="C2454" s="48">
        <v>2</v>
      </c>
      <c r="D2454" s="22">
        <v>1565.4880859374998</v>
      </c>
      <c r="E2454" s="17">
        <v>134.16272920323101</v>
      </c>
      <c r="F2454" s="17">
        <v>78.243928463204654</v>
      </c>
      <c r="G2454" s="17">
        <v>0.99980475614081366</v>
      </c>
      <c r="H2454" s="17">
        <v>11.657180214856849</v>
      </c>
      <c r="I2454" s="17">
        <v>98.425468118635251</v>
      </c>
      <c r="J2454" s="17">
        <v>22.658109117320457</v>
      </c>
      <c r="K2454" s="17">
        <v>-0.99999999999999878</v>
      </c>
      <c r="L2454" s="17">
        <v>-0.99999999999999878</v>
      </c>
      <c r="M2454" s="17">
        <v>-0.99999999999999878</v>
      </c>
      <c r="N2454" s="17">
        <v>0.40693541843876446</v>
      </c>
      <c r="O2454" s="17">
        <v>-0.99999999999999878</v>
      </c>
      <c r="P2454" s="17">
        <v>-0.99999999999999878</v>
      </c>
      <c r="Q2454" s="17">
        <v>5.4893740266615652</v>
      </c>
      <c r="R2454" s="17">
        <v>-0.99999999999999878</v>
      </c>
      <c r="S2454" s="17">
        <v>3.1022878210760974</v>
      </c>
      <c r="T2454" s="17">
        <v>0.36458123611026333</v>
      </c>
      <c r="U2454" s="17">
        <v>0.76663482065453237</v>
      </c>
      <c r="V2454" s="17">
        <v>0.83685251106104996</v>
      </c>
      <c r="W2454" s="17">
        <v>6.9033358362211512</v>
      </c>
      <c r="X2454" s="17">
        <v>5.7363620281202792</v>
      </c>
      <c r="Y2454" s="17">
        <v>0.30052284048863909</v>
      </c>
      <c r="Z2454" s="17">
        <v>51.315511061950843</v>
      </c>
      <c r="AA2454" s="17">
        <v>1.8615242450207299</v>
      </c>
      <c r="AB2454" s="17">
        <v>2.9702071104097114</v>
      </c>
      <c r="AC2454" s="17">
        <v>39.313716704919358</v>
      </c>
      <c r="AD2454" s="17">
        <v>2.3251716702404046</v>
      </c>
      <c r="AE2454" s="17">
        <v>1.8970914505692427</v>
      </c>
      <c r="AF2454" s="17">
        <v>87.943920327408989</v>
      </c>
      <c r="AG2454" s="17">
        <v>59.368409172485009</v>
      </c>
      <c r="AH2454" s="17">
        <v>0.62366021004256345</v>
      </c>
      <c r="AI2454" s="17">
        <v>0.77959896172575571</v>
      </c>
      <c r="AJ2454" s="17">
        <v>0.33333333333333298</v>
      </c>
      <c r="AK2454" s="17">
        <v>1.2120804656426563</v>
      </c>
      <c r="AL2454" s="17">
        <v>1.2243754933677509</v>
      </c>
      <c r="AM2454" s="17">
        <v>0.33333333333333298</v>
      </c>
      <c r="AN2454" s="17">
        <v>0.81583125336322593</v>
      </c>
      <c r="AO2454" s="17">
        <v>0.93043361470050479</v>
      </c>
      <c r="AP2454" s="17">
        <v>0.33333333333333298</v>
      </c>
      <c r="AQ2454" s="17">
        <v>13.309055256711739</v>
      </c>
      <c r="AR2454" s="17">
        <v>2.2444243630026963</v>
      </c>
      <c r="AS2454" s="17">
        <v>12.262686183180527</v>
      </c>
      <c r="AT2454" s="17">
        <v>12.077770586923581</v>
      </c>
      <c r="AU2454" s="17">
        <v>-0.99999999999999878</v>
      </c>
      <c r="AV2454" s="17">
        <v>-0.99999999999999878</v>
      </c>
      <c r="AW2454" s="17">
        <v>-0.99999999999999878</v>
      </c>
      <c r="AX2454" s="17">
        <v>-0.99999999999999878</v>
      </c>
      <c r="AY2454" s="17">
        <v>9.6433730649339161E-2</v>
      </c>
      <c r="AZ2454" s="17">
        <v>-0.2820605977822494</v>
      </c>
      <c r="BA2454" s="17">
        <v>0.83520875023781249</v>
      </c>
      <c r="BB2454" s="17">
        <v>-0.15983957453293973</v>
      </c>
      <c r="BC2454" s="17">
        <v>0.4613580790068984</v>
      </c>
      <c r="BD2454" s="17">
        <v>-3.0854026707497777</v>
      </c>
      <c r="BE2454" s="17">
        <v>13.551891996900984</v>
      </c>
      <c r="BF2454" s="17">
        <v>-0.99999999999999878</v>
      </c>
      <c r="BG2454" s="22">
        <v>333.30151639369035</v>
      </c>
    </row>
    <row r="2455" spans="1:100" x14ac:dyDescent="0.25">
      <c r="A2455">
        <v>5695</v>
      </c>
      <c r="B2455" t="s">
        <v>2199</v>
      </c>
      <c r="C2455" s="48">
        <v>2</v>
      </c>
      <c r="D2455" s="22">
        <v>1522.5225585937501</v>
      </c>
      <c r="E2455" s="17">
        <v>98.973547497470463</v>
      </c>
      <c r="F2455" s="17">
        <v>21.475205551795806</v>
      </c>
      <c r="G2455" s="17">
        <v>0.60522907683811078</v>
      </c>
      <c r="H2455" s="17">
        <v>8.0579616473215641</v>
      </c>
      <c r="I2455" s="17">
        <v>70.79248032684788</v>
      </c>
      <c r="J2455" s="17">
        <v>15.833223482528203</v>
      </c>
      <c r="K2455" s="17">
        <v>-0.99999999999999967</v>
      </c>
      <c r="L2455" s="17">
        <v>-0.99999999999999967</v>
      </c>
      <c r="M2455" s="17">
        <v>-0.99999999999999967</v>
      </c>
      <c r="N2455" s="17">
        <v>0.30860728921970704</v>
      </c>
      <c r="O2455" s="17">
        <v>-0.99999999999999967</v>
      </c>
      <c r="P2455" s="17">
        <v>-0.99999999999999967</v>
      </c>
      <c r="Q2455" s="17">
        <v>4.433097721412846</v>
      </c>
      <c r="R2455" s="17">
        <v>-0.99999999999999967</v>
      </c>
      <c r="S2455" s="17">
        <v>1.724688283840655</v>
      </c>
      <c r="T2455" s="17">
        <v>0.20995448722363289</v>
      </c>
      <c r="U2455" s="17">
        <v>0.30328913752566139</v>
      </c>
      <c r="V2455" s="17">
        <v>0.22971985205020704</v>
      </c>
      <c r="W2455" s="17">
        <v>3.8268207760755186</v>
      </c>
      <c r="X2455" s="17">
        <v>1.9458135532238847</v>
      </c>
      <c r="Y2455" s="17">
        <v>0.16140653882072226</v>
      </c>
      <c r="Z2455" s="17">
        <v>38.542514340013284</v>
      </c>
      <c r="AA2455" s="17">
        <v>0.92080777171404438</v>
      </c>
      <c r="AB2455" s="17">
        <v>1.6142474629785202</v>
      </c>
      <c r="AC2455" s="17">
        <v>23.745896021740222</v>
      </c>
      <c r="AD2455" s="17">
        <v>1.136928254825017</v>
      </c>
      <c r="AE2455" s="17">
        <v>0.90200016869646982</v>
      </c>
      <c r="AF2455" s="17">
        <v>62.730913552951385</v>
      </c>
      <c r="AG2455" s="17">
        <v>16.290711335588281</v>
      </c>
      <c r="AH2455" s="17">
        <v>0.3256274980530417</v>
      </c>
      <c r="AI2455" s="17">
        <v>0.42698895459416047</v>
      </c>
      <c r="AJ2455" s="17">
        <v>0.33333333333333298</v>
      </c>
      <c r="AK2455" s="17">
        <v>0.81425149719311218</v>
      </c>
      <c r="AL2455" s="17">
        <v>0.87690819309814305</v>
      </c>
      <c r="AM2455" s="17">
        <v>0.33333333333333298</v>
      </c>
      <c r="AN2455" s="17">
        <v>0.4571905919233108</v>
      </c>
      <c r="AO2455" s="17">
        <v>0.53853573520682574</v>
      </c>
      <c r="AP2455" s="17">
        <v>0.33333333333333298</v>
      </c>
      <c r="AQ2455" s="17">
        <v>8.8379250119160435</v>
      </c>
      <c r="AR2455" s="17">
        <v>2.2444243630026963</v>
      </c>
      <c r="AS2455" s="17">
        <v>6.5712034261580943</v>
      </c>
      <c r="AT2455" s="17">
        <v>8.0957826974668521</v>
      </c>
      <c r="AU2455" s="17">
        <v>-0.99999999999999967</v>
      </c>
      <c r="AV2455" s="17">
        <v>-0.99999999999999967</v>
      </c>
      <c r="AW2455" s="17">
        <v>-0.99999999999999967</v>
      </c>
      <c r="AX2455" s="17">
        <v>-0.99999999999999967</v>
      </c>
      <c r="AY2455" s="17">
        <v>3.6496633104514321E-2</v>
      </c>
      <c r="AZ2455" s="17">
        <v>0.1312990119431566</v>
      </c>
      <c r="BA2455" s="17">
        <v>0.43783080699547267</v>
      </c>
      <c r="BB2455" s="17">
        <v>7.0362464092029356E-2</v>
      </c>
      <c r="BC2455" s="17">
        <v>0.24101418033504801</v>
      </c>
      <c r="BD2455" s="17">
        <v>3.0528111505545903</v>
      </c>
      <c r="BE2455" s="17">
        <v>7.6219507413603385</v>
      </c>
      <c r="BF2455" s="17">
        <v>-0.99999999999999967</v>
      </c>
      <c r="BG2455" s="22">
        <v>140.22765164101679</v>
      </c>
    </row>
    <row r="2456" spans="1:100" x14ac:dyDescent="0.25">
      <c r="A2456">
        <v>5696</v>
      </c>
      <c r="B2456" t="s">
        <v>3086</v>
      </c>
      <c r="C2456" s="48">
        <v>3</v>
      </c>
      <c r="D2456" s="22">
        <v>1529.2013356113384</v>
      </c>
      <c r="E2456" s="17">
        <v>110.98069985745656</v>
      </c>
      <c r="F2456" s="17">
        <v>68.299498888990883</v>
      </c>
      <c r="G2456" s="17">
        <v>0.78846481883277952</v>
      </c>
      <c r="H2456" s="17">
        <v>5.6280557588861138</v>
      </c>
      <c r="I2456" s="17">
        <v>90.845294970862341</v>
      </c>
      <c r="J2456" s="17">
        <v>8.5369135392651057</v>
      </c>
      <c r="K2456" s="17">
        <v>-0.99999999999999722</v>
      </c>
      <c r="L2456" s="17">
        <v>-0.99999999999999722</v>
      </c>
      <c r="M2456" s="17">
        <v>-0.99999999999999722</v>
      </c>
      <c r="N2456" s="17">
        <v>0.23064627135452317</v>
      </c>
      <c r="O2456" s="17">
        <v>-0.99999999999999722</v>
      </c>
      <c r="P2456" s="17">
        <v>-0.99999999999999722</v>
      </c>
      <c r="Q2456" s="17">
        <v>4.2665207201407096</v>
      </c>
      <c r="R2456" s="17">
        <v>-0.99999999999999722</v>
      </c>
      <c r="S2456" s="17">
        <v>0.49645549360927088</v>
      </c>
      <c r="T2456" s="17">
        <v>3.1769628978829123E-2</v>
      </c>
      <c r="U2456" s="17">
        <v>0.184312025763431</v>
      </c>
      <c r="V2456" s="17">
        <v>0.2043819568389369</v>
      </c>
      <c r="W2456" s="17">
        <v>1.3615350387454035</v>
      </c>
      <c r="X2456" s="17">
        <v>-1.4071851800255823</v>
      </c>
      <c r="Y2456" s="17">
        <v>2.2660982351521572E-2</v>
      </c>
      <c r="Z2456" s="17">
        <v>24.676687407760625</v>
      </c>
      <c r="AA2456" s="17">
        <v>3.5004934563409504</v>
      </c>
      <c r="AB2456" s="17">
        <v>2.3242701410557092</v>
      </c>
      <c r="AC2456" s="17">
        <v>54.7956729677189</v>
      </c>
      <c r="AD2456" s="17">
        <v>-0.52125053668862398</v>
      </c>
      <c r="AE2456" s="17">
        <v>1.8234085152882733</v>
      </c>
      <c r="AF2456" s="17">
        <v>83.620039031823495</v>
      </c>
      <c r="AG2456" s="17">
        <v>69.499266616180464</v>
      </c>
      <c r="AH2456" s="17">
        <v>0.22983809789240375</v>
      </c>
      <c r="AI2456" s="17">
        <v>0.14039147792678966</v>
      </c>
      <c r="AJ2456" s="17">
        <v>0.33333333333333298</v>
      </c>
      <c r="AK2456" s="17">
        <v>0.53456552220552012</v>
      </c>
      <c r="AL2456" s="17">
        <v>0.66933576686455343</v>
      </c>
      <c r="AM2456" s="17">
        <v>0.33333333333333298</v>
      </c>
      <c r="AN2456" s="17">
        <v>0.55505484152395479</v>
      </c>
      <c r="AO2456" s="17">
        <v>0.63532394301643069</v>
      </c>
      <c r="AP2456" s="17">
        <v>0.33333333333333298</v>
      </c>
      <c r="AQ2456" s="17">
        <v>7.2252559390388713</v>
      </c>
      <c r="AR2456" s="17">
        <v>4.0625194091035448</v>
      </c>
      <c r="AS2456" s="17">
        <v>-0.87126109189363821</v>
      </c>
      <c r="AT2456" s="17">
        <v>5.3456552220552025</v>
      </c>
      <c r="AU2456" s="17">
        <v>-0.99999999999999722</v>
      </c>
      <c r="AV2456" s="17">
        <v>-0.99999999999999722</v>
      </c>
      <c r="AW2456" s="17">
        <v>-0.99999999999999722</v>
      </c>
      <c r="AX2456" s="17">
        <v>-0.99999999999999722</v>
      </c>
      <c r="AY2456" s="17">
        <v>6.9218411467871291E-3</v>
      </c>
      <c r="AZ2456" s="17">
        <v>0.58423510650845001</v>
      </c>
      <c r="BA2456" s="17">
        <v>0.27203104292151298</v>
      </c>
      <c r="BB2456" s="17">
        <v>0.23692504733220382</v>
      </c>
      <c r="BC2456" s="17">
        <v>0.18462309519439821</v>
      </c>
      <c r="BD2456" s="17">
        <v>8.8443017158473403</v>
      </c>
      <c r="BE2456" s="17">
        <v>5.9757325944675213</v>
      </c>
      <c r="BF2456" s="17">
        <v>-0.99999999999999722</v>
      </c>
      <c r="CU2456" t="e">
        <v>#N/A</v>
      </c>
      <c r="CV2456" t="e">
        <v>#N/A</v>
      </c>
    </row>
    <row r="2457" spans="1:100" x14ac:dyDescent="0.25">
      <c r="A2457">
        <v>5697</v>
      </c>
      <c r="B2457" t="s">
        <v>1949</v>
      </c>
      <c r="C2457" s="48">
        <v>3</v>
      </c>
      <c r="D2457" s="22">
        <v>1455.6975268499962</v>
      </c>
      <c r="E2457" s="17">
        <v>92.538556962964961</v>
      </c>
      <c r="F2457" s="17">
        <v>1.2951371674823786</v>
      </c>
      <c r="G2457" s="17">
        <v>0.19168265657310304</v>
      </c>
      <c r="H2457" s="17">
        <v>5.5024243490571703</v>
      </c>
      <c r="I2457" s="17">
        <v>57.302074239898211</v>
      </c>
      <c r="J2457" s="17">
        <v>12.764175253362792</v>
      </c>
      <c r="K2457" s="17">
        <v>-1.0000000000000007</v>
      </c>
      <c r="L2457" s="17">
        <v>-1.0000000000000007</v>
      </c>
      <c r="M2457" s="17">
        <v>-1.0000000000000007</v>
      </c>
      <c r="N2457" s="17">
        <v>0.28222272753854261</v>
      </c>
      <c r="O2457" s="17">
        <v>-1.0000000000000007</v>
      </c>
      <c r="P2457" s="17">
        <v>-1.0000000000000007</v>
      </c>
      <c r="Q2457" s="17">
        <v>4.4094831520946345</v>
      </c>
      <c r="R2457" s="17">
        <v>-1.0000000000000007</v>
      </c>
      <c r="S2457" s="17">
        <v>0.47764229324744056</v>
      </c>
      <c r="T2457" s="17">
        <v>6.6938886611053072E-2</v>
      </c>
      <c r="U2457" s="17">
        <v>6.8828305233828546E-2</v>
      </c>
      <c r="V2457" s="17">
        <v>7.948640390217615E-2</v>
      </c>
      <c r="W2457" s="17">
        <v>1.0929411969625378</v>
      </c>
      <c r="X2457" s="17">
        <v>-0.90024303337953859</v>
      </c>
      <c r="Y2457" s="17">
        <v>-2.3929211674035507E-2</v>
      </c>
      <c r="Z2457" s="17">
        <v>35.29037724327857</v>
      </c>
      <c r="AA2457" s="17">
        <v>0.55282610989756542</v>
      </c>
      <c r="AB2457" s="17">
        <v>0.34059997977096645</v>
      </c>
      <c r="AC2457" s="17">
        <v>18.777766865250204</v>
      </c>
      <c r="AD2457" s="17">
        <v>-0.31184471632925059</v>
      </c>
      <c r="AE2457" s="17">
        <v>-0.38714137455069275</v>
      </c>
      <c r="AF2457" s="17">
        <v>54.021602713749054</v>
      </c>
      <c r="AG2457" s="17">
        <v>-6.3310231061062581</v>
      </c>
      <c r="AH2457" s="17">
        <v>4.7679846472166179E-2</v>
      </c>
      <c r="AI2457" s="17">
        <v>0.19783061607051733</v>
      </c>
      <c r="AJ2457" s="17">
        <v>0.33333333333333298</v>
      </c>
      <c r="AK2457" s="17">
        <v>0.3682122364274123</v>
      </c>
      <c r="AL2457" s="17">
        <v>0.35328413505089157</v>
      </c>
      <c r="AM2457" s="17">
        <v>0.33333333333333298</v>
      </c>
      <c r="AN2457" s="17">
        <v>0.1219157077739073</v>
      </c>
      <c r="AO2457" s="17">
        <v>0.10497955410842756</v>
      </c>
      <c r="AP2457" s="17">
        <v>0.33333333333333298</v>
      </c>
      <c r="AQ2457" s="17">
        <v>3.2804715261491815</v>
      </c>
      <c r="AR2457" s="17">
        <v>3.8744330450071751</v>
      </c>
      <c r="AS2457" s="17">
        <v>5.2076198440814903</v>
      </c>
      <c r="AT2457" s="17">
        <v>3.6821223642741248</v>
      </c>
      <c r="AU2457" s="17">
        <v>-1.0000000000000007</v>
      </c>
      <c r="AV2457" s="17">
        <v>-1.0000000000000007</v>
      </c>
      <c r="AW2457" s="17">
        <v>-1.0000000000000007</v>
      </c>
      <c r="AX2457" s="17">
        <v>-1.0000000000000007</v>
      </c>
      <c r="AY2457" s="17">
        <v>-6.7299190376340537E-2</v>
      </c>
      <c r="AZ2457" s="17">
        <v>-0.13698615038490861</v>
      </c>
      <c r="BA2457" s="17">
        <v>0.47739172505992672</v>
      </c>
      <c r="BB2457" s="17">
        <v>6.8239865086605428E-2</v>
      </c>
      <c r="BC2457" s="17">
        <v>0.5833169798138832</v>
      </c>
      <c r="BD2457" s="17">
        <v>1.0210658752405894</v>
      </c>
      <c r="BE2457" s="17">
        <v>16.969883120646717</v>
      </c>
      <c r="BF2457" s="17">
        <v>-1.0000000000000007</v>
      </c>
      <c r="CU2457" t="e">
        <v>#N/A</v>
      </c>
      <c r="CV2457" t="e">
        <v>#N/A</v>
      </c>
    </row>
    <row r="2458" spans="1:100" x14ac:dyDescent="0.25">
      <c r="A2458">
        <v>5699</v>
      </c>
      <c r="B2458" t="s">
        <v>3087</v>
      </c>
      <c r="C2458" s="48">
        <v>1</v>
      </c>
      <c r="D2458" s="22">
        <v>1450</v>
      </c>
      <c r="E2458" s="47">
        <v>62.798508766834246</v>
      </c>
      <c r="F2458" s="47">
        <v>-29.08938549335334</v>
      </c>
      <c r="G2458" s="47">
        <v>0.24773049482204326</v>
      </c>
      <c r="H2458" s="47">
        <v>5.0316799675559034</v>
      </c>
      <c r="I2458" s="47">
        <v>43.150978932390657</v>
      </c>
      <c r="J2458" s="47">
        <v>9.4265685797601293</v>
      </c>
      <c r="K2458" s="47">
        <v>-1</v>
      </c>
      <c r="L2458" s="47">
        <v>-1</v>
      </c>
      <c r="M2458" s="47">
        <v>-1</v>
      </c>
      <c r="N2458" s="47">
        <v>0.23106494761372834</v>
      </c>
      <c r="O2458" s="47">
        <v>-1</v>
      </c>
      <c r="P2458" s="47">
        <v>-1</v>
      </c>
      <c r="Q2458" s="47">
        <v>3.6908187015592362</v>
      </c>
      <c r="R2458" s="47">
        <v>-1</v>
      </c>
      <c r="S2458" s="47">
        <v>0.64189072421973781</v>
      </c>
      <c r="T2458" s="47">
        <v>9.2362986157557392E-2</v>
      </c>
      <c r="U2458" s="47">
        <v>2.8539908778594872E-2</v>
      </c>
      <c r="V2458" s="47">
        <v>-3.3016092497362891E-2</v>
      </c>
      <c r="W2458" s="47">
        <v>1.340861265996665</v>
      </c>
      <c r="X2458" s="47">
        <v>-0.95214589246562853</v>
      </c>
      <c r="Y2458" s="47">
        <v>6.2963204570277986E-2</v>
      </c>
      <c r="Z2458" s="47">
        <v>26.745601001024557</v>
      </c>
      <c r="AA2458" s="47">
        <v>0.83044305783086536</v>
      </c>
      <c r="AB2458" s="47">
        <v>0.95436065465510056</v>
      </c>
      <c r="AC2458" s="47">
        <v>9.5356991142494465</v>
      </c>
      <c r="AD2458" s="47">
        <v>1.0338197723233149</v>
      </c>
      <c r="AE2458" s="47">
        <v>-6.1692529453854741E-2</v>
      </c>
      <c r="AF2458" s="47">
        <v>37.173968240475233</v>
      </c>
      <c r="AG2458" s="47">
        <v>-21.084351504417185</v>
      </c>
      <c r="AH2458" s="47">
        <v>0.31588437088007865</v>
      </c>
      <c r="AI2458" s="47">
        <v>0.38548558873661259</v>
      </c>
      <c r="AJ2458" s="47">
        <v>0.33333333333333298</v>
      </c>
      <c r="AK2458" s="47">
        <v>0.47968211832321317</v>
      </c>
      <c r="AL2458" s="47">
        <v>0.57122895297980814</v>
      </c>
      <c r="AM2458" s="47">
        <v>0.33333333333333298</v>
      </c>
      <c r="AN2458" s="47">
        <v>0.18789602731731778</v>
      </c>
      <c r="AO2458" s="47">
        <v>0.23868759666666312</v>
      </c>
      <c r="AP2458" s="47">
        <v>0.33333333333333298</v>
      </c>
      <c r="AQ2458" s="47">
        <v>5.9770106919154165</v>
      </c>
      <c r="AR2458" s="47">
        <v>2.6866680235991405</v>
      </c>
      <c r="AS2458" s="47">
        <v>1.9901707455278179</v>
      </c>
      <c r="AT2458" s="47">
        <v>4.7497298106331778</v>
      </c>
      <c r="AU2458" s="47">
        <v>-1</v>
      </c>
      <c r="AV2458" s="47">
        <v>-1</v>
      </c>
      <c r="AW2458" s="47">
        <v>-1</v>
      </c>
      <c r="AX2458" s="47">
        <v>-1</v>
      </c>
      <c r="AY2458" s="47">
        <v>5.741340798477359E-3</v>
      </c>
      <c r="AZ2458" s="47">
        <v>0.26109216513129191</v>
      </c>
      <c r="BA2458" s="47">
        <v>0.31605474538102962</v>
      </c>
      <c r="BB2458" s="47">
        <v>0.19654570281331249</v>
      </c>
      <c r="BC2458" s="47">
        <v>0.14449960111956645</v>
      </c>
      <c r="BD2458" s="47">
        <v>6.219103395989273</v>
      </c>
      <c r="BE2458" s="47">
        <v>5.19276375489431</v>
      </c>
      <c r="BF2458" s="47">
        <v>-1</v>
      </c>
      <c r="BG2458" s="22">
        <v>0</v>
      </c>
    </row>
    <row r="2459" spans="1:100" x14ac:dyDescent="0.25">
      <c r="A2459">
        <v>5700</v>
      </c>
      <c r="B2459" t="s">
        <v>2200</v>
      </c>
      <c r="C2459" s="48">
        <v>2</v>
      </c>
      <c r="D2459" s="22">
        <v>1483.91013671875</v>
      </c>
      <c r="E2459" s="17">
        <v>66.114146827211002</v>
      </c>
      <c r="F2459" s="17">
        <v>-31.535012966003773</v>
      </c>
      <c r="G2459" s="17">
        <v>0.23677719155812907</v>
      </c>
      <c r="H2459" s="17">
        <v>4.6970376565508847</v>
      </c>
      <c r="I2459" s="17">
        <v>44.988998303334725</v>
      </c>
      <c r="J2459" s="17">
        <v>9.4601951615648652</v>
      </c>
      <c r="K2459" s="17">
        <v>-1.0000000000000004</v>
      </c>
      <c r="L2459" s="17">
        <v>-1.0000000000000004</v>
      </c>
      <c r="M2459" s="17">
        <v>-1.0000000000000004</v>
      </c>
      <c r="N2459" s="17">
        <v>0.21678920085997874</v>
      </c>
      <c r="O2459" s="17">
        <v>-1.0000000000000004</v>
      </c>
      <c r="P2459" s="17">
        <v>-1.0000000000000004</v>
      </c>
      <c r="Q2459" s="17">
        <v>3.4467546281607779</v>
      </c>
      <c r="R2459" s="17">
        <v>-1.0000000000000004</v>
      </c>
      <c r="S2459" s="17">
        <v>0.43829590519170436</v>
      </c>
      <c r="T2459" s="17">
        <v>6.5565159319096067E-2</v>
      </c>
      <c r="U2459" s="17">
        <v>-0.1293796746699416</v>
      </c>
      <c r="V2459" s="17">
        <v>-0.33721618724880997</v>
      </c>
      <c r="W2459" s="17">
        <v>0.95399349993389371</v>
      </c>
      <c r="X2459" s="17">
        <v>-1.5937729065621826</v>
      </c>
      <c r="Y2459" s="17">
        <v>3.1500753159260389E-2</v>
      </c>
      <c r="Z2459" s="17">
        <v>26.61518336211364</v>
      </c>
      <c r="AA2459" s="17">
        <v>4.2373604873570003E-2</v>
      </c>
      <c r="AB2459" s="17">
        <v>0.34806225525738221</v>
      </c>
      <c r="AC2459" s="17">
        <v>9.2087788569044715</v>
      </c>
      <c r="AD2459" s="17">
        <v>2.7355238680113136E-2</v>
      </c>
      <c r="AE2459" s="17">
        <v>-2.7208796943864799E-2</v>
      </c>
      <c r="AF2459" s="17">
        <v>39.187192115170852</v>
      </c>
      <c r="AG2459" s="17">
        <v>-23.934928038777667</v>
      </c>
      <c r="AH2459" s="17">
        <v>4.7326729993278194E-2</v>
      </c>
      <c r="AI2459" s="17">
        <v>9.7724307249906023E-2</v>
      </c>
      <c r="AJ2459" s="17">
        <v>0.33333333333333298</v>
      </c>
      <c r="AK2459" s="17">
        <v>0.44276171428691863</v>
      </c>
      <c r="AL2459" s="17">
        <v>0.5524457678322745</v>
      </c>
      <c r="AM2459" s="17">
        <v>0.33333333333333298</v>
      </c>
      <c r="AN2459" s="17">
        <v>0.12229456366551641</v>
      </c>
      <c r="AO2459" s="17">
        <v>0.17258435981579792</v>
      </c>
      <c r="AP2459" s="17">
        <v>0.33333333333333298</v>
      </c>
      <c r="AQ2459" s="17">
        <v>4.6628162699413434</v>
      </c>
      <c r="AR2459" s="17">
        <v>2.2444243630026963</v>
      </c>
      <c r="AS2459" s="17">
        <v>1.2565384281295175</v>
      </c>
      <c r="AT2459" s="17">
        <v>4.3774315116431755</v>
      </c>
      <c r="AU2459" s="17">
        <v>-1.0000000000000004</v>
      </c>
      <c r="AV2459" s="17">
        <v>-1.0000000000000004</v>
      </c>
      <c r="AW2459" s="17">
        <v>-1.0000000000000004</v>
      </c>
      <c r="AX2459" s="17">
        <v>-1.0000000000000004</v>
      </c>
      <c r="AY2459" s="17">
        <v>-1.9472190487522009E-2</v>
      </c>
      <c r="AZ2459" s="17">
        <v>0.51729119415538671</v>
      </c>
      <c r="BA2459" s="17">
        <v>6.6762188131109845E-2</v>
      </c>
      <c r="BB2459" s="17">
        <v>0.28532344515542568</v>
      </c>
      <c r="BC2459" s="17">
        <v>3.5258658304249416E-2</v>
      </c>
      <c r="BD2459" s="17">
        <v>8.7846303511399313</v>
      </c>
      <c r="BE2459" s="17">
        <v>2.0846149403685952</v>
      </c>
      <c r="BF2459" s="17">
        <v>-1.0000000000000004</v>
      </c>
      <c r="BG2459" s="22">
        <v>1281.4162682031288</v>
      </c>
    </row>
    <row r="2460" spans="1:100" x14ac:dyDescent="0.25">
      <c r="A2460">
        <v>5701</v>
      </c>
      <c r="B2460" t="s">
        <v>2201</v>
      </c>
      <c r="C2460" s="48">
        <v>2</v>
      </c>
      <c r="D2460" s="22">
        <v>1461.3362500000001</v>
      </c>
      <c r="E2460" s="17">
        <v>47.273004274578298</v>
      </c>
      <c r="F2460" s="17">
        <v>-61.930365999452313</v>
      </c>
      <c r="G2460" s="17">
        <v>2.5511789489199854E-2</v>
      </c>
      <c r="H2460" s="17">
        <v>2.7699286184366625</v>
      </c>
      <c r="I2460" s="17">
        <v>30.193625495475533</v>
      </c>
      <c r="J2460" s="17">
        <v>5.8059856313248996</v>
      </c>
      <c r="K2460" s="17">
        <v>-1.0000000000000009</v>
      </c>
      <c r="L2460" s="17">
        <v>-1.0000000000000009</v>
      </c>
      <c r="M2460" s="17">
        <v>-1.0000000000000009</v>
      </c>
      <c r="N2460" s="17">
        <v>0.16414193230338503</v>
      </c>
      <c r="O2460" s="17">
        <v>-1.0000000000000009</v>
      </c>
      <c r="P2460" s="17">
        <v>-1.0000000000000009</v>
      </c>
      <c r="Q2460" s="17">
        <v>2.8811986397161427</v>
      </c>
      <c r="R2460" s="17">
        <v>-1.0000000000000009</v>
      </c>
      <c r="S2460" s="17">
        <v>-0.299304345889009</v>
      </c>
      <c r="T2460" s="17">
        <v>-1.7225757576428802E-2</v>
      </c>
      <c r="U2460" s="17">
        <v>-0.37746620705864248</v>
      </c>
      <c r="V2460" s="17">
        <v>-0.66228975879223806</v>
      </c>
      <c r="W2460" s="17">
        <v>-0.69324738501218208</v>
      </c>
      <c r="X2460" s="17">
        <v>-3.6233246240576809</v>
      </c>
      <c r="Y2460" s="17">
        <v>-4.2985493580918716E-2</v>
      </c>
      <c r="Z2460" s="17">
        <v>19.776210689357804</v>
      </c>
      <c r="AA2460" s="17">
        <v>-0.4613088428566563</v>
      </c>
      <c r="AB2460" s="17">
        <v>-0.37795147323708944</v>
      </c>
      <c r="AC2460" s="17">
        <v>0.87338955520935357</v>
      </c>
      <c r="AD2460" s="17">
        <v>-0.60885914573688926</v>
      </c>
      <c r="AE2460" s="17">
        <v>-0.5600048378241711</v>
      </c>
      <c r="AF2460" s="17">
        <v>25.687535919974799</v>
      </c>
      <c r="AG2460" s="17">
        <v>-46.999773722624383</v>
      </c>
      <c r="AH2460" s="17">
        <v>-0.11224722256109659</v>
      </c>
      <c r="AI2460" s="17">
        <v>-9.1071654685283054E-2</v>
      </c>
      <c r="AJ2460" s="17">
        <v>0.33333333333333298</v>
      </c>
      <c r="AK2460" s="17">
        <v>0.229754422193575</v>
      </c>
      <c r="AL2460" s="17">
        <v>0.36640333605596492</v>
      </c>
      <c r="AM2460" s="17">
        <v>0.33333333333333298</v>
      </c>
      <c r="AN2460" s="17">
        <v>-6.9730357057597614E-2</v>
      </c>
      <c r="AO2460" s="17">
        <v>-3.7247283197547221E-2</v>
      </c>
      <c r="AP2460" s="17">
        <v>0.33333333333333298</v>
      </c>
      <c r="AQ2460" s="17">
        <v>2.2688645430163366</v>
      </c>
      <c r="AR2460" s="17">
        <v>2.2444243630026963</v>
      </c>
      <c r="AS2460" s="17">
        <v>-1.790819673504207</v>
      </c>
      <c r="AT2460" s="17">
        <v>2.2453784819522502</v>
      </c>
      <c r="AU2460" s="17">
        <v>-1.0000000000000009</v>
      </c>
      <c r="AV2460" s="17">
        <v>-1.0000000000000009</v>
      </c>
      <c r="AW2460" s="17">
        <v>-1.0000000000000009</v>
      </c>
      <c r="AX2460" s="17">
        <v>-1.0000000000000009</v>
      </c>
      <c r="AY2460" s="17">
        <v>-5.1563968252511368E-2</v>
      </c>
      <c r="AZ2460" s="17">
        <v>0.73861396879274221</v>
      </c>
      <c r="BA2460" s="17">
        <v>-0.14600361411189222</v>
      </c>
      <c r="BB2460" s="17">
        <v>0.40857920773343653</v>
      </c>
      <c r="BC2460" s="17">
        <v>-8.2718816710453058E-2</v>
      </c>
      <c r="BD2460" s="17">
        <v>12.071179114699376</v>
      </c>
      <c r="BE2460" s="17">
        <v>-1.0904196330011278</v>
      </c>
      <c r="BF2460" s="17">
        <v>-1.0000000000000009</v>
      </c>
      <c r="BG2460" s="22">
        <v>2.1398617689012553</v>
      </c>
    </row>
    <row r="2461" spans="1:100" x14ac:dyDescent="0.25">
      <c r="A2461">
        <v>5702</v>
      </c>
      <c r="B2461" t="s">
        <v>2202</v>
      </c>
      <c r="C2461" s="48">
        <v>2</v>
      </c>
      <c r="D2461" s="22">
        <v>1438.079130859375</v>
      </c>
      <c r="E2461" s="17">
        <v>46.432426978837718</v>
      </c>
      <c r="F2461" s="17">
        <v>-63.28642195967678</v>
      </c>
      <c r="G2461" s="17">
        <v>1.6086410966715647E-2</v>
      </c>
      <c r="H2461" s="17">
        <v>2.6839527229021876</v>
      </c>
      <c r="I2461" s="17">
        <v>29.53354586232366</v>
      </c>
      <c r="J2461" s="17">
        <v>5.6429570062604721</v>
      </c>
      <c r="K2461" s="17">
        <v>-1.0000000000000009</v>
      </c>
      <c r="L2461" s="17">
        <v>-1.0000000000000009</v>
      </c>
      <c r="M2461" s="17">
        <v>-1.0000000000000009</v>
      </c>
      <c r="N2461" s="17">
        <v>0.16179313108245025</v>
      </c>
      <c r="O2461" s="17">
        <v>-1.0000000000000009</v>
      </c>
      <c r="P2461" s="17">
        <v>-1.0000000000000009</v>
      </c>
      <c r="Q2461" s="17">
        <v>2.8559669680153066</v>
      </c>
      <c r="R2461" s="17">
        <v>-1.0000000000000009</v>
      </c>
      <c r="S2461" s="17">
        <v>-0.3322115871913347</v>
      </c>
      <c r="T2461" s="17">
        <v>-2.0919385223558906E-2</v>
      </c>
      <c r="U2461" s="17">
        <v>-0.38853432067873789</v>
      </c>
      <c r="V2461" s="17">
        <v>-0.67679256630093265</v>
      </c>
      <c r="W2461" s="17">
        <v>-0.76673726412292709</v>
      </c>
      <c r="X2461" s="17">
        <v>-3.7138708894708494</v>
      </c>
      <c r="Y2461" s="17">
        <v>-4.6308617307615235E-2</v>
      </c>
      <c r="Z2461" s="17">
        <v>19.471097284539074</v>
      </c>
      <c r="AA2461" s="17">
        <v>-0.48378009313472958</v>
      </c>
      <c r="AB2461" s="17">
        <v>-0.41034179430512596</v>
      </c>
      <c r="AC2461" s="17">
        <v>0.50151513312528451</v>
      </c>
      <c r="AD2461" s="17">
        <v>-0.637243165722438</v>
      </c>
      <c r="AE2461" s="17">
        <v>-0.58377495972486648</v>
      </c>
      <c r="AF2461" s="17">
        <v>25.085263288881102</v>
      </c>
      <c r="AG2461" s="17">
        <v>-48.028786987475073</v>
      </c>
      <c r="AH2461" s="17">
        <v>-0.11936644270043201</v>
      </c>
      <c r="AI2461" s="17">
        <v>-9.9494583320683061E-2</v>
      </c>
      <c r="AJ2461" s="17">
        <v>0.33333333333333298</v>
      </c>
      <c r="AK2461" s="17">
        <v>0.22025133112249617</v>
      </c>
      <c r="AL2461" s="17">
        <v>0.35810325320490233</v>
      </c>
      <c r="AM2461" s="17">
        <v>0.33333333333333298</v>
      </c>
      <c r="AN2461" s="17">
        <v>-7.8297342213902887E-2</v>
      </c>
      <c r="AO2461" s="17">
        <v>-4.66086961029612E-2</v>
      </c>
      <c r="AP2461" s="17">
        <v>0.33333333333333298</v>
      </c>
      <c r="AQ2461" s="17">
        <v>2.1620609633963239</v>
      </c>
      <c r="AR2461" s="17">
        <v>2.2444243630026963</v>
      </c>
      <c r="AS2461" s="17">
        <v>-1.9267742752524173</v>
      </c>
      <c r="AT2461" s="17">
        <v>2.1502592308204918</v>
      </c>
      <c r="AU2461" s="17">
        <v>-1.0000000000000009</v>
      </c>
      <c r="AV2461" s="17">
        <v>-1.0000000000000009</v>
      </c>
      <c r="AW2461" s="17">
        <v>-1.0000000000000009</v>
      </c>
      <c r="AX2461" s="17">
        <v>-1.0000000000000009</v>
      </c>
      <c r="AY2461" s="17">
        <v>-5.2995708376224478E-2</v>
      </c>
      <c r="AZ2461" s="17">
        <v>0.74848804616733733</v>
      </c>
      <c r="BA2461" s="17">
        <v>-0.15549593137322026</v>
      </c>
      <c r="BB2461" s="17">
        <v>0.41407813091725321</v>
      </c>
      <c r="BC2461" s="17">
        <v>-8.7982254775800323E-2</v>
      </c>
      <c r="BD2461" s="17">
        <v>12.217804950381847</v>
      </c>
      <c r="BE2461" s="17">
        <v>-1.2320703831141051</v>
      </c>
      <c r="BF2461" s="17">
        <v>-1.0000000000000009</v>
      </c>
      <c r="BG2461" s="22">
        <v>-23.980214553502719</v>
      </c>
    </row>
    <row r="2462" spans="1:100" x14ac:dyDescent="0.25">
      <c r="A2462">
        <v>5705</v>
      </c>
      <c r="B2462" t="s">
        <v>2203</v>
      </c>
      <c r="C2462" s="48">
        <v>2</v>
      </c>
      <c r="D2462" s="22">
        <v>1405.8373046875001</v>
      </c>
      <c r="E2462" s="17">
        <v>40.699811827415765</v>
      </c>
      <c r="F2462" s="17">
        <v>-72.53452678376658</v>
      </c>
      <c r="G2462" s="17">
        <v>-4.8193302510764757E-2</v>
      </c>
      <c r="H2462" s="17">
        <v>2.0976095943220106</v>
      </c>
      <c r="I2462" s="17">
        <v>25.031898571436919</v>
      </c>
      <c r="J2462" s="17">
        <v>4.5311254460986916</v>
      </c>
      <c r="K2462" s="17">
        <v>-1.0000000000000011</v>
      </c>
      <c r="L2462" s="17">
        <v>-1.0000000000000011</v>
      </c>
      <c r="M2462" s="17">
        <v>-1.0000000000000011</v>
      </c>
      <c r="N2462" s="17">
        <v>0.1457746476722529</v>
      </c>
      <c r="O2462" s="17">
        <v>-1.0000000000000011</v>
      </c>
      <c r="P2462" s="17">
        <v>-1.0000000000000011</v>
      </c>
      <c r="Q2462" s="17">
        <v>2.6838906292647087</v>
      </c>
      <c r="R2462" s="17">
        <v>-1.0000000000000011</v>
      </c>
      <c r="S2462" s="17">
        <v>-0.55663419655411439</v>
      </c>
      <c r="T2462" s="17">
        <v>-4.6109389665677153E-2</v>
      </c>
      <c r="U2462" s="17">
        <v>-0.46401724908726344</v>
      </c>
      <c r="V2462" s="17">
        <v>-0.77569960850131714</v>
      </c>
      <c r="W2462" s="17">
        <v>-1.2679275729751942</v>
      </c>
      <c r="X2462" s="17">
        <v>-4.3313832772577259</v>
      </c>
      <c r="Y2462" s="17">
        <v>-6.8971838789140455E-2</v>
      </c>
      <c r="Z2462" s="17">
        <v>17.390268149337686</v>
      </c>
      <c r="AA2462" s="17">
        <v>-0.63703075844324752</v>
      </c>
      <c r="AB2462" s="17">
        <v>-0.63123908269840312</v>
      </c>
      <c r="AC2462" s="17">
        <v>-2.0346144498028487</v>
      </c>
      <c r="AD2462" s="17">
        <v>-0.83081806222742061</v>
      </c>
      <c r="AE2462" s="17">
        <v>-0.74588374097504007</v>
      </c>
      <c r="AF2462" s="17">
        <v>20.977851361638159</v>
      </c>
      <c r="AG2462" s="17">
        <v>-55.046508097703246</v>
      </c>
      <c r="AH2462" s="17">
        <v>-0.16791849073202408</v>
      </c>
      <c r="AI2462" s="17">
        <v>-0.15693773406876321</v>
      </c>
      <c r="AJ2462" s="17">
        <v>0.33333333333333298</v>
      </c>
      <c r="AK2462" s="17">
        <v>0.15544162934318251</v>
      </c>
      <c r="AL2462" s="17">
        <v>0.30149789287556117</v>
      </c>
      <c r="AM2462" s="17">
        <v>0.33333333333333298</v>
      </c>
      <c r="AN2462" s="17">
        <v>-0.1367229375254837</v>
      </c>
      <c r="AO2462" s="17">
        <v>-0.11045217335630769</v>
      </c>
      <c r="AP2462" s="17">
        <v>0.33333333333333298</v>
      </c>
      <c r="AQ2462" s="17">
        <v>1.4336760523854259</v>
      </c>
      <c r="AR2462" s="17">
        <v>2.2444243630026963</v>
      </c>
      <c r="AS2462" s="17">
        <v>-2.8539649260546911</v>
      </c>
      <c r="AT2462" s="17">
        <v>1.5015597441785076</v>
      </c>
      <c r="AU2462" s="17">
        <v>-1.0000000000000011</v>
      </c>
      <c r="AV2462" s="17">
        <v>-1.0000000000000011</v>
      </c>
      <c r="AW2462" s="17">
        <v>-1.0000000000000011</v>
      </c>
      <c r="AX2462" s="17">
        <v>-1.0000000000000011</v>
      </c>
      <c r="AY2462" s="17">
        <v>-6.2759968210134465E-2</v>
      </c>
      <c r="AZ2462" s="17">
        <v>0.81582782068985238</v>
      </c>
      <c r="BA2462" s="17">
        <v>-0.22023215733379764</v>
      </c>
      <c r="BB2462" s="17">
        <v>0.45157998889008832</v>
      </c>
      <c r="BC2462" s="17">
        <v>-0.12387813842014364</v>
      </c>
      <c r="BD2462" s="17">
        <v>13.217771867740336</v>
      </c>
      <c r="BE2462" s="17">
        <v>-2.1981079389970679</v>
      </c>
      <c r="BF2462" s="17">
        <v>-1.0000000000000011</v>
      </c>
      <c r="BG2462" s="22">
        <v>669.74336832984625</v>
      </c>
    </row>
    <row r="2463" spans="1:100" x14ac:dyDescent="0.25">
      <c r="A2463">
        <v>5706</v>
      </c>
      <c r="B2463" t="s">
        <v>2204</v>
      </c>
      <c r="C2463" s="48">
        <v>2</v>
      </c>
      <c r="D2463" s="22">
        <v>1436.68291015625</v>
      </c>
      <c r="E2463" s="17">
        <v>36.223721554960427</v>
      </c>
      <c r="F2463" s="17">
        <v>-79.755550862364927</v>
      </c>
      <c r="G2463" s="17">
        <v>-9.8383624486486132E-2</v>
      </c>
      <c r="H2463" s="17">
        <v>1.6397862964319083</v>
      </c>
      <c r="I2463" s="17">
        <v>21.516961825026343</v>
      </c>
      <c r="J2463" s="17">
        <v>3.6629948809735335</v>
      </c>
      <c r="K2463" s="17">
        <v>-1.0000000000000013</v>
      </c>
      <c r="L2463" s="17">
        <v>-1.0000000000000013</v>
      </c>
      <c r="M2463" s="17">
        <v>-1.0000000000000013</v>
      </c>
      <c r="N2463" s="17">
        <v>0.13326723598003659</v>
      </c>
      <c r="O2463" s="17">
        <v>-1.0000000000000013</v>
      </c>
      <c r="P2463" s="17">
        <v>-1.0000000000000013</v>
      </c>
      <c r="Q2463" s="17">
        <v>2.5495314920025063</v>
      </c>
      <c r="R2463" s="17">
        <v>-1.0000000000000013</v>
      </c>
      <c r="S2463" s="17">
        <v>-0.73186588962156374</v>
      </c>
      <c r="T2463" s="17">
        <v>-6.5778027951731377E-2</v>
      </c>
      <c r="U2463" s="17">
        <v>-0.52295516706384992</v>
      </c>
      <c r="V2463" s="17">
        <v>-0.85292733751791727</v>
      </c>
      <c r="W2463" s="17">
        <v>-1.6592625931790286</v>
      </c>
      <c r="X2463" s="17">
        <v>-4.8135438826854058</v>
      </c>
      <c r="Y2463" s="17">
        <v>-8.6667536570421561E-2</v>
      </c>
      <c r="Z2463" s="17">
        <v>15.765533398321601</v>
      </c>
      <c r="AA2463" s="17">
        <v>-0.75669059851896137</v>
      </c>
      <c r="AB2463" s="17">
        <v>-0.80371816557276099</v>
      </c>
      <c r="AC2463" s="17">
        <v>-4.0148529022332404</v>
      </c>
      <c r="AD2463" s="17">
        <v>-0.98196351475663479</v>
      </c>
      <c r="AE2463" s="17">
        <v>-0.8724600974313963</v>
      </c>
      <c r="AF2463" s="17">
        <v>17.77073801338927</v>
      </c>
      <c r="AG2463" s="17">
        <v>-60.526023531162124</v>
      </c>
      <c r="AH2463" s="17">
        <v>-0.20582847494718409</v>
      </c>
      <c r="AI2463" s="17">
        <v>-0.20178999110870921</v>
      </c>
      <c r="AJ2463" s="17">
        <v>0.33333333333333298</v>
      </c>
      <c r="AK2463" s="17">
        <v>0.10483748655101188</v>
      </c>
      <c r="AL2463" s="17">
        <v>0.25729979200075437</v>
      </c>
      <c r="AM2463" s="17">
        <v>0.33333333333333298</v>
      </c>
      <c r="AN2463" s="17">
        <v>-0.18234229831088539</v>
      </c>
      <c r="AO2463" s="17">
        <v>-0.16030187719043726</v>
      </c>
      <c r="AP2463" s="17">
        <v>0.33333333333333298</v>
      </c>
      <c r="AQ2463" s="17">
        <v>0.86494493601693545</v>
      </c>
      <c r="AR2463" s="17">
        <v>2.2444243630026963</v>
      </c>
      <c r="AS2463" s="17">
        <v>-3.5779257961190547</v>
      </c>
      <c r="AT2463" s="17">
        <v>0.99504790181547786</v>
      </c>
      <c r="AU2463" s="17">
        <v>-1.0000000000000013</v>
      </c>
      <c r="AV2463" s="17">
        <v>-1.0000000000000013</v>
      </c>
      <c r="AW2463" s="17">
        <v>-1.0000000000000013</v>
      </c>
      <c r="AX2463" s="17">
        <v>-1.0000000000000013</v>
      </c>
      <c r="AY2463" s="17">
        <v>-7.0384011915466727E-2</v>
      </c>
      <c r="AZ2463" s="17">
        <v>0.86840747268599228</v>
      </c>
      <c r="BA2463" s="17">
        <v>-0.27077892938175829</v>
      </c>
      <c r="BB2463" s="17">
        <v>0.48086186064273362</v>
      </c>
      <c r="BC2463" s="17">
        <v>-0.15190604738622501</v>
      </c>
      <c r="BD2463" s="17">
        <v>13.99855726381829</v>
      </c>
      <c r="BE2463" s="17">
        <v>-2.9524009086972418</v>
      </c>
      <c r="BF2463" s="17">
        <v>-1.0000000000000013</v>
      </c>
      <c r="BG2463" s="22">
        <v>-29.58750782742527</v>
      </c>
    </row>
    <row r="2464" spans="1:100" x14ac:dyDescent="0.25">
      <c r="A2464">
        <v>5708</v>
      </c>
      <c r="B2464" t="s">
        <v>2205</v>
      </c>
      <c r="C2464" s="48">
        <v>2</v>
      </c>
      <c r="D2464" s="22">
        <v>1498.7757714843751</v>
      </c>
      <c r="E2464" s="17">
        <v>78.430748678608239</v>
      </c>
      <c r="F2464" s="17">
        <v>-11.665333598107164</v>
      </c>
      <c r="G2464" s="17">
        <v>0.37488303280366242</v>
      </c>
      <c r="H2464" s="17">
        <v>5.956803866608321</v>
      </c>
      <c r="I2464" s="17">
        <v>54.660848914747227</v>
      </c>
      <c r="J2464" s="17">
        <v>11.84898043505976</v>
      </c>
      <c r="K2464" s="17">
        <v>-1.0000000000000002</v>
      </c>
      <c r="L2464" s="17">
        <v>-1.0000000000000002</v>
      </c>
      <c r="M2464" s="17">
        <v>-1.0000000000000002</v>
      </c>
      <c r="N2464" s="17">
        <v>0.251205130974819</v>
      </c>
      <c r="O2464" s="17">
        <v>-1.0000000000000002</v>
      </c>
      <c r="P2464" s="17">
        <v>-1.0000000000000002</v>
      </c>
      <c r="Q2464" s="17">
        <v>3.8164629892586914</v>
      </c>
      <c r="R2464" s="17">
        <v>-1.0000000000000002</v>
      </c>
      <c r="S2464" s="17">
        <v>0.92047094275503727</v>
      </c>
      <c r="T2464" s="17">
        <v>0.11968622747967914</v>
      </c>
      <c r="U2464" s="17">
        <v>3.2796426677926621E-2</v>
      </c>
      <c r="V2464" s="17">
        <v>-0.12471305789094414</v>
      </c>
      <c r="W2464" s="17">
        <v>2.0308077152368362</v>
      </c>
      <c r="X2464" s="17">
        <v>-0.26703911791948676</v>
      </c>
      <c r="Y2464" s="17">
        <v>8.0192993661178824E-2</v>
      </c>
      <c r="Z2464" s="17">
        <v>31.085873143670948</v>
      </c>
      <c r="AA2464" s="17">
        <v>0.37163474978028099</v>
      </c>
      <c r="AB2464" s="17">
        <v>0.82266309262885762</v>
      </c>
      <c r="AC2464" s="17">
        <v>14.657687861153235</v>
      </c>
      <c r="AD2464" s="17">
        <v>0.44325354437501219</v>
      </c>
      <c r="AE2464" s="17">
        <v>0.32108413089699744</v>
      </c>
      <c r="AF2464" s="17">
        <v>48.01202267003255</v>
      </c>
      <c r="AG2464" s="17">
        <v>-8.8572585047629708</v>
      </c>
      <c r="AH2464" s="17">
        <v>0.15164146748733517</v>
      </c>
      <c r="AI2464" s="17">
        <v>0.22114170021381369</v>
      </c>
      <c r="AJ2464" s="17">
        <v>0.33333333333333298</v>
      </c>
      <c r="AK2464" s="17">
        <v>0.58200624262850797</v>
      </c>
      <c r="AL2464" s="17">
        <v>0.67406315665322758</v>
      </c>
      <c r="AM2464" s="17">
        <v>0.33333333333333298</v>
      </c>
      <c r="AN2464" s="17">
        <v>0.24782275217562541</v>
      </c>
      <c r="AO2464" s="17">
        <v>0.30975294158308397</v>
      </c>
      <c r="AP2464" s="17">
        <v>0.33333333333333298</v>
      </c>
      <c r="AQ2464" s="17">
        <v>6.2277611871422431</v>
      </c>
      <c r="AR2464" s="17">
        <v>2.2444243630026963</v>
      </c>
      <c r="AS2464" s="17">
        <v>3.2486201891800306</v>
      </c>
      <c r="AT2464" s="17">
        <v>5.7711712075990906</v>
      </c>
      <c r="AU2464" s="17">
        <v>-1.0000000000000002</v>
      </c>
      <c r="AV2464" s="17">
        <v>-1.0000000000000002</v>
      </c>
      <c r="AW2464" s="17">
        <v>-1.0000000000000002</v>
      </c>
      <c r="AX2464" s="17">
        <v>-1.0000000000000002</v>
      </c>
      <c r="AY2464" s="17">
        <v>1.5064549598405239E-3</v>
      </c>
      <c r="AZ2464" s="17">
        <v>0.3726107700123229</v>
      </c>
      <c r="BA2464" s="17">
        <v>0.20584885267386088</v>
      </c>
      <c r="BB2464" s="17">
        <v>0.20475019173818107</v>
      </c>
      <c r="BC2464" s="17">
        <v>0.11238145396964366</v>
      </c>
      <c r="BD2464" s="17">
        <v>6.6361877886527978</v>
      </c>
      <c r="BE2464" s="17">
        <v>4.1601598068953587</v>
      </c>
      <c r="BF2464" s="17">
        <v>-1.0000000000000002</v>
      </c>
      <c r="BG2464" s="22">
        <v>101.30227823351811</v>
      </c>
    </row>
    <row r="2465" spans="1:100" x14ac:dyDescent="0.25">
      <c r="A2465">
        <v>5709</v>
      </c>
      <c r="B2465" t="s">
        <v>2206</v>
      </c>
      <c r="C2465" s="48">
        <v>2</v>
      </c>
      <c r="D2465" s="22">
        <v>1525.264697265625</v>
      </c>
      <c r="E2465" s="17">
        <v>126.37153016329648</v>
      </c>
      <c r="F2465" s="17">
        <v>65.674826312890289</v>
      </c>
      <c r="G2465" s="17">
        <v>0.91244217750882806</v>
      </c>
      <c r="H2465" s="17">
        <v>10.860281085960514</v>
      </c>
      <c r="I2465" s="17">
        <v>92.307277881814485</v>
      </c>
      <c r="J2465" s="17">
        <v>21.147018497195248</v>
      </c>
      <c r="K2465" s="17">
        <v>-0.999999999999999</v>
      </c>
      <c r="L2465" s="17">
        <v>-0.999999999999999</v>
      </c>
      <c r="M2465" s="17">
        <v>-0.999999999999999</v>
      </c>
      <c r="N2465" s="17">
        <v>0.3851646926408222</v>
      </c>
      <c r="O2465" s="17">
        <v>-0.999999999999999</v>
      </c>
      <c r="P2465" s="17">
        <v>-0.999999999999999</v>
      </c>
      <c r="Q2465" s="17">
        <v>5.2555050210059946</v>
      </c>
      <c r="R2465" s="17">
        <v>-0.999999999999999</v>
      </c>
      <c r="S2465" s="17">
        <v>2.797274982708049</v>
      </c>
      <c r="T2465" s="17">
        <v>0.33034549321782497</v>
      </c>
      <c r="U2465" s="17">
        <v>0.66404594911619541</v>
      </c>
      <c r="V2465" s="17">
        <v>0.70242791916371072</v>
      </c>
      <c r="W2465" s="17">
        <v>6.2221679311707518</v>
      </c>
      <c r="X2465" s="17">
        <v>4.897100749316416</v>
      </c>
      <c r="Y2465" s="17">
        <v>0.26972124910588513</v>
      </c>
      <c r="Z2465" s="17">
        <v>48.487455535420779</v>
      </c>
      <c r="AA2465" s="17">
        <v>1.6532412180108174</v>
      </c>
      <c r="AB2465" s="17">
        <v>2.6699855368706364</v>
      </c>
      <c r="AC2465" s="17">
        <v>35.866862197904709</v>
      </c>
      <c r="AD2465" s="17">
        <v>2.0620839680368217</v>
      </c>
      <c r="AE2465" s="17">
        <v>1.6767693554207446</v>
      </c>
      <c r="AF2465" s="17">
        <v>82.361535496253367</v>
      </c>
      <c r="AG2465" s="17">
        <v>49.830622223194389</v>
      </c>
      <c r="AH2465" s="17">
        <v>0.5576731064225402</v>
      </c>
      <c r="AI2465" s="17">
        <v>0.70152795763118592</v>
      </c>
      <c r="AJ2465" s="17">
        <v>0.33333333333333298</v>
      </c>
      <c r="AK2465" s="17">
        <v>1.1239975797443795</v>
      </c>
      <c r="AL2465" s="17">
        <v>1.1474431304925425</v>
      </c>
      <c r="AM2465" s="17">
        <v>0.33333333333333298</v>
      </c>
      <c r="AN2465" s="17">
        <v>0.73642500855604043</v>
      </c>
      <c r="AO2465" s="17">
        <v>0.84366392485677399</v>
      </c>
      <c r="AP2465" s="17">
        <v>0.33333333333333298</v>
      </c>
      <c r="AQ2465" s="17">
        <v>12.319107097020041</v>
      </c>
      <c r="AR2465" s="17">
        <v>2.2444243630026963</v>
      </c>
      <c r="AS2465" s="17">
        <v>11.002541080543542</v>
      </c>
      <c r="AT2465" s="17">
        <v>11.196122912340474</v>
      </c>
      <c r="AU2465" s="17">
        <v>-0.999999999999999</v>
      </c>
      <c r="AV2465" s="17">
        <v>-0.999999999999999</v>
      </c>
      <c r="AW2465" s="17">
        <v>-0.999999999999999</v>
      </c>
      <c r="AX2465" s="17">
        <v>-0.999999999999999</v>
      </c>
      <c r="AY2465" s="17">
        <v>8.3163122064222342E-2</v>
      </c>
      <c r="AZ2465" s="17">
        <v>-0.19053908922971935</v>
      </c>
      <c r="BA2465" s="17">
        <v>0.74722572534769283</v>
      </c>
      <c r="BB2465" s="17">
        <v>-0.10887078766762243</v>
      </c>
      <c r="BC2465" s="17">
        <v>0.41257197235223542</v>
      </c>
      <c r="BD2465" s="17">
        <v>-1.7263473215419687</v>
      </c>
      <c r="BE2465" s="17">
        <v>12.23895005345496</v>
      </c>
      <c r="BF2465" s="17">
        <v>-0.999999999999999</v>
      </c>
      <c r="BG2465" s="22">
        <v>605.04769440587063</v>
      </c>
    </row>
    <row r="2466" spans="1:100" x14ac:dyDescent="0.25">
      <c r="A2466">
        <v>5710</v>
      </c>
      <c r="B2466" t="s">
        <v>2207</v>
      </c>
      <c r="C2466" s="48">
        <v>2</v>
      </c>
      <c r="D2466" s="22">
        <v>1512.2254394531251</v>
      </c>
      <c r="E2466" s="17">
        <v>90.613076270587584</v>
      </c>
      <c r="F2466" s="17">
        <v>7.987728677332842</v>
      </c>
      <c r="G2466" s="17">
        <v>0.51148325912567483</v>
      </c>
      <c r="H2466" s="17">
        <v>7.2028362418843752</v>
      </c>
      <c r="I2466" s="17">
        <v>64.227258058316835</v>
      </c>
      <c r="J2466" s="17">
        <v>14.211723430223598</v>
      </c>
      <c r="K2466" s="17">
        <v>-0.99999999999999989</v>
      </c>
      <c r="L2466" s="17">
        <v>-0.99999999999999989</v>
      </c>
      <c r="M2466" s="17">
        <v>-0.99999999999999989</v>
      </c>
      <c r="N2466" s="17">
        <v>0.2852458623470106</v>
      </c>
      <c r="O2466" s="17">
        <v>-0.99999999999999989</v>
      </c>
      <c r="P2466" s="17">
        <v>-0.99999999999999989</v>
      </c>
      <c r="Q2466" s="17">
        <v>4.1821408298456735</v>
      </c>
      <c r="R2466" s="17">
        <v>-0.99999999999999989</v>
      </c>
      <c r="S2466" s="17">
        <v>1.3973893602814671</v>
      </c>
      <c r="T2466" s="17">
        <v>0.1732172736168302</v>
      </c>
      <c r="U2466" s="17">
        <v>0.19320450173360001</v>
      </c>
      <c r="V2466" s="17">
        <v>8.5473385366097956E-2</v>
      </c>
      <c r="W2466" s="17">
        <v>3.0958826185903501</v>
      </c>
      <c r="X2466" s="17">
        <v>1.0452307626531041</v>
      </c>
      <c r="Y2466" s="17">
        <v>0.1283543966308236</v>
      </c>
      <c r="Z2466" s="17">
        <v>35.507823949433757</v>
      </c>
      <c r="AA2466" s="17">
        <v>0.69730632534628778</v>
      </c>
      <c r="AB2466" s="17">
        <v>1.2920898830735879</v>
      </c>
      <c r="AC2466" s="17">
        <v>20.047193449589056</v>
      </c>
      <c r="AD2466" s="17">
        <v>0.8546177717856478</v>
      </c>
      <c r="AE2466" s="17">
        <v>0.66558000696087005</v>
      </c>
      <c r="AF2466" s="17">
        <v>56.740645877970216</v>
      </c>
      <c r="AG2466" s="17">
        <v>6.0560359089990703</v>
      </c>
      <c r="AH2466" s="17">
        <v>0.25481897701117917</v>
      </c>
      <c r="AI2466" s="17">
        <v>0.34321361012651469</v>
      </c>
      <c r="AJ2466" s="17">
        <v>0.33333333333333298</v>
      </c>
      <c r="AK2466" s="17">
        <v>0.71973274220318206</v>
      </c>
      <c r="AL2466" s="17">
        <v>0.7943546858731888</v>
      </c>
      <c r="AM2466" s="17">
        <v>0.33333333333333298</v>
      </c>
      <c r="AN2466" s="17">
        <v>0.37198244597009561</v>
      </c>
      <c r="AO2466" s="17">
        <v>0.4454261263281698</v>
      </c>
      <c r="AP2466" s="17">
        <v>0.33333333333333298</v>
      </c>
      <c r="AQ2466" s="17">
        <v>7.7756452443492714</v>
      </c>
      <c r="AR2466" s="17">
        <v>2.2444243630026963</v>
      </c>
      <c r="AS2466" s="17">
        <v>5.2189844906266512</v>
      </c>
      <c r="AT2466" s="17">
        <v>7.1497165043405362</v>
      </c>
      <c r="AU2466" s="17">
        <v>-0.99999999999999989</v>
      </c>
      <c r="AV2466" s="17">
        <v>-0.99999999999999989</v>
      </c>
      <c r="AW2466" s="17">
        <v>-0.99999999999999989</v>
      </c>
      <c r="AX2466" s="17">
        <v>-0.99999999999999989</v>
      </c>
      <c r="AY2466" s="17">
        <v>2.2256393486656173E-2</v>
      </c>
      <c r="AZ2466" s="17">
        <v>0.22950763618345993</v>
      </c>
      <c r="BA2466" s="17">
        <v>0.34341920946373417</v>
      </c>
      <c r="BB2466" s="17">
        <v>0.12505533920309722</v>
      </c>
      <c r="BC2466" s="17">
        <v>0.18866346526958133</v>
      </c>
      <c r="BD2466" s="17">
        <v>4.5111673142919546</v>
      </c>
      <c r="BE2466" s="17">
        <v>6.2130773080819104</v>
      </c>
      <c r="BF2466" s="17">
        <v>-0.99999999999999989</v>
      </c>
      <c r="BG2466" s="22">
        <v>481.24222576226992</v>
      </c>
    </row>
    <row r="2467" spans="1:100" x14ac:dyDescent="0.25">
      <c r="A2467">
        <v>5712</v>
      </c>
      <c r="B2467" t="s">
        <v>2208</v>
      </c>
      <c r="C2467" s="48">
        <v>2</v>
      </c>
      <c r="D2467" s="22">
        <v>1486.2440136718749</v>
      </c>
      <c r="E2467" s="17">
        <v>76.739076320078567</v>
      </c>
      <c r="F2467" s="17">
        <v>-14.394413239153208</v>
      </c>
      <c r="G2467" s="17">
        <v>0.35591434022064666</v>
      </c>
      <c r="H2467" s="17">
        <v>5.7837762976833664</v>
      </c>
      <c r="I2467" s="17">
        <v>53.332430367767984</v>
      </c>
      <c r="J2467" s="17">
        <v>11.52088328079674</v>
      </c>
      <c r="K2467" s="17">
        <v>-1.0000000000000002</v>
      </c>
      <c r="L2467" s="17">
        <v>-1.0000000000000002</v>
      </c>
      <c r="M2467" s="17">
        <v>-1.0000000000000002</v>
      </c>
      <c r="N2467" s="17">
        <v>0.24647813903574289</v>
      </c>
      <c r="O2467" s="17">
        <v>-1.0000000000000002</v>
      </c>
      <c r="P2467" s="17">
        <v>-1.0000000000000002</v>
      </c>
      <c r="Q2467" s="17">
        <v>3.7656839332550502</v>
      </c>
      <c r="R2467" s="17">
        <v>-1.0000000000000002</v>
      </c>
      <c r="S2467" s="17">
        <v>0.85424470658532881</v>
      </c>
      <c r="T2467" s="17">
        <v>0.11225275547774274</v>
      </c>
      <c r="U2467" s="17">
        <v>1.052170909150292E-2</v>
      </c>
      <c r="V2467" s="17">
        <v>-0.15390014004014729</v>
      </c>
      <c r="W2467" s="17">
        <v>1.8829084110880083</v>
      </c>
      <c r="X2467" s="17">
        <v>-0.44926461359219105</v>
      </c>
      <c r="Y2467" s="17">
        <v>7.3505165449647386E-2</v>
      </c>
      <c r="Z2467" s="17">
        <v>30.471828586716821</v>
      </c>
      <c r="AA2467" s="17">
        <v>0.32641107653851498</v>
      </c>
      <c r="AB2467" s="17">
        <v>0.75747716491899308</v>
      </c>
      <c r="AC2467" s="17">
        <v>13.909285918974238</v>
      </c>
      <c r="AD2467" s="17">
        <v>0.3861303478803903</v>
      </c>
      <c r="AE2467" s="17">
        <v>0.27324646221138355</v>
      </c>
      <c r="AF2467" s="17">
        <v>46.799941440283767</v>
      </c>
      <c r="AG2467" s="17">
        <v>-10.928160616358324</v>
      </c>
      <c r="AH2467" s="17">
        <v>0.13731394759710208</v>
      </c>
      <c r="AI2467" s="17">
        <v>0.2041904506112171</v>
      </c>
      <c r="AJ2467" s="17">
        <v>0.33333333333333298</v>
      </c>
      <c r="AK2467" s="17">
        <v>0.56288115256600446</v>
      </c>
      <c r="AL2467" s="17">
        <v>0.65735913573355942</v>
      </c>
      <c r="AM2467" s="17">
        <v>0.33333333333333298</v>
      </c>
      <c r="AN2467" s="17">
        <v>0.23058158701652232</v>
      </c>
      <c r="AO2467" s="17">
        <v>0.29091298060731269</v>
      </c>
      <c r="AP2467" s="17">
        <v>0.33333333333333298</v>
      </c>
      <c r="AQ2467" s="17">
        <v>6.0128176425678959</v>
      </c>
      <c r="AR2467" s="17">
        <v>2.2444243630026963</v>
      </c>
      <c r="AS2467" s="17">
        <v>2.9750098466716395</v>
      </c>
      <c r="AT2467" s="17">
        <v>5.5797425207680131</v>
      </c>
      <c r="AU2467" s="17">
        <v>-1.0000000000000002</v>
      </c>
      <c r="AV2467" s="17">
        <v>-1.0000000000000002</v>
      </c>
      <c r="AW2467" s="17">
        <v>-1.0000000000000002</v>
      </c>
      <c r="AX2467" s="17">
        <v>-1.0000000000000002</v>
      </c>
      <c r="AY2467" s="17">
        <v>-1.3749400102073019E-3</v>
      </c>
      <c r="AZ2467" s="17">
        <v>0.39248247466724001</v>
      </c>
      <c r="BA2467" s="17">
        <v>0.18674544503871271</v>
      </c>
      <c r="BB2467" s="17">
        <v>0.21581684366760892</v>
      </c>
      <c r="BC2467" s="17">
        <v>0.10178871879692396</v>
      </c>
      <c r="BD2467" s="17">
        <v>6.9312741233982749</v>
      </c>
      <c r="BE2467" s="17">
        <v>3.8750858943053217</v>
      </c>
      <c r="BF2467" s="17">
        <v>-1.0000000000000002</v>
      </c>
      <c r="BG2467" s="22">
        <v>282.39133157069193</v>
      </c>
    </row>
    <row r="2468" spans="1:100" x14ac:dyDescent="0.25">
      <c r="A2468">
        <v>5713</v>
      </c>
      <c r="B2468" t="s">
        <v>2209</v>
      </c>
      <c r="C2468" s="48">
        <v>2</v>
      </c>
      <c r="D2468" s="22">
        <v>1509.8951855468749</v>
      </c>
      <c r="E2468" s="17">
        <v>92.57472558529966</v>
      </c>
      <c r="F2468" s="17">
        <v>11.152346920729356</v>
      </c>
      <c r="G2468" s="17">
        <v>0.53347919859872861</v>
      </c>
      <c r="H2468" s="17">
        <v>7.403477583747371</v>
      </c>
      <c r="I2468" s="17">
        <v>65.767681249127577</v>
      </c>
      <c r="J2468" s="17">
        <v>14.592182184292518</v>
      </c>
      <c r="K2468" s="17">
        <v>-0.99999999999999978</v>
      </c>
      <c r="L2468" s="17">
        <v>-0.99999999999999978</v>
      </c>
      <c r="M2468" s="17">
        <v>-0.99999999999999978</v>
      </c>
      <c r="N2468" s="17">
        <v>0.29072724321321897</v>
      </c>
      <c r="O2468" s="17">
        <v>-0.99999999999999978</v>
      </c>
      <c r="P2468" s="17">
        <v>-0.99999999999999978</v>
      </c>
      <c r="Q2468" s="17">
        <v>4.2410238043820936</v>
      </c>
      <c r="R2468" s="17">
        <v>-0.99999999999999978</v>
      </c>
      <c r="S2468" s="17">
        <v>1.474184757536277</v>
      </c>
      <c r="T2468" s="17">
        <v>0.18183706644196315</v>
      </c>
      <c r="U2468" s="17">
        <v>0.21903408053382981</v>
      </c>
      <c r="V2468" s="17">
        <v>0.11931848510290063</v>
      </c>
      <c r="W2468" s="17">
        <v>3.2673854318668547</v>
      </c>
      <c r="X2468" s="17">
        <v>1.2565379445119582</v>
      </c>
      <c r="Y2468" s="17">
        <v>0.1361095470663756</v>
      </c>
      <c r="Z2468" s="17">
        <v>36.21986495328315</v>
      </c>
      <c r="AA2468" s="17">
        <v>0.74974732385061871</v>
      </c>
      <c r="AB2468" s="17">
        <v>1.3676789472184125</v>
      </c>
      <c r="AC2468" s="17">
        <v>20.915034169219076</v>
      </c>
      <c r="AD2468" s="17">
        <v>0.92085735931146828</v>
      </c>
      <c r="AE2468" s="17">
        <v>0.72105217302269498</v>
      </c>
      <c r="AF2468" s="17">
        <v>58.14616527522432</v>
      </c>
      <c r="AG2468" s="17">
        <v>8.4574369176303339</v>
      </c>
      <c r="AH2468" s="17">
        <v>0.27143305090822345</v>
      </c>
      <c r="AI2468" s="17">
        <v>0.3628701393585394</v>
      </c>
      <c r="AJ2468" s="17">
        <v>0.33333333333333298</v>
      </c>
      <c r="AK2468" s="17">
        <v>0.74191003890354568</v>
      </c>
      <c r="AL2468" s="17">
        <v>0.81372453076353324</v>
      </c>
      <c r="AM2468" s="17">
        <v>0.33333333333333298</v>
      </c>
      <c r="AN2468" s="17">
        <v>0.39197515889033735</v>
      </c>
      <c r="AO2468" s="17">
        <v>0.46727278969118968</v>
      </c>
      <c r="AP2468" s="17">
        <v>0.33333333333333298</v>
      </c>
      <c r="AQ2468" s="17">
        <v>8.0248920058690505</v>
      </c>
      <c r="AR2468" s="17">
        <v>2.2444243630026963</v>
      </c>
      <c r="AS2468" s="17">
        <v>5.5362607871703968</v>
      </c>
      <c r="AT2468" s="17">
        <v>7.3716956307623889</v>
      </c>
      <c r="AU2468" s="17">
        <v>-0.99999999999999978</v>
      </c>
      <c r="AV2468" s="17">
        <v>-0.99999999999999978</v>
      </c>
      <c r="AW2468" s="17">
        <v>-0.99999999999999978</v>
      </c>
      <c r="AX2468" s="17">
        <v>-0.99999999999999978</v>
      </c>
      <c r="AY2468" s="17">
        <v>2.5597635329327066E-2</v>
      </c>
      <c r="AZ2468" s="17">
        <v>0.20646457135951285</v>
      </c>
      <c r="BA2468" s="17">
        <v>0.36557136340016455</v>
      </c>
      <c r="BB2468" s="17">
        <v>0.11222254089906424</v>
      </c>
      <c r="BC2468" s="17">
        <v>0.20094671361121194</v>
      </c>
      <c r="BD2468" s="17">
        <v>4.1689876342755037</v>
      </c>
      <c r="BE2468" s="17">
        <v>6.5436466659453778</v>
      </c>
      <c r="BF2468" s="17">
        <v>-0.99999999999999978</v>
      </c>
      <c r="BG2468" s="22">
        <v>132.07809156246117</v>
      </c>
    </row>
    <row r="2469" spans="1:100" x14ac:dyDescent="0.25">
      <c r="A2469">
        <v>5714</v>
      </c>
      <c r="B2469" t="s">
        <v>2210</v>
      </c>
      <c r="C2469" s="48">
        <v>2</v>
      </c>
      <c r="D2469" s="22">
        <v>1412.5797656249999</v>
      </c>
      <c r="E2469" s="17">
        <v>52.640761308449008</v>
      </c>
      <c r="F2469" s="17">
        <v>-53.270866206034583</v>
      </c>
      <c r="G2469" s="17">
        <v>8.570035527289005E-2</v>
      </c>
      <c r="H2469" s="17">
        <v>3.3189533426791957</v>
      </c>
      <c r="I2469" s="17">
        <v>34.40876086936656</v>
      </c>
      <c r="J2469" s="17">
        <v>6.8470535418504284</v>
      </c>
      <c r="K2469" s="17">
        <v>-1.0000000000000009</v>
      </c>
      <c r="L2469" s="17">
        <v>-1.0000000000000009</v>
      </c>
      <c r="M2469" s="17">
        <v>-1.0000000000000009</v>
      </c>
      <c r="N2469" s="17">
        <v>0.17914090305684649</v>
      </c>
      <c r="O2469" s="17">
        <v>-1.0000000000000009</v>
      </c>
      <c r="P2469" s="17">
        <v>-1.0000000000000009</v>
      </c>
      <c r="Q2469" s="17">
        <v>3.0423230050003065</v>
      </c>
      <c r="R2469" s="17">
        <v>-1.0000000000000009</v>
      </c>
      <c r="S2469" s="17">
        <v>-8.9165341586954883E-2</v>
      </c>
      <c r="T2469" s="17">
        <v>6.3610034315686736E-3</v>
      </c>
      <c r="U2469" s="17">
        <v>-0.30678746634437692</v>
      </c>
      <c r="V2469" s="17">
        <v>-0.56967775581506774</v>
      </c>
      <c r="W2469" s="17">
        <v>-0.22395584274245861</v>
      </c>
      <c r="X2469" s="17">
        <v>-3.0451144397889682</v>
      </c>
      <c r="Y2469" s="17">
        <v>-2.1764695863937505E-2</v>
      </c>
      <c r="Z2469" s="17">
        <v>21.724603339436509</v>
      </c>
      <c r="AA2469" s="17">
        <v>-0.31781197189522103</v>
      </c>
      <c r="AB2469" s="17">
        <v>-0.17111341726853802</v>
      </c>
      <c r="AC2469" s="17">
        <v>3.2481045932829176</v>
      </c>
      <c r="AD2469" s="17">
        <v>-0.42760452025628637</v>
      </c>
      <c r="AE2469" s="17">
        <v>-0.4082136347129719</v>
      </c>
      <c r="AF2469" s="17">
        <v>29.533527440615067</v>
      </c>
      <c r="AG2469" s="17">
        <v>-40.428702604789713</v>
      </c>
      <c r="AH2469" s="17">
        <v>-6.6785318971464835E-2</v>
      </c>
      <c r="AI2469" s="17">
        <v>-3.7284531647864494E-2</v>
      </c>
      <c r="AJ2469" s="17">
        <v>0.33333333333333298</v>
      </c>
      <c r="AK2469" s="17">
        <v>0.29043924463498438</v>
      </c>
      <c r="AL2469" s="17">
        <v>0.41940599069731821</v>
      </c>
      <c r="AM2469" s="17">
        <v>0.33333333333333298</v>
      </c>
      <c r="AN2469" s="17">
        <v>-1.5023318139412045E-2</v>
      </c>
      <c r="AO2469" s="17">
        <v>2.2532811059854774E-2</v>
      </c>
      <c r="AP2469" s="17">
        <v>0.33333333333333298</v>
      </c>
      <c r="AQ2469" s="17">
        <v>2.9508906560852104</v>
      </c>
      <c r="AR2469" s="17">
        <v>2.2444243630026963</v>
      </c>
      <c r="AS2469" s="17">
        <v>-0.92264101400557408</v>
      </c>
      <c r="AT2469" s="17">
        <v>2.8527908304729972</v>
      </c>
      <c r="AU2469" s="17">
        <v>-1.0000000000000009</v>
      </c>
      <c r="AV2469" s="17">
        <v>-1.0000000000000009</v>
      </c>
      <c r="AW2469" s="17">
        <v>-1.0000000000000009</v>
      </c>
      <c r="AX2469" s="17">
        <v>-1.0000000000000009</v>
      </c>
      <c r="AY2469" s="17">
        <v>-4.2421164659458201E-2</v>
      </c>
      <c r="AZ2469" s="17">
        <v>0.67556010265926592</v>
      </c>
      <c r="BA2469" s="17">
        <v>-8.5387591046059863E-2</v>
      </c>
      <c r="BB2469" s="17">
        <v>0.37346419362561278</v>
      </c>
      <c r="BC2469" s="17">
        <v>-4.9107563062781551E-2</v>
      </c>
      <c r="BD2469" s="17">
        <v>11.134856108094331</v>
      </c>
      <c r="BE2469" s="17">
        <v>-0.1858665191770088</v>
      </c>
      <c r="BF2469" s="17">
        <v>-1.0000000000000009</v>
      </c>
      <c r="BG2469" s="22">
        <v>-42.279155544874357</v>
      </c>
    </row>
    <row r="2470" spans="1:100" x14ac:dyDescent="0.25">
      <c r="A2470">
        <v>5715</v>
      </c>
      <c r="B2470" t="s">
        <v>2211</v>
      </c>
      <c r="C2470" s="48">
        <v>2</v>
      </c>
      <c r="D2470" s="22">
        <v>1519.3647851562498</v>
      </c>
      <c r="E2470" s="17">
        <v>139.01841221988028</v>
      </c>
      <c r="F2470" s="17">
        <v>86.077328114912717</v>
      </c>
      <c r="G2470" s="17">
        <v>1.0542514449212845</v>
      </c>
      <c r="H2470" s="17">
        <v>12.153829003615948</v>
      </c>
      <c r="I2470" s="17">
        <v>102.23848743354287</v>
      </c>
      <c r="J2470" s="17">
        <v>23.599861089404804</v>
      </c>
      <c r="K2470" s="17">
        <v>-0.99999999999999867</v>
      </c>
      <c r="L2470" s="17">
        <v>-0.99999999999999867</v>
      </c>
      <c r="M2470" s="17">
        <v>-0.99999999999999867</v>
      </c>
      <c r="N2470" s="17">
        <v>0.4205035153357069</v>
      </c>
      <c r="O2470" s="17">
        <v>-0.99999999999999867</v>
      </c>
      <c r="P2470" s="17">
        <v>-0.99999999999999867</v>
      </c>
      <c r="Q2470" s="17">
        <v>5.635127427782729</v>
      </c>
      <c r="R2470" s="17">
        <v>-0.99999999999999867</v>
      </c>
      <c r="S2470" s="17">
        <v>3.2923799560007074</v>
      </c>
      <c r="T2470" s="17">
        <v>0.38591786407639739</v>
      </c>
      <c r="U2470" s="17">
        <v>0.83057094122758657</v>
      </c>
      <c r="V2470" s="17">
        <v>0.92062950155382584</v>
      </c>
      <c r="W2470" s="17">
        <v>7.3278578399700871</v>
      </c>
      <c r="X2470" s="17">
        <v>6.2594120384115728</v>
      </c>
      <c r="Y2470" s="17">
        <v>0.31971921365230882</v>
      </c>
      <c r="Z2470" s="17">
        <v>53.078030684402762</v>
      </c>
      <c r="AA2470" s="17">
        <v>1.9913317819254517</v>
      </c>
      <c r="AB2470" s="17">
        <v>3.1573132013199054</v>
      </c>
      <c r="AC2470" s="17">
        <v>41.461888354082191</v>
      </c>
      <c r="AD2470" s="17">
        <v>2.4891349422517375</v>
      </c>
      <c r="AE2470" s="17">
        <v>2.0344020557946658</v>
      </c>
      <c r="AF2470" s="17">
        <v>91.423011424698004</v>
      </c>
      <c r="AG2470" s="17">
        <v>65.312612352086859</v>
      </c>
      <c r="AH2470" s="17">
        <v>0.66478513275642537</v>
      </c>
      <c r="AI2470" s="17">
        <v>0.82825489346767456</v>
      </c>
      <c r="AJ2470" s="17">
        <v>0.33333333333333298</v>
      </c>
      <c r="AK2470" s="17">
        <v>1.2669760691205663</v>
      </c>
      <c r="AL2470" s="17">
        <v>1.2723217935365869</v>
      </c>
      <c r="AM2470" s="17">
        <v>0.33333333333333298</v>
      </c>
      <c r="AN2470" s="17">
        <v>0.8653193427253203</v>
      </c>
      <c r="AO2470" s="17">
        <v>0.98451079937703301</v>
      </c>
      <c r="AP2470" s="17">
        <v>0.33333333333333298</v>
      </c>
      <c r="AQ2470" s="17">
        <v>13.926017349675877</v>
      </c>
      <c r="AR2470" s="17">
        <v>2.2444243630026963</v>
      </c>
      <c r="AS2470" s="17">
        <v>13.048042216574787</v>
      </c>
      <c r="AT2470" s="17">
        <v>12.627236929420908</v>
      </c>
      <c r="AU2470" s="17">
        <v>-0.99999999999999867</v>
      </c>
      <c r="AV2470" s="17">
        <v>-0.99999999999999867</v>
      </c>
      <c r="AW2470" s="17">
        <v>-0.99999999999999867</v>
      </c>
      <c r="AX2470" s="17">
        <v>-0.99999999999999867</v>
      </c>
      <c r="AY2470" s="17">
        <v>0.10470432781892362</v>
      </c>
      <c r="AZ2470" s="17">
        <v>-0.33909924259915497</v>
      </c>
      <c r="BA2470" s="17">
        <v>0.89004211767235486</v>
      </c>
      <c r="BB2470" s="17">
        <v>-0.19160468173821238</v>
      </c>
      <c r="BC2470" s="17">
        <v>0.49176288169738114</v>
      </c>
      <c r="BD2470" s="17">
        <v>-3.932402207536116</v>
      </c>
      <c r="BE2470" s="17">
        <v>14.370152429468614</v>
      </c>
      <c r="BF2470" s="17">
        <v>-0.99999999999999867</v>
      </c>
      <c r="BG2470" s="22">
        <v>463.29116839537642</v>
      </c>
    </row>
    <row r="2471" spans="1:100" x14ac:dyDescent="0.25">
      <c r="A2471">
        <v>5716</v>
      </c>
      <c r="B2471" t="s">
        <v>2212</v>
      </c>
      <c r="C2471" s="48">
        <v>3</v>
      </c>
      <c r="D2471" s="22">
        <v>1576.3884230915537</v>
      </c>
      <c r="E2471" s="17">
        <v>113.95108509318696</v>
      </c>
      <c r="F2471" s="17">
        <v>91.330873390712526</v>
      </c>
      <c r="G2471" s="17">
        <v>0.59585819607180823</v>
      </c>
      <c r="H2471" s="17">
        <v>9.6951922650795197</v>
      </c>
      <c r="I2471" s="17">
        <v>90.077468754486375</v>
      </c>
      <c r="J2471" s="17">
        <v>17.251631194762883</v>
      </c>
      <c r="K2471" s="17">
        <v>-0.99999999999999822</v>
      </c>
      <c r="L2471" s="17">
        <v>-0.99999999999999822</v>
      </c>
      <c r="M2471" s="17">
        <v>-0.99999999999999822</v>
      </c>
      <c r="N2471" s="17">
        <v>0.19363432506025094</v>
      </c>
      <c r="O2471" s="17">
        <v>-0.99999999999999822</v>
      </c>
      <c r="P2471" s="17">
        <v>-0.99999999999999822</v>
      </c>
      <c r="Q2471" s="17">
        <v>4.6160257038576287</v>
      </c>
      <c r="R2471" s="17">
        <v>-0.99999999999999822</v>
      </c>
      <c r="S2471" s="17">
        <v>2.5346610927479318</v>
      </c>
      <c r="T2471" s="17">
        <v>0.35567513573869974</v>
      </c>
      <c r="U2471" s="17">
        <v>4.9221878630117451E-3</v>
      </c>
      <c r="V2471" s="17">
        <v>5.5806212604493192E-2</v>
      </c>
      <c r="W2471" s="17">
        <v>5.0791665612218875</v>
      </c>
      <c r="X2471" s="17">
        <v>6.0280124821511123</v>
      </c>
      <c r="Y2471" s="17">
        <v>-0.1010577434124086</v>
      </c>
      <c r="Z2471" s="17">
        <v>59.263904682584482</v>
      </c>
      <c r="AA2471" s="17">
        <v>0.48291304877828356</v>
      </c>
      <c r="AB2471" s="17">
        <v>0.36271654111225166</v>
      </c>
      <c r="AC2471" s="17">
        <v>20.888966273379506</v>
      </c>
      <c r="AD2471" s="17">
        <v>0.43307727062123225</v>
      </c>
      <c r="AE2471" s="17">
        <v>1.3386393318291814</v>
      </c>
      <c r="AF2471" s="17">
        <v>81.854226828905396</v>
      </c>
      <c r="AG2471" s="17">
        <v>67.18271028401621</v>
      </c>
      <c r="AH2471" s="17">
        <v>0.14548849312499942</v>
      </c>
      <c r="AI2471" s="17">
        <v>0.3140642910491398</v>
      </c>
      <c r="AJ2471" s="17">
        <v>0.33333333333333298</v>
      </c>
      <c r="AK2471" s="17">
        <v>1.0960585495323067</v>
      </c>
      <c r="AL2471" s="17">
        <v>0.91881832300125621</v>
      </c>
      <c r="AM2471" s="17">
        <v>0.33333333333333298</v>
      </c>
      <c r="AN2471" s="17">
        <v>0.28582489555309759</v>
      </c>
      <c r="AO2471" s="17">
        <v>0.4117657710658062</v>
      </c>
      <c r="AP2471" s="17">
        <v>0.33333333333333298</v>
      </c>
      <c r="AQ2471" s="17">
        <v>8.2232419255810054</v>
      </c>
      <c r="AR2471" s="17">
        <v>3.1828894337692049</v>
      </c>
      <c r="AS2471" s="17">
        <v>3.1081562656706141</v>
      </c>
      <c r="AT2471" s="17">
        <v>10.960585495323068</v>
      </c>
      <c r="AU2471" s="17">
        <v>-0.99999999999999822</v>
      </c>
      <c r="AV2471" s="17">
        <v>-0.99999999999999822</v>
      </c>
      <c r="AW2471" s="17">
        <v>-0.99999999999999822</v>
      </c>
      <c r="AX2471" s="17">
        <v>-0.99999999999999822</v>
      </c>
      <c r="AY2471" s="17">
        <v>-6.0929218120798767E-3</v>
      </c>
      <c r="AZ2471" s="17">
        <v>-0.17550591096124246</v>
      </c>
      <c r="BA2471" s="17">
        <v>-0.34269977348888281</v>
      </c>
      <c r="BB2471" s="17">
        <v>-3.5867025879278765E-2</v>
      </c>
      <c r="BC2471" s="17">
        <v>-5.4706228968607801E-2</v>
      </c>
      <c r="BD2471" s="17">
        <v>-1.7742052017881811</v>
      </c>
      <c r="BE2471" s="17">
        <v>-3.0811545916596095</v>
      </c>
      <c r="BF2471" s="17">
        <v>-0.99999999999999822</v>
      </c>
      <c r="CU2471" t="e">
        <v>#N/A</v>
      </c>
      <c r="CV2471" t="e">
        <v>#N/A</v>
      </c>
    </row>
    <row r="2472" spans="1:100" x14ac:dyDescent="0.25">
      <c r="A2472">
        <v>5719</v>
      </c>
      <c r="B2472" t="s">
        <v>2213</v>
      </c>
      <c r="C2472" s="48">
        <v>3</v>
      </c>
      <c r="D2472" s="22">
        <v>1422.3843469022927</v>
      </c>
      <c r="E2472" s="17">
        <v>65.4513398819321</v>
      </c>
      <c r="F2472" s="17">
        <v>-37.173014187428663</v>
      </c>
      <c r="G2472" s="17">
        <v>0.64261168973852056</v>
      </c>
      <c r="H2472" s="17">
        <v>7.2918019555643143</v>
      </c>
      <c r="I2472" s="17">
        <v>42.737974471123181</v>
      </c>
      <c r="J2472" s="17">
        <v>5.7707197938456423</v>
      </c>
      <c r="K2472" s="17">
        <v>-1</v>
      </c>
      <c r="L2472" s="17">
        <v>-1</v>
      </c>
      <c r="M2472" s="17">
        <v>-1</v>
      </c>
      <c r="N2472" s="17">
        <v>0.50241039143006128</v>
      </c>
      <c r="O2472" s="17">
        <v>-1</v>
      </c>
      <c r="P2472" s="17">
        <v>-1</v>
      </c>
      <c r="Q2472" s="17">
        <v>5.9622233166585934</v>
      </c>
      <c r="R2472" s="17">
        <v>-1</v>
      </c>
      <c r="S2472" s="17">
        <v>0.95486940630480288</v>
      </c>
      <c r="T2472" s="17">
        <v>8.8610232382393517E-2</v>
      </c>
      <c r="U2472" s="17">
        <v>-0.2900800868519417</v>
      </c>
      <c r="V2472" s="17">
        <v>-9.309508366712646E-2</v>
      </c>
      <c r="W2472" s="17">
        <v>1.3295786389057225</v>
      </c>
      <c r="X2472" s="17">
        <v>-2.0332551514615567</v>
      </c>
      <c r="Y2472" s="17">
        <v>0.16256062952731931</v>
      </c>
      <c r="Z2472" s="17">
        <v>27.083221273466833</v>
      </c>
      <c r="AA2472" s="17">
        <v>0.46547715942880713</v>
      </c>
      <c r="AB2472" s="17">
        <v>2.6999320017208892</v>
      </c>
      <c r="AC2472" s="17">
        <v>4.4451637434674529</v>
      </c>
      <c r="AD2472" s="17">
        <v>1.1952757993204028</v>
      </c>
      <c r="AE2472" s="17">
        <v>0.8301305570674371</v>
      </c>
      <c r="AF2472" s="17">
        <v>35.058447575722639</v>
      </c>
      <c r="AG2472" s="17">
        <v>-25.57461621431446</v>
      </c>
      <c r="AH2472" s="17">
        <v>0.2475601881777767</v>
      </c>
      <c r="AI2472" s="17">
        <v>0.2925428308632857</v>
      </c>
      <c r="AJ2472" s="17">
        <v>0.33333333333333298</v>
      </c>
      <c r="AK2472" s="17">
        <v>0.3199950717243874</v>
      </c>
      <c r="AL2472" s="17">
        <v>0.4138491578933477</v>
      </c>
      <c r="AM2472" s="17">
        <v>0.33333333333333298</v>
      </c>
      <c r="AN2472" s="17">
        <v>0.68755199934998046</v>
      </c>
      <c r="AO2472" s="17">
        <v>0.82951339032347859</v>
      </c>
      <c r="AP2472" s="17">
        <v>0.33333333333333298</v>
      </c>
      <c r="AQ2472" s="17">
        <v>7.6795268954005618</v>
      </c>
      <c r="AR2472" s="17">
        <v>2.8324531780196107</v>
      </c>
      <c r="AS2472" s="17">
        <v>-0.26168410141784104</v>
      </c>
      <c r="AT2472" s="17">
        <v>3.1999507172438744</v>
      </c>
      <c r="AU2472" s="17">
        <v>-1</v>
      </c>
      <c r="AV2472" s="17">
        <v>-1</v>
      </c>
      <c r="AW2472" s="17">
        <v>-1</v>
      </c>
      <c r="AX2472" s="17">
        <v>-1</v>
      </c>
      <c r="AY2472" s="17">
        <v>9.0527675066605987E-3</v>
      </c>
      <c r="AZ2472" s="17">
        <v>-0.36523615009762711</v>
      </c>
      <c r="BA2472" s="17">
        <v>0.36411343122752438</v>
      </c>
      <c r="BB2472" s="17">
        <v>0.27368995726654405</v>
      </c>
      <c r="BC2472" s="17">
        <v>0.31300919544853473</v>
      </c>
      <c r="BD2472" s="17">
        <v>5.0160681811754646</v>
      </c>
      <c r="BE2472" s="17">
        <v>9.6457970423509884</v>
      </c>
      <c r="BF2472" s="17">
        <v>-1</v>
      </c>
      <c r="CU2472" t="e">
        <v>#N/A</v>
      </c>
      <c r="CV2472" t="e">
        <v>#N/A</v>
      </c>
    </row>
    <row r="2473" spans="1:100" x14ac:dyDescent="0.25">
      <c r="A2473">
        <v>5720</v>
      </c>
      <c r="B2473" t="s">
        <v>2214</v>
      </c>
      <c r="C2473" s="48">
        <v>2</v>
      </c>
      <c r="D2473" s="22">
        <v>1479.9400585937499</v>
      </c>
      <c r="E2473" s="17">
        <v>6.2198630844240199</v>
      </c>
      <c r="F2473" s="17">
        <v>-128.15908414225871</v>
      </c>
      <c r="G2473" s="17">
        <v>-0.43481636500048387</v>
      </c>
      <c r="H2473" s="17">
        <v>-1.4290672338329689</v>
      </c>
      <c r="I2473" s="17">
        <v>-2.0441502734435346</v>
      </c>
      <c r="J2473" s="17">
        <v>-2.1562055874017254</v>
      </c>
      <c r="K2473" s="17">
        <v>-1.000000000000002</v>
      </c>
      <c r="L2473" s="17">
        <v>-1.000000000000002</v>
      </c>
      <c r="M2473" s="17">
        <v>-1.000000000000002</v>
      </c>
      <c r="N2473" s="17">
        <v>4.9428307941586119E-2</v>
      </c>
      <c r="O2473" s="17">
        <v>-1.000000000000002</v>
      </c>
      <c r="P2473" s="17">
        <v>-1.000000000000002</v>
      </c>
      <c r="Q2473" s="17">
        <v>1.6489034230276722</v>
      </c>
      <c r="R2473" s="17">
        <v>-1.000000000000002</v>
      </c>
      <c r="S2473" s="17">
        <v>-1.9064684106435952</v>
      </c>
      <c r="T2473" s="17">
        <v>-0.19761965837515652</v>
      </c>
      <c r="U2473" s="17">
        <v>-0.91802426573677653</v>
      </c>
      <c r="V2473" s="17">
        <v>-1.3705955949420372</v>
      </c>
      <c r="W2473" s="17">
        <v>-4.2824359087430128</v>
      </c>
      <c r="X2473" s="17">
        <v>-8.0455337856470042</v>
      </c>
      <c r="Y2473" s="17">
        <v>-0.20528427114215295</v>
      </c>
      <c r="Z2473" s="17">
        <v>4.8747093634193277</v>
      </c>
      <c r="AA2473" s="17">
        <v>-1.5587872247492731</v>
      </c>
      <c r="AB2473" s="17">
        <v>-1.9598695558912196</v>
      </c>
      <c r="AC2473" s="17">
        <v>-17.288667916702078</v>
      </c>
      <c r="AD2473" s="17">
        <v>-1.9951126002562223</v>
      </c>
      <c r="AE2473" s="17">
        <v>-1.7209190992980905</v>
      </c>
      <c r="AF2473" s="17">
        <v>-3.7269908398413065</v>
      </c>
      <c r="AG2473" s="17">
        <v>-97.255981048849947</v>
      </c>
      <c r="AH2473" s="17">
        <v>-0.45994439571211354</v>
      </c>
      <c r="AI2473" s="17">
        <v>-0.50244093655366417</v>
      </c>
      <c r="AJ2473" s="17">
        <v>0.33333333333333298</v>
      </c>
      <c r="AK2473" s="17">
        <v>-0.23436915271237291</v>
      </c>
      <c r="AL2473" s="17">
        <v>-3.8966253274235307E-2</v>
      </c>
      <c r="AM2473" s="17">
        <v>0.33333333333333298</v>
      </c>
      <c r="AN2473" s="17">
        <v>-0.48813524733706998</v>
      </c>
      <c r="AO2473" s="17">
        <v>-0.49445140671208559</v>
      </c>
      <c r="AP2473" s="17">
        <v>0.33333333333333298</v>
      </c>
      <c r="AQ2473" s="17">
        <v>-2.9473391969279357</v>
      </c>
      <c r="AR2473" s="17">
        <v>2.2444243630026963</v>
      </c>
      <c r="AS2473" s="17">
        <v>-8.4307366559193149</v>
      </c>
      <c r="AT2473" s="17">
        <v>-2.4001717445422379</v>
      </c>
      <c r="AU2473" s="17">
        <v>-1.000000000000002</v>
      </c>
      <c r="AV2473" s="17">
        <v>-1.000000000000002</v>
      </c>
      <c r="AW2473" s="17">
        <v>-1.000000000000002</v>
      </c>
      <c r="AX2473" s="17">
        <v>-1.000000000000002</v>
      </c>
      <c r="AY2473" s="17">
        <v>-0.12148904206100339</v>
      </c>
      <c r="AZ2473" s="17">
        <v>1.2208562261506672</v>
      </c>
      <c r="BA2473" s="17">
        <v>-0.6096010045311846</v>
      </c>
      <c r="BB2473" s="17">
        <v>0.67714233809986779</v>
      </c>
      <c r="BC2473" s="17">
        <v>-0.33978103708836283</v>
      </c>
      <c r="BD2473" s="17">
        <v>19.232270860692232</v>
      </c>
      <c r="BE2473" s="17">
        <v>-8.0085320701874352</v>
      </c>
      <c r="BF2473" s="17">
        <v>-1.000000000000002</v>
      </c>
      <c r="BG2473" s="22">
        <v>59.201366625239189</v>
      </c>
    </row>
    <row r="2474" spans="1:100" x14ac:dyDescent="0.25">
      <c r="A2474">
        <v>5721</v>
      </c>
      <c r="B2474" t="s">
        <v>2215</v>
      </c>
      <c r="C2474" s="48">
        <v>2</v>
      </c>
      <c r="D2474" s="22">
        <v>1468.52265625</v>
      </c>
      <c r="E2474" s="17">
        <v>79.822618747868802</v>
      </c>
      <c r="F2474" s="17">
        <v>-9.4199080877548962</v>
      </c>
      <c r="G2474" s="17">
        <v>0.39049004755813399</v>
      </c>
      <c r="H2474" s="17">
        <v>6.0991670689916013</v>
      </c>
      <c r="I2474" s="17">
        <v>55.753841896318463</v>
      </c>
      <c r="J2474" s="17">
        <v>12.118931413761793</v>
      </c>
      <c r="K2474" s="17">
        <v>-1.0000000000000002</v>
      </c>
      <c r="L2474" s="17">
        <v>-1.0000000000000002</v>
      </c>
      <c r="M2474" s="17">
        <v>-1.0000000000000002</v>
      </c>
      <c r="N2474" s="17">
        <v>0.25509439390712491</v>
      </c>
      <c r="O2474" s="17">
        <v>-1.0000000000000002</v>
      </c>
      <c r="P2474" s="17">
        <v>-1.0000000000000002</v>
      </c>
      <c r="Q2474" s="17">
        <v>3.8582428574704077</v>
      </c>
      <c r="R2474" s="17">
        <v>-1.0000000000000002</v>
      </c>
      <c r="S2474" s="17">
        <v>0.97496040429859221</v>
      </c>
      <c r="T2474" s="17">
        <v>0.12580232149635634</v>
      </c>
      <c r="U2474" s="17">
        <v>5.1123564644950964E-2</v>
      </c>
      <c r="V2474" s="17">
        <v>-0.10069858141877792</v>
      </c>
      <c r="W2474" s="17">
        <v>2.1524959450357422</v>
      </c>
      <c r="X2474" s="17">
        <v>-0.1171080677346551</v>
      </c>
      <c r="Y2474" s="17">
        <v>8.5695588693279229E-2</v>
      </c>
      <c r="Z2474" s="17">
        <v>31.591095230978475</v>
      </c>
      <c r="AA2474" s="17">
        <v>0.40884377367302982</v>
      </c>
      <c r="AB2474" s="17">
        <v>0.87629661170769479</v>
      </c>
      <c r="AC2474" s="17">
        <v>15.273456191139303</v>
      </c>
      <c r="AD2474" s="17">
        <v>0.49025322907191082</v>
      </c>
      <c r="AE2474" s="17">
        <v>0.3604438916041951</v>
      </c>
      <c r="AF2474" s="17">
        <v>49.009295916647609</v>
      </c>
      <c r="AG2474" s="17">
        <v>-7.1533667015042584</v>
      </c>
      <c r="AH2474" s="17">
        <v>0.16342982946026677</v>
      </c>
      <c r="AI2474" s="17">
        <v>0.23508880813897118</v>
      </c>
      <c r="AJ2474" s="17">
        <v>0.33333333333333298</v>
      </c>
      <c r="AK2474" s="17">
        <v>0.59774193772081741</v>
      </c>
      <c r="AL2474" s="17">
        <v>0.68780685036386791</v>
      </c>
      <c r="AM2474" s="17">
        <v>0.33333333333333298</v>
      </c>
      <c r="AN2474" s="17">
        <v>0.26200839611733462</v>
      </c>
      <c r="AO2474" s="17">
        <v>0.32525403885880261</v>
      </c>
      <c r="AP2474" s="17">
        <v>0.33333333333333298</v>
      </c>
      <c r="AQ2474" s="17">
        <v>6.4046119140370372</v>
      </c>
      <c r="AR2474" s="17">
        <v>2.2444243630026963</v>
      </c>
      <c r="AS2474" s="17">
        <v>3.4737406414102474</v>
      </c>
      <c r="AT2474" s="17">
        <v>5.9286744370244433</v>
      </c>
      <c r="AU2474" s="17">
        <v>-1.0000000000000002</v>
      </c>
      <c r="AV2474" s="17">
        <v>-1.0000000000000002</v>
      </c>
      <c r="AW2474" s="17">
        <v>-1.0000000000000002</v>
      </c>
      <c r="AX2474" s="17">
        <v>-1.0000000000000002</v>
      </c>
      <c r="AY2474" s="17">
        <v>3.8772021061811105E-3</v>
      </c>
      <c r="AZ2474" s="17">
        <v>0.35626077718132071</v>
      </c>
      <c r="BA2474" s="17">
        <v>0.22156670795131936</v>
      </c>
      <c r="BB2474" s="17">
        <v>0.19564479877610472</v>
      </c>
      <c r="BC2474" s="17">
        <v>0.1210969188551293</v>
      </c>
      <c r="BD2474" s="17">
        <v>6.393397371756107</v>
      </c>
      <c r="BE2474" s="17">
        <v>4.3947122274396886</v>
      </c>
      <c r="BF2474" s="17">
        <v>-1.0000000000000002</v>
      </c>
      <c r="BG2474" s="22">
        <v>416.69815864711057</v>
      </c>
    </row>
    <row r="2475" spans="1:100" x14ac:dyDescent="0.25">
      <c r="A2475">
        <v>5722</v>
      </c>
      <c r="B2475" t="s">
        <v>2216</v>
      </c>
      <c r="C2475" s="48">
        <v>2</v>
      </c>
      <c r="D2475" s="22">
        <v>1459.4946679687498</v>
      </c>
      <c r="E2475" s="17">
        <v>-43.382798831431572</v>
      </c>
      <c r="F2475" s="17">
        <v>-208.18026205753068</v>
      </c>
      <c r="G2475" s="17">
        <v>-0.99101014592796277</v>
      </c>
      <c r="H2475" s="17">
        <v>-6.502524845309539</v>
      </c>
      <c r="I2475" s="17">
        <v>-40.995603098406868</v>
      </c>
      <c r="J2475" s="17">
        <v>-11.776562707032083</v>
      </c>
      <c r="K2475" s="17">
        <v>-1.0000000000000031</v>
      </c>
      <c r="L2475" s="17">
        <v>-1.0000000000000031</v>
      </c>
      <c r="M2475" s="17">
        <v>-1.0000000000000031</v>
      </c>
      <c r="N2475" s="17">
        <v>-8.9174998928520433E-2</v>
      </c>
      <c r="O2475" s="17">
        <v>-1.0000000000000031</v>
      </c>
      <c r="P2475" s="17">
        <v>-1.0000000000000031</v>
      </c>
      <c r="Q2475" s="17">
        <v>0.15997660179374051</v>
      </c>
      <c r="R2475" s="17">
        <v>-1.0000000000000031</v>
      </c>
      <c r="S2475" s="17">
        <v>-3.8483323810053323</v>
      </c>
      <c r="T2475" s="17">
        <v>-0.41558148574313569</v>
      </c>
      <c r="U2475" s="17">
        <v>-1.5711562272182837</v>
      </c>
      <c r="V2475" s="17">
        <v>-2.2264096424184334</v>
      </c>
      <c r="W2475" s="17">
        <v>-8.6190907841947055</v>
      </c>
      <c r="X2475" s="17">
        <v>-13.388689987689874</v>
      </c>
      <c r="Y2475" s="17">
        <v>-0.40138257590859261</v>
      </c>
      <c r="Z2475" s="17">
        <v>-13.130103688169285</v>
      </c>
      <c r="AA2475" s="17">
        <v>-2.884820935174226</v>
      </c>
      <c r="AB2475" s="17">
        <v>-3.8712299428837267</v>
      </c>
      <c r="AC2475" s="17">
        <v>-39.233064139703387</v>
      </c>
      <c r="AD2475" s="17">
        <v>-3.6700602276670193</v>
      </c>
      <c r="AE2475" s="17">
        <v>-3.1235995265633343</v>
      </c>
      <c r="AF2475" s="17">
        <v>-39.267239015344252</v>
      </c>
      <c r="AG2475" s="17">
        <v>-157.97829337153686</v>
      </c>
      <c r="AH2475" s="17">
        <v>-0.88005123355488635</v>
      </c>
      <c r="AI2475" s="17">
        <v>-0.9994799162646566</v>
      </c>
      <c r="AJ2475" s="17">
        <v>0.33333333333333298</v>
      </c>
      <c r="AK2475" s="17">
        <v>-0.79514876922462396</v>
      </c>
      <c r="AL2475" s="17">
        <v>-0.52875607465183727</v>
      </c>
      <c r="AM2475" s="17">
        <v>0.33333333333333298</v>
      </c>
      <c r="AN2475" s="17">
        <v>-0.99367503588437667</v>
      </c>
      <c r="AO2475" s="17">
        <v>-1.0468705616844629</v>
      </c>
      <c r="AP2475" s="17">
        <v>0.33333333333333298</v>
      </c>
      <c r="AQ2475" s="17">
        <v>-9.2498432951704821</v>
      </c>
      <c r="AR2475" s="17">
        <v>2.2444243630026963</v>
      </c>
      <c r="AS2475" s="17">
        <v>-16.453449356575554</v>
      </c>
      <c r="AT2475" s="17">
        <v>-8.0131808984726209</v>
      </c>
      <c r="AU2475" s="17">
        <v>-1.0000000000000031</v>
      </c>
      <c r="AV2475" s="17">
        <v>-1.0000000000000031</v>
      </c>
      <c r="AW2475" s="17">
        <v>-1.0000000000000031</v>
      </c>
      <c r="AX2475" s="17">
        <v>-1.0000000000000031</v>
      </c>
      <c r="AY2475" s="17">
        <v>-0.20597636008371581</v>
      </c>
      <c r="AZ2475" s="17">
        <v>1.8035278308024689</v>
      </c>
      <c r="BA2475" s="17">
        <v>-1.1697448560218004</v>
      </c>
      <c r="BB2475" s="17">
        <v>1.0016350753772969</v>
      </c>
      <c r="BC2475" s="17">
        <v>-0.65037774270178539</v>
      </c>
      <c r="BD2475" s="17">
        <v>27.884695560171679</v>
      </c>
      <c r="BE2475" s="17">
        <v>-16.367375811964909</v>
      </c>
      <c r="BF2475" s="17">
        <v>-1.0000000000000031</v>
      </c>
      <c r="BG2475" s="22">
        <v>-3.5496447229554633</v>
      </c>
    </row>
    <row r="2476" spans="1:100" x14ac:dyDescent="0.25">
      <c r="A2476">
        <v>5724</v>
      </c>
      <c r="B2476" t="s">
        <v>400</v>
      </c>
      <c r="C2476" s="48">
        <v>2</v>
      </c>
      <c r="D2476" s="22">
        <v>1492.51123046875</v>
      </c>
      <c r="E2476" s="17">
        <v>88.088266851357005</v>
      </c>
      <c r="F2476" s="17">
        <v>3.9145959877780596</v>
      </c>
      <c r="G2476" s="17">
        <v>0.4831726152456074</v>
      </c>
      <c r="H2476" s="17">
        <v>6.9445937792670902</v>
      </c>
      <c r="I2476" s="17">
        <v>62.244602467130761</v>
      </c>
      <c r="J2476" s="17">
        <v>13.722040672608516</v>
      </c>
      <c r="K2476" s="17">
        <v>-0.99999999999999989</v>
      </c>
      <c r="L2476" s="17">
        <v>-0.99999999999999989</v>
      </c>
      <c r="M2476" s="17">
        <v>-0.99999999999999989</v>
      </c>
      <c r="N2476" s="17">
        <v>0.2781908592240776</v>
      </c>
      <c r="O2476" s="17">
        <v>-0.99999999999999989</v>
      </c>
      <c r="P2476" s="17">
        <v>-0.99999999999999989</v>
      </c>
      <c r="Q2476" s="17">
        <v>4.1063534362341461</v>
      </c>
      <c r="R2476" s="17">
        <v>-0.99999999999999989</v>
      </c>
      <c r="S2476" s="17">
        <v>1.2985471559749553</v>
      </c>
      <c r="T2476" s="17">
        <v>0.16212286752013891</v>
      </c>
      <c r="U2476" s="17">
        <v>0.15995963815860822</v>
      </c>
      <c r="V2476" s="17">
        <v>4.1911864981492027E-2</v>
      </c>
      <c r="W2476" s="17">
        <v>2.8751439192022685</v>
      </c>
      <c r="X2476" s="17">
        <v>0.77326045730491622</v>
      </c>
      <c r="Y2476" s="17">
        <v>0.11837285878897658</v>
      </c>
      <c r="Z2476" s="17">
        <v>34.591366649999877</v>
      </c>
      <c r="AA2476" s="17">
        <v>0.62981030249215908</v>
      </c>
      <c r="AB2476" s="17">
        <v>1.1948003320247091</v>
      </c>
      <c r="AC2476" s="17">
        <v>18.930208672095663</v>
      </c>
      <c r="AD2476" s="17">
        <v>0.76936179190338827</v>
      </c>
      <c r="AE2476" s="17">
        <v>0.59418261379399995</v>
      </c>
      <c r="AF2476" s="17">
        <v>54.931622936670784</v>
      </c>
      <c r="AG2476" s="17">
        <v>2.965228678333593</v>
      </c>
      <c r="AH2476" s="17">
        <v>0.23343525161620074</v>
      </c>
      <c r="AI2476" s="17">
        <v>0.31791398608964549</v>
      </c>
      <c r="AJ2476" s="17">
        <v>0.33333333333333298</v>
      </c>
      <c r="AK2476" s="17">
        <v>0.69118867615518509</v>
      </c>
      <c r="AL2476" s="17">
        <v>0.76942404895383931</v>
      </c>
      <c r="AM2476" s="17">
        <v>0.33333333333333298</v>
      </c>
      <c r="AN2476" s="17">
        <v>0.34625012494899171</v>
      </c>
      <c r="AO2476" s="17">
        <v>0.41730761349102252</v>
      </c>
      <c r="AP2476" s="17">
        <v>0.33333333333333298</v>
      </c>
      <c r="AQ2476" s="17">
        <v>7.4548434749003682</v>
      </c>
      <c r="AR2476" s="17">
        <v>2.2444243630026963</v>
      </c>
      <c r="AS2476" s="17">
        <v>4.8106229267097973</v>
      </c>
      <c r="AT2476" s="17">
        <v>6.864010499164614</v>
      </c>
      <c r="AU2476" s="17">
        <v>-0.99999999999999989</v>
      </c>
      <c r="AV2476" s="17">
        <v>-0.99999999999999989</v>
      </c>
      <c r="AW2476" s="17">
        <v>-0.99999999999999989</v>
      </c>
      <c r="AX2476" s="17">
        <v>-0.99999999999999989</v>
      </c>
      <c r="AY2476" s="17">
        <v>1.7955931210838508E-2</v>
      </c>
      <c r="AZ2476" s="17">
        <v>0.25916601940165612</v>
      </c>
      <c r="BA2476" s="17">
        <v>0.31490750429019515</v>
      </c>
      <c r="BB2476" s="17">
        <v>0.14157224148023256</v>
      </c>
      <c r="BC2476" s="17">
        <v>0.17285388050888748</v>
      </c>
      <c r="BD2476" s="17">
        <v>4.951581649665477</v>
      </c>
      <c r="BE2476" s="17">
        <v>5.7876064442617903</v>
      </c>
      <c r="BF2476" s="17">
        <v>-0.99999999999999989</v>
      </c>
      <c r="BG2476" s="22">
        <v>77.923837900983472</v>
      </c>
    </row>
    <row r="2477" spans="1:100" x14ac:dyDescent="0.25">
      <c r="A2477">
        <v>5725</v>
      </c>
      <c r="B2477" t="s">
        <v>2217</v>
      </c>
      <c r="C2477" s="48">
        <v>2</v>
      </c>
      <c r="D2477" s="22">
        <v>1488.2330664062499</v>
      </c>
      <c r="E2477" s="17">
        <v>85.885197096900328</v>
      </c>
      <c r="F2477" s="17">
        <v>0.36050776000938273</v>
      </c>
      <c r="G2477" s="17">
        <v>0.45846963260211848</v>
      </c>
      <c r="H2477" s="17">
        <v>6.7192594810126414</v>
      </c>
      <c r="I2477" s="17">
        <v>60.51459919116963</v>
      </c>
      <c r="J2477" s="17">
        <v>13.294758809524575</v>
      </c>
      <c r="K2477" s="17">
        <v>-1</v>
      </c>
      <c r="L2477" s="17">
        <v>-1</v>
      </c>
      <c r="M2477" s="17">
        <v>-1</v>
      </c>
      <c r="N2477" s="17">
        <v>0.2720348840921139</v>
      </c>
      <c r="O2477" s="17">
        <v>-1</v>
      </c>
      <c r="P2477" s="17">
        <v>-1</v>
      </c>
      <c r="Q2477" s="17">
        <v>4.0402237262596241</v>
      </c>
      <c r="R2477" s="17">
        <v>-1</v>
      </c>
      <c r="S2477" s="17">
        <v>1.2123005390568902</v>
      </c>
      <c r="T2477" s="17">
        <v>0.1524422356557629</v>
      </c>
      <c r="U2477" s="17">
        <v>0.13095120969060048</v>
      </c>
      <c r="V2477" s="17">
        <v>3.9014443586480223E-3</v>
      </c>
      <c r="W2477" s="17">
        <v>2.6825342320884653</v>
      </c>
      <c r="X2477" s="17">
        <v>0.53594767272035548</v>
      </c>
      <c r="Y2477" s="17">
        <v>0.1096632809670437</v>
      </c>
      <c r="Z2477" s="17">
        <v>33.791694665946089</v>
      </c>
      <c r="AA2477" s="17">
        <v>0.57091538338917125</v>
      </c>
      <c r="AB2477" s="17">
        <v>1.1099085117914933</v>
      </c>
      <c r="AC2477" s="17">
        <v>17.95556268070273</v>
      </c>
      <c r="AD2477" s="17">
        <v>0.69497008960911744</v>
      </c>
      <c r="AE2477" s="17">
        <v>0.53188348094265125</v>
      </c>
      <c r="AF2477" s="17">
        <v>53.353126081922213</v>
      </c>
      <c r="AG2477" s="17">
        <v>0.2682869310193885</v>
      </c>
      <c r="AH2477" s="17">
        <v>0.21477648145459372</v>
      </c>
      <c r="AI2477" s="17">
        <v>0.29583832521392806</v>
      </c>
      <c r="AJ2477" s="17">
        <v>0.33333333333333298</v>
      </c>
      <c r="AK2477" s="17">
        <v>0.66628201662651487</v>
      </c>
      <c r="AL2477" s="17">
        <v>0.74767035469952325</v>
      </c>
      <c r="AM2477" s="17">
        <v>0.33333333333333298</v>
      </c>
      <c r="AN2477" s="17">
        <v>0.32379690621423296</v>
      </c>
      <c r="AO2477" s="17">
        <v>0.39277227838810669</v>
      </c>
      <c r="AP2477" s="17">
        <v>0.33333333333333298</v>
      </c>
      <c r="AQ2477" s="17">
        <v>7.1749218815848481</v>
      </c>
      <c r="AR2477" s="17">
        <v>2.2444243630026963</v>
      </c>
      <c r="AS2477" s="17">
        <v>4.4542993945273137</v>
      </c>
      <c r="AT2477" s="17">
        <v>6.61471237239292</v>
      </c>
      <c r="AU2477" s="17">
        <v>-1</v>
      </c>
      <c r="AV2477" s="17">
        <v>-1</v>
      </c>
      <c r="AW2477" s="17">
        <v>-1</v>
      </c>
      <c r="AX2477" s="17">
        <v>-1</v>
      </c>
      <c r="AY2477" s="17">
        <v>1.4203482294150378E-2</v>
      </c>
      <c r="AZ2477" s="17">
        <v>0.28504499725100407</v>
      </c>
      <c r="BA2477" s="17">
        <v>0.29002908184872966</v>
      </c>
      <c r="BB2477" s="17">
        <v>0.15598437396315173</v>
      </c>
      <c r="BC2477" s="17">
        <v>0.15905893117468475</v>
      </c>
      <c r="BD2477" s="17">
        <v>5.3358734280073943</v>
      </c>
      <c r="BE2477" s="17">
        <v>5.4163538719506867</v>
      </c>
      <c r="BF2477" s="17">
        <v>-1</v>
      </c>
      <c r="BG2477" s="22">
        <v>48.096407320687376</v>
      </c>
    </row>
    <row r="2478" spans="1:100" x14ac:dyDescent="0.25">
      <c r="A2478">
        <v>5726</v>
      </c>
      <c r="B2478" t="s">
        <v>2218</v>
      </c>
      <c r="C2478" s="48">
        <v>2</v>
      </c>
      <c r="D2478" s="22">
        <v>1490.856171875</v>
      </c>
      <c r="E2478" s="17">
        <v>40.59621224335276</v>
      </c>
      <c r="F2478" s="17">
        <v>-72.701658151883819</v>
      </c>
      <c r="G2478" s="17">
        <v>-4.9354962835774396E-2</v>
      </c>
      <c r="H2478" s="17">
        <v>2.0870132255383771</v>
      </c>
      <c r="I2478" s="17">
        <v>24.950544987668344</v>
      </c>
      <c r="J2478" s="17">
        <v>4.5110324721001991</v>
      </c>
      <c r="K2478" s="17">
        <v>-1.0000000000000011</v>
      </c>
      <c r="L2478" s="17">
        <v>-1.0000000000000011</v>
      </c>
      <c r="M2478" s="17">
        <v>-1.0000000000000011</v>
      </c>
      <c r="N2478" s="17">
        <v>0.14548516230217623</v>
      </c>
      <c r="O2478" s="17">
        <v>-1.0000000000000011</v>
      </c>
      <c r="P2478" s="17">
        <v>-1.0000000000000011</v>
      </c>
      <c r="Q2478" s="17">
        <v>2.6807808727834583</v>
      </c>
      <c r="R2478" s="17">
        <v>-1.0000000000000011</v>
      </c>
      <c r="S2478" s="17">
        <v>-0.56068995267417243</v>
      </c>
      <c r="T2478" s="17">
        <v>-4.6564622384744569E-2</v>
      </c>
      <c r="U2478" s="17">
        <v>-0.46538137344943015</v>
      </c>
      <c r="V2478" s="17">
        <v>-0.77748705247971162</v>
      </c>
      <c r="W2478" s="17">
        <v>-1.2769850635204345</v>
      </c>
      <c r="X2478" s="17">
        <v>-4.3425429356053824</v>
      </c>
      <c r="Y2478" s="17">
        <v>-6.9381407590986738E-2</v>
      </c>
      <c r="Z2478" s="17">
        <v>17.352663491215889</v>
      </c>
      <c r="AA2478" s="17">
        <v>-0.63980029813219796</v>
      </c>
      <c r="AB2478" s="17">
        <v>-0.63523112936361681</v>
      </c>
      <c r="AC2478" s="17">
        <v>-2.0804472787964485</v>
      </c>
      <c r="AD2478" s="17">
        <v>-0.83431633975578046</v>
      </c>
      <c r="AE2478" s="17">
        <v>-0.74881336416914435</v>
      </c>
      <c r="AF2478" s="17">
        <v>20.903622383065922</v>
      </c>
      <c r="AG2478" s="17">
        <v>-55.173332063534872</v>
      </c>
      <c r="AH2478" s="17">
        <v>-0.16879592133718729</v>
      </c>
      <c r="AI2478" s="17">
        <v>-0.15797584431471146</v>
      </c>
      <c r="AJ2478" s="17">
        <v>0.33333333333333298</v>
      </c>
      <c r="AK2478" s="17">
        <v>0.15427039109148888</v>
      </c>
      <c r="AL2478" s="17">
        <v>0.30047492314343088</v>
      </c>
      <c r="AM2478" s="17">
        <v>0.33333333333333298</v>
      </c>
      <c r="AN2478" s="17">
        <v>-0.13777880246897495</v>
      </c>
      <c r="AO2478" s="17">
        <v>-0.11160595003830626</v>
      </c>
      <c r="AP2478" s="17">
        <v>0.33333333333333298</v>
      </c>
      <c r="AQ2478" s="17">
        <v>1.4205127103808994</v>
      </c>
      <c r="AR2478" s="17">
        <v>2.2444243630026963</v>
      </c>
      <c r="AS2478" s="17">
        <v>-2.870721077171237</v>
      </c>
      <c r="AT2478" s="17">
        <v>1.4898364738694365</v>
      </c>
      <c r="AU2478" s="17">
        <v>-1.0000000000000011</v>
      </c>
      <c r="AV2478" s="17">
        <v>-1.0000000000000011</v>
      </c>
      <c r="AW2478" s="17">
        <v>-1.0000000000000011</v>
      </c>
      <c r="AX2478" s="17">
        <v>-1.0000000000000011</v>
      </c>
      <c r="AY2478" s="17">
        <v>-6.2936427510254273E-2</v>
      </c>
      <c r="AZ2478" s="17">
        <v>0.81704478231158251</v>
      </c>
      <c r="BA2478" s="17">
        <v>-0.22140206773353222</v>
      </c>
      <c r="BB2478" s="17">
        <v>0.4522577209172613</v>
      </c>
      <c r="BC2478" s="17">
        <v>-0.12452684734563382</v>
      </c>
      <c r="BD2478" s="17">
        <v>13.235843228537931</v>
      </c>
      <c r="BE2478" s="17">
        <v>-2.2155661297765228</v>
      </c>
      <c r="BF2478" s="17">
        <v>-1.0000000000000011</v>
      </c>
      <c r="BG2478" s="22">
        <v>95.08631487798003</v>
      </c>
    </row>
    <row r="2479" spans="1:100" x14ac:dyDescent="0.25">
      <c r="A2479">
        <v>5727</v>
      </c>
      <c r="B2479" t="s">
        <v>2219</v>
      </c>
      <c r="C2479" s="48">
        <v>2</v>
      </c>
      <c r="D2479" s="22">
        <v>1438.421376953125</v>
      </c>
      <c r="E2479" s="17">
        <v>38.352354304029049</v>
      </c>
      <c r="F2479" s="17">
        <v>-76.321547658697227</v>
      </c>
      <c r="G2479" s="17">
        <v>-7.4515302683133833E-2</v>
      </c>
      <c r="H2479" s="17">
        <v>1.857507031684392</v>
      </c>
      <c r="I2479" s="17">
        <v>23.188511998032581</v>
      </c>
      <c r="J2479" s="17">
        <v>4.075839805653569</v>
      </c>
      <c r="K2479" s="17">
        <v>-1.0000000000000011</v>
      </c>
      <c r="L2479" s="17">
        <v>-1.0000000000000011</v>
      </c>
      <c r="M2479" s="17">
        <v>-1.0000000000000011</v>
      </c>
      <c r="N2479" s="17">
        <v>0.13921521390576574</v>
      </c>
      <c r="O2479" s="17">
        <v>-1.0000000000000011</v>
      </c>
      <c r="P2479" s="17">
        <v>-1.0000000000000011</v>
      </c>
      <c r="Q2479" s="17">
        <v>2.6134268208060618</v>
      </c>
      <c r="R2479" s="17">
        <v>-1.0000000000000011</v>
      </c>
      <c r="S2479" s="17">
        <v>-0.64853336104556991</v>
      </c>
      <c r="T2479" s="17">
        <v>-5.6424483890540306E-2</v>
      </c>
      <c r="U2479" s="17">
        <v>-0.49492687122296569</v>
      </c>
      <c r="V2479" s="17">
        <v>-0.81620120754405578</v>
      </c>
      <c r="W2479" s="17">
        <v>-1.473160774592075</v>
      </c>
      <c r="X2479" s="17">
        <v>-4.5842493884836353</v>
      </c>
      <c r="Y2479" s="17">
        <v>-7.825223671674067E-2</v>
      </c>
      <c r="Z2479" s="17">
        <v>16.538186179889735</v>
      </c>
      <c r="AA2479" s="17">
        <v>-0.69978561250898164</v>
      </c>
      <c r="AB2479" s="17">
        <v>-0.72169465800523325</v>
      </c>
      <c r="AC2479" s="17">
        <v>-3.073138110029987</v>
      </c>
      <c r="AD2479" s="17">
        <v>-0.91008534864672819</v>
      </c>
      <c r="AE2479" s="17">
        <v>-0.81226591875970788</v>
      </c>
      <c r="AF2479" s="17">
        <v>19.295900842447431</v>
      </c>
      <c r="AG2479" s="17">
        <v>-57.920205665409092</v>
      </c>
      <c r="AH2479" s="17">
        <v>-0.18780014463989603</v>
      </c>
      <c r="AI2479" s="17">
        <v>-0.18046021950146662</v>
      </c>
      <c r="AJ2479" s="17">
        <v>0.33333333333333298</v>
      </c>
      <c r="AK2479" s="17">
        <v>0.12890260343411508</v>
      </c>
      <c r="AL2479" s="17">
        <v>0.27831847554869465</v>
      </c>
      <c r="AM2479" s="17">
        <v>0.33333333333333298</v>
      </c>
      <c r="AN2479" s="17">
        <v>-0.1606477257154772</v>
      </c>
      <c r="AO2479" s="17">
        <v>-0.13659553847656397</v>
      </c>
      <c r="AP2479" s="17">
        <v>0.33333333333333298</v>
      </c>
      <c r="AQ2479" s="17">
        <v>1.1354085786217665</v>
      </c>
      <c r="AR2479" s="17">
        <v>2.2444243630026963</v>
      </c>
      <c r="AS2479" s="17">
        <v>-3.2336416724170816</v>
      </c>
      <c r="AT2479" s="17">
        <v>1.2359227791788419</v>
      </c>
      <c r="AU2479" s="17">
        <v>-1.0000000000000011</v>
      </c>
      <c r="AV2479" s="17">
        <v>-1.0000000000000011</v>
      </c>
      <c r="AW2479" s="17">
        <v>-1.0000000000000011</v>
      </c>
      <c r="AX2479" s="17">
        <v>-1.0000000000000011</v>
      </c>
      <c r="AY2479" s="17">
        <v>-6.6758350205431888E-2</v>
      </c>
      <c r="AZ2479" s="17">
        <v>0.84340289003439617</v>
      </c>
      <c r="BA2479" s="17">
        <v>-0.24674109551520085</v>
      </c>
      <c r="BB2479" s="17">
        <v>0.46693668322835652</v>
      </c>
      <c r="BC2479" s="17">
        <v>-0.13857719982471509</v>
      </c>
      <c r="BD2479" s="17">
        <v>13.627249881053116</v>
      </c>
      <c r="BE2479" s="17">
        <v>-2.5936921651367015</v>
      </c>
      <c r="BF2479" s="17">
        <v>-1.0000000000000011</v>
      </c>
      <c r="BG2479" s="22">
        <v>-36.215173872744344</v>
      </c>
    </row>
    <row r="2480" spans="1:100" x14ac:dyDescent="0.25">
      <c r="A2480">
        <v>5728</v>
      </c>
      <c r="B2480" t="s">
        <v>2220</v>
      </c>
      <c r="C2480" s="48">
        <v>2</v>
      </c>
      <c r="D2480" s="22">
        <v>1461.78763671875</v>
      </c>
      <c r="E2480" s="17">
        <v>42.397232099762626</v>
      </c>
      <c r="F2480" s="17">
        <v>-69.796174357421506</v>
      </c>
      <c r="G2480" s="17">
        <v>-2.9160158670599789E-2</v>
      </c>
      <c r="H2480" s="17">
        <v>2.2712250711531032</v>
      </c>
      <c r="I2480" s="17">
        <v>26.364830779281206</v>
      </c>
      <c r="J2480" s="17">
        <v>4.860337399073682</v>
      </c>
      <c r="K2480" s="17">
        <v>-1.0000000000000011</v>
      </c>
      <c r="L2480" s="17">
        <v>-1.0000000000000011</v>
      </c>
      <c r="M2480" s="17">
        <v>-1.0000000000000011</v>
      </c>
      <c r="N2480" s="17">
        <v>0.15051770084336563</v>
      </c>
      <c r="O2480" s="17">
        <v>-1.0000000000000011</v>
      </c>
      <c r="P2480" s="17">
        <v>-1.0000000000000011</v>
      </c>
      <c r="Q2480" s="17">
        <v>2.734842220828297</v>
      </c>
      <c r="R2480" s="17">
        <v>-1.0000000000000011</v>
      </c>
      <c r="S2480" s="17">
        <v>-0.49018293885702802</v>
      </c>
      <c r="T2480" s="17">
        <v>-3.8650660434576933E-2</v>
      </c>
      <c r="U2480" s="17">
        <v>-0.44166684713067011</v>
      </c>
      <c r="V2480" s="17">
        <v>-0.74641335535607412</v>
      </c>
      <c r="W2480" s="17">
        <v>-1.1195257409878154</v>
      </c>
      <c r="X2480" s="17">
        <v>-4.148538621238079</v>
      </c>
      <c r="Y2480" s="17">
        <v>-6.2261286874647187E-2</v>
      </c>
      <c r="Z2480" s="17">
        <v>18.006399088548683</v>
      </c>
      <c r="AA2480" s="17">
        <v>-0.59165342555516798</v>
      </c>
      <c r="AB2480" s="17">
        <v>-0.56583166819017583</v>
      </c>
      <c r="AC2480" s="17">
        <v>-1.283669609856112</v>
      </c>
      <c r="AD2480" s="17">
        <v>-0.77350077424176189</v>
      </c>
      <c r="AE2480" s="17">
        <v>-0.69788353088746202</v>
      </c>
      <c r="AF2480" s="17">
        <v>22.194050964789973</v>
      </c>
      <c r="AG2480" s="17">
        <v>-52.968569536761635</v>
      </c>
      <c r="AH2480" s="17">
        <v>-0.15354228922260643</v>
      </c>
      <c r="AI2480" s="17">
        <v>-0.13992888801652431</v>
      </c>
      <c r="AJ2480" s="17">
        <v>0.33333333333333298</v>
      </c>
      <c r="AK2480" s="17">
        <v>0.17463170206552009</v>
      </c>
      <c r="AL2480" s="17">
        <v>0.31825867021863635</v>
      </c>
      <c r="AM2480" s="17">
        <v>0.33333333333333298</v>
      </c>
      <c r="AN2480" s="17">
        <v>-0.11942319085031888</v>
      </c>
      <c r="AO2480" s="17">
        <v>-9.1548198523797752E-2</v>
      </c>
      <c r="AP2480" s="17">
        <v>0.33333333333333298</v>
      </c>
      <c r="AQ2480" s="17">
        <v>1.6493499257161313</v>
      </c>
      <c r="AR2480" s="17">
        <v>2.2444243630026963</v>
      </c>
      <c r="AS2480" s="17">
        <v>-2.5794249184960334</v>
      </c>
      <c r="AT2480" s="17">
        <v>1.6936388616845868</v>
      </c>
      <c r="AU2480" s="17">
        <v>-1.0000000000000011</v>
      </c>
      <c r="AV2480" s="17">
        <v>-1.0000000000000011</v>
      </c>
      <c r="AW2480" s="17">
        <v>-1.0000000000000011</v>
      </c>
      <c r="AX2480" s="17">
        <v>-1.0000000000000011</v>
      </c>
      <c r="AY2480" s="17">
        <v>-5.9868782922311702E-2</v>
      </c>
      <c r="AZ2480" s="17">
        <v>0.79588859655033706</v>
      </c>
      <c r="BA2480" s="17">
        <v>-0.20106384071071953</v>
      </c>
      <c r="BB2480" s="17">
        <v>0.44047573502124571</v>
      </c>
      <c r="BC2480" s="17">
        <v>-0.11324941156821136</v>
      </c>
      <c r="BD2480" s="17">
        <v>12.921682897459561</v>
      </c>
      <c r="BE2480" s="17">
        <v>-1.9120654107807065</v>
      </c>
      <c r="BF2480" s="17">
        <v>-1.0000000000000011</v>
      </c>
      <c r="BG2480" s="22">
        <v>522.36270171196338</v>
      </c>
    </row>
    <row r="2481" spans="1:100" x14ac:dyDescent="0.25">
      <c r="A2481">
        <v>5729</v>
      </c>
      <c r="B2481" t="s">
        <v>3088</v>
      </c>
      <c r="C2481" s="48">
        <v>2</v>
      </c>
      <c r="D2481" s="22">
        <v>1484.125205078125</v>
      </c>
      <c r="E2481" s="17">
        <v>41.042652601584479</v>
      </c>
      <c r="F2481" s="17">
        <v>-71.981441091855473</v>
      </c>
      <c r="G2481" s="17">
        <v>-4.4349034903423956E-2</v>
      </c>
      <c r="H2481" s="17">
        <v>2.1326760215670113</v>
      </c>
      <c r="I2481" s="17">
        <v>25.301120942287902</v>
      </c>
      <c r="J2481" s="17">
        <v>4.5976188671225184</v>
      </c>
      <c r="K2481" s="17">
        <v>-1.0000000000000011</v>
      </c>
      <c r="L2481" s="17">
        <v>-1.0000000000000011</v>
      </c>
      <c r="M2481" s="17">
        <v>-1.0000000000000011</v>
      </c>
      <c r="N2481" s="17">
        <v>0.14673263789282415</v>
      </c>
      <c r="O2481" s="17">
        <v>-1.0000000000000011</v>
      </c>
      <c r="P2481" s="17">
        <v>-1.0000000000000011</v>
      </c>
      <c r="Q2481" s="17">
        <v>2.6941817064842803</v>
      </c>
      <c r="R2481" s="17">
        <v>-1.0000000000000011</v>
      </c>
      <c r="S2481" s="17">
        <v>-0.54321253486872956</v>
      </c>
      <c r="T2481" s="17">
        <v>-4.4602893869930799E-2</v>
      </c>
      <c r="U2481" s="17">
        <v>-0.45950296983974043</v>
      </c>
      <c r="V2481" s="17">
        <v>-0.76978444307977201</v>
      </c>
      <c r="W2481" s="17">
        <v>-1.2379537357379</v>
      </c>
      <c r="X2481" s="17">
        <v>-4.2944527630865261</v>
      </c>
      <c r="Y2481" s="17">
        <v>-6.7616458008702807E-2</v>
      </c>
      <c r="Z2481" s="17">
        <v>17.51471276192402</v>
      </c>
      <c r="AA2481" s="17">
        <v>-0.62786555628883289</v>
      </c>
      <c r="AB2481" s="17">
        <v>-0.61802825389442595</v>
      </c>
      <c r="AC2481" s="17">
        <v>-1.8829404569328467</v>
      </c>
      <c r="AD2481" s="17">
        <v>-0.81924125729207908</v>
      </c>
      <c r="AE2481" s="17">
        <v>-0.73618877653118231</v>
      </c>
      <c r="AF2481" s="17">
        <v>21.223496367934541</v>
      </c>
      <c r="AG2481" s="17">
        <v>-54.626811174958668</v>
      </c>
      <c r="AH2481" s="17">
        <v>-0.16501482088938713</v>
      </c>
      <c r="AI2481" s="17">
        <v>-0.15350232915268802</v>
      </c>
      <c r="AJ2481" s="17">
        <v>0.33333333333333298</v>
      </c>
      <c r="AK2481" s="17">
        <v>0.1593175930603965</v>
      </c>
      <c r="AL2481" s="17">
        <v>0.30488319348353876</v>
      </c>
      <c r="AM2481" s="17">
        <v>0.33333333333333298</v>
      </c>
      <c r="AN2481" s="17">
        <v>-0.13322877721665466</v>
      </c>
      <c r="AO2481" s="17">
        <v>-0.10663399498762194</v>
      </c>
      <c r="AP2481" s="17">
        <v>0.33333333333333298</v>
      </c>
      <c r="AQ2481" s="17">
        <v>1.4772373311713984</v>
      </c>
      <c r="AR2481" s="17">
        <v>2.2444243630026963</v>
      </c>
      <c r="AS2481" s="17">
        <v>-2.7985140101765866</v>
      </c>
      <c r="AT2481" s="17">
        <v>1.5403554121814462</v>
      </c>
      <c r="AU2481" s="17">
        <v>-1.0000000000000011</v>
      </c>
      <c r="AV2481" s="17">
        <v>-1.0000000000000011</v>
      </c>
      <c r="AW2481" s="17">
        <v>-1.0000000000000011</v>
      </c>
      <c r="AX2481" s="17">
        <v>-1.0000000000000011</v>
      </c>
      <c r="AY2481" s="17">
        <v>-6.2176013712541563E-2</v>
      </c>
      <c r="AZ2481" s="17">
        <v>0.81180054521089073</v>
      </c>
      <c r="BA2481" s="17">
        <v>-0.21636058786003309</v>
      </c>
      <c r="BB2481" s="17">
        <v>0.44933717898909881</v>
      </c>
      <c r="BC2481" s="17">
        <v>-0.12173137429713352</v>
      </c>
      <c r="BD2481" s="17">
        <v>13.157968545341266</v>
      </c>
      <c r="BE2481" s="17">
        <v>-2.1403337722709432</v>
      </c>
      <c r="BF2481" s="17">
        <v>-1.0000000000000011</v>
      </c>
      <c r="BG2481" s="22">
        <v>61.596548131482677</v>
      </c>
    </row>
    <row r="2482" spans="1:100" x14ac:dyDescent="0.25">
      <c r="A2482">
        <v>5730</v>
      </c>
      <c r="B2482" t="s">
        <v>2221</v>
      </c>
      <c r="C2482" s="48">
        <v>2</v>
      </c>
      <c r="D2482" s="22">
        <v>1515.531982421875</v>
      </c>
      <c r="E2482" s="17">
        <v>65.006335331619454</v>
      </c>
      <c r="F2482" s="17">
        <v>-33.322182794423362</v>
      </c>
      <c r="G2482" s="17">
        <v>0.22435532062440347</v>
      </c>
      <c r="H2482" s="17">
        <v>4.5837285225789124</v>
      </c>
      <c r="I2482" s="17">
        <v>44.119067828984655</v>
      </c>
      <c r="J2482" s="17">
        <v>9.2453368899079624</v>
      </c>
      <c r="K2482" s="17">
        <v>-1.0000000000000004</v>
      </c>
      <c r="L2482" s="17">
        <v>-1.0000000000000004</v>
      </c>
      <c r="M2482" s="17">
        <v>-1.0000000000000004</v>
      </c>
      <c r="N2482" s="17">
        <v>0.2136936747178903</v>
      </c>
      <c r="O2482" s="17">
        <v>-1.0000000000000004</v>
      </c>
      <c r="P2482" s="17">
        <v>-1.0000000000000004</v>
      </c>
      <c r="Q2482" s="17">
        <v>3.4135013674495767</v>
      </c>
      <c r="R2482" s="17">
        <v>-1.0000000000000004</v>
      </c>
      <c r="S2482" s="17">
        <v>0.39492687727761711</v>
      </c>
      <c r="T2482" s="17">
        <v>6.0697262947566791E-2</v>
      </c>
      <c r="U2482" s="17">
        <v>-0.14396653487302646</v>
      </c>
      <c r="V2482" s="17">
        <v>-0.35632969050174773</v>
      </c>
      <c r="W2482" s="17">
        <v>0.85713990502827797</v>
      </c>
      <c r="X2482" s="17">
        <v>-1.7131054108016825</v>
      </c>
      <c r="Y2482" s="17">
        <v>2.7121150373934172E-2</v>
      </c>
      <c r="Z2482" s="17">
        <v>26.213069078239879</v>
      </c>
      <c r="AA2482" s="17">
        <v>1.2758351755851716E-2</v>
      </c>
      <c r="AB2482" s="17">
        <v>0.30537448554614099</v>
      </c>
      <c r="AC2482" s="17">
        <v>8.7186790626455348</v>
      </c>
      <c r="AD2482" s="17">
        <v>-1.0052556879470154E-2</v>
      </c>
      <c r="AE2482" s="17">
        <v>-5.8535855652965707E-2</v>
      </c>
      <c r="AF2482" s="17">
        <v>38.393446498216107</v>
      </c>
      <c r="AG2482" s="17">
        <v>-25.29108258838804</v>
      </c>
      <c r="AH2482" s="17">
        <v>3.7944185461125352E-2</v>
      </c>
      <c r="AI2482" s="17">
        <v>8.6623582526402426E-2</v>
      </c>
      <c r="AJ2482" s="17">
        <v>0.33333333333333298</v>
      </c>
      <c r="AK2482" s="17">
        <v>0.4302374246284415</v>
      </c>
      <c r="AL2482" s="17">
        <v>0.54150694371299068</v>
      </c>
      <c r="AM2482" s="17">
        <v>0.33333333333333298</v>
      </c>
      <c r="AN2482" s="17">
        <v>0.11100398433770406</v>
      </c>
      <c r="AO2482" s="17">
        <v>0.16024679028572908</v>
      </c>
      <c r="AP2482" s="17">
        <v>0.33333333333333298</v>
      </c>
      <c r="AQ2482" s="17">
        <v>4.522057967435523</v>
      </c>
      <c r="AR2482" s="17">
        <v>2.2444243630026963</v>
      </c>
      <c r="AS2482" s="17">
        <v>1.0773614845474979</v>
      </c>
      <c r="AT2482" s="17">
        <v>4.2520721896750739</v>
      </c>
      <c r="AU2482" s="17">
        <v>-1.0000000000000004</v>
      </c>
      <c r="AV2482" s="17">
        <v>-1.0000000000000004</v>
      </c>
      <c r="AW2482" s="17">
        <v>-1.0000000000000004</v>
      </c>
      <c r="AX2482" s="17">
        <v>-1.0000000000000004</v>
      </c>
      <c r="AY2482" s="17">
        <v>-2.1359105796543792E-2</v>
      </c>
      <c r="AZ2482" s="17">
        <v>0.53030441314115451</v>
      </c>
      <c r="BA2482" s="17">
        <v>5.4252097464627475E-2</v>
      </c>
      <c r="BB2482" s="17">
        <v>0.2925705720374811</v>
      </c>
      <c r="BC2482" s="17">
        <v>2.832188137169081E-2</v>
      </c>
      <c r="BD2482" s="17">
        <v>8.9778711002570581</v>
      </c>
      <c r="BE2482" s="17">
        <v>1.8979309433947451</v>
      </c>
      <c r="BF2482" s="17">
        <v>-1.0000000000000004</v>
      </c>
      <c r="BG2482" s="22">
        <v>153.02833830806799</v>
      </c>
    </row>
    <row r="2483" spans="1:100" x14ac:dyDescent="0.25">
      <c r="A2483">
        <v>5732</v>
      </c>
      <c r="B2483" t="s">
        <v>2222</v>
      </c>
      <c r="C2483" s="48">
        <v>2</v>
      </c>
      <c r="D2483" s="22">
        <v>1437.647021484375</v>
      </c>
      <c r="E2483" s="17">
        <v>31.514709973877189</v>
      </c>
      <c r="F2483" s="17">
        <v>-87.35233375627827</v>
      </c>
      <c r="G2483" s="17">
        <v>-0.1511856890240097</v>
      </c>
      <c r="H2483" s="17">
        <v>1.1581393499614556</v>
      </c>
      <c r="I2483" s="17">
        <v>17.819119101103126</v>
      </c>
      <c r="J2483" s="17">
        <v>2.7496895997500097</v>
      </c>
      <c r="K2483" s="17">
        <v>-1.0000000000000013</v>
      </c>
      <c r="L2483" s="17">
        <v>-1.0000000000000013</v>
      </c>
      <c r="M2483" s="17">
        <v>-1.0000000000000013</v>
      </c>
      <c r="N2483" s="17">
        <v>0.1201089789023225</v>
      </c>
      <c r="O2483" s="17">
        <v>-1.0000000000000013</v>
      </c>
      <c r="P2483" s="17">
        <v>-1.0000000000000013</v>
      </c>
      <c r="Q2483" s="17">
        <v>2.4081807383580767</v>
      </c>
      <c r="R2483" s="17">
        <v>-1.0000000000000013</v>
      </c>
      <c r="S2483" s="17">
        <v>-0.91621607511833703</v>
      </c>
      <c r="T2483" s="17">
        <v>-8.6470158770254962E-2</v>
      </c>
      <c r="U2483" s="17">
        <v>-0.58496002429932226</v>
      </c>
      <c r="V2483" s="17">
        <v>-0.93417374860078428</v>
      </c>
      <c r="W2483" s="17">
        <v>-2.0709614263244207</v>
      </c>
      <c r="X2483" s="17">
        <v>-5.3207945717238072</v>
      </c>
      <c r="Y2483" s="17">
        <v>-0.1052840614202861</v>
      </c>
      <c r="Z2483" s="17">
        <v>14.056252688367042</v>
      </c>
      <c r="AA2483" s="17">
        <v>-0.88257715093605826</v>
      </c>
      <c r="AB2483" s="17">
        <v>-0.98517250391532496</v>
      </c>
      <c r="AC2483" s="17">
        <v>-6.0981365802199008</v>
      </c>
      <c r="AD2483" s="17">
        <v>-1.1409740894021083</v>
      </c>
      <c r="AE2483" s="17">
        <v>-1.0056230794454613</v>
      </c>
      <c r="AF2483" s="17">
        <v>14.39673682496678</v>
      </c>
      <c r="AG2483" s="17">
        <v>-66.290675283980349</v>
      </c>
      <c r="AH2483" s="17">
        <v>-0.24571117253405522</v>
      </c>
      <c r="AI2483" s="17">
        <v>-0.24897621501901707</v>
      </c>
      <c r="AJ2483" s="17">
        <v>0.33333333333333298</v>
      </c>
      <c r="AK2483" s="17">
        <v>5.1600067295746066E-2</v>
      </c>
      <c r="AL2483" s="17">
        <v>0.21080176443367815</v>
      </c>
      <c r="AM2483" s="17">
        <v>0.33333333333333298</v>
      </c>
      <c r="AN2483" s="17">
        <v>-0.23033554357272251</v>
      </c>
      <c r="AO2483" s="17">
        <v>-0.21274559891629924</v>
      </c>
      <c r="AP2483" s="17">
        <v>0.33333333333333298</v>
      </c>
      <c r="AQ2483" s="17">
        <v>0.26661888571756709</v>
      </c>
      <c r="AR2483" s="17">
        <v>2.2444243630026963</v>
      </c>
      <c r="AS2483" s="17">
        <v>-4.3395592560970915</v>
      </c>
      <c r="AT2483" s="17">
        <v>0.46217881597040034</v>
      </c>
      <c r="AU2483" s="17">
        <v>-1.0000000000000013</v>
      </c>
      <c r="AV2483" s="17">
        <v>-1.0000000000000013</v>
      </c>
      <c r="AW2483" s="17">
        <v>-1.0000000000000013</v>
      </c>
      <c r="AX2483" s="17">
        <v>-1.0000000000000013</v>
      </c>
      <c r="AY2483" s="17">
        <v>-7.8404786278312794E-2</v>
      </c>
      <c r="AZ2483" s="17">
        <v>0.92372320027593879</v>
      </c>
      <c r="BA2483" s="17">
        <v>-0.32395599250422613</v>
      </c>
      <c r="BB2483" s="17">
        <v>0.51166746660817419</v>
      </c>
      <c r="BC2483" s="17">
        <v>-0.18139243838397071</v>
      </c>
      <c r="BD2483" s="17">
        <v>14.819972214963792</v>
      </c>
      <c r="BE2483" s="17">
        <v>-3.7459448529973995</v>
      </c>
      <c r="BF2483" s="17">
        <v>-1.0000000000000013</v>
      </c>
      <c r="BG2483" s="22">
        <v>-9.4931329542087042</v>
      </c>
    </row>
    <row r="2484" spans="1:100" x14ac:dyDescent="0.25">
      <c r="A2484">
        <v>5734</v>
      </c>
      <c r="B2484" t="s">
        <v>2223</v>
      </c>
      <c r="C2484" s="48">
        <v>3</v>
      </c>
      <c r="D2484" s="22">
        <v>1333.5292719494876</v>
      </c>
      <c r="E2484" s="17">
        <v>-1.134761152345223</v>
      </c>
      <c r="F2484" s="17">
        <v>-120.47756108809861</v>
      </c>
      <c r="G2484" s="17">
        <v>-0.4463487197869192</v>
      </c>
      <c r="H2484" s="17">
        <v>-1.8282274296476766</v>
      </c>
      <c r="I2484" s="17">
        <v>-22.904532645509381</v>
      </c>
      <c r="J2484" s="17">
        <v>4.6510668356661045</v>
      </c>
      <c r="K2484" s="17">
        <v>-1.0000000000000007</v>
      </c>
      <c r="L2484" s="17">
        <v>-1.0000000000000007</v>
      </c>
      <c r="M2484" s="17">
        <v>-1.0000000000000007</v>
      </c>
      <c r="N2484" s="17">
        <v>7.1084676498456956E-2</v>
      </c>
      <c r="O2484" s="17">
        <v>-1.0000000000000007</v>
      </c>
      <c r="P2484" s="17">
        <v>-1.0000000000000007</v>
      </c>
      <c r="Q2484" s="17">
        <v>1.4840501612853221</v>
      </c>
      <c r="R2484" s="17">
        <v>-1.0000000000000007</v>
      </c>
      <c r="S2484" s="17">
        <v>-1.6989164482701942</v>
      </c>
      <c r="T2484" s="17">
        <v>-0.19344465083293483</v>
      </c>
      <c r="U2484" s="17">
        <v>4.2777652803694471E-2</v>
      </c>
      <c r="V2484" s="17">
        <v>0.14687422395484515</v>
      </c>
      <c r="W2484" s="17">
        <v>-3.3122775909329989</v>
      </c>
      <c r="X2484" s="17">
        <v>-6.0789727524270836</v>
      </c>
      <c r="Y2484" s="17">
        <v>-0.14152326931861323</v>
      </c>
      <c r="Z2484" s="17">
        <v>-20.770697613393985</v>
      </c>
      <c r="AA2484" s="17">
        <v>1.5157114809943624</v>
      </c>
      <c r="AB2484" s="17">
        <v>-1.1798291856081273</v>
      </c>
      <c r="AC2484" s="17">
        <v>-0.17263419606721006</v>
      </c>
      <c r="AD2484" s="17">
        <v>0.13881848147064052</v>
      </c>
      <c r="AE2484" s="17">
        <v>-0.65929106098427903</v>
      </c>
      <c r="AF2484" s="17">
        <v>-22.782452056053604</v>
      </c>
      <c r="AG2484" s="17">
        <v>-104.20161642640001</v>
      </c>
      <c r="AH2484" s="17">
        <v>0.26967514958853134</v>
      </c>
      <c r="AI2484" s="17">
        <v>0.36762899845252217</v>
      </c>
      <c r="AJ2484" s="17">
        <v>0.33333333333333298</v>
      </c>
      <c r="AK2484" s="17">
        <v>-5.1700630514090386E-2</v>
      </c>
      <c r="AL2484" s="17">
        <v>-0.12582002373700041</v>
      </c>
      <c r="AM2484" s="17">
        <v>0.33333333333333298</v>
      </c>
      <c r="AN2484" s="17">
        <v>-0.23179083834820938</v>
      </c>
      <c r="AO2484" s="17">
        <v>-0.26622509260667598</v>
      </c>
      <c r="AP2484" s="17">
        <v>0.33333333333333298</v>
      </c>
      <c r="AQ2484" s="17">
        <v>-0.12208058945576925</v>
      </c>
      <c r="AR2484" s="17">
        <v>2.7364903033439956</v>
      </c>
      <c r="AS2484" s="17">
        <v>2.4315828374630142</v>
      </c>
      <c r="AT2484" s="17">
        <v>-0.51700630514090284</v>
      </c>
      <c r="AU2484" s="17">
        <v>-1.0000000000000007</v>
      </c>
      <c r="AV2484" s="17">
        <v>-1.0000000000000007</v>
      </c>
      <c r="AW2484" s="17">
        <v>-1.0000000000000007</v>
      </c>
      <c r="AX2484" s="17">
        <v>-1.0000000000000007</v>
      </c>
      <c r="AY2484" s="17">
        <v>1.7874606225092085E-3</v>
      </c>
      <c r="AZ2484" s="17">
        <v>-0.18183999949766441</v>
      </c>
      <c r="BA2484" s="17">
        <v>1.6654096081511456</v>
      </c>
      <c r="BB2484" s="17">
        <v>0.34565821381972606</v>
      </c>
      <c r="BC2484" s="17">
        <v>0.42479536185559913</v>
      </c>
      <c r="BD2484" s="17">
        <v>7.7322553480048288</v>
      </c>
      <c r="BE2484" s="17">
        <v>18.946932087145708</v>
      </c>
      <c r="BF2484" s="17">
        <v>-1.0000000000000007</v>
      </c>
      <c r="CU2484" t="e">
        <v>#N/A</v>
      </c>
      <c r="CV2484" t="e">
        <v>#N/A</v>
      </c>
    </row>
    <row r="2485" spans="1:100" x14ac:dyDescent="0.25">
      <c r="A2485">
        <v>5735</v>
      </c>
      <c r="B2485" t="s">
        <v>2224</v>
      </c>
      <c r="C2485" s="48">
        <v>3</v>
      </c>
      <c r="D2485" s="22">
        <v>1585.0681464881472</v>
      </c>
      <c r="E2485" s="17">
        <v>115.05597665605461</v>
      </c>
      <c r="F2485" s="17">
        <v>16.056277988006297</v>
      </c>
      <c r="G2485" s="17">
        <v>0.61964783515563737</v>
      </c>
      <c r="H2485" s="17">
        <v>13.94034919243567</v>
      </c>
      <c r="I2485" s="17">
        <v>74.167223348297341</v>
      </c>
      <c r="J2485" s="17">
        <v>16.229622125387095</v>
      </c>
      <c r="K2485" s="17">
        <v>-1.0000000000000007</v>
      </c>
      <c r="L2485" s="17">
        <v>-1.0000000000000007</v>
      </c>
      <c r="M2485" s="17">
        <v>-1.0000000000000007</v>
      </c>
      <c r="N2485" s="17">
        <v>0.37637553506161775</v>
      </c>
      <c r="O2485" s="17">
        <v>-1.0000000000000007</v>
      </c>
      <c r="P2485" s="17">
        <v>-1.0000000000000007</v>
      </c>
      <c r="Q2485" s="17">
        <v>5.8528722784826428</v>
      </c>
      <c r="R2485" s="17">
        <v>-1.0000000000000007</v>
      </c>
      <c r="S2485" s="17">
        <v>4.234298213669736</v>
      </c>
      <c r="T2485" s="17">
        <v>0.50760615127186204</v>
      </c>
      <c r="U2485" s="17">
        <v>-0.19055975669322289</v>
      </c>
      <c r="V2485" s="17">
        <v>-1.3437646914904064</v>
      </c>
      <c r="W2485" s="17">
        <v>8.087476913953024</v>
      </c>
      <c r="X2485" s="17">
        <v>7.0888072153223352</v>
      </c>
      <c r="Y2485" s="17">
        <v>0.4459554703066273</v>
      </c>
      <c r="Z2485" s="17">
        <v>39.947785253807403</v>
      </c>
      <c r="AA2485" s="17">
        <v>2.532807397482995</v>
      </c>
      <c r="AB2485" s="17">
        <v>1.0579469083801971</v>
      </c>
      <c r="AC2485" s="17">
        <v>19.881288814823552</v>
      </c>
      <c r="AD2485" s="17">
        <v>0.72571685208966563</v>
      </c>
      <c r="AE2485" s="17">
        <v>-0.20163961425952176</v>
      </c>
      <c r="AF2485" s="17">
        <v>60.685381362751642</v>
      </c>
      <c r="AG2485" s="17">
        <v>5.6428788986178953</v>
      </c>
      <c r="AH2485" s="17">
        <v>0.60733535727064991</v>
      </c>
      <c r="AI2485" s="17">
        <v>0.62287299664992291</v>
      </c>
      <c r="AJ2485" s="17">
        <v>0.33333333333333298</v>
      </c>
      <c r="AK2485" s="17">
        <v>1.2406594326737486</v>
      </c>
      <c r="AL2485" s="17">
        <v>1.2580454406107895</v>
      </c>
      <c r="AM2485" s="17">
        <v>0.33333333333333298</v>
      </c>
      <c r="AN2485" s="17">
        <v>0.56970666607925913</v>
      </c>
      <c r="AO2485" s="17">
        <v>0.81544995984842805</v>
      </c>
      <c r="AP2485" s="17">
        <v>0.33333333333333298</v>
      </c>
      <c r="AQ2485" s="17">
        <v>13.481841985545698</v>
      </c>
      <c r="AR2485" s="17">
        <v>4.1299948858822573</v>
      </c>
      <c r="AS2485" s="17">
        <v>-0.30696708723265365</v>
      </c>
      <c r="AT2485" s="17">
        <v>12.406594326737482</v>
      </c>
      <c r="AU2485" s="17">
        <v>-1.0000000000000007</v>
      </c>
      <c r="AV2485" s="17">
        <v>-1.0000000000000007</v>
      </c>
      <c r="AW2485" s="17">
        <v>-1.0000000000000007</v>
      </c>
      <c r="AX2485" s="17">
        <v>-1.0000000000000007</v>
      </c>
      <c r="AY2485" s="17">
        <v>-3.643609019247069E-2</v>
      </c>
      <c r="AZ2485" s="17">
        <v>-0.15526748841045998</v>
      </c>
      <c r="BA2485" s="17">
        <v>0.25273716553506337</v>
      </c>
      <c r="BB2485" s="17">
        <v>0.1945895398248873</v>
      </c>
      <c r="BC2485" s="17">
        <v>0.38161089233216161</v>
      </c>
      <c r="BD2485" s="17">
        <v>4.088401053569882</v>
      </c>
      <c r="BE2485" s="17">
        <v>10.803958135979359</v>
      </c>
      <c r="BF2485" s="17">
        <v>-1.0000000000000007</v>
      </c>
      <c r="CU2485" t="e">
        <v>#N/A</v>
      </c>
      <c r="CV2485" t="e">
        <v>#N/A</v>
      </c>
    </row>
    <row r="2486" spans="1:100" x14ac:dyDescent="0.25">
      <c r="A2486">
        <v>5736</v>
      </c>
      <c r="B2486" t="s">
        <v>2225</v>
      </c>
      <c r="C2486" s="48">
        <v>2</v>
      </c>
      <c r="D2486" s="22">
        <v>1588.6383300781251</v>
      </c>
      <c r="E2486" s="17">
        <v>127.33271283028867</v>
      </c>
      <c r="F2486" s="17">
        <v>67.225448118932334</v>
      </c>
      <c r="G2486" s="17">
        <v>0.92321990195077874</v>
      </c>
      <c r="H2486" s="17">
        <v>10.958592735568013</v>
      </c>
      <c r="I2486" s="17">
        <v>93.062065223127519</v>
      </c>
      <c r="J2486" s="17">
        <v>21.333438341544522</v>
      </c>
      <c r="K2486" s="17">
        <v>-0.999999999999999</v>
      </c>
      <c r="L2486" s="17">
        <v>-0.999999999999999</v>
      </c>
      <c r="M2486" s="17">
        <v>-0.999999999999999</v>
      </c>
      <c r="N2486" s="17">
        <v>0.38785049801911703</v>
      </c>
      <c r="O2486" s="17">
        <v>-0.999999999999999</v>
      </c>
      <c r="P2486" s="17">
        <v>-0.999999999999999</v>
      </c>
      <c r="Q2486" s="17">
        <v>5.2843569131769739</v>
      </c>
      <c r="R2486" s="17">
        <v>-0.999999999999999</v>
      </c>
      <c r="S2486" s="17">
        <v>2.8349037291881185</v>
      </c>
      <c r="T2486" s="17">
        <v>0.33456907966339589</v>
      </c>
      <c r="U2486" s="17">
        <v>0.67670210699940703</v>
      </c>
      <c r="V2486" s="17">
        <v>0.71901157812133198</v>
      </c>
      <c r="W2486" s="17">
        <v>6.3062020805089922</v>
      </c>
      <c r="X2486" s="17">
        <v>5.0006385218889351</v>
      </c>
      <c r="Y2486" s="17">
        <v>0.27352117201905046</v>
      </c>
      <c r="Z2486" s="17">
        <v>48.83634637230729</v>
      </c>
      <c r="AA2486" s="17">
        <v>1.6789366256578893</v>
      </c>
      <c r="AB2486" s="17">
        <v>2.7070231958065456</v>
      </c>
      <c r="AC2486" s="17">
        <v>36.292092870462938</v>
      </c>
      <c r="AD2486" s="17">
        <v>2.094540504952481</v>
      </c>
      <c r="AE2486" s="17">
        <v>1.7039499957723376</v>
      </c>
      <c r="AF2486" s="17">
        <v>83.05022173218245</v>
      </c>
      <c r="AG2486" s="17">
        <v>51.007277504381939</v>
      </c>
      <c r="AH2486" s="17">
        <v>0.56581378668490911</v>
      </c>
      <c r="AI2486" s="17">
        <v>0.7111594014623277</v>
      </c>
      <c r="AJ2486" s="17">
        <v>0.33333333333333298</v>
      </c>
      <c r="AK2486" s="17">
        <v>1.1348641668704589</v>
      </c>
      <c r="AL2486" s="17">
        <v>1.1569341027225404</v>
      </c>
      <c r="AM2486" s="17">
        <v>0.33333333333333298</v>
      </c>
      <c r="AN2486" s="17">
        <v>0.74622117802474475</v>
      </c>
      <c r="AO2486" s="17">
        <v>0.85436850594507607</v>
      </c>
      <c r="AP2486" s="17">
        <v>0.33333333333333298</v>
      </c>
      <c r="AQ2486" s="17">
        <v>12.441234770493578</v>
      </c>
      <c r="AR2486" s="17">
        <v>2.2444243630026963</v>
      </c>
      <c r="AS2486" s="17">
        <v>11.158002341941369</v>
      </c>
      <c r="AT2486" s="17">
        <v>11.304889799036564</v>
      </c>
      <c r="AU2486" s="17">
        <v>-0.999999999999999</v>
      </c>
      <c r="AV2486" s="17">
        <v>-0.999999999999999</v>
      </c>
      <c r="AW2486" s="17">
        <v>-0.999999999999999</v>
      </c>
      <c r="AX2486" s="17">
        <v>-0.999999999999999</v>
      </c>
      <c r="AY2486" s="17">
        <v>8.4800287138182398E-2</v>
      </c>
      <c r="AZ2486" s="17">
        <v>-0.20182989148323333</v>
      </c>
      <c r="BA2486" s="17">
        <v>0.7580799928462465</v>
      </c>
      <c r="BB2486" s="17">
        <v>-0.11515869203785578</v>
      </c>
      <c r="BC2486" s="17">
        <v>0.41859060438385753</v>
      </c>
      <c r="BD2486" s="17">
        <v>-1.8940109171510633</v>
      </c>
      <c r="BE2486" s="17">
        <v>12.400924742118281</v>
      </c>
      <c r="BF2486" s="17">
        <v>-0.999999999999999</v>
      </c>
      <c r="BG2486" s="22">
        <v>234.66713499536877</v>
      </c>
    </row>
    <row r="2487" spans="1:100" x14ac:dyDescent="0.25">
      <c r="A2487">
        <v>5737</v>
      </c>
      <c r="B2487" t="s">
        <v>2226</v>
      </c>
      <c r="C2487" s="48">
        <v>2</v>
      </c>
      <c r="D2487" s="22">
        <v>1460.8994531249998</v>
      </c>
      <c r="E2487" s="17">
        <v>62.715430668943576</v>
      </c>
      <c r="F2487" s="17">
        <v>-37.017970127568766</v>
      </c>
      <c r="G2487" s="17">
        <v>0.1986674466905492</v>
      </c>
      <c r="H2487" s="17">
        <v>4.3494102975260569</v>
      </c>
      <c r="I2487" s="17">
        <v>42.320090486879863</v>
      </c>
      <c r="J2487" s="17">
        <v>8.8010195865472021</v>
      </c>
      <c r="K2487" s="17">
        <v>-1.0000000000000007</v>
      </c>
      <c r="L2487" s="17">
        <v>-1.0000000000000007</v>
      </c>
      <c r="M2487" s="17">
        <v>-1.0000000000000007</v>
      </c>
      <c r="N2487" s="17">
        <v>0.20729226500101527</v>
      </c>
      <c r="O2487" s="17">
        <v>-1.0000000000000007</v>
      </c>
      <c r="P2487" s="17">
        <v>-1.0000000000000007</v>
      </c>
      <c r="Q2487" s="17">
        <v>3.3447351104504204</v>
      </c>
      <c r="R2487" s="17">
        <v>-1.0000000000000007</v>
      </c>
      <c r="S2487" s="17">
        <v>0.30524166579581158</v>
      </c>
      <c r="T2487" s="17">
        <v>5.0630670806812175E-2</v>
      </c>
      <c r="U2487" s="17">
        <v>-0.1741315098584183</v>
      </c>
      <c r="V2487" s="17">
        <v>-0.39585556100992891</v>
      </c>
      <c r="W2487" s="17">
        <v>0.65685099933524116</v>
      </c>
      <c r="X2487" s="17">
        <v>-1.9598796963718859</v>
      </c>
      <c r="Y2487" s="17">
        <v>1.8064327546676334E-2</v>
      </c>
      <c r="Z2487" s="17">
        <v>25.38151471044279</v>
      </c>
      <c r="AA2487" s="17">
        <v>-4.848466812947605E-2</v>
      </c>
      <c r="AB2487" s="17">
        <v>0.217098085581093</v>
      </c>
      <c r="AC2487" s="17">
        <v>7.7051745916120744</v>
      </c>
      <c r="AD2487" s="17">
        <v>-8.7410206270999269E-2</v>
      </c>
      <c r="AE2487" s="17">
        <v>-0.12331881299741787</v>
      </c>
      <c r="AF2487" s="17">
        <v>36.752016036358327</v>
      </c>
      <c r="AG2487" s="17">
        <v>-28.095549587850389</v>
      </c>
      <c r="AH2487" s="17">
        <v>1.8541502692433265E-2</v>
      </c>
      <c r="AI2487" s="17">
        <v>6.3667779910744793E-2</v>
      </c>
      <c r="AJ2487" s="17">
        <v>0.33333333333333298</v>
      </c>
      <c r="AK2487" s="17">
        <v>0.40433775334908906</v>
      </c>
      <c r="AL2487" s="17">
        <v>0.51888594431121327</v>
      </c>
      <c r="AM2487" s="17">
        <v>0.33333333333333298</v>
      </c>
      <c r="AN2487" s="17">
        <v>8.7655570885300127E-2</v>
      </c>
      <c r="AO2487" s="17">
        <v>0.13473324788704666</v>
      </c>
      <c r="AP2487" s="17">
        <v>0.33333333333333298</v>
      </c>
      <c r="AQ2487" s="17">
        <v>4.2309760886103369</v>
      </c>
      <c r="AR2487" s="17">
        <v>2.2444243630026963</v>
      </c>
      <c r="AS2487" s="17">
        <v>0.70683157297903287</v>
      </c>
      <c r="AT2487" s="17">
        <v>3.9928347143920959</v>
      </c>
      <c r="AU2487" s="17">
        <v>-1.0000000000000007</v>
      </c>
      <c r="AV2487" s="17">
        <v>-1.0000000000000007</v>
      </c>
      <c r="AW2487" s="17">
        <v>-1.0000000000000007</v>
      </c>
      <c r="AX2487" s="17">
        <v>-1.0000000000000007</v>
      </c>
      <c r="AY2487" s="17">
        <v>-2.5261162325758861E-2</v>
      </c>
      <c r="AZ2487" s="17">
        <v>0.55721516841816054</v>
      </c>
      <c r="BA2487" s="17">
        <v>2.8381789066140195E-2</v>
      </c>
      <c r="BB2487" s="17">
        <v>0.30755730654165697</v>
      </c>
      <c r="BC2487" s="17">
        <v>1.3976936692943365E-2</v>
      </c>
      <c r="BD2487" s="17">
        <v>9.3774843331338467</v>
      </c>
      <c r="BE2487" s="17">
        <v>1.5118767809165004</v>
      </c>
      <c r="BF2487" s="17">
        <v>-1.0000000000000007</v>
      </c>
      <c r="BG2487" s="22">
        <v>5.9207236152287805</v>
      </c>
    </row>
    <row r="2488" spans="1:100" x14ac:dyDescent="0.25">
      <c r="A2488">
        <v>5740</v>
      </c>
      <c r="B2488" t="s">
        <v>2227</v>
      </c>
      <c r="C2488" s="48">
        <v>3</v>
      </c>
      <c r="D2488" s="22">
        <v>1596.6137128032244</v>
      </c>
      <c r="E2488" s="17">
        <v>106.08211076698463</v>
      </c>
      <c r="F2488" s="17">
        <v>87.359660799979537</v>
      </c>
      <c r="G2488" s="17">
        <v>0.82912413320894718</v>
      </c>
      <c r="H2488" s="17">
        <v>13.019041040526274</v>
      </c>
      <c r="I2488" s="17">
        <v>75.393179043508582</v>
      </c>
      <c r="J2488" s="17">
        <v>8.9954706170609366</v>
      </c>
      <c r="K2488" s="17">
        <v>-1.0000000000000007</v>
      </c>
      <c r="L2488" s="17">
        <v>-1.0000000000000007</v>
      </c>
      <c r="M2488" s="17">
        <v>-1.0000000000000007</v>
      </c>
      <c r="N2488" s="17">
        <v>0.37403591604940617</v>
      </c>
      <c r="O2488" s="17">
        <v>-1.0000000000000007</v>
      </c>
      <c r="P2488" s="17">
        <v>-1.0000000000000007</v>
      </c>
      <c r="Q2488" s="17">
        <v>5.1588151616542204</v>
      </c>
      <c r="R2488" s="17">
        <v>-1.0000000000000007</v>
      </c>
      <c r="S2488" s="17">
        <v>3.2540115628745085</v>
      </c>
      <c r="T2488" s="17">
        <v>0.40503193687043221</v>
      </c>
      <c r="U2488" s="17">
        <v>0.67610137656152081</v>
      </c>
      <c r="V2488" s="17">
        <v>1.1317429384080719</v>
      </c>
      <c r="W2488" s="17">
        <v>7.8602258788720567</v>
      </c>
      <c r="X2488" s="17">
        <v>0.82827550340235179</v>
      </c>
      <c r="Y2488" s="17">
        <v>0.3399575500370195</v>
      </c>
      <c r="Z2488" s="17">
        <v>40.873094350804706</v>
      </c>
      <c r="AA2488" s="17">
        <v>1.8624637734081755</v>
      </c>
      <c r="AB2488" s="17">
        <v>2.8652737230388721</v>
      </c>
      <c r="AC2488" s="17">
        <v>20.419614827098332</v>
      </c>
      <c r="AD2488" s="17">
        <v>-1.2650264885997982</v>
      </c>
      <c r="AE2488" s="17">
        <v>1.5026653331048716</v>
      </c>
      <c r="AF2488" s="17">
        <v>65.660648234046775</v>
      </c>
      <c r="AG2488" s="17">
        <v>69.980957081965187</v>
      </c>
      <c r="AH2488" s="17">
        <v>3.5369964395375406E-3</v>
      </c>
      <c r="AI2488" s="17">
        <v>0.50891431563447032</v>
      </c>
      <c r="AJ2488" s="17">
        <v>0.33333333333333298</v>
      </c>
      <c r="AK2488" s="17">
        <v>0.54653313578860274</v>
      </c>
      <c r="AL2488" s="17">
        <v>0.84083656532825102</v>
      </c>
      <c r="AM2488" s="17">
        <v>0.33333333333333298</v>
      </c>
      <c r="AN2488" s="17">
        <v>0.66532285318154216</v>
      </c>
      <c r="AO2488" s="17">
        <v>0.59675528092963748</v>
      </c>
      <c r="AP2488" s="17">
        <v>0.33333333333333298</v>
      </c>
      <c r="AQ2488" s="17">
        <v>9.7325308094617906</v>
      </c>
      <c r="AR2488" s="17">
        <v>1.7233170175785604</v>
      </c>
      <c r="AS2488" s="17">
        <v>3.5833626254818784E-2</v>
      </c>
      <c r="AT2488" s="17">
        <v>7.2363199732275545</v>
      </c>
      <c r="AU2488" s="17">
        <v>-1.0000000000000007</v>
      </c>
      <c r="AV2488" s="17">
        <v>-1.0000000000000007</v>
      </c>
      <c r="AW2488" s="17">
        <v>-1.0000000000000007</v>
      </c>
      <c r="AX2488" s="17">
        <v>-1.0000000000000007</v>
      </c>
      <c r="AY2488" s="17">
        <v>-0.1224890069408355</v>
      </c>
      <c r="AZ2488" s="17">
        <v>0.55615362881852659</v>
      </c>
      <c r="BA2488" s="17">
        <v>0.42607635673049093</v>
      </c>
      <c r="BB2488" s="17">
        <v>0.19789079505935822</v>
      </c>
      <c r="BC2488" s="17">
        <v>0.26178083757514814</v>
      </c>
      <c r="BD2488" s="17">
        <v>7.728038020576582</v>
      </c>
      <c r="BE2488" s="17">
        <v>8.6749027230311526</v>
      </c>
      <c r="BF2488" s="17">
        <v>-1.0000000000000007</v>
      </c>
      <c r="CU2488" t="e">
        <v>#N/A</v>
      </c>
      <c r="CV2488" t="e">
        <v>#N/A</v>
      </c>
    </row>
    <row r="2489" spans="1:100" x14ac:dyDescent="0.25">
      <c r="A2489">
        <v>5744</v>
      </c>
      <c r="B2489" t="s">
        <v>3089</v>
      </c>
      <c r="C2489" s="48">
        <v>2</v>
      </c>
      <c r="D2489" s="22">
        <v>1446.06708984375</v>
      </c>
      <c r="E2489" s="17">
        <v>39.60658527562736</v>
      </c>
      <c r="F2489" s="17">
        <v>-74.298167544634609</v>
      </c>
      <c r="G2489" s="17">
        <v>-6.0451632724594251E-2</v>
      </c>
      <c r="H2489" s="17">
        <v>1.9857922370267911</v>
      </c>
      <c r="I2489" s="17">
        <v>24.173421207233773</v>
      </c>
      <c r="J2489" s="17">
        <v>4.3190959010168655</v>
      </c>
      <c r="K2489" s="17">
        <v>-1.0000000000000011</v>
      </c>
      <c r="L2489" s="17">
        <v>-1.0000000000000011</v>
      </c>
      <c r="M2489" s="17">
        <v>-1.0000000000000011</v>
      </c>
      <c r="N2489" s="17">
        <v>0.14271987582365497</v>
      </c>
      <c r="O2489" s="17">
        <v>-1.0000000000000011</v>
      </c>
      <c r="P2489" s="17">
        <v>-1.0000000000000011</v>
      </c>
      <c r="Q2489" s="17">
        <v>2.6510751659050187</v>
      </c>
      <c r="R2489" s="17">
        <v>-1.0000000000000011</v>
      </c>
      <c r="S2489" s="17">
        <v>-0.59943224751278934</v>
      </c>
      <c r="T2489" s="17">
        <v>-5.0913197520973508E-2</v>
      </c>
      <c r="U2489" s="17">
        <v>-0.47841206530346708</v>
      </c>
      <c r="V2489" s="17">
        <v>-0.79456147203762939</v>
      </c>
      <c r="W2489" s="17">
        <v>-1.3635060373694809</v>
      </c>
      <c r="X2489" s="17">
        <v>-4.4491447038588854</v>
      </c>
      <c r="Y2489" s="17">
        <v>-7.329378171016826E-2</v>
      </c>
      <c r="Z2489" s="17">
        <v>16.993447919782803</v>
      </c>
      <c r="AA2489" s="17">
        <v>-0.66625611056774048</v>
      </c>
      <c r="AB2489" s="17">
        <v>-0.67336484459080737</v>
      </c>
      <c r="AC2489" s="17">
        <v>-2.5182618124110583</v>
      </c>
      <c r="AD2489" s="17">
        <v>-0.86773336371359266</v>
      </c>
      <c r="AE2489" s="17">
        <v>-0.7767983618347345</v>
      </c>
      <c r="AF2489" s="17">
        <v>20.194555839544627</v>
      </c>
      <c r="AG2489" s="17">
        <v>-56.38480813147482</v>
      </c>
      <c r="AH2489" s="17">
        <v>-0.17717750893747197</v>
      </c>
      <c r="AI2489" s="17">
        <v>-0.16789231168428792</v>
      </c>
      <c r="AJ2489" s="17">
        <v>0.33333333333333298</v>
      </c>
      <c r="AK2489" s="17">
        <v>0.14308222880308874</v>
      </c>
      <c r="AL2489" s="17">
        <v>0.29070308435431658</v>
      </c>
      <c r="AM2489" s="17">
        <v>0.33333333333333298</v>
      </c>
      <c r="AN2489" s="17">
        <v>-0.14786487020568828</v>
      </c>
      <c r="AO2489" s="17">
        <v>-0.12262731204053373</v>
      </c>
      <c r="AP2489" s="17">
        <v>0.33333333333333298</v>
      </c>
      <c r="AQ2489" s="17">
        <v>1.2947709098621862</v>
      </c>
      <c r="AR2489" s="17">
        <v>2.2444243630026963</v>
      </c>
      <c r="AS2489" s="17">
        <v>-3.0307829072470254</v>
      </c>
      <c r="AT2489" s="17">
        <v>1.3778508461980437</v>
      </c>
      <c r="AU2489" s="17">
        <v>-1.0000000000000011</v>
      </c>
      <c r="AV2489" s="17">
        <v>-1.0000000000000011</v>
      </c>
      <c r="AW2489" s="17">
        <v>-1.0000000000000011</v>
      </c>
      <c r="AX2489" s="17">
        <v>-1.0000000000000011</v>
      </c>
      <c r="AY2489" s="17">
        <v>-6.462204124783763E-2</v>
      </c>
      <c r="AZ2489" s="17">
        <v>0.82866971353542329</v>
      </c>
      <c r="BA2489" s="17">
        <v>-0.2325775458193865</v>
      </c>
      <c r="BB2489" s="17">
        <v>0.4587317033858942</v>
      </c>
      <c r="BC2489" s="17">
        <v>-0.13072358889315663</v>
      </c>
      <c r="BD2489" s="17">
        <v>13.408468496781468</v>
      </c>
      <c r="BE2489" s="17">
        <v>-2.3823341391204238</v>
      </c>
      <c r="BF2489" s="17">
        <v>-1.0000000000000011</v>
      </c>
      <c r="BG2489" s="22">
        <v>-5.7670798946633113</v>
      </c>
    </row>
    <row r="2490" spans="1:100" x14ac:dyDescent="0.25">
      <c r="A2490">
        <v>5746</v>
      </c>
      <c r="B2490" t="s">
        <v>2228</v>
      </c>
      <c r="C2490" s="48">
        <v>2</v>
      </c>
      <c r="D2490" s="22">
        <v>1478.4921093749999</v>
      </c>
      <c r="E2490" s="17">
        <v>70.236997562766135</v>
      </c>
      <c r="F2490" s="17">
        <v>-24.883850316958334</v>
      </c>
      <c r="G2490" s="17">
        <v>0.28300664478178866</v>
      </c>
      <c r="H2490" s="17">
        <v>5.1187309213350831</v>
      </c>
      <c r="I2490" s="17">
        <v>48.226546848668093</v>
      </c>
      <c r="J2490" s="17">
        <v>10.259815482229403</v>
      </c>
      <c r="K2490" s="17">
        <v>-1.0000000000000004</v>
      </c>
      <c r="L2490" s="17">
        <v>-1.0000000000000004</v>
      </c>
      <c r="M2490" s="17">
        <v>-1.0000000000000004</v>
      </c>
      <c r="N2490" s="17">
        <v>0.22830956536479438</v>
      </c>
      <c r="O2490" s="17">
        <v>-1.0000000000000004</v>
      </c>
      <c r="P2490" s="17">
        <v>-1.0000000000000004</v>
      </c>
      <c r="Q2490" s="17">
        <v>3.5705105477629449</v>
      </c>
      <c r="R2490" s="17">
        <v>-1.0000000000000004</v>
      </c>
      <c r="S2490" s="17">
        <v>0.59969884183520661</v>
      </c>
      <c r="T2490" s="17">
        <v>8.3681608025244381E-2</v>
      </c>
      <c r="U2490" s="17">
        <v>-7.5092959324371572E-2</v>
      </c>
      <c r="V2490" s="17">
        <v>-0.26608303755773222</v>
      </c>
      <c r="W2490" s="17">
        <v>1.3144455412665708</v>
      </c>
      <c r="X2490" s="17">
        <v>-1.1496629611090978</v>
      </c>
      <c r="Y2490" s="17">
        <v>4.779995987157188E-2</v>
      </c>
      <c r="Z2490" s="17">
        <v>28.111698949506877</v>
      </c>
      <c r="AA2490" s="17">
        <v>0.15259025146545119</v>
      </c>
      <c r="AB2490" s="17">
        <v>0.50692980939773902</v>
      </c>
      <c r="AC2490" s="17">
        <v>11.032742866392326</v>
      </c>
      <c r="AD2490" s="17">
        <v>0.16657274820412449</v>
      </c>
      <c r="AE2490" s="17">
        <v>8.937853542772195E-2</v>
      </c>
      <c r="AF2490" s="17">
        <v>42.141209756013367</v>
      </c>
      <c r="AG2490" s="17">
        <v>-18.88783942791072</v>
      </c>
      <c r="AH2490" s="17">
        <v>8.2244972654327148E-2</v>
      </c>
      <c r="AI2490" s="17">
        <v>0.13903695951395728</v>
      </c>
      <c r="AJ2490" s="17">
        <v>0.33333333333333298</v>
      </c>
      <c r="AK2490" s="17">
        <v>0.48937233083697163</v>
      </c>
      <c r="AL2490" s="17">
        <v>0.59315588796170604</v>
      </c>
      <c r="AM2490" s="17">
        <v>0.33333333333333298</v>
      </c>
      <c r="AN2490" s="17">
        <v>0.16431378216230461</v>
      </c>
      <c r="AO2490" s="17">
        <v>0.21850007545372405</v>
      </c>
      <c r="AP2490" s="17">
        <v>0.33333333333333298</v>
      </c>
      <c r="AQ2490" s="17">
        <v>5.1866648428537694</v>
      </c>
      <c r="AR2490" s="17">
        <v>2.2444243630026963</v>
      </c>
      <c r="AS2490" s="17">
        <v>1.9233664910096504</v>
      </c>
      <c r="AT2490" s="17">
        <v>4.8439709678968796</v>
      </c>
      <c r="AU2490" s="17">
        <v>-1.0000000000000004</v>
      </c>
      <c r="AV2490" s="17">
        <v>-1.0000000000000004</v>
      </c>
      <c r="AW2490" s="17">
        <v>-1.0000000000000004</v>
      </c>
      <c r="AX2490" s="17">
        <v>-1.0000000000000004</v>
      </c>
      <c r="AY2490" s="17">
        <v>-1.2449813304500781E-2</v>
      </c>
      <c r="AZ2490" s="17">
        <v>0.46886096962628976</v>
      </c>
      <c r="BA2490" s="17">
        <v>0.11331996146295942</v>
      </c>
      <c r="BB2490" s="17">
        <v>0.25835241035822043</v>
      </c>
      <c r="BC2490" s="17">
        <v>6.1074689273949725E-2</v>
      </c>
      <c r="BD2490" s="17">
        <v>8.065462182361042</v>
      </c>
      <c r="BE2490" s="17">
        <v>2.7793813851138069</v>
      </c>
      <c r="BF2490" s="17">
        <v>-1.0000000000000004</v>
      </c>
      <c r="BG2490" s="22">
        <v>7.9124983420972512</v>
      </c>
    </row>
    <row r="2491" spans="1:100" x14ac:dyDescent="0.25">
      <c r="A2491">
        <v>5747</v>
      </c>
      <c r="B2491" t="s">
        <v>2229</v>
      </c>
      <c r="C2491" s="48">
        <v>2</v>
      </c>
      <c r="D2491" s="22">
        <v>1474.3653515624999</v>
      </c>
      <c r="E2491" s="17">
        <v>66.250916646089848</v>
      </c>
      <c r="F2491" s="17">
        <v>-31.314369928166219</v>
      </c>
      <c r="G2491" s="17">
        <v>0.23831078914625919</v>
      </c>
      <c r="H2491" s="17">
        <v>4.7110267420517449</v>
      </c>
      <c r="I2491" s="17">
        <v>45.096399457671467</v>
      </c>
      <c r="J2491" s="17">
        <v>9.4867214496708083</v>
      </c>
      <c r="K2491" s="17">
        <v>-1.0000000000000004</v>
      </c>
      <c r="L2491" s="17">
        <v>-1.0000000000000004</v>
      </c>
      <c r="M2491" s="17">
        <v>-1.0000000000000004</v>
      </c>
      <c r="N2491" s="17">
        <v>0.21717137287342414</v>
      </c>
      <c r="O2491" s="17">
        <v>-1.0000000000000004</v>
      </c>
      <c r="P2491" s="17">
        <v>-1.0000000000000004</v>
      </c>
      <c r="Q2491" s="17">
        <v>3.4508600580671303</v>
      </c>
      <c r="R2491" s="17">
        <v>-1.0000000000000004</v>
      </c>
      <c r="S2491" s="17">
        <v>0.44365022234436569</v>
      </c>
      <c r="T2491" s="17">
        <v>6.6166147219749269E-2</v>
      </c>
      <c r="U2491" s="17">
        <v>-0.12757878865645816</v>
      </c>
      <c r="V2491" s="17">
        <v>-0.33485644428852535</v>
      </c>
      <c r="W2491" s="17">
        <v>0.96595099332127976</v>
      </c>
      <c r="X2491" s="17">
        <v>-1.57904017896715</v>
      </c>
      <c r="Y2491" s="17">
        <v>3.2041456593097289E-2</v>
      </c>
      <c r="Z2491" s="17">
        <v>26.664828178034817</v>
      </c>
      <c r="AA2491" s="17">
        <v>4.6029888294603305E-2</v>
      </c>
      <c r="AB2491" s="17">
        <v>0.35333246463414159</v>
      </c>
      <c r="AC2491" s="17">
        <v>9.2692863172080511</v>
      </c>
      <c r="AD2491" s="17">
        <v>3.1973585252342174E-2</v>
      </c>
      <c r="AE2491" s="17">
        <v>-2.3341174913672047E-2</v>
      </c>
      <c r="AF2491" s="17">
        <v>39.285187527475912</v>
      </c>
      <c r="AG2491" s="17">
        <v>-23.767497918346496</v>
      </c>
      <c r="AH2491" s="17">
        <v>4.8485093958078901E-2</v>
      </c>
      <c r="AI2491" s="17">
        <v>9.9094796828592707E-2</v>
      </c>
      <c r="AJ2491" s="17">
        <v>0.33333333333333298</v>
      </c>
      <c r="AK2491" s="17">
        <v>0.4443079564364113</v>
      </c>
      <c r="AL2491" s="17">
        <v>0.55379626924835068</v>
      </c>
      <c r="AM2491" s="17">
        <v>0.33333333333333298</v>
      </c>
      <c r="AN2491" s="17">
        <v>0.12368849259281786</v>
      </c>
      <c r="AO2491" s="17">
        <v>0.17410754959740568</v>
      </c>
      <c r="AP2491" s="17">
        <v>0.33333333333333298</v>
      </c>
      <c r="AQ2491" s="17">
        <v>4.6801942152109346</v>
      </c>
      <c r="AR2491" s="17">
        <v>2.2444243630026963</v>
      </c>
      <c r="AS2491" s="17">
        <v>1.2786595184219527</v>
      </c>
      <c r="AT2491" s="17">
        <v>4.3929083069540935</v>
      </c>
      <c r="AU2491" s="17">
        <v>-1.0000000000000004</v>
      </c>
      <c r="AV2491" s="17">
        <v>-1.0000000000000004</v>
      </c>
      <c r="AW2491" s="17">
        <v>-1.0000000000000004</v>
      </c>
      <c r="AX2491" s="17">
        <v>-1.0000000000000004</v>
      </c>
      <c r="AY2491" s="17">
        <v>-1.9239232925624877E-2</v>
      </c>
      <c r="AZ2491" s="17">
        <v>0.51568458905082071</v>
      </c>
      <c r="BA2491" s="17">
        <v>6.8306677280591976E-2</v>
      </c>
      <c r="BB2491" s="17">
        <v>0.28442871871956987</v>
      </c>
      <c r="BC2491" s="17">
        <v>3.6115069100169539E-2</v>
      </c>
      <c r="BD2491" s="17">
        <v>8.7607729508855225</v>
      </c>
      <c r="BE2491" s="17">
        <v>2.107662847485734</v>
      </c>
      <c r="BF2491" s="17">
        <v>-1.0000000000000004</v>
      </c>
      <c r="BG2491" s="22">
        <v>581.66495907265903</v>
      </c>
    </row>
    <row r="2492" spans="1:100" x14ac:dyDescent="0.25">
      <c r="A2492">
        <v>5748</v>
      </c>
      <c r="B2492" t="s">
        <v>3090</v>
      </c>
      <c r="C2492" s="48">
        <v>2</v>
      </c>
      <c r="D2492" s="22">
        <v>1519.274609375</v>
      </c>
      <c r="E2492" s="17">
        <v>112.34626235796983</v>
      </c>
      <c r="F2492" s="17">
        <v>43.048652494572913</v>
      </c>
      <c r="G2492" s="17">
        <v>0.75517709479213746</v>
      </c>
      <c r="H2492" s="17">
        <v>9.4257491686888244</v>
      </c>
      <c r="I2492" s="17">
        <v>81.293664172868944</v>
      </c>
      <c r="J2492" s="17">
        <v>18.426840188728974</v>
      </c>
      <c r="K2492" s="17">
        <v>-0.99999999999999933</v>
      </c>
      <c r="L2492" s="17">
        <v>-0.99999999999999933</v>
      </c>
      <c r="M2492" s="17">
        <v>-0.99999999999999933</v>
      </c>
      <c r="N2492" s="17">
        <v>0.34597428586679124</v>
      </c>
      <c r="O2492" s="17">
        <v>-0.99999999999999933</v>
      </c>
      <c r="P2492" s="17">
        <v>-0.99999999999999933</v>
      </c>
      <c r="Q2492" s="17">
        <v>4.8345075058773865</v>
      </c>
      <c r="R2492" s="17">
        <v>-0.99999999999999933</v>
      </c>
      <c r="S2492" s="17">
        <v>2.2482084372061335</v>
      </c>
      <c r="T2492" s="17">
        <v>0.26871628054855257</v>
      </c>
      <c r="U2492" s="17">
        <v>0.47937137081360837</v>
      </c>
      <c r="V2492" s="17">
        <v>0.460444510535792</v>
      </c>
      <c r="W2492" s="17">
        <v>4.9959686979388076</v>
      </c>
      <c r="X2492" s="17">
        <v>3.3863109294783658</v>
      </c>
      <c r="Y2492" s="17">
        <v>0.21427399820661977</v>
      </c>
      <c r="Z2492" s="17">
        <v>43.396552848348421</v>
      </c>
      <c r="AA2492" s="17">
        <v>1.2783021081067973</v>
      </c>
      <c r="AB2492" s="17">
        <v>2.1295439503780038</v>
      </c>
      <c r="AC2492" s="17">
        <v>29.662033223687686</v>
      </c>
      <c r="AD2492" s="17">
        <v>1.5884886381292596</v>
      </c>
      <c r="AE2492" s="17">
        <v>1.2801582084008998</v>
      </c>
      <c r="AF2492" s="17">
        <v>72.312447820781927</v>
      </c>
      <c r="AG2492" s="17">
        <v>32.661247451955745</v>
      </c>
      <c r="AH2492" s="17">
        <v>0.43888692277802099</v>
      </c>
      <c r="AI2492" s="17">
        <v>0.56098903228160379</v>
      </c>
      <c r="AJ2492" s="17">
        <v>0.33333333333333298</v>
      </c>
      <c r="AK2492" s="17">
        <v>0.96543584137044347</v>
      </c>
      <c r="AL2492" s="17">
        <v>1.0089539214900687</v>
      </c>
      <c r="AM2492" s="17">
        <v>0.33333333333333298</v>
      </c>
      <c r="AN2492" s="17">
        <v>0.59348245977404179</v>
      </c>
      <c r="AO2492" s="17">
        <v>0.68746612639138094</v>
      </c>
      <c r="AP2492" s="17">
        <v>0.33333333333333298</v>
      </c>
      <c r="AQ2492" s="17">
        <v>10.537059432482</v>
      </c>
      <c r="AR2492" s="17">
        <v>2.2444243630026963</v>
      </c>
      <c r="AS2492" s="17">
        <v>8.7341004403461326</v>
      </c>
      <c r="AT2492" s="17">
        <v>9.6090315439141492</v>
      </c>
      <c r="AU2492" s="17">
        <v>-0.99999999999999933</v>
      </c>
      <c r="AV2492" s="17">
        <v>-0.99999999999999933</v>
      </c>
      <c r="AW2492" s="17">
        <v>-0.99999999999999933</v>
      </c>
      <c r="AX2492" s="17">
        <v>-0.99999999999999933</v>
      </c>
      <c r="AY2492" s="17">
        <v>5.9274136762738579E-2</v>
      </c>
      <c r="AZ2492" s="17">
        <v>-2.5787340388823077E-2</v>
      </c>
      <c r="BA2492" s="17">
        <v>0.5888437510095017</v>
      </c>
      <c r="BB2492" s="17">
        <v>-1.7119712918453045E-2</v>
      </c>
      <c r="BC2492" s="17">
        <v>0.32475003281459164</v>
      </c>
      <c r="BD2492" s="17">
        <v>0.7201458481488201</v>
      </c>
      <c r="BE2492" s="17">
        <v>9.8754675810791532</v>
      </c>
      <c r="BF2492" s="17">
        <v>-0.99999999999999933</v>
      </c>
      <c r="BG2492" s="22">
        <v>481.44047363134518</v>
      </c>
    </row>
    <row r="2493" spans="1:100" x14ac:dyDescent="0.25">
      <c r="A2493">
        <v>5752</v>
      </c>
      <c r="B2493" t="s">
        <v>3091</v>
      </c>
      <c r="C2493" s="48">
        <v>2</v>
      </c>
      <c r="D2493" s="22">
        <v>1536.04591796875</v>
      </c>
      <c r="E2493" s="17">
        <v>119.29053260925969</v>
      </c>
      <c r="F2493" s="17">
        <v>54.251452179252091</v>
      </c>
      <c r="G2493" s="17">
        <v>0.83304307572273939</v>
      </c>
      <c r="H2493" s="17">
        <v>10.136022758890945</v>
      </c>
      <c r="I2493" s="17">
        <v>86.746787143482138</v>
      </c>
      <c r="J2493" s="17">
        <v>19.773670321877102</v>
      </c>
      <c r="K2493" s="17">
        <v>-0.99999999999999911</v>
      </c>
      <c r="L2493" s="17">
        <v>-0.99999999999999911</v>
      </c>
      <c r="M2493" s="17">
        <v>-0.99999999999999911</v>
      </c>
      <c r="N2493" s="17">
        <v>0.36537846264789287</v>
      </c>
      <c r="O2493" s="17">
        <v>-0.99999999999999911</v>
      </c>
      <c r="P2493" s="17">
        <v>-0.99999999999999911</v>
      </c>
      <c r="Q2493" s="17">
        <v>5.0429541865934739</v>
      </c>
      <c r="R2493" s="17">
        <v>-0.99999999999999911</v>
      </c>
      <c r="S2493" s="17">
        <v>2.5200653835996523</v>
      </c>
      <c r="T2493" s="17">
        <v>0.29923048634411714</v>
      </c>
      <c r="U2493" s="17">
        <v>0.57080849686899093</v>
      </c>
      <c r="V2493" s="17">
        <v>0.58025671014330127</v>
      </c>
      <c r="W2493" s="17">
        <v>5.6030914264084259</v>
      </c>
      <c r="X2493" s="17">
        <v>4.1343417655005066</v>
      </c>
      <c r="Y2493" s="17">
        <v>0.2417273559806038</v>
      </c>
      <c r="Z2493" s="17">
        <v>45.91718950019343</v>
      </c>
      <c r="AA2493" s="17">
        <v>1.4639440896426315</v>
      </c>
      <c r="AB2493" s="17">
        <v>2.3971304580820019</v>
      </c>
      <c r="AC2493" s="17">
        <v>32.734203385289319</v>
      </c>
      <c r="AD2493" s="17">
        <v>1.8229778476242715</v>
      </c>
      <c r="AE2493" s="17">
        <v>1.4765305720383228</v>
      </c>
      <c r="AF2493" s="17">
        <v>77.288009183744038</v>
      </c>
      <c r="AG2493" s="17">
        <v>41.162245800941072</v>
      </c>
      <c r="AH2493" s="17">
        <v>0.49770101266182371</v>
      </c>
      <c r="AI2493" s="17">
        <v>0.63057346318157514</v>
      </c>
      <c r="AJ2493" s="17">
        <v>0.33333333333333298</v>
      </c>
      <c r="AK2493" s="17">
        <v>1.0439438298143249</v>
      </c>
      <c r="AL2493" s="17">
        <v>1.0775234851910409</v>
      </c>
      <c r="AM2493" s="17">
        <v>0.33333333333333298</v>
      </c>
      <c r="AN2493" s="17">
        <v>0.66425698635908059</v>
      </c>
      <c r="AO2493" s="17">
        <v>0.76480366748191497</v>
      </c>
      <c r="AP2493" s="17">
        <v>0.33333333333333298</v>
      </c>
      <c r="AQ2493" s="17">
        <v>11.419396993161742</v>
      </c>
      <c r="AR2493" s="17">
        <v>2.2444243630026963</v>
      </c>
      <c r="AS2493" s="17">
        <v>9.8572636535688467</v>
      </c>
      <c r="AT2493" s="17">
        <v>10.394841236022565</v>
      </c>
      <c r="AU2493" s="17">
        <v>-0.99999999999999911</v>
      </c>
      <c r="AV2493" s="17">
        <v>-0.99999999999999911</v>
      </c>
      <c r="AW2493" s="17">
        <v>-0.99999999999999911</v>
      </c>
      <c r="AX2493" s="17">
        <v>-0.99999999999999911</v>
      </c>
      <c r="AY2493" s="17">
        <v>7.1102186841011605E-2</v>
      </c>
      <c r="AZ2493" s="17">
        <v>-0.10736016197083253</v>
      </c>
      <c r="BA2493" s="17">
        <v>0.66726273366304789</v>
      </c>
      <c r="BB2493" s="17">
        <v>-6.2548026142001417E-2</v>
      </c>
      <c r="BC2493" s="17">
        <v>0.36823293029696391</v>
      </c>
      <c r="BD2493" s="17">
        <v>-0.49117574471340308</v>
      </c>
      <c r="BE2493" s="17">
        <v>11.045688446033399</v>
      </c>
      <c r="BF2493" s="17">
        <v>-0.99999999999999911</v>
      </c>
      <c r="BG2493" s="22">
        <v>177.27864975910347</v>
      </c>
    </row>
    <row r="2494" spans="1:100" x14ac:dyDescent="0.25">
      <c r="A2494">
        <v>5753</v>
      </c>
      <c r="B2494" t="s">
        <v>2230</v>
      </c>
      <c r="C2494" s="48">
        <v>2</v>
      </c>
      <c r="D2494" s="22">
        <v>1506.361611328125</v>
      </c>
      <c r="E2494" s="17">
        <v>33.608393965737214</v>
      </c>
      <c r="F2494" s="17">
        <v>-83.974711412235607</v>
      </c>
      <c r="G2494" s="17">
        <v>-0.12770924702427638</v>
      </c>
      <c r="H2494" s="17">
        <v>1.3722854577358348</v>
      </c>
      <c r="I2494" s="17">
        <v>19.46322508431949</v>
      </c>
      <c r="J2494" s="17">
        <v>3.1557562687427936</v>
      </c>
      <c r="K2494" s="17">
        <v>-1.0000000000000013</v>
      </c>
      <c r="L2494" s="17">
        <v>-1.0000000000000013</v>
      </c>
      <c r="M2494" s="17">
        <v>-1.0000000000000013</v>
      </c>
      <c r="N2494" s="17">
        <v>0.12595930051016438</v>
      </c>
      <c r="O2494" s="17">
        <v>-1.0000000000000013</v>
      </c>
      <c r="P2494" s="17">
        <v>-1.0000000000000013</v>
      </c>
      <c r="Q2494" s="17">
        <v>2.4710270076965379</v>
      </c>
      <c r="R2494" s="17">
        <v>-1.0000000000000013</v>
      </c>
      <c r="S2494" s="17">
        <v>-0.83425173384945572</v>
      </c>
      <c r="T2494" s="17">
        <v>-7.7270184995238106E-2</v>
      </c>
      <c r="U2494" s="17">
        <v>-0.55739190840575037</v>
      </c>
      <c r="V2494" s="17">
        <v>-0.89805060314843277</v>
      </c>
      <c r="W2494" s="17">
        <v>-1.8879151029969092</v>
      </c>
      <c r="X2494" s="17">
        <v>-5.0952647276762875</v>
      </c>
      <c r="Y2494" s="17">
        <v>-9.7006927378228885E-2</v>
      </c>
      <c r="Z2494" s="17">
        <v>14.81621974268543</v>
      </c>
      <c r="AA2494" s="17">
        <v>-0.82660645410343458</v>
      </c>
      <c r="AB2494" s="17">
        <v>-0.90449569161621701</v>
      </c>
      <c r="AC2494" s="17">
        <v>-5.1718832440366462</v>
      </c>
      <c r="AD2494" s="17">
        <v>-1.0702760482231335</v>
      </c>
      <c r="AE2494" s="17">
        <v>-0.94641719325244855</v>
      </c>
      <c r="AF2494" s="17">
        <v>15.896858911116311</v>
      </c>
      <c r="AG2494" s="17">
        <v>-63.727640794532988</v>
      </c>
      <c r="AH2494" s="17">
        <v>-0.22797883867756935</v>
      </c>
      <c r="AI2494" s="17">
        <v>-0.22799664426701477</v>
      </c>
      <c r="AJ2494" s="17">
        <v>0.33333333333333298</v>
      </c>
      <c r="AK2494" s="17">
        <v>7.5270073313665087E-2</v>
      </c>
      <c r="AL2494" s="17">
        <v>0.23147535469651181</v>
      </c>
      <c r="AM2494" s="17">
        <v>0.33333333333333298</v>
      </c>
      <c r="AN2494" s="17">
        <v>-0.20899716128337481</v>
      </c>
      <c r="AO2494" s="17">
        <v>-0.18942848050187794</v>
      </c>
      <c r="AP2494" s="17">
        <v>0.33333333333333298</v>
      </c>
      <c r="AQ2494" s="17">
        <v>0.53264194636513906</v>
      </c>
      <c r="AR2494" s="17">
        <v>2.2444243630026963</v>
      </c>
      <c r="AS2494" s="17">
        <v>-4.0009277289998142</v>
      </c>
      <c r="AT2494" s="17">
        <v>0.69909891174435934</v>
      </c>
      <c r="AU2494" s="17">
        <v>-1.0000000000000013</v>
      </c>
      <c r="AV2494" s="17">
        <v>-1.0000000000000013</v>
      </c>
      <c r="AW2494" s="17">
        <v>-1.0000000000000013</v>
      </c>
      <c r="AX2494" s="17">
        <v>-1.0000000000000013</v>
      </c>
      <c r="AY2494" s="17">
        <v>-7.483865215511977E-2</v>
      </c>
      <c r="AZ2494" s="17">
        <v>0.89912915302016216</v>
      </c>
      <c r="BA2494" s="17">
        <v>-0.3003128215592038</v>
      </c>
      <c r="BB2494" s="17">
        <v>0.49797091841354135</v>
      </c>
      <c r="BC2494" s="17">
        <v>-0.16828242925642803</v>
      </c>
      <c r="BD2494" s="17">
        <v>14.454761107648526</v>
      </c>
      <c r="BE2494" s="17">
        <v>-3.3931255353102427</v>
      </c>
      <c r="BF2494" s="17">
        <v>-1.0000000000000013</v>
      </c>
      <c r="BG2494" s="22">
        <v>76.631269581216657</v>
      </c>
    </row>
    <row r="2495" spans="1:100" x14ac:dyDescent="0.25">
      <c r="A2495">
        <v>5754</v>
      </c>
      <c r="B2495" t="s">
        <v>2231</v>
      </c>
      <c r="C2495" s="48">
        <v>2</v>
      </c>
      <c r="D2495" s="22">
        <v>1531.0304101562499</v>
      </c>
      <c r="E2495" s="17">
        <v>55.655297020606568</v>
      </c>
      <c r="F2495" s="17">
        <v>-48.407685698429759</v>
      </c>
      <c r="G2495" s="17">
        <v>0.1195022915143375</v>
      </c>
      <c r="H2495" s="17">
        <v>3.6272859716791914</v>
      </c>
      <c r="I2495" s="17">
        <v>36.775983535369065</v>
      </c>
      <c r="J2495" s="17">
        <v>7.4317179324436431</v>
      </c>
      <c r="K2495" s="17">
        <v>-1.0000000000000007</v>
      </c>
      <c r="L2495" s="17">
        <v>-1.0000000000000007</v>
      </c>
      <c r="M2495" s="17">
        <v>-1.0000000000000007</v>
      </c>
      <c r="N2495" s="17">
        <v>0.18756433442615192</v>
      </c>
      <c r="O2495" s="17">
        <v>-1.0000000000000007</v>
      </c>
      <c r="P2495" s="17">
        <v>-1.0000000000000007</v>
      </c>
      <c r="Q2495" s="17">
        <v>3.132810549459371</v>
      </c>
      <c r="R2495" s="17">
        <v>-1.0000000000000007</v>
      </c>
      <c r="S2495" s="17">
        <v>2.8848854843425586E-2</v>
      </c>
      <c r="T2495" s="17">
        <v>1.9607343186529819E-2</v>
      </c>
      <c r="U2495" s="17">
        <v>-0.26709424129170767</v>
      </c>
      <c r="V2495" s="17">
        <v>-0.51766679693830153</v>
      </c>
      <c r="W2495" s="17">
        <v>3.9598581323087689E-2</v>
      </c>
      <c r="X2495" s="17">
        <v>-2.7203912381588209</v>
      </c>
      <c r="Y2495" s="17">
        <v>-9.8470825750621854E-3</v>
      </c>
      <c r="Z2495" s="17">
        <v>22.818821872038789</v>
      </c>
      <c r="AA2495" s="17">
        <v>-0.23722403928826052</v>
      </c>
      <c r="AB2495" s="17">
        <v>-5.4953035489704094E-2</v>
      </c>
      <c r="AC2495" s="17">
        <v>4.5817460459975212</v>
      </c>
      <c r="AD2495" s="17">
        <v>-0.32581180906290919</v>
      </c>
      <c r="AE2495" s="17">
        <v>-0.32296759997579427</v>
      </c>
      <c r="AF2495" s="17">
        <v>31.693438687429616</v>
      </c>
      <c r="AG2495" s="17">
        <v>-36.738384949417821</v>
      </c>
      <c r="AH2495" s="17">
        <v>-4.1253885441809746E-2</v>
      </c>
      <c r="AI2495" s="17">
        <v>-7.0776496620774121E-3</v>
      </c>
      <c r="AJ2495" s="17">
        <v>0.33333333333333298</v>
      </c>
      <c r="AK2495" s="17">
        <v>0.32451987892622258</v>
      </c>
      <c r="AL2495" s="17">
        <v>0.44917231474054647</v>
      </c>
      <c r="AM2495" s="17">
        <v>0.33333333333333298</v>
      </c>
      <c r="AN2495" s="17">
        <v>1.5700189181175939E-2</v>
      </c>
      <c r="AO2495" s="17">
        <v>5.6105349436304797E-2</v>
      </c>
      <c r="AP2495" s="17">
        <v>0.33333333333333298</v>
      </c>
      <c r="AQ2495" s="17">
        <v>3.333916948351562</v>
      </c>
      <c r="AR2495" s="17">
        <v>2.2444243630026963</v>
      </c>
      <c r="AS2495" s="17">
        <v>-0.43507133507313078</v>
      </c>
      <c r="AT2495" s="17">
        <v>3.1939139858369989</v>
      </c>
      <c r="AU2495" s="17">
        <v>-1.0000000000000007</v>
      </c>
      <c r="AV2495" s="17">
        <v>-1.0000000000000007</v>
      </c>
      <c r="AW2495" s="17">
        <v>-1.0000000000000007</v>
      </c>
      <c r="AX2495" s="17">
        <v>-1.0000000000000007</v>
      </c>
      <c r="AY2495" s="17">
        <v>-3.7286560435275069E-2</v>
      </c>
      <c r="AZ2495" s="17">
        <v>0.64014901194678242</v>
      </c>
      <c r="BA2495" s="17">
        <v>-5.1345594527236249E-2</v>
      </c>
      <c r="BB2495" s="17">
        <v>0.35374357970940901</v>
      </c>
      <c r="BC2495" s="17">
        <v>-3.023146196283516E-2</v>
      </c>
      <c r="BD2495" s="17">
        <v>10.609016521146732</v>
      </c>
      <c r="BE2495" s="17">
        <v>0.32213107608669134</v>
      </c>
      <c r="BF2495" s="17">
        <v>-1.0000000000000007</v>
      </c>
      <c r="BG2495" s="22">
        <v>121.24057776643963</v>
      </c>
    </row>
    <row r="2496" spans="1:100" x14ac:dyDescent="0.25">
      <c r="A2496">
        <v>5756</v>
      </c>
      <c r="B2496" t="s">
        <v>2232</v>
      </c>
      <c r="C2496" s="48">
        <v>2</v>
      </c>
      <c r="D2496" s="22">
        <v>1480.7469433593749</v>
      </c>
      <c r="E2496" s="17">
        <v>107.06353095427347</v>
      </c>
      <c r="F2496" s="17">
        <v>34.526319756646728</v>
      </c>
      <c r="G2496" s="17">
        <v>0.6959419199132062</v>
      </c>
      <c r="H2496" s="17">
        <v>8.8854210327727472</v>
      </c>
      <c r="I2496" s="17">
        <v>77.145296825021916</v>
      </c>
      <c r="J2496" s="17">
        <v>17.40226286348668</v>
      </c>
      <c r="K2496" s="17">
        <v>-0.99999999999999944</v>
      </c>
      <c r="L2496" s="17">
        <v>-0.99999999999999944</v>
      </c>
      <c r="M2496" s="17">
        <v>-0.99999999999999944</v>
      </c>
      <c r="N2496" s="17">
        <v>0.33121289981253144</v>
      </c>
      <c r="O2496" s="17">
        <v>-0.99999999999999944</v>
      </c>
      <c r="P2496" s="17">
        <v>-0.99999999999999944</v>
      </c>
      <c r="Q2496" s="17">
        <v>4.6759353613081851</v>
      </c>
      <c r="R2496" s="17">
        <v>-0.99999999999999944</v>
      </c>
      <c r="S2496" s="17">
        <v>2.0413980487770127</v>
      </c>
      <c r="T2496" s="17">
        <v>0.24550313541135968</v>
      </c>
      <c r="U2496" s="17">
        <v>0.40981218607612047</v>
      </c>
      <c r="V2496" s="17">
        <v>0.36929948787556888</v>
      </c>
      <c r="W2496" s="17">
        <v>4.5341107650640691</v>
      </c>
      <c r="X2496" s="17">
        <v>2.8172596331735558</v>
      </c>
      <c r="Y2496" s="17">
        <v>0.19338933934378261</v>
      </c>
      <c r="Z2496" s="17">
        <v>41.479022868069165</v>
      </c>
      <c r="AA2496" s="17">
        <v>1.1370782371721064</v>
      </c>
      <c r="AB2496" s="17">
        <v>1.9259822230401618</v>
      </c>
      <c r="AC2496" s="17">
        <v>27.324933830532967</v>
      </c>
      <c r="AD2496" s="17">
        <v>1.410105098030551</v>
      </c>
      <c r="AE2496" s="17">
        <v>1.1307713880920542</v>
      </c>
      <c r="AF2496" s="17">
        <v>68.527377062878173</v>
      </c>
      <c r="AG2496" s="17">
        <v>26.194262539809763</v>
      </c>
      <c r="AH2496" s="17">
        <v>0.39414513877972746</v>
      </c>
      <c r="AI2496" s="17">
        <v>0.50805390086799829</v>
      </c>
      <c r="AJ2496" s="17">
        <v>0.33333333333333298</v>
      </c>
      <c r="AK2496" s="17">
        <v>0.9057122705724191</v>
      </c>
      <c r="AL2496" s="17">
        <v>0.95679083244070451</v>
      </c>
      <c r="AM2496" s="17">
        <v>0.33333333333333298</v>
      </c>
      <c r="AN2496" s="17">
        <v>0.53964198400870378</v>
      </c>
      <c r="AO2496" s="17">
        <v>0.62863295282246101</v>
      </c>
      <c r="AP2496" s="17">
        <v>0.33333333333333298</v>
      </c>
      <c r="AQ2496" s="17">
        <v>9.8658366586278348</v>
      </c>
      <c r="AR2496" s="17">
        <v>2.2444243630026963</v>
      </c>
      <c r="AS2496" s="17">
        <v>7.879673788839292</v>
      </c>
      <c r="AT2496" s="17">
        <v>9.0112406475908049</v>
      </c>
      <c r="AU2496" s="17">
        <v>-0.99999999999999944</v>
      </c>
      <c r="AV2496" s="17">
        <v>-0.99999999999999944</v>
      </c>
      <c r="AW2496" s="17">
        <v>-0.99999999999999944</v>
      </c>
      <c r="AX2496" s="17">
        <v>-0.99999999999999944</v>
      </c>
      <c r="AY2496" s="17">
        <v>5.0276155789665128E-2</v>
      </c>
      <c r="AZ2496" s="17">
        <v>3.6267748290849222E-2</v>
      </c>
      <c r="BA2496" s="17">
        <v>0.52918788980034692</v>
      </c>
      <c r="BB2496" s="17">
        <v>1.7439077018965965E-2</v>
      </c>
      <c r="BC2496" s="17">
        <v>0.29167118367113121</v>
      </c>
      <c r="BD2496" s="17">
        <v>1.6416374357494292</v>
      </c>
      <c r="BE2496" s="17">
        <v>8.9852426490344559</v>
      </c>
      <c r="BF2496" s="17">
        <v>-0.99999999999999944</v>
      </c>
      <c r="BG2496" s="22">
        <v>126.40283593955178</v>
      </c>
    </row>
    <row r="2497" spans="1:100" x14ac:dyDescent="0.25">
      <c r="A2497">
        <v>5762</v>
      </c>
      <c r="B2497" t="s">
        <v>2233</v>
      </c>
      <c r="C2497" s="48">
        <v>2</v>
      </c>
      <c r="D2497" s="22">
        <v>1414.6378710937499</v>
      </c>
      <c r="E2497" s="17">
        <v>20.316044190814736</v>
      </c>
      <c r="F2497" s="17">
        <v>-105.41850989336295</v>
      </c>
      <c r="G2497" s="17">
        <v>-0.27675613267864146</v>
      </c>
      <c r="H2497" s="17">
        <v>1.2717835046767156E-2</v>
      </c>
      <c r="I2497" s="17">
        <v>9.0251494812578912</v>
      </c>
      <c r="J2497" s="17">
        <v>0.57772624263816041</v>
      </c>
      <c r="K2497" s="17">
        <v>-1.0000000000000016</v>
      </c>
      <c r="L2497" s="17">
        <v>-1.0000000000000016</v>
      </c>
      <c r="M2497" s="17">
        <v>-1.0000000000000016</v>
      </c>
      <c r="N2497" s="17">
        <v>8.8816865735117406E-2</v>
      </c>
      <c r="O2497" s="17">
        <v>-1.0000000000000016</v>
      </c>
      <c r="P2497" s="17">
        <v>-1.0000000000000016</v>
      </c>
      <c r="Q2497" s="17">
        <v>2.0720295480303959</v>
      </c>
      <c r="R2497" s="17">
        <v>-1.0000000000000016</v>
      </c>
      <c r="S2497" s="17">
        <v>-1.3546257241234956</v>
      </c>
      <c r="T2497" s="17">
        <v>-0.1356788416086919</v>
      </c>
      <c r="U2497" s="17">
        <v>-0.73241595239598389</v>
      </c>
      <c r="V2497" s="17">
        <v>-1.1273886915084061</v>
      </c>
      <c r="W2497" s="17">
        <v>-3.0500368769334134</v>
      </c>
      <c r="X2497" s="17">
        <v>-6.5271052458339929</v>
      </c>
      <c r="Y2497" s="17">
        <v>-0.14955667282629845</v>
      </c>
      <c r="Z2497" s="17">
        <v>9.9913522160234365</v>
      </c>
      <c r="AA2497" s="17">
        <v>-1.1819523813483699</v>
      </c>
      <c r="AB2497" s="17">
        <v>-1.4166954371245195</v>
      </c>
      <c r="AC2497" s="17">
        <v>-11.052466642775197</v>
      </c>
      <c r="AD2497" s="17">
        <v>-1.5191227201212825</v>
      </c>
      <c r="AE2497" s="17">
        <v>-1.3223026425711968</v>
      </c>
      <c r="AF2497" s="17">
        <v>6.3729061313698665</v>
      </c>
      <c r="AG2497" s="17">
        <v>-79.999796024920656</v>
      </c>
      <c r="AH2497" s="17">
        <v>-0.34055761602052026</v>
      </c>
      <c r="AI2497" s="17">
        <v>-0.3611914308955369</v>
      </c>
      <c r="AJ2497" s="17">
        <v>0.33333333333333298</v>
      </c>
      <c r="AK2497" s="17">
        <v>-7.5005708699255824E-2</v>
      </c>
      <c r="AL2497" s="17">
        <v>0.10022317244484102</v>
      </c>
      <c r="AM2497" s="17">
        <v>0.33333333333333298</v>
      </c>
      <c r="AN2497" s="17">
        <v>-0.34446996526132306</v>
      </c>
      <c r="AO2497" s="17">
        <v>-0.33746385494844083</v>
      </c>
      <c r="AP2497" s="17">
        <v>0.33333333333333298</v>
      </c>
      <c r="AQ2497" s="17">
        <v>-1.1562813028313625</v>
      </c>
      <c r="AR2497" s="17">
        <v>2.2444243630026963</v>
      </c>
      <c r="AS2497" s="17">
        <v>-6.1508265296274427</v>
      </c>
      <c r="AT2497" s="17">
        <v>-0.80505586709494104</v>
      </c>
      <c r="AU2497" s="17">
        <v>-1.0000000000000016</v>
      </c>
      <c r="AV2497" s="17">
        <v>-1.0000000000000016</v>
      </c>
      <c r="AW2497" s="17">
        <v>-1.0000000000000016</v>
      </c>
      <c r="AX2497" s="17">
        <v>-1.0000000000000016</v>
      </c>
      <c r="AY2497" s="17">
        <v>-9.7479271414789473E-2</v>
      </c>
      <c r="AZ2497" s="17">
        <v>1.0552714742948872</v>
      </c>
      <c r="BA2497" s="17">
        <v>-0.45041823346060594</v>
      </c>
      <c r="BB2497" s="17">
        <v>0.5849273597962743</v>
      </c>
      <c r="BC2497" s="17">
        <v>-0.25151506013732305</v>
      </c>
      <c r="BD2497" s="17">
        <v>16.773407951677996</v>
      </c>
      <c r="BE2497" s="17">
        <v>-5.6330995697301942</v>
      </c>
      <c r="BF2497" s="17">
        <v>-1.0000000000000016</v>
      </c>
      <c r="BG2497" s="22">
        <v>-72.322924771352973</v>
      </c>
    </row>
    <row r="2498" spans="1:100" x14ac:dyDescent="0.25">
      <c r="A2498">
        <v>5763</v>
      </c>
      <c r="B2498" t="s">
        <v>374</v>
      </c>
      <c r="C2498" s="48">
        <v>2</v>
      </c>
      <c r="D2498" s="22">
        <v>1486.8317285156249</v>
      </c>
      <c r="E2498" s="17">
        <v>70.227454078087348</v>
      </c>
      <c r="F2498" s="17">
        <v>-24.899246282737533</v>
      </c>
      <c r="G2498" s="17">
        <v>0.2828996338549209</v>
      </c>
      <c r="H2498" s="17">
        <v>5.1177547949919893</v>
      </c>
      <c r="I2498" s="17">
        <v>48.219052642129689</v>
      </c>
      <c r="J2498" s="17">
        <v>10.257964538606025</v>
      </c>
      <c r="K2498" s="17">
        <v>-1.0000000000000004</v>
      </c>
      <c r="L2498" s="17">
        <v>-1.0000000000000004</v>
      </c>
      <c r="M2498" s="17">
        <v>-1.0000000000000004</v>
      </c>
      <c r="N2498" s="17">
        <v>0.22828289827709275</v>
      </c>
      <c r="O2498" s="17">
        <v>-1.0000000000000004</v>
      </c>
      <c r="P2498" s="17">
        <v>-1.0000000000000004</v>
      </c>
      <c r="Q2498" s="17">
        <v>3.5702240802679062</v>
      </c>
      <c r="R2498" s="17">
        <v>-1.0000000000000004</v>
      </c>
      <c r="S2498" s="17">
        <v>0.59932522984879977</v>
      </c>
      <c r="T2498" s="17">
        <v>8.3639672466149242E-2</v>
      </c>
      <c r="U2498" s="17">
        <v>-7.5218621025314236E-2</v>
      </c>
      <c r="V2498" s="17">
        <v>-0.26624769501631468</v>
      </c>
      <c r="W2498" s="17">
        <v>1.3136111747676253</v>
      </c>
      <c r="X2498" s="17">
        <v>-1.1506909770941496</v>
      </c>
      <c r="Y2498" s="17">
        <v>4.7762230824484629E-2</v>
      </c>
      <c r="Z2498" s="17">
        <v>28.108234847967449</v>
      </c>
      <c r="AA2498" s="17">
        <v>0.15233512438335073</v>
      </c>
      <c r="AB2498" s="17">
        <v>0.5065620662592788</v>
      </c>
      <c r="AC2498" s="17">
        <v>11.028520794409676</v>
      </c>
      <c r="AD2498" s="17">
        <v>0.16625049055901864</v>
      </c>
      <c r="AE2498" s="17">
        <v>8.910866162156289E-2</v>
      </c>
      <c r="AF2498" s="17">
        <v>42.134371860609306</v>
      </c>
      <c r="AG2498" s="17">
        <v>-18.899522318201885</v>
      </c>
      <c r="AH2498" s="17">
        <v>8.2164144670191702E-2</v>
      </c>
      <c r="AI2498" s="17">
        <v>0.13894132989037614</v>
      </c>
      <c r="AJ2498" s="17">
        <v>0.33333333333333298</v>
      </c>
      <c r="AK2498" s="17">
        <v>0.48926443760157545</v>
      </c>
      <c r="AL2498" s="17">
        <v>0.5930616530663273</v>
      </c>
      <c r="AM2498" s="17">
        <v>0.33333333333333298</v>
      </c>
      <c r="AN2498" s="17">
        <v>0.16421651699466688</v>
      </c>
      <c r="AO2498" s="17">
        <v>0.21839379075975549</v>
      </c>
      <c r="AP2498" s="17">
        <v>0.33333333333333298</v>
      </c>
      <c r="AQ2498" s="17">
        <v>5.1854522496384767</v>
      </c>
      <c r="AR2498" s="17">
        <v>2.2444243630026963</v>
      </c>
      <c r="AS2498" s="17">
        <v>1.921822931999229</v>
      </c>
      <c r="AT2498" s="17">
        <v>4.8428910325709627</v>
      </c>
      <c r="AU2498" s="17">
        <v>-1.0000000000000004</v>
      </c>
      <c r="AV2498" s="17">
        <v>-1.0000000000000004</v>
      </c>
      <c r="AW2498" s="17">
        <v>-1.0000000000000004</v>
      </c>
      <c r="AX2498" s="17">
        <v>-1.0000000000000004</v>
      </c>
      <c r="AY2498" s="17">
        <v>-1.2466068549561423E-2</v>
      </c>
      <c r="AZ2498" s="17">
        <v>0.46897307485042461</v>
      </c>
      <c r="BA2498" s="17">
        <v>0.11321219054788856</v>
      </c>
      <c r="BB2498" s="17">
        <v>0.25841484231946965</v>
      </c>
      <c r="BC2498" s="17">
        <v>6.1014930890290087E-2</v>
      </c>
      <c r="BD2498" s="17">
        <v>8.0671268971034475</v>
      </c>
      <c r="BE2498" s="17">
        <v>2.7777731549483082</v>
      </c>
      <c r="BF2498" s="17">
        <v>-1.0000000000000004</v>
      </c>
      <c r="BG2498" s="22">
        <v>385.07225123540661</v>
      </c>
    </row>
    <row r="2499" spans="1:100" x14ac:dyDescent="0.25">
      <c r="A2499">
        <v>5765</v>
      </c>
      <c r="B2499" t="s">
        <v>2234</v>
      </c>
      <c r="C2499" s="48">
        <v>2</v>
      </c>
      <c r="D2499" s="22">
        <v>1485.9083300781249</v>
      </c>
      <c r="E2499" s="17">
        <v>58.700217721671379</v>
      </c>
      <c r="F2499" s="17">
        <v>-43.495486801299272</v>
      </c>
      <c r="G2499" s="17">
        <v>0.15364493410522306</v>
      </c>
      <c r="H2499" s="17">
        <v>3.9387264369785302</v>
      </c>
      <c r="I2499" s="17">
        <v>39.167066603541429</v>
      </c>
      <c r="J2499" s="17">
        <v>8.0222754431452028</v>
      </c>
      <c r="K2499" s="17">
        <v>-1.0000000000000007</v>
      </c>
      <c r="L2499" s="17">
        <v>-1.0000000000000007</v>
      </c>
      <c r="M2499" s="17">
        <v>-1.0000000000000007</v>
      </c>
      <c r="N2499" s="17">
        <v>0.19607266970543097</v>
      </c>
      <c r="O2499" s="17">
        <v>-1.0000000000000007</v>
      </c>
      <c r="P2499" s="17">
        <v>-1.0000000000000007</v>
      </c>
      <c r="Q2499" s="17">
        <v>3.2242101624083008</v>
      </c>
      <c r="R2499" s="17">
        <v>-1.0000000000000007</v>
      </c>
      <c r="S2499" s="17">
        <v>0.14805257443485975</v>
      </c>
      <c r="T2499" s="17">
        <v>3.2987199318455049E-2</v>
      </c>
      <c r="U2499" s="17">
        <v>-0.22700092869054661</v>
      </c>
      <c r="V2499" s="17">
        <v>-0.46513159401222703</v>
      </c>
      <c r="W2499" s="17">
        <v>0.30580950012491837</v>
      </c>
      <c r="X2499" s="17">
        <v>-2.3923949915819294</v>
      </c>
      <c r="Y2499" s="17">
        <v>2.1906542028542197E-3</v>
      </c>
      <c r="Z2499" s="17">
        <v>23.924069571700237</v>
      </c>
      <c r="AA2499" s="17">
        <v>-0.15582382125092842</v>
      </c>
      <c r="AB2499" s="17">
        <v>6.2378183940041465E-2</v>
      </c>
      <c r="AC2499" s="17">
        <v>5.9288299272040348</v>
      </c>
      <c r="AD2499" s="17">
        <v>-0.22299307904083598</v>
      </c>
      <c r="AE2499" s="17">
        <v>-0.23686232850460476</v>
      </c>
      <c r="AF2499" s="17">
        <v>33.875120742601297</v>
      </c>
      <c r="AG2499" s="17">
        <v>-33.010870766378169</v>
      </c>
      <c r="AH2499" s="17">
        <v>-1.5465108029494218E-2</v>
      </c>
      <c r="AI2499" s="17">
        <v>2.3433702352165131E-2</v>
      </c>
      <c r="AJ2499" s="17">
        <v>0.33333333333333298</v>
      </c>
      <c r="AK2499" s="17">
        <v>0.35894402870169106</v>
      </c>
      <c r="AL2499" s="17">
        <v>0.47923866821192695</v>
      </c>
      <c r="AM2499" s="17">
        <v>0.33333333333333298</v>
      </c>
      <c r="AN2499" s="17">
        <v>4.6733373851202131E-2</v>
      </c>
      <c r="AO2499" s="17">
        <v>9.001628194822392E-2</v>
      </c>
      <c r="AP2499" s="17">
        <v>0.33333333333333298</v>
      </c>
      <c r="AQ2499" s="17">
        <v>3.7208039511063529</v>
      </c>
      <c r="AR2499" s="17">
        <v>2.2444243630026963</v>
      </c>
      <c r="AS2499" s="17">
        <v>5.7412798588154956E-2</v>
      </c>
      <c r="AT2499" s="17">
        <v>3.5384754893519075</v>
      </c>
      <c r="AU2499" s="17">
        <v>-1.0000000000000007</v>
      </c>
      <c r="AV2499" s="17">
        <v>-1.0000000000000007</v>
      </c>
      <c r="AW2499" s="17">
        <v>-1.0000000000000007</v>
      </c>
      <c r="AX2499" s="17">
        <v>-1.0000000000000007</v>
      </c>
      <c r="AY2499" s="17">
        <v>-3.210020200835826E-2</v>
      </c>
      <c r="AZ2499" s="17">
        <v>0.60438099542507639</v>
      </c>
      <c r="BA2499" s="17">
        <v>-1.6960471973304247E-2</v>
      </c>
      <c r="BB2499" s="17">
        <v>0.33382419202095526</v>
      </c>
      <c r="BC2499" s="17">
        <v>-1.1165099350901736E-2</v>
      </c>
      <c r="BD2499" s="17">
        <v>10.077876738234639</v>
      </c>
      <c r="BE2499" s="17">
        <v>0.83524902910058962</v>
      </c>
      <c r="BF2499" s="17">
        <v>-1.0000000000000007</v>
      </c>
      <c r="BG2499" s="22">
        <v>66.973543264691898</v>
      </c>
    </row>
    <row r="2500" spans="1:100" x14ac:dyDescent="0.25">
      <c r="A2500">
        <v>5773</v>
      </c>
      <c r="B2500" t="s">
        <v>2235</v>
      </c>
      <c r="C2500" s="48">
        <v>2</v>
      </c>
      <c r="D2500" s="22">
        <v>1456.0451953125</v>
      </c>
      <c r="E2500" s="17">
        <v>28.865727013727223</v>
      </c>
      <c r="F2500" s="17">
        <v>-91.625788618605441</v>
      </c>
      <c r="G2500" s="17">
        <v>-0.18088868864765112</v>
      </c>
      <c r="H2500" s="17">
        <v>0.8871961738745977</v>
      </c>
      <c r="I2500" s="17">
        <v>15.738953827282792</v>
      </c>
      <c r="J2500" s="17">
        <v>2.2359235820373158</v>
      </c>
      <c r="K2500" s="17">
        <v>-1.0000000000000013</v>
      </c>
      <c r="L2500" s="17">
        <v>-1.0000000000000013</v>
      </c>
      <c r="M2500" s="17">
        <v>-1.0000000000000013</v>
      </c>
      <c r="N2500" s="17">
        <v>0.11270700118705021</v>
      </c>
      <c r="O2500" s="17">
        <v>-1.0000000000000013</v>
      </c>
      <c r="P2500" s="17">
        <v>-1.0000000000000013</v>
      </c>
      <c r="Q2500" s="17">
        <v>2.3286660182599972</v>
      </c>
      <c r="R2500" s="17">
        <v>-1.0000000000000013</v>
      </c>
      <c r="S2500" s="17">
        <v>-1.0199194726727556</v>
      </c>
      <c r="T2500" s="17">
        <v>-9.811020275903054E-2</v>
      </c>
      <c r="U2500" s="17">
        <v>-0.61983991521382165</v>
      </c>
      <c r="V2500" s="17">
        <v>-0.97987768345548365</v>
      </c>
      <c r="W2500" s="17">
        <v>-2.3025563533993063</v>
      </c>
      <c r="X2500" s="17">
        <v>-5.6061407444078748</v>
      </c>
      <c r="Y2500" s="17">
        <v>-0.11575650478878496</v>
      </c>
      <c r="Z2500" s="17">
        <v>13.094722779846183</v>
      </c>
      <c r="AA2500" s="17">
        <v>-0.95339271945249893</v>
      </c>
      <c r="AB2500" s="17">
        <v>-1.0872468866256275</v>
      </c>
      <c r="AC2500" s="17">
        <v>-7.2700561792954552</v>
      </c>
      <c r="AD2500" s="17">
        <v>-1.2304230736457649</v>
      </c>
      <c r="AE2500" s="17">
        <v>-1.0805318929414918</v>
      </c>
      <c r="AF2500" s="17">
        <v>12.498743689515436</v>
      </c>
      <c r="AG2500" s="17">
        <v>-69.533492593191824</v>
      </c>
      <c r="AH2500" s="17">
        <v>-0.26814657845593504</v>
      </c>
      <c r="AI2500" s="17">
        <v>-0.27552010877250682</v>
      </c>
      <c r="AJ2500" s="17">
        <v>0.33333333333333298</v>
      </c>
      <c r="AK2500" s="17">
        <v>2.1652165486356623E-2</v>
      </c>
      <c r="AL2500" s="17">
        <v>0.18464500508303872</v>
      </c>
      <c r="AM2500" s="17">
        <v>0.33333333333333298</v>
      </c>
      <c r="AN2500" s="17">
        <v>-0.2573334149331617</v>
      </c>
      <c r="AO2500" s="17">
        <v>-0.24224701823255773</v>
      </c>
      <c r="AP2500" s="17">
        <v>0.33333333333333298</v>
      </c>
      <c r="AQ2500" s="17">
        <v>-6.9960348494520375E-2</v>
      </c>
      <c r="AR2500" s="17">
        <v>2.2444243630026963</v>
      </c>
      <c r="AS2500" s="17">
        <v>-4.7680045938547355</v>
      </c>
      <c r="AT2500" s="17">
        <v>0.16242140316964626</v>
      </c>
      <c r="AU2500" s="17">
        <v>-1.0000000000000013</v>
      </c>
      <c r="AV2500" s="17">
        <v>-1.0000000000000013</v>
      </c>
      <c r="AW2500" s="17">
        <v>-1.0000000000000013</v>
      </c>
      <c r="AX2500" s="17">
        <v>-1.0000000000000013</v>
      </c>
      <c r="AY2500" s="17">
        <v>-8.2916751103317393E-2</v>
      </c>
      <c r="AZ2500" s="17">
        <v>0.95484022288057613</v>
      </c>
      <c r="BA2500" s="17">
        <v>-0.35386994188759791</v>
      </c>
      <c r="BB2500" s="17">
        <v>0.52899669247106207</v>
      </c>
      <c r="BC2500" s="17">
        <v>-0.19797955989862623</v>
      </c>
      <c r="BD2500" s="17">
        <v>15.28204672281546</v>
      </c>
      <c r="BE2500" s="17">
        <v>-4.1923409491602692</v>
      </c>
      <c r="BF2500" s="17">
        <v>-1.0000000000000013</v>
      </c>
      <c r="BG2500" s="22">
        <v>-3.6965373039884071</v>
      </c>
    </row>
    <row r="2501" spans="1:100" x14ac:dyDescent="0.25">
      <c r="A2501">
        <v>5774</v>
      </c>
      <c r="B2501" t="s">
        <v>2236</v>
      </c>
      <c r="C2501" s="48">
        <v>2</v>
      </c>
      <c r="D2501" s="22">
        <v>1470.6251171874999</v>
      </c>
      <c r="E2501" s="17">
        <v>60.106733560007719</v>
      </c>
      <c r="F2501" s="17">
        <v>-41.226434097412373</v>
      </c>
      <c r="G2501" s="17">
        <v>0.16941617161230949</v>
      </c>
      <c r="H2501" s="17">
        <v>4.0825876373668262</v>
      </c>
      <c r="I2501" s="17">
        <v>40.271560459485258</v>
      </c>
      <c r="J2501" s="17">
        <v>8.2950669453868713</v>
      </c>
      <c r="K2501" s="17">
        <v>-1.0000000000000007</v>
      </c>
      <c r="L2501" s="17">
        <v>-1.0000000000000007</v>
      </c>
      <c r="M2501" s="17">
        <v>-1.0000000000000007</v>
      </c>
      <c r="N2501" s="17">
        <v>0.20000285689355607</v>
      </c>
      <c r="O2501" s="17">
        <v>-1.0000000000000007</v>
      </c>
      <c r="P2501" s="17">
        <v>-1.0000000000000007</v>
      </c>
      <c r="Q2501" s="17">
        <v>3.2664296537682977</v>
      </c>
      <c r="R2501" s="17">
        <v>-1.0000000000000007</v>
      </c>
      <c r="S2501" s="17">
        <v>0.20311539414485225</v>
      </c>
      <c r="T2501" s="17">
        <v>3.9167649127093224E-2</v>
      </c>
      <c r="U2501" s="17">
        <v>-0.20848094583346183</v>
      </c>
      <c r="V2501" s="17">
        <v>-0.4408644283813134</v>
      </c>
      <c r="W2501" s="17">
        <v>0.42877817825893549</v>
      </c>
      <c r="X2501" s="17">
        <v>-2.2408863117125515</v>
      </c>
      <c r="Y2501" s="17">
        <v>7.7511495648327489E-3</v>
      </c>
      <c r="Z2501" s="17">
        <v>24.434607791731722</v>
      </c>
      <c r="AA2501" s="17">
        <v>-0.11822327031589042</v>
      </c>
      <c r="AB2501" s="17">
        <v>0.11657605464371623</v>
      </c>
      <c r="AC2501" s="17">
        <v>6.5510775981604468</v>
      </c>
      <c r="AD2501" s="17">
        <v>-0.175498846365712</v>
      </c>
      <c r="AE2501" s="17">
        <v>-0.19708840991088694</v>
      </c>
      <c r="AF2501" s="17">
        <v>34.882887665312964</v>
      </c>
      <c r="AG2501" s="17">
        <v>-31.28904998653481</v>
      </c>
      <c r="AH2501" s="17">
        <v>-3.5527045737761276E-3</v>
      </c>
      <c r="AI2501" s="17">
        <v>3.7527566879435148E-2</v>
      </c>
      <c r="AJ2501" s="17">
        <v>0.33333333333333298</v>
      </c>
      <c r="AK2501" s="17">
        <v>0.37484530056848447</v>
      </c>
      <c r="AL2501" s="17">
        <v>0.4931269781254583</v>
      </c>
      <c r="AM2501" s="17">
        <v>0.33333333333333298</v>
      </c>
      <c r="AN2501" s="17">
        <v>6.1068284358771097E-2</v>
      </c>
      <c r="AO2501" s="17">
        <v>0.10568048747386849</v>
      </c>
      <c r="AP2501" s="17">
        <v>0.33333333333333298</v>
      </c>
      <c r="AQ2501" s="17">
        <v>3.8995155664304537</v>
      </c>
      <c r="AR2501" s="17">
        <v>2.2444243630026963</v>
      </c>
      <c r="AS2501" s="17">
        <v>0.28490205106087618</v>
      </c>
      <c r="AT2501" s="17">
        <v>3.6976360257183303</v>
      </c>
      <c r="AU2501" s="17">
        <v>-1.0000000000000007</v>
      </c>
      <c r="AV2501" s="17">
        <v>-1.0000000000000007</v>
      </c>
      <c r="AW2501" s="17">
        <v>-1.0000000000000007</v>
      </c>
      <c r="AX2501" s="17">
        <v>-1.0000000000000007</v>
      </c>
      <c r="AY2501" s="17">
        <v>-2.970450898811091E-2</v>
      </c>
      <c r="AZ2501" s="17">
        <v>0.58785896195272269</v>
      </c>
      <c r="BA2501" s="17">
        <v>-1.0772276384587443E-3</v>
      </c>
      <c r="BB2501" s="17">
        <v>0.32462298876335494</v>
      </c>
      <c r="BC2501" s="17">
        <v>-2.3579271366072074E-3</v>
      </c>
      <c r="BD2501" s="17">
        <v>9.83253159122469</v>
      </c>
      <c r="BE2501" s="17">
        <v>1.0722694965289818</v>
      </c>
      <c r="BF2501" s="17">
        <v>-1.0000000000000007</v>
      </c>
      <c r="BG2501" s="22">
        <v>12.887703540613984</v>
      </c>
    </row>
    <row r="2502" spans="1:100" x14ac:dyDescent="0.25">
      <c r="A2502">
        <v>5775</v>
      </c>
      <c r="B2502" t="s">
        <v>2237</v>
      </c>
      <c r="C2502" s="48">
        <v>3</v>
      </c>
      <c r="D2502" s="22">
        <v>1518.8844591610282</v>
      </c>
      <c r="E2502" s="17">
        <v>61.825183621831236</v>
      </c>
      <c r="F2502" s="17">
        <v>-9.1936509688236256</v>
      </c>
      <c r="G2502" s="17">
        <v>-0.15087615666684664</v>
      </c>
      <c r="H2502" s="17">
        <v>4.9837761684008761</v>
      </c>
      <c r="I2502" s="17">
        <v>50.088521836695499</v>
      </c>
      <c r="J2502" s="17">
        <v>-2.9437325304102751</v>
      </c>
      <c r="K2502" s="17">
        <v>-0.99999999999999845</v>
      </c>
      <c r="L2502" s="17">
        <v>-0.99999999999999845</v>
      </c>
      <c r="M2502" s="17">
        <v>-0.99999999999999845</v>
      </c>
      <c r="N2502" s="17">
        <v>0.1015359140220477</v>
      </c>
      <c r="O2502" s="17">
        <v>-0.99999999999999845</v>
      </c>
      <c r="P2502" s="17">
        <v>-0.99999999999999845</v>
      </c>
      <c r="Q2502" s="17">
        <v>3.5917134429037092</v>
      </c>
      <c r="R2502" s="17">
        <v>-0.99999999999999845</v>
      </c>
      <c r="S2502" s="17">
        <v>0.81085396536156651</v>
      </c>
      <c r="T2502" s="17">
        <v>3.7681169180116894E-2</v>
      </c>
      <c r="U2502" s="17">
        <v>-0.11482260261298161</v>
      </c>
      <c r="V2502" s="17">
        <v>-0.91650352711115146</v>
      </c>
      <c r="W2502" s="17">
        <v>1.3920627254971691</v>
      </c>
      <c r="X2502" s="17">
        <v>2.2657938285929431</v>
      </c>
      <c r="Y2502" s="17">
        <v>-8.6405614972556138E-2</v>
      </c>
      <c r="Z2502" s="17">
        <v>28.650590096284365</v>
      </c>
      <c r="AA2502" s="17">
        <v>-1.6759215511585335</v>
      </c>
      <c r="AB2502" s="17">
        <v>0.60161365479525475</v>
      </c>
      <c r="AC2502" s="17">
        <v>24.769215313893966</v>
      </c>
      <c r="AD2502" s="17">
        <v>-1.0434789164588829</v>
      </c>
      <c r="AE2502" s="17">
        <v>-7.3584632889115972E-2</v>
      </c>
      <c r="AF2502" s="17">
        <v>53.947834432084548</v>
      </c>
      <c r="AG2502" s="17">
        <v>-15.479236092265525</v>
      </c>
      <c r="AH2502" s="17">
        <v>-0.40277192641046461</v>
      </c>
      <c r="AI2502" s="17">
        <v>-0.25745842453520379</v>
      </c>
      <c r="AJ2502" s="17">
        <v>0.33333333333333298</v>
      </c>
      <c r="AK2502" s="17">
        <v>-0.79029940100079132</v>
      </c>
      <c r="AL2502" s="17">
        <v>-0.53487720814147488</v>
      </c>
      <c r="AM2502" s="17">
        <v>0.33333333333333298</v>
      </c>
      <c r="AN2502" s="17">
        <v>-3.4329741731914352E-2</v>
      </c>
      <c r="AO2502" s="17">
        <v>2.0473113598888419E-2</v>
      </c>
      <c r="AP2502" s="17">
        <v>0.33333333333333298</v>
      </c>
      <c r="AQ2502" s="17">
        <v>-3.8593125953889516</v>
      </c>
      <c r="AR2502" s="17">
        <v>-0.40685963043937795</v>
      </c>
      <c r="AS2502" s="17">
        <v>5.3661211100370165</v>
      </c>
      <c r="AT2502" s="17">
        <v>-7.9029940100079106</v>
      </c>
      <c r="AU2502" s="17">
        <v>-0.99999999999999845</v>
      </c>
      <c r="AV2502" s="17">
        <v>-0.99999999999999845</v>
      </c>
      <c r="AW2502" s="17">
        <v>-0.99999999999999845</v>
      </c>
      <c r="AX2502" s="17">
        <v>-0.99999999999999845</v>
      </c>
      <c r="AY2502" s="17">
        <v>1.6637080423164148E-2</v>
      </c>
      <c r="AZ2502" s="17">
        <v>0.62630491255434151</v>
      </c>
      <c r="BA2502" s="17">
        <v>1.3938376617348376</v>
      </c>
      <c r="BB2502" s="17">
        <v>-0.70225989285422652</v>
      </c>
      <c r="BC2502" s="17">
        <v>0.10909719353883571</v>
      </c>
      <c r="BD2502" s="17">
        <v>-14.424972758583953</v>
      </c>
      <c r="BE2502" s="17">
        <v>9.6966181471450792</v>
      </c>
      <c r="BF2502" s="17">
        <v>-0.99999999999999845</v>
      </c>
      <c r="CU2502" t="e">
        <v>#N/A</v>
      </c>
      <c r="CV2502" t="e">
        <v>#N/A</v>
      </c>
    </row>
    <row r="2503" spans="1:100" x14ac:dyDescent="0.25">
      <c r="A2503">
        <v>5776</v>
      </c>
      <c r="B2503" t="s">
        <v>651</v>
      </c>
      <c r="C2503" s="48">
        <v>2</v>
      </c>
      <c r="D2503" s="22">
        <v>1470.0747851562501</v>
      </c>
      <c r="E2503" s="17">
        <v>65.742165309325699</v>
      </c>
      <c r="F2503" s="17">
        <v>-32.135109776823882</v>
      </c>
      <c r="G2503" s="17">
        <v>0.23260616930092162</v>
      </c>
      <c r="H2503" s="17">
        <v>4.6589906568466102</v>
      </c>
      <c r="I2503" s="17">
        <v>44.696892597994818</v>
      </c>
      <c r="J2503" s="17">
        <v>9.38804993980178</v>
      </c>
      <c r="K2503" s="17">
        <v>-1.0000000000000004</v>
      </c>
      <c r="L2503" s="17">
        <v>-1.0000000000000004</v>
      </c>
      <c r="M2503" s="17">
        <v>-1.0000000000000004</v>
      </c>
      <c r="N2503" s="17">
        <v>0.21574978348836821</v>
      </c>
      <c r="O2503" s="17">
        <v>-1.0000000000000004</v>
      </c>
      <c r="P2503" s="17">
        <v>-1.0000000000000004</v>
      </c>
      <c r="Q2503" s="17">
        <v>3.4355888310525042</v>
      </c>
      <c r="R2503" s="17">
        <v>-1.0000000000000004</v>
      </c>
      <c r="S2503" s="17">
        <v>0.42373343053162871</v>
      </c>
      <c r="T2503" s="17">
        <v>6.3930614553677365E-2</v>
      </c>
      <c r="U2503" s="17">
        <v>-0.13427765814557513</v>
      </c>
      <c r="V2503" s="17">
        <v>-0.34363412927272535</v>
      </c>
      <c r="W2503" s="17">
        <v>0.92147194966202073</v>
      </c>
      <c r="X2503" s="17">
        <v>-1.6338424366552613</v>
      </c>
      <c r="Y2503" s="17">
        <v>3.0030167867174717E-2</v>
      </c>
      <c r="Z2503" s="17">
        <v>26.480161219561442</v>
      </c>
      <c r="AA2503" s="17">
        <v>3.2429379839685524E-2</v>
      </c>
      <c r="AB2503" s="17">
        <v>0.33372853382958023</v>
      </c>
      <c r="AC2503" s="17">
        <v>9.0442128940947377</v>
      </c>
      <c r="AD2503" s="17">
        <v>1.4794429708216095E-2</v>
      </c>
      <c r="AE2503" s="17">
        <v>-3.7727812946015016E-2</v>
      </c>
      <c r="AF2503" s="17">
        <v>38.920667800714291</v>
      </c>
      <c r="AG2503" s="17">
        <v>-24.390298315994151</v>
      </c>
      <c r="AH2503" s="17">
        <v>4.4176254329696962E-2</v>
      </c>
      <c r="AI2503" s="17">
        <v>9.3996900151579382E-2</v>
      </c>
      <c r="AJ2503" s="17">
        <v>0.33333333333333298</v>
      </c>
      <c r="AK2503" s="17">
        <v>0.43855630181725669</v>
      </c>
      <c r="AL2503" s="17">
        <v>0.54877272380270448</v>
      </c>
      <c r="AM2503" s="17">
        <v>0.33333333333333298</v>
      </c>
      <c r="AN2503" s="17">
        <v>0.11850340708980184</v>
      </c>
      <c r="AO2503" s="17">
        <v>0.16844164432758221</v>
      </c>
      <c r="AP2503" s="17">
        <v>0.33333333333333298</v>
      </c>
      <c r="AQ2503" s="17">
        <v>4.6155523742068834</v>
      </c>
      <c r="AR2503" s="17">
        <v>2.2444243630026963</v>
      </c>
      <c r="AS2503" s="17">
        <v>1.1963743011919292</v>
      </c>
      <c r="AT2503" s="17">
        <v>4.3353382935710281</v>
      </c>
      <c r="AU2503" s="17">
        <v>-1.0000000000000004</v>
      </c>
      <c r="AV2503" s="17">
        <v>-1.0000000000000004</v>
      </c>
      <c r="AW2503" s="17">
        <v>-1.0000000000000004</v>
      </c>
      <c r="AX2503" s="17">
        <v>-1.0000000000000004</v>
      </c>
      <c r="AY2503" s="17">
        <v>-2.0105779887491321E-2</v>
      </c>
      <c r="AZ2503" s="17">
        <v>0.52166077956785339</v>
      </c>
      <c r="BA2503" s="17">
        <v>6.2561543406335574E-2</v>
      </c>
      <c r="BB2503" s="17">
        <v>0.28775688917421599</v>
      </c>
      <c r="BC2503" s="17">
        <v>3.2929423752276227E-2</v>
      </c>
      <c r="BD2503" s="17">
        <v>8.8495168299857738</v>
      </c>
      <c r="BE2503" s="17">
        <v>2.0219300911541107</v>
      </c>
      <c r="BF2503" s="17">
        <v>-1.0000000000000004</v>
      </c>
      <c r="BG2503" s="22">
        <v>13.538622088181683</v>
      </c>
    </row>
    <row r="2504" spans="1:100" x14ac:dyDescent="0.25">
      <c r="A2504">
        <v>5777</v>
      </c>
      <c r="B2504" t="s">
        <v>2238</v>
      </c>
      <c r="C2504" s="48">
        <v>3</v>
      </c>
      <c r="D2504" s="22">
        <v>1448.3289205269878</v>
      </c>
      <c r="E2504" s="17">
        <v>65.461648604973092</v>
      </c>
      <c r="F2504" s="17">
        <v>-79.079888650312014</v>
      </c>
      <c r="G2504" s="17">
        <v>-0.14422210270276131</v>
      </c>
      <c r="H2504" s="17">
        <v>6.0546733424169901</v>
      </c>
      <c r="I2504" s="17">
        <v>41.832311264094244</v>
      </c>
      <c r="J2504" s="17">
        <v>4.1076021224862114</v>
      </c>
      <c r="K2504" s="17">
        <v>-1.0000000000000013</v>
      </c>
      <c r="L2504" s="17">
        <v>-1.0000000000000013</v>
      </c>
      <c r="M2504" s="17">
        <v>-1.0000000000000013</v>
      </c>
      <c r="N2504" s="17">
        <v>0.31206127445609821</v>
      </c>
      <c r="O2504" s="17">
        <v>-1.0000000000000013</v>
      </c>
      <c r="P2504" s="17">
        <v>-1.0000000000000013</v>
      </c>
      <c r="Q2504" s="17">
        <v>5.0219658193189245</v>
      </c>
      <c r="R2504" s="17">
        <v>-1.0000000000000013</v>
      </c>
      <c r="S2504" s="17">
        <v>0.37255243367673135</v>
      </c>
      <c r="T2504" s="17">
        <v>0.10929044912745914</v>
      </c>
      <c r="U2504" s="17">
        <v>0.14380132787230004</v>
      </c>
      <c r="V2504" s="17">
        <v>-0.12621743197978702</v>
      </c>
      <c r="W2504" s="17">
        <v>1.032707523098062</v>
      </c>
      <c r="X2504" s="17">
        <v>-1.4798611262501375</v>
      </c>
      <c r="Y2504" s="17">
        <v>0.16978967402964257</v>
      </c>
      <c r="Z2504" s="17">
        <v>39.852790482922643</v>
      </c>
      <c r="AA2504" s="17">
        <v>1.039416113667945</v>
      </c>
      <c r="AB2504" s="17">
        <v>-1.2979490654754477</v>
      </c>
      <c r="AC2504" s="17">
        <v>1.036207830092333</v>
      </c>
      <c r="AD2504" s="17">
        <v>2.0115453723879742</v>
      </c>
      <c r="AE2504" s="17">
        <v>-4.930353559152878E-2</v>
      </c>
      <c r="AF2504" s="17">
        <v>39.541745711948018</v>
      </c>
      <c r="AG2504" s="17">
        <v>-58.124150404935961</v>
      </c>
      <c r="AH2504" s="17">
        <v>0.48388874534878434</v>
      </c>
      <c r="AI2504" s="17">
        <v>0.32568978573481372</v>
      </c>
      <c r="AJ2504" s="17">
        <v>0.33333333333333298</v>
      </c>
      <c r="AK2504" s="17">
        <v>0.29526967775633894</v>
      </c>
      <c r="AL2504" s="17">
        <v>0.30099683401763877</v>
      </c>
      <c r="AM2504" s="17">
        <v>0.33333333333333298</v>
      </c>
      <c r="AN2504" s="17">
        <v>-0.27366984484561563</v>
      </c>
      <c r="AO2504" s="17">
        <v>-0.16857350932320503</v>
      </c>
      <c r="AP2504" s="17">
        <v>0.33333333333333298</v>
      </c>
      <c r="AQ2504" s="17">
        <v>2.2905655521462376</v>
      </c>
      <c r="AR2504" s="17">
        <v>1.953706171510273</v>
      </c>
      <c r="AS2504" s="17">
        <v>-0.69137378862995458</v>
      </c>
      <c r="AT2504" s="17">
        <v>2.8452697396058984</v>
      </c>
      <c r="AU2504" s="17">
        <v>-1.0000000000000013</v>
      </c>
      <c r="AV2504" s="17">
        <v>-1.0000000000000013</v>
      </c>
      <c r="AW2504" s="17">
        <v>-1.0000000000000013</v>
      </c>
      <c r="AX2504" s="17">
        <v>-1.0000000000000013</v>
      </c>
      <c r="AY2504" s="17">
        <v>1.1582111418847253E-2</v>
      </c>
      <c r="AZ2504" s="17">
        <v>1.6188831701808544</v>
      </c>
      <c r="BA2504" s="17">
        <v>0.80754396956097241</v>
      </c>
      <c r="BB2504" s="17">
        <v>-0.26230154799009153</v>
      </c>
      <c r="BC2504" s="17">
        <v>0.37600433592218474</v>
      </c>
      <c r="BD2504" s="17">
        <v>1.5368771511519919</v>
      </c>
      <c r="BE2504" s="17">
        <v>13.43782824585948</v>
      </c>
      <c r="BF2504" s="17">
        <v>-1.0000000000000013</v>
      </c>
      <c r="CU2504" t="e">
        <v>#N/A</v>
      </c>
      <c r="CV2504" t="e">
        <v>#N/A</v>
      </c>
    </row>
    <row r="2505" spans="1:100" x14ac:dyDescent="0.25">
      <c r="A2505">
        <v>5781</v>
      </c>
      <c r="B2505" t="s">
        <v>2239</v>
      </c>
      <c r="C2505" s="48">
        <v>2</v>
      </c>
      <c r="D2505" s="22">
        <v>1490.731220703125</v>
      </c>
      <c r="E2505" s="17">
        <v>40.696174176802657</v>
      </c>
      <c r="F2505" s="17">
        <v>-72.540395200413229</v>
      </c>
      <c r="G2505" s="17">
        <v>-4.8234091423497494E-2</v>
      </c>
      <c r="H2505" s="17">
        <v>2.0972375282780096</v>
      </c>
      <c r="I2505" s="17">
        <v>25.029042035703199</v>
      </c>
      <c r="J2505" s="17">
        <v>4.530419929567465</v>
      </c>
      <c r="K2505" s="17">
        <v>-1.0000000000000011</v>
      </c>
      <c r="L2505" s="17">
        <v>-1.0000000000000011</v>
      </c>
      <c r="M2505" s="17">
        <v>-1.0000000000000011</v>
      </c>
      <c r="N2505" s="17">
        <v>0.14576448308864509</v>
      </c>
      <c r="O2505" s="17">
        <v>-1.0000000000000011</v>
      </c>
      <c r="P2505" s="17">
        <v>-1.0000000000000011</v>
      </c>
      <c r="Q2505" s="17">
        <v>2.6837814376335554</v>
      </c>
      <c r="R2505" s="17">
        <v>-1.0000000000000011</v>
      </c>
      <c r="S2505" s="17">
        <v>-0.55677660469088597</v>
      </c>
      <c r="T2505" s="17">
        <v>-4.6125374069423547E-2</v>
      </c>
      <c r="U2505" s="17">
        <v>-0.46406514703846918</v>
      </c>
      <c r="V2505" s="17">
        <v>-0.7757623703042984</v>
      </c>
      <c r="W2505" s="17">
        <v>-1.2682456050052746</v>
      </c>
      <c r="X2505" s="17">
        <v>-4.3317751218620986</v>
      </c>
      <c r="Y2505" s="17">
        <v>-6.8986219814089755E-2</v>
      </c>
      <c r="Z2505" s="17">
        <v>17.388947752070557</v>
      </c>
      <c r="AA2505" s="17">
        <v>-0.63712800417872639</v>
      </c>
      <c r="AB2505" s="17">
        <v>-0.63137925383065796</v>
      </c>
      <c r="AC2505" s="17">
        <v>-2.0362237595312287</v>
      </c>
      <c r="AD2505" s="17">
        <v>-0.83094089584215891</v>
      </c>
      <c r="AE2505" s="17">
        <v>-0.74598660765838232</v>
      </c>
      <c r="AF2505" s="17">
        <v>20.975244989307079</v>
      </c>
      <c r="AG2505" s="17">
        <v>-55.050961216711748</v>
      </c>
      <c r="AH2505" s="17">
        <v>-0.16794929960068605</v>
      </c>
      <c r="AI2505" s="17">
        <v>-0.15697418481715941</v>
      </c>
      <c r="AJ2505" s="17">
        <v>0.33333333333333298</v>
      </c>
      <c r="AK2505" s="17">
        <v>0.15540050412455442</v>
      </c>
      <c r="AL2505" s="17">
        <v>0.3014619737499496</v>
      </c>
      <c r="AM2505" s="17">
        <v>0.33333333333333298</v>
      </c>
      <c r="AN2505" s="17">
        <v>-0.1367600116874485</v>
      </c>
      <c r="AO2505" s="17">
        <v>-0.11049268545384766</v>
      </c>
      <c r="AP2505" s="17">
        <v>0.33333333333333298</v>
      </c>
      <c r="AQ2505" s="17">
        <v>1.4332138532410337</v>
      </c>
      <c r="AR2505" s="17">
        <v>2.2444243630026963</v>
      </c>
      <c r="AS2505" s="17">
        <v>-2.854553278063376</v>
      </c>
      <c r="AT2505" s="17">
        <v>1.5011481096935526</v>
      </c>
      <c r="AU2505" s="17">
        <v>-1.0000000000000011</v>
      </c>
      <c r="AV2505" s="17">
        <v>-1.0000000000000011</v>
      </c>
      <c r="AW2505" s="17">
        <v>-1.0000000000000011</v>
      </c>
      <c r="AX2505" s="17">
        <v>-1.0000000000000011</v>
      </c>
      <c r="AY2505" s="17">
        <v>-6.2766164154713533E-2</v>
      </c>
      <c r="AZ2505" s="17">
        <v>0.81587055137482034</v>
      </c>
      <c r="BA2505" s="17">
        <v>-0.22027323592809278</v>
      </c>
      <c r="BB2505" s="17">
        <v>0.45160378582273492</v>
      </c>
      <c r="BC2505" s="17">
        <v>-0.1239009162762699</v>
      </c>
      <c r="BD2505" s="17">
        <v>13.21840640017866</v>
      </c>
      <c r="BE2505" s="17">
        <v>-2.1987209414426578</v>
      </c>
      <c r="BF2505" s="17">
        <v>-1.0000000000000011</v>
      </c>
      <c r="BG2505" s="22">
        <v>46.928547619339952</v>
      </c>
    </row>
    <row r="2506" spans="1:100" x14ac:dyDescent="0.25">
      <c r="A2506">
        <v>5783</v>
      </c>
      <c r="B2506" t="s">
        <v>2240</v>
      </c>
      <c r="C2506" s="48">
        <v>2</v>
      </c>
      <c r="D2506" s="22">
        <v>1439.72119140625</v>
      </c>
      <c r="E2506" s="17">
        <v>-5.9201055622899048</v>
      </c>
      <c r="F2506" s="17">
        <v>-147.74381111946133</v>
      </c>
      <c r="G2506" s="17">
        <v>-0.57094162120973824</v>
      </c>
      <c r="H2506" s="17">
        <v>-2.6707670530531509</v>
      </c>
      <c r="I2506" s="17">
        <v>-11.577296233254565</v>
      </c>
      <c r="J2506" s="17">
        <v>-4.5107331327303211</v>
      </c>
      <c r="K2506" s="17">
        <v>-1.0000000000000022</v>
      </c>
      <c r="L2506" s="17">
        <v>-1.0000000000000022</v>
      </c>
      <c r="M2506" s="17">
        <v>-1.0000000000000022</v>
      </c>
      <c r="N2506" s="17">
        <v>1.550593896493041E-2</v>
      </c>
      <c r="O2506" s="17">
        <v>-1.0000000000000022</v>
      </c>
      <c r="P2506" s="17">
        <v>-1.0000000000000022</v>
      </c>
      <c r="Q2506" s="17">
        <v>1.2844970740761967</v>
      </c>
      <c r="R2506" s="17">
        <v>-1.0000000000000022</v>
      </c>
      <c r="S2506" s="17">
        <v>-2.3817285439881601</v>
      </c>
      <c r="T2506" s="17">
        <v>-0.2509645727048837</v>
      </c>
      <c r="U2506" s="17">
        <v>-1.0778745888505397</v>
      </c>
      <c r="V2506" s="17">
        <v>-1.5800512028165765</v>
      </c>
      <c r="W2506" s="17">
        <v>-5.3438074599091809</v>
      </c>
      <c r="X2506" s="17">
        <v>-9.3532407969628846</v>
      </c>
      <c r="Y2506" s="17">
        <v>-0.25327821299101483</v>
      </c>
      <c r="Z2506" s="17">
        <v>0.46813404076789311</v>
      </c>
      <c r="AA2506" s="17">
        <v>-1.8833264137216879</v>
      </c>
      <c r="AB2506" s="17">
        <v>-2.4276641111516275</v>
      </c>
      <c r="AC2506" s="17">
        <v>-22.659433755241619</v>
      </c>
      <c r="AD2506" s="17">
        <v>-2.4050464807432932</v>
      </c>
      <c r="AE2506" s="17">
        <v>-2.0642171351423353</v>
      </c>
      <c r="AF2506" s="17">
        <v>-12.425263913954716</v>
      </c>
      <c r="AG2506" s="17">
        <v>-112.11742072327502</v>
      </c>
      <c r="AH2506" s="17">
        <v>-0.56276314863172539</v>
      </c>
      <c r="AI2506" s="17">
        <v>-0.62408839249306669</v>
      </c>
      <c r="AJ2506" s="17">
        <v>0.33333333333333298</v>
      </c>
      <c r="AK2506" s="17">
        <v>-0.37161676603045657</v>
      </c>
      <c r="AL2506" s="17">
        <v>-0.15883951904957538</v>
      </c>
      <c r="AM2506" s="17">
        <v>0.33333333333333298</v>
      </c>
      <c r="AN2506" s="17">
        <v>-0.61186322776363888</v>
      </c>
      <c r="AO2506" s="17">
        <v>-0.62965284474348215</v>
      </c>
      <c r="AP2506" s="17">
        <v>0.33333333333333298</v>
      </c>
      <c r="AQ2506" s="17">
        <v>-4.4898411351957543</v>
      </c>
      <c r="AR2506" s="17">
        <v>2.2444243630026963</v>
      </c>
      <c r="AS2506" s="17">
        <v>-10.394249840207268</v>
      </c>
      <c r="AT2506" s="17">
        <v>-3.7739237270069417</v>
      </c>
      <c r="AU2506" s="17">
        <v>-1.0000000000000022</v>
      </c>
      <c r="AV2506" s="17">
        <v>-1.0000000000000022</v>
      </c>
      <c r="AW2506" s="17">
        <v>-1.0000000000000022</v>
      </c>
      <c r="AX2506" s="17">
        <v>-1.0000000000000022</v>
      </c>
      <c r="AY2506" s="17">
        <v>-0.14216683136151709</v>
      </c>
      <c r="AZ2506" s="17">
        <v>1.363461778727721</v>
      </c>
      <c r="BA2506" s="17">
        <v>-0.74669301798564769</v>
      </c>
      <c r="BB2506" s="17">
        <v>0.75656008514168838</v>
      </c>
      <c r="BC2506" s="17">
        <v>-0.41579780962198154</v>
      </c>
      <c r="BD2506" s="17">
        <v>21.349902465784727</v>
      </c>
      <c r="BE2506" s="17">
        <v>-10.054311410016016</v>
      </c>
      <c r="BF2506" s="17">
        <v>-1.0000000000000022</v>
      </c>
      <c r="BG2506" s="22">
        <v>-32.647453291614738</v>
      </c>
    </row>
    <row r="2507" spans="1:100" x14ac:dyDescent="0.25">
      <c r="A2507">
        <v>5785</v>
      </c>
      <c r="B2507" t="s">
        <v>2241</v>
      </c>
      <c r="C2507" s="48">
        <v>2</v>
      </c>
      <c r="D2507" s="22">
        <v>1475.3596582031248</v>
      </c>
      <c r="E2507" s="17">
        <v>53.472735635746687</v>
      </c>
      <c r="F2507" s="17">
        <v>-51.928688929771404</v>
      </c>
      <c r="G2507" s="17">
        <v>9.502926886061791E-2</v>
      </c>
      <c r="H2507" s="17">
        <v>3.4040493097170512</v>
      </c>
      <c r="I2507" s="17">
        <v>35.062084854605295</v>
      </c>
      <c r="J2507" s="17">
        <v>7.0084136349144961</v>
      </c>
      <c r="K2507" s="17">
        <v>-1.0000000000000009</v>
      </c>
      <c r="L2507" s="17">
        <v>-1.0000000000000009</v>
      </c>
      <c r="M2507" s="17">
        <v>-1.0000000000000009</v>
      </c>
      <c r="N2507" s="17">
        <v>0.1814656652478375</v>
      </c>
      <c r="O2507" s="17">
        <v>-1.0000000000000009</v>
      </c>
      <c r="P2507" s="17">
        <v>-1.0000000000000009</v>
      </c>
      <c r="Q2507" s="17">
        <v>3.0672964407524632</v>
      </c>
      <c r="R2507" s="17">
        <v>-1.0000000000000009</v>
      </c>
      <c r="S2507" s="17">
        <v>-5.6594892581900647E-2</v>
      </c>
      <c r="T2507" s="17">
        <v>1.0016828294529961E-2</v>
      </c>
      <c r="U2507" s="17">
        <v>-0.29583263038795216</v>
      </c>
      <c r="V2507" s="17">
        <v>-0.55532337867198378</v>
      </c>
      <c r="W2507" s="17">
        <v>-0.15121810280328729</v>
      </c>
      <c r="X2507" s="17">
        <v>-2.9554948787585125</v>
      </c>
      <c r="Y2507" s="17">
        <v>-1.8475582963725923E-2</v>
      </c>
      <c r="Z2507" s="17">
        <v>22.026594032035362</v>
      </c>
      <c r="AA2507" s="17">
        <v>-0.29557070576969879</v>
      </c>
      <c r="AB2507" s="17">
        <v>-0.13905459802837106</v>
      </c>
      <c r="AC2507" s="17">
        <v>3.6161730311533766</v>
      </c>
      <c r="AD2507" s="17">
        <v>-0.39951099922836542</v>
      </c>
      <c r="AE2507" s="17">
        <v>-0.38468679039023612</v>
      </c>
      <c r="AF2507" s="17">
        <v>30.129636055067373</v>
      </c>
      <c r="AG2507" s="17">
        <v>-39.410220874266322</v>
      </c>
      <c r="AH2507" s="17">
        <v>-5.9738961169129356E-2</v>
      </c>
      <c r="AI2507" s="17">
        <v>-2.8947808278314946E-2</v>
      </c>
      <c r="AJ2507" s="17">
        <v>0.33333333333333298</v>
      </c>
      <c r="AK2507" s="17">
        <v>0.29984507541482203</v>
      </c>
      <c r="AL2507" s="17">
        <v>0.42762112555941778</v>
      </c>
      <c r="AM2507" s="17">
        <v>0.33333333333333298</v>
      </c>
      <c r="AN2507" s="17">
        <v>-6.5440126091494411E-3</v>
      </c>
      <c r="AO2507" s="17">
        <v>3.1798413692716465E-2</v>
      </c>
      <c r="AP2507" s="17">
        <v>0.33333333333333298</v>
      </c>
      <c r="AQ2507" s="17">
        <v>3.0566011442908883</v>
      </c>
      <c r="AR2507" s="17">
        <v>2.2444243630026963</v>
      </c>
      <c r="AS2507" s="17">
        <v>-0.78807785258585472</v>
      </c>
      <c r="AT2507" s="17">
        <v>2.9469365745638854</v>
      </c>
      <c r="AU2507" s="17">
        <v>-1.0000000000000009</v>
      </c>
      <c r="AV2507" s="17">
        <v>-1.0000000000000009</v>
      </c>
      <c r="AW2507" s="17">
        <v>-1.0000000000000009</v>
      </c>
      <c r="AX2507" s="17">
        <v>-1.0000000000000009</v>
      </c>
      <c r="AY2507" s="17">
        <v>-4.1004077816490549E-2</v>
      </c>
      <c r="AZ2507" s="17">
        <v>0.6657870824705916</v>
      </c>
      <c r="BA2507" s="17">
        <v>-7.5992423810390397E-2</v>
      </c>
      <c r="BB2507" s="17">
        <v>0.36802154969518541</v>
      </c>
      <c r="BC2507" s="17">
        <v>-4.3897994155936204E-2</v>
      </c>
      <c r="BD2507" s="17">
        <v>10.989730928501052</v>
      </c>
      <c r="BE2507" s="17">
        <v>-4.5665507165820074E-2</v>
      </c>
      <c r="BF2507" s="17">
        <v>-1.0000000000000009</v>
      </c>
      <c r="BG2507" s="22">
        <v>31.845753241305601</v>
      </c>
    </row>
    <row r="2508" spans="1:100" x14ac:dyDescent="0.25">
      <c r="A2508">
        <v>5787</v>
      </c>
      <c r="B2508" t="s">
        <v>3092</v>
      </c>
      <c r="C2508" s="48">
        <v>1</v>
      </c>
      <c r="D2508" s="22">
        <v>1450</v>
      </c>
      <c r="E2508" s="47">
        <v>62.798508766834246</v>
      </c>
      <c r="F2508" s="47">
        <v>-29.08938549335334</v>
      </c>
      <c r="G2508" s="47">
        <v>0.24773049482204326</v>
      </c>
      <c r="H2508" s="47">
        <v>5.0316799675559034</v>
      </c>
      <c r="I2508" s="47">
        <v>43.150978932390657</v>
      </c>
      <c r="J2508" s="47">
        <v>9.4265685797601293</v>
      </c>
      <c r="K2508" s="47">
        <v>-1</v>
      </c>
      <c r="L2508" s="47">
        <v>-1</v>
      </c>
      <c r="M2508" s="47">
        <v>-1</v>
      </c>
      <c r="N2508" s="47">
        <v>0.23106494761372834</v>
      </c>
      <c r="O2508" s="47">
        <v>-1</v>
      </c>
      <c r="P2508" s="47">
        <v>-1</v>
      </c>
      <c r="Q2508" s="47">
        <v>3.6908187015592362</v>
      </c>
      <c r="R2508" s="47">
        <v>-1</v>
      </c>
      <c r="S2508" s="47">
        <v>0.64189072421973781</v>
      </c>
      <c r="T2508" s="47">
        <v>9.2362986157557392E-2</v>
      </c>
      <c r="U2508" s="47">
        <v>2.8539908778594872E-2</v>
      </c>
      <c r="V2508" s="47">
        <v>-3.3016092497362891E-2</v>
      </c>
      <c r="W2508" s="47">
        <v>1.340861265996665</v>
      </c>
      <c r="X2508" s="47">
        <v>-0.95214589246562853</v>
      </c>
      <c r="Y2508" s="47">
        <v>6.2963204570277986E-2</v>
      </c>
      <c r="Z2508" s="47">
        <v>26.745601001024557</v>
      </c>
      <c r="AA2508" s="47">
        <v>0.83044305783086536</v>
      </c>
      <c r="AB2508" s="47">
        <v>0.95436065465510056</v>
      </c>
      <c r="AC2508" s="47">
        <v>9.5356991142494465</v>
      </c>
      <c r="AD2508" s="47">
        <v>1.0338197723233149</v>
      </c>
      <c r="AE2508" s="47">
        <v>-6.1692529453854741E-2</v>
      </c>
      <c r="AF2508" s="47">
        <v>37.173968240475233</v>
      </c>
      <c r="AG2508" s="47">
        <v>-21.084351504417185</v>
      </c>
      <c r="AH2508" s="47">
        <v>0.31588437088007865</v>
      </c>
      <c r="AI2508" s="47">
        <v>0.38548558873661259</v>
      </c>
      <c r="AJ2508" s="47">
        <v>0.33333333333333298</v>
      </c>
      <c r="AK2508" s="47">
        <v>0.47968211832321317</v>
      </c>
      <c r="AL2508" s="47">
        <v>0.57122895297980814</v>
      </c>
      <c r="AM2508" s="47">
        <v>0.33333333333333298</v>
      </c>
      <c r="AN2508" s="47">
        <v>0.18789602731731778</v>
      </c>
      <c r="AO2508" s="47">
        <v>0.23868759666666312</v>
      </c>
      <c r="AP2508" s="47">
        <v>0.33333333333333298</v>
      </c>
      <c r="AQ2508" s="47">
        <v>5.9770106919154165</v>
      </c>
      <c r="AR2508" s="47">
        <v>2.6866680235991405</v>
      </c>
      <c r="AS2508" s="47">
        <v>1.9901707455278179</v>
      </c>
      <c r="AT2508" s="47">
        <v>4.7497298106331778</v>
      </c>
      <c r="AU2508" s="47">
        <v>-1</v>
      </c>
      <c r="AV2508" s="47">
        <v>-1</v>
      </c>
      <c r="AW2508" s="47">
        <v>-1</v>
      </c>
      <c r="AX2508" s="47">
        <v>-1</v>
      </c>
      <c r="AY2508" s="47">
        <v>5.741340798477359E-3</v>
      </c>
      <c r="AZ2508" s="47">
        <v>0.26109216513129191</v>
      </c>
      <c r="BA2508" s="47">
        <v>0.31605474538102962</v>
      </c>
      <c r="BB2508" s="47">
        <v>0.19654570281331249</v>
      </c>
      <c r="BC2508" s="47">
        <v>0.14449960111956645</v>
      </c>
      <c r="BD2508" s="47">
        <v>6.219103395989273</v>
      </c>
      <c r="BE2508" s="47">
        <v>5.19276375489431</v>
      </c>
      <c r="BF2508" s="47">
        <v>-1</v>
      </c>
      <c r="BG2508" s="22">
        <v>0</v>
      </c>
    </row>
    <row r="2509" spans="1:100" x14ac:dyDescent="0.25">
      <c r="A2509">
        <v>5800</v>
      </c>
      <c r="B2509" t="s">
        <v>2242</v>
      </c>
      <c r="C2509" s="48">
        <v>2</v>
      </c>
      <c r="D2509" s="22">
        <v>1444.14162109375</v>
      </c>
      <c r="E2509" s="17">
        <v>55.817565492377611</v>
      </c>
      <c r="F2509" s="17">
        <v>-48.145907121472391</v>
      </c>
      <c r="G2509" s="17">
        <v>0.12132180505159007</v>
      </c>
      <c r="H2509" s="17">
        <v>3.6438831094417985</v>
      </c>
      <c r="I2509" s="17">
        <v>36.903408001698935</v>
      </c>
      <c r="J2509" s="17">
        <v>7.4631896435857232</v>
      </c>
      <c r="K2509" s="17">
        <v>-1.0000000000000007</v>
      </c>
      <c r="L2509" s="17">
        <v>-1.0000000000000007</v>
      </c>
      <c r="M2509" s="17">
        <v>-1.0000000000000007</v>
      </c>
      <c r="N2509" s="17">
        <v>0.18801775659987272</v>
      </c>
      <c r="O2509" s="17">
        <v>-1.0000000000000007</v>
      </c>
      <c r="P2509" s="17">
        <v>-1.0000000000000007</v>
      </c>
      <c r="Q2509" s="17">
        <v>3.137681374341116</v>
      </c>
      <c r="R2509" s="17">
        <v>-1.0000000000000007</v>
      </c>
      <c r="S2509" s="17">
        <v>3.5201403006916765E-2</v>
      </c>
      <c r="T2509" s="17">
        <v>2.0320376142128532E-2</v>
      </c>
      <c r="U2509" s="17">
        <v>-0.26495760746680908</v>
      </c>
      <c r="V2509" s="17">
        <v>-0.51486711578732303</v>
      </c>
      <c r="W2509" s="17">
        <v>5.3785367516774762E-2</v>
      </c>
      <c r="X2509" s="17">
        <v>-2.7029118175420348</v>
      </c>
      <c r="Y2509" s="17">
        <v>-9.2055732083809738E-3</v>
      </c>
      <c r="Z2509" s="17">
        <v>22.877722208947333</v>
      </c>
      <c r="AA2509" s="17">
        <v>-0.23288609742391952</v>
      </c>
      <c r="AB2509" s="17">
        <v>-4.8700275717917574E-2</v>
      </c>
      <c r="AC2509" s="17">
        <v>4.6535342021469894</v>
      </c>
      <c r="AD2509" s="17">
        <v>-0.32033244200277955</v>
      </c>
      <c r="AE2509" s="17">
        <v>-0.31837891863240997</v>
      </c>
      <c r="AF2509" s="17">
        <v>31.809703854157675</v>
      </c>
      <c r="AG2509" s="17">
        <v>-36.539740029116537</v>
      </c>
      <c r="AH2509" s="17">
        <v>-3.9879562130835933E-2</v>
      </c>
      <c r="AI2509" s="17">
        <v>-5.4516531422704739E-3</v>
      </c>
      <c r="AJ2509" s="17">
        <v>0.33333333333333298</v>
      </c>
      <c r="AK2509" s="17">
        <v>0.32635439441101971</v>
      </c>
      <c r="AL2509" s="17">
        <v>0.45077459660878128</v>
      </c>
      <c r="AM2509" s="17">
        <v>0.33333333333333298</v>
      </c>
      <c r="AN2509" s="17">
        <v>1.7353994959708297E-2</v>
      </c>
      <c r="AO2509" s="17">
        <v>5.7912514789778713E-2</v>
      </c>
      <c r="AP2509" s="17">
        <v>0.33333333333333298</v>
      </c>
      <c r="AQ2509" s="17">
        <v>3.3545347472529086</v>
      </c>
      <c r="AR2509" s="17">
        <v>2.2444243630026963</v>
      </c>
      <c r="AS2509" s="17">
        <v>-0.40882610388771479</v>
      </c>
      <c r="AT2509" s="17">
        <v>3.2122761942803728</v>
      </c>
      <c r="AU2509" s="17">
        <v>-1.0000000000000007</v>
      </c>
      <c r="AV2509" s="17">
        <v>-1.0000000000000007</v>
      </c>
      <c r="AW2509" s="17">
        <v>-1.0000000000000007</v>
      </c>
      <c r="AX2509" s="17">
        <v>-1.0000000000000007</v>
      </c>
      <c r="AY2509" s="17">
        <v>-3.7010171478512301E-2</v>
      </c>
      <c r="AZ2509" s="17">
        <v>0.63824287975186889</v>
      </c>
      <c r="BA2509" s="17">
        <v>-4.9513158862643902E-2</v>
      </c>
      <c r="BB2509" s="17">
        <v>0.35268204513555623</v>
      </c>
      <c r="BC2509" s="17">
        <v>-2.9215386397324017E-2</v>
      </c>
      <c r="BD2509" s="17">
        <v>10.580711271410735</v>
      </c>
      <c r="BE2509" s="17">
        <v>0.34947591499981456</v>
      </c>
      <c r="BF2509" s="17">
        <v>-1.0000000000000007</v>
      </c>
      <c r="BG2509" s="22">
        <v>-11.492385915502382</v>
      </c>
    </row>
    <row r="2510" spans="1:100" x14ac:dyDescent="0.25">
      <c r="A2510">
        <v>5801</v>
      </c>
      <c r="B2510" t="s">
        <v>2243</v>
      </c>
      <c r="C2510" s="48">
        <v>2</v>
      </c>
      <c r="D2510" s="22">
        <v>1585.7125878906249</v>
      </c>
      <c r="E2510" s="17">
        <v>149.03047592063578</v>
      </c>
      <c r="F2510" s="17">
        <v>102.22922601217243</v>
      </c>
      <c r="G2510" s="17">
        <v>1.166516540170738</v>
      </c>
      <c r="H2510" s="17">
        <v>13.17788252871415</v>
      </c>
      <c r="I2510" s="17">
        <v>110.10065474186321</v>
      </c>
      <c r="J2510" s="17">
        <v>25.541684866305111</v>
      </c>
      <c r="K2510" s="17">
        <v>-0.99999999999999845</v>
      </c>
      <c r="L2510" s="17">
        <v>-0.99999999999999845</v>
      </c>
      <c r="M2510" s="17">
        <v>-0.99999999999999845</v>
      </c>
      <c r="N2510" s="17">
        <v>0.44847994006615644</v>
      </c>
      <c r="O2510" s="17">
        <v>-0.99999999999999845</v>
      </c>
      <c r="P2510" s="17">
        <v>-0.99999999999999845</v>
      </c>
      <c r="Q2510" s="17">
        <v>5.9356602944511687</v>
      </c>
      <c r="R2510" s="17">
        <v>-0.99999999999999845</v>
      </c>
      <c r="S2510" s="17">
        <v>3.6843360530836549</v>
      </c>
      <c r="T2510" s="17">
        <v>0.42991243242523269</v>
      </c>
      <c r="U2510" s="17">
        <v>0.96240255168520927</v>
      </c>
      <c r="V2510" s="17">
        <v>1.0933715365250609</v>
      </c>
      <c r="W2510" s="17">
        <v>8.2031912028220386</v>
      </c>
      <c r="X2510" s="17">
        <v>7.3379029538525415</v>
      </c>
      <c r="Y2510" s="17">
        <v>0.35930073293170406</v>
      </c>
      <c r="Z2510" s="17">
        <v>56.712217404028735</v>
      </c>
      <c r="AA2510" s="17">
        <v>2.2589854413327908</v>
      </c>
      <c r="AB2510" s="17">
        <v>3.5431122937583819</v>
      </c>
      <c r="AC2510" s="17">
        <v>45.891261383134839</v>
      </c>
      <c r="AD2510" s="17">
        <v>2.8272152325699014</v>
      </c>
      <c r="AE2510" s="17">
        <v>2.3175264940235234</v>
      </c>
      <c r="AF2510" s="17">
        <v>98.596643139814745</v>
      </c>
      <c r="AG2510" s="17">
        <v>77.569125118745006</v>
      </c>
      <c r="AH2510" s="17">
        <v>0.74958171945453345</v>
      </c>
      <c r="AI2510" s="17">
        <v>0.92857987068496106</v>
      </c>
      <c r="AJ2510" s="17">
        <v>0.33333333333333298</v>
      </c>
      <c r="AK2510" s="17">
        <v>1.3801667936855151</v>
      </c>
      <c r="AL2510" s="17">
        <v>1.3711835622846609</v>
      </c>
      <c r="AM2510" s="17">
        <v>0.33333333333333298</v>
      </c>
      <c r="AN2510" s="17">
        <v>0.96736016817110526</v>
      </c>
      <c r="AO2510" s="17">
        <v>1.0960140041542956</v>
      </c>
      <c r="AP2510" s="17">
        <v>0.33333333333333298</v>
      </c>
      <c r="AQ2510" s="17">
        <v>15.198148119853485</v>
      </c>
      <c r="AR2510" s="17">
        <v>2.2444243630026963</v>
      </c>
      <c r="AS2510" s="17">
        <v>14.667388991715393</v>
      </c>
      <c r="AT2510" s="17">
        <v>13.760196392310359</v>
      </c>
      <c r="AU2510" s="17">
        <v>-0.99999999999999845</v>
      </c>
      <c r="AV2510" s="17">
        <v>-0.99999999999999845</v>
      </c>
      <c r="AW2510" s="17">
        <v>-0.99999999999999845</v>
      </c>
      <c r="AX2510" s="17">
        <v>-0.99999999999999845</v>
      </c>
      <c r="AY2510" s="17">
        <v>0.12175769506329309</v>
      </c>
      <c r="AZ2510" s="17">
        <v>-0.45670876186833137</v>
      </c>
      <c r="BA2510" s="17">
        <v>1.0031045160618635</v>
      </c>
      <c r="BB2510" s="17">
        <v>-0.25710201253802656</v>
      </c>
      <c r="BC2510" s="17">
        <v>0.55445536395007977</v>
      </c>
      <c r="BD2510" s="17">
        <v>-5.6788533839696012</v>
      </c>
      <c r="BE2510" s="17">
        <v>16.057345672228557</v>
      </c>
      <c r="BF2510" s="17">
        <v>-0.99999999999999845</v>
      </c>
      <c r="BG2510" s="22">
        <v>316.0175808795716</v>
      </c>
    </row>
    <row r="2511" spans="1:100" x14ac:dyDescent="0.25">
      <c r="A2511">
        <v>5802</v>
      </c>
      <c r="B2511" t="s">
        <v>2244</v>
      </c>
      <c r="C2511" s="48">
        <v>2</v>
      </c>
      <c r="D2511" s="22">
        <v>1609.8582128906251</v>
      </c>
      <c r="E2511" s="17">
        <v>141.48185706708384</v>
      </c>
      <c r="F2511" s="17">
        <v>90.051464800095815</v>
      </c>
      <c r="G2511" s="17">
        <v>1.081874008927965</v>
      </c>
      <c r="H2511" s="17">
        <v>12.405794977371533</v>
      </c>
      <c r="I2511" s="17">
        <v>104.17295530374555</v>
      </c>
      <c r="J2511" s="17">
        <v>24.077642286204565</v>
      </c>
      <c r="K2511" s="17">
        <v>-0.99999999999999867</v>
      </c>
      <c r="L2511" s="17">
        <v>-0.99999999999999867</v>
      </c>
      <c r="M2511" s="17">
        <v>-0.99999999999999867</v>
      </c>
      <c r="N2511" s="17">
        <v>0.42738704918100234</v>
      </c>
      <c r="O2511" s="17">
        <v>-0.99999999999999867</v>
      </c>
      <c r="P2511" s="17">
        <v>-0.99999999999999867</v>
      </c>
      <c r="Q2511" s="17">
        <v>5.7090728364354737</v>
      </c>
      <c r="R2511" s="17">
        <v>-0.99999999999999867</v>
      </c>
      <c r="S2511" s="17">
        <v>3.3888198365835827</v>
      </c>
      <c r="T2511" s="17">
        <v>0.39674262467951915</v>
      </c>
      <c r="U2511" s="17">
        <v>0.86300780051923009</v>
      </c>
      <c r="V2511" s="17">
        <v>0.96313227507425769</v>
      </c>
      <c r="W2511" s="17">
        <v>7.5432315657825084</v>
      </c>
      <c r="X2511" s="17">
        <v>6.5247722046876246</v>
      </c>
      <c r="Y2511" s="17">
        <v>0.32945815385760902</v>
      </c>
      <c r="Z2511" s="17">
        <v>53.972213823445585</v>
      </c>
      <c r="AA2511" s="17">
        <v>2.0571873385628345</v>
      </c>
      <c r="AB2511" s="17">
        <v>3.2522381653162551</v>
      </c>
      <c r="AC2511" s="17">
        <v>42.551725223971346</v>
      </c>
      <c r="AD2511" s="17">
        <v>2.5723188066395082</v>
      </c>
      <c r="AE2511" s="17">
        <v>2.1040641613623374</v>
      </c>
      <c r="AF2511" s="17">
        <v>93.188066723238194</v>
      </c>
      <c r="AG2511" s="17">
        <v>68.328298640362306</v>
      </c>
      <c r="AH2511" s="17">
        <v>0.68564913450524978</v>
      </c>
      <c r="AI2511" s="17">
        <v>0.85293961937019658</v>
      </c>
      <c r="AJ2511" s="17">
        <v>0.33333333333333298</v>
      </c>
      <c r="AK2511" s="17">
        <v>1.294826382054524</v>
      </c>
      <c r="AL2511" s="17">
        <v>1.2966465004188947</v>
      </c>
      <c r="AM2511" s="17">
        <v>0.33333333333333298</v>
      </c>
      <c r="AN2511" s="17">
        <v>0.89042624906969858</v>
      </c>
      <c r="AO2511" s="17">
        <v>1.0119459020157131</v>
      </c>
      <c r="AP2511" s="17">
        <v>0.33333333333333298</v>
      </c>
      <c r="AQ2511" s="17">
        <v>14.239022149128626</v>
      </c>
      <c r="AR2511" s="17">
        <v>2.2444243630026963</v>
      </c>
      <c r="AS2511" s="17">
        <v>13.446478701627795</v>
      </c>
      <c r="AT2511" s="17">
        <v>12.905998954350387</v>
      </c>
      <c r="AU2511" s="17">
        <v>-0.99999999999999867</v>
      </c>
      <c r="AV2511" s="17">
        <v>-0.99999999999999867</v>
      </c>
      <c r="AW2511" s="17">
        <v>-0.99999999999999867</v>
      </c>
      <c r="AX2511" s="17">
        <v>-0.99999999999999867</v>
      </c>
      <c r="AY2511" s="17">
        <v>0.10890026892769243</v>
      </c>
      <c r="AZ2511" s="17">
        <v>-0.36803678963092995</v>
      </c>
      <c r="BA2511" s="17">
        <v>0.91786085625110514</v>
      </c>
      <c r="BB2511" s="17">
        <v>-0.20772014672993172</v>
      </c>
      <c r="BC2511" s="17">
        <v>0.5071882202669068</v>
      </c>
      <c r="BD2511" s="17">
        <v>-4.3621124331265708</v>
      </c>
      <c r="BE2511" s="17">
        <v>14.785282379131242</v>
      </c>
      <c r="BF2511" s="17">
        <v>-0.99999999999999867</v>
      </c>
      <c r="BG2511" s="22">
        <v>580.04603808465299</v>
      </c>
    </row>
    <row r="2512" spans="1:100" x14ac:dyDescent="0.25">
      <c r="A2512">
        <v>5803</v>
      </c>
      <c r="B2512" t="s">
        <v>2245</v>
      </c>
      <c r="C2512" s="48">
        <v>3</v>
      </c>
      <c r="D2512" s="22">
        <v>1671.0959739528255</v>
      </c>
      <c r="E2512" s="17">
        <v>139.99159958994801</v>
      </c>
      <c r="F2512" s="17">
        <v>85.548744719319672</v>
      </c>
      <c r="G2512" s="17">
        <v>1.0638245847404082</v>
      </c>
      <c r="H2512" s="17">
        <v>19.727415303888666</v>
      </c>
      <c r="I2512" s="17">
        <v>90.785874501587188</v>
      </c>
      <c r="J2512" s="17">
        <v>13.443195590163464</v>
      </c>
      <c r="K2512" s="17">
        <v>-1.0000000000000009</v>
      </c>
      <c r="L2512" s="17">
        <v>-1.0000000000000009</v>
      </c>
      <c r="M2512" s="17">
        <v>-1.0000000000000009</v>
      </c>
      <c r="N2512" s="17">
        <v>0.35148987051459069</v>
      </c>
      <c r="O2512" s="17">
        <v>-1.0000000000000009</v>
      </c>
      <c r="P2512" s="17">
        <v>-1.0000000000000009</v>
      </c>
      <c r="Q2512" s="17">
        <v>5.9358448199443421</v>
      </c>
      <c r="R2512" s="17">
        <v>-1.0000000000000009</v>
      </c>
      <c r="S2512" s="17">
        <v>6.6616306373484546</v>
      </c>
      <c r="T2512" s="17">
        <v>0.59757316861314602</v>
      </c>
      <c r="U2512" s="17">
        <v>0.23415460462370835</v>
      </c>
      <c r="V2512" s="17">
        <v>0.26072310969443524</v>
      </c>
      <c r="W2512" s="17">
        <v>13.791570483944325</v>
      </c>
      <c r="X2512" s="17">
        <v>9.7606183467969903</v>
      </c>
      <c r="Y2512" s="17">
        <v>0.51017867766560321</v>
      </c>
      <c r="Z2512" s="17">
        <v>53.078036514936208</v>
      </c>
      <c r="AA2512" s="17">
        <v>0.19359957142349205</v>
      </c>
      <c r="AB2512" s="17">
        <v>0.64501795850242072</v>
      </c>
      <c r="AC2512" s="17">
        <v>24.291708014031311</v>
      </c>
      <c r="AD2512" s="17">
        <v>2.3492240435688876</v>
      </c>
      <c r="AE2512" s="17">
        <v>2.1261886589522891</v>
      </c>
      <c r="AF2512" s="17">
        <v>80.140951146422239</v>
      </c>
      <c r="AG2512" s="17">
        <v>42.723572555704088</v>
      </c>
      <c r="AH2512" s="17">
        <v>0.46232876431729081</v>
      </c>
      <c r="AI2512" s="17">
        <v>0.60483143672089856</v>
      </c>
      <c r="AJ2512" s="17">
        <v>0.33333333333333298</v>
      </c>
      <c r="AK2512" s="17">
        <v>0.81797723196381922</v>
      </c>
      <c r="AL2512" s="17">
        <v>0.97155187266719056</v>
      </c>
      <c r="AM2512" s="17">
        <v>0.33333333333333298</v>
      </c>
      <c r="AN2512" s="17">
        <v>0.48810828368356823</v>
      </c>
      <c r="AO2512" s="17">
        <v>0.55260136164489226</v>
      </c>
      <c r="AP2512" s="17">
        <v>0.33333333333333298</v>
      </c>
      <c r="AQ2512" s="17">
        <v>10.644923355164911</v>
      </c>
      <c r="AR2512" s="17">
        <v>3.6860450079112064</v>
      </c>
      <c r="AS2512" s="17">
        <v>1.5773782626140636</v>
      </c>
      <c r="AT2512" s="17">
        <v>8.1797723196381931</v>
      </c>
      <c r="AU2512" s="17">
        <v>-1.0000000000000009</v>
      </c>
      <c r="AV2512" s="17">
        <v>-1.0000000000000009</v>
      </c>
      <c r="AW2512" s="17">
        <v>-1.0000000000000009</v>
      </c>
      <c r="AX2512" s="17">
        <v>-1.0000000000000009</v>
      </c>
      <c r="AY2512" s="17">
        <v>-2.4001089110058112E-2</v>
      </c>
      <c r="AZ2512" s="17">
        <v>0.51861842345304443</v>
      </c>
      <c r="BA2512" s="17">
        <v>0.94990899995167322</v>
      </c>
      <c r="BB2512" s="17">
        <v>-0.33031873739005124</v>
      </c>
      <c r="BC2512" s="17">
        <v>0.45142276778201468</v>
      </c>
      <c r="BD2512" s="17">
        <v>-5.6648763174860584</v>
      </c>
      <c r="BE2512" s="17">
        <v>16.035114194308736</v>
      </c>
      <c r="BF2512" s="17">
        <v>-1.0000000000000009</v>
      </c>
      <c r="CU2512" t="e">
        <v>#N/A</v>
      </c>
      <c r="CV2512" t="e">
        <v>#N/A</v>
      </c>
    </row>
    <row r="2513" spans="1:100" x14ac:dyDescent="0.25">
      <c r="A2513">
        <v>5804</v>
      </c>
      <c r="B2513" t="s">
        <v>2246</v>
      </c>
      <c r="C2513" s="48">
        <v>2</v>
      </c>
      <c r="D2513" s="22">
        <v>1548.237099609375</v>
      </c>
      <c r="E2513" s="17">
        <v>118.37773275018588</v>
      </c>
      <c r="F2513" s="17">
        <v>52.778883629445467</v>
      </c>
      <c r="G2513" s="17">
        <v>0.82280786686016749</v>
      </c>
      <c r="H2513" s="17">
        <v>10.042659797833963</v>
      </c>
      <c r="I2513" s="17">
        <v>86.02999334097089</v>
      </c>
      <c r="J2513" s="17">
        <v>19.596634245911364</v>
      </c>
      <c r="K2513" s="17">
        <v>-0.99999999999999922</v>
      </c>
      <c r="L2513" s="17">
        <v>-0.99999999999999922</v>
      </c>
      <c r="M2513" s="17">
        <v>-0.99999999999999922</v>
      </c>
      <c r="N2513" s="17">
        <v>0.36282785197315093</v>
      </c>
      <c r="O2513" s="17">
        <v>-0.99999999999999922</v>
      </c>
      <c r="P2513" s="17">
        <v>-0.99999999999999922</v>
      </c>
      <c r="Q2513" s="17">
        <v>5.0155546047948381</v>
      </c>
      <c r="R2513" s="17">
        <v>-0.99999999999999922</v>
      </c>
      <c r="S2513" s="17">
        <v>2.484330745779336</v>
      </c>
      <c r="T2513" s="17">
        <v>0.29521950149732684</v>
      </c>
      <c r="U2513" s="17">
        <v>0.55878940879246275</v>
      </c>
      <c r="V2513" s="17">
        <v>0.56450781861697519</v>
      </c>
      <c r="W2513" s="17">
        <v>5.5232872827138975</v>
      </c>
      <c r="X2513" s="17">
        <v>4.0360157475035772</v>
      </c>
      <c r="Y2513" s="17">
        <v>0.23811870882253264</v>
      </c>
      <c r="Z2513" s="17">
        <v>45.585860692799585</v>
      </c>
      <c r="AA2513" s="17">
        <v>1.4395421052076771</v>
      </c>
      <c r="AB2513" s="17">
        <v>2.3619571543821793</v>
      </c>
      <c r="AC2513" s="17">
        <v>32.330377441153601</v>
      </c>
      <c r="AD2513" s="17">
        <v>1.7921550671684536</v>
      </c>
      <c r="AE2513" s="17">
        <v>1.4507181166804779</v>
      </c>
      <c r="AF2513" s="17">
        <v>76.633989172054356</v>
      </c>
      <c r="AG2513" s="17">
        <v>40.044819517956313</v>
      </c>
      <c r="AH2513" s="17">
        <v>0.48997010775536259</v>
      </c>
      <c r="AI2513" s="17">
        <v>0.62142683489368178</v>
      </c>
      <c r="AJ2513" s="17">
        <v>0.33333333333333298</v>
      </c>
      <c r="AK2513" s="17">
        <v>1.0336242313259982</v>
      </c>
      <c r="AL2513" s="17">
        <v>1.0685102576209629</v>
      </c>
      <c r="AM2513" s="17">
        <v>0.33333333333333298</v>
      </c>
      <c r="AN2513" s="17">
        <v>0.65495392418622833</v>
      </c>
      <c r="AO2513" s="17">
        <v>0.75463792017456599</v>
      </c>
      <c r="AP2513" s="17">
        <v>0.33333333333333298</v>
      </c>
      <c r="AQ2513" s="17">
        <v>11.303416829386521</v>
      </c>
      <c r="AR2513" s="17">
        <v>2.2444243630026963</v>
      </c>
      <c r="AS2513" s="17">
        <v>9.7096278062231676</v>
      </c>
      <c r="AT2513" s="17">
        <v>10.291549320492326</v>
      </c>
      <c r="AU2513" s="17">
        <v>-0.99999999999999922</v>
      </c>
      <c r="AV2513" s="17">
        <v>-0.99999999999999922</v>
      </c>
      <c r="AW2513" s="17">
        <v>-0.99999999999999922</v>
      </c>
      <c r="AX2513" s="17">
        <v>-0.99999999999999922</v>
      </c>
      <c r="AY2513" s="17">
        <v>6.9547431329795711E-2</v>
      </c>
      <c r="AZ2513" s="17">
        <v>-9.6637701964256584E-2</v>
      </c>
      <c r="BA2513" s="17">
        <v>0.65695483467228322</v>
      </c>
      <c r="BB2513" s="17">
        <v>-5.6576634417908694E-2</v>
      </c>
      <c r="BC2513" s="17">
        <v>0.36251725661812662</v>
      </c>
      <c r="BD2513" s="17">
        <v>-0.33195178895616362</v>
      </c>
      <c r="BE2513" s="17">
        <v>10.891867036157098</v>
      </c>
      <c r="BF2513" s="17">
        <v>-0.99999999999999922</v>
      </c>
      <c r="BG2513" s="22">
        <v>201.93051420311519</v>
      </c>
    </row>
    <row r="2514" spans="1:100" x14ac:dyDescent="0.25">
      <c r="A2514">
        <v>5805</v>
      </c>
      <c r="B2514" t="s">
        <v>2247</v>
      </c>
      <c r="C2514" s="48">
        <v>2</v>
      </c>
      <c r="D2514" s="22">
        <v>1541.39970703125</v>
      </c>
      <c r="E2514" s="17">
        <v>127.83354336884858</v>
      </c>
      <c r="F2514" s="17">
        <v>68.033409790414581</v>
      </c>
      <c r="G2514" s="17">
        <v>0.92883570602432064</v>
      </c>
      <c r="H2514" s="17">
        <v>11.009818665987373</v>
      </c>
      <c r="I2514" s="17">
        <v>93.455352122308653</v>
      </c>
      <c r="J2514" s="17">
        <v>21.430573625242332</v>
      </c>
      <c r="K2514" s="17">
        <v>-0.999999999999999</v>
      </c>
      <c r="L2514" s="17">
        <v>-0.999999999999999</v>
      </c>
      <c r="M2514" s="17">
        <v>-0.999999999999999</v>
      </c>
      <c r="N2514" s="17">
        <v>0.38924995454311762</v>
      </c>
      <c r="O2514" s="17">
        <v>-0.999999999999999</v>
      </c>
      <c r="P2514" s="17">
        <v>-0.999999999999999</v>
      </c>
      <c r="Q2514" s="17">
        <v>5.2993903809981138</v>
      </c>
      <c r="R2514" s="17">
        <v>-0.999999999999999</v>
      </c>
      <c r="S2514" s="17">
        <v>2.8545104345648609</v>
      </c>
      <c r="T2514" s="17">
        <v>0.33676980710764848</v>
      </c>
      <c r="U2514" s="17">
        <v>0.68329668114896291</v>
      </c>
      <c r="V2514" s="17">
        <v>0.72765260248877084</v>
      </c>
      <c r="W2514" s="17">
        <v>6.3499886256848406</v>
      </c>
      <c r="X2514" s="17">
        <v>5.054587557987408</v>
      </c>
      <c r="Y2514" s="17">
        <v>0.27550114679849802</v>
      </c>
      <c r="Z2514" s="17">
        <v>49.018138233248024</v>
      </c>
      <c r="AA2514" s="17">
        <v>1.6923253864963157</v>
      </c>
      <c r="AB2514" s="17">
        <v>2.7263219111380614</v>
      </c>
      <c r="AC2514" s="17">
        <v>36.513662103932333</v>
      </c>
      <c r="AD2514" s="17">
        <v>2.1114521965814266</v>
      </c>
      <c r="AE2514" s="17">
        <v>1.7181126468616359</v>
      </c>
      <c r="AF2514" s="17">
        <v>83.409066216466073</v>
      </c>
      <c r="AG2514" s="17">
        <v>51.62038146309213</v>
      </c>
      <c r="AH2514" s="17">
        <v>0.57005554157714489</v>
      </c>
      <c r="AI2514" s="17">
        <v>0.71617792849856232</v>
      </c>
      <c r="AJ2514" s="17">
        <v>0.33333333333333298</v>
      </c>
      <c r="AK2514" s="17">
        <v>1.140526273428927</v>
      </c>
      <c r="AL2514" s="17">
        <v>1.1618794361088378</v>
      </c>
      <c r="AM2514" s="17">
        <v>0.33333333333333298</v>
      </c>
      <c r="AN2514" s="17">
        <v>0.75132553643581379</v>
      </c>
      <c r="AO2514" s="17">
        <v>0.85994619819403151</v>
      </c>
      <c r="AP2514" s="17">
        <v>0.33333333333333298</v>
      </c>
      <c r="AQ2514" s="17">
        <v>12.504870196494572</v>
      </c>
      <c r="AR2514" s="17">
        <v>2.2444243630026963</v>
      </c>
      <c r="AS2514" s="17">
        <v>11.239006452756975</v>
      </c>
      <c r="AT2514" s="17">
        <v>11.361563499376949</v>
      </c>
      <c r="AU2514" s="17">
        <v>-0.999999999999999</v>
      </c>
      <c r="AV2514" s="17">
        <v>-0.999999999999999</v>
      </c>
      <c r="AW2514" s="17">
        <v>-0.999999999999999</v>
      </c>
      <c r="AX2514" s="17">
        <v>-0.999999999999999</v>
      </c>
      <c r="AY2514" s="17">
        <v>8.5653342747548225E-2</v>
      </c>
      <c r="AZ2514" s="17">
        <v>-0.20771303811871755</v>
      </c>
      <c r="BA2514" s="17">
        <v>0.76373568018191729</v>
      </c>
      <c r="BB2514" s="17">
        <v>-0.11843504588848414</v>
      </c>
      <c r="BC2514" s="17">
        <v>0.42172665211474714</v>
      </c>
      <c r="BD2514" s="17">
        <v>-1.9813731343127223</v>
      </c>
      <c r="BE2514" s="17">
        <v>12.485322716969591</v>
      </c>
      <c r="BF2514" s="17">
        <v>-0.999999999999999</v>
      </c>
      <c r="BG2514" s="22">
        <v>142.55725794583236</v>
      </c>
    </row>
    <row r="2515" spans="1:100" x14ac:dyDescent="0.25">
      <c r="A2515">
        <v>5806</v>
      </c>
      <c r="B2515" t="s">
        <v>2248</v>
      </c>
      <c r="C2515" s="48">
        <v>2</v>
      </c>
      <c r="D2515" s="22">
        <v>1509.4791113281251</v>
      </c>
      <c r="E2515" s="17">
        <v>60.706669842792365</v>
      </c>
      <c r="F2515" s="17">
        <v>-40.258590716265296</v>
      </c>
      <c r="G2515" s="17">
        <v>0.17614324666331405</v>
      </c>
      <c r="H2515" s="17">
        <v>4.1439502978115019</v>
      </c>
      <c r="I2515" s="17">
        <v>40.742672067497566</v>
      </c>
      <c r="J2515" s="17">
        <v>8.4114236300180814</v>
      </c>
      <c r="K2515" s="17">
        <v>-1.0000000000000007</v>
      </c>
      <c r="L2515" s="17">
        <v>-1.0000000000000007</v>
      </c>
      <c r="M2515" s="17">
        <v>-1.0000000000000007</v>
      </c>
      <c r="N2515" s="17">
        <v>0.20167924177883439</v>
      </c>
      <c r="O2515" s="17">
        <v>-1.0000000000000007</v>
      </c>
      <c r="P2515" s="17">
        <v>-1.0000000000000007</v>
      </c>
      <c r="Q2515" s="17">
        <v>3.2844379861433772</v>
      </c>
      <c r="R2515" s="17">
        <v>-1.0000000000000007</v>
      </c>
      <c r="S2515" s="17">
        <v>0.22660192908179777</v>
      </c>
      <c r="T2515" s="17">
        <v>4.1803862657768559E-2</v>
      </c>
      <c r="U2515" s="17">
        <v>-0.20058141895315529</v>
      </c>
      <c r="V2515" s="17">
        <v>-0.43051349400466965</v>
      </c>
      <c r="W2515" s="17">
        <v>0.48122932715315914</v>
      </c>
      <c r="X2515" s="17">
        <v>-2.1762616898398566</v>
      </c>
      <c r="Y2515" s="17">
        <v>1.0122927277519192E-2</v>
      </c>
      <c r="Z2515" s="17">
        <v>24.652373133291942</v>
      </c>
      <c r="AA2515" s="17">
        <v>-0.10218510412978943</v>
      </c>
      <c r="AB2515" s="17">
        <v>0.13969365360603236</v>
      </c>
      <c r="AC2515" s="17">
        <v>6.8164915696991883</v>
      </c>
      <c r="AD2515" s="17">
        <v>-0.15524062201572841</v>
      </c>
      <c r="AE2515" s="17">
        <v>-0.18012321391201469</v>
      </c>
      <c r="AF2515" s="17">
        <v>35.31274129727781</v>
      </c>
      <c r="AG2515" s="17">
        <v>-30.554623305991765</v>
      </c>
      <c r="AH2515" s="17">
        <v>1.5284206105002918E-3</v>
      </c>
      <c r="AI2515" s="17">
        <v>4.3539174046661994E-2</v>
      </c>
      <c r="AJ2515" s="17">
        <v>0.33333333333333298</v>
      </c>
      <c r="AK2515" s="17">
        <v>0.38162784056931082</v>
      </c>
      <c r="AL2515" s="17">
        <v>0.49905090787909734</v>
      </c>
      <c r="AM2515" s="17">
        <v>0.33333333333333298</v>
      </c>
      <c r="AN2515" s="17">
        <v>6.7182707452743351E-2</v>
      </c>
      <c r="AO2515" s="17">
        <v>0.11236190902611032</v>
      </c>
      <c r="AP2515" s="17">
        <v>0.33333333333333298</v>
      </c>
      <c r="AQ2515" s="17">
        <v>3.9757433480633981</v>
      </c>
      <c r="AR2515" s="17">
        <v>2.2444243630026963</v>
      </c>
      <c r="AS2515" s="17">
        <v>0.3819354813160043</v>
      </c>
      <c r="AT2515" s="17">
        <v>3.7655244759945998</v>
      </c>
      <c r="AU2515" s="17">
        <v>-1.0000000000000007</v>
      </c>
      <c r="AV2515" s="17">
        <v>-1.0000000000000007</v>
      </c>
      <c r="AW2515" s="17">
        <v>-1.0000000000000007</v>
      </c>
      <c r="AX2515" s="17">
        <v>-1.0000000000000007</v>
      </c>
      <c r="AY2515" s="17">
        <v>-2.8682648354845436E-2</v>
      </c>
      <c r="AZ2515" s="17">
        <v>0.58081164184776624</v>
      </c>
      <c r="BA2515" s="17">
        <v>5.6976228858541811E-3</v>
      </c>
      <c r="BB2515" s="17">
        <v>0.32069830087214712</v>
      </c>
      <c r="BC2515" s="17">
        <v>1.3986904684513968E-3</v>
      </c>
      <c r="BD2515" s="17">
        <v>9.7278818948014347</v>
      </c>
      <c r="BE2515" s="17">
        <v>1.1733683781036541</v>
      </c>
      <c r="BF2515" s="17">
        <v>-1.0000000000000007</v>
      </c>
      <c r="BG2515" s="22">
        <v>579.47415053978216</v>
      </c>
    </row>
    <row r="2516" spans="1:100" x14ac:dyDescent="0.25">
      <c r="A2516">
        <v>5809</v>
      </c>
      <c r="B2516" t="s">
        <v>2249</v>
      </c>
      <c r="C2516" s="48">
        <v>2</v>
      </c>
      <c r="D2516" s="22">
        <v>1496.06708984375</v>
      </c>
      <c r="E2516" s="17">
        <v>62.861541734115868</v>
      </c>
      <c r="F2516" s="17">
        <v>-36.782257383737083</v>
      </c>
      <c r="G2516" s="17">
        <v>0.20030578751006761</v>
      </c>
      <c r="H2516" s="17">
        <v>4.3643548240310412</v>
      </c>
      <c r="I2516" s="17">
        <v>42.434827036138415</v>
      </c>
      <c r="J2516" s="17">
        <v>8.8293575944644296</v>
      </c>
      <c r="K2516" s="17">
        <v>-1.0000000000000007</v>
      </c>
      <c r="L2516" s="17">
        <v>-1.0000000000000007</v>
      </c>
      <c r="M2516" s="17">
        <v>-1.0000000000000007</v>
      </c>
      <c r="N2516" s="17">
        <v>0.20770053899319635</v>
      </c>
      <c r="O2516" s="17">
        <v>-1.0000000000000007</v>
      </c>
      <c r="P2516" s="17">
        <v>-1.0000000000000007</v>
      </c>
      <c r="Q2516" s="17">
        <v>3.349120937247037</v>
      </c>
      <c r="R2516" s="17">
        <v>-1.0000000000000007</v>
      </c>
      <c r="S2516" s="17">
        <v>0.3109616776292603</v>
      </c>
      <c r="T2516" s="17">
        <v>5.1272705599575086E-2</v>
      </c>
      <c r="U2516" s="17">
        <v>-0.17220762507271836</v>
      </c>
      <c r="V2516" s="17">
        <v>-0.39333464988870104</v>
      </c>
      <c r="W2516" s="17">
        <v>0.6696251779511333</v>
      </c>
      <c r="X2516" s="17">
        <v>-1.9441407377372308</v>
      </c>
      <c r="Y2516" s="17">
        <v>1.8641960501869545E-2</v>
      </c>
      <c r="Z2516" s="17">
        <v>25.434550219255971</v>
      </c>
      <c r="AA2516" s="17">
        <v>-4.4578664088539055E-2</v>
      </c>
      <c r="AB2516" s="17">
        <v>0.22272824515892664</v>
      </c>
      <c r="AC2516" s="17">
        <v>7.7698146529084742</v>
      </c>
      <c r="AD2516" s="17">
        <v>-8.2476431096514813E-2</v>
      </c>
      <c r="AE2516" s="17">
        <v>-0.1191870361248033</v>
      </c>
      <c r="AF2516" s="17">
        <v>36.856704440505254</v>
      </c>
      <c r="AG2516" s="17">
        <v>-27.91668415219609</v>
      </c>
      <c r="AH2516" s="17">
        <v>1.9778981795218087E-2</v>
      </c>
      <c r="AI2516" s="17">
        <v>6.5131872601595087E-2</v>
      </c>
      <c r="AJ2516" s="17">
        <v>0.33333333333333298</v>
      </c>
      <c r="AK2516" s="17">
        <v>0.4059896023412764</v>
      </c>
      <c r="AL2516" s="17">
        <v>0.52032868366728713</v>
      </c>
      <c r="AM2516" s="17">
        <v>0.33333333333333298</v>
      </c>
      <c r="AN2516" s="17">
        <v>8.9144703809596104E-2</v>
      </c>
      <c r="AO2516" s="17">
        <v>0.13636047005692764</v>
      </c>
      <c r="AP2516" s="17">
        <v>0.33333333333333298</v>
      </c>
      <c r="AQ2516" s="17">
        <v>4.2495409307272602</v>
      </c>
      <c r="AR2516" s="17">
        <v>2.2444243630026963</v>
      </c>
      <c r="AS2516" s="17">
        <v>0.7304635123344787</v>
      </c>
      <c r="AT2516" s="17">
        <v>4.0093685598476849</v>
      </c>
      <c r="AU2516" s="17">
        <v>-1.0000000000000007</v>
      </c>
      <c r="AV2516" s="17">
        <v>-1.0000000000000007</v>
      </c>
      <c r="AW2516" s="17">
        <v>-1.0000000000000007</v>
      </c>
      <c r="AX2516" s="17">
        <v>-1.0000000000000007</v>
      </c>
      <c r="AY2516" s="17">
        <v>-2.5012293987789633E-2</v>
      </c>
      <c r="AZ2516" s="17">
        <v>0.5554988337394744</v>
      </c>
      <c r="BA2516" s="17">
        <v>3.0031765330112536E-2</v>
      </c>
      <c r="BB2516" s="17">
        <v>0.30660147115595315</v>
      </c>
      <c r="BC2516" s="17">
        <v>1.4891839517577388E-2</v>
      </c>
      <c r="BD2516" s="17">
        <v>9.3519974955260476</v>
      </c>
      <c r="BE2516" s="17">
        <v>1.5364988377890052</v>
      </c>
      <c r="BF2516" s="17">
        <v>-1.0000000000000007</v>
      </c>
      <c r="BG2516" s="22">
        <v>84.290242632835316</v>
      </c>
    </row>
    <row r="2517" spans="1:100" x14ac:dyDescent="0.25">
      <c r="A2517">
        <v>5810</v>
      </c>
      <c r="B2517" t="s">
        <v>3093</v>
      </c>
      <c r="C2517" s="48">
        <v>2</v>
      </c>
      <c r="D2517" s="22">
        <v>1486.513466796875</v>
      </c>
      <c r="E2517" s="17">
        <v>58.257032183702172</v>
      </c>
      <c r="F2517" s="17">
        <v>-44.210453043301975</v>
      </c>
      <c r="G2517" s="17">
        <v>0.14867550241557653</v>
      </c>
      <c r="H2517" s="17">
        <v>3.8933965503542902</v>
      </c>
      <c r="I2517" s="17">
        <v>38.819046559693831</v>
      </c>
      <c r="J2517" s="17">
        <v>7.9363203153185555</v>
      </c>
      <c r="K2517" s="17">
        <v>-1.0000000000000007</v>
      </c>
      <c r="L2517" s="17">
        <v>-1.0000000000000007</v>
      </c>
      <c r="M2517" s="17">
        <v>-1.0000000000000007</v>
      </c>
      <c r="N2517" s="17">
        <v>0.1948342889664347</v>
      </c>
      <c r="O2517" s="17">
        <v>-1.0000000000000007</v>
      </c>
      <c r="P2517" s="17">
        <v>-1.0000000000000007</v>
      </c>
      <c r="Q2517" s="17">
        <v>3.2109070288912989</v>
      </c>
      <c r="R2517" s="17">
        <v>-1.0000000000000007</v>
      </c>
      <c r="S2517" s="17">
        <v>0.13070257757727766</v>
      </c>
      <c r="T2517" s="17">
        <v>3.1039772991160466E-2</v>
      </c>
      <c r="U2517" s="17">
        <v>-0.23283647518208567</v>
      </c>
      <c r="V2517" s="17">
        <v>-0.47277804673034607</v>
      </c>
      <c r="W2517" s="17">
        <v>0.26706273433190164</v>
      </c>
      <c r="X2517" s="17">
        <v>-2.4401345576534617</v>
      </c>
      <c r="Y2517" s="17">
        <v>4.3857217064005583E-4</v>
      </c>
      <c r="Z2517" s="17">
        <v>23.763201738198894</v>
      </c>
      <c r="AA2517" s="17">
        <v>-0.16767155160695058</v>
      </c>
      <c r="AB2517" s="17">
        <v>4.5300727839010513E-2</v>
      </c>
      <c r="AC2517" s="17">
        <v>5.7327630495433493</v>
      </c>
      <c r="AD2517" s="17">
        <v>-0.23795825503448609</v>
      </c>
      <c r="AE2517" s="17">
        <v>-0.24939487526209481</v>
      </c>
      <c r="AF2517" s="17">
        <v>33.557578832573583</v>
      </c>
      <c r="AG2517" s="17">
        <v>-33.553407187087117</v>
      </c>
      <c r="AH2517" s="17">
        <v>-1.9218641967848865E-2</v>
      </c>
      <c r="AI2517" s="17">
        <v>1.8992801821694438E-2</v>
      </c>
      <c r="AJ2517" s="17">
        <v>0.33333333333333298</v>
      </c>
      <c r="AK2517" s="17">
        <v>0.35393362388818034</v>
      </c>
      <c r="AL2517" s="17">
        <v>0.47486253682915353</v>
      </c>
      <c r="AM2517" s="17">
        <v>0.33333333333333298</v>
      </c>
      <c r="AN2517" s="17">
        <v>4.221652103527368E-2</v>
      </c>
      <c r="AO2517" s="17">
        <v>8.5080575457385954E-2</v>
      </c>
      <c r="AP2517" s="17">
        <v>0.33333333333333298</v>
      </c>
      <c r="AQ2517" s="17">
        <v>3.6644928871140405</v>
      </c>
      <c r="AR2517" s="17">
        <v>2.2444243630026963</v>
      </c>
      <c r="AS2517" s="17">
        <v>-1.4267835210173274E-2</v>
      </c>
      <c r="AT2517" s="17">
        <v>3.4883248646590101</v>
      </c>
      <c r="AU2517" s="17">
        <v>-1.0000000000000007</v>
      </c>
      <c r="AV2517" s="17">
        <v>-1.0000000000000007</v>
      </c>
      <c r="AW2517" s="17">
        <v>-1.0000000000000007</v>
      </c>
      <c r="AX2517" s="17">
        <v>-1.0000000000000007</v>
      </c>
      <c r="AY2517" s="17">
        <v>-3.2855071929512689E-2</v>
      </c>
      <c r="AZ2517" s="17">
        <v>0.60958699886507417</v>
      </c>
      <c r="BA2517" s="17">
        <v>-2.1965196408943066E-2</v>
      </c>
      <c r="BB2517" s="17">
        <v>0.33672344143183069</v>
      </c>
      <c r="BC2517" s="17">
        <v>-1.3940191709901684E-2</v>
      </c>
      <c r="BD2517" s="17">
        <v>10.15518366788454</v>
      </c>
      <c r="BE2517" s="17">
        <v>0.76056516098914706</v>
      </c>
      <c r="BF2517" s="17">
        <v>-1.0000000000000007</v>
      </c>
      <c r="BG2517" s="22">
        <v>28.975206540199451</v>
      </c>
    </row>
    <row r="2518" spans="1:100" x14ac:dyDescent="0.25">
      <c r="A2518">
        <v>5811</v>
      </c>
      <c r="B2518" t="s">
        <v>2250</v>
      </c>
      <c r="C2518" s="48">
        <v>3</v>
      </c>
      <c r="D2518" s="22">
        <v>1545.096315629153</v>
      </c>
      <c r="E2518" s="17">
        <v>73.339073008221789</v>
      </c>
      <c r="F2518" s="17">
        <v>2.0878160572741962</v>
      </c>
      <c r="G2518" s="17">
        <v>9.9159412790707863E-2</v>
      </c>
      <c r="H2518" s="17">
        <v>4.2463752299661817</v>
      </c>
      <c r="I2518" s="17">
        <v>57.675089963197671</v>
      </c>
      <c r="J2518" s="17">
        <v>13.167763603110576</v>
      </c>
      <c r="K2518" s="17">
        <v>-0.99999999999999911</v>
      </c>
      <c r="L2518" s="17">
        <v>-0.99999999999999911</v>
      </c>
      <c r="M2518" s="17">
        <v>-0.99999999999999911</v>
      </c>
      <c r="N2518" s="17">
        <v>0.27570403922822612</v>
      </c>
      <c r="O2518" s="17">
        <v>-0.99999999999999911</v>
      </c>
      <c r="P2518" s="17">
        <v>-0.99999999999999911</v>
      </c>
      <c r="Q2518" s="17">
        <v>3.1316266231427621</v>
      </c>
      <c r="R2518" s="17">
        <v>-0.99999999999999911</v>
      </c>
      <c r="S2518" s="17">
        <v>0.59032582606127026</v>
      </c>
      <c r="T2518" s="17">
        <v>0.11402263661165458</v>
      </c>
      <c r="U2518" s="17">
        <v>-3.2951522649560472E-2</v>
      </c>
      <c r="V2518" s="17">
        <v>0.29970698168762466</v>
      </c>
      <c r="W2518" s="17">
        <v>1.1147486068234194</v>
      </c>
      <c r="X2518" s="17">
        <v>-4.2393531285374335</v>
      </c>
      <c r="Y2518" s="17">
        <v>-1.6677030064167653E-2</v>
      </c>
      <c r="Z2518" s="17">
        <v>33.23803417546911</v>
      </c>
      <c r="AA2518" s="17">
        <v>1.2053762567990418</v>
      </c>
      <c r="AB2518" s="17">
        <v>-0.32743115281678636</v>
      </c>
      <c r="AC2518" s="17">
        <v>13.74235474641873</v>
      </c>
      <c r="AD2518" s="17">
        <v>1.0214874620338257</v>
      </c>
      <c r="AE2518" s="17">
        <v>1.1544569202110253</v>
      </c>
      <c r="AF2518" s="17">
        <v>47.807414689282076</v>
      </c>
      <c r="AG2518" s="17">
        <v>-2.4321858877494007</v>
      </c>
      <c r="AH2518" s="17">
        <v>0.20340287173948515</v>
      </c>
      <c r="AI2518" s="17">
        <v>0.48433934416919955</v>
      </c>
      <c r="AJ2518" s="17">
        <v>0.33333333333333298</v>
      </c>
      <c r="AK2518" s="17">
        <v>0.59247733234259337</v>
      </c>
      <c r="AL2518" s="17">
        <v>0.63996795819458452</v>
      </c>
      <c r="AM2518" s="17">
        <v>0.33333333333333298</v>
      </c>
      <c r="AN2518" s="17">
        <v>0.61549795377361538</v>
      </c>
      <c r="AO2518" s="17">
        <v>0.84922775241933446</v>
      </c>
      <c r="AP2518" s="17">
        <v>0.33333333333333298</v>
      </c>
      <c r="AQ2518" s="17">
        <v>9.8676752739155962</v>
      </c>
      <c r="AR2518" s="17">
        <v>3.145293192464798</v>
      </c>
      <c r="AS2518" s="17">
        <v>3.980547847996144</v>
      </c>
      <c r="AT2518" s="17">
        <v>6.0419225626496322</v>
      </c>
      <c r="AU2518" s="17">
        <v>-0.99999999999999911</v>
      </c>
      <c r="AV2518" s="17">
        <v>-0.99999999999999911</v>
      </c>
      <c r="AW2518" s="17">
        <v>-0.99999999999999911</v>
      </c>
      <c r="AX2518" s="17">
        <v>-0.99999999999999911</v>
      </c>
      <c r="AY2518" s="17">
        <v>-5.2284875523839223E-2</v>
      </c>
      <c r="AZ2518" s="17">
        <v>0.20472285574241272</v>
      </c>
      <c r="BA2518" s="17">
        <v>-0.28265485302828541</v>
      </c>
      <c r="BB2518" s="17">
        <v>9.8420072443822462E-2</v>
      </c>
      <c r="BC2518" s="17">
        <v>-1.4198424413358984E-2</v>
      </c>
      <c r="BD2518" s="17">
        <v>3.4841160898076255</v>
      </c>
      <c r="BE2518" s="17">
        <v>-1.7682348754753998</v>
      </c>
      <c r="BF2518" s="17">
        <v>-0.99999999999999911</v>
      </c>
      <c r="CU2518" t="e">
        <v>#N/A</v>
      </c>
      <c r="CV2518" t="e">
        <v>#N/A</v>
      </c>
    </row>
    <row r="2519" spans="1:100" x14ac:dyDescent="0.25">
      <c r="A2519">
        <v>5813</v>
      </c>
      <c r="B2519" t="s">
        <v>2251</v>
      </c>
      <c r="C2519" s="48">
        <v>2</v>
      </c>
      <c r="D2519" s="22">
        <v>1600.609345703125</v>
      </c>
      <c r="E2519" s="17">
        <v>120.31017839176985</v>
      </c>
      <c r="F2519" s="17">
        <v>55.896389233461306</v>
      </c>
      <c r="G2519" s="17">
        <v>0.84447634605696331</v>
      </c>
      <c r="H2519" s="17">
        <v>10.240314130693969</v>
      </c>
      <c r="I2519" s="17">
        <v>87.547483780751165</v>
      </c>
      <c r="J2519" s="17">
        <v>19.971428994182091</v>
      </c>
      <c r="K2519" s="17">
        <v>-0.99999999999999911</v>
      </c>
      <c r="L2519" s="17">
        <v>-0.99999999999999911</v>
      </c>
      <c r="M2519" s="17">
        <v>-0.99999999999999911</v>
      </c>
      <c r="N2519" s="17">
        <v>0.36822762984645585</v>
      </c>
      <c r="O2519" s="17">
        <v>-0.99999999999999911</v>
      </c>
      <c r="P2519" s="17">
        <v>-0.99999999999999911</v>
      </c>
      <c r="Q2519" s="17">
        <v>5.0735609704856941</v>
      </c>
      <c r="R2519" s="17">
        <v>-0.99999999999999911</v>
      </c>
      <c r="S2519" s="17">
        <v>2.5599828664747974</v>
      </c>
      <c r="T2519" s="17">
        <v>0.30371096883114534</v>
      </c>
      <c r="U2519" s="17">
        <v>0.58423445475562485</v>
      </c>
      <c r="V2519" s="17">
        <v>0.59784905600575844</v>
      </c>
      <c r="W2519" s="17">
        <v>5.6922368811716719</v>
      </c>
      <c r="X2519" s="17">
        <v>4.2441771347383135</v>
      </c>
      <c r="Y2519" s="17">
        <v>0.24575840596239076</v>
      </c>
      <c r="Z2519" s="17">
        <v>46.287301324516065</v>
      </c>
      <c r="AA2519" s="17">
        <v>1.4912023985332863</v>
      </c>
      <c r="AB2519" s="17">
        <v>2.4364209010175037</v>
      </c>
      <c r="AC2519" s="17">
        <v>33.185298350645667</v>
      </c>
      <c r="AD2519" s="17">
        <v>1.8574085257018307</v>
      </c>
      <c r="AE2519" s="17">
        <v>1.5053644516453644</v>
      </c>
      <c r="AF2519" s="17">
        <v>78.018584172299896</v>
      </c>
      <c r="AG2519" s="17">
        <v>42.410470135536741</v>
      </c>
      <c r="AH2519" s="17">
        <v>0.50633684285450009</v>
      </c>
      <c r="AI2519" s="17">
        <v>0.64079073136498832</v>
      </c>
      <c r="AJ2519" s="17">
        <v>0.33333333333333298</v>
      </c>
      <c r="AK2519" s="17">
        <v>1.0554713678296106</v>
      </c>
      <c r="AL2519" s="17">
        <v>1.0875917377080384</v>
      </c>
      <c r="AM2519" s="17">
        <v>0.33333333333333298</v>
      </c>
      <c r="AN2519" s="17">
        <v>0.67464899947639623</v>
      </c>
      <c r="AO2519" s="17">
        <v>0.77615934558041977</v>
      </c>
      <c r="AP2519" s="17">
        <v>0.33333333333333298</v>
      </c>
      <c r="AQ2519" s="17">
        <v>11.548952978159633</v>
      </c>
      <c r="AR2519" s="17">
        <v>2.2444243630026963</v>
      </c>
      <c r="AS2519" s="17">
        <v>10.022180713532116</v>
      </c>
      <c r="AT2519" s="17">
        <v>10.510223775788372</v>
      </c>
      <c r="AU2519" s="17">
        <v>-0.99999999999999911</v>
      </c>
      <c r="AV2519" s="17">
        <v>-0.99999999999999911</v>
      </c>
      <c r="AW2519" s="17">
        <v>-0.99999999999999911</v>
      </c>
      <c r="AX2519" s="17">
        <v>-0.99999999999999911</v>
      </c>
      <c r="AY2519" s="17">
        <v>7.2838931083560349E-2</v>
      </c>
      <c r="AZ2519" s="17">
        <v>-0.11933771763668544</v>
      </c>
      <c r="BA2519" s="17">
        <v>0.67877720271997655</v>
      </c>
      <c r="BB2519" s="17">
        <v>-6.9218386929924131E-2</v>
      </c>
      <c r="BC2519" s="17">
        <v>0.3746176404860565</v>
      </c>
      <c r="BD2519" s="17">
        <v>-0.66903733545377708</v>
      </c>
      <c r="BE2519" s="17">
        <v>11.21751510691751</v>
      </c>
      <c r="BF2519" s="17">
        <v>-0.99999999999999911</v>
      </c>
      <c r="BG2519" s="22">
        <v>531.02014322969808</v>
      </c>
    </row>
    <row r="2520" spans="1:100" x14ac:dyDescent="0.25">
      <c r="A2520">
        <v>5816</v>
      </c>
      <c r="B2520" t="s">
        <v>2252</v>
      </c>
      <c r="C2520" s="48">
        <v>2</v>
      </c>
      <c r="D2520" s="22">
        <v>1515.8408789062501</v>
      </c>
      <c r="E2520" s="17">
        <v>111.26494768137361</v>
      </c>
      <c r="F2520" s="17">
        <v>41.304228490371592</v>
      </c>
      <c r="G2520" s="17">
        <v>0.74305233222659894</v>
      </c>
      <c r="H2520" s="17">
        <v>9.3151501813666364</v>
      </c>
      <c r="I2520" s="17">
        <v>80.444540839814209</v>
      </c>
      <c r="J2520" s="17">
        <v>18.217120932830973</v>
      </c>
      <c r="K2520" s="17">
        <v>-0.99999999999999933</v>
      </c>
      <c r="L2520" s="17">
        <v>-0.99999999999999933</v>
      </c>
      <c r="M2520" s="17">
        <v>-0.99999999999999933</v>
      </c>
      <c r="N2520" s="17">
        <v>0.34295279903211984</v>
      </c>
      <c r="O2520" s="17">
        <v>-0.99999999999999933</v>
      </c>
      <c r="P2520" s="17">
        <v>-0.99999999999999933</v>
      </c>
      <c r="Q2520" s="17">
        <v>4.8020496021683243</v>
      </c>
      <c r="R2520" s="17">
        <v>-0.99999999999999933</v>
      </c>
      <c r="S2520" s="17">
        <v>2.2058767168910514</v>
      </c>
      <c r="T2520" s="17">
        <v>0.26396481532939686</v>
      </c>
      <c r="U2520" s="17">
        <v>0.46513340155094907</v>
      </c>
      <c r="V2520" s="17">
        <v>0.44178816722213532</v>
      </c>
      <c r="W2520" s="17">
        <v>4.9014316633717261</v>
      </c>
      <c r="X2520" s="17">
        <v>3.269832639857214</v>
      </c>
      <c r="Y2520" s="17">
        <v>0.20999914748672704</v>
      </c>
      <c r="Z2520" s="17">
        <v>43.004056400575514</v>
      </c>
      <c r="AA2520" s="17">
        <v>1.2493951975225186</v>
      </c>
      <c r="AB2520" s="17">
        <v>2.0878771938191387</v>
      </c>
      <c r="AC2520" s="17">
        <v>29.183655717552497</v>
      </c>
      <c r="AD2520" s="17">
        <v>1.5519755684250232</v>
      </c>
      <c r="AE2520" s="17">
        <v>1.2495804354751419</v>
      </c>
      <c r="AF2520" s="17">
        <v>71.537687143074038</v>
      </c>
      <c r="AG2520" s="17">
        <v>31.337529631674965</v>
      </c>
      <c r="AH2520" s="17">
        <v>0.42972879150134824</v>
      </c>
      <c r="AI2520" s="17">
        <v>0.55015381653222262</v>
      </c>
      <c r="AJ2520" s="17">
        <v>0.33333333333333298</v>
      </c>
      <c r="AK2520" s="17">
        <v>0.95321110974819012</v>
      </c>
      <c r="AL2520" s="17">
        <v>0.9982767339794173</v>
      </c>
      <c r="AM2520" s="17">
        <v>0.33333333333333298</v>
      </c>
      <c r="AN2520" s="17">
        <v>0.5824619303942502</v>
      </c>
      <c r="AO2520" s="17">
        <v>0.67542364889455175</v>
      </c>
      <c r="AP2520" s="17">
        <v>0.33333333333333298</v>
      </c>
      <c r="AQ2520" s="17">
        <v>10.399667810389252</v>
      </c>
      <c r="AR2520" s="17">
        <v>2.2444243630026963</v>
      </c>
      <c r="AS2520" s="17">
        <v>8.5592090806031678</v>
      </c>
      <c r="AT2520" s="17">
        <v>9.4866705869899057</v>
      </c>
      <c r="AU2520" s="17">
        <v>-0.99999999999999933</v>
      </c>
      <c r="AV2520" s="17">
        <v>-0.99999999999999933</v>
      </c>
      <c r="AW2520" s="17">
        <v>-0.99999999999999933</v>
      </c>
      <c r="AX2520" s="17">
        <v>-0.99999999999999933</v>
      </c>
      <c r="AY2520" s="17">
        <v>5.7432353006875089E-2</v>
      </c>
      <c r="AZ2520" s="17">
        <v>-1.3085373731979877E-2</v>
      </c>
      <c r="BA2520" s="17">
        <v>0.57663287876539882</v>
      </c>
      <c r="BB2520" s="17">
        <v>-1.0045924018530994E-2</v>
      </c>
      <c r="BC2520" s="17">
        <v>0.31797917086262706</v>
      </c>
      <c r="BD2520" s="17">
        <v>0.90876463299472121</v>
      </c>
      <c r="BE2520" s="17">
        <v>9.6932487228918411</v>
      </c>
      <c r="BF2520" s="17">
        <v>-0.99999999999999933</v>
      </c>
      <c r="BG2520" s="22">
        <v>610.98494988066318</v>
      </c>
    </row>
    <row r="2521" spans="1:100" x14ac:dyDescent="0.25">
      <c r="A2521">
        <v>5817</v>
      </c>
      <c r="B2521" t="s">
        <v>2253</v>
      </c>
      <c r="C2521" s="48">
        <v>2</v>
      </c>
      <c r="D2521" s="22">
        <v>1507.316630859375</v>
      </c>
      <c r="E2521" s="17">
        <v>96.647090704596962</v>
      </c>
      <c r="F2521" s="17">
        <v>17.722063971399773</v>
      </c>
      <c r="G2521" s="17">
        <v>0.57914255748985943</v>
      </c>
      <c r="H2521" s="17">
        <v>7.8200070806170983</v>
      </c>
      <c r="I2521" s="17">
        <v>68.965584984604931</v>
      </c>
      <c r="J2521" s="17">
        <v>15.382010900251869</v>
      </c>
      <c r="K2521" s="17">
        <v>-0.99999999999999978</v>
      </c>
      <c r="L2521" s="17">
        <v>-0.99999999999999978</v>
      </c>
      <c r="M2521" s="17">
        <v>-0.99999999999999978</v>
      </c>
      <c r="N2521" s="17">
        <v>0.30210653719696895</v>
      </c>
      <c r="O2521" s="17">
        <v>-0.99999999999999978</v>
      </c>
      <c r="P2521" s="17">
        <v>-0.99999999999999978</v>
      </c>
      <c r="Q2521" s="17">
        <v>4.3632642934563517</v>
      </c>
      <c r="R2521" s="17">
        <v>-0.99999999999999978</v>
      </c>
      <c r="S2521" s="17">
        <v>1.6336112639753093</v>
      </c>
      <c r="T2521" s="17">
        <v>0.19973167348175042</v>
      </c>
      <c r="U2521" s="17">
        <v>0.27265603781401571</v>
      </c>
      <c r="V2521" s="17">
        <v>0.18958058679130757</v>
      </c>
      <c r="W2521" s="17">
        <v>3.6234236235102517</v>
      </c>
      <c r="X2521" s="17">
        <v>1.6952096226785081</v>
      </c>
      <c r="Y2521" s="17">
        <v>0.15220916481751307</v>
      </c>
      <c r="Z2521" s="17">
        <v>37.69805523216656</v>
      </c>
      <c r="AA2521" s="17">
        <v>0.85861433261130771</v>
      </c>
      <c r="AB2521" s="17">
        <v>1.5246011177180319</v>
      </c>
      <c r="AC2521" s="17">
        <v>22.716663160304009</v>
      </c>
      <c r="AD2521" s="17">
        <v>1.0583701062299384</v>
      </c>
      <c r="AE2521" s="17">
        <v>0.83621185649303076</v>
      </c>
      <c r="AF2521" s="17">
        <v>61.064010032157078</v>
      </c>
      <c r="AG2521" s="17">
        <v>13.44272232601165</v>
      </c>
      <c r="AH2521" s="17">
        <v>0.30592370860138091</v>
      </c>
      <c r="AI2521" s="17">
        <v>0.40367690507889176</v>
      </c>
      <c r="AJ2521" s="17">
        <v>0.33333333333333298</v>
      </c>
      <c r="AK2521" s="17">
        <v>0.78794989365511936</v>
      </c>
      <c r="AL2521" s="17">
        <v>0.85393614254655781</v>
      </c>
      <c r="AM2521" s="17">
        <v>0.33333333333333298</v>
      </c>
      <c r="AN2521" s="17">
        <v>0.43347983871557272</v>
      </c>
      <c r="AO2521" s="17">
        <v>0.51262625281293583</v>
      </c>
      <c r="AP2521" s="17">
        <v>0.33333333333333298</v>
      </c>
      <c r="AQ2521" s="17">
        <v>8.54232588668477</v>
      </c>
      <c r="AR2521" s="17">
        <v>2.2444243630026963</v>
      </c>
      <c r="AS2521" s="17">
        <v>6.1949233287033216</v>
      </c>
      <c r="AT2521" s="17">
        <v>7.8325221632484574</v>
      </c>
      <c r="AU2521" s="17">
        <v>-0.99999999999999978</v>
      </c>
      <c r="AV2521" s="17">
        <v>-0.99999999999999978</v>
      </c>
      <c r="AW2521" s="17">
        <v>-0.99999999999999978</v>
      </c>
      <c r="AX2521" s="17">
        <v>-0.99999999999999978</v>
      </c>
      <c r="AY2521" s="17">
        <v>3.2534021274144502E-2</v>
      </c>
      <c r="AZ2521" s="17">
        <v>0.15862739030632236</v>
      </c>
      <c r="BA2521" s="17">
        <v>0.41155902201551936</v>
      </c>
      <c r="BB2521" s="17">
        <v>8.5581774986227238E-2</v>
      </c>
      <c r="BC2521" s="17">
        <v>0.22644661908512434</v>
      </c>
      <c r="BD2521" s="17">
        <v>3.4586259080584831</v>
      </c>
      <c r="BE2521" s="17">
        <v>7.229905474987036</v>
      </c>
      <c r="BF2521" s="17">
        <v>-0.99999999999999978</v>
      </c>
      <c r="BG2521" s="22">
        <v>800.06962865521223</v>
      </c>
    </row>
    <row r="2522" spans="1:100" x14ac:dyDescent="0.25">
      <c r="A2522">
        <v>5818</v>
      </c>
      <c r="B2522" t="s">
        <v>2254</v>
      </c>
      <c r="C2522" s="48">
        <v>2</v>
      </c>
      <c r="D2522" s="22">
        <v>1597.211220703125</v>
      </c>
      <c r="E2522" s="17">
        <v>117.88957917505599</v>
      </c>
      <c r="F2522" s="17">
        <v>51.991372988349035</v>
      </c>
      <c r="G2522" s="17">
        <v>0.81733420935595258</v>
      </c>
      <c r="H2522" s="17">
        <v>9.9927304921141697</v>
      </c>
      <c r="I2522" s="17">
        <v>85.646661273323701</v>
      </c>
      <c r="J2522" s="17">
        <v>19.501957639040139</v>
      </c>
      <c r="K2522" s="17">
        <v>-0.99999999999999922</v>
      </c>
      <c r="L2522" s="17">
        <v>-0.99999999999999922</v>
      </c>
      <c r="M2522" s="17">
        <v>-0.99999999999999922</v>
      </c>
      <c r="N2522" s="17">
        <v>0.36146381832737112</v>
      </c>
      <c r="O2522" s="17">
        <v>-0.99999999999999922</v>
      </c>
      <c r="P2522" s="17">
        <v>-0.99999999999999922</v>
      </c>
      <c r="Q2522" s="17">
        <v>5.0009016623353171</v>
      </c>
      <c r="R2522" s="17">
        <v>-0.99999999999999922</v>
      </c>
      <c r="S2522" s="17">
        <v>2.4652203230129928</v>
      </c>
      <c r="T2522" s="17">
        <v>0.29307447860617608</v>
      </c>
      <c r="U2522" s="17">
        <v>0.55236175572477775</v>
      </c>
      <c r="V2522" s="17">
        <v>0.55608551483757984</v>
      </c>
      <c r="W2522" s="17">
        <v>5.4806090573971327</v>
      </c>
      <c r="X2522" s="17">
        <v>3.9834322630339485</v>
      </c>
      <c r="Y2522" s="17">
        <v>0.23618885093081235</v>
      </c>
      <c r="Z2522" s="17">
        <v>45.408670325968309</v>
      </c>
      <c r="AA2522" s="17">
        <v>1.4264922391020081</v>
      </c>
      <c r="AB2522" s="17">
        <v>2.3431469258534197</v>
      </c>
      <c r="AC2522" s="17">
        <v>32.114416541948295</v>
      </c>
      <c r="AD2522" s="17">
        <v>1.7756714422802791</v>
      </c>
      <c r="AE2522" s="17">
        <v>1.4369139489425491</v>
      </c>
      <c r="AF2522" s="17">
        <v>76.284227716967422</v>
      </c>
      <c r="AG2522" s="17">
        <v>39.447234374224379</v>
      </c>
      <c r="AH2522" s="17">
        <v>0.48583571966188999</v>
      </c>
      <c r="AI2522" s="17">
        <v>0.61653533622096091</v>
      </c>
      <c r="AJ2522" s="17">
        <v>0.33333333333333298</v>
      </c>
      <c r="AK2522" s="17">
        <v>1.0281054433398857</v>
      </c>
      <c r="AL2522" s="17">
        <v>1.0636900999291581</v>
      </c>
      <c r="AM2522" s="17">
        <v>0.33333333333333298</v>
      </c>
      <c r="AN2522" s="17">
        <v>0.6499787666922936</v>
      </c>
      <c r="AO2522" s="17">
        <v>0.74920140981293559</v>
      </c>
      <c r="AP2522" s="17">
        <v>0.33333333333333298</v>
      </c>
      <c r="AQ2522" s="17">
        <v>11.241392135771351</v>
      </c>
      <c r="AR2522" s="17">
        <v>2.2444243630026963</v>
      </c>
      <c r="AS2522" s="17">
        <v>9.6306740618916855</v>
      </c>
      <c r="AT2522" s="17">
        <v>10.236310138160217</v>
      </c>
      <c r="AU2522" s="17">
        <v>-0.99999999999999922</v>
      </c>
      <c r="AV2522" s="17">
        <v>-0.99999999999999922</v>
      </c>
      <c r="AW2522" s="17">
        <v>-0.99999999999999922</v>
      </c>
      <c r="AX2522" s="17">
        <v>-0.99999999999999922</v>
      </c>
      <c r="AY2522" s="17">
        <v>6.8715968163244573E-2</v>
      </c>
      <c r="AZ2522" s="17">
        <v>-9.0903468841446622E-2</v>
      </c>
      <c r="BA2522" s="17">
        <v>0.651442303426359</v>
      </c>
      <c r="BB2522" s="17">
        <v>-5.3383211248918927E-2</v>
      </c>
      <c r="BC2522" s="17">
        <v>0.35946058815694693</v>
      </c>
      <c r="BD2522" s="17">
        <v>-0.24680087391539463</v>
      </c>
      <c r="BE2522" s="17">
        <v>10.809605332875476</v>
      </c>
      <c r="BF2522" s="17">
        <v>-0.99999999999999922</v>
      </c>
      <c r="BG2522" s="22">
        <v>720.64299739053331</v>
      </c>
    </row>
    <row r="2523" spans="1:100" x14ac:dyDescent="0.25">
      <c r="A2523">
        <v>5819</v>
      </c>
      <c r="B2523" t="s">
        <v>2255</v>
      </c>
      <c r="C2523" s="48">
        <v>2</v>
      </c>
      <c r="D2523" s="22">
        <v>1540.6670996093751</v>
      </c>
      <c r="E2523" s="17">
        <v>105.25190576072697</v>
      </c>
      <c r="F2523" s="17">
        <v>31.603726969701246</v>
      </c>
      <c r="G2523" s="17">
        <v>0.67562819828811682</v>
      </c>
      <c r="H2523" s="17">
        <v>8.7001244524615355</v>
      </c>
      <c r="I2523" s="17">
        <v>75.72268298662253</v>
      </c>
      <c r="J2523" s="17">
        <v>17.050901048300183</v>
      </c>
      <c r="K2523" s="17">
        <v>-0.99999999999999956</v>
      </c>
      <c r="L2523" s="17">
        <v>-0.99999999999999956</v>
      </c>
      <c r="M2523" s="17">
        <v>-0.99999999999999956</v>
      </c>
      <c r="N2523" s="17">
        <v>0.3261507270795298</v>
      </c>
      <c r="O2523" s="17">
        <v>-0.99999999999999956</v>
      </c>
      <c r="P2523" s="17">
        <v>-0.99999999999999956</v>
      </c>
      <c r="Q2523" s="17">
        <v>4.6215556720634776</v>
      </c>
      <c r="R2523" s="17">
        <v>-0.99999999999999956</v>
      </c>
      <c r="S2523" s="17">
        <v>1.9704758531675253</v>
      </c>
      <c r="T2523" s="17">
        <v>0.23754257195690021</v>
      </c>
      <c r="U2523" s="17">
        <v>0.38595801635156923</v>
      </c>
      <c r="V2523" s="17">
        <v>0.33804281273927622</v>
      </c>
      <c r="W2523" s="17">
        <v>4.3757242405381884</v>
      </c>
      <c r="X2523" s="17">
        <v>2.6221129209850913</v>
      </c>
      <c r="Y2523" s="17">
        <v>0.18622729167123447</v>
      </c>
      <c r="Z2523" s="17">
        <v>40.821437737160565</v>
      </c>
      <c r="AA2523" s="17">
        <v>1.0886478508881412</v>
      </c>
      <c r="AB2523" s="17">
        <v>1.8561741019176221</v>
      </c>
      <c r="AC2523" s="17">
        <v>26.523464322259493</v>
      </c>
      <c r="AD2523" s="17">
        <v>1.3489314189881685</v>
      </c>
      <c r="AE2523" s="17">
        <v>1.0795416535903253</v>
      </c>
      <c r="AF2523" s="17">
        <v>67.229349769728898</v>
      </c>
      <c r="AG2523" s="17">
        <v>23.976517230076375</v>
      </c>
      <c r="AH2523" s="17">
        <v>0.37880168538385539</v>
      </c>
      <c r="AI2523" s="17">
        <v>0.48990067474988025</v>
      </c>
      <c r="AJ2523" s="17">
        <v>0.33333333333333298</v>
      </c>
      <c r="AK2523" s="17">
        <v>0.88523106166019727</v>
      </c>
      <c r="AL2523" s="17">
        <v>0.93890236545771222</v>
      </c>
      <c r="AM2523" s="17">
        <v>0.33333333333333298</v>
      </c>
      <c r="AN2523" s="17">
        <v>0.52117828504782759</v>
      </c>
      <c r="AO2523" s="17">
        <v>0.60845709088498434</v>
      </c>
      <c r="AP2523" s="17">
        <v>0.33333333333333298</v>
      </c>
      <c r="AQ2523" s="17">
        <v>9.6356519313207567</v>
      </c>
      <c r="AR2523" s="17">
        <v>2.2444243630026963</v>
      </c>
      <c r="AS2523" s="17">
        <v>7.5866623276046159</v>
      </c>
      <c r="AT2523" s="17">
        <v>8.806238165826473</v>
      </c>
      <c r="AU2523" s="17">
        <v>-0.99999999999999956</v>
      </c>
      <c r="AV2523" s="17">
        <v>-0.99999999999999956</v>
      </c>
      <c r="AW2523" s="17">
        <v>-0.99999999999999956</v>
      </c>
      <c r="AX2523" s="17">
        <v>-0.99999999999999956</v>
      </c>
      <c r="AY2523" s="17">
        <v>4.7190447322551655E-2</v>
      </c>
      <c r="AZ2523" s="17">
        <v>5.7548512624465753E-2</v>
      </c>
      <c r="BA2523" s="17">
        <v>0.5087299007695969</v>
      </c>
      <c r="BB2523" s="17">
        <v>2.9290441346386253E-2</v>
      </c>
      <c r="BC2523" s="17">
        <v>0.28032734051456132</v>
      </c>
      <c r="BD2523" s="17">
        <v>1.9576477054690589</v>
      </c>
      <c r="BE2523" s="17">
        <v>8.6799547607108227</v>
      </c>
      <c r="BF2523" s="17">
        <v>-0.99999999999999956</v>
      </c>
      <c r="BG2523" s="22">
        <v>147.74756279849134</v>
      </c>
    </row>
    <row r="2524" spans="1:100" x14ac:dyDescent="0.25">
      <c r="A2524">
        <v>5821</v>
      </c>
      <c r="B2524" t="s">
        <v>2256</v>
      </c>
      <c r="C2524" s="48">
        <v>2</v>
      </c>
      <c r="D2524" s="22">
        <v>1474.9083691406249</v>
      </c>
      <c r="E2524" s="17">
        <v>64.407909099941691</v>
      </c>
      <c r="F2524" s="17">
        <v>-34.287590095255034</v>
      </c>
      <c r="G2524" s="17">
        <v>0.21764517775006212</v>
      </c>
      <c r="H2524" s="17">
        <v>4.5225203131250904</v>
      </c>
      <c r="I2524" s="17">
        <v>43.649142017907046</v>
      </c>
      <c r="J2524" s="17">
        <v>9.1292730772790982</v>
      </c>
      <c r="K2524" s="17">
        <v>-1.0000000000000004</v>
      </c>
      <c r="L2524" s="17">
        <v>-1.0000000000000004</v>
      </c>
      <c r="M2524" s="17">
        <v>-1.0000000000000004</v>
      </c>
      <c r="N2524" s="17">
        <v>0.21202150932545513</v>
      </c>
      <c r="O2524" s="17">
        <v>-1.0000000000000004</v>
      </c>
      <c r="P2524" s="17">
        <v>-1.0000000000000004</v>
      </c>
      <c r="Q2524" s="17">
        <v>3.3955383623917745</v>
      </c>
      <c r="R2524" s="17">
        <v>-1.0000000000000004</v>
      </c>
      <c r="S2524" s="17">
        <v>0.37149945839865284</v>
      </c>
      <c r="T2524" s="17">
        <v>5.8067684816806714E-2</v>
      </c>
      <c r="U2524" s="17">
        <v>-0.15184617849297399</v>
      </c>
      <c r="V2524" s="17">
        <v>-0.36665457137844298</v>
      </c>
      <c r="W2524" s="17">
        <v>0.80482077667976437</v>
      </c>
      <c r="X2524" s="17">
        <v>-1.777567371264174</v>
      </c>
      <c r="Y2524" s="17">
        <v>2.4755342471147662E-2</v>
      </c>
      <c r="Z2524" s="17">
        <v>25.995851856212511</v>
      </c>
      <c r="AA2524" s="17">
        <v>-3.2394460589796337E-3</v>
      </c>
      <c r="AB2524" s="17">
        <v>0.28231507402289635</v>
      </c>
      <c r="AC2524" s="17">
        <v>8.4539331431533231</v>
      </c>
      <c r="AD2524" s="17">
        <v>-3.0259790891011495E-2</v>
      </c>
      <c r="AE2524" s="17">
        <v>-7.5458349928785751E-2</v>
      </c>
      <c r="AF2524" s="17">
        <v>37.964674816070549</v>
      </c>
      <c r="AG2524" s="17">
        <v>-26.023660702918832</v>
      </c>
      <c r="AH2524" s="17">
        <v>3.2875849566193244E-2</v>
      </c>
      <c r="AI2524" s="17">
        <v>8.0627106689481004E-2</v>
      </c>
      <c r="AJ2524" s="17">
        <v>0.33333333333333298</v>
      </c>
      <c r="AK2524" s="17">
        <v>0.42347195641061874</v>
      </c>
      <c r="AL2524" s="17">
        <v>0.53559792460392885</v>
      </c>
      <c r="AM2524" s="17">
        <v>0.33333333333333298</v>
      </c>
      <c r="AN2524" s="17">
        <v>0.10490495136369271</v>
      </c>
      <c r="AO2524" s="17">
        <v>0.15358218599942031</v>
      </c>
      <c r="AP2524" s="17">
        <v>0.33333333333333298</v>
      </c>
      <c r="AQ2524" s="17">
        <v>4.4460220525879901</v>
      </c>
      <c r="AR2524" s="17">
        <v>2.2444243630026963</v>
      </c>
      <c r="AS2524" s="17">
        <v>0.9805722892935953</v>
      </c>
      <c r="AT2524" s="17">
        <v>4.184354615927572</v>
      </c>
      <c r="AU2524" s="17">
        <v>-1.0000000000000004</v>
      </c>
      <c r="AV2524" s="17">
        <v>-1.0000000000000004</v>
      </c>
      <c r="AW2524" s="17">
        <v>-1.0000000000000004</v>
      </c>
      <c r="AX2524" s="17">
        <v>-1.0000000000000004</v>
      </c>
      <c r="AY2524" s="17">
        <v>-2.2378394387036378E-2</v>
      </c>
      <c r="AZ2524" s="17">
        <v>0.53733399500651724</v>
      </c>
      <c r="BA2524" s="17">
        <v>4.7494299368758514E-2</v>
      </c>
      <c r="BB2524" s="17">
        <v>0.2964853814141461</v>
      </c>
      <c r="BC2524" s="17">
        <v>2.457471924504781E-2</v>
      </c>
      <c r="BD2524" s="17">
        <v>9.0822573913913658</v>
      </c>
      <c r="BE2524" s="17">
        <v>1.7970865296400826</v>
      </c>
      <c r="BF2524" s="17">
        <v>-1.0000000000000004</v>
      </c>
      <c r="BG2524" s="22">
        <v>30.537619780006025</v>
      </c>
    </row>
    <row r="2525" spans="1:100" x14ac:dyDescent="0.25">
      <c r="A2525">
        <v>5822</v>
      </c>
      <c r="B2525" t="s">
        <v>2257</v>
      </c>
      <c r="C2525" s="48">
        <v>2</v>
      </c>
      <c r="D2525" s="22">
        <v>1555.160869140625</v>
      </c>
      <c r="E2525" s="17">
        <v>99.451037190283827</v>
      </c>
      <c r="F2525" s="17">
        <v>22.245512752771095</v>
      </c>
      <c r="G2525" s="17">
        <v>0.61058316041633243</v>
      </c>
      <c r="H2525" s="17">
        <v>8.1068002302289699</v>
      </c>
      <c r="I2525" s="17">
        <v>71.167438373969944</v>
      </c>
      <c r="J2525" s="17">
        <v>15.925831846442211</v>
      </c>
      <c r="K2525" s="17">
        <v>-0.99999999999999967</v>
      </c>
      <c r="L2525" s="17">
        <v>-0.99999999999999967</v>
      </c>
      <c r="M2525" s="17">
        <v>-0.99999999999999967</v>
      </c>
      <c r="N2525" s="17">
        <v>0.30994152508254424</v>
      </c>
      <c r="O2525" s="17">
        <v>-0.99999999999999967</v>
      </c>
      <c r="P2525" s="17">
        <v>-0.99999999999999967</v>
      </c>
      <c r="Q2525" s="17">
        <v>4.4474305653174451</v>
      </c>
      <c r="R2525" s="17">
        <v>-0.99999999999999967</v>
      </c>
      <c r="S2525" s="17">
        <v>1.7433812328655733</v>
      </c>
      <c r="T2525" s="17">
        <v>0.21205265135384677</v>
      </c>
      <c r="U2525" s="17">
        <v>0.30957637630698775</v>
      </c>
      <c r="V2525" s="17">
        <v>0.23795816771415401</v>
      </c>
      <c r="W2525" s="17">
        <v>3.8685666809188852</v>
      </c>
      <c r="X2525" s="17">
        <v>1.9972483334357851</v>
      </c>
      <c r="Y2525" s="17">
        <v>0.16329423830473355</v>
      </c>
      <c r="Z2525" s="17">
        <v>38.71583392249353</v>
      </c>
      <c r="AA2525" s="17">
        <v>0.93357255901769864</v>
      </c>
      <c r="AB2525" s="17">
        <v>1.6326467756119605</v>
      </c>
      <c r="AC2525" s="17">
        <v>23.957139181014021</v>
      </c>
      <c r="AD2525" s="17">
        <v>1.1530517892725745</v>
      </c>
      <c r="AE2525" s="17">
        <v>0.91550277965445348</v>
      </c>
      <c r="AF2525" s="17">
        <v>63.073034349061459</v>
      </c>
      <c r="AG2525" s="17">
        <v>16.875242026845569</v>
      </c>
      <c r="AH2525" s="17">
        <v>0.32967156902025352</v>
      </c>
      <c r="AI2525" s="17">
        <v>0.43177359680027971</v>
      </c>
      <c r="AJ2525" s="17">
        <v>0.33333333333333298</v>
      </c>
      <c r="AK2525" s="17">
        <v>0.81964972536237168</v>
      </c>
      <c r="AL2525" s="17">
        <v>0.88162305279154873</v>
      </c>
      <c r="AM2525" s="17">
        <v>0.33333333333333298</v>
      </c>
      <c r="AN2525" s="17">
        <v>0.46205706539499403</v>
      </c>
      <c r="AO2525" s="17">
        <v>0.54385348313453641</v>
      </c>
      <c r="AP2525" s="17">
        <v>0.33333333333333298</v>
      </c>
      <c r="AQ2525" s="17">
        <v>8.8985947548207651</v>
      </c>
      <c r="AR2525" s="17">
        <v>2.2444243630026963</v>
      </c>
      <c r="AS2525" s="17">
        <v>6.6484323988584819</v>
      </c>
      <c r="AT2525" s="17">
        <v>8.149815160910352</v>
      </c>
      <c r="AU2525" s="17">
        <v>-0.99999999999999967</v>
      </c>
      <c r="AV2525" s="17">
        <v>-0.99999999999999967</v>
      </c>
      <c r="AW2525" s="17">
        <v>-0.99999999999999967</v>
      </c>
      <c r="AX2525" s="17">
        <v>-0.99999999999999967</v>
      </c>
      <c r="AY2525" s="17">
        <v>3.7309932672947244E-2</v>
      </c>
      <c r="AZ2525" s="17">
        <v>0.12569004511012216</v>
      </c>
      <c r="BA2525" s="17">
        <v>0.44322291510517975</v>
      </c>
      <c r="BB2525" s="17">
        <v>6.7238802347714038E-2</v>
      </c>
      <c r="BC2525" s="17">
        <v>0.24400407482506098</v>
      </c>
      <c r="BD2525" s="17">
        <v>2.9695203864650823</v>
      </c>
      <c r="BE2525" s="17">
        <v>7.7024154095127617</v>
      </c>
      <c r="BF2525" s="17">
        <v>-0.99999999999999967</v>
      </c>
      <c r="BG2525" s="22">
        <v>1026.8647025975363</v>
      </c>
    </row>
    <row r="2526" spans="1:100" x14ac:dyDescent="0.25">
      <c r="A2526">
        <v>5823</v>
      </c>
      <c r="B2526" t="s">
        <v>3094</v>
      </c>
      <c r="C2526" s="48">
        <v>2</v>
      </c>
      <c r="D2526" s="22">
        <v>1552.5936132812501</v>
      </c>
      <c r="E2526" s="17">
        <v>134.63558108307529</v>
      </c>
      <c r="F2526" s="17">
        <v>79.006753741992668</v>
      </c>
      <c r="G2526" s="17">
        <v>1.0051068360032893</v>
      </c>
      <c r="H2526" s="17">
        <v>11.705544433151555</v>
      </c>
      <c r="I2526" s="17">
        <v>98.796784233125123</v>
      </c>
      <c r="J2526" s="17">
        <v>22.74981798481042</v>
      </c>
      <c r="K2526" s="17">
        <v>-0.99999999999999878</v>
      </c>
      <c r="L2526" s="17">
        <v>-0.99999999999999878</v>
      </c>
      <c r="M2526" s="17">
        <v>-0.99999999999999878</v>
      </c>
      <c r="N2526" s="17">
        <v>0.40825669499277972</v>
      </c>
      <c r="O2526" s="17">
        <v>-0.99999999999999878</v>
      </c>
      <c r="P2526" s="17">
        <v>-0.99999999999999878</v>
      </c>
      <c r="Q2526" s="17">
        <v>5.5035676569865934</v>
      </c>
      <c r="R2526" s="17">
        <v>-0.99999999999999878</v>
      </c>
      <c r="S2526" s="17">
        <v>3.1207992072259989</v>
      </c>
      <c r="T2526" s="17">
        <v>0.36665902096745662</v>
      </c>
      <c r="U2526" s="17">
        <v>0.77286099207042946</v>
      </c>
      <c r="V2526" s="17">
        <v>0.84501080873130063</v>
      </c>
      <c r="W2526" s="17">
        <v>6.9446762669740769</v>
      </c>
      <c r="X2526" s="17">
        <v>5.7872972270965661</v>
      </c>
      <c r="Y2526" s="17">
        <v>0.30239220492316043</v>
      </c>
      <c r="Z2526" s="17">
        <v>51.487147207449055</v>
      </c>
      <c r="AA2526" s="17">
        <v>1.8741650491327142</v>
      </c>
      <c r="AB2526" s="17">
        <v>2.9884277122310907</v>
      </c>
      <c r="AC2526" s="17">
        <v>39.522908079037471</v>
      </c>
      <c r="AD2526" s="17">
        <v>2.3411385982977224</v>
      </c>
      <c r="AE2526" s="17">
        <v>1.9104629119230359</v>
      </c>
      <c r="AF2526" s="17">
        <v>88.282718136051329</v>
      </c>
      <c r="AG2526" s="17">
        <v>59.947262371512544</v>
      </c>
      <c r="AH2526" s="17">
        <v>0.62766500132465974</v>
      </c>
      <c r="AI2526" s="17">
        <v>0.78433713114720549</v>
      </c>
      <c r="AJ2526" s="17">
        <v>0.33333333333333298</v>
      </c>
      <c r="AK2526" s="17">
        <v>1.2174262613238636</v>
      </c>
      <c r="AL2526" s="17">
        <v>1.229044558067542</v>
      </c>
      <c r="AM2526" s="17">
        <v>0.33333333333333298</v>
      </c>
      <c r="AN2526" s="17">
        <v>0.82065045923076951</v>
      </c>
      <c r="AO2526" s="17">
        <v>0.93569971183726319</v>
      </c>
      <c r="AP2526" s="17">
        <v>0.33333333333333298</v>
      </c>
      <c r="AQ2526" s="17">
        <v>13.369135720047268</v>
      </c>
      <c r="AR2526" s="17">
        <v>2.2444243630026963</v>
      </c>
      <c r="AS2526" s="17">
        <v>12.339165038053096</v>
      </c>
      <c r="AT2526" s="17">
        <v>12.131278238075881</v>
      </c>
      <c r="AU2526" s="17">
        <v>-0.99999999999999878</v>
      </c>
      <c r="AV2526" s="17">
        <v>-0.99999999999999878</v>
      </c>
      <c r="AW2526" s="17">
        <v>-0.99999999999999878</v>
      </c>
      <c r="AX2526" s="17">
        <v>-0.99999999999999878</v>
      </c>
      <c r="AY2526" s="17">
        <v>9.723913071471893E-2</v>
      </c>
      <c r="AZ2526" s="17">
        <v>-0.28761508524219387</v>
      </c>
      <c r="BA2526" s="17">
        <v>0.84054848530303661</v>
      </c>
      <c r="BB2526" s="17">
        <v>-0.16293289644130288</v>
      </c>
      <c r="BC2526" s="17">
        <v>0.46431893292985704</v>
      </c>
      <c r="BD2526" s="17">
        <v>-3.1678844393955874</v>
      </c>
      <c r="BE2526" s="17">
        <v>13.631575119216656</v>
      </c>
      <c r="BF2526" s="17">
        <v>-0.99999999999999878</v>
      </c>
      <c r="BG2526" s="22">
        <v>736.94742973411439</v>
      </c>
    </row>
    <row r="2527" spans="1:100" x14ac:dyDescent="0.25">
      <c r="A2527">
        <v>5826</v>
      </c>
      <c r="B2527" t="s">
        <v>2258</v>
      </c>
      <c r="C2527" s="48">
        <v>2</v>
      </c>
      <c r="D2527" s="22">
        <v>1509.451396484375</v>
      </c>
      <c r="E2527" s="17">
        <v>109.0208963868033</v>
      </c>
      <c r="F2527" s="17">
        <v>37.684027054440058</v>
      </c>
      <c r="G2527" s="17">
        <v>0.71788982429023962</v>
      </c>
      <c r="H2527" s="17">
        <v>9.0856242107585494</v>
      </c>
      <c r="I2527" s="17">
        <v>78.682356014218939</v>
      </c>
      <c r="J2527" s="17">
        <v>17.781890765442832</v>
      </c>
      <c r="K2527" s="17">
        <v>-0.99999999999999944</v>
      </c>
      <c r="L2527" s="17">
        <v>-0.99999999999999944</v>
      </c>
      <c r="M2527" s="17">
        <v>-0.99999999999999944</v>
      </c>
      <c r="N2527" s="17">
        <v>0.33668231034864521</v>
      </c>
      <c r="O2527" s="17">
        <v>-0.99999999999999944</v>
      </c>
      <c r="P2527" s="17">
        <v>-0.99999999999999944</v>
      </c>
      <c r="Q2527" s="17">
        <v>4.7346897462319957</v>
      </c>
      <c r="R2527" s="17">
        <v>-0.99999999999999944</v>
      </c>
      <c r="S2527" s="17">
        <v>2.1180257389745467</v>
      </c>
      <c r="T2527" s="17">
        <v>0.25410410419051188</v>
      </c>
      <c r="U2527" s="17">
        <v>0.43558535781543101</v>
      </c>
      <c r="V2527" s="17">
        <v>0.40307067612440511</v>
      </c>
      <c r="W2527" s="17">
        <v>4.7052390476635111</v>
      </c>
      <c r="X2527" s="17">
        <v>3.028105358917621</v>
      </c>
      <c r="Y2527" s="17">
        <v>0.20112755395368914</v>
      </c>
      <c r="Z2527" s="17">
        <v>42.189508905010591</v>
      </c>
      <c r="AA2527" s="17">
        <v>1.1894047141575159</v>
      </c>
      <c r="AB2527" s="17">
        <v>2.0014062145378859</v>
      </c>
      <c r="AC2527" s="17">
        <v>28.190879345261699</v>
      </c>
      <c r="AD2527" s="17">
        <v>1.4762000304507761</v>
      </c>
      <c r="AE2527" s="17">
        <v>1.1861224131211674</v>
      </c>
      <c r="AF2527" s="17">
        <v>69.9298270636517</v>
      </c>
      <c r="AG2527" s="17">
        <v>28.59041932924438</v>
      </c>
      <c r="AH2527" s="17">
        <v>0.4107229305877112</v>
      </c>
      <c r="AI2527" s="17">
        <v>0.52766750384673689</v>
      </c>
      <c r="AJ2527" s="17">
        <v>0.33333333333333298</v>
      </c>
      <c r="AK2527" s="17">
        <v>0.92784113612585317</v>
      </c>
      <c r="AL2527" s="17">
        <v>0.9761183771437647</v>
      </c>
      <c r="AM2527" s="17">
        <v>0.33333333333333298</v>
      </c>
      <c r="AN2527" s="17">
        <v>0.55959103651216702</v>
      </c>
      <c r="AO2527" s="17">
        <v>0.65043190708109599</v>
      </c>
      <c r="AP2527" s="17">
        <v>0.33333333333333298</v>
      </c>
      <c r="AQ2527" s="17">
        <v>10.114539110951956</v>
      </c>
      <c r="AR2527" s="17">
        <v>2.2444243630026963</v>
      </c>
      <c r="AS2527" s="17">
        <v>8.1962572121648645</v>
      </c>
      <c r="AT2527" s="17">
        <v>9.2327350123290195</v>
      </c>
      <c r="AU2527" s="17">
        <v>-0.99999999999999944</v>
      </c>
      <c r="AV2527" s="17">
        <v>-0.99999999999999944</v>
      </c>
      <c r="AW2527" s="17">
        <v>-0.99999999999999944</v>
      </c>
      <c r="AX2527" s="17">
        <v>-0.99999999999999944</v>
      </c>
      <c r="AY2527" s="17">
        <v>5.361010097319871E-2</v>
      </c>
      <c r="AZ2527" s="17">
        <v>1.327500529256348E-2</v>
      </c>
      <c r="BA2527" s="17">
        <v>0.55129166749703118</v>
      </c>
      <c r="BB2527" s="17">
        <v>4.6343031918823774E-3</v>
      </c>
      <c r="BC2527" s="17">
        <v>0.30392760765209947</v>
      </c>
      <c r="BD2527" s="17">
        <v>1.3002050133714134</v>
      </c>
      <c r="BE2527" s="17">
        <v>9.3150901040728229</v>
      </c>
      <c r="BF2527" s="17">
        <v>-0.99999999999999944</v>
      </c>
      <c r="BG2527" s="22">
        <v>84.07434932052297</v>
      </c>
    </row>
    <row r="2528" spans="1:100" x14ac:dyDescent="0.25">
      <c r="A2528">
        <v>5827</v>
      </c>
      <c r="B2528" t="s">
        <v>2259</v>
      </c>
      <c r="C2528" s="48">
        <v>3</v>
      </c>
      <c r="D2528" s="22">
        <v>1485.2699561643562</v>
      </c>
      <c r="E2528" s="17">
        <v>63.673642947661598</v>
      </c>
      <c r="F2528" s="17">
        <v>-27.616080539790186</v>
      </c>
      <c r="G2528" s="17">
        <v>-4.0480419338894097E-2</v>
      </c>
      <c r="H2528" s="17">
        <v>4.180575742734451</v>
      </c>
      <c r="I2528" s="17">
        <v>45.530301792891663</v>
      </c>
      <c r="J2528" s="17">
        <v>9.4806625257979</v>
      </c>
      <c r="K2528" s="17">
        <v>-0.99999999999999845</v>
      </c>
      <c r="L2528" s="17">
        <v>-0.99999999999999845</v>
      </c>
      <c r="M2528" s="17">
        <v>-0.99999999999999845</v>
      </c>
      <c r="N2528" s="17">
        <v>0.25573773714332354</v>
      </c>
      <c r="O2528" s="17">
        <v>-0.99999999999999845</v>
      </c>
      <c r="P2528" s="17">
        <v>-0.99999999999999845</v>
      </c>
      <c r="Q2528" s="17">
        <v>3.8084341572247493</v>
      </c>
      <c r="R2528" s="17">
        <v>-0.99999999999999845</v>
      </c>
      <c r="S2528" s="17">
        <v>0.17382575407381803</v>
      </c>
      <c r="T2528" s="17">
        <v>-6.8241008565614755E-2</v>
      </c>
      <c r="U2528" s="17">
        <v>1.2245038681032886E-2</v>
      </c>
      <c r="V2528" s="17">
        <v>-0.23868706574544551</v>
      </c>
      <c r="W2528" s="17">
        <v>0.37214158550970183</v>
      </c>
      <c r="X2528" s="17">
        <v>2.0214303490955682E-2</v>
      </c>
      <c r="Y2528" s="17">
        <v>-0.12600938785742088</v>
      </c>
      <c r="Z2528" s="17">
        <v>32.914849918911806</v>
      </c>
      <c r="AA2528" s="17">
        <v>-0.7242783955156008</v>
      </c>
      <c r="AB2528" s="17">
        <v>-0.58043454415687301</v>
      </c>
      <c r="AC2528" s="17">
        <v>8.5523054105958227</v>
      </c>
      <c r="AD2528" s="17">
        <v>-1.0590047636755988</v>
      </c>
      <c r="AE2528" s="17">
        <v>1.4946505069239129</v>
      </c>
      <c r="AF2528" s="17">
        <v>42.381371292274665</v>
      </c>
      <c r="AG2528" s="17">
        <v>-10.058333113256834</v>
      </c>
      <c r="AH2528" s="17">
        <v>-0.31102043129814005</v>
      </c>
      <c r="AI2528" s="17">
        <v>-0.35046543266647262</v>
      </c>
      <c r="AJ2528" s="17">
        <v>0.33333333333333298</v>
      </c>
      <c r="AK2528" s="17">
        <v>0.7156465983044894</v>
      </c>
      <c r="AL2528" s="17">
        <v>0.86442144822102873</v>
      </c>
      <c r="AM2528" s="17">
        <v>0.33333333333333298</v>
      </c>
      <c r="AN2528" s="17">
        <v>0.21449998302770451</v>
      </c>
      <c r="AO2528" s="17">
        <v>0.11583008456883975</v>
      </c>
      <c r="AP2528" s="17">
        <v>0.33333333333333298</v>
      </c>
      <c r="AQ2528" s="17">
        <v>3.1489305006169803</v>
      </c>
      <c r="AR2528" s="17">
        <v>4.0444847564297426</v>
      </c>
      <c r="AS2528" s="17">
        <v>-1.6244918865876623</v>
      </c>
      <c r="AT2528" s="17">
        <v>7.0606696559558131</v>
      </c>
      <c r="AU2528" s="17">
        <v>-0.99999999999999845</v>
      </c>
      <c r="AV2528" s="17">
        <v>-0.99999999999999845</v>
      </c>
      <c r="AW2528" s="17">
        <v>-0.99999999999999845</v>
      </c>
      <c r="AX2528" s="17">
        <v>-0.99999999999999845</v>
      </c>
      <c r="AY2528" s="17">
        <v>-3.1044702956108183E-2</v>
      </c>
      <c r="AZ2528" s="17">
        <v>0.87086566486874939</v>
      </c>
      <c r="BA2528" s="17">
        <v>0.72529684932240779</v>
      </c>
      <c r="BB2528" s="17">
        <v>0.72289162105069482</v>
      </c>
      <c r="BC2528" s="17">
        <v>3.3954731215430314E-2</v>
      </c>
      <c r="BD2528" s="17">
        <v>22.426618850611124</v>
      </c>
      <c r="BE2528" s="17">
        <v>4.4753525269977956</v>
      </c>
      <c r="BF2528" s="17">
        <v>-0.99999999999999845</v>
      </c>
      <c r="CU2528" t="e">
        <v>#N/A</v>
      </c>
      <c r="CV2528" t="e">
        <v>#N/A</v>
      </c>
    </row>
    <row r="2529" spans="1:100" x14ac:dyDescent="0.25">
      <c r="A2529">
        <v>5828</v>
      </c>
      <c r="B2529" t="s">
        <v>2260</v>
      </c>
      <c r="C2529" s="48">
        <v>2</v>
      </c>
      <c r="D2529" s="22">
        <v>1415.59298828125</v>
      </c>
      <c r="E2529" s="17">
        <v>56.680307980142651</v>
      </c>
      <c r="F2529" s="17">
        <v>-46.754093306608503</v>
      </c>
      <c r="G2529" s="17">
        <v>0.13099572148476096</v>
      </c>
      <c r="H2529" s="17">
        <v>3.7321261043181808</v>
      </c>
      <c r="I2529" s="17">
        <v>37.580893282010663</v>
      </c>
      <c r="J2529" s="17">
        <v>7.6305171722707303</v>
      </c>
      <c r="K2529" s="17">
        <v>-1.0000000000000007</v>
      </c>
      <c r="L2529" s="17">
        <v>-1.0000000000000007</v>
      </c>
      <c r="M2529" s="17">
        <v>-1.0000000000000007</v>
      </c>
      <c r="N2529" s="17">
        <v>0.19042849338622556</v>
      </c>
      <c r="O2529" s="17">
        <v>-1.0000000000000007</v>
      </c>
      <c r="P2529" s="17">
        <v>-1.0000000000000007</v>
      </c>
      <c r="Q2529" s="17">
        <v>3.163578380272583</v>
      </c>
      <c r="R2529" s="17">
        <v>-1.0000000000000007</v>
      </c>
      <c r="S2529" s="17">
        <v>6.897637571973525E-2</v>
      </c>
      <c r="T2529" s="17">
        <v>2.4111401097608898E-2</v>
      </c>
      <c r="U2529" s="17">
        <v>-0.25359763863603757</v>
      </c>
      <c r="V2529" s="17">
        <v>-0.49998188358674939</v>
      </c>
      <c r="W2529" s="17">
        <v>0.12921310206401371</v>
      </c>
      <c r="X2529" s="17">
        <v>-2.6099779366529909</v>
      </c>
      <c r="Y2529" s="17">
        <v>-5.7948219953170427E-3</v>
      </c>
      <c r="Z2529" s="17">
        <v>23.190881152518195</v>
      </c>
      <c r="AA2529" s="17">
        <v>-0.20982230249829603</v>
      </c>
      <c r="AB2529" s="17">
        <v>-1.5455853914773332E-2</v>
      </c>
      <c r="AC2529" s="17">
        <v>5.0352145849871324</v>
      </c>
      <c r="AD2529" s="17">
        <v>-0.29119996347975441</v>
      </c>
      <c r="AE2529" s="17">
        <v>-0.29398200212395709</v>
      </c>
      <c r="AF2529" s="17">
        <v>32.427857818933489</v>
      </c>
      <c r="AG2529" s="17">
        <v>-35.483592702084181</v>
      </c>
      <c r="AH2529" s="17">
        <v>-3.2572615196769794E-2</v>
      </c>
      <c r="AI2529" s="17">
        <v>3.1933797916371409E-3</v>
      </c>
      <c r="AJ2529" s="17">
        <v>0.33333333333333298</v>
      </c>
      <c r="AK2529" s="17">
        <v>0.33610807259584019</v>
      </c>
      <c r="AL2529" s="17">
        <v>0.45929354443650328</v>
      </c>
      <c r="AM2529" s="17">
        <v>0.33333333333333298</v>
      </c>
      <c r="AN2529" s="17">
        <v>2.6146883042516944E-2</v>
      </c>
      <c r="AO2529" s="17">
        <v>6.752077889581426E-2</v>
      </c>
      <c r="AP2529" s="17">
        <v>0.33333333333333298</v>
      </c>
      <c r="AQ2529" s="17">
        <v>3.4641546316472382</v>
      </c>
      <c r="AR2529" s="17">
        <v>2.2444243630026963</v>
      </c>
      <c r="AS2529" s="17">
        <v>-0.26928651373971402</v>
      </c>
      <c r="AT2529" s="17">
        <v>3.309903645999086</v>
      </c>
      <c r="AU2529" s="17">
        <v>-1.0000000000000007</v>
      </c>
      <c r="AV2529" s="17">
        <v>-1.0000000000000007</v>
      </c>
      <c r="AW2529" s="17">
        <v>-1.0000000000000007</v>
      </c>
      <c r="AX2529" s="17">
        <v>-1.0000000000000007</v>
      </c>
      <c r="AY2529" s="17">
        <v>-3.5540677783614229E-2</v>
      </c>
      <c r="AZ2529" s="17">
        <v>0.62810843272158445</v>
      </c>
      <c r="BA2529" s="17">
        <v>-3.9770538582282911E-2</v>
      </c>
      <c r="BB2529" s="17">
        <v>0.34703812078538082</v>
      </c>
      <c r="BC2529" s="17">
        <v>-2.3813156675316027E-2</v>
      </c>
      <c r="BD2529" s="17">
        <v>10.430219057442628</v>
      </c>
      <c r="BE2529" s="17">
        <v>0.49486185531192284</v>
      </c>
      <c r="BF2529" s="17">
        <v>-1.0000000000000007</v>
      </c>
      <c r="BG2529" s="22">
        <v>16.078124195734517</v>
      </c>
    </row>
    <row r="2530" spans="1:100" x14ac:dyDescent="0.25">
      <c r="A2530">
        <v>5829</v>
      </c>
      <c r="B2530" t="s">
        <v>2261</v>
      </c>
      <c r="C2530" s="48">
        <v>2</v>
      </c>
      <c r="D2530" s="22">
        <v>1547.812724609375</v>
      </c>
      <c r="E2530" s="17">
        <v>127.56938377134969</v>
      </c>
      <c r="F2530" s="17">
        <v>67.607256004850768</v>
      </c>
      <c r="G2530" s="17">
        <v>0.92587368907550416</v>
      </c>
      <c r="H2530" s="17">
        <v>10.982799903912694</v>
      </c>
      <c r="I2530" s="17">
        <v>93.247915672271105</v>
      </c>
      <c r="J2530" s="17">
        <v>21.379340292869404</v>
      </c>
      <c r="K2530" s="17">
        <v>-0.999999999999999</v>
      </c>
      <c r="L2530" s="17">
        <v>-0.999999999999999</v>
      </c>
      <c r="M2530" s="17">
        <v>-0.999999999999999</v>
      </c>
      <c r="N2530" s="17">
        <v>0.38851182089583614</v>
      </c>
      <c r="O2530" s="17">
        <v>-0.999999999999999</v>
      </c>
      <c r="P2530" s="17">
        <v>-0.999999999999999</v>
      </c>
      <c r="Q2530" s="17">
        <v>5.2914610825570412</v>
      </c>
      <c r="R2530" s="17">
        <v>-0.999999999999999</v>
      </c>
      <c r="S2530" s="17">
        <v>2.8441690136613116</v>
      </c>
      <c r="T2530" s="17">
        <v>0.33560904866518193</v>
      </c>
      <c r="U2530" s="17">
        <v>0.67981841870507886</v>
      </c>
      <c r="V2530" s="17">
        <v>0.72309495405654056</v>
      </c>
      <c r="W2530" s="17">
        <v>6.3268937158121776</v>
      </c>
      <c r="X2530" s="17">
        <v>5.0261325126896459</v>
      </c>
      <c r="Y2530" s="17">
        <v>0.27445682281957151</v>
      </c>
      <c r="Z2530" s="17">
        <v>48.922253375761585</v>
      </c>
      <c r="AA2530" s="17">
        <v>1.6852635773577254</v>
      </c>
      <c r="AB2530" s="17">
        <v>2.7161429374499209</v>
      </c>
      <c r="AC2530" s="17">
        <v>36.396796946907955</v>
      </c>
      <c r="AD2530" s="17">
        <v>2.1025322420064265</v>
      </c>
      <c r="AE2530" s="17">
        <v>1.7106426546722149</v>
      </c>
      <c r="AF2530" s="17">
        <v>83.219796179527791</v>
      </c>
      <c r="AG2530" s="17">
        <v>51.29700402803487</v>
      </c>
      <c r="AH2530" s="17">
        <v>0.56781825734874358</v>
      </c>
      <c r="AI2530" s="17">
        <v>0.7135309411847679</v>
      </c>
      <c r="AJ2530" s="17">
        <v>0.33333333333333298</v>
      </c>
      <c r="AK2530" s="17">
        <v>1.1375398345552483</v>
      </c>
      <c r="AL2530" s="17">
        <v>1.1592710542785716</v>
      </c>
      <c r="AM2530" s="17">
        <v>0.33333333333333298</v>
      </c>
      <c r="AN2530" s="17">
        <v>0.74863327795805579</v>
      </c>
      <c r="AO2530" s="17">
        <v>0.85700428306303089</v>
      </c>
      <c r="AP2530" s="17">
        <v>0.33333333333333298</v>
      </c>
      <c r="AQ2530" s="17">
        <v>12.471306131956041</v>
      </c>
      <c r="AR2530" s="17">
        <v>2.2444243630026963</v>
      </c>
      <c r="AS2530" s="17">
        <v>11.196281395753996</v>
      </c>
      <c r="AT2530" s="17">
        <v>11.331671348802955</v>
      </c>
      <c r="AU2530" s="17">
        <v>-0.999999999999999</v>
      </c>
      <c r="AV2530" s="17">
        <v>-0.999999999999999</v>
      </c>
      <c r="AW2530" s="17">
        <v>-0.999999999999999</v>
      </c>
      <c r="AX2530" s="17">
        <v>-0.999999999999999</v>
      </c>
      <c r="AY2530" s="17">
        <v>8.5203404476886485E-2</v>
      </c>
      <c r="AZ2530" s="17">
        <v>-0.20461001318791955</v>
      </c>
      <c r="BA2530" s="17">
        <v>0.76075262708282687</v>
      </c>
      <c r="BB2530" s="17">
        <v>-0.11670695575058143</v>
      </c>
      <c r="BC2530" s="17">
        <v>0.42007256546757288</v>
      </c>
      <c r="BD2530" s="17">
        <v>-1.9352945381704219</v>
      </c>
      <c r="BE2530" s="17">
        <v>12.440807589895776</v>
      </c>
      <c r="BF2530" s="17">
        <v>-0.999999999999999</v>
      </c>
      <c r="BG2530" s="22">
        <v>165.1135744006051</v>
      </c>
    </row>
    <row r="2531" spans="1:100" x14ac:dyDescent="0.25">
      <c r="A2531">
        <v>5830</v>
      </c>
      <c r="B2531" t="s">
        <v>2262</v>
      </c>
      <c r="C2531" s="48">
        <v>3</v>
      </c>
      <c r="D2531" s="22">
        <v>1442.9530442681496</v>
      </c>
      <c r="E2531" s="17">
        <v>48.734174783227218</v>
      </c>
      <c r="F2531" s="17">
        <v>-46.728758117246777</v>
      </c>
      <c r="G2531" s="17">
        <v>-0.12540781575154158</v>
      </c>
      <c r="H2531" s="17">
        <v>0.52888916257968388</v>
      </c>
      <c r="I2531" s="17">
        <v>47.215333755875911</v>
      </c>
      <c r="J2531" s="17">
        <v>0.80689763911652224</v>
      </c>
      <c r="K2531" s="17">
        <v>-1.0000000000000002</v>
      </c>
      <c r="L2531" s="17">
        <v>-1.0000000000000002</v>
      </c>
      <c r="M2531" s="17">
        <v>-1.0000000000000002</v>
      </c>
      <c r="N2531" s="17">
        <v>0.25149999162359066</v>
      </c>
      <c r="O2531" s="17">
        <v>-1.0000000000000002</v>
      </c>
      <c r="P2531" s="17">
        <v>-1.0000000000000002</v>
      </c>
      <c r="Q2531" s="17">
        <v>1.2739909004189733</v>
      </c>
      <c r="R2531" s="17">
        <v>-1.0000000000000002</v>
      </c>
      <c r="S2531" s="17">
        <v>0.36333957194003219</v>
      </c>
      <c r="T2531" s="17">
        <v>-2.092387683835132E-3</v>
      </c>
      <c r="U2531" s="17">
        <v>-0.73589044085967736</v>
      </c>
      <c r="V2531" s="17">
        <v>-1.0708284084943511</v>
      </c>
      <c r="W2531" s="17">
        <v>-0.74510173783929146</v>
      </c>
      <c r="X2531" s="17">
        <v>-0.26930167206326361</v>
      </c>
      <c r="Y2531" s="17">
        <v>-0.29016821958180555</v>
      </c>
      <c r="Z2531" s="17">
        <v>32.429944062523646</v>
      </c>
      <c r="AA2531" s="17">
        <v>0.61989181261215198</v>
      </c>
      <c r="AB2531" s="17">
        <v>1.5606162079952548</v>
      </c>
      <c r="AC2531" s="17">
        <v>7.8946862791994308</v>
      </c>
      <c r="AD2531" s="17">
        <v>0.77238632412251129</v>
      </c>
      <c r="AE2531" s="17">
        <v>-0.76070204635808591</v>
      </c>
      <c r="AF2531" s="17">
        <v>41.124544503360219</v>
      </c>
      <c r="AG2531" s="17">
        <v>-24.793728917651087</v>
      </c>
      <c r="AH2531" s="17">
        <v>0.15676420914802724</v>
      </c>
      <c r="AI2531" s="17">
        <v>-4.9150075132710525E-2</v>
      </c>
      <c r="AJ2531" s="17">
        <v>0.33333333333333298</v>
      </c>
      <c r="AK2531" s="17">
        <v>0.21790771251866303</v>
      </c>
      <c r="AL2531" s="17">
        <v>0.88133702097759636</v>
      </c>
      <c r="AM2531" s="17">
        <v>0.33333333333333298</v>
      </c>
      <c r="AN2531" s="17">
        <v>0.19887866900553652</v>
      </c>
      <c r="AO2531" s="17">
        <v>0.38597090465825534</v>
      </c>
      <c r="AP2531" s="17">
        <v>0.33333333333333298</v>
      </c>
      <c r="AQ2531" s="17">
        <v>6.0907892525157035</v>
      </c>
      <c r="AR2531" s="17">
        <v>2.900954399112547</v>
      </c>
      <c r="AS2531" s="17">
        <v>-4.2731338851826566</v>
      </c>
      <c r="AT2531" s="17">
        <v>2.1790771251866299</v>
      </c>
      <c r="AU2531" s="17">
        <v>-1.0000000000000002</v>
      </c>
      <c r="AV2531" s="17">
        <v>-1.0000000000000002</v>
      </c>
      <c r="AW2531" s="17">
        <v>-1.0000000000000002</v>
      </c>
      <c r="AX2531" s="17">
        <v>-1.0000000000000002</v>
      </c>
      <c r="AY2531" s="17">
        <v>-2.5299834762427195E-2</v>
      </c>
      <c r="AZ2531" s="17">
        <v>0.59661357153450101</v>
      </c>
      <c r="BA2531" s="17">
        <v>0.45885177356120976</v>
      </c>
      <c r="BB2531" s="17">
        <v>0.48578694441927528</v>
      </c>
      <c r="BC2531" s="17">
        <v>-8.4343092701441053E-2</v>
      </c>
      <c r="BD2531" s="17">
        <v>15.127741468154374</v>
      </c>
      <c r="BE2531" s="17">
        <v>0.18568155027002409</v>
      </c>
      <c r="BF2531" s="17">
        <v>-1.0000000000000002</v>
      </c>
      <c r="CU2531" t="e">
        <v>#N/A</v>
      </c>
      <c r="CV2531" t="e">
        <v>#N/A</v>
      </c>
    </row>
    <row r="2532" spans="1:100" x14ac:dyDescent="0.25">
      <c r="A2532">
        <v>5831</v>
      </c>
      <c r="B2532" t="s">
        <v>2263</v>
      </c>
      <c r="C2532" s="48">
        <v>2</v>
      </c>
      <c r="D2532" s="22">
        <v>1441.349833984375</v>
      </c>
      <c r="E2532" s="17">
        <v>30.862200473090255</v>
      </c>
      <c r="F2532" s="17">
        <v>-88.404990545997578</v>
      </c>
      <c r="G2532" s="17">
        <v>-0.15850226664940875</v>
      </c>
      <c r="H2532" s="17">
        <v>1.0913993975987371</v>
      </c>
      <c r="I2532" s="17">
        <v>17.30672335345438</v>
      </c>
      <c r="J2532" s="17">
        <v>2.6231364233867964</v>
      </c>
      <c r="K2532" s="17">
        <v>-1.0000000000000013</v>
      </c>
      <c r="L2532" s="17">
        <v>-1.0000000000000013</v>
      </c>
      <c r="M2532" s="17">
        <v>-1.0000000000000013</v>
      </c>
      <c r="N2532" s="17">
        <v>0.1182856901698216</v>
      </c>
      <c r="O2532" s="17">
        <v>-1.0000000000000013</v>
      </c>
      <c r="P2532" s="17">
        <v>-1.0000000000000013</v>
      </c>
      <c r="Q2532" s="17">
        <v>2.3885943117570259</v>
      </c>
      <c r="R2532" s="17">
        <v>-1.0000000000000013</v>
      </c>
      <c r="S2532" s="17">
        <v>-0.94176076649087492</v>
      </c>
      <c r="T2532" s="17">
        <v>-8.9337387214723285E-2</v>
      </c>
      <c r="U2532" s="17">
        <v>-0.59355179727427343</v>
      </c>
      <c r="V2532" s="17">
        <v>-0.94543174918616746</v>
      </c>
      <c r="W2532" s="17">
        <v>-2.1280089394733404</v>
      </c>
      <c r="X2532" s="17">
        <v>-5.3910823355526096</v>
      </c>
      <c r="Y2532" s="17">
        <v>-0.10786368118273706</v>
      </c>
      <c r="Z2532" s="17">
        <v>13.819404278981605</v>
      </c>
      <c r="AA2532" s="17">
        <v>-0.9000207630527588</v>
      </c>
      <c r="AB2532" s="17">
        <v>-1.0103159289608614</v>
      </c>
      <c r="AC2532" s="17">
        <v>-6.3868091326895957</v>
      </c>
      <c r="AD2532" s="17">
        <v>-1.1630075690177804</v>
      </c>
      <c r="AE2532" s="17">
        <v>-1.0240749582359798</v>
      </c>
      <c r="AF2532" s="17">
        <v>13.929214544929053</v>
      </c>
      <c r="AG2532" s="17">
        <v>-67.089460755766467</v>
      </c>
      <c r="AH2532" s="17">
        <v>-0.25123756350684168</v>
      </c>
      <c r="AI2532" s="17">
        <v>-0.25551462735408564</v>
      </c>
      <c r="AJ2532" s="17">
        <v>0.33333333333333298</v>
      </c>
      <c r="AK2532" s="17">
        <v>4.4223164252868652E-2</v>
      </c>
      <c r="AL2532" s="17">
        <v>0.20435871280109097</v>
      </c>
      <c r="AM2532" s="17">
        <v>0.33333333333333298</v>
      </c>
      <c r="AN2532" s="17">
        <v>-0.23698578173156398</v>
      </c>
      <c r="AO2532" s="17">
        <v>-0.22001252236584384</v>
      </c>
      <c r="AP2532" s="17">
        <v>0.33333333333333298</v>
      </c>
      <c r="AQ2532" s="17">
        <v>0.18371116173638136</v>
      </c>
      <c r="AR2532" s="17">
        <v>2.2444243630026963</v>
      </c>
      <c r="AS2532" s="17">
        <v>-4.445095855486505</v>
      </c>
      <c r="AT2532" s="17">
        <v>0.38834121009439571</v>
      </c>
      <c r="AU2532" s="17">
        <v>-1.0000000000000013</v>
      </c>
      <c r="AV2532" s="17">
        <v>-1.0000000000000013</v>
      </c>
      <c r="AW2532" s="17">
        <v>-1.0000000000000013</v>
      </c>
      <c r="AX2532" s="17">
        <v>-1.0000000000000013</v>
      </c>
      <c r="AY2532" s="17">
        <v>-7.9516193924123138E-2</v>
      </c>
      <c r="AZ2532" s="17">
        <v>0.93138808645722948</v>
      </c>
      <c r="BA2532" s="17">
        <v>-0.33132453223148983</v>
      </c>
      <c r="BB2532" s="17">
        <v>0.51593608014284831</v>
      </c>
      <c r="BC2532" s="17">
        <v>-0.1854782534087708</v>
      </c>
      <c r="BD2532" s="17">
        <v>14.933792504101323</v>
      </c>
      <c r="BE2532" s="17">
        <v>-3.8559031646371169</v>
      </c>
      <c r="BF2532" s="17">
        <v>-1.0000000000000013</v>
      </c>
      <c r="BG2532" s="22">
        <v>-32.337176455856024</v>
      </c>
    </row>
    <row r="2533" spans="1:100" x14ac:dyDescent="0.25">
      <c r="A2533">
        <v>5834</v>
      </c>
      <c r="B2533" t="s">
        <v>2264</v>
      </c>
      <c r="C2533" s="48">
        <v>2</v>
      </c>
      <c r="D2533" s="22">
        <v>1431.5748437500001</v>
      </c>
      <c r="E2533" s="17">
        <v>59.011702039016697</v>
      </c>
      <c r="F2533" s="17">
        <v>-42.992986713332435</v>
      </c>
      <c r="G2533" s="17">
        <v>0.15713760231036489</v>
      </c>
      <c r="H2533" s="17">
        <v>3.9705856642791129</v>
      </c>
      <c r="I2533" s="17">
        <v>39.411665708189759</v>
      </c>
      <c r="J2533" s="17">
        <v>8.0826873294086781</v>
      </c>
      <c r="K2533" s="17">
        <v>-1.0000000000000007</v>
      </c>
      <c r="L2533" s="17">
        <v>-1.0000000000000007</v>
      </c>
      <c r="M2533" s="17">
        <v>-1.0000000000000007</v>
      </c>
      <c r="N2533" s="17">
        <v>0.19694304147087122</v>
      </c>
      <c r="O2533" s="17">
        <v>-1.0000000000000007</v>
      </c>
      <c r="P2533" s="17">
        <v>-1.0000000000000007</v>
      </c>
      <c r="Q2533" s="17">
        <v>3.2335600105127416</v>
      </c>
      <c r="R2533" s="17">
        <v>-1.0000000000000007</v>
      </c>
      <c r="S2533" s="17">
        <v>0.16024668156184529</v>
      </c>
      <c r="T2533" s="17">
        <v>3.4355909955803954E-2</v>
      </c>
      <c r="U2533" s="17">
        <v>-0.2228995285781174</v>
      </c>
      <c r="V2533" s="17">
        <v>-0.45975743375435763</v>
      </c>
      <c r="W2533" s="17">
        <v>0.33304190925920629</v>
      </c>
      <c r="X2533" s="17">
        <v>-2.3588421680482643</v>
      </c>
      <c r="Y2533" s="17">
        <v>3.4220709098117391E-3</v>
      </c>
      <c r="Z2533" s="17">
        <v>24.037132393042725</v>
      </c>
      <c r="AA2533" s="17">
        <v>-0.14749687489129015</v>
      </c>
      <c r="AB2533" s="17">
        <v>7.4380741108307946E-2</v>
      </c>
      <c r="AC2533" s="17">
        <v>6.0666317106783172</v>
      </c>
      <c r="AD2533" s="17">
        <v>-0.21247509677612908</v>
      </c>
      <c r="AE2533" s="17">
        <v>-0.22805407228477681</v>
      </c>
      <c r="AF2533" s="17">
        <v>34.098298884935858</v>
      </c>
      <c r="AG2533" s="17">
        <v>-32.629559617521949</v>
      </c>
      <c r="AH2533" s="17">
        <v>-1.2827009860094801E-2</v>
      </c>
      <c r="AI2533" s="17">
        <v>2.6554902733546382E-2</v>
      </c>
      <c r="AJ2533" s="17">
        <v>0.33333333333333298</v>
      </c>
      <c r="AK2533" s="17">
        <v>0.36246549406834422</v>
      </c>
      <c r="AL2533" s="17">
        <v>0.4823143468602481</v>
      </c>
      <c r="AM2533" s="17">
        <v>0.33333333333333298</v>
      </c>
      <c r="AN2533" s="17">
        <v>4.9907955816050675E-2</v>
      </c>
      <c r="AO2533" s="17">
        <v>9.348524705471245E-2</v>
      </c>
      <c r="AP2533" s="17">
        <v>0.33333333333333298</v>
      </c>
      <c r="AQ2533" s="17">
        <v>3.7603810848887567</v>
      </c>
      <c r="AR2533" s="17">
        <v>2.2444243630026963</v>
      </c>
      <c r="AS2533" s="17">
        <v>0.10779213494435069</v>
      </c>
      <c r="AT2533" s="17">
        <v>3.5737228784442694</v>
      </c>
      <c r="AU2533" s="17">
        <v>-1.0000000000000007</v>
      </c>
      <c r="AV2533" s="17">
        <v>-1.0000000000000007</v>
      </c>
      <c r="AW2533" s="17">
        <v>-1.0000000000000007</v>
      </c>
      <c r="AX2533" s="17">
        <v>-1.0000000000000007</v>
      </c>
      <c r="AY2533" s="17">
        <v>-3.1569656397252066E-2</v>
      </c>
      <c r="AZ2533" s="17">
        <v>0.6007220573761598</v>
      </c>
      <c r="BA2533" s="17">
        <v>-1.344299894952361E-2</v>
      </c>
      <c r="BB2533" s="17">
        <v>0.33178651108105256</v>
      </c>
      <c r="BC2533" s="17">
        <v>-9.2146797749962928E-3</v>
      </c>
      <c r="BD2533" s="17">
        <v>10.023543069499866</v>
      </c>
      <c r="BE2533" s="17">
        <v>0.88773913015848294</v>
      </c>
      <c r="BF2533" s="17">
        <v>-1.0000000000000007</v>
      </c>
      <c r="BG2533" s="22">
        <v>-86.422836878097769</v>
      </c>
    </row>
    <row r="2534" spans="1:100" x14ac:dyDescent="0.25">
      <c r="A2534">
        <v>5835</v>
      </c>
      <c r="B2534" t="s">
        <v>2265</v>
      </c>
      <c r="C2534" s="48">
        <v>2</v>
      </c>
      <c r="D2534" s="22">
        <v>1480.93720703125</v>
      </c>
      <c r="E2534" s="17">
        <v>35.632450430541432</v>
      </c>
      <c r="F2534" s="17">
        <v>-80.709415232054553</v>
      </c>
      <c r="G2534" s="17">
        <v>-0.10501353726821766</v>
      </c>
      <c r="H2534" s="17">
        <v>1.5793099253912048</v>
      </c>
      <c r="I2534" s="17">
        <v>21.052654700770823</v>
      </c>
      <c r="J2534" s="17">
        <v>3.5483187899789517</v>
      </c>
      <c r="K2534" s="17">
        <v>-1.0000000000000013</v>
      </c>
      <c r="L2534" s="17">
        <v>-1.0000000000000013</v>
      </c>
      <c r="M2534" s="17">
        <v>-1.0000000000000013</v>
      </c>
      <c r="N2534" s="17">
        <v>0.13161506390023367</v>
      </c>
      <c r="O2534" s="17">
        <v>-1.0000000000000013</v>
      </c>
      <c r="P2534" s="17">
        <v>-1.0000000000000013</v>
      </c>
      <c r="Q2534" s="17">
        <v>2.5317832623356789</v>
      </c>
      <c r="R2534" s="17">
        <v>-1.0000000000000013</v>
      </c>
      <c r="S2534" s="17">
        <v>-0.75501319762636876</v>
      </c>
      <c r="T2534" s="17">
        <v>-6.8376165426024649E-2</v>
      </c>
      <c r="U2534" s="17">
        <v>-0.53074059740858126</v>
      </c>
      <c r="V2534" s="17">
        <v>-0.86312876854198883</v>
      </c>
      <c r="W2534" s="17">
        <v>-1.710956165769451</v>
      </c>
      <c r="X2534" s="17">
        <v>-4.8772351011302444</v>
      </c>
      <c r="Y2534" s="17">
        <v>-8.9005057596059284E-2</v>
      </c>
      <c r="Z2534" s="17">
        <v>15.550913342728098</v>
      </c>
      <c r="AA2534" s="17">
        <v>-0.77249711802209786</v>
      </c>
      <c r="AB2534" s="17">
        <v>-0.82650186631656619</v>
      </c>
      <c r="AC2534" s="17">
        <v>-4.2764333765126352</v>
      </c>
      <c r="AD2534" s="17">
        <v>-1.0019291401636365</v>
      </c>
      <c r="AE2534" s="17">
        <v>-0.88918025722516991</v>
      </c>
      <c r="AF2534" s="17">
        <v>17.347092957071382</v>
      </c>
      <c r="AG2534" s="17">
        <v>-61.249842546062219</v>
      </c>
      <c r="AH2534" s="17">
        <v>-0.21083621108055495</v>
      </c>
      <c r="AI2534" s="17">
        <v>-0.20771476984159915</v>
      </c>
      <c r="AJ2534" s="17">
        <v>0.33333333333333298</v>
      </c>
      <c r="AK2534" s="17">
        <v>9.8152909925488752E-2</v>
      </c>
      <c r="AL2534" s="17">
        <v>0.25146142431584712</v>
      </c>
      <c r="AM2534" s="17">
        <v>0.33333333333333298</v>
      </c>
      <c r="AN2534" s="17">
        <v>-0.18836840795233928</v>
      </c>
      <c r="AO2534" s="17">
        <v>-0.16688679586809191</v>
      </c>
      <c r="AP2534" s="17">
        <v>0.33333333333333298</v>
      </c>
      <c r="AQ2534" s="17">
        <v>0.78981814763721658</v>
      </c>
      <c r="AR2534" s="17">
        <v>2.2444243630026963</v>
      </c>
      <c r="AS2534" s="17">
        <v>-3.6735577274749662</v>
      </c>
      <c r="AT2534" s="17">
        <v>0.92813999595654462</v>
      </c>
      <c r="AU2534" s="17">
        <v>-1.0000000000000013</v>
      </c>
      <c r="AV2534" s="17">
        <v>-1.0000000000000013</v>
      </c>
      <c r="AW2534" s="17">
        <v>-1.0000000000000013</v>
      </c>
      <c r="AX2534" s="17">
        <v>-1.0000000000000013</v>
      </c>
      <c r="AY2534" s="17">
        <v>-7.139111334101475E-2</v>
      </c>
      <c r="AZ2534" s="17">
        <v>0.87535300507362734</v>
      </c>
      <c r="BA2534" s="17">
        <v>-0.27745592759344861</v>
      </c>
      <c r="BB2534" s="17">
        <v>0.48472986244395333</v>
      </c>
      <c r="BC2534" s="17">
        <v>-0.15560840641849669</v>
      </c>
      <c r="BD2534" s="17">
        <v>14.101695456072779</v>
      </c>
      <c r="BE2534" s="17">
        <v>-3.0520395721711386</v>
      </c>
      <c r="BF2534" s="17">
        <v>-1.0000000000000013</v>
      </c>
      <c r="BG2534" s="22">
        <v>38.550920995598744</v>
      </c>
    </row>
    <row r="2535" spans="1:100" x14ac:dyDescent="0.25">
      <c r="A2535">
        <v>5836</v>
      </c>
      <c r="B2535" t="s">
        <v>2266</v>
      </c>
      <c r="C2535" s="48">
        <v>2</v>
      </c>
      <c r="D2535" s="22">
        <v>1474.2962207031248</v>
      </c>
      <c r="E2535" s="17">
        <v>28.360565289689887</v>
      </c>
      <c r="F2535" s="17">
        <v>-92.440737547430075</v>
      </c>
      <c r="G2535" s="17">
        <v>-0.18655305822823515</v>
      </c>
      <c r="H2535" s="17">
        <v>0.83552724130417388</v>
      </c>
      <c r="I2535" s="17">
        <v>15.342265780657463</v>
      </c>
      <c r="J2535" s="17">
        <v>2.1379482718281295</v>
      </c>
      <c r="K2535" s="17">
        <v>-1.0000000000000013</v>
      </c>
      <c r="L2535" s="17">
        <v>-1.0000000000000013</v>
      </c>
      <c r="M2535" s="17">
        <v>-1.0000000000000013</v>
      </c>
      <c r="N2535" s="17">
        <v>0.11129544215470324</v>
      </c>
      <c r="O2535" s="17">
        <v>-1.0000000000000013</v>
      </c>
      <c r="P2535" s="17">
        <v>-1.0000000000000013</v>
      </c>
      <c r="Q2535" s="17">
        <v>2.3135025409196905</v>
      </c>
      <c r="R2535" s="17">
        <v>-1.0000000000000013</v>
      </c>
      <c r="S2535" s="17">
        <v>-1.039695736954257</v>
      </c>
      <c r="T2535" s="17">
        <v>-0.10032996210731551</v>
      </c>
      <c r="U2535" s="17">
        <v>-0.62649151927986102</v>
      </c>
      <c r="V2535" s="17">
        <v>-0.98859343545306655</v>
      </c>
      <c r="W2535" s="17">
        <v>-2.3467215648783668</v>
      </c>
      <c r="X2535" s="17">
        <v>-5.6605563320915264</v>
      </c>
      <c r="Y2535" s="17">
        <v>-0.11775360240190619</v>
      </c>
      <c r="Z2535" s="17">
        <v>12.91135878181036</v>
      </c>
      <c r="AA2535" s="17">
        <v>-0.96689726637432005</v>
      </c>
      <c r="AB2535" s="17">
        <v>-1.1067124973621585</v>
      </c>
      <c r="AC2535" s="17">
        <v>-7.4935415448142422</v>
      </c>
      <c r="AD2535" s="17">
        <v>-1.2474810176845432</v>
      </c>
      <c r="AE2535" s="17">
        <v>-1.0948170227216789</v>
      </c>
      <c r="AF2535" s="17">
        <v>12.136795915996586</v>
      </c>
      <c r="AG2535" s="17">
        <v>-70.151898678584928</v>
      </c>
      <c r="AH2535" s="17">
        <v>-0.27242501606971736</v>
      </c>
      <c r="AI2535" s="17">
        <v>-0.28058203606041116</v>
      </c>
      <c r="AJ2535" s="17">
        <v>0.33333333333333298</v>
      </c>
      <c r="AK2535" s="17">
        <v>1.5941092996681117E-2</v>
      </c>
      <c r="AL2535" s="17">
        <v>0.17965690442419169</v>
      </c>
      <c r="AM2535" s="17">
        <v>0.33333333333333298</v>
      </c>
      <c r="AN2535" s="17">
        <v>-0.26248191586614084</v>
      </c>
      <c r="AO2535" s="17">
        <v>-0.2478729463972697</v>
      </c>
      <c r="AP2535" s="17">
        <v>0.33333333333333298</v>
      </c>
      <c r="AQ2535" s="17">
        <v>-0.13414609403820776</v>
      </c>
      <c r="AR2535" s="17">
        <v>2.2444243630026963</v>
      </c>
      <c r="AS2535" s="17">
        <v>-4.8497092287026557</v>
      </c>
      <c r="AT2535" s="17">
        <v>0.105257588331507</v>
      </c>
      <c r="AU2535" s="17">
        <v>-1.0000000000000013</v>
      </c>
      <c r="AV2535" s="17">
        <v>-1.0000000000000013</v>
      </c>
      <c r="AW2535" s="17">
        <v>-1.0000000000000013</v>
      </c>
      <c r="AX2535" s="17">
        <v>-1.0000000000000013</v>
      </c>
      <c r="AY2535" s="17">
        <v>-8.377718394266874E-2</v>
      </c>
      <c r="AZ2535" s="17">
        <v>0.96077424700316905</v>
      </c>
      <c r="BA2535" s="17">
        <v>-0.35957453964099928</v>
      </c>
      <c r="BB2535" s="17">
        <v>0.53230138024928519</v>
      </c>
      <c r="BC2535" s="17">
        <v>-0.20114272818895221</v>
      </c>
      <c r="BD2535" s="17">
        <v>15.370164448950943</v>
      </c>
      <c r="BE2535" s="17">
        <v>-4.2774687982002684</v>
      </c>
      <c r="BF2535" s="17">
        <v>-1.0000000000000013</v>
      </c>
      <c r="BG2535" s="22">
        <v>39.847451669635802</v>
      </c>
    </row>
    <row r="2536" spans="1:100" x14ac:dyDescent="0.25">
      <c r="A2536">
        <v>5837</v>
      </c>
      <c r="B2536" t="s">
        <v>2267</v>
      </c>
      <c r="C2536" s="48">
        <v>2</v>
      </c>
      <c r="D2536" s="22">
        <v>1491.19755859375</v>
      </c>
      <c r="E2536" s="17">
        <v>33.186098072231339</v>
      </c>
      <c r="F2536" s="17">
        <v>-84.655977568565007</v>
      </c>
      <c r="G2536" s="17">
        <v>-0.1324444434957403</v>
      </c>
      <c r="H2536" s="17">
        <v>1.3290922049455478</v>
      </c>
      <c r="I2536" s="17">
        <v>19.131609039156963</v>
      </c>
      <c r="J2536" s="17">
        <v>3.0738526541228435</v>
      </c>
      <c r="K2536" s="17">
        <v>-1.0000000000000013</v>
      </c>
      <c r="L2536" s="17">
        <v>-1.0000000000000013</v>
      </c>
      <c r="M2536" s="17">
        <v>-1.0000000000000013</v>
      </c>
      <c r="N2536" s="17">
        <v>0.12477929111032871</v>
      </c>
      <c r="O2536" s="17">
        <v>-1.0000000000000013</v>
      </c>
      <c r="P2536" s="17">
        <v>-1.0000000000000013</v>
      </c>
      <c r="Q2536" s="17">
        <v>2.4583509202034017</v>
      </c>
      <c r="R2536" s="17">
        <v>-1.0000000000000013</v>
      </c>
      <c r="S2536" s="17">
        <v>-0.85078393492007298</v>
      </c>
      <c r="T2536" s="17">
        <v>-7.9125818968968697E-2</v>
      </c>
      <c r="U2536" s="17">
        <v>-0.5629523951739599</v>
      </c>
      <c r="V2536" s="17">
        <v>-0.9053366386936017</v>
      </c>
      <c r="W2536" s="17">
        <v>-1.924835531754586</v>
      </c>
      <c r="X2536" s="17">
        <v>-5.1407540791613107</v>
      </c>
      <c r="Y2536" s="17">
        <v>-9.8676424651718164E-2</v>
      </c>
      <c r="Z2536" s="17">
        <v>14.662934448683973</v>
      </c>
      <c r="AA2536" s="17">
        <v>-0.83789573917270666</v>
      </c>
      <c r="AB2536" s="17">
        <v>-0.92076819819672995</v>
      </c>
      <c r="AC2536" s="17">
        <v>-5.3587084677748287</v>
      </c>
      <c r="AD2536" s="17">
        <v>-1.0845358374677687</v>
      </c>
      <c r="AE2536" s="17">
        <v>-0.95835901575665239</v>
      </c>
      <c r="AF2536" s="17">
        <v>15.594284406462613</v>
      </c>
      <c r="AG2536" s="17">
        <v>-64.244604645818868</v>
      </c>
      <c r="AH2536" s="17">
        <v>-0.23155544899650121</v>
      </c>
      <c r="AI2536" s="17">
        <v>-0.2322282220077489</v>
      </c>
      <c r="AJ2536" s="17">
        <v>0.33333333333333298</v>
      </c>
      <c r="AK2536" s="17">
        <v>7.0495834995232709E-2</v>
      </c>
      <c r="AL2536" s="17">
        <v>0.2273054931959414</v>
      </c>
      <c r="AM2536" s="17">
        <v>0.33333333333333298</v>
      </c>
      <c r="AN2536" s="17">
        <v>-0.2133011112824596</v>
      </c>
      <c r="AO2536" s="17">
        <v>-0.19413154141894234</v>
      </c>
      <c r="AP2536" s="17">
        <v>0.33333333333333298</v>
      </c>
      <c r="AQ2536" s="17">
        <v>0.47898511633438989</v>
      </c>
      <c r="AR2536" s="17">
        <v>2.2444243630026963</v>
      </c>
      <c r="AS2536" s="17">
        <v>-4.0692296808993262</v>
      </c>
      <c r="AT2536" s="17">
        <v>0.65131214739819043</v>
      </c>
      <c r="AU2536" s="17">
        <v>-1.0000000000000013</v>
      </c>
      <c r="AV2536" s="17">
        <v>-1.0000000000000013</v>
      </c>
      <c r="AW2536" s="17">
        <v>-1.0000000000000013</v>
      </c>
      <c r="AX2536" s="17">
        <v>-1.0000000000000013</v>
      </c>
      <c r="AY2536" s="17">
        <v>-7.5557941122208677E-2</v>
      </c>
      <c r="AZ2536" s="17">
        <v>0.90408977038227767</v>
      </c>
      <c r="BA2536" s="17">
        <v>-0.30508164724558162</v>
      </c>
      <c r="BB2536" s="17">
        <v>0.50073351108764408</v>
      </c>
      <c r="BC2536" s="17">
        <v>-0.1709267170476659</v>
      </c>
      <c r="BD2536" s="17">
        <v>14.52842415874964</v>
      </c>
      <c r="BE2536" s="17">
        <v>-3.4642891634356419</v>
      </c>
      <c r="BF2536" s="17">
        <v>-1.0000000000000013</v>
      </c>
      <c r="BG2536" s="22">
        <v>265.96780699039675</v>
      </c>
    </row>
    <row r="2537" spans="1:100" x14ac:dyDescent="0.25">
      <c r="A2537">
        <v>5839</v>
      </c>
      <c r="B2537" t="s">
        <v>2268</v>
      </c>
      <c r="C2537" s="48">
        <v>2</v>
      </c>
      <c r="D2537" s="22">
        <v>1552.9519628906248</v>
      </c>
      <c r="E2537" s="17">
        <v>116.60033691601275</v>
      </c>
      <c r="F2537" s="17">
        <v>49.911511138156499</v>
      </c>
      <c r="G2537" s="17">
        <v>0.80287795844334708</v>
      </c>
      <c r="H2537" s="17">
        <v>9.860864263578371</v>
      </c>
      <c r="I2537" s="17">
        <v>84.63425877125114</v>
      </c>
      <c r="J2537" s="17">
        <v>19.251911160350044</v>
      </c>
      <c r="K2537" s="17">
        <v>-0.99999999999999922</v>
      </c>
      <c r="L2537" s="17">
        <v>-0.99999999999999922</v>
      </c>
      <c r="M2537" s="17">
        <v>-0.99999999999999922</v>
      </c>
      <c r="N2537" s="17">
        <v>0.35786132536513438</v>
      </c>
      <c r="O2537" s="17">
        <v>-0.99999999999999922</v>
      </c>
      <c r="P2537" s="17">
        <v>-0.99999999999999922</v>
      </c>
      <c r="Q2537" s="17">
        <v>4.9622023807964748</v>
      </c>
      <c r="R2537" s="17">
        <v>-0.99999999999999922</v>
      </c>
      <c r="S2537" s="17">
        <v>2.4147485742155035</v>
      </c>
      <c r="T2537" s="17">
        <v>0.28740934718283079</v>
      </c>
      <c r="U2537" s="17">
        <v>0.53538594650505922</v>
      </c>
      <c r="V2537" s="17">
        <v>0.53384171595111884</v>
      </c>
      <c r="W2537" s="17">
        <v>5.3678933580299777</v>
      </c>
      <c r="X2537" s="17">
        <v>3.8445561925515155</v>
      </c>
      <c r="Y2537" s="17">
        <v>0.23109198290666261</v>
      </c>
      <c r="Z2537" s="17">
        <v>44.940700161551362</v>
      </c>
      <c r="AA2537" s="17">
        <v>1.3920267763553547</v>
      </c>
      <c r="AB2537" s="17">
        <v>2.2934680076664851</v>
      </c>
      <c r="AC2537" s="17">
        <v>31.544051124707678</v>
      </c>
      <c r="AD2537" s="17">
        <v>1.7321372209393886</v>
      </c>
      <c r="AE2537" s="17">
        <v>1.400456331288261</v>
      </c>
      <c r="AF2537" s="17">
        <v>75.360487174121744</v>
      </c>
      <c r="AG2537" s="17">
        <v>37.868976916065542</v>
      </c>
      <c r="AH2537" s="17">
        <v>0.47491655791249193</v>
      </c>
      <c r="AI2537" s="17">
        <v>0.60361660096997394</v>
      </c>
      <c r="AJ2537" s="17">
        <v>0.33333333333333298</v>
      </c>
      <c r="AK2537" s="17">
        <v>1.0135300001742731</v>
      </c>
      <c r="AL2537" s="17">
        <v>1.0509597803983144</v>
      </c>
      <c r="AM2537" s="17">
        <v>0.33333333333333298</v>
      </c>
      <c r="AN2537" s="17">
        <v>0.63683908358156449</v>
      </c>
      <c r="AO2537" s="17">
        <v>0.73484326668538524</v>
      </c>
      <c r="AP2537" s="17">
        <v>0.33333333333333298</v>
      </c>
      <c r="AQ2537" s="17">
        <v>11.077581277494605</v>
      </c>
      <c r="AR2537" s="17">
        <v>2.2444243630026963</v>
      </c>
      <c r="AS2537" s="17">
        <v>9.422152586504037</v>
      </c>
      <c r="AT2537" s="17">
        <v>10.09042021366545</v>
      </c>
      <c r="AU2537" s="17">
        <v>-0.99999999999999922</v>
      </c>
      <c r="AV2537" s="17">
        <v>-0.99999999999999922</v>
      </c>
      <c r="AW2537" s="17">
        <v>-0.99999999999999922</v>
      </c>
      <c r="AX2537" s="17">
        <v>-0.99999999999999922</v>
      </c>
      <c r="AY2537" s="17">
        <v>6.6520025112186493E-2</v>
      </c>
      <c r="AZ2537" s="17">
        <v>-7.575902241766469E-2</v>
      </c>
      <c r="BA2537" s="17">
        <v>0.63688338467901451</v>
      </c>
      <c r="BB2537" s="17">
        <v>-4.4949193123836134E-2</v>
      </c>
      <c r="BC2537" s="17">
        <v>0.35138774724619654</v>
      </c>
      <c r="BD2537" s="17">
        <v>-2.1912306751770139E-2</v>
      </c>
      <c r="BE2537" s="17">
        <v>10.592347343638533</v>
      </c>
      <c r="BF2537" s="17">
        <v>-0.99999999999999922</v>
      </c>
      <c r="BG2537" s="22">
        <v>242.8552242369617</v>
      </c>
    </row>
    <row r="2538" spans="1:100" x14ac:dyDescent="0.25">
      <c r="A2538">
        <v>5840</v>
      </c>
      <c r="B2538" t="s">
        <v>2269</v>
      </c>
      <c r="C2538" s="48">
        <v>2</v>
      </c>
      <c r="D2538" s="22">
        <v>1407.700244140625</v>
      </c>
      <c r="E2538" s="17">
        <v>19.282846817410785</v>
      </c>
      <c r="F2538" s="17">
        <v>-107.08530896513456</v>
      </c>
      <c r="G2538" s="17">
        <v>-0.2883413567646535</v>
      </c>
      <c r="H2538" s="17">
        <v>-9.2959620069371418E-2</v>
      </c>
      <c r="I2538" s="17">
        <v>8.2138111942665688</v>
      </c>
      <c r="J2538" s="17">
        <v>0.37733926090577796</v>
      </c>
      <c r="K2538" s="17">
        <v>-1.0000000000000016</v>
      </c>
      <c r="L2538" s="17">
        <v>-1.0000000000000016</v>
      </c>
      <c r="M2538" s="17">
        <v>-1.0000000000000016</v>
      </c>
      <c r="N2538" s="17">
        <v>8.5929831711696991E-2</v>
      </c>
      <c r="O2538" s="17">
        <v>-1.0000000000000016</v>
      </c>
      <c r="P2538" s="17">
        <v>-1.0000000000000016</v>
      </c>
      <c r="Q2538" s="17">
        <v>2.0410159850184106</v>
      </c>
      <c r="R2538" s="17">
        <v>-1.0000000000000016</v>
      </c>
      <c r="S2538" s="17">
        <v>-1.3950737298593368</v>
      </c>
      <c r="T2538" s="17">
        <v>-0.14021887189821422</v>
      </c>
      <c r="U2538" s="17">
        <v>-0.74602034782608384</v>
      </c>
      <c r="V2538" s="17">
        <v>-1.1452148482472275</v>
      </c>
      <c r="W2538" s="17">
        <v>-3.1403671183683768</v>
      </c>
      <c r="X2538" s="17">
        <v>-6.6384003808209542</v>
      </c>
      <c r="Y2538" s="17">
        <v>-0.15364129743288404</v>
      </c>
      <c r="Z2538" s="17">
        <v>9.6163214246298772</v>
      </c>
      <c r="AA2538" s="17">
        <v>-1.2095729664891486</v>
      </c>
      <c r="AB2538" s="17">
        <v>-1.4565080692533963</v>
      </c>
      <c r="AC2538" s="17">
        <v>-11.509556880734642</v>
      </c>
      <c r="AD2538" s="17">
        <v>-1.5540109987416044</v>
      </c>
      <c r="AE2538" s="17">
        <v>-1.3515197385333857</v>
      </c>
      <c r="AF2538" s="17">
        <v>5.6326214440814155</v>
      </c>
      <c r="AG2538" s="17">
        <v>-81.264609871105776</v>
      </c>
      <c r="AH2538" s="17">
        <v>-0.34930822061800137</v>
      </c>
      <c r="AI2538" s="17">
        <v>-0.37154449156772279</v>
      </c>
      <c r="AJ2538" s="17">
        <v>0.33333333333333298</v>
      </c>
      <c r="AK2538" s="17">
        <v>-8.6686453329892887E-2</v>
      </c>
      <c r="AL2538" s="17">
        <v>9.0021107930122635E-2</v>
      </c>
      <c r="AM2538" s="17">
        <v>0.33333333333333298</v>
      </c>
      <c r="AN2538" s="17">
        <v>-0.35500009331300536</v>
      </c>
      <c r="AO2538" s="17">
        <v>-0.34897045555999079</v>
      </c>
      <c r="AP2538" s="17">
        <v>0.33333333333333298</v>
      </c>
      <c r="AQ2538" s="17">
        <v>-1.2875591502020951</v>
      </c>
      <c r="AR2538" s="17">
        <v>2.2444243630026963</v>
      </c>
      <c r="AS2538" s="17">
        <v>-6.3179354179357716</v>
      </c>
      <c r="AT2538" s="17">
        <v>-0.92197189721790007</v>
      </c>
      <c r="AU2538" s="17">
        <v>-1.0000000000000016</v>
      </c>
      <c r="AV2538" s="17">
        <v>-1.0000000000000016</v>
      </c>
      <c r="AW2538" s="17">
        <v>-1.0000000000000016</v>
      </c>
      <c r="AX2538" s="17">
        <v>-1.0000000000000016</v>
      </c>
      <c r="AY2538" s="17">
        <v>-9.9239097837312717E-2</v>
      </c>
      <c r="AZ2538" s="17">
        <v>1.0674082175306545</v>
      </c>
      <c r="BA2538" s="17">
        <v>-0.46208573544004061</v>
      </c>
      <c r="BB2538" s="17">
        <v>0.59168637293981141</v>
      </c>
      <c r="BC2538" s="17">
        <v>-0.25798462624593399</v>
      </c>
      <c r="BD2538" s="17">
        <v>16.953633409905265</v>
      </c>
      <c r="BE2538" s="17">
        <v>-5.8072098909332981</v>
      </c>
      <c r="BF2538" s="17">
        <v>-1.0000000000000016</v>
      </c>
      <c r="BG2538" s="22">
        <v>-108.41342413616871</v>
      </c>
    </row>
    <row r="2539" spans="1:100" x14ac:dyDescent="0.25">
      <c r="A2539">
        <v>5841</v>
      </c>
      <c r="B2539" t="s">
        <v>2270</v>
      </c>
      <c r="C2539" s="48">
        <v>3</v>
      </c>
      <c r="D2539" s="22">
        <v>1481.9015114588128</v>
      </c>
      <c r="E2539" s="17">
        <v>46.591650537734594</v>
      </c>
      <c r="F2539" s="17">
        <v>-47.73001804724376</v>
      </c>
      <c r="G2539" s="17">
        <v>0.21171417251757546</v>
      </c>
      <c r="H2539" s="17">
        <v>5.2516107104385625</v>
      </c>
      <c r="I2539" s="17">
        <v>25.944644204000365</v>
      </c>
      <c r="J2539" s="17">
        <v>14.772797246782236</v>
      </c>
      <c r="K2539" s="17">
        <v>-1.0000000000000002</v>
      </c>
      <c r="L2539" s="17">
        <v>-1.0000000000000002</v>
      </c>
      <c r="M2539" s="17">
        <v>-1.0000000000000002</v>
      </c>
      <c r="N2539" s="17">
        <v>0.36166895455540199</v>
      </c>
      <c r="O2539" s="17">
        <v>-1.0000000000000002</v>
      </c>
      <c r="P2539" s="17">
        <v>-1.0000000000000002</v>
      </c>
      <c r="Q2539" s="17">
        <v>4.8586023890596826</v>
      </c>
      <c r="R2539" s="17">
        <v>-1.0000000000000002</v>
      </c>
      <c r="S2539" s="17">
        <v>-0.17754357413574967</v>
      </c>
      <c r="T2539" s="17">
        <v>5.7425226611968132E-2</v>
      </c>
      <c r="U2539" s="17">
        <v>0.37404773482518805</v>
      </c>
      <c r="V2539" s="17">
        <v>-1.7347751430886362</v>
      </c>
      <c r="W2539" s="17">
        <v>0.39300832137887654</v>
      </c>
      <c r="X2539" s="17">
        <v>4.0473357021898222</v>
      </c>
      <c r="Y2539" s="17">
        <v>0.13129603492952793</v>
      </c>
      <c r="Z2539" s="17">
        <v>19.918123003926009</v>
      </c>
      <c r="AA2539" s="17">
        <v>2.4400681289857071</v>
      </c>
      <c r="AB2539" s="17">
        <v>1.3930227453771642</v>
      </c>
      <c r="AC2539" s="17">
        <v>-4.3329426540674509</v>
      </c>
      <c r="AD2539" s="17">
        <v>0.93744256255518288</v>
      </c>
      <c r="AE2539" s="17">
        <v>-0.31405553709058093</v>
      </c>
      <c r="AF2539" s="17">
        <v>16.664147558145132</v>
      </c>
      <c r="AG2539" s="17">
        <v>-46.607234669869818</v>
      </c>
      <c r="AH2539" s="17">
        <v>0.36020492747333499</v>
      </c>
      <c r="AI2539" s="17">
        <v>0.69332981310453035</v>
      </c>
      <c r="AJ2539" s="17">
        <v>0.33333333333333298</v>
      </c>
      <c r="AK2539" s="17">
        <v>0.74107423182374577</v>
      </c>
      <c r="AL2539" s="17">
        <v>0.82074904125481829</v>
      </c>
      <c r="AM2539" s="17">
        <v>0.33333333333333298</v>
      </c>
      <c r="AN2539" s="17">
        <v>0.39458377221249019</v>
      </c>
      <c r="AO2539" s="17">
        <v>0.3420204748116949</v>
      </c>
      <c r="AP2539" s="17">
        <v>0.33333333333333298</v>
      </c>
      <c r="AQ2539" s="17">
        <v>9.2804966458552158</v>
      </c>
      <c r="AR2539" s="17">
        <v>2.6269577805455211</v>
      </c>
      <c r="AS2539" s="17">
        <v>4.7350971479992596</v>
      </c>
      <c r="AT2539" s="17">
        <v>7.4107423182374514</v>
      </c>
      <c r="AU2539" s="17">
        <v>-1.0000000000000002</v>
      </c>
      <c r="AV2539" s="17">
        <v>-1.0000000000000002</v>
      </c>
      <c r="AW2539" s="17">
        <v>-1.0000000000000002</v>
      </c>
      <c r="AX2539" s="17">
        <v>-1.0000000000000002</v>
      </c>
      <c r="AY2539" s="17">
        <v>5.7209175391663737E-2</v>
      </c>
      <c r="AZ2539" s="17">
        <v>0.47443792999906992</v>
      </c>
      <c r="BA2539" s="17">
        <v>0.3216155924695463</v>
      </c>
      <c r="BB2539" s="17">
        <v>0.10909587810244772</v>
      </c>
      <c r="BC2539" s="17">
        <v>-3.9319170899748991E-2</v>
      </c>
      <c r="BD2539" s="17">
        <v>5.0995866025565419</v>
      </c>
      <c r="BE2539" s="17">
        <v>0.62509868985400674</v>
      </c>
      <c r="BF2539" s="17">
        <v>-1.0000000000000002</v>
      </c>
      <c r="CU2539" t="e">
        <v>#N/A</v>
      </c>
      <c r="CV2539" t="e">
        <v>#N/A</v>
      </c>
    </row>
    <row r="2540" spans="1:100" x14ac:dyDescent="0.25">
      <c r="A2540">
        <v>5842</v>
      </c>
      <c r="B2540" t="s">
        <v>877</v>
      </c>
      <c r="C2540" s="48">
        <v>2</v>
      </c>
      <c r="D2540" s="22">
        <v>1607.7003027343749</v>
      </c>
      <c r="E2540" s="17">
        <v>140.76164223904954</v>
      </c>
      <c r="F2540" s="17">
        <v>88.889582823093946</v>
      </c>
      <c r="G2540" s="17">
        <v>1.0737982526517402</v>
      </c>
      <c r="H2540" s="17">
        <v>12.332129991258743</v>
      </c>
      <c r="I2540" s="17">
        <v>103.60739263403227</v>
      </c>
      <c r="J2540" s="17">
        <v>23.937957769670014</v>
      </c>
      <c r="K2540" s="17">
        <v>-0.99999999999999867</v>
      </c>
      <c r="L2540" s="17">
        <v>-0.99999999999999867</v>
      </c>
      <c r="M2540" s="17">
        <v>-0.99999999999999867</v>
      </c>
      <c r="N2540" s="17">
        <v>0.42537457337896212</v>
      </c>
      <c r="O2540" s="17">
        <v>-0.99999999999999867</v>
      </c>
      <c r="P2540" s="17">
        <v>-0.99999999999999867</v>
      </c>
      <c r="Q2540" s="17">
        <v>5.6874540939508522</v>
      </c>
      <c r="R2540" s="17">
        <v>-0.99999999999999867</v>
      </c>
      <c r="S2540" s="17">
        <v>3.360624591178154</v>
      </c>
      <c r="T2540" s="17">
        <v>0.39357788847479358</v>
      </c>
      <c r="U2540" s="17">
        <v>0.85352453278412188</v>
      </c>
      <c r="V2540" s="17">
        <v>0.95070612810500543</v>
      </c>
      <c r="W2540" s="17">
        <v>7.4802647203606663</v>
      </c>
      <c r="X2540" s="17">
        <v>6.4471912810722207</v>
      </c>
      <c r="Y2540" s="17">
        <v>0.32661086902671099</v>
      </c>
      <c r="Z2540" s="17">
        <v>53.710789681375608</v>
      </c>
      <c r="AA2540" s="17">
        <v>2.0379337520851273</v>
      </c>
      <c r="AB2540" s="17">
        <v>3.2244858222108674</v>
      </c>
      <c r="AC2540" s="17">
        <v>42.233099590958425</v>
      </c>
      <c r="AD2540" s="17">
        <v>2.5479991013888403</v>
      </c>
      <c r="AE2540" s="17">
        <v>2.0836976890060024</v>
      </c>
      <c r="AF2540" s="17">
        <v>92.672033656879023</v>
      </c>
      <c r="AG2540" s="17">
        <v>67.446630035529822</v>
      </c>
      <c r="AH2540" s="17">
        <v>0.67954931723160761</v>
      </c>
      <c r="AI2540" s="17">
        <v>0.84572277193756973</v>
      </c>
      <c r="AJ2540" s="17">
        <v>0.33333333333333298</v>
      </c>
      <c r="AK2540" s="17">
        <v>1.2866840409084652</v>
      </c>
      <c r="AL2540" s="17">
        <v>1.289534908452826</v>
      </c>
      <c r="AM2540" s="17">
        <v>0.33333333333333298</v>
      </c>
      <c r="AN2540" s="17">
        <v>0.88308597260448107</v>
      </c>
      <c r="AO2540" s="17">
        <v>1.0039249521042708</v>
      </c>
      <c r="AP2540" s="17">
        <v>0.33333333333333298</v>
      </c>
      <c r="AQ2540" s="17">
        <v>14.147511800087251</v>
      </c>
      <c r="AR2540" s="17">
        <v>2.2444243630026963</v>
      </c>
      <c r="AS2540" s="17">
        <v>13.329991472416719</v>
      </c>
      <c r="AT2540" s="17">
        <v>12.824499851955224</v>
      </c>
      <c r="AU2540" s="17">
        <v>-0.99999999999999867</v>
      </c>
      <c r="AV2540" s="17">
        <v>-0.99999999999999867</v>
      </c>
      <c r="AW2540" s="17">
        <v>-0.99999999999999867</v>
      </c>
      <c r="AX2540" s="17">
        <v>-0.99999999999999867</v>
      </c>
      <c r="AY2540" s="17">
        <v>0.10767354002100533</v>
      </c>
      <c r="AZ2540" s="17">
        <v>-0.35957658380051222</v>
      </c>
      <c r="BA2540" s="17">
        <v>0.90972774621035479</v>
      </c>
      <c r="BB2540" s="17">
        <v>-0.20300861569611151</v>
      </c>
      <c r="BC2540" s="17">
        <v>0.50267845518008825</v>
      </c>
      <c r="BD2540" s="17">
        <v>-4.2364819865673446</v>
      </c>
      <c r="BE2540" s="17">
        <v>14.663914634427091</v>
      </c>
      <c r="BF2540" s="17">
        <v>-0.99999999999999867</v>
      </c>
      <c r="BG2540" s="22">
        <v>1400.7700476321163</v>
      </c>
    </row>
    <row r="2541" spans="1:100" x14ac:dyDescent="0.25">
      <c r="A2541">
        <v>5843</v>
      </c>
      <c r="B2541" t="s">
        <v>2271</v>
      </c>
      <c r="C2541" s="48">
        <v>3</v>
      </c>
      <c r="D2541" s="22">
        <v>1657.3669776165484</v>
      </c>
      <c r="E2541" s="17">
        <v>172.8485193710965</v>
      </c>
      <c r="F2541" s="17">
        <v>154.71861804251486</v>
      </c>
      <c r="G2541" s="17">
        <v>1.3887011248417032</v>
      </c>
      <c r="H2541" s="17">
        <v>18.312206469703707</v>
      </c>
      <c r="I2541" s="17">
        <v>134.90286927990707</v>
      </c>
      <c r="J2541" s="17">
        <v>16.294074783786321</v>
      </c>
      <c r="K2541" s="17">
        <v>-1</v>
      </c>
      <c r="L2541" s="17">
        <v>-1</v>
      </c>
      <c r="M2541" s="17">
        <v>-1</v>
      </c>
      <c r="N2541" s="17">
        <v>0.26868018636753765</v>
      </c>
      <c r="O2541" s="17">
        <v>-1</v>
      </c>
      <c r="P2541" s="17">
        <v>-1</v>
      </c>
      <c r="Q2541" s="17">
        <v>4.9949601991955479</v>
      </c>
      <c r="R2541" s="17">
        <v>-1</v>
      </c>
      <c r="S2541" s="17">
        <v>6.7080491587126803</v>
      </c>
      <c r="T2541" s="17">
        <v>0.65807984804578323</v>
      </c>
      <c r="U2541" s="17">
        <v>-4.9426023458595612E-2</v>
      </c>
      <c r="V2541" s="17">
        <v>-0.71267356960011874</v>
      </c>
      <c r="W2541" s="17">
        <v>13.317246270508173</v>
      </c>
      <c r="X2541" s="17">
        <v>14.43253358978418</v>
      </c>
      <c r="Y2541" s="17">
        <v>0.54787329912544203</v>
      </c>
      <c r="Z2541" s="17">
        <v>68.854013119029631</v>
      </c>
      <c r="AA2541" s="17">
        <v>0.44609712786082856</v>
      </c>
      <c r="AB2541" s="17">
        <v>1.6814203397228902</v>
      </c>
      <c r="AC2541" s="17">
        <v>60.208009495134675</v>
      </c>
      <c r="AD2541" s="17">
        <v>-0.11017820813861451</v>
      </c>
      <c r="AE2541" s="17">
        <v>6.9753129450645157E-2</v>
      </c>
      <c r="AF2541" s="17">
        <v>130.8131960833378</v>
      </c>
      <c r="AG2541" s="17">
        <v>140.1941417728807</v>
      </c>
      <c r="AH2541" s="17">
        <v>2.1914062146072166E-2</v>
      </c>
      <c r="AI2541" s="17">
        <v>-4.8574486023666617E-2</v>
      </c>
      <c r="AJ2541" s="17">
        <v>0.33333333333333298</v>
      </c>
      <c r="AK2541" s="17">
        <v>0.74411396716674716</v>
      </c>
      <c r="AL2541" s="17">
        <v>0.71310764148789008</v>
      </c>
      <c r="AM2541" s="17">
        <v>0.33333333333333298</v>
      </c>
      <c r="AN2541" s="17">
        <v>0.24307850030927469</v>
      </c>
      <c r="AO2541" s="17">
        <v>0.15340148384962354</v>
      </c>
      <c r="AP2541" s="17">
        <v>0.33333333333333298</v>
      </c>
      <c r="AQ2541" s="17">
        <v>4.0896731965692394</v>
      </c>
      <c r="AR2541" s="17">
        <v>1.0008704746830863</v>
      </c>
      <c r="AS2541" s="17">
        <v>7.8520646374357668</v>
      </c>
      <c r="AT2541" s="17">
        <v>7.4411396716674734</v>
      </c>
      <c r="AU2541" s="17">
        <v>-1</v>
      </c>
      <c r="AV2541" s="17">
        <v>-1</v>
      </c>
      <c r="AW2541" s="17">
        <v>-1</v>
      </c>
      <c r="AX2541" s="17">
        <v>-1</v>
      </c>
      <c r="AY2541" s="17">
        <v>-5.1605410960809631E-2</v>
      </c>
      <c r="AZ2541" s="17">
        <v>0.82634749444598321</v>
      </c>
      <c r="BA2541" s="17">
        <v>0.72267369921161595</v>
      </c>
      <c r="BB2541" s="17">
        <v>-3.8740643161229923E-3</v>
      </c>
      <c r="BC2541" s="17">
        <v>-1.1273569508346504E-2</v>
      </c>
      <c r="BD2541" s="17">
        <v>4.0348858643268404</v>
      </c>
      <c r="BE2541" s="17">
        <v>3.3315292583494163</v>
      </c>
      <c r="BF2541" s="17">
        <v>-1</v>
      </c>
      <c r="CU2541" t="e">
        <v>#N/A</v>
      </c>
      <c r="CV2541" t="e">
        <v>#N/A</v>
      </c>
    </row>
    <row r="2542" spans="1:100" x14ac:dyDescent="0.25">
      <c r="A2542">
        <v>5846</v>
      </c>
      <c r="B2542" t="s">
        <v>2272</v>
      </c>
      <c r="C2542" s="48">
        <v>2</v>
      </c>
      <c r="D2542" s="22">
        <v>1578.8783398437499</v>
      </c>
      <c r="E2542" s="17">
        <v>125.93594755705419</v>
      </c>
      <c r="F2542" s="17">
        <v>64.972125451996163</v>
      </c>
      <c r="G2542" s="17">
        <v>0.90755799735972387</v>
      </c>
      <c r="H2542" s="17">
        <v>10.8157288421149</v>
      </c>
      <c r="I2542" s="17">
        <v>91.965228187642765</v>
      </c>
      <c r="J2542" s="17">
        <v>21.062537945843815</v>
      </c>
      <c r="K2542" s="17">
        <v>-0.999999999999999</v>
      </c>
      <c r="L2542" s="17">
        <v>-0.999999999999999</v>
      </c>
      <c r="M2542" s="17">
        <v>-0.999999999999999</v>
      </c>
      <c r="N2542" s="17">
        <v>0.3839475565576278</v>
      </c>
      <c r="O2542" s="17">
        <v>-0.999999999999999</v>
      </c>
      <c r="P2542" s="17">
        <v>-0.999999999999999</v>
      </c>
      <c r="Q2542" s="17">
        <v>5.242430105260599</v>
      </c>
      <c r="R2542" s="17">
        <v>-0.999999999999999</v>
      </c>
      <c r="S2542" s="17">
        <v>2.780222628328096</v>
      </c>
      <c r="T2542" s="17">
        <v>0.32843147535750672</v>
      </c>
      <c r="U2542" s="17">
        <v>0.65831051252844008</v>
      </c>
      <c r="V2542" s="17">
        <v>0.69491264278820286</v>
      </c>
      <c r="W2542" s="17">
        <v>6.1840858734733839</v>
      </c>
      <c r="X2542" s="17">
        <v>4.8501801645301885</v>
      </c>
      <c r="Y2542" s="17">
        <v>0.26799922437231821</v>
      </c>
      <c r="Z2542" s="17">
        <v>48.329347420029308</v>
      </c>
      <c r="AA2542" s="17">
        <v>1.6415967377099041</v>
      </c>
      <c r="AB2542" s="17">
        <v>2.653201047759008</v>
      </c>
      <c r="AC2542" s="17">
        <v>35.674158884613917</v>
      </c>
      <c r="AD2542" s="17">
        <v>2.0473755224678207</v>
      </c>
      <c r="AE2542" s="17">
        <v>1.664451806873255</v>
      </c>
      <c r="AF2542" s="17">
        <v>82.049441077751297</v>
      </c>
      <c r="AG2542" s="17">
        <v>49.297393117396737</v>
      </c>
      <c r="AH2542" s="17">
        <v>0.55398396506883252</v>
      </c>
      <c r="AI2542" s="17">
        <v>0.69716324158925669</v>
      </c>
      <c r="AJ2542" s="17">
        <v>0.33333333333333298</v>
      </c>
      <c r="AK2542" s="17">
        <v>1.1190731293731007</v>
      </c>
      <c r="AL2542" s="17">
        <v>1.1431420724713317</v>
      </c>
      <c r="AM2542" s="17">
        <v>0.33333333333333298</v>
      </c>
      <c r="AN2542" s="17">
        <v>0.73198564320447612</v>
      </c>
      <c r="AO2542" s="17">
        <v>0.83881289134431403</v>
      </c>
      <c r="AP2542" s="17">
        <v>0.33333333333333298</v>
      </c>
      <c r="AQ2542" s="17">
        <v>12.263762059981055</v>
      </c>
      <c r="AR2542" s="17">
        <v>2.2444243630026963</v>
      </c>
      <c r="AS2542" s="17">
        <v>10.932090141575529</v>
      </c>
      <c r="AT2542" s="17">
        <v>11.146832631099553</v>
      </c>
      <c r="AU2542" s="17">
        <v>-0.999999999999999</v>
      </c>
      <c r="AV2542" s="17">
        <v>-0.999999999999999</v>
      </c>
      <c r="AW2542" s="17">
        <v>-0.999999999999999</v>
      </c>
      <c r="AX2542" s="17">
        <v>-0.999999999999999</v>
      </c>
      <c r="AY2542" s="17">
        <v>8.2421202079339617E-2</v>
      </c>
      <c r="AZ2542" s="17">
        <v>-0.18542239576338587</v>
      </c>
      <c r="BA2542" s="17">
        <v>0.742306857906329</v>
      </c>
      <c r="BB2542" s="17">
        <v>-0.10602127542874767</v>
      </c>
      <c r="BC2542" s="17">
        <v>0.40984448722752842</v>
      </c>
      <c r="BD2542" s="17">
        <v>-1.6503666068918603</v>
      </c>
      <c r="BE2542" s="17">
        <v>12.165547401226499</v>
      </c>
      <c r="BF2542" s="17">
        <v>-0.999999999999999</v>
      </c>
      <c r="BG2542" s="22">
        <v>279.46314176365559</v>
      </c>
    </row>
    <row r="2543" spans="1:100" x14ac:dyDescent="0.25">
      <c r="A2543">
        <v>5847</v>
      </c>
      <c r="B2543" t="s">
        <v>2273</v>
      </c>
      <c r="C2543" s="48">
        <v>2</v>
      </c>
      <c r="D2543" s="22">
        <v>1557.10525390625</v>
      </c>
      <c r="E2543" s="17">
        <v>116.2865267644231</v>
      </c>
      <c r="F2543" s="17">
        <v>49.405258912931728</v>
      </c>
      <c r="G2543" s="17">
        <v>0.7993592106994829</v>
      </c>
      <c r="H2543" s="17">
        <v>9.8287671453865713</v>
      </c>
      <c r="I2543" s="17">
        <v>84.387833260128886</v>
      </c>
      <c r="J2543" s="17">
        <v>19.19104818224659</v>
      </c>
      <c r="K2543" s="17">
        <v>-0.99999999999999922</v>
      </c>
      <c r="L2543" s="17">
        <v>-0.99999999999999922</v>
      </c>
      <c r="M2543" s="17">
        <v>-0.99999999999999922</v>
      </c>
      <c r="N2543" s="17">
        <v>0.35698445458724104</v>
      </c>
      <c r="O2543" s="17">
        <v>-0.99999999999999922</v>
      </c>
      <c r="P2543" s="17">
        <v>-0.99999999999999922</v>
      </c>
      <c r="Q2543" s="17">
        <v>4.9527827179511634</v>
      </c>
      <c r="R2543" s="17">
        <v>-0.99999999999999922</v>
      </c>
      <c r="S2543" s="17">
        <v>2.4024634144404207</v>
      </c>
      <c r="T2543" s="17">
        <v>0.28603041646731531</v>
      </c>
      <c r="U2543" s="17">
        <v>0.53125392149018724</v>
      </c>
      <c r="V2543" s="17">
        <v>0.5284274271690631</v>
      </c>
      <c r="W2543" s="17">
        <v>5.3404576061712152</v>
      </c>
      <c r="X2543" s="17">
        <v>3.8107528321477004</v>
      </c>
      <c r="Y2543" s="17">
        <v>0.22985137128687452</v>
      </c>
      <c r="Z2543" s="17">
        <v>44.826793107074181</v>
      </c>
      <c r="AA2543" s="17">
        <v>1.3836376531992762</v>
      </c>
      <c r="AB2543" s="17">
        <v>2.2813758281418846</v>
      </c>
      <c r="AC2543" s="17">
        <v>31.405220383789676</v>
      </c>
      <c r="AD2543" s="17">
        <v>1.7215407015478661</v>
      </c>
      <c r="AE2543" s="17">
        <v>1.3915823043608626</v>
      </c>
      <c r="AF2543" s="17">
        <v>75.135642574321679</v>
      </c>
      <c r="AG2543" s="17">
        <v>37.484818540307785</v>
      </c>
      <c r="AH2543" s="17">
        <v>0.4722587612262793</v>
      </c>
      <c r="AI2543" s="17">
        <v>0.60047209477726882</v>
      </c>
      <c r="AJ2543" s="17">
        <v>0.33333333333333298</v>
      </c>
      <c r="AK2543" s="17">
        <v>1.0099822402422634</v>
      </c>
      <c r="AL2543" s="17">
        <v>1.047861135846651</v>
      </c>
      <c r="AM2543" s="17">
        <v>0.33333333333333298</v>
      </c>
      <c r="AN2543" s="17">
        <v>0.63364079720839073</v>
      </c>
      <c r="AO2543" s="17">
        <v>0.73134839902975446</v>
      </c>
      <c r="AP2543" s="17">
        <v>0.33333333333333298</v>
      </c>
      <c r="AQ2543" s="17">
        <v>11.037708623687861</v>
      </c>
      <c r="AR2543" s="17">
        <v>2.2444243630026963</v>
      </c>
      <c r="AS2543" s="17">
        <v>9.3713970707411143</v>
      </c>
      <c r="AT2543" s="17">
        <v>10.05490963448611</v>
      </c>
      <c r="AU2543" s="17">
        <v>-0.99999999999999922</v>
      </c>
      <c r="AV2543" s="17">
        <v>-0.99999999999999922</v>
      </c>
      <c r="AW2543" s="17">
        <v>-0.99999999999999922</v>
      </c>
      <c r="AX2543" s="17">
        <v>-0.99999999999999922</v>
      </c>
      <c r="AY2543" s="17">
        <v>6.5985517949625608E-2</v>
      </c>
      <c r="AZ2543" s="17">
        <v>-7.2072763303326348E-2</v>
      </c>
      <c r="BA2543" s="17">
        <v>0.63333964690045597</v>
      </c>
      <c r="BB2543" s="17">
        <v>-4.2896296945653001E-2</v>
      </c>
      <c r="BC2543" s="17">
        <v>0.34942276400724986</v>
      </c>
      <c r="BD2543" s="17">
        <v>3.2827068146449534E-2</v>
      </c>
      <c r="BE2543" s="17">
        <v>10.539465302223677</v>
      </c>
      <c r="BF2543" s="17">
        <v>-0.99999999999999922</v>
      </c>
      <c r="BG2543" s="22">
        <v>256.7377480895982</v>
      </c>
    </row>
    <row r="2544" spans="1:100" x14ac:dyDescent="0.25">
      <c r="A2544">
        <v>5848</v>
      </c>
      <c r="B2544" t="s">
        <v>2274</v>
      </c>
      <c r="C2544" s="48">
        <v>2</v>
      </c>
      <c r="D2544" s="22">
        <v>1461.0560937500002</v>
      </c>
      <c r="E2544" s="17">
        <v>28.595456908710872</v>
      </c>
      <c r="F2544" s="17">
        <v>-92.061800141442276</v>
      </c>
      <c r="G2544" s="17">
        <v>-0.18391922261043953</v>
      </c>
      <c r="H2544" s="17">
        <v>0.85955241709848274</v>
      </c>
      <c r="I2544" s="17">
        <v>15.526718982640766</v>
      </c>
      <c r="J2544" s="17">
        <v>2.183505126482892</v>
      </c>
      <c r="K2544" s="17">
        <v>-1.0000000000000013</v>
      </c>
      <c r="L2544" s="17">
        <v>-1.0000000000000013</v>
      </c>
      <c r="M2544" s="17">
        <v>-1.0000000000000013</v>
      </c>
      <c r="N2544" s="17">
        <v>0.11195179312247208</v>
      </c>
      <c r="O2544" s="17">
        <v>-1.0000000000000013</v>
      </c>
      <c r="P2544" s="17">
        <v>-1.0000000000000013</v>
      </c>
      <c r="Q2544" s="17">
        <v>2.3205533002566927</v>
      </c>
      <c r="R2544" s="17">
        <v>-1.0000000000000013</v>
      </c>
      <c r="S2544" s="17">
        <v>-1.0305001100604716</v>
      </c>
      <c r="T2544" s="17">
        <v>-9.9297811723892765E-2</v>
      </c>
      <c r="U2544" s="17">
        <v>-0.62339863639936177</v>
      </c>
      <c r="V2544" s="17">
        <v>-0.98454075885410408</v>
      </c>
      <c r="W2544" s="17">
        <v>-2.3261854919039351</v>
      </c>
      <c r="X2544" s="17">
        <v>-5.6352540083350133</v>
      </c>
      <c r="Y2544" s="17">
        <v>-0.11682498594232996</v>
      </c>
      <c r="Z2544" s="17">
        <v>12.996619925557685</v>
      </c>
      <c r="AA2544" s="17">
        <v>-0.96061788149682115</v>
      </c>
      <c r="AB2544" s="17">
        <v>-1.097661319088806</v>
      </c>
      <c r="AC2544" s="17">
        <v>-7.3896246468460873</v>
      </c>
      <c r="AD2544" s="17">
        <v>-1.2395493635195858</v>
      </c>
      <c r="AE2544" s="17">
        <v>-1.0881746800770788</v>
      </c>
      <c r="AF2544" s="17">
        <v>12.30509548121978</v>
      </c>
      <c r="AG2544" s="17">
        <v>-69.864350355545952</v>
      </c>
      <c r="AH2544" s="17">
        <v>-0.27043561526961374</v>
      </c>
      <c r="AI2544" s="17">
        <v>-0.27822832587326635</v>
      </c>
      <c r="AJ2544" s="17">
        <v>0.33333333333333298</v>
      </c>
      <c r="AK2544" s="17">
        <v>1.8596644673725571E-2</v>
      </c>
      <c r="AL2544" s="17">
        <v>0.18197628648313324</v>
      </c>
      <c r="AM2544" s="17">
        <v>0.33333333333333298</v>
      </c>
      <c r="AN2544" s="17">
        <v>-0.26008795040491534</v>
      </c>
      <c r="AO2544" s="17">
        <v>-0.24525698538473811</v>
      </c>
      <c r="AP2544" s="17">
        <v>0.33333333333333298</v>
      </c>
      <c r="AQ2544" s="17">
        <v>-0.10430081287096105</v>
      </c>
      <c r="AR2544" s="17">
        <v>2.2444243630026963</v>
      </c>
      <c r="AS2544" s="17">
        <v>-4.8117179616534376</v>
      </c>
      <c r="AT2544" s="17">
        <v>0.13183779102270243</v>
      </c>
      <c r="AU2544" s="17">
        <v>-1.0000000000000013</v>
      </c>
      <c r="AV2544" s="17">
        <v>-1.0000000000000013</v>
      </c>
      <c r="AW2544" s="17">
        <v>-1.0000000000000013</v>
      </c>
      <c r="AX2544" s="17">
        <v>-1.0000000000000013</v>
      </c>
      <c r="AY2544" s="17">
        <v>-8.3377097291053942E-2</v>
      </c>
      <c r="AZ2544" s="17">
        <v>0.9580150266047478</v>
      </c>
      <c r="BA2544" s="17">
        <v>-0.35692199860631701</v>
      </c>
      <c r="BB2544" s="17">
        <v>0.53076475657878652</v>
      </c>
      <c r="BC2544" s="17">
        <v>-0.19967190867592113</v>
      </c>
      <c r="BD2544" s="17">
        <v>15.329191203410904</v>
      </c>
      <c r="BE2544" s="17">
        <v>-4.237885794711862</v>
      </c>
      <c r="BF2544" s="17">
        <v>-1.0000000000000013</v>
      </c>
      <c r="BG2544" s="22">
        <v>-1.6938863672460229</v>
      </c>
    </row>
    <row r="2545" spans="1:100" x14ac:dyDescent="0.25">
      <c r="A2545">
        <v>5849</v>
      </c>
      <c r="B2545" t="s">
        <v>2275</v>
      </c>
      <c r="C2545" s="48">
        <v>2</v>
      </c>
      <c r="D2545" s="22">
        <v>1458.127900390625</v>
      </c>
      <c r="E2545" s="17">
        <v>92.139268702748438</v>
      </c>
      <c r="F2545" s="17">
        <v>10.449848882777843</v>
      </c>
      <c r="G2545" s="17">
        <v>0.52859642818717456</v>
      </c>
      <c r="H2545" s="17">
        <v>7.3589381991676266</v>
      </c>
      <c r="I2545" s="17">
        <v>65.42573028192399</v>
      </c>
      <c r="J2545" s="17">
        <v>14.507726016850331</v>
      </c>
      <c r="K2545" s="17">
        <v>-0.99999999999999989</v>
      </c>
      <c r="L2545" s="17">
        <v>-0.99999999999999989</v>
      </c>
      <c r="M2545" s="17">
        <v>-0.99999999999999989</v>
      </c>
      <c r="N2545" s="17">
        <v>0.28951045843615736</v>
      </c>
      <c r="O2545" s="17">
        <v>-0.99999999999999989</v>
      </c>
      <c r="P2545" s="17">
        <v>-0.99999999999999989</v>
      </c>
      <c r="Q2545" s="17">
        <v>4.2279526624941584</v>
      </c>
      <c r="R2545" s="17">
        <v>-0.99999999999999989</v>
      </c>
      <c r="S2545" s="17">
        <v>1.4571373250354427</v>
      </c>
      <c r="T2545" s="17">
        <v>0.17992360103113833</v>
      </c>
      <c r="U2545" s="17">
        <v>0.2133002993846696</v>
      </c>
      <c r="V2545" s="17">
        <v>0.11180537788720731</v>
      </c>
      <c r="W2545" s="17">
        <v>3.2293143659234946</v>
      </c>
      <c r="X2545" s="17">
        <v>1.2096309025739114</v>
      </c>
      <c r="Y2545" s="17">
        <v>0.13438801936667211</v>
      </c>
      <c r="Z2545" s="17">
        <v>36.061802473175483</v>
      </c>
      <c r="AA2545" s="17">
        <v>0.73810620453571163</v>
      </c>
      <c r="AB2545" s="17">
        <v>1.3508993026710381</v>
      </c>
      <c r="AC2545" s="17">
        <v>20.722386476541875</v>
      </c>
      <c r="AD2545" s="17">
        <v>0.90615315909120309</v>
      </c>
      <c r="AE2545" s="17">
        <v>0.70873817973119213</v>
      </c>
      <c r="AF2545" s="17">
        <v>57.834160937597147</v>
      </c>
      <c r="AG2545" s="17">
        <v>7.9243617195654803</v>
      </c>
      <c r="AH2545" s="17">
        <v>0.26774497436394862</v>
      </c>
      <c r="AI2545" s="17">
        <v>0.3585066831194661</v>
      </c>
      <c r="AJ2545" s="17">
        <v>0.33333333333333298</v>
      </c>
      <c r="AK2545" s="17">
        <v>0.73698700989314825</v>
      </c>
      <c r="AL2545" s="17">
        <v>0.80942471417134687</v>
      </c>
      <c r="AM2545" s="17">
        <v>0.33333333333333298</v>
      </c>
      <c r="AN2545" s="17">
        <v>0.38753707488791322</v>
      </c>
      <c r="AO2545" s="17">
        <v>0.46242315634905334</v>
      </c>
      <c r="AP2545" s="17">
        <v>0.33333333333333298</v>
      </c>
      <c r="AQ2545" s="17">
        <v>7.9695629432565926</v>
      </c>
      <c r="AR2545" s="17">
        <v>2.2444243630026963</v>
      </c>
      <c r="AS2545" s="17">
        <v>5.465830182696827</v>
      </c>
      <c r="AT2545" s="17">
        <v>7.3224195763432069</v>
      </c>
      <c r="AU2545" s="17">
        <v>-0.99999999999999989</v>
      </c>
      <c r="AV2545" s="17">
        <v>-0.99999999999999989</v>
      </c>
      <c r="AW2545" s="17">
        <v>-0.99999999999999989</v>
      </c>
      <c r="AX2545" s="17">
        <v>-0.99999999999999989</v>
      </c>
      <c r="AY2545" s="17">
        <v>2.4855929487336288E-2</v>
      </c>
      <c r="AZ2545" s="17">
        <v>0.21157978797718563</v>
      </c>
      <c r="BA2545" s="17">
        <v>0.36065391570826222</v>
      </c>
      <c r="BB2545" s="17">
        <v>0.1150712306735171</v>
      </c>
      <c r="BC2545" s="17">
        <v>0.19822001572982534</v>
      </c>
      <c r="BD2545" s="17">
        <v>4.2449464183531802</v>
      </c>
      <c r="BE2545" s="17">
        <v>6.4702652001744116</v>
      </c>
      <c r="BF2545" s="17">
        <v>-0.99999999999999989</v>
      </c>
      <c r="BG2545" s="22">
        <v>8.4257765562679197</v>
      </c>
    </row>
    <row r="2546" spans="1:100" x14ac:dyDescent="0.25">
      <c r="A2546">
        <v>5851</v>
      </c>
      <c r="B2546" t="s">
        <v>2276</v>
      </c>
      <c r="C2546" s="48">
        <v>2</v>
      </c>
      <c r="D2546" s="22">
        <v>1525.98994140625</v>
      </c>
      <c r="E2546" s="17">
        <v>93.329080219160232</v>
      </c>
      <c r="F2546" s="17">
        <v>12.369304721699134</v>
      </c>
      <c r="G2546" s="17">
        <v>0.54193776392086423</v>
      </c>
      <c r="H2546" s="17">
        <v>7.4806344562032256</v>
      </c>
      <c r="I2546" s="17">
        <v>66.360052863859821</v>
      </c>
      <c r="J2546" s="17">
        <v>14.738488061684695</v>
      </c>
      <c r="K2546" s="17">
        <v>-0.99999999999999978</v>
      </c>
      <c r="L2546" s="17">
        <v>-0.99999999999999978</v>
      </c>
      <c r="M2546" s="17">
        <v>-0.99999999999999978</v>
      </c>
      <c r="N2546" s="17">
        <v>0.29283511490331554</v>
      </c>
      <c r="O2546" s="17">
        <v>-0.99999999999999978</v>
      </c>
      <c r="P2546" s="17">
        <v>-0.99999999999999978</v>
      </c>
      <c r="Q2546" s="17">
        <v>4.2636673239775229</v>
      </c>
      <c r="R2546" s="17">
        <v>-0.99999999999999978</v>
      </c>
      <c r="S2546" s="17">
        <v>1.5037165211108652</v>
      </c>
      <c r="T2546" s="17">
        <v>0.18515181827440857</v>
      </c>
      <c r="U2546" s="17">
        <v>0.22896687652977477</v>
      </c>
      <c r="V2546" s="17">
        <v>0.13233365944035758</v>
      </c>
      <c r="W2546" s="17">
        <v>3.3333370476551467</v>
      </c>
      <c r="X2546" s="17">
        <v>1.3377963787324716</v>
      </c>
      <c r="Y2546" s="17">
        <v>0.13909179961450915</v>
      </c>
      <c r="Z2546" s="17">
        <v>36.49368118879687</v>
      </c>
      <c r="AA2546" s="17">
        <v>0.76991357371461333</v>
      </c>
      <c r="AB2546" s="17">
        <v>1.3967468139258734</v>
      </c>
      <c r="AC2546" s="17">
        <v>21.248763375247876</v>
      </c>
      <c r="AD2546" s="17">
        <v>0.94632987339457308</v>
      </c>
      <c r="AE2546" s="17">
        <v>0.74238406206381202</v>
      </c>
      <c r="AF2546" s="17">
        <v>58.686659471790321</v>
      </c>
      <c r="AG2546" s="17">
        <v>9.3808986011394211</v>
      </c>
      <c r="AH2546" s="17">
        <v>0.27782201326634859</v>
      </c>
      <c r="AI2546" s="17">
        <v>0.3704290816223712</v>
      </c>
      <c r="AJ2546" s="17">
        <v>0.33333333333333298</v>
      </c>
      <c r="AK2546" s="17">
        <v>0.75043834536839193</v>
      </c>
      <c r="AL2546" s="17">
        <v>0.82117322821450278</v>
      </c>
      <c r="AM2546" s="17">
        <v>0.33333333333333298</v>
      </c>
      <c r="AN2546" s="17">
        <v>0.39966338100104742</v>
      </c>
      <c r="AO2546" s="17">
        <v>0.475673950703348</v>
      </c>
      <c r="AP2546" s="17">
        <v>0.33333333333333298</v>
      </c>
      <c r="AQ2546" s="17">
        <v>8.1207401516701694</v>
      </c>
      <c r="AR2546" s="17">
        <v>2.2444243630026963</v>
      </c>
      <c r="AS2546" s="17">
        <v>5.6582697735457348</v>
      </c>
      <c r="AT2546" s="17">
        <v>7.4570579742662915</v>
      </c>
      <c r="AU2546" s="17">
        <v>-0.99999999999999978</v>
      </c>
      <c r="AV2546" s="17">
        <v>-0.99999999999999978</v>
      </c>
      <c r="AW2546" s="17">
        <v>-0.99999999999999978</v>
      </c>
      <c r="AX2546" s="17">
        <v>-0.99999999999999978</v>
      </c>
      <c r="AY2546" s="17">
        <v>2.68825139505793E-2</v>
      </c>
      <c r="AZ2546" s="17">
        <v>0.19760333270797259</v>
      </c>
      <c r="BA2546" s="17">
        <v>0.37409000118450875</v>
      </c>
      <c r="BB2546" s="17">
        <v>0.10728767267698025</v>
      </c>
      <c r="BC2546" s="17">
        <v>0.20567025172573439</v>
      </c>
      <c r="BD2546" s="17">
        <v>4.0374020214458088</v>
      </c>
      <c r="BE2546" s="17">
        <v>6.670767515246224</v>
      </c>
      <c r="BF2546" s="17">
        <v>-0.99999999999999978</v>
      </c>
      <c r="BG2546" s="22">
        <v>110.76223998296564</v>
      </c>
    </row>
    <row r="2547" spans="1:100" x14ac:dyDescent="0.25">
      <c r="A2547">
        <v>5852</v>
      </c>
      <c r="B2547" t="s">
        <v>2277</v>
      </c>
      <c r="C2547" s="48">
        <v>2</v>
      </c>
      <c r="D2547" s="22">
        <v>1534.6739843749999</v>
      </c>
      <c r="E2547" s="17">
        <v>78.172413766359284</v>
      </c>
      <c r="F2547" s="17">
        <v>-12.082090747347833</v>
      </c>
      <c r="G2547" s="17">
        <v>0.37198632794872821</v>
      </c>
      <c r="H2547" s="17">
        <v>5.9303808647725926</v>
      </c>
      <c r="I2547" s="17">
        <v>54.457986411832032</v>
      </c>
      <c r="J2547" s="17">
        <v>11.798876791095665</v>
      </c>
      <c r="K2547" s="17">
        <v>-1.0000000000000002</v>
      </c>
      <c r="L2547" s="17">
        <v>-1.0000000000000002</v>
      </c>
      <c r="M2547" s="17">
        <v>-1.0000000000000002</v>
      </c>
      <c r="N2547" s="17">
        <v>0.25048327307980428</v>
      </c>
      <c r="O2547" s="17">
        <v>-1.0000000000000002</v>
      </c>
      <c r="P2547" s="17">
        <v>-1.0000000000000002</v>
      </c>
      <c r="Q2547" s="17">
        <v>3.8087085308314181</v>
      </c>
      <c r="R2547" s="17">
        <v>-1.0000000000000002</v>
      </c>
      <c r="S2547" s="17">
        <v>0.91035754885626186</v>
      </c>
      <c r="T2547" s="17">
        <v>0.11855106361201717</v>
      </c>
      <c r="U2547" s="17">
        <v>2.9394859474889359E-2</v>
      </c>
      <c r="V2547" s="17">
        <v>-0.12917021075970128</v>
      </c>
      <c r="W2547" s="17">
        <v>2.0082220451652519</v>
      </c>
      <c r="X2547" s="17">
        <v>-0.29486673311741296</v>
      </c>
      <c r="Y2547" s="17">
        <v>7.9171696892067017E-2</v>
      </c>
      <c r="Z2547" s="17">
        <v>30.992102534996128</v>
      </c>
      <c r="AA2547" s="17">
        <v>0.36472865262761389</v>
      </c>
      <c r="AB2547" s="17">
        <v>0.81270856400522307</v>
      </c>
      <c r="AC2547" s="17">
        <v>14.543399565854843</v>
      </c>
      <c r="AD2547" s="17">
        <v>0.43453027365452557</v>
      </c>
      <c r="AE2547" s="17">
        <v>0.31377885107742631</v>
      </c>
      <c r="AF2547" s="17">
        <v>47.826926013137403</v>
      </c>
      <c r="AG2547" s="17">
        <v>-9.1735055088460591</v>
      </c>
      <c r="AH2547" s="17">
        <v>0.14945351508926819</v>
      </c>
      <c r="AI2547" s="17">
        <v>0.21855307863084761</v>
      </c>
      <c r="AJ2547" s="17">
        <v>0.33333333333333298</v>
      </c>
      <c r="AK2547" s="17">
        <v>0.57908565434902304</v>
      </c>
      <c r="AL2547" s="17">
        <v>0.67151228930782869</v>
      </c>
      <c r="AM2547" s="17">
        <v>0.33333333333333298</v>
      </c>
      <c r="AN2547" s="17">
        <v>0.24518985765205586</v>
      </c>
      <c r="AO2547" s="17">
        <v>0.30687589530346043</v>
      </c>
      <c r="AP2547" s="17">
        <v>0.33333333333333298</v>
      </c>
      <c r="AQ2547" s="17">
        <v>6.194937205922642</v>
      </c>
      <c r="AR2547" s="17">
        <v>2.2444243630026963</v>
      </c>
      <c r="AS2547" s="17">
        <v>3.2068372142050485</v>
      </c>
      <c r="AT2547" s="17">
        <v>5.7419381751119829</v>
      </c>
      <c r="AU2547" s="17">
        <v>-1.0000000000000002</v>
      </c>
      <c r="AV2547" s="17">
        <v>-1.0000000000000002</v>
      </c>
      <c r="AW2547" s="17">
        <v>-1.0000000000000002</v>
      </c>
      <c r="AX2547" s="17">
        <v>-1.0000000000000002</v>
      </c>
      <c r="AY2547" s="17">
        <v>1.066437770348299E-3</v>
      </c>
      <c r="AZ2547" s="17">
        <v>0.37564537364131828</v>
      </c>
      <c r="BA2547" s="17">
        <v>0.20293157551306862</v>
      </c>
      <c r="BB2547" s="17">
        <v>0.20644017771014753</v>
      </c>
      <c r="BC2547" s="17">
        <v>0.11076383972092502</v>
      </c>
      <c r="BD2547" s="17">
        <v>6.6812503576591267</v>
      </c>
      <c r="BE2547" s="17">
        <v>4.1166262326650482</v>
      </c>
      <c r="BF2547" s="17">
        <v>-1.0000000000000002</v>
      </c>
      <c r="BG2547" s="22">
        <v>136.64456978428939</v>
      </c>
    </row>
    <row r="2548" spans="1:100" x14ac:dyDescent="0.25">
      <c r="A2548">
        <v>5853</v>
      </c>
      <c r="B2548" t="s">
        <v>2278</v>
      </c>
      <c r="C2548" s="48">
        <v>2</v>
      </c>
      <c r="D2548" s="22">
        <v>1466.1791210937499</v>
      </c>
      <c r="E2548" s="17">
        <v>99.037912406981349</v>
      </c>
      <c r="F2548" s="17">
        <v>21.579041831473848</v>
      </c>
      <c r="G2548" s="17">
        <v>0.60595079944325314</v>
      </c>
      <c r="H2548" s="17">
        <v>8.0645450165896069</v>
      </c>
      <c r="I2548" s="17">
        <v>70.843024121062967</v>
      </c>
      <c r="J2548" s="17">
        <v>15.845706954010392</v>
      </c>
      <c r="K2548" s="17">
        <v>-0.99999999999999967</v>
      </c>
      <c r="L2548" s="17">
        <v>-0.99999999999999967</v>
      </c>
      <c r="M2548" s="17">
        <v>-0.99999999999999967</v>
      </c>
      <c r="N2548" s="17">
        <v>0.30878714225500858</v>
      </c>
      <c r="O2548" s="17">
        <v>-0.99999999999999967</v>
      </c>
      <c r="P2548" s="17">
        <v>-0.99999999999999967</v>
      </c>
      <c r="Q2548" s="17">
        <v>4.435029767726804</v>
      </c>
      <c r="R2548" s="17">
        <v>-0.99999999999999967</v>
      </c>
      <c r="S2548" s="17">
        <v>1.7272080659230515</v>
      </c>
      <c r="T2548" s="17">
        <v>0.21023731666772932</v>
      </c>
      <c r="U2548" s="17">
        <v>0.3041366480820652</v>
      </c>
      <c r="V2548" s="17">
        <v>0.23083036490569442</v>
      </c>
      <c r="W2548" s="17">
        <v>3.8324480627544442</v>
      </c>
      <c r="X2548" s="17">
        <v>1.9527468860766732</v>
      </c>
      <c r="Y2548" s="17">
        <v>0.16166099793952798</v>
      </c>
      <c r="Z2548" s="17">
        <v>38.565877565252919</v>
      </c>
      <c r="AA2548" s="17">
        <v>0.92252844630051423</v>
      </c>
      <c r="AB2548" s="17">
        <v>1.6167276633064811</v>
      </c>
      <c r="AC2548" s="17">
        <v>23.774371289449853</v>
      </c>
      <c r="AD2548" s="17">
        <v>1.1391016835949614</v>
      </c>
      <c r="AE2548" s="17">
        <v>0.9038203008282244</v>
      </c>
      <c r="AF2548" s="17">
        <v>62.777030933943777</v>
      </c>
      <c r="AG2548" s="17">
        <v>16.369505214525077</v>
      </c>
      <c r="AH2548" s="17">
        <v>0.32617263288166276</v>
      </c>
      <c r="AI2548" s="17">
        <v>0.42763391733843303</v>
      </c>
      <c r="AJ2548" s="17">
        <v>0.33333333333333298</v>
      </c>
      <c r="AK2548" s="17">
        <v>0.81497917042431056</v>
      </c>
      <c r="AL2548" s="17">
        <v>0.87754374926216094</v>
      </c>
      <c r="AM2548" s="17">
        <v>0.33333333333333298</v>
      </c>
      <c r="AN2548" s="17">
        <v>0.4578465854020316</v>
      </c>
      <c r="AO2548" s="17">
        <v>0.5392525598196295</v>
      </c>
      <c r="AP2548" s="17">
        <v>0.33333333333333298</v>
      </c>
      <c r="AQ2548" s="17">
        <v>8.846103204180471</v>
      </c>
      <c r="AR2548" s="17">
        <v>2.2444243630026963</v>
      </c>
      <c r="AS2548" s="17">
        <v>6.5816137782856767</v>
      </c>
      <c r="AT2548" s="17">
        <v>8.1030661942051783</v>
      </c>
      <c r="AU2548" s="17">
        <v>-0.99999999999999967</v>
      </c>
      <c r="AV2548" s="17">
        <v>-0.99999999999999967</v>
      </c>
      <c r="AW2548" s="17">
        <v>-0.99999999999999967</v>
      </c>
      <c r="AX2548" s="17">
        <v>-0.99999999999999967</v>
      </c>
      <c r="AY2548" s="17">
        <v>3.6606264692201559E-2</v>
      </c>
      <c r="AZ2548" s="17">
        <v>0.13054293144950105</v>
      </c>
      <c r="BA2548" s="17">
        <v>0.43855765525162926</v>
      </c>
      <c r="BB2548" s="17">
        <v>6.994139907525207E-2</v>
      </c>
      <c r="BC2548" s="17">
        <v>0.24141721372235081</v>
      </c>
      <c r="BD2548" s="17">
        <v>3.0415836778480574</v>
      </c>
      <c r="BE2548" s="17">
        <v>7.6327972604840042</v>
      </c>
      <c r="BF2548" s="17">
        <v>-0.99999999999999967</v>
      </c>
      <c r="BG2548" s="22">
        <v>17.807689125363595</v>
      </c>
    </row>
    <row r="2549" spans="1:100" x14ac:dyDescent="0.25">
      <c r="A2549">
        <v>5854</v>
      </c>
      <c r="B2549" t="s">
        <v>2279</v>
      </c>
      <c r="C2549" s="48">
        <v>2</v>
      </c>
      <c r="D2549" s="22">
        <v>1519.32248046875</v>
      </c>
      <c r="E2549" s="17">
        <v>122.43459513890204</v>
      </c>
      <c r="F2549" s="17">
        <v>59.323590998899377</v>
      </c>
      <c r="G2549" s="17">
        <v>0.86829739390430483</v>
      </c>
      <c r="H2549" s="17">
        <v>10.457603644994023</v>
      </c>
      <c r="I2549" s="17">
        <v>89.215723256423956</v>
      </c>
      <c r="J2549" s="17">
        <v>20.383456232014709</v>
      </c>
      <c r="K2549" s="17">
        <v>-0.99999999999999911</v>
      </c>
      <c r="L2549" s="17">
        <v>-0.99999999999999911</v>
      </c>
      <c r="M2549" s="17">
        <v>-0.99999999999999911</v>
      </c>
      <c r="N2549" s="17">
        <v>0.37416382711793</v>
      </c>
      <c r="O2549" s="17">
        <v>-0.99999999999999911</v>
      </c>
      <c r="P2549" s="17">
        <v>-0.99999999999999911</v>
      </c>
      <c r="Q2549" s="17">
        <v>5.1373297472430668</v>
      </c>
      <c r="R2549" s="17">
        <v>-0.99999999999999911</v>
      </c>
      <c r="S2549" s="17">
        <v>2.6431503453953273</v>
      </c>
      <c r="T2549" s="17">
        <v>0.31304598712273535</v>
      </c>
      <c r="U2549" s="17">
        <v>0.61220723733355098</v>
      </c>
      <c r="V2549" s="17">
        <v>0.63450244565597547</v>
      </c>
      <c r="W2549" s="17">
        <v>5.8779701037065912</v>
      </c>
      <c r="X2549" s="17">
        <v>4.4730174848271593</v>
      </c>
      <c r="Y2549" s="17">
        <v>0.25415703834701464</v>
      </c>
      <c r="Z2549" s="17">
        <v>47.058423778400993</v>
      </c>
      <c r="AA2549" s="17">
        <v>1.5479946776748243</v>
      </c>
      <c r="AB2549" s="17">
        <v>2.5182819515962023</v>
      </c>
      <c r="AC2549" s="17">
        <v>34.125147968412776</v>
      </c>
      <c r="AD2549" s="17">
        <v>1.9291443288383032</v>
      </c>
      <c r="AE2549" s="17">
        <v>1.5654394088243118</v>
      </c>
      <c r="AF2549" s="17">
        <v>79.540726240992754</v>
      </c>
      <c r="AG2549" s="17">
        <v>45.011126879357022</v>
      </c>
      <c r="AH2549" s="17">
        <v>0.52432946598049113</v>
      </c>
      <c r="AI2549" s="17">
        <v>0.66207825690679811</v>
      </c>
      <c r="AJ2549" s="17">
        <v>0.33333333333333298</v>
      </c>
      <c r="AK2549" s="17">
        <v>1.0794888209814177</v>
      </c>
      <c r="AL2549" s="17">
        <v>1.1085687913362199</v>
      </c>
      <c r="AM2549" s="17">
        <v>0.33333333333333298</v>
      </c>
      <c r="AN2549" s="17">
        <v>0.69630060347606515</v>
      </c>
      <c r="AO2549" s="17">
        <v>0.79981873116441804</v>
      </c>
      <c r="AP2549" s="17">
        <v>0.33333333333333298</v>
      </c>
      <c r="AQ2549" s="17">
        <v>11.818880936418983</v>
      </c>
      <c r="AR2549" s="17">
        <v>2.2444243630026963</v>
      </c>
      <c r="AS2549" s="17">
        <v>10.365782942936988</v>
      </c>
      <c r="AT2549" s="17">
        <v>10.750621572758302</v>
      </c>
      <c r="AU2549" s="17">
        <v>-0.99999999999999911</v>
      </c>
      <c r="AV2549" s="17">
        <v>-0.99999999999999911</v>
      </c>
      <c r="AW2549" s="17">
        <v>-0.99999999999999911</v>
      </c>
      <c r="AX2549" s="17">
        <v>-0.99999999999999911</v>
      </c>
      <c r="AY2549" s="17">
        <v>7.6457411753654392E-2</v>
      </c>
      <c r="AZ2549" s="17">
        <v>-0.1442927758369994</v>
      </c>
      <c r="BA2549" s="17">
        <v>0.70276742689238958</v>
      </c>
      <c r="BB2549" s="17">
        <v>-8.3115983929140408E-2</v>
      </c>
      <c r="BC2549" s="17">
        <v>0.38792008873225275</v>
      </c>
      <c r="BD2549" s="17">
        <v>-1.0396093012498042</v>
      </c>
      <c r="BE2549" s="17">
        <v>11.575513386562596</v>
      </c>
      <c r="BF2549" s="17">
        <v>-0.99999999999999911</v>
      </c>
      <c r="BG2549" s="22">
        <v>1336.4135786668446</v>
      </c>
    </row>
    <row r="2550" spans="1:100" x14ac:dyDescent="0.25">
      <c r="A2550">
        <v>5855</v>
      </c>
      <c r="B2550" t="s">
        <v>2280</v>
      </c>
      <c r="C2550" s="48">
        <v>2</v>
      </c>
      <c r="D2550" s="22">
        <v>1522.1891308593749</v>
      </c>
      <c r="E2550" s="17">
        <v>88.098556640467805</v>
      </c>
      <c r="F2550" s="17">
        <v>3.9311959244214441</v>
      </c>
      <c r="G2550" s="17">
        <v>0.48328799447102466</v>
      </c>
      <c r="H2550" s="17">
        <v>6.9456462390921958</v>
      </c>
      <c r="I2550" s="17">
        <v>62.252682723706677</v>
      </c>
      <c r="J2550" s="17">
        <v>13.724036360785483</v>
      </c>
      <c r="K2550" s="17">
        <v>-0.99999999999999989</v>
      </c>
      <c r="L2550" s="17">
        <v>-0.99999999999999989</v>
      </c>
      <c r="M2550" s="17">
        <v>-0.99999999999999989</v>
      </c>
      <c r="N2550" s="17">
        <v>0.27821961168901932</v>
      </c>
      <c r="O2550" s="17">
        <v>-0.99999999999999989</v>
      </c>
      <c r="P2550" s="17">
        <v>-0.99999999999999989</v>
      </c>
      <c r="Q2550" s="17">
        <v>4.1066623056052682</v>
      </c>
      <c r="R2550" s="17">
        <v>-0.99999999999999989</v>
      </c>
      <c r="S2550" s="17">
        <v>1.2989499845725574</v>
      </c>
      <c r="T2550" s="17">
        <v>0.16216808245722489</v>
      </c>
      <c r="U2550" s="17">
        <v>0.1600951266563137</v>
      </c>
      <c r="V2550" s="17">
        <v>4.2089398721143652E-2</v>
      </c>
      <c r="W2550" s="17">
        <v>2.8760435335050341</v>
      </c>
      <c r="X2550" s="17">
        <v>0.77436886456334886</v>
      </c>
      <c r="Y2550" s="17">
        <v>0.11841353826308335</v>
      </c>
      <c r="Z2550" s="17">
        <v>34.595101645706251</v>
      </c>
      <c r="AA2550" s="17">
        <v>0.63008538061714436</v>
      </c>
      <c r="AB2550" s="17">
        <v>1.1951968328280385</v>
      </c>
      <c r="AC2550" s="17">
        <v>18.934760911846055</v>
      </c>
      <c r="AD2550" s="17">
        <v>0.76970925022905101</v>
      </c>
      <c r="AE2550" s="17">
        <v>0.59447359184293813</v>
      </c>
      <c r="AF2550" s="17">
        <v>54.938995558311369</v>
      </c>
      <c r="AG2550" s="17">
        <v>2.977825175456688</v>
      </c>
      <c r="AH2550" s="17">
        <v>0.23352240038198155</v>
      </c>
      <c r="AI2550" s="17">
        <v>0.31801709398917222</v>
      </c>
      <c r="AJ2550" s="17">
        <v>0.33333333333333298</v>
      </c>
      <c r="AK2550" s="17">
        <v>0.69130500668602102</v>
      </c>
      <c r="AL2550" s="17">
        <v>0.76952565305684384</v>
      </c>
      <c r="AM2550" s="17">
        <v>0.33333333333333298</v>
      </c>
      <c r="AN2550" s="17">
        <v>0.34635499629279376</v>
      </c>
      <c r="AO2550" s="17">
        <v>0.4174222096918288</v>
      </c>
      <c r="AP2550" s="17">
        <v>0.33333333333333298</v>
      </c>
      <c r="AQ2550" s="17">
        <v>7.456150893404458</v>
      </c>
      <c r="AR2550" s="17">
        <v>2.2444243630026963</v>
      </c>
      <c r="AS2550" s="17">
        <v>4.8122871926704898</v>
      </c>
      <c r="AT2550" s="17">
        <v>6.8651748858777495</v>
      </c>
      <c r="AU2550" s="17">
        <v>-0.99999999999999989</v>
      </c>
      <c r="AV2550" s="17">
        <v>-0.99999999999999989</v>
      </c>
      <c r="AW2550" s="17">
        <v>-0.99999999999999989</v>
      </c>
      <c r="AX2550" s="17">
        <v>-0.99999999999999989</v>
      </c>
      <c r="AY2550" s="17">
        <v>1.7973457622757007E-2</v>
      </c>
      <c r="AZ2550" s="17">
        <v>0.25904514750282753</v>
      </c>
      <c r="BA2550" s="17">
        <v>0.31502370293520598</v>
      </c>
      <c r="BB2550" s="17">
        <v>0.14150492731390341</v>
      </c>
      <c r="BC2550" s="17">
        <v>0.17291831202275854</v>
      </c>
      <c r="BD2550" s="17">
        <v>4.9497867535446645</v>
      </c>
      <c r="BE2550" s="17">
        <v>5.7893404386885203</v>
      </c>
      <c r="BF2550" s="17">
        <v>-0.99999999999999989</v>
      </c>
      <c r="BG2550" s="22">
        <v>174.96200630128135</v>
      </c>
    </row>
    <row r="2551" spans="1:100" x14ac:dyDescent="0.25">
      <c r="A2551">
        <v>5856</v>
      </c>
      <c r="B2551" t="s">
        <v>674</v>
      </c>
      <c r="C2551" s="48">
        <v>2</v>
      </c>
      <c r="D2551" s="22">
        <v>1504.307392578125</v>
      </c>
      <c r="E2551" s="17">
        <v>76.587942422220934</v>
      </c>
      <c r="F2551" s="17">
        <v>-14.638229035773339</v>
      </c>
      <c r="G2551" s="17">
        <v>0.35421967846603486</v>
      </c>
      <c r="H2551" s="17">
        <v>5.7683180259934597</v>
      </c>
      <c r="I2551" s="17">
        <v>53.213749541673607</v>
      </c>
      <c r="J2551" s="17">
        <v>11.491571102495936</v>
      </c>
      <c r="K2551" s="17">
        <v>-1.0000000000000002</v>
      </c>
      <c r="L2551" s="17">
        <v>-1.0000000000000002</v>
      </c>
      <c r="M2551" s="17">
        <v>-1.0000000000000002</v>
      </c>
      <c r="N2551" s="17">
        <v>0.24605582988510155</v>
      </c>
      <c r="O2551" s="17">
        <v>-1.0000000000000002</v>
      </c>
      <c r="P2551" s="17">
        <v>-1.0000000000000002</v>
      </c>
      <c r="Q2551" s="17">
        <v>3.7611473357131771</v>
      </c>
      <c r="R2551" s="17">
        <v>-1.0000000000000002</v>
      </c>
      <c r="S2551" s="17">
        <v>0.84832805897782937</v>
      </c>
      <c r="T2551" s="17">
        <v>0.11158864957531811</v>
      </c>
      <c r="U2551" s="17">
        <v>8.5316872793359672E-3</v>
      </c>
      <c r="V2551" s="17">
        <v>-0.15650771205021055</v>
      </c>
      <c r="W2551" s="17">
        <v>1.8696950969295443</v>
      </c>
      <c r="X2551" s="17">
        <v>-0.46554462745609904</v>
      </c>
      <c r="Y2551" s="17">
        <v>7.2907675314684478E-2</v>
      </c>
      <c r="Z2551" s="17">
        <v>30.416969886163603</v>
      </c>
      <c r="AA2551" s="17">
        <v>0.3223707965292063</v>
      </c>
      <c r="AB2551" s="17">
        <v>0.75165345840124875</v>
      </c>
      <c r="AC2551" s="17">
        <v>13.842423738413437</v>
      </c>
      <c r="AD2551" s="17">
        <v>0.38102696524202723</v>
      </c>
      <c r="AE2551" s="17">
        <v>0.26897264802010468</v>
      </c>
      <c r="AF2551" s="17">
        <v>46.691654182501054</v>
      </c>
      <c r="AG2551" s="17">
        <v>-11.113174875549161</v>
      </c>
      <c r="AH2551" s="17">
        <v>0.13603392790728128</v>
      </c>
      <c r="AI2551" s="17">
        <v>0.20267602708051366</v>
      </c>
      <c r="AJ2551" s="17">
        <v>0.33333333333333298</v>
      </c>
      <c r="AK2551" s="17">
        <v>0.56117251827080528</v>
      </c>
      <c r="AL2551" s="17">
        <v>0.6558667995972175</v>
      </c>
      <c r="AM2551" s="17">
        <v>0.33333333333333298</v>
      </c>
      <c r="AN2551" s="17">
        <v>0.22904126244896422</v>
      </c>
      <c r="AO2551" s="17">
        <v>0.2892298197260717</v>
      </c>
      <c r="AP2551" s="17">
        <v>0.33333333333333298</v>
      </c>
      <c r="AQ2551" s="17">
        <v>5.9936146003552251</v>
      </c>
      <c r="AR2551" s="17">
        <v>2.2444243630026963</v>
      </c>
      <c r="AS2551" s="17">
        <v>2.9505655165689753</v>
      </c>
      <c r="AT2551" s="17">
        <v>5.5626402944080038</v>
      </c>
      <c r="AU2551" s="17">
        <v>-1.0000000000000002</v>
      </c>
      <c r="AV2551" s="17">
        <v>-1.0000000000000002</v>
      </c>
      <c r="AW2551" s="17">
        <v>-1.0000000000000002</v>
      </c>
      <c r="AX2551" s="17">
        <v>-1.0000000000000002</v>
      </c>
      <c r="AY2551" s="17">
        <v>-1.6323636483574072E-3</v>
      </c>
      <c r="AZ2551" s="17">
        <v>0.39425781146128885</v>
      </c>
      <c r="BA2551" s="17">
        <v>0.18503874785015523</v>
      </c>
      <c r="BB2551" s="17">
        <v>0.21680553762710691</v>
      </c>
      <c r="BC2551" s="17">
        <v>0.10084236452947107</v>
      </c>
      <c r="BD2551" s="17">
        <v>6.9576371172426414</v>
      </c>
      <c r="BE2551" s="17">
        <v>3.8496174096014029</v>
      </c>
      <c r="BF2551" s="17">
        <v>-1.0000000000000002</v>
      </c>
      <c r="BG2551" s="22">
        <v>91.126284996339336</v>
      </c>
    </row>
    <row r="2552" spans="1:100" x14ac:dyDescent="0.25">
      <c r="A2552">
        <v>5857</v>
      </c>
      <c r="B2552" t="s">
        <v>2281</v>
      </c>
      <c r="C2552" s="48">
        <v>2</v>
      </c>
      <c r="D2552" s="22">
        <v>1472.1458593750001</v>
      </c>
      <c r="E2552" s="17">
        <v>55.695313510076147</v>
      </c>
      <c r="F2552" s="17">
        <v>-48.343129352062256</v>
      </c>
      <c r="G2552" s="17">
        <v>0.11995099571120676</v>
      </c>
      <c r="H2552" s="17">
        <v>3.6313789367589373</v>
      </c>
      <c r="I2552" s="17">
        <v>36.807407260257847</v>
      </c>
      <c r="J2552" s="17">
        <v>7.4394790667155162</v>
      </c>
      <c r="K2552" s="17">
        <v>-1.0000000000000007</v>
      </c>
      <c r="L2552" s="17">
        <v>-1.0000000000000007</v>
      </c>
      <c r="M2552" s="17">
        <v>-1.0000000000000007</v>
      </c>
      <c r="N2552" s="17">
        <v>0.18767615136410626</v>
      </c>
      <c r="O2552" s="17">
        <v>-1.0000000000000007</v>
      </c>
      <c r="P2552" s="17">
        <v>-1.0000000000000007</v>
      </c>
      <c r="Q2552" s="17">
        <v>3.1340117274236494</v>
      </c>
      <c r="R2552" s="17">
        <v>-1.0000000000000007</v>
      </c>
      <c r="S2552" s="17">
        <v>3.0415435670340774E-2</v>
      </c>
      <c r="T2552" s="17">
        <v>1.978318187809916E-2</v>
      </c>
      <c r="U2552" s="17">
        <v>-0.26656733311280378</v>
      </c>
      <c r="V2552" s="17">
        <v>-0.51697637685808784</v>
      </c>
      <c r="W2552" s="17">
        <v>4.3097137599182656E-2</v>
      </c>
      <c r="X2552" s="17">
        <v>-2.7160806962315331</v>
      </c>
      <c r="Y2552" s="17">
        <v>-9.6888820784638285E-3</v>
      </c>
      <c r="Z2552" s="17">
        <v>22.833347088711694</v>
      </c>
      <c r="AA2552" s="17">
        <v>-0.23615427383697196</v>
      </c>
      <c r="AB2552" s="17">
        <v>-5.3411063147001947E-2</v>
      </c>
      <c r="AC2552" s="17">
        <v>4.5994494850158496</v>
      </c>
      <c r="AD2552" s="17">
        <v>-0.32446056053096384</v>
      </c>
      <c r="AE2552" s="17">
        <v>-0.32183600049345062</v>
      </c>
      <c r="AF2552" s="17">
        <v>31.722110454466513</v>
      </c>
      <c r="AG2552" s="17">
        <v>-36.689397784661388</v>
      </c>
      <c r="AH2552" s="17">
        <v>-4.0914968129647011E-2</v>
      </c>
      <c r="AI2552" s="17">
        <v>-6.6766680548540625E-3</v>
      </c>
      <c r="AJ2552" s="17">
        <v>0.33333333333333298</v>
      </c>
      <c r="AK2552" s="17">
        <v>0.32497228270360423</v>
      </c>
      <c r="AL2552" s="17">
        <v>0.44956744815622307</v>
      </c>
      <c r="AM2552" s="17">
        <v>0.33333333333333298</v>
      </c>
      <c r="AN2552" s="17">
        <v>1.6108028737431501E-2</v>
      </c>
      <c r="AO2552" s="17">
        <v>5.6551008488539611E-2</v>
      </c>
      <c r="AP2552" s="17">
        <v>0.33333333333333298</v>
      </c>
      <c r="AQ2552" s="17">
        <v>3.3390014353354895</v>
      </c>
      <c r="AR2552" s="17">
        <v>2.2444243630026963</v>
      </c>
      <c r="AS2552" s="17">
        <v>-0.42859908568361327</v>
      </c>
      <c r="AT2552" s="17">
        <v>3.1984422291413992</v>
      </c>
      <c r="AU2552" s="17">
        <v>-1.0000000000000007</v>
      </c>
      <c r="AV2552" s="17">
        <v>-1.0000000000000007</v>
      </c>
      <c r="AW2552" s="17">
        <v>-1.0000000000000007</v>
      </c>
      <c r="AX2552" s="17">
        <v>-1.0000000000000007</v>
      </c>
      <c r="AY2552" s="17">
        <v>-3.7218401071616239E-2</v>
      </c>
      <c r="AZ2552" s="17">
        <v>0.63967894701011985</v>
      </c>
      <c r="BA2552" s="17">
        <v>-5.0893703647415134E-2</v>
      </c>
      <c r="BB2552" s="17">
        <v>0.35348179818997671</v>
      </c>
      <c r="BC2552" s="17">
        <v>-2.9980890938631849E-2</v>
      </c>
      <c r="BD2552" s="17">
        <v>10.602036257416927</v>
      </c>
      <c r="BE2552" s="17">
        <v>0.32887449608979757</v>
      </c>
      <c r="BF2552" s="17">
        <v>-1.0000000000000007</v>
      </c>
      <c r="BG2552" s="22">
        <v>33.712944289775805</v>
      </c>
    </row>
    <row r="2553" spans="1:100" x14ac:dyDescent="0.25">
      <c r="A2553">
        <v>5858</v>
      </c>
      <c r="B2553" t="s">
        <v>2282</v>
      </c>
      <c r="C2553" s="48">
        <v>2</v>
      </c>
      <c r="D2553" s="22">
        <v>1483.0261035156252</v>
      </c>
      <c r="E2553" s="17">
        <v>59.061944158319946</v>
      </c>
      <c r="F2553" s="17">
        <v>-42.91193393486612</v>
      </c>
      <c r="G2553" s="17">
        <v>0.15770096631579844</v>
      </c>
      <c r="H2553" s="17">
        <v>3.9757245268471775</v>
      </c>
      <c r="I2553" s="17">
        <v>39.451119307337045</v>
      </c>
      <c r="J2553" s="17">
        <v>8.0924317082681085</v>
      </c>
      <c r="K2553" s="17">
        <v>-1.0000000000000007</v>
      </c>
      <c r="L2553" s="17">
        <v>-1.0000000000000007</v>
      </c>
      <c r="M2553" s="17">
        <v>-1.0000000000000007</v>
      </c>
      <c r="N2553" s="17">
        <v>0.19708343159532474</v>
      </c>
      <c r="O2553" s="17">
        <v>-1.0000000000000007</v>
      </c>
      <c r="P2553" s="17">
        <v>-1.0000000000000007</v>
      </c>
      <c r="Q2553" s="17">
        <v>3.2350681319743106</v>
      </c>
      <c r="R2553" s="17">
        <v>-1.0000000000000007</v>
      </c>
      <c r="S2553" s="17">
        <v>0.16221357925445501</v>
      </c>
      <c r="T2553" s="17">
        <v>3.4576681658595898E-2</v>
      </c>
      <c r="U2553" s="17">
        <v>-0.22223797670444612</v>
      </c>
      <c r="V2553" s="17">
        <v>-0.4588905868994923</v>
      </c>
      <c r="W2553" s="17">
        <v>0.33743447052938702</v>
      </c>
      <c r="X2553" s="17">
        <v>-2.3534301300448539</v>
      </c>
      <c r="Y2553" s="17">
        <v>3.6206972343415106E-3</v>
      </c>
      <c r="Z2553" s="17">
        <v>24.055369316837364</v>
      </c>
      <c r="AA2553" s="17">
        <v>-0.14615374649240875</v>
      </c>
      <c r="AB2553" s="17">
        <v>7.6316741977730862E-2</v>
      </c>
      <c r="AC2553" s="17">
        <v>6.0888590051518303</v>
      </c>
      <c r="AD2553" s="17">
        <v>-0.21077855640364229</v>
      </c>
      <c r="AE2553" s="17">
        <v>-0.22663330907068679</v>
      </c>
      <c r="AF2553" s="17">
        <v>34.134297303567692</v>
      </c>
      <c r="AG2553" s="17">
        <v>-32.568054497791465</v>
      </c>
      <c r="AH2553" s="17">
        <v>-1.2401487175388665E-2</v>
      </c>
      <c r="AI2553" s="17">
        <v>2.7058349338072718E-2</v>
      </c>
      <c r="AJ2553" s="17">
        <v>0.33333333333333298</v>
      </c>
      <c r="AK2553" s="17">
        <v>0.36303350302809384</v>
      </c>
      <c r="AL2553" s="17">
        <v>0.48281045085323365</v>
      </c>
      <c r="AM2553" s="17">
        <v>0.33333333333333298</v>
      </c>
      <c r="AN2553" s="17">
        <v>5.042001281839098E-2</v>
      </c>
      <c r="AO2553" s="17">
        <v>9.4044787773244931E-2</v>
      </c>
      <c r="AP2553" s="17">
        <v>0.33333333333333298</v>
      </c>
      <c r="AQ2553" s="17">
        <v>3.7667648383121164</v>
      </c>
      <c r="AR2553" s="17">
        <v>2.2444243630026963</v>
      </c>
      <c r="AS2553" s="17">
        <v>0.11591827320132175</v>
      </c>
      <c r="AT2553" s="17">
        <v>3.5794082482343099</v>
      </c>
      <c r="AU2553" s="17">
        <v>-1.0000000000000007</v>
      </c>
      <c r="AV2553" s="17">
        <v>-1.0000000000000007</v>
      </c>
      <c r="AW2553" s="17">
        <v>-1.0000000000000007</v>
      </c>
      <c r="AX2553" s="17">
        <v>-1.0000000000000007</v>
      </c>
      <c r="AY2553" s="17">
        <v>-3.1484079903012517E-2</v>
      </c>
      <c r="AZ2553" s="17">
        <v>0.60013187420564384</v>
      </c>
      <c r="BA2553" s="17">
        <v>-1.2875633950820198E-2</v>
      </c>
      <c r="BB2553" s="17">
        <v>0.33145783511509364</v>
      </c>
      <c r="BC2553" s="17">
        <v>-8.9000789827022031E-3</v>
      </c>
      <c r="BD2553" s="17">
        <v>10.014779101252534</v>
      </c>
      <c r="BE2553" s="17">
        <v>0.89620573272154669</v>
      </c>
      <c r="BF2553" s="17">
        <v>-1.0000000000000007</v>
      </c>
      <c r="BG2553" s="22">
        <v>56.279109553684748</v>
      </c>
    </row>
    <row r="2554" spans="1:100" x14ac:dyDescent="0.25">
      <c r="A2554">
        <v>5860</v>
      </c>
      <c r="B2554" t="s">
        <v>2283</v>
      </c>
      <c r="C2554" s="48">
        <v>2</v>
      </c>
      <c r="D2554" s="22">
        <v>1530.9171191406249</v>
      </c>
      <c r="E2554" s="17">
        <v>104.34524928850873</v>
      </c>
      <c r="F2554" s="17">
        <v>30.141069199550063</v>
      </c>
      <c r="G2554" s="17">
        <v>0.66546187511495991</v>
      </c>
      <c r="H2554" s="17">
        <v>8.607389849069218</v>
      </c>
      <c r="I2554" s="17">
        <v>75.010713397853991</v>
      </c>
      <c r="J2554" s="17">
        <v>16.875056472411092</v>
      </c>
      <c r="K2554" s="17">
        <v>-0.99999999999999956</v>
      </c>
      <c r="L2554" s="17">
        <v>-0.99999999999999956</v>
      </c>
      <c r="M2554" s="17">
        <v>-0.99999999999999956</v>
      </c>
      <c r="N2554" s="17">
        <v>0.32361728269588347</v>
      </c>
      <c r="O2554" s="17">
        <v>-0.99999999999999956</v>
      </c>
      <c r="P2554" s="17">
        <v>-0.99999999999999956</v>
      </c>
      <c r="Q2554" s="17">
        <v>4.5943404967686305</v>
      </c>
      <c r="R2554" s="17">
        <v>-0.99999999999999956</v>
      </c>
      <c r="S2554" s="17">
        <v>1.9349817190042722</v>
      </c>
      <c r="T2554" s="17">
        <v>0.23355858210944158</v>
      </c>
      <c r="U2554" s="17">
        <v>0.3740198199480308</v>
      </c>
      <c r="V2554" s="17">
        <v>0.32239991545936769</v>
      </c>
      <c r="W2554" s="17">
        <v>4.2964572000459889</v>
      </c>
      <c r="X2554" s="17">
        <v>2.524448663351639</v>
      </c>
      <c r="Y2554" s="17">
        <v>0.1826429316723876</v>
      </c>
      <c r="Z2554" s="17">
        <v>40.492338861136652</v>
      </c>
      <c r="AA2554" s="17">
        <v>1.0644100983260749</v>
      </c>
      <c r="AB2554" s="17">
        <v>1.8212375239463021</v>
      </c>
      <c r="AC2554" s="17">
        <v>26.122356234587574</v>
      </c>
      <c r="AD2554" s="17">
        <v>1.3183160840774193</v>
      </c>
      <c r="AE2554" s="17">
        <v>1.0539029229514085</v>
      </c>
      <c r="AF2554" s="17">
        <v>66.579731487403166</v>
      </c>
      <c r="AG2554" s="17">
        <v>22.866611524434738</v>
      </c>
      <c r="AH2554" s="17">
        <v>0.37112281153229842</v>
      </c>
      <c r="AI2554" s="17">
        <v>0.48081560571338022</v>
      </c>
      <c r="AJ2554" s="17">
        <v>0.33333333333333298</v>
      </c>
      <c r="AK2554" s="17">
        <v>0.87498091682600698</v>
      </c>
      <c r="AL2554" s="17">
        <v>0.92994979931656585</v>
      </c>
      <c r="AM2554" s="17">
        <v>0.33333333333333298</v>
      </c>
      <c r="AN2554" s="17">
        <v>0.511937834968197</v>
      </c>
      <c r="AO2554" s="17">
        <v>0.59835976177223094</v>
      </c>
      <c r="AP2554" s="17">
        <v>0.33333333333333298</v>
      </c>
      <c r="AQ2554" s="17">
        <v>9.5204523450254293</v>
      </c>
      <c r="AR2554" s="17">
        <v>2.2444243630026963</v>
      </c>
      <c r="AS2554" s="17">
        <v>7.4400201089443243</v>
      </c>
      <c r="AT2554" s="17">
        <v>8.7036414324764735</v>
      </c>
      <c r="AU2554" s="17">
        <v>-0.99999999999999956</v>
      </c>
      <c r="AV2554" s="17">
        <v>-0.99999999999999956</v>
      </c>
      <c r="AW2554" s="17">
        <v>-0.99999999999999956</v>
      </c>
      <c r="AX2554" s="17">
        <v>-0.99999999999999956</v>
      </c>
      <c r="AY2554" s="17">
        <v>4.564615573119319E-2</v>
      </c>
      <c r="AZ2554" s="17">
        <v>6.81988076112853E-2</v>
      </c>
      <c r="BA2554" s="17">
        <v>0.49849137669222515</v>
      </c>
      <c r="BB2554" s="17">
        <v>3.5221644009248793E-2</v>
      </c>
      <c r="BC2554" s="17">
        <v>0.27465013484620876</v>
      </c>
      <c r="BD2554" s="17">
        <v>2.1158000414761786</v>
      </c>
      <c r="BE2554" s="17">
        <v>8.5271686100078714</v>
      </c>
      <c r="BF2554" s="17">
        <v>-0.99999999999999956</v>
      </c>
      <c r="BG2554" s="22">
        <v>371.8454448633654</v>
      </c>
    </row>
    <row r="2555" spans="1:100" x14ac:dyDescent="0.25">
      <c r="A2555">
        <v>5863</v>
      </c>
      <c r="B2555" t="s">
        <v>2284</v>
      </c>
      <c r="C2555" s="48">
        <v>2</v>
      </c>
      <c r="D2555" s="22">
        <v>1484.4400878906251</v>
      </c>
      <c r="E2555" s="17">
        <v>21.603523802105414</v>
      </c>
      <c r="F2555" s="17">
        <v>-103.34149162341311</v>
      </c>
      <c r="G2555" s="17">
        <v>-0.26231964630447152</v>
      </c>
      <c r="H2555" s="17">
        <v>0.14440377651104352</v>
      </c>
      <c r="I2555" s="17">
        <v>10.036167829978019</v>
      </c>
      <c r="J2555" s="17">
        <v>0.82743085860958665</v>
      </c>
      <c r="K2555" s="17">
        <v>-1.0000000000000016</v>
      </c>
      <c r="L2555" s="17">
        <v>-1.0000000000000016</v>
      </c>
      <c r="M2555" s="17">
        <v>-1.0000000000000016</v>
      </c>
      <c r="N2555" s="17">
        <v>9.2414433380891003E-2</v>
      </c>
      <c r="O2555" s="17">
        <v>-1.0000000000000016</v>
      </c>
      <c r="P2555" s="17">
        <v>-1.0000000000000016</v>
      </c>
      <c r="Q2555" s="17">
        <v>2.1106759200395109</v>
      </c>
      <c r="R2555" s="17">
        <v>-1.0000000000000016</v>
      </c>
      <c r="S2555" s="17">
        <v>-1.3042229801340335</v>
      </c>
      <c r="T2555" s="17">
        <v>-0.13002145553429187</v>
      </c>
      <c r="U2555" s="17">
        <v>-0.71546335244648529</v>
      </c>
      <c r="V2555" s="17">
        <v>-1.1051753042702142</v>
      </c>
      <c r="W2555" s="17">
        <v>-2.9374752820976404</v>
      </c>
      <c r="X2555" s="17">
        <v>-6.3884190462558088</v>
      </c>
      <c r="Y2555" s="17">
        <v>-0.14446677322325405</v>
      </c>
      <c r="Z2555" s="17">
        <v>10.458682573179349</v>
      </c>
      <c r="AA2555" s="17">
        <v>-1.1475340396683937</v>
      </c>
      <c r="AB2555" s="17">
        <v>-1.3670844397902231</v>
      </c>
      <c r="AC2555" s="17">
        <v>-10.48288102724662</v>
      </c>
      <c r="AD2555" s="17">
        <v>-1.4756480186238257</v>
      </c>
      <c r="AE2555" s="17">
        <v>-1.2858948696511869</v>
      </c>
      <c r="AF2555" s="17">
        <v>7.295383739200517</v>
      </c>
      <c r="AG2555" s="17">
        <v>-78.42369635513873</v>
      </c>
      <c r="AH2555" s="17">
        <v>-0.32965338291295232</v>
      </c>
      <c r="AI2555" s="17">
        <v>-0.34829035809665815</v>
      </c>
      <c r="AJ2555" s="17">
        <v>0.33333333333333298</v>
      </c>
      <c r="AK2555" s="17">
        <v>-6.0450193031332811E-2</v>
      </c>
      <c r="AL2555" s="17">
        <v>0.11293608712492587</v>
      </c>
      <c r="AM2555" s="17">
        <v>0.33333333333333298</v>
      </c>
      <c r="AN2555" s="17">
        <v>-0.33134824668188517</v>
      </c>
      <c r="AO2555" s="17">
        <v>-0.32312534222668671</v>
      </c>
      <c r="AP2555" s="17">
        <v>0.33333333333333298</v>
      </c>
      <c r="AQ2555" s="17">
        <v>-0.99269440621827076</v>
      </c>
      <c r="AR2555" s="17">
        <v>2.2444243630026963</v>
      </c>
      <c r="AS2555" s="17">
        <v>-5.9425901441112856</v>
      </c>
      <c r="AT2555" s="17">
        <v>-0.65936540282243072</v>
      </c>
      <c r="AU2555" s="17">
        <v>-1.0000000000000016</v>
      </c>
      <c r="AV2555" s="17">
        <v>-1.0000000000000016</v>
      </c>
      <c r="AW2555" s="17">
        <v>-1.0000000000000016</v>
      </c>
      <c r="AX2555" s="17">
        <v>-1.0000000000000016</v>
      </c>
      <c r="AY2555" s="17">
        <v>-9.5286330649808001E-2</v>
      </c>
      <c r="AZ2555" s="17">
        <v>1.0401477333081677</v>
      </c>
      <c r="BA2555" s="17">
        <v>-0.43587921961882092</v>
      </c>
      <c r="BB2555" s="17">
        <v>0.57650487263287764</v>
      </c>
      <c r="BC2555" s="17">
        <v>-0.24345325638796603</v>
      </c>
      <c r="BD2555" s="17">
        <v>16.548826851419605</v>
      </c>
      <c r="BE2555" s="17">
        <v>-5.4161386148975827</v>
      </c>
      <c r="BF2555" s="17">
        <v>-1.0000000000000016</v>
      </c>
      <c r="BG2555" s="22">
        <v>56.963354654072646</v>
      </c>
    </row>
    <row r="2556" spans="1:100" x14ac:dyDescent="0.25">
      <c r="A2556">
        <v>5864</v>
      </c>
      <c r="B2556" t="s">
        <v>2285</v>
      </c>
      <c r="C2556" s="48">
        <v>2</v>
      </c>
      <c r="D2556" s="22">
        <v>1521.7921582031249</v>
      </c>
      <c r="E2556" s="17">
        <v>63.403022186842108</v>
      </c>
      <c r="F2556" s="17">
        <v>-35.908717497535982</v>
      </c>
      <c r="G2556" s="17">
        <v>0.2063773983605301</v>
      </c>
      <c r="H2556" s="17">
        <v>4.4197385074512976</v>
      </c>
      <c r="I2556" s="17">
        <v>42.860035069243267</v>
      </c>
      <c r="J2556" s="17">
        <v>8.9343768641431893</v>
      </c>
      <c r="K2556" s="17">
        <v>-1.0000000000000004</v>
      </c>
      <c r="L2556" s="17">
        <v>-1.0000000000000004</v>
      </c>
      <c r="M2556" s="17">
        <v>-1.0000000000000004</v>
      </c>
      <c r="N2556" s="17">
        <v>0.20921358241575888</v>
      </c>
      <c r="O2556" s="17">
        <v>-1.0000000000000004</v>
      </c>
      <c r="P2556" s="17">
        <v>-1.0000000000000004</v>
      </c>
      <c r="Q2556" s="17">
        <v>3.3653745965890627</v>
      </c>
      <c r="R2556" s="17">
        <v>-1.0000000000000004</v>
      </c>
      <c r="S2556" s="17">
        <v>0.33215976138508663</v>
      </c>
      <c r="T2556" s="17">
        <v>5.3652055102238083E-2</v>
      </c>
      <c r="U2556" s="17">
        <v>-0.16507780226617391</v>
      </c>
      <c r="V2556" s="17">
        <v>-0.38399227671802116</v>
      </c>
      <c r="W2556" s="17">
        <v>0.71696565837253634</v>
      </c>
      <c r="X2556" s="17">
        <v>-1.8858129277463656</v>
      </c>
      <c r="Y2556" s="17">
        <v>2.0782639948144138E-2</v>
      </c>
      <c r="Z2556" s="17">
        <v>25.631097217861889</v>
      </c>
      <c r="AA2556" s="17">
        <v>-3.0103204382985749E-2</v>
      </c>
      <c r="AB2556" s="17">
        <v>0.24359334085535078</v>
      </c>
      <c r="AC2556" s="17">
        <v>8.0093675547626475</v>
      </c>
      <c r="AD2556" s="17">
        <v>-6.4192101898181364E-2</v>
      </c>
      <c r="AE2556" s="17">
        <v>-0.10387487336075141</v>
      </c>
      <c r="AF2556" s="17">
        <v>37.244674539866452</v>
      </c>
      <c r="AG2556" s="17">
        <v>-27.253817606387539</v>
      </c>
      <c r="AH2556" s="17">
        <v>2.4365018752960044E-2</v>
      </c>
      <c r="AI2556" s="17">
        <v>7.0557728419838317E-2</v>
      </c>
      <c r="AJ2556" s="17">
        <v>0.33333333333333298</v>
      </c>
      <c r="AK2556" s="17">
        <v>0.4121112738181783</v>
      </c>
      <c r="AL2556" s="17">
        <v>0.52567540507248389</v>
      </c>
      <c r="AM2556" s="17">
        <v>0.33333333333333298</v>
      </c>
      <c r="AN2556" s="17">
        <v>9.4663357506812734E-2</v>
      </c>
      <c r="AO2556" s="17">
        <v>0.1423908757362945</v>
      </c>
      <c r="AP2556" s="17">
        <v>0.33333333333333298</v>
      </c>
      <c r="AQ2556" s="17">
        <v>4.3183413265248589</v>
      </c>
      <c r="AR2556" s="17">
        <v>2.2444243630026963</v>
      </c>
      <c r="AS2556" s="17">
        <v>0.81804232237118857</v>
      </c>
      <c r="AT2556" s="17">
        <v>4.0706421814727216</v>
      </c>
      <c r="AU2556" s="17">
        <v>-1.0000000000000004</v>
      </c>
      <c r="AV2556" s="17">
        <v>-1.0000000000000004</v>
      </c>
      <c r="AW2556" s="17">
        <v>-1.0000000000000004</v>
      </c>
      <c r="AX2556" s="17">
        <v>-1.0000000000000004</v>
      </c>
      <c r="AY2556" s="17">
        <v>-2.4090000113921137E-2</v>
      </c>
      <c r="AZ2556" s="17">
        <v>0.54913818146615911</v>
      </c>
      <c r="BA2556" s="17">
        <v>3.6146496567953712E-2</v>
      </c>
      <c r="BB2556" s="17">
        <v>0.30305919202211512</v>
      </c>
      <c r="BC2556" s="17">
        <v>1.8282424584486368E-2</v>
      </c>
      <c r="BD2556" s="17">
        <v>9.2575445233972236</v>
      </c>
      <c r="BE2556" s="17">
        <v>1.6277469748596238</v>
      </c>
      <c r="BF2556" s="17">
        <v>-1.0000000000000004</v>
      </c>
      <c r="BG2556" s="22">
        <v>114.4571421025978</v>
      </c>
    </row>
    <row r="2557" spans="1:100" x14ac:dyDescent="0.25">
      <c r="A2557">
        <v>5865</v>
      </c>
      <c r="B2557" t="s">
        <v>2286</v>
      </c>
      <c r="C2557" s="48">
        <v>3</v>
      </c>
      <c r="D2557" s="22">
        <v>1499.9544190153531</v>
      </c>
      <c r="E2557" s="17">
        <v>96.437969436167279</v>
      </c>
      <c r="F2557" s="17">
        <v>-20.810965688673669</v>
      </c>
      <c r="G2557" s="17">
        <v>0.32313069632506641</v>
      </c>
      <c r="H2557" s="17">
        <v>8.0996989443886456</v>
      </c>
      <c r="I2557" s="17">
        <v>58.556187775295442</v>
      </c>
      <c r="J2557" s="17">
        <v>23.54453432556479</v>
      </c>
      <c r="K2557" s="17">
        <v>-1.0000000000000018</v>
      </c>
      <c r="L2557" s="17">
        <v>-1.0000000000000018</v>
      </c>
      <c r="M2557" s="17">
        <v>-1.0000000000000018</v>
      </c>
      <c r="N2557" s="17">
        <v>0.40034647850505606</v>
      </c>
      <c r="O2557" s="17">
        <v>-1.0000000000000018</v>
      </c>
      <c r="P2557" s="17">
        <v>-1.0000000000000018</v>
      </c>
      <c r="Q2557" s="17">
        <v>3.9341621003689689</v>
      </c>
      <c r="R2557" s="17">
        <v>-1.0000000000000018</v>
      </c>
      <c r="S2557" s="17">
        <v>2.4773522176907892</v>
      </c>
      <c r="T2557" s="17">
        <v>0.36615848301689913</v>
      </c>
      <c r="U2557" s="17">
        <v>-0.3945837956809477</v>
      </c>
      <c r="V2557" s="17">
        <v>-2.4483064374001939</v>
      </c>
      <c r="W2557" s="17">
        <v>4.1655368440196829</v>
      </c>
      <c r="X2557" s="17">
        <v>5.78470187992232</v>
      </c>
      <c r="Y2557" s="17">
        <v>0.11311902844657579</v>
      </c>
      <c r="Z2557" s="17">
        <v>30.186133505612347</v>
      </c>
      <c r="AA2557" s="17">
        <v>1.6542274845185934</v>
      </c>
      <c r="AB2557" s="17">
        <v>0.46516270717301628</v>
      </c>
      <c r="AC2557" s="17">
        <v>21.802446511561069</v>
      </c>
      <c r="AD2557" s="17">
        <v>-1.0845341567887874</v>
      </c>
      <c r="AE2557" s="17">
        <v>-0.51217618126401088</v>
      </c>
      <c r="AF2557" s="17">
        <v>51.941566543082445</v>
      </c>
      <c r="AG2557" s="17">
        <v>-7.6222370030597615</v>
      </c>
      <c r="AH2557" s="17">
        <v>-2.6401619043461725E-2</v>
      </c>
      <c r="AI2557" s="17">
        <v>0.11308992282994883</v>
      </c>
      <c r="AJ2557" s="17">
        <v>0.33333333333333298</v>
      </c>
      <c r="AK2557" s="17">
        <v>1.1086356795352781</v>
      </c>
      <c r="AL2557" s="17">
        <v>0.97330042984760345</v>
      </c>
      <c r="AM2557" s="17">
        <v>0.33333333333333298</v>
      </c>
      <c r="AN2557" s="17">
        <v>0.16772492615258178</v>
      </c>
      <c r="AO2557" s="17">
        <v>0.23653389376503919</v>
      </c>
      <c r="AP2557" s="17">
        <v>0.33333333333333298</v>
      </c>
      <c r="AQ2557" s="17">
        <v>6.6146212322129587</v>
      </c>
      <c r="AR2557" s="17">
        <v>0.85657263614273482</v>
      </c>
      <c r="AS2557" s="17">
        <v>11.103890716745347</v>
      </c>
      <c r="AT2557" s="17">
        <v>11.584070972676706</v>
      </c>
      <c r="AU2557" s="17">
        <v>-1.0000000000000018</v>
      </c>
      <c r="AV2557" s="17">
        <v>-1.0000000000000018</v>
      </c>
      <c r="AW2557" s="17">
        <v>-1.0000000000000018</v>
      </c>
      <c r="AX2557" s="17">
        <v>-1.0000000000000018</v>
      </c>
      <c r="AY2557" s="17">
        <v>8.4694652736490114E-2</v>
      </c>
      <c r="AZ2557" s="17">
        <v>-4.1115042533742402E-3</v>
      </c>
      <c r="BA2557" s="17">
        <v>-0.51690015448202031</v>
      </c>
      <c r="BB2557" s="17">
        <v>0.73285423024727092</v>
      </c>
      <c r="BC2557" s="17">
        <v>0.35288196653314235</v>
      </c>
      <c r="BD2557" s="17">
        <v>18.300798234914907</v>
      </c>
      <c r="BE2557" s="17">
        <v>6.237548390918457</v>
      </c>
      <c r="BF2557" s="17">
        <v>-1.0000000000000018</v>
      </c>
      <c r="CU2557" t="e">
        <v>#N/A</v>
      </c>
      <c r="CV2557" t="e">
        <v>#N/A</v>
      </c>
    </row>
    <row r="2558" spans="1:100" x14ac:dyDescent="0.25">
      <c r="A2558">
        <v>5866</v>
      </c>
      <c r="B2558" t="s">
        <v>2287</v>
      </c>
      <c r="C2558" s="48">
        <v>2</v>
      </c>
      <c r="D2558" s="22">
        <v>1484.48017578125</v>
      </c>
      <c r="E2558" s="17">
        <v>101.89896354862933</v>
      </c>
      <c r="F2558" s="17">
        <v>26.194614334797965</v>
      </c>
      <c r="G2558" s="17">
        <v>0.63803171587873608</v>
      </c>
      <c r="H2558" s="17">
        <v>8.3571789424873977</v>
      </c>
      <c r="I2558" s="17">
        <v>73.089720049655597</v>
      </c>
      <c r="J2558" s="17">
        <v>16.400603257093302</v>
      </c>
      <c r="K2558" s="17">
        <v>-0.99999999999999956</v>
      </c>
      <c r="L2558" s="17">
        <v>-0.99999999999999956</v>
      </c>
      <c r="M2558" s="17">
        <v>-0.99999999999999956</v>
      </c>
      <c r="N2558" s="17">
        <v>0.3167816960559639</v>
      </c>
      <c r="O2558" s="17">
        <v>-0.99999999999999956</v>
      </c>
      <c r="P2558" s="17">
        <v>-0.99999999999999956</v>
      </c>
      <c r="Q2558" s="17">
        <v>4.5209101543267813</v>
      </c>
      <c r="R2558" s="17">
        <v>-0.99999999999999956</v>
      </c>
      <c r="S2558" s="17">
        <v>1.8392135897143591</v>
      </c>
      <c r="T2558" s="17">
        <v>0.22280922129826491</v>
      </c>
      <c r="U2558" s="17">
        <v>0.34180889936594516</v>
      </c>
      <c r="V2558" s="17">
        <v>0.28019319470148912</v>
      </c>
      <c r="W2558" s="17">
        <v>4.0825836583680806</v>
      </c>
      <c r="X2558" s="17">
        <v>2.2609368614007943</v>
      </c>
      <c r="Y2558" s="17">
        <v>0.17297182798487917</v>
      </c>
      <c r="Z2558" s="17">
        <v>39.60438414830265</v>
      </c>
      <c r="AA2558" s="17">
        <v>0.99901325809369568</v>
      </c>
      <c r="AB2558" s="17">
        <v>1.7269737591023526</v>
      </c>
      <c r="AC2558" s="17">
        <v>25.040110615558973</v>
      </c>
      <c r="AD2558" s="17">
        <v>1.2357116362973675</v>
      </c>
      <c r="AE2558" s="17">
        <v>0.9847260482778728</v>
      </c>
      <c r="AF2558" s="17">
        <v>64.826970668820636</v>
      </c>
      <c r="AG2558" s="17">
        <v>19.871930977260121</v>
      </c>
      <c r="AH2558" s="17">
        <v>0.35040413783724628</v>
      </c>
      <c r="AI2558" s="17">
        <v>0.45630282109117948</v>
      </c>
      <c r="AJ2558" s="17">
        <v>0.33333333333333298</v>
      </c>
      <c r="AK2558" s="17">
        <v>0.84732459504601709</v>
      </c>
      <c r="AL2558" s="17">
        <v>0.90579452600468924</v>
      </c>
      <c r="AM2558" s="17">
        <v>0.33333333333333298</v>
      </c>
      <c r="AN2558" s="17">
        <v>0.48700581059896431</v>
      </c>
      <c r="AO2558" s="17">
        <v>0.57111575814320026</v>
      </c>
      <c r="AP2558" s="17">
        <v>0.33333333333333298</v>
      </c>
      <c r="AQ2558" s="17">
        <v>9.2096277782468086</v>
      </c>
      <c r="AR2558" s="17">
        <v>2.2444243630026963</v>
      </c>
      <c r="AS2558" s="17">
        <v>7.0443589303556156</v>
      </c>
      <c r="AT2558" s="17">
        <v>8.4268211224220408</v>
      </c>
      <c r="AU2558" s="17">
        <v>-0.99999999999999956</v>
      </c>
      <c r="AV2558" s="17">
        <v>-0.99999999999999956</v>
      </c>
      <c r="AW2558" s="17">
        <v>-0.99999999999999956</v>
      </c>
      <c r="AX2558" s="17">
        <v>-0.99999999999999956</v>
      </c>
      <c r="AY2558" s="17">
        <v>4.1479441419968878E-2</v>
      </c>
      <c r="AZ2558" s="17">
        <v>9.6934790367822043E-2</v>
      </c>
      <c r="BA2558" s="17">
        <v>0.47086640933649931</v>
      </c>
      <c r="BB2558" s="17">
        <v>5.1224856845745098E-2</v>
      </c>
      <c r="BC2558" s="17">
        <v>0.25933224136128752</v>
      </c>
      <c r="BD2558" s="17">
        <v>2.5425171235880755</v>
      </c>
      <c r="BE2558" s="17">
        <v>8.1149302450169376</v>
      </c>
      <c r="BF2558" s="17">
        <v>-0.99999999999999956</v>
      </c>
      <c r="BG2558" s="22">
        <v>69.638755582719796</v>
      </c>
    </row>
    <row r="2559" spans="1:100" x14ac:dyDescent="0.25">
      <c r="A2559">
        <v>5869</v>
      </c>
      <c r="B2559" t="s">
        <v>2288</v>
      </c>
      <c r="C2559" s="48">
        <v>2</v>
      </c>
      <c r="D2559" s="22">
        <v>1451.959228515625</v>
      </c>
      <c r="E2559" s="17">
        <v>55.752489241832791</v>
      </c>
      <c r="F2559" s="17">
        <v>-48.250890967535717</v>
      </c>
      <c r="G2559" s="17">
        <v>0.1205921061918695</v>
      </c>
      <c r="H2559" s="17">
        <v>3.6372269828167187</v>
      </c>
      <c r="I2559" s="17">
        <v>36.85230561313314</v>
      </c>
      <c r="J2559" s="17">
        <v>7.4505682086452012</v>
      </c>
      <c r="K2559" s="17">
        <v>-1.0000000000000007</v>
      </c>
      <c r="L2559" s="17">
        <v>-1.0000000000000007</v>
      </c>
      <c r="M2559" s="17">
        <v>-1.0000000000000007</v>
      </c>
      <c r="N2559" s="17">
        <v>0.1878359158845595</v>
      </c>
      <c r="O2559" s="17">
        <v>-1.0000000000000007</v>
      </c>
      <c r="P2559" s="17">
        <v>-1.0000000000000007</v>
      </c>
      <c r="Q2559" s="17">
        <v>3.135727975650016</v>
      </c>
      <c r="R2559" s="17">
        <v>-1.0000000000000007</v>
      </c>
      <c r="S2559" s="17">
        <v>3.2653773073797909E-2</v>
      </c>
      <c r="T2559" s="17">
        <v>2.0034420954661625E-2</v>
      </c>
      <c r="U2559" s="17">
        <v>-0.26581448444724814</v>
      </c>
      <c r="V2559" s="17">
        <v>-0.51598990168675363</v>
      </c>
      <c r="W2559" s="17">
        <v>4.8095889809307568E-2</v>
      </c>
      <c r="X2559" s="17">
        <v>-2.7099217754409497</v>
      </c>
      <c r="Y2559" s="17">
        <v>-9.4628445305137004E-3</v>
      </c>
      <c r="Z2559" s="17">
        <v>22.854100780582353</v>
      </c>
      <c r="AA2559" s="17">
        <v>-0.23462578837270109</v>
      </c>
      <c r="AB2559" s="17">
        <v>-5.1207886451316575E-2</v>
      </c>
      <c r="AC2559" s="17">
        <v>4.6247442346028027</v>
      </c>
      <c r="AD2559" s="17">
        <v>-0.32252989083396799</v>
      </c>
      <c r="AE2559" s="17">
        <v>-0.32021916630044578</v>
      </c>
      <c r="AF2559" s="17">
        <v>31.763076798161823</v>
      </c>
      <c r="AG2559" s="17">
        <v>-36.619404713585993</v>
      </c>
      <c r="AH2559" s="17">
        <v>-4.0430721620651699E-2</v>
      </c>
      <c r="AI2559" s="17">
        <v>-6.1037438149259549E-3</v>
      </c>
      <c r="AJ2559" s="17">
        <v>0.33333333333333298</v>
      </c>
      <c r="AK2559" s="17">
        <v>0.32561867916076798</v>
      </c>
      <c r="AL2559" s="17">
        <v>0.45013201647499046</v>
      </c>
      <c r="AM2559" s="17">
        <v>0.33333333333333298</v>
      </c>
      <c r="AN2559" s="17">
        <v>1.6690751644345747E-2</v>
      </c>
      <c r="AO2559" s="17">
        <v>5.718776805349024E-2</v>
      </c>
      <c r="AP2559" s="17">
        <v>0.33333333333333298</v>
      </c>
      <c r="AQ2559" s="17">
        <v>3.3462661721419051</v>
      </c>
      <c r="AR2559" s="17">
        <v>2.2444243630026963</v>
      </c>
      <c r="AS2559" s="17">
        <v>-0.41935150800095844</v>
      </c>
      <c r="AT2559" s="17">
        <v>3.2049122025931696</v>
      </c>
      <c r="AU2559" s="17">
        <v>-1.0000000000000007</v>
      </c>
      <c r="AV2559" s="17">
        <v>-1.0000000000000007</v>
      </c>
      <c r="AW2559" s="17">
        <v>-1.0000000000000007</v>
      </c>
      <c r="AX2559" s="17">
        <v>-1.0000000000000007</v>
      </c>
      <c r="AY2559" s="17">
        <v>-3.712101468053304E-2</v>
      </c>
      <c r="AZ2559" s="17">
        <v>0.63900731621283924</v>
      </c>
      <c r="BA2559" s="17">
        <v>-5.0248040020485385E-2</v>
      </c>
      <c r="BB2559" s="17">
        <v>0.35310776363241558</v>
      </c>
      <c r="BC2559" s="17">
        <v>-2.962287398472771E-2</v>
      </c>
      <c r="BD2559" s="17">
        <v>10.59206282666635</v>
      </c>
      <c r="BE2559" s="17">
        <v>0.33850952350800956</v>
      </c>
      <c r="BF2559" s="17">
        <v>-1.0000000000000007</v>
      </c>
      <c r="BG2559" s="22">
        <v>-31.009753193116694</v>
      </c>
    </row>
    <row r="2560" spans="1:100" x14ac:dyDescent="0.25">
      <c r="A2560">
        <v>5870</v>
      </c>
      <c r="B2560" t="s">
        <v>2289</v>
      </c>
      <c r="C2560" s="48">
        <v>2</v>
      </c>
      <c r="D2560" s="22">
        <v>1437.1331152343751</v>
      </c>
      <c r="E2560" s="17">
        <v>36.185559935035599</v>
      </c>
      <c r="F2560" s="17">
        <v>-79.817114852271771</v>
      </c>
      <c r="G2560" s="17">
        <v>-9.881153006357607E-2</v>
      </c>
      <c r="H2560" s="17">
        <v>1.6358830510495874</v>
      </c>
      <c r="I2560" s="17">
        <v>21.486994672441917</v>
      </c>
      <c r="J2560" s="17">
        <v>3.655593495689752</v>
      </c>
      <c r="K2560" s="17">
        <v>-1.0000000000000013</v>
      </c>
      <c r="L2560" s="17">
        <v>-1.0000000000000013</v>
      </c>
      <c r="M2560" s="17">
        <v>-1.0000000000000013</v>
      </c>
      <c r="N2560" s="17">
        <v>0.13316060205127539</v>
      </c>
      <c r="O2560" s="17">
        <v>-1.0000000000000013</v>
      </c>
      <c r="P2560" s="17">
        <v>-1.0000000000000013</v>
      </c>
      <c r="Q2560" s="17">
        <v>2.5483859917964047</v>
      </c>
      <c r="R2560" s="17">
        <v>-1.0000000000000013</v>
      </c>
      <c r="S2560" s="17">
        <v>-0.73335985530647751</v>
      </c>
      <c r="T2560" s="17">
        <v>-6.5945716057427162E-2</v>
      </c>
      <c r="U2560" s="17">
        <v>-0.52345765166270253</v>
      </c>
      <c r="V2560" s="17">
        <v>-0.85358575481135857</v>
      </c>
      <c r="W2560" s="17">
        <v>-1.6625989821692588</v>
      </c>
      <c r="X2560" s="17">
        <v>-4.8176546196560794</v>
      </c>
      <c r="Y2560" s="17">
        <v>-8.6818404057878079E-2</v>
      </c>
      <c r="Z2560" s="17">
        <v>15.751681463648055</v>
      </c>
      <c r="AA2560" s="17">
        <v>-0.75771077752771299</v>
      </c>
      <c r="AB2560" s="17">
        <v>-0.80518866344143425</v>
      </c>
      <c r="AC2560" s="17">
        <v>-4.0317357402866207</v>
      </c>
      <c r="AD2560" s="17">
        <v>-0.9832521293648524</v>
      </c>
      <c r="AE2560" s="17">
        <v>-0.87353924430121754</v>
      </c>
      <c r="AF2560" s="17">
        <v>17.743395258171653</v>
      </c>
      <c r="AG2560" s="17">
        <v>-60.572740011978141</v>
      </c>
      <c r="AH2560" s="17">
        <v>-0.20615168255045296</v>
      </c>
      <c r="AI2560" s="17">
        <v>-0.20217238616371108</v>
      </c>
      <c r="AJ2560" s="17">
        <v>0.33333333333333298</v>
      </c>
      <c r="AK2560" s="17">
        <v>0.10440605287869731</v>
      </c>
      <c r="AL2560" s="17">
        <v>0.25692297405823822</v>
      </c>
      <c r="AM2560" s="17">
        <v>0.33333333333333298</v>
      </c>
      <c r="AN2560" s="17">
        <v>-0.18273123343094305</v>
      </c>
      <c r="AO2560" s="17">
        <v>-0.16072687877335651</v>
      </c>
      <c r="AP2560" s="17">
        <v>0.33333333333333298</v>
      </c>
      <c r="AQ2560" s="17">
        <v>0.86009612837875249</v>
      </c>
      <c r="AR2560" s="17">
        <v>2.2444243630026963</v>
      </c>
      <c r="AS2560" s="17">
        <v>-3.58409803972501</v>
      </c>
      <c r="AT2560" s="17">
        <v>0.99072955449915323</v>
      </c>
      <c r="AU2560" s="17">
        <v>-1.0000000000000013</v>
      </c>
      <c r="AV2560" s="17">
        <v>-1.0000000000000013</v>
      </c>
      <c r="AW2560" s="17">
        <v>-1.0000000000000013</v>
      </c>
      <c r="AX2560" s="17">
        <v>-1.0000000000000013</v>
      </c>
      <c r="AY2560" s="17">
        <v>-7.0449011913336204E-2</v>
      </c>
      <c r="AZ2560" s="17">
        <v>0.86885574887639971</v>
      </c>
      <c r="BA2560" s="17">
        <v>-0.2712098739306632</v>
      </c>
      <c r="BB2560" s="17">
        <v>0.48111150790016011</v>
      </c>
      <c r="BC2560" s="17">
        <v>-0.1521450037843641</v>
      </c>
      <c r="BD2560" s="17">
        <v>14.005213973963601</v>
      </c>
      <c r="BE2560" s="17">
        <v>-2.9588317534455699</v>
      </c>
      <c r="BF2560" s="17">
        <v>-1.0000000000000013</v>
      </c>
      <c r="BG2560" s="22">
        <v>632.857107807494</v>
      </c>
    </row>
    <row r="2561" spans="1:100" x14ac:dyDescent="0.25">
      <c r="A2561">
        <v>5871</v>
      </c>
      <c r="B2561" t="s">
        <v>2290</v>
      </c>
      <c r="C2561" s="48">
        <v>3</v>
      </c>
      <c r="D2561" s="22">
        <v>1430.0734409135741</v>
      </c>
      <c r="E2561" s="17">
        <v>40.371915124138411</v>
      </c>
      <c r="F2561" s="17">
        <v>-52.22234352808087</v>
      </c>
      <c r="G2561" s="17">
        <v>1.9323363348022052E-2</v>
      </c>
      <c r="H2561" s="17">
        <v>5.5328103203941614</v>
      </c>
      <c r="I2561" s="17">
        <v>27.778087273777199</v>
      </c>
      <c r="J2561" s="17">
        <v>9.9542284314176808</v>
      </c>
      <c r="K2561" s="17">
        <v>-0.99999999999999944</v>
      </c>
      <c r="L2561" s="17">
        <v>-0.99999999999999944</v>
      </c>
      <c r="M2561" s="17">
        <v>-0.99999999999999944</v>
      </c>
      <c r="N2561" s="17">
        <v>0.17119577106374434</v>
      </c>
      <c r="O2561" s="17">
        <v>-0.99999999999999944</v>
      </c>
      <c r="P2561" s="17">
        <v>-0.99999999999999944</v>
      </c>
      <c r="Q2561" s="17">
        <v>4.475313646568627</v>
      </c>
      <c r="R2561" s="17">
        <v>-0.99999999999999944</v>
      </c>
      <c r="S2561" s="17">
        <v>-0.39855979874480574</v>
      </c>
      <c r="T2561" s="17">
        <v>-2.8656578790763599E-2</v>
      </c>
      <c r="U2561" s="17">
        <v>0.92730813565757109</v>
      </c>
      <c r="V2561" s="17">
        <v>0.93217719010429301</v>
      </c>
      <c r="W2561" s="17">
        <v>1.0574966738255311</v>
      </c>
      <c r="X2561" s="17">
        <v>2.6465852718034077</v>
      </c>
      <c r="Y2561" s="17">
        <v>9.5602434961954613E-2</v>
      </c>
      <c r="Z2561" s="17">
        <v>30.540231871373166</v>
      </c>
      <c r="AA2561" s="17">
        <v>0.21325169014773052</v>
      </c>
      <c r="AB2561" s="17">
        <v>0.46108737110704678</v>
      </c>
      <c r="AC2561" s="17">
        <v>-8.3671839860091595</v>
      </c>
      <c r="AD2561" s="17">
        <v>5.0066998913488172</v>
      </c>
      <c r="AE2561" s="17">
        <v>-1.9345674171337608</v>
      </c>
      <c r="AF2561" s="17">
        <v>20.699567839337277</v>
      </c>
      <c r="AG2561" s="17">
        <v>-38.677504843262177</v>
      </c>
      <c r="AH2561" s="17">
        <v>0.98410867277232994</v>
      </c>
      <c r="AI2561" s="17">
        <v>1.0178629497482365</v>
      </c>
      <c r="AJ2561" s="17">
        <v>0.33333333333333298</v>
      </c>
      <c r="AK2561" s="17">
        <v>0.38424651461705828</v>
      </c>
      <c r="AL2561" s="17">
        <v>0.40292022654047954</v>
      </c>
      <c r="AM2561" s="17">
        <v>0.33333333333333298</v>
      </c>
      <c r="AN2561" s="17">
        <v>-0.23981035780000326</v>
      </c>
      <c r="AO2561" s="17">
        <v>-5.0792894007325728E-3</v>
      </c>
      <c r="AP2561" s="17">
        <v>0.33333333333333298</v>
      </c>
      <c r="AQ2561" s="17">
        <v>7.078519434439916</v>
      </c>
      <c r="AR2561" s="17">
        <v>2.0741102286410711</v>
      </c>
      <c r="AS2561" s="17">
        <v>3.9876504256288086</v>
      </c>
      <c r="AT2561" s="17">
        <v>3.8924677771478016</v>
      </c>
      <c r="AU2561" s="17">
        <v>-0.99999999999999944</v>
      </c>
      <c r="AV2561" s="17">
        <v>-0.99999999999999944</v>
      </c>
      <c r="AW2561" s="17">
        <v>-0.99999999999999944</v>
      </c>
      <c r="AX2561" s="17">
        <v>-0.99999999999999944</v>
      </c>
      <c r="AY2561" s="17">
        <v>-7.8750743275908933E-2</v>
      </c>
      <c r="AZ2561" s="17">
        <v>-0.17418920708288743</v>
      </c>
      <c r="BA2561" s="17">
        <v>-0.23267077139935019</v>
      </c>
      <c r="BB2561" s="17">
        <v>0.16131979513612826</v>
      </c>
      <c r="BC2561" s="17">
        <v>-6.4904619854748602E-2</v>
      </c>
      <c r="BD2561" s="17">
        <v>3.162048842988765</v>
      </c>
      <c r="BE2561" s="17">
        <v>-2.7859693533654668</v>
      </c>
      <c r="BF2561" s="17">
        <v>-0.99999999999999944</v>
      </c>
      <c r="CU2561" t="e">
        <v>#N/A</v>
      </c>
      <c r="CV2561" t="e">
        <v>#N/A</v>
      </c>
    </row>
    <row r="2562" spans="1:100" x14ac:dyDescent="0.25">
      <c r="A2562">
        <v>5872</v>
      </c>
      <c r="B2562" t="s">
        <v>830</v>
      </c>
      <c r="C2562" s="48">
        <v>2</v>
      </c>
      <c r="D2562" s="22">
        <v>1489.9703027343749</v>
      </c>
      <c r="E2562" s="17">
        <v>109.2015185306746</v>
      </c>
      <c r="F2562" s="17">
        <v>37.975414575833206</v>
      </c>
      <c r="G2562" s="17">
        <v>0.71991513723190037</v>
      </c>
      <c r="H2562" s="17">
        <v>9.1040985981246862</v>
      </c>
      <c r="I2562" s="17">
        <v>78.824193057724415</v>
      </c>
      <c r="J2562" s="17">
        <v>17.816922141998852</v>
      </c>
      <c r="K2562" s="17">
        <v>-0.99999999999999944</v>
      </c>
      <c r="L2562" s="17">
        <v>-0.99999999999999944</v>
      </c>
      <c r="M2562" s="17">
        <v>-0.99999999999999944</v>
      </c>
      <c r="N2562" s="17">
        <v>0.33718701766610731</v>
      </c>
      <c r="O2562" s="17">
        <v>-0.99999999999999944</v>
      </c>
      <c r="P2562" s="17">
        <v>-0.99999999999999944</v>
      </c>
      <c r="Q2562" s="17">
        <v>4.7401114946650731</v>
      </c>
      <c r="R2562" s="17">
        <v>-0.99999999999999944</v>
      </c>
      <c r="S2562" s="17">
        <v>2.125096803709503</v>
      </c>
      <c r="T2562" s="17">
        <v>0.25489778604186281</v>
      </c>
      <c r="U2562" s="17">
        <v>0.43796365951451677</v>
      </c>
      <c r="V2562" s="17">
        <v>0.40618702032933074</v>
      </c>
      <c r="W2562" s="17">
        <v>4.7210304562407917</v>
      </c>
      <c r="X2562" s="17">
        <v>3.0475618213528306</v>
      </c>
      <c r="Y2562" s="17">
        <v>0.20184162240986447</v>
      </c>
      <c r="Z2562" s="17">
        <v>42.255071272185489</v>
      </c>
      <c r="AA2562" s="17">
        <v>1.1942333068654813</v>
      </c>
      <c r="AB2562" s="17">
        <v>2.0083662041326966</v>
      </c>
      <c r="AC2562" s="17">
        <v>28.270787232029626</v>
      </c>
      <c r="AD2562" s="17">
        <v>1.4822991513376407</v>
      </c>
      <c r="AE2562" s="17">
        <v>1.1912301056552645</v>
      </c>
      <c r="AF2562" s="17">
        <v>70.059242614576505</v>
      </c>
      <c r="AG2562" s="17">
        <v>28.81153234634721</v>
      </c>
      <c r="AH2562" s="17">
        <v>0.41225269924881403</v>
      </c>
      <c r="AI2562" s="17">
        <v>0.52947741167497608</v>
      </c>
      <c r="AJ2562" s="17">
        <v>0.33333333333333298</v>
      </c>
      <c r="AK2562" s="17">
        <v>0.92988314783775672</v>
      </c>
      <c r="AL2562" s="17">
        <v>0.97790188803141898</v>
      </c>
      <c r="AM2562" s="17">
        <v>0.33333333333333298</v>
      </c>
      <c r="AN2562" s="17">
        <v>0.56143189901617041</v>
      </c>
      <c r="AO2562" s="17">
        <v>0.6524434751750815</v>
      </c>
      <c r="AP2562" s="17">
        <v>0.33333333333333298</v>
      </c>
      <c r="AQ2562" s="17">
        <v>10.137488923684048</v>
      </c>
      <c r="AR2562" s="17">
        <v>2.2444243630026963</v>
      </c>
      <c r="AS2562" s="17">
        <v>8.2254709581955545</v>
      </c>
      <c r="AT2562" s="17">
        <v>9.2531741119215365</v>
      </c>
      <c r="AU2562" s="17">
        <v>-0.99999999999999944</v>
      </c>
      <c r="AV2562" s="17">
        <v>-0.99999999999999944</v>
      </c>
      <c r="AW2562" s="17">
        <v>-0.99999999999999944</v>
      </c>
      <c r="AX2562" s="17">
        <v>-0.99999999999999944</v>
      </c>
      <c r="AY2562" s="17">
        <v>5.3917751408110566E-2</v>
      </c>
      <c r="AZ2562" s="17">
        <v>1.1153276531641887E-2</v>
      </c>
      <c r="BA2562" s="17">
        <v>0.55333136414686401</v>
      </c>
      <c r="BB2562" s="17">
        <v>3.4527018097399997E-3</v>
      </c>
      <c r="BC2562" s="17">
        <v>0.30505860830166998</v>
      </c>
      <c r="BD2562" s="17">
        <v>1.2686982466265944</v>
      </c>
      <c r="BE2562" s="17">
        <v>9.34552783097317</v>
      </c>
      <c r="BF2562" s="17">
        <v>-0.99999999999999944</v>
      </c>
      <c r="BG2562" s="22">
        <v>401.61211308122893</v>
      </c>
    </row>
    <row r="2563" spans="1:100" x14ac:dyDescent="0.25">
      <c r="A2563">
        <v>5874</v>
      </c>
      <c r="B2563" t="s">
        <v>3095</v>
      </c>
      <c r="C2563" s="48">
        <v>3</v>
      </c>
      <c r="D2563" s="22">
        <v>1460.5374859788424</v>
      </c>
      <c r="E2563" s="17">
        <v>75.713639571648329</v>
      </c>
      <c r="F2563" s="17">
        <v>-26.10452824659675</v>
      </c>
      <c r="G2563" s="17">
        <v>0.34946540625699574</v>
      </c>
      <c r="H2563" s="17">
        <v>1.5507685905235438</v>
      </c>
      <c r="I2563" s="17">
        <v>75.138323281579559</v>
      </c>
      <c r="J2563" s="17">
        <v>-1.5754399992031727</v>
      </c>
      <c r="K2563" s="17">
        <v>-0.99999999999999867</v>
      </c>
      <c r="L2563" s="17">
        <v>-0.99999999999999867</v>
      </c>
      <c r="M2563" s="17">
        <v>-0.99999999999999867</v>
      </c>
      <c r="N2563" s="17">
        <v>-1.8707269202139342E-2</v>
      </c>
      <c r="O2563" s="17">
        <v>-0.99999999999999867</v>
      </c>
      <c r="P2563" s="17">
        <v>-0.99999999999999867</v>
      </c>
      <c r="Q2563" s="17">
        <v>1.7198424539521986</v>
      </c>
      <c r="R2563" s="17">
        <v>-0.99999999999999867</v>
      </c>
      <c r="S2563" s="17">
        <v>-7.1403763455965094E-2</v>
      </c>
      <c r="T2563" s="17">
        <v>-3.1100220907830815E-2</v>
      </c>
      <c r="U2563" s="17">
        <v>-1.3133168258362337E-2</v>
      </c>
      <c r="V2563" s="17">
        <v>-4.6108681431919884E-3</v>
      </c>
      <c r="W2563" s="17">
        <v>-0.16907386342865491</v>
      </c>
      <c r="X2563" s="17">
        <v>-3.4233192005559503</v>
      </c>
      <c r="Y2563" s="17">
        <v>-8.0968751987905881E-3</v>
      </c>
      <c r="Z2563" s="17">
        <v>39.572804101653787</v>
      </c>
      <c r="AA2563" s="17">
        <v>-0.10102537392420595</v>
      </c>
      <c r="AB2563" s="17">
        <v>-0.87042108022384057</v>
      </c>
      <c r="AC2563" s="17">
        <v>30.822222127895138</v>
      </c>
      <c r="AD2563" s="17">
        <v>0.13551991425845192</v>
      </c>
      <c r="AE2563" s="17">
        <v>1.6014877915630055</v>
      </c>
      <c r="AF2563" s="17">
        <v>71.126092940888043</v>
      </c>
      <c r="AG2563" s="17">
        <v>4.6902188452329545</v>
      </c>
      <c r="AH2563" s="17">
        <v>0.10469291773829976</v>
      </c>
      <c r="AI2563" s="17">
        <v>9.9528633403870026E-2</v>
      </c>
      <c r="AJ2563" s="17">
        <v>0.33333333333333298</v>
      </c>
      <c r="AK2563" s="17">
        <v>-0.21885924220341973</v>
      </c>
      <c r="AL2563" s="17">
        <v>-0.1071443182220353</v>
      </c>
      <c r="AM2563" s="17">
        <v>0.33333333333333298</v>
      </c>
      <c r="AN2563" s="17">
        <v>0.55404586091785912</v>
      </c>
      <c r="AO2563" s="17">
        <v>0.81006175295644556</v>
      </c>
      <c r="AP2563" s="17">
        <v>0.33333333333333298</v>
      </c>
      <c r="AQ2563" s="17">
        <v>4.0122303406914011</v>
      </c>
      <c r="AR2563" s="17">
        <v>-0.24761389212635729</v>
      </c>
      <c r="AS2563" s="17">
        <v>0.86076631495737965</v>
      </c>
      <c r="AT2563" s="17">
        <v>-2.1885924220341955</v>
      </c>
      <c r="AU2563" s="17">
        <v>-0.99999999999999867</v>
      </c>
      <c r="AV2563" s="17">
        <v>-0.99999999999999867</v>
      </c>
      <c r="AW2563" s="17">
        <v>-0.99999999999999867</v>
      </c>
      <c r="AX2563" s="17">
        <v>-0.99999999999999867</v>
      </c>
      <c r="AY2563" s="17">
        <v>-8.5957481999187173E-3</v>
      </c>
      <c r="AZ2563" s="17">
        <v>0.41480351065984405</v>
      </c>
      <c r="BA2563" s="17">
        <v>0.25950393431262908</v>
      </c>
      <c r="BB2563" s="17">
        <v>0.13719644381065588</v>
      </c>
      <c r="BC2563" s="17">
        <v>-2.7547810852804947E-2</v>
      </c>
      <c r="BD2563" s="17">
        <v>5.5039286485656191</v>
      </c>
      <c r="BE2563" s="17">
        <v>0.60882440024302498</v>
      </c>
      <c r="BF2563" s="17">
        <v>-0.99999999999999867</v>
      </c>
      <c r="CU2563" t="e">
        <v>#N/A</v>
      </c>
      <c r="CV2563" t="e">
        <v>#N/A</v>
      </c>
    </row>
    <row r="2564" spans="1:100" x14ac:dyDescent="0.25">
      <c r="A2564">
        <v>5875</v>
      </c>
      <c r="B2564" t="s">
        <v>1065</v>
      </c>
      <c r="C2564" s="48">
        <v>2</v>
      </c>
      <c r="D2564" s="22">
        <v>1494.22783203125</v>
      </c>
      <c r="E2564" s="17">
        <v>63.708585498068544</v>
      </c>
      <c r="F2564" s="17">
        <v>-35.415769434919717</v>
      </c>
      <c r="G2564" s="17">
        <v>0.20980367442756967</v>
      </c>
      <c r="H2564" s="17">
        <v>4.4509921226254097</v>
      </c>
      <c r="I2564" s="17">
        <v>43.09998458893773</v>
      </c>
      <c r="J2564" s="17">
        <v>8.9936403807190093</v>
      </c>
      <c r="K2564" s="17">
        <v>-1.0000000000000004</v>
      </c>
      <c r="L2564" s="17">
        <v>-1.0000000000000004</v>
      </c>
      <c r="M2564" s="17">
        <v>-1.0000000000000004</v>
      </c>
      <c r="N2564" s="17">
        <v>0.21006740928226875</v>
      </c>
      <c r="O2564" s="17">
        <v>-1.0000000000000004</v>
      </c>
      <c r="P2564" s="17">
        <v>-1.0000000000000004</v>
      </c>
      <c r="Q2564" s="17">
        <v>3.37454671340896</v>
      </c>
      <c r="R2564" s="17">
        <v>-1.0000000000000004</v>
      </c>
      <c r="S2564" s="17">
        <v>0.34412207070109901</v>
      </c>
      <c r="T2564" s="17">
        <v>5.4994747915871847E-2</v>
      </c>
      <c r="U2564" s="17">
        <v>-0.16105436567810011</v>
      </c>
      <c r="V2564" s="17">
        <v>-0.37872027388509666</v>
      </c>
      <c r="W2564" s="17">
        <v>0.74368040657772738</v>
      </c>
      <c r="X2564" s="17">
        <v>-1.8528979099139371</v>
      </c>
      <c r="Y2564" s="17">
        <v>2.1990648652031264E-2</v>
      </c>
      <c r="Z2564" s="17">
        <v>25.742010827768333</v>
      </c>
      <c r="AA2564" s="17">
        <v>-2.1934544966225489E-2</v>
      </c>
      <c r="AB2564" s="17">
        <v>0.25536774138625828</v>
      </c>
      <c r="AC2564" s="17">
        <v>8.144549863811708</v>
      </c>
      <c r="AD2564" s="17">
        <v>-5.3874055983010316E-2</v>
      </c>
      <c r="AE2564" s="17">
        <v>-9.5234053304062649E-2</v>
      </c>
      <c r="AF2564" s="17">
        <v>37.463610288369992</v>
      </c>
      <c r="AG2564" s="17">
        <v>-26.879754802054148</v>
      </c>
      <c r="AH2564" s="17">
        <v>2.6952969308070701E-2</v>
      </c>
      <c r="AI2564" s="17">
        <v>7.3619597895850292E-2</v>
      </c>
      <c r="AJ2564" s="17">
        <v>0.33333333333333298</v>
      </c>
      <c r="AK2564" s="17">
        <v>0.41556579964141849</v>
      </c>
      <c r="AL2564" s="17">
        <v>0.52869261813816637</v>
      </c>
      <c r="AM2564" s="17">
        <v>0.33333333333333298</v>
      </c>
      <c r="AN2564" s="17">
        <v>9.7777593835646714E-2</v>
      </c>
      <c r="AO2564" s="17">
        <v>0.14579389927693864</v>
      </c>
      <c r="AP2564" s="17">
        <v>0.33333333333333298</v>
      </c>
      <c r="AQ2564" s="17">
        <v>4.3571661384783802</v>
      </c>
      <c r="AR2564" s="17">
        <v>2.2444243630026963</v>
      </c>
      <c r="AS2564" s="17">
        <v>0.86746399780444383</v>
      </c>
      <c r="AT2564" s="17">
        <v>4.1052195528631668</v>
      </c>
      <c r="AU2564" s="17">
        <v>-1.0000000000000004</v>
      </c>
      <c r="AV2564" s="17">
        <v>-1.0000000000000004</v>
      </c>
      <c r="AW2564" s="17">
        <v>-1.0000000000000004</v>
      </c>
      <c r="AX2564" s="17">
        <v>-1.0000000000000004</v>
      </c>
      <c r="AY2564" s="17">
        <v>-2.3569539645580645E-2</v>
      </c>
      <c r="AZ2564" s="17">
        <v>0.54554879617919494</v>
      </c>
      <c r="BA2564" s="17">
        <v>3.9597105938776411E-2</v>
      </c>
      <c r="BB2564" s="17">
        <v>0.30106024536397763</v>
      </c>
      <c r="BC2564" s="17">
        <v>2.0195768630099448E-2</v>
      </c>
      <c r="BD2564" s="17">
        <v>9.2042436834988468</v>
      </c>
      <c r="BE2564" s="17">
        <v>1.6792392914634129</v>
      </c>
      <c r="BF2564" s="17">
        <v>-1.0000000000000004</v>
      </c>
      <c r="BG2564" s="22">
        <v>76.534075168190839</v>
      </c>
    </row>
    <row r="2565" spans="1:100" x14ac:dyDescent="0.25">
      <c r="A2565">
        <v>5876</v>
      </c>
      <c r="B2565" t="s">
        <v>2291</v>
      </c>
      <c r="C2565" s="48">
        <v>2</v>
      </c>
      <c r="D2565" s="22">
        <v>1482.0413281250001</v>
      </c>
      <c r="E2565" s="17">
        <v>56.093291243909391</v>
      </c>
      <c r="F2565" s="17">
        <v>-47.701094311696686</v>
      </c>
      <c r="G2565" s="17">
        <v>0.12441351308338233</v>
      </c>
      <c r="H2565" s="17">
        <v>3.6720848804508219</v>
      </c>
      <c r="I2565" s="17">
        <v>37.119926998635755</v>
      </c>
      <c r="J2565" s="17">
        <v>7.5166662130753581</v>
      </c>
      <c r="K2565" s="17">
        <v>-1.0000000000000007</v>
      </c>
      <c r="L2565" s="17">
        <v>-1.0000000000000007</v>
      </c>
      <c r="M2565" s="17">
        <v>-1.0000000000000007</v>
      </c>
      <c r="N2565" s="17">
        <v>0.18878820922228193</v>
      </c>
      <c r="O2565" s="17">
        <v>-1.0000000000000007</v>
      </c>
      <c r="P2565" s="17">
        <v>-1.0000000000000007</v>
      </c>
      <c r="Q2565" s="17">
        <v>3.1459578548948608</v>
      </c>
      <c r="R2565" s="17">
        <v>-1.0000000000000007</v>
      </c>
      <c r="S2565" s="17">
        <v>4.5995620129956061E-2</v>
      </c>
      <c r="T2565" s="17">
        <v>2.153195806807881E-2</v>
      </c>
      <c r="U2565" s="17">
        <v>-0.26132705027545511</v>
      </c>
      <c r="V2565" s="17">
        <v>-0.51010991199426514</v>
      </c>
      <c r="W2565" s="17">
        <v>7.789148155348169E-2</v>
      </c>
      <c r="X2565" s="17">
        <v>-2.6732108760510505</v>
      </c>
      <c r="Y2565" s="17">
        <v>-8.1155237963644461E-3</v>
      </c>
      <c r="Z2565" s="17">
        <v>22.977805358078719</v>
      </c>
      <c r="AA2565" s="17">
        <v>-0.22551508894893868</v>
      </c>
      <c r="AB2565" s="17">
        <v>-3.8075618516141274E-2</v>
      </c>
      <c r="AC2565" s="17">
        <v>4.7755162673587748</v>
      </c>
      <c r="AD2565" s="17">
        <v>-0.31102192971358777</v>
      </c>
      <c r="AE2565" s="17">
        <v>-0.31058185492597623</v>
      </c>
      <c r="AF2565" s="17">
        <v>32.007261026682805</v>
      </c>
      <c r="AG2565" s="17">
        <v>-36.202203603585154</v>
      </c>
      <c r="AH2565" s="17">
        <v>-3.7544319038754825E-2</v>
      </c>
      <c r="AI2565" s="17">
        <v>-2.6887682298865623E-3</v>
      </c>
      <c r="AJ2565" s="17">
        <v>0.33333333333333298</v>
      </c>
      <c r="AK2565" s="17">
        <v>0.32947159367481799</v>
      </c>
      <c r="AL2565" s="17">
        <v>0.45349718570734704</v>
      </c>
      <c r="AM2565" s="17">
        <v>0.33333333333333298</v>
      </c>
      <c r="AN2565" s="17">
        <v>2.0164133221297453E-2</v>
      </c>
      <c r="AO2565" s="17">
        <v>6.0983240851289144E-2</v>
      </c>
      <c r="AP2565" s="17">
        <v>0.33333333333333298</v>
      </c>
      <c r="AQ2565" s="17">
        <v>3.3895684049620023</v>
      </c>
      <c r="AR2565" s="17">
        <v>2.2444243630026963</v>
      </c>
      <c r="AS2565" s="17">
        <v>-0.36423034222346384</v>
      </c>
      <c r="AT2565" s="17">
        <v>3.2434771642998359</v>
      </c>
      <c r="AU2565" s="17">
        <v>-1.0000000000000007</v>
      </c>
      <c r="AV2565" s="17">
        <v>-1.0000000000000007</v>
      </c>
      <c r="AW2565" s="17">
        <v>-1.0000000000000007</v>
      </c>
      <c r="AX2565" s="17">
        <v>-1.0000000000000007</v>
      </c>
      <c r="AY2565" s="17">
        <v>-3.6540532786616418E-2</v>
      </c>
      <c r="AZ2565" s="17">
        <v>0.63500398974307504</v>
      </c>
      <c r="BA2565" s="17">
        <v>-4.6399493618626386E-2</v>
      </c>
      <c r="BB2565" s="17">
        <v>0.35087829105469265</v>
      </c>
      <c r="BC2565" s="17">
        <v>-2.7488876029315351E-2</v>
      </c>
      <c r="BD2565" s="17">
        <v>10.532615136834668</v>
      </c>
      <c r="BE2565" s="17">
        <v>0.39594012445187854</v>
      </c>
      <c r="BF2565" s="17">
        <v>-1.0000000000000007</v>
      </c>
      <c r="BG2565" s="22">
        <v>760.45557850041837</v>
      </c>
    </row>
    <row r="2566" spans="1:100" x14ac:dyDescent="0.25">
      <c r="A2566">
        <v>5877</v>
      </c>
      <c r="B2566" t="s">
        <v>2292</v>
      </c>
      <c r="C2566" s="48">
        <v>2</v>
      </c>
      <c r="D2566" s="22">
        <v>1424.040498046875</v>
      </c>
      <c r="E2566" s="17">
        <v>23.280973088699696</v>
      </c>
      <c r="F2566" s="17">
        <v>-100.63535726243643</v>
      </c>
      <c r="G2566" s="17">
        <v>-0.24351043677842504</v>
      </c>
      <c r="H2566" s="17">
        <v>0.31597658172408938</v>
      </c>
      <c r="I2566" s="17">
        <v>11.353417433716714</v>
      </c>
      <c r="J2566" s="17">
        <v>1.1527694707687797</v>
      </c>
      <c r="K2566" s="17">
        <v>-1.0000000000000016</v>
      </c>
      <c r="L2566" s="17">
        <v>-1.0000000000000016</v>
      </c>
      <c r="M2566" s="17">
        <v>-1.0000000000000016</v>
      </c>
      <c r="N2566" s="17">
        <v>9.7101682194740413E-2</v>
      </c>
      <c r="O2566" s="17">
        <v>-1.0000000000000016</v>
      </c>
      <c r="P2566" s="17">
        <v>-1.0000000000000016</v>
      </c>
      <c r="Q2566" s="17">
        <v>2.1610280410266225</v>
      </c>
      <c r="R2566" s="17">
        <v>-1.0000000000000016</v>
      </c>
      <c r="S2566" s="17">
        <v>-1.2385535542215262</v>
      </c>
      <c r="T2566" s="17">
        <v>-0.12265048192720149</v>
      </c>
      <c r="U2566" s="17">
        <v>-0.69337591398002529</v>
      </c>
      <c r="V2566" s="17">
        <v>-1.0762336183213448</v>
      </c>
      <c r="W2566" s="17">
        <v>-2.7908194707750082</v>
      </c>
      <c r="X2566" s="17">
        <v>-6.2077256476941969</v>
      </c>
      <c r="Y2566" s="17">
        <v>-0.13783517425804484</v>
      </c>
      <c r="Z2566" s="17">
        <v>11.067564428348422</v>
      </c>
      <c r="AA2566" s="17">
        <v>-1.1026905934572684</v>
      </c>
      <c r="AB2566" s="17">
        <v>-1.3024465757371999</v>
      </c>
      <c r="AC2566" s="17">
        <v>-9.7407714233011689</v>
      </c>
      <c r="AD2566" s="17">
        <v>-1.4190050967691636</v>
      </c>
      <c r="AE2566" s="17">
        <v>-1.2384594056829974</v>
      </c>
      <c r="AF2566" s="17">
        <v>8.4972741548502526</v>
      </c>
      <c r="AG2566" s="17">
        <v>-76.370205765080556</v>
      </c>
      <c r="AH2566" s="17">
        <v>-0.31544632449684984</v>
      </c>
      <c r="AI2566" s="17">
        <v>-0.33148162949777543</v>
      </c>
      <c r="AJ2566" s="17">
        <v>0.33333333333333298</v>
      </c>
      <c r="AK2566" s="17">
        <v>-4.1485900968724843E-2</v>
      </c>
      <c r="AL2566" s="17">
        <v>0.12949966566522131</v>
      </c>
      <c r="AM2566" s="17">
        <v>0.33333333333333298</v>
      </c>
      <c r="AN2566" s="17">
        <v>-0.31425204004921997</v>
      </c>
      <c r="AO2566" s="17">
        <v>-0.30444378197128391</v>
      </c>
      <c r="AP2566" s="17">
        <v>0.33333333333333298</v>
      </c>
      <c r="AQ2566" s="17">
        <v>-0.77955804226085323</v>
      </c>
      <c r="AR2566" s="17">
        <v>2.2444243630026963</v>
      </c>
      <c r="AS2566" s="17">
        <v>-5.6712802349960079</v>
      </c>
      <c r="AT2566" s="17">
        <v>-0.46954619076320991</v>
      </c>
      <c r="AU2566" s="17">
        <v>-1.0000000000000016</v>
      </c>
      <c r="AV2566" s="17">
        <v>-1.0000000000000016</v>
      </c>
      <c r="AW2566" s="17">
        <v>-1.0000000000000016</v>
      </c>
      <c r="AX2566" s="17">
        <v>-1.0000000000000016</v>
      </c>
      <c r="AY2566" s="17">
        <v>-9.2429161581263297E-2</v>
      </c>
      <c r="AZ2566" s="17">
        <v>1.0204431039638808</v>
      </c>
      <c r="BA2566" s="17">
        <v>-0.41693642768424632</v>
      </c>
      <c r="BB2566" s="17">
        <v>0.56553126578140644</v>
      </c>
      <c r="BC2566" s="17">
        <v>-0.23294958174377869</v>
      </c>
      <c r="BD2566" s="17">
        <v>16.256221513744915</v>
      </c>
      <c r="BE2566" s="17">
        <v>-5.1334615179469525</v>
      </c>
      <c r="BF2566" s="17">
        <v>-1.0000000000000016</v>
      </c>
      <c r="BG2566" s="22">
        <v>-58.755089131401064</v>
      </c>
    </row>
    <row r="2567" spans="1:100" x14ac:dyDescent="0.25">
      <c r="A2567">
        <v>5878</v>
      </c>
      <c r="B2567" t="s">
        <v>2293</v>
      </c>
      <c r="C2567" s="48">
        <v>2</v>
      </c>
      <c r="D2567" s="22">
        <v>1472.856162109375</v>
      </c>
      <c r="E2567" s="17">
        <v>49.534201000527894</v>
      </c>
      <c r="F2567" s="17">
        <v>-58.28250480572062</v>
      </c>
      <c r="G2567" s="17">
        <v>5.0866548847885051E-2</v>
      </c>
      <c r="H2567" s="17">
        <v>3.0012082574160326</v>
      </c>
      <c r="I2567" s="17">
        <v>31.969274103773976</v>
      </c>
      <c r="J2567" s="17">
        <v>6.2445411277673282</v>
      </c>
      <c r="K2567" s="17">
        <v>-1.0000000000000009</v>
      </c>
      <c r="L2567" s="17">
        <v>-1.0000000000000009</v>
      </c>
      <c r="M2567" s="17">
        <v>-1.0000000000000009</v>
      </c>
      <c r="N2567" s="17">
        <v>0.17046032997793178</v>
      </c>
      <c r="O2567" s="17">
        <v>-1.0000000000000009</v>
      </c>
      <c r="P2567" s="17">
        <v>-1.0000000000000009</v>
      </c>
      <c r="Q2567" s="17">
        <v>2.9490731513515054</v>
      </c>
      <c r="R2567" s="17">
        <v>-1.0000000000000009</v>
      </c>
      <c r="S2567" s="17">
        <v>-0.21078215207065965</v>
      </c>
      <c r="T2567" s="17">
        <v>-7.2897067398320081E-3</v>
      </c>
      <c r="U2567" s="17">
        <v>-0.34769240468851331</v>
      </c>
      <c r="V2567" s="17">
        <v>-0.62327645088835892</v>
      </c>
      <c r="W2567" s="17">
        <v>-0.49555578082812923</v>
      </c>
      <c r="X2567" s="17">
        <v>-3.3797504519539339</v>
      </c>
      <c r="Y2567" s="17">
        <v>-3.4046117596332692E-2</v>
      </c>
      <c r="Z2567" s="17">
        <v>20.596981647026364</v>
      </c>
      <c r="AA2567" s="17">
        <v>-0.40086000868726968</v>
      </c>
      <c r="AB2567" s="17">
        <v>-0.29081982178441446</v>
      </c>
      <c r="AC2567" s="17">
        <v>1.8737511280734473</v>
      </c>
      <c r="AD2567" s="17">
        <v>-0.53250465295456362</v>
      </c>
      <c r="AE2567" s="17">
        <v>-0.49606197130893914</v>
      </c>
      <c r="AF2567" s="17">
        <v>27.307680680556583</v>
      </c>
      <c r="AG2567" s="17">
        <v>-44.231674420835539</v>
      </c>
      <c r="AH2567" s="17">
        <v>-9.3096149421300844E-2</v>
      </c>
      <c r="AI2567" s="17">
        <v>-6.8413537758042875E-2</v>
      </c>
      <c r="AJ2567" s="17">
        <v>0.33333333333333298</v>
      </c>
      <c r="AK2567" s="17">
        <v>0.25531823235738882</v>
      </c>
      <c r="AL2567" s="17">
        <v>0.38873099142214701</v>
      </c>
      <c r="AM2567" s="17">
        <v>0.33333333333333298</v>
      </c>
      <c r="AN2567" s="17">
        <v>-4.668472058269274E-2</v>
      </c>
      <c r="AO2567" s="17">
        <v>-1.2064594681871155E-2</v>
      </c>
      <c r="AP2567" s="17">
        <v>0.33333333333333298</v>
      </c>
      <c r="AQ2567" s="17">
        <v>2.5561717374649984</v>
      </c>
      <c r="AR2567" s="17">
        <v>2.2444243630026963</v>
      </c>
      <c r="AS2567" s="17">
        <v>-1.4250947105429095</v>
      </c>
      <c r="AT2567" s="17">
        <v>2.5012542239259963</v>
      </c>
      <c r="AU2567" s="17">
        <v>-1.0000000000000009</v>
      </c>
      <c r="AV2567" s="17">
        <v>-1.0000000000000009</v>
      </c>
      <c r="AW2567" s="17">
        <v>-1.0000000000000009</v>
      </c>
      <c r="AX2567" s="17">
        <v>-1.0000000000000009</v>
      </c>
      <c r="AY2567" s="17">
        <v>-4.7712512715280382E-2</v>
      </c>
      <c r="AZ2567" s="17">
        <v>0.7120521861412894</v>
      </c>
      <c r="BA2567" s="17">
        <v>-0.12046878605770456</v>
      </c>
      <c r="BB2567" s="17">
        <v>0.39378681783365976</v>
      </c>
      <c r="BC2567" s="17">
        <v>-6.8559894049907283E-2</v>
      </c>
      <c r="BD2567" s="17">
        <v>11.676747976403259</v>
      </c>
      <c r="BE2567" s="17">
        <v>-0.70937173412637566</v>
      </c>
      <c r="BF2567" s="17">
        <v>-1.0000000000000009</v>
      </c>
      <c r="BG2567" s="22">
        <v>440.33518060317499</v>
      </c>
    </row>
    <row r="2568" spans="1:100" x14ac:dyDescent="0.25">
      <c r="A2568">
        <v>5881</v>
      </c>
      <c r="B2568" t="s">
        <v>2294</v>
      </c>
      <c r="C2568" s="48">
        <v>2</v>
      </c>
      <c r="D2568" s="22">
        <v>1504.5260156250001</v>
      </c>
      <c r="E2568" s="17">
        <v>96.054243235903343</v>
      </c>
      <c r="F2568" s="17">
        <v>16.765656574364776</v>
      </c>
      <c r="G2568" s="17">
        <v>0.57249496918733356</v>
      </c>
      <c r="H2568" s="17">
        <v>7.7593694779902371</v>
      </c>
      <c r="I2568" s="17">
        <v>68.500040005418299</v>
      </c>
      <c r="J2568" s="17">
        <v>15.267029079800853</v>
      </c>
      <c r="K2568" s="17">
        <v>-0.99999999999999978</v>
      </c>
      <c r="L2568" s="17">
        <v>-0.99999999999999978</v>
      </c>
      <c r="M2568" s="17">
        <v>-0.99999999999999978</v>
      </c>
      <c r="N2568" s="17">
        <v>0.30044996038321048</v>
      </c>
      <c r="O2568" s="17">
        <v>-0.99999999999999978</v>
      </c>
      <c r="P2568" s="17">
        <v>-0.99999999999999978</v>
      </c>
      <c r="Q2568" s="17">
        <v>4.3454687465452615</v>
      </c>
      <c r="R2568" s="17">
        <v>-0.99999999999999978</v>
      </c>
      <c r="S2568" s="17">
        <v>1.6104022446422501</v>
      </c>
      <c r="T2568" s="17">
        <v>0.19712660930503056</v>
      </c>
      <c r="U2568" s="17">
        <v>0.26484985130845973</v>
      </c>
      <c r="V2568" s="17">
        <v>0.17935195848544166</v>
      </c>
      <c r="W2568" s="17">
        <v>3.5715922345039384</v>
      </c>
      <c r="X2568" s="17">
        <v>1.6313486017802901</v>
      </c>
      <c r="Y2568" s="17">
        <v>0.14986541189971389</v>
      </c>
      <c r="Z2568" s="17">
        <v>37.48286299389428</v>
      </c>
      <c r="AA2568" s="17">
        <v>0.84276567251396428</v>
      </c>
      <c r="AB2568" s="17">
        <v>1.5017566750324358</v>
      </c>
      <c r="AC2568" s="17">
        <v>22.454385305641988</v>
      </c>
      <c r="AD2568" s="17">
        <v>1.0383512519436637</v>
      </c>
      <c r="AE2568" s="17">
        <v>0.81944712031615108</v>
      </c>
      <c r="AF2568" s="17">
        <v>60.639235527044185</v>
      </c>
      <c r="AG2568" s="17">
        <v>12.716973590695877</v>
      </c>
      <c r="AH2568" s="17">
        <v>0.3009026217125671</v>
      </c>
      <c r="AI2568" s="17">
        <v>0.39773633073101533</v>
      </c>
      <c r="AJ2568" s="17">
        <v>0.33333333333333298</v>
      </c>
      <c r="AK2568" s="17">
        <v>0.78124749577356545</v>
      </c>
      <c r="AL2568" s="17">
        <v>0.84808220962077685</v>
      </c>
      <c r="AM2568" s="17">
        <v>0.33333333333333298</v>
      </c>
      <c r="AN2568" s="17">
        <v>0.42743766330828126</v>
      </c>
      <c r="AO2568" s="17">
        <v>0.50602377856994452</v>
      </c>
      <c r="AP2568" s="17">
        <v>0.33333333333333298</v>
      </c>
      <c r="AQ2568" s="17">
        <v>8.4669988083232788</v>
      </c>
      <c r="AR2568" s="17">
        <v>2.2444243630026963</v>
      </c>
      <c r="AS2568" s="17">
        <v>6.0990364401184198</v>
      </c>
      <c r="AT2568" s="17">
        <v>7.7654358791634088</v>
      </c>
      <c r="AU2568" s="17">
        <v>-0.99999999999999978</v>
      </c>
      <c r="AV2568" s="17">
        <v>-0.99999999999999978</v>
      </c>
      <c r="AW2568" s="17">
        <v>-0.99999999999999978</v>
      </c>
      <c r="AX2568" s="17">
        <v>-0.99999999999999978</v>
      </c>
      <c r="AY2568" s="17">
        <v>3.1524234889868483E-2</v>
      </c>
      <c r="AZ2568" s="17">
        <v>0.16559143966487194</v>
      </c>
      <c r="BA2568" s="17">
        <v>0.4048642227520477</v>
      </c>
      <c r="BB2568" s="17">
        <v>8.9460088981365732E-2</v>
      </c>
      <c r="BC2568" s="17">
        <v>0.22273438946688617</v>
      </c>
      <c r="BD2568" s="17">
        <v>3.5620390694297446</v>
      </c>
      <c r="BE2568" s="17">
        <v>7.1300011722315784</v>
      </c>
      <c r="BF2568" s="17">
        <v>-0.99999999999999978</v>
      </c>
      <c r="BG2568" s="22">
        <v>87.728953783321458</v>
      </c>
    </row>
    <row r="2569" spans="1:100" x14ac:dyDescent="0.25">
      <c r="A2569">
        <v>5883</v>
      </c>
      <c r="B2569" t="s">
        <v>2295</v>
      </c>
      <c r="C2569" s="48">
        <v>2</v>
      </c>
      <c r="D2569" s="22">
        <v>1458.5708593750001</v>
      </c>
      <c r="E2569" s="17">
        <v>33.433666406531025</v>
      </c>
      <c r="F2569" s="17">
        <v>-84.256589532519925</v>
      </c>
      <c r="G2569" s="17">
        <v>-0.12966846409113425</v>
      </c>
      <c r="H2569" s="17">
        <v>1.3544139800580206</v>
      </c>
      <c r="I2569" s="17">
        <v>19.326016877808591</v>
      </c>
      <c r="J2569" s="17">
        <v>3.1218681374756354</v>
      </c>
      <c r="K2569" s="17">
        <v>-1.0000000000000013</v>
      </c>
      <c r="L2569" s="17">
        <v>-1.0000000000000013</v>
      </c>
      <c r="M2569" s="17">
        <v>-1.0000000000000013</v>
      </c>
      <c r="N2569" s="17">
        <v>0.12547106426291613</v>
      </c>
      <c r="O2569" s="17">
        <v>-1.0000000000000013</v>
      </c>
      <c r="P2569" s="17">
        <v>-1.0000000000000013</v>
      </c>
      <c r="Q2569" s="17">
        <v>2.4657821974532461</v>
      </c>
      <c r="R2569" s="17">
        <v>-1.0000000000000013</v>
      </c>
      <c r="S2569" s="17">
        <v>-0.84109203513061126</v>
      </c>
      <c r="T2569" s="17">
        <v>-7.8037965122859737E-2</v>
      </c>
      <c r="U2569" s="17">
        <v>-0.5596925944790665</v>
      </c>
      <c r="V2569" s="17">
        <v>-0.90106524578804736</v>
      </c>
      <c r="W2569" s="17">
        <v>-1.9031911606164114</v>
      </c>
      <c r="X2569" s="17">
        <v>-5.1140862305066008</v>
      </c>
      <c r="Y2569" s="17">
        <v>-9.7697692285451748E-2</v>
      </c>
      <c r="Z2569" s="17">
        <v>14.752796996466596</v>
      </c>
      <c r="AA2569" s="17">
        <v>-0.83127746619630827</v>
      </c>
      <c r="AB2569" s="17">
        <v>-0.91122854268274134</v>
      </c>
      <c r="AC2569" s="17">
        <v>-5.2491833453256227</v>
      </c>
      <c r="AD2569" s="17">
        <v>-1.0761761249414385</v>
      </c>
      <c r="AE2569" s="17">
        <v>-0.95135819677798761</v>
      </c>
      <c r="AF2569" s="17">
        <v>15.771666823082356</v>
      </c>
      <c r="AG2569" s="17">
        <v>-63.941537811582144</v>
      </c>
      <c r="AH2569" s="17">
        <v>-0.22945868349933751</v>
      </c>
      <c r="AI2569" s="17">
        <v>-0.22974748594366828</v>
      </c>
      <c r="AJ2569" s="17">
        <v>0.33333333333333298</v>
      </c>
      <c r="AK2569" s="17">
        <v>7.3294702439174908E-2</v>
      </c>
      <c r="AL2569" s="17">
        <v>0.22975004849906389</v>
      </c>
      <c r="AM2569" s="17">
        <v>0.33333333333333298</v>
      </c>
      <c r="AN2569" s="17">
        <v>-0.21077794743320527</v>
      </c>
      <c r="AO2569" s="17">
        <v>-0.19137440128271838</v>
      </c>
      <c r="AP2569" s="17">
        <v>0.33333333333333298</v>
      </c>
      <c r="AQ2569" s="17">
        <v>0.51044109835740414</v>
      </c>
      <c r="AR2569" s="17">
        <v>2.2444243630026963</v>
      </c>
      <c r="AS2569" s="17">
        <v>-4.0291880875018666</v>
      </c>
      <c r="AT2569" s="17">
        <v>0.67932684001699961</v>
      </c>
      <c r="AU2569" s="17">
        <v>-1.0000000000000013</v>
      </c>
      <c r="AV2569" s="17">
        <v>-1.0000000000000013</v>
      </c>
      <c r="AW2569" s="17">
        <v>-1.0000000000000013</v>
      </c>
      <c r="AX2569" s="17">
        <v>-1.0000000000000013</v>
      </c>
      <c r="AY2569" s="17">
        <v>-7.5136262450450853E-2</v>
      </c>
      <c r="AZ2569" s="17">
        <v>0.90118163938616136</v>
      </c>
      <c r="BA2569" s="17">
        <v>-0.30228595292343052</v>
      </c>
      <c r="BB2569" s="17">
        <v>0.4991139583588734</v>
      </c>
      <c r="BC2569" s="17">
        <v>-0.1693765198187728</v>
      </c>
      <c r="BD2569" s="17">
        <v>14.48523965437491</v>
      </c>
      <c r="BE2569" s="17">
        <v>-3.4225699301950234</v>
      </c>
      <c r="BF2569" s="17">
        <v>-1.0000000000000013</v>
      </c>
      <c r="BG2569" s="22">
        <v>546.50526821337633</v>
      </c>
    </row>
    <row r="2570" spans="1:100" x14ac:dyDescent="0.25">
      <c r="A2570">
        <v>5885</v>
      </c>
      <c r="B2570" t="s">
        <v>2296</v>
      </c>
      <c r="C2570" s="48">
        <v>2</v>
      </c>
      <c r="D2570" s="22">
        <v>1568.934580078125</v>
      </c>
      <c r="E2570" s="17">
        <v>140.00626340542743</v>
      </c>
      <c r="F2570" s="17">
        <v>87.670972738392351</v>
      </c>
      <c r="G2570" s="17">
        <v>1.0653282029955833</v>
      </c>
      <c r="H2570" s="17">
        <v>12.254868361641174</v>
      </c>
      <c r="I2570" s="17">
        <v>103.01421674656237</v>
      </c>
      <c r="J2570" s="17">
        <v>23.791453250368569</v>
      </c>
      <c r="K2570" s="17">
        <v>-0.99999999999999867</v>
      </c>
      <c r="L2570" s="17">
        <v>-0.99999999999999867</v>
      </c>
      <c r="M2570" s="17">
        <v>-0.99999999999999867</v>
      </c>
      <c r="N2570" s="17">
        <v>0.42326383979661297</v>
      </c>
      <c r="O2570" s="17">
        <v>-0.99999999999999867</v>
      </c>
      <c r="P2570" s="17">
        <v>-0.99999999999999867</v>
      </c>
      <c r="Q2570" s="17">
        <v>5.6647798308744015</v>
      </c>
      <c r="R2570" s="17">
        <v>-0.99999999999999867</v>
      </c>
      <c r="S2570" s="17">
        <v>3.3310527318397787</v>
      </c>
      <c r="T2570" s="17">
        <v>0.3902586361489675</v>
      </c>
      <c r="U2570" s="17">
        <v>0.84357825086678973</v>
      </c>
      <c r="V2570" s="17">
        <v>0.93767328285011209</v>
      </c>
      <c r="W2570" s="17">
        <v>7.4142235609729443</v>
      </c>
      <c r="X2570" s="17">
        <v>6.365822520931756</v>
      </c>
      <c r="Y2570" s="17">
        <v>0.32362456742497386</v>
      </c>
      <c r="Z2570" s="17">
        <v>53.436601681030695</v>
      </c>
      <c r="AA2570" s="17">
        <v>2.0177401221701929</v>
      </c>
      <c r="AB2570" s="17">
        <v>3.1953784895800679</v>
      </c>
      <c r="AC2570" s="17">
        <v>41.89891727526755</v>
      </c>
      <c r="AD2570" s="17">
        <v>2.5224920028521134</v>
      </c>
      <c r="AE2570" s="17">
        <v>2.0623368373063582</v>
      </c>
      <c r="AF2570" s="17">
        <v>92.130805622403926</v>
      </c>
      <c r="AG2570" s="17">
        <v>66.521914552821315</v>
      </c>
      <c r="AH2570" s="17">
        <v>0.6731516804736315</v>
      </c>
      <c r="AI2570" s="17">
        <v>0.83815356677282038</v>
      </c>
      <c r="AJ2570" s="17">
        <v>0.33333333333333298</v>
      </c>
      <c r="AK2570" s="17">
        <v>1.278144155420895</v>
      </c>
      <c r="AL2570" s="17">
        <v>1.2820760977821446</v>
      </c>
      <c r="AM2570" s="17">
        <v>0.33333333333333298</v>
      </c>
      <c r="AN2570" s="17">
        <v>0.87538731206746734</v>
      </c>
      <c r="AO2570" s="17">
        <v>0.99551238469687209</v>
      </c>
      <c r="AP2570" s="17">
        <v>0.33333333333333298</v>
      </c>
      <c r="AQ2570" s="17">
        <v>14.051533519673491</v>
      </c>
      <c r="AR2570" s="17">
        <v>2.2444243630026963</v>
      </c>
      <c r="AS2570" s="17">
        <v>13.207816832422859</v>
      </c>
      <c r="AT2570" s="17">
        <v>12.739021610585867</v>
      </c>
      <c r="AU2570" s="17">
        <v>-0.99999999999999867</v>
      </c>
      <c r="AV2570" s="17">
        <v>-0.99999999999999867</v>
      </c>
      <c r="AW2570" s="17">
        <v>-0.99999999999999867</v>
      </c>
      <c r="AX2570" s="17">
        <v>-0.99999999999999867</v>
      </c>
      <c r="AY2570" s="17">
        <v>0.10638691689880035</v>
      </c>
      <c r="AZ2570" s="17">
        <v>-0.35070331409871197</v>
      </c>
      <c r="BA2570" s="17">
        <v>0.90119754253061402</v>
      </c>
      <c r="BB2570" s="17">
        <v>-0.19806704732183211</v>
      </c>
      <c r="BC2570" s="17">
        <v>0.4979485038397522</v>
      </c>
      <c r="BD2570" s="17">
        <v>-4.1047177177750154</v>
      </c>
      <c r="BE2570" s="17">
        <v>14.536621191046887</v>
      </c>
      <c r="BF2570" s="17">
        <v>-0.99999999999999867</v>
      </c>
      <c r="BG2570" s="22">
        <v>1421.6244070580929</v>
      </c>
    </row>
    <row r="2571" spans="1:100" x14ac:dyDescent="0.25">
      <c r="A2571">
        <v>5887</v>
      </c>
      <c r="B2571" t="s">
        <v>2297</v>
      </c>
      <c r="C2571" s="48">
        <v>3</v>
      </c>
      <c r="D2571" s="22">
        <v>1429.1109897940869</v>
      </c>
      <c r="E2571" s="17">
        <v>47.919140940781524</v>
      </c>
      <c r="F2571" s="17">
        <v>-63.002368618914744</v>
      </c>
      <c r="G2571" s="17">
        <v>-0.13276908000762558</v>
      </c>
      <c r="H2571" s="17">
        <v>-0.49955766724187722</v>
      </c>
      <c r="I2571" s="17">
        <v>36.859476570997053</v>
      </c>
      <c r="J2571" s="17">
        <v>16.956818566564557</v>
      </c>
      <c r="K2571" s="17">
        <v>-1.0000000000000009</v>
      </c>
      <c r="L2571" s="17">
        <v>-1.0000000000000009</v>
      </c>
      <c r="M2571" s="17">
        <v>-1.0000000000000009</v>
      </c>
      <c r="N2571" s="17">
        <v>0.34849470083040168</v>
      </c>
      <c r="O2571" s="17">
        <v>-1.0000000000000009</v>
      </c>
      <c r="P2571" s="17">
        <v>-1.0000000000000009</v>
      </c>
      <c r="Q2571" s="17">
        <v>2.0523317230707838</v>
      </c>
      <c r="R2571" s="17">
        <v>-1.0000000000000009</v>
      </c>
      <c r="S2571" s="17">
        <v>-1.2377932073649129</v>
      </c>
      <c r="T2571" s="17">
        <v>-0.15350826464945388</v>
      </c>
      <c r="U2571" s="17">
        <v>-3.8151487791418387E-2</v>
      </c>
      <c r="V2571" s="17">
        <v>-0.11166897860470699</v>
      </c>
      <c r="W2571" s="17">
        <v>-2.5518893903126623</v>
      </c>
      <c r="X2571" s="17">
        <v>-4.0529041685719829</v>
      </c>
      <c r="Y2571" s="17">
        <v>-9.8775830581094265E-2</v>
      </c>
      <c r="Z2571" s="17">
        <v>24.692610010665774</v>
      </c>
      <c r="AA2571" s="17">
        <v>1.9827449847462995</v>
      </c>
      <c r="AB2571" s="17">
        <v>0.84782625957523228</v>
      </c>
      <c r="AC2571" s="17">
        <v>0.74395788646620231</v>
      </c>
      <c r="AD2571" s="17">
        <v>1.1597154700078769</v>
      </c>
      <c r="AE2571" s="17">
        <v>-0.74338648612679525</v>
      </c>
      <c r="AF2571" s="17">
        <v>25.541007670580417</v>
      </c>
      <c r="AG2571" s="17">
        <v>-57.178977467442223</v>
      </c>
      <c r="AH2571" s="17">
        <v>0.45369201122989505</v>
      </c>
      <c r="AI2571" s="17">
        <v>0.67968679825957834</v>
      </c>
      <c r="AJ2571" s="17">
        <v>0.33333333333333298</v>
      </c>
      <c r="AK2571" s="17">
        <v>0.9438932415776482</v>
      </c>
      <c r="AL2571" s="17">
        <v>0.85805469344384799</v>
      </c>
      <c r="AM2571" s="17">
        <v>0.33333333333333298</v>
      </c>
      <c r="AN2571" s="17">
        <v>0.67107536873868334</v>
      </c>
      <c r="AO2571" s="17">
        <v>0.72595228837989978</v>
      </c>
      <c r="AP2571" s="17">
        <v>0.33333333333333298</v>
      </c>
      <c r="AQ2571" s="17">
        <v>11.318468900416631</v>
      </c>
      <c r="AR2571" s="17">
        <v>3.4016398534579086</v>
      </c>
      <c r="AS2571" s="17">
        <v>4.1162462973301652</v>
      </c>
      <c r="AT2571" s="17">
        <v>9.4389324157764811</v>
      </c>
      <c r="AU2571" s="17">
        <v>-1.0000000000000009</v>
      </c>
      <c r="AV2571" s="17">
        <v>-1.0000000000000009</v>
      </c>
      <c r="AW2571" s="17">
        <v>-1.0000000000000009</v>
      </c>
      <c r="AX2571" s="17">
        <v>-1.0000000000000009</v>
      </c>
      <c r="AY2571" s="17">
        <v>-1.0173926021028758E-2</v>
      </c>
      <c r="AZ2571" s="17">
        <v>0.67039272896491731</v>
      </c>
      <c r="BA2571" s="17">
        <v>-0.17925541230039038</v>
      </c>
      <c r="BB2571" s="17">
        <v>-8.3602376932533112E-2</v>
      </c>
      <c r="BC2571" s="17">
        <v>-0.18036582812843452</v>
      </c>
      <c r="BD2571" s="17">
        <v>1.2619042215112586</v>
      </c>
      <c r="BE2571" s="17">
        <v>-5.4054227647128172</v>
      </c>
      <c r="BF2571" s="17">
        <v>-1.0000000000000009</v>
      </c>
      <c r="CU2571" t="e">
        <v>#N/A</v>
      </c>
      <c r="CV2571" t="e">
        <v>#N/A</v>
      </c>
    </row>
    <row r="2572" spans="1:100" x14ac:dyDescent="0.25">
      <c r="A2572">
        <v>5888</v>
      </c>
      <c r="B2572" t="s">
        <v>3096</v>
      </c>
      <c r="C2572" s="48">
        <v>2</v>
      </c>
      <c r="D2572" s="22">
        <v>1423.354697265625</v>
      </c>
      <c r="E2572" s="17">
        <v>30.783067047140754</v>
      </c>
      <c r="F2572" s="17">
        <v>-88.53265204061033</v>
      </c>
      <c r="G2572" s="17">
        <v>-0.15938958837119982</v>
      </c>
      <c r="H2572" s="17">
        <v>1.0833054754845017</v>
      </c>
      <c r="I2572" s="17">
        <v>17.244582295118072</v>
      </c>
      <c r="J2572" s="17">
        <v>2.6077886217098349</v>
      </c>
      <c r="K2572" s="17">
        <v>-1.0000000000000013</v>
      </c>
      <c r="L2572" s="17">
        <v>-1.0000000000000013</v>
      </c>
      <c r="M2572" s="17">
        <v>-1.0000000000000013</v>
      </c>
      <c r="N2572" s="17">
        <v>0.11806456988923733</v>
      </c>
      <c r="O2572" s="17">
        <v>-1.0000000000000013</v>
      </c>
      <c r="P2572" s="17">
        <v>-1.0000000000000013</v>
      </c>
      <c r="Q2572" s="17">
        <v>2.3862189577779955</v>
      </c>
      <c r="R2572" s="17">
        <v>-1.0000000000000013</v>
      </c>
      <c r="S2572" s="17">
        <v>-0.94485871210039263</v>
      </c>
      <c r="T2572" s="17">
        <v>-8.9685111821823982E-2</v>
      </c>
      <c r="U2572" s="17">
        <v>-0.59459376896919625</v>
      </c>
      <c r="V2572" s="17">
        <v>-0.9467970690084665</v>
      </c>
      <c r="W2572" s="17">
        <v>-2.1349274060273586</v>
      </c>
      <c r="X2572" s="17">
        <v>-5.3996065203306003</v>
      </c>
      <c r="Y2572" s="17">
        <v>-0.10817652589871987</v>
      </c>
      <c r="Z2572" s="17">
        <v>13.79068036608416</v>
      </c>
      <c r="AA2572" s="17">
        <v>-0.9021362461009963</v>
      </c>
      <c r="AB2572" s="17">
        <v>-1.0133652107897975</v>
      </c>
      <c r="AC2572" s="17">
        <v>-6.4218180452448337</v>
      </c>
      <c r="AD2572" s="17">
        <v>-1.1656796906121385</v>
      </c>
      <c r="AE2572" s="17">
        <v>-1.0263127193446497</v>
      </c>
      <c r="AF2572" s="17">
        <v>13.872515539500803</v>
      </c>
      <c r="AG2572" s="17">
        <v>-67.186333875475668</v>
      </c>
      <c r="AH2572" s="17">
        <v>-0.25190777941984455</v>
      </c>
      <c r="AI2572" s="17">
        <v>-0.2563075766792991</v>
      </c>
      <c r="AJ2572" s="17">
        <v>0.33333333333333298</v>
      </c>
      <c r="AK2572" s="17">
        <v>4.3328526534986977E-2</v>
      </c>
      <c r="AL2572" s="17">
        <v>0.20357732839421083</v>
      </c>
      <c r="AM2572" s="17">
        <v>0.33333333333333298</v>
      </c>
      <c r="AN2572" s="17">
        <v>-0.23779229279118003</v>
      </c>
      <c r="AO2572" s="17">
        <v>-0.22089382225187099</v>
      </c>
      <c r="AP2572" s="17">
        <v>0.33333333333333298</v>
      </c>
      <c r="AQ2572" s="17">
        <v>0.17365648478777906</v>
      </c>
      <c r="AR2572" s="17">
        <v>2.2444243630026963</v>
      </c>
      <c r="AS2572" s="17">
        <v>-4.4578948609610176</v>
      </c>
      <c r="AT2572" s="17">
        <v>0.37938651639287979</v>
      </c>
      <c r="AU2572" s="17">
        <v>-1.0000000000000013</v>
      </c>
      <c r="AV2572" s="17">
        <v>-1.0000000000000013</v>
      </c>
      <c r="AW2572" s="17">
        <v>-1.0000000000000013</v>
      </c>
      <c r="AX2572" s="17">
        <v>-1.0000000000000013</v>
      </c>
      <c r="AY2572" s="17">
        <v>-7.9650980459082948E-2</v>
      </c>
      <c r="AZ2572" s="17">
        <v>0.93231764947862139</v>
      </c>
      <c r="BA2572" s="17">
        <v>-0.33221815568396074</v>
      </c>
      <c r="BB2572" s="17">
        <v>0.51645375844890473</v>
      </c>
      <c r="BC2572" s="17">
        <v>-0.18597376273134528</v>
      </c>
      <c r="BD2572" s="17">
        <v>14.947596118318668</v>
      </c>
      <c r="BE2572" s="17">
        <v>-3.8692384155433155</v>
      </c>
      <c r="BF2572" s="17">
        <v>-1.0000000000000013</v>
      </c>
      <c r="BG2572" s="22">
        <v>-63.702224881971233</v>
      </c>
    </row>
    <row r="2573" spans="1:100" x14ac:dyDescent="0.25">
      <c r="A2573">
        <v>5889</v>
      </c>
      <c r="B2573" t="s">
        <v>2299</v>
      </c>
      <c r="C2573" s="48">
        <v>3</v>
      </c>
      <c r="D2573" s="22">
        <v>1558.5828764725477</v>
      </c>
      <c r="E2573" s="17">
        <v>131.52417261783921</v>
      </c>
      <c r="F2573" s="17">
        <v>101.20725141267427</v>
      </c>
      <c r="G2573" s="17">
        <v>1.1196980268663432</v>
      </c>
      <c r="H2573" s="17">
        <v>8.4110260935454377</v>
      </c>
      <c r="I2573" s="17">
        <v>110.35821283985369</v>
      </c>
      <c r="J2573" s="17">
        <v>3.1381765917720155</v>
      </c>
      <c r="K2573" s="17">
        <v>-1.0000000000000004</v>
      </c>
      <c r="L2573" s="17">
        <v>-1.0000000000000004</v>
      </c>
      <c r="M2573" s="17">
        <v>-1.0000000000000004</v>
      </c>
      <c r="N2573" s="17">
        <v>0.38909620417896756</v>
      </c>
      <c r="O2573" s="17">
        <v>-1.0000000000000004</v>
      </c>
      <c r="P2573" s="17">
        <v>-1.0000000000000004</v>
      </c>
      <c r="Q2573" s="17">
        <v>4.8833115202559538</v>
      </c>
      <c r="R2573" s="17">
        <v>-1.0000000000000004</v>
      </c>
      <c r="S2573" s="17">
        <v>2.020569110133331</v>
      </c>
      <c r="T2573" s="17">
        <v>0.18879660568369058</v>
      </c>
      <c r="U2573" s="17">
        <v>-0.25671182348859123</v>
      </c>
      <c r="V2573" s="17">
        <v>-0.99849525080039037</v>
      </c>
      <c r="W2573" s="17">
        <v>3.527714573289479</v>
      </c>
      <c r="X2573" s="17">
        <v>5.950954802392415</v>
      </c>
      <c r="Y2573" s="17">
        <v>0.18184085535997849</v>
      </c>
      <c r="Z2573" s="17">
        <v>63.216161316946668</v>
      </c>
      <c r="AA2573" s="17">
        <v>-0.85253508713111981</v>
      </c>
      <c r="AB2573" s="17">
        <v>1.4254983596950965</v>
      </c>
      <c r="AC2573" s="17">
        <v>37.356776823726349</v>
      </c>
      <c r="AD2573" s="17">
        <v>-0.83833451876965304</v>
      </c>
      <c r="AE2573" s="17">
        <v>2.251156274011243</v>
      </c>
      <c r="AF2573" s="17">
        <v>104.24959277437927</v>
      </c>
      <c r="AG2573" s="17">
        <v>71.362248286628102</v>
      </c>
      <c r="AH2573" s="17">
        <v>-0.25719115626645994</v>
      </c>
      <c r="AI2573" s="17">
        <v>-0.12938903419972092</v>
      </c>
      <c r="AJ2573" s="17">
        <v>0.33333333333333298</v>
      </c>
      <c r="AK2573" s="17">
        <v>0.13540560887403749</v>
      </c>
      <c r="AL2573" s="17">
        <v>8.0093437056353856E-2</v>
      </c>
      <c r="AM2573" s="17">
        <v>0.33333333333333298</v>
      </c>
      <c r="AN2573" s="17">
        <v>0.98962519261671744</v>
      </c>
      <c r="AO2573" s="17">
        <v>1.2710196102382456</v>
      </c>
      <c r="AP2573" s="17">
        <v>0.33333333333333298</v>
      </c>
      <c r="AQ2573" s="17">
        <v>6.1086200654743905</v>
      </c>
      <c r="AR2573" s="17">
        <v>0.82560831527738654</v>
      </c>
      <c r="AS2573" s="17">
        <v>0.95851218775424896</v>
      </c>
      <c r="AT2573" s="17">
        <v>1.3540560887403759</v>
      </c>
      <c r="AU2573" s="17">
        <v>-1.0000000000000004</v>
      </c>
      <c r="AV2573" s="17">
        <v>-1.0000000000000004</v>
      </c>
      <c r="AW2573" s="17">
        <v>-1.0000000000000004</v>
      </c>
      <c r="AX2573" s="17">
        <v>-1.0000000000000004</v>
      </c>
      <c r="AY2573" s="17">
        <v>-6.9555207042467024E-2</v>
      </c>
      <c r="AZ2573" s="17">
        <v>0.1706825659904134</v>
      </c>
      <c r="BA2573" s="17">
        <v>0.55395439357320286</v>
      </c>
      <c r="BB2573" s="17">
        <v>-2.7642336538763274E-2</v>
      </c>
      <c r="BC2573" s="17">
        <v>0.27387940499208235</v>
      </c>
      <c r="BD2573" s="17">
        <v>0.16235441648298665</v>
      </c>
      <c r="BE2573" s="17">
        <v>9.6167570926680703</v>
      </c>
      <c r="BF2573" s="17">
        <v>-1.0000000000000004</v>
      </c>
      <c r="CU2573" t="e">
        <v>#N/A</v>
      </c>
      <c r="CV2573" t="e">
        <v>#N/A</v>
      </c>
    </row>
    <row r="2574" spans="1:100" x14ac:dyDescent="0.25">
      <c r="A2574">
        <v>5891</v>
      </c>
      <c r="B2574" t="s">
        <v>2300</v>
      </c>
      <c r="C2574" s="48">
        <v>2</v>
      </c>
      <c r="D2574" s="22">
        <v>1524.0995117187501</v>
      </c>
      <c r="E2574" s="17">
        <v>110.36685182249248</v>
      </c>
      <c r="F2574" s="17">
        <v>39.85538107507746</v>
      </c>
      <c r="G2574" s="17">
        <v>0.73298199906113748</v>
      </c>
      <c r="H2574" s="17">
        <v>9.2232911743075903</v>
      </c>
      <c r="I2574" s="17">
        <v>79.739293638790087</v>
      </c>
      <c r="J2574" s="17">
        <v>18.042936674237062</v>
      </c>
      <c r="K2574" s="17">
        <v>-0.99999999999999933</v>
      </c>
      <c r="L2574" s="17">
        <v>-0.99999999999999933</v>
      </c>
      <c r="M2574" s="17">
        <v>-0.99999999999999933</v>
      </c>
      <c r="N2574" s="17">
        <v>0.34044327532675023</v>
      </c>
      <c r="O2574" s="17">
        <v>-0.99999999999999933</v>
      </c>
      <c r="P2574" s="17">
        <v>-0.99999999999999933</v>
      </c>
      <c r="Q2574" s="17">
        <v>4.7750913914457707</v>
      </c>
      <c r="R2574" s="17">
        <v>-0.99999999999999933</v>
      </c>
      <c r="S2574" s="17">
        <v>2.1707177168911973</v>
      </c>
      <c r="T2574" s="17">
        <v>0.26001844215117087</v>
      </c>
      <c r="U2574" s="17">
        <v>0.45330792510969481</v>
      </c>
      <c r="V2574" s="17">
        <v>0.42629296953869877</v>
      </c>
      <c r="W2574" s="17">
        <v>4.8229130590345894</v>
      </c>
      <c r="X2574" s="17">
        <v>3.1730905241508021</v>
      </c>
      <c r="Y2574" s="17">
        <v>0.20644863086842327</v>
      </c>
      <c r="Z2574" s="17">
        <v>42.678064862682021</v>
      </c>
      <c r="AA2574" s="17">
        <v>1.225386296829051</v>
      </c>
      <c r="AB2574" s="17">
        <v>2.053270485588452</v>
      </c>
      <c r="AC2574" s="17">
        <v>28.78633487604289</v>
      </c>
      <c r="AD2574" s="17">
        <v>1.5216493022546269</v>
      </c>
      <c r="AE2574" s="17">
        <v>1.224183784682539</v>
      </c>
      <c r="AF2574" s="17">
        <v>70.894202530006851</v>
      </c>
      <c r="AG2574" s="17">
        <v>30.238103610321463</v>
      </c>
      <c r="AH2574" s="17">
        <v>0.42212242126270511</v>
      </c>
      <c r="AI2574" s="17">
        <v>0.54115452834607269</v>
      </c>
      <c r="AJ2574" s="17">
        <v>0.33333333333333298</v>
      </c>
      <c r="AK2574" s="17">
        <v>0.94305774636239148</v>
      </c>
      <c r="AL2574" s="17">
        <v>0.98940869760170136</v>
      </c>
      <c r="AM2574" s="17">
        <v>0.33333333333333298</v>
      </c>
      <c r="AN2574" s="17">
        <v>0.57330872826642554</v>
      </c>
      <c r="AO2574" s="17">
        <v>0.66542165835039679</v>
      </c>
      <c r="AP2574" s="17">
        <v>0.33333333333333298</v>
      </c>
      <c r="AQ2574" s="17">
        <v>10.285555933877163</v>
      </c>
      <c r="AR2574" s="17">
        <v>2.2444243630026963</v>
      </c>
      <c r="AS2574" s="17">
        <v>8.413951451775203</v>
      </c>
      <c r="AT2574" s="17">
        <v>9.3850425678009728</v>
      </c>
      <c r="AU2574" s="17">
        <v>-0.99999999999999933</v>
      </c>
      <c r="AV2574" s="17">
        <v>-0.99999999999999933</v>
      </c>
      <c r="AW2574" s="17">
        <v>-0.99999999999999933</v>
      </c>
      <c r="AX2574" s="17">
        <v>-0.99999999999999933</v>
      </c>
      <c r="AY2574" s="17">
        <v>5.5902642553575473E-2</v>
      </c>
      <c r="AZ2574" s="17">
        <v>-2.5356383949306505E-3</v>
      </c>
      <c r="BA2574" s="17">
        <v>0.56649102641370797</v>
      </c>
      <c r="BB2574" s="17">
        <v>-4.1707235286817246E-3</v>
      </c>
      <c r="BC2574" s="17">
        <v>0.31235556913805163</v>
      </c>
      <c r="BD2574" s="17">
        <v>1.0654237011121808</v>
      </c>
      <c r="BE2574" s="17">
        <v>9.5419051727763353</v>
      </c>
      <c r="BF2574" s="17">
        <v>-0.99999999999999933</v>
      </c>
      <c r="BG2574" s="22">
        <v>216.98977275969128</v>
      </c>
    </row>
    <row r="2575" spans="1:100" x14ac:dyDescent="0.25">
      <c r="A2575">
        <v>5892</v>
      </c>
      <c r="B2575" t="s">
        <v>2301</v>
      </c>
      <c r="C2575" s="48">
        <v>2</v>
      </c>
      <c r="D2575" s="22">
        <v>1526.7235058593749</v>
      </c>
      <c r="E2575" s="17">
        <v>143.43291045564206</v>
      </c>
      <c r="F2575" s="17">
        <v>93.198989233217134</v>
      </c>
      <c r="G2575" s="17">
        <v>1.1037511364662898</v>
      </c>
      <c r="H2575" s="17">
        <v>12.605352547111831</v>
      </c>
      <c r="I2575" s="17">
        <v>105.70505783792665</v>
      </c>
      <c r="J2575" s="17">
        <v>24.456045977305571</v>
      </c>
      <c r="K2575" s="17">
        <v>-0.99999999999999856</v>
      </c>
      <c r="L2575" s="17">
        <v>-0.99999999999999856</v>
      </c>
      <c r="M2575" s="17">
        <v>-0.99999999999999856</v>
      </c>
      <c r="N2575" s="17">
        <v>0.4328388221522399</v>
      </c>
      <c r="O2575" s="17">
        <v>-0.99999999999999856</v>
      </c>
      <c r="P2575" s="17">
        <v>-0.99999999999999856</v>
      </c>
      <c r="Q2575" s="17">
        <v>5.7676377522622015</v>
      </c>
      <c r="R2575" s="17">
        <v>-0.99999999999999856</v>
      </c>
      <c r="S2575" s="17">
        <v>3.4652004204708025</v>
      </c>
      <c r="T2575" s="17">
        <v>0.40531585735368536</v>
      </c>
      <c r="U2575" s="17">
        <v>0.88869785983068095</v>
      </c>
      <c r="V2575" s="17">
        <v>0.99679455916975723</v>
      </c>
      <c r="W2575" s="17">
        <v>7.7138079998478934</v>
      </c>
      <c r="X2575" s="17">
        <v>6.7349380024683141</v>
      </c>
      <c r="Y2575" s="17">
        <v>0.33717141454216892</v>
      </c>
      <c r="Z2575" s="17">
        <v>54.680408709725072</v>
      </c>
      <c r="AA2575" s="17">
        <v>2.1093450749451241</v>
      </c>
      <c r="AB2575" s="17">
        <v>3.3274189321493686</v>
      </c>
      <c r="AC2575" s="17">
        <v>43.414878267720901</v>
      </c>
      <c r="AD2575" s="17">
        <v>2.6382005984203798</v>
      </c>
      <c r="AE2575" s="17">
        <v>2.1592366923309898</v>
      </c>
      <c r="AF2575" s="17">
        <v>94.585994152025037</v>
      </c>
      <c r="AG2575" s="17">
        <v>70.716728386718287</v>
      </c>
      <c r="AH2575" s="17">
        <v>0.70217346682677007</v>
      </c>
      <c r="AI2575" s="17">
        <v>0.87248997308419085</v>
      </c>
      <c r="AJ2575" s="17">
        <v>0.33333333333333298</v>
      </c>
      <c r="AK2575" s="17">
        <v>1.3168838872119411</v>
      </c>
      <c r="AL2575" s="17">
        <v>1.3159117183279894</v>
      </c>
      <c r="AM2575" s="17">
        <v>0.33333333333333298</v>
      </c>
      <c r="AN2575" s="17">
        <v>0.91031097056245658</v>
      </c>
      <c r="AO2575" s="17">
        <v>1.0336745597648007</v>
      </c>
      <c r="AP2575" s="17">
        <v>0.33333333333333298</v>
      </c>
      <c r="AQ2575" s="17">
        <v>14.486922594434112</v>
      </c>
      <c r="AR2575" s="17">
        <v>2.2444243630026963</v>
      </c>
      <c r="AS2575" s="17">
        <v>13.762041217740283</v>
      </c>
      <c r="AT2575" s="17">
        <v>13.126779051764546</v>
      </c>
      <c r="AU2575" s="17">
        <v>-0.99999999999999856</v>
      </c>
      <c r="AV2575" s="17">
        <v>-0.99999999999999856</v>
      </c>
      <c r="AW2575" s="17">
        <v>-0.99999999999999856</v>
      </c>
      <c r="AX2575" s="17">
        <v>-0.99999999999999856</v>
      </c>
      <c r="AY2575" s="17">
        <v>0.11222346292074944</v>
      </c>
      <c r="AZ2575" s="17">
        <v>-0.39095538643125943</v>
      </c>
      <c r="BA2575" s="17">
        <v>0.93989335445422029</v>
      </c>
      <c r="BB2575" s="17">
        <v>-0.22048362816771494</v>
      </c>
      <c r="BC2575" s="17">
        <v>0.51940512015808749</v>
      </c>
      <c r="BD2575" s="17">
        <v>-4.7024438161035835</v>
      </c>
      <c r="BE2575" s="17">
        <v>15.114066153568366</v>
      </c>
      <c r="BF2575" s="17">
        <v>-0.99999999999999856</v>
      </c>
      <c r="BG2575" s="22">
        <v>182.097208951634</v>
      </c>
    </row>
    <row r="2576" spans="1:100" x14ac:dyDescent="0.25">
      <c r="A2576">
        <v>5894</v>
      </c>
      <c r="B2576" t="s">
        <v>3097</v>
      </c>
      <c r="C2576" s="48">
        <v>2</v>
      </c>
      <c r="D2576" s="22">
        <v>1468.1190234374999</v>
      </c>
      <c r="E2576" s="17">
        <v>5.8536299998934425</v>
      </c>
      <c r="F2576" s="17">
        <v>-128.74990732963914</v>
      </c>
      <c r="G2576" s="17">
        <v>-0.4389229301749768</v>
      </c>
      <c r="H2576" s="17">
        <v>-1.4665262724917856</v>
      </c>
      <c r="I2576" s="17">
        <v>-2.3317419099414352</v>
      </c>
      <c r="J2576" s="17">
        <v>-2.2272359096893641</v>
      </c>
      <c r="K2576" s="17">
        <v>-1.000000000000002</v>
      </c>
      <c r="L2576" s="17">
        <v>-1.000000000000002</v>
      </c>
      <c r="M2576" s="17">
        <v>-1.000000000000002</v>
      </c>
      <c r="N2576" s="17">
        <v>4.8404953253741223E-2</v>
      </c>
      <c r="O2576" s="17">
        <v>-1.000000000000002</v>
      </c>
      <c r="P2576" s="17">
        <v>-1.000000000000002</v>
      </c>
      <c r="Q2576" s="17">
        <v>1.6379101770743438</v>
      </c>
      <c r="R2576" s="17">
        <v>-1.000000000000002</v>
      </c>
      <c r="S2576" s="17">
        <v>-1.9208058434372381</v>
      </c>
      <c r="T2576" s="17">
        <v>-0.1992289436284824</v>
      </c>
      <c r="U2576" s="17">
        <v>-0.92284655800134585</v>
      </c>
      <c r="V2576" s="17">
        <v>-1.3769143570061291</v>
      </c>
      <c r="W2576" s="17">
        <v>-4.3144548857542766</v>
      </c>
      <c r="X2576" s="17">
        <v>-8.0849840994290023</v>
      </c>
      <c r="Y2576" s="17">
        <v>-0.20673213067734605</v>
      </c>
      <c r="Z2576" s="17">
        <v>4.7417737917061515</v>
      </c>
      <c r="AA2576" s="17">
        <v>-1.5685777762479867</v>
      </c>
      <c r="AB2576" s="17">
        <v>-1.9739817705010987</v>
      </c>
      <c r="AC2576" s="17">
        <v>-17.450690751898787</v>
      </c>
      <c r="AD2576" s="17">
        <v>-2.0074793001937059</v>
      </c>
      <c r="AE2576" s="17">
        <v>-1.731275559206622</v>
      </c>
      <c r="AF2576" s="17">
        <v>-3.9893964086467975</v>
      </c>
      <c r="AG2576" s="17">
        <v>-97.704314240715561</v>
      </c>
      <c r="AH2576" s="17">
        <v>-0.46304618535631736</v>
      </c>
      <c r="AI2576" s="17">
        <v>-0.50611074199636952</v>
      </c>
      <c r="AJ2576" s="17">
        <v>0.33333333333333298</v>
      </c>
      <c r="AK2576" s="17">
        <v>-0.23850957664860339</v>
      </c>
      <c r="AL2576" s="17">
        <v>-4.2582535750346984E-2</v>
      </c>
      <c r="AM2576" s="17">
        <v>0.33333333333333298</v>
      </c>
      <c r="AN2576" s="17">
        <v>-0.49186781710170663</v>
      </c>
      <c r="AO2576" s="17">
        <v>-0.49853010255753244</v>
      </c>
      <c r="AP2576" s="17">
        <v>0.33333333333333298</v>
      </c>
      <c r="AQ2576" s="17">
        <v>-2.9938726978937007</v>
      </c>
      <c r="AR2576" s="17">
        <v>2.2444243630026963</v>
      </c>
      <c r="AS2576" s="17">
        <v>-8.4899710337768628</v>
      </c>
      <c r="AT2576" s="17">
        <v>-2.4416144731488068</v>
      </c>
      <c r="AU2576" s="17">
        <v>-1.000000000000002</v>
      </c>
      <c r="AV2576" s="17">
        <v>-1.000000000000002</v>
      </c>
      <c r="AW2576" s="17">
        <v>-1.000000000000002</v>
      </c>
      <c r="AX2576" s="17">
        <v>-1.000000000000002</v>
      </c>
      <c r="AY2576" s="17">
        <v>-0.12211284025827884</v>
      </c>
      <c r="AZ2576" s="17">
        <v>1.225158285975642</v>
      </c>
      <c r="BA2576" s="17">
        <v>-0.61373673440109033</v>
      </c>
      <c r="BB2576" s="17">
        <v>0.67953817678051109</v>
      </c>
      <c r="BC2576" s="17">
        <v>-0.34207427670793811</v>
      </c>
      <c r="BD2576" s="17">
        <v>19.296154613377411</v>
      </c>
      <c r="BE2576" s="17">
        <v>-8.0702482162251883</v>
      </c>
      <c r="BF2576" s="17">
        <v>-1.000000000000002</v>
      </c>
      <c r="BG2576" s="22">
        <v>17.74576753798533</v>
      </c>
    </row>
    <row r="2577" spans="1:100" x14ac:dyDescent="0.25">
      <c r="A2577">
        <v>5895</v>
      </c>
      <c r="B2577" t="s">
        <v>2302</v>
      </c>
      <c r="C2577" s="48">
        <v>2</v>
      </c>
      <c r="D2577" s="22">
        <v>1641.44533203125</v>
      </c>
      <c r="E2577" s="17">
        <v>139.31680389122124</v>
      </c>
      <c r="F2577" s="17">
        <v>86.558706575232364</v>
      </c>
      <c r="G2577" s="17">
        <v>1.05759730551566</v>
      </c>
      <c r="H2577" s="17">
        <v>12.184349089387435</v>
      </c>
      <c r="I2577" s="17">
        <v>102.4728052838493</v>
      </c>
      <c r="J2577" s="17">
        <v>23.657733677869775</v>
      </c>
      <c r="K2577" s="17">
        <v>-0.99999999999999867</v>
      </c>
      <c r="L2577" s="17">
        <v>-0.99999999999999867</v>
      </c>
      <c r="M2577" s="17">
        <v>-0.99999999999999867</v>
      </c>
      <c r="N2577" s="17">
        <v>0.42133730269293612</v>
      </c>
      <c r="O2577" s="17">
        <v>-0.99999999999999867</v>
      </c>
      <c r="P2577" s="17">
        <v>-0.99999999999999867</v>
      </c>
      <c r="Q2577" s="17">
        <v>5.6440842729505558</v>
      </c>
      <c r="R2577" s="17">
        <v>-0.99999999999999867</v>
      </c>
      <c r="S2577" s="17">
        <v>3.3040615072169697</v>
      </c>
      <c r="T2577" s="17">
        <v>0.38722904358662591</v>
      </c>
      <c r="U2577" s="17">
        <v>0.83449994685077811</v>
      </c>
      <c r="V2577" s="17">
        <v>0.92577776929027822</v>
      </c>
      <c r="W2577" s="17">
        <v>7.3539455870049153</v>
      </c>
      <c r="X2577" s="17">
        <v>6.2915545333459777</v>
      </c>
      <c r="Y2577" s="17">
        <v>0.320898870119247</v>
      </c>
      <c r="Z2577" s="17">
        <v>53.186341126849555</v>
      </c>
      <c r="AA2577" s="17">
        <v>1.9993087210618909</v>
      </c>
      <c r="AB2577" s="17">
        <v>3.1688112540126645</v>
      </c>
      <c r="AC2577" s="17">
        <v>41.593897903824853</v>
      </c>
      <c r="AD2577" s="17">
        <v>2.4992108213003159</v>
      </c>
      <c r="AE2577" s="17">
        <v>2.04284007385424</v>
      </c>
      <c r="AF2577" s="17">
        <v>91.63680870176654</v>
      </c>
      <c r="AG2577" s="17">
        <v>65.677895817970011</v>
      </c>
      <c r="AH2577" s="17">
        <v>0.66731234352786162</v>
      </c>
      <c r="AI2577" s="17">
        <v>0.83124490017596697</v>
      </c>
      <c r="AJ2577" s="17">
        <v>0.33333333333333298</v>
      </c>
      <c r="AK2577" s="17">
        <v>1.2703495164429879</v>
      </c>
      <c r="AL2577" s="17">
        <v>1.2752681919305799</v>
      </c>
      <c r="AM2577" s="17">
        <v>0.33333333333333298</v>
      </c>
      <c r="AN2577" s="17">
        <v>0.86836048722457893</v>
      </c>
      <c r="AO2577" s="17">
        <v>0.98783395318705636</v>
      </c>
      <c r="AP2577" s="17">
        <v>0.33333333333333298</v>
      </c>
      <c r="AQ2577" s="17">
        <v>13.963930934529408</v>
      </c>
      <c r="AR2577" s="17">
        <v>2.2444243630026963</v>
      </c>
      <c r="AS2577" s="17">
        <v>13.096303954130287</v>
      </c>
      <c r="AT2577" s="17">
        <v>12.661002762100102</v>
      </c>
      <c r="AU2577" s="17">
        <v>-0.99999999999999867</v>
      </c>
      <c r="AV2577" s="17">
        <v>-0.99999999999999867</v>
      </c>
      <c r="AW2577" s="17">
        <v>-0.99999999999999867</v>
      </c>
      <c r="AX2577" s="17">
        <v>-0.99999999999999867</v>
      </c>
      <c r="AY2577" s="17">
        <v>0.10521257296259512</v>
      </c>
      <c r="AZ2577" s="17">
        <v>-0.34260438420324674</v>
      </c>
      <c r="BA2577" s="17">
        <v>0.89341174046238148</v>
      </c>
      <c r="BB2577" s="17">
        <v>-0.19355671266708607</v>
      </c>
      <c r="BC2577" s="17">
        <v>0.49363131912636837</v>
      </c>
      <c r="BD2577" s="17">
        <v>-3.9844520646911441</v>
      </c>
      <c r="BE2577" s="17">
        <v>14.420436209778991</v>
      </c>
      <c r="BF2577" s="17">
        <v>-0.99999999999999867</v>
      </c>
      <c r="BG2577" s="22">
        <v>618.04172171619064</v>
      </c>
    </row>
    <row r="2578" spans="1:100" x14ac:dyDescent="0.25">
      <c r="A2578">
        <v>5899</v>
      </c>
      <c r="B2578" t="s">
        <v>2303</v>
      </c>
      <c r="C2578" s="48">
        <v>2</v>
      </c>
      <c r="D2578" s="22">
        <v>1456.2870703125</v>
      </c>
      <c r="E2578" s="17">
        <v>55.260878932854418</v>
      </c>
      <c r="F2578" s="17">
        <v>-49.043978162462373</v>
      </c>
      <c r="G2578" s="17">
        <v>0.11507968839144073</v>
      </c>
      <c r="H2578" s="17">
        <v>3.5869441155746795</v>
      </c>
      <c r="I2578" s="17">
        <v>36.466259078152397</v>
      </c>
      <c r="J2578" s="17">
        <v>7.3552211737605262</v>
      </c>
      <c r="K2578" s="17">
        <v>-1.0000000000000007</v>
      </c>
      <c r="L2578" s="17">
        <v>-1.0000000000000007</v>
      </c>
      <c r="M2578" s="17">
        <v>-1.0000000000000007</v>
      </c>
      <c r="N2578" s="17">
        <v>0.18646222318573968</v>
      </c>
      <c r="O2578" s="17">
        <v>-1.0000000000000007</v>
      </c>
      <c r="P2578" s="17">
        <v>-1.0000000000000007</v>
      </c>
      <c r="Q2578" s="17">
        <v>3.1209712721514276</v>
      </c>
      <c r="R2578" s="17">
        <v>-1.0000000000000007</v>
      </c>
      <c r="S2578" s="17">
        <v>1.340802476934333E-2</v>
      </c>
      <c r="T2578" s="17">
        <v>1.7874208636225297E-2</v>
      </c>
      <c r="U2578" s="17">
        <v>-0.27228765328508708</v>
      </c>
      <c r="V2578" s="17">
        <v>-0.5244718458417188</v>
      </c>
      <c r="W2578" s="17">
        <v>5.1154496291019314E-3</v>
      </c>
      <c r="X2578" s="17">
        <v>-2.762877616316223</v>
      </c>
      <c r="Y2578" s="17">
        <v>-1.1406368213978571E-2</v>
      </c>
      <c r="Z2578" s="17">
        <v>22.67565568579279</v>
      </c>
      <c r="AA2578" s="17">
        <v>-0.24776806374501092</v>
      </c>
      <c r="AB2578" s="17">
        <v>-7.0151314769990369E-2</v>
      </c>
      <c r="AC2578" s="17">
        <v>4.4072540638971613</v>
      </c>
      <c r="AD2578" s="17">
        <v>-0.33913024026744898</v>
      </c>
      <c r="AE2578" s="17">
        <v>-0.33412108469780033</v>
      </c>
      <c r="AF2578" s="17">
        <v>31.410838597390136</v>
      </c>
      <c r="AG2578" s="17">
        <v>-37.221221502642145</v>
      </c>
      <c r="AH2578" s="17">
        <v>-4.4594386318851986E-2</v>
      </c>
      <c r="AI2578" s="17">
        <v>-1.1029880375994505E-2</v>
      </c>
      <c r="AJ2578" s="17">
        <v>0.33333333333333298</v>
      </c>
      <c r="AK2578" s="17">
        <v>0.32006081129855468</v>
      </c>
      <c r="AL2578" s="17">
        <v>0.44527772607762489</v>
      </c>
      <c r="AM2578" s="17">
        <v>0.33333333333333298</v>
      </c>
      <c r="AN2578" s="17">
        <v>1.1680363853662223E-2</v>
      </c>
      <c r="AO2578" s="17">
        <v>5.1712760443571315E-2</v>
      </c>
      <c r="AP2578" s="17">
        <v>0.33333333333333298</v>
      </c>
      <c r="AQ2578" s="17">
        <v>3.2838022666295252</v>
      </c>
      <c r="AR2578" s="17">
        <v>2.2444243630026963</v>
      </c>
      <c r="AS2578" s="17">
        <v>-0.49886434294326332</v>
      </c>
      <c r="AT2578" s="17">
        <v>3.1492818582148141</v>
      </c>
      <c r="AU2578" s="17">
        <v>-1.0000000000000007</v>
      </c>
      <c r="AV2578" s="17">
        <v>-1.0000000000000007</v>
      </c>
      <c r="AW2578" s="17">
        <v>-1.0000000000000007</v>
      </c>
      <c r="AX2578" s="17">
        <v>-1.0000000000000007</v>
      </c>
      <c r="AY2578" s="17">
        <v>-3.7958365639406147E-2</v>
      </c>
      <c r="AZ2578" s="17">
        <v>0.64478215483101109</v>
      </c>
      <c r="BA2578" s="17">
        <v>-5.5799606837015792E-2</v>
      </c>
      <c r="BB2578" s="17">
        <v>0.35632380020530774</v>
      </c>
      <c r="BC2578" s="17">
        <v>-3.2701187456559228E-2</v>
      </c>
      <c r="BD2578" s="17">
        <v>10.677816715986623</v>
      </c>
      <c r="BE2578" s="17">
        <v>0.25566530515601738</v>
      </c>
      <c r="BF2578" s="17">
        <v>-1.0000000000000007</v>
      </c>
      <c r="BG2578" s="22">
        <v>11.612884442628456</v>
      </c>
    </row>
    <row r="2579" spans="1:100" x14ac:dyDescent="0.25">
      <c r="A2579">
        <v>5900</v>
      </c>
      <c r="B2579" t="s">
        <v>2304</v>
      </c>
      <c r="C2579" s="48">
        <v>2</v>
      </c>
      <c r="D2579" s="22">
        <v>1503.278095703125</v>
      </c>
      <c r="E2579" s="17">
        <v>54.121274977740917</v>
      </c>
      <c r="F2579" s="17">
        <v>-50.882436973398391</v>
      </c>
      <c r="G2579" s="17">
        <v>0.10230132916487916</v>
      </c>
      <c r="H2579" s="17">
        <v>3.4703831864465746</v>
      </c>
      <c r="I2579" s="17">
        <v>35.571362958019861</v>
      </c>
      <c r="J2579" s="17">
        <v>7.1341968053156828</v>
      </c>
      <c r="K2579" s="17">
        <v>-1.0000000000000009</v>
      </c>
      <c r="L2579" s="17">
        <v>-1.0000000000000009</v>
      </c>
      <c r="M2579" s="17">
        <v>-1.0000000000000009</v>
      </c>
      <c r="N2579" s="17">
        <v>0.183277860278585</v>
      </c>
      <c r="O2579" s="17">
        <v>-1.0000000000000009</v>
      </c>
      <c r="P2579" s="17">
        <v>-1.0000000000000009</v>
      </c>
      <c r="Q2579" s="17">
        <v>3.0867636947994068</v>
      </c>
      <c r="R2579" s="17">
        <v>-1.0000000000000009</v>
      </c>
      <c r="S2579" s="17">
        <v>-3.120562650345815E-2</v>
      </c>
      <c r="T2579" s="17">
        <v>1.2866611242487114E-2</v>
      </c>
      <c r="U2579" s="17">
        <v>-0.28729313359132536</v>
      </c>
      <c r="V2579" s="17">
        <v>-0.54413387678272451</v>
      </c>
      <c r="W2579" s="17">
        <v>-9.4517692164993505E-2</v>
      </c>
      <c r="X2579" s="17">
        <v>-2.8856347770300297</v>
      </c>
      <c r="Y2579" s="17">
        <v>-1.5911658758304234E-2</v>
      </c>
      <c r="Z2579" s="17">
        <v>22.26200135007435</v>
      </c>
      <c r="AA2579" s="17">
        <v>-0.27823322836818343</v>
      </c>
      <c r="AB2579" s="17">
        <v>-0.11406415679364956</v>
      </c>
      <c r="AC2579" s="17">
        <v>3.9030891710788538</v>
      </c>
      <c r="AD2579" s="17">
        <v>-0.37761158112861715</v>
      </c>
      <c r="AE2579" s="17">
        <v>-0.36634718105898789</v>
      </c>
      <c r="AF2579" s="17">
        <v>30.594313721059414</v>
      </c>
      <c r="AG2579" s="17">
        <v>-38.616295569512971</v>
      </c>
      <c r="AH2579" s="17">
        <v>-5.4246195223543403E-2</v>
      </c>
      <c r="AI2579" s="17">
        <v>-2.2449178559731053E-2</v>
      </c>
      <c r="AJ2579" s="17">
        <v>0.33333333333333298</v>
      </c>
      <c r="AK2579" s="17">
        <v>0.30717709408981925</v>
      </c>
      <c r="AL2579" s="17">
        <v>0.43402497479256069</v>
      </c>
      <c r="AM2579" s="17">
        <v>0.33333333333333298</v>
      </c>
      <c r="AN2579" s="17">
        <v>6.5762535026159252E-5</v>
      </c>
      <c r="AO2579" s="17">
        <v>3.9021121939272652E-2</v>
      </c>
      <c r="AP2579" s="17">
        <v>0.33333333333333298</v>
      </c>
      <c r="AQ2579" s="17">
        <v>3.139004420706252</v>
      </c>
      <c r="AR2579" s="17">
        <v>2.2444243630026963</v>
      </c>
      <c r="AS2579" s="17">
        <v>-0.68318338493170838</v>
      </c>
      <c r="AT2579" s="17">
        <v>3.0203249195174844</v>
      </c>
      <c r="AU2579" s="17">
        <v>-1.0000000000000009</v>
      </c>
      <c r="AV2579" s="17">
        <v>-1.0000000000000009</v>
      </c>
      <c r="AW2579" s="17">
        <v>-1.0000000000000009</v>
      </c>
      <c r="AX2579" s="17">
        <v>-1.0000000000000009</v>
      </c>
      <c r="AY2579" s="17">
        <v>-3.9899432470435203E-2</v>
      </c>
      <c r="AZ2579" s="17">
        <v>0.65816883287502281</v>
      </c>
      <c r="BA2579" s="17">
        <v>-6.8668717564865034E-2</v>
      </c>
      <c r="BB2579" s="17">
        <v>0.36377890830886617</v>
      </c>
      <c r="BC2579" s="17">
        <v>-3.983703905183697E-2</v>
      </c>
      <c r="BD2579" s="17">
        <v>10.876603172761369</v>
      </c>
      <c r="BE2579" s="17">
        <v>6.3623769069414138E-2</v>
      </c>
      <c r="BF2579" s="17">
        <v>-1.0000000000000009</v>
      </c>
      <c r="BG2579" s="22">
        <v>587.5961991540787</v>
      </c>
    </row>
    <row r="2580" spans="1:100" x14ac:dyDescent="0.25">
      <c r="A2580">
        <v>5901</v>
      </c>
      <c r="B2580" t="s">
        <v>3098</v>
      </c>
      <c r="C2580" s="48">
        <v>3</v>
      </c>
      <c r="D2580" s="22">
        <v>1490.3154050972482</v>
      </c>
      <c r="E2580" s="17">
        <v>53.074726505287842</v>
      </c>
      <c r="F2580" s="17">
        <v>-14.61628141390289</v>
      </c>
      <c r="G2580" s="17">
        <v>0.62137024098105853</v>
      </c>
      <c r="H2580" s="17">
        <v>7.5648648111848207</v>
      </c>
      <c r="I2580" s="17">
        <v>34.446505050360088</v>
      </c>
      <c r="J2580" s="17">
        <v>11.050160436872861</v>
      </c>
      <c r="K2580" s="17">
        <v>-0.99999999999999933</v>
      </c>
      <c r="L2580" s="17">
        <v>-0.99999999999999933</v>
      </c>
      <c r="M2580" s="17">
        <v>-0.99999999999999933</v>
      </c>
      <c r="N2580" s="17">
        <v>0.38403854617734912</v>
      </c>
      <c r="O2580" s="17">
        <v>-0.99999999999999933</v>
      </c>
      <c r="P2580" s="17">
        <v>-0.99999999999999933</v>
      </c>
      <c r="Q2580" s="17">
        <v>5.3091316370003208</v>
      </c>
      <c r="R2580" s="17">
        <v>-0.99999999999999933</v>
      </c>
      <c r="S2580" s="17">
        <v>1.1378879810244331</v>
      </c>
      <c r="T2580" s="17">
        <v>0.22130103438098686</v>
      </c>
      <c r="U2580" s="17">
        <v>-1.0021393932183965E-2</v>
      </c>
      <c r="V2580" s="17">
        <v>-2.9289370250999307E-2</v>
      </c>
      <c r="W2580" s="17">
        <v>2.2557331741844981</v>
      </c>
      <c r="X2580" s="17">
        <v>0.45222455206935724</v>
      </c>
      <c r="Y2580" s="17">
        <v>0.2415132403274218</v>
      </c>
      <c r="Z2580" s="17">
        <v>13.855588188179354</v>
      </c>
      <c r="AA2580" s="17">
        <v>0.50169282261256909</v>
      </c>
      <c r="AB2580" s="17">
        <v>-1.4701953364450646</v>
      </c>
      <c r="AC2580" s="17">
        <v>19.582357840591605</v>
      </c>
      <c r="AD2580" s="17">
        <v>1.4949349387390691</v>
      </c>
      <c r="AE2580" s="17">
        <v>-1.4210656697319439</v>
      </c>
      <c r="AF2580" s="17">
        <v>30.546685022593966</v>
      </c>
      <c r="AG2580" s="17">
        <v>-9.1418704219550122</v>
      </c>
      <c r="AH2580" s="17">
        <v>0.36574640838962008</v>
      </c>
      <c r="AI2580" s="17">
        <v>0.2611030663415454</v>
      </c>
      <c r="AJ2580" s="17">
        <v>0.33333333333333298</v>
      </c>
      <c r="AK2580" s="17">
        <v>3.1811112061663288E-2</v>
      </c>
      <c r="AL2580" s="17">
        <v>0.58551386405585271</v>
      </c>
      <c r="AM2580" s="17">
        <v>0.33333333333333298</v>
      </c>
      <c r="AN2580" s="17">
        <v>-0.3430269205357202</v>
      </c>
      <c r="AO2580" s="17">
        <v>-6.6652924844179229E-2</v>
      </c>
      <c r="AP2580" s="17">
        <v>0.33333333333333298</v>
      </c>
      <c r="AQ2580" s="17">
        <v>3.8998200277660962</v>
      </c>
      <c r="AR2580" s="17">
        <v>3.1870318960470203</v>
      </c>
      <c r="AS2580" s="17">
        <v>7.5450174202092066</v>
      </c>
      <c r="AT2580" s="17">
        <v>0.31811112061663327</v>
      </c>
      <c r="AU2580" s="17">
        <v>-0.99999999999999933</v>
      </c>
      <c r="AV2580" s="17">
        <v>-0.99999999999999933</v>
      </c>
      <c r="AW2580" s="17">
        <v>-0.99999999999999933</v>
      </c>
      <c r="AX2580" s="17">
        <v>-0.99999999999999933</v>
      </c>
      <c r="AY2580" s="17">
        <v>0.12443848180283798</v>
      </c>
      <c r="AZ2580" s="17">
        <v>0.42180955203228815</v>
      </c>
      <c r="BA2580" s="17">
        <v>0.1830463890905388</v>
      </c>
      <c r="BB2580" s="17">
        <v>0.35541621678665031</v>
      </c>
      <c r="BC2580" s="17">
        <v>-3.6482188988468625E-2</v>
      </c>
      <c r="BD2580" s="17">
        <v>10.994453179827696</v>
      </c>
      <c r="BE2580" s="17">
        <v>3.1772207409782038E-3</v>
      </c>
      <c r="BF2580" s="17">
        <v>-0.99999999999999933</v>
      </c>
      <c r="CU2580" t="e">
        <v>#N/A</v>
      </c>
      <c r="CV2580" t="e">
        <v>#N/A</v>
      </c>
    </row>
    <row r="2581" spans="1:100" x14ac:dyDescent="0.25">
      <c r="A2581">
        <v>5902</v>
      </c>
      <c r="B2581" t="s">
        <v>2305</v>
      </c>
      <c r="C2581" s="48">
        <v>3</v>
      </c>
      <c r="D2581" s="22">
        <v>1407.1031039486811</v>
      </c>
      <c r="E2581" s="17">
        <v>28.1150230111318</v>
      </c>
      <c r="F2581" s="17">
        <v>-69.208764495727706</v>
      </c>
      <c r="G2581" s="17">
        <v>5.595962803411951E-2</v>
      </c>
      <c r="H2581" s="17">
        <v>2.9654171283569819</v>
      </c>
      <c r="I2581" s="17">
        <v>30.237010917213677</v>
      </c>
      <c r="J2581" s="17">
        <v>1.8901106666101644</v>
      </c>
      <c r="K2581" s="17">
        <v>-0.99999999999999944</v>
      </c>
      <c r="L2581" s="17">
        <v>-0.99999999999999944</v>
      </c>
      <c r="M2581" s="17">
        <v>-0.99999999999999944</v>
      </c>
      <c r="N2581" s="17">
        <v>0.18955432754950799</v>
      </c>
      <c r="O2581" s="17">
        <v>-0.99999999999999944</v>
      </c>
      <c r="P2581" s="17">
        <v>-0.99999999999999944</v>
      </c>
      <c r="Q2581" s="17">
        <v>2.8282430542660939</v>
      </c>
      <c r="R2581" s="17">
        <v>-0.99999999999999944</v>
      </c>
      <c r="S2581" s="17">
        <v>0.13673853367646147</v>
      </c>
      <c r="T2581" s="17">
        <v>4.2057085399822988E-2</v>
      </c>
      <c r="U2581" s="17">
        <v>-6.815149663101773E-2</v>
      </c>
      <c r="V2581" s="17">
        <v>-0.19258903566556837</v>
      </c>
      <c r="W2581" s="17">
        <v>0.1371740740908875</v>
      </c>
      <c r="X2581" s="17">
        <v>-0.72703832846021066</v>
      </c>
      <c r="Y2581" s="17">
        <v>0.11372741283341313</v>
      </c>
      <c r="Z2581" s="17">
        <v>23.596093786168783</v>
      </c>
      <c r="AA2581" s="17">
        <v>-0.21939763157409414</v>
      </c>
      <c r="AB2581" s="17">
        <v>-0.32313990006538679</v>
      </c>
      <c r="AC2581" s="17">
        <v>7.2323100802645683</v>
      </c>
      <c r="AD2581" s="17">
        <v>0.85738857308342065</v>
      </c>
      <c r="AE2581" s="17">
        <v>0.59120763704901436</v>
      </c>
      <c r="AF2581" s="17">
        <v>31.096471603416987</v>
      </c>
      <c r="AG2581" s="17">
        <v>-37.766941141271104</v>
      </c>
      <c r="AH2581" s="17">
        <v>0.12988101281277017</v>
      </c>
      <c r="AI2581" s="17">
        <v>-1.2685003860793702E-2</v>
      </c>
      <c r="AJ2581" s="17">
        <v>0.33333333333333298</v>
      </c>
      <c r="AK2581" s="17">
        <v>-1.9054912295576459E-3</v>
      </c>
      <c r="AL2581" s="17">
        <v>-8.5928461884846846E-2</v>
      </c>
      <c r="AM2581" s="17">
        <v>0.33333333333333298</v>
      </c>
      <c r="AN2581" s="17">
        <v>0.1271550385470579</v>
      </c>
      <c r="AO2581" s="17">
        <v>-7.3278671495018974E-2</v>
      </c>
      <c r="AP2581" s="17">
        <v>0.33333333333333298</v>
      </c>
      <c r="AQ2581" s="17">
        <v>-0.8594606862032973</v>
      </c>
      <c r="AR2581" s="17">
        <v>0.33948645677194961</v>
      </c>
      <c r="AS2581" s="17">
        <v>1.5696791221337927</v>
      </c>
      <c r="AT2581" s="17">
        <v>-1.9054912295574766E-2</v>
      </c>
      <c r="AU2581" s="17">
        <v>-0.99999999999999944</v>
      </c>
      <c r="AV2581" s="17">
        <v>-0.99999999999999944</v>
      </c>
      <c r="AW2581" s="17">
        <v>-0.99999999999999944</v>
      </c>
      <c r="AX2581" s="17">
        <v>-0.99999999999999944</v>
      </c>
      <c r="AY2581" s="17">
        <v>-1.4264621279911823E-2</v>
      </c>
      <c r="AZ2581" s="17">
        <v>8.4021022803830586E-2</v>
      </c>
      <c r="BA2581" s="17">
        <v>-0.10964070798348155</v>
      </c>
      <c r="BB2581" s="17">
        <v>5.6067681123518308E-2</v>
      </c>
      <c r="BC2581" s="17">
        <v>-0.25717248644526491</v>
      </c>
      <c r="BD2581" s="17">
        <v>1.82179714210711</v>
      </c>
      <c r="BE2581" s="17">
        <v>-6.9775157010490334</v>
      </c>
      <c r="BF2581" s="17">
        <v>-0.99999999999999944</v>
      </c>
      <c r="CU2581" t="e">
        <v>#N/A</v>
      </c>
      <c r="CV2581" t="e">
        <v>#N/A</v>
      </c>
    </row>
    <row r="2582" spans="1:100" x14ac:dyDescent="0.25">
      <c r="A2582">
        <v>5903</v>
      </c>
      <c r="B2582" t="s">
        <v>2306</v>
      </c>
      <c r="C2582" s="48">
        <v>2</v>
      </c>
      <c r="D2582" s="22">
        <v>1498.4837402343751</v>
      </c>
      <c r="E2582" s="17">
        <v>56.068523419268644</v>
      </c>
      <c r="F2582" s="17">
        <v>-47.741050846801862</v>
      </c>
      <c r="G2582" s="17">
        <v>0.12413579189866747</v>
      </c>
      <c r="H2582" s="17">
        <v>3.6695515787369652</v>
      </c>
      <c r="I2582" s="17">
        <v>37.100477583709043</v>
      </c>
      <c r="J2582" s="17">
        <v>7.5118625330122901</v>
      </c>
      <c r="K2582" s="17">
        <v>-1.0000000000000007</v>
      </c>
      <c r="L2582" s="17">
        <v>-1.0000000000000007</v>
      </c>
      <c r="M2582" s="17">
        <v>-1.0000000000000007</v>
      </c>
      <c r="N2582" s="17">
        <v>0.18871900119459564</v>
      </c>
      <c r="O2582" s="17">
        <v>-1.0000000000000007</v>
      </c>
      <c r="P2582" s="17">
        <v>-1.0000000000000007</v>
      </c>
      <c r="Q2582" s="17">
        <v>3.1452143972458786</v>
      </c>
      <c r="R2582" s="17">
        <v>-1.0000000000000007</v>
      </c>
      <c r="S2582" s="17">
        <v>4.5025999862889021E-2</v>
      </c>
      <c r="T2582" s="17">
        <v>2.1423124386374726E-2</v>
      </c>
      <c r="U2582" s="17">
        <v>-0.26165317506925506</v>
      </c>
      <c r="V2582" s="17">
        <v>-0.51053724092046127</v>
      </c>
      <c r="W2582" s="17">
        <v>7.5726083501562513E-2</v>
      </c>
      <c r="X2582" s="17">
        <v>-2.6758788448803199</v>
      </c>
      <c r="Y2582" s="17">
        <v>-8.2134404854534437E-3</v>
      </c>
      <c r="Z2582" s="17">
        <v>22.968815113702167</v>
      </c>
      <c r="AA2582" s="17">
        <v>-0.22617721007589009</v>
      </c>
      <c r="AB2582" s="17">
        <v>-3.9030007596521754E-2</v>
      </c>
      <c r="AC2582" s="17">
        <v>4.7645588925626345</v>
      </c>
      <c r="AD2582" s="17">
        <v>-0.31185827210965733</v>
      </c>
      <c r="AE2582" s="17">
        <v>-0.31128224763692469</v>
      </c>
      <c r="AF2582" s="17">
        <v>31.989514909831403</v>
      </c>
      <c r="AG2582" s="17">
        <v>-36.232523742168432</v>
      </c>
      <c r="AH2582" s="17">
        <v>-3.7754088677886655E-2</v>
      </c>
      <c r="AI2582" s="17">
        <v>-2.9369519727263649E-3</v>
      </c>
      <c r="AJ2582" s="17">
        <v>0.33333333333333298</v>
      </c>
      <c r="AK2582" s="17">
        <v>0.32919158267001669</v>
      </c>
      <c r="AL2582" s="17">
        <v>0.45325262164690849</v>
      </c>
      <c r="AM2582" s="17">
        <v>0.33333333333333298</v>
      </c>
      <c r="AN2582" s="17">
        <v>1.9911704816287734E-2</v>
      </c>
      <c r="AO2582" s="17">
        <v>6.0707404429813316E-2</v>
      </c>
      <c r="AP2582" s="17">
        <v>0.33333333333333298</v>
      </c>
      <c r="AQ2582" s="17">
        <v>3.3864214102187038</v>
      </c>
      <c r="AR2582" s="17">
        <v>2.2444243630026963</v>
      </c>
      <c r="AS2582" s="17">
        <v>-0.36823627927680125</v>
      </c>
      <c r="AT2582" s="17">
        <v>3.2406744512787635</v>
      </c>
      <c r="AU2582" s="17">
        <v>-1.0000000000000007</v>
      </c>
      <c r="AV2582" s="17">
        <v>-1.0000000000000007</v>
      </c>
      <c r="AW2582" s="17">
        <v>-1.0000000000000007</v>
      </c>
      <c r="AX2582" s="17">
        <v>-1.0000000000000007</v>
      </c>
      <c r="AY2582" s="17">
        <v>-3.6582719374922967E-2</v>
      </c>
      <c r="AZ2582" s="17">
        <v>0.63529493195403208</v>
      </c>
      <c r="BA2582" s="17">
        <v>-4.667918717037256E-2</v>
      </c>
      <c r="BB2582" s="17">
        <v>0.35104031823032522</v>
      </c>
      <c r="BC2582" s="17">
        <v>-2.7643964575806562E-2</v>
      </c>
      <c r="BD2582" s="17">
        <v>10.536935504520528</v>
      </c>
      <c r="BE2582" s="17">
        <v>0.39176634893259443</v>
      </c>
      <c r="BF2582" s="17">
        <v>-1.0000000000000007</v>
      </c>
      <c r="BG2582" s="22">
        <v>66.0810468251168</v>
      </c>
    </row>
    <row r="2583" spans="1:100" x14ac:dyDescent="0.25">
      <c r="A2583">
        <v>5906</v>
      </c>
      <c r="B2583" t="s">
        <v>2307</v>
      </c>
      <c r="C2583" s="48">
        <v>2</v>
      </c>
      <c r="D2583" s="22">
        <v>1418.4558691406251</v>
      </c>
      <c r="E2583" s="17">
        <v>9.9033611490193039</v>
      </c>
      <c r="F2583" s="17">
        <v>-122.21670438696334</v>
      </c>
      <c r="G2583" s="17">
        <v>-0.39351336559569955</v>
      </c>
      <c r="H2583" s="17">
        <v>-1.0523118225128671</v>
      </c>
      <c r="I2583" s="17">
        <v>0.84838806123935484</v>
      </c>
      <c r="J2583" s="17">
        <v>-1.4417970161240934</v>
      </c>
      <c r="K2583" s="17">
        <v>-1.0000000000000018</v>
      </c>
      <c r="L2583" s="17">
        <v>-1.0000000000000018</v>
      </c>
      <c r="M2583" s="17">
        <v>-1.0000000000000018</v>
      </c>
      <c r="N2583" s="17">
        <v>5.9721001778634958E-2</v>
      </c>
      <c r="O2583" s="17">
        <v>-1.0000000000000018</v>
      </c>
      <c r="P2583" s="17">
        <v>-1.0000000000000018</v>
      </c>
      <c r="Q2583" s="17">
        <v>1.7594712605691911</v>
      </c>
      <c r="R2583" s="17">
        <v>-1.0000000000000018</v>
      </c>
      <c r="S2583" s="17">
        <v>-1.7622654203147967</v>
      </c>
      <c r="T2583" s="17">
        <v>-0.18143379378128541</v>
      </c>
      <c r="U2583" s="17">
        <v>-0.86952262846328532</v>
      </c>
      <c r="V2583" s="17">
        <v>-1.3070427680215713</v>
      </c>
      <c r="W2583" s="17">
        <v>-3.9603955338203543</v>
      </c>
      <c r="X2583" s="17">
        <v>-7.6487505331182923</v>
      </c>
      <c r="Y2583" s="17">
        <v>-0.19072199367198553</v>
      </c>
      <c r="Z2583" s="17">
        <v>6.2117483743786792</v>
      </c>
      <c r="AA2583" s="17">
        <v>-1.4603158440353865</v>
      </c>
      <c r="AB2583" s="17">
        <v>-1.8179317643635335</v>
      </c>
      <c r="AC2583" s="17">
        <v>-15.65907511070996</v>
      </c>
      <c r="AD2583" s="17">
        <v>-1.8707308411818371</v>
      </c>
      <c r="AE2583" s="17">
        <v>-1.6167559266070368</v>
      </c>
      <c r="AF2583" s="17">
        <v>-1.0877688643800454</v>
      </c>
      <c r="AG2583" s="17">
        <v>-92.746736760755184</v>
      </c>
      <c r="AH2583" s="17">
        <v>-0.42874722474693105</v>
      </c>
      <c r="AI2583" s="17">
        <v>-0.46553077792347525</v>
      </c>
      <c r="AJ2583" s="17">
        <v>0.33333333333333298</v>
      </c>
      <c r="AK2583" s="17">
        <v>-0.19272560875113476</v>
      </c>
      <c r="AL2583" s="17">
        <v>-2.5944177835642845E-3</v>
      </c>
      <c r="AM2583" s="17">
        <v>0.33333333333333298</v>
      </c>
      <c r="AN2583" s="17">
        <v>-0.45059381789022263</v>
      </c>
      <c r="AO2583" s="17">
        <v>-0.45342871136484902</v>
      </c>
      <c r="AP2583" s="17">
        <v>0.33333333333333298</v>
      </c>
      <c r="AQ2583" s="17">
        <v>-2.4793146847079681</v>
      </c>
      <c r="AR2583" s="17">
        <v>2.2444243630026963</v>
      </c>
      <c r="AS2583" s="17">
        <v>-7.8349693006148406</v>
      </c>
      <c r="AT2583" s="17">
        <v>-1.98334918791954</v>
      </c>
      <c r="AU2583" s="17">
        <v>-1.0000000000000018</v>
      </c>
      <c r="AV2583" s="17">
        <v>-1.0000000000000018</v>
      </c>
      <c r="AW2583" s="17">
        <v>-1.0000000000000018</v>
      </c>
      <c r="AX2583" s="17">
        <v>-1.0000000000000018</v>
      </c>
      <c r="AY2583" s="17">
        <v>-0.11521500634599613</v>
      </c>
      <c r="AZ2583" s="17">
        <v>1.1775869812123532</v>
      </c>
      <c r="BA2583" s="17">
        <v>-0.56800467253672959</v>
      </c>
      <c r="BB2583" s="17">
        <v>0.65304547870622764</v>
      </c>
      <c r="BC2583" s="17">
        <v>-0.31671609823613955</v>
      </c>
      <c r="BD2583" s="17">
        <v>18.58974103661436</v>
      </c>
      <c r="BE2583" s="17">
        <v>-7.3878035940156801</v>
      </c>
      <c r="BF2583" s="17">
        <v>-1.0000000000000018</v>
      </c>
      <c r="BG2583" s="22">
        <v>-74.878982948550174</v>
      </c>
    </row>
    <row r="2584" spans="1:100" x14ac:dyDescent="0.25">
      <c r="A2584">
        <v>5907</v>
      </c>
      <c r="B2584" t="s">
        <v>2308</v>
      </c>
      <c r="C2584" s="48">
        <v>2</v>
      </c>
      <c r="D2584" s="22">
        <v>1563.16748046875</v>
      </c>
      <c r="E2584" s="17">
        <v>110.09605518475166</v>
      </c>
      <c r="F2584" s="17">
        <v>39.418520126681685</v>
      </c>
      <c r="G2584" s="17">
        <v>0.7299455610961143</v>
      </c>
      <c r="H2584" s="17">
        <v>9.1955935627310375</v>
      </c>
      <c r="I2584" s="17">
        <v>79.526645324108642</v>
      </c>
      <c r="J2584" s="17">
        <v>17.990416098501004</v>
      </c>
      <c r="K2584" s="17">
        <v>-0.99999999999999944</v>
      </c>
      <c r="L2584" s="17">
        <v>-0.99999999999999944</v>
      </c>
      <c r="M2584" s="17">
        <v>-0.99999999999999944</v>
      </c>
      <c r="N2584" s="17">
        <v>0.33968659598676126</v>
      </c>
      <c r="O2584" s="17">
        <v>-0.99999999999999944</v>
      </c>
      <c r="P2584" s="17">
        <v>-0.99999999999999944</v>
      </c>
      <c r="Q2584" s="17">
        <v>4.7669628684702046</v>
      </c>
      <c r="R2584" s="17">
        <v>-0.99999999999999944</v>
      </c>
      <c r="S2584" s="17">
        <v>2.1601164665991055</v>
      </c>
      <c r="T2584" s="17">
        <v>0.25882851951945363</v>
      </c>
      <c r="U2584" s="17">
        <v>0.44974227092221808</v>
      </c>
      <c r="V2584" s="17">
        <v>0.42162080966588578</v>
      </c>
      <c r="W2584" s="17">
        <v>4.7992378868975223</v>
      </c>
      <c r="X2584" s="17">
        <v>3.1439205425701418</v>
      </c>
      <c r="Y2584" s="17">
        <v>0.20537806812952208</v>
      </c>
      <c r="Z2584" s="17">
        <v>42.579770887133023</v>
      </c>
      <c r="AA2584" s="17">
        <v>1.2181470589243752</v>
      </c>
      <c r="AB2584" s="17">
        <v>2.042835764016723</v>
      </c>
      <c r="AC2584" s="17">
        <v>28.666533468519198</v>
      </c>
      <c r="AD2584" s="17">
        <v>1.5125052327959305</v>
      </c>
      <c r="AE2584" s="17">
        <v>1.2165261080809757</v>
      </c>
      <c r="AF2584" s="17">
        <v>70.700177061641341</v>
      </c>
      <c r="AG2584" s="17">
        <v>29.906601280048832</v>
      </c>
      <c r="AH2584" s="17">
        <v>0.41982892501097702</v>
      </c>
      <c r="AI2584" s="17">
        <v>0.53844103517185171</v>
      </c>
      <c r="AJ2584" s="17">
        <v>0.33333333333333298</v>
      </c>
      <c r="AK2584" s="17">
        <v>0.93999627286883758</v>
      </c>
      <c r="AL2584" s="17">
        <v>0.98673477987821845</v>
      </c>
      <c r="AM2584" s="17">
        <v>0.33333333333333298</v>
      </c>
      <c r="AN2584" s="17">
        <v>0.57054882648504435</v>
      </c>
      <c r="AO2584" s="17">
        <v>0.66240582726367181</v>
      </c>
      <c r="AP2584" s="17">
        <v>0.33333333333333298</v>
      </c>
      <c r="AQ2584" s="17">
        <v>10.251148568360227</v>
      </c>
      <c r="AR2584" s="17">
        <v>2.2444243630026963</v>
      </c>
      <c r="AS2584" s="17">
        <v>8.3701529228054525</v>
      </c>
      <c r="AT2584" s="17">
        <v>9.3543993735088726</v>
      </c>
      <c r="AU2584" s="17">
        <v>-0.99999999999999944</v>
      </c>
      <c r="AV2584" s="17">
        <v>-0.99999999999999944</v>
      </c>
      <c r="AW2584" s="17">
        <v>-0.99999999999999944</v>
      </c>
      <c r="AX2584" s="17">
        <v>-0.99999999999999944</v>
      </c>
      <c r="AY2584" s="17">
        <v>5.5441399532160589E-2</v>
      </c>
      <c r="AZ2584" s="17">
        <v>6.4535039382468407E-4</v>
      </c>
      <c r="BA2584" s="17">
        <v>0.56343302376271776</v>
      </c>
      <c r="BB2584" s="17">
        <v>-2.3992149274879859E-3</v>
      </c>
      <c r="BC2584" s="17">
        <v>0.31065992337379467</v>
      </c>
      <c r="BD2584" s="17">
        <v>1.1126600272774851</v>
      </c>
      <c r="BE2584" s="17">
        <v>9.4962715980195185</v>
      </c>
      <c r="BF2584" s="17">
        <v>-0.99999999999999944</v>
      </c>
      <c r="BG2584" s="22">
        <v>549.88016982552483</v>
      </c>
    </row>
    <row r="2585" spans="1:100" x14ac:dyDescent="0.25">
      <c r="A2585">
        <v>5908</v>
      </c>
      <c r="B2585" t="s">
        <v>875</v>
      </c>
      <c r="C2585" s="48">
        <v>2</v>
      </c>
      <c r="D2585" s="22">
        <v>1522.247998046875</v>
      </c>
      <c r="E2585" s="17">
        <v>97.061937530481273</v>
      </c>
      <c r="F2585" s="17">
        <v>18.391312966907076</v>
      </c>
      <c r="G2585" s="17">
        <v>0.58379422769630473</v>
      </c>
      <c r="H2585" s="17">
        <v>7.8624384281514317</v>
      </c>
      <c r="I2585" s="17">
        <v>69.291351504866086</v>
      </c>
      <c r="J2585" s="17">
        <v>15.462469780094294</v>
      </c>
      <c r="K2585" s="17">
        <v>-0.99999999999999967</v>
      </c>
      <c r="L2585" s="17">
        <v>-0.99999999999999967</v>
      </c>
      <c r="M2585" s="17">
        <v>-0.99999999999999967</v>
      </c>
      <c r="N2585" s="17">
        <v>0.30326573187909456</v>
      </c>
      <c r="O2585" s="17">
        <v>-0.99999999999999967</v>
      </c>
      <c r="P2585" s="17">
        <v>-0.99999999999999967</v>
      </c>
      <c r="Q2585" s="17">
        <v>4.3757167817282658</v>
      </c>
      <c r="R2585" s="17">
        <v>-0.99999999999999967</v>
      </c>
      <c r="S2585" s="17">
        <v>1.6498518460991123</v>
      </c>
      <c r="T2585" s="17">
        <v>0.20155457509136437</v>
      </c>
      <c r="U2585" s="17">
        <v>0.27811844064965041</v>
      </c>
      <c r="V2585" s="17">
        <v>0.19673810067120898</v>
      </c>
      <c r="W2585" s="17">
        <v>3.6596927961826524</v>
      </c>
      <c r="X2585" s="17">
        <v>1.7398965669877011</v>
      </c>
      <c r="Y2585" s="17">
        <v>0.1538492130760451</v>
      </c>
      <c r="Z2585" s="17">
        <v>37.84863665777155</v>
      </c>
      <c r="AA2585" s="17">
        <v>0.86970448089243346</v>
      </c>
      <c r="AB2585" s="17">
        <v>1.5405865862199026</v>
      </c>
      <c r="AC2585" s="17">
        <v>22.900192889706489</v>
      </c>
      <c r="AD2585" s="17">
        <v>1.0723783606242803</v>
      </c>
      <c r="AE2585" s="17">
        <v>0.84794303180713293</v>
      </c>
      <c r="AF2585" s="17">
        <v>61.361247288733331</v>
      </c>
      <c r="AG2585" s="17">
        <v>13.950567218895726</v>
      </c>
      <c r="AH2585" s="17">
        <v>0.30943722947868813</v>
      </c>
      <c r="AI2585" s="17">
        <v>0.40783384011241208</v>
      </c>
      <c r="AJ2585" s="17">
        <v>0.33333333333333298</v>
      </c>
      <c r="AK2585" s="17">
        <v>0.79263991703179559</v>
      </c>
      <c r="AL2585" s="17">
        <v>0.85803244998049399</v>
      </c>
      <c r="AM2585" s="17">
        <v>0.33333333333333298</v>
      </c>
      <c r="AN2585" s="17">
        <v>0.43770786940055578</v>
      </c>
      <c r="AO2585" s="17">
        <v>0.51724635431851107</v>
      </c>
      <c r="AP2585" s="17">
        <v>0.33333333333333298</v>
      </c>
      <c r="AQ2585" s="17">
        <v>8.5950362397040116</v>
      </c>
      <c r="AR2585" s="17">
        <v>2.2444243630026963</v>
      </c>
      <c r="AS2585" s="17">
        <v>6.2620204716851813</v>
      </c>
      <c r="AT2585" s="17">
        <v>7.8794659953177462</v>
      </c>
      <c r="AU2585" s="17">
        <v>-0.99999999999999967</v>
      </c>
      <c r="AV2585" s="17">
        <v>-0.99999999999999967</v>
      </c>
      <c r="AW2585" s="17">
        <v>-0.99999999999999967</v>
      </c>
      <c r="AX2585" s="17">
        <v>-0.99999999999999967</v>
      </c>
      <c r="AY2585" s="17">
        <v>3.3240622378912982E-2</v>
      </c>
      <c r="AZ2585" s="17">
        <v>0.15375427550992762</v>
      </c>
      <c r="BA2585" s="17">
        <v>0.41624372823599781</v>
      </c>
      <c r="BB2585" s="17">
        <v>8.2867912929581761E-2</v>
      </c>
      <c r="BC2585" s="17">
        <v>0.22904426309206152</v>
      </c>
      <c r="BD2585" s="17">
        <v>3.3862622327204317</v>
      </c>
      <c r="BE2585" s="17">
        <v>7.2998138157978936</v>
      </c>
      <c r="BF2585" s="17">
        <v>-0.99999999999999967</v>
      </c>
      <c r="BG2585" s="22">
        <v>225.50173359557516</v>
      </c>
    </row>
    <row r="2586" spans="1:100" x14ac:dyDescent="0.25">
      <c r="A2586">
        <v>5910</v>
      </c>
      <c r="B2586" t="s">
        <v>2309</v>
      </c>
      <c r="C2586" s="48">
        <v>3</v>
      </c>
      <c r="D2586" s="22">
        <v>1588.0961273572566</v>
      </c>
      <c r="E2586" s="17">
        <v>159.56948936177315</v>
      </c>
      <c r="F2586" s="17">
        <v>105.45259461238548</v>
      </c>
      <c r="G2586" s="17">
        <v>0.75399378693914909</v>
      </c>
      <c r="H2586" s="17">
        <v>18.394201589472178</v>
      </c>
      <c r="I2586" s="17">
        <v>99.163898068082489</v>
      </c>
      <c r="J2586" s="17">
        <v>24.494399885817295</v>
      </c>
      <c r="K2586" s="17">
        <v>-1.0000000000000007</v>
      </c>
      <c r="L2586" s="17">
        <v>-1.0000000000000007</v>
      </c>
      <c r="M2586" s="17">
        <v>-1.0000000000000007</v>
      </c>
      <c r="N2586" s="17">
        <v>0.39711113525997288</v>
      </c>
      <c r="O2586" s="17">
        <v>-1.0000000000000007</v>
      </c>
      <c r="P2586" s="17">
        <v>-1.0000000000000007</v>
      </c>
      <c r="Q2586" s="17">
        <v>5.2471347997968802</v>
      </c>
      <c r="R2586" s="17">
        <v>-1.0000000000000007</v>
      </c>
      <c r="S2586" s="17">
        <v>3.8506299146329268</v>
      </c>
      <c r="T2586" s="17">
        <v>0.34945063672153209</v>
      </c>
      <c r="U2586" s="17">
        <v>2.7229034802047249</v>
      </c>
      <c r="V2586" s="17">
        <v>2.7774311207839331</v>
      </c>
      <c r="W2586" s="17">
        <v>13.147066789675309</v>
      </c>
      <c r="X2586" s="17">
        <v>15.32329958925734</v>
      </c>
      <c r="Y2586" s="17">
        <v>0.10505520555012643</v>
      </c>
      <c r="Z2586" s="17">
        <v>46.851154942166119</v>
      </c>
      <c r="AA2586" s="17">
        <v>1.2067879500549032</v>
      </c>
      <c r="AB2586" s="17">
        <v>2.9978907444324876</v>
      </c>
      <c r="AC2586" s="17">
        <v>39.813362861591038</v>
      </c>
      <c r="AD2586" s="17">
        <v>0.49431812214367377</v>
      </c>
      <c r="AE2586" s="17">
        <v>-0.42742947999024639</v>
      </c>
      <c r="AF2586" s="17">
        <v>89.23497906819938</v>
      </c>
      <c r="AG2586" s="17">
        <v>54.519047764158884</v>
      </c>
      <c r="AH2586" s="17">
        <v>0.18794657652905047</v>
      </c>
      <c r="AI2586" s="17">
        <v>0.19280527561240704</v>
      </c>
      <c r="AJ2586" s="17">
        <v>0.33333333333333298</v>
      </c>
      <c r="AK2586" s="17">
        <v>1.1915388423252138</v>
      </c>
      <c r="AL2586" s="17">
        <v>1.2581883603321438</v>
      </c>
      <c r="AM2586" s="17">
        <v>0.33333333333333298</v>
      </c>
      <c r="AN2586" s="17">
        <v>0.52812499993495066</v>
      </c>
      <c r="AO2586" s="17">
        <v>0.53479016403206692</v>
      </c>
      <c r="AP2586" s="17">
        <v>0.33333333333333298</v>
      </c>
      <c r="AQ2586" s="17">
        <v>9.928918999883086</v>
      </c>
      <c r="AR2586" s="17">
        <v>0.73372867910685091</v>
      </c>
      <c r="AS2586" s="17">
        <v>11.806842435089502</v>
      </c>
      <c r="AT2586" s="17">
        <v>11.953828771620922</v>
      </c>
      <c r="AU2586" s="17">
        <v>-1.0000000000000007</v>
      </c>
      <c r="AV2586" s="17">
        <v>-1.0000000000000007</v>
      </c>
      <c r="AW2586" s="17">
        <v>-1.0000000000000007</v>
      </c>
      <c r="AX2586" s="17">
        <v>-1.0000000000000007</v>
      </c>
      <c r="AY2586" s="17">
        <v>-3.5958834929723911E-2</v>
      </c>
      <c r="AZ2586" s="17">
        <v>-0.41138755469852339</v>
      </c>
      <c r="BA2586" s="17">
        <v>0.28172316102056882</v>
      </c>
      <c r="BB2586" s="17">
        <v>0.543546263704758</v>
      </c>
      <c r="BC2586" s="17">
        <v>0.64433496053193506</v>
      </c>
      <c r="BD2586" s="17">
        <v>11.531718819126333</v>
      </c>
      <c r="BE2586" s="17">
        <v>17.51698981840121</v>
      </c>
      <c r="BF2586" s="17">
        <v>-1.0000000000000007</v>
      </c>
      <c r="CU2586" t="e">
        <v>#N/A</v>
      </c>
      <c r="CV2586" t="e">
        <v>#N/A</v>
      </c>
    </row>
    <row r="2587" spans="1:100" x14ac:dyDescent="0.25">
      <c r="A2587">
        <v>5911</v>
      </c>
      <c r="B2587" t="s">
        <v>2310</v>
      </c>
      <c r="C2587" s="48">
        <v>3</v>
      </c>
      <c r="D2587" s="22">
        <v>1419.3808787016271</v>
      </c>
      <c r="E2587" s="17">
        <v>97.149208441325314</v>
      </c>
      <c r="F2587" s="17">
        <v>-20.017137483525278</v>
      </c>
      <c r="G2587" s="17">
        <v>0.74950102490257331</v>
      </c>
      <c r="H2587" s="17">
        <v>3.9148271251172271</v>
      </c>
      <c r="I2587" s="17">
        <v>76.081067653511411</v>
      </c>
      <c r="J2587" s="17">
        <v>3.7923630809012656</v>
      </c>
      <c r="K2587" s="17">
        <v>-1.0000000000000004</v>
      </c>
      <c r="L2587" s="17">
        <v>-1.0000000000000004</v>
      </c>
      <c r="M2587" s="17">
        <v>-1.0000000000000004</v>
      </c>
      <c r="N2587" s="17">
        <v>0.31530309606564771</v>
      </c>
      <c r="O2587" s="17">
        <v>-1.0000000000000004</v>
      </c>
      <c r="P2587" s="17">
        <v>-1.0000000000000004</v>
      </c>
      <c r="Q2587" s="17">
        <v>4.416846557223006</v>
      </c>
      <c r="R2587" s="17">
        <v>-1.0000000000000004</v>
      </c>
      <c r="S2587" s="17">
        <v>0.19386445493564963</v>
      </c>
      <c r="T2587" s="17">
        <v>3.6098398960743849E-2</v>
      </c>
      <c r="U2587" s="17">
        <v>-0.44487417098853949</v>
      </c>
      <c r="V2587" s="17">
        <v>-0.79348992163276166</v>
      </c>
      <c r="W2587" s="17">
        <v>-0.50201943210577937</v>
      </c>
      <c r="X2587" s="17">
        <v>-4.1972305919191744</v>
      </c>
      <c r="Y2587" s="17">
        <v>2.61284657185029E-2</v>
      </c>
      <c r="Z2587" s="17">
        <v>38.171939361058307</v>
      </c>
      <c r="AA2587" s="17">
        <v>-0.48655423746581311</v>
      </c>
      <c r="AB2587" s="17">
        <v>1.1242468319591716</v>
      </c>
      <c r="AC2587" s="17">
        <v>29.467574990419212</v>
      </c>
      <c r="AD2587" s="17">
        <v>-6.1267511033817709E-2</v>
      </c>
      <c r="AE2587" s="17">
        <v>1.9447929964973016</v>
      </c>
      <c r="AF2587" s="17">
        <v>70.708554179933998</v>
      </c>
      <c r="AG2587" s="17">
        <v>3.905316568097311</v>
      </c>
      <c r="AH2587" s="17">
        <v>-8.0859315487471453E-2</v>
      </c>
      <c r="AI2587" s="17">
        <v>0.15332618974015047</v>
      </c>
      <c r="AJ2587" s="17">
        <v>0.33333333333333298</v>
      </c>
      <c r="AK2587" s="17">
        <v>0.31310798974874055</v>
      </c>
      <c r="AL2587" s="17">
        <v>0.44739388663932411</v>
      </c>
      <c r="AM2587" s="17">
        <v>0.33333333333333298</v>
      </c>
      <c r="AN2587" s="17">
        <v>0.36893150599021413</v>
      </c>
      <c r="AO2587" s="17">
        <v>0.47378261833600621</v>
      </c>
      <c r="AP2587" s="17">
        <v>0.33333333333333298</v>
      </c>
      <c r="AQ2587" s="17">
        <v>5.3725134735774001</v>
      </c>
      <c r="AR2587" s="17">
        <v>2.0451652535154774</v>
      </c>
      <c r="AS2587" s="17">
        <v>-1.3838820701016199</v>
      </c>
      <c r="AT2587" s="17">
        <v>3.1310798974874068</v>
      </c>
      <c r="AU2587" s="17">
        <v>-1.0000000000000004</v>
      </c>
      <c r="AV2587" s="17">
        <v>-1.0000000000000004</v>
      </c>
      <c r="AW2587" s="17">
        <v>-1.0000000000000004</v>
      </c>
      <c r="AX2587" s="17">
        <v>-1.0000000000000004</v>
      </c>
      <c r="AY2587" s="17">
        <v>7.2403902763996594E-2</v>
      </c>
      <c r="AZ2587" s="17">
        <v>0.1062990928306749</v>
      </c>
      <c r="BA2587" s="17">
        <v>-0.27031360463960424</v>
      </c>
      <c r="BB2587" s="17">
        <v>0.49508879223421193</v>
      </c>
      <c r="BC2587" s="17">
        <v>0.58818320176040606</v>
      </c>
      <c r="BD2587" s="17">
        <v>12.908715270008667</v>
      </c>
      <c r="BE2587" s="17">
        <v>13.353012020812123</v>
      </c>
      <c r="BF2587" s="17">
        <v>-1.0000000000000004</v>
      </c>
      <c r="CU2587" t="e">
        <v>#N/A</v>
      </c>
      <c r="CV2587" t="e">
        <v>#N/A</v>
      </c>
    </row>
    <row r="2588" spans="1:100" x14ac:dyDescent="0.25">
      <c r="A2588">
        <v>5913</v>
      </c>
      <c r="B2588" t="s">
        <v>2311</v>
      </c>
      <c r="C2588" s="48">
        <v>2</v>
      </c>
      <c r="D2588" s="22">
        <v>1498.311240234375</v>
      </c>
      <c r="E2588" s="17">
        <v>121.31165547451346</v>
      </c>
      <c r="F2588" s="17">
        <v>57.512015748672113</v>
      </c>
      <c r="G2588" s="17">
        <v>0.85570589107832307</v>
      </c>
      <c r="H2588" s="17">
        <v>10.342747172226781</v>
      </c>
      <c r="I2588" s="17">
        <v>88.333913093959055</v>
      </c>
      <c r="J2588" s="17">
        <v>20.165663876162071</v>
      </c>
      <c r="K2588" s="17">
        <v>-0.99999999999999911</v>
      </c>
      <c r="L2588" s="17">
        <v>-0.99999999999999911</v>
      </c>
      <c r="M2588" s="17">
        <v>-0.99999999999999911</v>
      </c>
      <c r="N2588" s="17">
        <v>0.37102602876420671</v>
      </c>
      <c r="O2588" s="17">
        <v>-0.99999999999999911</v>
      </c>
      <c r="P2588" s="17">
        <v>-0.99999999999999911</v>
      </c>
      <c r="Q2588" s="17">
        <v>5.1036223831549892</v>
      </c>
      <c r="R2588" s="17">
        <v>-0.99999999999999911</v>
      </c>
      <c r="S2588" s="17">
        <v>2.599189074146107</v>
      </c>
      <c r="T2588" s="17">
        <v>0.30811161521968466</v>
      </c>
      <c r="U2588" s="17">
        <v>0.59742118034992253</v>
      </c>
      <c r="V2588" s="17">
        <v>0.61512793021399303</v>
      </c>
      <c r="W2588" s="17">
        <v>5.7797938852877131</v>
      </c>
      <c r="X2588" s="17">
        <v>4.3520553872188481</v>
      </c>
      <c r="Y2588" s="17">
        <v>0.24971762812110487</v>
      </c>
      <c r="Z2588" s="17">
        <v>46.650818259974827</v>
      </c>
      <c r="AA2588" s="17">
        <v>1.5179750014671536</v>
      </c>
      <c r="AB2588" s="17">
        <v>2.4750112417472838</v>
      </c>
      <c r="AC2588" s="17">
        <v>33.628355417809964</v>
      </c>
      <c r="AD2588" s="17">
        <v>1.8912256959676765</v>
      </c>
      <c r="AE2588" s="17">
        <v>1.5336845507703294</v>
      </c>
      <c r="AF2588" s="17">
        <v>78.736141309115752</v>
      </c>
      <c r="AG2588" s="17">
        <v>43.636452811739282</v>
      </c>
      <c r="AH2588" s="17">
        <v>0.51481879430938637</v>
      </c>
      <c r="AI2588" s="17">
        <v>0.65082594173848063</v>
      </c>
      <c r="AJ2588" s="17">
        <v>0.33333333333333298</v>
      </c>
      <c r="AK2588" s="17">
        <v>1.0667935008102853</v>
      </c>
      <c r="AL2588" s="17">
        <v>1.0974805876714302</v>
      </c>
      <c r="AM2588" s="17">
        <v>0.33333333333333298</v>
      </c>
      <c r="AN2588" s="17">
        <v>0.68485584106695496</v>
      </c>
      <c r="AO2588" s="17">
        <v>0.78731268095407203</v>
      </c>
      <c r="AP2588" s="17">
        <v>0.33333333333333298</v>
      </c>
      <c r="AQ2588" s="17">
        <v>11.67620045187374</v>
      </c>
      <c r="AR2588" s="17">
        <v>2.2444243630026963</v>
      </c>
      <c r="AS2588" s="17">
        <v>10.184159175993926</v>
      </c>
      <c r="AT2588" s="17">
        <v>10.623550355769648</v>
      </c>
      <c r="AU2588" s="17">
        <v>-0.99999999999999911</v>
      </c>
      <c r="AV2588" s="17">
        <v>-0.99999999999999911</v>
      </c>
      <c r="AW2588" s="17">
        <v>-0.99999999999999911</v>
      </c>
      <c r="AX2588" s="17">
        <v>-0.99999999999999911</v>
      </c>
      <c r="AY2588" s="17">
        <v>7.4544728907994656E-2</v>
      </c>
      <c r="AZ2588" s="17">
        <v>-0.13110184956601834</v>
      </c>
      <c r="BA2588" s="17">
        <v>0.6900864996133409</v>
      </c>
      <c r="BB2588" s="17">
        <v>-7.5769890969190429E-2</v>
      </c>
      <c r="BC2588" s="17">
        <v>0.38088858383129809</v>
      </c>
      <c r="BD2588" s="17">
        <v>-0.84372967477606586</v>
      </c>
      <c r="BE2588" s="17">
        <v>11.386280050618023</v>
      </c>
      <c r="BF2588" s="17">
        <v>-0.99999999999999911</v>
      </c>
      <c r="BG2588" s="22">
        <v>92.927531848304397</v>
      </c>
    </row>
    <row r="2589" spans="1:100" x14ac:dyDescent="0.25">
      <c r="A2589">
        <v>5914</v>
      </c>
      <c r="B2589" t="s">
        <v>2312</v>
      </c>
      <c r="C2589" s="48">
        <v>2</v>
      </c>
      <c r="D2589" s="22">
        <v>1497.120859375</v>
      </c>
      <c r="E2589" s="17">
        <v>143.11651535098531</v>
      </c>
      <c r="F2589" s="17">
        <v>92.688566848946508</v>
      </c>
      <c r="G2589" s="17">
        <v>1.100203403688873</v>
      </c>
      <c r="H2589" s="17">
        <v>12.572991034847071</v>
      </c>
      <c r="I2589" s="17">
        <v>105.45660244224661</v>
      </c>
      <c r="J2589" s="17">
        <v>24.394681651679974</v>
      </c>
      <c r="K2589" s="17">
        <v>-0.99999999999999856</v>
      </c>
      <c r="L2589" s="17">
        <v>-0.99999999999999856</v>
      </c>
      <c r="M2589" s="17">
        <v>-0.99999999999999856</v>
      </c>
      <c r="N2589" s="17">
        <v>0.43195472831353959</v>
      </c>
      <c r="O2589" s="17">
        <v>-0.99999999999999856</v>
      </c>
      <c r="P2589" s="17">
        <v>-0.99999999999999856</v>
      </c>
      <c r="Q2589" s="17">
        <v>5.7581404966868908</v>
      </c>
      <c r="R2589" s="17">
        <v>-0.99999999999999856</v>
      </c>
      <c r="S2589" s="17">
        <v>3.4528140639648939</v>
      </c>
      <c r="T2589" s="17">
        <v>0.40392556795151058</v>
      </c>
      <c r="U2589" s="17">
        <v>0.88453179802419624</v>
      </c>
      <c r="V2589" s="17">
        <v>0.99133567118553234</v>
      </c>
      <c r="W2589" s="17">
        <v>7.6861462510589593</v>
      </c>
      <c r="X2589" s="17">
        <v>6.7008561931369801</v>
      </c>
      <c r="Y2589" s="17">
        <v>0.33592058361368282</v>
      </c>
      <c r="Z2589" s="17">
        <v>54.56556336696007</v>
      </c>
      <c r="AA2589" s="17">
        <v>2.1008868479390808</v>
      </c>
      <c r="AB2589" s="17">
        <v>3.3152271455330542</v>
      </c>
      <c r="AC2589" s="17">
        <v>43.274903934259036</v>
      </c>
      <c r="AD2589" s="17">
        <v>2.627516792160784</v>
      </c>
      <c r="AE2589" s="17">
        <v>2.1502895672485209</v>
      </c>
      <c r="AF2589" s="17">
        <v>94.359297436431604</v>
      </c>
      <c r="AG2589" s="17">
        <v>70.329405577411634</v>
      </c>
      <c r="AH2589" s="17">
        <v>0.69949377703206173</v>
      </c>
      <c r="AI2589" s="17">
        <v>0.86931956460347415</v>
      </c>
      <c r="AJ2589" s="17">
        <v>0.33333333333333298</v>
      </c>
      <c r="AK2589" s="17">
        <v>1.3133069032638467</v>
      </c>
      <c r="AL2589" s="17">
        <v>1.3127875492650976</v>
      </c>
      <c r="AM2589" s="17">
        <v>0.33333333333333298</v>
      </c>
      <c r="AN2589" s="17">
        <v>0.90708633889698431</v>
      </c>
      <c r="AO2589" s="17">
        <v>1.0301509037834264</v>
      </c>
      <c r="AP2589" s="17">
        <v>0.33333333333333298</v>
      </c>
      <c r="AQ2589" s="17">
        <v>14.446721497018297</v>
      </c>
      <c r="AR2589" s="17">
        <v>2.2444243630026963</v>
      </c>
      <c r="AS2589" s="17">
        <v>13.710867612806313</v>
      </c>
      <c r="AT2589" s="17">
        <v>13.090975960758868</v>
      </c>
      <c r="AU2589" s="17">
        <v>-0.99999999999999856</v>
      </c>
      <c r="AV2589" s="17">
        <v>-0.99999999999999856</v>
      </c>
      <c r="AW2589" s="17">
        <v>-0.99999999999999856</v>
      </c>
      <c r="AX2589" s="17">
        <v>-0.99999999999999856</v>
      </c>
      <c r="AY2589" s="17">
        <v>0.11168455285432373</v>
      </c>
      <c r="AZ2589" s="17">
        <v>-0.38723876243944494</v>
      </c>
      <c r="BA2589" s="17">
        <v>0.9363204257913218</v>
      </c>
      <c r="BB2589" s="17">
        <v>-0.21841382163706108</v>
      </c>
      <c r="BC2589" s="17">
        <v>0.51742395073324265</v>
      </c>
      <c r="BD2589" s="17">
        <v>-4.6472535357317231</v>
      </c>
      <c r="BE2589" s="17">
        <v>15.060748506120824</v>
      </c>
      <c r="BF2589" s="17">
        <v>-0.99999999999999856</v>
      </c>
      <c r="BG2589" s="22">
        <v>81.585666869613306</v>
      </c>
    </row>
    <row r="2590" spans="1:100" x14ac:dyDescent="0.25">
      <c r="A2590">
        <v>5915</v>
      </c>
      <c r="B2590" t="s">
        <v>2313</v>
      </c>
      <c r="C2590" s="48">
        <v>2</v>
      </c>
      <c r="D2590" s="22">
        <v>1480.99291015625</v>
      </c>
      <c r="E2590" s="17">
        <v>88.168144386222806</v>
      </c>
      <c r="F2590" s="17">
        <v>4.0434579113533013</v>
      </c>
      <c r="G2590" s="17">
        <v>0.48406828064766871</v>
      </c>
      <c r="H2590" s="17">
        <v>6.9527638103016818</v>
      </c>
      <c r="I2590" s="17">
        <v>62.307327851433271</v>
      </c>
      <c r="J2590" s="17">
        <v>13.7375327930223</v>
      </c>
      <c r="K2590" s="17">
        <v>-0.99999999999999989</v>
      </c>
      <c r="L2590" s="17">
        <v>-0.99999999999999989</v>
      </c>
      <c r="M2590" s="17">
        <v>-0.99999999999999989</v>
      </c>
      <c r="N2590" s="17">
        <v>0.2784140587470349</v>
      </c>
      <c r="O2590" s="17">
        <v>-0.99999999999999989</v>
      </c>
      <c r="P2590" s="17">
        <v>-0.99999999999999989</v>
      </c>
      <c r="Q2590" s="17">
        <v>4.1087511261863003</v>
      </c>
      <c r="R2590" s="17">
        <v>-0.99999999999999989</v>
      </c>
      <c r="S2590" s="17">
        <v>1.3016742322447801</v>
      </c>
      <c r="T2590" s="17">
        <v>0.16247386185779225</v>
      </c>
      <c r="U2590" s="17">
        <v>0.1610114077413316</v>
      </c>
      <c r="V2590" s="17">
        <v>4.3290023204772494E-2</v>
      </c>
      <c r="W2590" s="17">
        <v>2.8821274416108533</v>
      </c>
      <c r="X2590" s="17">
        <v>0.78186479685721899</v>
      </c>
      <c r="Y2590" s="17">
        <v>0.11868864525226512</v>
      </c>
      <c r="Z2590" s="17">
        <v>34.620360660134253</v>
      </c>
      <c r="AA2590" s="17">
        <v>0.63194567789030565</v>
      </c>
      <c r="AB2590" s="17">
        <v>1.1978782869177771</v>
      </c>
      <c r="AC2590" s="17">
        <v>18.965546781114597</v>
      </c>
      <c r="AD2590" s="17">
        <v>0.7720590400416808</v>
      </c>
      <c r="AE2590" s="17">
        <v>0.59644141705993192</v>
      </c>
      <c r="AF2590" s="17">
        <v>54.988855095251175</v>
      </c>
      <c r="AG2590" s="17">
        <v>3.0630127171804475</v>
      </c>
      <c r="AH2590" s="17">
        <v>0.23411176971605741</v>
      </c>
      <c r="AI2590" s="17">
        <v>0.31871439169083837</v>
      </c>
      <c r="AJ2590" s="17">
        <v>0.33333333333333298</v>
      </c>
      <c r="AK2590" s="17">
        <v>0.6920917263472488</v>
      </c>
      <c r="AL2590" s="17">
        <v>0.77021278088924172</v>
      </c>
      <c r="AM2590" s="17">
        <v>0.33333333333333298</v>
      </c>
      <c r="AN2590" s="17">
        <v>0.34706421980854257</v>
      </c>
      <c r="AO2590" s="17">
        <v>0.41819720043268094</v>
      </c>
      <c r="AP2590" s="17">
        <v>0.33333333333333298</v>
      </c>
      <c r="AQ2590" s="17">
        <v>7.4649926981759904</v>
      </c>
      <c r="AR2590" s="17">
        <v>2.2444243630026963</v>
      </c>
      <c r="AS2590" s="17">
        <v>4.8235422840328388</v>
      </c>
      <c r="AT2590" s="17">
        <v>6.8730493958100345</v>
      </c>
      <c r="AU2590" s="17">
        <v>-0.99999999999999989</v>
      </c>
      <c r="AV2590" s="17">
        <v>-0.99999999999999989</v>
      </c>
      <c r="AW2590" s="17">
        <v>-0.99999999999999989</v>
      </c>
      <c r="AX2590" s="17">
        <v>-0.99999999999999989</v>
      </c>
      <c r="AY2590" s="17">
        <v>1.8091985173073949E-2</v>
      </c>
      <c r="AZ2590" s="17">
        <v>0.25822771549581253</v>
      </c>
      <c r="BA2590" s="17">
        <v>0.31580953067948864</v>
      </c>
      <c r="BB2590" s="17">
        <v>0.14104969533181122</v>
      </c>
      <c r="BC2590" s="17">
        <v>0.17335404921402522</v>
      </c>
      <c r="BD2590" s="17">
        <v>4.9376482370438159</v>
      </c>
      <c r="BE2590" s="17">
        <v>5.8010670894496288</v>
      </c>
      <c r="BF2590" s="17">
        <v>-0.99999999999999989</v>
      </c>
      <c r="BG2590" s="22">
        <v>728.01077844061922</v>
      </c>
    </row>
    <row r="2591" spans="1:100" x14ac:dyDescent="0.25">
      <c r="A2591">
        <v>5918</v>
      </c>
      <c r="B2591" t="s">
        <v>2314</v>
      </c>
      <c r="C2591" s="48">
        <v>2</v>
      </c>
      <c r="D2591" s="22">
        <v>1477.3614355468749</v>
      </c>
      <c r="E2591" s="17">
        <v>70.731786200382388</v>
      </c>
      <c r="F2591" s="17">
        <v>-24.085635703631528</v>
      </c>
      <c r="G2591" s="17">
        <v>0.2885547011256715</v>
      </c>
      <c r="H2591" s="17">
        <v>5.1693388742680257</v>
      </c>
      <c r="I2591" s="17">
        <v>48.615089227888198</v>
      </c>
      <c r="J2591" s="17">
        <v>10.355778948881223</v>
      </c>
      <c r="K2591" s="17">
        <v>-1.0000000000000004</v>
      </c>
      <c r="L2591" s="17">
        <v>-1.0000000000000004</v>
      </c>
      <c r="M2591" s="17">
        <v>-1.0000000000000004</v>
      </c>
      <c r="N2591" s="17">
        <v>0.22969213917689549</v>
      </c>
      <c r="O2591" s="17">
        <v>-1.0000000000000004</v>
      </c>
      <c r="P2591" s="17">
        <v>-1.0000000000000004</v>
      </c>
      <c r="Q2591" s="17">
        <v>3.5853626553905227</v>
      </c>
      <c r="R2591" s="17">
        <v>-1.0000000000000004</v>
      </c>
      <c r="S2591" s="17">
        <v>0.6190690165641608</v>
      </c>
      <c r="T2591" s="17">
        <v>8.5855786415079502E-2</v>
      </c>
      <c r="U2591" s="17">
        <v>-6.8577940554748557E-2</v>
      </c>
      <c r="V2591" s="17">
        <v>-0.25754625646074153</v>
      </c>
      <c r="W2591" s="17">
        <v>1.3577038559367904</v>
      </c>
      <c r="X2591" s="17">
        <v>-1.096364753398706</v>
      </c>
      <c r="Y2591" s="17">
        <v>4.9756048704442106E-2</v>
      </c>
      <c r="Z2591" s="17">
        <v>28.291297716513434</v>
      </c>
      <c r="AA2591" s="17">
        <v>0.16581749346563623</v>
      </c>
      <c r="AB2591" s="17">
        <v>0.5259957096003931</v>
      </c>
      <c r="AC2591" s="17">
        <v>11.251639141130742</v>
      </c>
      <c r="AD2591" s="17">
        <v>0.18328042119254206</v>
      </c>
      <c r="AE2591" s="17">
        <v>0.10337033165016829</v>
      </c>
      <c r="AF2591" s="17">
        <v>42.495725225468028</v>
      </c>
      <c r="AG2591" s="17">
        <v>-18.28213181008131</v>
      </c>
      <c r="AH2591" s="17">
        <v>8.643555602064143E-2</v>
      </c>
      <c r="AI2591" s="17">
        <v>0.14399494422918405</v>
      </c>
      <c r="AJ2591" s="17">
        <v>0.33333333333333298</v>
      </c>
      <c r="AK2591" s="17">
        <v>0.49496613108357423</v>
      </c>
      <c r="AL2591" s="17">
        <v>0.59804156201784509</v>
      </c>
      <c r="AM2591" s="17">
        <v>0.33333333333333298</v>
      </c>
      <c r="AN2591" s="17">
        <v>0.16935656280299785</v>
      </c>
      <c r="AO2591" s="17">
        <v>0.22401047974504154</v>
      </c>
      <c r="AP2591" s="17">
        <v>0.33333333333333298</v>
      </c>
      <c r="AQ2591" s="17">
        <v>5.2495325861541238</v>
      </c>
      <c r="AR2591" s="17">
        <v>2.2444243630026963</v>
      </c>
      <c r="AS2591" s="17">
        <v>2.0033933874265824</v>
      </c>
      <c r="AT2591" s="17">
        <v>4.8999609701453881</v>
      </c>
      <c r="AU2591" s="17">
        <v>-1.0000000000000004</v>
      </c>
      <c r="AV2591" s="17">
        <v>-1.0000000000000004</v>
      </c>
      <c r="AW2591" s="17">
        <v>-1.0000000000000004</v>
      </c>
      <c r="AX2591" s="17">
        <v>-1.0000000000000004</v>
      </c>
      <c r="AY2591" s="17">
        <v>-1.1607048755871869E-2</v>
      </c>
      <c r="AZ2591" s="17">
        <v>0.46304879587778403</v>
      </c>
      <c r="BA2591" s="17">
        <v>0.11890741992674739</v>
      </c>
      <c r="BB2591" s="17">
        <v>0.25511558166410264</v>
      </c>
      <c r="BC2591" s="17">
        <v>6.4172904468111233E-2</v>
      </c>
      <c r="BD2591" s="17">
        <v>7.9791538822864414</v>
      </c>
      <c r="BE2591" s="17">
        <v>2.8627612027949052</v>
      </c>
      <c r="BF2591" s="17">
        <v>-1.0000000000000004</v>
      </c>
      <c r="BG2591" s="22">
        <v>37.985881387757445</v>
      </c>
    </row>
    <row r="2592" spans="1:100" x14ac:dyDescent="0.25">
      <c r="A2592">
        <v>5919</v>
      </c>
      <c r="B2592" t="s">
        <v>2315</v>
      </c>
      <c r="C2592" s="48">
        <v>2</v>
      </c>
      <c r="D2592" s="22">
        <v>1457.20431640625</v>
      </c>
      <c r="E2592" s="17">
        <v>23.871050202568235</v>
      </c>
      <c r="F2592" s="17">
        <v>-99.683419122650577</v>
      </c>
      <c r="G2592" s="17">
        <v>-0.2368939124161224</v>
      </c>
      <c r="H2592" s="17">
        <v>0.37633082702231491</v>
      </c>
      <c r="I2592" s="17">
        <v>11.816786938017337</v>
      </c>
      <c r="J2592" s="17">
        <v>1.2672139853225772</v>
      </c>
      <c r="K2592" s="17">
        <v>-1.0000000000000016</v>
      </c>
      <c r="L2592" s="17">
        <v>-1.0000000000000016</v>
      </c>
      <c r="M2592" s="17">
        <v>-1.0000000000000016</v>
      </c>
      <c r="N2592" s="17">
        <v>9.8750517884834826E-2</v>
      </c>
      <c r="O2592" s="17">
        <v>-1.0000000000000016</v>
      </c>
      <c r="P2592" s="17">
        <v>-1.0000000000000016</v>
      </c>
      <c r="Q2592" s="17">
        <v>2.1787404299892463</v>
      </c>
      <c r="R2592" s="17">
        <v>-1.0000000000000016</v>
      </c>
      <c r="S2592" s="17">
        <v>-1.2154529897981863</v>
      </c>
      <c r="T2592" s="17">
        <v>-0.12005759112136147</v>
      </c>
      <c r="U2592" s="17">
        <v>-0.68560620550228113</v>
      </c>
      <c r="V2592" s="17">
        <v>-1.0660527880263961</v>
      </c>
      <c r="W2592" s="17">
        <v>-2.7392302879789021</v>
      </c>
      <c r="X2592" s="17">
        <v>-6.1441630470418618</v>
      </c>
      <c r="Y2592" s="17">
        <v>-0.1355023736130434</v>
      </c>
      <c r="Z2592" s="17">
        <v>11.281751081057639</v>
      </c>
      <c r="AA2592" s="17">
        <v>-1.0869159935765744</v>
      </c>
      <c r="AB2592" s="17">
        <v>-1.2797088843078073</v>
      </c>
      <c r="AC2592" s="17">
        <v>-9.479719183588255</v>
      </c>
      <c r="AD2592" s="17">
        <v>-1.3990797898664793</v>
      </c>
      <c r="AE2592" s="17">
        <v>-1.2217730105132252</v>
      </c>
      <c r="AF2592" s="17">
        <v>8.9200637040310653</v>
      </c>
      <c r="AG2592" s="17">
        <v>-75.647848427412313</v>
      </c>
      <c r="AH2592" s="17">
        <v>-0.3104487009658542</v>
      </c>
      <c r="AI2592" s="17">
        <v>-0.32556881523942865</v>
      </c>
      <c r="AJ2592" s="17">
        <v>0.33333333333333298</v>
      </c>
      <c r="AK2592" s="17">
        <v>-3.4814823150578711E-2</v>
      </c>
      <c r="AL2592" s="17">
        <v>0.13532624337371124</v>
      </c>
      <c r="AM2592" s="17">
        <v>0.33333333333333298</v>
      </c>
      <c r="AN2592" s="17">
        <v>-0.3082380995095419</v>
      </c>
      <c r="AO2592" s="17">
        <v>-0.2978721608521438</v>
      </c>
      <c r="AP2592" s="17">
        <v>0.33333333333333298</v>
      </c>
      <c r="AQ2592" s="17">
        <v>-0.70458296461795555</v>
      </c>
      <c r="AR2592" s="17">
        <v>2.2444243630026963</v>
      </c>
      <c r="AS2592" s="17">
        <v>-5.5758414223808632</v>
      </c>
      <c r="AT2592" s="17">
        <v>-0.40277339846251614</v>
      </c>
      <c r="AU2592" s="17">
        <v>-1.0000000000000016</v>
      </c>
      <c r="AV2592" s="17">
        <v>-1.0000000000000016</v>
      </c>
      <c r="AW2592" s="17">
        <v>-1.0000000000000016</v>
      </c>
      <c r="AX2592" s="17">
        <v>-1.0000000000000016</v>
      </c>
      <c r="AY2592" s="17">
        <v>-9.1424093892317343E-2</v>
      </c>
      <c r="AZ2592" s="17">
        <v>1.0135115973566482</v>
      </c>
      <c r="BA2592" s="17">
        <v>-0.41027291297611446</v>
      </c>
      <c r="BB2592" s="17">
        <v>0.56167107500759705</v>
      </c>
      <c r="BC2592" s="17">
        <v>-0.22925469924057049</v>
      </c>
      <c r="BD2592" s="17">
        <v>16.153291598344509</v>
      </c>
      <c r="BE2592" s="17">
        <v>-5.034024064392681</v>
      </c>
      <c r="BF2592" s="17">
        <v>-1.0000000000000016</v>
      </c>
      <c r="BG2592" s="22">
        <v>-25.150745155314098</v>
      </c>
    </row>
    <row r="2593" spans="1:100" x14ac:dyDescent="0.25">
      <c r="A2593">
        <v>5920</v>
      </c>
      <c r="B2593" t="s">
        <v>2316</v>
      </c>
      <c r="C2593" s="48">
        <v>2</v>
      </c>
      <c r="D2593" s="22">
        <v>1531.5338183593749</v>
      </c>
      <c r="E2593" s="17">
        <v>94.874522098740385</v>
      </c>
      <c r="F2593" s="17">
        <v>14.862478975399094</v>
      </c>
      <c r="G2593" s="17">
        <v>0.55926677669976488</v>
      </c>
      <c r="H2593" s="17">
        <v>7.6387052847476955</v>
      </c>
      <c r="I2593" s="17">
        <v>67.573641089594659</v>
      </c>
      <c r="J2593" s="17">
        <v>15.038224047918957</v>
      </c>
      <c r="K2593" s="17">
        <v>-0.99999999999999978</v>
      </c>
      <c r="L2593" s="17">
        <v>-0.99999999999999978</v>
      </c>
      <c r="M2593" s="17">
        <v>-0.99999999999999978</v>
      </c>
      <c r="N2593" s="17">
        <v>0.29715349917569045</v>
      </c>
      <c r="O2593" s="17">
        <v>-0.99999999999999978</v>
      </c>
      <c r="P2593" s="17">
        <v>-0.99999999999999978</v>
      </c>
      <c r="Q2593" s="17">
        <v>4.3100569687322432</v>
      </c>
      <c r="R2593" s="17">
        <v>-0.99999999999999978</v>
      </c>
      <c r="S2593" s="17">
        <v>1.5642180705909245</v>
      </c>
      <c r="T2593" s="17">
        <v>0.1919427307608334</v>
      </c>
      <c r="U2593" s="17">
        <v>0.24931613697628308</v>
      </c>
      <c r="V2593" s="17">
        <v>0.1589977701759194</v>
      </c>
      <c r="W2593" s="17">
        <v>3.4684517330963756</v>
      </c>
      <c r="X2593" s="17">
        <v>1.5042700526208457</v>
      </c>
      <c r="Y2593" s="17">
        <v>0.14520152278248799</v>
      </c>
      <c r="Z2593" s="17">
        <v>37.054646892031471</v>
      </c>
      <c r="AA2593" s="17">
        <v>0.81122805061309411</v>
      </c>
      <c r="AB2593" s="17">
        <v>1.4562979806362333</v>
      </c>
      <c r="AC2593" s="17">
        <v>21.932472427045475</v>
      </c>
      <c r="AD2593" s="17">
        <v>0.99851526243468425</v>
      </c>
      <c r="AE2593" s="17">
        <v>0.78608657705464846</v>
      </c>
      <c r="AF2593" s="17">
        <v>59.793966737563025</v>
      </c>
      <c r="AG2593" s="17">
        <v>11.272789093783093</v>
      </c>
      <c r="AH2593" s="17">
        <v>0.29091104268580947</v>
      </c>
      <c r="AI2593" s="17">
        <v>0.38591504195918153</v>
      </c>
      <c r="AJ2593" s="17">
        <v>0.33333333333333298</v>
      </c>
      <c r="AK2593" s="17">
        <v>0.76791023641414036</v>
      </c>
      <c r="AL2593" s="17">
        <v>0.83643333065483305</v>
      </c>
      <c r="AM2593" s="17">
        <v>0.33333333333333298</v>
      </c>
      <c r="AN2593" s="17">
        <v>0.41541419619601494</v>
      </c>
      <c r="AO2593" s="17">
        <v>0.4928853596117011</v>
      </c>
      <c r="AP2593" s="17">
        <v>0.33333333333333298</v>
      </c>
      <c r="AQ2593" s="17">
        <v>8.3171036814374304</v>
      </c>
      <c r="AR2593" s="17">
        <v>2.2444243630026963</v>
      </c>
      <c r="AS2593" s="17">
        <v>5.9082288627669204</v>
      </c>
      <c r="AT2593" s="17">
        <v>7.6319393028463178</v>
      </c>
      <c r="AU2593" s="17">
        <v>-0.99999999999999978</v>
      </c>
      <c r="AV2593" s="17">
        <v>-0.99999999999999978</v>
      </c>
      <c r="AW2593" s="17">
        <v>-0.99999999999999978</v>
      </c>
      <c r="AX2593" s="17">
        <v>-0.99999999999999978</v>
      </c>
      <c r="AY2593" s="17">
        <v>2.951483718732819E-2</v>
      </c>
      <c r="AZ2593" s="17">
        <v>0.17944936545922668</v>
      </c>
      <c r="BA2593" s="17">
        <v>0.3915420840616618</v>
      </c>
      <c r="BB2593" s="17">
        <v>9.7177637319223895E-2</v>
      </c>
      <c r="BC2593" s="17">
        <v>0.21534733634125117</v>
      </c>
      <c r="BD2593" s="17">
        <v>3.7678233542127346</v>
      </c>
      <c r="BE2593" s="17">
        <v>6.9311992478278981</v>
      </c>
      <c r="BF2593" s="17">
        <v>-0.99999999999999978</v>
      </c>
      <c r="BG2593" s="22">
        <v>723.71153235022678</v>
      </c>
    </row>
    <row r="2594" spans="1:100" x14ac:dyDescent="0.25">
      <c r="A2594">
        <v>5921</v>
      </c>
      <c r="B2594" t="s">
        <v>2317</v>
      </c>
      <c r="C2594" s="48">
        <v>2</v>
      </c>
      <c r="D2594" s="22">
        <v>1449.6714257812498</v>
      </c>
      <c r="E2594" s="17">
        <v>46.527670682114945</v>
      </c>
      <c r="F2594" s="17">
        <v>-63.132770662934171</v>
      </c>
      <c r="G2594" s="17">
        <v>1.7154376946548755E-2</v>
      </c>
      <c r="H2594" s="17">
        <v>2.693694435799709</v>
      </c>
      <c r="I2594" s="17">
        <v>29.60833782855666</v>
      </c>
      <c r="J2594" s="17">
        <v>5.6614293705153873</v>
      </c>
      <c r="K2594" s="17">
        <v>-1.0000000000000009</v>
      </c>
      <c r="L2594" s="17">
        <v>-1.0000000000000009</v>
      </c>
      <c r="M2594" s="17">
        <v>-1.0000000000000009</v>
      </c>
      <c r="N2594" s="17">
        <v>0.1620592678525932</v>
      </c>
      <c r="O2594" s="17">
        <v>-1.0000000000000009</v>
      </c>
      <c r="P2594" s="17">
        <v>-1.0000000000000009</v>
      </c>
      <c r="Q2594" s="17">
        <v>2.8588259053966043</v>
      </c>
      <c r="R2594" s="17">
        <v>-1.0000000000000009</v>
      </c>
      <c r="S2594" s="17">
        <v>-0.32848295028649233</v>
      </c>
      <c r="T2594" s="17">
        <v>-2.0500869546984657E-2</v>
      </c>
      <c r="U2594" s="17">
        <v>-0.38728022050875616</v>
      </c>
      <c r="V2594" s="17">
        <v>-0.67514928958855391</v>
      </c>
      <c r="W2594" s="17">
        <v>-0.75841031040270268</v>
      </c>
      <c r="X2594" s="17">
        <v>-3.703611319435383</v>
      </c>
      <c r="Y2594" s="17">
        <v>-4.5932082500188459E-2</v>
      </c>
      <c r="Z2594" s="17">
        <v>19.505668918512193</v>
      </c>
      <c r="AA2594" s="17">
        <v>-0.48123393217535293</v>
      </c>
      <c r="AB2594" s="17">
        <v>-0.40667172833440501</v>
      </c>
      <c r="AC2594" s="17">
        <v>0.54365129037440596</v>
      </c>
      <c r="AD2594" s="17">
        <v>-0.63402704367034679</v>
      </c>
      <c r="AE2594" s="17">
        <v>-0.58108162688249076</v>
      </c>
      <c r="AF2594" s="17">
        <v>25.153505288823943</v>
      </c>
      <c r="AG2594" s="17">
        <v>-47.91219207756923</v>
      </c>
      <c r="AH2594" s="17">
        <v>-0.11855978173783877</v>
      </c>
      <c r="AI2594" s="17">
        <v>-9.8540202421103174E-2</v>
      </c>
      <c r="AJ2594" s="17">
        <v>0.33333333333333298</v>
      </c>
      <c r="AK2594" s="17">
        <v>0.22132810251612856</v>
      </c>
      <c r="AL2594" s="17">
        <v>0.359043714757039</v>
      </c>
      <c r="AM2594" s="17">
        <v>0.33333333333333298</v>
      </c>
      <c r="AN2594" s="17">
        <v>-7.7326638631564637E-2</v>
      </c>
      <c r="AO2594" s="17">
        <v>-4.5547977906625348E-2</v>
      </c>
      <c r="AP2594" s="17">
        <v>0.33333333333333298</v>
      </c>
      <c r="AQ2594" s="17">
        <v>2.174162608893794</v>
      </c>
      <c r="AR2594" s="17">
        <v>2.2444243630026963</v>
      </c>
      <c r="AS2594" s="17">
        <v>-1.9113696006154806</v>
      </c>
      <c r="AT2594" s="17">
        <v>2.1610369543881545</v>
      </c>
      <c r="AU2594" s="17">
        <v>-1.0000000000000009</v>
      </c>
      <c r="AV2594" s="17">
        <v>-1.0000000000000009</v>
      </c>
      <c r="AW2594" s="17">
        <v>-1.0000000000000009</v>
      </c>
      <c r="AX2594" s="17">
        <v>-1.0000000000000009</v>
      </c>
      <c r="AY2594" s="17">
        <v>-5.2833481496907093E-2</v>
      </c>
      <c r="AZ2594" s="17">
        <v>0.74736923924694132</v>
      </c>
      <c r="BA2594" s="17">
        <v>-0.15442038073292524</v>
      </c>
      <c r="BB2594" s="17">
        <v>0.41345506173525459</v>
      </c>
      <c r="BC2594" s="17">
        <v>-8.7385867821436619E-2</v>
      </c>
      <c r="BD2594" s="17">
        <v>12.201191145015843</v>
      </c>
      <c r="BE2594" s="17">
        <v>-1.2160202922050107</v>
      </c>
      <c r="BF2594" s="17">
        <v>-1.0000000000000009</v>
      </c>
      <c r="BG2594" s="22">
        <v>-11.694453136618449</v>
      </c>
    </row>
    <row r="2595" spans="1:100" x14ac:dyDescent="0.25">
      <c r="A2595">
        <v>5923</v>
      </c>
      <c r="B2595" t="s">
        <v>2318</v>
      </c>
      <c r="C2595" s="48">
        <v>2</v>
      </c>
      <c r="D2595" s="22">
        <v>1488.3434472656249</v>
      </c>
      <c r="E2595" s="17">
        <v>38.974175736416491</v>
      </c>
      <c r="F2595" s="17">
        <v>-75.318398199561045</v>
      </c>
      <c r="G2595" s="17">
        <v>-6.7542829832220874E-2</v>
      </c>
      <c r="H2595" s="17">
        <v>1.9211081481824754</v>
      </c>
      <c r="I2595" s="17">
        <v>23.676809344458832</v>
      </c>
      <c r="J2595" s="17">
        <v>4.1964410801245897</v>
      </c>
      <c r="K2595" s="17">
        <v>-1.0000000000000011</v>
      </c>
      <c r="L2595" s="17">
        <v>-1.0000000000000011</v>
      </c>
      <c r="M2595" s="17">
        <v>-1.0000000000000011</v>
      </c>
      <c r="N2595" s="17">
        <v>0.14095275184189127</v>
      </c>
      <c r="O2595" s="17">
        <v>-1.0000000000000011</v>
      </c>
      <c r="P2595" s="17">
        <v>-1.0000000000000011</v>
      </c>
      <c r="Q2595" s="17">
        <v>2.6320920813574076</v>
      </c>
      <c r="R2595" s="17">
        <v>-1.0000000000000011</v>
      </c>
      <c r="S2595" s="17">
        <v>-0.62419005790590609</v>
      </c>
      <c r="T2595" s="17">
        <v>-5.3692103601561902E-2</v>
      </c>
      <c r="U2595" s="17">
        <v>-0.48673917652796322</v>
      </c>
      <c r="V2595" s="17">
        <v>-0.80547268015651718</v>
      </c>
      <c r="W2595" s="17">
        <v>-1.4187962537726513</v>
      </c>
      <c r="X2595" s="17">
        <v>-4.5172673170645581</v>
      </c>
      <c r="Y2595" s="17">
        <v>-7.5793938632547769E-2</v>
      </c>
      <c r="Z2595" s="17">
        <v>16.763895410184659</v>
      </c>
      <c r="AA2595" s="17">
        <v>-0.68316238808184826</v>
      </c>
      <c r="AB2595" s="17">
        <v>-0.69773374930108956</v>
      </c>
      <c r="AC2595" s="17">
        <v>-2.7980420695107853</v>
      </c>
      <c r="AD2595" s="17">
        <v>-0.88908812203382315</v>
      </c>
      <c r="AE2595" s="17">
        <v>-0.79468184728500524</v>
      </c>
      <c r="AF2595" s="17">
        <v>19.741435158032864</v>
      </c>
      <c r="AG2595" s="17">
        <v>-57.15898774346725</v>
      </c>
      <c r="AH2595" s="17">
        <v>-0.18253366446376557</v>
      </c>
      <c r="AI2595" s="17">
        <v>-0.17422931417544635</v>
      </c>
      <c r="AJ2595" s="17">
        <v>0.33333333333333298</v>
      </c>
      <c r="AK2595" s="17">
        <v>0.13593256454759051</v>
      </c>
      <c r="AL2595" s="17">
        <v>0.28445850506595044</v>
      </c>
      <c r="AM2595" s="17">
        <v>0.33333333333333298</v>
      </c>
      <c r="AN2595" s="17">
        <v>-0.15431025382784758</v>
      </c>
      <c r="AO2595" s="17">
        <v>-0.12967038452402208</v>
      </c>
      <c r="AP2595" s="17">
        <v>0.33333333333333298</v>
      </c>
      <c r="AQ2595" s="17">
        <v>1.2144170828960954</v>
      </c>
      <c r="AR2595" s="17">
        <v>2.2444243630026963</v>
      </c>
      <c r="AS2595" s="17">
        <v>-3.1330685477001508</v>
      </c>
      <c r="AT2595" s="17">
        <v>1.3062877406000997</v>
      </c>
      <c r="AU2595" s="17">
        <v>-1.0000000000000011</v>
      </c>
      <c r="AV2595" s="17">
        <v>-1.0000000000000011</v>
      </c>
      <c r="AW2595" s="17">
        <v>-1.0000000000000011</v>
      </c>
      <c r="AX2595" s="17">
        <v>-1.0000000000000011</v>
      </c>
      <c r="AY2595" s="17">
        <v>-6.5699212992179568E-2</v>
      </c>
      <c r="AZ2595" s="17">
        <v>0.83609848987073754</v>
      </c>
      <c r="BA2595" s="17">
        <v>-0.23971910438360033</v>
      </c>
      <c r="BB2595" s="17">
        <v>0.46286882616384123</v>
      </c>
      <c r="BC2595" s="17">
        <v>-0.13468354410303238</v>
      </c>
      <c r="BD2595" s="17">
        <v>13.518782655455793</v>
      </c>
      <c r="BE2595" s="17">
        <v>-2.4889052850004658</v>
      </c>
      <c r="BF2595" s="17">
        <v>-1.0000000000000011</v>
      </c>
      <c r="BG2595" s="22">
        <v>55.317645896311433</v>
      </c>
    </row>
    <row r="2596" spans="1:100" x14ac:dyDescent="0.25">
      <c r="A2596">
        <v>5924</v>
      </c>
      <c r="B2596" t="s">
        <v>2319</v>
      </c>
      <c r="C2596" s="48">
        <v>2</v>
      </c>
      <c r="D2596" s="22">
        <v>1514.7923632812501</v>
      </c>
      <c r="E2596" s="17">
        <v>91.117170730777417</v>
      </c>
      <c r="F2596" s="17">
        <v>8.8009558495636764</v>
      </c>
      <c r="G2596" s="17">
        <v>0.51713566149539436</v>
      </c>
      <c r="H2596" s="17">
        <v>7.254396012613852</v>
      </c>
      <c r="I2596" s="17">
        <v>64.623108015295315</v>
      </c>
      <c r="J2596" s="17">
        <v>14.309491746312764</v>
      </c>
      <c r="K2596" s="17">
        <v>-0.99999999999999989</v>
      </c>
      <c r="L2596" s="17">
        <v>-0.99999999999999989</v>
      </c>
      <c r="M2596" s="17">
        <v>-0.99999999999999989</v>
      </c>
      <c r="N2596" s="17">
        <v>0.28665443915435485</v>
      </c>
      <c r="O2596" s="17">
        <v>-0.99999999999999989</v>
      </c>
      <c r="P2596" s="17">
        <v>-0.99999999999999989</v>
      </c>
      <c r="Q2596" s="17">
        <v>4.1972722710470611</v>
      </c>
      <c r="R2596" s="17">
        <v>-0.99999999999999989</v>
      </c>
      <c r="S2596" s="17">
        <v>1.4171238429098818</v>
      </c>
      <c r="T2596" s="17">
        <v>0.1754323432414289</v>
      </c>
      <c r="U2596" s="17">
        <v>0.19984205284152759</v>
      </c>
      <c r="V2596" s="17">
        <v>9.4170723444794616E-2</v>
      </c>
      <c r="W2596" s="17">
        <v>3.1399545214688449</v>
      </c>
      <c r="X2596" s="17">
        <v>1.0995313855903941</v>
      </c>
      <c r="Y2596" s="17">
        <v>0.13034727494152937</v>
      </c>
      <c r="Z2596" s="17">
        <v>35.690800551202749</v>
      </c>
      <c r="AA2596" s="17">
        <v>0.71078234097996718</v>
      </c>
      <c r="AB2596" s="17">
        <v>1.3115143684801105</v>
      </c>
      <c r="AC2596" s="17">
        <v>20.270206653739084</v>
      </c>
      <c r="AD2596" s="17">
        <v>0.8716396772131868</v>
      </c>
      <c r="AE2596" s="17">
        <v>0.67983495630210877</v>
      </c>
      <c r="AF2596" s="17">
        <v>57.101828958213659</v>
      </c>
      <c r="AG2596" s="17">
        <v>6.6731354772381417</v>
      </c>
      <c r="AH2596" s="17">
        <v>0.25908837549635833</v>
      </c>
      <c r="AI2596" s="17">
        <v>0.34826484299372956</v>
      </c>
      <c r="AJ2596" s="17">
        <v>0.33333333333333298</v>
      </c>
      <c r="AK2596" s="17">
        <v>0.72543174881195527</v>
      </c>
      <c r="AL2596" s="17">
        <v>0.79933224808613312</v>
      </c>
      <c r="AM2596" s="17">
        <v>0.33333333333333298</v>
      </c>
      <c r="AN2596" s="17">
        <v>0.37712006957675887</v>
      </c>
      <c r="AO2596" s="17">
        <v>0.45104016849785644</v>
      </c>
      <c r="AP2596" s="17">
        <v>0.33333333333333298</v>
      </c>
      <c r="AQ2596" s="17">
        <v>7.8396953835663403</v>
      </c>
      <c r="AR2596" s="17">
        <v>2.2444243630026963</v>
      </c>
      <c r="AS2596" s="17">
        <v>5.3005165066897373</v>
      </c>
      <c r="AT2596" s="17">
        <v>7.2067595482056204</v>
      </c>
      <c r="AU2596" s="17">
        <v>-0.99999999999999989</v>
      </c>
      <c r="AV2596" s="17">
        <v>-0.99999999999999989</v>
      </c>
      <c r="AW2596" s="17">
        <v>-0.99999999999999989</v>
      </c>
      <c r="AX2596" s="17">
        <v>-0.99999999999999989</v>
      </c>
      <c r="AY2596" s="17">
        <v>2.3115008474775024E-2</v>
      </c>
      <c r="AZ2596" s="17">
        <v>0.22358614897551224</v>
      </c>
      <c r="BA2596" s="17">
        <v>0.3491117550155195</v>
      </c>
      <c r="BB2596" s="17">
        <v>0.12175763329548142</v>
      </c>
      <c r="BC2596" s="17">
        <v>0.19181995067995181</v>
      </c>
      <c r="BD2596" s="17">
        <v>4.4232357559893742</v>
      </c>
      <c r="BE2596" s="17">
        <v>6.2980253060536793</v>
      </c>
      <c r="BF2596" s="17">
        <v>-0.99999999999999989</v>
      </c>
      <c r="BG2596" s="22">
        <v>59.668756134019077</v>
      </c>
    </row>
    <row r="2597" spans="1:100" x14ac:dyDescent="0.25">
      <c r="A2597">
        <v>5926</v>
      </c>
      <c r="B2597" t="s">
        <v>2320</v>
      </c>
      <c r="C2597" s="48">
        <v>2</v>
      </c>
      <c r="D2597" s="22">
        <v>1522.7029296874998</v>
      </c>
      <c r="E2597" s="17">
        <v>90.596485951358034</v>
      </c>
      <c r="F2597" s="17">
        <v>7.9609644506671033</v>
      </c>
      <c r="G2597" s="17">
        <v>0.5112972321661795</v>
      </c>
      <c r="H2597" s="17">
        <v>7.2011393514732349</v>
      </c>
      <c r="I2597" s="17">
        <v>64.214230188201356</v>
      </c>
      <c r="J2597" s="17">
        <v>14.208505764284865</v>
      </c>
      <c r="K2597" s="17">
        <v>-0.99999999999999989</v>
      </c>
      <c r="L2597" s="17">
        <v>-0.99999999999999989</v>
      </c>
      <c r="M2597" s="17">
        <v>-0.99999999999999989</v>
      </c>
      <c r="N2597" s="17">
        <v>0.28519950449002407</v>
      </c>
      <c r="O2597" s="17">
        <v>-0.99999999999999989</v>
      </c>
      <c r="P2597" s="17">
        <v>-0.99999999999999989</v>
      </c>
      <c r="Q2597" s="17">
        <v>4.1816428369896528</v>
      </c>
      <c r="R2597" s="17">
        <v>-0.99999999999999989</v>
      </c>
      <c r="S2597" s="17">
        <v>1.3967398761222634</v>
      </c>
      <c r="T2597" s="17">
        <v>0.17314437316842224</v>
      </c>
      <c r="U2597" s="17">
        <v>0.19298605241411812</v>
      </c>
      <c r="V2597" s="17">
        <v>8.5187146126097818E-2</v>
      </c>
      <c r="W2597" s="17">
        <v>3.0944321623851119</v>
      </c>
      <c r="X2597" s="17">
        <v>1.0434436676936505</v>
      </c>
      <c r="Y2597" s="17">
        <v>0.12828880875003668</v>
      </c>
      <c r="Z2597" s="17">
        <v>35.501801982372776</v>
      </c>
      <c r="AA2597" s="17">
        <v>0.69686281441934539</v>
      </c>
      <c r="AB2597" s="17">
        <v>1.2914506012738181</v>
      </c>
      <c r="AC2597" s="17">
        <v>20.03985383262944</v>
      </c>
      <c r="AD2597" s="17">
        <v>0.85405756161227675</v>
      </c>
      <c r="AE2597" s="17">
        <v>0.66511086044399836</v>
      </c>
      <c r="AF2597" s="17">
        <v>56.728758934004794</v>
      </c>
      <c r="AG2597" s="17">
        <v>6.0357264637620487</v>
      </c>
      <c r="AH2597" s="17">
        <v>0.25467846627483687</v>
      </c>
      <c r="AI2597" s="17">
        <v>0.34304736833576299</v>
      </c>
      <c r="AJ2597" s="17">
        <v>0.33333333333333298</v>
      </c>
      <c r="AK2597" s="17">
        <v>0.71954518144543178</v>
      </c>
      <c r="AL2597" s="17">
        <v>0.79419086866705113</v>
      </c>
      <c r="AM2597" s="17">
        <v>0.33333333333333298</v>
      </c>
      <c r="AN2597" s="17">
        <v>0.37181336096232981</v>
      </c>
      <c r="AO2597" s="17">
        <v>0.44524136184627433</v>
      </c>
      <c r="AP2597" s="17">
        <v>0.33333333333333298</v>
      </c>
      <c r="AQ2597" s="17">
        <v>7.7735372817743427</v>
      </c>
      <c r="AR2597" s="17">
        <v>2.2444243630026963</v>
      </c>
      <c r="AS2597" s="17">
        <v>5.2163011796983634</v>
      </c>
      <c r="AT2597" s="17">
        <v>7.1478391532044192</v>
      </c>
      <c r="AU2597" s="17">
        <v>-0.99999999999999989</v>
      </c>
      <c r="AV2597" s="17">
        <v>-0.99999999999999989</v>
      </c>
      <c r="AW2597" s="17">
        <v>-0.99999999999999989</v>
      </c>
      <c r="AX2597" s="17">
        <v>-0.99999999999999989</v>
      </c>
      <c r="AY2597" s="17">
        <v>2.2228135495598676E-2</v>
      </c>
      <c r="AZ2597" s="17">
        <v>0.22970251902953728</v>
      </c>
      <c r="BA2597" s="17">
        <v>0.3432318613466821</v>
      </c>
      <c r="BB2597" s="17">
        <v>0.12516387043692978</v>
      </c>
      <c r="BC2597" s="17">
        <v>0.18855958176214943</v>
      </c>
      <c r="BD2597" s="17">
        <v>4.5140612413984798</v>
      </c>
      <c r="BE2597" s="17">
        <v>6.2102815733227281</v>
      </c>
      <c r="BF2597" s="17">
        <v>-0.99999999999999989</v>
      </c>
      <c r="BG2597" s="22">
        <v>1173.7760817003045</v>
      </c>
    </row>
    <row r="2598" spans="1:100" x14ac:dyDescent="0.25">
      <c r="A2598">
        <v>5927</v>
      </c>
      <c r="B2598" t="s">
        <v>2321</v>
      </c>
      <c r="C2598" s="48">
        <v>2</v>
      </c>
      <c r="D2598" s="22">
        <v>1584.376708984375</v>
      </c>
      <c r="E2598" s="17">
        <v>166.86067118624726</v>
      </c>
      <c r="F2598" s="17">
        <v>130.9936747837707</v>
      </c>
      <c r="G2598" s="17">
        <v>1.3664462079832971</v>
      </c>
      <c r="H2598" s="17">
        <v>15.001589894215719</v>
      </c>
      <c r="I2598" s="17">
        <v>124.10216157483316</v>
      </c>
      <c r="J2598" s="17">
        <v>28.999822783558585</v>
      </c>
      <c r="K2598" s="17">
        <v>-0.999999999999998</v>
      </c>
      <c r="L2598" s="17">
        <v>-0.999999999999998</v>
      </c>
      <c r="M2598" s="17">
        <v>-0.999999999999998</v>
      </c>
      <c r="N2598" s="17">
        <v>0.49830234738263768</v>
      </c>
      <c r="O2598" s="17">
        <v>-0.999999999999998</v>
      </c>
      <c r="P2598" s="17">
        <v>-0.999999999999998</v>
      </c>
      <c r="Q2598" s="17">
        <v>6.4708706023947657</v>
      </c>
      <c r="R2598" s="17">
        <v>-0.999999999999998</v>
      </c>
      <c r="S2598" s="17">
        <v>4.3823593533158096</v>
      </c>
      <c r="T2598" s="17">
        <v>0.50826108937862713</v>
      </c>
      <c r="U2598" s="17">
        <v>1.1971776616819696</v>
      </c>
      <c r="V2598" s="17">
        <v>1.4010028407369779</v>
      </c>
      <c r="W2598" s="17">
        <v>9.7620471239022173</v>
      </c>
      <c r="X2598" s="17">
        <v>9.2585562965844233</v>
      </c>
      <c r="Y2598" s="17">
        <v>0.42979031817155089</v>
      </c>
      <c r="Z2598" s="17">
        <v>63.184235639163767</v>
      </c>
      <c r="AA2598" s="17">
        <v>2.7356421180605079</v>
      </c>
      <c r="AB2598" s="17">
        <v>4.2301707621293589</v>
      </c>
      <c r="AC2598" s="17">
        <v>53.779403965196337</v>
      </c>
      <c r="AD2598" s="17">
        <v>3.4292926635567431</v>
      </c>
      <c r="AE2598" s="17">
        <v>2.8217346342200504</v>
      </c>
      <c r="AF2598" s="17">
        <v>111.37195680811104</v>
      </c>
      <c r="AG2598" s="17">
        <v>99.39639494409424</v>
      </c>
      <c r="AH2598" s="17">
        <v>0.90059351321394943</v>
      </c>
      <c r="AI2598" s="17">
        <v>1.1072457269226976</v>
      </c>
      <c r="AJ2598" s="17">
        <v>0.33333333333333298</v>
      </c>
      <c r="AK2598" s="17">
        <v>1.5817448880295211</v>
      </c>
      <c r="AL2598" s="17">
        <v>1.5472436327922896</v>
      </c>
      <c r="AM2598" s="17">
        <v>0.33333333333333298</v>
      </c>
      <c r="AN2598" s="17">
        <v>1.1490817289942978</v>
      </c>
      <c r="AO2598" s="17">
        <v>1.2945868432154406</v>
      </c>
      <c r="AP2598" s="17">
        <v>0.33333333333333298</v>
      </c>
      <c r="AQ2598" s="17">
        <v>17.463649090841908</v>
      </c>
      <c r="AR2598" s="17">
        <v>2.2444243630026963</v>
      </c>
      <c r="AS2598" s="17">
        <v>17.551236924216713</v>
      </c>
      <c r="AT2598" s="17">
        <v>15.777851199062821</v>
      </c>
      <c r="AU2598" s="17">
        <v>-0.999999999999998</v>
      </c>
      <c r="AV2598" s="17">
        <v>-0.999999999999998</v>
      </c>
      <c r="AW2598" s="17">
        <v>-0.999999999999998</v>
      </c>
      <c r="AX2598" s="17">
        <v>-0.999999999999998</v>
      </c>
      <c r="AY2598" s="17">
        <v>0.15212754457597111</v>
      </c>
      <c r="AZ2598" s="17">
        <v>-0.66615616016104062</v>
      </c>
      <c r="BA2598" s="17">
        <v>1.2044540780239172</v>
      </c>
      <c r="BB2598" s="17">
        <v>-0.37374431850426937</v>
      </c>
      <c r="BC2598" s="17">
        <v>0.66610259609535172</v>
      </c>
      <c r="BD2598" s="17">
        <v>-8.7890578761080373</v>
      </c>
      <c r="BE2598" s="17">
        <v>19.062019420654668</v>
      </c>
      <c r="BF2598" s="17">
        <v>-0.999999999999998</v>
      </c>
      <c r="BG2598" s="22">
        <v>259.04926064647202</v>
      </c>
    </row>
    <row r="2599" spans="1:100" x14ac:dyDescent="0.25">
      <c r="A2599">
        <v>5928</v>
      </c>
      <c r="B2599" t="s">
        <v>2322</v>
      </c>
      <c r="C2599" s="48">
        <v>2</v>
      </c>
      <c r="D2599" s="22">
        <v>1513.6050390625001</v>
      </c>
      <c r="E2599" s="17">
        <v>125.18494934949918</v>
      </c>
      <c r="F2599" s="17">
        <v>63.76058238435283</v>
      </c>
      <c r="G2599" s="17">
        <v>0.89913706758707668</v>
      </c>
      <c r="H2599" s="17">
        <v>10.738915271528935</v>
      </c>
      <c r="I2599" s="17">
        <v>91.375492271799502</v>
      </c>
      <c r="J2599" s="17">
        <v>20.916883041977215</v>
      </c>
      <c r="K2599" s="17">
        <v>-0.999999999999999</v>
      </c>
      <c r="L2599" s="17">
        <v>-0.999999999999999</v>
      </c>
      <c r="M2599" s="17">
        <v>-0.999999999999999</v>
      </c>
      <c r="N2599" s="17">
        <v>0.38184906363405802</v>
      </c>
      <c r="O2599" s="17">
        <v>-0.999999999999999</v>
      </c>
      <c r="P2599" s="17">
        <v>-0.999999999999999</v>
      </c>
      <c r="Q2599" s="17">
        <v>5.2198873357652014</v>
      </c>
      <c r="R2599" s="17">
        <v>-0.999999999999999</v>
      </c>
      <c r="S2599" s="17">
        <v>2.7508222634135837</v>
      </c>
      <c r="T2599" s="17">
        <v>0.32513147218536964</v>
      </c>
      <c r="U2599" s="17">
        <v>0.64842191152550255</v>
      </c>
      <c r="V2599" s="17">
        <v>0.68195537818120555</v>
      </c>
      <c r="W2599" s="17">
        <v>6.1184277028741194</v>
      </c>
      <c r="X2599" s="17">
        <v>4.7692832816728199</v>
      </c>
      <c r="Y2599" s="17">
        <v>0.26503024106182582</v>
      </c>
      <c r="Z2599" s="17">
        <v>48.056749502763424</v>
      </c>
      <c r="AA2599" s="17">
        <v>1.6215202155793784</v>
      </c>
      <c r="AB2599" s="17">
        <v>2.6242625156484118</v>
      </c>
      <c r="AC2599" s="17">
        <v>35.34191457366731</v>
      </c>
      <c r="AD2599" s="17">
        <v>2.0220163458158122</v>
      </c>
      <c r="AE2599" s="17">
        <v>1.6432148319617943</v>
      </c>
      <c r="AF2599" s="17">
        <v>81.511351756635023</v>
      </c>
      <c r="AG2599" s="17">
        <v>48.378040285278743</v>
      </c>
      <c r="AH2599" s="17">
        <v>0.54762342976657941</v>
      </c>
      <c r="AI2599" s="17">
        <v>0.68963793209112656</v>
      </c>
      <c r="AJ2599" s="17">
        <v>0.33333333333333298</v>
      </c>
      <c r="AK2599" s="17">
        <v>1.110582768764057</v>
      </c>
      <c r="AL2599" s="17">
        <v>1.1357265172626767</v>
      </c>
      <c r="AM2599" s="17">
        <v>0.33333333333333298</v>
      </c>
      <c r="AN2599" s="17">
        <v>0.72433162907735504</v>
      </c>
      <c r="AO2599" s="17">
        <v>0.83044911046684677</v>
      </c>
      <c r="AP2599" s="17">
        <v>0.33333333333333298</v>
      </c>
      <c r="AQ2599" s="17">
        <v>12.168340381021215</v>
      </c>
      <c r="AR2599" s="17">
        <v>2.2444243630026963</v>
      </c>
      <c r="AS2599" s="17">
        <v>10.810624022113181</v>
      </c>
      <c r="AT2599" s="17">
        <v>11.0618500988971</v>
      </c>
      <c r="AU2599" s="17">
        <v>-0.999999999999999</v>
      </c>
      <c r="AV2599" s="17">
        <v>-0.999999999999999</v>
      </c>
      <c r="AW2599" s="17">
        <v>-0.999999999999999</v>
      </c>
      <c r="AX2599" s="17">
        <v>-0.999999999999999</v>
      </c>
      <c r="AY2599" s="17">
        <v>8.1142040398383422E-2</v>
      </c>
      <c r="AZ2599" s="17">
        <v>-0.17660058431647169</v>
      </c>
      <c r="BA2599" s="17">
        <v>0.73382612295795013</v>
      </c>
      <c r="BB2599" s="17">
        <v>-0.10110836441454929</v>
      </c>
      <c r="BC2599" s="17">
        <v>0.40514196602848751</v>
      </c>
      <c r="BD2599" s="17">
        <v>-1.5193664712270296</v>
      </c>
      <c r="BE2599" s="17">
        <v>12.038992163566952</v>
      </c>
      <c r="BF2599" s="17">
        <v>-0.999999999999999</v>
      </c>
      <c r="BG2599" s="22">
        <v>184.69321381419036</v>
      </c>
    </row>
    <row r="2600" spans="1:100" x14ac:dyDescent="0.25">
      <c r="A2600">
        <v>5929</v>
      </c>
      <c r="B2600" t="s">
        <v>3099</v>
      </c>
      <c r="C2600" s="48">
        <v>3</v>
      </c>
      <c r="D2600" s="22">
        <v>1435.4181927593822</v>
      </c>
      <c r="E2600" s="17">
        <v>20.936522776068582</v>
      </c>
      <c r="F2600" s="17">
        <v>-98.668545155738144</v>
      </c>
      <c r="G2600" s="17">
        <v>7.6411949121844042E-2</v>
      </c>
      <c r="H2600" s="17">
        <v>8.2156650635309028</v>
      </c>
      <c r="I2600" s="17">
        <v>4.5871677162080218</v>
      </c>
      <c r="J2600" s="17">
        <v>7.5733763429221561</v>
      </c>
      <c r="K2600" s="17">
        <v>-1.0000000000000009</v>
      </c>
      <c r="L2600" s="17">
        <v>-1.0000000000000009</v>
      </c>
      <c r="M2600" s="17">
        <v>-1.0000000000000009</v>
      </c>
      <c r="N2600" s="17">
        <v>0.39582353010200932</v>
      </c>
      <c r="O2600" s="17">
        <v>-1.0000000000000009</v>
      </c>
      <c r="P2600" s="17">
        <v>-1.0000000000000009</v>
      </c>
      <c r="Q2600" s="17">
        <v>6.2190412972833204</v>
      </c>
      <c r="R2600" s="17">
        <v>-1.0000000000000009</v>
      </c>
      <c r="S2600" s="17">
        <v>0.75892663808323491</v>
      </c>
      <c r="T2600" s="17">
        <v>3.9769469579964037E-2</v>
      </c>
      <c r="U2600" s="17">
        <v>0.23938524504055569</v>
      </c>
      <c r="V2600" s="17">
        <v>-1.3484076424906433</v>
      </c>
      <c r="W2600" s="17">
        <v>1.9966237662475814</v>
      </c>
      <c r="X2600" s="17">
        <v>0.27569346288966551</v>
      </c>
      <c r="Y2600" s="17">
        <v>0.15095781153818943</v>
      </c>
      <c r="Z2600" s="17">
        <v>3.8777983069807758</v>
      </c>
      <c r="AA2600" s="17">
        <v>0.70850304627372529</v>
      </c>
      <c r="AB2600" s="17">
        <v>-1.4665573580747508</v>
      </c>
      <c r="AC2600" s="17">
        <v>4.1133930142171895</v>
      </c>
      <c r="AD2600" s="17">
        <v>-2.0093975344562502</v>
      </c>
      <c r="AE2600" s="17">
        <v>-0.59265307493585506</v>
      </c>
      <c r="AF2600" s="17">
        <v>5.9319808881873675</v>
      </c>
      <c r="AG2600" s="17">
        <v>-67.794772536159016</v>
      </c>
      <c r="AH2600" s="17">
        <v>-0.38840694417086152</v>
      </c>
      <c r="AI2600" s="17">
        <v>-0.49458310006381057</v>
      </c>
      <c r="AJ2600" s="17">
        <v>0.33333333333333298</v>
      </c>
      <c r="AK2600" s="17">
        <v>0.80492777377440161</v>
      </c>
      <c r="AL2600" s="17">
        <v>0.71197730530498371</v>
      </c>
      <c r="AM2600" s="17">
        <v>0.33333333333333298</v>
      </c>
      <c r="AN2600" s="17">
        <v>-0.44179984555575835</v>
      </c>
      <c r="AO2600" s="17">
        <v>-0.48635683963704179</v>
      </c>
      <c r="AP2600" s="17">
        <v>0.33333333333333298</v>
      </c>
      <c r="AQ2600" s="17">
        <v>-1.3448131719793437</v>
      </c>
      <c r="AR2600" s="17">
        <v>6.042207100671205</v>
      </c>
      <c r="AS2600" s="17">
        <v>-6.2060531102145298</v>
      </c>
      <c r="AT2600" s="17">
        <v>7.7372223524654808</v>
      </c>
      <c r="AU2600" s="17">
        <v>-1.0000000000000009</v>
      </c>
      <c r="AV2600" s="17">
        <v>-1.0000000000000009</v>
      </c>
      <c r="AW2600" s="17">
        <v>-1.0000000000000009</v>
      </c>
      <c r="AX2600" s="17">
        <v>-1.0000000000000009</v>
      </c>
      <c r="AY2600" s="17">
        <v>-4.8064944929140693E-2</v>
      </c>
      <c r="AZ2600" s="17">
        <v>0.38735906063903758</v>
      </c>
      <c r="BA2600" s="17">
        <v>-2.068425373075268E-2</v>
      </c>
      <c r="BB2600" s="17">
        <v>0.22750865227453626</v>
      </c>
      <c r="BC2600" s="17">
        <v>2.6446930943823964E-2</v>
      </c>
      <c r="BD2600" s="17">
        <v>7.6245116100585957</v>
      </c>
      <c r="BE2600" s="17">
        <v>0.55775200494183397</v>
      </c>
      <c r="BF2600" s="17">
        <v>-1.0000000000000009</v>
      </c>
      <c r="CU2600" t="e">
        <v>#N/A</v>
      </c>
      <c r="CV2600" t="e">
        <v>#N/A</v>
      </c>
    </row>
    <row r="2601" spans="1:100" x14ac:dyDescent="0.25">
      <c r="A2601">
        <v>5930</v>
      </c>
      <c r="B2601" t="s">
        <v>2323</v>
      </c>
      <c r="C2601" s="48">
        <v>2</v>
      </c>
      <c r="D2601" s="22">
        <v>1465.630087890625</v>
      </c>
      <c r="E2601" s="17">
        <v>72.571314391140731</v>
      </c>
      <c r="F2601" s="17">
        <v>-21.11802858443016</v>
      </c>
      <c r="G2601" s="17">
        <v>0.30918129857070742</v>
      </c>
      <c r="H2601" s="17">
        <v>5.3574894278967893</v>
      </c>
      <c r="I2601" s="17">
        <v>50.059614436314767</v>
      </c>
      <c r="J2601" s="17">
        <v>10.712552505847647</v>
      </c>
      <c r="K2601" s="17">
        <v>-1.0000000000000002</v>
      </c>
      <c r="L2601" s="17">
        <v>-1.0000000000000002</v>
      </c>
      <c r="M2601" s="17">
        <v>-1.0000000000000002</v>
      </c>
      <c r="N2601" s="17">
        <v>0.23483228046109522</v>
      </c>
      <c r="O2601" s="17">
        <v>-1.0000000000000002</v>
      </c>
      <c r="P2601" s="17">
        <v>-1.0000000000000002</v>
      </c>
      <c r="Q2601" s="17">
        <v>3.6405799109943096</v>
      </c>
      <c r="R2601" s="17">
        <v>-1.0000000000000002</v>
      </c>
      <c r="S2601" s="17">
        <v>0.69108356937501514</v>
      </c>
      <c r="T2601" s="17">
        <v>9.3938959988158197E-2</v>
      </c>
      <c r="U2601" s="17">
        <v>-4.4356364352474725E-2</v>
      </c>
      <c r="V2601" s="17">
        <v>-0.22580816004465784</v>
      </c>
      <c r="W2601" s="17">
        <v>1.5185298799617832</v>
      </c>
      <c r="X2601" s="17">
        <v>-0.89821235428035739</v>
      </c>
      <c r="Y2601" s="17">
        <v>5.7028407603037415E-2</v>
      </c>
      <c r="Z2601" s="17">
        <v>28.959011099192679</v>
      </c>
      <c r="AA2601" s="17">
        <v>0.21499381380829236</v>
      </c>
      <c r="AB2601" s="17">
        <v>0.59687902873628806</v>
      </c>
      <c r="AC2601" s="17">
        <v>12.065453035833807</v>
      </c>
      <c r="AD2601" s="17">
        <v>0.24539630892237135</v>
      </c>
      <c r="AE2601" s="17">
        <v>0.15538911630645269</v>
      </c>
      <c r="AF2601" s="17">
        <v>43.813744982881232</v>
      </c>
      <c r="AG2601" s="17">
        <v>-16.03022836354652</v>
      </c>
      <c r="AH2601" s="17">
        <v>0.10201533221598102</v>
      </c>
      <c r="AI2601" s="17">
        <v>0.16242776980284285</v>
      </c>
      <c r="AJ2601" s="17">
        <v>0.33333333333333298</v>
      </c>
      <c r="AK2601" s="17">
        <v>0.5157627954869255</v>
      </c>
      <c r="AL2601" s="17">
        <v>0.61620555058561566</v>
      </c>
      <c r="AM2601" s="17">
        <v>0.33333333333333298</v>
      </c>
      <c r="AN2601" s="17">
        <v>0.18810464318143255</v>
      </c>
      <c r="AO2601" s="17">
        <v>0.244497094161228</v>
      </c>
      <c r="AP2601" s="17">
        <v>0.33333333333333298</v>
      </c>
      <c r="AQ2601" s="17">
        <v>5.4832626625914376</v>
      </c>
      <c r="AR2601" s="17">
        <v>2.2444243630026963</v>
      </c>
      <c r="AS2601" s="17">
        <v>2.3009178671459805</v>
      </c>
      <c r="AT2601" s="17">
        <v>5.1081209392848486</v>
      </c>
      <c r="AU2601" s="17">
        <v>-1.0000000000000002</v>
      </c>
      <c r="AV2601" s="17">
        <v>-1.0000000000000002</v>
      </c>
      <c r="AW2601" s="17">
        <v>-1.0000000000000002</v>
      </c>
      <c r="AX2601" s="17">
        <v>-1.0000000000000002</v>
      </c>
      <c r="AY2601" s="17">
        <v>-8.4738136176450308E-3</v>
      </c>
      <c r="AZ2601" s="17">
        <v>0.44144026114774015</v>
      </c>
      <c r="BA2601" s="17">
        <v>0.1396805068115779</v>
      </c>
      <c r="BB2601" s="17">
        <v>0.24308168035995981</v>
      </c>
      <c r="BC2601" s="17">
        <v>7.5691467663404732E-2</v>
      </c>
      <c r="BD2601" s="17">
        <v>7.6582763620415344</v>
      </c>
      <c r="BE2601" s="17">
        <v>3.172751193477815</v>
      </c>
      <c r="BF2601" s="17">
        <v>-1.0000000000000002</v>
      </c>
      <c r="BG2601" s="22">
        <v>390.423905429287</v>
      </c>
    </row>
    <row r="2602" spans="1:100" x14ac:dyDescent="0.25">
      <c r="A2602">
        <v>5932</v>
      </c>
      <c r="B2602" t="s">
        <v>3100</v>
      </c>
      <c r="C2602" s="48">
        <v>3</v>
      </c>
      <c r="D2602" s="22">
        <v>1443.913739298825</v>
      </c>
      <c r="E2602" s="17">
        <v>32.681530673380131</v>
      </c>
      <c r="F2602" s="17">
        <v>-18.431831776186709</v>
      </c>
      <c r="G2602" s="17">
        <v>0.32130270393664162</v>
      </c>
      <c r="H2602" s="17">
        <v>0.44889111213343513</v>
      </c>
      <c r="I2602" s="17">
        <v>9.9469312881157386</v>
      </c>
      <c r="J2602" s="17">
        <v>17.250555290664817</v>
      </c>
      <c r="K2602" s="17">
        <v>-0.999999999999999</v>
      </c>
      <c r="L2602" s="17">
        <v>-0.999999999999999</v>
      </c>
      <c r="M2602" s="17">
        <v>-0.999999999999999</v>
      </c>
      <c r="N2602" s="17">
        <v>-0.12972987602745031</v>
      </c>
      <c r="O2602" s="17">
        <v>-0.999999999999999</v>
      </c>
      <c r="P2602" s="17">
        <v>-0.999999999999999</v>
      </c>
      <c r="Q2602" s="17">
        <v>0.72728617528836503</v>
      </c>
      <c r="R2602" s="17">
        <v>-0.999999999999999</v>
      </c>
      <c r="S2602" s="17">
        <v>-0.11547244730468965</v>
      </c>
      <c r="T2602" s="17">
        <v>-7.618108100527236E-3</v>
      </c>
      <c r="U2602" s="17">
        <v>-2.3725084272775244E-2</v>
      </c>
      <c r="V2602" s="17">
        <v>3.0585938382317029E-3</v>
      </c>
      <c r="W2602" s="17">
        <v>-0.2783950631549299</v>
      </c>
      <c r="X2602" s="17">
        <v>-0.18054029282386549</v>
      </c>
      <c r="Y2602" s="17">
        <v>8.6988831002051348E-2</v>
      </c>
      <c r="Z2602" s="17">
        <v>8.1306288916504172</v>
      </c>
      <c r="AA2602" s="17">
        <v>-0.71503767245221961</v>
      </c>
      <c r="AB2602" s="17">
        <v>-0.45143202922222703</v>
      </c>
      <c r="AC2602" s="17">
        <v>-4.1976838633781579</v>
      </c>
      <c r="AD2602" s="17">
        <v>-1.8293960559444036</v>
      </c>
      <c r="AE2602" s="17">
        <v>1.2183103970999034</v>
      </c>
      <c r="AF2602" s="17">
        <v>4.6998233961499434</v>
      </c>
      <c r="AG2602" s="17">
        <v>-39.042732217749801</v>
      </c>
      <c r="AH2602" s="17">
        <v>-5.1776254508305627E-2</v>
      </c>
      <c r="AI2602" s="17">
        <v>-3.2038718203221492E-3</v>
      </c>
      <c r="AJ2602" s="17">
        <v>0.33333333333333298</v>
      </c>
      <c r="AK2602" s="17">
        <v>0.91939891272234264</v>
      </c>
      <c r="AL2602" s="17">
        <v>0.78977610450149949</v>
      </c>
      <c r="AM2602" s="17">
        <v>0.33333333333333298</v>
      </c>
      <c r="AN2602" s="17">
        <v>0.37935453836596478</v>
      </c>
      <c r="AO2602" s="17">
        <v>0.26284934571198337</v>
      </c>
      <c r="AP2602" s="17">
        <v>0.33333333333333298</v>
      </c>
      <c r="AQ2602" s="17">
        <v>5.2471078919657996</v>
      </c>
      <c r="AR2602" s="17">
        <v>3.1558503532108859</v>
      </c>
      <c r="AS2602" s="17">
        <v>4.900715810230504</v>
      </c>
      <c r="AT2602" s="17">
        <v>9.1939891272234231</v>
      </c>
      <c r="AU2602" s="17">
        <v>-0.999999999999999</v>
      </c>
      <c r="AV2602" s="17">
        <v>-0.999999999999999</v>
      </c>
      <c r="AW2602" s="17">
        <v>-0.999999999999999</v>
      </c>
      <c r="AX2602" s="17">
        <v>-0.999999999999999</v>
      </c>
      <c r="AY2602" s="17">
        <v>-1.900735200930093E-2</v>
      </c>
      <c r="AZ2602" s="17">
        <v>0.44090073922733652</v>
      </c>
      <c r="BA2602" s="17">
        <v>0.35955232683706112</v>
      </c>
      <c r="BB2602" s="17">
        <v>-0.38241181219289366</v>
      </c>
      <c r="BC2602" s="17">
        <v>0.13045617888510902</v>
      </c>
      <c r="BD2602" s="17">
        <v>-7.355791608685661</v>
      </c>
      <c r="BE2602" s="17">
        <v>5.0591661063130315</v>
      </c>
      <c r="BF2602" s="17">
        <v>-0.999999999999999</v>
      </c>
      <c r="CU2602" t="e">
        <v>#N/A</v>
      </c>
      <c r="CV2602" t="e">
        <v>#N/A</v>
      </c>
    </row>
    <row r="2603" spans="1:100" x14ac:dyDescent="0.25">
      <c r="A2603">
        <v>5933</v>
      </c>
      <c r="B2603" t="s">
        <v>2324</v>
      </c>
      <c r="C2603" s="48">
        <v>3</v>
      </c>
      <c r="D2603" s="22">
        <v>1546.050266923969</v>
      </c>
      <c r="E2603" s="17">
        <v>110.57104482513692</v>
      </c>
      <c r="F2603" s="17">
        <v>68.827751068032029</v>
      </c>
      <c r="G2603" s="17">
        <v>0.87422254471075067</v>
      </c>
      <c r="H2603" s="17">
        <v>13.24658465591272</v>
      </c>
      <c r="I2603" s="17">
        <v>72.959110936698877</v>
      </c>
      <c r="J2603" s="17">
        <v>12.959495576880155</v>
      </c>
      <c r="K2603" s="17">
        <v>-0.99999999999999944</v>
      </c>
      <c r="L2603" s="17">
        <v>-0.99999999999999944</v>
      </c>
      <c r="M2603" s="17">
        <v>-0.99999999999999944</v>
      </c>
      <c r="N2603" s="17">
        <v>0.31236685629580568</v>
      </c>
      <c r="O2603" s="17">
        <v>-0.99999999999999944</v>
      </c>
      <c r="P2603" s="17">
        <v>-0.99999999999999944</v>
      </c>
      <c r="Q2603" s="17">
        <v>5.6931113834163165</v>
      </c>
      <c r="R2603" s="17">
        <v>-0.99999999999999944</v>
      </c>
      <c r="S2603" s="17">
        <v>3.9388402547210308</v>
      </c>
      <c r="T2603" s="17">
        <v>0.42640254633511626</v>
      </c>
      <c r="U2603" s="17">
        <v>-0.16210361847282861</v>
      </c>
      <c r="V2603" s="17">
        <v>-3.4046452598500282E-3</v>
      </c>
      <c r="W2603" s="17">
        <v>7.5534732724964027</v>
      </c>
      <c r="X2603" s="17">
        <v>7.068907530560268</v>
      </c>
      <c r="Y2603" s="17">
        <v>0.43259717868650671</v>
      </c>
      <c r="Z2603" s="17">
        <v>38.230875653181322</v>
      </c>
      <c r="AA2603" s="17">
        <v>2.3923949585424444</v>
      </c>
      <c r="AB2603" s="17">
        <v>2.6245068292191869</v>
      </c>
      <c r="AC2603" s="17">
        <v>15.211118895151335</v>
      </c>
      <c r="AD2603" s="17">
        <v>1.764020163185942</v>
      </c>
      <c r="AE2603" s="17">
        <v>-1.9536338351521979E-2</v>
      </c>
      <c r="AF2603" s="17">
        <v>56.046965039200352</v>
      </c>
      <c r="AG2603" s="17">
        <v>37.060367135355982</v>
      </c>
      <c r="AH2603" s="17">
        <v>0.5237990148820878</v>
      </c>
      <c r="AI2603" s="17">
        <v>0.62224747987213669</v>
      </c>
      <c r="AJ2603" s="17">
        <v>0.33333333333333298</v>
      </c>
      <c r="AK2603" s="17">
        <v>1.1983725553052527</v>
      </c>
      <c r="AL2603" s="17">
        <v>1.568381119619622</v>
      </c>
      <c r="AM2603" s="17">
        <v>0.33333333333333298</v>
      </c>
      <c r="AN2603" s="17">
        <v>0.60170579035981442</v>
      </c>
      <c r="AO2603" s="17">
        <v>1.191800580007945</v>
      </c>
      <c r="AP2603" s="17">
        <v>0.33333333333333298</v>
      </c>
      <c r="AQ2603" s="17">
        <v>16.912145897498519</v>
      </c>
      <c r="AR2603" s="17">
        <v>2.4167101292329098</v>
      </c>
      <c r="AS2603" s="17">
        <v>-1.6949979357688574</v>
      </c>
      <c r="AT2603" s="17">
        <v>12.237783383416099</v>
      </c>
      <c r="AU2603" s="17">
        <v>-0.99999999999999944</v>
      </c>
      <c r="AV2603" s="17">
        <v>-0.99999999999999944</v>
      </c>
      <c r="AW2603" s="17">
        <v>-0.99999999999999944</v>
      </c>
      <c r="AX2603" s="17">
        <v>-0.99999999999999944</v>
      </c>
      <c r="AY2603" s="17">
        <v>2.7218041950908274E-2</v>
      </c>
      <c r="AZ2603" s="17">
        <v>0.10508122071395168</v>
      </c>
      <c r="BA2603" s="17">
        <v>-7.9680903986757617E-2</v>
      </c>
      <c r="BB2603" s="17">
        <v>0.43142445158616338</v>
      </c>
      <c r="BC2603" s="17">
        <v>0.47151543792219863</v>
      </c>
      <c r="BD2603" s="17">
        <v>11.311017393223846</v>
      </c>
      <c r="BE2603" s="17">
        <v>11.389481428121183</v>
      </c>
      <c r="BF2603" s="17">
        <v>-0.99999999999999944</v>
      </c>
      <c r="CU2603" t="e">
        <v>#N/A</v>
      </c>
      <c r="CV2603" t="e">
        <v>#N/A</v>
      </c>
    </row>
    <row r="2604" spans="1:100" x14ac:dyDescent="0.25">
      <c r="A2604">
        <v>5934</v>
      </c>
      <c r="B2604" t="s">
        <v>2325</v>
      </c>
      <c r="C2604" s="48">
        <v>2</v>
      </c>
      <c r="D2604" s="22">
        <v>1472.083955078125</v>
      </c>
      <c r="E2604" s="17">
        <v>51.24705448150992</v>
      </c>
      <c r="F2604" s="17">
        <v>-55.51925485399488</v>
      </c>
      <c r="G2604" s="17">
        <v>7.0072744986678648E-2</v>
      </c>
      <c r="H2604" s="17">
        <v>3.176402273115714</v>
      </c>
      <c r="I2604" s="17">
        <v>33.314325538185386</v>
      </c>
      <c r="J2604" s="17">
        <v>6.5767463269278554</v>
      </c>
      <c r="K2604" s="17">
        <v>-1.0000000000000009</v>
      </c>
      <c r="L2604" s="17">
        <v>-1.0000000000000009</v>
      </c>
      <c r="M2604" s="17">
        <v>-1.0000000000000009</v>
      </c>
      <c r="N2604" s="17">
        <v>0.17524650772481989</v>
      </c>
      <c r="O2604" s="17">
        <v>-1.0000000000000009</v>
      </c>
      <c r="P2604" s="17">
        <v>-1.0000000000000009</v>
      </c>
      <c r="Q2604" s="17">
        <v>3.0004880026956595</v>
      </c>
      <c r="R2604" s="17">
        <v>-1.0000000000000009</v>
      </c>
      <c r="S2604" s="17">
        <v>-0.14372670922224917</v>
      </c>
      <c r="T2604" s="17">
        <v>2.3683841538088557E-4</v>
      </c>
      <c r="U2604" s="17">
        <v>-0.32513878940750318</v>
      </c>
      <c r="V2604" s="17">
        <v>-0.5937239225829235</v>
      </c>
      <c r="W2604" s="17">
        <v>-0.34580465634541868</v>
      </c>
      <c r="X2604" s="17">
        <v>-3.1952433439357177</v>
      </c>
      <c r="Y2604" s="17">
        <v>-2.7274552302041427E-2</v>
      </c>
      <c r="Z2604" s="17">
        <v>21.218714544389002</v>
      </c>
      <c r="AA2604" s="17">
        <v>-0.35507009804388823</v>
      </c>
      <c r="AB2604" s="17">
        <v>-0.2248177129091895</v>
      </c>
      <c r="AC2604" s="17">
        <v>2.6315236750867292</v>
      </c>
      <c r="AD2604" s="17">
        <v>-0.47466622728821628</v>
      </c>
      <c r="AE2604" s="17">
        <v>-0.44762533585936781</v>
      </c>
      <c r="AF2604" s="17">
        <v>28.534938159311299</v>
      </c>
      <c r="AG2604" s="17">
        <v>-42.134842919904628</v>
      </c>
      <c r="AH2604" s="17">
        <v>-7.858923725590089E-2</v>
      </c>
      <c r="AI2604" s="17">
        <v>-5.1250044636928893E-2</v>
      </c>
      <c r="AJ2604" s="17">
        <v>0.33333333333333298</v>
      </c>
      <c r="AK2604" s="17">
        <v>0.27468278420011444</v>
      </c>
      <c r="AL2604" s="17">
        <v>0.40564416035488171</v>
      </c>
      <c r="AM2604" s="17">
        <v>0.33333333333333298</v>
      </c>
      <c r="AN2604" s="17">
        <v>-2.9227681925027893E-2</v>
      </c>
      <c r="AO2604" s="17">
        <v>7.0112580245967893E-3</v>
      </c>
      <c r="AP2604" s="17">
        <v>0.33333333333333298</v>
      </c>
      <c r="AQ2604" s="17">
        <v>2.7738065511346965</v>
      </c>
      <c r="AR2604" s="17">
        <v>2.2444243630026963</v>
      </c>
      <c r="AS2604" s="17">
        <v>-1.1480585426140824</v>
      </c>
      <c r="AT2604" s="17">
        <v>2.6950797545881007</v>
      </c>
      <c r="AU2604" s="17">
        <v>-1.0000000000000009</v>
      </c>
      <c r="AV2604" s="17">
        <v>-1.0000000000000009</v>
      </c>
      <c r="AW2604" s="17">
        <v>-1.0000000000000009</v>
      </c>
      <c r="AX2604" s="17">
        <v>-1.0000000000000009</v>
      </c>
      <c r="AY2604" s="17">
        <v>-4.4795040321973581E-2</v>
      </c>
      <c r="AZ2604" s="17">
        <v>0.6919316714803978</v>
      </c>
      <c r="BA2604" s="17">
        <v>-0.10112618812407043</v>
      </c>
      <c r="BB2604" s="17">
        <v>0.3825816023647422</v>
      </c>
      <c r="BC2604" s="17">
        <v>-5.7834529163361875E-2</v>
      </c>
      <c r="BD2604" s="17">
        <v>11.37796691923784</v>
      </c>
      <c r="BE2604" s="17">
        <v>-0.42072846283629595</v>
      </c>
      <c r="BF2604" s="17">
        <v>-1.0000000000000009</v>
      </c>
      <c r="BG2604" s="22">
        <v>42.944711293118871</v>
      </c>
    </row>
    <row r="2605" spans="1:100" x14ac:dyDescent="0.25">
      <c r="A2605">
        <v>5935</v>
      </c>
      <c r="B2605" t="s">
        <v>2326</v>
      </c>
      <c r="C2605" s="48">
        <v>2</v>
      </c>
      <c r="D2605" s="22">
        <v>1443.3474511718748</v>
      </c>
      <c r="E2605" s="17">
        <v>-2.5210209179934679</v>
      </c>
      <c r="F2605" s="17">
        <v>-142.26025950016066</v>
      </c>
      <c r="G2605" s="17">
        <v>-0.53282774451475712</v>
      </c>
      <c r="H2605" s="17">
        <v>-2.323102004554082</v>
      </c>
      <c r="I2605" s="17">
        <v>-8.9080990559948461</v>
      </c>
      <c r="J2605" s="17">
        <v>-3.8514860904353885</v>
      </c>
      <c r="K2605" s="17">
        <v>-1.0000000000000022</v>
      </c>
      <c r="L2605" s="17">
        <v>-1.0000000000000022</v>
      </c>
      <c r="M2605" s="17">
        <v>-1.0000000000000022</v>
      </c>
      <c r="N2605" s="17">
        <v>2.5003904473920313E-2</v>
      </c>
      <c r="O2605" s="17">
        <v>-1.0000000000000022</v>
      </c>
      <c r="P2605" s="17">
        <v>-1.0000000000000022</v>
      </c>
      <c r="Q2605" s="17">
        <v>1.3865276526593107</v>
      </c>
      <c r="R2605" s="17">
        <v>-1.0000000000000022</v>
      </c>
      <c r="S2605" s="17">
        <v>-2.2486598789603427</v>
      </c>
      <c r="T2605" s="17">
        <v>-0.23602846500755739</v>
      </c>
      <c r="U2605" s="17">
        <v>-1.0331179017046557</v>
      </c>
      <c r="V2605" s="17">
        <v>-1.521405471422465</v>
      </c>
      <c r="W2605" s="17">
        <v>-5.0466327433633902</v>
      </c>
      <c r="X2605" s="17">
        <v>-8.9870943141541524</v>
      </c>
      <c r="Y2605" s="17">
        <v>-0.23984033061214396</v>
      </c>
      <c r="Z2605" s="17">
        <v>1.7019364457860036</v>
      </c>
      <c r="AA2605" s="17">
        <v>-1.7924582899389176</v>
      </c>
      <c r="AB2605" s="17">
        <v>-2.2966857424470648</v>
      </c>
      <c r="AC2605" s="17">
        <v>-21.155666470403279</v>
      </c>
      <c r="AD2605" s="17">
        <v>-2.2902685930164073</v>
      </c>
      <c r="AE2605" s="17">
        <v>-1.9680966989193673</v>
      </c>
      <c r="AF2605" s="17">
        <v>-9.989823815341353</v>
      </c>
      <c r="AG2605" s="17">
        <v>-107.95634808301332</v>
      </c>
      <c r="AH2605" s="17">
        <v>-0.53397480046005508</v>
      </c>
      <c r="AI2605" s="17">
        <v>-0.59002817277303676</v>
      </c>
      <c r="AJ2605" s="17">
        <v>0.33333333333333298</v>
      </c>
      <c r="AK2605" s="17">
        <v>-0.33318863919817598</v>
      </c>
      <c r="AL2605" s="17">
        <v>-0.12527605699986788</v>
      </c>
      <c r="AM2605" s="17">
        <v>0.33333333333333298</v>
      </c>
      <c r="AN2605" s="17">
        <v>-0.57722047945212673</v>
      </c>
      <c r="AO2605" s="17">
        <v>-0.59179762902810129</v>
      </c>
      <c r="AP2605" s="17">
        <v>0.33333333333333298</v>
      </c>
      <c r="AQ2605" s="17">
        <v>-4.0579541341051195</v>
      </c>
      <c r="AR2605" s="17">
        <v>2.2444243630026963</v>
      </c>
      <c r="AS2605" s="17">
        <v>-9.8444833862886796</v>
      </c>
      <c r="AT2605" s="17">
        <v>-3.3892852320853333</v>
      </c>
      <c r="AU2605" s="17">
        <v>-1.0000000000000022</v>
      </c>
      <c r="AV2605" s="17">
        <v>-1.0000000000000022</v>
      </c>
      <c r="AW2605" s="17">
        <v>-1.0000000000000022</v>
      </c>
      <c r="AX2605" s="17">
        <v>-1.0000000000000022</v>
      </c>
      <c r="AY2605" s="17">
        <v>-0.13637723188768333</v>
      </c>
      <c r="AZ2605" s="17">
        <v>1.3235334759402768</v>
      </c>
      <c r="BA2605" s="17">
        <v>-0.70830845774916962</v>
      </c>
      <c r="BB2605" s="17">
        <v>0.73432381317837148</v>
      </c>
      <c r="BC2605" s="17">
        <v>-0.39451378066380627</v>
      </c>
      <c r="BD2605" s="17">
        <v>20.756984207046465</v>
      </c>
      <c r="BE2605" s="17">
        <v>-9.4815111547606215</v>
      </c>
      <c r="BF2605" s="17">
        <v>-1.0000000000000022</v>
      </c>
      <c r="BG2605" s="22">
        <v>-18.071910073555728</v>
      </c>
    </row>
    <row r="2606" spans="1:100" x14ac:dyDescent="0.25">
      <c r="A2606">
        <v>5937</v>
      </c>
      <c r="B2606" t="s">
        <v>2327</v>
      </c>
      <c r="C2606" s="48">
        <v>2</v>
      </c>
      <c r="D2606" s="22">
        <v>1532.7974023437498</v>
      </c>
      <c r="E2606" s="17">
        <v>109.43672020798564</v>
      </c>
      <c r="F2606" s="17">
        <v>38.354852181379535</v>
      </c>
      <c r="G2606" s="17">
        <v>0.72255244952788211</v>
      </c>
      <c r="H2606" s="17">
        <v>9.1281554872894262</v>
      </c>
      <c r="I2606" s="17">
        <v>79.008889738996771</v>
      </c>
      <c r="J2606" s="17">
        <v>17.862539131964159</v>
      </c>
      <c r="K2606" s="17">
        <v>-0.99999999999999944</v>
      </c>
      <c r="L2606" s="17">
        <v>-0.99999999999999944</v>
      </c>
      <c r="M2606" s="17">
        <v>-0.99999999999999944</v>
      </c>
      <c r="N2606" s="17">
        <v>0.33784423502093408</v>
      </c>
      <c r="O2606" s="17">
        <v>-0.99999999999999944</v>
      </c>
      <c r="P2606" s="17">
        <v>-0.99999999999999944</v>
      </c>
      <c r="Q2606" s="17">
        <v>4.747171561045012</v>
      </c>
      <c r="R2606" s="17">
        <v>-0.99999999999999944</v>
      </c>
      <c r="S2606" s="17">
        <v>2.1343045688837536</v>
      </c>
      <c r="T2606" s="17">
        <v>0.25593129886973665</v>
      </c>
      <c r="U2606" s="17">
        <v>0.4410606250182329</v>
      </c>
      <c r="V2606" s="17">
        <v>0.41024504648474663</v>
      </c>
      <c r="W2606" s="17">
        <v>4.741593636949835</v>
      </c>
      <c r="X2606" s="17">
        <v>3.0728975443224402</v>
      </c>
      <c r="Y2606" s="17">
        <v>0.20277146464851603</v>
      </c>
      <c r="Z2606" s="17">
        <v>42.340444961133656</v>
      </c>
      <c r="AA2606" s="17">
        <v>1.200520980567187</v>
      </c>
      <c r="AB2606" s="17">
        <v>2.0174293300135036</v>
      </c>
      <c r="AC2606" s="17">
        <v>28.374841300901643</v>
      </c>
      <c r="AD2606" s="17">
        <v>1.4902412753317813</v>
      </c>
      <c r="AE2606" s="17">
        <v>1.1978812162304147</v>
      </c>
      <c r="AF2606" s="17">
        <v>70.227764336195179</v>
      </c>
      <c r="AG2606" s="17">
        <v>29.09946023482884</v>
      </c>
      <c r="AH2606" s="17">
        <v>0.41424472606943252</v>
      </c>
      <c r="AI2606" s="17">
        <v>0.53183422877312503</v>
      </c>
      <c r="AJ2606" s="17">
        <v>0.33333333333333298</v>
      </c>
      <c r="AK2606" s="17">
        <v>0.93254220485831063</v>
      </c>
      <c r="AL2606" s="17">
        <v>0.98022433168803769</v>
      </c>
      <c r="AM2606" s="17">
        <v>0.33333333333333298</v>
      </c>
      <c r="AN2606" s="17">
        <v>0.56382902452559369</v>
      </c>
      <c r="AO2606" s="17">
        <v>0.65506288927121725</v>
      </c>
      <c r="AP2606" s="17">
        <v>0.33333333333333298</v>
      </c>
      <c r="AQ2606" s="17">
        <v>10.16737360079434</v>
      </c>
      <c r="AR2606" s="17">
        <v>2.2444243630026963</v>
      </c>
      <c r="AS2606" s="17">
        <v>8.2635123739361021</v>
      </c>
      <c r="AT2606" s="17">
        <v>9.2797894006333834</v>
      </c>
      <c r="AU2606" s="17">
        <v>-0.99999999999999944</v>
      </c>
      <c r="AV2606" s="17">
        <v>-0.99999999999999944</v>
      </c>
      <c r="AW2606" s="17">
        <v>-0.99999999999999944</v>
      </c>
      <c r="AX2606" s="17">
        <v>-0.99999999999999944</v>
      </c>
      <c r="AY2606" s="17">
        <v>5.4318366176409949E-2</v>
      </c>
      <c r="AZ2606" s="17">
        <v>8.3904139464021088E-3</v>
      </c>
      <c r="BA2606" s="17">
        <v>0.55598740655099033</v>
      </c>
      <c r="BB2606" s="17">
        <v>1.9140497871455442E-3</v>
      </c>
      <c r="BC2606" s="17">
        <v>0.30653136930492997</v>
      </c>
      <c r="BD2606" s="17">
        <v>1.2276709161664421</v>
      </c>
      <c r="BE2606" s="17">
        <v>9.3851630842541738</v>
      </c>
      <c r="BF2606" s="17">
        <v>-0.99999999999999944</v>
      </c>
      <c r="BG2606" s="22">
        <v>239.47078427295742</v>
      </c>
    </row>
    <row r="2607" spans="1:100" x14ac:dyDescent="0.25">
      <c r="A2607">
        <v>5940</v>
      </c>
      <c r="B2607" t="s">
        <v>2328</v>
      </c>
      <c r="C2607" s="48">
        <v>2</v>
      </c>
      <c r="D2607" s="22">
        <v>1470.145732421875</v>
      </c>
      <c r="E2607" s="17">
        <v>81.888096101022313</v>
      </c>
      <c r="F2607" s="17">
        <v>-6.0877899236724753</v>
      </c>
      <c r="G2607" s="17">
        <v>0.41365020901114891</v>
      </c>
      <c r="H2607" s="17">
        <v>6.3104281464004224</v>
      </c>
      <c r="I2607" s="17">
        <v>57.375798069131676</v>
      </c>
      <c r="J2607" s="17">
        <v>12.519527450191319</v>
      </c>
      <c r="K2607" s="17">
        <v>-1</v>
      </c>
      <c r="L2607" s="17">
        <v>-1</v>
      </c>
      <c r="M2607" s="17">
        <v>-1</v>
      </c>
      <c r="N2607" s="17">
        <v>0.26086589850697944</v>
      </c>
      <c r="O2607" s="17">
        <v>-1</v>
      </c>
      <c r="P2607" s="17">
        <v>-1</v>
      </c>
      <c r="Q2607" s="17">
        <v>3.9202424460202812</v>
      </c>
      <c r="R2607" s="17">
        <v>-1</v>
      </c>
      <c r="S2607" s="17">
        <v>1.0558205012927988</v>
      </c>
      <c r="T2607" s="17">
        <v>0.13487835090470163</v>
      </c>
      <c r="U2607" s="17">
        <v>7.832027592930163E-2</v>
      </c>
      <c r="V2607" s="17">
        <v>-6.5062096091201213E-2</v>
      </c>
      <c r="W2607" s="17">
        <v>2.333076222136254</v>
      </c>
      <c r="X2607" s="17">
        <v>0.10538338138157699</v>
      </c>
      <c r="Y2607" s="17">
        <v>9.3861211098261579E-2</v>
      </c>
      <c r="Z2607" s="17">
        <v>32.34082381749878</v>
      </c>
      <c r="AA2607" s="17">
        <v>0.46406041916368967</v>
      </c>
      <c r="AB2607" s="17">
        <v>0.95588652564708765</v>
      </c>
      <c r="AC2607" s="17">
        <v>16.187230808802475</v>
      </c>
      <c r="AD2607" s="17">
        <v>0.55999880841206595</v>
      </c>
      <c r="AE2607" s="17">
        <v>0.41885214116835706</v>
      </c>
      <c r="AF2607" s="17">
        <v>50.489207979763961</v>
      </c>
      <c r="AG2607" s="17">
        <v>-4.6248620590239131</v>
      </c>
      <c r="AH2607" s="17">
        <v>0.18092326884344251</v>
      </c>
      <c r="AI2607" s="17">
        <v>0.25578573682334521</v>
      </c>
      <c r="AJ2607" s="17">
        <v>0.33333333333333298</v>
      </c>
      <c r="AK2607" s="17">
        <v>0.62109305544875359</v>
      </c>
      <c r="AL2607" s="17">
        <v>0.70820192080538313</v>
      </c>
      <c r="AM2607" s="17">
        <v>0.33333333333333298</v>
      </c>
      <c r="AN2607" s="17">
        <v>0.2830593023395408</v>
      </c>
      <c r="AO2607" s="17">
        <v>0.34825702317402374</v>
      </c>
      <c r="AP2607" s="17">
        <v>0.33333333333333298</v>
      </c>
      <c r="AQ2607" s="17">
        <v>6.6670510449280354</v>
      </c>
      <c r="AR2607" s="17">
        <v>2.2444243630026963</v>
      </c>
      <c r="AS2607" s="17">
        <v>3.8078100391811276</v>
      </c>
      <c r="AT2607" s="17">
        <v>6.1624026855235554</v>
      </c>
      <c r="AU2607" s="17">
        <v>-1</v>
      </c>
      <c r="AV2607" s="17">
        <v>-1</v>
      </c>
      <c r="AW2607" s="17">
        <v>-1</v>
      </c>
      <c r="AX2607" s="17">
        <v>-1</v>
      </c>
      <c r="AY2607" s="17">
        <v>7.395292371187817E-3</v>
      </c>
      <c r="AZ2607" s="17">
        <v>0.33199806713210034</v>
      </c>
      <c r="BA2607" s="17">
        <v>0.244891352135228</v>
      </c>
      <c r="BB2607" s="17">
        <v>0.182132773932634</v>
      </c>
      <c r="BC2607" s="17">
        <v>0.13403030663373044</v>
      </c>
      <c r="BD2607" s="17">
        <v>6.0331064805745553</v>
      </c>
      <c r="BE2607" s="17">
        <v>4.7427782743078604</v>
      </c>
      <c r="BF2607" s="17">
        <v>-1</v>
      </c>
      <c r="BG2607" s="22">
        <v>34.992733108259017</v>
      </c>
    </row>
    <row r="2608" spans="1:100" x14ac:dyDescent="0.25">
      <c r="A2608">
        <v>5941</v>
      </c>
      <c r="B2608" t="s">
        <v>2329</v>
      </c>
      <c r="C2608" s="48">
        <v>2</v>
      </c>
      <c r="D2608" s="22">
        <v>1531.91890625</v>
      </c>
      <c r="E2608" s="17">
        <v>118.35641515070338</v>
      </c>
      <c r="F2608" s="17">
        <v>52.744493148067512</v>
      </c>
      <c r="G2608" s="17">
        <v>0.82256883298983663</v>
      </c>
      <c r="H2608" s="17">
        <v>10.040479391920741</v>
      </c>
      <c r="I2608" s="17">
        <v>86.013253282302429</v>
      </c>
      <c r="J2608" s="17">
        <v>19.592499731511662</v>
      </c>
      <c r="K2608" s="17">
        <v>-0.99999999999999922</v>
      </c>
      <c r="L2608" s="17">
        <v>-0.99999999999999922</v>
      </c>
      <c r="M2608" s="17">
        <v>-0.99999999999999922</v>
      </c>
      <c r="N2608" s="17">
        <v>0.36276828481145673</v>
      </c>
      <c r="O2608" s="17">
        <v>-0.99999999999999922</v>
      </c>
      <c r="P2608" s="17">
        <v>-0.99999999999999922</v>
      </c>
      <c r="Q2608" s="17">
        <v>5.0149147128130807</v>
      </c>
      <c r="R2608" s="17">
        <v>-0.99999999999999922</v>
      </c>
      <c r="S2608" s="17">
        <v>2.483496196245687</v>
      </c>
      <c r="T2608" s="17">
        <v>0.29512582864270903</v>
      </c>
      <c r="U2608" s="17">
        <v>0.55850871406709324</v>
      </c>
      <c r="V2608" s="17">
        <v>0.56414001776938094</v>
      </c>
      <c r="W2608" s="17">
        <v>5.5214235304845225</v>
      </c>
      <c r="X2608" s="17">
        <v>4.0337194339694227</v>
      </c>
      <c r="Y2608" s="17">
        <v>0.23803443219384493</v>
      </c>
      <c r="Z2608" s="17">
        <v>45.578122813851849</v>
      </c>
      <c r="AA2608" s="17">
        <v>1.438972219349796</v>
      </c>
      <c r="AB2608" s="17">
        <v>2.361135714289595</v>
      </c>
      <c r="AC2608" s="17">
        <v>32.320946458389805</v>
      </c>
      <c r="AD2608" s="17">
        <v>1.7914352295368392</v>
      </c>
      <c r="AE2608" s="17">
        <v>1.4501152905740669</v>
      </c>
      <c r="AF2608" s="17">
        <v>76.618715137418917</v>
      </c>
      <c r="AG2608" s="17">
        <v>40.018723056924827</v>
      </c>
      <c r="AH2608" s="17">
        <v>0.48978955959598802</v>
      </c>
      <c r="AI2608" s="17">
        <v>0.62121322381944877</v>
      </c>
      <c r="AJ2608" s="17">
        <v>0.33333333333333298</v>
      </c>
      <c r="AK2608" s="17">
        <v>1.0333832266137304</v>
      </c>
      <c r="AL2608" s="17">
        <v>1.0682997619975538</v>
      </c>
      <c r="AM2608" s="17">
        <v>0.33333333333333298</v>
      </c>
      <c r="AN2608" s="17">
        <v>0.65473665974277973</v>
      </c>
      <c r="AO2608" s="17">
        <v>0.75440050851484242</v>
      </c>
      <c r="AP2608" s="17">
        <v>0.33333333333333298</v>
      </c>
      <c r="AQ2608" s="17">
        <v>11.300708219547579</v>
      </c>
      <c r="AR2608" s="17">
        <v>2.2444243630026963</v>
      </c>
      <c r="AS2608" s="17">
        <v>9.7061799070679626</v>
      </c>
      <c r="AT2608" s="17">
        <v>10.289137032997797</v>
      </c>
      <c r="AU2608" s="17">
        <v>-0.99999999999999922</v>
      </c>
      <c r="AV2608" s="17">
        <v>-0.99999999999999922</v>
      </c>
      <c r="AW2608" s="17">
        <v>-0.99999999999999922</v>
      </c>
      <c r="AX2608" s="17">
        <v>-0.99999999999999922</v>
      </c>
      <c r="AY2608" s="17">
        <v>6.9511121447676627E-2</v>
      </c>
      <c r="AZ2608" s="17">
        <v>-9.6387288792502746E-2</v>
      </c>
      <c r="BA2608" s="17">
        <v>0.65671410319099888</v>
      </c>
      <c r="BB2608" s="17">
        <v>-5.6437178067360622E-2</v>
      </c>
      <c r="BC2608" s="17">
        <v>0.36238377232685859</v>
      </c>
      <c r="BD2608" s="17">
        <v>-0.32823326020847787</v>
      </c>
      <c r="BE2608" s="17">
        <v>10.888274678889536</v>
      </c>
      <c r="BF2608" s="17">
        <v>-0.99999999999999922</v>
      </c>
      <c r="BG2608" s="22">
        <v>161.38497145117253</v>
      </c>
    </row>
    <row r="2609" spans="1:100" x14ac:dyDescent="0.25">
      <c r="A2609">
        <v>5943</v>
      </c>
      <c r="B2609" t="s">
        <v>2330</v>
      </c>
      <c r="C2609" s="48">
        <v>2</v>
      </c>
      <c r="D2609" s="22">
        <v>1459.7620214843751</v>
      </c>
      <c r="E2609" s="17">
        <v>74.450104836806233</v>
      </c>
      <c r="F2609" s="17">
        <v>-18.087081882957776</v>
      </c>
      <c r="G2609" s="17">
        <v>0.33024814299364941</v>
      </c>
      <c r="H2609" s="17">
        <v>5.5496558020139855</v>
      </c>
      <c r="I2609" s="17">
        <v>51.534971092303806</v>
      </c>
      <c r="J2609" s="17">
        <v>11.076940914496216</v>
      </c>
      <c r="K2609" s="17">
        <v>-1.0000000000000002</v>
      </c>
      <c r="L2609" s="17">
        <v>-1.0000000000000002</v>
      </c>
      <c r="M2609" s="17">
        <v>-1.0000000000000002</v>
      </c>
      <c r="N2609" s="17">
        <v>0.24008213114707141</v>
      </c>
      <c r="O2609" s="17">
        <v>-1.0000000000000002</v>
      </c>
      <c r="P2609" s="17">
        <v>-1.0000000000000002</v>
      </c>
      <c r="Q2609" s="17">
        <v>3.6969757046469729</v>
      </c>
      <c r="R2609" s="17">
        <v>-1.0000000000000002</v>
      </c>
      <c r="S2609" s="17">
        <v>0.7646351759498129</v>
      </c>
      <c r="T2609" s="17">
        <v>0.10219465802858643</v>
      </c>
      <c r="U2609" s="17">
        <v>-1.9617811186279005E-2</v>
      </c>
      <c r="V2609" s="17">
        <v>-0.19339265665105854</v>
      </c>
      <c r="W2609" s="17">
        <v>1.6827885191446725</v>
      </c>
      <c r="X2609" s="17">
        <v>-0.69583065873494887</v>
      </c>
      <c r="Y2609" s="17">
        <v>6.4455985220371298E-2</v>
      </c>
      <c r="Z2609" s="17">
        <v>29.640975925892945</v>
      </c>
      <c r="AA2609" s="17">
        <v>0.26521973656225684</v>
      </c>
      <c r="AB2609" s="17">
        <v>0.66927525697494139</v>
      </c>
      <c r="AC2609" s="17">
        <v>12.896636693469208</v>
      </c>
      <c r="AD2609" s="17">
        <v>0.30883797672455038</v>
      </c>
      <c r="AE2609" s="17">
        <v>0.20851817195145933</v>
      </c>
      <c r="AF2609" s="17">
        <v>45.15989609916582</v>
      </c>
      <c r="AG2609" s="17">
        <v>-13.730261066950417</v>
      </c>
      <c r="AH2609" s="17">
        <v>0.11792763777806314</v>
      </c>
      <c r="AI2609" s="17">
        <v>0.18125401924462617</v>
      </c>
      <c r="AJ2609" s="17">
        <v>0.33333333333333298</v>
      </c>
      <c r="AK2609" s="17">
        <v>0.53700333671865319</v>
      </c>
      <c r="AL2609" s="17">
        <v>0.6347572250572292</v>
      </c>
      <c r="AM2609" s="17">
        <v>0.33333333333333298</v>
      </c>
      <c r="AN2609" s="17">
        <v>0.2072528761177547</v>
      </c>
      <c r="AO2609" s="17">
        <v>0.265420967805859</v>
      </c>
      <c r="AP2609" s="17">
        <v>0.33333333333333298</v>
      </c>
      <c r="AQ2609" s="17">
        <v>5.72198139312313</v>
      </c>
      <c r="AR2609" s="17">
        <v>2.2444243630026963</v>
      </c>
      <c r="AS2609" s="17">
        <v>2.6047926066888216</v>
      </c>
      <c r="AT2609" s="17">
        <v>5.3207238029724211</v>
      </c>
      <c r="AU2609" s="17">
        <v>-1.0000000000000002</v>
      </c>
      <c r="AV2609" s="17">
        <v>-1.0000000000000002</v>
      </c>
      <c r="AW2609" s="17">
        <v>-1.0000000000000002</v>
      </c>
      <c r="AX2609" s="17">
        <v>-1.0000000000000002</v>
      </c>
      <c r="AY2609" s="17">
        <v>-5.2737037898650963E-3</v>
      </c>
      <c r="AZ2609" s="17">
        <v>0.41937052130923236</v>
      </c>
      <c r="BA2609" s="17">
        <v>0.16089696729436595</v>
      </c>
      <c r="BB2609" s="17">
        <v>0.23079093161911846</v>
      </c>
      <c r="BC2609" s="17">
        <v>8.7455879096637656E-2</v>
      </c>
      <c r="BD2609" s="17">
        <v>7.3305501427350279</v>
      </c>
      <c r="BE2609" s="17">
        <v>3.4893575035484927</v>
      </c>
      <c r="BF2609" s="17">
        <v>-1.0000000000000002</v>
      </c>
      <c r="BG2609" s="22">
        <v>29.676434837525221</v>
      </c>
    </row>
    <row r="2610" spans="1:100" x14ac:dyDescent="0.25">
      <c r="A2610">
        <v>5944</v>
      </c>
      <c r="B2610" t="s">
        <v>2331</v>
      </c>
      <c r="C2610" s="48">
        <v>2</v>
      </c>
      <c r="D2610" s="22">
        <v>1484.9176171875001</v>
      </c>
      <c r="E2610" s="17">
        <v>94.740599802787088</v>
      </c>
      <c r="F2610" s="17">
        <v>14.64642968575655</v>
      </c>
      <c r="G2610" s="17">
        <v>0.55776510833641968</v>
      </c>
      <c r="H2610" s="17">
        <v>7.6250074494802407</v>
      </c>
      <c r="I2610" s="17">
        <v>67.468476007892306</v>
      </c>
      <c r="J2610" s="17">
        <v>15.012250032340177</v>
      </c>
      <c r="K2610" s="17">
        <v>-0.99999999999999978</v>
      </c>
      <c r="L2610" s="17">
        <v>-0.99999999999999978</v>
      </c>
      <c r="M2610" s="17">
        <v>-0.99999999999999978</v>
      </c>
      <c r="N2610" s="17">
        <v>0.29677928391453667</v>
      </c>
      <c r="O2610" s="17">
        <v>-0.99999999999999978</v>
      </c>
      <c r="P2610" s="17">
        <v>-0.99999999999999978</v>
      </c>
      <c r="Q2610" s="17">
        <v>4.3060370131350147</v>
      </c>
      <c r="R2610" s="17">
        <v>-0.99999999999999978</v>
      </c>
      <c r="S2610" s="17">
        <v>1.5589752293542793</v>
      </c>
      <c r="T2610" s="17">
        <v>0.19135425531972075</v>
      </c>
      <c r="U2610" s="17">
        <v>0.24755274508432251</v>
      </c>
      <c r="V2610" s="17">
        <v>0.15668715663784874</v>
      </c>
      <c r="W2610" s="17">
        <v>3.4567431925615399</v>
      </c>
      <c r="X2610" s="17">
        <v>1.4898440577533019</v>
      </c>
      <c r="Y2610" s="17">
        <v>0.14467207669648119</v>
      </c>
      <c r="Z2610" s="17">
        <v>37.006035672210871</v>
      </c>
      <c r="AA2610" s="17">
        <v>0.80764789035248508</v>
      </c>
      <c r="AB2610" s="17">
        <v>1.4511374960667873</v>
      </c>
      <c r="AC2610" s="17">
        <v>21.873224721136499</v>
      </c>
      <c r="AD2610" s="17">
        <v>0.99399306900391871</v>
      </c>
      <c r="AE2610" s="17">
        <v>0.78229947821655044</v>
      </c>
      <c r="AF2610" s="17">
        <v>59.698011572042127</v>
      </c>
      <c r="AG2610" s="17">
        <v>11.108844838217898</v>
      </c>
      <c r="AH2610" s="17">
        <v>0.28977679564953102</v>
      </c>
      <c r="AI2610" s="17">
        <v>0.38457308572598392</v>
      </c>
      <c r="AJ2610" s="17">
        <v>0.33333333333333298</v>
      </c>
      <c r="AK2610" s="17">
        <v>0.76639618674691634</v>
      </c>
      <c r="AL2610" s="17">
        <v>0.8351109464343105</v>
      </c>
      <c r="AM2610" s="17">
        <v>0.33333333333333298</v>
      </c>
      <c r="AN2610" s="17">
        <v>0.41404928861720708</v>
      </c>
      <c r="AO2610" s="17">
        <v>0.49139388236622633</v>
      </c>
      <c r="AP2610" s="17">
        <v>0.33333333333333298</v>
      </c>
      <c r="AQ2610" s="17">
        <v>8.3000875418495301</v>
      </c>
      <c r="AR2610" s="17">
        <v>2.2444243630026963</v>
      </c>
      <c r="AS2610" s="17">
        <v>5.8865683295788394</v>
      </c>
      <c r="AT2610" s="17">
        <v>7.6167847316183384</v>
      </c>
      <c r="AU2610" s="17">
        <v>-0.99999999999999978</v>
      </c>
      <c r="AV2610" s="17">
        <v>-0.99999999999999978</v>
      </c>
      <c r="AW2610" s="17">
        <v>-0.99999999999999978</v>
      </c>
      <c r="AX2610" s="17">
        <v>-0.99999999999999978</v>
      </c>
      <c r="AY2610" s="17">
        <v>2.9286729759792719E-2</v>
      </c>
      <c r="AZ2610" s="17">
        <v>0.18102252133570224</v>
      </c>
      <c r="BA2610" s="17">
        <v>0.39002975089730468</v>
      </c>
      <c r="BB2610" s="17">
        <v>9.805373571229159E-2</v>
      </c>
      <c r="BC2610" s="17">
        <v>0.21450875586341633</v>
      </c>
      <c r="BD2610" s="17">
        <v>3.7911840477029939</v>
      </c>
      <c r="BE2610" s="17">
        <v>6.9086311939740019</v>
      </c>
      <c r="BF2610" s="17">
        <v>-0.99999999999999978</v>
      </c>
      <c r="BG2610" s="22">
        <v>43.657015098892316</v>
      </c>
    </row>
    <row r="2611" spans="1:100" x14ac:dyDescent="0.25">
      <c r="A2611">
        <v>5945</v>
      </c>
      <c r="B2611" t="s">
        <v>2332</v>
      </c>
      <c r="C2611" s="48">
        <v>2</v>
      </c>
      <c r="D2611" s="22">
        <v>1500.425830078125</v>
      </c>
      <c r="E2611" s="17">
        <v>108.23976138349832</v>
      </c>
      <c r="F2611" s="17">
        <v>36.423865993298826</v>
      </c>
      <c r="G2611" s="17">
        <v>0.70913097115368817</v>
      </c>
      <c r="H2611" s="17">
        <v>9.0057281895564767</v>
      </c>
      <c r="I2611" s="17">
        <v>78.068954594698837</v>
      </c>
      <c r="J2611" s="17">
        <v>17.630390878134659</v>
      </c>
      <c r="K2611" s="17">
        <v>-0.99999999999999944</v>
      </c>
      <c r="L2611" s="17">
        <v>-0.99999999999999944</v>
      </c>
      <c r="M2611" s="17">
        <v>-0.99999999999999944</v>
      </c>
      <c r="N2611" s="17">
        <v>0.33449960703417947</v>
      </c>
      <c r="O2611" s="17">
        <v>-0.99999999999999944</v>
      </c>
      <c r="P2611" s="17">
        <v>-0.99999999999999944</v>
      </c>
      <c r="Q2611" s="17">
        <v>4.7112423582793408</v>
      </c>
      <c r="R2611" s="17">
        <v>-0.99999999999999944</v>
      </c>
      <c r="S2611" s="17">
        <v>2.0874455672595791</v>
      </c>
      <c r="T2611" s="17">
        <v>0.25067167524082634</v>
      </c>
      <c r="U2611" s="17">
        <v>0.4252999372919134</v>
      </c>
      <c r="V2611" s="17">
        <v>0.38959344964131926</v>
      </c>
      <c r="W2611" s="17">
        <v>4.6369460813260392</v>
      </c>
      <c r="X2611" s="17">
        <v>2.9439621662675579</v>
      </c>
      <c r="Y2611" s="17">
        <v>0.19803942835668625</v>
      </c>
      <c r="Z2611" s="17">
        <v>41.905971910032051</v>
      </c>
      <c r="AA2611" s="17">
        <v>1.1685225415730602</v>
      </c>
      <c r="AB2611" s="17">
        <v>1.9713064085084608</v>
      </c>
      <c r="AC2611" s="17">
        <v>27.845302407369573</v>
      </c>
      <c r="AD2611" s="17">
        <v>1.449823215781179</v>
      </c>
      <c r="AE2611" s="17">
        <v>1.1640332199636236</v>
      </c>
      <c r="AF2611" s="17">
        <v>69.370144764279829</v>
      </c>
      <c r="AG2611" s="17">
        <v>27.634173801185206</v>
      </c>
      <c r="AH2611" s="17">
        <v>0.40410715346019654</v>
      </c>
      <c r="AI2611" s="17">
        <v>0.51984021131719738</v>
      </c>
      <c r="AJ2611" s="17">
        <v>0.33333333333333298</v>
      </c>
      <c r="AK2611" s="17">
        <v>0.91901006596391821</v>
      </c>
      <c r="AL2611" s="17">
        <v>0.96840524323192834</v>
      </c>
      <c r="AM2611" s="17">
        <v>0.33333333333333298</v>
      </c>
      <c r="AN2611" s="17">
        <v>0.55162987456752</v>
      </c>
      <c r="AO2611" s="17">
        <v>0.64173249616687755</v>
      </c>
      <c r="AP2611" s="17">
        <v>0.33333333333333298</v>
      </c>
      <c r="AQ2611" s="17">
        <v>10.01528825687558</v>
      </c>
      <c r="AR2611" s="17">
        <v>2.2444243630026963</v>
      </c>
      <c r="AS2611" s="17">
        <v>8.0699167806256682</v>
      </c>
      <c r="AT2611" s="17">
        <v>9.1443422173728912</v>
      </c>
      <c r="AU2611" s="17">
        <v>-0.99999999999999944</v>
      </c>
      <c r="AV2611" s="17">
        <v>-0.99999999999999944</v>
      </c>
      <c r="AW2611" s="17">
        <v>-0.99999999999999944</v>
      </c>
      <c r="AX2611" s="17">
        <v>-0.99999999999999944</v>
      </c>
      <c r="AY2611" s="17">
        <v>5.2279607832430297E-2</v>
      </c>
      <c r="AZ2611" s="17">
        <v>2.2450827078045466E-2</v>
      </c>
      <c r="BA2611" s="17">
        <v>0.54247060926375257</v>
      </c>
      <c r="BB2611" s="17">
        <v>9.7443643381093514E-3</v>
      </c>
      <c r="BC2611" s="17">
        <v>0.29903637905075087</v>
      </c>
      <c r="BD2611" s="17">
        <v>1.4364620515055613</v>
      </c>
      <c r="BE2611" s="17">
        <v>9.1834563331890067</v>
      </c>
      <c r="BF2611" s="17">
        <v>-0.99999999999999944</v>
      </c>
      <c r="BG2611" s="22">
        <v>582.58998334763146</v>
      </c>
    </row>
    <row r="2612" spans="1:100" x14ac:dyDescent="0.25">
      <c r="A2612">
        <v>5947</v>
      </c>
      <c r="B2612" t="s">
        <v>2333</v>
      </c>
      <c r="C2612" s="48">
        <v>2</v>
      </c>
      <c r="D2612" s="22">
        <v>1489.0691503906251</v>
      </c>
      <c r="E2612" s="17">
        <v>85.247902885414561</v>
      </c>
      <c r="F2612" s="17">
        <v>-0.66760306130469926</v>
      </c>
      <c r="G2612" s="17">
        <v>0.45132366374966548</v>
      </c>
      <c r="H2612" s="17">
        <v>6.6540757783013387</v>
      </c>
      <c r="I2612" s="17">
        <v>60.014151544702194</v>
      </c>
      <c r="J2612" s="17">
        <v>13.171156614239841</v>
      </c>
      <c r="K2612" s="17">
        <v>-1</v>
      </c>
      <c r="L2612" s="17">
        <v>-1</v>
      </c>
      <c r="M2612" s="17">
        <v>-1</v>
      </c>
      <c r="N2612" s="17">
        <v>0.27025411100959373</v>
      </c>
      <c r="O2612" s="17">
        <v>-1</v>
      </c>
      <c r="P2612" s="17">
        <v>-1</v>
      </c>
      <c r="Q2612" s="17">
        <v>4.0210940181381538</v>
      </c>
      <c r="R2612" s="17">
        <v>-1</v>
      </c>
      <c r="S2612" s="17">
        <v>1.1873515016462848</v>
      </c>
      <c r="T2612" s="17">
        <v>0.14964186556388945</v>
      </c>
      <c r="U2612" s="17">
        <v>0.12255978063595424</v>
      </c>
      <c r="V2612" s="17">
        <v>-7.094040913697159E-3</v>
      </c>
      <c r="W2612" s="17">
        <v>2.626816959212563</v>
      </c>
      <c r="X2612" s="17">
        <v>0.46729888680635401</v>
      </c>
      <c r="Y2612" s="17">
        <v>0.10714381306586893</v>
      </c>
      <c r="Z2612" s="17">
        <v>33.560369114181839</v>
      </c>
      <c r="AA2612" s="17">
        <v>0.55387852336495791</v>
      </c>
      <c r="AB2612" s="17">
        <v>1.0853513839349309</v>
      </c>
      <c r="AC2612" s="17">
        <v>17.673621427001621</v>
      </c>
      <c r="AD2612" s="17">
        <v>0.67345038912809341</v>
      </c>
      <c r="AE2612" s="17">
        <v>0.51386186511935261</v>
      </c>
      <c r="AF2612" s="17">
        <v>52.896505538544169</v>
      </c>
      <c r="AG2612" s="17">
        <v>-0.51187237206246816</v>
      </c>
      <c r="AH2612" s="17">
        <v>0.20937895548276267</v>
      </c>
      <c r="AI2612" s="17">
        <v>0.28945237630679188</v>
      </c>
      <c r="AJ2612" s="17">
        <v>0.33333333333333298</v>
      </c>
      <c r="AK2612" s="17">
        <v>0.65907712903139515</v>
      </c>
      <c r="AL2612" s="17">
        <v>0.74137754286337432</v>
      </c>
      <c r="AM2612" s="17">
        <v>0.33333333333333298</v>
      </c>
      <c r="AN2612" s="17">
        <v>0.31730173905035242</v>
      </c>
      <c r="AO2612" s="17">
        <v>0.38567480586989861</v>
      </c>
      <c r="AP2612" s="17">
        <v>0.33333333333333298</v>
      </c>
      <c r="AQ2612" s="17">
        <v>7.0939474091565575</v>
      </c>
      <c r="AR2612" s="17">
        <v>2.2444243630026963</v>
      </c>
      <c r="AS2612" s="17">
        <v>4.3512237093309274</v>
      </c>
      <c r="AT2612" s="17">
        <v>6.5425965200444196</v>
      </c>
      <c r="AU2612" s="17">
        <v>-1</v>
      </c>
      <c r="AV2612" s="17">
        <v>-1</v>
      </c>
      <c r="AW2612" s="17">
        <v>-1</v>
      </c>
      <c r="AX2612" s="17">
        <v>-1</v>
      </c>
      <c r="AY2612" s="17">
        <v>1.3117990575758947E-2</v>
      </c>
      <c r="AZ2612" s="17">
        <v>0.29253115276160208</v>
      </c>
      <c r="BA2612" s="17">
        <v>0.28283236255249766</v>
      </c>
      <c r="BB2612" s="17">
        <v>0.16015345149142793</v>
      </c>
      <c r="BC2612" s="17">
        <v>0.15506838964024527</v>
      </c>
      <c r="BD2612" s="17">
        <v>5.4470396429506307</v>
      </c>
      <c r="BE2612" s="17">
        <v>5.3089595804833181</v>
      </c>
      <c r="BF2612" s="17">
        <v>-1</v>
      </c>
      <c r="BG2612" s="22">
        <v>58.66814015357113</v>
      </c>
    </row>
    <row r="2613" spans="1:100" x14ac:dyDescent="0.25">
      <c r="A2613">
        <v>5948</v>
      </c>
      <c r="B2613" t="s">
        <v>2334</v>
      </c>
      <c r="C2613" s="48">
        <v>3</v>
      </c>
      <c r="D2613" s="22">
        <v>1563.6227540740358</v>
      </c>
      <c r="E2613" s="17">
        <v>123.7846562829762</v>
      </c>
      <c r="F2613" s="17">
        <v>91.219234907955652</v>
      </c>
      <c r="G2613" s="17">
        <v>1.0790449661220445</v>
      </c>
      <c r="H2613" s="17">
        <v>8.2655445154304115</v>
      </c>
      <c r="I2613" s="17">
        <v>84.738810088291601</v>
      </c>
      <c r="J2613" s="17">
        <v>26.00102667944741</v>
      </c>
      <c r="K2613" s="17">
        <v>-1.0000000000000009</v>
      </c>
      <c r="L2613" s="17">
        <v>-1.0000000000000009</v>
      </c>
      <c r="M2613" s="17">
        <v>-1.0000000000000009</v>
      </c>
      <c r="N2613" s="17">
        <v>0.51308302548690632</v>
      </c>
      <c r="O2613" s="17">
        <v>-1.0000000000000009</v>
      </c>
      <c r="P2613" s="17">
        <v>-1.0000000000000009</v>
      </c>
      <c r="Q2613" s="17">
        <v>5.9735595736643976</v>
      </c>
      <c r="R2613" s="17">
        <v>-1.0000000000000009</v>
      </c>
      <c r="S2613" s="17">
        <v>1.1433337508679766</v>
      </c>
      <c r="T2613" s="17">
        <v>0.10330430948955768</v>
      </c>
      <c r="U2613" s="17">
        <v>2.6587200150295035E-3</v>
      </c>
      <c r="V2613" s="17">
        <v>1.0452744748046383E-2</v>
      </c>
      <c r="W2613" s="17">
        <v>2.2919849417660125</v>
      </c>
      <c r="X2613" s="17">
        <v>0.50158764693143587</v>
      </c>
      <c r="Y2613" s="17">
        <v>0.13831656900556943</v>
      </c>
      <c r="Z2613" s="17">
        <v>33.485698369544366</v>
      </c>
      <c r="AA2613" s="17">
        <v>0.42786620314231638</v>
      </c>
      <c r="AB2613" s="17">
        <v>0.30108425289496821</v>
      </c>
      <c r="AC2613" s="17">
        <v>43.449483964020182</v>
      </c>
      <c r="AD2613" s="17">
        <v>0.8540687630935736</v>
      </c>
      <c r="AE2613" s="17">
        <v>1.2669486276750301</v>
      </c>
      <c r="AF2613" s="17">
        <v>78.503215214134514</v>
      </c>
      <c r="AG2613" s="17">
        <v>57.556598288575231</v>
      </c>
      <c r="AH2613" s="17">
        <v>0.21509464378346077</v>
      </c>
      <c r="AI2613" s="17">
        <v>0.3180690487812402</v>
      </c>
      <c r="AJ2613" s="17">
        <v>0.33333333333333298</v>
      </c>
      <c r="AK2613" s="17">
        <v>1.2457289990069504</v>
      </c>
      <c r="AL2613" s="17">
        <v>1.1406405614169779</v>
      </c>
      <c r="AM2613" s="17">
        <v>0.33333333333333298</v>
      </c>
      <c r="AN2613" s="17">
        <v>-3.0159527562371551E-2</v>
      </c>
      <c r="AO2613" s="17">
        <v>-0.21159063536680384</v>
      </c>
      <c r="AP2613" s="17">
        <v>0.33333333333333298</v>
      </c>
      <c r="AQ2613" s="17">
        <v>6.2355948741570737</v>
      </c>
      <c r="AR2613" s="17">
        <v>0.73406445475489035</v>
      </c>
      <c r="AS2613" s="17">
        <v>12.809672234623005</v>
      </c>
      <c r="AT2613" s="17">
        <v>12.457289990069508</v>
      </c>
      <c r="AU2613" s="17">
        <v>-1.0000000000000009</v>
      </c>
      <c r="AV2613" s="17">
        <v>-1.0000000000000009</v>
      </c>
      <c r="AW2613" s="17">
        <v>-1.0000000000000009</v>
      </c>
      <c r="AX2613" s="17">
        <v>-1.0000000000000009</v>
      </c>
      <c r="AY2613" s="17">
        <v>-6.1391906882303469E-3</v>
      </c>
      <c r="AZ2613" s="17">
        <v>-0.18973575027625597</v>
      </c>
      <c r="BA2613" s="17">
        <v>0.36828926839259535</v>
      </c>
      <c r="BB2613" s="17">
        <v>-8.4879261738787085E-2</v>
      </c>
      <c r="BC2613" s="17">
        <v>0.11692058693434984</v>
      </c>
      <c r="BD2613" s="17">
        <v>-3.0706602948509563</v>
      </c>
      <c r="BE2613" s="17">
        <v>4.7644610153217251</v>
      </c>
      <c r="BF2613" s="17">
        <v>-1.0000000000000009</v>
      </c>
      <c r="CU2613" t="e">
        <v>#N/A</v>
      </c>
      <c r="CV2613" t="e">
        <v>#N/A</v>
      </c>
    </row>
    <row r="2614" spans="1:100" x14ac:dyDescent="0.25">
      <c r="A2614">
        <v>5949</v>
      </c>
      <c r="B2614" t="s">
        <v>2335</v>
      </c>
      <c r="C2614" s="48">
        <v>2</v>
      </c>
      <c r="D2614" s="22">
        <v>1452.8805078125001</v>
      </c>
      <c r="E2614" s="17">
        <v>24.45779253614571</v>
      </c>
      <c r="F2614" s="17">
        <v>-98.736860795896405</v>
      </c>
      <c r="G2614" s="17">
        <v>-0.23031478088692608</v>
      </c>
      <c r="H2614" s="17">
        <v>0.43634398444749412</v>
      </c>
      <c r="I2614" s="17">
        <v>12.277537741381913</v>
      </c>
      <c r="J2614" s="17">
        <v>1.381011724560766</v>
      </c>
      <c r="K2614" s="17">
        <v>-1.0000000000000016</v>
      </c>
      <c r="L2614" s="17">
        <v>-1.0000000000000016</v>
      </c>
      <c r="M2614" s="17">
        <v>-1.0000000000000016</v>
      </c>
      <c r="N2614" s="17">
        <v>0.10039003529324483</v>
      </c>
      <c r="O2614" s="17">
        <v>-1.0000000000000016</v>
      </c>
      <c r="P2614" s="17">
        <v>-1.0000000000000016</v>
      </c>
      <c r="Q2614" s="17">
        <v>2.1963527186018794</v>
      </c>
      <c r="R2614" s="17">
        <v>-1.0000000000000016</v>
      </c>
      <c r="S2614" s="17">
        <v>-1.1924829766284721</v>
      </c>
      <c r="T2614" s="17">
        <v>-0.11747935385986849</v>
      </c>
      <c r="U2614" s="17">
        <v>-0.67788040699848739</v>
      </c>
      <c r="V2614" s="17">
        <v>-1.0559294939947874</v>
      </c>
      <c r="W2614" s="17">
        <v>-2.6879326579069707</v>
      </c>
      <c r="X2614" s="17">
        <v>-6.0809596660625553</v>
      </c>
      <c r="Y2614" s="17">
        <v>-0.13318275663070422</v>
      </c>
      <c r="Z2614" s="17">
        <v>11.494727272606315</v>
      </c>
      <c r="AA2614" s="17">
        <v>-1.071230542763935</v>
      </c>
      <c r="AB2614" s="17">
        <v>-1.2570996933802321</v>
      </c>
      <c r="AC2614" s="17">
        <v>-9.2201422626827885</v>
      </c>
      <c r="AD2614" s="17">
        <v>-1.3792670894675729</v>
      </c>
      <c r="AE2614" s="17">
        <v>-1.2051809173599748</v>
      </c>
      <c r="AF2614" s="17">
        <v>9.3404638871057415</v>
      </c>
      <c r="AG2614" s="17">
        <v>-74.929573442636837</v>
      </c>
      <c r="AH2614" s="17">
        <v>-0.30547932116107934</v>
      </c>
      <c r="AI2614" s="17">
        <v>-0.31968941684485624</v>
      </c>
      <c r="AJ2614" s="17">
        <v>0.33333333333333298</v>
      </c>
      <c r="AK2614" s="17">
        <v>-2.8181446470648908E-2</v>
      </c>
      <c r="AL2614" s="17">
        <v>0.14111989257836677</v>
      </c>
      <c r="AM2614" s="17">
        <v>0.33333333333333298</v>
      </c>
      <c r="AN2614" s="17">
        <v>-0.30225814634187326</v>
      </c>
      <c r="AO2614" s="17">
        <v>-0.29133767879851474</v>
      </c>
      <c r="AP2614" s="17">
        <v>0.33333333333333298</v>
      </c>
      <c r="AQ2614" s="17">
        <v>-0.63003160347815346</v>
      </c>
      <c r="AR2614" s="17">
        <v>2.2444243630026963</v>
      </c>
      <c r="AS2614" s="17">
        <v>-5.4809419756618531</v>
      </c>
      <c r="AT2614" s="17">
        <v>-0.33637796801251962</v>
      </c>
      <c r="AU2614" s="17">
        <v>-1.0000000000000016</v>
      </c>
      <c r="AV2614" s="17">
        <v>-1.0000000000000016</v>
      </c>
      <c r="AW2614" s="17">
        <v>-1.0000000000000016</v>
      </c>
      <c r="AX2614" s="17">
        <v>-1.0000000000000016</v>
      </c>
      <c r="AY2614" s="17">
        <v>-9.0424706274401967E-2</v>
      </c>
      <c r="AZ2614" s="17">
        <v>1.0066192636830504</v>
      </c>
      <c r="BA2614" s="17">
        <v>-0.40364705666380185</v>
      </c>
      <c r="BB2614" s="17">
        <v>0.55783269983688388</v>
      </c>
      <c r="BC2614" s="17">
        <v>-0.22558069811211809</v>
      </c>
      <c r="BD2614" s="17">
        <v>16.050943384293259</v>
      </c>
      <c r="BE2614" s="17">
        <v>-4.9351485747792436</v>
      </c>
      <c r="BF2614" s="17">
        <v>-1.0000000000000016</v>
      </c>
      <c r="BG2614" s="22">
        <v>-7.9682854401994518</v>
      </c>
    </row>
    <row r="2615" spans="1:100" x14ac:dyDescent="0.25">
      <c r="A2615">
        <v>5950</v>
      </c>
      <c r="B2615" t="s">
        <v>817</v>
      </c>
      <c r="C2615" s="48">
        <v>2</v>
      </c>
      <c r="D2615" s="22">
        <v>1515.176318359375</v>
      </c>
      <c r="E2615" s="17">
        <v>110.00198524201664</v>
      </c>
      <c r="F2615" s="17">
        <v>39.266762391646267</v>
      </c>
      <c r="G2615" s="17">
        <v>0.72889075647272183</v>
      </c>
      <c r="H2615" s="17">
        <v>9.1859719043654096</v>
      </c>
      <c r="I2615" s="17">
        <v>79.452775076118613</v>
      </c>
      <c r="J2615" s="17">
        <v>17.972171383230094</v>
      </c>
      <c r="K2615" s="17">
        <v>-0.99999999999999944</v>
      </c>
      <c r="L2615" s="17">
        <v>-0.99999999999999944</v>
      </c>
      <c r="M2615" s="17">
        <v>-0.99999999999999944</v>
      </c>
      <c r="N2615" s="17">
        <v>0.33942373902230494</v>
      </c>
      <c r="O2615" s="17">
        <v>-0.99999999999999944</v>
      </c>
      <c r="P2615" s="17">
        <v>-0.99999999999999944</v>
      </c>
      <c r="Q2615" s="17">
        <v>4.7641391639470942</v>
      </c>
      <c r="R2615" s="17">
        <v>-0.99999999999999944</v>
      </c>
      <c r="S2615" s="17">
        <v>2.1564337805206648</v>
      </c>
      <c r="T2615" s="17">
        <v>0.25841516152964039</v>
      </c>
      <c r="U2615" s="17">
        <v>0.44850362598176724</v>
      </c>
      <c r="V2615" s="17">
        <v>0.4199977843013501</v>
      </c>
      <c r="W2615" s="17">
        <v>4.7910135525566098</v>
      </c>
      <c r="X2615" s="17">
        <v>3.1337874090136597</v>
      </c>
      <c r="Y2615" s="17">
        <v>0.20500617364669971</v>
      </c>
      <c r="Z2615" s="17">
        <v>42.545625305680346</v>
      </c>
      <c r="AA2615" s="17">
        <v>1.2156322762416241</v>
      </c>
      <c r="AB2615" s="17">
        <v>2.0392109270582677</v>
      </c>
      <c r="AC2615" s="17">
        <v>28.624916587160012</v>
      </c>
      <c r="AD2615" s="17">
        <v>1.5093287454601914</v>
      </c>
      <c r="AE2615" s="17">
        <v>1.2138659672261927</v>
      </c>
      <c r="AF2615" s="17">
        <v>70.632776059728798</v>
      </c>
      <c r="AG2615" s="17">
        <v>29.791443257831752</v>
      </c>
      <c r="AH2615" s="17">
        <v>0.41903220514450101</v>
      </c>
      <c r="AI2615" s="17">
        <v>0.53749841583344204</v>
      </c>
      <c r="AJ2615" s="17">
        <v>0.33333333333333298</v>
      </c>
      <c r="AK2615" s="17">
        <v>0.93893277134745246</v>
      </c>
      <c r="AL2615" s="17">
        <v>0.98580590834855464</v>
      </c>
      <c r="AM2615" s="17">
        <v>0.33333333333333298</v>
      </c>
      <c r="AN2615" s="17">
        <v>0.56959008562070146</v>
      </c>
      <c r="AO2615" s="17">
        <v>0.66135818110383204</v>
      </c>
      <c r="AP2615" s="17">
        <v>0.33333333333333298</v>
      </c>
      <c r="AQ2615" s="17">
        <v>10.239196060637667</v>
      </c>
      <c r="AR2615" s="17">
        <v>2.2444243630026963</v>
      </c>
      <c r="AS2615" s="17">
        <v>8.3549380916818645</v>
      </c>
      <c r="AT2615" s="17">
        <v>9.3437544720199774</v>
      </c>
      <c r="AU2615" s="17">
        <v>-0.99999999999999944</v>
      </c>
      <c r="AV2615" s="17">
        <v>-0.99999999999999944</v>
      </c>
      <c r="AW2615" s="17">
        <v>-0.99999999999999944</v>
      </c>
      <c r="AX2615" s="17">
        <v>-0.99999999999999944</v>
      </c>
      <c r="AY2615" s="17">
        <v>5.5281171897972062E-2</v>
      </c>
      <c r="AZ2615" s="17">
        <v>1.7503694062295239E-3</v>
      </c>
      <c r="BA2615" s="17">
        <v>0.56237072795039877</v>
      </c>
      <c r="BB2615" s="17">
        <v>-1.7838243005616206E-3</v>
      </c>
      <c r="BC2615" s="17">
        <v>0.3100708861491332</v>
      </c>
      <c r="BD2615" s="17">
        <v>1.1290690880932077</v>
      </c>
      <c r="BE2615" s="17">
        <v>9.4804193045790228</v>
      </c>
      <c r="BF2615" s="17">
        <v>-0.99999999999999944</v>
      </c>
      <c r="BG2615" s="22">
        <v>176.51392408395918</v>
      </c>
    </row>
    <row r="2616" spans="1:100" x14ac:dyDescent="0.25">
      <c r="A2616">
        <v>5951</v>
      </c>
      <c r="B2616" t="s">
        <v>3101</v>
      </c>
      <c r="C2616" s="48">
        <v>2</v>
      </c>
      <c r="D2616" s="22">
        <v>1554.0907226562501</v>
      </c>
      <c r="E2616" s="17">
        <v>115.67568271225537</v>
      </c>
      <c r="F2616" s="17">
        <v>48.419818642409169</v>
      </c>
      <c r="G2616" s="17">
        <v>0.79250982702107131</v>
      </c>
      <c r="H2616" s="17">
        <v>9.7662888168816853</v>
      </c>
      <c r="I2616" s="17">
        <v>83.908156114539736</v>
      </c>
      <c r="J2616" s="17">
        <v>19.07257595315081</v>
      </c>
      <c r="K2616" s="17">
        <v>-0.99999999999999922</v>
      </c>
      <c r="L2616" s="17">
        <v>-0.99999999999999922</v>
      </c>
      <c r="M2616" s="17">
        <v>-0.99999999999999922</v>
      </c>
      <c r="N2616" s="17">
        <v>0.3552775904323292</v>
      </c>
      <c r="O2616" s="17">
        <v>-0.99999999999999922</v>
      </c>
      <c r="P2616" s="17">
        <v>-0.99999999999999922</v>
      </c>
      <c r="Q2616" s="17">
        <v>4.9344469662448009</v>
      </c>
      <c r="R2616" s="17">
        <v>-0.99999999999999922</v>
      </c>
      <c r="S2616" s="17">
        <v>2.3785498579779376</v>
      </c>
      <c r="T2616" s="17">
        <v>0.28334627249792116</v>
      </c>
      <c r="U2616" s="17">
        <v>0.52321076899509711</v>
      </c>
      <c r="V2616" s="17">
        <v>0.51788829679841164</v>
      </c>
      <c r="W2616" s="17">
        <v>5.2870528142778372</v>
      </c>
      <c r="X2616" s="17">
        <v>3.7449532347116254</v>
      </c>
      <c r="Y2616" s="17">
        <v>0.22743647098757291</v>
      </c>
      <c r="Z2616" s="17">
        <v>44.605068454844599</v>
      </c>
      <c r="AA2616" s="17">
        <v>1.367307888349941</v>
      </c>
      <c r="AB2616" s="17">
        <v>2.257837915480585</v>
      </c>
      <c r="AC2616" s="17">
        <v>31.134980775803083</v>
      </c>
      <c r="AD2616" s="17">
        <v>1.7009141513511858</v>
      </c>
      <c r="AE2616" s="17">
        <v>1.3743086548631693</v>
      </c>
      <c r="AF2616" s="17">
        <v>74.697973538587306</v>
      </c>
      <c r="AG2616" s="17">
        <v>36.737038846969824</v>
      </c>
      <c r="AH2616" s="17">
        <v>0.46708525332852624</v>
      </c>
      <c r="AI2616" s="17">
        <v>0.5943511872951861</v>
      </c>
      <c r="AJ2616" s="17">
        <v>0.33333333333333298</v>
      </c>
      <c r="AK2616" s="17">
        <v>1.0030763831754692</v>
      </c>
      <c r="AL2616" s="17">
        <v>1.0418294998891224</v>
      </c>
      <c r="AM2616" s="17">
        <v>0.33333333333333298</v>
      </c>
      <c r="AN2616" s="17">
        <v>0.62741520444701626</v>
      </c>
      <c r="AO2616" s="17">
        <v>0.72454549890131337</v>
      </c>
      <c r="AP2616" s="17">
        <v>0.33333333333333298</v>
      </c>
      <c r="AQ2616" s="17">
        <v>10.96009490310357</v>
      </c>
      <c r="AR2616" s="17">
        <v>2.2444243630026963</v>
      </c>
      <c r="AS2616" s="17">
        <v>9.2725994226681205</v>
      </c>
      <c r="AT2616" s="17">
        <v>9.9857868671987884</v>
      </c>
      <c r="AU2616" s="17">
        <v>-0.99999999999999922</v>
      </c>
      <c r="AV2616" s="17">
        <v>-0.99999999999999922</v>
      </c>
      <c r="AW2616" s="17">
        <v>-0.99999999999999922</v>
      </c>
      <c r="AX2616" s="17">
        <v>-0.99999999999999922</v>
      </c>
      <c r="AY2616" s="17">
        <v>6.4945078309806989E-2</v>
      </c>
      <c r="AZ2616" s="17">
        <v>-6.4897312020644082E-2</v>
      </c>
      <c r="BA2616" s="17">
        <v>0.62644161911674956</v>
      </c>
      <c r="BB2616" s="17">
        <v>-3.8900252159310922E-2</v>
      </c>
      <c r="BC2616" s="17">
        <v>0.34559784528476889</v>
      </c>
      <c r="BD2616" s="17">
        <v>0.13937945788456485</v>
      </c>
      <c r="BE2616" s="17">
        <v>10.436528286639195</v>
      </c>
      <c r="BF2616" s="17">
        <v>-0.99999999999999922</v>
      </c>
      <c r="BG2616" s="22">
        <v>512.16707630499832</v>
      </c>
    </row>
    <row r="2617" spans="1:100" x14ac:dyDescent="0.25">
      <c r="A2617">
        <v>5952</v>
      </c>
      <c r="B2617" t="s">
        <v>2336</v>
      </c>
      <c r="C2617" s="48">
        <v>3</v>
      </c>
      <c r="D2617" s="22">
        <v>1455.9055464622265</v>
      </c>
      <c r="E2617" s="17">
        <v>87.60226025975993</v>
      </c>
      <c r="F2617" s="17">
        <v>-37.088996445245826</v>
      </c>
      <c r="G2617" s="17">
        <v>-9.5044376327627383E-2</v>
      </c>
      <c r="H2617" s="17">
        <v>-0.76061249196314484</v>
      </c>
      <c r="I2617" s="17">
        <v>56.439813512317308</v>
      </c>
      <c r="J2617" s="17">
        <v>15.475224624024944</v>
      </c>
      <c r="K2617" s="17">
        <v>-1.0000000000000013</v>
      </c>
      <c r="L2617" s="17">
        <v>-1.0000000000000013</v>
      </c>
      <c r="M2617" s="17">
        <v>-1.0000000000000013</v>
      </c>
      <c r="N2617" s="17">
        <v>0.13093397234565257</v>
      </c>
      <c r="O2617" s="17">
        <v>-1.0000000000000013</v>
      </c>
      <c r="P2617" s="17">
        <v>-1.0000000000000013</v>
      </c>
      <c r="Q2617" s="17">
        <v>1.3093140124220566</v>
      </c>
      <c r="R2617" s="17">
        <v>-1.0000000000000013</v>
      </c>
      <c r="S2617" s="17">
        <v>-0.9821412100079232</v>
      </c>
      <c r="T2617" s="17">
        <v>-0.13387518657352929</v>
      </c>
      <c r="U2617" s="17">
        <v>-5.2822042184676996E-2</v>
      </c>
      <c r="V2617" s="17">
        <v>-1.6671451419894081</v>
      </c>
      <c r="W2617" s="17">
        <v>-2.0699265043852009</v>
      </c>
      <c r="X2617" s="17">
        <v>0.92002471287108756</v>
      </c>
      <c r="Y2617" s="17">
        <v>-2.5947233616274719E-2</v>
      </c>
      <c r="Z2617" s="17">
        <v>52.736794273314494</v>
      </c>
      <c r="AA2617" s="17">
        <v>-0.81998664591668891</v>
      </c>
      <c r="AB2617" s="17">
        <v>0.65565587947958748</v>
      </c>
      <c r="AC2617" s="17">
        <v>2.2918629540114548</v>
      </c>
      <c r="AD2617" s="17">
        <v>-1.5982911123000232</v>
      </c>
      <c r="AE2617" s="17">
        <v>-0.90101553853083316</v>
      </c>
      <c r="AF2617" s="17">
        <v>54.783297568274698</v>
      </c>
      <c r="AG2617" s="17">
        <v>-40.609594159670166</v>
      </c>
      <c r="AH2617" s="17">
        <v>-0.42438253590367714</v>
      </c>
      <c r="AI2617" s="17">
        <v>-0.55954522661331996</v>
      </c>
      <c r="AJ2617" s="17">
        <v>0.33333333333333298</v>
      </c>
      <c r="AK2617" s="17">
        <v>0.74055457011260872</v>
      </c>
      <c r="AL2617" s="17">
        <v>0.98037391201714263</v>
      </c>
      <c r="AM2617" s="17">
        <v>0.33333333333333298</v>
      </c>
      <c r="AN2617" s="17">
        <v>-4.7659359843744475E-2</v>
      </c>
      <c r="AO2617" s="17">
        <v>-8.9525496595313808E-2</v>
      </c>
      <c r="AP2617" s="17">
        <v>0.33333333333333298</v>
      </c>
      <c r="AQ2617" s="17">
        <v>1.6565159440425388</v>
      </c>
      <c r="AR2617" s="17">
        <v>4.7322611903868425E-2</v>
      </c>
      <c r="AS2617" s="17">
        <v>7.9898369667109979</v>
      </c>
      <c r="AT2617" s="17">
        <v>7.4380650454100747</v>
      </c>
      <c r="AU2617" s="17">
        <v>-1.0000000000000013</v>
      </c>
      <c r="AV2617" s="17">
        <v>-1.0000000000000013</v>
      </c>
      <c r="AW2617" s="17">
        <v>-1.0000000000000013</v>
      </c>
      <c r="AX2617" s="17">
        <v>-1.0000000000000013</v>
      </c>
      <c r="AY2617" s="17">
        <v>0.12654305680401967</v>
      </c>
      <c r="AZ2617" s="17">
        <v>-0.87970429973233555</v>
      </c>
      <c r="BA2617" s="17">
        <v>-0.11507364997623949</v>
      </c>
      <c r="BB2617" s="17">
        <v>-0.21122199810572054</v>
      </c>
      <c r="BC2617" s="17">
        <v>0.68092811461048286</v>
      </c>
      <c r="BD2617" s="17">
        <v>-9.6790714513046989</v>
      </c>
      <c r="BE2617" s="17">
        <v>16.447834615380877</v>
      </c>
      <c r="BF2617" s="17">
        <v>-1.0000000000000013</v>
      </c>
      <c r="CU2617" t="e">
        <v>#N/A</v>
      </c>
      <c r="CV2617" t="e">
        <v>#N/A</v>
      </c>
    </row>
    <row r="2618" spans="1:100" x14ac:dyDescent="0.25">
      <c r="A2618">
        <v>5953</v>
      </c>
      <c r="B2618" t="s">
        <v>3102</v>
      </c>
      <c r="C2618" s="48">
        <v>2</v>
      </c>
      <c r="D2618" s="22">
        <v>1490.43916015625</v>
      </c>
      <c r="E2618" s="17">
        <v>50.213884530802417</v>
      </c>
      <c r="F2618" s="17">
        <v>-57.186009686276378</v>
      </c>
      <c r="G2618" s="17">
        <v>5.8487828390882401E-2</v>
      </c>
      <c r="H2618" s="17">
        <v>3.0707276228467872</v>
      </c>
      <c r="I2618" s="17">
        <v>32.503008785398592</v>
      </c>
      <c r="J2618" s="17">
        <v>6.3763646637836864</v>
      </c>
      <c r="K2618" s="17">
        <v>-1.0000000000000009</v>
      </c>
      <c r="L2618" s="17">
        <v>-1.0000000000000009</v>
      </c>
      <c r="M2618" s="17">
        <v>-1.0000000000000009</v>
      </c>
      <c r="N2618" s="17">
        <v>0.17235955032785988</v>
      </c>
      <c r="O2618" s="17">
        <v>-1.0000000000000009</v>
      </c>
      <c r="P2618" s="17">
        <v>-1.0000000000000009</v>
      </c>
      <c r="Q2618" s="17">
        <v>2.9694752628328089</v>
      </c>
      <c r="R2618" s="17">
        <v>-1.0000000000000009</v>
      </c>
      <c r="S2618" s="17">
        <v>-0.18417364140388681</v>
      </c>
      <c r="T2618" s="17">
        <v>-4.3030713745392246E-3</v>
      </c>
      <c r="U2618" s="17">
        <v>-0.33874282375537845</v>
      </c>
      <c r="V2618" s="17">
        <v>-0.61154960618728149</v>
      </c>
      <c r="W2618" s="17">
        <v>-0.43613250027255424</v>
      </c>
      <c r="X2618" s="17">
        <v>-3.3065355249733344</v>
      </c>
      <c r="Y2618" s="17">
        <v>-3.1359068496213754E-2</v>
      </c>
      <c r="Z2618" s="17">
        <v>20.843693706907263</v>
      </c>
      <c r="AA2618" s="17">
        <v>-0.3826899500905443</v>
      </c>
      <c r="AB2618" s="17">
        <v>-0.26462928834768618</v>
      </c>
      <c r="AC2618" s="17">
        <v>2.1744455690269238</v>
      </c>
      <c r="AD2618" s="17">
        <v>-0.50955357991830774</v>
      </c>
      <c r="AE2618" s="17">
        <v>-0.47684165635350584</v>
      </c>
      <c r="AF2618" s="17">
        <v>27.794673120352183</v>
      </c>
      <c r="AG2618" s="17">
        <v>-43.399623195924896</v>
      </c>
      <c r="AH2618" s="17">
        <v>-8.7339609598461765E-2</v>
      </c>
      <c r="AI2618" s="17">
        <v>-6.1602830522469509E-2</v>
      </c>
      <c r="AJ2618" s="17">
        <v>0.33333333333333298</v>
      </c>
      <c r="AK2618" s="17">
        <v>0.26300234959495999</v>
      </c>
      <c r="AL2618" s="17">
        <v>0.39544236661913107</v>
      </c>
      <c r="AM2618" s="17">
        <v>0.33333333333333298</v>
      </c>
      <c r="AN2618" s="17">
        <v>-3.9757530490415971E-2</v>
      </c>
      <c r="AO2618" s="17">
        <v>-4.4950371835290048E-3</v>
      </c>
      <c r="AP2618" s="17">
        <v>0.33333333333333298</v>
      </c>
      <c r="AQ2618" s="17">
        <v>2.6425321880861752</v>
      </c>
      <c r="AR2618" s="17">
        <v>2.2444243630026963</v>
      </c>
      <c r="AS2618" s="17">
        <v>-1.3151629955875617</v>
      </c>
      <c r="AT2618" s="17">
        <v>2.5781668276019527</v>
      </c>
      <c r="AU2618" s="17">
        <v>-1.0000000000000009</v>
      </c>
      <c r="AV2618" s="17">
        <v>-1.0000000000000009</v>
      </c>
      <c r="AW2618" s="17">
        <v>-1.0000000000000009</v>
      </c>
      <c r="AX2618" s="17">
        <v>-1.0000000000000009</v>
      </c>
      <c r="AY2618" s="17">
        <v>-4.6554820035913339E-2</v>
      </c>
      <c r="AZ2618" s="17">
        <v>0.70406809258775649</v>
      </c>
      <c r="BA2618" s="17">
        <v>-0.11279338042950354</v>
      </c>
      <c r="BB2618" s="17">
        <v>0.389340436113354</v>
      </c>
      <c r="BC2618" s="17">
        <v>-6.4303923559430709E-2</v>
      </c>
      <c r="BD2618" s="17">
        <v>11.558187593995701</v>
      </c>
      <c r="BE2618" s="17">
        <v>-0.59483416287541857</v>
      </c>
      <c r="BF2618" s="17">
        <v>-1.0000000000000009</v>
      </c>
      <c r="BG2618" s="22">
        <v>122.31729668635886</v>
      </c>
    </row>
    <row r="2619" spans="1:100" x14ac:dyDescent="0.25">
      <c r="A2619">
        <v>5954</v>
      </c>
      <c r="B2619" t="s">
        <v>2337</v>
      </c>
      <c r="C2619" s="48">
        <v>2</v>
      </c>
      <c r="D2619" s="22">
        <v>1459.476767578125</v>
      </c>
      <c r="E2619" s="17">
        <v>42.648346440173917</v>
      </c>
      <c r="F2619" s="17">
        <v>-69.391065749637193</v>
      </c>
      <c r="G2619" s="17">
        <v>-2.6344417961454092E-2</v>
      </c>
      <c r="H2619" s="17">
        <v>2.2969095387301017</v>
      </c>
      <c r="I2619" s="17">
        <v>26.562023188043362</v>
      </c>
      <c r="J2619" s="17">
        <v>4.9090406246528904</v>
      </c>
      <c r="K2619" s="17">
        <v>-1.0000000000000011</v>
      </c>
      <c r="L2619" s="17">
        <v>-1.0000000000000011</v>
      </c>
      <c r="M2619" s="17">
        <v>-1.0000000000000011</v>
      </c>
      <c r="N2619" s="17">
        <v>0.15121938249993791</v>
      </c>
      <c r="O2619" s="17">
        <v>-1.0000000000000011</v>
      </c>
      <c r="P2619" s="17">
        <v>-1.0000000000000011</v>
      </c>
      <c r="Q2619" s="17">
        <v>2.7423799388094228</v>
      </c>
      <c r="R2619" s="17">
        <v>-1.0000000000000011</v>
      </c>
      <c r="S2619" s="17">
        <v>-0.48035221866477218</v>
      </c>
      <c r="T2619" s="17">
        <v>-3.7547224884944552E-2</v>
      </c>
      <c r="U2619" s="17">
        <v>-0.43836035519305622</v>
      </c>
      <c r="V2619" s="17">
        <v>-0.7420807818258206</v>
      </c>
      <c r="W2619" s="17">
        <v>-1.0975713501027493</v>
      </c>
      <c r="X2619" s="17">
        <v>-4.1214887998461025</v>
      </c>
      <c r="Y2619" s="17">
        <v>-6.1268535789216899E-2</v>
      </c>
      <c r="Z2619" s="17">
        <v>18.097548768405545</v>
      </c>
      <c r="AA2619" s="17">
        <v>-0.58494035678637157</v>
      </c>
      <c r="AB2619" s="17">
        <v>-0.55615537292033523</v>
      </c>
      <c r="AC2619" s="17">
        <v>-1.1725757215359423</v>
      </c>
      <c r="AD2619" s="17">
        <v>-0.76502132268744361</v>
      </c>
      <c r="AE2619" s="17">
        <v>-0.69078243677888262</v>
      </c>
      <c r="AF2619" s="17">
        <v>22.373974090564648</v>
      </c>
      <c r="AG2619" s="17">
        <v>-52.661161772375387</v>
      </c>
      <c r="AH2619" s="17">
        <v>-0.15141549103451479</v>
      </c>
      <c r="AI2619" s="17">
        <v>-0.13741261951947153</v>
      </c>
      <c r="AJ2619" s="17">
        <v>0.33333333333333298</v>
      </c>
      <c r="AK2619" s="17">
        <v>0.17747065864723444</v>
      </c>
      <c r="AL2619" s="17">
        <v>0.32073823972528992</v>
      </c>
      <c r="AM2619" s="17">
        <v>0.33333333333333298</v>
      </c>
      <c r="AN2619" s="17">
        <v>-0.1168638868603824</v>
      </c>
      <c r="AO2619" s="17">
        <v>-8.8751566924332892E-2</v>
      </c>
      <c r="AP2619" s="17">
        <v>0.33333333333333298</v>
      </c>
      <c r="AQ2619" s="17">
        <v>1.6812564625518842</v>
      </c>
      <c r="AR2619" s="17">
        <v>2.2444243630026963</v>
      </c>
      <c r="AS2619" s="17">
        <v>-2.5388097956312139</v>
      </c>
      <c r="AT2619" s="17">
        <v>1.722054818348421</v>
      </c>
      <c r="AU2619" s="17">
        <v>-1.0000000000000011</v>
      </c>
      <c r="AV2619" s="17">
        <v>-1.0000000000000011</v>
      </c>
      <c r="AW2619" s="17">
        <v>-1.0000000000000011</v>
      </c>
      <c r="AX2619" s="17">
        <v>-1.0000000000000011</v>
      </c>
      <c r="AY2619" s="17">
        <v>-5.9441064402398748E-2</v>
      </c>
      <c r="AZ2619" s="17">
        <v>0.79293881139713829</v>
      </c>
      <c r="BA2619" s="17">
        <v>-0.19822810270050706</v>
      </c>
      <c r="BB2619" s="17">
        <v>0.43883298488360378</v>
      </c>
      <c r="BC2619" s="17">
        <v>-0.11167701033304492</v>
      </c>
      <c r="BD2619" s="17">
        <v>12.877879846626241</v>
      </c>
      <c r="BE2619" s="17">
        <v>-1.8697486186622072</v>
      </c>
      <c r="BF2619" s="17">
        <v>-1.0000000000000011</v>
      </c>
      <c r="BG2619" s="22">
        <v>59.00698757039595</v>
      </c>
    </row>
    <row r="2620" spans="1:100" x14ac:dyDescent="0.25">
      <c r="A2620">
        <v>5957</v>
      </c>
      <c r="B2620" t="s">
        <v>2338</v>
      </c>
      <c r="C2620" s="48">
        <v>2</v>
      </c>
      <c r="D2620" s="22">
        <v>1541.725830078125</v>
      </c>
      <c r="E2620" s="17">
        <v>98.952068577956368</v>
      </c>
      <c r="F2620" s="17">
        <v>21.440554821905906</v>
      </c>
      <c r="G2620" s="17">
        <v>0.60498823408908553</v>
      </c>
      <c r="H2620" s="17">
        <v>8.0557647412788995</v>
      </c>
      <c r="I2620" s="17">
        <v>70.77561358849411</v>
      </c>
      <c r="J2620" s="17">
        <v>15.829057680365809</v>
      </c>
      <c r="K2620" s="17">
        <v>-0.99999999999999967</v>
      </c>
      <c r="L2620" s="17">
        <v>-0.99999999999999967</v>
      </c>
      <c r="M2620" s="17">
        <v>-0.99999999999999967</v>
      </c>
      <c r="N2620" s="17">
        <v>0.30854727128603843</v>
      </c>
      <c r="O2620" s="17">
        <v>-0.99999999999999967</v>
      </c>
      <c r="P2620" s="17">
        <v>-0.99999999999999967</v>
      </c>
      <c r="Q2620" s="17">
        <v>4.4324529870756058</v>
      </c>
      <c r="R2620" s="17">
        <v>-0.99999999999999967</v>
      </c>
      <c r="S2620" s="17">
        <v>1.7238474188887394</v>
      </c>
      <c r="T2620" s="17">
        <v>0.20986010550365328</v>
      </c>
      <c r="U2620" s="17">
        <v>0.30300631865484051</v>
      </c>
      <c r="V2620" s="17">
        <v>0.22934926788526902</v>
      </c>
      <c r="W2620" s="17">
        <v>3.8249429199800469</v>
      </c>
      <c r="X2620" s="17">
        <v>1.9434998624342721</v>
      </c>
      <c r="Y2620" s="17">
        <v>0.16132162443221471</v>
      </c>
      <c r="Z2620" s="17">
        <v>38.534717904994174</v>
      </c>
      <c r="AA2620" s="17">
        <v>0.92023357326905919</v>
      </c>
      <c r="AB2620" s="17">
        <v>1.6134198066728098</v>
      </c>
      <c r="AC2620" s="17">
        <v>23.736393670413612</v>
      </c>
      <c r="AD2620" s="17">
        <v>1.1362029698525988</v>
      </c>
      <c r="AE2620" s="17">
        <v>0.90139278072901852</v>
      </c>
      <c r="AF2620" s="17">
        <v>62.715523932705437</v>
      </c>
      <c r="AG2620" s="17">
        <v>16.264417390692703</v>
      </c>
      <c r="AH2620" s="17">
        <v>0.32544558360311437</v>
      </c>
      <c r="AI2620" s="17">
        <v>0.42677372702716621</v>
      </c>
      <c r="AJ2620" s="17">
        <v>0.33333333333333298</v>
      </c>
      <c r="AK2620" s="17">
        <v>0.8140086686878869</v>
      </c>
      <c r="AL2620" s="17">
        <v>0.87669610455801494</v>
      </c>
      <c r="AM2620" s="17">
        <v>0.33333333333333298</v>
      </c>
      <c r="AN2620" s="17">
        <v>0.45697168334038418</v>
      </c>
      <c r="AO2620" s="17">
        <v>0.53829652694441776</v>
      </c>
      <c r="AP2620" s="17">
        <v>0.33333333333333298</v>
      </c>
      <c r="AQ2620" s="17">
        <v>8.8351959047868096</v>
      </c>
      <c r="AR2620" s="17">
        <v>2.2444243630026963</v>
      </c>
      <c r="AS2620" s="17">
        <v>6.5677294351719953</v>
      </c>
      <c r="AT2620" s="17">
        <v>8.0933521550888283</v>
      </c>
      <c r="AU2620" s="17">
        <v>-0.99999999999999967</v>
      </c>
      <c r="AV2620" s="17">
        <v>-0.99999999999999967</v>
      </c>
      <c r="AW2620" s="17">
        <v>-0.99999999999999967</v>
      </c>
      <c r="AX2620" s="17">
        <v>-0.99999999999999967</v>
      </c>
      <c r="AY2620" s="17">
        <v>3.6460048448899447E-2</v>
      </c>
      <c r="AZ2620" s="17">
        <v>0.13155132010598672</v>
      </c>
      <c r="BA2620" s="17">
        <v>0.43758825378889477</v>
      </c>
      <c r="BB2620" s="17">
        <v>7.0502975772606474E-2</v>
      </c>
      <c r="BC2620" s="17">
        <v>0.24087968590705672</v>
      </c>
      <c r="BD2620" s="17">
        <v>3.0565578191111542</v>
      </c>
      <c r="BE2620" s="17">
        <v>7.6183311990812319</v>
      </c>
      <c r="BF2620" s="17">
        <v>-0.99999999999999967</v>
      </c>
      <c r="BG2620" s="22">
        <v>556.12297786280192</v>
      </c>
    </row>
    <row r="2621" spans="1:100" x14ac:dyDescent="0.25">
      <c r="A2621">
        <v>5959</v>
      </c>
      <c r="B2621" t="s">
        <v>2339</v>
      </c>
      <c r="C2621" s="48">
        <v>2</v>
      </c>
      <c r="D2621" s="22">
        <v>1445.44599609375</v>
      </c>
      <c r="E2621" s="17">
        <v>49.392986384822059</v>
      </c>
      <c r="F2621" s="17">
        <v>-58.510318383685487</v>
      </c>
      <c r="G2621" s="17">
        <v>4.9283111830636217E-2</v>
      </c>
      <c r="H2621" s="17">
        <v>2.9867645493723018</v>
      </c>
      <c r="I2621" s="17">
        <v>31.858382586476136</v>
      </c>
      <c r="J2621" s="17">
        <v>6.2171527784100693</v>
      </c>
      <c r="K2621" s="17">
        <v>-1.0000000000000009</v>
      </c>
      <c r="L2621" s="17">
        <v>-1.0000000000000009</v>
      </c>
      <c r="M2621" s="17">
        <v>-1.0000000000000009</v>
      </c>
      <c r="N2621" s="17">
        <v>0.17006573799517849</v>
      </c>
      <c r="O2621" s="17">
        <v>-1.0000000000000009</v>
      </c>
      <c r="P2621" s="17">
        <v>-1.0000000000000009</v>
      </c>
      <c r="Q2621" s="17">
        <v>2.9448343016455896</v>
      </c>
      <c r="R2621" s="17">
        <v>-1.0000000000000009</v>
      </c>
      <c r="S2621" s="17">
        <v>-0.21631047582862251</v>
      </c>
      <c r="T2621" s="17">
        <v>-7.9102257704945778E-3</v>
      </c>
      <c r="U2621" s="17">
        <v>-0.34955181657052609</v>
      </c>
      <c r="V2621" s="17">
        <v>-0.62571288165965577</v>
      </c>
      <c r="W2621" s="17">
        <v>-0.50790187331656433</v>
      </c>
      <c r="X2621" s="17">
        <v>-3.3949619692512849</v>
      </c>
      <c r="Y2621" s="17">
        <v>-3.4604393012985402E-2</v>
      </c>
      <c r="Z2621" s="17">
        <v>20.5457234552735</v>
      </c>
      <c r="AA2621" s="17">
        <v>-0.40463511537707386</v>
      </c>
      <c r="AB2621" s="17">
        <v>-0.29626130440045562</v>
      </c>
      <c r="AC2621" s="17">
        <v>1.8112772736503828</v>
      </c>
      <c r="AD2621" s="17">
        <v>-0.53727308828437415</v>
      </c>
      <c r="AE2621" s="17">
        <v>-0.50005528476922012</v>
      </c>
      <c r="AF2621" s="17">
        <v>27.206500576619682</v>
      </c>
      <c r="AG2621" s="17">
        <v>-44.404545748063171</v>
      </c>
      <c r="AH2621" s="17">
        <v>-9.4292158332314413E-2</v>
      </c>
      <c r="AI2621" s="17">
        <v>-6.9828566020634308E-2</v>
      </c>
      <c r="AJ2621" s="17">
        <v>0.33333333333333298</v>
      </c>
      <c r="AK2621" s="17">
        <v>0.25372173985108393</v>
      </c>
      <c r="AL2621" s="17">
        <v>0.3873366009049648</v>
      </c>
      <c r="AM2621" s="17">
        <v>0.33333333333333298</v>
      </c>
      <c r="AN2621" s="17">
        <v>-4.8123949934633925E-2</v>
      </c>
      <c r="AO2621" s="17">
        <v>-1.3637285655801079E-2</v>
      </c>
      <c r="AP2621" s="17">
        <v>0.33333333333333298</v>
      </c>
      <c r="AQ2621" s="17">
        <v>2.5382290372178327</v>
      </c>
      <c r="AR2621" s="17">
        <v>2.2444243630026963</v>
      </c>
      <c r="AS2621" s="17">
        <v>-1.4479347003173153</v>
      </c>
      <c r="AT2621" s="17">
        <v>2.4852744579212978</v>
      </c>
      <c r="AU2621" s="17">
        <v>-1.0000000000000009</v>
      </c>
      <c r="AV2621" s="17">
        <v>-1.0000000000000009</v>
      </c>
      <c r="AW2621" s="17">
        <v>-1.0000000000000009</v>
      </c>
      <c r="AX2621" s="17">
        <v>-1.0000000000000009</v>
      </c>
      <c r="AY2621" s="17">
        <v>-4.7953041019322455E-2</v>
      </c>
      <c r="AZ2621" s="17">
        <v>0.713711003300602</v>
      </c>
      <c r="BA2621" s="17">
        <v>-0.12206346859434775</v>
      </c>
      <c r="BB2621" s="17">
        <v>0.3947106214245174</v>
      </c>
      <c r="BC2621" s="17">
        <v>-6.9444136804804213E-2</v>
      </c>
      <c r="BD2621" s="17">
        <v>11.701380703391447</v>
      </c>
      <c r="BE2621" s="17">
        <v>-0.73316866076596909</v>
      </c>
      <c r="BF2621" s="17">
        <v>-1.0000000000000009</v>
      </c>
      <c r="BG2621" s="22">
        <v>553.45433541233569</v>
      </c>
    </row>
    <row r="2622" spans="1:100" x14ac:dyDescent="0.25">
      <c r="A2622">
        <v>5960</v>
      </c>
      <c r="B2622" t="s">
        <v>2340</v>
      </c>
      <c r="C2622" s="48">
        <v>3</v>
      </c>
      <c r="D2622" s="22">
        <v>1440.3078670662228</v>
      </c>
      <c r="E2622" s="17">
        <v>29.56908291151683</v>
      </c>
      <c r="F2622" s="17">
        <v>-87.418132029744754</v>
      </c>
      <c r="G2622" s="17">
        <v>4.8923312740430915E-2</v>
      </c>
      <c r="H2622" s="17">
        <v>3.529253839485698</v>
      </c>
      <c r="I2622" s="17">
        <v>29.696826897733345</v>
      </c>
      <c r="J2622" s="17">
        <v>5.9249156004551713</v>
      </c>
      <c r="K2622" s="17">
        <v>-1.0000000000000007</v>
      </c>
      <c r="L2622" s="17">
        <v>-1.0000000000000007</v>
      </c>
      <c r="M2622" s="17">
        <v>-1.0000000000000007</v>
      </c>
      <c r="N2622" s="17">
        <v>0.22928220692383139</v>
      </c>
      <c r="O2622" s="17">
        <v>-1.0000000000000007</v>
      </c>
      <c r="P2622" s="17">
        <v>-1.0000000000000007</v>
      </c>
      <c r="Q2622" s="17">
        <v>3.6511487274995065</v>
      </c>
      <c r="R2622" s="17">
        <v>-1.0000000000000007</v>
      </c>
      <c r="S2622" s="17">
        <v>0.54635151051411057</v>
      </c>
      <c r="T2622" s="17">
        <v>0.20919539537501142</v>
      </c>
      <c r="U2622" s="17">
        <v>-0.60729895452101412</v>
      </c>
      <c r="V2622" s="17">
        <v>-0.6900753695624432</v>
      </c>
      <c r="W2622" s="17">
        <v>-0.12189488801380596</v>
      </c>
      <c r="X2622" s="17">
        <v>-2.1378928612974617</v>
      </c>
      <c r="Y2622" s="17">
        <v>0.19918481495392698</v>
      </c>
      <c r="Z2622" s="17">
        <v>33.529026130204926</v>
      </c>
      <c r="AA2622" s="17">
        <v>0.59254103879142905</v>
      </c>
      <c r="AB2622" s="17">
        <v>1.1580907647855281</v>
      </c>
      <c r="AC2622" s="17">
        <v>-5.8492443144733528</v>
      </c>
      <c r="AD2622" s="17">
        <v>-0.79376423704103194</v>
      </c>
      <c r="AE2622" s="17">
        <v>-3.0645041579120291E-2</v>
      </c>
      <c r="AF2622" s="17">
        <v>28.807227538937962</v>
      </c>
      <c r="AG2622" s="17">
        <v>-41.447768109232314</v>
      </c>
      <c r="AH2622" s="17">
        <v>-0.21512501010127916</v>
      </c>
      <c r="AI2622" s="17">
        <v>-1.0128961638998721E-3</v>
      </c>
      <c r="AJ2622" s="17">
        <v>0.33333333333333298</v>
      </c>
      <c r="AK2622" s="17">
        <v>0.17754650734301972</v>
      </c>
      <c r="AL2622" s="17">
        <v>0.22991804630391535</v>
      </c>
      <c r="AM2622" s="17">
        <v>0.33333333333333298</v>
      </c>
      <c r="AN2622" s="17">
        <v>7.7486399993323407E-4</v>
      </c>
      <c r="AO2622" s="17">
        <v>-5.0985278380943098E-2</v>
      </c>
      <c r="AP2622" s="17">
        <v>0.33333333333333298</v>
      </c>
      <c r="AQ2622" s="17">
        <v>0.88959935879536201</v>
      </c>
      <c r="AR2622" s="17">
        <v>2.9606688745524083</v>
      </c>
      <c r="AS2622" s="17">
        <v>1.1887816524725587</v>
      </c>
      <c r="AT2622" s="17">
        <v>1.775465073430198</v>
      </c>
      <c r="AU2622" s="17">
        <v>-1.0000000000000007</v>
      </c>
      <c r="AV2622" s="17">
        <v>-1.0000000000000007</v>
      </c>
      <c r="AW2622" s="17">
        <v>-1.0000000000000007</v>
      </c>
      <c r="AX2622" s="17">
        <v>-1.0000000000000007</v>
      </c>
      <c r="AY2622" s="17">
        <v>6.791781786095229E-3</v>
      </c>
      <c r="AZ2622" s="17">
        <v>0.39180810907892993</v>
      </c>
      <c r="BA2622" s="17">
        <v>-0.20150102581336421</v>
      </c>
      <c r="BB2622" s="17">
        <v>0.40237182586178522</v>
      </c>
      <c r="BC2622" s="17">
        <v>-0.3429763318836227</v>
      </c>
      <c r="BD2622" s="17">
        <v>12.018336191939273</v>
      </c>
      <c r="BE2622" s="17">
        <v>-9.5819134261573922</v>
      </c>
      <c r="BF2622" s="17">
        <v>-1.0000000000000007</v>
      </c>
      <c r="CU2622" t="e">
        <v>#N/A</v>
      </c>
      <c r="CV2622" t="e">
        <v>#N/A</v>
      </c>
    </row>
    <row r="2623" spans="1:100" x14ac:dyDescent="0.25">
      <c r="A2623">
        <v>5962</v>
      </c>
      <c r="B2623" t="s">
        <v>2341</v>
      </c>
      <c r="C2623" s="48">
        <v>2</v>
      </c>
      <c r="D2623" s="22">
        <v>1527.5873144531249</v>
      </c>
      <c r="E2623" s="17">
        <v>102.59608306660468</v>
      </c>
      <c r="F2623" s="17">
        <v>27.319237950174585</v>
      </c>
      <c r="G2623" s="17">
        <v>0.64584850484701339</v>
      </c>
      <c r="H2623" s="17">
        <v>8.4284816949602508</v>
      </c>
      <c r="I2623" s="17">
        <v>73.637146678973195</v>
      </c>
      <c r="J2623" s="17">
        <v>16.535808475098825</v>
      </c>
      <c r="K2623" s="17">
        <v>-0.99999999999999956</v>
      </c>
      <c r="L2623" s="17">
        <v>-0.99999999999999956</v>
      </c>
      <c r="M2623" s="17">
        <v>-0.99999999999999956</v>
      </c>
      <c r="N2623" s="17">
        <v>0.31872963729022641</v>
      </c>
      <c r="O2623" s="17">
        <v>-0.99999999999999956</v>
      </c>
      <c r="P2623" s="17">
        <v>-0.99999999999999956</v>
      </c>
      <c r="Q2623" s="17">
        <v>4.541835643158004</v>
      </c>
      <c r="R2623" s="17">
        <v>-0.99999999999999956</v>
      </c>
      <c r="S2623" s="17">
        <v>1.8665046910929233</v>
      </c>
      <c r="T2623" s="17">
        <v>0.22587247311103148</v>
      </c>
      <c r="U2623" s="17">
        <v>0.35098806476909739</v>
      </c>
      <c r="V2623" s="17">
        <v>0.29222086929010971</v>
      </c>
      <c r="W2623" s="17">
        <v>4.1435313301186145</v>
      </c>
      <c r="X2623" s="17">
        <v>2.3360299780233209</v>
      </c>
      <c r="Y2623" s="17">
        <v>0.17572780821687689</v>
      </c>
      <c r="Z2623" s="17">
        <v>39.857425136648232</v>
      </c>
      <c r="AA2623" s="17">
        <v>1.0176494349706269</v>
      </c>
      <c r="AB2623" s="17">
        <v>1.7538361608403423</v>
      </c>
      <c r="AC2623" s="17">
        <v>25.348518800248527</v>
      </c>
      <c r="AD2623" s="17">
        <v>1.2592514754421962</v>
      </c>
      <c r="AE2623" s="17">
        <v>1.0044394238420182</v>
      </c>
      <c r="AF2623" s="17">
        <v>65.32645597303393</v>
      </c>
      <c r="AG2623" s="17">
        <v>20.725326893159725</v>
      </c>
      <c r="AH2623" s="17">
        <v>0.35630835073597955</v>
      </c>
      <c r="AI2623" s="17">
        <v>0.46328824406180291</v>
      </c>
      <c r="AJ2623" s="17">
        <v>0.33333333333333298</v>
      </c>
      <c r="AK2623" s="17">
        <v>0.85520583369035796</v>
      </c>
      <c r="AL2623" s="17">
        <v>0.91267806876227753</v>
      </c>
      <c r="AM2623" s="17">
        <v>0.33333333333333298</v>
      </c>
      <c r="AN2623" s="17">
        <v>0.49411070457234207</v>
      </c>
      <c r="AO2623" s="17">
        <v>0.5788794982361809</v>
      </c>
      <c r="AP2623" s="17">
        <v>0.33333333333333298</v>
      </c>
      <c r="AQ2623" s="17">
        <v>9.298203641906257</v>
      </c>
      <c r="AR2623" s="17">
        <v>2.2444243630026963</v>
      </c>
      <c r="AS2623" s="17">
        <v>7.1571107342854852</v>
      </c>
      <c r="AT2623" s="17">
        <v>8.505706772599785</v>
      </c>
      <c r="AU2623" s="17">
        <v>-0.99999999999999956</v>
      </c>
      <c r="AV2623" s="17">
        <v>-0.99999999999999956</v>
      </c>
      <c r="AW2623" s="17">
        <v>-0.99999999999999956</v>
      </c>
      <c r="AX2623" s="17">
        <v>-0.99999999999999956</v>
      </c>
      <c r="AY2623" s="17">
        <v>4.266683250222441E-2</v>
      </c>
      <c r="AZ2623" s="17">
        <v>8.8745880085913442E-2</v>
      </c>
      <c r="BA2623" s="17">
        <v>0.47873871289170777</v>
      </c>
      <c r="BB2623" s="17">
        <v>4.666441166276121E-2</v>
      </c>
      <c r="BC2623" s="17">
        <v>0.2636973906766461</v>
      </c>
      <c r="BD2623" s="17">
        <v>2.4209153001607118</v>
      </c>
      <c r="BE2623" s="17">
        <v>8.2324060597218836</v>
      </c>
      <c r="BF2623" s="17">
        <v>-0.99999999999999956</v>
      </c>
      <c r="BG2623" s="22">
        <v>566.55629161519585</v>
      </c>
    </row>
    <row r="2624" spans="1:100" x14ac:dyDescent="0.25">
      <c r="A2624">
        <v>5963</v>
      </c>
      <c r="B2624" t="s">
        <v>2342</v>
      </c>
      <c r="C2624" s="48">
        <v>2</v>
      </c>
      <c r="D2624" s="22">
        <v>1422.8949121093749</v>
      </c>
      <c r="E2624" s="17">
        <v>50.189292563540924</v>
      </c>
      <c r="F2624" s="17">
        <v>-57.22568252058629</v>
      </c>
      <c r="G2624" s="17">
        <v>5.8212079091886859E-2</v>
      </c>
      <c r="H2624" s="17">
        <v>3.0682123081708204</v>
      </c>
      <c r="I2624" s="17">
        <v>32.48369746589151</v>
      </c>
      <c r="J2624" s="17">
        <v>6.3715950909786798</v>
      </c>
      <c r="K2624" s="17">
        <v>-1.0000000000000009</v>
      </c>
      <c r="L2624" s="17">
        <v>-1.0000000000000009</v>
      </c>
      <c r="M2624" s="17">
        <v>-1.0000000000000009</v>
      </c>
      <c r="N2624" s="17">
        <v>0.17229083369344489</v>
      </c>
      <c r="O2624" s="17">
        <v>-1.0000000000000009</v>
      </c>
      <c r="P2624" s="17">
        <v>-1.0000000000000009</v>
      </c>
      <c r="Q2624" s="17">
        <v>2.9687370839079632</v>
      </c>
      <c r="R2624" s="17">
        <v>-1.0000000000000009</v>
      </c>
      <c r="S2624" s="17">
        <v>-0.18513637713904574</v>
      </c>
      <c r="T2624" s="17">
        <v>-4.4111323115103296E-3</v>
      </c>
      <c r="U2624" s="17">
        <v>-0.33906663298645223</v>
      </c>
      <c r="V2624" s="17">
        <v>-0.61197390097761273</v>
      </c>
      <c r="W2624" s="17">
        <v>-0.43828252348909835</v>
      </c>
      <c r="X2624" s="17">
        <v>-3.3091845505965272</v>
      </c>
      <c r="Y2624" s="17">
        <v>-3.1456289953784522E-2</v>
      </c>
      <c r="Z2624" s="17">
        <v>20.834767295379898</v>
      </c>
      <c r="AA2624" s="17">
        <v>-0.38334737000179253</v>
      </c>
      <c r="AB2624" s="17">
        <v>-0.26557690104116527</v>
      </c>
      <c r="AC2624" s="17">
        <v>2.1635659941685308</v>
      </c>
      <c r="AD2624" s="17">
        <v>-0.51038398408669439</v>
      </c>
      <c r="AE2624" s="17">
        <v>-0.47753707611150498</v>
      </c>
      <c r="AF2624" s="17">
        <v>27.777053005103532</v>
      </c>
      <c r="AG2624" s="17">
        <v>-43.429728054394275</v>
      </c>
      <c r="AH2624" s="17">
        <v>-8.7547889823827163E-2</v>
      </c>
      <c r="AI2624" s="17">
        <v>-6.1849252102373242E-2</v>
      </c>
      <c r="AJ2624" s="17">
        <v>0.33333333333333298</v>
      </c>
      <c r="AK2624" s="17">
        <v>0.26272432673413909</v>
      </c>
      <c r="AL2624" s="17">
        <v>0.39519953902103233</v>
      </c>
      <c r="AM2624" s="17">
        <v>0.33333333333333298</v>
      </c>
      <c r="AN2624" s="17">
        <v>-4.0008166594390049E-2</v>
      </c>
      <c r="AO2624" s="17">
        <v>-4.7689151015476439E-3</v>
      </c>
      <c r="AP2624" s="17">
        <v>0.33333333333333298</v>
      </c>
      <c r="AQ2624" s="17">
        <v>2.6394075377455888</v>
      </c>
      <c r="AR2624" s="17">
        <v>2.2444243630026963</v>
      </c>
      <c r="AS2624" s="17">
        <v>-1.3191404895458003</v>
      </c>
      <c r="AT2624" s="17">
        <v>2.5753840145024043</v>
      </c>
      <c r="AU2624" s="17">
        <v>-1.0000000000000009</v>
      </c>
      <c r="AV2624" s="17">
        <v>-1.0000000000000009</v>
      </c>
      <c r="AW2624" s="17">
        <v>-1.0000000000000009</v>
      </c>
      <c r="AX2624" s="17">
        <v>-1.0000000000000009</v>
      </c>
      <c r="AY2624" s="17">
        <v>-4.6596707089522488E-2</v>
      </c>
      <c r="AZ2624" s="17">
        <v>0.70435696904059886</v>
      </c>
      <c r="BA2624" s="17">
        <v>-0.11307108809126065</v>
      </c>
      <c r="BB2624" s="17">
        <v>0.38950131285793788</v>
      </c>
      <c r="BC2624" s="17">
        <v>-6.4457910940771801E-2</v>
      </c>
      <c r="BD2624" s="17">
        <v>11.562477286055032</v>
      </c>
      <c r="BE2624" s="17">
        <v>-0.59897830360702642</v>
      </c>
      <c r="BF2624" s="17">
        <v>-1.0000000000000009</v>
      </c>
      <c r="BG2624" s="22">
        <v>-89.227759737349288</v>
      </c>
    </row>
    <row r="2625" spans="1:100" x14ac:dyDescent="0.25">
      <c r="A2625">
        <v>5964</v>
      </c>
      <c r="B2625" t="s">
        <v>2343</v>
      </c>
      <c r="C2625" s="48">
        <v>2</v>
      </c>
      <c r="D2625" s="22">
        <v>1463.7062890625</v>
      </c>
      <c r="E2625" s="17">
        <v>45.284171900901228</v>
      </c>
      <c r="F2625" s="17">
        <v>-65.138837139320572</v>
      </c>
      <c r="G2625" s="17">
        <v>3.2110468511755696E-3</v>
      </c>
      <c r="H2625" s="17">
        <v>2.5665069399529603</v>
      </c>
      <c r="I2625" s="17">
        <v>28.631856280116562</v>
      </c>
      <c r="J2625" s="17">
        <v>5.4202547663500988</v>
      </c>
      <c r="K2625" s="17">
        <v>-1.0000000000000011</v>
      </c>
      <c r="L2625" s="17">
        <v>-1.0000000000000011</v>
      </c>
      <c r="M2625" s="17">
        <v>-1.0000000000000011</v>
      </c>
      <c r="N2625" s="17">
        <v>0.15858459458893764</v>
      </c>
      <c r="O2625" s="17">
        <v>-1.0000000000000011</v>
      </c>
      <c r="P2625" s="17">
        <v>-1.0000000000000011</v>
      </c>
      <c r="Q2625" s="17">
        <v>2.8214997092609693</v>
      </c>
      <c r="R2625" s="17">
        <v>-1.0000000000000011</v>
      </c>
      <c r="S2625" s="17">
        <v>-0.37716391592748733</v>
      </c>
      <c r="T2625" s="17">
        <v>-2.5964996999317175E-2</v>
      </c>
      <c r="U2625" s="17">
        <v>-0.40365371271068112</v>
      </c>
      <c r="V2625" s="17">
        <v>-0.696603858433826</v>
      </c>
      <c r="W2625" s="17">
        <v>-0.86712675512328197</v>
      </c>
      <c r="X2625" s="17">
        <v>-3.8375599417158939</v>
      </c>
      <c r="Y2625" s="17">
        <v>-5.0848109051118334E-2</v>
      </c>
      <c r="Z2625" s="17">
        <v>19.054302757486173</v>
      </c>
      <c r="AA2625" s="17">
        <v>-0.51447652922707787</v>
      </c>
      <c r="AB2625" s="17">
        <v>-0.45458799370978431</v>
      </c>
      <c r="AC2625" s="17">
        <v>-6.4770475777642389E-3</v>
      </c>
      <c r="AD2625" s="17">
        <v>-0.67601663158430436</v>
      </c>
      <c r="AE2625" s="17">
        <v>-0.61624569538944995</v>
      </c>
      <c r="AF2625" s="17">
        <v>24.262539893353015</v>
      </c>
      <c r="AG2625" s="17">
        <v>-49.43445153803588</v>
      </c>
      <c r="AH2625" s="17">
        <v>-0.12909152178282313</v>
      </c>
      <c r="AI2625" s="17">
        <v>-0.11100056929687285</v>
      </c>
      <c r="AJ2625" s="17">
        <v>0.33333333333333298</v>
      </c>
      <c r="AK2625" s="17">
        <v>0.20726980921635757</v>
      </c>
      <c r="AL2625" s="17">
        <v>0.34676507844177207</v>
      </c>
      <c r="AM2625" s="17">
        <v>0.33333333333333298</v>
      </c>
      <c r="AN2625" s="17">
        <v>-9.0000113937789505E-2</v>
      </c>
      <c r="AO2625" s="17">
        <v>-5.9396681169618659E-2</v>
      </c>
      <c r="AP2625" s="17">
        <v>0.33333333333333298</v>
      </c>
      <c r="AQ2625" s="17">
        <v>2.0161639075730111</v>
      </c>
      <c r="AR2625" s="17">
        <v>2.2444243630026963</v>
      </c>
      <c r="AS2625" s="17">
        <v>-2.1124925460375872</v>
      </c>
      <c r="AT2625" s="17">
        <v>2.0203233359598904</v>
      </c>
      <c r="AU2625" s="17">
        <v>-1.0000000000000011</v>
      </c>
      <c r="AV2625" s="17">
        <v>-1.0000000000000011</v>
      </c>
      <c r="AW2625" s="17">
        <v>-1.0000000000000011</v>
      </c>
      <c r="AX2625" s="17">
        <v>-1.0000000000000011</v>
      </c>
      <c r="AY2625" s="17">
        <v>-5.4951510508484715E-2</v>
      </c>
      <c r="AZ2625" s="17">
        <v>0.76197634705622508</v>
      </c>
      <c r="BA2625" s="17">
        <v>-0.16846273591568789</v>
      </c>
      <c r="BB2625" s="17">
        <v>0.42158983329250854</v>
      </c>
      <c r="BC2625" s="17">
        <v>-9.517227705758749E-2</v>
      </c>
      <c r="BD2625" s="17">
        <v>12.418100463039901</v>
      </c>
      <c r="BE2625" s="17">
        <v>-1.4255697720875347</v>
      </c>
      <c r="BF2625" s="17">
        <v>-1.0000000000000011</v>
      </c>
      <c r="BG2625" s="22">
        <v>4.8511507329878896</v>
      </c>
    </row>
    <row r="2626" spans="1:100" x14ac:dyDescent="0.25">
      <c r="A2626">
        <v>5965</v>
      </c>
      <c r="B2626" t="s">
        <v>2344</v>
      </c>
      <c r="C2626" s="48">
        <v>2</v>
      </c>
      <c r="D2626" s="22">
        <v>1449.1358691406249</v>
      </c>
      <c r="E2626" s="17">
        <v>39.924599351872708</v>
      </c>
      <c r="F2626" s="17">
        <v>-73.7851333647763</v>
      </c>
      <c r="G2626" s="17">
        <v>-5.6885746447057184E-2</v>
      </c>
      <c r="H2626" s="17">
        <v>2.0183193408830444</v>
      </c>
      <c r="I2626" s="17">
        <v>24.423147931770416</v>
      </c>
      <c r="J2626" s="17">
        <v>4.3807742235984133</v>
      </c>
      <c r="K2626" s="17">
        <v>-1.0000000000000011</v>
      </c>
      <c r="L2626" s="17">
        <v>-1.0000000000000011</v>
      </c>
      <c r="M2626" s="17">
        <v>-1.0000000000000011</v>
      </c>
      <c r="N2626" s="17">
        <v>0.14360849350860141</v>
      </c>
      <c r="O2626" s="17">
        <v>-1.0000000000000011</v>
      </c>
      <c r="P2626" s="17">
        <v>-1.0000000000000011</v>
      </c>
      <c r="Q2626" s="17">
        <v>2.6606210182718706</v>
      </c>
      <c r="R2626" s="17">
        <v>-1.0000000000000011</v>
      </c>
      <c r="S2626" s="17">
        <v>-0.58698251088824493</v>
      </c>
      <c r="T2626" s="17">
        <v>-4.9515794105310845E-2</v>
      </c>
      <c r="U2626" s="17">
        <v>-0.47422468605053097</v>
      </c>
      <c r="V2626" s="17">
        <v>-0.78907465130595811</v>
      </c>
      <c r="W2626" s="17">
        <v>-1.3357027453495647</v>
      </c>
      <c r="X2626" s="17">
        <v>-4.4148885002964677</v>
      </c>
      <c r="Y2626" s="17">
        <v>-7.2036550367435725E-2</v>
      </c>
      <c r="Z2626" s="17">
        <v>17.10888091812237</v>
      </c>
      <c r="AA2626" s="17">
        <v>-0.65775460340656533</v>
      </c>
      <c r="AB2626" s="17">
        <v>-0.66111067345635299</v>
      </c>
      <c r="AC2626" s="17">
        <v>-2.3775712400893951</v>
      </c>
      <c r="AD2626" s="17">
        <v>-0.85699488916571509</v>
      </c>
      <c r="AE2626" s="17">
        <v>-0.76780545493992114</v>
      </c>
      <c r="AF2626" s="17">
        <v>20.422412546352739</v>
      </c>
      <c r="AG2626" s="17">
        <v>-55.995503418483032</v>
      </c>
      <c r="AH2626" s="17">
        <v>-0.17448410735778336</v>
      </c>
      <c r="AI2626" s="17">
        <v>-0.16470568044544714</v>
      </c>
      <c r="AJ2626" s="17">
        <v>0.33333333333333298</v>
      </c>
      <c r="AK2626" s="17">
        <v>0.14667751592749534</v>
      </c>
      <c r="AL2626" s="17">
        <v>0.29384323957147007</v>
      </c>
      <c r="AM2626" s="17">
        <v>0.33333333333333298</v>
      </c>
      <c r="AN2626" s="17">
        <v>-0.14462373832585357</v>
      </c>
      <c r="AO2626" s="17">
        <v>-0.11908562575831788</v>
      </c>
      <c r="AP2626" s="17">
        <v>0.33333333333333298</v>
      </c>
      <c r="AQ2626" s="17">
        <v>1.335177713477588</v>
      </c>
      <c r="AR2626" s="17">
        <v>2.2444243630026963</v>
      </c>
      <c r="AS2626" s="17">
        <v>-2.97934745056107</v>
      </c>
      <c r="AT2626" s="17">
        <v>1.4138371391125633</v>
      </c>
      <c r="AU2626" s="17">
        <v>-1.0000000000000011</v>
      </c>
      <c r="AV2626" s="17">
        <v>-1.0000000000000011</v>
      </c>
      <c r="AW2626" s="17">
        <v>-1.0000000000000011</v>
      </c>
      <c r="AX2626" s="17">
        <v>-1.0000000000000011</v>
      </c>
      <c r="AY2626" s="17">
        <v>-6.4080373616350064E-2</v>
      </c>
      <c r="AZ2626" s="17">
        <v>0.82493407183897416</v>
      </c>
      <c r="BA2626" s="17">
        <v>-0.22898633473078644</v>
      </c>
      <c r="BB2626" s="17">
        <v>0.45665130580020297</v>
      </c>
      <c r="BC2626" s="17">
        <v>-0.12873228196313627</v>
      </c>
      <c r="BD2626" s="17">
        <v>13.352995811610761</v>
      </c>
      <c r="BE2626" s="17">
        <v>-2.3287436690055339</v>
      </c>
      <c r="BF2626" s="17">
        <v>-1.0000000000000011</v>
      </c>
      <c r="BG2626" s="22">
        <v>-7.3652792823074833</v>
      </c>
    </row>
    <row r="2627" spans="1:100" x14ac:dyDescent="0.25">
      <c r="A2627">
        <v>5966</v>
      </c>
      <c r="B2627" t="s">
        <v>3103</v>
      </c>
      <c r="C2627" s="48">
        <v>2</v>
      </c>
      <c r="D2627" s="22">
        <v>1478.8668261718749</v>
      </c>
      <c r="E2627" s="17">
        <v>80.658178035559402</v>
      </c>
      <c r="F2627" s="17">
        <v>-8.0719473970066637</v>
      </c>
      <c r="G2627" s="17">
        <v>0.39985915924407667</v>
      </c>
      <c r="H2627" s="17">
        <v>6.1846297128143268</v>
      </c>
      <c r="I2627" s="17">
        <v>56.409981041273042</v>
      </c>
      <c r="J2627" s="17">
        <v>12.280986804172969</v>
      </c>
      <c r="K2627" s="17">
        <v>-1.0000000000000002</v>
      </c>
      <c r="L2627" s="17">
        <v>-1.0000000000000002</v>
      </c>
      <c r="M2627" s="17">
        <v>-1.0000000000000002</v>
      </c>
      <c r="N2627" s="17">
        <v>0.25742917345094063</v>
      </c>
      <c r="O2627" s="17">
        <v>-1.0000000000000002</v>
      </c>
      <c r="P2627" s="17">
        <v>-1.0000000000000002</v>
      </c>
      <c r="Q2627" s="17">
        <v>3.8833239032474287</v>
      </c>
      <c r="R2627" s="17">
        <v>-1.0000000000000002</v>
      </c>
      <c r="S2627" s="17">
        <v>1.0076711987035363</v>
      </c>
      <c r="T2627" s="17">
        <v>0.12947389923402441</v>
      </c>
      <c r="U2627" s="17">
        <v>6.2125604765886716E-2</v>
      </c>
      <c r="V2627" s="17">
        <v>-8.6282351557605635E-2</v>
      </c>
      <c r="W2627" s="17">
        <v>2.2255471104114886</v>
      </c>
      <c r="X2627" s="17">
        <v>-2.7102337845157254E-2</v>
      </c>
      <c r="Y2627" s="17">
        <v>8.8998874313835935E-2</v>
      </c>
      <c r="Z2627" s="17">
        <v>31.894387195307086</v>
      </c>
      <c r="AA2627" s="17">
        <v>0.43118087696026763</v>
      </c>
      <c r="AB2627" s="17">
        <v>0.90849357174553902</v>
      </c>
      <c r="AC2627" s="17">
        <v>15.643110628395025</v>
      </c>
      <c r="AD2627" s="17">
        <v>0.51846780450845764</v>
      </c>
      <c r="AE2627" s="17">
        <v>0.38407211261885521</v>
      </c>
      <c r="AF2627" s="17">
        <v>49.607973150951004</v>
      </c>
      <c r="AG2627" s="17">
        <v>-6.1304963539946922</v>
      </c>
      <c r="AH2627" s="17">
        <v>0.17050654987453256</v>
      </c>
      <c r="AI2627" s="17">
        <v>0.24346145427933946</v>
      </c>
      <c r="AJ2627" s="17">
        <v>0.33333333333333298</v>
      </c>
      <c r="AK2627" s="17">
        <v>0.60718829803348062</v>
      </c>
      <c r="AL2627" s="17">
        <v>0.69605738407438955</v>
      </c>
      <c r="AM2627" s="17">
        <v>0.33333333333333298</v>
      </c>
      <c r="AN2627" s="17">
        <v>0.27052423880203585</v>
      </c>
      <c r="AO2627" s="17">
        <v>0.33455956678426702</v>
      </c>
      <c r="AP2627" s="17">
        <v>0.33333333333333298</v>
      </c>
      <c r="AQ2627" s="17">
        <v>6.5107779065784843</v>
      </c>
      <c r="AR2627" s="17">
        <v>2.2444243630026963</v>
      </c>
      <c r="AS2627" s="17">
        <v>3.6088836327456359</v>
      </c>
      <c r="AT2627" s="17">
        <v>6.0232258532047869</v>
      </c>
      <c r="AU2627" s="17">
        <v>-1.0000000000000002</v>
      </c>
      <c r="AV2627" s="17">
        <v>-1.0000000000000002</v>
      </c>
      <c r="AW2627" s="17">
        <v>-1.0000000000000002</v>
      </c>
      <c r="AX2627" s="17">
        <v>-1.0000000000000002</v>
      </c>
      <c r="AY2627" s="17">
        <v>5.3003951474275834E-3</v>
      </c>
      <c r="AZ2627" s="17">
        <v>0.34644564524815369</v>
      </c>
      <c r="BA2627" s="17">
        <v>0.23100235877082032</v>
      </c>
      <c r="BB2627" s="17">
        <v>0.19017870260408387</v>
      </c>
      <c r="BC2627" s="17">
        <v>0.12632893568804937</v>
      </c>
      <c r="BD2627" s="17">
        <v>6.2476468507264551</v>
      </c>
      <c r="BE2627" s="17">
        <v>4.5355173627496566</v>
      </c>
      <c r="BF2627" s="17">
        <v>-1.0000000000000002</v>
      </c>
      <c r="BG2627" s="22">
        <v>57.845507764233844</v>
      </c>
    </row>
    <row r="2628" spans="1:100" x14ac:dyDescent="0.25">
      <c r="A2628">
        <v>5968</v>
      </c>
      <c r="B2628" t="s">
        <v>2345</v>
      </c>
      <c r="C2628" s="48">
        <v>2</v>
      </c>
      <c r="D2628" s="22">
        <v>1441.26125</v>
      </c>
      <c r="E2628" s="17">
        <v>71.731919582268119</v>
      </c>
      <c r="F2628" s="17">
        <v>-22.472176905258078</v>
      </c>
      <c r="G2628" s="17">
        <v>0.299769179252802</v>
      </c>
      <c r="H2628" s="17">
        <v>5.2716344794399337</v>
      </c>
      <c r="I2628" s="17">
        <v>49.400463373922499</v>
      </c>
      <c r="J2628" s="17">
        <v>10.549753222224179</v>
      </c>
      <c r="K2628" s="17">
        <v>-1.0000000000000004</v>
      </c>
      <c r="L2628" s="17">
        <v>-1.0000000000000004</v>
      </c>
      <c r="M2628" s="17">
        <v>-1.0000000000000004</v>
      </c>
      <c r="N2628" s="17">
        <v>0.23248678342957085</v>
      </c>
      <c r="O2628" s="17">
        <v>-1.0000000000000004</v>
      </c>
      <c r="P2628" s="17">
        <v>-1.0000000000000004</v>
      </c>
      <c r="Q2628" s="17">
        <v>3.6153837340904351</v>
      </c>
      <c r="R2628" s="17">
        <v>-1.0000000000000004</v>
      </c>
      <c r="S2628" s="17">
        <v>0.65822262052062785</v>
      </c>
      <c r="T2628" s="17">
        <v>9.0250528372624539E-2</v>
      </c>
      <c r="U2628" s="17">
        <v>-5.5408907841095784E-2</v>
      </c>
      <c r="V2628" s="17">
        <v>-0.24029056564681195</v>
      </c>
      <c r="W2628" s="17">
        <v>1.4451433831543881</v>
      </c>
      <c r="X2628" s="17">
        <v>-0.98863124322221541</v>
      </c>
      <c r="Y2628" s="17">
        <v>5.3709958699450402E-2</v>
      </c>
      <c r="Z2628" s="17">
        <v>28.654326914382946</v>
      </c>
      <c r="AA2628" s="17">
        <v>0.19255417508872202</v>
      </c>
      <c r="AB2628" s="17">
        <v>0.56453427293572467</v>
      </c>
      <c r="AC2628" s="17">
        <v>11.694101750197602</v>
      </c>
      <c r="AD2628" s="17">
        <v>0.21705221831757449</v>
      </c>
      <c r="AE2628" s="17">
        <v>0.13165243315926656</v>
      </c>
      <c r="AF2628" s="17">
        <v>43.21231960221985</v>
      </c>
      <c r="AG2628" s="17">
        <v>-17.057794058163243</v>
      </c>
      <c r="AH2628" s="17">
        <v>9.4906127079867356E-2</v>
      </c>
      <c r="AI2628" s="17">
        <v>0.15401669016996969</v>
      </c>
      <c r="AJ2628" s="17">
        <v>0.33333333333333298</v>
      </c>
      <c r="AK2628" s="17">
        <v>0.50627307294299295</v>
      </c>
      <c r="AL2628" s="17">
        <v>0.60791714392307761</v>
      </c>
      <c r="AM2628" s="17">
        <v>0.33333333333333298</v>
      </c>
      <c r="AN2628" s="17">
        <v>0.17954970967998021</v>
      </c>
      <c r="AO2628" s="17">
        <v>0.23514885047639894</v>
      </c>
      <c r="AP2628" s="17">
        <v>0.33333333333333298</v>
      </c>
      <c r="AQ2628" s="17">
        <v>5.3766093295115027</v>
      </c>
      <c r="AR2628" s="17">
        <v>2.2444243630026963</v>
      </c>
      <c r="AS2628" s="17">
        <v>2.1651545203032061</v>
      </c>
      <c r="AT2628" s="17">
        <v>5.0131354976979416</v>
      </c>
      <c r="AU2628" s="17">
        <v>-1.0000000000000004</v>
      </c>
      <c r="AV2628" s="17">
        <v>-1.0000000000000004</v>
      </c>
      <c r="AW2628" s="17">
        <v>-1.0000000000000004</v>
      </c>
      <c r="AX2628" s="17">
        <v>-1.0000000000000004</v>
      </c>
      <c r="AY2628" s="17">
        <v>-9.9035396328362637E-3</v>
      </c>
      <c r="AZ2628" s="17">
        <v>0.45130044810810688</v>
      </c>
      <c r="BA2628" s="17">
        <v>0.13020154292127833</v>
      </c>
      <c r="BB2628" s="17">
        <v>0.24857286790246691</v>
      </c>
      <c r="BC2628" s="17">
        <v>7.0435433969343972E-2</v>
      </c>
      <c r="BD2628" s="17">
        <v>7.8046959309998414</v>
      </c>
      <c r="BE2628" s="17">
        <v>3.0312997113592206</v>
      </c>
      <c r="BF2628" s="17">
        <v>-1.0000000000000004</v>
      </c>
      <c r="BG2628" s="22">
        <v>2.6110722739322227</v>
      </c>
    </row>
    <row r="2629" spans="1:100" x14ac:dyDescent="0.25">
      <c r="A2629">
        <v>5970</v>
      </c>
      <c r="B2629" t="s">
        <v>2346</v>
      </c>
      <c r="C2629" s="48">
        <v>3</v>
      </c>
      <c r="D2629" s="22">
        <v>1519.4843519467852</v>
      </c>
      <c r="E2629" s="17">
        <v>65.96685340168024</v>
      </c>
      <c r="F2629" s="17">
        <v>13.373886649618607</v>
      </c>
      <c r="G2629" s="17">
        <v>0.1135955679322409</v>
      </c>
      <c r="H2629" s="17">
        <v>2.6194853357138919</v>
      </c>
      <c r="I2629" s="17">
        <v>68.894615841276575</v>
      </c>
      <c r="J2629" s="17">
        <v>2.5538357815559056</v>
      </c>
      <c r="K2629" s="17">
        <v>-0.99999999999999911</v>
      </c>
      <c r="L2629" s="17">
        <v>-0.99999999999999911</v>
      </c>
      <c r="M2629" s="17">
        <v>-0.99999999999999911</v>
      </c>
      <c r="N2629" s="17">
        <v>9.1134057214568867E-2</v>
      </c>
      <c r="O2629" s="17">
        <v>-0.99999999999999911</v>
      </c>
      <c r="P2629" s="17">
        <v>-0.99999999999999911</v>
      </c>
      <c r="Q2629" s="17">
        <v>2.4086179297247665</v>
      </c>
      <c r="R2629" s="17">
        <v>-0.99999999999999911</v>
      </c>
      <c r="S2629" s="17">
        <v>-0.14501799064244839</v>
      </c>
      <c r="T2629" s="17">
        <v>7.3668493592043124E-2</v>
      </c>
      <c r="U2629" s="17">
        <v>0.25045169363701203</v>
      </c>
      <c r="V2629" s="17">
        <v>0.34431319891179912</v>
      </c>
      <c r="W2629" s="17">
        <v>0.21086740598912695</v>
      </c>
      <c r="X2629" s="17">
        <v>1.9947361335184417</v>
      </c>
      <c r="Y2629" s="17">
        <v>-0.20257165076888006</v>
      </c>
      <c r="Z2629" s="17">
        <v>45.610279606725577</v>
      </c>
      <c r="AA2629" s="17">
        <v>2.1355303729026396</v>
      </c>
      <c r="AB2629" s="17">
        <v>0.47109790680548169</v>
      </c>
      <c r="AC2629" s="17">
        <v>22.229520746663489</v>
      </c>
      <c r="AD2629" s="17">
        <v>-0.40099813143386259</v>
      </c>
      <c r="AE2629" s="17">
        <v>0.32970491999176427</v>
      </c>
      <c r="AF2629" s="17">
        <v>68.640603180186289</v>
      </c>
      <c r="AG2629" s="17">
        <v>47.874689280880403</v>
      </c>
      <c r="AH2629" s="17">
        <v>0.22116570343058678</v>
      </c>
      <c r="AI2629" s="17">
        <v>8.0104921072475299E-2</v>
      </c>
      <c r="AJ2629" s="17">
        <v>0.33333333333333298</v>
      </c>
      <c r="AK2629" s="17">
        <v>-8.0666344473689089E-2</v>
      </c>
      <c r="AL2629" s="17">
        <v>6.4900874720760587E-2</v>
      </c>
      <c r="AM2629" s="17">
        <v>0.33333333333333298</v>
      </c>
      <c r="AN2629" s="17">
        <v>0.13195762971868974</v>
      </c>
      <c r="AO2629" s="17">
        <v>-9.4203263575178303E-2</v>
      </c>
      <c r="AP2629" s="17">
        <v>0.33333333333333298</v>
      </c>
      <c r="AQ2629" s="17">
        <v>0.25401266109028886</v>
      </c>
      <c r="AR2629" s="17">
        <v>2.9657002194079558</v>
      </c>
      <c r="AS2629" s="17">
        <v>0.39479900688484015</v>
      </c>
      <c r="AT2629" s="17">
        <v>-0.80666344473689033</v>
      </c>
      <c r="AU2629" s="17">
        <v>-0.99999999999999911</v>
      </c>
      <c r="AV2629" s="17">
        <v>-0.99999999999999911</v>
      </c>
      <c r="AW2629" s="17">
        <v>-0.99999999999999911</v>
      </c>
      <c r="AX2629" s="17">
        <v>-0.99999999999999911</v>
      </c>
      <c r="AY2629" s="17">
        <v>-6.6000117887296808E-3</v>
      </c>
      <c r="AZ2629" s="17">
        <v>1.4244545728182136</v>
      </c>
      <c r="BA2629" s="17">
        <v>8.1792744807918941E-2</v>
      </c>
      <c r="BB2629" s="17">
        <v>0.45360054414242096</v>
      </c>
      <c r="BC2629" s="17">
        <v>-0.34040189123622883</v>
      </c>
      <c r="BD2629" s="17">
        <v>18.462286467651595</v>
      </c>
      <c r="BE2629" s="17">
        <v>-8.1010835568661292</v>
      </c>
      <c r="BF2629" s="17">
        <v>-0.99999999999999911</v>
      </c>
      <c r="CU2629" t="e">
        <v>#N/A</v>
      </c>
      <c r="CV2629" t="e">
        <v>#N/A</v>
      </c>
    </row>
    <row r="2630" spans="1:100" x14ac:dyDescent="0.25">
      <c r="A2630">
        <v>5971</v>
      </c>
      <c r="B2630" t="s">
        <v>2347</v>
      </c>
      <c r="C2630" s="48">
        <v>2</v>
      </c>
      <c r="D2630" s="22">
        <v>1445.272685546875</v>
      </c>
      <c r="E2630" s="17">
        <v>5.7652349043754754</v>
      </c>
      <c r="F2630" s="17">
        <v>-128.8925101536021</v>
      </c>
      <c r="G2630" s="17">
        <v>-0.43991410283573001</v>
      </c>
      <c r="H2630" s="17">
        <v>-1.4755674963465371</v>
      </c>
      <c r="I2630" s="17">
        <v>-2.4011558740320496</v>
      </c>
      <c r="J2630" s="17">
        <v>-2.244379997398795</v>
      </c>
      <c r="K2630" s="17">
        <v>-1.000000000000002</v>
      </c>
      <c r="L2630" s="17">
        <v>-1.000000000000002</v>
      </c>
      <c r="M2630" s="17">
        <v>-1.000000000000002</v>
      </c>
      <c r="N2630" s="17">
        <v>4.8157953353399729E-2</v>
      </c>
      <c r="O2630" s="17">
        <v>-1.000000000000002</v>
      </c>
      <c r="P2630" s="17">
        <v>-1.000000000000002</v>
      </c>
      <c r="Q2630" s="17">
        <v>1.6352568148655675</v>
      </c>
      <c r="R2630" s="17">
        <v>-1.000000000000002</v>
      </c>
      <c r="S2630" s="17">
        <v>-1.9242663684274939</v>
      </c>
      <c r="T2630" s="17">
        <v>-0.19961736545516071</v>
      </c>
      <c r="U2630" s="17">
        <v>-0.92401048065974956</v>
      </c>
      <c r="V2630" s="17">
        <v>-1.3784394720211381</v>
      </c>
      <c r="W2630" s="17">
        <v>-4.3221830803135584</v>
      </c>
      <c r="X2630" s="17">
        <v>-8.0945059433100468</v>
      </c>
      <c r="Y2630" s="17">
        <v>-0.20708159031743847</v>
      </c>
      <c r="Z2630" s="17">
        <v>4.7096880707386326</v>
      </c>
      <c r="AA2630" s="17">
        <v>-1.5709408525823152</v>
      </c>
      <c r="AB2630" s="17">
        <v>-1.9773879361674505</v>
      </c>
      <c r="AC2630" s="17">
        <v>-17.489797060417207</v>
      </c>
      <c r="AD2630" s="17">
        <v>-2.0104641632997162</v>
      </c>
      <c r="AE2630" s="17">
        <v>-1.7337752248608496</v>
      </c>
      <c r="AF2630" s="17">
        <v>-4.0527313892882617</v>
      </c>
      <c r="AG2630" s="17">
        <v>-97.812525259852819</v>
      </c>
      <c r="AH2630" s="17">
        <v>-0.46379484243689628</v>
      </c>
      <c r="AI2630" s="17">
        <v>-0.50699649704238392</v>
      </c>
      <c r="AJ2630" s="17">
        <v>0.33333333333333298</v>
      </c>
      <c r="AK2630" s="17">
        <v>-0.2395089215597741</v>
      </c>
      <c r="AL2630" s="17">
        <v>-4.3455372335565845E-2</v>
      </c>
      <c r="AM2630" s="17">
        <v>0.33333333333333298</v>
      </c>
      <c r="AN2630" s="17">
        <v>-0.49276872112924802</v>
      </c>
      <c r="AO2630" s="17">
        <v>-0.49951454859497652</v>
      </c>
      <c r="AP2630" s="17">
        <v>0.33333333333333298</v>
      </c>
      <c r="AQ2630" s="17">
        <v>-3.0051041606872007</v>
      </c>
      <c r="AR2630" s="17">
        <v>2.2444243630026963</v>
      </c>
      <c r="AS2630" s="17">
        <v>-8.5042680176099221</v>
      </c>
      <c r="AT2630" s="17">
        <v>-2.4516172121378279</v>
      </c>
      <c r="AU2630" s="17">
        <v>-1.000000000000002</v>
      </c>
      <c r="AV2630" s="17">
        <v>-1.000000000000002</v>
      </c>
      <c r="AW2630" s="17">
        <v>-1.000000000000002</v>
      </c>
      <c r="AX2630" s="17">
        <v>-1.000000000000002</v>
      </c>
      <c r="AY2630" s="17">
        <v>-0.12226340202771258</v>
      </c>
      <c r="AZ2630" s="17">
        <v>1.2261966438007963</v>
      </c>
      <c r="BA2630" s="17">
        <v>-0.61473494633859294</v>
      </c>
      <c r="BB2630" s="17">
        <v>0.68011644345811773</v>
      </c>
      <c r="BC2630" s="17">
        <v>-0.34262777977410097</v>
      </c>
      <c r="BD2630" s="17">
        <v>19.311573784007201</v>
      </c>
      <c r="BE2630" s="17">
        <v>-8.0851442069328563</v>
      </c>
      <c r="BF2630" s="17">
        <v>-1.000000000000002</v>
      </c>
      <c r="BG2630" s="22">
        <v>-28.670427011538777</v>
      </c>
    </row>
    <row r="2631" spans="1:100" x14ac:dyDescent="0.25">
      <c r="A2631">
        <v>5973</v>
      </c>
      <c r="B2631" t="s">
        <v>2348</v>
      </c>
      <c r="C2631" s="48">
        <v>2</v>
      </c>
      <c r="D2631" s="22">
        <v>1488.600341796875</v>
      </c>
      <c r="E2631" s="17">
        <v>86.966643397553057</v>
      </c>
      <c r="F2631" s="17">
        <v>2.1051441058802207</v>
      </c>
      <c r="G2631" s="17">
        <v>0.47059587106590156</v>
      </c>
      <c r="H2631" s="17">
        <v>6.8298719311016542</v>
      </c>
      <c r="I2631" s="17">
        <v>61.363825884568939</v>
      </c>
      <c r="J2631" s="17">
        <v>13.504503593698281</v>
      </c>
      <c r="K2631" s="17">
        <v>-1</v>
      </c>
      <c r="L2631" s="17">
        <v>-1</v>
      </c>
      <c r="M2631" s="17">
        <v>-1</v>
      </c>
      <c r="N2631" s="17">
        <v>0.27505673872014141</v>
      </c>
      <c r="O2631" s="17">
        <v>-1</v>
      </c>
      <c r="P2631" s="17">
        <v>-1</v>
      </c>
      <c r="Q2631" s="17">
        <v>4.0726855809378577</v>
      </c>
      <c r="R2631" s="17">
        <v>-1</v>
      </c>
      <c r="S2631" s="17">
        <v>1.2546374122408523</v>
      </c>
      <c r="T2631" s="17">
        <v>0.15719427925153742</v>
      </c>
      <c r="U2631" s="17">
        <v>0.14519091208359763</v>
      </c>
      <c r="V2631" s="17">
        <v>2.2560058633422371E-2</v>
      </c>
      <c r="W2631" s="17">
        <v>2.7770827742659114</v>
      </c>
      <c r="X2631" s="17">
        <v>0.65244014077199242</v>
      </c>
      <c r="Y2631" s="17">
        <v>0.11393865204720238</v>
      </c>
      <c r="Z2631" s="17">
        <v>34.184238890722064</v>
      </c>
      <c r="AA2631" s="17">
        <v>0.59982581269460911</v>
      </c>
      <c r="AB2631" s="17">
        <v>1.1515803402758935</v>
      </c>
      <c r="AC2631" s="17">
        <v>18.433998417794427</v>
      </c>
      <c r="AD2631" s="17">
        <v>0.73148760390145962</v>
      </c>
      <c r="AE2631" s="17">
        <v>0.56246497597687439</v>
      </c>
      <c r="AF2631" s="17">
        <v>54.127981068109797</v>
      </c>
      <c r="AG2631" s="17">
        <v>1.5921658821096849</v>
      </c>
      <c r="AH2631" s="17">
        <v>0.22393572751349844</v>
      </c>
      <c r="AI2631" s="17">
        <v>0.30667485989024229</v>
      </c>
      <c r="AJ2631" s="17">
        <v>0.33333333333333298</v>
      </c>
      <c r="AK2631" s="17">
        <v>0.67850823631584123</v>
      </c>
      <c r="AL2631" s="17">
        <v>0.75834884190097029</v>
      </c>
      <c r="AM2631" s="17">
        <v>0.33333333333333298</v>
      </c>
      <c r="AN2631" s="17">
        <v>0.33481877707843533</v>
      </c>
      <c r="AO2631" s="17">
        <v>0.40481622176695226</v>
      </c>
      <c r="AP2631" s="17">
        <v>0.33333333333333298</v>
      </c>
      <c r="AQ2631" s="17">
        <v>7.312330227803348</v>
      </c>
      <c r="AR2631" s="17">
        <v>2.2444243630026963</v>
      </c>
      <c r="AS2631" s="17">
        <v>4.6292120430872297</v>
      </c>
      <c r="AT2631" s="17">
        <v>6.7370882238209173</v>
      </c>
      <c r="AU2631" s="17">
        <v>-1</v>
      </c>
      <c r="AV2631" s="17">
        <v>-1</v>
      </c>
      <c r="AW2631" s="17">
        <v>-1</v>
      </c>
      <c r="AX2631" s="17">
        <v>-1</v>
      </c>
      <c r="AY2631" s="17">
        <v>1.6045490242891671E-2</v>
      </c>
      <c r="AZ2631" s="17">
        <v>0.27234148443519973</v>
      </c>
      <c r="BA2631" s="17">
        <v>0.30224144047285956</v>
      </c>
      <c r="BB2631" s="17">
        <v>0.1489097239995541</v>
      </c>
      <c r="BC2631" s="17">
        <v>0.16583061731625434</v>
      </c>
      <c r="BD2631" s="17">
        <v>5.1472316833606753</v>
      </c>
      <c r="BE2631" s="17">
        <v>5.5985949109016619</v>
      </c>
      <c r="BF2631" s="17">
        <v>-1</v>
      </c>
      <c r="BG2631" s="22">
        <v>59.283507248808064</v>
      </c>
    </row>
    <row r="2632" spans="1:100" x14ac:dyDescent="0.25">
      <c r="A2632">
        <v>5974</v>
      </c>
      <c r="B2632" t="s">
        <v>2349</v>
      </c>
      <c r="C2632" s="48">
        <v>3</v>
      </c>
      <c r="D2632" s="22">
        <v>1433.6225219063872</v>
      </c>
      <c r="E2632" s="17">
        <v>36.369310381373566</v>
      </c>
      <c r="F2632" s="17">
        <v>-96.396019485438586</v>
      </c>
      <c r="G2632" s="17">
        <v>0.29620282338008402</v>
      </c>
      <c r="H2632" s="17">
        <v>4.8723927418362409</v>
      </c>
      <c r="I2632" s="17">
        <v>16.540382115830067</v>
      </c>
      <c r="J2632" s="17">
        <v>2.6721063111060341</v>
      </c>
      <c r="K2632" s="17">
        <v>-1.0000000000000016</v>
      </c>
      <c r="L2632" s="17">
        <v>-1.0000000000000016</v>
      </c>
      <c r="M2632" s="17">
        <v>-1.0000000000000016</v>
      </c>
      <c r="N2632" s="17">
        <v>0.46264473315718252</v>
      </c>
      <c r="O2632" s="17">
        <v>-1.0000000000000016</v>
      </c>
      <c r="P2632" s="17">
        <v>-1.0000000000000016</v>
      </c>
      <c r="Q2632" s="17">
        <v>4.1271785365521261</v>
      </c>
      <c r="R2632" s="17">
        <v>-1.0000000000000016</v>
      </c>
      <c r="S2632" s="17">
        <v>0.58261300261671845</v>
      </c>
      <c r="T2632" s="17">
        <v>4.2241084694329988E-2</v>
      </c>
      <c r="U2632" s="17">
        <v>-0.21000589997466101</v>
      </c>
      <c r="V2632" s="17">
        <v>-1.6638746783358942</v>
      </c>
      <c r="W2632" s="17">
        <v>0.74521420528411564</v>
      </c>
      <c r="X2632" s="17">
        <v>0.91258915978690414</v>
      </c>
      <c r="Y2632" s="17">
        <v>4.5409712992118649E-2</v>
      </c>
      <c r="Z2632" s="17">
        <v>28.472885274955274</v>
      </c>
      <c r="AA2632" s="17">
        <v>-0.4196203726031964</v>
      </c>
      <c r="AB2632" s="17">
        <v>1.5409149516008687</v>
      </c>
      <c r="AC2632" s="17">
        <v>-12.871319580576511</v>
      </c>
      <c r="AD2632" s="17">
        <v>-0.54712350793819775</v>
      </c>
      <c r="AE2632" s="17">
        <v>-0.3508668661919061</v>
      </c>
      <c r="AF2632" s="17">
        <v>16.79161377978771</v>
      </c>
      <c r="AG2632" s="17">
        <v>-65.981908544431008</v>
      </c>
      <c r="AH2632" s="17">
        <v>-0.25841092363419904</v>
      </c>
      <c r="AI2632" s="17">
        <v>-0.19548744365653659</v>
      </c>
      <c r="AJ2632" s="17">
        <v>0.33333333333333298</v>
      </c>
      <c r="AK2632" s="17">
        <v>3.0331162161117704E-2</v>
      </c>
      <c r="AL2632" s="17">
        <v>0.32896826552450897</v>
      </c>
      <c r="AM2632" s="17">
        <v>0.33333333333333298</v>
      </c>
      <c r="AN2632" s="17">
        <v>-0.24367720015621469</v>
      </c>
      <c r="AO2632" s="17">
        <v>-0.18372715465950246</v>
      </c>
      <c r="AP2632" s="17">
        <v>0.33333333333333298</v>
      </c>
      <c r="AQ2632" s="17">
        <v>-0.25123166395764873</v>
      </c>
      <c r="AR2632" s="17">
        <v>1.4137563047976296</v>
      </c>
      <c r="AS2632" s="17">
        <v>0.77168951937233254</v>
      </c>
      <c r="AT2632" s="17">
        <v>0.48666048693607133</v>
      </c>
      <c r="AU2632" s="17">
        <v>-1.0000000000000016</v>
      </c>
      <c r="AV2632" s="17">
        <v>-1.0000000000000016</v>
      </c>
      <c r="AW2632" s="17">
        <v>-1.0000000000000016</v>
      </c>
      <c r="AX2632" s="17">
        <v>-1.0000000000000016</v>
      </c>
      <c r="AY2632" s="17">
        <v>-3.2192168802426639E-3</v>
      </c>
      <c r="AZ2632" s="17">
        <v>-0.14739189806049938</v>
      </c>
      <c r="BA2632" s="17">
        <v>0.4282962771650779</v>
      </c>
      <c r="BB2632" s="17">
        <v>0.38343568826677621</v>
      </c>
      <c r="BC2632" s="17">
        <v>0.4052118609136105</v>
      </c>
      <c r="BD2632" s="17">
        <v>8.8489327163669014</v>
      </c>
      <c r="BE2632" s="17">
        <v>12.271777908665655</v>
      </c>
      <c r="BF2632" s="17">
        <v>-1.0000000000000016</v>
      </c>
      <c r="CU2632" t="e">
        <v>#N/A</v>
      </c>
      <c r="CV2632" t="e">
        <v>#N/A</v>
      </c>
    </row>
    <row r="2633" spans="1:100" x14ac:dyDescent="0.25">
      <c r="A2633">
        <v>5975</v>
      </c>
      <c r="B2633" t="s">
        <v>2350</v>
      </c>
      <c r="C2633" s="48">
        <v>3</v>
      </c>
      <c r="D2633" s="22">
        <v>1512.3315434502053</v>
      </c>
      <c r="E2633" s="17">
        <v>86.50330899591161</v>
      </c>
      <c r="F2633" s="17">
        <v>8.7620580935453987</v>
      </c>
      <c r="G2633" s="17">
        <v>0.65500930364197019</v>
      </c>
      <c r="H2633" s="17">
        <v>6.0708921740439754</v>
      </c>
      <c r="I2633" s="17">
        <v>54.975123643984034</v>
      </c>
      <c r="J2633" s="17">
        <v>10.650170118291502</v>
      </c>
      <c r="K2633" s="17">
        <v>-1.0000000000000007</v>
      </c>
      <c r="L2633" s="17">
        <v>-1.0000000000000007</v>
      </c>
      <c r="M2633" s="17">
        <v>-1.0000000000000007</v>
      </c>
      <c r="N2633" s="17">
        <v>0.45759012110242597</v>
      </c>
      <c r="O2633" s="17">
        <v>-1.0000000000000007</v>
      </c>
      <c r="P2633" s="17">
        <v>-1.0000000000000007</v>
      </c>
      <c r="Q2633" s="17">
        <v>5.1961069209585373</v>
      </c>
      <c r="R2633" s="17">
        <v>-1.0000000000000007</v>
      </c>
      <c r="S2633" s="17">
        <v>0.4808886508552872</v>
      </c>
      <c r="T2633" s="17">
        <v>5.9404061715638494E-2</v>
      </c>
      <c r="U2633" s="17">
        <v>-4.3496024312570075E-2</v>
      </c>
      <c r="V2633" s="17">
        <v>4.727094858830766E-2</v>
      </c>
      <c r="W2633" s="17">
        <v>0.87478525308543453</v>
      </c>
      <c r="X2633" s="17">
        <v>-4.5364739291159371</v>
      </c>
      <c r="Y2633" s="17">
        <v>0.15646910301579506</v>
      </c>
      <c r="Z2633" s="17">
        <v>41.141258714251947</v>
      </c>
      <c r="AA2633" s="17">
        <v>2.4661919985181995</v>
      </c>
      <c r="AB2633" s="17">
        <v>0.9224858396265132</v>
      </c>
      <c r="AC2633" s="17">
        <v>4.5691930448875508</v>
      </c>
      <c r="AD2633" s="17">
        <v>4.0105695741630063</v>
      </c>
      <c r="AE2633" s="17">
        <v>-0.97946916849526633</v>
      </c>
      <c r="AF2633" s="17">
        <v>45.653468430270749</v>
      </c>
      <c r="AG2633" s="17">
        <v>-8.6033615493811677</v>
      </c>
      <c r="AH2633" s="17">
        <v>1.0549598124236328</v>
      </c>
      <c r="AI2633" s="17">
        <v>0.98989425742886294</v>
      </c>
      <c r="AJ2633" s="17">
        <v>0.33333333333333298</v>
      </c>
      <c r="AK2633" s="17">
        <v>0.60168230210802376</v>
      </c>
      <c r="AL2633" s="17">
        <v>0.65428171967012561</v>
      </c>
      <c r="AM2633" s="17">
        <v>0.33333333333333298</v>
      </c>
      <c r="AN2633" s="17">
        <v>-8.4731085790480928E-2</v>
      </c>
      <c r="AO2633" s="17">
        <v>0.22015506564366488</v>
      </c>
      <c r="AP2633" s="17">
        <v>0.33333333333333298</v>
      </c>
      <c r="AQ2633" s="17">
        <v>9.3216552137132673</v>
      </c>
      <c r="AR2633" s="17">
        <v>3.0545145338991659</v>
      </c>
      <c r="AS2633" s="17">
        <v>1.5788325633121001</v>
      </c>
      <c r="AT2633" s="17">
        <v>6.0168230210802367</v>
      </c>
      <c r="AU2633" s="17">
        <v>-1.0000000000000007</v>
      </c>
      <c r="AV2633" s="17">
        <v>-1.0000000000000007</v>
      </c>
      <c r="AW2633" s="17">
        <v>-1.0000000000000007</v>
      </c>
      <c r="AX2633" s="17">
        <v>-1.0000000000000007</v>
      </c>
      <c r="AY2633" s="17">
        <v>-2.2431914375614832E-2</v>
      </c>
      <c r="AZ2633" s="17">
        <v>0.31729455450542238</v>
      </c>
      <c r="BA2633" s="17">
        <v>4.1910777663913146E-3</v>
      </c>
      <c r="BB2633" s="17">
        <v>-0.15302466882118859</v>
      </c>
      <c r="BC2633" s="17">
        <v>0.59144670683040701</v>
      </c>
      <c r="BD2633" s="17">
        <v>-2.2391439480025999</v>
      </c>
      <c r="BE2633" s="17">
        <v>14.807123059592129</v>
      </c>
      <c r="BF2633" s="17">
        <v>-1.0000000000000007</v>
      </c>
      <c r="CU2633" t="e">
        <v>#N/A</v>
      </c>
      <c r="CV2633" t="e">
        <v>#N/A</v>
      </c>
    </row>
    <row r="2634" spans="1:100" x14ac:dyDescent="0.25">
      <c r="A2634">
        <v>5976</v>
      </c>
      <c r="B2634" t="s">
        <v>2351</v>
      </c>
      <c r="C2634" s="48">
        <v>2</v>
      </c>
      <c r="D2634" s="22">
        <v>1553.7777636718752</v>
      </c>
      <c r="E2634" s="17">
        <v>138.68084891348241</v>
      </c>
      <c r="F2634" s="17">
        <v>85.532756264217397</v>
      </c>
      <c r="G2634" s="17">
        <v>1.0504663534677994</v>
      </c>
      <c r="H2634" s="17">
        <v>12.119302366132164</v>
      </c>
      <c r="I2634" s="17">
        <v>101.9734092966699</v>
      </c>
      <c r="J2634" s="17">
        <v>23.534391224833026</v>
      </c>
      <c r="K2634" s="17">
        <v>-0.99999999999999867</v>
      </c>
      <c r="L2634" s="17">
        <v>-0.99999999999999867</v>
      </c>
      <c r="M2634" s="17">
        <v>-0.99999999999999867</v>
      </c>
      <c r="N2634" s="17">
        <v>0.4195602717931704</v>
      </c>
      <c r="O2634" s="17">
        <v>-0.99999999999999867</v>
      </c>
      <c r="P2634" s="17">
        <v>-0.99999999999999867</v>
      </c>
      <c r="Q2634" s="17">
        <v>5.6249947647088634</v>
      </c>
      <c r="R2634" s="17">
        <v>-0.99999999999999867</v>
      </c>
      <c r="S2634" s="17">
        <v>3.2791648986410404</v>
      </c>
      <c r="T2634" s="17">
        <v>0.38443455829656509</v>
      </c>
      <c r="U2634" s="17">
        <v>0.82612615185709215</v>
      </c>
      <c r="V2634" s="17">
        <v>0.91480539033943298</v>
      </c>
      <c r="W2634" s="17">
        <v>7.2983454004774808</v>
      </c>
      <c r="X2634" s="17">
        <v>6.2230500085426605</v>
      </c>
      <c r="Y2634" s="17">
        <v>0.31838469672157899</v>
      </c>
      <c r="Z2634" s="17">
        <v>52.955501691199139</v>
      </c>
      <c r="AA2634" s="17">
        <v>1.9823076629286644</v>
      </c>
      <c r="AB2634" s="17">
        <v>3.1443057314174712</v>
      </c>
      <c r="AC2634" s="17">
        <v>41.312549131955215</v>
      </c>
      <c r="AD2634" s="17">
        <v>2.4777363431178605</v>
      </c>
      <c r="AE2634" s="17">
        <v>2.024856329324372</v>
      </c>
      <c r="AF2634" s="17">
        <v>91.181147717772859</v>
      </c>
      <c r="AG2634" s="17">
        <v>64.899375970649459</v>
      </c>
      <c r="AH2634" s="17">
        <v>0.66192616011775662</v>
      </c>
      <c r="AI2634" s="17">
        <v>0.82487237093925692</v>
      </c>
      <c r="AJ2634" s="17">
        <v>0.33333333333333298</v>
      </c>
      <c r="AK2634" s="17">
        <v>1.2631597694664967</v>
      </c>
      <c r="AL2634" s="17">
        <v>1.2689886040431539</v>
      </c>
      <c r="AM2634" s="17">
        <v>0.33333333333333298</v>
      </c>
      <c r="AN2634" s="17">
        <v>0.86187896924642926</v>
      </c>
      <c r="AO2634" s="17">
        <v>0.98075139556144086</v>
      </c>
      <c r="AP2634" s="17">
        <v>0.33333333333333298</v>
      </c>
      <c r="AQ2634" s="17">
        <v>13.883126624867641</v>
      </c>
      <c r="AR2634" s="17">
        <v>2.2444243630026963</v>
      </c>
      <c r="AS2634" s="17">
        <v>12.99344487601053</v>
      </c>
      <c r="AT2634" s="17">
        <v>12.589038456684577</v>
      </c>
      <c r="AU2634" s="17">
        <v>-0.99999999999999867</v>
      </c>
      <c r="AV2634" s="17">
        <v>-0.99999999999999867</v>
      </c>
      <c r="AW2634" s="17">
        <v>-0.99999999999999867</v>
      </c>
      <c r="AX2634" s="17">
        <v>-0.99999999999999867</v>
      </c>
      <c r="AY2634" s="17">
        <v>0.10412936233685302</v>
      </c>
      <c r="AZ2634" s="17">
        <v>-0.33513396037813076</v>
      </c>
      <c r="BA2634" s="17">
        <v>0.88623014461961092</v>
      </c>
      <c r="BB2634" s="17">
        <v>-0.18939639619330995</v>
      </c>
      <c r="BC2634" s="17">
        <v>0.48964916346425469</v>
      </c>
      <c r="BD2634" s="17">
        <v>-3.8735194585645072</v>
      </c>
      <c r="BE2634" s="17">
        <v>14.313267600668013</v>
      </c>
      <c r="BF2634" s="17">
        <v>-0.99999999999999867</v>
      </c>
      <c r="BG2634" s="22">
        <v>175.65887814203688</v>
      </c>
    </row>
    <row r="2635" spans="1:100" x14ac:dyDescent="0.25">
      <c r="A2635">
        <v>5977</v>
      </c>
      <c r="B2635" t="s">
        <v>2352</v>
      </c>
      <c r="C2635" s="48">
        <v>3</v>
      </c>
      <c r="D2635" s="22">
        <v>1302.2269446265968</v>
      </c>
      <c r="E2635" s="17">
        <v>14.647125403025724</v>
      </c>
      <c r="F2635" s="17">
        <v>-143.55813387052586</v>
      </c>
      <c r="G2635" s="17">
        <v>-0.21216956156716324</v>
      </c>
      <c r="H2635" s="17">
        <v>0.93167748094777114</v>
      </c>
      <c r="I2635" s="17">
        <v>4.2740413206804382</v>
      </c>
      <c r="J2635" s="17">
        <v>-2.584843962037505</v>
      </c>
      <c r="K2635" s="17">
        <v>-0.99999999999999956</v>
      </c>
      <c r="L2635" s="17">
        <v>-0.99999999999999956</v>
      </c>
      <c r="M2635" s="17">
        <v>-0.99999999999999956</v>
      </c>
      <c r="N2635" s="17">
        <v>0.24553081250638303</v>
      </c>
      <c r="O2635" s="17">
        <v>-0.99999999999999956</v>
      </c>
      <c r="P2635" s="17">
        <v>-0.99999999999999956</v>
      </c>
      <c r="Q2635" s="17">
        <v>2.0516316499823635</v>
      </c>
      <c r="R2635" s="17">
        <v>-0.99999999999999956</v>
      </c>
      <c r="S2635" s="17">
        <v>-0.62171623735176429</v>
      </c>
      <c r="T2635" s="17">
        <v>-7.669230755996792E-2</v>
      </c>
      <c r="U2635" s="17">
        <v>6.1739152834467653E-2</v>
      </c>
      <c r="V2635" s="17">
        <v>-0.22897457339833152</v>
      </c>
      <c r="W2635" s="17">
        <v>-1.1199541690345931</v>
      </c>
      <c r="X2635" s="17">
        <v>-4.8791583265922727</v>
      </c>
      <c r="Y2635" s="17">
        <v>-0.14541597130114631</v>
      </c>
      <c r="Z2635" s="17">
        <v>20.597099140111172</v>
      </c>
      <c r="AA2635" s="17">
        <v>0.24196653320560516</v>
      </c>
      <c r="AB2635" s="17">
        <v>-0.71753934303213052</v>
      </c>
      <c r="AC2635" s="17">
        <v>-14.970946783263418</v>
      </c>
      <c r="AD2635" s="17">
        <v>-0.67647369009233704</v>
      </c>
      <c r="AE2635" s="17">
        <v>-0.4524483553272175</v>
      </c>
      <c r="AF2635" s="17">
        <v>4.4561646584884045</v>
      </c>
      <c r="AG2635" s="17">
        <v>-105.51879064699284</v>
      </c>
      <c r="AH2635" s="17">
        <v>-0.13336091436814707</v>
      </c>
      <c r="AI2635" s="17">
        <v>-5.4167715185810948E-2</v>
      </c>
      <c r="AJ2635" s="17">
        <v>0.33333333333333298</v>
      </c>
      <c r="AK2635" s="17">
        <v>-0.53464274177962035</v>
      </c>
      <c r="AL2635" s="17">
        <v>-0.16443218278160121</v>
      </c>
      <c r="AM2635" s="17">
        <v>0.33333333333333298</v>
      </c>
      <c r="AN2635" s="17">
        <v>-8.0339554331840674E-2</v>
      </c>
      <c r="AO2635" s="17">
        <v>0.18217523040581846</v>
      </c>
      <c r="AP2635" s="17">
        <v>0.33333333333333298</v>
      </c>
      <c r="AQ2635" s="17">
        <v>-0.18212333780796902</v>
      </c>
      <c r="AR2635" s="17">
        <v>1.3792784221976016</v>
      </c>
      <c r="AS2635" s="17">
        <v>1.3823050335610982</v>
      </c>
      <c r="AT2635" s="17">
        <v>-5.3464274177962068</v>
      </c>
      <c r="AU2635" s="17">
        <v>-0.99999999999999956</v>
      </c>
      <c r="AV2635" s="17">
        <v>-0.99999999999999956</v>
      </c>
      <c r="AW2635" s="17">
        <v>-0.99999999999999956</v>
      </c>
      <c r="AX2635" s="17">
        <v>-0.99999999999999956</v>
      </c>
      <c r="AY2635" s="17">
        <v>-9.6892974636717602E-3</v>
      </c>
      <c r="AZ2635" s="17">
        <v>0.79510594590224748</v>
      </c>
      <c r="BA2635" s="17">
        <v>0.64104561055150355</v>
      </c>
      <c r="BB2635" s="17">
        <v>0.54610728616987814</v>
      </c>
      <c r="BC2635" s="17">
        <v>0.35284090042710031</v>
      </c>
      <c r="BD2635" s="17">
        <v>17.628211883758194</v>
      </c>
      <c r="BE2635" s="17">
        <v>12.026250563435019</v>
      </c>
      <c r="BF2635" s="17">
        <v>-0.99999999999999956</v>
      </c>
      <c r="CU2635" t="e">
        <v>#N/A</v>
      </c>
      <c r="CV2635" t="e">
        <v>#N/A</v>
      </c>
    </row>
    <row r="2636" spans="1:100" x14ac:dyDescent="0.25">
      <c r="A2636">
        <v>5980</v>
      </c>
      <c r="B2636" t="s">
        <v>2353</v>
      </c>
      <c r="C2636" s="48">
        <v>2</v>
      </c>
      <c r="D2636" s="22">
        <v>1575.8169531250001</v>
      </c>
      <c r="E2636" s="17">
        <v>125.93535338923766</v>
      </c>
      <c r="F2636" s="17">
        <v>64.971166914556406</v>
      </c>
      <c r="G2636" s="17">
        <v>0.90755133496638418</v>
      </c>
      <c r="H2636" s="17">
        <v>10.815668069464504</v>
      </c>
      <c r="I2636" s="17">
        <v>91.964761605834838</v>
      </c>
      <c r="J2636" s="17">
        <v>21.062422707944009</v>
      </c>
      <c r="K2636" s="17">
        <v>-0.999999999999999</v>
      </c>
      <c r="L2636" s="17">
        <v>-0.999999999999999</v>
      </c>
      <c r="M2636" s="17">
        <v>-0.999999999999999</v>
      </c>
      <c r="N2636" s="17">
        <v>0.38394589629140369</v>
      </c>
      <c r="O2636" s="17">
        <v>-0.999999999999999</v>
      </c>
      <c r="P2636" s="17">
        <v>-0.999999999999999</v>
      </c>
      <c r="Q2636" s="17">
        <v>5.2424122700807079</v>
      </c>
      <c r="R2636" s="17">
        <v>-0.999999999999999</v>
      </c>
      <c r="S2636" s="17">
        <v>2.7801993676192813</v>
      </c>
      <c r="T2636" s="17">
        <v>0.32842886449151587</v>
      </c>
      <c r="U2636" s="17">
        <v>0.65830268895654975</v>
      </c>
      <c r="V2636" s="17">
        <v>0.69490239137942156</v>
      </c>
      <c r="W2636" s="17">
        <v>6.1840339266491853</v>
      </c>
      <c r="X2636" s="17">
        <v>4.8501161612825552</v>
      </c>
      <c r="Y2636" s="17">
        <v>0.26799687539956019</v>
      </c>
      <c r="Z2636" s="17">
        <v>48.329131748530145</v>
      </c>
      <c r="AA2636" s="17">
        <v>1.6415808537527952</v>
      </c>
      <c r="AB2636" s="17">
        <v>2.6531781524387998</v>
      </c>
      <c r="AC2636" s="17">
        <v>35.673896022632618</v>
      </c>
      <c r="AD2636" s="17">
        <v>2.047355459028962</v>
      </c>
      <c r="AE2636" s="17">
        <v>1.6644350047998471</v>
      </c>
      <c r="AF2636" s="17">
        <v>82.049015357218536</v>
      </c>
      <c r="AG2636" s="17">
        <v>49.296665752325325</v>
      </c>
      <c r="AH2636" s="17">
        <v>0.55397893279933519</v>
      </c>
      <c r="AI2636" s="17">
        <v>0.69715728778448294</v>
      </c>
      <c r="AJ2636" s="17">
        <v>0.33333333333333298</v>
      </c>
      <c r="AK2636" s="17">
        <v>1.119066412048114</v>
      </c>
      <c r="AL2636" s="17">
        <v>1.1431362055009417</v>
      </c>
      <c r="AM2636" s="17">
        <v>0.33333333333333298</v>
      </c>
      <c r="AN2636" s="17">
        <v>0.73197958757236425</v>
      </c>
      <c r="AO2636" s="17">
        <v>0.83880627416550879</v>
      </c>
      <c r="AP2636" s="17">
        <v>0.33333333333333298</v>
      </c>
      <c r="AQ2636" s="17">
        <v>12.263686565139569</v>
      </c>
      <c r="AR2636" s="17">
        <v>2.2444243630026963</v>
      </c>
      <c r="AS2636" s="17">
        <v>10.931994041134466</v>
      </c>
      <c r="AT2636" s="17">
        <v>11.146765395405655</v>
      </c>
      <c r="AU2636" s="17">
        <v>-0.999999999999999</v>
      </c>
      <c r="AV2636" s="17">
        <v>-0.999999999999999</v>
      </c>
      <c r="AW2636" s="17">
        <v>-0.999999999999999</v>
      </c>
      <c r="AX2636" s="17">
        <v>-0.999999999999999</v>
      </c>
      <c r="AY2636" s="17">
        <v>8.2420190044030728E-2</v>
      </c>
      <c r="AZ2636" s="17">
        <v>-0.18541541620419055</v>
      </c>
      <c r="BA2636" s="17">
        <v>0.74230014819688339</v>
      </c>
      <c r="BB2636" s="17">
        <v>-0.10601738847724673</v>
      </c>
      <c r="BC2636" s="17">
        <v>0.40984076673029568</v>
      </c>
      <c r="BD2636" s="17">
        <v>-1.6502629634160302</v>
      </c>
      <c r="BE2636" s="17">
        <v>12.165447274423968</v>
      </c>
      <c r="BF2636" s="17">
        <v>-0.999999999999999</v>
      </c>
      <c r="BG2636" s="22">
        <v>1362.7902722304671</v>
      </c>
    </row>
    <row r="2637" spans="1:100" x14ac:dyDescent="0.25">
      <c r="A2637">
        <v>5982</v>
      </c>
      <c r="B2637" t="s">
        <v>2354</v>
      </c>
      <c r="C2637" s="48">
        <v>2</v>
      </c>
      <c r="D2637" s="22">
        <v>1444.561767578125</v>
      </c>
      <c r="E2637" s="17">
        <v>97.4788236033814</v>
      </c>
      <c r="F2637" s="17">
        <v>19.063851764654071</v>
      </c>
      <c r="G2637" s="17">
        <v>0.58846876394388892</v>
      </c>
      <c r="H2637" s="17">
        <v>7.9050783538727893</v>
      </c>
      <c r="I2637" s="17">
        <v>69.61871938341865</v>
      </c>
      <c r="J2637" s="17">
        <v>15.543324168641082</v>
      </c>
      <c r="K2637" s="17">
        <v>-0.99999999999999967</v>
      </c>
      <c r="L2637" s="17">
        <v>-0.99999999999999967</v>
      </c>
      <c r="M2637" s="17">
        <v>-0.99999999999999967</v>
      </c>
      <c r="N2637" s="17">
        <v>0.30443062477113469</v>
      </c>
      <c r="O2637" s="17">
        <v>-0.99999999999999967</v>
      </c>
      <c r="P2637" s="17">
        <v>-0.99999999999999967</v>
      </c>
      <c r="Q2637" s="17">
        <v>4.3882304822307283</v>
      </c>
      <c r="R2637" s="17">
        <v>-0.99999999999999967</v>
      </c>
      <c r="S2637" s="17">
        <v>1.6661722614446361</v>
      </c>
      <c r="T2637" s="17">
        <v>0.20338643747019627</v>
      </c>
      <c r="U2637" s="17">
        <v>0.28360769481446668</v>
      </c>
      <c r="V2637" s="17">
        <v>0.20393079847421042</v>
      </c>
      <c r="W2637" s="17">
        <v>3.6961402558697376</v>
      </c>
      <c r="X2637" s="17">
        <v>1.7848031772365678</v>
      </c>
      <c r="Y2637" s="17">
        <v>0.15549732325842067</v>
      </c>
      <c r="Z2637" s="17">
        <v>37.999958290854686</v>
      </c>
      <c r="AA2637" s="17">
        <v>0.88084914460040165</v>
      </c>
      <c r="AB2637" s="17">
        <v>1.5566506338910111</v>
      </c>
      <c r="AC2637" s="17">
        <v>23.08462478933096</v>
      </c>
      <c r="AD2637" s="17">
        <v>1.0864554748704711</v>
      </c>
      <c r="AE2637" s="17">
        <v>0.85973187362067205</v>
      </c>
      <c r="AF2637" s="17">
        <v>61.659945663367239</v>
      </c>
      <c r="AG2637" s="17">
        <v>14.460908505912993</v>
      </c>
      <c r="AH2637" s="17">
        <v>0.31296802163907383</v>
      </c>
      <c r="AI2637" s="17">
        <v>0.41201120923589796</v>
      </c>
      <c r="AJ2637" s="17">
        <v>0.33333333333333298</v>
      </c>
      <c r="AK2637" s="17">
        <v>0.79735299498085421</v>
      </c>
      <c r="AL2637" s="17">
        <v>0.86214889347957357</v>
      </c>
      <c r="AM2637" s="17">
        <v>0.33333333333333298</v>
      </c>
      <c r="AN2637" s="17">
        <v>0.44195668365773744</v>
      </c>
      <c r="AO2637" s="17">
        <v>0.52188916668414398</v>
      </c>
      <c r="AP2637" s="17">
        <v>0.33333333333333298</v>
      </c>
      <c r="AQ2637" s="17">
        <v>8.6480056990328347</v>
      </c>
      <c r="AR2637" s="17">
        <v>2.2444243630026963</v>
      </c>
      <c r="AS2637" s="17">
        <v>6.3294474415815989</v>
      </c>
      <c r="AT2637" s="17">
        <v>7.9266405874254033</v>
      </c>
      <c r="AU2637" s="17">
        <v>-0.99999999999999967</v>
      </c>
      <c r="AV2637" s="17">
        <v>-0.99999999999999967</v>
      </c>
      <c r="AW2637" s="17">
        <v>-0.99999999999999967</v>
      </c>
      <c r="AX2637" s="17">
        <v>-0.99999999999999967</v>
      </c>
      <c r="AY2637" s="17">
        <v>3.39506968962867E-2</v>
      </c>
      <c r="AZ2637" s="17">
        <v>0.14885720612551098</v>
      </c>
      <c r="BA2637" s="17">
        <v>0.42095146289151297</v>
      </c>
      <c r="BB2637" s="17">
        <v>8.014071044279425E-2</v>
      </c>
      <c r="BC2637" s="17">
        <v>0.23165467624042338</v>
      </c>
      <c r="BD2637" s="17">
        <v>3.3135428419718265</v>
      </c>
      <c r="BE2637" s="17">
        <v>7.3700658024232624</v>
      </c>
      <c r="BF2637" s="17">
        <v>-0.99999999999999967</v>
      </c>
      <c r="BG2637" s="22">
        <v>81.212323400989817</v>
      </c>
    </row>
    <row r="2638" spans="1:100" x14ac:dyDescent="0.25">
      <c r="A2638">
        <v>5983</v>
      </c>
      <c r="B2638" t="s">
        <v>2355</v>
      </c>
      <c r="C2638" s="48">
        <v>2</v>
      </c>
      <c r="D2638" s="22">
        <v>1442.216083984375</v>
      </c>
      <c r="E2638" s="17">
        <v>27.750397802804855</v>
      </c>
      <c r="F2638" s="17">
        <v>-93.425086353326208</v>
      </c>
      <c r="G2638" s="17">
        <v>-0.19339485559195951</v>
      </c>
      <c r="H2638" s="17">
        <v>0.77311811322423818</v>
      </c>
      <c r="I2638" s="17">
        <v>14.86311992108552</v>
      </c>
      <c r="J2638" s="17">
        <v>2.0196072614892255</v>
      </c>
      <c r="K2638" s="17">
        <v>-1.0000000000000013</v>
      </c>
      <c r="L2638" s="17">
        <v>-1.0000000000000013</v>
      </c>
      <c r="M2638" s="17">
        <v>-1.0000000000000013</v>
      </c>
      <c r="N2638" s="17">
        <v>0.10959046850691087</v>
      </c>
      <c r="O2638" s="17">
        <v>-1.0000000000000013</v>
      </c>
      <c r="P2638" s="17">
        <v>-1.0000000000000013</v>
      </c>
      <c r="Q2638" s="17">
        <v>2.2951870977241384</v>
      </c>
      <c r="R2638" s="17">
        <v>-1.0000000000000013</v>
      </c>
      <c r="S2638" s="17">
        <v>-1.0635828069804221</v>
      </c>
      <c r="T2638" s="17">
        <v>-0.10301113314341018</v>
      </c>
      <c r="U2638" s="17">
        <v>-0.63452576325284582</v>
      </c>
      <c r="V2638" s="17">
        <v>-0.99912089277935701</v>
      </c>
      <c r="W2638" s="17">
        <v>-2.4000672061129205</v>
      </c>
      <c r="X2638" s="17">
        <v>-5.7262830504955753</v>
      </c>
      <c r="Y2638" s="17">
        <v>-0.12016582797973363</v>
      </c>
      <c r="Z2638" s="17">
        <v>12.689879709776708</v>
      </c>
      <c r="AA2638" s="17">
        <v>-0.98320894452553254</v>
      </c>
      <c r="AB2638" s="17">
        <v>-1.1302243396467766</v>
      </c>
      <c r="AC2638" s="17">
        <v>-7.7634818378838375</v>
      </c>
      <c r="AD2638" s="17">
        <v>-1.268084722102967</v>
      </c>
      <c r="AE2638" s="17">
        <v>-1.1120715400832499</v>
      </c>
      <c r="AF2638" s="17">
        <v>11.699611638481329</v>
      </c>
      <c r="AG2638" s="17">
        <v>-70.89885013797705</v>
      </c>
      <c r="AH2638" s="17">
        <v>-0.27759279383746266</v>
      </c>
      <c r="AI2638" s="17">
        <v>-0.2866961640813756</v>
      </c>
      <c r="AJ2638" s="17">
        <v>0.33333333333333298</v>
      </c>
      <c r="AK2638" s="17">
        <v>9.0428847939825197E-3</v>
      </c>
      <c r="AL2638" s="17">
        <v>0.17363194905145762</v>
      </c>
      <c r="AM2638" s="17">
        <v>0.33333333333333298</v>
      </c>
      <c r="AN2638" s="17">
        <v>-0.26870061321793964</v>
      </c>
      <c r="AO2638" s="17">
        <v>-0.25466831169577814</v>
      </c>
      <c r="AP2638" s="17">
        <v>0.33333333333333298</v>
      </c>
      <c r="AQ2638" s="17">
        <v>-0.21167385037577713</v>
      </c>
      <c r="AR2638" s="17">
        <v>2.2444243630026963</v>
      </c>
      <c r="AS2638" s="17">
        <v>-4.9483974494046841</v>
      </c>
      <c r="AT2638" s="17">
        <v>3.6211380788729208E-2</v>
      </c>
      <c r="AU2638" s="17">
        <v>-1.0000000000000013</v>
      </c>
      <c r="AV2638" s="17">
        <v>-1.0000000000000013</v>
      </c>
      <c r="AW2638" s="17">
        <v>-1.0000000000000013</v>
      </c>
      <c r="AX2638" s="17">
        <v>-1.0000000000000013</v>
      </c>
      <c r="AY2638" s="17">
        <v>-8.4816471201062768E-2</v>
      </c>
      <c r="AZ2638" s="17">
        <v>0.96794175082166922</v>
      </c>
      <c r="BA2638" s="17">
        <v>-0.36646492723225232</v>
      </c>
      <c r="BB2638" s="17">
        <v>0.53629299905298744</v>
      </c>
      <c r="BC2638" s="17">
        <v>-0.2049634104664558</v>
      </c>
      <c r="BD2638" s="17">
        <v>15.476598822237184</v>
      </c>
      <c r="BE2638" s="17">
        <v>-4.3802918016882062</v>
      </c>
      <c r="BF2638" s="17">
        <v>-1.0000000000000013</v>
      </c>
      <c r="BG2638" s="22">
        <v>442.78414076988753</v>
      </c>
    </row>
    <row r="2639" spans="1:100" x14ac:dyDescent="0.25">
      <c r="A2639">
        <v>5985</v>
      </c>
      <c r="B2639" t="s">
        <v>2356</v>
      </c>
      <c r="C2639" s="48">
        <v>2</v>
      </c>
      <c r="D2639" s="22">
        <v>1573.4781835937499</v>
      </c>
      <c r="E2639" s="17">
        <v>124.92934491820625</v>
      </c>
      <c r="F2639" s="17">
        <v>63.348230166096471</v>
      </c>
      <c r="G2639" s="17">
        <v>0.89627097956736923</v>
      </c>
      <c r="H2639" s="17">
        <v>10.712771548644263</v>
      </c>
      <c r="I2639" s="17">
        <v>91.174773932040893</v>
      </c>
      <c r="J2639" s="17">
        <v>20.867308970437076</v>
      </c>
      <c r="K2639" s="17">
        <v>-0.999999999999999</v>
      </c>
      <c r="L2639" s="17">
        <v>-0.999999999999999</v>
      </c>
      <c r="M2639" s="17">
        <v>-0.999999999999999</v>
      </c>
      <c r="N2639" s="17">
        <v>0.38113483544428972</v>
      </c>
      <c r="O2639" s="17">
        <v>-0.999999999999999</v>
      </c>
      <c r="P2639" s="17">
        <v>-0.999999999999999</v>
      </c>
      <c r="Q2639" s="17">
        <v>5.2122148383894782</v>
      </c>
      <c r="R2639" s="17">
        <v>-0.999999999999999</v>
      </c>
      <c r="S2639" s="17">
        <v>2.7408157634270607</v>
      </c>
      <c r="T2639" s="17">
        <v>0.3240083064765924</v>
      </c>
      <c r="U2639" s="17">
        <v>0.64505629732002068</v>
      </c>
      <c r="V2639" s="17">
        <v>0.67754533536397155</v>
      </c>
      <c r="W2639" s="17">
        <v>6.0960807529254666</v>
      </c>
      <c r="X2639" s="17">
        <v>4.7417497915418014</v>
      </c>
      <c r="Y2639" s="17">
        <v>0.26401973892884834</v>
      </c>
      <c r="Z2639" s="17">
        <v>47.963970006203468</v>
      </c>
      <c r="AA2639" s="17">
        <v>1.6146871126905982</v>
      </c>
      <c r="AB2639" s="17">
        <v>2.6144132018042914</v>
      </c>
      <c r="AC2639" s="17">
        <v>35.228834252974806</v>
      </c>
      <c r="AD2639" s="17">
        <v>2.0133852760462898</v>
      </c>
      <c r="AE2639" s="17">
        <v>1.6359867655829163</v>
      </c>
      <c r="AF2639" s="17">
        <v>81.3282114860923</v>
      </c>
      <c r="AG2639" s="17">
        <v>48.065135866270722</v>
      </c>
      <c r="AH2639" s="17">
        <v>0.54545860301693372</v>
      </c>
      <c r="AI2639" s="17">
        <v>0.68707667104519787</v>
      </c>
      <c r="AJ2639" s="17">
        <v>0.33333333333333298</v>
      </c>
      <c r="AK2639" s="17">
        <v>1.1076930497565884</v>
      </c>
      <c r="AL2639" s="17">
        <v>1.1332026114094254</v>
      </c>
      <c r="AM2639" s="17">
        <v>0.33333333333333298</v>
      </c>
      <c r="AN2639" s="17">
        <v>0.72172656303539973</v>
      </c>
      <c r="AO2639" s="17">
        <v>0.82760247324036962</v>
      </c>
      <c r="AP2639" s="17">
        <v>0.33333333333333298</v>
      </c>
      <c r="AQ2639" s="17">
        <v>12.13586333415455</v>
      </c>
      <c r="AR2639" s="17">
        <v>2.2444243630026963</v>
      </c>
      <c r="AS2639" s="17">
        <v>10.769282673925932</v>
      </c>
      <c r="AT2639" s="17">
        <v>11.032926046089891</v>
      </c>
      <c r="AU2639" s="17">
        <v>-0.999999999999999</v>
      </c>
      <c r="AV2639" s="17">
        <v>-0.999999999999999</v>
      </c>
      <c r="AW2639" s="17">
        <v>-0.999999999999999</v>
      </c>
      <c r="AX2639" s="17">
        <v>-0.999999999999999</v>
      </c>
      <c r="AY2639" s="17">
        <v>8.0706673987780433E-2</v>
      </c>
      <c r="AZ2639" s="17">
        <v>-0.17359805504918752</v>
      </c>
      <c r="BA2639" s="17">
        <v>0.73093968007217591</v>
      </c>
      <c r="BB2639" s="17">
        <v>-9.9436240815392762E-2</v>
      </c>
      <c r="BC2639" s="17">
        <v>0.40354144921682017</v>
      </c>
      <c r="BD2639" s="17">
        <v>-1.4747801928057829</v>
      </c>
      <c r="BE2639" s="17">
        <v>11.995918719151653</v>
      </c>
      <c r="BF2639" s="17">
        <v>-0.999999999999999</v>
      </c>
      <c r="BG2639" s="22">
        <v>2057.0163614913895</v>
      </c>
    </row>
    <row r="2640" spans="1:100" x14ac:dyDescent="0.25">
      <c r="A2640">
        <v>5986</v>
      </c>
      <c r="B2640" t="s">
        <v>3104</v>
      </c>
      <c r="C2640" s="48">
        <v>2</v>
      </c>
      <c r="D2640" s="22">
        <v>1533.221708984375</v>
      </c>
      <c r="E2640" s="17">
        <v>83.813173078260434</v>
      </c>
      <c r="F2640" s="17">
        <v>-2.9821717704071093</v>
      </c>
      <c r="G2640" s="17">
        <v>0.43523606350345095</v>
      </c>
      <c r="H2640" s="17">
        <v>6.5073287978093148</v>
      </c>
      <c r="I2640" s="17">
        <v>58.887502122243085</v>
      </c>
      <c r="J2640" s="17">
        <v>12.892893057771531</v>
      </c>
      <c r="K2640" s="17">
        <v>-1</v>
      </c>
      <c r="L2640" s="17">
        <v>-1</v>
      </c>
      <c r="M2640" s="17">
        <v>-1</v>
      </c>
      <c r="N2640" s="17">
        <v>0.26624508633115995</v>
      </c>
      <c r="O2640" s="17">
        <v>-1</v>
      </c>
      <c r="P2640" s="17">
        <v>-1</v>
      </c>
      <c r="Q2640" s="17">
        <v>3.9780276259610692</v>
      </c>
      <c r="R2640" s="17">
        <v>-1</v>
      </c>
      <c r="S2640" s="17">
        <v>1.1311841506996192</v>
      </c>
      <c r="T2640" s="17">
        <v>0.14333743917892838</v>
      </c>
      <c r="U2640" s="17">
        <v>0.10366829665204669</v>
      </c>
      <c r="V2640" s="17">
        <v>-3.1847993138650707E-2</v>
      </c>
      <c r="W2640" s="17">
        <v>2.5013815939955601</v>
      </c>
      <c r="X2640" s="17">
        <v>0.31275102241238778</v>
      </c>
      <c r="Y2640" s="17">
        <v>0.10147177708808051</v>
      </c>
      <c r="Z2640" s="17">
        <v>33.039589765662747</v>
      </c>
      <c r="AA2640" s="17">
        <v>0.51552372513124178</v>
      </c>
      <c r="AB2640" s="17">
        <v>1.0300663324172574</v>
      </c>
      <c r="AC2640" s="17">
        <v>17.038891794657498</v>
      </c>
      <c r="AD2640" s="17">
        <v>0.62500344709613331</v>
      </c>
      <c r="AE2640" s="17">
        <v>0.47329010261348081</v>
      </c>
      <c r="AF2640" s="17">
        <v>51.868523340783327</v>
      </c>
      <c r="AG2640" s="17">
        <v>-2.2682319722079156</v>
      </c>
      <c r="AH2640" s="17">
        <v>0.19722759547178653</v>
      </c>
      <c r="AI2640" s="17">
        <v>0.27507579626117756</v>
      </c>
      <c r="AJ2640" s="17">
        <v>0.33333333333333298</v>
      </c>
      <c r="AK2640" s="17">
        <v>0.64285688600453028</v>
      </c>
      <c r="AL2640" s="17">
        <v>0.72721064074906416</v>
      </c>
      <c r="AM2640" s="17">
        <v>0.33333333333333298</v>
      </c>
      <c r="AN2640" s="17">
        <v>0.30267927776870546</v>
      </c>
      <c r="AO2640" s="17">
        <v>0.36969638461044552</v>
      </c>
      <c r="AP2640" s="17">
        <v>0.33333333333333298</v>
      </c>
      <c r="AQ2640" s="17">
        <v>6.9116509327134397</v>
      </c>
      <c r="AR2640" s="17">
        <v>2.2444243630026963</v>
      </c>
      <c r="AS2640" s="17">
        <v>4.1191711419628394</v>
      </c>
      <c r="AT2640" s="17">
        <v>6.380243306931904</v>
      </c>
      <c r="AU2640" s="17">
        <v>-1</v>
      </c>
      <c r="AV2640" s="17">
        <v>-1</v>
      </c>
      <c r="AW2640" s="17">
        <v>-1</v>
      </c>
      <c r="AX2640" s="17">
        <v>-1</v>
      </c>
      <c r="AY2640" s="17">
        <v>1.0674241212079145E-2</v>
      </c>
      <c r="AZ2640" s="17">
        <v>0.30938460954572378</v>
      </c>
      <c r="BA2640" s="17">
        <v>0.266630508680401</v>
      </c>
      <c r="BB2640" s="17">
        <v>0.16953922605261429</v>
      </c>
      <c r="BC2640" s="17">
        <v>0.1460845501780931</v>
      </c>
      <c r="BD2640" s="17">
        <v>5.6973062847199447</v>
      </c>
      <c r="BE2640" s="17">
        <v>5.0671846069946778</v>
      </c>
      <c r="BF2640" s="17">
        <v>-1</v>
      </c>
      <c r="BG2640" s="22">
        <v>459.92870422710826</v>
      </c>
    </row>
    <row r="2641" spans="1:100" x14ac:dyDescent="0.25">
      <c r="A2641">
        <v>5987</v>
      </c>
      <c r="B2641" t="s">
        <v>3105</v>
      </c>
      <c r="C2641" s="48">
        <v>2</v>
      </c>
      <c r="D2641" s="22">
        <v>1503.78099609375</v>
      </c>
      <c r="E2641" s="17">
        <v>97.371363277484534</v>
      </c>
      <c r="F2641" s="17">
        <v>18.890492079401419</v>
      </c>
      <c r="G2641" s="17">
        <v>0.58726381318818821</v>
      </c>
      <c r="H2641" s="17">
        <v>7.8940871008372557</v>
      </c>
      <c r="I2641" s="17">
        <v>69.534334077206097</v>
      </c>
      <c r="J2641" s="17">
        <v>15.522482409925118</v>
      </c>
      <c r="K2641" s="17">
        <v>-0.99999999999999967</v>
      </c>
      <c r="L2641" s="17">
        <v>-0.99999999999999967</v>
      </c>
      <c r="M2641" s="17">
        <v>-0.99999999999999967</v>
      </c>
      <c r="N2641" s="17">
        <v>0.3041303514399995</v>
      </c>
      <c r="O2641" s="17">
        <v>-0.99999999999999967</v>
      </c>
      <c r="P2641" s="17">
        <v>-0.99999999999999967</v>
      </c>
      <c r="Q2641" s="17">
        <v>4.3850048375724269</v>
      </c>
      <c r="R2641" s="17">
        <v>-0.99999999999999967</v>
      </c>
      <c r="S2641" s="17">
        <v>1.6619653635274145</v>
      </c>
      <c r="T2641" s="17">
        <v>0.2029142400497882</v>
      </c>
      <c r="U2641" s="17">
        <v>0.28219273499731967</v>
      </c>
      <c r="V2641" s="17">
        <v>0.2020767436131036</v>
      </c>
      <c r="W2641" s="17">
        <v>3.6867452289050795</v>
      </c>
      <c r="X2641" s="17">
        <v>1.7732276430895615</v>
      </c>
      <c r="Y2641" s="17">
        <v>0.15507249146665569</v>
      </c>
      <c r="Z2641" s="17">
        <v>37.960952257639818</v>
      </c>
      <c r="AA2641" s="17">
        <v>0.87797639525250926</v>
      </c>
      <c r="AB2641" s="17">
        <v>1.5525098196250144</v>
      </c>
      <c r="AC2641" s="17">
        <v>23.037083954249688</v>
      </c>
      <c r="AD2641" s="17">
        <v>1.0828268305407156</v>
      </c>
      <c r="AE2641" s="17">
        <v>0.85669307509613357</v>
      </c>
      <c r="AF2641" s="17">
        <v>61.582950467869992</v>
      </c>
      <c r="AG2641" s="17">
        <v>14.329358318496103</v>
      </c>
      <c r="AH2641" s="17">
        <v>0.31205789270723006</v>
      </c>
      <c r="AI2641" s="17">
        <v>0.41093441277618781</v>
      </c>
      <c r="AJ2641" s="17">
        <v>0.33333333333333298</v>
      </c>
      <c r="AK2641" s="17">
        <v>0.7961381093674782</v>
      </c>
      <c r="AL2641" s="17">
        <v>0.86108780176003052</v>
      </c>
      <c r="AM2641" s="17">
        <v>0.33333333333333298</v>
      </c>
      <c r="AN2641" s="17">
        <v>0.44086147085397132</v>
      </c>
      <c r="AO2641" s="17">
        <v>0.52069239336327455</v>
      </c>
      <c r="AP2641" s="17">
        <v>0.33333333333333298</v>
      </c>
      <c r="AQ2641" s="17">
        <v>8.6343518119589433</v>
      </c>
      <c r="AR2641" s="17">
        <v>2.2444243630026963</v>
      </c>
      <c r="AS2641" s="17">
        <v>6.3120668557805395</v>
      </c>
      <c r="AT2641" s="17">
        <v>7.9144804377550759</v>
      </c>
      <c r="AU2641" s="17">
        <v>-0.99999999999999967</v>
      </c>
      <c r="AV2641" s="17">
        <v>-0.99999999999999967</v>
      </c>
      <c r="AW2641" s="17">
        <v>-0.99999999999999967</v>
      </c>
      <c r="AX2641" s="17">
        <v>-0.99999999999999967</v>
      </c>
      <c r="AY2641" s="17">
        <v>3.3767661664341392E-2</v>
      </c>
      <c r="AZ2641" s="17">
        <v>0.15011951903591389</v>
      </c>
      <c r="BA2641" s="17">
        <v>0.41973795461382379</v>
      </c>
      <c r="BB2641" s="17">
        <v>8.0843698829952834E-2</v>
      </c>
      <c r="BC2641" s="17">
        <v>0.23098179252978035</v>
      </c>
      <c r="BD2641" s="17">
        <v>3.3322876500545346</v>
      </c>
      <c r="BE2641" s="17">
        <v>7.3519570147510178</v>
      </c>
      <c r="BF2641" s="17">
        <v>-0.99999999999999967</v>
      </c>
      <c r="BG2641" s="22">
        <v>674.63617672267924</v>
      </c>
    </row>
    <row r="2642" spans="1:100" x14ac:dyDescent="0.25">
      <c r="A2642">
        <v>5988</v>
      </c>
      <c r="B2642" t="s">
        <v>2357</v>
      </c>
      <c r="C2642" s="48">
        <v>2</v>
      </c>
      <c r="D2642" s="22">
        <v>1475.4395507812501</v>
      </c>
      <c r="E2642" s="17">
        <v>35.765887251010348</v>
      </c>
      <c r="F2642" s="17">
        <v>-80.494149132640288</v>
      </c>
      <c r="G2642" s="17">
        <v>-0.10351731253299196</v>
      </c>
      <c r="H2642" s="17">
        <v>1.5929581052733184</v>
      </c>
      <c r="I2642" s="17">
        <v>21.157438553428264</v>
      </c>
      <c r="J2642" s="17">
        <v>3.574198648362291</v>
      </c>
      <c r="K2642" s="17">
        <v>-1.0000000000000013</v>
      </c>
      <c r="L2642" s="17">
        <v>-1.0000000000000013</v>
      </c>
      <c r="M2642" s="17">
        <v>-1.0000000000000013</v>
      </c>
      <c r="N2642" s="17">
        <v>0.13198792261105444</v>
      </c>
      <c r="O2642" s="17">
        <v>-1.0000000000000013</v>
      </c>
      <c r="P2642" s="17">
        <v>-1.0000000000000013</v>
      </c>
      <c r="Q2642" s="17">
        <v>2.5357886453788989</v>
      </c>
      <c r="R2642" s="17">
        <v>-1.0000000000000013</v>
      </c>
      <c r="S2642" s="17">
        <v>-0.74978936196956947</v>
      </c>
      <c r="T2642" s="17">
        <v>-6.7789823239855024E-2</v>
      </c>
      <c r="U2642" s="17">
        <v>-0.52898359790652716</v>
      </c>
      <c r="V2642" s="17">
        <v>-0.86082653110155471</v>
      </c>
      <c r="W2642" s="17">
        <v>-1.6992900693201731</v>
      </c>
      <c r="X2642" s="17">
        <v>-4.8628614012655307</v>
      </c>
      <c r="Y2642" s="17">
        <v>-8.8477530780426555E-2</v>
      </c>
      <c r="Z2642" s="17">
        <v>15.599348344277342</v>
      </c>
      <c r="AA2642" s="17">
        <v>-0.76892993603388393</v>
      </c>
      <c r="AB2642" s="17">
        <v>-0.82136008877964373</v>
      </c>
      <c r="AC2642" s="17">
        <v>-4.2174004467058737</v>
      </c>
      <c r="AD2642" s="17">
        <v>-0.99742333992588317</v>
      </c>
      <c r="AE2642" s="17">
        <v>-0.88540688682287683</v>
      </c>
      <c r="AF2642" s="17">
        <v>17.442700279986028</v>
      </c>
      <c r="AG2642" s="17">
        <v>-61.086492597190421</v>
      </c>
      <c r="AH2642" s="17">
        <v>-0.20970607575043732</v>
      </c>
      <c r="AI2642" s="17">
        <v>-0.20637767827150855</v>
      </c>
      <c r="AJ2642" s="17">
        <v>0.33333333333333298</v>
      </c>
      <c r="AK2642" s="17">
        <v>9.9661471081704645E-2</v>
      </c>
      <c r="AL2642" s="17">
        <v>0.2527790148228552</v>
      </c>
      <c r="AM2642" s="17">
        <v>0.33333333333333298</v>
      </c>
      <c r="AN2642" s="17">
        <v>-0.18700844823649349</v>
      </c>
      <c r="AO2642" s="17">
        <v>-0.16540072530738931</v>
      </c>
      <c r="AP2642" s="17">
        <v>0.33333333333333298</v>
      </c>
      <c r="AQ2642" s="17">
        <v>0.80677260280916752</v>
      </c>
      <c r="AR2642" s="17">
        <v>2.2444243630026963</v>
      </c>
      <c r="AS2642" s="17">
        <v>-3.651975714877997</v>
      </c>
      <c r="AT2642" s="17">
        <v>0.94323963105342568</v>
      </c>
      <c r="AU2642" s="17">
        <v>-1.0000000000000013</v>
      </c>
      <c r="AV2642" s="17">
        <v>-1.0000000000000013</v>
      </c>
      <c r="AW2642" s="17">
        <v>-1.0000000000000013</v>
      </c>
      <c r="AX2642" s="17">
        <v>-1.0000000000000013</v>
      </c>
      <c r="AY2642" s="17">
        <v>-7.1163832815102232E-2</v>
      </c>
      <c r="AZ2642" s="17">
        <v>0.87378555197132934</v>
      </c>
      <c r="BA2642" s="17">
        <v>-0.27594907671768487</v>
      </c>
      <c r="BB2642" s="17">
        <v>0.4838569399544102</v>
      </c>
      <c r="BC2642" s="17">
        <v>-0.15477286583973746</v>
      </c>
      <c r="BD2642" s="17">
        <v>14.078419446345645</v>
      </c>
      <c r="BE2642" s="17">
        <v>-3.0295533287192979</v>
      </c>
      <c r="BF2642" s="17">
        <v>-1.0000000000000013</v>
      </c>
      <c r="BG2642" s="22">
        <v>22.381141110085082</v>
      </c>
    </row>
    <row r="2643" spans="1:100" x14ac:dyDescent="0.25">
      <c r="A2643">
        <v>5989</v>
      </c>
      <c r="B2643" t="s">
        <v>1012</v>
      </c>
      <c r="C2643" s="48">
        <v>2</v>
      </c>
      <c r="D2643" s="22">
        <v>1422.949248046875</v>
      </c>
      <c r="E2643" s="17">
        <v>24.7223035998719</v>
      </c>
      <c r="F2643" s="17">
        <v>-98.310140009683423</v>
      </c>
      <c r="G2643" s="17">
        <v>-0.22734882295344688</v>
      </c>
      <c r="H2643" s="17">
        <v>0.46339869517769383</v>
      </c>
      <c r="I2643" s="17">
        <v>12.485250187094799</v>
      </c>
      <c r="J2643" s="17">
        <v>1.4323132232475899</v>
      </c>
      <c r="K2643" s="17">
        <v>-1.0000000000000016</v>
      </c>
      <c r="L2643" s="17">
        <v>-1.0000000000000016</v>
      </c>
      <c r="M2643" s="17">
        <v>-1.0000000000000016</v>
      </c>
      <c r="N2643" s="17">
        <v>0.1011291510326052</v>
      </c>
      <c r="O2643" s="17">
        <v>-1.0000000000000016</v>
      </c>
      <c r="P2643" s="17">
        <v>-1.0000000000000016</v>
      </c>
      <c r="Q2643" s="17">
        <v>2.2042925670310454</v>
      </c>
      <c r="R2643" s="17">
        <v>-1.0000000000000016</v>
      </c>
      <c r="S2643" s="17">
        <v>-1.1821277963907002</v>
      </c>
      <c r="T2643" s="17">
        <v>-0.11631705102002068</v>
      </c>
      <c r="U2643" s="17">
        <v>-0.67439751670162962</v>
      </c>
      <c r="V2643" s="17">
        <v>-1.0513657815788326</v>
      </c>
      <c r="W2643" s="17">
        <v>-2.664807020092109</v>
      </c>
      <c r="X2643" s="17">
        <v>-6.0524667611242062</v>
      </c>
      <c r="Y2643" s="17">
        <v>-0.13213704317128014</v>
      </c>
      <c r="Z2643" s="17">
        <v>11.590739705579082</v>
      </c>
      <c r="AA2643" s="17">
        <v>-1.0641593378379515</v>
      </c>
      <c r="AB2643" s="17">
        <v>-1.2469071764950472</v>
      </c>
      <c r="AC2643" s="17">
        <v>-9.1031216157340076</v>
      </c>
      <c r="AD2643" s="17">
        <v>-1.3703352668294322</v>
      </c>
      <c r="AE2643" s="17">
        <v>-1.1977009862927019</v>
      </c>
      <c r="AF2643" s="17">
        <v>9.5299857491772286</v>
      </c>
      <c r="AG2643" s="17">
        <v>-74.605765751597318</v>
      </c>
      <c r="AH2643" s="17">
        <v>-0.30323906021006553</v>
      </c>
      <c r="AI2643" s="17">
        <v>-0.31703890769557391</v>
      </c>
      <c r="AJ2643" s="17">
        <v>0.33333333333333298</v>
      </c>
      <c r="AK2643" s="17">
        <v>-2.5191034118762445E-2</v>
      </c>
      <c r="AL2643" s="17">
        <v>0.14373174487924978</v>
      </c>
      <c r="AM2643" s="17">
        <v>0.33333333333333298</v>
      </c>
      <c r="AN2643" s="17">
        <v>-0.29956230579502124</v>
      </c>
      <c r="AO2643" s="17">
        <v>-0.28839184942846313</v>
      </c>
      <c r="AP2643" s="17">
        <v>0.33333333333333298</v>
      </c>
      <c r="AQ2643" s="17">
        <v>-0.59642288171251945</v>
      </c>
      <c r="AR2643" s="17">
        <v>2.2444243630026963</v>
      </c>
      <c r="AS2643" s="17">
        <v>-5.4381600726660011</v>
      </c>
      <c r="AT2643" s="17">
        <v>-0.30644604571912382</v>
      </c>
      <c r="AU2643" s="17">
        <v>-1.0000000000000016</v>
      </c>
      <c r="AV2643" s="17">
        <v>-1.0000000000000016</v>
      </c>
      <c r="AW2643" s="17">
        <v>-1.0000000000000016</v>
      </c>
      <c r="AX2643" s="17">
        <v>-1.0000000000000016</v>
      </c>
      <c r="AY2643" s="17">
        <v>-8.9974169357664099E-2</v>
      </c>
      <c r="AZ2643" s="17">
        <v>1.0035121101554647</v>
      </c>
      <c r="BA2643" s="17">
        <v>-0.40066003459130084</v>
      </c>
      <c r="BB2643" s="17">
        <v>0.55610231046273539</v>
      </c>
      <c r="BC2643" s="17">
        <v>-0.22392441069086991</v>
      </c>
      <c r="BD2643" s="17">
        <v>16.004803480250359</v>
      </c>
      <c r="BE2643" s="17">
        <v>-4.8905742200115645</v>
      </c>
      <c r="BF2643" s="17">
        <v>-1.0000000000000016</v>
      </c>
      <c r="BG2643" s="22">
        <v>-60.881681230837785</v>
      </c>
    </row>
    <row r="2644" spans="1:100" x14ac:dyDescent="0.25">
      <c r="A2644">
        <v>5990</v>
      </c>
      <c r="B2644" t="s">
        <v>2358</v>
      </c>
      <c r="C2644" s="48">
        <v>2</v>
      </c>
      <c r="D2644" s="22">
        <v>1521.623505859375</v>
      </c>
      <c r="E2644" s="17">
        <v>90.098500219184302</v>
      </c>
      <c r="F2644" s="17">
        <v>7.1575921449400539</v>
      </c>
      <c r="G2644" s="17">
        <v>0.50571332685691417</v>
      </c>
      <c r="H2644" s="17">
        <v>7.1502043934343025</v>
      </c>
      <c r="I2644" s="17">
        <v>63.823177228439356</v>
      </c>
      <c r="J2644" s="17">
        <v>14.111922226245744</v>
      </c>
      <c r="K2644" s="17">
        <v>-0.99999999999999989</v>
      </c>
      <c r="L2644" s="17">
        <v>-0.99999999999999989</v>
      </c>
      <c r="M2644" s="17">
        <v>-0.99999999999999989</v>
      </c>
      <c r="N2644" s="17">
        <v>0.28380799712756644</v>
      </c>
      <c r="O2644" s="17">
        <v>-0.99999999999999989</v>
      </c>
      <c r="P2644" s="17">
        <v>-0.99999999999999989</v>
      </c>
      <c r="Q2644" s="17">
        <v>4.1666947619350712</v>
      </c>
      <c r="R2644" s="17">
        <v>-0.99999999999999989</v>
      </c>
      <c r="S2644" s="17">
        <v>1.3772445403134155</v>
      </c>
      <c r="T2644" s="17">
        <v>0.17095614624681285</v>
      </c>
      <c r="U2644" s="17">
        <v>0.1864289366166601</v>
      </c>
      <c r="V2644" s="17">
        <v>7.6595204311361131E-2</v>
      </c>
      <c r="W2644" s="17">
        <v>3.0508943325605751</v>
      </c>
      <c r="X2644" s="17">
        <v>0.98980107169937526</v>
      </c>
      <c r="Y2644" s="17">
        <v>0.12632008057889946</v>
      </c>
      <c r="Z2644" s="17">
        <v>35.321042731481029</v>
      </c>
      <c r="AA2644" s="17">
        <v>0.68355010411978134</v>
      </c>
      <c r="AB2644" s="17">
        <v>1.2722615060720532</v>
      </c>
      <c r="AC2644" s="17">
        <v>19.819543151747851</v>
      </c>
      <c r="AD2644" s="17">
        <v>0.83724193139461356</v>
      </c>
      <c r="AE2644" s="17">
        <v>0.65102865572759883</v>
      </c>
      <c r="AF2644" s="17">
        <v>56.371952750108122</v>
      </c>
      <c r="AG2644" s="17">
        <v>5.4261050443997014</v>
      </c>
      <c r="AH2644" s="17">
        <v>0.25046080530355247</v>
      </c>
      <c r="AI2644" s="17">
        <v>0.33805734742418092</v>
      </c>
      <c r="AJ2644" s="17">
        <v>0.33333333333333298</v>
      </c>
      <c r="AK2644" s="17">
        <v>0.71391523665757584</v>
      </c>
      <c r="AL2644" s="17">
        <v>0.78927362565247827</v>
      </c>
      <c r="AM2644" s="17">
        <v>0.33333333333333298</v>
      </c>
      <c r="AN2644" s="17">
        <v>0.3667379962133625</v>
      </c>
      <c r="AO2644" s="17">
        <v>0.43969535187966463</v>
      </c>
      <c r="AP2644" s="17">
        <v>0.33333333333333298</v>
      </c>
      <c r="AQ2644" s="17">
        <v>7.7102633162921004</v>
      </c>
      <c r="AR2644" s="17">
        <v>2.2444243630026963</v>
      </c>
      <c r="AS2644" s="17">
        <v>5.1357571866152298</v>
      </c>
      <c r="AT2644" s="17">
        <v>7.0914873695449154</v>
      </c>
      <c r="AU2644" s="17">
        <v>-0.99999999999999989</v>
      </c>
      <c r="AV2644" s="17">
        <v>-0.99999999999999989</v>
      </c>
      <c r="AW2644" s="17">
        <v>-0.99999999999999989</v>
      </c>
      <c r="AX2644" s="17">
        <v>-0.99999999999999989</v>
      </c>
      <c r="AY2644" s="17">
        <v>2.1379925393562087E-2</v>
      </c>
      <c r="AZ2644" s="17">
        <v>0.235552248347524</v>
      </c>
      <c r="BA2644" s="17">
        <v>0.33760829931929831</v>
      </c>
      <c r="BB2644" s="17">
        <v>0.12842161401593924</v>
      </c>
      <c r="BC2644" s="17">
        <v>0.18544134733920603</v>
      </c>
      <c r="BD2644" s="17">
        <v>4.6009272256546785</v>
      </c>
      <c r="BE2644" s="17">
        <v>6.126362993954225</v>
      </c>
      <c r="BF2644" s="17">
        <v>-0.99999999999999989</v>
      </c>
      <c r="BG2644" s="22">
        <v>112.17608655690424</v>
      </c>
    </row>
    <row r="2645" spans="1:100" x14ac:dyDescent="0.25">
      <c r="A2645">
        <v>5991</v>
      </c>
      <c r="B2645" t="s">
        <v>1367</v>
      </c>
      <c r="C2645" s="48">
        <v>2</v>
      </c>
      <c r="D2645" s="22">
        <v>1464.8222265625</v>
      </c>
      <c r="E2645" s="17">
        <v>61.072763325483592</v>
      </c>
      <c r="F2645" s="17">
        <v>-39.66799274066166</v>
      </c>
      <c r="G2645" s="17">
        <v>0.18024824648482274</v>
      </c>
      <c r="H2645" s="17">
        <v>4.1813950577202057</v>
      </c>
      <c r="I2645" s="17">
        <v>41.030154078942118</v>
      </c>
      <c r="J2645" s="17">
        <v>8.482426876751763</v>
      </c>
      <c r="K2645" s="17">
        <v>-1.0000000000000007</v>
      </c>
      <c r="L2645" s="17">
        <v>-1.0000000000000007</v>
      </c>
      <c r="M2645" s="17">
        <v>-1.0000000000000007</v>
      </c>
      <c r="N2645" s="17">
        <v>0.20270220638123165</v>
      </c>
      <c r="O2645" s="17">
        <v>-1.0000000000000007</v>
      </c>
      <c r="P2645" s="17">
        <v>-1.0000000000000007</v>
      </c>
      <c r="Q2645" s="17">
        <v>3.2954270416578288</v>
      </c>
      <c r="R2645" s="17">
        <v>-1.0000000000000007</v>
      </c>
      <c r="S2645" s="17">
        <v>0.24093389668926812</v>
      </c>
      <c r="T2645" s="17">
        <v>4.3412534478854459E-2</v>
      </c>
      <c r="U2645" s="17">
        <v>-0.19576096486459588</v>
      </c>
      <c r="V2645" s="17">
        <v>-0.42419714054549046</v>
      </c>
      <c r="W2645" s="17">
        <v>0.51323609907352852</v>
      </c>
      <c r="X2645" s="17">
        <v>-2.1368264138482704</v>
      </c>
      <c r="Y2645" s="17">
        <v>1.157023491321775E-2</v>
      </c>
      <c r="Z2645" s="17">
        <v>24.785258032220192</v>
      </c>
      <c r="AA2645" s="17">
        <v>-9.2398284623228522E-2</v>
      </c>
      <c r="AB2645" s="17">
        <v>0.15380048887908992</v>
      </c>
      <c r="AC2645" s="17">
        <v>6.9784526445395461</v>
      </c>
      <c r="AD2645" s="17">
        <v>-0.14287863605448259</v>
      </c>
      <c r="AE2645" s="17">
        <v>-0.16977070171032171</v>
      </c>
      <c r="AF2645" s="17">
        <v>35.575046841531702</v>
      </c>
      <c r="AG2645" s="17">
        <v>-30.106461011133735</v>
      </c>
      <c r="AH2645" s="17">
        <v>4.6290279051079408E-3</v>
      </c>
      <c r="AI2645" s="17">
        <v>4.7207580621784262E-2</v>
      </c>
      <c r="AJ2645" s="17">
        <v>0.33333333333333298</v>
      </c>
      <c r="AK2645" s="17">
        <v>0.3857666862461715</v>
      </c>
      <c r="AL2645" s="17">
        <v>0.50266581188967274</v>
      </c>
      <c r="AM2645" s="17">
        <v>0.33333333333333298</v>
      </c>
      <c r="AN2645" s="17">
        <v>7.0913854425101897E-2</v>
      </c>
      <c r="AO2645" s="17">
        <v>0.11643905014188854</v>
      </c>
      <c r="AP2645" s="17">
        <v>0.33333333333333298</v>
      </c>
      <c r="AQ2645" s="17">
        <v>4.0222591112479504</v>
      </c>
      <c r="AR2645" s="17">
        <v>2.2444243630026963</v>
      </c>
      <c r="AS2645" s="17">
        <v>0.44114728003351455</v>
      </c>
      <c r="AT2645" s="17">
        <v>3.806951407336026</v>
      </c>
      <c r="AU2645" s="17">
        <v>-1.0000000000000007</v>
      </c>
      <c r="AV2645" s="17">
        <v>-1.0000000000000007</v>
      </c>
      <c r="AW2645" s="17">
        <v>-1.0000000000000007</v>
      </c>
      <c r="AX2645" s="17">
        <v>-1.0000000000000007</v>
      </c>
      <c r="AY2645" s="17">
        <v>-2.8059087938861201E-2</v>
      </c>
      <c r="AZ2645" s="17">
        <v>0.57651122189502024</v>
      </c>
      <c r="BA2645" s="17">
        <v>9.8317762856887092E-3</v>
      </c>
      <c r="BB2645" s="17">
        <v>0.31830337544456777</v>
      </c>
      <c r="BC2645" s="17">
        <v>3.691055943984306E-3</v>
      </c>
      <c r="BD2645" s="17">
        <v>9.6640224935191128</v>
      </c>
      <c r="BE2645" s="17">
        <v>1.2350609989934398</v>
      </c>
      <c r="BF2645" s="17">
        <v>-1.0000000000000007</v>
      </c>
      <c r="BG2645" s="22">
        <v>20.651172085871849</v>
      </c>
    </row>
    <row r="2646" spans="1:100" x14ac:dyDescent="0.25">
      <c r="A2646">
        <v>5992</v>
      </c>
      <c r="B2646" t="s">
        <v>563</v>
      </c>
      <c r="C2646" s="48">
        <v>2</v>
      </c>
      <c r="D2646" s="22">
        <v>1448.8976464843752</v>
      </c>
      <c r="E2646" s="17">
        <v>40.440269652814195</v>
      </c>
      <c r="F2646" s="17">
        <v>-72.953231541296333</v>
      </c>
      <c r="G2646" s="17">
        <v>-5.1103544377353816E-2</v>
      </c>
      <c r="H2646" s="17">
        <v>2.0710631113234719</v>
      </c>
      <c r="I2646" s="17">
        <v>24.828088042332027</v>
      </c>
      <c r="J2646" s="17">
        <v>4.4807876555279318</v>
      </c>
      <c r="K2646" s="17">
        <v>-1.0000000000000011</v>
      </c>
      <c r="L2646" s="17">
        <v>-1.0000000000000011</v>
      </c>
      <c r="M2646" s="17">
        <v>-1.0000000000000011</v>
      </c>
      <c r="N2646" s="17">
        <v>0.14504941635839602</v>
      </c>
      <c r="O2646" s="17">
        <v>-1.0000000000000011</v>
      </c>
      <c r="P2646" s="17">
        <v>-1.0000000000000011</v>
      </c>
      <c r="Q2646" s="17">
        <v>2.6760999323528933</v>
      </c>
      <c r="R2646" s="17">
        <v>-1.0000000000000011</v>
      </c>
      <c r="S2646" s="17">
        <v>-0.5667948528209712</v>
      </c>
      <c r="T2646" s="17">
        <v>-4.7249858432276443E-2</v>
      </c>
      <c r="U2646" s="17">
        <v>-0.46743471264742992</v>
      </c>
      <c r="V2646" s="17">
        <v>-0.78017759073770188</v>
      </c>
      <c r="W2646" s="17">
        <v>-1.2906187914178768</v>
      </c>
      <c r="X2646" s="17">
        <v>-4.3593409377209191</v>
      </c>
      <c r="Y2646" s="17">
        <v>-6.9997908328333774E-2</v>
      </c>
      <c r="Z2646" s="17">
        <v>17.29605932762906</v>
      </c>
      <c r="AA2646" s="17">
        <v>-0.64396912948032026</v>
      </c>
      <c r="AB2646" s="17">
        <v>-0.64124013127375701</v>
      </c>
      <c r="AC2646" s="17">
        <v>-2.1494368423127064</v>
      </c>
      <c r="AD2646" s="17">
        <v>-0.83958209892971247</v>
      </c>
      <c r="AE2646" s="17">
        <v>-0.75322316015744306</v>
      </c>
      <c r="AF2646" s="17">
        <v>20.791889702705483</v>
      </c>
      <c r="AG2646" s="17">
        <v>-55.364233001536036</v>
      </c>
      <c r="AH2646" s="17">
        <v>-0.17011666796782776</v>
      </c>
      <c r="AI2646" s="17">
        <v>-0.15953845291475516</v>
      </c>
      <c r="AJ2646" s="17">
        <v>0.33333333333333298</v>
      </c>
      <c r="AK2646" s="17">
        <v>0.15250739243894695</v>
      </c>
      <c r="AL2646" s="17">
        <v>0.29893510470194062</v>
      </c>
      <c r="AM2646" s="17">
        <v>0.33333333333333298</v>
      </c>
      <c r="AN2646" s="17">
        <v>-0.13936813621038013</v>
      </c>
      <c r="AO2646" s="17">
        <v>-0.11334266477824612</v>
      </c>
      <c r="AP2646" s="17">
        <v>0.33333333333333298</v>
      </c>
      <c r="AQ2646" s="17">
        <v>1.4006986766577274</v>
      </c>
      <c r="AR2646" s="17">
        <v>2.2444243630026963</v>
      </c>
      <c r="AS2646" s="17">
        <v>-2.8959431631110855</v>
      </c>
      <c r="AT2646" s="17">
        <v>1.4721900985667284</v>
      </c>
      <c r="AU2646" s="17">
        <v>-1.0000000000000011</v>
      </c>
      <c r="AV2646" s="17">
        <v>-1.0000000000000011</v>
      </c>
      <c r="AW2646" s="17">
        <v>-1.0000000000000011</v>
      </c>
      <c r="AX2646" s="17">
        <v>-1.0000000000000011</v>
      </c>
      <c r="AY2646" s="17">
        <v>-6.3202041707783985E-2</v>
      </c>
      <c r="AZ2646" s="17">
        <v>0.81887660576526722</v>
      </c>
      <c r="BA2646" s="17">
        <v>-0.2231630676456714</v>
      </c>
      <c r="BB2646" s="17">
        <v>0.45327787258065044</v>
      </c>
      <c r="BC2646" s="17">
        <v>-0.12550331217665975</v>
      </c>
      <c r="BD2646" s="17">
        <v>13.263045025174682</v>
      </c>
      <c r="BE2646" s="17">
        <v>-2.2418449562881131</v>
      </c>
      <c r="BF2646" s="17">
        <v>-1.0000000000000011</v>
      </c>
      <c r="BG2646" s="22">
        <v>8.2903739055516326</v>
      </c>
    </row>
    <row r="2647" spans="1:100" x14ac:dyDescent="0.25">
      <c r="A2647">
        <v>5993</v>
      </c>
      <c r="B2647" t="s">
        <v>2359</v>
      </c>
      <c r="C2647" s="48">
        <v>2</v>
      </c>
      <c r="D2647" s="22">
        <v>1513.720732421875</v>
      </c>
      <c r="E2647" s="17">
        <v>35.149085605028525</v>
      </c>
      <c r="F2647" s="17">
        <v>-81.489200453379325</v>
      </c>
      <c r="G2647" s="17">
        <v>-0.11043349860669255</v>
      </c>
      <c r="H2647" s="17">
        <v>1.5298704223806894</v>
      </c>
      <c r="I2647" s="17">
        <v>20.673083091687595</v>
      </c>
      <c r="J2647" s="17">
        <v>3.4545709534537608</v>
      </c>
      <c r="K2647" s="17">
        <v>-1.0000000000000013</v>
      </c>
      <c r="L2647" s="17">
        <v>-1.0000000000000013</v>
      </c>
      <c r="M2647" s="17">
        <v>-1.0000000000000013</v>
      </c>
      <c r="N2647" s="17">
        <v>0.13026441132125657</v>
      </c>
      <c r="O2647" s="17">
        <v>-1.0000000000000013</v>
      </c>
      <c r="P2647" s="17">
        <v>-1.0000000000000013</v>
      </c>
      <c r="Q2647" s="17">
        <v>2.517274064132403</v>
      </c>
      <c r="R2647" s="17">
        <v>-1.0000000000000013</v>
      </c>
      <c r="S2647" s="17">
        <v>-0.77393614859210458</v>
      </c>
      <c r="T2647" s="17">
        <v>-7.0500145804999442E-2</v>
      </c>
      <c r="U2647" s="17">
        <v>-0.53710519568626958</v>
      </c>
      <c r="V2647" s="17">
        <v>-0.87146845015890817</v>
      </c>
      <c r="W2647" s="17">
        <v>-1.7532157209267591</v>
      </c>
      <c r="X2647" s="17">
        <v>-4.9293027455979921</v>
      </c>
      <c r="Y2647" s="17">
        <v>-9.0915983727959226E-2</v>
      </c>
      <c r="Z2647" s="17">
        <v>15.375461199981466</v>
      </c>
      <c r="AA2647" s="17">
        <v>-0.78541896592919391</v>
      </c>
      <c r="AB2647" s="17">
        <v>-0.84512756792746302</v>
      </c>
      <c r="AC2647" s="17">
        <v>-4.4902757156457831</v>
      </c>
      <c r="AD2647" s="17">
        <v>-1.0182510619395297</v>
      </c>
      <c r="AE2647" s="17">
        <v>-0.90284900712261673</v>
      </c>
      <c r="AF2647" s="17">
        <v>17.000762635380596</v>
      </c>
      <c r="AG2647" s="17">
        <v>-61.841565424773563</v>
      </c>
      <c r="AH2647" s="17">
        <v>-0.21493004113981917</v>
      </c>
      <c r="AI2647" s="17">
        <v>-0.21255828328264531</v>
      </c>
      <c r="AJ2647" s="17">
        <v>0.33333333333333298</v>
      </c>
      <c r="AK2647" s="17">
        <v>9.268826083172732E-2</v>
      </c>
      <c r="AL2647" s="17">
        <v>0.24668855200609496</v>
      </c>
      <c r="AM2647" s="17">
        <v>0.33333333333333298</v>
      </c>
      <c r="AN2647" s="17">
        <v>-0.19329475952789638</v>
      </c>
      <c r="AO2647" s="17">
        <v>-0.17226997447463882</v>
      </c>
      <c r="AP2647" s="17">
        <v>0.33333333333333298</v>
      </c>
      <c r="AQ2647" s="17">
        <v>0.72840191157091017</v>
      </c>
      <c r="AR2647" s="17">
        <v>2.2444243630026963</v>
      </c>
      <c r="AS2647" s="17">
        <v>-3.7517369415516466</v>
      </c>
      <c r="AT2647" s="17">
        <v>0.87344270582130168</v>
      </c>
      <c r="AU2647" s="17">
        <v>-1.0000000000000013</v>
      </c>
      <c r="AV2647" s="17">
        <v>-1.0000000000000013</v>
      </c>
      <c r="AW2647" s="17">
        <v>-1.0000000000000013</v>
      </c>
      <c r="AX2647" s="17">
        <v>-1.0000000000000013</v>
      </c>
      <c r="AY2647" s="17">
        <v>-7.2214419916846878E-2</v>
      </c>
      <c r="AZ2647" s="17">
        <v>0.88103098580360539</v>
      </c>
      <c r="BA2647" s="17">
        <v>-0.28291438132516933</v>
      </c>
      <c r="BB2647" s="17">
        <v>0.48789195837340937</v>
      </c>
      <c r="BC2647" s="17">
        <v>-0.15863508919347338</v>
      </c>
      <c r="BD2647" s="17">
        <v>14.186011047083239</v>
      </c>
      <c r="BE2647" s="17">
        <v>-3.1334942943710855</v>
      </c>
      <c r="BF2647" s="17">
        <v>-1.0000000000000013</v>
      </c>
      <c r="BG2647" s="22">
        <v>106.34568803283469</v>
      </c>
    </row>
    <row r="2648" spans="1:100" x14ac:dyDescent="0.25">
      <c r="A2648">
        <v>5994</v>
      </c>
      <c r="B2648" t="s">
        <v>2360</v>
      </c>
      <c r="C2648" s="48">
        <v>3</v>
      </c>
      <c r="D2648" s="22">
        <v>1446.8136412148485</v>
      </c>
      <c r="E2648" s="17">
        <v>53.565565624588913</v>
      </c>
      <c r="F2648" s="17">
        <v>-55.297064549637859</v>
      </c>
      <c r="G2648" s="17">
        <v>0.39645363752430629</v>
      </c>
      <c r="H2648" s="17">
        <v>6.1383201686661595</v>
      </c>
      <c r="I2648" s="17">
        <v>43.888443709099548</v>
      </c>
      <c r="J2648" s="17">
        <v>13.484462422126459</v>
      </c>
      <c r="K2648" s="17">
        <v>-1.0000000000000009</v>
      </c>
      <c r="L2648" s="17">
        <v>-1.0000000000000009</v>
      </c>
      <c r="M2648" s="17">
        <v>-1.0000000000000009</v>
      </c>
      <c r="N2648" s="17">
        <v>0.23272391704937334</v>
      </c>
      <c r="O2648" s="17">
        <v>-1.0000000000000009</v>
      </c>
      <c r="P2648" s="17">
        <v>-1.0000000000000009</v>
      </c>
      <c r="Q2648" s="17">
        <v>3.1292580989022469</v>
      </c>
      <c r="R2648" s="17">
        <v>-1.0000000000000009</v>
      </c>
      <c r="S2648" s="17">
        <v>1.8432265380456072</v>
      </c>
      <c r="T2648" s="17">
        <v>0.20409113053755534</v>
      </c>
      <c r="U2648" s="17">
        <v>-0.33869550316365177</v>
      </c>
      <c r="V2648" s="17">
        <v>0.14477691464576189</v>
      </c>
      <c r="W2648" s="17">
        <v>3.009062069763913</v>
      </c>
      <c r="X2648" s="17">
        <v>-2.1369264961748802</v>
      </c>
      <c r="Y2648" s="17">
        <v>5.3348884429708962E-2</v>
      </c>
      <c r="Z2648" s="17">
        <v>36.650076042015314</v>
      </c>
      <c r="AA2648" s="17">
        <v>-0.20127095079013774</v>
      </c>
      <c r="AB2648" s="17">
        <v>-0.57173885943977754</v>
      </c>
      <c r="AC2648" s="17">
        <v>4.2620542255287273</v>
      </c>
      <c r="AD2648" s="17">
        <v>0.61640991539340428</v>
      </c>
      <c r="AE2648" s="17">
        <v>-0.91234731917562872</v>
      </c>
      <c r="AF2648" s="17">
        <v>39.428044088928644</v>
      </c>
      <c r="AG2648" s="17">
        <v>-20.252889404147766</v>
      </c>
      <c r="AH2648" s="17">
        <v>9.3212880113290861E-2</v>
      </c>
      <c r="AI2648" s="17">
        <v>-0.12863375495527196</v>
      </c>
      <c r="AJ2648" s="17">
        <v>0.33333333333333298</v>
      </c>
      <c r="AK2648" s="17">
        <v>0.47027379689786886</v>
      </c>
      <c r="AL2648" s="17">
        <v>0.90122465524914608</v>
      </c>
      <c r="AM2648" s="17">
        <v>0.33333333333333298</v>
      </c>
      <c r="AN2648" s="17">
        <v>4.380401169814184E-2</v>
      </c>
      <c r="AO2648" s="17">
        <v>0.11948902374031276</v>
      </c>
      <c r="AP2648" s="17">
        <v>0.33333333333333298</v>
      </c>
      <c r="AQ2648" s="17">
        <v>4.4603996201709375</v>
      </c>
      <c r="AR2648" s="17">
        <v>4.0419901349700353</v>
      </c>
      <c r="AS2648" s="17">
        <v>4.3532863769028305</v>
      </c>
      <c r="AT2648" s="17">
        <v>5.0891859102535948</v>
      </c>
      <c r="AU2648" s="17">
        <v>-1.0000000000000009</v>
      </c>
      <c r="AV2648" s="17">
        <v>-1.0000000000000009</v>
      </c>
      <c r="AW2648" s="17">
        <v>-1.0000000000000009</v>
      </c>
      <c r="AX2648" s="17">
        <v>-1.0000000000000009</v>
      </c>
      <c r="AY2648" s="17">
        <v>3.3028949228260433E-2</v>
      </c>
      <c r="AZ2648" s="17">
        <v>0.10025541915007352</v>
      </c>
      <c r="BA2648" s="17">
        <v>0.37099282057739319</v>
      </c>
      <c r="BB2648" s="17">
        <v>0.61928741300777235</v>
      </c>
      <c r="BC2648" s="17">
        <v>-0.47202499112760871</v>
      </c>
      <c r="BD2648" s="17">
        <v>15.983462420944681</v>
      </c>
      <c r="BE2648" s="17">
        <v>-9.9456606753032464</v>
      </c>
      <c r="BF2648" s="17">
        <v>-1.0000000000000009</v>
      </c>
      <c r="CU2648" t="e">
        <v>#N/A</v>
      </c>
      <c r="CV2648" t="e">
        <v>#N/A</v>
      </c>
    </row>
    <row r="2649" spans="1:100" x14ac:dyDescent="0.25">
      <c r="A2649">
        <v>5996</v>
      </c>
      <c r="B2649" t="s">
        <v>2361</v>
      </c>
      <c r="C2649" s="48">
        <v>2</v>
      </c>
      <c r="D2649" s="22">
        <v>1474.408203125</v>
      </c>
      <c r="E2649" s="17">
        <v>8.6997609485450482</v>
      </c>
      <c r="F2649" s="17">
        <v>-124.15840473248898</v>
      </c>
      <c r="G2649" s="17">
        <v>-0.40700931360273312</v>
      </c>
      <c r="H2649" s="17">
        <v>-1.1754184132161969</v>
      </c>
      <c r="I2649" s="17">
        <v>-9.676235243035336E-2</v>
      </c>
      <c r="J2649" s="17">
        <v>-1.675233354227549</v>
      </c>
      <c r="K2649" s="17">
        <v>-1.000000000000002</v>
      </c>
      <c r="L2649" s="17">
        <v>-1.000000000000002</v>
      </c>
      <c r="M2649" s="17">
        <v>-1.000000000000002</v>
      </c>
      <c r="N2649" s="17">
        <v>5.6357815983924003E-2</v>
      </c>
      <c r="O2649" s="17">
        <v>-1.000000000000002</v>
      </c>
      <c r="P2649" s="17">
        <v>-1.000000000000002</v>
      </c>
      <c r="Q2649" s="17">
        <v>1.7233427031226434</v>
      </c>
      <c r="R2649" s="17">
        <v>-1.000000000000002</v>
      </c>
      <c r="S2649" s="17">
        <v>-1.8093844210649166</v>
      </c>
      <c r="T2649" s="17">
        <v>-0.18672260065138571</v>
      </c>
      <c r="U2649" s="17">
        <v>-0.88537076502315015</v>
      </c>
      <c r="V2649" s="17">
        <v>-1.3278089511118787</v>
      </c>
      <c r="W2649" s="17">
        <v>-4.0656237307734875</v>
      </c>
      <c r="X2649" s="17">
        <v>-7.7784013144988062</v>
      </c>
      <c r="Y2649" s="17">
        <v>-0.19548028586464913</v>
      </c>
      <c r="Z2649" s="17">
        <v>5.7748646314224032</v>
      </c>
      <c r="AA2649" s="17">
        <v>-1.4924918277035721</v>
      </c>
      <c r="AB2649" s="17">
        <v>-1.8643106008232642</v>
      </c>
      <c r="AC2649" s="17">
        <v>-16.191552172890535</v>
      </c>
      <c r="AD2649" s="17">
        <v>-1.9113731620225076</v>
      </c>
      <c r="AE2649" s="17">
        <v>-1.6507917298935961</v>
      </c>
      <c r="AF2649" s="17">
        <v>-1.9501469742787592</v>
      </c>
      <c r="AG2649" s="17">
        <v>-94.22015339732252</v>
      </c>
      <c r="AH2649" s="17">
        <v>-0.43894104610083173</v>
      </c>
      <c r="AI2649" s="17">
        <v>-0.47759134468576919</v>
      </c>
      <c r="AJ2649" s="17">
        <v>0.33333333333333298</v>
      </c>
      <c r="AK2649" s="17">
        <v>-0.20633283128288116</v>
      </c>
      <c r="AL2649" s="17">
        <v>-1.4479084945184906E-2</v>
      </c>
      <c r="AM2649" s="17">
        <v>0.33333333333333298</v>
      </c>
      <c r="AN2649" s="17">
        <v>-0.46286065534091109</v>
      </c>
      <c r="AO2649" s="17">
        <v>-0.46683306871160762</v>
      </c>
      <c r="AP2649" s="17">
        <v>0.33333333333333298</v>
      </c>
      <c r="AQ2649" s="17">
        <v>-2.6322438805040074</v>
      </c>
      <c r="AR2649" s="17">
        <v>2.2444243630026963</v>
      </c>
      <c r="AS2649" s="17">
        <v>-8.029639067153532</v>
      </c>
      <c r="AT2649" s="17">
        <v>-2.1195479055285844</v>
      </c>
      <c r="AU2649" s="17">
        <v>-1.000000000000002</v>
      </c>
      <c r="AV2649" s="17">
        <v>-1.000000000000002</v>
      </c>
      <c r="AW2649" s="17">
        <v>-1.000000000000002</v>
      </c>
      <c r="AX2649" s="17">
        <v>-1.000000000000002</v>
      </c>
      <c r="AY2649" s="17">
        <v>-0.11726507682572507</v>
      </c>
      <c r="AZ2649" s="17">
        <v>1.1917254091330005</v>
      </c>
      <c r="BA2649" s="17">
        <v>-0.58159646833777368</v>
      </c>
      <c r="BB2649" s="17">
        <v>0.66091924008423775</v>
      </c>
      <c r="BC2649" s="17">
        <v>-0.32425267475651098</v>
      </c>
      <c r="BD2649" s="17">
        <v>18.799690658280795</v>
      </c>
      <c r="BE2649" s="17">
        <v>-7.5906295234063856</v>
      </c>
      <c r="BF2649" s="17">
        <v>-1.000000000000002</v>
      </c>
      <c r="BG2649" s="22">
        <v>22.716946744326833</v>
      </c>
    </row>
    <row r="2650" spans="1:100" x14ac:dyDescent="0.25">
      <c r="A2650">
        <v>5997</v>
      </c>
      <c r="B2650" t="s">
        <v>2362</v>
      </c>
      <c r="C2650" s="48">
        <v>2</v>
      </c>
      <c r="D2650" s="22">
        <v>1480.047314453125</v>
      </c>
      <c r="E2650" s="17">
        <v>4.3460131422673669</v>
      </c>
      <c r="F2650" s="17">
        <v>-131.1820606079614</v>
      </c>
      <c r="G2650" s="17">
        <v>-0.4558278116439492</v>
      </c>
      <c r="H2650" s="17">
        <v>-1.6207282835549943</v>
      </c>
      <c r="I2650" s="17">
        <v>-3.5156273031801888</v>
      </c>
      <c r="J2650" s="17">
        <v>-2.5196357932791109</v>
      </c>
      <c r="K2650" s="17">
        <v>-1.000000000000002</v>
      </c>
      <c r="L2650" s="17">
        <v>-1.000000000000002</v>
      </c>
      <c r="M2650" s="17">
        <v>-1.000000000000002</v>
      </c>
      <c r="N2650" s="17">
        <v>4.41922623639949E-2</v>
      </c>
      <c r="O2650" s="17">
        <v>-1.000000000000002</v>
      </c>
      <c r="P2650" s="17">
        <v>-1.000000000000002</v>
      </c>
      <c r="Q2650" s="17">
        <v>1.5926559288392035</v>
      </c>
      <c r="R2650" s="17">
        <v>-1.000000000000002</v>
      </c>
      <c r="S2650" s="17">
        <v>-1.9798266044984147</v>
      </c>
      <c r="T2650" s="17">
        <v>-0.20585364707315598</v>
      </c>
      <c r="U2650" s="17">
        <v>-0.94269776592753085</v>
      </c>
      <c r="V2650" s="17">
        <v>-1.4029258579041519</v>
      </c>
      <c r="W2650" s="17">
        <v>-4.4462626102475324</v>
      </c>
      <c r="X2650" s="17">
        <v>-8.2473832943914438</v>
      </c>
      <c r="Y2650" s="17">
        <v>-0.21269231705845795</v>
      </c>
      <c r="Z2650" s="17">
        <v>4.194537844550176</v>
      </c>
      <c r="AA2650" s="17">
        <v>-1.6088810724502833</v>
      </c>
      <c r="AB2650" s="17">
        <v>-2.0320754096150004</v>
      </c>
      <c r="AC2650" s="17">
        <v>-18.117665877797169</v>
      </c>
      <c r="AD2650" s="17">
        <v>-2.0583874406279619</v>
      </c>
      <c r="AE2650" s="17">
        <v>-1.7739084457560281</v>
      </c>
      <c r="AF2650" s="17">
        <v>-5.0696020912469706</v>
      </c>
      <c r="AG2650" s="17">
        <v>-99.54990030718541</v>
      </c>
      <c r="AH2650" s="17">
        <v>-0.47581485796929446</v>
      </c>
      <c r="AI2650" s="17">
        <v>-0.52121768012764802</v>
      </c>
      <c r="AJ2650" s="17">
        <v>0.33333333333333298</v>
      </c>
      <c r="AK2650" s="17">
        <v>-0.25555383940815302</v>
      </c>
      <c r="AL2650" s="17">
        <v>-5.746914390567448E-2</v>
      </c>
      <c r="AM2650" s="17">
        <v>0.33333333333333298</v>
      </c>
      <c r="AN2650" s="17">
        <v>-0.50723312771159978</v>
      </c>
      <c r="AO2650" s="17">
        <v>-0.51532025853594954</v>
      </c>
      <c r="AP2650" s="17">
        <v>0.33333333333333298</v>
      </c>
      <c r="AQ2650" s="17">
        <v>-3.185430188092238</v>
      </c>
      <c r="AR2650" s="17">
        <v>2.2444243630026963</v>
      </c>
      <c r="AS2650" s="17">
        <v>-8.7338123205996947</v>
      </c>
      <c r="AT2650" s="17">
        <v>-2.6122155436484125</v>
      </c>
      <c r="AU2650" s="17">
        <v>-1.000000000000002</v>
      </c>
      <c r="AV2650" s="17">
        <v>-1.000000000000002</v>
      </c>
      <c r="AW2650" s="17">
        <v>-1.000000000000002</v>
      </c>
      <c r="AX2650" s="17">
        <v>-1.000000000000002</v>
      </c>
      <c r="AY2650" s="17">
        <v>-0.12468073681840156</v>
      </c>
      <c r="AZ2650" s="17">
        <v>1.2428679309766151</v>
      </c>
      <c r="BA2650" s="17">
        <v>-0.63076167380122583</v>
      </c>
      <c r="BB2650" s="17">
        <v>0.68940076685131335</v>
      </c>
      <c r="BC2650" s="17">
        <v>-0.35151451259891231</v>
      </c>
      <c r="BD2650" s="17">
        <v>19.559135284826127</v>
      </c>
      <c r="BE2650" s="17">
        <v>-8.3243058262128002</v>
      </c>
      <c r="BF2650" s="17">
        <v>-1.000000000000002</v>
      </c>
      <c r="BG2650" s="22">
        <v>43.234994059182327</v>
      </c>
    </row>
    <row r="2651" spans="1:100" x14ac:dyDescent="0.25">
      <c r="A2651">
        <v>5998</v>
      </c>
      <c r="B2651" t="s">
        <v>3106</v>
      </c>
      <c r="C2651" s="48">
        <v>2</v>
      </c>
      <c r="D2651" s="22">
        <v>1513.3749218749999</v>
      </c>
      <c r="E2651" s="17">
        <v>41.554461924479561</v>
      </c>
      <c r="F2651" s="17">
        <v>-71.155767966579276</v>
      </c>
      <c r="G2651" s="17">
        <v>-3.8610125913058679E-2</v>
      </c>
      <c r="H2651" s="17">
        <v>2.1850248835952559</v>
      </c>
      <c r="I2651" s="17">
        <v>25.703029144915071</v>
      </c>
      <c r="J2651" s="17">
        <v>4.6968834685215235</v>
      </c>
      <c r="K2651" s="17">
        <v>-1.0000000000000011</v>
      </c>
      <c r="L2651" s="17">
        <v>-1.0000000000000011</v>
      </c>
      <c r="M2651" s="17">
        <v>-1.0000000000000011</v>
      </c>
      <c r="N2651" s="17">
        <v>0.14816277212151829</v>
      </c>
      <c r="O2651" s="17">
        <v>-1.0000000000000011</v>
      </c>
      <c r="P2651" s="17">
        <v>-1.0000000000000011</v>
      </c>
      <c r="Q2651" s="17">
        <v>2.7095447252978433</v>
      </c>
      <c r="R2651" s="17">
        <v>-1.0000000000000011</v>
      </c>
      <c r="S2651" s="17">
        <v>-0.52317602784595785</v>
      </c>
      <c r="T2651" s="17">
        <v>-4.2353923936191751E-2</v>
      </c>
      <c r="U2651" s="17">
        <v>-0.45276383500189538</v>
      </c>
      <c r="V2651" s="17">
        <v>-0.76095399746969494</v>
      </c>
      <c r="W2651" s="17">
        <v>-1.1932073388771882</v>
      </c>
      <c r="X2651" s="17">
        <v>-4.2393211017549373</v>
      </c>
      <c r="Y2651" s="17">
        <v>-6.5593079893358053E-2</v>
      </c>
      <c r="Z2651" s="17">
        <v>17.700489710597022</v>
      </c>
      <c r="AA2651" s="17">
        <v>-0.61418329833622654</v>
      </c>
      <c r="AB2651" s="17">
        <v>-0.59830648841469003</v>
      </c>
      <c r="AC2651" s="17">
        <v>-1.6565141697451047</v>
      </c>
      <c r="AD2651" s="17">
        <v>-0.80195884183372956</v>
      </c>
      <c r="AE2651" s="17">
        <v>-0.72171566375883467</v>
      </c>
      <c r="AF2651" s="17">
        <v>21.590207138116273</v>
      </c>
      <c r="AG2651" s="17">
        <v>-54.000267268762286</v>
      </c>
      <c r="AH2651" s="17">
        <v>-0.16068008182670035</v>
      </c>
      <c r="AI2651" s="17">
        <v>-0.14837379020270408</v>
      </c>
      <c r="AJ2651" s="17">
        <v>0.33333333333333298</v>
      </c>
      <c r="AK2651" s="17">
        <v>0.16510381953968073</v>
      </c>
      <c r="AL2651" s="17">
        <v>0.30993693429417152</v>
      </c>
      <c r="AM2651" s="17">
        <v>0.33333333333333298</v>
      </c>
      <c r="AN2651" s="17">
        <v>-0.12801252536888408</v>
      </c>
      <c r="AO2651" s="17">
        <v>-0.10093403327709299</v>
      </c>
      <c r="AP2651" s="17">
        <v>0.33333333333333298</v>
      </c>
      <c r="AQ2651" s="17">
        <v>1.5422677192690575</v>
      </c>
      <c r="AR2651" s="17">
        <v>2.2444243630026963</v>
      </c>
      <c r="AS2651" s="17">
        <v>-2.7157341956160268</v>
      </c>
      <c r="AT2651" s="17">
        <v>1.5982714655446788</v>
      </c>
      <c r="AU2651" s="17">
        <v>-1.0000000000000011</v>
      </c>
      <c r="AV2651" s="17">
        <v>-1.0000000000000011</v>
      </c>
      <c r="AW2651" s="17">
        <v>-1.0000000000000011</v>
      </c>
      <c r="AX2651" s="17">
        <v>-1.0000000000000011</v>
      </c>
      <c r="AY2651" s="17">
        <v>-6.1304258138137509E-2</v>
      </c>
      <c r="AZ2651" s="17">
        <v>0.80578843320059335</v>
      </c>
      <c r="BA2651" s="17">
        <v>-0.21058092132033041</v>
      </c>
      <c r="BB2651" s="17">
        <v>0.44598900367479677</v>
      </c>
      <c r="BC2651" s="17">
        <v>-0.11852658077490044</v>
      </c>
      <c r="BD2651" s="17">
        <v>13.068691247393957</v>
      </c>
      <c r="BE2651" s="17">
        <v>-2.0540856962519136</v>
      </c>
      <c r="BF2651" s="17">
        <v>-1.0000000000000011</v>
      </c>
      <c r="BG2651" s="22">
        <v>104.80476123036237</v>
      </c>
    </row>
    <row r="2652" spans="1:100" x14ac:dyDescent="0.25">
      <c r="A2652">
        <v>5999</v>
      </c>
      <c r="B2652" t="s">
        <v>2363</v>
      </c>
      <c r="C2652" s="48">
        <v>2</v>
      </c>
      <c r="D2652" s="22">
        <v>1432.9432910156249</v>
      </c>
      <c r="E2652" s="17">
        <v>19.225350570922814</v>
      </c>
      <c r="F2652" s="17">
        <v>-107.1780644180068</v>
      </c>
      <c r="G2652" s="17">
        <v>-0.2889860611713953</v>
      </c>
      <c r="H2652" s="17">
        <v>-9.884044900291844E-2</v>
      </c>
      <c r="I2652" s="17">
        <v>8.1686611509788207</v>
      </c>
      <c r="J2652" s="17">
        <v>0.3661879556554517</v>
      </c>
      <c r="K2652" s="17">
        <v>-1.0000000000000016</v>
      </c>
      <c r="L2652" s="17">
        <v>-1.0000000000000016</v>
      </c>
      <c r="M2652" s="17">
        <v>-1.0000000000000016</v>
      </c>
      <c r="N2652" s="17">
        <v>8.576917158604952E-2</v>
      </c>
      <c r="O2652" s="17">
        <v>-1.0000000000000016</v>
      </c>
      <c r="P2652" s="17">
        <v>-1.0000000000000016</v>
      </c>
      <c r="Q2652" s="17">
        <v>2.0392901158773262</v>
      </c>
      <c r="R2652" s="17">
        <v>-1.0000000000000016</v>
      </c>
      <c r="S2652" s="17">
        <v>-1.397324614896019</v>
      </c>
      <c r="T2652" s="17">
        <v>-0.14047151936646049</v>
      </c>
      <c r="U2652" s="17">
        <v>-0.74677741679770904</v>
      </c>
      <c r="V2652" s="17">
        <v>-1.1462068533840695</v>
      </c>
      <c r="W2652" s="17">
        <v>-3.1453938924974585</v>
      </c>
      <c r="X2652" s="17">
        <v>-6.6445938271835203</v>
      </c>
      <c r="Y2652" s="17">
        <v>-0.15386860209822342</v>
      </c>
      <c r="Z2652" s="17">
        <v>9.5954513920711406</v>
      </c>
      <c r="AA2652" s="17">
        <v>-1.2111100203108824</v>
      </c>
      <c r="AB2652" s="17">
        <v>-1.4587235964790173</v>
      </c>
      <c r="AC2652" s="17">
        <v>-11.534993427192724</v>
      </c>
      <c r="AD2652" s="17">
        <v>-1.5559524913535014</v>
      </c>
      <c r="AE2652" s="17">
        <v>-1.3531456363476342</v>
      </c>
      <c r="AF2652" s="17">
        <v>5.5914254519629196</v>
      </c>
      <c r="AG2652" s="17">
        <v>-81.334995308132264</v>
      </c>
      <c r="AH2652" s="17">
        <v>-0.34979518170772805</v>
      </c>
      <c r="AI2652" s="17">
        <v>-0.37212062749647729</v>
      </c>
      <c r="AJ2652" s="17">
        <v>0.33333333333333298</v>
      </c>
      <c r="AK2652" s="17">
        <v>-8.7336473345171695E-2</v>
      </c>
      <c r="AL2652" s="17">
        <v>8.9453374764007609E-2</v>
      </c>
      <c r="AM2652" s="17">
        <v>0.33333333333333298</v>
      </c>
      <c r="AN2652" s="17">
        <v>-0.35558608283794452</v>
      </c>
      <c r="AO2652" s="17">
        <v>-0.3496107846607322</v>
      </c>
      <c r="AP2652" s="17">
        <v>0.33333333333333298</v>
      </c>
      <c r="AQ2652" s="17">
        <v>-1.2948646115448499</v>
      </c>
      <c r="AR2652" s="17">
        <v>2.2444243630026963</v>
      </c>
      <c r="AS2652" s="17">
        <v>-6.3272348355299641</v>
      </c>
      <c r="AT2652" s="17">
        <v>-0.92847813993529815</v>
      </c>
      <c r="AU2652" s="17">
        <v>-1.0000000000000016</v>
      </c>
      <c r="AV2652" s="17">
        <v>-1.0000000000000016</v>
      </c>
      <c r="AW2652" s="17">
        <v>-1.0000000000000016</v>
      </c>
      <c r="AX2652" s="17">
        <v>-1.0000000000000016</v>
      </c>
      <c r="AY2652" s="17">
        <v>-9.9337030155348019E-2</v>
      </c>
      <c r="AZ2652" s="17">
        <v>1.0680836133442788</v>
      </c>
      <c r="BA2652" s="17">
        <v>-0.4627350185169985</v>
      </c>
      <c r="BB2652" s="17">
        <v>0.59206250425384677</v>
      </c>
      <c r="BC2652" s="17">
        <v>-0.25834465016510588</v>
      </c>
      <c r="BD2652" s="17">
        <v>16.963662749541996</v>
      </c>
      <c r="BE2652" s="17">
        <v>-5.8168989302220941</v>
      </c>
      <c r="BF2652" s="17">
        <v>-1.0000000000000016</v>
      </c>
      <c r="BG2652" s="22">
        <v>-36.633946488743504</v>
      </c>
    </row>
    <row r="2653" spans="1:100" x14ac:dyDescent="0.25">
      <c r="A2653">
        <v>6000</v>
      </c>
      <c r="B2653" t="s">
        <v>2364</v>
      </c>
      <c r="C2653" s="48">
        <v>2</v>
      </c>
      <c r="D2653" s="22">
        <v>1442.035400390625</v>
      </c>
      <c r="E2653" s="17">
        <v>26.806111712783903</v>
      </c>
      <c r="F2653" s="17">
        <v>-94.948449864354416</v>
      </c>
      <c r="G2653" s="17">
        <v>-0.20398311901171146</v>
      </c>
      <c r="H2653" s="17">
        <v>0.67653467867076245</v>
      </c>
      <c r="I2653" s="17">
        <v>14.12160094472263</v>
      </c>
      <c r="J2653" s="17">
        <v>1.8364644812789344</v>
      </c>
      <c r="K2653" s="17">
        <v>-1.0000000000000016</v>
      </c>
      <c r="L2653" s="17">
        <v>-1.0000000000000016</v>
      </c>
      <c r="M2653" s="17">
        <v>-1.0000000000000016</v>
      </c>
      <c r="N2653" s="17">
        <v>0.10695187675289636</v>
      </c>
      <c r="O2653" s="17">
        <v>-1.0000000000000016</v>
      </c>
      <c r="P2653" s="17">
        <v>-1.0000000000000016</v>
      </c>
      <c r="Q2653" s="17">
        <v>2.26684239137077</v>
      </c>
      <c r="R2653" s="17">
        <v>-1.0000000000000016</v>
      </c>
      <c r="S2653" s="17">
        <v>-1.1005500798061425</v>
      </c>
      <c r="T2653" s="17">
        <v>-0.10716047339632392</v>
      </c>
      <c r="U2653" s="17">
        <v>-0.64695943923622967</v>
      </c>
      <c r="V2653" s="17">
        <v>-1.0154130285128662</v>
      </c>
      <c r="W2653" s="17">
        <v>-2.482624123785147</v>
      </c>
      <c r="X2653" s="17">
        <v>-5.828000738287356</v>
      </c>
      <c r="Y2653" s="17">
        <v>-0.12389895225805883</v>
      </c>
      <c r="Z2653" s="17">
        <v>12.347122005625994</v>
      </c>
      <c r="AA2653" s="17">
        <v>-1.0084526540219554</v>
      </c>
      <c r="AB2653" s="17">
        <v>-1.1666109156236026</v>
      </c>
      <c r="AC2653" s="17">
        <v>-8.1812374039548708</v>
      </c>
      <c r="AD2653" s="17">
        <v>-1.2999707073503037</v>
      </c>
      <c r="AE2653" s="17">
        <v>-1.1387743734605817</v>
      </c>
      <c r="AF2653" s="17">
        <v>11.023031779824741</v>
      </c>
      <c r="AG2653" s="17">
        <v>-72.054821061019226</v>
      </c>
      <c r="AH2653" s="17">
        <v>-0.28559036953149636</v>
      </c>
      <c r="AI2653" s="17">
        <v>-0.29615829729381243</v>
      </c>
      <c r="AJ2653" s="17">
        <v>0.33333333333333298</v>
      </c>
      <c r="AK2653" s="17">
        <v>-1.6326791976856159E-3</v>
      </c>
      <c r="AL2653" s="17">
        <v>0.16430781809765338</v>
      </c>
      <c r="AM2653" s="17">
        <v>0.33333333333333298</v>
      </c>
      <c r="AN2653" s="17">
        <v>-0.27832457636506186</v>
      </c>
      <c r="AO2653" s="17">
        <v>-0.26518471754485212</v>
      </c>
      <c r="AP2653" s="17">
        <v>0.33333333333333298</v>
      </c>
      <c r="AQ2653" s="17">
        <v>-0.33165464822824298</v>
      </c>
      <c r="AR2653" s="17">
        <v>2.2444243630026963</v>
      </c>
      <c r="AS2653" s="17">
        <v>-5.1011258658819152</v>
      </c>
      <c r="AT2653" s="17">
        <v>-7.0643498818498074E-2</v>
      </c>
      <c r="AU2653" s="17">
        <v>-1.0000000000000016</v>
      </c>
      <c r="AV2653" s="17">
        <v>-1.0000000000000016</v>
      </c>
      <c r="AW2653" s="17">
        <v>-1.0000000000000016</v>
      </c>
      <c r="AX2653" s="17">
        <v>-1.0000000000000016</v>
      </c>
      <c r="AY2653" s="17">
        <v>-8.6424856640686151E-2</v>
      </c>
      <c r="AZ2653" s="17">
        <v>0.97903407268649634</v>
      </c>
      <c r="BA2653" s="17">
        <v>-0.37712838816244632</v>
      </c>
      <c r="BB2653" s="17">
        <v>0.54247036869987642</v>
      </c>
      <c r="BC2653" s="17">
        <v>-0.21087624129828933</v>
      </c>
      <c r="BD2653" s="17">
        <v>15.641315068767099</v>
      </c>
      <c r="BE2653" s="17">
        <v>-4.5394191462530769</v>
      </c>
      <c r="BF2653" s="17">
        <v>-1.0000000000000016</v>
      </c>
      <c r="BG2653" s="22">
        <v>-42.987704628600341</v>
      </c>
    </row>
    <row r="2654" spans="1:100" x14ac:dyDescent="0.25">
      <c r="A2654">
        <v>6001</v>
      </c>
      <c r="B2654" t="s">
        <v>2365</v>
      </c>
      <c r="C2654" s="48">
        <v>2</v>
      </c>
      <c r="D2654" s="22">
        <v>1503.6607714843749</v>
      </c>
      <c r="E2654" s="17">
        <v>97.050286421527474</v>
      </c>
      <c r="F2654" s="17">
        <v>18.372516889710987</v>
      </c>
      <c r="G2654" s="17">
        <v>0.58366358401528617</v>
      </c>
      <c r="H2654" s="17">
        <v>7.861246729861044</v>
      </c>
      <c r="I2654" s="17">
        <v>69.282202245466621</v>
      </c>
      <c r="J2654" s="17">
        <v>15.460210066106255</v>
      </c>
      <c r="K2654" s="17">
        <v>-0.99999999999999967</v>
      </c>
      <c r="L2654" s="17">
        <v>-0.99999999999999967</v>
      </c>
      <c r="M2654" s="17">
        <v>-0.99999999999999967</v>
      </c>
      <c r="N2654" s="17">
        <v>0.30323317551684853</v>
      </c>
      <c r="O2654" s="17">
        <v>-0.99999999999999967</v>
      </c>
      <c r="P2654" s="17">
        <v>-0.99999999999999967</v>
      </c>
      <c r="Q2654" s="17">
        <v>4.3753670495173651</v>
      </c>
      <c r="R2654" s="17">
        <v>-0.99999999999999967</v>
      </c>
      <c r="S2654" s="17">
        <v>1.649395724031903</v>
      </c>
      <c r="T2654" s="17">
        <v>0.20150337830271742</v>
      </c>
      <c r="U2654" s="17">
        <v>0.27796502727725247</v>
      </c>
      <c r="V2654" s="17">
        <v>0.19653707955003907</v>
      </c>
      <c r="W2654" s="17">
        <v>3.6586741645911744</v>
      </c>
      <c r="X2654" s="17">
        <v>1.7386415195232581</v>
      </c>
      <c r="Y2654" s="17">
        <v>0.15380315178364182</v>
      </c>
      <c r="Z2654" s="17">
        <v>37.844407529122918</v>
      </c>
      <c r="AA2654" s="17">
        <v>0.86939301044629558</v>
      </c>
      <c r="AB2654" s="17">
        <v>1.540137629102307</v>
      </c>
      <c r="AC2654" s="17">
        <v>22.89503839715621</v>
      </c>
      <c r="AD2654" s="17">
        <v>1.0719849342123677</v>
      </c>
      <c r="AE2654" s="17">
        <v>0.84761355790685822</v>
      </c>
      <c r="AF2654" s="17">
        <v>61.35289928304686</v>
      </c>
      <c r="AG2654" s="17">
        <v>13.936304228776404</v>
      </c>
      <c r="AH2654" s="17">
        <v>0.30933855109428521</v>
      </c>
      <c r="AI2654" s="17">
        <v>0.40771709123073474</v>
      </c>
      <c r="AJ2654" s="17">
        <v>0.33333333333333298</v>
      </c>
      <c r="AK2654" s="17">
        <v>0.79250819618943158</v>
      </c>
      <c r="AL2654" s="17">
        <v>0.85791740384480453</v>
      </c>
      <c r="AM2654" s="17">
        <v>0.33333333333333298</v>
      </c>
      <c r="AN2654" s="17">
        <v>0.4375891237742256</v>
      </c>
      <c r="AO2654" s="17">
        <v>0.5171165972547942</v>
      </c>
      <c r="AP2654" s="17">
        <v>0.33333333333333298</v>
      </c>
      <c r="AQ2654" s="17">
        <v>8.5935558521785396</v>
      </c>
      <c r="AR2654" s="17">
        <v>2.2444243630026963</v>
      </c>
      <c r="AS2654" s="17">
        <v>6.2601360264524057</v>
      </c>
      <c r="AT2654" s="17">
        <v>7.8781475624215034</v>
      </c>
      <c r="AU2654" s="17">
        <v>-0.99999999999999967</v>
      </c>
      <c r="AV2654" s="17">
        <v>-0.99999999999999967</v>
      </c>
      <c r="AW2654" s="17">
        <v>-0.99999999999999967</v>
      </c>
      <c r="AX2654" s="17">
        <v>-0.99999999999999967</v>
      </c>
      <c r="AY2654" s="17">
        <v>3.3220777255496693E-2</v>
      </c>
      <c r="AZ2654" s="17">
        <v>0.15389113853477088</v>
      </c>
      <c r="BA2654" s="17">
        <v>0.41611215672770685</v>
      </c>
      <c r="BB2654" s="17">
        <v>8.294413263414413E-2</v>
      </c>
      <c r="BC2654" s="17">
        <v>0.22897130740948285</v>
      </c>
      <c r="BD2654" s="17">
        <v>3.3882945902390489</v>
      </c>
      <c r="BE2654" s="17">
        <v>7.2978504171535139</v>
      </c>
      <c r="BF2654" s="17">
        <v>-0.99999999999999967</v>
      </c>
      <c r="BG2654" s="22">
        <v>355.69795253127131</v>
      </c>
    </row>
    <row r="2655" spans="1:100" x14ac:dyDescent="0.25">
      <c r="A2655">
        <v>6002</v>
      </c>
      <c r="B2655" t="s">
        <v>2366</v>
      </c>
      <c r="C2655" s="48">
        <v>2</v>
      </c>
      <c r="D2655" s="22">
        <v>1508.1770605468748</v>
      </c>
      <c r="E2655" s="17">
        <v>114.27937923065238</v>
      </c>
      <c r="F2655" s="17">
        <v>46.167240957876672</v>
      </c>
      <c r="G2655" s="17">
        <v>0.77685310049150735</v>
      </c>
      <c r="H2655" s="17">
        <v>9.6234721563829577</v>
      </c>
      <c r="I2655" s="17">
        <v>82.811681709894827</v>
      </c>
      <c r="J2655" s="17">
        <v>18.801765121200074</v>
      </c>
      <c r="K2655" s="17">
        <v>-0.99999999999999933</v>
      </c>
      <c r="L2655" s="17">
        <v>-0.99999999999999933</v>
      </c>
      <c r="M2655" s="17">
        <v>-0.99999999999999933</v>
      </c>
      <c r="N2655" s="17">
        <v>0.35137593934205669</v>
      </c>
      <c r="O2655" s="17">
        <v>-0.99999999999999933</v>
      </c>
      <c r="P2655" s="17">
        <v>-0.99999999999999933</v>
      </c>
      <c r="Q2655" s="17">
        <v>4.8925340199624472</v>
      </c>
      <c r="R2655" s="17">
        <v>-0.99999999999999933</v>
      </c>
      <c r="S2655" s="17">
        <v>2.3238868355132345</v>
      </c>
      <c r="T2655" s="17">
        <v>0.27721069737643411</v>
      </c>
      <c r="U2655" s="17">
        <v>0.50482525506219866</v>
      </c>
      <c r="V2655" s="17">
        <v>0.49379732893617972</v>
      </c>
      <c r="W2655" s="17">
        <v>5.1649769806990715</v>
      </c>
      <c r="X2655" s="17">
        <v>3.5945446211513881</v>
      </c>
      <c r="Y2655" s="17">
        <v>0.22191634897988088</v>
      </c>
      <c r="Z2655" s="17">
        <v>44.098237124054506</v>
      </c>
      <c r="AA2655" s="17">
        <v>1.3299803455311667</v>
      </c>
      <c r="AB2655" s="17">
        <v>2.204033561845633</v>
      </c>
      <c r="AC2655" s="17">
        <v>30.517251088234488</v>
      </c>
      <c r="AD2655" s="17">
        <v>1.6537647623199336</v>
      </c>
      <c r="AE2655" s="17">
        <v>1.3348235246600912</v>
      </c>
      <c r="AF2655" s="17">
        <v>73.697523757310023</v>
      </c>
      <c r="AG2655" s="17">
        <v>35.02771977351</v>
      </c>
      <c r="AH2655" s="17">
        <v>0.45525934282960656</v>
      </c>
      <c r="AI2655" s="17">
        <v>0.58035965476331985</v>
      </c>
      <c r="AJ2655" s="17">
        <v>0.33333333333333298</v>
      </c>
      <c r="AK2655" s="17">
        <v>0.98729056643288526</v>
      </c>
      <c r="AL2655" s="17">
        <v>1.0280420294907922</v>
      </c>
      <c r="AM2655" s="17">
        <v>0.33333333333333298</v>
      </c>
      <c r="AN2655" s="17">
        <v>0.61318437610891441</v>
      </c>
      <c r="AO2655" s="17">
        <v>0.70899502722097085</v>
      </c>
      <c r="AP2655" s="17">
        <v>0.33333333333333298</v>
      </c>
      <c r="AQ2655" s="17">
        <v>10.782680867741487</v>
      </c>
      <c r="AR2655" s="17">
        <v>2.2444243630026963</v>
      </c>
      <c r="AS2655" s="17">
        <v>9.0467619122774536</v>
      </c>
      <c r="AT2655" s="17">
        <v>9.827781955341484</v>
      </c>
      <c r="AU2655" s="17">
        <v>-0.99999999999999933</v>
      </c>
      <c r="AV2655" s="17">
        <v>-0.99999999999999933</v>
      </c>
      <c r="AW2655" s="17">
        <v>-0.99999999999999933</v>
      </c>
      <c r="AX2655" s="17">
        <v>-0.99999999999999933</v>
      </c>
      <c r="AY2655" s="17">
        <v>6.2566779812308362E-2</v>
      </c>
      <c r="AZ2655" s="17">
        <v>-4.8495240865941702E-2</v>
      </c>
      <c r="BA2655" s="17">
        <v>0.61067369901275126</v>
      </c>
      <c r="BB2655" s="17">
        <v>-2.9765856517722872E-2</v>
      </c>
      <c r="BC2655" s="17">
        <v>0.33685461972646857</v>
      </c>
      <c r="BD2655" s="17">
        <v>0.38294321566605838</v>
      </c>
      <c r="BE2655" s="17">
        <v>10.201228765040568</v>
      </c>
      <c r="BF2655" s="17">
        <v>-0.99999999999999933</v>
      </c>
      <c r="BG2655" s="22">
        <v>1135.1453384898221</v>
      </c>
    </row>
    <row r="2656" spans="1:100" x14ac:dyDescent="0.25">
      <c r="A2656">
        <v>6003</v>
      </c>
      <c r="B2656" t="s">
        <v>2367</v>
      </c>
      <c r="C2656" s="48">
        <v>2</v>
      </c>
      <c r="D2656" s="22">
        <v>1530.5450390624999</v>
      </c>
      <c r="E2656" s="17">
        <v>67.39470594687937</v>
      </c>
      <c r="F2656" s="17">
        <v>-29.469159135017112</v>
      </c>
      <c r="G2656" s="17">
        <v>0.2511360785807194</v>
      </c>
      <c r="H2656" s="17">
        <v>4.8280157565497976</v>
      </c>
      <c r="I2656" s="17">
        <v>45.994582201714067</v>
      </c>
      <c r="J2656" s="17">
        <v>9.708557559230286</v>
      </c>
      <c r="K2656" s="17">
        <v>-1.0000000000000004</v>
      </c>
      <c r="L2656" s="17">
        <v>-1.0000000000000004</v>
      </c>
      <c r="M2656" s="17">
        <v>-1.0000000000000004</v>
      </c>
      <c r="N2656" s="17">
        <v>0.22036743077291762</v>
      </c>
      <c r="O2656" s="17">
        <v>-1.0000000000000004</v>
      </c>
      <c r="P2656" s="17">
        <v>-1.0000000000000004</v>
      </c>
      <c r="Q2656" s="17">
        <v>3.4851932672540658</v>
      </c>
      <c r="R2656" s="17">
        <v>-1.0000000000000004</v>
      </c>
      <c r="S2656" s="17">
        <v>0.4884277231296299</v>
      </c>
      <c r="T2656" s="17">
        <v>7.1192135674702284E-2</v>
      </c>
      <c r="U2656" s="17">
        <v>-0.11251819874671734</v>
      </c>
      <c r="V2656" s="17">
        <v>-0.3151222019482775</v>
      </c>
      <c r="W2656" s="17">
        <v>1.0659500509559834</v>
      </c>
      <c r="X2656" s="17">
        <v>-1.4558321764065001</v>
      </c>
      <c r="Y2656" s="17">
        <v>3.656329341055084E-2</v>
      </c>
      <c r="Z2656" s="17">
        <v>27.080001713803064</v>
      </c>
      <c r="AA2656" s="17">
        <v>7.6606940248854893E-2</v>
      </c>
      <c r="AB2656" s="17">
        <v>0.39740658235595927</v>
      </c>
      <c r="AC2656" s="17">
        <v>9.7753028220225175</v>
      </c>
      <c r="AD2656" s="17">
        <v>7.0596253908011275E-2</v>
      </c>
      <c r="AE2656" s="17">
        <v>9.0032760324176841E-3</v>
      </c>
      <c r="AF2656" s="17">
        <v>40.104711198997876</v>
      </c>
      <c r="AG2656" s="17">
        <v>-22.367300258154227</v>
      </c>
      <c r="AH2656" s="17">
        <v>5.8172350402666717E-2</v>
      </c>
      <c r="AI2656" s="17">
        <v>0.11055603388948215</v>
      </c>
      <c r="AJ2656" s="17">
        <v>0.33333333333333298</v>
      </c>
      <c r="AK2656" s="17">
        <v>0.45723899079411645</v>
      </c>
      <c r="AL2656" s="17">
        <v>0.56509034774513878</v>
      </c>
      <c r="AM2656" s="17">
        <v>0.33333333333333298</v>
      </c>
      <c r="AN2656" s="17">
        <v>0.1353457500651023</v>
      </c>
      <c r="AO2656" s="17">
        <v>0.18684579981632432</v>
      </c>
      <c r="AP2656" s="17">
        <v>0.33333333333333298</v>
      </c>
      <c r="AQ2656" s="17">
        <v>4.825523850301499</v>
      </c>
      <c r="AR2656" s="17">
        <v>2.2444243630026963</v>
      </c>
      <c r="AS2656" s="17">
        <v>1.4636554963774335</v>
      </c>
      <c r="AT2656" s="17">
        <v>4.5223388569997756</v>
      </c>
      <c r="AU2656" s="17">
        <v>-1.0000000000000004</v>
      </c>
      <c r="AV2656" s="17">
        <v>-1.0000000000000004</v>
      </c>
      <c r="AW2656" s="17">
        <v>-1.0000000000000004</v>
      </c>
      <c r="AX2656" s="17">
        <v>-1.0000000000000004</v>
      </c>
      <c r="AY2656" s="17">
        <v>-1.7291037270909609E-2</v>
      </c>
      <c r="AZ2656" s="17">
        <v>0.50224874666790298</v>
      </c>
      <c r="BA2656" s="17">
        <v>8.1223051513185429E-2</v>
      </c>
      <c r="BB2656" s="17">
        <v>0.27694623074923796</v>
      </c>
      <c r="BC2656" s="17">
        <v>4.3277128050629735E-2</v>
      </c>
      <c r="BD2656" s="17">
        <v>8.5612564246567544</v>
      </c>
      <c r="BE2656" s="17">
        <v>2.300409681416443</v>
      </c>
      <c r="BF2656" s="17">
        <v>-1.0000000000000004</v>
      </c>
      <c r="BG2656" s="22">
        <v>442.80466681732321</v>
      </c>
    </row>
    <row r="2657" spans="1:100" x14ac:dyDescent="0.25">
      <c r="A2657">
        <v>6004</v>
      </c>
      <c r="B2657" t="s">
        <v>2368</v>
      </c>
      <c r="C2657" s="48">
        <v>2</v>
      </c>
      <c r="D2657" s="22">
        <v>1519.8150097656251</v>
      </c>
      <c r="E2657" s="17">
        <v>134.54590437905716</v>
      </c>
      <c r="F2657" s="17">
        <v>78.862083371292343</v>
      </c>
      <c r="G2657" s="17">
        <v>1.0041012926888284</v>
      </c>
      <c r="H2657" s="17">
        <v>11.696372123864109</v>
      </c>
      <c r="I2657" s="17">
        <v>98.726363861089737</v>
      </c>
      <c r="J2657" s="17">
        <v>22.732425331177652</v>
      </c>
      <c r="K2657" s="17">
        <v>-0.99999999999999878</v>
      </c>
      <c r="L2657" s="17">
        <v>-0.99999999999999878</v>
      </c>
      <c r="M2657" s="17">
        <v>-0.99999999999999878</v>
      </c>
      <c r="N2657" s="17">
        <v>0.4080061139302712</v>
      </c>
      <c r="O2657" s="17">
        <v>-0.99999999999999878</v>
      </c>
      <c r="P2657" s="17">
        <v>-0.99999999999999878</v>
      </c>
      <c r="Q2657" s="17">
        <v>5.5008758246393912</v>
      </c>
      <c r="R2657" s="17">
        <v>-0.99999999999999878</v>
      </c>
      <c r="S2657" s="17">
        <v>3.117288509336257</v>
      </c>
      <c r="T2657" s="17">
        <v>0.36626496755328131</v>
      </c>
      <c r="U2657" s="17">
        <v>0.77168019411861999</v>
      </c>
      <c r="V2657" s="17">
        <v>0.84346358162562063</v>
      </c>
      <c r="W2657" s="17">
        <v>6.9368360241186755</v>
      </c>
      <c r="X2657" s="17">
        <v>5.7776373294470007</v>
      </c>
      <c r="Y2657" s="17">
        <v>0.30203767859421404</v>
      </c>
      <c r="Z2657" s="17">
        <v>51.454596287224902</v>
      </c>
      <c r="AA2657" s="17">
        <v>1.8717677114098004</v>
      </c>
      <c r="AB2657" s="17">
        <v>2.9849721618014171</v>
      </c>
      <c r="AC2657" s="17">
        <v>39.483234782304223</v>
      </c>
      <c r="AD2657" s="17">
        <v>2.3381104587417449</v>
      </c>
      <c r="AE2657" s="17">
        <v>1.9079270045211054</v>
      </c>
      <c r="AF2657" s="17">
        <v>88.218464884446178</v>
      </c>
      <c r="AG2657" s="17">
        <v>59.837482439969854</v>
      </c>
      <c r="AH2657" s="17">
        <v>0.62690548973600491</v>
      </c>
      <c r="AI2657" s="17">
        <v>0.78343853385932971</v>
      </c>
      <c r="AJ2657" s="17">
        <v>0.33333333333333298</v>
      </c>
      <c r="AK2657" s="17">
        <v>1.2164124272724841</v>
      </c>
      <c r="AL2657" s="17">
        <v>1.2281590665405493</v>
      </c>
      <c r="AM2657" s="17">
        <v>0.33333333333333298</v>
      </c>
      <c r="AN2657" s="17">
        <v>0.81973649332176546</v>
      </c>
      <c r="AO2657" s="17">
        <v>0.93470099267298856</v>
      </c>
      <c r="AP2657" s="17">
        <v>0.33333333333333298</v>
      </c>
      <c r="AQ2657" s="17">
        <v>13.357741416339337</v>
      </c>
      <c r="AR2657" s="17">
        <v>2.2444243630026963</v>
      </c>
      <c r="AS2657" s="17">
        <v>12.324660767425451</v>
      </c>
      <c r="AT2657" s="17">
        <v>12.121130472994203</v>
      </c>
      <c r="AU2657" s="17">
        <v>-0.99999999999999878</v>
      </c>
      <c r="AV2657" s="17">
        <v>-0.99999999999999878</v>
      </c>
      <c r="AW2657" s="17">
        <v>-0.99999999999999878</v>
      </c>
      <c r="AX2657" s="17">
        <v>-0.99999999999999878</v>
      </c>
      <c r="AY2657" s="17">
        <v>9.7086386004677755E-2</v>
      </c>
      <c r="AZ2657" s="17">
        <v>-0.28656167264270954</v>
      </c>
      <c r="BA2657" s="17">
        <v>0.83953580065190014</v>
      </c>
      <c r="BB2657" s="17">
        <v>-0.16234624568440958</v>
      </c>
      <c r="BC2657" s="17">
        <v>0.46375740482304795</v>
      </c>
      <c r="BD2657" s="17">
        <v>-3.1522417117909569</v>
      </c>
      <c r="BE2657" s="17">
        <v>13.616463156930504</v>
      </c>
      <c r="BF2657" s="17">
        <v>-0.99999999999999878</v>
      </c>
      <c r="BG2657" s="22">
        <v>226.48255551542479</v>
      </c>
    </row>
    <row r="2658" spans="1:100" x14ac:dyDescent="0.25">
      <c r="A2658">
        <v>6005</v>
      </c>
      <c r="B2658" t="s">
        <v>2369</v>
      </c>
      <c r="C2658" s="48">
        <v>3</v>
      </c>
      <c r="D2658" s="22">
        <v>1392.0190803135463</v>
      </c>
      <c r="E2658" s="17">
        <v>70.785566994397172</v>
      </c>
      <c r="F2658" s="17">
        <v>-25.356458550128306</v>
      </c>
      <c r="G2658" s="17">
        <v>0.64586770821293715</v>
      </c>
      <c r="H2658" s="17">
        <v>3.8781290383865787</v>
      </c>
      <c r="I2658" s="17">
        <v>52.785723236702829</v>
      </c>
      <c r="J2658" s="17">
        <v>15.963700796257401</v>
      </c>
      <c r="K2658" s="17">
        <v>-0.99999999999999856</v>
      </c>
      <c r="L2658" s="17">
        <v>-0.99999999999999856</v>
      </c>
      <c r="M2658" s="17">
        <v>-0.99999999999999856</v>
      </c>
      <c r="N2658" s="17">
        <v>0.42191136588139588</v>
      </c>
      <c r="O2658" s="17">
        <v>-0.99999999999999856</v>
      </c>
      <c r="P2658" s="17">
        <v>-0.99999999999999856</v>
      </c>
      <c r="Q2658" s="17">
        <v>4.2905236654606167</v>
      </c>
      <c r="R2658" s="17">
        <v>-0.99999999999999856</v>
      </c>
      <c r="S2658" s="17">
        <v>9.0571821813566711E-2</v>
      </c>
      <c r="T2658" s="17">
        <v>-9.313615623476916E-2</v>
      </c>
      <c r="U2658" s="17">
        <v>-0.29676913535058608</v>
      </c>
      <c r="V2658" s="17">
        <v>-7.4235318912095352E-2</v>
      </c>
      <c r="W2658" s="17">
        <v>-0.41239462707403818</v>
      </c>
      <c r="X2658" s="17">
        <v>-1.8388948769726088</v>
      </c>
      <c r="Y2658" s="17">
        <v>2.4623380851813672E-2</v>
      </c>
      <c r="Z2658" s="17">
        <v>31.32616134314517</v>
      </c>
      <c r="AA2658" s="17">
        <v>1.091835494993203</v>
      </c>
      <c r="AB2658" s="17">
        <v>-6.0973012050519193E-4</v>
      </c>
      <c r="AC2658" s="17">
        <v>12.463824811919828</v>
      </c>
      <c r="AD2658" s="17">
        <v>1.2122570372799548</v>
      </c>
      <c r="AE2658" s="17">
        <v>-1.4911166751995208</v>
      </c>
      <c r="AF2658" s="17">
        <v>42.298259749745</v>
      </c>
      <c r="AG2658" s="17">
        <v>-18.57789792965038</v>
      </c>
      <c r="AH2658" s="17">
        <v>0.30599206710546506</v>
      </c>
      <c r="AI2658" s="17">
        <v>0.43962929531865524</v>
      </c>
      <c r="AJ2658" s="17">
        <v>0.33333333333333298</v>
      </c>
      <c r="AK2658" s="17">
        <v>0.85240949607936412</v>
      </c>
      <c r="AL2658" s="17">
        <v>0.85461767422890944</v>
      </c>
      <c r="AM2658" s="17">
        <v>0.33333333333333298</v>
      </c>
      <c r="AN2658" s="17">
        <v>0.46417069095339436</v>
      </c>
      <c r="AO2658" s="17">
        <v>0.80324572784400339</v>
      </c>
      <c r="AP2658" s="17">
        <v>0.33333333333333298</v>
      </c>
      <c r="AQ2658" s="17">
        <v>10.487463486957841</v>
      </c>
      <c r="AR2658" s="17">
        <v>1.3347708648958956</v>
      </c>
      <c r="AS2658" s="17">
        <v>6.4467059417841766</v>
      </c>
      <c r="AT2658" s="17">
        <v>8.1822239895773183</v>
      </c>
      <c r="AU2658" s="17">
        <v>-0.99999999999999856</v>
      </c>
      <c r="AV2658" s="17">
        <v>-0.99999999999999856</v>
      </c>
      <c r="AW2658" s="17">
        <v>-0.99999999999999856</v>
      </c>
      <c r="AX2658" s="17">
        <v>-0.99999999999999856</v>
      </c>
      <c r="AY2658" s="17">
        <v>1.2588651244584477E-2</v>
      </c>
      <c r="AZ2658" s="17">
        <v>-0.19137254019179561</v>
      </c>
      <c r="BA2658" s="17">
        <v>-5.3590320127203134E-2</v>
      </c>
      <c r="BB2658" s="17">
        <v>0.2521078503047865</v>
      </c>
      <c r="BC2658" s="17">
        <v>-6.3403937109808406E-2</v>
      </c>
      <c r="BD2658" s="17">
        <v>5.3458335566606845</v>
      </c>
      <c r="BE2658" s="17">
        <v>-1.8530500283812263</v>
      </c>
      <c r="BF2658" s="17">
        <v>-0.99999999999999856</v>
      </c>
      <c r="CU2658" t="e">
        <v>#N/A</v>
      </c>
      <c r="CV2658" t="e">
        <v>#N/A</v>
      </c>
    </row>
    <row r="2659" spans="1:100" x14ac:dyDescent="0.25">
      <c r="A2659">
        <v>6007</v>
      </c>
      <c r="B2659" t="s">
        <v>2370</v>
      </c>
      <c r="C2659" s="48">
        <v>2</v>
      </c>
      <c r="D2659" s="22">
        <v>1443.9608789062499</v>
      </c>
      <c r="E2659" s="17">
        <v>24.223503570653371</v>
      </c>
      <c r="F2659" s="17">
        <v>-99.114825974923548</v>
      </c>
      <c r="G2659" s="17">
        <v>-0.23294185896124059</v>
      </c>
      <c r="H2659" s="17">
        <v>0.41238044923886807</v>
      </c>
      <c r="I2659" s="17">
        <v>12.09355778477665</v>
      </c>
      <c r="J2659" s="17">
        <v>1.3355717535961293</v>
      </c>
      <c r="K2659" s="17">
        <v>-1.0000000000000016</v>
      </c>
      <c r="L2659" s="17">
        <v>-1.0000000000000016</v>
      </c>
      <c r="M2659" s="17">
        <v>-1.0000000000000016</v>
      </c>
      <c r="N2659" s="17">
        <v>9.9735368303084049E-2</v>
      </c>
      <c r="O2659" s="17">
        <v>-1.0000000000000016</v>
      </c>
      <c r="P2659" s="17">
        <v>-1.0000000000000016</v>
      </c>
      <c r="Q2659" s="17">
        <v>2.1893200491610241</v>
      </c>
      <c r="R2659" s="17">
        <v>-1.0000000000000016</v>
      </c>
      <c r="S2659" s="17">
        <v>-1.2016550106115413</v>
      </c>
      <c r="T2659" s="17">
        <v>-0.11850885608975872</v>
      </c>
      <c r="U2659" s="17">
        <v>-0.68096535457337937</v>
      </c>
      <c r="V2659" s="17">
        <v>-1.0599717727776723</v>
      </c>
      <c r="W2659" s="17">
        <v>-2.7084160421695032</v>
      </c>
      <c r="X2659" s="17">
        <v>-6.1061970724978041</v>
      </c>
      <c r="Y2659" s="17">
        <v>-0.13410899057025508</v>
      </c>
      <c r="Z2659" s="17">
        <v>11.409684880508571</v>
      </c>
      <c r="AA2659" s="17">
        <v>-1.0774938168347998</v>
      </c>
      <c r="AB2659" s="17">
        <v>-1.266127649349837</v>
      </c>
      <c r="AC2659" s="17">
        <v>-9.3237925445600602</v>
      </c>
      <c r="AD2659" s="17">
        <v>-1.3871783936541435</v>
      </c>
      <c r="AE2659" s="17">
        <v>-1.2118062179694022</v>
      </c>
      <c r="AF2659" s="17">
        <v>9.1725961224179287</v>
      </c>
      <c r="AG2659" s="17">
        <v>-75.216384012612295</v>
      </c>
      <c r="AH2659" s="17">
        <v>-0.30746361782244436</v>
      </c>
      <c r="AI2659" s="17">
        <v>-0.32203708819691806</v>
      </c>
      <c r="AJ2659" s="17">
        <v>0.33333333333333298</v>
      </c>
      <c r="AK2659" s="17">
        <v>-3.083018488804945E-2</v>
      </c>
      <c r="AL2659" s="17">
        <v>0.13880646127998397</v>
      </c>
      <c r="AM2659" s="17">
        <v>0.33333333333333298</v>
      </c>
      <c r="AN2659" s="17">
        <v>-0.30464596968641272</v>
      </c>
      <c r="AO2659" s="17">
        <v>-0.2939469281278389</v>
      </c>
      <c r="AP2659" s="17">
        <v>0.33333333333333298</v>
      </c>
      <c r="AQ2659" s="17">
        <v>-0.65980031161106556</v>
      </c>
      <c r="AR2659" s="17">
        <v>2.2444243630026963</v>
      </c>
      <c r="AS2659" s="17">
        <v>-5.5188357697946699</v>
      </c>
      <c r="AT2659" s="17">
        <v>-0.36288997477143692</v>
      </c>
      <c r="AU2659" s="17">
        <v>-1.0000000000000016</v>
      </c>
      <c r="AV2659" s="17">
        <v>-1.0000000000000016</v>
      </c>
      <c r="AW2659" s="17">
        <v>-1.0000000000000016</v>
      </c>
      <c r="AX2659" s="17">
        <v>-1.0000000000000016</v>
      </c>
      <c r="AY2659" s="17">
        <v>-9.0823766437147749E-2</v>
      </c>
      <c r="AZ2659" s="17">
        <v>1.0093714048424749</v>
      </c>
      <c r="BA2659" s="17">
        <v>-0.40629279216314396</v>
      </c>
      <c r="BB2659" s="17">
        <v>0.55936538104370048</v>
      </c>
      <c r="BC2659" s="17">
        <v>-0.22704774399298119</v>
      </c>
      <c r="BD2659" s="17">
        <v>16.091811506154954</v>
      </c>
      <c r="BE2659" s="17">
        <v>-4.9746300214865871</v>
      </c>
      <c r="BF2659" s="17">
        <v>-1.0000000000000016</v>
      </c>
      <c r="BG2659" s="22">
        <v>-34.018617257177539</v>
      </c>
    </row>
    <row r="2660" spans="1:100" x14ac:dyDescent="0.25">
      <c r="A2660">
        <v>6009</v>
      </c>
      <c r="B2660" t="s">
        <v>3107</v>
      </c>
      <c r="C2660" s="48">
        <v>2</v>
      </c>
      <c r="D2660" s="22">
        <v>1561.9030175781249</v>
      </c>
      <c r="E2660" s="17">
        <v>149.13734078073264</v>
      </c>
      <c r="F2660" s="17">
        <v>102.40162506602178</v>
      </c>
      <c r="G2660" s="17">
        <v>1.1677148139788329</v>
      </c>
      <c r="H2660" s="17">
        <v>13.188812876338993</v>
      </c>
      <c r="I2660" s="17">
        <v>110.1845724470011</v>
      </c>
      <c r="J2660" s="17">
        <v>25.562411135379449</v>
      </c>
      <c r="K2660" s="17">
        <v>-0.99999999999999845</v>
      </c>
      <c r="L2660" s="17">
        <v>-0.99999999999999845</v>
      </c>
      <c r="M2660" s="17">
        <v>-0.99999999999999845</v>
      </c>
      <c r="N2660" s="17">
        <v>0.44877854950414919</v>
      </c>
      <c r="O2660" s="17">
        <v>-0.99999999999999845</v>
      </c>
      <c r="P2660" s="17">
        <v>-0.99999999999999845</v>
      </c>
      <c r="Q2660" s="17">
        <v>5.9388680649679113</v>
      </c>
      <c r="R2660" s="17">
        <v>-0.99999999999999845</v>
      </c>
      <c r="S2660" s="17">
        <v>3.6885196394781081</v>
      </c>
      <c r="T2660" s="17">
        <v>0.43038201327610826</v>
      </c>
      <c r="U2660" s="17">
        <v>0.96380967083955871</v>
      </c>
      <c r="V2660" s="17">
        <v>1.0952153175827719</v>
      </c>
      <c r="W2660" s="17">
        <v>8.2125341694825718</v>
      </c>
      <c r="X2660" s="17">
        <v>7.3494143449342477</v>
      </c>
      <c r="Y2660" s="17">
        <v>0.35972321061928558</v>
      </c>
      <c r="Z2660" s="17">
        <v>56.751007294601393</v>
      </c>
      <c r="AA2660" s="17">
        <v>2.2618422720244316</v>
      </c>
      <c r="AB2660" s="17">
        <v>3.5472301626884235</v>
      </c>
      <c r="AC2660" s="17">
        <v>45.938538782002254</v>
      </c>
      <c r="AD2660" s="17">
        <v>2.8308237696314098</v>
      </c>
      <c r="AE2660" s="17">
        <v>2.3205484537698498</v>
      </c>
      <c r="AF2660" s="17">
        <v>98.673211684775623</v>
      </c>
      <c r="AG2660" s="17">
        <v>77.699946352132244</v>
      </c>
      <c r="AH2660" s="17">
        <v>0.75048680512368504</v>
      </c>
      <c r="AI2660" s="17">
        <v>0.92965070033357167</v>
      </c>
      <c r="AJ2660" s="17">
        <v>0.33333333333333298</v>
      </c>
      <c r="AK2660" s="17">
        <v>1.3813749472996379</v>
      </c>
      <c r="AL2660" s="17">
        <v>1.3722387742171813</v>
      </c>
      <c r="AM2660" s="17">
        <v>0.33333333333333298</v>
      </c>
      <c r="AN2660" s="17">
        <v>0.96844931211398788</v>
      </c>
      <c r="AO2660" s="17">
        <v>1.0972041458408668</v>
      </c>
      <c r="AP2660" s="17">
        <v>0.33333333333333298</v>
      </c>
      <c r="AQ2660" s="17">
        <v>15.211726347164376</v>
      </c>
      <c r="AR2660" s="17">
        <v>2.2444243630026963</v>
      </c>
      <c r="AS2660" s="17">
        <v>14.684673267140115</v>
      </c>
      <c r="AT2660" s="17">
        <v>13.772289159407713</v>
      </c>
      <c r="AU2660" s="17">
        <v>-0.99999999999999845</v>
      </c>
      <c r="AV2660" s="17">
        <v>-0.99999999999999845</v>
      </c>
      <c r="AW2660" s="17">
        <v>-0.99999999999999845</v>
      </c>
      <c r="AX2660" s="17">
        <v>-0.99999999999999845</v>
      </c>
      <c r="AY2660" s="17">
        <v>0.12193971604909772</v>
      </c>
      <c r="AZ2660" s="17">
        <v>-0.45796407997241145</v>
      </c>
      <c r="BA2660" s="17">
        <v>1.0043112999724775</v>
      </c>
      <c r="BB2660" s="17">
        <v>-0.25780110548248242</v>
      </c>
      <c r="BC2660" s="17">
        <v>0.55512451903591442</v>
      </c>
      <c r="BD2660" s="17">
        <v>-5.6974943221631413</v>
      </c>
      <c r="BE2660" s="17">
        <v>16.075354114367247</v>
      </c>
      <c r="BF2660" s="17">
        <v>-0.99999999999999845</v>
      </c>
      <c r="BG2660" s="22">
        <v>458.48463021261091</v>
      </c>
    </row>
    <row r="2661" spans="1:100" x14ac:dyDescent="0.25">
      <c r="A2661">
        <v>6010</v>
      </c>
      <c r="B2661" t="s">
        <v>3108</v>
      </c>
      <c r="C2661" s="48">
        <v>3</v>
      </c>
      <c r="D2661" s="22">
        <v>1406.4194992581347</v>
      </c>
      <c r="E2661" s="17">
        <v>97.258689505737664</v>
      </c>
      <c r="F2661" s="17">
        <v>26.954654851694773</v>
      </c>
      <c r="G2661" s="17">
        <v>0.58200362336427791</v>
      </c>
      <c r="H2661" s="17">
        <v>2.4090217790685942</v>
      </c>
      <c r="I2661" s="17">
        <v>67.184172541265795</v>
      </c>
      <c r="J2661" s="17">
        <v>12.536713381309552</v>
      </c>
      <c r="K2661" s="17">
        <v>-0.99999999999999944</v>
      </c>
      <c r="L2661" s="17">
        <v>-0.99999999999999944</v>
      </c>
      <c r="M2661" s="17">
        <v>-0.99999999999999944</v>
      </c>
      <c r="N2661" s="17">
        <v>3.7586479786255091E-3</v>
      </c>
      <c r="O2661" s="17">
        <v>-0.99999999999999944</v>
      </c>
      <c r="P2661" s="17">
        <v>-0.99999999999999944</v>
      </c>
      <c r="Q2661" s="17">
        <v>0.93262926064304874</v>
      </c>
      <c r="R2661" s="17">
        <v>-0.99999999999999944</v>
      </c>
      <c r="S2661" s="17">
        <v>0.72205894509272128</v>
      </c>
      <c r="T2661" s="17">
        <v>0.10558852162690041</v>
      </c>
      <c r="U2661" s="17">
        <v>1.6137314120051684E-2</v>
      </c>
      <c r="V2661" s="17">
        <v>-5.0153996369030583E-2</v>
      </c>
      <c r="W2661" s="17">
        <v>1.4763925184255458</v>
      </c>
      <c r="X2661" s="17">
        <v>0.92783150149399929</v>
      </c>
      <c r="Y2661" s="17">
        <v>4.2481762920839293E-4</v>
      </c>
      <c r="Z2661" s="17">
        <v>41.556802508720125</v>
      </c>
      <c r="AA2661" s="17">
        <v>8.9460673348337405E-2</v>
      </c>
      <c r="AB2661" s="17">
        <v>5.0435204266716687</v>
      </c>
      <c r="AC2661" s="17">
        <v>6.6083190952432203</v>
      </c>
      <c r="AD2661" s="17">
        <v>3.182925213871822</v>
      </c>
      <c r="AE2661" s="17">
        <v>0.31095392464130311</v>
      </c>
      <c r="AF2661" s="17">
        <v>53.519595955276301</v>
      </c>
      <c r="AG2661" s="17">
        <v>-3.1847819707194724</v>
      </c>
      <c r="AH2661" s="17">
        <v>0.61487542008471263</v>
      </c>
      <c r="AI2661" s="17">
        <v>0.86667187061001294</v>
      </c>
      <c r="AJ2661" s="17">
        <v>0.33333333333333298</v>
      </c>
      <c r="AK2661" s="17">
        <v>1.099762982608123</v>
      </c>
      <c r="AL2661" s="17">
        <v>1.2131489093501386</v>
      </c>
      <c r="AM2661" s="17">
        <v>0.33333333333333298</v>
      </c>
      <c r="AN2661" s="17">
        <v>0.64408268461660501</v>
      </c>
      <c r="AO2661" s="17">
        <v>0.65309453723774502</v>
      </c>
      <c r="AP2661" s="17">
        <v>0.33333333333333298</v>
      </c>
      <c r="AQ2661" s="17">
        <v>13.664576585989485</v>
      </c>
      <c r="AR2661" s="17">
        <v>5.1865879695475607</v>
      </c>
      <c r="AS2661" s="17">
        <v>-3.6475044143192368</v>
      </c>
      <c r="AT2661" s="17">
        <v>10.997629826081226</v>
      </c>
      <c r="AU2661" s="17">
        <v>-0.99999999999999944</v>
      </c>
      <c r="AV2661" s="17">
        <v>-0.99999999999999944</v>
      </c>
      <c r="AW2661" s="17">
        <v>-0.99999999999999944</v>
      </c>
      <c r="AX2661" s="17">
        <v>-0.99999999999999944</v>
      </c>
      <c r="AY2661" s="17">
        <v>7.937824934095894E-3</v>
      </c>
      <c r="AZ2661" s="17">
        <v>0.83256713484331035</v>
      </c>
      <c r="BA2661" s="17">
        <v>-5.2668158545603527E-2</v>
      </c>
      <c r="BB2661" s="17">
        <v>4.9479109651578763E-2</v>
      </c>
      <c r="BC2661" s="17">
        <v>0.61916734460614853</v>
      </c>
      <c r="BD2661" s="17">
        <v>5.3998134155060233</v>
      </c>
      <c r="BE2661" s="17">
        <v>15.215842822425699</v>
      </c>
      <c r="BF2661" s="17">
        <v>-0.99999999999999944</v>
      </c>
      <c r="CU2661" t="e">
        <v>#N/A</v>
      </c>
      <c r="CV2661" t="e">
        <v>#N/A</v>
      </c>
    </row>
    <row r="2662" spans="1:100" x14ac:dyDescent="0.25">
      <c r="A2662">
        <v>6011</v>
      </c>
      <c r="B2662" t="s">
        <v>2372</v>
      </c>
      <c r="C2662" s="48">
        <v>2</v>
      </c>
      <c r="D2662" s="22">
        <v>1442.092578125</v>
      </c>
      <c r="E2662" s="17">
        <v>30.337092223511135</v>
      </c>
      <c r="F2662" s="17">
        <v>-89.252118079911554</v>
      </c>
      <c r="G2662" s="17">
        <v>-0.16439029627219531</v>
      </c>
      <c r="H2662" s="17">
        <v>1.0376902952486322</v>
      </c>
      <c r="I2662" s="17">
        <v>16.894371910578656</v>
      </c>
      <c r="J2662" s="17">
        <v>2.5212925163806634</v>
      </c>
      <c r="K2662" s="17">
        <v>-1.0000000000000013</v>
      </c>
      <c r="L2662" s="17">
        <v>-1.0000000000000013</v>
      </c>
      <c r="M2662" s="17">
        <v>-1.0000000000000013</v>
      </c>
      <c r="N2662" s="17">
        <v>0.11681839512868242</v>
      </c>
      <c r="O2662" s="17">
        <v>-1.0000000000000013</v>
      </c>
      <c r="P2662" s="17">
        <v>-1.0000000000000013</v>
      </c>
      <c r="Q2662" s="17">
        <v>2.3728320980642232</v>
      </c>
      <c r="R2662" s="17">
        <v>-1.0000000000000013</v>
      </c>
      <c r="S2662" s="17">
        <v>-0.96231790497927272</v>
      </c>
      <c r="T2662" s="17">
        <v>-9.1644794705039445E-2</v>
      </c>
      <c r="U2662" s="17">
        <v>-0.60046604275608906</v>
      </c>
      <c r="V2662" s="17">
        <v>-0.95449164635857897</v>
      </c>
      <c r="W2662" s="17">
        <v>-2.1739180331131172</v>
      </c>
      <c r="X2662" s="17">
        <v>-5.4476465458613648</v>
      </c>
      <c r="Y2662" s="17">
        <v>-0.10993963504456844</v>
      </c>
      <c r="Z2662" s="17">
        <v>13.628800075490322</v>
      </c>
      <c r="AA2662" s="17">
        <v>-0.91405854275388365</v>
      </c>
      <c r="AB2662" s="17">
        <v>-1.0305501476169305</v>
      </c>
      <c r="AC2662" s="17">
        <v>-6.6191189129243426</v>
      </c>
      <c r="AD2662" s="17">
        <v>-1.1807390532324458</v>
      </c>
      <c r="AE2662" s="17">
        <v>-1.0389241424416504</v>
      </c>
      <c r="AF2662" s="17">
        <v>13.552975109620036</v>
      </c>
      <c r="AG2662" s="17">
        <v>-67.73228486847745</v>
      </c>
      <c r="AH2662" s="17">
        <v>-0.25568493704961764</v>
      </c>
      <c r="AI2662" s="17">
        <v>-0.26077642699401987</v>
      </c>
      <c r="AJ2662" s="17">
        <v>0.33333333333333298</v>
      </c>
      <c r="AK2662" s="17">
        <v>3.8286587636760294E-2</v>
      </c>
      <c r="AL2662" s="17">
        <v>0.1991736548660642</v>
      </c>
      <c r="AM2662" s="17">
        <v>0.33333333333333298</v>
      </c>
      <c r="AN2662" s="17">
        <v>-0.24233757341377232</v>
      </c>
      <c r="AO2662" s="17">
        <v>-0.22586059269710151</v>
      </c>
      <c r="AP2662" s="17">
        <v>0.33333333333333298</v>
      </c>
      <c r="AQ2662" s="17">
        <v>0.11699101472879736</v>
      </c>
      <c r="AR2662" s="17">
        <v>2.2444243630026963</v>
      </c>
      <c r="AS2662" s="17">
        <v>-4.5300266325940761</v>
      </c>
      <c r="AT2662" s="17">
        <v>0.32892025771301192</v>
      </c>
      <c r="AU2662" s="17">
        <v>-1.0000000000000013</v>
      </c>
      <c r="AV2662" s="17">
        <v>-1.0000000000000013</v>
      </c>
      <c r="AW2662" s="17">
        <v>-1.0000000000000013</v>
      </c>
      <c r="AX2662" s="17">
        <v>-1.0000000000000013</v>
      </c>
      <c r="AY2662" s="17">
        <v>-8.041060132011732E-2</v>
      </c>
      <c r="AZ2662" s="17">
        <v>0.93755641804631229</v>
      </c>
      <c r="BA2662" s="17">
        <v>-0.33725437845360795</v>
      </c>
      <c r="BB2662" s="17">
        <v>0.51937125492362801</v>
      </c>
      <c r="BC2662" s="17">
        <v>-0.1887663207444791</v>
      </c>
      <c r="BD2662" s="17">
        <v>15.025389596133726</v>
      </c>
      <c r="BE2662" s="17">
        <v>-3.9443923230051885</v>
      </c>
      <c r="BF2662" s="17">
        <v>-1.0000000000000013</v>
      </c>
      <c r="BG2662" s="22">
        <v>-7.6887375799169604</v>
      </c>
    </row>
    <row r="2663" spans="1:100" x14ac:dyDescent="0.25">
      <c r="A2663">
        <v>6012</v>
      </c>
      <c r="B2663" t="s">
        <v>2373</v>
      </c>
      <c r="C2663" s="48">
        <v>2</v>
      </c>
      <c r="D2663" s="22">
        <v>1431.6590722656249</v>
      </c>
      <c r="E2663" s="17">
        <v>38.779379375259779</v>
      </c>
      <c r="F2663" s="17">
        <v>-75.632652186571079</v>
      </c>
      <c r="G2663" s="17">
        <v>-6.9727078024514666E-2</v>
      </c>
      <c r="H2663" s="17">
        <v>1.9011839940539144</v>
      </c>
      <c r="I2663" s="17">
        <v>23.523841721774758</v>
      </c>
      <c r="J2663" s="17">
        <v>4.1586606367461449</v>
      </c>
      <c r="K2663" s="17">
        <v>-1.0000000000000011</v>
      </c>
      <c r="L2663" s="17">
        <v>-1.0000000000000011</v>
      </c>
      <c r="M2663" s="17">
        <v>-1.0000000000000011</v>
      </c>
      <c r="N2663" s="17">
        <v>0.14040843791236093</v>
      </c>
      <c r="O2663" s="17">
        <v>-1.0000000000000011</v>
      </c>
      <c r="P2663" s="17">
        <v>-1.0000000000000011</v>
      </c>
      <c r="Q2663" s="17">
        <v>2.626244864381492</v>
      </c>
      <c r="R2663" s="17">
        <v>-1.0000000000000011</v>
      </c>
      <c r="S2663" s="17">
        <v>-0.63181602031755024</v>
      </c>
      <c r="T2663" s="17">
        <v>-5.454806917281238E-2</v>
      </c>
      <c r="U2663" s="17">
        <v>-0.48930411406433111</v>
      </c>
      <c r="V2663" s="17">
        <v>-0.80883357765347008</v>
      </c>
      <c r="W2663" s="17">
        <v>-1.435826883918339</v>
      </c>
      <c r="X2663" s="17">
        <v>-4.5382506140298595</v>
      </c>
      <c r="Y2663" s="17">
        <v>-7.656404319391788E-2</v>
      </c>
      <c r="Z2663" s="17">
        <v>16.6931880745238</v>
      </c>
      <c r="AA2663" s="17">
        <v>-0.68836990178343327</v>
      </c>
      <c r="AB2663" s="17">
        <v>-0.70523992001581548</v>
      </c>
      <c r="AC2663" s="17">
        <v>-2.8842206810391993</v>
      </c>
      <c r="AD2663" s="17">
        <v>-0.89566586787135849</v>
      </c>
      <c r="AE2663" s="17">
        <v>-0.80019036300862756</v>
      </c>
      <c r="AF2663" s="17">
        <v>19.601863797307544</v>
      </c>
      <c r="AG2663" s="17">
        <v>-57.397452475492038</v>
      </c>
      <c r="AH2663" s="17">
        <v>-0.18418348082740443</v>
      </c>
      <c r="AI2663" s="17">
        <v>-0.17618125346380531</v>
      </c>
      <c r="AJ2663" s="17">
        <v>0.33333333333333298</v>
      </c>
      <c r="AK2663" s="17">
        <v>0.13373030715880863</v>
      </c>
      <c r="AL2663" s="17">
        <v>0.28253503420267695</v>
      </c>
      <c r="AM2663" s="17">
        <v>0.33333333333333298</v>
      </c>
      <c r="AN2663" s="17">
        <v>-0.15629557694207885</v>
      </c>
      <c r="AO2663" s="17">
        <v>-0.13183980924974409</v>
      </c>
      <c r="AP2663" s="17">
        <v>0.33333333333333298</v>
      </c>
      <c r="AQ2663" s="17">
        <v>1.1896662970089276</v>
      </c>
      <c r="AR2663" s="17">
        <v>2.2444243630026963</v>
      </c>
      <c r="AS2663" s="17">
        <v>-3.1645748253943724</v>
      </c>
      <c r="AT2663" s="17">
        <v>1.2842446946002744</v>
      </c>
      <c r="AU2663" s="17">
        <v>-1.0000000000000011</v>
      </c>
      <c r="AV2663" s="17">
        <v>-1.0000000000000011</v>
      </c>
      <c r="AW2663" s="17">
        <v>-1.0000000000000011</v>
      </c>
      <c r="AX2663" s="17">
        <v>-1.0000000000000011</v>
      </c>
      <c r="AY2663" s="17">
        <v>-6.6031006115351717E-2</v>
      </c>
      <c r="AZ2663" s="17">
        <v>0.8383867200574171</v>
      </c>
      <c r="BA2663" s="17">
        <v>-0.24191886503716709</v>
      </c>
      <c r="BB2663" s="17">
        <v>0.46414315302457815</v>
      </c>
      <c r="BC2663" s="17">
        <v>-0.13590329936825171</v>
      </c>
      <c r="BD2663" s="17">
        <v>13.552761897325921</v>
      </c>
      <c r="BE2663" s="17">
        <v>-2.5217315947484789</v>
      </c>
      <c r="BF2663" s="17">
        <v>-1.0000000000000011</v>
      </c>
      <c r="BG2663" s="22">
        <v>31.237886870284228</v>
      </c>
    </row>
    <row r="2664" spans="1:100" x14ac:dyDescent="0.25">
      <c r="A2664">
        <v>6013</v>
      </c>
      <c r="B2664" t="s">
        <v>479</v>
      </c>
      <c r="C2664" s="48">
        <v>2</v>
      </c>
      <c r="D2664" s="22">
        <v>1453.6592382812501</v>
      </c>
      <c r="E2664" s="17">
        <v>59.732671103079397</v>
      </c>
      <c r="F2664" s="17">
        <v>-41.829887969869105</v>
      </c>
      <c r="G2664" s="17">
        <v>0.16522181582199086</v>
      </c>
      <c r="H2664" s="17">
        <v>4.0443277951331584</v>
      </c>
      <c r="I2664" s="17">
        <v>39.977820656380537</v>
      </c>
      <c r="J2664" s="17">
        <v>8.2225181288172813</v>
      </c>
      <c r="K2664" s="17">
        <v>-1.0000000000000007</v>
      </c>
      <c r="L2664" s="17">
        <v>-1.0000000000000007</v>
      </c>
      <c r="M2664" s="17">
        <v>-1.0000000000000007</v>
      </c>
      <c r="N2664" s="17">
        <v>0.1989576248131856</v>
      </c>
      <c r="O2664" s="17">
        <v>-1.0000000000000007</v>
      </c>
      <c r="P2664" s="17">
        <v>-1.0000000000000007</v>
      </c>
      <c r="Q2664" s="17">
        <v>3.2552013929567698</v>
      </c>
      <c r="R2664" s="17">
        <v>-1.0000000000000007</v>
      </c>
      <c r="S2664" s="17">
        <v>0.18847145408763688</v>
      </c>
      <c r="T2664" s="17">
        <v>3.7523960391191075E-2</v>
      </c>
      <c r="U2664" s="17">
        <v>-0.21340632960872441</v>
      </c>
      <c r="V2664" s="17">
        <v>-0.4473182736571143</v>
      </c>
      <c r="W2664" s="17">
        <v>0.39607469592741262</v>
      </c>
      <c r="X2664" s="17">
        <v>-2.2811799987747192</v>
      </c>
      <c r="Y2664" s="17">
        <v>6.272337524365082E-3</v>
      </c>
      <c r="Z2664" s="17">
        <v>24.298830308296708</v>
      </c>
      <c r="AA2664" s="17">
        <v>-0.12822312533441282</v>
      </c>
      <c r="AB2664" s="17">
        <v>0.10216214751012853</v>
      </c>
      <c r="AC2664" s="17">
        <v>6.3855910204257817</v>
      </c>
      <c r="AD2664" s="17">
        <v>-0.188129923016364</v>
      </c>
      <c r="AE2664" s="17">
        <v>-0.20766627139336502</v>
      </c>
      <c r="AF2664" s="17">
        <v>34.614872360510915</v>
      </c>
      <c r="AG2664" s="17">
        <v>-31.746967696199761</v>
      </c>
      <c r="AH2664" s="17">
        <v>-6.7208046286166279E-3</v>
      </c>
      <c r="AI2664" s="17">
        <v>3.3779307919961699E-2</v>
      </c>
      <c r="AJ2664" s="17">
        <v>0.33333333333333298</v>
      </c>
      <c r="AK2664" s="17">
        <v>0.37061636217998151</v>
      </c>
      <c r="AL2664" s="17">
        <v>0.48943338635262595</v>
      </c>
      <c r="AM2664" s="17">
        <v>0.33333333333333298</v>
      </c>
      <c r="AN2664" s="17">
        <v>5.7255919294577129E-2</v>
      </c>
      <c r="AO2664" s="17">
        <v>0.1015145968062714</v>
      </c>
      <c r="AP2664" s="17">
        <v>0.33333333333333298</v>
      </c>
      <c r="AQ2664" s="17">
        <v>3.8519872670059452</v>
      </c>
      <c r="AR2664" s="17">
        <v>2.2444243630026963</v>
      </c>
      <c r="AS2664" s="17">
        <v>0.22440135395860494</v>
      </c>
      <c r="AT2664" s="17">
        <v>3.6553073297616074</v>
      </c>
      <c r="AU2664" s="17">
        <v>-1.0000000000000007</v>
      </c>
      <c r="AV2664" s="17">
        <v>-1.0000000000000007</v>
      </c>
      <c r="AW2664" s="17">
        <v>-1.0000000000000007</v>
      </c>
      <c r="AX2664" s="17">
        <v>-1.0000000000000007</v>
      </c>
      <c r="AY2664" s="17">
        <v>-3.0341642813962275E-2</v>
      </c>
      <c r="AZ2664" s="17">
        <v>0.59225299170032297</v>
      </c>
      <c r="BA2664" s="17">
        <v>-5.301371610355099E-3</v>
      </c>
      <c r="BB2664" s="17">
        <v>0.32707004595490846</v>
      </c>
      <c r="BC2664" s="17">
        <v>-4.7001918927344066E-3</v>
      </c>
      <c r="BD2664" s="17">
        <v>9.8977810580167151</v>
      </c>
      <c r="BE2664" s="17">
        <v>1.0092339757250102</v>
      </c>
      <c r="BF2664" s="17">
        <v>-1.0000000000000007</v>
      </c>
      <c r="BG2664" s="22">
        <v>-6.7989473975426336</v>
      </c>
    </row>
    <row r="2665" spans="1:100" x14ac:dyDescent="0.25">
      <c r="A2665">
        <v>6014</v>
      </c>
      <c r="B2665" t="s">
        <v>3109</v>
      </c>
      <c r="C2665" s="48">
        <v>1</v>
      </c>
      <c r="D2665" s="22">
        <v>1450</v>
      </c>
      <c r="E2665" s="47">
        <v>62.798508766834246</v>
      </c>
      <c r="F2665" s="47">
        <v>-29.08938549335334</v>
      </c>
      <c r="G2665" s="47">
        <v>0.24773049482204326</v>
      </c>
      <c r="H2665" s="47">
        <v>5.0316799675559034</v>
      </c>
      <c r="I2665" s="47">
        <v>43.150978932390657</v>
      </c>
      <c r="J2665" s="47">
        <v>9.4265685797601293</v>
      </c>
      <c r="K2665" s="47">
        <v>-1</v>
      </c>
      <c r="L2665" s="47">
        <v>-1</v>
      </c>
      <c r="M2665" s="47">
        <v>-1</v>
      </c>
      <c r="N2665" s="47">
        <v>0.23106494761372834</v>
      </c>
      <c r="O2665" s="47">
        <v>-1</v>
      </c>
      <c r="P2665" s="47">
        <v>-1</v>
      </c>
      <c r="Q2665" s="47">
        <v>3.6908187015592362</v>
      </c>
      <c r="R2665" s="47">
        <v>-1</v>
      </c>
      <c r="S2665" s="47">
        <v>0.64189072421973781</v>
      </c>
      <c r="T2665" s="47">
        <v>9.2362986157557392E-2</v>
      </c>
      <c r="U2665" s="47">
        <v>2.8539908778594872E-2</v>
      </c>
      <c r="V2665" s="47">
        <v>-3.3016092497362891E-2</v>
      </c>
      <c r="W2665" s="47">
        <v>1.340861265996665</v>
      </c>
      <c r="X2665" s="47">
        <v>-0.95214589246562853</v>
      </c>
      <c r="Y2665" s="47">
        <v>6.2963204570277986E-2</v>
      </c>
      <c r="Z2665" s="47">
        <v>26.745601001024557</v>
      </c>
      <c r="AA2665" s="47">
        <v>0.83044305783086536</v>
      </c>
      <c r="AB2665" s="47">
        <v>0.95436065465510056</v>
      </c>
      <c r="AC2665" s="47">
        <v>9.5356991142494465</v>
      </c>
      <c r="AD2665" s="47">
        <v>1.0338197723233149</v>
      </c>
      <c r="AE2665" s="47">
        <v>-6.1692529453854741E-2</v>
      </c>
      <c r="AF2665" s="47">
        <v>37.173968240475233</v>
      </c>
      <c r="AG2665" s="47">
        <v>-21.084351504417185</v>
      </c>
      <c r="AH2665" s="47">
        <v>0.31588437088007865</v>
      </c>
      <c r="AI2665" s="47">
        <v>0.38548558873661259</v>
      </c>
      <c r="AJ2665" s="47">
        <v>0.33333333333333298</v>
      </c>
      <c r="AK2665" s="47">
        <v>0.47968211832321317</v>
      </c>
      <c r="AL2665" s="47">
        <v>0.57122895297980814</v>
      </c>
      <c r="AM2665" s="47">
        <v>0.33333333333333298</v>
      </c>
      <c r="AN2665" s="47">
        <v>0.18789602731731778</v>
      </c>
      <c r="AO2665" s="47">
        <v>0.23868759666666312</v>
      </c>
      <c r="AP2665" s="47">
        <v>0.33333333333333298</v>
      </c>
      <c r="AQ2665" s="47">
        <v>5.9770106919154165</v>
      </c>
      <c r="AR2665" s="47">
        <v>2.6866680235991405</v>
      </c>
      <c r="AS2665" s="47">
        <v>1.9901707455278179</v>
      </c>
      <c r="AT2665" s="47">
        <v>4.7497298106331778</v>
      </c>
      <c r="AU2665" s="47">
        <v>-1</v>
      </c>
      <c r="AV2665" s="47">
        <v>-1</v>
      </c>
      <c r="AW2665" s="47">
        <v>-1</v>
      </c>
      <c r="AX2665" s="47">
        <v>-1</v>
      </c>
      <c r="AY2665" s="47">
        <v>5.741340798477359E-3</v>
      </c>
      <c r="AZ2665" s="47">
        <v>0.26109216513129191</v>
      </c>
      <c r="BA2665" s="47">
        <v>0.31605474538102962</v>
      </c>
      <c r="BB2665" s="47">
        <v>0.19654570281331249</v>
      </c>
      <c r="BC2665" s="47">
        <v>0.14449960111956645</v>
      </c>
      <c r="BD2665" s="47">
        <v>6.219103395989273</v>
      </c>
      <c r="BE2665" s="47">
        <v>5.19276375489431</v>
      </c>
      <c r="BF2665" s="47">
        <v>-1</v>
      </c>
      <c r="BG2665" s="22">
        <v>0</v>
      </c>
    </row>
    <row r="2666" spans="1:100" x14ac:dyDescent="0.25">
      <c r="A2666">
        <v>6016</v>
      </c>
      <c r="B2666" t="s">
        <v>1415</v>
      </c>
      <c r="C2666" s="48">
        <v>2</v>
      </c>
      <c r="D2666" s="22">
        <v>1447.03005859375</v>
      </c>
      <c r="E2666" s="17">
        <v>34.410104663384921</v>
      </c>
      <c r="F2666" s="17">
        <v>-82.681356743450451</v>
      </c>
      <c r="G2666" s="17">
        <v>-0.11871967898675645</v>
      </c>
      <c r="H2666" s="17">
        <v>1.454286001337362</v>
      </c>
      <c r="I2666" s="17">
        <v>20.092783967100154</v>
      </c>
      <c r="J2666" s="17">
        <v>3.3112467791327891</v>
      </c>
      <c r="K2666" s="17">
        <v>-1.0000000000000013</v>
      </c>
      <c r="L2666" s="17">
        <v>-1.0000000000000013</v>
      </c>
      <c r="M2666" s="17">
        <v>-1.0000000000000013</v>
      </c>
      <c r="N2666" s="17">
        <v>0.12819949790190135</v>
      </c>
      <c r="O2666" s="17">
        <v>-1.0000000000000013</v>
      </c>
      <c r="P2666" s="17">
        <v>-1.0000000000000013</v>
      </c>
      <c r="Q2666" s="17">
        <v>2.4950920178087528</v>
      </c>
      <c r="R2666" s="17">
        <v>-1.0000000000000013</v>
      </c>
      <c r="S2666" s="17">
        <v>-0.80286605698685976</v>
      </c>
      <c r="T2666" s="17">
        <v>-7.3747343237749813E-2</v>
      </c>
      <c r="U2666" s="17">
        <v>-0.54683556202692896</v>
      </c>
      <c r="V2666" s="17">
        <v>-0.88421837619611898</v>
      </c>
      <c r="W2666" s="17">
        <v>-1.8178232476131493</v>
      </c>
      <c r="X2666" s="17">
        <v>-5.0089051388774619</v>
      </c>
      <c r="Y2666" s="17">
        <v>-9.3837458187472023E-2</v>
      </c>
      <c r="Z2666" s="17">
        <v>15.107225319303314</v>
      </c>
      <c r="AA2666" s="17">
        <v>-0.80517422909719261</v>
      </c>
      <c r="AB2666" s="17">
        <v>-0.87360303363928438</v>
      </c>
      <c r="AC2666" s="17">
        <v>-4.8172035448857358</v>
      </c>
      <c r="AD2666" s="17">
        <v>-1.043204448050288</v>
      </c>
      <c r="AE2666" s="17">
        <v>-0.9237461538266365</v>
      </c>
      <c r="AF2666" s="17">
        <v>16.471283670974749</v>
      </c>
      <c r="AG2666" s="17">
        <v>-62.746207026773007</v>
      </c>
      <c r="AH2666" s="17">
        <v>-0.22118879691277771</v>
      </c>
      <c r="AI2666" s="17">
        <v>-0.21996317485647837</v>
      </c>
      <c r="AJ2666" s="17">
        <v>0.33333333333333298</v>
      </c>
      <c r="AK2666" s="17">
        <v>8.4333760628335974E-2</v>
      </c>
      <c r="AL2666" s="17">
        <v>0.23939165846390831</v>
      </c>
      <c r="AM2666" s="17">
        <v>0.33333333333333298</v>
      </c>
      <c r="AN2666" s="17">
        <v>-0.20082629623479192</v>
      </c>
      <c r="AO2666" s="17">
        <v>-0.18049992044036051</v>
      </c>
      <c r="AP2666" s="17">
        <v>0.33333333333333298</v>
      </c>
      <c r="AQ2666" s="17">
        <v>0.63450714396483487</v>
      </c>
      <c r="AR2666" s="17">
        <v>2.2444243630026963</v>
      </c>
      <c r="AS2666" s="17">
        <v>-3.8712593937160928</v>
      </c>
      <c r="AT2666" s="17">
        <v>0.78982004062921973</v>
      </c>
      <c r="AU2666" s="17">
        <v>-1.0000000000000013</v>
      </c>
      <c r="AV2666" s="17">
        <v>-1.0000000000000013</v>
      </c>
      <c r="AW2666" s="17">
        <v>-1.0000000000000013</v>
      </c>
      <c r="AX2666" s="17">
        <v>-1.0000000000000013</v>
      </c>
      <c r="AY2666" s="17">
        <v>-7.3473112805855112E-2</v>
      </c>
      <c r="AZ2666" s="17">
        <v>0.8897116330600976</v>
      </c>
      <c r="BA2666" s="17">
        <v>-0.29125940989505938</v>
      </c>
      <c r="BB2666" s="17">
        <v>0.49272625434237505</v>
      </c>
      <c r="BC2666" s="17">
        <v>-0.16326236194699958</v>
      </c>
      <c r="BD2666" s="17">
        <v>14.314914954755942</v>
      </c>
      <c r="BE2666" s="17">
        <v>-3.258024430068823</v>
      </c>
      <c r="BF2666" s="17">
        <v>-1.0000000000000013</v>
      </c>
      <c r="BG2666" s="22">
        <v>-27.955185963444137</v>
      </c>
    </row>
    <row r="2667" spans="1:100" x14ac:dyDescent="0.25">
      <c r="A2667">
        <v>6017</v>
      </c>
      <c r="B2667" t="s">
        <v>2374</v>
      </c>
      <c r="C2667" s="48">
        <v>3</v>
      </c>
      <c r="D2667" s="22">
        <v>1424.0720774685549</v>
      </c>
      <c r="E2667" s="17">
        <v>22.316428298808169</v>
      </c>
      <c r="F2667" s="17">
        <v>-80.402472319921216</v>
      </c>
      <c r="G2667" s="17">
        <v>3.8685925981277743E-2</v>
      </c>
      <c r="H2667" s="17">
        <v>1.407712817116554</v>
      </c>
      <c r="I2667" s="17">
        <v>1.8998619479458869</v>
      </c>
      <c r="J2667" s="17">
        <v>9.5082194690776554</v>
      </c>
      <c r="K2667" s="17">
        <v>-1.0000000000000029</v>
      </c>
      <c r="L2667" s="17">
        <v>-1.0000000000000029</v>
      </c>
      <c r="M2667" s="17">
        <v>-1.0000000000000029</v>
      </c>
      <c r="N2667" s="17">
        <v>0.16498922781116904</v>
      </c>
      <c r="O2667" s="17">
        <v>-1.0000000000000029</v>
      </c>
      <c r="P2667" s="17">
        <v>-1.0000000000000029</v>
      </c>
      <c r="Q2667" s="17">
        <v>2.2125941290946671</v>
      </c>
      <c r="R2667" s="17">
        <v>-1.0000000000000029</v>
      </c>
      <c r="S2667" s="17">
        <v>-0.38702412162304267</v>
      </c>
      <c r="T2667" s="17">
        <v>-6.9813456578562971E-2</v>
      </c>
      <c r="U2667" s="17">
        <v>-1.5416534366013805E-2</v>
      </c>
      <c r="V2667" s="17">
        <v>-2.6127033573147735E-2</v>
      </c>
      <c r="W2667" s="17">
        <v>-0.80488131197811286</v>
      </c>
      <c r="X2667" s="17">
        <v>-1.5314264584724624</v>
      </c>
      <c r="Y2667" s="17">
        <v>-3.7086402815124209E-2</v>
      </c>
      <c r="Z2667" s="17">
        <v>9.8598391439933124</v>
      </c>
      <c r="AA2667" s="17">
        <v>0.13973262925441998</v>
      </c>
      <c r="AB2667" s="17">
        <v>0.64508087299415084</v>
      </c>
      <c r="AC2667" s="17">
        <v>-8.9847918933286746</v>
      </c>
      <c r="AD2667" s="17">
        <v>0.48021931443742949</v>
      </c>
      <c r="AE2667" s="17">
        <v>-1.2048492146250522</v>
      </c>
      <c r="AF2667" s="17">
        <v>0.31527890903376465</v>
      </c>
      <c r="AG2667" s="17">
        <v>-67.530740410240909</v>
      </c>
      <c r="AH2667" s="17">
        <v>0.17123560897279175</v>
      </c>
      <c r="AI2667" s="17">
        <v>7.865595726467442E-2</v>
      </c>
      <c r="AJ2667" s="17">
        <v>0.33333333333333298</v>
      </c>
      <c r="AK2667" s="17">
        <v>0.79898358373702616</v>
      </c>
      <c r="AL2667" s="17">
        <v>0.73161220008859718</v>
      </c>
      <c r="AM2667" s="17">
        <v>0.33333333333333298</v>
      </c>
      <c r="AN2667" s="17">
        <v>-0.37533266624334538</v>
      </c>
      <c r="AO2667" s="17">
        <v>-0.49335154957085098</v>
      </c>
      <c r="AP2667" s="17">
        <v>0.33333333333333298</v>
      </c>
      <c r="AQ2667" s="17">
        <v>1.5845830389121012</v>
      </c>
      <c r="AR2667" s="17">
        <v>2.1728621003111495</v>
      </c>
      <c r="AS2667" s="17">
        <v>-0.65447846860375936</v>
      </c>
      <c r="AT2667" s="17">
        <v>7.9898358373702569</v>
      </c>
      <c r="AU2667" s="17">
        <v>-1.0000000000000029</v>
      </c>
      <c r="AV2667" s="17">
        <v>-1.0000000000000029</v>
      </c>
      <c r="AW2667" s="17">
        <v>-1.0000000000000029</v>
      </c>
      <c r="AX2667" s="17">
        <v>-1.0000000000000029</v>
      </c>
      <c r="AY2667" s="17">
        <v>1.2200739915522306E-2</v>
      </c>
      <c r="AZ2667" s="17">
        <v>0.32289700087311957</v>
      </c>
      <c r="BA2667" s="17">
        <v>-0.10346681593209447</v>
      </c>
      <c r="BB2667" s="17">
        <v>0.3195687573507317</v>
      </c>
      <c r="BC2667" s="17">
        <v>0.39916549718297378</v>
      </c>
      <c r="BD2667" s="17">
        <v>9.6037039381338918</v>
      </c>
      <c r="BE2667" s="17">
        <v>9.4618033499138683</v>
      </c>
      <c r="BF2667" s="17">
        <v>-1.0000000000000029</v>
      </c>
      <c r="CU2667" t="e">
        <v>#N/A</v>
      </c>
      <c r="CV2667" t="e">
        <v>#N/A</v>
      </c>
    </row>
    <row r="2668" spans="1:100" x14ac:dyDescent="0.25">
      <c r="A2668">
        <v>6018</v>
      </c>
      <c r="B2668" t="s">
        <v>3110</v>
      </c>
      <c r="C2668" s="48">
        <v>1</v>
      </c>
      <c r="D2668" s="22">
        <v>1450</v>
      </c>
      <c r="E2668" s="47">
        <v>62.798508766834246</v>
      </c>
      <c r="F2668" s="47">
        <v>-29.08938549335334</v>
      </c>
      <c r="G2668" s="47">
        <v>0.24773049482204326</v>
      </c>
      <c r="H2668" s="47">
        <v>5.0316799675559034</v>
      </c>
      <c r="I2668" s="47">
        <v>43.150978932390657</v>
      </c>
      <c r="J2668" s="47">
        <v>9.4265685797601293</v>
      </c>
      <c r="K2668" s="47">
        <v>-1</v>
      </c>
      <c r="L2668" s="47">
        <v>-1</v>
      </c>
      <c r="M2668" s="47">
        <v>-1</v>
      </c>
      <c r="N2668" s="47">
        <v>0.23106494761372834</v>
      </c>
      <c r="O2668" s="47">
        <v>-1</v>
      </c>
      <c r="P2668" s="47">
        <v>-1</v>
      </c>
      <c r="Q2668" s="47">
        <v>3.6908187015592362</v>
      </c>
      <c r="R2668" s="47">
        <v>-1</v>
      </c>
      <c r="S2668" s="47">
        <v>0.64189072421973781</v>
      </c>
      <c r="T2668" s="47">
        <v>9.2362986157557392E-2</v>
      </c>
      <c r="U2668" s="47">
        <v>2.8539908778594872E-2</v>
      </c>
      <c r="V2668" s="47">
        <v>-3.3016092497362891E-2</v>
      </c>
      <c r="W2668" s="47">
        <v>1.340861265996665</v>
      </c>
      <c r="X2668" s="47">
        <v>-0.95214589246562853</v>
      </c>
      <c r="Y2668" s="47">
        <v>6.2963204570277986E-2</v>
      </c>
      <c r="Z2668" s="47">
        <v>26.745601001024557</v>
      </c>
      <c r="AA2668" s="47">
        <v>0.83044305783086536</v>
      </c>
      <c r="AB2668" s="47">
        <v>0.95436065465510056</v>
      </c>
      <c r="AC2668" s="47">
        <v>9.5356991142494465</v>
      </c>
      <c r="AD2668" s="47">
        <v>1.0338197723233149</v>
      </c>
      <c r="AE2668" s="47">
        <v>-6.1692529453854741E-2</v>
      </c>
      <c r="AF2668" s="47">
        <v>37.173968240475233</v>
      </c>
      <c r="AG2668" s="47">
        <v>-21.084351504417185</v>
      </c>
      <c r="AH2668" s="47">
        <v>0.31588437088007865</v>
      </c>
      <c r="AI2668" s="47">
        <v>0.38548558873661259</v>
      </c>
      <c r="AJ2668" s="47">
        <v>0.33333333333333298</v>
      </c>
      <c r="AK2668" s="47">
        <v>0.47968211832321317</v>
      </c>
      <c r="AL2668" s="47">
        <v>0.57122895297980814</v>
      </c>
      <c r="AM2668" s="47">
        <v>0.33333333333333298</v>
      </c>
      <c r="AN2668" s="47">
        <v>0.18789602731731778</v>
      </c>
      <c r="AO2668" s="47">
        <v>0.23868759666666312</v>
      </c>
      <c r="AP2668" s="47">
        <v>0.33333333333333298</v>
      </c>
      <c r="AQ2668" s="47">
        <v>5.9770106919154165</v>
      </c>
      <c r="AR2668" s="47">
        <v>2.6866680235991405</v>
      </c>
      <c r="AS2668" s="47">
        <v>1.9901707455278179</v>
      </c>
      <c r="AT2668" s="47">
        <v>4.7497298106331778</v>
      </c>
      <c r="AU2668" s="47">
        <v>-1</v>
      </c>
      <c r="AV2668" s="47">
        <v>-1</v>
      </c>
      <c r="AW2668" s="47">
        <v>-1</v>
      </c>
      <c r="AX2668" s="47">
        <v>-1</v>
      </c>
      <c r="AY2668" s="47">
        <v>5.741340798477359E-3</v>
      </c>
      <c r="AZ2668" s="47">
        <v>0.26109216513129191</v>
      </c>
      <c r="BA2668" s="47">
        <v>0.31605474538102962</v>
      </c>
      <c r="BB2668" s="47">
        <v>0.19654570281331249</v>
      </c>
      <c r="BC2668" s="47">
        <v>0.14449960111956645</v>
      </c>
      <c r="BD2668" s="47">
        <v>6.219103395989273</v>
      </c>
      <c r="BE2668" s="47">
        <v>5.19276375489431</v>
      </c>
      <c r="BF2668" s="47">
        <v>-1</v>
      </c>
      <c r="BG2668" s="22">
        <v>0</v>
      </c>
    </row>
    <row r="2669" spans="1:100" x14ac:dyDescent="0.25">
      <c r="A2669">
        <v>6019</v>
      </c>
      <c r="B2669" t="s">
        <v>2375</v>
      </c>
      <c r="C2669" s="48">
        <v>2</v>
      </c>
      <c r="D2669" s="22">
        <v>1488.8338769531249</v>
      </c>
      <c r="E2669" s="17">
        <v>82.954736908225527</v>
      </c>
      <c r="F2669" s="17">
        <v>-4.3670384456632885</v>
      </c>
      <c r="G2669" s="17">
        <v>0.42561043373570673</v>
      </c>
      <c r="H2669" s="17">
        <v>6.4195262615619981</v>
      </c>
      <c r="I2669" s="17">
        <v>58.213398461494421</v>
      </c>
      <c r="J2669" s="17">
        <v>12.726400732538</v>
      </c>
      <c r="K2669" s="17">
        <v>-1</v>
      </c>
      <c r="L2669" s="17">
        <v>-1</v>
      </c>
      <c r="M2669" s="17">
        <v>-1</v>
      </c>
      <c r="N2669" s="17">
        <v>0.26384638256591475</v>
      </c>
      <c r="O2669" s="17">
        <v>-1</v>
      </c>
      <c r="P2669" s="17">
        <v>-1</v>
      </c>
      <c r="Q2669" s="17">
        <v>3.952259883091735</v>
      </c>
      <c r="R2669" s="17">
        <v>-1</v>
      </c>
      <c r="S2669" s="17">
        <v>1.0975777633594825</v>
      </c>
      <c r="T2669" s="17">
        <v>0.13956533685472294</v>
      </c>
      <c r="U2669" s="17">
        <v>9.2365030297255651E-2</v>
      </c>
      <c r="V2669" s="17">
        <v>-4.6658926762010666E-2</v>
      </c>
      <c r="W2669" s="17">
        <v>2.4263303516174584</v>
      </c>
      <c r="X2669" s="17">
        <v>0.22028101437611092</v>
      </c>
      <c r="Y2669" s="17">
        <v>9.8078050396968625E-2</v>
      </c>
      <c r="Z2669" s="17">
        <v>32.727993932672589</v>
      </c>
      <c r="AA2669" s="17">
        <v>0.49257505149664199</v>
      </c>
      <c r="AB2669" s="17">
        <v>0.99698784777968608</v>
      </c>
      <c r="AC2669" s="17">
        <v>16.659116542285812</v>
      </c>
      <c r="AD2669" s="17">
        <v>0.5960163812664272</v>
      </c>
      <c r="AE2669" s="17">
        <v>0.44901496157756005</v>
      </c>
      <c r="AF2669" s="17">
        <v>51.25345484753143</v>
      </c>
      <c r="AG2669" s="17">
        <v>-3.3191076150186896</v>
      </c>
      <c r="AH2669" s="17">
        <v>0.18995712064333897</v>
      </c>
      <c r="AI2669" s="17">
        <v>0.26647391439393109</v>
      </c>
      <c r="AJ2669" s="17">
        <v>0.33333333333333298</v>
      </c>
      <c r="AK2669" s="17">
        <v>0.63315189261024363</v>
      </c>
      <c r="AL2669" s="17">
        <v>0.71873421464316867</v>
      </c>
      <c r="AM2669" s="17">
        <v>0.33333333333333298</v>
      </c>
      <c r="AN2669" s="17">
        <v>0.29393027876101147</v>
      </c>
      <c r="AO2669" s="17">
        <v>0.36013607947091797</v>
      </c>
      <c r="AP2669" s="17">
        <v>0.33333333333333298</v>
      </c>
      <c r="AQ2669" s="17">
        <v>6.802578208170905</v>
      </c>
      <c r="AR2669" s="17">
        <v>2.2444243630026963</v>
      </c>
      <c r="AS2669" s="17">
        <v>3.9803280537486514</v>
      </c>
      <c r="AT2669" s="17">
        <v>6.2831031556907346</v>
      </c>
      <c r="AU2669" s="17">
        <v>-1</v>
      </c>
      <c r="AV2669" s="17">
        <v>-1</v>
      </c>
      <c r="AW2669" s="17">
        <v>-1</v>
      </c>
      <c r="AX2669" s="17">
        <v>-1</v>
      </c>
      <c r="AY2669" s="17">
        <v>9.2120823903818309E-3</v>
      </c>
      <c r="AZ2669" s="17">
        <v>0.31946847120487992</v>
      </c>
      <c r="BA2669" s="17">
        <v>0.25693651799583056</v>
      </c>
      <c r="BB2669" s="17">
        <v>0.17515497915604875</v>
      </c>
      <c r="BC2669" s="17">
        <v>0.1407092853012899</v>
      </c>
      <c r="BD2669" s="17">
        <v>5.8470473275118895</v>
      </c>
      <c r="BE2669" s="17">
        <v>4.9225243502571665</v>
      </c>
      <c r="BF2669" s="17">
        <v>-1</v>
      </c>
      <c r="BG2669" s="22">
        <v>82.553865091205125</v>
      </c>
    </row>
    <row r="2670" spans="1:100" x14ac:dyDescent="0.25">
      <c r="A2670">
        <v>6020</v>
      </c>
      <c r="B2670" t="s">
        <v>3111</v>
      </c>
      <c r="C2670" s="48">
        <v>2</v>
      </c>
      <c r="D2670" s="22">
        <v>1520.042021484375</v>
      </c>
      <c r="E2670" s="17">
        <v>115.23708296547485</v>
      </c>
      <c r="F2670" s="17">
        <v>47.712250398788413</v>
      </c>
      <c r="G2670" s="17">
        <v>0.78759181572785664</v>
      </c>
      <c r="H2670" s="17">
        <v>9.7214279739803509</v>
      </c>
      <c r="I2670" s="17">
        <v>83.563737152211814</v>
      </c>
      <c r="J2670" s="17">
        <v>18.98751023220693</v>
      </c>
      <c r="K2670" s="17">
        <v>-0.99999999999999922</v>
      </c>
      <c r="L2670" s="17">
        <v>-0.99999999999999922</v>
      </c>
      <c r="M2670" s="17">
        <v>-0.99999999999999922</v>
      </c>
      <c r="N2670" s="17">
        <v>0.35405202363917415</v>
      </c>
      <c r="O2670" s="17">
        <v>-0.99999999999999922</v>
      </c>
      <c r="P2670" s="17">
        <v>-0.99999999999999922</v>
      </c>
      <c r="Q2670" s="17">
        <v>4.9212814847656885</v>
      </c>
      <c r="R2670" s="17">
        <v>-0.99999999999999922</v>
      </c>
      <c r="S2670" s="17">
        <v>2.3613793874268278</v>
      </c>
      <c r="T2670" s="17">
        <v>0.28141899685183625</v>
      </c>
      <c r="U2670" s="17">
        <v>0.51743560488382445</v>
      </c>
      <c r="V2670" s="17">
        <v>0.51032096452194842</v>
      </c>
      <c r="W2670" s="17">
        <v>5.2487069744220207</v>
      </c>
      <c r="X2670" s="17">
        <v>3.6977076461341389</v>
      </c>
      <c r="Y2670" s="17">
        <v>0.22570251834284294</v>
      </c>
      <c r="Z2670" s="17">
        <v>44.445865175418724</v>
      </c>
      <c r="AA2670" s="17">
        <v>1.3555827504813041</v>
      </c>
      <c r="AB2670" s="17">
        <v>2.2409371656143113</v>
      </c>
      <c r="AC2670" s="17">
        <v>30.940942668675149</v>
      </c>
      <c r="AD2670" s="17">
        <v>1.686103825113066</v>
      </c>
      <c r="AE2670" s="17">
        <v>1.3619057866208131</v>
      </c>
      <c r="AF2670" s="17">
        <v>74.383717342483664</v>
      </c>
      <c r="AG2670" s="17">
        <v>36.200116234755257</v>
      </c>
      <c r="AH2670" s="17">
        <v>0.46337055847986736</v>
      </c>
      <c r="AI2670" s="17">
        <v>0.58995623826984755</v>
      </c>
      <c r="AJ2670" s="17">
        <v>0.33333333333333298</v>
      </c>
      <c r="AK2670" s="17">
        <v>0.99811782272121019</v>
      </c>
      <c r="AL2670" s="17">
        <v>1.0374986498231258</v>
      </c>
      <c r="AM2670" s="17">
        <v>0.33333333333333298</v>
      </c>
      <c r="AN2670" s="17">
        <v>0.62294508904029766</v>
      </c>
      <c r="AO2670" s="17">
        <v>0.71966086384082795</v>
      </c>
      <c r="AP2670" s="17">
        <v>0.33333333333333298</v>
      </c>
      <c r="AQ2670" s="17">
        <v>10.904366508803655</v>
      </c>
      <c r="AR2670" s="17">
        <v>2.2444243630026963</v>
      </c>
      <c r="AS2670" s="17">
        <v>9.2016604927177532</v>
      </c>
      <c r="AT2670" s="17">
        <v>9.9361551680418607</v>
      </c>
      <c r="AU2670" s="17">
        <v>-0.99999999999999922</v>
      </c>
      <c r="AV2670" s="17">
        <v>-0.99999999999999922</v>
      </c>
      <c r="AW2670" s="17">
        <v>-0.99999999999999922</v>
      </c>
      <c r="AX2670" s="17">
        <v>-0.99999999999999922</v>
      </c>
      <c r="AY2670" s="17">
        <v>6.4198019283946917E-2</v>
      </c>
      <c r="AZ2670" s="17">
        <v>-5.9745176865276861E-2</v>
      </c>
      <c r="BA2670" s="17">
        <v>0.62148868026356452</v>
      </c>
      <c r="BB2670" s="17">
        <v>-3.6031002266161544E-2</v>
      </c>
      <c r="BC2670" s="17">
        <v>0.34285146774833752</v>
      </c>
      <c r="BD2670" s="17">
        <v>0.2158864664936333</v>
      </c>
      <c r="BE2670" s="17">
        <v>10.362617197860519</v>
      </c>
      <c r="BF2670" s="17">
        <v>-0.99999999999999922</v>
      </c>
      <c r="BG2670" s="22">
        <v>103.79484040219495</v>
      </c>
    </row>
    <row r="2671" spans="1:100" x14ac:dyDescent="0.25">
      <c r="A2671">
        <v>6021</v>
      </c>
      <c r="B2671" t="s">
        <v>2376</v>
      </c>
      <c r="C2671" s="48">
        <v>2</v>
      </c>
      <c r="D2671" s="22">
        <v>1424.4156250000001</v>
      </c>
      <c r="E2671" s="17">
        <v>72.857764031697457</v>
      </c>
      <c r="F2671" s="17">
        <v>-20.65591552909375</v>
      </c>
      <c r="G2671" s="17">
        <v>0.31239325338266544</v>
      </c>
      <c r="H2671" s="17">
        <v>5.3867880593221056</v>
      </c>
      <c r="I2671" s="17">
        <v>50.284554575208929</v>
      </c>
      <c r="J2671" s="17">
        <v>10.768108956499836</v>
      </c>
      <c r="K2671" s="17">
        <v>-1.0000000000000002</v>
      </c>
      <c r="L2671" s="17">
        <v>-1.0000000000000002</v>
      </c>
      <c r="M2671" s="17">
        <v>-1.0000000000000002</v>
      </c>
      <c r="N2671" s="17">
        <v>0.23563269854148503</v>
      </c>
      <c r="O2671" s="17">
        <v>-1.0000000000000002</v>
      </c>
      <c r="P2671" s="17">
        <v>-1.0000000000000002</v>
      </c>
      <c r="Q2671" s="17">
        <v>3.6491782913288411</v>
      </c>
      <c r="R2671" s="17">
        <v>-1.0000000000000002</v>
      </c>
      <c r="S2671" s="17">
        <v>0.70229760940503949</v>
      </c>
      <c r="T2671" s="17">
        <v>9.5197664353874625E-2</v>
      </c>
      <c r="U2671" s="17">
        <v>-4.0584602749844267E-2</v>
      </c>
      <c r="V2671" s="17">
        <v>-0.22086593281703717</v>
      </c>
      <c r="W2671" s="17">
        <v>1.5435735607303471</v>
      </c>
      <c r="X2671" s="17">
        <v>-0.86735624466047556</v>
      </c>
      <c r="Y2671" s="17">
        <v>5.8160852652245007E-2</v>
      </c>
      <c r="Z2671" s="17">
        <v>29.062986813957092</v>
      </c>
      <c r="AA2671" s="17">
        <v>0.22265150525157967</v>
      </c>
      <c r="AB2671" s="17">
        <v>0.60791691409730209</v>
      </c>
      <c r="AC2671" s="17">
        <v>12.192179388160952</v>
      </c>
      <c r="AD2671" s="17">
        <v>0.25506893791629609</v>
      </c>
      <c r="AE2671" s="17">
        <v>0.16348943368231589</v>
      </c>
      <c r="AF2671" s="17">
        <v>44.018985809118327</v>
      </c>
      <c r="AG2671" s="17">
        <v>-15.679564026860055</v>
      </c>
      <c r="AH2671" s="17">
        <v>0.10444140065762277</v>
      </c>
      <c r="AI2671" s="17">
        <v>0.16529811247361353</v>
      </c>
      <c r="AJ2671" s="17">
        <v>0.33333333333333298</v>
      </c>
      <c r="AK2671" s="17">
        <v>0.51900123296945333</v>
      </c>
      <c r="AL2671" s="17">
        <v>0.61903403020471259</v>
      </c>
      <c r="AM2671" s="17">
        <v>0.33333333333333298</v>
      </c>
      <c r="AN2671" s="17">
        <v>0.19102407704089253</v>
      </c>
      <c r="AO2671" s="17">
        <v>0.24768725094448527</v>
      </c>
      <c r="AP2671" s="17">
        <v>0.33333333333333298</v>
      </c>
      <c r="AQ2671" s="17">
        <v>5.519658895451105</v>
      </c>
      <c r="AR2671" s="17">
        <v>2.2444243630026963</v>
      </c>
      <c r="AS2671" s="17">
        <v>2.3472481058999257</v>
      </c>
      <c r="AT2671" s="17">
        <v>5.1405354185180885</v>
      </c>
      <c r="AU2671" s="17">
        <v>-1.0000000000000002</v>
      </c>
      <c r="AV2671" s="17">
        <v>-1.0000000000000002</v>
      </c>
      <c r="AW2671" s="17">
        <v>-1.0000000000000002</v>
      </c>
      <c r="AX2671" s="17">
        <v>-1.0000000000000002</v>
      </c>
      <c r="AY2671" s="17">
        <v>-7.9859091192884379E-3</v>
      </c>
      <c r="AZ2671" s="17">
        <v>0.4380753999635108</v>
      </c>
      <c r="BA2671" s="17">
        <v>0.14291527282457397</v>
      </c>
      <c r="BB2671" s="17">
        <v>0.24120777230006446</v>
      </c>
      <c r="BC2671" s="17">
        <v>7.7485127746244484E-2</v>
      </c>
      <c r="BD2671" s="17">
        <v>7.6083096092629354</v>
      </c>
      <c r="BE2671" s="17">
        <v>3.2210225501514489</v>
      </c>
      <c r="BF2671" s="17">
        <v>-1.0000000000000002</v>
      </c>
      <c r="BG2671" s="22">
        <v>-37.683671762907125</v>
      </c>
    </row>
    <row r="2672" spans="1:100" x14ac:dyDescent="0.25">
      <c r="A2672">
        <v>6022</v>
      </c>
      <c r="B2672" t="s">
        <v>2377</v>
      </c>
      <c r="C2672" s="48">
        <v>2</v>
      </c>
      <c r="D2672" s="22">
        <v>1500.571494140625</v>
      </c>
      <c r="E2672" s="17">
        <v>23.239513338595302</v>
      </c>
      <c r="F2672" s="17">
        <v>-100.70224193981632</v>
      </c>
      <c r="G2672" s="17">
        <v>-0.24397532423156182</v>
      </c>
      <c r="H2672" s="17">
        <v>0.31173599711405586</v>
      </c>
      <c r="I2672" s="17">
        <v>11.320860360407515</v>
      </c>
      <c r="J2672" s="17">
        <v>1.1447284184000281</v>
      </c>
      <c r="K2672" s="17">
        <v>-1.0000000000000016</v>
      </c>
      <c r="L2672" s="17">
        <v>-1.0000000000000016</v>
      </c>
      <c r="M2672" s="17">
        <v>-1.0000000000000016</v>
      </c>
      <c r="N2672" s="17">
        <v>9.6985832394658633E-2</v>
      </c>
      <c r="O2672" s="17">
        <v>-1.0000000000000016</v>
      </c>
      <c r="P2672" s="17">
        <v>-1.0000000000000016</v>
      </c>
      <c r="Q2672" s="17">
        <v>2.1597835405996735</v>
      </c>
      <c r="R2672" s="17">
        <v>-1.0000000000000016</v>
      </c>
      <c r="S2672" s="17">
        <v>-1.24017663636749</v>
      </c>
      <c r="T2672" s="17">
        <v>-0.12283266253094208</v>
      </c>
      <c r="U2672" s="17">
        <v>-0.6939218259706792</v>
      </c>
      <c r="V2672" s="17">
        <v>-1.0769489395394758</v>
      </c>
      <c r="W2672" s="17">
        <v>-2.7944442082483762</v>
      </c>
      <c r="X2672" s="17">
        <v>-6.2121916564193178</v>
      </c>
      <c r="Y2672" s="17">
        <v>-0.13799908051624735</v>
      </c>
      <c r="Z2672" s="17">
        <v>11.0525153358005</v>
      </c>
      <c r="AA2672" s="17">
        <v>-1.1037989417623952</v>
      </c>
      <c r="AB2672" s="17">
        <v>-1.3040441618534158</v>
      </c>
      <c r="AC2672" s="17">
        <v>-9.7591133660207099</v>
      </c>
      <c r="AD2672" s="17">
        <v>-1.4204050803060997</v>
      </c>
      <c r="AE2672" s="17">
        <v>-1.2396318181654038</v>
      </c>
      <c r="AF2672" s="17">
        <v>8.4675682932877478</v>
      </c>
      <c r="AG2672" s="17">
        <v>-76.420959732658545</v>
      </c>
      <c r="AH2672" s="17">
        <v>-0.31579746542036835</v>
      </c>
      <c r="AI2672" s="17">
        <v>-0.33189707316743006</v>
      </c>
      <c r="AJ2672" s="17">
        <v>0.33333333333333298</v>
      </c>
      <c r="AK2672" s="17">
        <v>-4.1954621433841544E-2</v>
      </c>
      <c r="AL2672" s="17">
        <v>0.12909028111177878</v>
      </c>
      <c r="AM2672" s="17">
        <v>0.33333333333333298</v>
      </c>
      <c r="AN2672" s="17">
        <v>-0.31467458901113959</v>
      </c>
      <c r="AO2672" s="17">
        <v>-0.30490551445162711</v>
      </c>
      <c r="AP2672" s="17">
        <v>0.33333333333333298</v>
      </c>
      <c r="AQ2672" s="17">
        <v>-0.78482590964644405</v>
      </c>
      <c r="AR2672" s="17">
        <v>2.2444243630026963</v>
      </c>
      <c r="AS2672" s="17">
        <v>-5.677985916725202</v>
      </c>
      <c r="AT2672" s="17">
        <v>-0.47423775262435264</v>
      </c>
      <c r="AU2672" s="17">
        <v>-1.0000000000000016</v>
      </c>
      <c r="AV2672" s="17">
        <v>-1.0000000000000016</v>
      </c>
      <c r="AW2672" s="17">
        <v>-1.0000000000000016</v>
      </c>
      <c r="AX2672" s="17">
        <v>-1.0000000000000016</v>
      </c>
      <c r="AY2672" s="17">
        <v>-9.2499779224690451E-2</v>
      </c>
      <c r="AZ2672" s="17">
        <v>1.0209301225670915</v>
      </c>
      <c r="BA2672" s="17">
        <v>-0.41740461675330698</v>
      </c>
      <c r="BB2672" s="17">
        <v>0.56580248888271978</v>
      </c>
      <c r="BC2672" s="17">
        <v>-0.23320919002487908</v>
      </c>
      <c r="BD2672" s="17">
        <v>16.263453532188723</v>
      </c>
      <c r="BE2672" s="17">
        <v>-5.1404481505047714</v>
      </c>
      <c r="BF2672" s="17">
        <v>-1.0000000000000016</v>
      </c>
      <c r="BG2672" s="22">
        <v>554.27671356705355</v>
      </c>
    </row>
    <row r="2673" spans="1:100" x14ac:dyDescent="0.25">
      <c r="A2673">
        <v>6023</v>
      </c>
      <c r="B2673" t="s">
        <v>2378</v>
      </c>
      <c r="C2673" s="48">
        <v>2</v>
      </c>
      <c r="D2673" s="22">
        <v>1538.2130761718752</v>
      </c>
      <c r="E2673" s="17">
        <v>107.93192196894586</v>
      </c>
      <c r="F2673" s="17">
        <v>35.927246021511358</v>
      </c>
      <c r="G2673" s="17">
        <v>0.70567917317984374</v>
      </c>
      <c r="H2673" s="17">
        <v>8.9742417700670742</v>
      </c>
      <c r="I2673" s="17">
        <v>77.82721772069911</v>
      </c>
      <c r="J2673" s="17">
        <v>17.570685914951103</v>
      </c>
      <c r="K2673" s="17">
        <v>-0.99999999999999944</v>
      </c>
      <c r="L2673" s="17">
        <v>-0.99999999999999944</v>
      </c>
      <c r="M2673" s="17">
        <v>-0.99999999999999944</v>
      </c>
      <c r="N2673" s="17">
        <v>0.33363942011690662</v>
      </c>
      <c r="O2673" s="17">
        <v>-0.99999999999999944</v>
      </c>
      <c r="P2673" s="17">
        <v>-0.99999999999999944</v>
      </c>
      <c r="Q2673" s="17">
        <v>4.7020019194952765</v>
      </c>
      <c r="R2673" s="17">
        <v>-0.99999999999999944</v>
      </c>
      <c r="S2673" s="17">
        <v>2.0753941521804706</v>
      </c>
      <c r="T2673" s="17">
        <v>0.24931898087443199</v>
      </c>
      <c r="U2673" s="17">
        <v>0.42124653062214557</v>
      </c>
      <c r="V2673" s="17">
        <v>0.38428217631111333</v>
      </c>
      <c r="W2673" s="17">
        <v>4.6100323382644319</v>
      </c>
      <c r="X2673" s="17">
        <v>2.9108019685368505</v>
      </c>
      <c r="Y2673" s="17">
        <v>0.19682242134531991</v>
      </c>
      <c r="Z2673" s="17">
        <v>41.794232118358572</v>
      </c>
      <c r="AA2673" s="17">
        <v>1.1602930348222631</v>
      </c>
      <c r="AB2673" s="17">
        <v>1.9594443019237646</v>
      </c>
      <c r="AC2673" s="17">
        <v>27.709113142014104</v>
      </c>
      <c r="AD2673" s="17">
        <v>1.4394283120176905</v>
      </c>
      <c r="AE2673" s="17">
        <v>1.1553280355066682</v>
      </c>
      <c r="AF2673" s="17">
        <v>69.14957819045452</v>
      </c>
      <c r="AG2673" s="17">
        <v>27.257324649270792</v>
      </c>
      <c r="AH2673" s="17">
        <v>0.40149992558137049</v>
      </c>
      <c r="AI2673" s="17">
        <v>0.51675553435402266</v>
      </c>
      <c r="AJ2673" s="17">
        <v>0.33333333333333298</v>
      </c>
      <c r="AK2673" s="17">
        <v>0.91552980780493209</v>
      </c>
      <c r="AL2673" s="17">
        <v>0.96536555531916246</v>
      </c>
      <c r="AM2673" s="17">
        <v>0.33333333333333298</v>
      </c>
      <c r="AN2673" s="17">
        <v>0.54849244067731118</v>
      </c>
      <c r="AO2673" s="17">
        <v>0.63830412392462288</v>
      </c>
      <c r="AP2673" s="17">
        <v>0.33333333333333298</v>
      </c>
      <c r="AQ2673" s="17">
        <v>9.976174243698047</v>
      </c>
      <c r="AR2673" s="17">
        <v>2.2444243630026963</v>
      </c>
      <c r="AS2673" s="17">
        <v>8.0201269692425186</v>
      </c>
      <c r="AT2673" s="17">
        <v>9.1095072834180435</v>
      </c>
      <c r="AU2673" s="17">
        <v>-0.99999999999999944</v>
      </c>
      <c r="AV2673" s="17">
        <v>-0.99999999999999944</v>
      </c>
      <c r="AW2673" s="17">
        <v>-0.99999999999999944</v>
      </c>
      <c r="AX2673" s="17">
        <v>-0.99999999999999944</v>
      </c>
      <c r="AY2673" s="17">
        <v>5.1755270518409953E-2</v>
      </c>
      <c r="AZ2673" s="17">
        <v>2.6066949252226856E-2</v>
      </c>
      <c r="BA2673" s="17">
        <v>0.53899429673035382</v>
      </c>
      <c r="BB2673" s="17">
        <v>1.1758200902757088E-2</v>
      </c>
      <c r="BC2673" s="17">
        <v>0.2971087827419045</v>
      </c>
      <c r="BD2673" s="17">
        <v>1.4901599227703199</v>
      </c>
      <c r="BE2673" s="17">
        <v>9.1315804566852545</v>
      </c>
      <c r="BF2673" s="17">
        <v>-0.99999999999999944</v>
      </c>
      <c r="BG2673" s="22">
        <v>167.04719005966581</v>
      </c>
    </row>
    <row r="2674" spans="1:100" x14ac:dyDescent="0.25">
      <c r="A2674">
        <v>6024</v>
      </c>
      <c r="B2674" t="s">
        <v>2379</v>
      </c>
      <c r="C2674" s="48">
        <v>2</v>
      </c>
      <c r="D2674" s="22">
        <v>1550.88087890625</v>
      </c>
      <c r="E2674" s="17">
        <v>131.7418457380885</v>
      </c>
      <c r="F2674" s="17">
        <v>74.338453656128124</v>
      </c>
      <c r="G2674" s="17">
        <v>0.97265943216714135</v>
      </c>
      <c r="H2674" s="17">
        <v>11.4095675027899</v>
      </c>
      <c r="I2674" s="17">
        <v>96.524422399613286</v>
      </c>
      <c r="J2674" s="17">
        <v>22.188582632649393</v>
      </c>
      <c r="K2674" s="17">
        <v>-0.99999999999999889</v>
      </c>
      <c r="L2674" s="17">
        <v>-0.99999999999999889</v>
      </c>
      <c r="M2674" s="17">
        <v>-0.99999999999999889</v>
      </c>
      <c r="N2674" s="17">
        <v>0.40017081265238319</v>
      </c>
      <c r="O2674" s="17">
        <v>-0.99999999999999889</v>
      </c>
      <c r="P2674" s="17">
        <v>-0.99999999999999889</v>
      </c>
      <c r="Q2674" s="17">
        <v>5.416706186204796</v>
      </c>
      <c r="R2674" s="17">
        <v>-0.99999999999999889</v>
      </c>
      <c r="S2674" s="17">
        <v>3.0075141497481477</v>
      </c>
      <c r="T2674" s="17">
        <v>0.35394349685339654</v>
      </c>
      <c r="U2674" s="17">
        <v>0.73475837884604855</v>
      </c>
      <c r="V2674" s="17">
        <v>0.79508406564401035</v>
      </c>
      <c r="W2674" s="17">
        <v>6.6916831612131036</v>
      </c>
      <c r="X2674" s="17">
        <v>5.4755865374189536</v>
      </c>
      <c r="Y2674" s="17">
        <v>0.29095216171424448</v>
      </c>
      <c r="Z2674" s="17">
        <v>50.436776886685948</v>
      </c>
      <c r="AA2674" s="17">
        <v>1.7968064867432614</v>
      </c>
      <c r="AB2674" s="17">
        <v>2.8769221821804978</v>
      </c>
      <c r="AC2674" s="17">
        <v>38.242709143693737</v>
      </c>
      <c r="AD2674" s="17">
        <v>2.2434249885188269</v>
      </c>
      <c r="AE2674" s="17">
        <v>1.8286329097956473</v>
      </c>
      <c r="AF2674" s="17">
        <v>86.209360208415987</v>
      </c>
      <c r="AG2674" s="17">
        <v>56.404825441503384</v>
      </c>
      <c r="AH2674" s="17">
        <v>0.60315667942454665</v>
      </c>
      <c r="AI2674" s="17">
        <v>0.75534071829610183</v>
      </c>
      <c r="AJ2674" s="17">
        <v>0.33333333333333298</v>
      </c>
      <c r="AK2674" s="17">
        <v>1.1847113276011045</v>
      </c>
      <c r="AL2674" s="17">
        <v>1.2004710488446009</v>
      </c>
      <c r="AM2674" s="17">
        <v>0.33333333333333298</v>
      </c>
      <c r="AN2674" s="17">
        <v>0.79115812357954773</v>
      </c>
      <c r="AO2674" s="17">
        <v>0.90347251329088185</v>
      </c>
      <c r="AP2674" s="17">
        <v>0.33333333333333298</v>
      </c>
      <c r="AQ2674" s="17">
        <v>13.00145829777613</v>
      </c>
      <c r="AR2674" s="17">
        <v>2.2444243630026963</v>
      </c>
      <c r="AS2674" s="17">
        <v>11.87113355732439</v>
      </c>
      <c r="AT2674" s="17">
        <v>11.803824783904085</v>
      </c>
      <c r="AU2674" s="17">
        <v>-0.99999999999999889</v>
      </c>
      <c r="AV2674" s="17">
        <v>-0.99999999999999889</v>
      </c>
      <c r="AW2674" s="17">
        <v>-0.99999999999999889</v>
      </c>
      <c r="AX2674" s="17">
        <v>-0.99999999999999889</v>
      </c>
      <c r="AY2674" s="17">
        <v>9.2310283573809507E-2</v>
      </c>
      <c r="AZ2674" s="17">
        <v>-0.25362300998298043</v>
      </c>
      <c r="BA2674" s="17">
        <v>0.80787064103562445</v>
      </c>
      <c r="BB2674" s="17">
        <v>-0.14400253934385332</v>
      </c>
      <c r="BC2674" s="17">
        <v>0.44619924680102208</v>
      </c>
      <c r="BD2674" s="17">
        <v>-2.6631166264263211</v>
      </c>
      <c r="BE2674" s="17">
        <v>13.143934322441771</v>
      </c>
      <c r="BF2674" s="17">
        <v>-0.99999999999999889</v>
      </c>
      <c r="BG2674" s="22">
        <v>432.86998075751006</v>
      </c>
    </row>
    <row r="2675" spans="1:100" x14ac:dyDescent="0.25">
      <c r="A2675">
        <v>6025</v>
      </c>
      <c r="B2675" t="s">
        <v>2380</v>
      </c>
      <c r="C2675" s="48">
        <v>2</v>
      </c>
      <c r="D2675" s="22">
        <v>1551.4803320312501</v>
      </c>
      <c r="E2675" s="17">
        <v>108.78163467600598</v>
      </c>
      <c r="F2675" s="17">
        <v>37.298039625771338</v>
      </c>
      <c r="G2675" s="17">
        <v>0.71520698690975215</v>
      </c>
      <c r="H2675" s="17">
        <v>9.0611520534005692</v>
      </c>
      <c r="I2675" s="17">
        <v>78.494471112865227</v>
      </c>
      <c r="J2675" s="17">
        <v>17.735486338462106</v>
      </c>
      <c r="K2675" s="17">
        <v>-0.99999999999999944</v>
      </c>
      <c r="L2675" s="17">
        <v>-0.99999999999999944</v>
      </c>
      <c r="M2675" s="17">
        <v>-0.99999999999999944</v>
      </c>
      <c r="N2675" s="17">
        <v>0.33601374815776597</v>
      </c>
      <c r="O2675" s="17">
        <v>-0.99999999999999944</v>
      </c>
      <c r="P2675" s="17">
        <v>-0.99999999999999944</v>
      </c>
      <c r="Q2675" s="17">
        <v>4.7275078095225354</v>
      </c>
      <c r="R2675" s="17">
        <v>-0.99999999999999944</v>
      </c>
      <c r="S2675" s="17">
        <v>2.10865903005734</v>
      </c>
      <c r="T2675" s="17">
        <v>0.25305275094271562</v>
      </c>
      <c r="U2675" s="17">
        <v>0.43243493272845546</v>
      </c>
      <c r="V2675" s="17">
        <v>0.39894260062976855</v>
      </c>
      <c r="W2675" s="17">
        <v>4.6843209068911813</v>
      </c>
      <c r="X2675" s="17">
        <v>3.0023322926227767</v>
      </c>
      <c r="Y2675" s="17">
        <v>0.20018166084895084</v>
      </c>
      <c r="Z2675" s="17">
        <v>42.102661501929347</v>
      </c>
      <c r="AA2675" s="17">
        <v>1.1830085031100244</v>
      </c>
      <c r="AB2675" s="17">
        <v>1.9921866416666187</v>
      </c>
      <c r="AC2675" s="17">
        <v>28.085029102957442</v>
      </c>
      <c r="AD2675" s="17">
        <v>1.468120810115584</v>
      </c>
      <c r="AE2675" s="17">
        <v>1.1793564915805308</v>
      </c>
      <c r="AF2675" s="17">
        <v>69.758396332876458</v>
      </c>
      <c r="AG2675" s="17">
        <v>28.297521251424662</v>
      </c>
      <c r="AH2675" s="17">
        <v>0.40869651755144254</v>
      </c>
      <c r="AI2675" s="17">
        <v>0.52527000355087894</v>
      </c>
      <c r="AJ2675" s="17">
        <v>0.33333333333333298</v>
      </c>
      <c r="AK2675" s="17">
        <v>0.92513617866500963</v>
      </c>
      <c r="AL2675" s="17">
        <v>0.97375584364117329</v>
      </c>
      <c r="AM2675" s="17">
        <v>0.33333333333333298</v>
      </c>
      <c r="AN2675" s="17">
        <v>0.55715253200430137</v>
      </c>
      <c r="AO2675" s="17">
        <v>0.64776727685782054</v>
      </c>
      <c r="AP2675" s="17">
        <v>0.33333333333333298</v>
      </c>
      <c r="AQ2675" s="17">
        <v>10.08413856681562</v>
      </c>
      <c r="AR2675" s="17">
        <v>2.2444243630026963</v>
      </c>
      <c r="AS2675" s="17">
        <v>8.1575591283956772</v>
      </c>
      <c r="AT2675" s="17">
        <v>9.2056602925252999</v>
      </c>
      <c r="AU2675" s="17">
        <v>-0.99999999999999944</v>
      </c>
      <c r="AV2675" s="17">
        <v>-0.99999999999999944</v>
      </c>
      <c r="AW2675" s="17">
        <v>-0.99999999999999944</v>
      </c>
      <c r="AX2675" s="17">
        <v>-0.99999999999999944</v>
      </c>
      <c r="AY2675" s="17">
        <v>5.3202570823202261E-2</v>
      </c>
      <c r="AZ2675" s="17">
        <v>1.6085560201864635E-2</v>
      </c>
      <c r="BA2675" s="17">
        <v>0.54858977669069509</v>
      </c>
      <c r="BB2675" s="17">
        <v>6.1995153088048038E-3</v>
      </c>
      <c r="BC2675" s="17">
        <v>0.30242942396028183</v>
      </c>
      <c r="BD2675" s="17">
        <v>1.3419405544932639</v>
      </c>
      <c r="BE2675" s="17">
        <v>9.2747706700606365</v>
      </c>
      <c r="BF2675" s="17">
        <v>-0.99999999999999944</v>
      </c>
      <c r="BG2675" s="22">
        <v>824.72840203526255</v>
      </c>
    </row>
    <row r="2676" spans="1:100" x14ac:dyDescent="0.25">
      <c r="A2676">
        <v>6026</v>
      </c>
      <c r="B2676" t="s">
        <v>2381</v>
      </c>
      <c r="C2676" s="48">
        <v>2</v>
      </c>
      <c r="D2676" s="22">
        <v>1550.1680566406249</v>
      </c>
      <c r="E2676" s="17">
        <v>164.80854171044507</v>
      </c>
      <c r="F2676" s="17">
        <v>127.68308999767783</v>
      </c>
      <c r="G2676" s="17">
        <v>1.3434357160456798</v>
      </c>
      <c r="H2676" s="17">
        <v>14.791694063899081</v>
      </c>
      <c r="I2676" s="17">
        <v>122.4906870817299</v>
      </c>
      <c r="J2676" s="17">
        <v>28.60181554663999</v>
      </c>
      <c r="K2676" s="17">
        <v>-0.999999999999998</v>
      </c>
      <c r="L2676" s="17">
        <v>-0.999999999999998</v>
      </c>
      <c r="M2676" s="17">
        <v>-0.999999999999998</v>
      </c>
      <c r="N2676" s="17">
        <v>0.492568140376685</v>
      </c>
      <c r="O2676" s="17">
        <v>-0.999999999999998</v>
      </c>
      <c r="P2676" s="17">
        <v>-0.999999999999998</v>
      </c>
      <c r="Q2676" s="17">
        <v>6.4092716780799819</v>
      </c>
      <c r="R2676" s="17">
        <v>-0.999999999999998</v>
      </c>
      <c r="S2676" s="17">
        <v>4.3020218041266647</v>
      </c>
      <c r="T2676" s="17">
        <v>0.49924371262372025</v>
      </c>
      <c r="U2676" s="17">
        <v>1.1701567055885576</v>
      </c>
      <c r="V2676" s="17">
        <v>1.365596651536666</v>
      </c>
      <c r="W2676" s="17">
        <v>9.5826338232331452</v>
      </c>
      <c r="X2676" s="17">
        <v>9.0375026693692586</v>
      </c>
      <c r="Y2676" s="17">
        <v>0.42167746503377568</v>
      </c>
      <c r="Z2676" s="17">
        <v>62.439352075613272</v>
      </c>
      <c r="AA2676" s="17">
        <v>2.6807823029222289</v>
      </c>
      <c r="AB2676" s="17">
        <v>4.1510951876031017</v>
      </c>
      <c r="AC2676" s="17">
        <v>52.871534496531623</v>
      </c>
      <c r="AD2676" s="17">
        <v>3.3599978059044373</v>
      </c>
      <c r="AE2676" s="17">
        <v>2.7637038403323197</v>
      </c>
      <c r="AF2676" s="17">
        <v>109.90160848321678</v>
      </c>
      <c r="AG2676" s="17">
        <v>96.884230432285634</v>
      </c>
      <c r="AH2676" s="17">
        <v>0.88321312289567044</v>
      </c>
      <c r="AI2676" s="17">
        <v>1.0866825494340004</v>
      </c>
      <c r="AJ2676" s="17">
        <v>0.33333333333333298</v>
      </c>
      <c r="AK2676" s="17">
        <v>1.5585446738469433</v>
      </c>
      <c r="AL2676" s="17">
        <v>1.5269803628270224</v>
      </c>
      <c r="AM2676" s="17">
        <v>0.33333333333333298</v>
      </c>
      <c r="AN2676" s="17">
        <v>1.1281668615013274</v>
      </c>
      <c r="AO2676" s="17">
        <v>1.2717325126789139</v>
      </c>
      <c r="AP2676" s="17">
        <v>0.33333333333333298</v>
      </c>
      <c r="AQ2676" s="17">
        <v>17.20290593852263</v>
      </c>
      <c r="AR2676" s="17">
        <v>2.2444243630026963</v>
      </c>
      <c r="AS2676" s="17">
        <v>17.219326406252222</v>
      </c>
      <c r="AT2676" s="17">
        <v>15.545633388811673</v>
      </c>
      <c r="AU2676" s="17">
        <v>-0.999999999999998</v>
      </c>
      <c r="AV2676" s="17">
        <v>-0.999999999999998</v>
      </c>
      <c r="AW2676" s="17">
        <v>-0.999999999999998</v>
      </c>
      <c r="AX2676" s="17">
        <v>-0.999999999999998</v>
      </c>
      <c r="AY2676" s="17">
        <v>0.1486321895093419</v>
      </c>
      <c r="AZ2676" s="17">
        <v>-0.64205024470337224</v>
      </c>
      <c r="BA2676" s="17">
        <v>1.1812801663035501</v>
      </c>
      <c r="BB2676" s="17">
        <v>-0.36031961335476836</v>
      </c>
      <c r="BC2676" s="17">
        <v>0.65325278864434044</v>
      </c>
      <c r="BD2676" s="17">
        <v>-8.4310953177058057</v>
      </c>
      <c r="BE2676" s="17">
        <v>18.716202705107733</v>
      </c>
      <c r="BF2676" s="17">
        <v>-0.999999999999998</v>
      </c>
      <c r="BG2676" s="22">
        <v>327.36554159995046</v>
      </c>
    </row>
    <row r="2677" spans="1:100" x14ac:dyDescent="0.25">
      <c r="A2677">
        <v>6027</v>
      </c>
      <c r="B2677" t="s">
        <v>2382</v>
      </c>
      <c r="C2677" s="48">
        <v>2</v>
      </c>
      <c r="D2677" s="22">
        <v>1499.0132519531251</v>
      </c>
      <c r="E2677" s="17">
        <v>58.450160283053748</v>
      </c>
      <c r="F2677" s="17">
        <v>-43.898890369007049</v>
      </c>
      <c r="G2677" s="17">
        <v>0.15084104441741331</v>
      </c>
      <c r="H2677" s="17">
        <v>3.9131500713912746</v>
      </c>
      <c r="I2677" s="17">
        <v>38.970704147422268</v>
      </c>
      <c r="J2677" s="17">
        <v>7.9737772019822089</v>
      </c>
      <c r="K2677" s="17">
        <v>-1.0000000000000007</v>
      </c>
      <c r="L2677" s="17">
        <v>-1.0000000000000007</v>
      </c>
      <c r="M2677" s="17">
        <v>-1.0000000000000007</v>
      </c>
      <c r="N2677" s="17">
        <v>0.19537394131946922</v>
      </c>
      <c r="O2677" s="17">
        <v>-1.0000000000000007</v>
      </c>
      <c r="P2677" s="17">
        <v>-1.0000000000000007</v>
      </c>
      <c r="Q2677" s="17">
        <v>3.2167041695275471</v>
      </c>
      <c r="R2677" s="17">
        <v>-1.0000000000000007</v>
      </c>
      <c r="S2677" s="17">
        <v>0.13826323023804554</v>
      </c>
      <c r="T2677" s="17">
        <v>3.1888407960029341E-2</v>
      </c>
      <c r="U2677" s="17">
        <v>-0.23029350411007604</v>
      </c>
      <c r="V2677" s="17">
        <v>-0.46944593240414562</v>
      </c>
      <c r="W2677" s="17">
        <v>0.28394751190816381</v>
      </c>
      <c r="X2677" s="17">
        <v>-2.4193309644190975</v>
      </c>
      <c r="Y2677" s="17">
        <v>1.2020814546751524E-3</v>
      </c>
      <c r="Z2677" s="17">
        <v>23.833303526883796</v>
      </c>
      <c r="AA2677" s="17">
        <v>-0.1625086357415696</v>
      </c>
      <c r="AB2677" s="17">
        <v>5.2742614714798686E-2</v>
      </c>
      <c r="AC2677" s="17">
        <v>5.8182036160426964</v>
      </c>
      <c r="AD2677" s="17">
        <v>-0.23143684188242519</v>
      </c>
      <c r="AE2677" s="17">
        <v>-0.24393353519581074</v>
      </c>
      <c r="AF2677" s="17">
        <v>33.69595488570279</v>
      </c>
      <c r="AG2677" s="17">
        <v>-33.316984698572142</v>
      </c>
      <c r="AH2677" s="17">
        <v>-1.7582954849790278E-2</v>
      </c>
      <c r="AI2677" s="17">
        <v>2.0928024443780169E-2</v>
      </c>
      <c r="AJ2677" s="17">
        <v>0.33333333333333298</v>
      </c>
      <c r="AK2677" s="17">
        <v>0.35611702085336416</v>
      </c>
      <c r="AL2677" s="17">
        <v>0.47676953483351203</v>
      </c>
      <c r="AM2677" s="17">
        <v>0.33333333333333298</v>
      </c>
      <c r="AN2677" s="17">
        <v>4.4184841579730849E-2</v>
      </c>
      <c r="AO2677" s="17">
        <v>8.7231420942779525E-2</v>
      </c>
      <c r="AP2677" s="17">
        <v>0.33333333333333298</v>
      </c>
      <c r="AQ2677" s="17">
        <v>3.6890317039967706</v>
      </c>
      <c r="AR2677" s="17">
        <v>2.2444243630026963</v>
      </c>
      <c r="AS2677" s="17">
        <v>1.6968618554140669E-2</v>
      </c>
      <c r="AT2677" s="17">
        <v>3.5101791310969794</v>
      </c>
      <c r="AU2677" s="17">
        <v>-1.0000000000000007</v>
      </c>
      <c r="AV2677" s="17">
        <v>-1.0000000000000007</v>
      </c>
      <c r="AW2677" s="17">
        <v>-1.0000000000000007</v>
      </c>
      <c r="AX2677" s="17">
        <v>-1.0000000000000007</v>
      </c>
      <c r="AY2677" s="17">
        <v>-3.2526120326537858E-2</v>
      </c>
      <c r="AZ2677" s="17">
        <v>0.60731836538440676</v>
      </c>
      <c r="BA2677" s="17">
        <v>-1.9784274796603607E-2</v>
      </c>
      <c r="BB2677" s="17">
        <v>0.33546002807490055</v>
      </c>
      <c r="BC2677" s="17">
        <v>-1.2730882590126225E-2</v>
      </c>
      <c r="BD2677" s="17">
        <v>10.121495428736655</v>
      </c>
      <c r="BE2677" s="17">
        <v>0.79311034187812535</v>
      </c>
      <c r="BF2677" s="17">
        <v>-1.0000000000000007</v>
      </c>
      <c r="BG2677" s="22">
        <v>559.00579661057918</v>
      </c>
    </row>
    <row r="2678" spans="1:100" x14ac:dyDescent="0.25">
      <c r="A2678">
        <v>6029</v>
      </c>
      <c r="B2678" t="s">
        <v>2383</v>
      </c>
      <c r="C2678" s="48">
        <v>3</v>
      </c>
      <c r="D2678" s="22">
        <v>1402.5655099773555</v>
      </c>
      <c r="E2678" s="17">
        <v>46.356307215665289</v>
      </c>
      <c r="F2678" s="17">
        <v>-69.682796305005226</v>
      </c>
      <c r="G2678" s="17">
        <v>-0.12886138789161194</v>
      </c>
      <c r="H2678" s="17">
        <v>7.8517654205071716</v>
      </c>
      <c r="I2678" s="17">
        <v>11.629479517399304</v>
      </c>
      <c r="J2678" s="17">
        <v>13.043347197834645</v>
      </c>
      <c r="K2678" s="17">
        <v>-0.99999999999999911</v>
      </c>
      <c r="L2678" s="17">
        <v>-0.99999999999999911</v>
      </c>
      <c r="M2678" s="17">
        <v>-0.99999999999999911</v>
      </c>
      <c r="N2678" s="17">
        <v>0.23948753918937721</v>
      </c>
      <c r="O2678" s="17">
        <v>-0.99999999999999911</v>
      </c>
      <c r="P2678" s="17">
        <v>-0.99999999999999911</v>
      </c>
      <c r="Q2678" s="17">
        <v>3.4316767154686603</v>
      </c>
      <c r="R2678" s="17">
        <v>-0.99999999999999911</v>
      </c>
      <c r="S2678" s="17">
        <v>2.2786448740588519</v>
      </c>
      <c r="T2678" s="17">
        <v>0.21207862853037068</v>
      </c>
      <c r="U2678" s="17">
        <v>-6.8600521539595477E-2</v>
      </c>
      <c r="V2678" s="17">
        <v>4.4915050036287957E-2</v>
      </c>
      <c r="W2678" s="17">
        <v>4.4200887050385118</v>
      </c>
      <c r="X2678" s="17">
        <v>2.6943237911495075</v>
      </c>
      <c r="Y2678" s="17">
        <v>6.6914277342465814E-2</v>
      </c>
      <c r="Z2678" s="17">
        <v>21.291635731677825</v>
      </c>
      <c r="AA2678" s="17">
        <v>0.92553805870413264</v>
      </c>
      <c r="AB2678" s="17">
        <v>-0.4552446286243742</v>
      </c>
      <c r="AC2678" s="17">
        <v>-10.469168294689659</v>
      </c>
      <c r="AD2678" s="17">
        <v>-1.3926429349188354</v>
      </c>
      <c r="AE2678" s="17">
        <v>-0.2329584764433196</v>
      </c>
      <c r="AF2678" s="17">
        <v>10.134264331920468</v>
      </c>
      <c r="AG2678" s="17">
        <v>-59.42879056529533</v>
      </c>
      <c r="AH2678" s="17">
        <v>-0.14337524367014737</v>
      </c>
      <c r="AI2678" s="17">
        <v>-0.23513945002021769</v>
      </c>
      <c r="AJ2678" s="17">
        <v>0.33333333333333298</v>
      </c>
      <c r="AK2678" s="17">
        <v>0.65802361494619155</v>
      </c>
      <c r="AL2678" s="17">
        <v>0.74632588470434547</v>
      </c>
      <c r="AM2678" s="17">
        <v>0.33333333333333298</v>
      </c>
      <c r="AN2678" s="17">
        <v>-0.27606229436162155</v>
      </c>
      <c r="AO2678" s="17">
        <v>-0.21214339758836026</v>
      </c>
      <c r="AP2678" s="17">
        <v>0.33333333333333298</v>
      </c>
      <c r="AQ2678" s="17">
        <v>1.4952151854788382</v>
      </c>
      <c r="AR2678" s="17">
        <v>2.0745015955624972</v>
      </c>
      <c r="AS2678" s="17">
        <v>4.2698511352494037</v>
      </c>
      <c r="AT2678" s="17">
        <v>6.6989944670227377</v>
      </c>
      <c r="AU2678" s="17">
        <v>-0.99999999999999911</v>
      </c>
      <c r="AV2678" s="17">
        <v>-0.99999999999999911</v>
      </c>
      <c r="AW2678" s="17">
        <v>-0.99999999999999911</v>
      </c>
      <c r="AX2678" s="17">
        <v>-0.99999999999999911</v>
      </c>
      <c r="AY2678" s="17">
        <v>-5.225950879668935E-2</v>
      </c>
      <c r="AZ2678" s="17">
        <v>0.8193656981836992</v>
      </c>
      <c r="BA2678" s="17">
        <v>1.3196797065235946</v>
      </c>
      <c r="BB2678" s="17">
        <v>0.37787083183134718</v>
      </c>
      <c r="BC2678" s="17">
        <v>0.28933266189224782</v>
      </c>
      <c r="BD2678" s="17">
        <v>13.543599286702175</v>
      </c>
      <c r="BE2678" s="17">
        <v>13.831715079924168</v>
      </c>
      <c r="BF2678" s="17">
        <v>-0.99999999999999911</v>
      </c>
      <c r="CU2678" t="e">
        <v>#N/A</v>
      </c>
      <c r="CV2678" t="e">
        <v>#N/A</v>
      </c>
    </row>
    <row r="2679" spans="1:100" x14ac:dyDescent="0.25">
      <c r="A2679">
        <v>6032</v>
      </c>
      <c r="B2679" t="s">
        <v>818</v>
      </c>
      <c r="C2679" s="48">
        <v>3</v>
      </c>
      <c r="D2679" s="22">
        <v>1461.12700470702</v>
      </c>
      <c r="E2679" s="17">
        <v>47.899443727196498</v>
      </c>
      <c r="F2679" s="17">
        <v>-67.046635372025278</v>
      </c>
      <c r="G2679" s="17">
        <v>3.5745404187084079E-2</v>
      </c>
      <c r="H2679" s="17">
        <v>4.9200035714370491</v>
      </c>
      <c r="I2679" s="17">
        <v>35.034779078458435</v>
      </c>
      <c r="J2679" s="17">
        <v>14.28752898193976</v>
      </c>
      <c r="K2679" s="17">
        <v>-0.99999999999999989</v>
      </c>
      <c r="L2679" s="17">
        <v>-0.99999999999999989</v>
      </c>
      <c r="M2679" s="17">
        <v>-0.99999999999999989</v>
      </c>
      <c r="N2679" s="17">
        <v>6.5050176662549863E-2</v>
      </c>
      <c r="O2679" s="17">
        <v>-0.99999999999999989</v>
      </c>
      <c r="P2679" s="17">
        <v>-0.99999999999999989</v>
      </c>
      <c r="Q2679" s="17">
        <v>1.4577205070648835</v>
      </c>
      <c r="R2679" s="17">
        <v>-0.99999999999999989</v>
      </c>
      <c r="S2679" s="17">
        <v>1.2494397279006757</v>
      </c>
      <c r="T2679" s="17">
        <v>0.2077545927409219</v>
      </c>
      <c r="U2679" s="17">
        <v>0.4817018042854081</v>
      </c>
      <c r="V2679" s="17">
        <v>0.58577700161599966</v>
      </c>
      <c r="W2679" s="17">
        <v>3.4622830643721678</v>
      </c>
      <c r="X2679" s="17">
        <v>0.39065874925397837</v>
      </c>
      <c r="Y2679" s="17">
        <v>-7.4210101364322101E-2</v>
      </c>
      <c r="Z2679" s="17">
        <v>32.650616997293483</v>
      </c>
      <c r="AA2679" s="17">
        <v>3.7312549729992823</v>
      </c>
      <c r="AB2679" s="17">
        <v>0.65230177717842064</v>
      </c>
      <c r="AC2679" s="17">
        <v>-16.986335933849947</v>
      </c>
      <c r="AD2679" s="17">
        <v>4.2944287664917971</v>
      </c>
      <c r="AE2679" s="17">
        <v>-0.25519951139599129</v>
      </c>
      <c r="AF2679" s="17">
        <v>16.061383329225958</v>
      </c>
      <c r="AG2679" s="17">
        <v>-58.064141339972274</v>
      </c>
      <c r="AH2679" s="17">
        <v>1.1805055165034064</v>
      </c>
      <c r="AI2679" s="17">
        <v>1.4690235460478598</v>
      </c>
      <c r="AJ2679" s="17">
        <v>0.33333333333333298</v>
      </c>
      <c r="AK2679" s="17">
        <v>1.0316435273747766</v>
      </c>
      <c r="AL2679" s="17">
        <v>1.0948045601853298</v>
      </c>
      <c r="AM2679" s="17">
        <v>0.33333333333333298</v>
      </c>
      <c r="AN2679" s="17">
        <v>1.0558153687985476</v>
      </c>
      <c r="AO2679" s="17">
        <v>1.2308510436133042</v>
      </c>
      <c r="AP2679" s="17">
        <v>0.33333333333333298</v>
      </c>
      <c r="AQ2679" s="17">
        <v>18.97339574923247</v>
      </c>
      <c r="AR2679" s="17">
        <v>1.0883246385809171</v>
      </c>
      <c r="AS2679" s="17">
        <v>3.7427076911978943</v>
      </c>
      <c r="AT2679" s="17">
        <v>9.4564966521609506</v>
      </c>
      <c r="AU2679" s="17">
        <v>-0.99999999999999989</v>
      </c>
      <c r="AV2679" s="17">
        <v>-0.99999999999999989</v>
      </c>
      <c r="AW2679" s="17">
        <v>-0.99999999999999989</v>
      </c>
      <c r="AX2679" s="17">
        <v>-0.99999999999999989</v>
      </c>
      <c r="AY2679" s="17">
        <v>0.12094772727205641</v>
      </c>
      <c r="AZ2679" s="17">
        <v>-2.3604399195556285E-2</v>
      </c>
      <c r="BA2679" s="17">
        <v>0.10470900896306211</v>
      </c>
      <c r="BB2679" s="17">
        <v>0.41143154181271213</v>
      </c>
      <c r="BC2679" s="17">
        <v>-0.27618359590542801</v>
      </c>
      <c r="BD2679" s="17">
        <v>10.167766549340016</v>
      </c>
      <c r="BE2679" s="17">
        <v>-6.3810448528203931</v>
      </c>
      <c r="BF2679" s="17">
        <v>-0.99999999999999989</v>
      </c>
      <c r="CU2679" t="e">
        <v>#N/A</v>
      </c>
      <c r="CV2679" t="e">
        <v>#N/A</v>
      </c>
    </row>
    <row r="2680" spans="1:100" x14ac:dyDescent="0.25">
      <c r="A2680">
        <v>6033</v>
      </c>
      <c r="B2680" t="s">
        <v>3112</v>
      </c>
      <c r="C2680" s="48">
        <v>3</v>
      </c>
      <c r="D2680" s="22">
        <v>1527.9548123585046</v>
      </c>
      <c r="E2680" s="17">
        <v>82.575515420537798</v>
      </c>
      <c r="F2680" s="17">
        <v>21.142385501819405</v>
      </c>
      <c r="G2680" s="17">
        <v>0.22236714908798283</v>
      </c>
      <c r="H2680" s="17">
        <v>2.8938091241765087</v>
      </c>
      <c r="I2680" s="17">
        <v>67.040893057450873</v>
      </c>
      <c r="J2680" s="17">
        <v>9.8378069795876968</v>
      </c>
      <c r="K2680" s="17">
        <v>-0.99999999999999933</v>
      </c>
      <c r="L2680" s="17">
        <v>-0.99999999999999933</v>
      </c>
      <c r="M2680" s="17">
        <v>-0.99999999999999933</v>
      </c>
      <c r="N2680" s="17">
        <v>0.25524095720350698</v>
      </c>
      <c r="O2680" s="17">
        <v>-0.99999999999999933</v>
      </c>
      <c r="P2680" s="17">
        <v>-0.99999999999999933</v>
      </c>
      <c r="Q2680" s="17">
        <v>4.4616813043805044</v>
      </c>
      <c r="R2680" s="17">
        <v>-0.99999999999999933</v>
      </c>
      <c r="S2680" s="17">
        <v>-0.87778266032404728</v>
      </c>
      <c r="T2680" s="17">
        <v>-0.10282448719784797</v>
      </c>
      <c r="U2680" s="17">
        <v>9.3846570222049674E-2</v>
      </c>
      <c r="V2680" s="17">
        <v>4.5739662380105899E-2</v>
      </c>
      <c r="W2680" s="17">
        <v>-1.5678721802039948</v>
      </c>
      <c r="X2680" s="17">
        <v>-5.4771668742346318</v>
      </c>
      <c r="Y2680" s="17">
        <v>-3.3668984100608423E-2</v>
      </c>
      <c r="Z2680" s="17">
        <v>29.04158622517733</v>
      </c>
      <c r="AA2680" s="17">
        <v>0.87598702215573088</v>
      </c>
      <c r="AB2680" s="17">
        <v>0.48999754192055228</v>
      </c>
      <c r="AC2680" s="17">
        <v>34.744253781417967</v>
      </c>
      <c r="AD2680" s="17">
        <v>0.31545514839239297</v>
      </c>
      <c r="AE2680" s="17">
        <v>-0.78537168543324465</v>
      </c>
      <c r="AF2680" s="17">
        <v>63.490465863082569</v>
      </c>
      <c r="AG2680" s="17">
        <v>24.847824640983799</v>
      </c>
      <c r="AH2680" s="17">
        <v>0.13956473542543035</v>
      </c>
      <c r="AI2680" s="17">
        <v>0.13246132520313961</v>
      </c>
      <c r="AJ2680" s="17">
        <v>0.33333333333333298</v>
      </c>
      <c r="AK2680" s="17">
        <v>0.19953760903026896</v>
      </c>
      <c r="AL2680" s="17">
        <v>0.50309640761715013</v>
      </c>
      <c r="AM2680" s="17">
        <v>0.33333333333333298</v>
      </c>
      <c r="AN2680" s="17">
        <v>0.10611987475380515</v>
      </c>
      <c r="AO2680" s="17">
        <v>7.4527706053368808E-2</v>
      </c>
      <c r="AP2680" s="17">
        <v>0.33333333333333298</v>
      </c>
      <c r="AQ2680" s="17">
        <v>3.5504271943682926</v>
      </c>
      <c r="AR2680" s="17">
        <v>3.853669012596757</v>
      </c>
      <c r="AS2680" s="17">
        <v>3.9887618766882502</v>
      </c>
      <c r="AT2680" s="17">
        <v>1.9953760903026883</v>
      </c>
      <c r="AU2680" s="17">
        <v>-0.99999999999999933</v>
      </c>
      <c r="AV2680" s="17">
        <v>-0.99999999999999933</v>
      </c>
      <c r="AW2680" s="17">
        <v>-0.99999999999999933</v>
      </c>
      <c r="AX2680" s="17">
        <v>-0.99999999999999933</v>
      </c>
      <c r="AY2680" s="17">
        <v>-8.5400982204036191E-2</v>
      </c>
      <c r="AZ2680" s="17">
        <v>7.0029232461268007E-2</v>
      </c>
      <c r="BA2680" s="17">
        <v>2.1555129926210961E-2</v>
      </c>
      <c r="BB2680" s="17">
        <v>-0.26211218099735256</v>
      </c>
      <c r="BC2680" s="17">
        <v>0.1078092243876652</v>
      </c>
      <c r="BD2680" s="17">
        <v>-6.2026583626274752</v>
      </c>
      <c r="BE2680" s="17">
        <v>2.8030062593226885</v>
      </c>
      <c r="BF2680" s="17">
        <v>-0.99999999999999933</v>
      </c>
      <c r="CU2680" t="e">
        <v>#N/A</v>
      </c>
      <c r="CV2680" t="e">
        <v>#N/A</v>
      </c>
    </row>
    <row r="2681" spans="1:100" x14ac:dyDescent="0.25">
      <c r="A2681">
        <v>6035</v>
      </c>
      <c r="B2681" t="s">
        <v>2384</v>
      </c>
      <c r="C2681" s="48">
        <v>2</v>
      </c>
      <c r="D2681" s="22">
        <v>1475.0142675781251</v>
      </c>
      <c r="E2681" s="17">
        <v>50.469337779457135</v>
      </c>
      <c r="F2681" s="17">
        <v>-56.773901362446708</v>
      </c>
      <c r="G2681" s="17">
        <v>6.1352221202310542E-2</v>
      </c>
      <c r="H2681" s="17">
        <v>3.0968558824745114</v>
      </c>
      <c r="I2681" s="17">
        <v>32.703608406056802</v>
      </c>
      <c r="J2681" s="17">
        <v>6.4259094136924109</v>
      </c>
      <c r="K2681" s="17">
        <v>-1.0000000000000009</v>
      </c>
      <c r="L2681" s="17">
        <v>-1.0000000000000009</v>
      </c>
      <c r="M2681" s="17">
        <v>-1.0000000000000009</v>
      </c>
      <c r="N2681" s="17">
        <v>0.1730733560722838</v>
      </c>
      <c r="O2681" s="17">
        <v>-1.0000000000000009</v>
      </c>
      <c r="P2681" s="17">
        <v>-1.0000000000000009</v>
      </c>
      <c r="Q2681" s="17">
        <v>2.9771432221479475</v>
      </c>
      <c r="R2681" s="17">
        <v>-1.0000000000000009</v>
      </c>
      <c r="S2681" s="17">
        <v>-0.17417305997307664</v>
      </c>
      <c r="T2681" s="17">
        <v>-3.1805699858371561E-3</v>
      </c>
      <c r="U2681" s="17">
        <v>-0.33537920021348649</v>
      </c>
      <c r="V2681" s="17">
        <v>-0.6071421717829939</v>
      </c>
      <c r="W2681" s="17">
        <v>-0.41379876789932579</v>
      </c>
      <c r="X2681" s="17">
        <v>-3.2790183201064496</v>
      </c>
      <c r="Y2681" s="17">
        <v>-3.0349164046060501E-2</v>
      </c>
      <c r="Z2681" s="17">
        <v>20.936418327074854</v>
      </c>
      <c r="AA2681" s="17">
        <v>-0.37586088878475488</v>
      </c>
      <c r="AB2681" s="17">
        <v>-0.25478580008821639</v>
      </c>
      <c r="AC2681" s="17">
        <v>2.2874590059759594</v>
      </c>
      <c r="AD2681" s="17">
        <v>-0.5009276151772537</v>
      </c>
      <c r="AE2681" s="17">
        <v>-0.46961786516711479</v>
      </c>
      <c r="AF2681" s="17">
        <v>27.977705068714712</v>
      </c>
      <c r="AG2681" s="17">
        <v>-43.086903850842766</v>
      </c>
      <c r="AH2681" s="17">
        <v>-8.5176063281309555E-2</v>
      </c>
      <c r="AI2681" s="17">
        <v>-5.9043084388469946E-2</v>
      </c>
      <c r="AJ2681" s="17">
        <v>0.33333333333333298</v>
      </c>
      <c r="AK2681" s="17">
        <v>0.26589035941710243</v>
      </c>
      <c r="AL2681" s="17">
        <v>0.39796477965497112</v>
      </c>
      <c r="AM2681" s="17">
        <v>0.33333333333333298</v>
      </c>
      <c r="AN2681" s="17">
        <v>-3.7154005269779633E-2</v>
      </c>
      <c r="AO2681" s="17">
        <v>-1.6500836607488134E-3</v>
      </c>
      <c r="AP2681" s="17">
        <v>0.33333333333333298</v>
      </c>
      <c r="AQ2681" s="17">
        <v>2.6749900257176886</v>
      </c>
      <c r="AR2681" s="17">
        <v>2.2444243630026963</v>
      </c>
      <c r="AS2681" s="17">
        <v>-1.2738460996136594</v>
      </c>
      <c r="AT2681" s="17">
        <v>2.6070737726673712</v>
      </c>
      <c r="AU2681" s="17">
        <v>-1.0000000000000009</v>
      </c>
      <c r="AV2681" s="17">
        <v>-1.0000000000000009</v>
      </c>
      <c r="AW2681" s="17">
        <v>-1.0000000000000009</v>
      </c>
      <c r="AX2681" s="17">
        <v>-1.0000000000000009</v>
      </c>
      <c r="AY2681" s="17">
        <v>-4.6119711131967063E-2</v>
      </c>
      <c r="AZ2681" s="17">
        <v>0.70106733922980857</v>
      </c>
      <c r="BA2681" s="17">
        <v>-0.1099086447913239</v>
      </c>
      <c r="BB2681" s="17">
        <v>0.38766930152700863</v>
      </c>
      <c r="BC2681" s="17">
        <v>-6.2704353407228075E-2</v>
      </c>
      <c r="BD2681" s="17">
        <v>11.513627687070308</v>
      </c>
      <c r="BE2681" s="17">
        <v>-0.55178619515835425</v>
      </c>
      <c r="BF2681" s="17">
        <v>-1.0000000000000009</v>
      </c>
      <c r="BG2681" s="22">
        <v>550.48537976098885</v>
      </c>
    </row>
    <row r="2682" spans="1:100" x14ac:dyDescent="0.25">
      <c r="A2682">
        <v>6036</v>
      </c>
      <c r="B2682" t="s">
        <v>2385</v>
      </c>
      <c r="C2682" s="48">
        <v>2</v>
      </c>
      <c r="D2682" s="22">
        <v>1511.8831347656251</v>
      </c>
      <c r="E2682" s="17">
        <v>96.440847129850525</v>
      </c>
      <c r="F2682" s="17">
        <v>17.389342840089075</v>
      </c>
      <c r="G2682" s="17">
        <v>0.57682995189170017</v>
      </c>
      <c r="H2682" s="17">
        <v>7.7989120830161553</v>
      </c>
      <c r="I2682" s="17">
        <v>68.803628215312685</v>
      </c>
      <c r="J2682" s="17">
        <v>15.342010288065861</v>
      </c>
      <c r="K2682" s="17">
        <v>-0.99999999999999978</v>
      </c>
      <c r="L2682" s="17">
        <v>-0.99999999999999978</v>
      </c>
      <c r="M2682" s="17">
        <v>-0.99999999999999978</v>
      </c>
      <c r="N2682" s="17">
        <v>0.30153023664420708</v>
      </c>
      <c r="O2682" s="17">
        <v>-0.99999999999999978</v>
      </c>
      <c r="P2682" s="17">
        <v>-0.99999999999999978</v>
      </c>
      <c r="Q2682" s="17">
        <v>4.3570734646119638</v>
      </c>
      <c r="R2682" s="17">
        <v>-0.99999999999999978</v>
      </c>
      <c r="S2682" s="17">
        <v>1.6255371616701129</v>
      </c>
      <c r="T2682" s="17">
        <v>0.19882540706986121</v>
      </c>
      <c r="U2682" s="17">
        <v>0.26994037165187301</v>
      </c>
      <c r="V2682" s="17">
        <v>0.1860221860593235</v>
      </c>
      <c r="W2682" s="17">
        <v>3.60539218790964</v>
      </c>
      <c r="X2682" s="17">
        <v>1.6729932416825193</v>
      </c>
      <c r="Y2682" s="17">
        <v>0.1513938050401416</v>
      </c>
      <c r="Z2682" s="17">
        <v>37.623192777955936</v>
      </c>
      <c r="AA2682" s="17">
        <v>0.85310079922198589</v>
      </c>
      <c r="AB2682" s="17">
        <v>1.51665384667216</v>
      </c>
      <c r="AC2682" s="17">
        <v>22.625420260268495</v>
      </c>
      <c r="AD2682" s="17">
        <v>1.0514058189750275</v>
      </c>
      <c r="AE2682" s="17">
        <v>0.83037963268946191</v>
      </c>
      <c r="AF2682" s="17">
        <v>60.916236756530758</v>
      </c>
      <c r="AG2682" s="17">
        <v>13.190244207366636</v>
      </c>
      <c r="AH2682" s="17">
        <v>0.30417694073317475</v>
      </c>
      <c r="AI2682" s="17">
        <v>0.40161026002387823</v>
      </c>
      <c r="AJ2682" s="17">
        <v>0.33333333333333298</v>
      </c>
      <c r="AK2682" s="17">
        <v>0.78561822054953856</v>
      </c>
      <c r="AL2682" s="17">
        <v>0.85189963886442288</v>
      </c>
      <c r="AM2682" s="17">
        <v>0.33333333333333298</v>
      </c>
      <c r="AN2682" s="17">
        <v>0.43137784803322948</v>
      </c>
      <c r="AO2682" s="17">
        <v>0.51032934178277423</v>
      </c>
      <c r="AP2682" s="17">
        <v>0.33333333333333298</v>
      </c>
      <c r="AQ2682" s="17">
        <v>8.5161206201754727</v>
      </c>
      <c r="AR2682" s="17">
        <v>2.2444243630026963</v>
      </c>
      <c r="AS2682" s="17">
        <v>6.1615655837227443</v>
      </c>
      <c r="AT2682" s="17">
        <v>7.8091837570364113</v>
      </c>
      <c r="AU2682" s="17">
        <v>-0.99999999999999978</v>
      </c>
      <c r="AV2682" s="17">
        <v>-0.99999999999999978</v>
      </c>
      <c r="AW2682" s="17">
        <v>-0.99999999999999978</v>
      </c>
      <c r="AX2682" s="17">
        <v>-0.99999999999999978</v>
      </c>
      <c r="AY2682" s="17">
        <v>3.2182730318846546E-2</v>
      </c>
      <c r="AZ2682" s="17">
        <v>0.161050088403664</v>
      </c>
      <c r="BA2682" s="17">
        <v>0.4092299923658681</v>
      </c>
      <c r="BB2682" s="17">
        <v>8.693098770043356E-2</v>
      </c>
      <c r="BC2682" s="17">
        <v>0.22515518486776637</v>
      </c>
      <c r="BD2682" s="17">
        <v>3.4946019410236513</v>
      </c>
      <c r="BE2682" s="17">
        <v>7.1951501262322566</v>
      </c>
      <c r="BF2682" s="17">
        <v>-0.99999999999999978</v>
      </c>
      <c r="BG2682" s="22">
        <v>105.85123244776355</v>
      </c>
    </row>
    <row r="2683" spans="1:100" x14ac:dyDescent="0.25">
      <c r="A2683">
        <v>6038</v>
      </c>
      <c r="B2683" t="s">
        <v>2386</v>
      </c>
      <c r="C2683" s="48">
        <v>2</v>
      </c>
      <c r="D2683" s="22">
        <v>1447.626513671875</v>
      </c>
      <c r="E2683" s="17">
        <v>74.400020993935641</v>
      </c>
      <c r="F2683" s="17">
        <v>-18.16787932297877</v>
      </c>
      <c r="G2683" s="17">
        <v>0.32968655373908828</v>
      </c>
      <c r="H2683" s="17">
        <v>5.5445331282700883</v>
      </c>
      <c r="I2683" s="17">
        <v>51.495641782796667</v>
      </c>
      <c r="J2683" s="17">
        <v>11.067227233098313</v>
      </c>
      <c r="K2683" s="17">
        <v>-1.0000000000000002</v>
      </c>
      <c r="L2683" s="17">
        <v>-1.0000000000000002</v>
      </c>
      <c r="M2683" s="17">
        <v>-1.0000000000000002</v>
      </c>
      <c r="N2683" s="17">
        <v>0.23994218328995032</v>
      </c>
      <c r="O2683" s="17">
        <v>-1.0000000000000002</v>
      </c>
      <c r="P2683" s="17">
        <v>-1.0000000000000002</v>
      </c>
      <c r="Q2683" s="17">
        <v>3.6954723341809483</v>
      </c>
      <c r="R2683" s="17">
        <v>-1.0000000000000002</v>
      </c>
      <c r="S2683" s="17">
        <v>0.76267447452349357</v>
      </c>
      <c r="T2683" s="17">
        <v>0.10197458181710806</v>
      </c>
      <c r="U2683" s="17">
        <v>-2.0277278990407932E-2</v>
      </c>
      <c r="V2683" s="17">
        <v>-0.1942567727009786</v>
      </c>
      <c r="W2683" s="17">
        <v>1.6784097956452255</v>
      </c>
      <c r="X2683" s="17">
        <v>-0.70122564733677206</v>
      </c>
      <c r="Y2683" s="17">
        <v>6.4257984623149883E-2</v>
      </c>
      <c r="Z2683" s="17">
        <v>29.622796453401733</v>
      </c>
      <c r="AA2683" s="17">
        <v>0.26388083938559542</v>
      </c>
      <c r="AB2683" s="17">
        <v>0.66734535503835601</v>
      </c>
      <c r="AC2683" s="17">
        <v>12.87447942105937</v>
      </c>
      <c r="AD2683" s="17">
        <v>0.30714678091876857</v>
      </c>
      <c r="AE2683" s="17">
        <v>0.20710188453051459</v>
      </c>
      <c r="AF2683" s="17">
        <v>45.124011085409435</v>
      </c>
      <c r="AG2683" s="17">
        <v>-13.791572428712962</v>
      </c>
      <c r="AH2683" s="17">
        <v>0.11750345560632669</v>
      </c>
      <c r="AI2683" s="17">
        <v>0.18075215863475341</v>
      </c>
      <c r="AJ2683" s="17">
        <v>0.33333333333333298</v>
      </c>
      <c r="AK2683" s="17">
        <v>0.53643711714265396</v>
      </c>
      <c r="AL2683" s="17">
        <v>0.63426268392766028</v>
      </c>
      <c r="AM2683" s="17">
        <v>0.33333333333333298</v>
      </c>
      <c r="AN2683" s="17">
        <v>0.20674243223517869</v>
      </c>
      <c r="AO2683" s="17">
        <v>0.26486318979379841</v>
      </c>
      <c r="AP2683" s="17">
        <v>0.33333333333333298</v>
      </c>
      <c r="AQ2683" s="17">
        <v>5.7156177502709973</v>
      </c>
      <c r="AR2683" s="17">
        <v>2.2444243630026963</v>
      </c>
      <c r="AS2683" s="17">
        <v>2.5966920679923877</v>
      </c>
      <c r="AT2683" s="17">
        <v>5.3150563436539375</v>
      </c>
      <c r="AU2683" s="17">
        <v>-1.0000000000000002</v>
      </c>
      <c r="AV2683" s="17">
        <v>-1.0000000000000002</v>
      </c>
      <c r="AW2683" s="17">
        <v>-1.0000000000000002</v>
      </c>
      <c r="AX2683" s="17">
        <v>-1.0000000000000002</v>
      </c>
      <c r="AY2683" s="17">
        <v>-5.3590106947159922E-3</v>
      </c>
      <c r="AZ2683" s="17">
        <v>0.41995884524116245</v>
      </c>
      <c r="BA2683" s="17">
        <v>0.16033138965075938</v>
      </c>
      <c r="BB2683" s="17">
        <v>0.23111857216578952</v>
      </c>
      <c r="BC2683" s="17">
        <v>8.7142269382980475E-2</v>
      </c>
      <c r="BD2683" s="17">
        <v>7.3392865020827065</v>
      </c>
      <c r="BE2683" s="17">
        <v>3.4809175731017534</v>
      </c>
      <c r="BF2683" s="17">
        <v>-1.0000000000000002</v>
      </c>
      <c r="BG2683" s="22">
        <v>-30.80685832509289</v>
      </c>
    </row>
    <row r="2684" spans="1:100" x14ac:dyDescent="0.25">
      <c r="A2684">
        <v>6039</v>
      </c>
      <c r="B2684" t="s">
        <v>3113</v>
      </c>
      <c r="C2684" s="48">
        <v>2</v>
      </c>
      <c r="D2684" s="22">
        <v>1499.4193457031249</v>
      </c>
      <c r="E2684" s="17">
        <v>74.210833825574909</v>
      </c>
      <c r="F2684" s="17">
        <v>-18.473084315492319</v>
      </c>
      <c r="G2684" s="17">
        <v>0.32756520132755806</v>
      </c>
      <c r="H2684" s="17">
        <v>5.5251826933893611</v>
      </c>
      <c r="I2684" s="17">
        <v>51.347078887603821</v>
      </c>
      <c r="J2684" s="17">
        <v>11.030534683711158</v>
      </c>
      <c r="K2684" s="17">
        <v>-1.0000000000000002</v>
      </c>
      <c r="L2684" s="17">
        <v>-1.0000000000000002</v>
      </c>
      <c r="M2684" s="17">
        <v>-1.0000000000000002</v>
      </c>
      <c r="N2684" s="17">
        <v>0.23941354296825404</v>
      </c>
      <c r="O2684" s="17">
        <v>-1.0000000000000002</v>
      </c>
      <c r="P2684" s="17">
        <v>-1.0000000000000002</v>
      </c>
      <c r="Q2684" s="17">
        <v>3.6897934887656874</v>
      </c>
      <c r="R2684" s="17">
        <v>-1.0000000000000002</v>
      </c>
      <c r="S2684" s="17">
        <v>0.75526810293566071</v>
      </c>
      <c r="T2684" s="17">
        <v>0.10114326391323367</v>
      </c>
      <c r="U2684" s="17">
        <v>-2.2768358734639976E-2</v>
      </c>
      <c r="V2684" s="17">
        <v>-0.1975208926097056</v>
      </c>
      <c r="W2684" s="17">
        <v>1.6618695652552464</v>
      </c>
      <c r="X2684" s="17">
        <v>-0.72160472686456767</v>
      </c>
      <c r="Y2684" s="17">
        <v>6.3510055347458252E-2</v>
      </c>
      <c r="Z2684" s="17">
        <v>29.554125146932886</v>
      </c>
      <c r="AA2684" s="17">
        <v>0.25882327688518486</v>
      </c>
      <c r="AB2684" s="17">
        <v>0.66005532572611059</v>
      </c>
      <c r="AC2684" s="17">
        <v>12.790782336619461</v>
      </c>
      <c r="AD2684" s="17">
        <v>0.300758442338877</v>
      </c>
      <c r="AE2684" s="17">
        <v>0.20175198741008388</v>
      </c>
      <c r="AF2684" s="17">
        <v>44.988458704640699</v>
      </c>
      <c r="AG2684" s="17">
        <v>-14.023170530123991</v>
      </c>
      <c r="AH2684" s="17">
        <v>0.11590114597231387</v>
      </c>
      <c r="AI2684" s="17">
        <v>0.17885642575461189</v>
      </c>
      <c r="AJ2684" s="17">
        <v>0.33333333333333298</v>
      </c>
      <c r="AK2684" s="17">
        <v>0.53429827411236774</v>
      </c>
      <c r="AL2684" s="17">
        <v>0.63239459971968925</v>
      </c>
      <c r="AM2684" s="17">
        <v>0.33333333333333298</v>
      </c>
      <c r="AN2684" s="17">
        <v>0.20481427682184236</v>
      </c>
      <c r="AO2684" s="17">
        <v>0.26275623400471715</v>
      </c>
      <c r="AP2684" s="17">
        <v>0.33333333333333298</v>
      </c>
      <c r="AQ2684" s="17">
        <v>5.6915796672755494</v>
      </c>
      <c r="AR2684" s="17">
        <v>2.2444243630026963</v>
      </c>
      <c r="AS2684" s="17">
        <v>2.5660930186715349</v>
      </c>
      <c r="AT2684" s="17">
        <v>5.2936480307368532</v>
      </c>
      <c r="AU2684" s="17">
        <v>-1.0000000000000002</v>
      </c>
      <c r="AV2684" s="17">
        <v>-1.0000000000000002</v>
      </c>
      <c r="AW2684" s="17">
        <v>-1.0000000000000002</v>
      </c>
      <c r="AX2684" s="17">
        <v>-1.0000000000000002</v>
      </c>
      <c r="AY2684" s="17">
        <v>-5.6812497811227717E-3</v>
      </c>
      <c r="AZ2684" s="17">
        <v>0.42218118546869454</v>
      </c>
      <c r="BA2684" s="17">
        <v>0.15819497146179298</v>
      </c>
      <c r="BB2684" s="17">
        <v>0.23235620457800321</v>
      </c>
      <c r="BC2684" s="17">
        <v>8.5957637168345383E-2</v>
      </c>
      <c r="BD2684" s="17">
        <v>7.3722873061751528</v>
      </c>
      <c r="BE2684" s="17">
        <v>3.4490365022640765</v>
      </c>
      <c r="BF2684" s="17">
        <v>-1.0000000000000002</v>
      </c>
      <c r="BG2684" s="22">
        <v>69.226394889821904</v>
      </c>
    </row>
    <row r="2685" spans="1:100" x14ac:dyDescent="0.25">
      <c r="A2685">
        <v>6041</v>
      </c>
      <c r="B2685" t="s">
        <v>312</v>
      </c>
      <c r="C2685" s="48">
        <v>2</v>
      </c>
      <c r="D2685" s="22">
        <v>1446.191376953125</v>
      </c>
      <c r="E2685" s="17">
        <v>26.956792632691439</v>
      </c>
      <c r="F2685" s="17">
        <v>-94.705364831522672</v>
      </c>
      <c r="G2685" s="17">
        <v>-0.20229353649093523</v>
      </c>
      <c r="H2685" s="17">
        <v>0.691946618886913</v>
      </c>
      <c r="I2685" s="17">
        <v>14.239926061091523</v>
      </c>
      <c r="J2685" s="17">
        <v>1.8656888052292082</v>
      </c>
      <c r="K2685" s="17">
        <v>-1.0000000000000016</v>
      </c>
      <c r="L2685" s="17">
        <v>-1.0000000000000016</v>
      </c>
      <c r="M2685" s="17">
        <v>-1.0000000000000016</v>
      </c>
      <c r="N2685" s="17">
        <v>0.10737292016014013</v>
      </c>
      <c r="O2685" s="17">
        <v>-1.0000000000000016</v>
      </c>
      <c r="P2685" s="17">
        <v>-1.0000000000000016</v>
      </c>
      <c r="Q2685" s="17">
        <v>2.271365391839558</v>
      </c>
      <c r="R2685" s="17">
        <v>-1.0000000000000016</v>
      </c>
      <c r="S2685" s="17">
        <v>-1.0946511655525943</v>
      </c>
      <c r="T2685" s="17">
        <v>-0.10649835794961163</v>
      </c>
      <c r="U2685" s="17">
        <v>-0.64497538190995174</v>
      </c>
      <c r="V2685" s="17">
        <v>-1.0128132719078218</v>
      </c>
      <c r="W2685" s="17">
        <v>-2.4694504125221703</v>
      </c>
      <c r="X2685" s="17">
        <v>-5.8117695188197551</v>
      </c>
      <c r="Y2685" s="17">
        <v>-0.12330325291828068</v>
      </c>
      <c r="Z2685" s="17">
        <v>12.401816283888291</v>
      </c>
      <c r="AA2685" s="17">
        <v>-1.0044244835246912</v>
      </c>
      <c r="AB2685" s="17">
        <v>-1.1608046638971246</v>
      </c>
      <c r="AC2685" s="17">
        <v>-8.1145756224701096</v>
      </c>
      <c r="AD2685" s="17">
        <v>-1.2948826205511854</v>
      </c>
      <c r="AE2685" s="17">
        <v>-1.1345133687291187</v>
      </c>
      <c r="AF2685" s="17">
        <v>11.13099447944581</v>
      </c>
      <c r="AG2685" s="17">
        <v>-71.870361325870007</v>
      </c>
      <c r="AH2685" s="17">
        <v>-0.28431418631187449</v>
      </c>
      <c r="AI2685" s="17">
        <v>-0.29464841278761805</v>
      </c>
      <c r="AJ2685" s="17">
        <v>0.33333333333333298</v>
      </c>
      <c r="AK2685" s="17">
        <v>7.0833985231777419E-5</v>
      </c>
      <c r="AL2685" s="17">
        <v>0.16579568140974166</v>
      </c>
      <c r="AM2685" s="17">
        <v>0.33333333333333298</v>
      </c>
      <c r="AN2685" s="17">
        <v>-0.27678886845250278</v>
      </c>
      <c r="AO2685" s="17">
        <v>-0.26350660142707233</v>
      </c>
      <c r="AP2685" s="17">
        <v>0.33333333333333298</v>
      </c>
      <c r="AQ2685" s="17">
        <v>-0.31250916130144901</v>
      </c>
      <c r="AR2685" s="17">
        <v>2.2444243630026963</v>
      </c>
      <c r="AS2685" s="17">
        <v>-5.0767548002334753</v>
      </c>
      <c r="AT2685" s="17">
        <v>-5.3592531186994918E-2</v>
      </c>
      <c r="AU2685" s="17">
        <v>-1.0000000000000016</v>
      </c>
      <c r="AV2685" s="17">
        <v>-1.0000000000000016</v>
      </c>
      <c r="AW2685" s="17">
        <v>-1.0000000000000016</v>
      </c>
      <c r="AX2685" s="17">
        <v>-1.0000000000000016</v>
      </c>
      <c r="AY2685" s="17">
        <v>-8.6168204551695882E-2</v>
      </c>
      <c r="AZ2685" s="17">
        <v>0.97726405692520779</v>
      </c>
      <c r="BA2685" s="17">
        <v>-0.3754268062802818</v>
      </c>
      <c r="BB2685" s="17">
        <v>0.54148463805019431</v>
      </c>
      <c r="BC2685" s="17">
        <v>-0.20993272344028666</v>
      </c>
      <c r="BD2685" s="17">
        <v>15.615031089988705</v>
      </c>
      <c r="BE2685" s="17">
        <v>-4.5140269955957004</v>
      </c>
      <c r="BF2685" s="17">
        <v>-1.0000000000000016</v>
      </c>
      <c r="BG2685" s="22">
        <v>-29.188164915567995</v>
      </c>
    </row>
    <row r="2686" spans="1:100" x14ac:dyDescent="0.25">
      <c r="A2686">
        <v>6043</v>
      </c>
      <c r="B2686" t="s">
        <v>2387</v>
      </c>
      <c r="C2686" s="48">
        <v>2</v>
      </c>
      <c r="D2686" s="22">
        <v>1512.8205566406248</v>
      </c>
      <c r="E2686" s="17">
        <v>89.971046917854821</v>
      </c>
      <c r="F2686" s="17">
        <v>6.9519789196079769</v>
      </c>
      <c r="G2686" s="17">
        <v>0.50428419521719714</v>
      </c>
      <c r="H2686" s="17">
        <v>7.1371682196330894</v>
      </c>
      <c r="I2686" s="17">
        <v>63.723092050298249</v>
      </c>
      <c r="J2686" s="17">
        <v>14.087202861850633</v>
      </c>
      <c r="K2686" s="17">
        <v>-0.99999999999999989</v>
      </c>
      <c r="L2686" s="17">
        <v>-0.99999999999999989</v>
      </c>
      <c r="M2686" s="17">
        <v>-0.99999999999999989</v>
      </c>
      <c r="N2686" s="17">
        <v>0.28345185799403072</v>
      </c>
      <c r="O2686" s="17">
        <v>-0.99999999999999989</v>
      </c>
      <c r="P2686" s="17">
        <v>-0.99999999999999989</v>
      </c>
      <c r="Q2686" s="17">
        <v>4.1628689866344182</v>
      </c>
      <c r="R2686" s="17">
        <v>-0.99999999999999989</v>
      </c>
      <c r="S2686" s="17">
        <v>1.3722549497512146</v>
      </c>
      <c r="T2686" s="17">
        <v>0.17039609657631366</v>
      </c>
      <c r="U2686" s="17">
        <v>0.18475072376518384</v>
      </c>
      <c r="V2686" s="17">
        <v>7.4396202857365562E-2</v>
      </c>
      <c r="W2686" s="17">
        <v>3.0397513624203727</v>
      </c>
      <c r="X2686" s="17">
        <v>0.97607191138485982</v>
      </c>
      <c r="Y2686" s="17">
        <v>0.12581620890423012</v>
      </c>
      <c r="Z2686" s="17">
        <v>35.274779632392963</v>
      </c>
      <c r="AA2686" s="17">
        <v>0.68014288024226954</v>
      </c>
      <c r="AB2686" s="17">
        <v>1.2673502940131953</v>
      </c>
      <c r="AC2686" s="17">
        <v>19.763157352351673</v>
      </c>
      <c r="AD2686" s="17">
        <v>0.83293817840188833</v>
      </c>
      <c r="AE2686" s="17">
        <v>0.6474244892522496</v>
      </c>
      <c r="AF2686" s="17">
        <v>56.280632611529242</v>
      </c>
      <c r="AG2686" s="17">
        <v>5.2700799668944809</v>
      </c>
      <c r="AH2686" s="17">
        <v>0.24938134703808715</v>
      </c>
      <c r="AI2686" s="17">
        <v>0.33678021316551815</v>
      </c>
      <c r="AJ2686" s="17">
        <v>0.33333333333333298</v>
      </c>
      <c r="AK2686" s="17">
        <v>0.71247432178159575</v>
      </c>
      <c r="AL2686" s="17">
        <v>0.78801511799823076</v>
      </c>
      <c r="AM2686" s="17">
        <v>0.33333333333333298</v>
      </c>
      <c r="AN2686" s="17">
        <v>0.36543901925295125</v>
      </c>
      <c r="AO2686" s="17">
        <v>0.43827591908514424</v>
      </c>
      <c r="AP2686" s="17">
        <v>0.33333333333333298</v>
      </c>
      <c r="AQ2686" s="17">
        <v>7.694069125840663</v>
      </c>
      <c r="AR2686" s="17">
        <v>2.2444243630026963</v>
      </c>
      <c r="AS2686" s="17">
        <v>5.1151429457696231</v>
      </c>
      <c r="AT2686" s="17">
        <v>7.0770648260879803</v>
      </c>
      <c r="AU2686" s="17">
        <v>-0.99999999999999989</v>
      </c>
      <c r="AV2686" s="17">
        <v>-0.99999999999999989</v>
      </c>
      <c r="AW2686" s="17">
        <v>-0.99999999999999989</v>
      </c>
      <c r="AX2686" s="17">
        <v>-0.99999999999999989</v>
      </c>
      <c r="AY2686" s="17">
        <v>2.1162836487713933E-2</v>
      </c>
      <c r="AZ2686" s="17">
        <v>0.23704941436111013</v>
      </c>
      <c r="BA2686" s="17">
        <v>0.33616901803207627</v>
      </c>
      <c r="BB2686" s="17">
        <v>0.12925539327346391</v>
      </c>
      <c r="BC2686" s="17">
        <v>0.1846432737281638</v>
      </c>
      <c r="BD2686" s="17">
        <v>4.6231595021063772</v>
      </c>
      <c r="BE2686" s="17">
        <v>6.1048850694026324</v>
      </c>
      <c r="BF2686" s="17">
        <v>-0.99999999999999989</v>
      </c>
      <c r="BG2686" s="22">
        <v>102.20789284846364</v>
      </c>
    </row>
    <row r="2687" spans="1:100" x14ac:dyDescent="0.25">
      <c r="A2687">
        <v>6044</v>
      </c>
      <c r="B2687" t="s">
        <v>330</v>
      </c>
      <c r="C2687" s="48">
        <v>2</v>
      </c>
      <c r="D2687" s="22">
        <v>1493.843994140625</v>
      </c>
      <c r="E2687" s="17">
        <v>38.321938802691854</v>
      </c>
      <c r="F2687" s="17">
        <v>-76.370615272205839</v>
      </c>
      <c r="G2687" s="17">
        <v>-7.4856351167915502E-2</v>
      </c>
      <c r="H2687" s="17">
        <v>1.854396074513831</v>
      </c>
      <c r="I2687" s="17">
        <v>23.164627635385003</v>
      </c>
      <c r="J2687" s="17">
        <v>4.069940767708129</v>
      </c>
      <c r="K2687" s="17">
        <v>-1.0000000000000011</v>
      </c>
      <c r="L2687" s="17">
        <v>-1.0000000000000011</v>
      </c>
      <c r="M2687" s="17">
        <v>-1.0000000000000011</v>
      </c>
      <c r="N2687" s="17">
        <v>0.1391302247357773</v>
      </c>
      <c r="O2687" s="17">
        <v>-1.0000000000000011</v>
      </c>
      <c r="P2687" s="17">
        <v>-1.0000000000000011</v>
      </c>
      <c r="Q2687" s="17">
        <v>2.6125138364222993</v>
      </c>
      <c r="R2687" s="17">
        <v>-1.0000000000000011</v>
      </c>
      <c r="S2687" s="17">
        <v>-0.64972407871889493</v>
      </c>
      <c r="T2687" s="17">
        <v>-5.6558134343877131E-2</v>
      </c>
      <c r="U2687" s="17">
        <v>-0.49532736053705745</v>
      </c>
      <c r="V2687" s="17">
        <v>-0.81672597803620328</v>
      </c>
      <c r="W2687" s="17">
        <v>-1.475819936964994</v>
      </c>
      <c r="X2687" s="17">
        <v>-4.5875257202031658</v>
      </c>
      <c r="Y2687" s="17">
        <v>-7.8372480833094033E-2</v>
      </c>
      <c r="Z2687" s="17">
        <v>16.527145937404853</v>
      </c>
      <c r="AA2687" s="17">
        <v>-0.70059871363167958</v>
      </c>
      <c r="AB2687" s="17">
        <v>-0.72286667140453553</v>
      </c>
      <c r="AC2687" s="17">
        <v>-3.0865940373307588</v>
      </c>
      <c r="AD2687" s="17">
        <v>-0.91111239779759168</v>
      </c>
      <c r="AE2687" s="17">
        <v>-0.81312601833427345</v>
      </c>
      <c r="AF2687" s="17">
        <v>19.274108171970589</v>
      </c>
      <c r="AG2687" s="17">
        <v>-57.957439545614584</v>
      </c>
      <c r="AH2687" s="17">
        <v>-0.18805774694579336</v>
      </c>
      <c r="AI2687" s="17">
        <v>-0.18076499527696199</v>
      </c>
      <c r="AJ2687" s="17">
        <v>0.33333333333333298</v>
      </c>
      <c r="AK2687" s="17">
        <v>0.12855874299362435</v>
      </c>
      <c r="AL2687" s="17">
        <v>0.27801814483272769</v>
      </c>
      <c r="AM2687" s="17">
        <v>0.33333333333333298</v>
      </c>
      <c r="AN2687" s="17">
        <v>-0.16095771404111686</v>
      </c>
      <c r="AO2687" s="17">
        <v>-0.1369342724254648</v>
      </c>
      <c r="AP2687" s="17">
        <v>0.33333333333333298</v>
      </c>
      <c r="AQ2687" s="17">
        <v>1.1315439912302079</v>
      </c>
      <c r="AR2687" s="17">
        <v>2.2444243630026963</v>
      </c>
      <c r="AS2687" s="17">
        <v>-3.2385610622129084</v>
      </c>
      <c r="AT2687" s="17">
        <v>1.2324809782586277</v>
      </c>
      <c r="AU2687" s="17">
        <v>-1.0000000000000011</v>
      </c>
      <c r="AV2687" s="17">
        <v>-1.0000000000000011</v>
      </c>
      <c r="AW2687" s="17">
        <v>-1.0000000000000011</v>
      </c>
      <c r="AX2687" s="17">
        <v>-1.0000000000000011</v>
      </c>
      <c r="AY2687" s="17">
        <v>-6.6810156379436325E-2</v>
      </c>
      <c r="AZ2687" s="17">
        <v>0.84376017426645</v>
      </c>
      <c r="BA2687" s="17">
        <v>-0.24708456611548713</v>
      </c>
      <c r="BB2687" s="17">
        <v>0.46713565660807788</v>
      </c>
      <c r="BC2687" s="17">
        <v>-0.13876765239621089</v>
      </c>
      <c r="BD2687" s="17">
        <v>13.63255539944371</v>
      </c>
      <c r="BE2687" s="17">
        <v>-2.5988176647205075</v>
      </c>
      <c r="BF2687" s="17">
        <v>-1.0000000000000011</v>
      </c>
      <c r="BG2687" s="22">
        <v>69.529845262777144</v>
      </c>
    </row>
    <row r="2688" spans="1:100" x14ac:dyDescent="0.25">
      <c r="A2688">
        <v>6045</v>
      </c>
      <c r="B2688" t="s">
        <v>3114</v>
      </c>
      <c r="C2688" s="48">
        <v>1</v>
      </c>
      <c r="D2688" s="22">
        <v>1450</v>
      </c>
      <c r="E2688" s="47">
        <v>62.798508766834246</v>
      </c>
      <c r="F2688" s="47">
        <v>-29.08938549335334</v>
      </c>
      <c r="G2688" s="47">
        <v>0.24773049482204326</v>
      </c>
      <c r="H2688" s="47">
        <v>5.0316799675559034</v>
      </c>
      <c r="I2688" s="47">
        <v>43.150978932390657</v>
      </c>
      <c r="J2688" s="47">
        <v>9.4265685797601293</v>
      </c>
      <c r="K2688" s="47">
        <v>-1</v>
      </c>
      <c r="L2688" s="47">
        <v>-1</v>
      </c>
      <c r="M2688" s="47">
        <v>-1</v>
      </c>
      <c r="N2688" s="47">
        <v>0.23106494761372834</v>
      </c>
      <c r="O2688" s="47">
        <v>-1</v>
      </c>
      <c r="P2688" s="47">
        <v>-1</v>
      </c>
      <c r="Q2688" s="47">
        <v>3.6908187015592362</v>
      </c>
      <c r="R2688" s="47">
        <v>-1</v>
      </c>
      <c r="S2688" s="47">
        <v>0.64189072421973781</v>
      </c>
      <c r="T2688" s="47">
        <v>9.2362986157557392E-2</v>
      </c>
      <c r="U2688" s="47">
        <v>2.8539908778594872E-2</v>
      </c>
      <c r="V2688" s="47">
        <v>-3.3016092497362891E-2</v>
      </c>
      <c r="W2688" s="47">
        <v>1.340861265996665</v>
      </c>
      <c r="X2688" s="47">
        <v>-0.95214589246562853</v>
      </c>
      <c r="Y2688" s="47">
        <v>6.2963204570277986E-2</v>
      </c>
      <c r="Z2688" s="47">
        <v>26.745601001024557</v>
      </c>
      <c r="AA2688" s="47">
        <v>0.83044305783086536</v>
      </c>
      <c r="AB2688" s="47">
        <v>0.95436065465510056</v>
      </c>
      <c r="AC2688" s="47">
        <v>9.5356991142494465</v>
      </c>
      <c r="AD2688" s="47">
        <v>1.0338197723233149</v>
      </c>
      <c r="AE2688" s="47">
        <v>-6.1692529453854741E-2</v>
      </c>
      <c r="AF2688" s="47">
        <v>37.173968240475233</v>
      </c>
      <c r="AG2688" s="47">
        <v>-21.084351504417185</v>
      </c>
      <c r="AH2688" s="47">
        <v>0.31588437088007865</v>
      </c>
      <c r="AI2688" s="47">
        <v>0.38548558873661259</v>
      </c>
      <c r="AJ2688" s="47">
        <v>0.33333333333333298</v>
      </c>
      <c r="AK2688" s="47">
        <v>0.47968211832321317</v>
      </c>
      <c r="AL2688" s="47">
        <v>0.57122895297980814</v>
      </c>
      <c r="AM2688" s="47">
        <v>0.33333333333333298</v>
      </c>
      <c r="AN2688" s="47">
        <v>0.18789602731731778</v>
      </c>
      <c r="AO2688" s="47">
        <v>0.23868759666666312</v>
      </c>
      <c r="AP2688" s="47">
        <v>0.33333333333333298</v>
      </c>
      <c r="AQ2688" s="47">
        <v>5.9770106919154165</v>
      </c>
      <c r="AR2688" s="47">
        <v>2.6866680235991405</v>
      </c>
      <c r="AS2688" s="47">
        <v>1.9901707455278179</v>
      </c>
      <c r="AT2688" s="47">
        <v>4.7497298106331778</v>
      </c>
      <c r="AU2688" s="47">
        <v>-1</v>
      </c>
      <c r="AV2688" s="47">
        <v>-1</v>
      </c>
      <c r="AW2688" s="47">
        <v>-1</v>
      </c>
      <c r="AX2688" s="47">
        <v>-1</v>
      </c>
      <c r="AY2688" s="47">
        <v>5.741340798477359E-3</v>
      </c>
      <c r="AZ2688" s="47">
        <v>0.26109216513129191</v>
      </c>
      <c r="BA2688" s="47">
        <v>0.31605474538102962</v>
      </c>
      <c r="BB2688" s="47">
        <v>0.19654570281331249</v>
      </c>
      <c r="BC2688" s="47">
        <v>0.14449960111956645</v>
      </c>
      <c r="BD2688" s="47">
        <v>6.219103395989273</v>
      </c>
      <c r="BE2688" s="47">
        <v>5.19276375489431</v>
      </c>
      <c r="BF2688" s="47">
        <v>-1</v>
      </c>
      <c r="BG2688" s="22">
        <v>0</v>
      </c>
    </row>
    <row r="2689" spans="1:100" x14ac:dyDescent="0.25">
      <c r="A2689">
        <v>6047</v>
      </c>
      <c r="B2689" t="s">
        <v>2388</v>
      </c>
      <c r="C2689" s="48">
        <v>3</v>
      </c>
      <c r="D2689" s="22">
        <v>1483.3544953845319</v>
      </c>
      <c r="E2689" s="17">
        <v>68.623116710889349</v>
      </c>
      <c r="F2689" s="17">
        <v>-5.4762585464624607</v>
      </c>
      <c r="G2689" s="17">
        <v>0.76334664152961085</v>
      </c>
      <c r="H2689" s="17">
        <v>5.4452750161621672</v>
      </c>
      <c r="I2689" s="17">
        <v>38.711118915045816</v>
      </c>
      <c r="J2689" s="17">
        <v>19.377940112551599</v>
      </c>
      <c r="K2689" s="17">
        <v>-0.99999999999999978</v>
      </c>
      <c r="L2689" s="17">
        <v>-0.99999999999999978</v>
      </c>
      <c r="M2689" s="17">
        <v>-0.99999999999999978</v>
      </c>
      <c r="N2689" s="17">
        <v>2.974057368124345E-2</v>
      </c>
      <c r="O2689" s="17">
        <v>-0.99999999999999978</v>
      </c>
      <c r="P2689" s="17">
        <v>-0.99999999999999978</v>
      </c>
      <c r="Q2689" s="17">
        <v>3.8224024751619474</v>
      </c>
      <c r="R2689" s="17">
        <v>-0.99999999999999978</v>
      </c>
      <c r="S2689" s="17">
        <v>0.62704048954717018</v>
      </c>
      <c r="T2689" s="17">
        <v>7.9311748208819324E-2</v>
      </c>
      <c r="U2689" s="17">
        <v>0.18439578095294029</v>
      </c>
      <c r="V2689" s="17">
        <v>-1.1804525310679042</v>
      </c>
      <c r="W2689" s="17">
        <v>1.6228725410002212</v>
      </c>
      <c r="X2689" s="17">
        <v>4.4317161864624568</v>
      </c>
      <c r="Y2689" s="17">
        <v>0.11596261900793567</v>
      </c>
      <c r="Z2689" s="17">
        <v>19.642163833024881</v>
      </c>
      <c r="AA2689" s="17">
        <v>2.0046844125701324</v>
      </c>
      <c r="AB2689" s="17">
        <v>0.73488989924432091</v>
      </c>
      <c r="AC2689" s="17">
        <v>5.2632001862906339</v>
      </c>
      <c r="AD2689" s="17">
        <v>-0.13908511557574796</v>
      </c>
      <c r="AE2689" s="17">
        <v>1.1130280597988589</v>
      </c>
      <c r="AF2689" s="17">
        <v>26.753281978358697</v>
      </c>
      <c r="AG2689" s="17">
        <v>-29.813562104199338</v>
      </c>
      <c r="AH2689" s="17">
        <v>9.1352068637100534E-2</v>
      </c>
      <c r="AI2689" s="17">
        <v>0.39486679998733509</v>
      </c>
      <c r="AJ2689" s="17">
        <v>0.33333333333333298</v>
      </c>
      <c r="AK2689" s="17">
        <v>1.1479736530107219</v>
      </c>
      <c r="AL2689" s="17">
        <v>1.2509590409696778</v>
      </c>
      <c r="AM2689" s="17">
        <v>0.33333333333333298</v>
      </c>
      <c r="AN2689" s="17">
        <v>0.71282163699983569</v>
      </c>
      <c r="AO2689" s="17">
        <v>0.74574154638040935</v>
      </c>
      <c r="AP2689" s="17">
        <v>0.33333333333333298</v>
      </c>
      <c r="AQ2689" s="17">
        <v>11.957836936687112</v>
      </c>
      <c r="AR2689" s="17">
        <v>2.3975855050136121</v>
      </c>
      <c r="AS2689" s="17">
        <v>7.4738445712173762</v>
      </c>
      <c r="AT2689" s="17">
        <v>9.5065100363206021</v>
      </c>
      <c r="AU2689" s="17">
        <v>-0.99999999999999978</v>
      </c>
      <c r="AV2689" s="17">
        <v>-0.99999999999999978</v>
      </c>
      <c r="AW2689" s="17">
        <v>-0.99999999999999978</v>
      </c>
      <c r="AX2689" s="17">
        <v>-0.99999999999999978</v>
      </c>
      <c r="AY2689" s="17">
        <v>9.3669579116142085E-2</v>
      </c>
      <c r="AZ2689" s="17">
        <v>-0.13488925762174592</v>
      </c>
      <c r="BA2689" s="17">
        <v>0.11562508301928141</v>
      </c>
      <c r="BB2689" s="17">
        <v>-0.23247946110975007</v>
      </c>
      <c r="BC2689" s="17">
        <v>0.18078190033590605</v>
      </c>
      <c r="BD2689" s="17">
        <v>-6.4864328158524884</v>
      </c>
      <c r="BE2689" s="17">
        <v>5.0976729234940565</v>
      </c>
      <c r="BF2689" s="17">
        <v>-0.99999999999999978</v>
      </c>
      <c r="CU2689" t="e">
        <v>#N/A</v>
      </c>
      <c r="CV2689" t="e">
        <v>#N/A</v>
      </c>
    </row>
    <row r="2690" spans="1:100" x14ac:dyDescent="0.25">
      <c r="A2690">
        <v>6049</v>
      </c>
      <c r="B2690" t="s">
        <v>2389</v>
      </c>
      <c r="C2690" s="48">
        <v>2</v>
      </c>
      <c r="D2690" s="22">
        <v>1466.237060546875</v>
      </c>
      <c r="E2690" s="17">
        <v>57.232244302581002</v>
      </c>
      <c r="F2690" s="17">
        <v>-45.863685555293415</v>
      </c>
      <c r="G2690" s="17">
        <v>0.13718457381951971</v>
      </c>
      <c r="H2690" s="17">
        <v>3.788579234613394</v>
      </c>
      <c r="I2690" s="17">
        <v>38.014311989706442</v>
      </c>
      <c r="J2690" s="17">
        <v>7.7375643411940382</v>
      </c>
      <c r="K2690" s="17">
        <v>-1.0000000000000007</v>
      </c>
      <c r="L2690" s="17">
        <v>-1.0000000000000007</v>
      </c>
      <c r="M2690" s="17">
        <v>-1.0000000000000007</v>
      </c>
      <c r="N2690" s="17">
        <v>0.19197075334802866</v>
      </c>
      <c r="O2690" s="17">
        <v>-1.0000000000000007</v>
      </c>
      <c r="P2690" s="17">
        <v>-1.0000000000000007</v>
      </c>
      <c r="Q2690" s="17">
        <v>3.1801458942395904</v>
      </c>
      <c r="R2690" s="17">
        <v>-1.0000000000000007</v>
      </c>
      <c r="S2690" s="17">
        <v>9.0583789860031461E-2</v>
      </c>
      <c r="T2690" s="17">
        <v>2.6536695321404763E-2</v>
      </c>
      <c r="U2690" s="17">
        <v>-0.24633014050259938</v>
      </c>
      <c r="V2690" s="17">
        <v>-0.4904591112231112</v>
      </c>
      <c r="W2690" s="17">
        <v>0.17746771686072504</v>
      </c>
      <c r="X2690" s="17">
        <v>-2.5505238293437515</v>
      </c>
      <c r="Y2690" s="17">
        <v>-3.6128064947621025E-3</v>
      </c>
      <c r="Z2690" s="17">
        <v>23.391223430897156</v>
      </c>
      <c r="AA2690" s="17">
        <v>-0.19506732481579236</v>
      </c>
      <c r="AB2690" s="17">
        <v>5.8121422391541611E-3</v>
      </c>
      <c r="AC2690" s="17">
        <v>5.279393201247677</v>
      </c>
      <c r="AD2690" s="17">
        <v>-0.27256256786340261</v>
      </c>
      <c r="AE2690" s="17">
        <v>-0.27837416482896793</v>
      </c>
      <c r="AF2690" s="17">
        <v>32.823319536488263</v>
      </c>
      <c r="AG2690" s="17">
        <v>-34.807926347520585</v>
      </c>
      <c r="AH2690" s="17">
        <v>-2.7898022863328459E-2</v>
      </c>
      <c r="AI2690" s="17">
        <v>8.7240077050254605E-3</v>
      </c>
      <c r="AJ2690" s="17">
        <v>0.33333333333333298</v>
      </c>
      <c r="AK2690" s="17">
        <v>0.34234795221684133</v>
      </c>
      <c r="AL2690" s="17">
        <v>0.46474350986854951</v>
      </c>
      <c r="AM2690" s="17">
        <v>0.33333333333333298</v>
      </c>
      <c r="AN2690" s="17">
        <v>3.1772100741728149E-2</v>
      </c>
      <c r="AO2690" s="17">
        <v>7.3667630396590078E-2</v>
      </c>
      <c r="AP2690" s="17">
        <v>0.33333333333333298</v>
      </c>
      <c r="AQ2690" s="17">
        <v>3.5342835481162291</v>
      </c>
      <c r="AR2690" s="17">
        <v>2.2444243630026963</v>
      </c>
      <c r="AS2690" s="17">
        <v>-0.18001657593897313</v>
      </c>
      <c r="AT2690" s="17">
        <v>3.3723604479241218</v>
      </c>
      <c r="AU2690" s="17">
        <v>-1.0000000000000007</v>
      </c>
      <c r="AV2690" s="17">
        <v>-1.0000000000000007</v>
      </c>
      <c r="AW2690" s="17">
        <v>-1.0000000000000007</v>
      </c>
      <c r="AX2690" s="17">
        <v>-1.0000000000000007</v>
      </c>
      <c r="AY2690" s="17">
        <v>-3.4600574615739094E-2</v>
      </c>
      <c r="AZ2690" s="17">
        <v>0.62162495763699499</v>
      </c>
      <c r="BA2690" s="17">
        <v>-3.3537733214848486E-2</v>
      </c>
      <c r="BB2690" s="17">
        <v>0.34342744101229372</v>
      </c>
      <c r="BC2690" s="17">
        <v>-2.0357100148580692E-2</v>
      </c>
      <c r="BD2690" s="17">
        <v>10.33394221897564</v>
      </c>
      <c r="BE2690" s="17">
        <v>0.58787197405312597</v>
      </c>
      <c r="BF2690" s="17">
        <v>-1.0000000000000007</v>
      </c>
      <c r="BG2690" s="22">
        <v>32.499980949517749</v>
      </c>
    </row>
    <row r="2691" spans="1:100" x14ac:dyDescent="0.25">
      <c r="A2691">
        <v>6050</v>
      </c>
      <c r="B2691" t="s">
        <v>2390</v>
      </c>
      <c r="C2691" s="48">
        <v>2</v>
      </c>
      <c r="D2691" s="22">
        <v>1503.26193359375</v>
      </c>
      <c r="E2691" s="17">
        <v>91.897509114473479</v>
      </c>
      <c r="F2691" s="17">
        <v>10.05983176920253</v>
      </c>
      <c r="G2691" s="17">
        <v>0.52588558215019721</v>
      </c>
      <c r="H2691" s="17">
        <v>7.3342105539988696</v>
      </c>
      <c r="I2691" s="17">
        <v>65.235883873808845</v>
      </c>
      <c r="J2691" s="17">
        <v>14.460837130519081</v>
      </c>
      <c r="K2691" s="17">
        <v>-0.99999999999999989</v>
      </c>
      <c r="L2691" s="17">
        <v>-0.99999999999999989</v>
      </c>
      <c r="M2691" s="17">
        <v>-0.99999999999999989</v>
      </c>
      <c r="N2691" s="17">
        <v>0.28883491649731324</v>
      </c>
      <c r="O2691" s="17">
        <v>-0.99999999999999989</v>
      </c>
      <c r="P2691" s="17">
        <v>-0.99999999999999989</v>
      </c>
      <c r="Q2691" s="17">
        <v>4.2206957468091959</v>
      </c>
      <c r="R2691" s="17">
        <v>-0.99999999999999989</v>
      </c>
      <c r="S2691" s="17">
        <v>1.447672828255874</v>
      </c>
      <c r="T2691" s="17">
        <v>0.17886127172039426</v>
      </c>
      <c r="U2691" s="17">
        <v>0.21011698405443896</v>
      </c>
      <c r="V2691" s="17">
        <v>0.107634205539465</v>
      </c>
      <c r="W2691" s="17">
        <v>3.2081778410539554</v>
      </c>
      <c r="X2691" s="17">
        <v>1.1835887670593692</v>
      </c>
      <c r="Y2691" s="17">
        <v>0.13343225119636351</v>
      </c>
      <c r="Z2691" s="17">
        <v>35.974048388572044</v>
      </c>
      <c r="AA2691" s="17">
        <v>0.73164321744008176</v>
      </c>
      <c r="AB2691" s="17">
        <v>1.3415834780286373</v>
      </c>
      <c r="AC2691" s="17">
        <v>20.615431164248044</v>
      </c>
      <c r="AD2691" s="17">
        <v>0.89798959219489638</v>
      </c>
      <c r="AE2691" s="17">
        <v>0.70190162238771203</v>
      </c>
      <c r="AF2691" s="17">
        <v>57.660940480584671</v>
      </c>
      <c r="AG2691" s="17">
        <v>7.6284058039103932</v>
      </c>
      <c r="AH2691" s="17">
        <v>0.2656974057007857</v>
      </c>
      <c r="AI2691" s="17">
        <v>0.35608415306865182</v>
      </c>
      <c r="AJ2691" s="17">
        <v>0.33333333333333298</v>
      </c>
      <c r="AK2691" s="17">
        <v>0.73425381284354274</v>
      </c>
      <c r="AL2691" s="17">
        <v>0.80703751596496054</v>
      </c>
      <c r="AM2691" s="17">
        <v>0.33333333333333298</v>
      </c>
      <c r="AN2691" s="17">
        <v>0.38507311254365151</v>
      </c>
      <c r="AO2691" s="17">
        <v>0.45973070755088441</v>
      </c>
      <c r="AP2691" s="17">
        <v>0.33333333333333298</v>
      </c>
      <c r="AQ2691" s="17">
        <v>7.9388450193178102</v>
      </c>
      <c r="AR2691" s="17">
        <v>2.2444243630026963</v>
      </c>
      <c r="AS2691" s="17">
        <v>5.4267280933240984</v>
      </c>
      <c r="AT2691" s="17">
        <v>7.2950621981375816</v>
      </c>
      <c r="AU2691" s="17">
        <v>-0.99999999999999989</v>
      </c>
      <c r="AV2691" s="17">
        <v>-0.99999999999999989</v>
      </c>
      <c r="AW2691" s="17">
        <v>-0.99999999999999989</v>
      </c>
      <c r="AX2691" s="17">
        <v>-0.99999999999999989</v>
      </c>
      <c r="AY2691" s="17">
        <v>2.4444144747753627E-2</v>
      </c>
      <c r="AZ2691" s="17">
        <v>0.21441968490608626</v>
      </c>
      <c r="BA2691" s="17">
        <v>0.35792381732884765</v>
      </c>
      <c r="BB2691" s="17">
        <v>0.11665278350823166</v>
      </c>
      <c r="BC2691" s="17">
        <v>0.19670619109283222</v>
      </c>
      <c r="BD2691" s="17">
        <v>4.2871176759456624</v>
      </c>
      <c r="BE2691" s="17">
        <v>6.429524833762323</v>
      </c>
      <c r="BF2691" s="17">
        <v>-0.99999999999999989</v>
      </c>
      <c r="BG2691" s="22">
        <v>79.307340154788108</v>
      </c>
    </row>
    <row r="2692" spans="1:100" x14ac:dyDescent="0.25">
      <c r="A2692">
        <v>6052</v>
      </c>
      <c r="B2692" t="s">
        <v>2391</v>
      </c>
      <c r="C2692" s="48">
        <v>2</v>
      </c>
      <c r="D2692" s="22">
        <v>1500.5387109374999</v>
      </c>
      <c r="E2692" s="17">
        <v>70.668242675478481</v>
      </c>
      <c r="F2692" s="17">
        <v>-24.18814688983208</v>
      </c>
      <c r="G2692" s="17">
        <v>0.28784218869176792</v>
      </c>
      <c r="H2692" s="17">
        <v>5.1628395178296422</v>
      </c>
      <c r="I2692" s="17">
        <v>48.565190441874961</v>
      </c>
      <c r="J2692" s="17">
        <v>10.343454783632739</v>
      </c>
      <c r="K2692" s="17">
        <v>-1.0000000000000004</v>
      </c>
      <c r="L2692" s="17">
        <v>-1.0000000000000004</v>
      </c>
      <c r="M2692" s="17">
        <v>-1.0000000000000004</v>
      </c>
      <c r="N2692" s="17">
        <v>0.22951458131323071</v>
      </c>
      <c r="O2692" s="17">
        <v>-1.0000000000000004</v>
      </c>
      <c r="P2692" s="17">
        <v>-1.0000000000000004</v>
      </c>
      <c r="Q2692" s="17">
        <v>3.5834552646398876</v>
      </c>
      <c r="R2692" s="17">
        <v>-1.0000000000000004</v>
      </c>
      <c r="S2692" s="17">
        <v>0.61658139036034931</v>
      </c>
      <c r="T2692" s="17">
        <v>8.5576566262964407E-2</v>
      </c>
      <c r="U2692" s="17">
        <v>-6.941463571297099E-2</v>
      </c>
      <c r="V2692" s="17">
        <v>-0.25864259764765574</v>
      </c>
      <c r="W2692" s="17">
        <v>1.3521483811611545</v>
      </c>
      <c r="X2692" s="17">
        <v>-1.1032096074060567</v>
      </c>
      <c r="Y2692" s="17">
        <v>4.9504836833319577E-2</v>
      </c>
      <c r="Z2692" s="17">
        <v>28.26823263810142</v>
      </c>
      <c r="AA2692" s="17">
        <v>0.16411877704907069</v>
      </c>
      <c r="AB2692" s="17">
        <v>0.52354716003349211</v>
      </c>
      <c r="AC2692" s="17">
        <v>11.22352725692858</v>
      </c>
      <c r="AD2692" s="17">
        <v>0.18113472835743438</v>
      </c>
      <c r="AE2692" s="17">
        <v>0.10157342690313359</v>
      </c>
      <c r="AF2692" s="17">
        <v>42.450196365568083</v>
      </c>
      <c r="AG2692" s="17">
        <v>-18.359920170952851</v>
      </c>
      <c r="AH2692" s="17">
        <v>8.5897377860807006E-2</v>
      </c>
      <c r="AI2692" s="17">
        <v>0.14335821209494784</v>
      </c>
      <c r="AJ2692" s="17">
        <v>0.33333333333333298</v>
      </c>
      <c r="AK2692" s="17">
        <v>0.49424774396177218</v>
      </c>
      <c r="AL2692" s="17">
        <v>0.59741411642298603</v>
      </c>
      <c r="AM2692" s="17">
        <v>0.33333333333333298</v>
      </c>
      <c r="AN2692" s="17">
        <v>0.16870894070162823</v>
      </c>
      <c r="AO2692" s="17">
        <v>0.2233028027983702</v>
      </c>
      <c r="AP2692" s="17">
        <v>0.33333333333333298</v>
      </c>
      <c r="AQ2692" s="17">
        <v>5.2414587588501975</v>
      </c>
      <c r="AR2692" s="17">
        <v>2.2444243630026963</v>
      </c>
      <c r="AS2692" s="17">
        <v>1.9931158856837152</v>
      </c>
      <c r="AT2692" s="17">
        <v>4.8927704208243927</v>
      </c>
      <c r="AU2692" s="17">
        <v>-1.0000000000000004</v>
      </c>
      <c r="AV2692" s="17">
        <v>-1.0000000000000004</v>
      </c>
      <c r="AW2692" s="17">
        <v>-1.0000000000000004</v>
      </c>
      <c r="AX2692" s="17">
        <v>-1.0000000000000004</v>
      </c>
      <c r="AY2692" s="17">
        <v>-1.1715281293995487E-2</v>
      </c>
      <c r="AZ2692" s="17">
        <v>0.4637952277463761</v>
      </c>
      <c r="BA2692" s="17">
        <v>0.11818984725217307</v>
      </c>
      <c r="BB2692" s="17">
        <v>0.25553127331321823</v>
      </c>
      <c r="BC2692" s="17">
        <v>6.3775014340123767E-2</v>
      </c>
      <c r="BD2692" s="17">
        <v>7.9902380770279091</v>
      </c>
      <c r="BE2692" s="17">
        <v>2.8520531001456044</v>
      </c>
      <c r="BF2692" s="17">
        <v>-1.0000000000000004</v>
      </c>
      <c r="BG2692" s="22">
        <v>93.385310897264162</v>
      </c>
    </row>
    <row r="2693" spans="1:100" x14ac:dyDescent="0.25">
      <c r="A2693">
        <v>6053</v>
      </c>
      <c r="B2693" t="s">
        <v>2392</v>
      </c>
      <c r="C2693" s="48">
        <v>2</v>
      </c>
      <c r="D2693" s="22">
        <v>1497.2891015624998</v>
      </c>
      <c r="E2693" s="17">
        <v>80.782646618986178</v>
      </c>
      <c r="F2693" s="17">
        <v>-7.8711492487913182</v>
      </c>
      <c r="G2693" s="17">
        <v>0.40125482329412832</v>
      </c>
      <c r="H2693" s="17">
        <v>6.197360603810611</v>
      </c>
      <c r="I2693" s="17">
        <v>56.507722411761634</v>
      </c>
      <c r="J2693" s="17">
        <v>12.305127287294042</v>
      </c>
      <c r="K2693" s="17">
        <v>-1.0000000000000002</v>
      </c>
      <c r="L2693" s="17">
        <v>-1.0000000000000002</v>
      </c>
      <c r="M2693" s="17">
        <v>-1.0000000000000002</v>
      </c>
      <c r="N2693" s="17">
        <v>0.25777697247216358</v>
      </c>
      <c r="O2693" s="17">
        <v>-1.0000000000000002</v>
      </c>
      <c r="P2693" s="17">
        <v>-1.0000000000000002</v>
      </c>
      <c r="Q2693" s="17">
        <v>3.8870600860470432</v>
      </c>
      <c r="R2693" s="17">
        <v>-1.0000000000000002</v>
      </c>
      <c r="S2693" s="17">
        <v>1.0125439423883091</v>
      </c>
      <c r="T2693" s="17">
        <v>0.13002083358887062</v>
      </c>
      <c r="U2693" s="17">
        <v>6.3764517011650007E-2</v>
      </c>
      <c r="V2693" s="17">
        <v>-8.4134846604205768E-2</v>
      </c>
      <c r="W2693" s="17">
        <v>2.2364291330350716</v>
      </c>
      <c r="X2693" s="17">
        <v>-1.3694688783410847E-2</v>
      </c>
      <c r="Y2693" s="17">
        <v>8.949094625642795E-2</v>
      </c>
      <c r="Z2693" s="17">
        <v>31.939566899154364</v>
      </c>
      <c r="AA2693" s="17">
        <v>0.43450831002812845</v>
      </c>
      <c r="AB2693" s="17">
        <v>0.91328977240490228</v>
      </c>
      <c r="AC2693" s="17">
        <v>15.698175977844741</v>
      </c>
      <c r="AD2693" s="17">
        <v>0.52267077165670273</v>
      </c>
      <c r="AE2693" s="17">
        <v>0.38759187625731339</v>
      </c>
      <c r="AF2693" s="17">
        <v>49.697154742708008</v>
      </c>
      <c r="AG2693" s="17">
        <v>-5.9781250919437969</v>
      </c>
      <c r="AH2693" s="17">
        <v>0.17156072924665766</v>
      </c>
      <c r="AI2693" s="17">
        <v>0.24470868044267446</v>
      </c>
      <c r="AJ2693" s="17">
        <v>0.33333333333333298</v>
      </c>
      <c r="AK2693" s="17">
        <v>0.60859546937844378</v>
      </c>
      <c r="AL2693" s="17">
        <v>0.69728641983354178</v>
      </c>
      <c r="AM2693" s="17">
        <v>0.33333333333333298</v>
      </c>
      <c r="AN2693" s="17">
        <v>0.27179279615190338</v>
      </c>
      <c r="AO2693" s="17">
        <v>0.33594575911793384</v>
      </c>
      <c r="AP2693" s="17">
        <v>0.33333333333333298</v>
      </c>
      <c r="AQ2693" s="17">
        <v>6.5265928593824372</v>
      </c>
      <c r="AR2693" s="17">
        <v>2.2444243630026963</v>
      </c>
      <c r="AS2693" s="17">
        <v>3.6290151266316819</v>
      </c>
      <c r="AT2693" s="17">
        <v>6.0373106476728005</v>
      </c>
      <c r="AU2693" s="17">
        <v>-1.0000000000000002</v>
      </c>
      <c r="AV2693" s="17">
        <v>-1.0000000000000002</v>
      </c>
      <c r="AW2693" s="17">
        <v>-1.0000000000000002</v>
      </c>
      <c r="AX2693" s="17">
        <v>-1.0000000000000002</v>
      </c>
      <c r="AY2693" s="17">
        <v>5.5124002371877492E-3</v>
      </c>
      <c r="AZ2693" s="17">
        <v>0.34498354006200377</v>
      </c>
      <c r="BA2693" s="17">
        <v>0.23240793478261831</v>
      </c>
      <c r="BB2693" s="17">
        <v>0.18936444889710111</v>
      </c>
      <c r="BC2693" s="17">
        <v>0.1271083199079992</v>
      </c>
      <c r="BD2693" s="17">
        <v>6.2259352126015104</v>
      </c>
      <c r="BE2693" s="17">
        <v>4.5564923144849026</v>
      </c>
      <c r="BF2693" s="17">
        <v>-1.0000000000000002</v>
      </c>
      <c r="BG2693" s="22">
        <v>79.335236552610922</v>
      </c>
    </row>
    <row r="2694" spans="1:100" x14ac:dyDescent="0.25">
      <c r="A2694">
        <v>6054</v>
      </c>
      <c r="B2694" t="s">
        <v>2393</v>
      </c>
      <c r="C2694" s="48">
        <v>2</v>
      </c>
      <c r="D2694" s="22">
        <v>1521.26810546875</v>
      </c>
      <c r="E2694" s="17">
        <v>82.203116544307605</v>
      </c>
      <c r="F2694" s="17">
        <v>-5.5795852030902848</v>
      </c>
      <c r="G2694" s="17">
        <v>0.41718252773463838</v>
      </c>
      <c r="H2694" s="17">
        <v>6.3426490556021848</v>
      </c>
      <c r="I2694" s="17">
        <v>57.623173985294031</v>
      </c>
      <c r="J2694" s="17">
        <v>12.580625162437686</v>
      </c>
      <c r="K2694" s="17">
        <v>-1</v>
      </c>
      <c r="L2694" s="17">
        <v>-1</v>
      </c>
      <c r="M2694" s="17">
        <v>-1</v>
      </c>
      <c r="N2694" s="17">
        <v>0.26174615116852201</v>
      </c>
      <c r="O2694" s="17">
        <v>-1</v>
      </c>
      <c r="P2694" s="17">
        <v>-1</v>
      </c>
      <c r="Q2694" s="17">
        <v>3.9296984382821512</v>
      </c>
      <c r="R2694" s="17">
        <v>-1</v>
      </c>
      <c r="S2694" s="17">
        <v>1.0681530420298424</v>
      </c>
      <c r="T2694" s="17">
        <v>0.13626259983055991</v>
      </c>
      <c r="U2694" s="17">
        <v>8.2468237189500221E-2</v>
      </c>
      <c r="V2694" s="17">
        <v>-5.9626925675082536E-2</v>
      </c>
      <c r="W2694" s="17">
        <v>2.3606177872151117</v>
      </c>
      <c r="X2694" s="17">
        <v>0.1393171133688933</v>
      </c>
      <c r="Y2694" s="17">
        <v>9.5106607464283455E-2</v>
      </c>
      <c r="Z2694" s="17">
        <v>32.455170184603062</v>
      </c>
      <c r="AA2694" s="17">
        <v>0.47248189718795236</v>
      </c>
      <c r="AB2694" s="17">
        <v>0.96802534185436584</v>
      </c>
      <c r="AC2694" s="17">
        <v>16.326596987124212</v>
      </c>
      <c r="AD2694" s="17">
        <v>0.57063619607810845</v>
      </c>
      <c r="AE2694" s="17">
        <v>0.42776039312334851</v>
      </c>
      <c r="AF2694" s="17">
        <v>50.714919752122235</v>
      </c>
      <c r="AG2694" s="17">
        <v>-4.2392220750720382</v>
      </c>
      <c r="AH2694" s="17">
        <v>0.18359131602423523</v>
      </c>
      <c r="AI2694" s="17">
        <v>0.25894237063433384</v>
      </c>
      <c r="AJ2694" s="17">
        <v>0.33333333333333298</v>
      </c>
      <c r="AK2694" s="17">
        <v>0.62465449825355146</v>
      </c>
      <c r="AL2694" s="17">
        <v>0.71131251609780377</v>
      </c>
      <c r="AM2694" s="17">
        <v>0.33333333333333298</v>
      </c>
      <c r="AN2694" s="17">
        <v>0.286269923748462</v>
      </c>
      <c r="AO2694" s="17">
        <v>0.35176536970941519</v>
      </c>
      <c r="AP2694" s="17">
        <v>0.33333333333333298</v>
      </c>
      <c r="AQ2694" s="17">
        <v>6.7070774781505857</v>
      </c>
      <c r="AR2694" s="17">
        <v>2.2444243630026963</v>
      </c>
      <c r="AS2694" s="17">
        <v>3.8587613069900719</v>
      </c>
      <c r="AT2694" s="17">
        <v>6.1980502206263104</v>
      </c>
      <c r="AU2694" s="17">
        <v>-1</v>
      </c>
      <c r="AV2694" s="17">
        <v>-1</v>
      </c>
      <c r="AW2694" s="17">
        <v>-1</v>
      </c>
      <c r="AX2694" s="17">
        <v>-1</v>
      </c>
      <c r="AY2694" s="17">
        <v>7.9318610017312663E-3</v>
      </c>
      <c r="AZ2694" s="17">
        <v>0.32829759098631328</v>
      </c>
      <c r="BA2694" s="17">
        <v>0.24844875727407803</v>
      </c>
      <c r="BB2694" s="17">
        <v>0.18007196021837407</v>
      </c>
      <c r="BC2694" s="17">
        <v>0.13600286834929465</v>
      </c>
      <c r="BD2694" s="17">
        <v>5.9781559888258187</v>
      </c>
      <c r="BE2694" s="17">
        <v>4.7958642692763185</v>
      </c>
      <c r="BF2694" s="17">
        <v>-1</v>
      </c>
      <c r="BG2694" s="22">
        <v>129.24770779332562</v>
      </c>
    </row>
    <row r="2695" spans="1:100" x14ac:dyDescent="0.25">
      <c r="A2695">
        <v>6055</v>
      </c>
      <c r="B2695" t="s">
        <v>3115</v>
      </c>
      <c r="C2695" s="48">
        <v>2</v>
      </c>
      <c r="D2695" s="22">
        <v>1512.46779296875</v>
      </c>
      <c r="E2695" s="17">
        <v>97.372325936686849</v>
      </c>
      <c r="F2695" s="17">
        <v>18.892045083218644</v>
      </c>
      <c r="G2695" s="17">
        <v>0.58727460746899485</v>
      </c>
      <c r="H2695" s="17">
        <v>7.8941855635097928</v>
      </c>
      <c r="I2695" s="17">
        <v>69.535090024025422</v>
      </c>
      <c r="J2695" s="17">
        <v>15.522669116141136</v>
      </c>
      <c r="K2695" s="17">
        <v>-0.99999999999999967</v>
      </c>
      <c r="L2695" s="17">
        <v>-0.99999999999999967</v>
      </c>
      <c r="M2695" s="17">
        <v>-0.99999999999999967</v>
      </c>
      <c r="N2695" s="17">
        <v>0.30413304137121844</v>
      </c>
      <c r="O2695" s="17">
        <v>-0.99999999999999967</v>
      </c>
      <c r="P2695" s="17">
        <v>-0.99999999999999967</v>
      </c>
      <c r="Q2695" s="17">
        <v>4.3850337337858694</v>
      </c>
      <c r="R2695" s="17">
        <v>-0.99999999999999967</v>
      </c>
      <c r="S2695" s="17">
        <v>1.6620030500778635</v>
      </c>
      <c r="T2695" s="17">
        <v>0.2029184701243601</v>
      </c>
      <c r="U2695" s="17">
        <v>0.28220541059715165</v>
      </c>
      <c r="V2695" s="17">
        <v>0.20209335274730017</v>
      </c>
      <c r="W2695" s="17">
        <v>3.686829392144749</v>
      </c>
      <c r="X2695" s="17">
        <v>1.773331339913252</v>
      </c>
      <c r="Y2695" s="17">
        <v>0.15507629722687802</v>
      </c>
      <c r="Z2695" s="17">
        <v>37.961301684430644</v>
      </c>
      <c r="AA2695" s="17">
        <v>0.87800213013254613</v>
      </c>
      <c r="AB2695" s="17">
        <v>1.5525469141799113</v>
      </c>
      <c r="AC2695" s="17">
        <v>23.037509838146786</v>
      </c>
      <c r="AD2695" s="17">
        <v>1.082859336936232</v>
      </c>
      <c r="AE2695" s="17">
        <v>0.85672029749043777</v>
      </c>
      <c r="AF2695" s="17">
        <v>61.583640212041715</v>
      </c>
      <c r="AG2695" s="17">
        <v>14.330536781314128</v>
      </c>
      <c r="AH2695" s="17">
        <v>0.31206604589292175</v>
      </c>
      <c r="AI2695" s="17">
        <v>0.41094405901550735</v>
      </c>
      <c r="AJ2695" s="17">
        <v>0.33333333333333298</v>
      </c>
      <c r="AK2695" s="17">
        <v>0.79614899264747674</v>
      </c>
      <c r="AL2695" s="17">
        <v>0.86109730731196132</v>
      </c>
      <c r="AM2695" s="17">
        <v>0.33333333333333298</v>
      </c>
      <c r="AN2695" s="17">
        <v>0.44087128207197412</v>
      </c>
      <c r="AO2695" s="17">
        <v>0.52070311438836725</v>
      </c>
      <c r="AP2695" s="17">
        <v>0.33333333333333298</v>
      </c>
      <c r="AQ2695" s="17">
        <v>8.6344741272406935</v>
      </c>
      <c r="AR2695" s="17">
        <v>2.2444243630026963</v>
      </c>
      <c r="AS2695" s="17">
        <v>6.3122225558561098</v>
      </c>
      <c r="AT2695" s="17">
        <v>7.9145893717256728</v>
      </c>
      <c r="AU2695" s="17">
        <v>-0.99999999999999967</v>
      </c>
      <c r="AV2695" s="17">
        <v>-0.99999999999999967</v>
      </c>
      <c r="AW2695" s="17">
        <v>-0.99999999999999967</v>
      </c>
      <c r="AX2695" s="17">
        <v>-0.99999999999999967</v>
      </c>
      <c r="AY2695" s="17">
        <v>3.376930134437129E-2</v>
      </c>
      <c r="AZ2695" s="17">
        <v>0.15010821088912341</v>
      </c>
      <c r="BA2695" s="17">
        <v>0.41974882555526982</v>
      </c>
      <c r="BB2695" s="17">
        <v>8.0837401266323036E-2</v>
      </c>
      <c r="BC2695" s="17">
        <v>0.23098782040742477</v>
      </c>
      <c r="BD2695" s="17">
        <v>3.3321197288999529</v>
      </c>
      <c r="BE2695" s="17">
        <v>7.3521192382595526</v>
      </c>
      <c r="BF2695" s="17">
        <v>-0.99999999999999967</v>
      </c>
      <c r="BG2695" s="22">
        <v>191.77811944175312</v>
      </c>
    </row>
    <row r="2696" spans="1:100" x14ac:dyDescent="0.25">
      <c r="A2696">
        <v>6056</v>
      </c>
      <c r="B2696" t="s">
        <v>2394</v>
      </c>
      <c r="C2696" s="48">
        <v>3</v>
      </c>
      <c r="D2696" s="22">
        <v>1506.1364448955089</v>
      </c>
      <c r="E2696" s="17">
        <v>55.597276169102948</v>
      </c>
      <c r="F2696" s="17">
        <v>-34.980845397011485</v>
      </c>
      <c r="G2696" s="17">
        <v>0.30055886223145278</v>
      </c>
      <c r="H2696" s="17">
        <v>13.897378443098253</v>
      </c>
      <c r="I2696" s="17">
        <v>33.694635904710211</v>
      </c>
      <c r="J2696" s="17">
        <v>7.2628999928967319</v>
      </c>
      <c r="K2696" s="17">
        <v>-1.000000000000002</v>
      </c>
      <c r="L2696" s="17">
        <v>-1.000000000000002</v>
      </c>
      <c r="M2696" s="17">
        <v>-1.000000000000002</v>
      </c>
      <c r="N2696" s="17">
        <v>0.39403915103258397</v>
      </c>
      <c r="O2696" s="17">
        <v>-1.000000000000002</v>
      </c>
      <c r="P2696" s="17">
        <v>-1.000000000000002</v>
      </c>
      <c r="Q2696" s="17">
        <v>5.1520587383756586</v>
      </c>
      <c r="R2696" s="17">
        <v>-1.000000000000002</v>
      </c>
      <c r="S2696" s="17">
        <v>3.1905043011807539</v>
      </c>
      <c r="T2696" s="17">
        <v>0.27507670533996542</v>
      </c>
      <c r="U2696" s="17">
        <v>1.1821555511805428</v>
      </c>
      <c r="V2696" s="17">
        <v>1.2795591752563791</v>
      </c>
      <c r="W2696" s="17">
        <v>8.7453197047225935</v>
      </c>
      <c r="X2696" s="17">
        <v>6.7102399522726994</v>
      </c>
      <c r="Y2696" s="17">
        <v>0.25836204409574609</v>
      </c>
      <c r="Z2696" s="17">
        <v>14.441676919507803</v>
      </c>
      <c r="AA2696" s="17">
        <v>6.4156497986346914E-2</v>
      </c>
      <c r="AB2696" s="17">
        <v>0.38976874240477832</v>
      </c>
      <c r="AC2696" s="17">
        <v>17.133881493427523</v>
      </c>
      <c r="AD2696" s="17">
        <v>0.38540868003392847</v>
      </c>
      <c r="AE2696" s="17">
        <v>8.112603310457249E-2</v>
      </c>
      <c r="AF2696" s="17">
        <v>32.046453188444687</v>
      </c>
      <c r="AG2696" s="17">
        <v>-22.446073316962526</v>
      </c>
      <c r="AH2696" s="17">
        <v>5.6359693136553111E-2</v>
      </c>
      <c r="AI2696" s="17">
        <v>-7.7687504460128509E-2</v>
      </c>
      <c r="AJ2696" s="17">
        <v>0.33333333333333298</v>
      </c>
      <c r="AK2696" s="17">
        <v>4.6597896735486616E-2</v>
      </c>
      <c r="AL2696" s="17">
        <v>0.32452638632768227</v>
      </c>
      <c r="AM2696" s="17">
        <v>0.33333333333333298</v>
      </c>
      <c r="AN2696" s="17">
        <v>0.14636333606246937</v>
      </c>
      <c r="AO2696" s="17">
        <v>8.2797661385550919E-2</v>
      </c>
      <c r="AP2696" s="17">
        <v>0.33333333333333298</v>
      </c>
      <c r="AQ2696" s="17">
        <v>1.6481827162655254</v>
      </c>
      <c r="AR2696" s="17">
        <v>2.6494646824273858</v>
      </c>
      <c r="AS2696" s="17">
        <v>3.6999741180842971</v>
      </c>
      <c r="AT2696" s="17">
        <v>0.91346119238505563</v>
      </c>
      <c r="AU2696" s="17">
        <v>-1.000000000000002</v>
      </c>
      <c r="AV2696" s="17">
        <v>-1.000000000000002</v>
      </c>
      <c r="AW2696" s="17">
        <v>-1.000000000000002</v>
      </c>
      <c r="AX2696" s="17">
        <v>-1.000000000000002</v>
      </c>
      <c r="AY2696" s="17">
        <v>-5.1000645475885266E-2</v>
      </c>
      <c r="AZ2696" s="17">
        <v>1.2921178316804502E-3</v>
      </c>
      <c r="BA2696" s="17">
        <v>0.30391732769438845</v>
      </c>
      <c r="BB2696" s="17">
        <v>-6.2055534558665186E-2</v>
      </c>
      <c r="BC2696" s="17">
        <v>-3.087858962349313E-2</v>
      </c>
      <c r="BD2696" s="17">
        <v>-1.5449277748082255</v>
      </c>
      <c r="BE2696" s="17">
        <v>0.74762189788461264</v>
      </c>
      <c r="BF2696" s="17">
        <v>-1.000000000000002</v>
      </c>
      <c r="CU2696" t="e">
        <v>#N/A</v>
      </c>
      <c r="CV2696" t="e">
        <v>#N/A</v>
      </c>
    </row>
    <row r="2697" spans="1:100" x14ac:dyDescent="0.25">
      <c r="A2697">
        <v>6057</v>
      </c>
      <c r="B2697" t="s">
        <v>2395</v>
      </c>
      <c r="C2697" s="48">
        <v>3</v>
      </c>
      <c r="D2697" s="22">
        <v>1400.5010004504254</v>
      </c>
      <c r="E2697" s="17">
        <v>37.1646957330303</v>
      </c>
      <c r="F2697" s="17">
        <v>-53.902087324410495</v>
      </c>
      <c r="G2697" s="17">
        <v>0.13504723264295992</v>
      </c>
      <c r="H2697" s="17">
        <v>1.7578317911677459</v>
      </c>
      <c r="I2697" s="17">
        <v>30.385653431633475</v>
      </c>
      <c r="J2697" s="17">
        <v>8.7223437407905973</v>
      </c>
      <c r="K2697" s="17">
        <v>-0.99999999999999889</v>
      </c>
      <c r="L2697" s="17">
        <v>-0.99999999999999889</v>
      </c>
      <c r="M2697" s="17">
        <v>-0.99999999999999889</v>
      </c>
      <c r="N2697" s="17">
        <v>-4.0938316960697836E-2</v>
      </c>
      <c r="O2697" s="17">
        <v>-0.99999999999999889</v>
      </c>
      <c r="P2697" s="17">
        <v>-0.99999999999999889</v>
      </c>
      <c r="Q2697" s="17">
        <v>0.92473544446272826</v>
      </c>
      <c r="R2697" s="17">
        <v>-0.99999999999999889</v>
      </c>
      <c r="S2697" s="17">
        <v>0.39516520004217159</v>
      </c>
      <c r="T2697" s="17">
        <v>2.6115895178778197E-2</v>
      </c>
      <c r="U2697" s="17">
        <v>2.1382973310337096E-2</v>
      </c>
      <c r="V2697" s="17">
        <v>1.4620956629022413E-2</v>
      </c>
      <c r="W2697" s="17">
        <v>0.83309634670501742</v>
      </c>
      <c r="X2697" s="17">
        <v>-1.8232419743956059</v>
      </c>
      <c r="Y2697" s="17">
        <v>1.1413080656363357E-2</v>
      </c>
      <c r="Z2697" s="17">
        <v>21.882969155146643</v>
      </c>
      <c r="AA2697" s="17">
        <v>1.8585421046103412</v>
      </c>
      <c r="AB2697" s="17">
        <v>0.47489365107745451</v>
      </c>
      <c r="AC2697" s="17">
        <v>8.4183279011487286</v>
      </c>
      <c r="AD2697" s="17">
        <v>-0.72916281111949377</v>
      </c>
      <c r="AE2697" s="17">
        <v>-0.36481191053061923</v>
      </c>
      <c r="AF2697" s="17">
        <v>30.411378796842222</v>
      </c>
      <c r="AG2697" s="17">
        <v>-25.230000719135813</v>
      </c>
      <c r="AH2697" s="17">
        <v>2.5668750390656459E-2</v>
      </c>
      <c r="AI2697" s="17">
        <v>9.562949217921117E-2</v>
      </c>
      <c r="AJ2697" s="17">
        <v>0.33333333333333298</v>
      </c>
      <c r="AK2697" s="17">
        <v>0.16239378399772975</v>
      </c>
      <c r="AL2697" s="17">
        <v>0.17585624645365416</v>
      </c>
      <c r="AM2697" s="17">
        <v>0.33333333333333298</v>
      </c>
      <c r="AN2697" s="17">
        <v>-0.13495065775717607</v>
      </c>
      <c r="AO2697" s="17">
        <v>-0.27663081167460674</v>
      </c>
      <c r="AP2697" s="17">
        <v>0.33333333333333298</v>
      </c>
      <c r="AQ2697" s="17">
        <v>-2.5725365208709043E-2</v>
      </c>
      <c r="AR2697" s="17">
        <v>1.8653417319929837</v>
      </c>
      <c r="AS2697" s="17">
        <v>5.2330641688203219</v>
      </c>
      <c r="AT2697" s="17">
        <v>1.6239378399772941</v>
      </c>
      <c r="AU2697" s="17">
        <v>-0.99999999999999889</v>
      </c>
      <c r="AV2697" s="17">
        <v>-0.99999999999999889</v>
      </c>
      <c r="AW2697" s="17">
        <v>-0.99999999999999889</v>
      </c>
      <c r="AX2697" s="17">
        <v>-0.99999999999999889</v>
      </c>
      <c r="AY2697" s="17">
        <v>5.6426734625518921E-2</v>
      </c>
      <c r="AZ2697" s="17">
        <v>2.0898160268550795E-2</v>
      </c>
      <c r="BA2697" s="17">
        <v>0.25513349478817443</v>
      </c>
      <c r="BB2697" s="17">
        <v>0.21821606810145303</v>
      </c>
      <c r="BC2697" s="17">
        <v>-0.19940372103504928</v>
      </c>
      <c r="BD2697" s="17">
        <v>5.5598925038790776</v>
      </c>
      <c r="BE2697" s="17">
        <v>-3.7094255519353609</v>
      </c>
      <c r="BF2697" s="17">
        <v>-0.99999999999999889</v>
      </c>
      <c r="CU2697" t="e">
        <v>#N/A</v>
      </c>
      <c r="CV2697" t="e">
        <v>#N/A</v>
      </c>
    </row>
    <row r="2698" spans="1:100" x14ac:dyDescent="0.25">
      <c r="A2698">
        <v>6059</v>
      </c>
      <c r="B2698" t="s">
        <v>2396</v>
      </c>
      <c r="C2698" s="48">
        <v>2</v>
      </c>
      <c r="D2698" s="22">
        <v>1470.2807031249999</v>
      </c>
      <c r="E2698" s="17">
        <v>8.5603959833084247</v>
      </c>
      <c r="F2698" s="17">
        <v>-124.3832343736335</v>
      </c>
      <c r="G2698" s="17">
        <v>-0.40857201052160558</v>
      </c>
      <c r="H2698" s="17">
        <v>-1.1896729353797921</v>
      </c>
      <c r="I2698" s="17">
        <v>-0.20620139580418595</v>
      </c>
      <c r="J2698" s="17">
        <v>-1.7022629668280906</v>
      </c>
      <c r="K2698" s="17">
        <v>-1.000000000000002</v>
      </c>
      <c r="L2698" s="17">
        <v>-1.000000000000002</v>
      </c>
      <c r="M2698" s="17">
        <v>-1.000000000000002</v>
      </c>
      <c r="N2698" s="17">
        <v>5.5968392426849589E-2</v>
      </c>
      <c r="O2698" s="17">
        <v>-1.000000000000002</v>
      </c>
      <c r="P2698" s="17">
        <v>-1.000000000000002</v>
      </c>
      <c r="Q2698" s="17">
        <v>1.7191593745135232</v>
      </c>
      <c r="R2698" s="17">
        <v>-1.000000000000002</v>
      </c>
      <c r="S2698" s="17">
        <v>-1.8148403339992425</v>
      </c>
      <c r="T2698" s="17">
        <v>-0.18733499202960605</v>
      </c>
      <c r="U2698" s="17">
        <v>-0.88720582204612208</v>
      </c>
      <c r="V2698" s="17">
        <v>-1.3302134691431464</v>
      </c>
      <c r="W2698" s="17">
        <v>-4.0778081122686949</v>
      </c>
      <c r="X2698" s="17">
        <v>-7.7934135890338858</v>
      </c>
      <c r="Y2698" s="17">
        <v>-0.19603124890516291</v>
      </c>
      <c r="Z2698" s="17">
        <v>5.7242778272447765</v>
      </c>
      <c r="AA2698" s="17">
        <v>-1.4962174874729905</v>
      </c>
      <c r="AB2698" s="17">
        <v>-1.8696808100741249</v>
      </c>
      <c r="AC2698" s="17">
        <v>-16.253207735286463</v>
      </c>
      <c r="AD2698" s="17">
        <v>-1.916079139662644</v>
      </c>
      <c r="AE2698" s="17">
        <v>-1.6547327383280934</v>
      </c>
      <c r="AF2698" s="17">
        <v>-2.0500018058577965</v>
      </c>
      <c r="AG2698" s="17">
        <v>-94.390760429668759</v>
      </c>
      <c r="AH2698" s="17">
        <v>-0.44012138950560598</v>
      </c>
      <c r="AI2698" s="17">
        <v>-0.47898783869341294</v>
      </c>
      <c r="AJ2698" s="17">
        <v>0.33333333333333298</v>
      </c>
      <c r="AK2698" s="17">
        <v>-0.20790841268803262</v>
      </c>
      <c r="AL2698" s="17">
        <v>-1.585521152374092E-2</v>
      </c>
      <c r="AM2698" s="17">
        <v>0.33333333333333298</v>
      </c>
      <c r="AN2698" s="17">
        <v>-0.46428103344836308</v>
      </c>
      <c r="AO2698" s="17">
        <v>-0.46838516034046745</v>
      </c>
      <c r="AP2698" s="17">
        <v>0.33333333333333298</v>
      </c>
      <c r="AQ2698" s="17">
        <v>-2.6499515645401024</v>
      </c>
      <c r="AR2698" s="17">
        <v>2.2444243630026963</v>
      </c>
      <c r="AS2698" s="17">
        <v>-8.0521798952753567</v>
      </c>
      <c r="AT2698" s="17">
        <v>-2.135318366132843</v>
      </c>
      <c r="AU2698" s="17">
        <v>-1.000000000000002</v>
      </c>
      <c r="AV2698" s="17">
        <v>-1.000000000000002</v>
      </c>
      <c r="AW2698" s="17">
        <v>-1.000000000000002</v>
      </c>
      <c r="AX2698" s="17">
        <v>-1.000000000000002</v>
      </c>
      <c r="AY2698" s="17">
        <v>-0.11750245465353487</v>
      </c>
      <c r="AZ2698" s="17">
        <v>1.1933624988533953</v>
      </c>
      <c r="BA2698" s="17">
        <v>-0.58317026348052059</v>
      </c>
      <c r="BB2698" s="17">
        <v>0.66183094355545302</v>
      </c>
      <c r="BC2698" s="17">
        <v>-0.32512533556559919</v>
      </c>
      <c r="BD2698" s="17">
        <v>18.824000742072286</v>
      </c>
      <c r="BE2698" s="17">
        <v>-7.6141147542891003</v>
      </c>
      <c r="BF2698" s="17">
        <v>-1.000000000000002</v>
      </c>
      <c r="BG2698" s="22">
        <v>-8.6428202850115667</v>
      </c>
    </row>
    <row r="2699" spans="1:100" x14ac:dyDescent="0.25">
      <c r="A2699">
        <v>6060</v>
      </c>
      <c r="B2699" t="s">
        <v>2397</v>
      </c>
      <c r="C2699" s="48">
        <v>2</v>
      </c>
      <c r="D2699" s="22">
        <v>1513.0030175781249</v>
      </c>
      <c r="E2699" s="17">
        <v>86.006131656075056</v>
      </c>
      <c r="F2699" s="17">
        <v>0.55560466614401716</v>
      </c>
      <c r="G2699" s="17">
        <v>0.45982566970001237</v>
      </c>
      <c r="H2699" s="17">
        <v>6.7316289050725109</v>
      </c>
      <c r="I2699" s="17">
        <v>60.609565400535431</v>
      </c>
      <c r="J2699" s="17">
        <v>13.318213874281776</v>
      </c>
      <c r="K2699" s="17">
        <v>-1</v>
      </c>
      <c r="L2699" s="17">
        <v>-1</v>
      </c>
      <c r="M2699" s="17">
        <v>-1</v>
      </c>
      <c r="N2699" s="17">
        <v>0.27237280808992131</v>
      </c>
      <c r="O2699" s="17">
        <v>-1</v>
      </c>
      <c r="P2699" s="17">
        <v>-1</v>
      </c>
      <c r="Q2699" s="17">
        <v>4.0438538279883343</v>
      </c>
      <c r="R2699" s="17">
        <v>-1</v>
      </c>
      <c r="S2699" s="17">
        <v>1.2170349314092876</v>
      </c>
      <c r="T2699" s="17">
        <v>0.15297364095724408</v>
      </c>
      <c r="U2699" s="17">
        <v>0.13254358846210026</v>
      </c>
      <c r="V2699" s="17">
        <v>5.9879754150390157E-3</v>
      </c>
      <c r="W2699" s="17">
        <v>2.6931072825135685</v>
      </c>
      <c r="X2699" s="17">
        <v>0.54897463972047134</v>
      </c>
      <c r="Y2699" s="17">
        <v>0.110141381559348</v>
      </c>
      <c r="Z2699" s="17">
        <v>33.835591586903895</v>
      </c>
      <c r="AA2699" s="17">
        <v>0.57414834097707457</v>
      </c>
      <c r="AB2699" s="17">
        <v>1.1145685343970761</v>
      </c>
      <c r="AC2699" s="17">
        <v>18.009064565099301</v>
      </c>
      <c r="AD2699" s="17">
        <v>0.69905372232433927</v>
      </c>
      <c r="AE2699" s="17">
        <v>0.53530330827816996</v>
      </c>
      <c r="AF2699" s="17">
        <v>53.439775549512397</v>
      </c>
      <c r="AG2699" s="17">
        <v>0.41633193080732922</v>
      </c>
      <c r="AH2699" s="17">
        <v>0.21580072961544824</v>
      </c>
      <c r="AI2699" s="17">
        <v>0.29705013900742916</v>
      </c>
      <c r="AJ2699" s="17">
        <v>0.33333333333333298</v>
      </c>
      <c r="AK2699" s="17">
        <v>0.66764923429382728</v>
      </c>
      <c r="AL2699" s="17">
        <v>0.74886449456719906</v>
      </c>
      <c r="AM2699" s="17">
        <v>0.33333333333333298</v>
      </c>
      <c r="AN2699" s="17">
        <v>0.32502944553998453</v>
      </c>
      <c r="AO2699" s="17">
        <v>0.39411911269912786</v>
      </c>
      <c r="AP2699" s="17">
        <v>0.33333333333333298</v>
      </c>
      <c r="AQ2699" s="17">
        <v>7.1902878019886929</v>
      </c>
      <c r="AR2699" s="17">
        <v>2.2444243630026963</v>
      </c>
      <c r="AS2699" s="17">
        <v>4.4738592968866913</v>
      </c>
      <c r="AT2699" s="17">
        <v>6.6283972586763573</v>
      </c>
      <c r="AU2699" s="17">
        <v>-1</v>
      </c>
      <c r="AV2699" s="17">
        <v>-1</v>
      </c>
      <c r="AW2699" s="17">
        <v>-1</v>
      </c>
      <c r="AX2699" s="17">
        <v>-1</v>
      </c>
      <c r="AY2699" s="17">
        <v>1.4409467944240369E-2</v>
      </c>
      <c r="AZ2699" s="17">
        <v>0.28362440547365692</v>
      </c>
      <c r="BA2699" s="17">
        <v>0.29139474947901456</v>
      </c>
      <c r="BB2699" s="17">
        <v>0.1551932392816176</v>
      </c>
      <c r="BC2699" s="17">
        <v>0.15981618641510312</v>
      </c>
      <c r="BD2699" s="17">
        <v>5.3147782462891415</v>
      </c>
      <c r="BE2699" s="17">
        <v>5.436733283943477</v>
      </c>
      <c r="BF2699" s="17">
        <v>-1</v>
      </c>
      <c r="BG2699" s="22">
        <v>88.031275835736778</v>
      </c>
    </row>
    <row r="2700" spans="1:100" x14ac:dyDescent="0.25">
      <c r="A2700">
        <v>6062</v>
      </c>
      <c r="B2700" t="s">
        <v>2398</v>
      </c>
      <c r="C2700" s="48">
        <v>2</v>
      </c>
      <c r="D2700" s="22">
        <v>1495.0831542968751</v>
      </c>
      <c r="E2700" s="17">
        <v>52.372509815589694</v>
      </c>
      <c r="F2700" s="17">
        <v>-53.703621215686006</v>
      </c>
      <c r="G2700" s="17">
        <v>8.2692455972929957E-2</v>
      </c>
      <c r="H2700" s="17">
        <v>3.2915160535162529</v>
      </c>
      <c r="I2700" s="17">
        <v>34.19811117909267</v>
      </c>
      <c r="J2700" s="17">
        <v>6.79502659290244</v>
      </c>
      <c r="K2700" s="17">
        <v>-1.0000000000000009</v>
      </c>
      <c r="L2700" s="17">
        <v>-1.0000000000000009</v>
      </c>
      <c r="M2700" s="17">
        <v>-1.0000000000000009</v>
      </c>
      <c r="N2700" s="17">
        <v>0.17839133554278414</v>
      </c>
      <c r="O2700" s="17">
        <v>-1.0000000000000009</v>
      </c>
      <c r="P2700" s="17">
        <v>-1.0000000000000009</v>
      </c>
      <c r="Q2700" s="17">
        <v>3.0342708798294478</v>
      </c>
      <c r="R2700" s="17">
        <v>-1.0000000000000009</v>
      </c>
      <c r="S2700" s="17">
        <v>-9.9666953574289119E-2</v>
      </c>
      <c r="T2700" s="17">
        <v>5.1822645631388331E-3</v>
      </c>
      <c r="U2700" s="17">
        <v>-0.31031960790562524</v>
      </c>
      <c r="V2700" s="17">
        <v>-0.57430600331184434</v>
      </c>
      <c r="W2700" s="17">
        <v>-0.24740849829406875</v>
      </c>
      <c r="X2700" s="17">
        <v>-3.0740102605457231</v>
      </c>
      <c r="Y2700" s="17">
        <v>-2.2825196671132336E-2</v>
      </c>
      <c r="Z2700" s="17">
        <v>21.627233202568963</v>
      </c>
      <c r="AA2700" s="17">
        <v>-0.32498317014677214</v>
      </c>
      <c r="AB2700" s="17">
        <v>-0.18145006569423461</v>
      </c>
      <c r="AC2700" s="17">
        <v>3.1294291670184542</v>
      </c>
      <c r="AD2700" s="17">
        <v>-0.43666264706158375</v>
      </c>
      <c r="AE2700" s="17">
        <v>-0.41579933886846132</v>
      </c>
      <c r="AF2700" s="17">
        <v>29.341325565525342</v>
      </c>
      <c r="AG2700" s="17">
        <v>-40.757089233677938</v>
      </c>
      <c r="AH2700" s="17">
        <v>-6.9057259267792104E-2</v>
      </c>
      <c r="AI2700" s="17">
        <v>-3.9972521428391194E-2</v>
      </c>
      <c r="AJ2700" s="17">
        <v>0.33333333333333298</v>
      </c>
      <c r="AK2700" s="17">
        <v>0.28740654510870356</v>
      </c>
      <c r="AL2700" s="17">
        <v>0.41675720440849534</v>
      </c>
      <c r="AM2700" s="17">
        <v>0.33333333333333298</v>
      </c>
      <c r="AN2700" s="17">
        <v>-1.7757280345062243E-2</v>
      </c>
      <c r="AO2700" s="17">
        <v>1.9545324959677368E-2</v>
      </c>
      <c r="AP2700" s="17">
        <v>0.33333333333333298</v>
      </c>
      <c r="AQ2700" s="17">
        <v>2.9168066761574094</v>
      </c>
      <c r="AR2700" s="17">
        <v>2.2444243630026963</v>
      </c>
      <c r="AS2700" s="17">
        <v>-0.96602789236268993</v>
      </c>
      <c r="AT2700" s="17">
        <v>2.8224356433354796</v>
      </c>
      <c r="AU2700" s="17">
        <v>-1.0000000000000009</v>
      </c>
      <c r="AV2700" s="17">
        <v>-1.0000000000000009</v>
      </c>
      <c r="AW2700" s="17">
        <v>-1.0000000000000009</v>
      </c>
      <c r="AX2700" s="17">
        <v>-1.0000000000000009</v>
      </c>
      <c r="AY2700" s="17">
        <v>-4.2878072581571704E-2</v>
      </c>
      <c r="AZ2700" s="17">
        <v>0.67871119418858183</v>
      </c>
      <c r="BA2700" s="17">
        <v>-8.8416852351294262E-2</v>
      </c>
      <c r="BB2700" s="17">
        <v>0.37521905229316443</v>
      </c>
      <c r="BC2700" s="17">
        <v>-5.0787271907829473E-2</v>
      </c>
      <c r="BD2700" s="17">
        <v>11.181648472714308</v>
      </c>
      <c r="BE2700" s="17">
        <v>-0.23107119621860051</v>
      </c>
      <c r="BF2700" s="17">
        <v>-1.0000000000000009</v>
      </c>
      <c r="BG2700" s="22">
        <v>380.01353091257147</v>
      </c>
    </row>
    <row r="2701" spans="1:100" x14ac:dyDescent="0.25">
      <c r="A2701">
        <v>6063</v>
      </c>
      <c r="B2701" t="s">
        <v>2399</v>
      </c>
      <c r="C2701" s="48">
        <v>2</v>
      </c>
      <c r="D2701" s="22">
        <v>1482.6930468749999</v>
      </c>
      <c r="E2701" s="17">
        <v>51.690369168778687</v>
      </c>
      <c r="F2701" s="17">
        <v>-54.804080262708517</v>
      </c>
      <c r="G2701" s="17">
        <v>7.5043624825163413E-2</v>
      </c>
      <c r="H2701" s="17">
        <v>3.221745369383783</v>
      </c>
      <c r="I2701" s="17">
        <v>33.662446999026649</v>
      </c>
      <c r="J2701" s="17">
        <v>6.6627265030550475</v>
      </c>
      <c r="K2701" s="17">
        <v>-1.0000000000000009</v>
      </c>
      <c r="L2701" s="17">
        <v>-1.0000000000000009</v>
      </c>
      <c r="M2701" s="17">
        <v>-1.0000000000000009</v>
      </c>
      <c r="N2701" s="17">
        <v>0.1764852493420293</v>
      </c>
      <c r="O2701" s="17">
        <v>-1.0000000000000009</v>
      </c>
      <c r="P2701" s="17">
        <v>-1.0000000000000009</v>
      </c>
      <c r="Q2701" s="17">
        <v>3.0137950128968685</v>
      </c>
      <c r="R2701" s="17">
        <v>-1.0000000000000009</v>
      </c>
      <c r="S2701" s="17">
        <v>-0.12637165637851777</v>
      </c>
      <c r="T2701" s="17">
        <v>2.1848322448265733E-3</v>
      </c>
      <c r="U2701" s="17">
        <v>-0.3193015423714351</v>
      </c>
      <c r="V2701" s="17">
        <v>-0.58607524160163238</v>
      </c>
      <c r="W2701" s="17">
        <v>-0.30704659930475486</v>
      </c>
      <c r="X2701" s="17">
        <v>-3.1474898660123944</v>
      </c>
      <c r="Y2701" s="17">
        <v>-2.5521959693222518E-2</v>
      </c>
      <c r="Z2701" s="17">
        <v>21.379629256604201</v>
      </c>
      <c r="AA2701" s="17">
        <v>-0.34321891512467106</v>
      </c>
      <c r="AB2701" s="17">
        <v>-0.20773528024348109</v>
      </c>
      <c r="AC2701" s="17">
        <v>2.8276476888625375</v>
      </c>
      <c r="AD2701" s="17">
        <v>-0.45969669027230364</v>
      </c>
      <c r="AE2701" s="17">
        <v>-0.43508913697540508</v>
      </c>
      <c r="AF2701" s="17">
        <v>28.852572604658302</v>
      </c>
      <c r="AG2701" s="17">
        <v>-41.592148397920433</v>
      </c>
      <c r="AH2701" s="17">
        <v>-7.4834609495123161E-2</v>
      </c>
      <c r="AI2701" s="17">
        <v>-4.6807849977602844E-2</v>
      </c>
      <c r="AJ2701" s="17">
        <v>0.33333333333333298</v>
      </c>
      <c r="AK2701" s="17">
        <v>0.27969464910249708</v>
      </c>
      <c r="AL2701" s="17">
        <v>0.41002156699204512</v>
      </c>
      <c r="AM2701" s="17">
        <v>0.33333333333333298</v>
      </c>
      <c r="AN2701" s="17">
        <v>-2.470951284688544E-2</v>
      </c>
      <c r="AO2701" s="17">
        <v>1.1948402836367056E-2</v>
      </c>
      <c r="AP2701" s="17">
        <v>0.33333333333333298</v>
      </c>
      <c r="AQ2701" s="17">
        <v>2.8301340248106497</v>
      </c>
      <c r="AR2701" s="17">
        <v>2.2444243630026963</v>
      </c>
      <c r="AS2701" s="17">
        <v>-1.0763570202649007</v>
      </c>
      <c r="AT2701" s="17">
        <v>2.7452449937426548</v>
      </c>
      <c r="AU2701" s="17">
        <v>-1.0000000000000009</v>
      </c>
      <c r="AV2701" s="17">
        <v>-1.0000000000000009</v>
      </c>
      <c r="AW2701" s="17">
        <v>-1.0000000000000009</v>
      </c>
      <c r="AX2701" s="17">
        <v>-1.0000000000000009</v>
      </c>
      <c r="AY2701" s="17">
        <v>-4.4039950423150162E-2</v>
      </c>
      <c r="AZ2701" s="17">
        <v>0.68672415095186667</v>
      </c>
      <c r="BA2701" s="17">
        <v>-9.6120005254886232E-2</v>
      </c>
      <c r="BB2701" s="17">
        <v>0.37968150807965811</v>
      </c>
      <c r="BC2701" s="17">
        <v>-5.5058628110928404E-2</v>
      </c>
      <c r="BD2701" s="17">
        <v>11.30063746147057</v>
      </c>
      <c r="BE2701" s="17">
        <v>-0.34602283099741094</v>
      </c>
      <c r="BF2701" s="17">
        <v>-1.0000000000000009</v>
      </c>
      <c r="BG2701" s="22">
        <v>53.471535861603797</v>
      </c>
    </row>
    <row r="2702" spans="1:100" x14ac:dyDescent="0.25">
      <c r="A2702">
        <v>6064</v>
      </c>
      <c r="B2702" t="s">
        <v>2400</v>
      </c>
      <c r="C2702" s="48">
        <v>2</v>
      </c>
      <c r="D2702" s="22">
        <v>1467.19509765625</v>
      </c>
      <c r="E2702" s="17">
        <v>57.700788135892246</v>
      </c>
      <c r="F2702" s="17">
        <v>-45.107810205093344</v>
      </c>
      <c r="G2702" s="17">
        <v>0.14243834763153229</v>
      </c>
      <c r="H2702" s="17">
        <v>3.8365028174536833</v>
      </c>
      <c r="I2702" s="17">
        <v>38.382245127057217</v>
      </c>
      <c r="J2702" s="17">
        <v>7.8284376699339608</v>
      </c>
      <c r="K2702" s="17">
        <v>-1.0000000000000007</v>
      </c>
      <c r="L2702" s="17">
        <v>-1.0000000000000007</v>
      </c>
      <c r="M2702" s="17">
        <v>-1.0000000000000007</v>
      </c>
      <c r="N2702" s="17">
        <v>0.19327999205019147</v>
      </c>
      <c r="O2702" s="17">
        <v>-1.0000000000000007</v>
      </c>
      <c r="P2702" s="17">
        <v>-1.0000000000000007</v>
      </c>
      <c r="Q2702" s="17">
        <v>3.1942102096088805</v>
      </c>
      <c r="R2702" s="17">
        <v>-1.0000000000000007</v>
      </c>
      <c r="S2702" s="17">
        <v>0.10892652295741501</v>
      </c>
      <c r="T2702" s="17">
        <v>2.8595549950693799E-2</v>
      </c>
      <c r="U2702" s="17">
        <v>-0.24016069432630816</v>
      </c>
      <c r="V2702" s="17">
        <v>-0.4823751419577838</v>
      </c>
      <c r="W2702" s="17">
        <v>0.21843150429896641</v>
      </c>
      <c r="X2702" s="17">
        <v>-2.5000526894453969</v>
      </c>
      <c r="Y2702" s="17">
        <v>-1.7604734168122083E-3</v>
      </c>
      <c r="Z2702" s="17">
        <v>23.561295838292438</v>
      </c>
      <c r="AA2702" s="17">
        <v>-0.18254168821111971</v>
      </c>
      <c r="AB2702" s="17">
        <v>2.3866740278266185E-2</v>
      </c>
      <c r="AC2702" s="17">
        <v>5.4866786800687102</v>
      </c>
      <c r="AD2702" s="17">
        <v>-0.25674111087639806</v>
      </c>
      <c r="AE2702" s="17">
        <v>-0.26512452783536467</v>
      </c>
      <c r="AF2702" s="17">
        <v>33.159030634921479</v>
      </c>
      <c r="AG2702" s="17">
        <v>-34.234346949071004</v>
      </c>
      <c r="AH2702" s="17">
        <v>-2.3929718328845412E-2</v>
      </c>
      <c r="AI2702" s="17">
        <v>1.3419008736501536E-2</v>
      </c>
      <c r="AJ2702" s="17">
        <v>0.33333333333333298</v>
      </c>
      <c r="AK2702" s="17">
        <v>0.34764504356264819</v>
      </c>
      <c r="AL2702" s="17">
        <v>0.4693700357758564</v>
      </c>
      <c r="AM2702" s="17">
        <v>0.33333333333333298</v>
      </c>
      <c r="AN2702" s="17">
        <v>3.6547399914565404E-2</v>
      </c>
      <c r="AO2702" s="17">
        <v>7.8885749313361009E-2</v>
      </c>
      <c r="AP2702" s="17">
        <v>0.33333333333333298</v>
      </c>
      <c r="AQ2702" s="17">
        <v>3.5938166319386213</v>
      </c>
      <c r="AR2702" s="17">
        <v>2.2444243630026963</v>
      </c>
      <c r="AS2702" s="17">
        <v>-0.10423450261603406</v>
      </c>
      <c r="AT2702" s="17">
        <v>3.4253806029685228</v>
      </c>
      <c r="AU2702" s="17">
        <v>-1.0000000000000007</v>
      </c>
      <c r="AV2702" s="17">
        <v>-1.0000000000000007</v>
      </c>
      <c r="AW2702" s="17">
        <v>-1.0000000000000007</v>
      </c>
      <c r="AX2702" s="17">
        <v>-1.0000000000000007</v>
      </c>
      <c r="AY2702" s="17">
        <v>-3.3802512368198818E-2</v>
      </c>
      <c r="AZ2702" s="17">
        <v>0.61612107585604758</v>
      </c>
      <c r="BA2702" s="17">
        <v>-2.824664726812337E-2</v>
      </c>
      <c r="BB2702" s="17">
        <v>0.34036230166022552</v>
      </c>
      <c r="BC2702" s="17">
        <v>-1.7423221896062158E-2</v>
      </c>
      <c r="BD2702" s="17">
        <v>10.252211923069179</v>
      </c>
      <c r="BE2702" s="17">
        <v>0.66682912146319762</v>
      </c>
      <c r="BF2702" s="17">
        <v>-1.0000000000000007</v>
      </c>
      <c r="BG2702" s="22">
        <v>33.912554498655027</v>
      </c>
    </row>
    <row r="2703" spans="1:100" x14ac:dyDescent="0.25">
      <c r="A2703">
        <v>6065</v>
      </c>
      <c r="B2703" t="s">
        <v>2401</v>
      </c>
      <c r="C2703" s="48">
        <v>2</v>
      </c>
      <c r="D2703" s="22">
        <v>1500.5136523437502</v>
      </c>
      <c r="E2703" s="17">
        <v>104.33948787642679</v>
      </c>
      <c r="F2703" s="17">
        <v>30.131774638261515</v>
      </c>
      <c r="G2703" s="17">
        <v>0.66539727250200398</v>
      </c>
      <c r="H2703" s="17">
        <v>8.6068005605340669</v>
      </c>
      <c r="I2703" s="17">
        <v>75.006189137214605</v>
      </c>
      <c r="J2703" s="17">
        <v>16.873939055732212</v>
      </c>
      <c r="K2703" s="17">
        <v>-0.99999999999999956</v>
      </c>
      <c r="L2703" s="17">
        <v>-0.99999999999999956</v>
      </c>
      <c r="M2703" s="17">
        <v>-0.99999999999999956</v>
      </c>
      <c r="N2703" s="17">
        <v>0.32360118374602964</v>
      </c>
      <c r="O2703" s="17">
        <v>-0.99999999999999956</v>
      </c>
      <c r="P2703" s="17">
        <v>-0.99999999999999956</v>
      </c>
      <c r="Q2703" s="17">
        <v>4.5941675560302571</v>
      </c>
      <c r="R2703" s="17">
        <v>-0.99999999999999956</v>
      </c>
      <c r="S2703" s="17">
        <v>1.934756169041665</v>
      </c>
      <c r="T2703" s="17">
        <v>0.23353326556679854</v>
      </c>
      <c r="U2703" s="17">
        <v>0.37394395784247758</v>
      </c>
      <c r="V2703" s="17">
        <v>0.322300511572508</v>
      </c>
      <c r="W2703" s="17">
        <v>4.2959534920829556</v>
      </c>
      <c r="X2703" s="17">
        <v>2.5238280489831926</v>
      </c>
      <c r="Y2703" s="17">
        <v>0.18262015460561959</v>
      </c>
      <c r="Z2703" s="17">
        <v>40.490247579269067</v>
      </c>
      <c r="AA2703" s="17">
        <v>1.064256077829085</v>
      </c>
      <c r="AB2703" s="17">
        <v>1.8210155170135844</v>
      </c>
      <c r="AC2703" s="17">
        <v>26.119807365138904</v>
      </c>
      <c r="AD2703" s="17">
        <v>1.3181215367865189</v>
      </c>
      <c r="AE2703" s="17">
        <v>1.053739999841063</v>
      </c>
      <c r="AF2703" s="17">
        <v>66.575603442509504</v>
      </c>
      <c r="AG2703" s="17">
        <v>22.859558550857376</v>
      </c>
      <c r="AH2703" s="17">
        <v>0.37107401559035158</v>
      </c>
      <c r="AI2703" s="17">
        <v>0.48075787400559888</v>
      </c>
      <c r="AJ2703" s="17">
        <v>0.33333333333333298</v>
      </c>
      <c r="AK2703" s="17">
        <v>0.87491578156243266</v>
      </c>
      <c r="AL2703" s="17">
        <v>0.92989290960771753</v>
      </c>
      <c r="AM2703" s="17">
        <v>0.33333333333333298</v>
      </c>
      <c r="AN2703" s="17">
        <v>0.51187911588068957</v>
      </c>
      <c r="AO2703" s="17">
        <v>0.59829559758686623</v>
      </c>
      <c r="AP2703" s="17">
        <v>0.33333333333333298</v>
      </c>
      <c r="AQ2703" s="17">
        <v>9.5197203011823053</v>
      </c>
      <c r="AR2703" s="17">
        <v>2.2444243630026963</v>
      </c>
      <c r="AS2703" s="17">
        <v>7.4390882606906583</v>
      </c>
      <c r="AT2703" s="17">
        <v>8.7029894743454701</v>
      </c>
      <c r="AU2703" s="17">
        <v>-0.99999999999999956</v>
      </c>
      <c r="AV2703" s="17">
        <v>-0.99999999999999956</v>
      </c>
      <c r="AW2703" s="17">
        <v>-0.99999999999999956</v>
      </c>
      <c r="AX2703" s="17">
        <v>-0.99999999999999956</v>
      </c>
      <c r="AY2703" s="17">
        <v>4.5636342422067711E-2</v>
      </c>
      <c r="AZ2703" s="17">
        <v>6.8266485657042991E-2</v>
      </c>
      <c r="BA2703" s="17">
        <v>0.49842631527356424</v>
      </c>
      <c r="BB2703" s="17">
        <v>3.5259334252168109E-2</v>
      </c>
      <c r="BC2703" s="17">
        <v>0.27461405864498856</v>
      </c>
      <c r="BD2703" s="17">
        <v>2.1168050315770368</v>
      </c>
      <c r="BE2703" s="17">
        <v>8.526197719707536</v>
      </c>
      <c r="BF2703" s="17">
        <v>-0.99999999999999956</v>
      </c>
      <c r="BG2703" s="22">
        <v>89.568985530926284</v>
      </c>
    </row>
    <row r="2704" spans="1:100" x14ac:dyDescent="0.25">
      <c r="A2704">
        <v>6066</v>
      </c>
      <c r="B2704" t="s">
        <v>2402</v>
      </c>
      <c r="C2704" s="48">
        <v>3</v>
      </c>
      <c r="D2704" s="22">
        <v>1440.5550532166562</v>
      </c>
      <c r="E2704" s="17">
        <v>61.203351596066057</v>
      </c>
      <c r="F2704" s="17">
        <v>-81.60133071906472</v>
      </c>
      <c r="G2704" s="17">
        <v>-2.029274080280526E-2</v>
      </c>
      <c r="H2704" s="17">
        <v>2.5471716775424622</v>
      </c>
      <c r="I2704" s="17">
        <v>40.699501427392569</v>
      </c>
      <c r="J2704" s="17">
        <v>5.8427667225116071</v>
      </c>
      <c r="K2704" s="17">
        <v>-1</v>
      </c>
      <c r="L2704" s="17">
        <v>-1</v>
      </c>
      <c r="M2704" s="17">
        <v>-1</v>
      </c>
      <c r="N2704" s="17">
        <v>6.8146674334585836E-2</v>
      </c>
      <c r="O2704" s="17">
        <v>-1</v>
      </c>
      <c r="P2704" s="17">
        <v>-1</v>
      </c>
      <c r="Q2704" s="17">
        <v>2.97837230854726</v>
      </c>
      <c r="R2704" s="17">
        <v>-1</v>
      </c>
      <c r="S2704" s="17">
        <v>-0.36077857835648286</v>
      </c>
      <c r="T2704" s="17">
        <v>-2.4427029376045822E-2</v>
      </c>
      <c r="U2704" s="17">
        <v>0.14517826285408403</v>
      </c>
      <c r="V2704" s="17">
        <v>5.9779587040253421E-2</v>
      </c>
      <c r="W2704" s="17">
        <v>-0.43120063100479744</v>
      </c>
      <c r="X2704" s="17">
        <v>-1.7997853012155431</v>
      </c>
      <c r="Y2704" s="17">
        <v>-1.4578624586012013E-2</v>
      </c>
      <c r="Z2704" s="17">
        <v>28.846973307555221</v>
      </c>
      <c r="AA2704" s="17">
        <v>0.30698846875832075</v>
      </c>
      <c r="AB2704" s="17">
        <v>0.38727114430322129</v>
      </c>
      <c r="AC2704" s="17">
        <v>9.7910960532010822</v>
      </c>
      <c r="AD2704" s="17">
        <v>-0.91306342254569328</v>
      </c>
      <c r="AE2704" s="17">
        <v>2.1258725500103048E-2</v>
      </c>
      <c r="AF2704" s="17">
        <v>39.046599230559629</v>
      </c>
      <c r="AG2704" s="17">
        <v>-51.125520340456141</v>
      </c>
      <c r="AH2704" s="17">
        <v>-0.12703019108502245</v>
      </c>
      <c r="AI2704" s="17">
        <v>0.17824729865880218</v>
      </c>
      <c r="AJ2704" s="17">
        <v>0.33333333333333298</v>
      </c>
      <c r="AK2704" s="17">
        <v>0.1775331891682517</v>
      </c>
      <c r="AL2704" s="17">
        <v>-5.9245914721408159E-2</v>
      </c>
      <c r="AM2704" s="17">
        <v>0.33333333333333298</v>
      </c>
      <c r="AN2704" s="17">
        <v>0.22585702373971123</v>
      </c>
      <c r="AO2704" s="17">
        <v>0.21157905542919864</v>
      </c>
      <c r="AP2704" s="17">
        <v>0.33333333333333298</v>
      </c>
      <c r="AQ2704" s="17">
        <v>1.6529021968329634</v>
      </c>
      <c r="AR2704" s="17">
        <v>4.2286381148620551</v>
      </c>
      <c r="AS2704" s="17">
        <v>0.14121992100168007</v>
      </c>
      <c r="AT2704" s="17">
        <v>1.472908686647876</v>
      </c>
      <c r="AU2704" s="17">
        <v>-1</v>
      </c>
      <c r="AV2704" s="17">
        <v>-1</v>
      </c>
      <c r="AW2704" s="17">
        <v>-1</v>
      </c>
      <c r="AX2704" s="17">
        <v>-1</v>
      </c>
      <c r="AY2704" s="17">
        <v>1.8023330005588478E-3</v>
      </c>
      <c r="AZ2704" s="17">
        <v>0.12351312682709789</v>
      </c>
      <c r="BA2704" s="17">
        <v>0.7121563299282474</v>
      </c>
      <c r="BB2704" s="17">
        <v>-0.10164716642889045</v>
      </c>
      <c r="BC2704" s="17">
        <v>0.34189454389059643</v>
      </c>
      <c r="BD2704" s="17">
        <v>-1.923613526586772</v>
      </c>
      <c r="BE2704" s="17">
        <v>12.108145246906142</v>
      </c>
      <c r="BF2704" s="17">
        <v>-1</v>
      </c>
      <c r="CU2704" t="e">
        <v>#N/A</v>
      </c>
      <c r="CV2704" t="e">
        <v>#N/A</v>
      </c>
    </row>
    <row r="2705" spans="1:100" x14ac:dyDescent="0.25">
      <c r="A2705">
        <v>6067</v>
      </c>
      <c r="B2705" t="s">
        <v>2403</v>
      </c>
      <c r="C2705" s="48">
        <v>2</v>
      </c>
      <c r="D2705" s="22">
        <v>1506.1739843749999</v>
      </c>
      <c r="E2705" s="17">
        <v>78.294645059505697</v>
      </c>
      <c r="F2705" s="17">
        <v>-11.88490189340537</v>
      </c>
      <c r="G2705" s="17">
        <v>0.37335690530197763</v>
      </c>
      <c r="H2705" s="17">
        <v>5.9428829213280716</v>
      </c>
      <c r="I2705" s="17">
        <v>54.553970906712635</v>
      </c>
      <c r="J2705" s="17">
        <v>11.822583355337267</v>
      </c>
      <c r="K2705" s="17">
        <v>-1.0000000000000002</v>
      </c>
      <c r="L2705" s="17">
        <v>-1.0000000000000002</v>
      </c>
      <c r="M2705" s="17">
        <v>-1.0000000000000002</v>
      </c>
      <c r="N2705" s="17">
        <v>0.25082482050445343</v>
      </c>
      <c r="O2705" s="17">
        <v>-1.0000000000000002</v>
      </c>
      <c r="P2705" s="17">
        <v>-1.0000000000000002</v>
      </c>
      <c r="Q2705" s="17">
        <v>3.8123775567209668</v>
      </c>
      <c r="R2705" s="17">
        <v>-1.0000000000000002</v>
      </c>
      <c r="S2705" s="17">
        <v>0.91514270624588723</v>
      </c>
      <c r="T2705" s="17">
        <v>0.1190881669646747</v>
      </c>
      <c r="U2705" s="17">
        <v>3.1004312701060271E-2</v>
      </c>
      <c r="V2705" s="17">
        <v>-0.12706130664698737</v>
      </c>
      <c r="W2705" s="17">
        <v>2.0189084662741705</v>
      </c>
      <c r="X2705" s="17">
        <v>-0.28170008304595351</v>
      </c>
      <c r="Y2705" s="17">
        <v>7.9654923970002511E-2</v>
      </c>
      <c r="Z2705" s="17">
        <v>31.036470145466073</v>
      </c>
      <c r="AA2705" s="17">
        <v>0.36799627595508633</v>
      </c>
      <c r="AB2705" s="17">
        <v>0.81741855421033027</v>
      </c>
      <c r="AC2705" s="17">
        <v>14.597475130029299</v>
      </c>
      <c r="AD2705" s="17">
        <v>0.43865769356594564</v>
      </c>
      <c r="AE2705" s="17">
        <v>0.31723534788371949</v>
      </c>
      <c r="AF2705" s="17">
        <v>47.914504589073616</v>
      </c>
      <c r="AG2705" s="17">
        <v>-9.0238730804366085</v>
      </c>
      <c r="AH2705" s="17">
        <v>0.15048874586249325</v>
      </c>
      <c r="AI2705" s="17">
        <v>0.21977788622962746</v>
      </c>
      <c r="AJ2705" s="17">
        <v>0.33333333333333298</v>
      </c>
      <c r="AK2705" s="17">
        <v>0.58046753215656322</v>
      </c>
      <c r="AL2705" s="17">
        <v>0.67271923347019025</v>
      </c>
      <c r="AM2705" s="17">
        <v>0.33333333333333298</v>
      </c>
      <c r="AN2705" s="17">
        <v>0.24643561301486128</v>
      </c>
      <c r="AO2705" s="17">
        <v>0.30823717119195337</v>
      </c>
      <c r="AP2705" s="17">
        <v>0.33333333333333298</v>
      </c>
      <c r="AQ2705" s="17">
        <v>6.2104678890802436</v>
      </c>
      <c r="AR2705" s="17">
        <v>2.2444243630026963</v>
      </c>
      <c r="AS2705" s="17">
        <v>3.2266068497461182</v>
      </c>
      <c r="AT2705" s="17">
        <v>5.7557697990778784</v>
      </c>
      <c r="AU2705" s="17">
        <v>-1.0000000000000002</v>
      </c>
      <c r="AV2705" s="17">
        <v>-1.0000000000000002</v>
      </c>
      <c r="AW2705" s="17">
        <v>-1.0000000000000002</v>
      </c>
      <c r="AX2705" s="17">
        <v>-1.0000000000000002</v>
      </c>
      <c r="AY2705" s="17">
        <v>1.2746321239881665E-3</v>
      </c>
      <c r="AZ2705" s="17">
        <v>0.37420954941403989</v>
      </c>
      <c r="BA2705" s="17">
        <v>0.20431188666314071</v>
      </c>
      <c r="BB2705" s="17">
        <v>0.20564056000089387</v>
      </c>
      <c r="BC2705" s="17">
        <v>0.11152921471306852</v>
      </c>
      <c r="BD2705" s="17">
        <v>6.659928980559175</v>
      </c>
      <c r="BE2705" s="17">
        <v>4.1372241651207595</v>
      </c>
      <c r="BF2705" s="17">
        <v>-1.0000000000000002</v>
      </c>
      <c r="BG2705" s="22">
        <v>80.413765654670442</v>
      </c>
    </row>
    <row r="2706" spans="1:100" x14ac:dyDescent="0.25">
      <c r="A2706">
        <v>6068</v>
      </c>
      <c r="B2706" t="s">
        <v>2404</v>
      </c>
      <c r="C2706" s="48">
        <v>2</v>
      </c>
      <c r="D2706" s="22">
        <v>1438.8037988281249</v>
      </c>
      <c r="E2706" s="17">
        <v>64.804189034749129</v>
      </c>
      <c r="F2706" s="17">
        <v>-33.648294018337396</v>
      </c>
      <c r="G2706" s="17">
        <v>0.22208865773144168</v>
      </c>
      <c r="H2706" s="17">
        <v>4.5630526026004983</v>
      </c>
      <c r="I2706" s="17">
        <v>43.960328526653612</v>
      </c>
      <c r="J2706" s="17">
        <v>9.2061309382273375</v>
      </c>
      <c r="K2706" s="17">
        <v>-1.0000000000000004</v>
      </c>
      <c r="L2706" s="17">
        <v>-1.0000000000000004</v>
      </c>
      <c r="M2706" s="17">
        <v>-1.0000000000000004</v>
      </c>
      <c r="N2706" s="17">
        <v>0.21312882307211969</v>
      </c>
      <c r="O2706" s="17">
        <v>-1.0000000000000004</v>
      </c>
      <c r="P2706" s="17">
        <v>-1.0000000000000004</v>
      </c>
      <c r="Q2706" s="17">
        <v>3.4074335269023512</v>
      </c>
      <c r="R2706" s="17">
        <v>-1.0000000000000004</v>
      </c>
      <c r="S2706" s="17">
        <v>0.38701317677298641</v>
      </c>
      <c r="T2706" s="17">
        <v>5.9809000613253588E-2</v>
      </c>
      <c r="U2706" s="17">
        <v>-0.14662825104473332</v>
      </c>
      <c r="V2706" s="17">
        <v>-0.35981739930254619</v>
      </c>
      <c r="W2706" s="17">
        <v>0.83946668568847094</v>
      </c>
      <c r="X2706" s="17">
        <v>-1.7348804365387078</v>
      </c>
      <c r="Y2706" s="17">
        <v>2.6321988703975216E-2</v>
      </c>
      <c r="Z2706" s="17">
        <v>26.139693857160104</v>
      </c>
      <c r="AA2706" s="17">
        <v>7.3543513709056763E-3</v>
      </c>
      <c r="AB2706" s="17">
        <v>0.29758509664458144</v>
      </c>
      <c r="AC2706" s="17">
        <v>8.6292488130944118</v>
      </c>
      <c r="AD2706" s="17">
        <v>-1.6878490151099879E-2</v>
      </c>
      <c r="AE2706" s="17">
        <v>-6.4252215281913827E-2</v>
      </c>
      <c r="AF2706" s="17">
        <v>38.248608917307294</v>
      </c>
      <c r="AG2706" s="17">
        <v>-25.538544924063839</v>
      </c>
      <c r="AH2706" s="17">
        <v>3.6232119247745914E-2</v>
      </c>
      <c r="AI2706" s="17">
        <v>8.4597993873131633E-2</v>
      </c>
      <c r="AJ2706" s="17">
        <v>0.33333333333333298</v>
      </c>
      <c r="AK2706" s="17">
        <v>0.427952073027138</v>
      </c>
      <c r="AL2706" s="17">
        <v>0.53951089763779791</v>
      </c>
      <c r="AM2706" s="17">
        <v>0.33333333333333298</v>
      </c>
      <c r="AN2706" s="17">
        <v>0.10894375224070887</v>
      </c>
      <c r="AO2706" s="17">
        <v>0.1579955101692036</v>
      </c>
      <c r="AP2706" s="17">
        <v>0.33333333333333298</v>
      </c>
      <c r="AQ2706" s="17">
        <v>4.4963733002168365</v>
      </c>
      <c r="AR2706" s="17">
        <v>2.2444243630026963</v>
      </c>
      <c r="AS2706" s="17">
        <v>1.0446664314867706</v>
      </c>
      <c r="AT2706" s="17">
        <v>4.2291974291089769</v>
      </c>
      <c r="AU2706" s="17">
        <v>-1.0000000000000004</v>
      </c>
      <c r="AV2706" s="17">
        <v>-1.0000000000000004</v>
      </c>
      <c r="AW2706" s="17">
        <v>-1.0000000000000004</v>
      </c>
      <c r="AX2706" s="17">
        <v>-1.0000000000000004</v>
      </c>
      <c r="AY2706" s="17">
        <v>-2.1703417932448295E-2</v>
      </c>
      <c r="AZ2706" s="17">
        <v>0.53267898141274572</v>
      </c>
      <c r="BA2706" s="17">
        <v>5.1969336803806609E-2</v>
      </c>
      <c r="BB2706" s="17">
        <v>0.29389298101047578</v>
      </c>
      <c r="BC2706" s="17">
        <v>2.7056103055874081E-2</v>
      </c>
      <c r="BD2706" s="17">
        <v>9.013132425847127</v>
      </c>
      <c r="BE2706" s="17">
        <v>1.8638660516479186</v>
      </c>
      <c r="BF2706" s="17">
        <v>-1.0000000000000004</v>
      </c>
      <c r="BG2706" s="22">
        <v>-47.082866107226891</v>
      </c>
    </row>
    <row r="2707" spans="1:100" x14ac:dyDescent="0.25">
      <c r="A2707">
        <v>6070</v>
      </c>
      <c r="B2707" t="s">
        <v>3116</v>
      </c>
      <c r="C2707" s="48">
        <v>3</v>
      </c>
      <c r="D2707" s="22">
        <v>1414.3933770075641</v>
      </c>
      <c r="E2707" s="17">
        <v>59.997057729743879</v>
      </c>
      <c r="F2707" s="17">
        <v>-79.907221121688451</v>
      </c>
      <c r="G2707" s="17">
        <v>-0.18871205139377059</v>
      </c>
      <c r="H2707" s="17">
        <v>3.4745661664419272</v>
      </c>
      <c r="I2707" s="17">
        <v>30.493636960436405</v>
      </c>
      <c r="J2707" s="17">
        <v>11.49597190638128</v>
      </c>
      <c r="K2707" s="17">
        <v>-1</v>
      </c>
      <c r="L2707" s="17">
        <v>-1</v>
      </c>
      <c r="M2707" s="17">
        <v>-1</v>
      </c>
      <c r="N2707" s="17">
        <v>0.30130356138856301</v>
      </c>
      <c r="O2707" s="17">
        <v>-1</v>
      </c>
      <c r="P2707" s="17">
        <v>-1</v>
      </c>
      <c r="Q2707" s="17">
        <v>4.5954174979064986</v>
      </c>
      <c r="R2707" s="17">
        <v>-1</v>
      </c>
      <c r="S2707" s="17">
        <v>-0.17266390531583581</v>
      </c>
      <c r="T2707" s="17">
        <v>4.4770043618228755E-2</v>
      </c>
      <c r="U2707" s="17">
        <v>-0.38776176041644894</v>
      </c>
      <c r="V2707" s="17">
        <v>-0.80590472783322564</v>
      </c>
      <c r="W2707" s="17">
        <v>-1.1208513314645692</v>
      </c>
      <c r="X2707" s="17">
        <v>-8.3157524461727679</v>
      </c>
      <c r="Y2707" s="17">
        <v>4.3340767156924295E-2</v>
      </c>
      <c r="Z2707" s="17">
        <v>25.273172477422271</v>
      </c>
      <c r="AA2707" s="17">
        <v>1.0277946975964185</v>
      </c>
      <c r="AB2707" s="17">
        <v>1.2647011893982012</v>
      </c>
      <c r="AC2707" s="17">
        <v>-9.2605838666431968</v>
      </c>
      <c r="AD2707" s="17">
        <v>-6.6712628988225761E-2</v>
      </c>
      <c r="AE2707" s="17">
        <v>0.12245788660657253</v>
      </c>
      <c r="AF2707" s="17">
        <v>17.399747686783851</v>
      </c>
      <c r="AG2707" s="17">
        <v>-62.116056077478738</v>
      </c>
      <c r="AH2707" s="17">
        <v>7.2040739626068065E-2</v>
      </c>
      <c r="AI2707" s="17">
        <v>0.69128215707685359</v>
      </c>
      <c r="AJ2707" s="17">
        <v>0.33333333333333298</v>
      </c>
      <c r="AK2707" s="17">
        <v>1.0765506982994719</v>
      </c>
      <c r="AL2707" s="17">
        <v>1.1355038849682668</v>
      </c>
      <c r="AM2707" s="17">
        <v>0.33333333333333298</v>
      </c>
      <c r="AN2707" s="17">
        <v>0.36122226715523281</v>
      </c>
      <c r="AO2707" s="17">
        <v>0.79199181268538854</v>
      </c>
      <c r="AP2707" s="17">
        <v>0.33333333333333298</v>
      </c>
      <c r="AQ2707" s="17">
        <v>13.093889273652536</v>
      </c>
      <c r="AR2707" s="17">
        <v>4.1539276657336517</v>
      </c>
      <c r="AS2707" s="17">
        <v>-3.4234627423470836</v>
      </c>
      <c r="AT2707" s="17">
        <v>10.765506982994724</v>
      </c>
      <c r="AU2707" s="17">
        <v>-1</v>
      </c>
      <c r="AV2707" s="17">
        <v>-1</v>
      </c>
      <c r="AW2707" s="17">
        <v>-1</v>
      </c>
      <c r="AX2707" s="17">
        <v>-1</v>
      </c>
      <c r="AY2707" s="17">
        <v>-2.966686317192831E-2</v>
      </c>
      <c r="AZ2707" s="17">
        <v>-0.18012484243356378</v>
      </c>
      <c r="BA2707" s="17">
        <v>0.92871460927294636</v>
      </c>
      <c r="BB2707" s="17">
        <v>0.92954854130773412</v>
      </c>
      <c r="BC2707" s="17">
        <v>0.39530268367354882</v>
      </c>
      <c r="BD2707" s="17">
        <v>22.33808932052554</v>
      </c>
      <c r="BE2707" s="17">
        <v>14.526140138203452</v>
      </c>
      <c r="BF2707" s="17">
        <v>-1</v>
      </c>
      <c r="CU2707" t="e">
        <v>#N/A</v>
      </c>
      <c r="CV2707" t="e">
        <v>#N/A</v>
      </c>
    </row>
    <row r="2708" spans="1:100" x14ac:dyDescent="0.25">
      <c r="A2708">
        <v>6071</v>
      </c>
      <c r="B2708" t="s">
        <v>2405</v>
      </c>
      <c r="C2708" s="48">
        <v>2</v>
      </c>
      <c r="D2708" s="22">
        <v>1528.2381249999999</v>
      </c>
      <c r="E2708" s="17">
        <v>112.84404780467676</v>
      </c>
      <c r="F2708" s="17">
        <v>43.851701691048319</v>
      </c>
      <c r="G2708" s="17">
        <v>0.760758754303965</v>
      </c>
      <c r="H2708" s="17">
        <v>9.476663641137133</v>
      </c>
      <c r="I2708" s="17">
        <v>81.684559854581551</v>
      </c>
      <c r="J2708" s="17">
        <v>18.523384881721441</v>
      </c>
      <c r="K2708" s="17">
        <v>-0.99999999999999933</v>
      </c>
      <c r="L2708" s="17">
        <v>-0.99999999999999933</v>
      </c>
      <c r="M2708" s="17">
        <v>-0.99999999999999933</v>
      </c>
      <c r="N2708" s="17">
        <v>0.34736523357726767</v>
      </c>
      <c r="O2708" s="17">
        <v>-0.99999999999999933</v>
      </c>
      <c r="P2708" s="17">
        <v>-0.99999999999999933</v>
      </c>
      <c r="Q2708" s="17">
        <v>4.8494495689480983</v>
      </c>
      <c r="R2708" s="17">
        <v>-0.99999999999999933</v>
      </c>
      <c r="S2708" s="17">
        <v>2.2676959321629644</v>
      </c>
      <c r="T2708" s="17">
        <v>0.27090362738460511</v>
      </c>
      <c r="U2708" s="17">
        <v>0.48592584939695888</v>
      </c>
      <c r="V2708" s="17">
        <v>0.46903299674735421</v>
      </c>
      <c r="W2708" s="17">
        <v>5.0394890172324081</v>
      </c>
      <c r="X2708" s="17">
        <v>3.4399319508939254</v>
      </c>
      <c r="Y2708" s="17">
        <v>0.2162419345726605</v>
      </c>
      <c r="Z2708" s="17">
        <v>43.577239399464645</v>
      </c>
      <c r="AA2708" s="17">
        <v>1.2916094641517628</v>
      </c>
      <c r="AB2708" s="17">
        <v>2.1487253278950211</v>
      </c>
      <c r="AC2708" s="17">
        <v>29.882255297557656</v>
      </c>
      <c r="AD2708" s="17">
        <v>1.6052975052488465</v>
      </c>
      <c r="AE2708" s="17">
        <v>1.2942347493788371</v>
      </c>
      <c r="AF2708" s="17">
        <v>72.669110500380242</v>
      </c>
      <c r="AG2708" s="17">
        <v>33.270623686963113</v>
      </c>
      <c r="AH2708" s="17">
        <v>0.4431028874432833</v>
      </c>
      <c r="AI2708" s="17">
        <v>0.5659770462508118</v>
      </c>
      <c r="AJ2708" s="17">
        <v>0.33333333333333298</v>
      </c>
      <c r="AK2708" s="17">
        <v>0.97106352184418965</v>
      </c>
      <c r="AL2708" s="17">
        <v>1.0138691868328955</v>
      </c>
      <c r="AM2708" s="17">
        <v>0.33333333333333298</v>
      </c>
      <c r="AN2708" s="17">
        <v>0.59855578325609682</v>
      </c>
      <c r="AO2708" s="17">
        <v>0.69300990580172539</v>
      </c>
      <c r="AP2708" s="17">
        <v>0.33333333333333298</v>
      </c>
      <c r="AQ2708" s="17">
        <v>10.600307949733713</v>
      </c>
      <c r="AR2708" s="17">
        <v>2.2444243630026963</v>
      </c>
      <c r="AS2708" s="17">
        <v>8.814612039346045</v>
      </c>
      <c r="AT2708" s="17">
        <v>9.6653606633835665</v>
      </c>
      <c r="AU2708" s="17">
        <v>-0.99999999999999933</v>
      </c>
      <c r="AV2708" s="17">
        <v>-0.99999999999999933</v>
      </c>
      <c r="AW2708" s="17">
        <v>-0.99999999999999933</v>
      </c>
      <c r="AX2708" s="17">
        <v>-0.99999999999999933</v>
      </c>
      <c r="AY2708" s="17">
        <v>6.0122005722157541E-2</v>
      </c>
      <c r="AZ2708" s="17">
        <v>-3.1634716997301693E-2</v>
      </c>
      <c r="BA2708" s="17">
        <v>0.59446505128986571</v>
      </c>
      <c r="BB2708" s="17">
        <v>-2.0376146261744416E-2</v>
      </c>
      <c r="BC2708" s="17">
        <v>0.32786701311116839</v>
      </c>
      <c r="BD2708" s="17">
        <v>0.63331480062490098</v>
      </c>
      <c r="BE2708" s="17">
        <v>9.9593524091356116</v>
      </c>
      <c r="BF2708" s="17">
        <v>-0.99999999999999933</v>
      </c>
      <c r="BG2708" s="22">
        <v>141.71578613438828</v>
      </c>
    </row>
    <row r="2709" spans="1:100" x14ac:dyDescent="0.25">
      <c r="A2709">
        <v>6072</v>
      </c>
      <c r="B2709" t="s">
        <v>2406</v>
      </c>
      <c r="C2709" s="48">
        <v>2</v>
      </c>
      <c r="D2709" s="22">
        <v>1480.0735546875001</v>
      </c>
      <c r="E2709" s="17">
        <v>92.299394480854176</v>
      </c>
      <c r="F2709" s="17">
        <v>10.708170772848101</v>
      </c>
      <c r="G2709" s="17">
        <v>0.53039191573781574</v>
      </c>
      <c r="H2709" s="17">
        <v>7.3753161780168703</v>
      </c>
      <c r="I2709" s="17">
        <v>65.551472156473508</v>
      </c>
      <c r="J2709" s="17">
        <v>14.538782155975465</v>
      </c>
      <c r="K2709" s="17">
        <v>-0.99999999999999989</v>
      </c>
      <c r="L2709" s="17">
        <v>-0.99999999999999989</v>
      </c>
      <c r="M2709" s="17">
        <v>-0.99999999999999989</v>
      </c>
      <c r="N2709" s="17">
        <v>0.28995789334193423</v>
      </c>
      <c r="O2709" s="17">
        <v>-0.99999999999999989</v>
      </c>
      <c r="P2709" s="17">
        <v>-0.99999999999999989</v>
      </c>
      <c r="Q2709" s="17">
        <v>4.2327591699795235</v>
      </c>
      <c r="R2709" s="17">
        <v>-0.99999999999999989</v>
      </c>
      <c r="S2709" s="17">
        <v>1.4634059902082337</v>
      </c>
      <c r="T2709" s="17">
        <v>0.18062721865681836</v>
      </c>
      <c r="U2709" s="17">
        <v>0.21540871976975615</v>
      </c>
      <c r="V2709" s="17">
        <v>0.11456809030974696</v>
      </c>
      <c r="W2709" s="17">
        <v>3.2433138209826944</v>
      </c>
      <c r="X2709" s="17">
        <v>1.2268795140666562</v>
      </c>
      <c r="Y2709" s="17">
        <v>0.13502105784531682</v>
      </c>
      <c r="Z2709" s="17">
        <v>36.119925053460072</v>
      </c>
      <c r="AA2709" s="17">
        <v>0.74238686552193878</v>
      </c>
      <c r="AB2709" s="17">
        <v>1.3570694971200137</v>
      </c>
      <c r="AC2709" s="17">
        <v>20.793226697299165</v>
      </c>
      <c r="AD2709" s="17">
        <v>0.91156017318614146</v>
      </c>
      <c r="AE2709" s="17">
        <v>0.71326626927667924</v>
      </c>
      <c r="AF2709" s="17">
        <v>57.948890866866407</v>
      </c>
      <c r="AG2709" s="17">
        <v>8.1203836089863213</v>
      </c>
      <c r="AH2709" s="17">
        <v>0.26910115025650905</v>
      </c>
      <c r="AI2709" s="17">
        <v>0.36011120897152843</v>
      </c>
      <c r="AJ2709" s="17">
        <v>0.33333333333333298</v>
      </c>
      <c r="AK2709" s="17">
        <v>0.73879730129630283</v>
      </c>
      <c r="AL2709" s="17">
        <v>0.81100583851482255</v>
      </c>
      <c r="AM2709" s="17">
        <v>0.33333333333333298</v>
      </c>
      <c r="AN2709" s="17">
        <v>0.38916904278798004</v>
      </c>
      <c r="AO2709" s="17">
        <v>0.46420645876900241</v>
      </c>
      <c r="AP2709" s="17">
        <v>0.33333333333333298</v>
      </c>
      <c r="AQ2709" s="17">
        <v>7.9899084919381851</v>
      </c>
      <c r="AR2709" s="17">
        <v>2.2444243630026963</v>
      </c>
      <c r="AS2709" s="17">
        <v>5.491728855552136</v>
      </c>
      <c r="AT2709" s="17">
        <v>7.3405393187838914</v>
      </c>
      <c r="AU2709" s="17">
        <v>-0.99999999999999989</v>
      </c>
      <c r="AV2709" s="17">
        <v>-0.99999999999999989</v>
      </c>
      <c r="AW2709" s="17">
        <v>-0.99999999999999989</v>
      </c>
      <c r="AX2709" s="17">
        <v>-0.99999999999999989</v>
      </c>
      <c r="AY2709" s="17">
        <v>2.5128668832684369E-2</v>
      </c>
      <c r="AZ2709" s="17">
        <v>0.2096988255354269</v>
      </c>
      <c r="BA2709" s="17">
        <v>0.36246215475444943</v>
      </c>
      <c r="BB2709" s="17">
        <v>0.1140237132613599</v>
      </c>
      <c r="BC2709" s="17">
        <v>0.19922267440261579</v>
      </c>
      <c r="BD2709" s="17">
        <v>4.2170149287114427</v>
      </c>
      <c r="BE2709" s="17">
        <v>6.4972489608541677</v>
      </c>
      <c r="BF2709" s="17">
        <v>-0.99999999999999989</v>
      </c>
      <c r="BG2709" s="22">
        <v>59.575095507078686</v>
      </c>
    </row>
    <row r="2710" spans="1:100" x14ac:dyDescent="0.25">
      <c r="A2710">
        <v>6073</v>
      </c>
      <c r="B2710" t="s">
        <v>2407</v>
      </c>
      <c r="C2710" s="48">
        <v>2</v>
      </c>
      <c r="D2710" s="22">
        <v>1472.541943359375</v>
      </c>
      <c r="E2710" s="17">
        <v>86.810779225999028</v>
      </c>
      <c r="F2710" s="17">
        <v>1.8536972253942641</v>
      </c>
      <c r="G2710" s="17">
        <v>0.46884816883502484</v>
      </c>
      <c r="H2710" s="17">
        <v>6.8139298377343929</v>
      </c>
      <c r="I2710" s="17">
        <v>61.241430519261982</v>
      </c>
      <c r="J2710" s="17">
        <v>13.474273986362919</v>
      </c>
      <c r="K2710" s="17">
        <v>-1</v>
      </c>
      <c r="L2710" s="17">
        <v>-1</v>
      </c>
      <c r="M2710" s="17">
        <v>-1</v>
      </c>
      <c r="N2710" s="17">
        <v>0.27462121190029848</v>
      </c>
      <c r="O2710" s="17">
        <v>-1</v>
      </c>
      <c r="P2710" s="17">
        <v>-1</v>
      </c>
      <c r="Q2710" s="17">
        <v>4.0680069944158301</v>
      </c>
      <c r="R2710" s="17">
        <v>-1</v>
      </c>
      <c r="S2710" s="17">
        <v>1.2485355820704376</v>
      </c>
      <c r="T2710" s="17">
        <v>0.1565093877892457</v>
      </c>
      <c r="U2710" s="17">
        <v>0.14313860545004511</v>
      </c>
      <c r="V2710" s="17">
        <v>1.9870873368718452E-2</v>
      </c>
      <c r="W2710" s="17">
        <v>2.7634559023729341</v>
      </c>
      <c r="X2710" s="17">
        <v>0.6356505858822179</v>
      </c>
      <c r="Y2710" s="17">
        <v>0.11332246133011104</v>
      </c>
      <c r="Z2710" s="17">
        <v>34.127663191719627</v>
      </c>
      <c r="AA2710" s="17">
        <v>0.59565907773028992</v>
      </c>
      <c r="AB2710" s="17">
        <v>1.1455743601177086</v>
      </c>
      <c r="AC2710" s="17">
        <v>18.365043547119267</v>
      </c>
      <c r="AD2710" s="17">
        <v>0.7262244927243694</v>
      </c>
      <c r="AE2710" s="17">
        <v>0.55805739754647443</v>
      </c>
      <c r="AF2710" s="17">
        <v>54.01630457485836</v>
      </c>
      <c r="AG2710" s="17">
        <v>1.4013609426272882</v>
      </c>
      <c r="AH2710" s="17">
        <v>0.22261564504785125</v>
      </c>
      <c r="AI2710" s="17">
        <v>0.30511303708052834</v>
      </c>
      <c r="AJ2710" s="17">
        <v>0.33333333333333298</v>
      </c>
      <c r="AK2710" s="17">
        <v>0.67674612422394698</v>
      </c>
      <c r="AL2710" s="17">
        <v>0.75680979778930313</v>
      </c>
      <c r="AM2710" s="17">
        <v>0.33333333333333298</v>
      </c>
      <c r="AN2710" s="17">
        <v>0.33323024256665468</v>
      </c>
      <c r="AO2710" s="17">
        <v>0.4030803803702464</v>
      </c>
      <c r="AP2710" s="17">
        <v>0.33333333333333298</v>
      </c>
      <c r="AQ2710" s="17">
        <v>7.292526157980344</v>
      </c>
      <c r="AR2710" s="17">
        <v>2.2444243630026963</v>
      </c>
      <c r="AS2710" s="17">
        <v>4.6040026405994157</v>
      </c>
      <c r="AT2710" s="17">
        <v>6.7194507223661235</v>
      </c>
      <c r="AU2710" s="17">
        <v>-1</v>
      </c>
      <c r="AV2710" s="17">
        <v>-1</v>
      </c>
      <c r="AW2710" s="17">
        <v>-1</v>
      </c>
      <c r="AX2710" s="17">
        <v>-1</v>
      </c>
      <c r="AY2710" s="17">
        <v>1.5780009615001769E-2</v>
      </c>
      <c r="AZ2710" s="17">
        <v>0.27417238671824995</v>
      </c>
      <c r="BA2710" s="17">
        <v>0.30048132611625966</v>
      </c>
      <c r="BB2710" s="17">
        <v>0.14992936265839951</v>
      </c>
      <c r="BC2710" s="17">
        <v>0.16485464352093729</v>
      </c>
      <c r="BD2710" s="17">
        <v>5.1744198010065734</v>
      </c>
      <c r="BE2710" s="17">
        <v>5.572329299246146</v>
      </c>
      <c r="BF2710" s="17">
        <v>-1</v>
      </c>
      <c r="BG2710" s="22">
        <v>279.12661080809221</v>
      </c>
    </row>
    <row r="2711" spans="1:100" x14ac:dyDescent="0.25">
      <c r="A2711">
        <v>6074</v>
      </c>
      <c r="B2711" t="s">
        <v>3117</v>
      </c>
      <c r="C2711" s="48">
        <v>2</v>
      </c>
      <c r="D2711" s="22">
        <v>1451.3658007812501</v>
      </c>
      <c r="E2711" s="17">
        <v>73.137600089985682</v>
      </c>
      <c r="F2711" s="17">
        <v>-20.204471793163261</v>
      </c>
      <c r="G2711" s="17">
        <v>0.31553105021226302</v>
      </c>
      <c r="H2711" s="17">
        <v>5.415410240573113</v>
      </c>
      <c r="I2711" s="17">
        <v>50.504301270288082</v>
      </c>
      <c r="J2711" s="17">
        <v>10.822382713425407</v>
      </c>
      <c r="K2711" s="17">
        <v>-1.0000000000000002</v>
      </c>
      <c r="L2711" s="17">
        <v>-1.0000000000000002</v>
      </c>
      <c r="M2711" s="17">
        <v>-1.0000000000000002</v>
      </c>
      <c r="N2711" s="17">
        <v>0.23641463647711519</v>
      </c>
      <c r="O2711" s="17">
        <v>-1.0000000000000002</v>
      </c>
      <c r="P2711" s="17">
        <v>-1.0000000000000002</v>
      </c>
      <c r="Q2711" s="17">
        <v>3.657578151268627</v>
      </c>
      <c r="R2711" s="17">
        <v>-1.0000000000000002</v>
      </c>
      <c r="S2711" s="17">
        <v>0.71325273838823344</v>
      </c>
      <c r="T2711" s="17">
        <v>9.6427307608331875E-2</v>
      </c>
      <c r="U2711" s="17">
        <v>-3.689992401318512E-2</v>
      </c>
      <c r="V2711" s="17">
        <v>-0.21603781230044572</v>
      </c>
      <c r="W2711" s="17">
        <v>1.5680390301150644</v>
      </c>
      <c r="X2711" s="17">
        <v>-0.83721254445070803</v>
      </c>
      <c r="Y2711" s="17">
        <v>5.9267151679824083E-2</v>
      </c>
      <c r="Z2711" s="17">
        <v>29.164561925452517</v>
      </c>
      <c r="AA2711" s="17">
        <v>0.2301323950335053</v>
      </c>
      <c r="AB2711" s="17">
        <v>0.61869995549075774</v>
      </c>
      <c r="AC2711" s="17">
        <v>12.31597986788071</v>
      </c>
      <c r="AD2711" s="17">
        <v>0.26451824413879216</v>
      </c>
      <c r="AE2711" s="17">
        <v>0.17140272999834461</v>
      </c>
      <c r="AF2711" s="17">
        <v>44.219488011538218</v>
      </c>
      <c r="AG2711" s="17">
        <v>-15.336995868736752</v>
      </c>
      <c r="AH2711" s="17">
        <v>0.10681145575186915</v>
      </c>
      <c r="AI2711" s="17">
        <v>0.16810218434245547</v>
      </c>
      <c r="AJ2711" s="17">
        <v>0.33333333333333298</v>
      </c>
      <c r="AK2711" s="17">
        <v>0.52216490103467494</v>
      </c>
      <c r="AL2711" s="17">
        <v>0.62179720556083584</v>
      </c>
      <c r="AM2711" s="17">
        <v>0.33333333333333298</v>
      </c>
      <c r="AN2711" s="17">
        <v>0.19387610667540944</v>
      </c>
      <c r="AO2711" s="17">
        <v>0.25080375302077751</v>
      </c>
      <c r="AP2711" s="17">
        <v>0.33333333333333298</v>
      </c>
      <c r="AQ2711" s="17">
        <v>5.5552148078976877</v>
      </c>
      <c r="AR2711" s="17">
        <v>2.2444243630026963</v>
      </c>
      <c r="AS2711" s="17">
        <v>2.3925086667694004</v>
      </c>
      <c r="AT2711" s="17">
        <v>5.1722015085242283</v>
      </c>
      <c r="AU2711" s="17">
        <v>-1.0000000000000002</v>
      </c>
      <c r="AV2711" s="17">
        <v>-1.0000000000000002</v>
      </c>
      <c r="AW2711" s="17">
        <v>-1.0000000000000002</v>
      </c>
      <c r="AX2711" s="17">
        <v>-1.0000000000000002</v>
      </c>
      <c r="AY2711" s="17">
        <v>-7.5092694161425343E-3</v>
      </c>
      <c r="AZ2711" s="17">
        <v>0.43478822708156273</v>
      </c>
      <c r="BA2711" s="17">
        <v>0.1460753541875747</v>
      </c>
      <c r="BB2711" s="17">
        <v>0.23937712924512289</v>
      </c>
      <c r="BC2711" s="17">
        <v>7.9237375598660384E-2</v>
      </c>
      <c r="BD2711" s="17">
        <v>7.5594964946231329</v>
      </c>
      <c r="BE2711" s="17">
        <v>3.2681794121866807</v>
      </c>
      <c r="BF2711" s="17">
        <v>-1.0000000000000002</v>
      </c>
      <c r="BG2711" s="22">
        <v>-3.3679708785512048</v>
      </c>
    </row>
    <row r="2712" spans="1:100" x14ac:dyDescent="0.25">
      <c r="A2712">
        <v>6075</v>
      </c>
      <c r="B2712" t="s">
        <v>2408</v>
      </c>
      <c r="C2712" s="48">
        <v>3</v>
      </c>
      <c r="D2712" s="22">
        <v>1432.0435454533369</v>
      </c>
      <c r="E2712" s="17">
        <v>7.4089776708021837</v>
      </c>
      <c r="F2712" s="17">
        <v>-101.11774406625196</v>
      </c>
      <c r="G2712" s="17">
        <v>-0.26403123283036739</v>
      </c>
      <c r="H2712" s="17">
        <v>4.4144620861563046</v>
      </c>
      <c r="I2712" s="17">
        <v>-6.2866188394425411</v>
      </c>
      <c r="J2712" s="17">
        <v>10.089876009604886</v>
      </c>
      <c r="K2712" s="17">
        <v>-0.99999999999999989</v>
      </c>
      <c r="L2712" s="17">
        <v>-0.99999999999999989</v>
      </c>
      <c r="M2712" s="17">
        <v>-0.99999999999999989</v>
      </c>
      <c r="N2712" s="17">
        <v>0.16342002272034495</v>
      </c>
      <c r="O2712" s="17">
        <v>-0.99999999999999989</v>
      </c>
      <c r="P2712" s="17">
        <v>-0.99999999999999989</v>
      </c>
      <c r="Q2712" s="17">
        <v>5.03900983050469</v>
      </c>
      <c r="R2712" s="17">
        <v>-0.99999999999999989</v>
      </c>
      <c r="S2712" s="17">
        <v>-0.25749437144449894</v>
      </c>
      <c r="T2712" s="17">
        <v>-2.3221430047461893E-2</v>
      </c>
      <c r="U2712" s="17">
        <v>-5.4779500729694758E-2</v>
      </c>
      <c r="V2712" s="17">
        <v>-0.31581185582973503</v>
      </c>
      <c r="W2712" s="17">
        <v>-0.62454774434838733</v>
      </c>
      <c r="X2712" s="17">
        <v>3.9732339531194136E-2</v>
      </c>
      <c r="Y2712" s="17">
        <v>7.5865554099825344E-2</v>
      </c>
      <c r="Z2712" s="17">
        <v>3.9915602516314777</v>
      </c>
      <c r="AA2712" s="17">
        <v>0.60890073155618019</v>
      </c>
      <c r="AB2712" s="17">
        <v>-5.8759528804974794E-2</v>
      </c>
      <c r="AC2712" s="17">
        <v>-12.498114872714902</v>
      </c>
      <c r="AD2712" s="17">
        <v>-1.0675927615595835</v>
      </c>
      <c r="AE2712" s="17">
        <v>-0.15343210802711985</v>
      </c>
      <c r="AF2712" s="17">
        <v>-8.7187462579155248</v>
      </c>
      <c r="AG2712" s="17">
        <v>-85.191781348856992</v>
      </c>
      <c r="AH2712" s="17">
        <v>-0.15177168243308742</v>
      </c>
      <c r="AI2712" s="17">
        <v>-0.169253895012034</v>
      </c>
      <c r="AJ2712" s="17">
        <v>0.33333333333333298</v>
      </c>
      <c r="AK2712" s="17">
        <v>0.83020284699560942</v>
      </c>
      <c r="AL2712" s="17">
        <v>0.7660084950122622</v>
      </c>
      <c r="AM2712" s="17">
        <v>0.33333333333333298</v>
      </c>
      <c r="AN2712" s="17">
        <v>-3.2819024022617715E-2</v>
      </c>
      <c r="AO2712" s="17">
        <v>-0.11032911630563251</v>
      </c>
      <c r="AP2712" s="17">
        <v>0.33333333333333298</v>
      </c>
      <c r="AQ2712" s="17">
        <v>2.4321274184729784</v>
      </c>
      <c r="AR2712" s="17">
        <v>2.9723195896795325</v>
      </c>
      <c r="AS2712" s="17">
        <v>-1.3563951406137305</v>
      </c>
      <c r="AT2712" s="17">
        <v>8.4739515605390885</v>
      </c>
      <c r="AU2712" s="17">
        <v>-0.99999999999999989</v>
      </c>
      <c r="AV2712" s="17">
        <v>-0.99999999999999989</v>
      </c>
      <c r="AW2712" s="17">
        <v>-0.99999999999999989</v>
      </c>
      <c r="AX2712" s="17">
        <v>-0.99999999999999989</v>
      </c>
      <c r="AY2712" s="17">
        <v>-5.1377630165541756E-3</v>
      </c>
      <c r="AZ2712" s="17">
        <v>-0.123571838922392</v>
      </c>
      <c r="BA2712" s="17">
        <v>-5.5800368009063933E-2</v>
      </c>
      <c r="BB2712" s="17">
        <v>-0.22900683911567191</v>
      </c>
      <c r="BC2712" s="17">
        <v>-2.1720816202576224E-2</v>
      </c>
      <c r="BD2712" s="17">
        <v>-6.3430301725037603</v>
      </c>
      <c r="BE2712" s="17">
        <v>-0.82202224510972521</v>
      </c>
      <c r="BF2712" s="17">
        <v>-0.99999999999999989</v>
      </c>
      <c r="CU2712" t="e">
        <v>#N/A</v>
      </c>
      <c r="CV2712" t="e">
        <v>#N/A</v>
      </c>
    </row>
    <row r="2713" spans="1:100" x14ac:dyDescent="0.25">
      <c r="A2713">
        <v>6076</v>
      </c>
      <c r="B2713" t="s">
        <v>1372</v>
      </c>
      <c r="C2713" s="48">
        <v>2</v>
      </c>
      <c r="D2713" s="22">
        <v>1450.6780371093751</v>
      </c>
      <c r="E2713" s="17">
        <v>74.371475557530374</v>
      </c>
      <c r="F2713" s="17">
        <v>-18.213930066165283</v>
      </c>
      <c r="G2713" s="17">
        <v>0.32936647425969667</v>
      </c>
      <c r="H2713" s="17">
        <v>5.5416134450109746</v>
      </c>
      <c r="I2713" s="17">
        <v>51.473225924926105</v>
      </c>
      <c r="J2713" s="17">
        <v>11.06169089126206</v>
      </c>
      <c r="K2713" s="17">
        <v>-1.0000000000000002</v>
      </c>
      <c r="L2713" s="17">
        <v>-1.0000000000000002</v>
      </c>
      <c r="M2713" s="17">
        <v>-1.0000000000000002</v>
      </c>
      <c r="N2713" s="17">
        <v>0.23986241958919305</v>
      </c>
      <c r="O2713" s="17">
        <v>-1.0000000000000002</v>
      </c>
      <c r="P2713" s="17">
        <v>-1.0000000000000002</v>
      </c>
      <c r="Q2713" s="17">
        <v>3.6946154836764391</v>
      </c>
      <c r="R2713" s="17">
        <v>-1.0000000000000002</v>
      </c>
      <c r="S2713" s="17">
        <v>0.76155696686699592</v>
      </c>
      <c r="T2713" s="17">
        <v>0.10184914872054436</v>
      </c>
      <c r="U2713" s="17">
        <v>-2.0653144642584886E-2</v>
      </c>
      <c r="V2713" s="17">
        <v>-0.19474927823441973</v>
      </c>
      <c r="W2713" s="17">
        <v>1.6759141290584447</v>
      </c>
      <c r="X2713" s="17">
        <v>-0.70430053726561359</v>
      </c>
      <c r="Y2713" s="17">
        <v>6.4145133589118969E-2</v>
      </c>
      <c r="Z2713" s="17">
        <v>29.612435008549749</v>
      </c>
      <c r="AA2713" s="17">
        <v>0.26311773092548135</v>
      </c>
      <c r="AB2713" s="17">
        <v>0.6662454016433752</v>
      </c>
      <c r="AC2713" s="17">
        <v>12.86185081721754</v>
      </c>
      <c r="AD2713" s="17">
        <v>0.30618287879872691</v>
      </c>
      <c r="AE2713" s="17">
        <v>0.20629466726863999</v>
      </c>
      <c r="AF2713" s="17">
        <v>45.103558314228685</v>
      </c>
      <c r="AG2713" s="17">
        <v>-13.826517023172999</v>
      </c>
      <c r="AH2713" s="17">
        <v>0.11726169170576425</v>
      </c>
      <c r="AI2713" s="17">
        <v>0.18046612167548004</v>
      </c>
      <c r="AJ2713" s="17">
        <v>0.33333333333333298</v>
      </c>
      <c r="AK2713" s="17">
        <v>0.53611439859767596</v>
      </c>
      <c r="AL2713" s="17">
        <v>0.63398081872813139</v>
      </c>
      <c r="AM2713" s="17">
        <v>0.33333333333333298</v>
      </c>
      <c r="AN2713" s="17">
        <v>0.20645150321389374</v>
      </c>
      <c r="AO2713" s="17">
        <v>0.26454528254349674</v>
      </c>
      <c r="AP2713" s="17">
        <v>0.33333333333333298</v>
      </c>
      <c r="AQ2713" s="17">
        <v>5.711990772947976</v>
      </c>
      <c r="AR2713" s="17">
        <v>2.2444243630026963</v>
      </c>
      <c r="AS2713" s="17">
        <v>2.5920751416753531</v>
      </c>
      <c r="AT2713" s="17">
        <v>5.311826158223214</v>
      </c>
      <c r="AU2713" s="17">
        <v>-1.0000000000000002</v>
      </c>
      <c r="AV2713" s="17">
        <v>-1.0000000000000002</v>
      </c>
      <c r="AW2713" s="17">
        <v>-1.0000000000000002</v>
      </c>
      <c r="AX2713" s="17">
        <v>-1.0000000000000002</v>
      </c>
      <c r="AY2713" s="17">
        <v>-5.4076316209025702E-3</v>
      </c>
      <c r="AZ2713" s="17">
        <v>0.42029416223007637</v>
      </c>
      <c r="BA2713" s="17">
        <v>0.16000903697707328</v>
      </c>
      <c r="BB2713" s="17">
        <v>0.23130531187769521</v>
      </c>
      <c r="BC2713" s="17">
        <v>8.6963526586418219E-2</v>
      </c>
      <c r="BD2713" s="17">
        <v>7.3442658162862324</v>
      </c>
      <c r="BE2713" s="17">
        <v>3.4761072094390686</v>
      </c>
      <c r="BF2713" s="17">
        <v>-1.0000000000000002</v>
      </c>
      <c r="BG2713" s="22">
        <v>105.37632592878276</v>
      </c>
    </row>
    <row r="2714" spans="1:100" x14ac:dyDescent="0.25">
      <c r="A2714">
        <v>6077</v>
      </c>
      <c r="B2714" t="s">
        <v>2409</v>
      </c>
      <c r="C2714" s="48">
        <v>2</v>
      </c>
      <c r="D2714" s="22">
        <v>1458.113994140625</v>
      </c>
      <c r="E2714" s="17">
        <v>105.77523067938387</v>
      </c>
      <c r="F2714" s="17">
        <v>32.447977556381012</v>
      </c>
      <c r="G2714" s="17">
        <v>0.68149623145244798</v>
      </c>
      <c r="H2714" s="17">
        <v>8.753651152224931</v>
      </c>
      <c r="I2714" s="17">
        <v>76.133634034285478</v>
      </c>
      <c r="J2714" s="17">
        <v>17.152399081119903</v>
      </c>
      <c r="K2714" s="17">
        <v>-0.99999999999999956</v>
      </c>
      <c r="L2714" s="17">
        <v>-0.99999999999999956</v>
      </c>
      <c r="M2714" s="17">
        <v>-0.99999999999999956</v>
      </c>
      <c r="N2714" s="17">
        <v>0.32761303900981331</v>
      </c>
      <c r="O2714" s="17">
        <v>-0.99999999999999956</v>
      </c>
      <c r="P2714" s="17">
        <v>-0.99999999999999956</v>
      </c>
      <c r="Q2714" s="17">
        <v>4.6372643553782993</v>
      </c>
      <c r="R2714" s="17">
        <v>-0.99999999999999956</v>
      </c>
      <c r="S2714" s="17">
        <v>1.9909631771352634</v>
      </c>
      <c r="T2714" s="17">
        <v>0.23984214321319999</v>
      </c>
      <c r="U2714" s="17">
        <v>0.39284878022215247</v>
      </c>
      <c r="V2714" s="17">
        <v>0.34707194140863612</v>
      </c>
      <c r="W2714" s="17">
        <v>4.4214774213611996</v>
      </c>
      <c r="X2714" s="17">
        <v>2.6784850324163005</v>
      </c>
      <c r="Y2714" s="17">
        <v>0.18829619534347569</v>
      </c>
      <c r="Z2714" s="17">
        <v>41.011394625797692</v>
      </c>
      <c r="AA2714" s="17">
        <v>1.1026379565970172</v>
      </c>
      <c r="AB2714" s="17">
        <v>1.8763396027277133</v>
      </c>
      <c r="AC2714" s="17">
        <v>26.754985150473473</v>
      </c>
      <c r="AD2714" s="17">
        <v>1.3666026849447466</v>
      </c>
      <c r="AE2714" s="17">
        <v>1.0943404081762271</v>
      </c>
      <c r="AF2714" s="17">
        <v>67.604311450556466</v>
      </c>
      <c r="AG2714" s="17">
        <v>24.617158234602208</v>
      </c>
      <c r="AH2714" s="17">
        <v>0.38323395510990821</v>
      </c>
      <c r="AI2714" s="17">
        <v>0.49514460468387878</v>
      </c>
      <c r="AJ2714" s="17">
        <v>0.33333333333333298</v>
      </c>
      <c r="AK2714" s="17">
        <v>0.89114747694640817</v>
      </c>
      <c r="AL2714" s="17">
        <v>0.9440698143108851</v>
      </c>
      <c r="AM2714" s="17">
        <v>0.33333333333333298</v>
      </c>
      <c r="AN2714" s="17">
        <v>0.52651190140027526</v>
      </c>
      <c r="AO2714" s="17">
        <v>0.61428530046435825</v>
      </c>
      <c r="AP2714" s="17">
        <v>0.33333333333333298</v>
      </c>
      <c r="AQ2714" s="17">
        <v>9.7021454886653729</v>
      </c>
      <c r="AR2714" s="17">
        <v>2.2444243630026963</v>
      </c>
      <c r="AS2714" s="17">
        <v>7.6713046695539404</v>
      </c>
      <c r="AT2714" s="17">
        <v>8.8654573174898257</v>
      </c>
      <c r="AU2714" s="17">
        <v>-0.99999999999999956</v>
      </c>
      <c r="AV2714" s="17">
        <v>-0.99999999999999956</v>
      </c>
      <c r="AW2714" s="17">
        <v>-0.99999999999999956</v>
      </c>
      <c r="AX2714" s="17">
        <v>-0.99999999999999956</v>
      </c>
      <c r="AY2714" s="17">
        <v>4.8081817203199984E-2</v>
      </c>
      <c r="AZ2714" s="17">
        <v>5.1401129433108844E-2</v>
      </c>
      <c r="BA2714" s="17">
        <v>0.514639608519047</v>
      </c>
      <c r="BB2714" s="17">
        <v>2.5866932833304157E-2</v>
      </c>
      <c r="BC2714" s="17">
        <v>0.28360424117719063</v>
      </c>
      <c r="BD2714" s="17">
        <v>1.8663616882040732</v>
      </c>
      <c r="BE2714" s="17">
        <v>8.768143399228892</v>
      </c>
      <c r="BF2714" s="17">
        <v>-0.99999999999999956</v>
      </c>
      <c r="BG2714" s="22">
        <v>1486.1232436147213</v>
      </c>
    </row>
    <row r="2715" spans="1:100" x14ac:dyDescent="0.25">
      <c r="A2715">
        <v>6078</v>
      </c>
      <c r="B2715" t="s">
        <v>894</v>
      </c>
      <c r="C2715" s="48">
        <v>2</v>
      </c>
      <c r="D2715" s="22">
        <v>1453.1524707031249</v>
      </c>
      <c r="E2715" s="17">
        <v>69.299441923721886</v>
      </c>
      <c r="F2715" s="17">
        <v>-26.396355970882627</v>
      </c>
      <c r="G2715" s="17">
        <v>0.27249384979117919</v>
      </c>
      <c r="H2715" s="17">
        <v>5.0228358905167596</v>
      </c>
      <c r="I2715" s="17">
        <v>47.490313089541203</v>
      </c>
      <c r="J2715" s="17">
        <v>10.077978062245178</v>
      </c>
      <c r="K2715" s="17">
        <v>-1.0000000000000004</v>
      </c>
      <c r="L2715" s="17">
        <v>-1.0000000000000004</v>
      </c>
      <c r="M2715" s="17">
        <v>-1.0000000000000004</v>
      </c>
      <c r="N2715" s="17">
        <v>0.22568978031844567</v>
      </c>
      <c r="O2715" s="17">
        <v>-1.0000000000000004</v>
      </c>
      <c r="P2715" s="17">
        <v>-1.0000000000000004</v>
      </c>
      <c r="Q2715" s="17">
        <v>3.5423678698610983</v>
      </c>
      <c r="R2715" s="17">
        <v>-1.0000000000000004</v>
      </c>
      <c r="S2715" s="17">
        <v>0.56299505527718019</v>
      </c>
      <c r="T2715" s="17">
        <v>7.956184242290848E-2</v>
      </c>
      <c r="U2715" s="17">
        <v>-8.7438013599196368E-2</v>
      </c>
      <c r="V2715" s="17">
        <v>-0.28225905019886632</v>
      </c>
      <c r="W2715" s="17">
        <v>1.2324770525599429</v>
      </c>
      <c r="X2715" s="17">
        <v>-1.2506556504937429</v>
      </c>
      <c r="Y2715" s="17">
        <v>4.4093443641602656E-2</v>
      </c>
      <c r="Z2715" s="17">
        <v>27.771384269720336</v>
      </c>
      <c r="AA2715" s="17">
        <v>0.12752646789511241</v>
      </c>
      <c r="AB2715" s="17">
        <v>0.47080258073991954</v>
      </c>
      <c r="AC2715" s="17">
        <v>10.617964876065967</v>
      </c>
      <c r="AD2715" s="17">
        <v>0.13491403206814989</v>
      </c>
      <c r="AE2715" s="17">
        <v>6.2866027962086068E-2</v>
      </c>
      <c r="AF2715" s="17">
        <v>41.469452257464198</v>
      </c>
      <c r="AG2715" s="17">
        <v>-20.035571104700907</v>
      </c>
      <c r="AH2715" s="17">
        <v>7.4304400120363212E-2</v>
      </c>
      <c r="AI2715" s="17">
        <v>0.12964226817575139</v>
      </c>
      <c r="AJ2715" s="17">
        <v>0.33333333333333298</v>
      </c>
      <c r="AK2715" s="17">
        <v>0.47877285751406762</v>
      </c>
      <c r="AL2715" s="17">
        <v>0.58389821526345387</v>
      </c>
      <c r="AM2715" s="17">
        <v>0.33333333333333298</v>
      </c>
      <c r="AN2715" s="17">
        <v>0.1547584143411623</v>
      </c>
      <c r="AO2715" s="17">
        <v>0.20805862586501034</v>
      </c>
      <c r="AP2715" s="17">
        <v>0.33333333333333298</v>
      </c>
      <c r="AQ2715" s="17">
        <v>5.0675392147285976</v>
      </c>
      <c r="AR2715" s="17">
        <v>2.2444243630026963</v>
      </c>
      <c r="AS2715" s="17">
        <v>1.7717266547103026</v>
      </c>
      <c r="AT2715" s="17">
        <v>4.737877702313642</v>
      </c>
      <c r="AU2715" s="17">
        <v>-1.0000000000000004</v>
      </c>
      <c r="AV2715" s="17">
        <v>-1.0000000000000004</v>
      </c>
      <c r="AW2715" s="17">
        <v>-1.0000000000000004</v>
      </c>
      <c r="AX2715" s="17">
        <v>-1.0000000000000004</v>
      </c>
      <c r="AY2715" s="17">
        <v>-1.4046734888553897E-2</v>
      </c>
      <c r="AZ2715" s="17">
        <v>0.47987423035771914</v>
      </c>
      <c r="BA2715" s="17">
        <v>0.10273250493629418</v>
      </c>
      <c r="BB2715" s="17">
        <v>0.26448575046362544</v>
      </c>
      <c r="BC2715" s="17">
        <v>5.5204002468664595E-2</v>
      </c>
      <c r="BD2715" s="17">
        <v>8.2290044047958748</v>
      </c>
      <c r="BE2715" s="17">
        <v>2.6213882294382609</v>
      </c>
      <c r="BF2715" s="17">
        <v>-1.0000000000000004</v>
      </c>
      <c r="BG2715" s="22">
        <v>-3.8225705948843824</v>
      </c>
    </row>
    <row r="2716" spans="1:100" x14ac:dyDescent="0.25">
      <c r="A2716">
        <v>6079</v>
      </c>
      <c r="B2716" t="s">
        <v>1424</v>
      </c>
      <c r="C2716" s="48">
        <v>2</v>
      </c>
      <c r="D2716" s="22">
        <v>1442.0157714843751</v>
      </c>
      <c r="E2716" s="17">
        <v>-14.815542287883005</v>
      </c>
      <c r="F2716" s="17">
        <v>-162.09431767211862</v>
      </c>
      <c r="G2716" s="17">
        <v>-0.67068599770714687</v>
      </c>
      <c r="H2716" s="17">
        <v>-3.5806097796275154</v>
      </c>
      <c r="I2716" s="17">
        <v>-18.562610540824615</v>
      </c>
      <c r="J2716" s="17">
        <v>-6.2359888897792377</v>
      </c>
      <c r="K2716" s="17">
        <v>-1.0000000000000024</v>
      </c>
      <c r="L2716" s="17">
        <v>-1.0000000000000024</v>
      </c>
      <c r="M2716" s="17">
        <v>-1.0000000000000024</v>
      </c>
      <c r="N2716" s="17">
        <v>-9.3503267796885559E-3</v>
      </c>
      <c r="O2716" s="17">
        <v>-1.0000000000000024</v>
      </c>
      <c r="P2716" s="17">
        <v>-1.0000000000000024</v>
      </c>
      <c r="Q2716" s="17">
        <v>1.0174820830300964</v>
      </c>
      <c r="R2716" s="17">
        <v>-1.0000000000000024</v>
      </c>
      <c r="S2716" s="17">
        <v>-2.7299705013928746</v>
      </c>
      <c r="T2716" s="17">
        <v>-0.29005250809100347</v>
      </c>
      <c r="U2716" s="17">
        <v>-1.1950032632486389</v>
      </c>
      <c r="V2716" s="17">
        <v>-1.7335276376319941</v>
      </c>
      <c r="W2716" s="17">
        <v>-6.1215165092895401</v>
      </c>
      <c r="X2716" s="17">
        <v>-10.311449612265188</v>
      </c>
      <c r="Y2716" s="17">
        <v>-0.28844527852078516</v>
      </c>
      <c r="Z2716" s="17">
        <v>-2.760738545308854</v>
      </c>
      <c r="AA2716" s="17">
        <v>-2.1211291547741413</v>
      </c>
      <c r="AB2716" s="17">
        <v>-2.770435743269664</v>
      </c>
      <c r="AC2716" s="17">
        <v>-26.594806990133566</v>
      </c>
      <c r="AD2716" s="17">
        <v>-2.705421300618684</v>
      </c>
      <c r="AE2716" s="17">
        <v>-2.315765227624393</v>
      </c>
      <c r="AF2716" s="17">
        <v>-18.79883373150529</v>
      </c>
      <c r="AG2716" s="17">
        <v>-123.00698725529824</v>
      </c>
      <c r="AH2716" s="17">
        <v>-0.63810252861013805</v>
      </c>
      <c r="AI2716" s="17">
        <v>-0.71322431027249511</v>
      </c>
      <c r="AJ2716" s="17">
        <v>0.33333333333333298</v>
      </c>
      <c r="AK2716" s="17">
        <v>-0.47218353811517288</v>
      </c>
      <c r="AL2716" s="17">
        <v>-0.24667541729824016</v>
      </c>
      <c r="AM2716" s="17">
        <v>0.33333333333333298</v>
      </c>
      <c r="AN2716" s="17">
        <v>-0.70252362838731575</v>
      </c>
      <c r="AO2716" s="17">
        <v>-0.72872030300607227</v>
      </c>
      <c r="AP2716" s="17">
        <v>0.33333333333333298</v>
      </c>
      <c r="AQ2716" s="17">
        <v>-5.6200935098326683</v>
      </c>
      <c r="AR2716" s="17">
        <v>2.2444243630026963</v>
      </c>
      <c r="AS2716" s="17">
        <v>-11.832993859981086</v>
      </c>
      <c r="AT2716" s="17">
        <v>-4.7805263132484335</v>
      </c>
      <c r="AU2716" s="17">
        <v>-1.0000000000000024</v>
      </c>
      <c r="AV2716" s="17">
        <v>-1.0000000000000024</v>
      </c>
      <c r="AW2716" s="17">
        <v>-1.0000000000000024</v>
      </c>
      <c r="AX2716" s="17">
        <v>-1.0000000000000024</v>
      </c>
      <c r="AY2716" s="17">
        <v>-0.15731826804975388</v>
      </c>
      <c r="AZ2716" s="17">
        <v>1.4679545255035367</v>
      </c>
      <c r="BA2716" s="17">
        <v>-0.84714577587628925</v>
      </c>
      <c r="BB2716" s="17">
        <v>0.81475261959200573</v>
      </c>
      <c r="BC2716" s="17">
        <v>-0.47149831510390006</v>
      </c>
      <c r="BD2716" s="17">
        <v>22.901575167700258</v>
      </c>
      <c r="BE2716" s="17">
        <v>-11.553335106168369</v>
      </c>
      <c r="BF2716" s="17">
        <v>-1.0000000000000024</v>
      </c>
      <c r="BG2716" s="22">
        <v>-21.425396480965219</v>
      </c>
    </row>
    <row r="2717" spans="1:100" x14ac:dyDescent="0.25">
      <c r="A2717">
        <v>6081</v>
      </c>
      <c r="B2717" t="s">
        <v>2410</v>
      </c>
      <c r="C2717" s="48">
        <v>3</v>
      </c>
      <c r="D2717" s="22">
        <v>1414.11880658103</v>
      </c>
      <c r="E2717" s="17">
        <v>45.941667062157315</v>
      </c>
      <c r="F2717" s="17">
        <v>-87.531193606554297</v>
      </c>
      <c r="G2717" s="17">
        <v>-2.7163553080770651E-2</v>
      </c>
      <c r="H2717" s="17">
        <v>2.1612835502467749</v>
      </c>
      <c r="I2717" s="17">
        <v>18.398903798415475</v>
      </c>
      <c r="J2717" s="17">
        <v>21.487558241459283</v>
      </c>
      <c r="K2717" s="17">
        <v>-1.0000000000000007</v>
      </c>
      <c r="L2717" s="17">
        <v>-1.0000000000000007</v>
      </c>
      <c r="M2717" s="17">
        <v>-1.0000000000000007</v>
      </c>
      <c r="N2717" s="17">
        <v>-0.11136537863582568</v>
      </c>
      <c r="O2717" s="17">
        <v>-1.0000000000000007</v>
      </c>
      <c r="P2717" s="17">
        <v>-1.0000000000000007</v>
      </c>
      <c r="Q2717" s="17">
        <v>1.4326147757435297</v>
      </c>
      <c r="R2717" s="17">
        <v>-1.0000000000000007</v>
      </c>
      <c r="S2717" s="17">
        <v>0.39499659213902366</v>
      </c>
      <c r="T2717" s="17">
        <v>1.5941075169601242E-2</v>
      </c>
      <c r="U2717" s="17">
        <v>-3.0662204887400422E-2</v>
      </c>
      <c r="V2717" s="17">
        <v>1.4781474080931695E-2</v>
      </c>
      <c r="W2717" s="17">
        <v>0.72866877450324619</v>
      </c>
      <c r="X2717" s="17">
        <v>-5.2310840429226086</v>
      </c>
      <c r="Y2717" s="17">
        <v>1.7635819473024401E-2</v>
      </c>
      <c r="Z2717" s="17">
        <v>14.724330322056018</v>
      </c>
      <c r="AA2717" s="17">
        <v>1.7433104321567936</v>
      </c>
      <c r="AB2717" s="17">
        <v>-0.68597785979386683</v>
      </c>
      <c r="AC2717" s="17">
        <v>-1.0356744465811885</v>
      </c>
      <c r="AD2717" s="17">
        <v>0.81172458150132853</v>
      </c>
      <c r="AE2717" s="17">
        <v>-0.93240511216406186</v>
      </c>
      <c r="AF2717" s="17">
        <v>12.070272903516884</v>
      </c>
      <c r="AG2717" s="17">
        <v>-84.53174254949441</v>
      </c>
      <c r="AH2717" s="17">
        <v>0.31527869053177782</v>
      </c>
      <c r="AI2717" s="17">
        <v>0.24103817013879988</v>
      </c>
      <c r="AJ2717" s="17">
        <v>0.33333333333333298</v>
      </c>
      <c r="AK2717" s="17">
        <v>1.2329398205002939</v>
      </c>
      <c r="AL2717" s="17">
        <v>1.1245970644139918</v>
      </c>
      <c r="AM2717" s="17">
        <v>0.33333333333333298</v>
      </c>
      <c r="AN2717" s="17">
        <v>-0.18905683263395348</v>
      </c>
      <c r="AO2717" s="17">
        <v>-9.9909055573075806E-2</v>
      </c>
      <c r="AP2717" s="17">
        <v>0.33333333333333298</v>
      </c>
      <c r="AQ2717" s="17">
        <v>6.3286308948985779</v>
      </c>
      <c r="AR2717" s="17">
        <v>0.42401153808076203</v>
      </c>
      <c r="AS2717" s="17">
        <v>8.7341484983755819</v>
      </c>
      <c r="AT2717" s="17">
        <v>12.329398205002942</v>
      </c>
      <c r="AU2717" s="17">
        <v>-1.0000000000000007</v>
      </c>
      <c r="AV2717" s="17">
        <v>-1.0000000000000007</v>
      </c>
      <c r="AW2717" s="17">
        <v>-1.0000000000000007</v>
      </c>
      <c r="AX2717" s="17">
        <v>-1.0000000000000007</v>
      </c>
      <c r="AY2717" s="17">
        <v>2.7607224443960077E-2</v>
      </c>
      <c r="AZ2717" s="17">
        <v>3.6906952097662649E-2</v>
      </c>
      <c r="BA2717" s="17">
        <v>5.9543815356825937E-2</v>
      </c>
      <c r="BB2717" s="17">
        <v>4.9633164623769252E-2</v>
      </c>
      <c r="BC2717" s="17">
        <v>0.14384809581006558</v>
      </c>
      <c r="BD2717" s="17">
        <v>1.4253638760825433</v>
      </c>
      <c r="BE2717" s="17">
        <v>3.8939214720357698</v>
      </c>
      <c r="BF2717" s="17">
        <v>-1.0000000000000007</v>
      </c>
      <c r="CU2717" t="e">
        <v>#N/A</v>
      </c>
      <c r="CV2717" t="e">
        <v>#N/A</v>
      </c>
    </row>
    <row r="2718" spans="1:100" x14ac:dyDescent="0.25">
      <c r="A2718">
        <v>6083</v>
      </c>
      <c r="B2718" t="s">
        <v>2411</v>
      </c>
      <c r="C2718" s="48">
        <v>2</v>
      </c>
      <c r="D2718" s="22">
        <v>1444.0768066406251</v>
      </c>
      <c r="E2718" s="17">
        <v>18.470129574304408</v>
      </c>
      <c r="F2718" s="17">
        <v>-108.39641987316902</v>
      </c>
      <c r="G2718" s="17">
        <v>-0.29745434100398921</v>
      </c>
      <c r="H2718" s="17">
        <v>-0.17608593474197765</v>
      </c>
      <c r="I2718" s="17">
        <v>7.5756092080789443</v>
      </c>
      <c r="J2718" s="17">
        <v>0.2197140485889868</v>
      </c>
      <c r="K2718" s="17">
        <v>-1.0000000000000016</v>
      </c>
      <c r="L2718" s="17">
        <v>-1.0000000000000016</v>
      </c>
      <c r="M2718" s="17">
        <v>-1.0000000000000016</v>
      </c>
      <c r="N2718" s="17">
        <v>8.365887904314892E-2</v>
      </c>
      <c r="O2718" s="17">
        <v>-1.0000000000000016</v>
      </c>
      <c r="P2718" s="17">
        <v>-1.0000000000000016</v>
      </c>
      <c r="Q2718" s="17">
        <v>2.0166205906060481</v>
      </c>
      <c r="R2718" s="17">
        <v>-1.0000000000000016</v>
      </c>
      <c r="S2718" s="17">
        <v>-1.426890295171036</v>
      </c>
      <c r="T2718" s="17">
        <v>-0.1437900781318924</v>
      </c>
      <c r="U2718" s="17">
        <v>-0.75672162043158164</v>
      </c>
      <c r="V2718" s="17">
        <v>-1.1592369754156566</v>
      </c>
      <c r="W2718" s="17">
        <v>-3.2114212525327837</v>
      </c>
      <c r="X2718" s="17">
        <v>-6.7259455852573087</v>
      </c>
      <c r="Y2718" s="17">
        <v>-0.156854279709883</v>
      </c>
      <c r="Z2718" s="17">
        <v>9.3213206835253857</v>
      </c>
      <c r="AA2718" s="17">
        <v>-1.231299430750902</v>
      </c>
      <c r="AB2718" s="17">
        <v>-1.4878248471096818</v>
      </c>
      <c r="AC2718" s="17">
        <v>-11.869105915224878</v>
      </c>
      <c r="AD2718" s="17">
        <v>-1.5814542601618498</v>
      </c>
      <c r="AE2718" s="17">
        <v>-1.37450202468045</v>
      </c>
      <c r="AF2718" s="17">
        <v>5.0503105075129469</v>
      </c>
      <c r="AG2718" s="17">
        <v>-82.259517570810573</v>
      </c>
      <c r="AH2718" s="17">
        <v>-0.35619148167445236</v>
      </c>
      <c r="AI2718" s="17">
        <v>-0.37968825106983134</v>
      </c>
      <c r="AJ2718" s="17">
        <v>0.33333333333333298</v>
      </c>
      <c r="AK2718" s="17">
        <v>-9.5874574416926706E-2</v>
      </c>
      <c r="AL2718" s="17">
        <v>8.1996122617704725E-2</v>
      </c>
      <c r="AM2718" s="17">
        <v>0.33333333333333298</v>
      </c>
      <c r="AN2718" s="17">
        <v>-0.36328313473376056</v>
      </c>
      <c r="AO2718" s="17">
        <v>-0.3580215942555291</v>
      </c>
      <c r="AP2718" s="17">
        <v>0.33333333333333298</v>
      </c>
      <c r="AQ2718" s="17">
        <v>-1.3908228372211395</v>
      </c>
      <c r="AR2718" s="17">
        <v>2.2444243630026963</v>
      </c>
      <c r="AS2718" s="17">
        <v>-6.4493839470363366</v>
      </c>
      <c r="AT2718" s="17">
        <v>-1.0139385205586331</v>
      </c>
      <c r="AU2718" s="17">
        <v>-1.0000000000000016</v>
      </c>
      <c r="AV2718" s="17">
        <v>-1.0000000000000016</v>
      </c>
      <c r="AW2718" s="17">
        <v>-1.0000000000000016</v>
      </c>
      <c r="AX2718" s="17">
        <v>-1.0000000000000016</v>
      </c>
      <c r="AY2718" s="17">
        <v>-0.10062338443663577</v>
      </c>
      <c r="AZ2718" s="17">
        <v>1.076955028969369</v>
      </c>
      <c r="BA2718" s="17">
        <v>-0.47126343980394536</v>
      </c>
      <c r="BB2718" s="17">
        <v>0.59700304008351268</v>
      </c>
      <c r="BC2718" s="17">
        <v>-0.26307361317837474</v>
      </c>
      <c r="BD2718" s="17">
        <v>17.095399486086325</v>
      </c>
      <c r="BE2718" s="17">
        <v>-5.9441657755367965</v>
      </c>
      <c r="BF2718" s="17">
        <v>-1.0000000000000016</v>
      </c>
      <c r="BG2718" s="22">
        <v>-38.918493877203673</v>
      </c>
    </row>
    <row r="2719" spans="1:100" x14ac:dyDescent="0.25">
      <c r="A2719">
        <v>6084</v>
      </c>
      <c r="B2719" t="s">
        <v>2412</v>
      </c>
      <c r="C2719" s="48">
        <v>3</v>
      </c>
      <c r="D2719" s="22">
        <v>1503.7603853728647</v>
      </c>
      <c r="E2719" s="17">
        <v>38.933458639795155</v>
      </c>
      <c r="F2719" s="17">
        <v>-44.947144860595827</v>
      </c>
      <c r="G2719" s="17">
        <v>0.57526626432828043</v>
      </c>
      <c r="H2719" s="17">
        <v>8.4687698149416697</v>
      </c>
      <c r="I2719" s="17">
        <v>36.810719798847579</v>
      </c>
      <c r="J2719" s="17">
        <v>-0.29990232172997111</v>
      </c>
      <c r="K2719" s="17">
        <v>-1.0000000000000016</v>
      </c>
      <c r="L2719" s="17">
        <v>-1.0000000000000016</v>
      </c>
      <c r="M2719" s="17">
        <v>-1.0000000000000016</v>
      </c>
      <c r="N2719" s="17">
        <v>0.30733068070487651</v>
      </c>
      <c r="O2719" s="17">
        <v>-1.0000000000000016</v>
      </c>
      <c r="P2719" s="17">
        <v>-1.0000000000000016</v>
      </c>
      <c r="Q2719" s="17">
        <v>4.8080254643706288</v>
      </c>
      <c r="R2719" s="17">
        <v>-1.0000000000000016</v>
      </c>
      <c r="S2719" s="17">
        <v>1.7381448584742925</v>
      </c>
      <c r="T2719" s="17">
        <v>0.28282208683071514</v>
      </c>
      <c r="U2719" s="17">
        <v>9.2227316811224841E-2</v>
      </c>
      <c r="V2719" s="17">
        <v>1.8366447927824402E-2</v>
      </c>
      <c r="W2719" s="17">
        <v>3.6607443505710351</v>
      </c>
      <c r="X2719" s="17">
        <v>4.0588019410875722</v>
      </c>
      <c r="Y2719" s="17">
        <v>0.16787524620585642</v>
      </c>
      <c r="Z2719" s="17">
        <v>32.43499495040566</v>
      </c>
      <c r="AA2719" s="17">
        <v>8.4596346403455841E-2</v>
      </c>
      <c r="AB2719" s="17">
        <v>-0.65120626860795561</v>
      </c>
      <c r="AC2719" s="17">
        <v>6.5316932813463495</v>
      </c>
      <c r="AD2719" s="17">
        <v>2.86936708590085</v>
      </c>
      <c r="AE2719" s="17">
        <v>-2.4063117279949777</v>
      </c>
      <c r="AF2719" s="17">
        <v>35.909170235149055</v>
      </c>
      <c r="AG2719" s="17">
        <v>-28.589088420966782</v>
      </c>
      <c r="AH2719" s="17">
        <v>0.47938782904765831</v>
      </c>
      <c r="AI2719" s="17">
        <v>0.20467516511578468</v>
      </c>
      <c r="AJ2719" s="17">
        <v>0.33333333333333298</v>
      </c>
      <c r="AK2719" s="17">
        <v>4.7907980846052051E-2</v>
      </c>
      <c r="AL2719" s="17">
        <v>0.25053508546385994</v>
      </c>
      <c r="AM2719" s="17">
        <v>0.33333333333333298</v>
      </c>
      <c r="AN2719" s="17">
        <v>-0.14371408987779499</v>
      </c>
      <c r="AO2719" s="17">
        <v>-0.27490033783994527</v>
      </c>
      <c r="AP2719" s="17">
        <v>0.33333333333333298</v>
      </c>
      <c r="AQ2719" s="17">
        <v>0.90154956369849271</v>
      </c>
      <c r="AR2719" s="17">
        <v>1.5220091902263662</v>
      </c>
      <c r="AS2719" s="17">
        <v>-4.9653338320238216</v>
      </c>
      <c r="AT2719" s="17">
        <v>3.143422320067482</v>
      </c>
      <c r="AU2719" s="17">
        <v>-1.0000000000000016</v>
      </c>
      <c r="AV2719" s="17">
        <v>-1.0000000000000016</v>
      </c>
      <c r="AW2719" s="17">
        <v>-1.0000000000000016</v>
      </c>
      <c r="AX2719" s="17">
        <v>-1.0000000000000016</v>
      </c>
      <c r="AY2719" s="17">
        <v>-0.14785888262848038</v>
      </c>
      <c r="AZ2719" s="17">
        <v>-3.5775798509692459E-2</v>
      </c>
      <c r="BA2719" s="17">
        <v>-0.12697323570677282</v>
      </c>
      <c r="BB2719" s="17">
        <v>-9.6031744529505705E-2</v>
      </c>
      <c r="BC2719" s="17">
        <v>-0.21200409779996743</v>
      </c>
      <c r="BD2719" s="17">
        <v>-2.5796726057861021</v>
      </c>
      <c r="BE2719" s="17">
        <v>-5.9349686235330505</v>
      </c>
      <c r="BF2719" s="17">
        <v>-1.0000000000000016</v>
      </c>
      <c r="CU2719" t="e">
        <v>#N/A</v>
      </c>
      <c r="CV2719" t="e">
        <v>#N/A</v>
      </c>
    </row>
    <row r="2720" spans="1:100" x14ac:dyDescent="0.25">
      <c r="A2720">
        <v>6085</v>
      </c>
      <c r="B2720" t="s">
        <v>3118</v>
      </c>
      <c r="C2720" s="48">
        <v>2</v>
      </c>
      <c r="D2720" s="22">
        <v>1499.192333984375</v>
      </c>
      <c r="E2720" s="17">
        <v>76.773198465833019</v>
      </c>
      <c r="F2720" s="17">
        <v>-14.339365905183504</v>
      </c>
      <c r="G2720" s="17">
        <v>0.35629695124448091</v>
      </c>
      <c r="H2720" s="17">
        <v>5.787266377719626</v>
      </c>
      <c r="I2720" s="17">
        <v>53.359225444872841</v>
      </c>
      <c r="J2720" s="17">
        <v>11.527501216511618</v>
      </c>
      <c r="K2720" s="17">
        <v>-1.0000000000000002</v>
      </c>
      <c r="L2720" s="17">
        <v>-1.0000000000000002</v>
      </c>
      <c r="M2720" s="17">
        <v>-1.0000000000000002</v>
      </c>
      <c r="N2720" s="17">
        <v>0.24657348557676312</v>
      </c>
      <c r="O2720" s="17">
        <v>-1.0000000000000002</v>
      </c>
      <c r="P2720" s="17">
        <v>-1.0000000000000002</v>
      </c>
      <c r="Q2720" s="17">
        <v>3.7667081802621576</v>
      </c>
      <c r="R2720" s="17">
        <v>-1.0000000000000002</v>
      </c>
      <c r="S2720" s="17">
        <v>0.85558053339124529</v>
      </c>
      <c r="T2720" s="17">
        <v>0.1124026935043546</v>
      </c>
      <c r="U2720" s="17">
        <v>1.097100481729224E-2</v>
      </c>
      <c r="V2720" s="17">
        <v>-0.15331141736804069</v>
      </c>
      <c r="W2720" s="17">
        <v>1.8858916374720676</v>
      </c>
      <c r="X2720" s="17">
        <v>-0.44558900531487267</v>
      </c>
      <c r="Y2720" s="17">
        <v>7.3640063349860757E-2</v>
      </c>
      <c r="Z2720" s="17">
        <v>30.484214269893869</v>
      </c>
      <c r="AA2720" s="17">
        <v>0.3273232678160557</v>
      </c>
      <c r="AB2720" s="17">
        <v>0.75879200801803659</v>
      </c>
      <c r="AC2720" s="17">
        <v>13.924381679110761</v>
      </c>
      <c r="AD2720" s="17">
        <v>0.38728256038000469</v>
      </c>
      <c r="AE2720" s="17">
        <v>0.27421137949883201</v>
      </c>
      <c r="AF2720" s="17">
        <v>46.824389917070178</v>
      </c>
      <c r="AG2720" s="17">
        <v>-10.88638915669075</v>
      </c>
      <c r="AH2720" s="17">
        <v>0.13760294311064189</v>
      </c>
      <c r="AI2720" s="17">
        <v>0.20453236848127243</v>
      </c>
      <c r="AJ2720" s="17">
        <v>0.33333333333333298</v>
      </c>
      <c r="AK2720" s="17">
        <v>0.56326691823001696</v>
      </c>
      <c r="AL2720" s="17">
        <v>0.65769606683823378</v>
      </c>
      <c r="AM2720" s="17">
        <v>0.33333333333333298</v>
      </c>
      <c r="AN2720" s="17">
        <v>0.23092935267431608</v>
      </c>
      <c r="AO2720" s="17">
        <v>0.29129299502983497</v>
      </c>
      <c r="AP2720" s="17">
        <v>0.33333333333333298</v>
      </c>
      <c r="AQ2720" s="17">
        <v>6.0171531954425204</v>
      </c>
      <c r="AR2720" s="17">
        <v>2.2444243630026963</v>
      </c>
      <c r="AS2720" s="17">
        <v>2.9805287475036617</v>
      </c>
      <c r="AT2720" s="17">
        <v>5.58360376347302</v>
      </c>
      <c r="AU2720" s="17">
        <v>-1.0000000000000002</v>
      </c>
      <c r="AV2720" s="17">
        <v>-1.0000000000000002</v>
      </c>
      <c r="AW2720" s="17">
        <v>-1.0000000000000002</v>
      </c>
      <c r="AX2720" s="17">
        <v>-1.0000000000000002</v>
      </c>
      <c r="AY2720" s="17">
        <v>-1.3168203757234782E-3</v>
      </c>
      <c r="AZ2720" s="17">
        <v>0.39208164929511302</v>
      </c>
      <c r="BA2720" s="17">
        <v>0.18713077335388356</v>
      </c>
      <c r="BB2720" s="17">
        <v>0.21559362200873047</v>
      </c>
      <c r="BC2720" s="17">
        <v>0.10200238124265669</v>
      </c>
      <c r="BD2720" s="17">
        <v>6.9253220376568692</v>
      </c>
      <c r="BE2720" s="17">
        <v>3.8808360228967977</v>
      </c>
      <c r="BF2720" s="17">
        <v>-1.0000000000000002</v>
      </c>
      <c r="BG2720" s="22">
        <v>81.264580343265834</v>
      </c>
    </row>
    <row r="2721" spans="1:100" x14ac:dyDescent="0.25">
      <c r="A2721">
        <v>6086</v>
      </c>
      <c r="B2721" t="s">
        <v>2413</v>
      </c>
      <c r="C2721" s="48">
        <v>3</v>
      </c>
      <c r="D2721" s="22">
        <v>1543.3251504473628</v>
      </c>
      <c r="E2721" s="17">
        <v>105.7066197322668</v>
      </c>
      <c r="F2721" s="17">
        <v>19.461504978463644</v>
      </c>
      <c r="G2721" s="17">
        <v>0.69463722391788796</v>
      </c>
      <c r="H2721" s="17">
        <v>3.5373348371160924</v>
      </c>
      <c r="I2721" s="17">
        <v>85.175055543532906</v>
      </c>
      <c r="J2721" s="17">
        <v>16.651296510814603</v>
      </c>
      <c r="K2721" s="17">
        <v>-0.999999999999999</v>
      </c>
      <c r="L2721" s="17">
        <v>-0.999999999999999</v>
      </c>
      <c r="M2721" s="17">
        <v>-0.999999999999999</v>
      </c>
      <c r="N2721" s="17">
        <v>0.30713392148918495</v>
      </c>
      <c r="O2721" s="17">
        <v>-0.999999999999999</v>
      </c>
      <c r="P2721" s="17">
        <v>-0.999999999999999</v>
      </c>
      <c r="Q2721" s="17">
        <v>4.9503696654065088</v>
      </c>
      <c r="R2721" s="17">
        <v>-0.999999999999999</v>
      </c>
      <c r="S2721" s="17">
        <v>-0.678586370585891</v>
      </c>
      <c r="T2721" s="17">
        <v>3.7604053616265357E-2</v>
      </c>
      <c r="U2721" s="17">
        <v>-2.7931043559317439E-2</v>
      </c>
      <c r="V2721" s="17">
        <v>-0.26663671891627344</v>
      </c>
      <c r="W2721" s="17">
        <v>-1.4130348282904166</v>
      </c>
      <c r="X2721" s="17">
        <v>-6.5205861999588848</v>
      </c>
      <c r="Y2721" s="17">
        <v>5.7633659950460714E-2</v>
      </c>
      <c r="Z2721" s="17">
        <v>35.050712812527443</v>
      </c>
      <c r="AA2721" s="17">
        <v>0.7851646543276779</v>
      </c>
      <c r="AB2721" s="17">
        <v>1.1183289201918669</v>
      </c>
      <c r="AC2721" s="17">
        <v>35.036527117368536</v>
      </c>
      <c r="AD2721" s="17">
        <v>-0.34967643100111168</v>
      </c>
      <c r="AE2721" s="17">
        <v>2.5703694687216179</v>
      </c>
      <c r="AF2721" s="17">
        <v>73.775938318809509</v>
      </c>
      <c r="AG2721" s="17">
        <v>24.162248678037717</v>
      </c>
      <c r="AH2721" s="17">
        <v>0.11214503407103971</v>
      </c>
      <c r="AI2721" s="17">
        <v>0.13484818110495556</v>
      </c>
      <c r="AJ2721" s="17">
        <v>0.33333333333333298</v>
      </c>
      <c r="AK2721" s="17">
        <v>1.237636217546247</v>
      </c>
      <c r="AL2721" s="17">
        <v>1.0958750325057911</v>
      </c>
      <c r="AM2721" s="17">
        <v>0.33333333333333298</v>
      </c>
      <c r="AN2721" s="17">
        <v>0.97121463938383368</v>
      </c>
      <c r="AO2721" s="17">
        <v>1.0491002313339413</v>
      </c>
      <c r="AP2721" s="17">
        <v>0.33333333333333298</v>
      </c>
      <c r="AQ2721" s="17">
        <v>11.39911722472343</v>
      </c>
      <c r="AR2721" s="17">
        <v>2.1601350155036645</v>
      </c>
      <c r="AS2721" s="17">
        <v>2.1147993198484794</v>
      </c>
      <c r="AT2721" s="17">
        <v>12.376362175462461</v>
      </c>
      <c r="AU2721" s="17">
        <v>-0.999999999999999</v>
      </c>
      <c r="AV2721" s="17">
        <v>-0.999999999999999</v>
      </c>
      <c r="AW2721" s="17">
        <v>-0.999999999999999</v>
      </c>
      <c r="AX2721" s="17">
        <v>-0.999999999999999</v>
      </c>
      <c r="AY2721" s="17">
        <v>1.2441697111456578E-3</v>
      </c>
      <c r="AZ2721" s="17">
        <v>-0.15027142372895327</v>
      </c>
      <c r="BA2721" s="17">
        <v>5.0075702747625253E-2</v>
      </c>
      <c r="BB2721" s="17">
        <v>0.26737921334994319</v>
      </c>
      <c r="BC2721" s="17">
        <v>3.7021730826039059E-3</v>
      </c>
      <c r="BD2721" s="17">
        <v>5.9331232151038122</v>
      </c>
      <c r="BE2721" s="17">
        <v>0.34293284080322461</v>
      </c>
      <c r="BF2721" s="17">
        <v>-0.999999999999999</v>
      </c>
      <c r="CU2721" t="e">
        <v>#N/A</v>
      </c>
      <c r="CV2721" t="e">
        <v>#N/A</v>
      </c>
    </row>
    <row r="2722" spans="1:100" x14ac:dyDescent="0.25">
      <c r="A2722">
        <v>6087</v>
      </c>
      <c r="B2722" t="s">
        <v>2414</v>
      </c>
      <c r="C2722" s="48">
        <v>3</v>
      </c>
      <c r="D2722" s="22">
        <v>1550.943327276382</v>
      </c>
      <c r="E2722" s="17">
        <v>122.76719549853813</v>
      </c>
      <c r="F2722" s="17">
        <v>48.363997496088956</v>
      </c>
      <c r="G2722" s="17">
        <v>0.58756718668280983</v>
      </c>
      <c r="H2722" s="17">
        <v>8.7145426888918642</v>
      </c>
      <c r="I2722" s="17">
        <v>83.536448187703499</v>
      </c>
      <c r="J2722" s="17">
        <v>26.665934316900202</v>
      </c>
      <c r="K2722" s="17">
        <v>-1.0000000000000002</v>
      </c>
      <c r="L2722" s="17">
        <v>-1.0000000000000002</v>
      </c>
      <c r="M2722" s="17">
        <v>-1.0000000000000002</v>
      </c>
      <c r="N2722" s="17">
        <v>0.29047403577941788</v>
      </c>
      <c r="O2722" s="17">
        <v>-1.0000000000000002</v>
      </c>
      <c r="P2722" s="17">
        <v>-1.0000000000000002</v>
      </c>
      <c r="Q2722" s="17">
        <v>5.5814326876459299</v>
      </c>
      <c r="R2722" s="17">
        <v>-1.0000000000000002</v>
      </c>
      <c r="S2722" s="17">
        <v>1.9604056719933143</v>
      </c>
      <c r="T2722" s="17">
        <v>0.34176186161784744</v>
      </c>
      <c r="U2722" s="17">
        <v>-0.39385067137034979</v>
      </c>
      <c r="V2722" s="17">
        <v>-0.29067177538907701</v>
      </c>
      <c r="W2722" s="17">
        <v>3.133110001245929</v>
      </c>
      <c r="X2722" s="17">
        <v>-0.77730190017175205</v>
      </c>
      <c r="Y2722" s="17">
        <v>0.25853389507064911</v>
      </c>
      <c r="Z2722" s="17">
        <v>60.967907158096629</v>
      </c>
      <c r="AA2722" s="17">
        <v>0.83977069041164276</v>
      </c>
      <c r="AB2722" s="17">
        <v>0.54383788438043645</v>
      </c>
      <c r="AC2722" s="17">
        <v>14.152408790764138</v>
      </c>
      <c r="AD2722" s="17">
        <v>0.37204712213146024</v>
      </c>
      <c r="AE2722" s="17">
        <v>-0.4651428101526916</v>
      </c>
      <c r="AF2722" s="17">
        <v>75.199011023088531</v>
      </c>
      <c r="AG2722" s="17">
        <v>29.287383505055196</v>
      </c>
      <c r="AH2722" s="17">
        <v>0.19079954343692476</v>
      </c>
      <c r="AI2722" s="17">
        <v>0.2686555506595355</v>
      </c>
      <c r="AJ2722" s="17">
        <v>0.33333333333333298</v>
      </c>
      <c r="AK2722" s="17">
        <v>1.4239687603646491</v>
      </c>
      <c r="AL2722" s="17">
        <v>1.2063596414587883</v>
      </c>
      <c r="AM2722" s="17">
        <v>0.33333333333333298</v>
      </c>
      <c r="AN2722" s="17">
        <v>-2.83188907477398E-2</v>
      </c>
      <c r="AO2722" s="17">
        <v>0.19247224080466704</v>
      </c>
      <c r="AP2722" s="17">
        <v>0.33333333333333298</v>
      </c>
      <c r="AQ2722" s="17">
        <v>8.3374371646149541</v>
      </c>
      <c r="AR2722" s="17">
        <v>2.3724676135222666</v>
      </c>
      <c r="AS2722" s="17">
        <v>12.560966630980275</v>
      </c>
      <c r="AT2722" s="17">
        <v>11.732500072397663</v>
      </c>
      <c r="AU2722" s="17">
        <v>-1.0000000000000002</v>
      </c>
      <c r="AV2722" s="17">
        <v>-1.0000000000000002</v>
      </c>
      <c r="AW2722" s="17">
        <v>-1.0000000000000002</v>
      </c>
      <c r="AX2722" s="17">
        <v>-1.0000000000000002</v>
      </c>
      <c r="AY2722" s="17">
        <v>7.1765370197020575E-2</v>
      </c>
      <c r="AZ2722" s="17">
        <v>0.36528454520336073</v>
      </c>
      <c r="BA2722" s="17">
        <v>0.49667858348514421</v>
      </c>
      <c r="BB2722" s="17">
        <v>0.17365713140176134</v>
      </c>
      <c r="BC2722" s="17">
        <v>5.3758956304035183E-2</v>
      </c>
      <c r="BD2722" s="17">
        <v>6.1678510110608382</v>
      </c>
      <c r="BE2722" s="17">
        <v>3.8273668250265991</v>
      </c>
      <c r="BF2722" s="17">
        <v>-1.0000000000000002</v>
      </c>
      <c r="CU2722" t="e">
        <v>#N/A</v>
      </c>
      <c r="CV2722" t="e">
        <v>#N/A</v>
      </c>
    </row>
    <row r="2723" spans="1:100" x14ac:dyDescent="0.25">
      <c r="A2723">
        <v>6088</v>
      </c>
      <c r="B2723" t="s">
        <v>2415</v>
      </c>
      <c r="C2723" s="48">
        <v>2</v>
      </c>
      <c r="D2723" s="22">
        <v>1469.8904199218748</v>
      </c>
      <c r="E2723" s="17">
        <v>68.370393482177192</v>
      </c>
      <c r="F2723" s="17">
        <v>-27.89513744270905</v>
      </c>
      <c r="G2723" s="17">
        <v>0.26207644585741263</v>
      </c>
      <c r="H2723" s="17">
        <v>4.9278109925550098</v>
      </c>
      <c r="I2723" s="17">
        <v>46.760759772335732</v>
      </c>
      <c r="J2723" s="17">
        <v>9.8977905996396878</v>
      </c>
      <c r="K2723" s="17">
        <v>-1.0000000000000004</v>
      </c>
      <c r="L2723" s="17">
        <v>-1.0000000000000004</v>
      </c>
      <c r="M2723" s="17">
        <v>-1.0000000000000004</v>
      </c>
      <c r="N2723" s="17">
        <v>0.22309376669201864</v>
      </c>
      <c r="O2723" s="17">
        <v>-1.0000000000000004</v>
      </c>
      <c r="P2723" s="17">
        <v>-1.0000000000000004</v>
      </c>
      <c r="Q2723" s="17">
        <v>3.5144805531443457</v>
      </c>
      <c r="R2723" s="17">
        <v>-1.0000000000000004</v>
      </c>
      <c r="S2723" s="17">
        <v>0.52662431173892477</v>
      </c>
      <c r="T2723" s="17">
        <v>7.5479458772289787E-2</v>
      </c>
      <c r="U2723" s="17">
        <v>-9.9671051252836151E-2</v>
      </c>
      <c r="V2723" s="17">
        <v>-0.29828828484778047</v>
      </c>
      <c r="W2723" s="17">
        <v>1.1512523299756947</v>
      </c>
      <c r="X2723" s="17">
        <v>-1.3507319518595584</v>
      </c>
      <c r="Y2723" s="17">
        <v>4.0420559618929236E-2</v>
      </c>
      <c r="Z2723" s="17">
        <v>27.434157539141687</v>
      </c>
      <c r="AA2723" s="17">
        <v>0.1026901082215958</v>
      </c>
      <c r="AB2723" s="17">
        <v>0.43500316352763402</v>
      </c>
      <c r="AC2723" s="17">
        <v>10.206950500543073</v>
      </c>
      <c r="AD2723" s="17">
        <v>0.10354258096428126</v>
      </c>
      <c r="AE2723" s="17">
        <v>3.6594089832099053E-2</v>
      </c>
      <c r="AF2723" s="17">
        <v>40.803790155789606</v>
      </c>
      <c r="AG2723" s="17">
        <v>-21.172888487507532</v>
      </c>
      <c r="AH2723" s="17">
        <v>6.6435878797007825E-2</v>
      </c>
      <c r="AI2723" s="17">
        <v>0.12033282243933502</v>
      </c>
      <c r="AJ2723" s="17">
        <v>0.33333333333333298</v>
      </c>
      <c r="AK2723" s="17">
        <v>0.46826956175033357</v>
      </c>
      <c r="AL2723" s="17">
        <v>0.5747245448865046</v>
      </c>
      <c r="AM2723" s="17">
        <v>0.33333333333333298</v>
      </c>
      <c r="AN2723" s="17">
        <v>0.14528975006896164</v>
      </c>
      <c r="AO2723" s="17">
        <v>0.19771191995884058</v>
      </c>
      <c r="AP2723" s="17">
        <v>0.33333333333333298</v>
      </c>
      <c r="AQ2723" s="17">
        <v>4.9494945093812497</v>
      </c>
      <c r="AR2723" s="17">
        <v>2.2444243630026963</v>
      </c>
      <c r="AS2723" s="17">
        <v>1.6214627687892325</v>
      </c>
      <c r="AT2723" s="17">
        <v>4.6327471063855183</v>
      </c>
      <c r="AU2723" s="17">
        <v>-1.0000000000000004</v>
      </c>
      <c r="AV2723" s="17">
        <v>-1.0000000000000004</v>
      </c>
      <c r="AW2723" s="17">
        <v>-1.0000000000000004</v>
      </c>
      <c r="AX2723" s="17">
        <v>-1.0000000000000004</v>
      </c>
      <c r="AY2723" s="17">
        <v>-1.562916631677936E-2</v>
      </c>
      <c r="AZ2723" s="17">
        <v>0.49078755890352177</v>
      </c>
      <c r="BA2723" s="17">
        <v>9.2241116930727202E-2</v>
      </c>
      <c r="BB2723" s="17">
        <v>0.27056343783394377</v>
      </c>
      <c r="BC2723" s="17">
        <v>4.9386585133510866E-2</v>
      </c>
      <c r="BD2723" s="17">
        <v>8.391062676915837</v>
      </c>
      <c r="BE2723" s="17">
        <v>2.4648286729251927</v>
      </c>
      <c r="BF2723" s="17">
        <v>-1.0000000000000004</v>
      </c>
      <c r="BG2723" s="22">
        <v>24.453869636344962</v>
      </c>
    </row>
    <row r="2724" spans="1:100" x14ac:dyDescent="0.25">
      <c r="A2724">
        <v>6089</v>
      </c>
      <c r="B2724" t="s">
        <v>3119</v>
      </c>
      <c r="C2724" s="48">
        <v>2</v>
      </c>
      <c r="D2724" s="22">
        <v>1458.0562500000001</v>
      </c>
      <c r="E2724" s="17">
        <v>47.075701638198673</v>
      </c>
      <c r="F2724" s="17">
        <v>-62.248663218977931</v>
      </c>
      <c r="G2724" s="17">
        <v>2.329943847664534E-2</v>
      </c>
      <c r="H2724" s="17">
        <v>2.7497481175594576</v>
      </c>
      <c r="I2724" s="17">
        <v>30.038689771537598</v>
      </c>
      <c r="J2724" s="17">
        <v>5.767719099866639</v>
      </c>
      <c r="K2724" s="17">
        <v>-1.0000000000000009</v>
      </c>
      <c r="L2724" s="17">
        <v>-1.0000000000000009</v>
      </c>
      <c r="M2724" s="17">
        <v>-1.0000000000000009</v>
      </c>
      <c r="N2724" s="17">
        <v>0.16359061516030918</v>
      </c>
      <c r="O2724" s="17">
        <v>-1.0000000000000009</v>
      </c>
      <c r="P2724" s="17">
        <v>-1.0000000000000009</v>
      </c>
      <c r="Q2724" s="17">
        <v>2.8752761916889757</v>
      </c>
      <c r="R2724" s="17">
        <v>-1.0000000000000009</v>
      </c>
      <c r="S2724" s="17">
        <v>-0.30702842492115701</v>
      </c>
      <c r="T2724" s="17">
        <v>-1.8092736111628677E-2</v>
      </c>
      <c r="U2724" s="17">
        <v>-0.38006414541369898</v>
      </c>
      <c r="V2724" s="17">
        <v>-0.66569389803186696</v>
      </c>
      <c r="W2724" s="17">
        <v>-0.71049713345202647</v>
      </c>
      <c r="X2724" s="17">
        <v>-3.6445778948405994</v>
      </c>
      <c r="Y2724" s="17">
        <v>-4.3765506407359905E-2</v>
      </c>
      <c r="Z2724" s="17">
        <v>19.704593623954601</v>
      </c>
      <c r="AA2724" s="17">
        <v>-0.46658335710427679</v>
      </c>
      <c r="AB2724" s="17">
        <v>-0.38555421931682465</v>
      </c>
      <c r="AC2724" s="17">
        <v>0.78610215849862897</v>
      </c>
      <c r="AD2724" s="17">
        <v>-0.6155215217046659</v>
      </c>
      <c r="AE2724" s="17">
        <v>-0.56558422682484633</v>
      </c>
      <c r="AF2724" s="17">
        <v>25.546168816037753</v>
      </c>
      <c r="AG2724" s="17">
        <v>-47.24130657278991</v>
      </c>
      <c r="AH2724" s="17">
        <v>-0.11391826567584107</v>
      </c>
      <c r="AI2724" s="17">
        <v>-9.3048707877443959E-2</v>
      </c>
      <c r="AJ2724" s="17">
        <v>0.33333333333333298</v>
      </c>
      <c r="AK2724" s="17">
        <v>0.22752383027587686</v>
      </c>
      <c r="AL2724" s="17">
        <v>0.36445511756733545</v>
      </c>
      <c r="AM2724" s="17">
        <v>0.33333333333333298</v>
      </c>
      <c r="AN2724" s="17">
        <v>-7.1741223596260117E-2</v>
      </c>
      <c r="AO2724" s="17">
        <v>-3.9444620022888288E-2</v>
      </c>
      <c r="AP2724" s="17">
        <v>0.33333333333333298</v>
      </c>
      <c r="AQ2724" s="17">
        <v>2.2437953103109214</v>
      </c>
      <c r="AR2724" s="17">
        <v>2.2444243630026963</v>
      </c>
      <c r="AS2724" s="17">
        <v>-1.8227313150495936</v>
      </c>
      <c r="AT2724" s="17">
        <v>2.2230518272664161</v>
      </c>
      <c r="AU2724" s="17">
        <v>-1.0000000000000009</v>
      </c>
      <c r="AV2724" s="17">
        <v>-1.0000000000000009</v>
      </c>
      <c r="AW2724" s="17">
        <v>-1.0000000000000009</v>
      </c>
      <c r="AX2724" s="17">
        <v>-1.0000000000000009</v>
      </c>
      <c r="AY2724" s="17">
        <v>-5.1900030268997553E-2</v>
      </c>
      <c r="AZ2724" s="17">
        <v>0.74093163964549535</v>
      </c>
      <c r="BA2724" s="17">
        <v>-0.14823167717105656</v>
      </c>
      <c r="BB2724" s="17">
        <v>0.40986993024868146</v>
      </c>
      <c r="BC2724" s="17">
        <v>-8.3954265504961573E-2</v>
      </c>
      <c r="BD2724" s="17">
        <v>12.105595537898184</v>
      </c>
      <c r="BE2724" s="17">
        <v>-1.1236682903037476</v>
      </c>
      <c r="BF2724" s="17">
        <v>-1.0000000000000009</v>
      </c>
      <c r="BG2724" s="22">
        <v>-7.5004061297254339</v>
      </c>
    </row>
    <row r="2725" spans="1:100" x14ac:dyDescent="0.25">
      <c r="A2725">
        <v>6090</v>
      </c>
      <c r="B2725" t="s">
        <v>2416</v>
      </c>
      <c r="C2725" s="48">
        <v>2</v>
      </c>
      <c r="D2725" s="22">
        <v>1527.6695214843751</v>
      </c>
      <c r="E2725" s="17">
        <v>135.89483869923291</v>
      </c>
      <c r="F2725" s="17">
        <v>81.038243058325094</v>
      </c>
      <c r="G2725" s="17">
        <v>1.0192268696393985</v>
      </c>
      <c r="H2725" s="17">
        <v>11.834343773564827</v>
      </c>
      <c r="I2725" s="17">
        <v>99.785640712510158</v>
      </c>
      <c r="J2725" s="17">
        <v>22.994048989864169</v>
      </c>
      <c r="K2725" s="17">
        <v>-0.99999999999999878</v>
      </c>
      <c r="L2725" s="17">
        <v>-0.99999999999999878</v>
      </c>
      <c r="M2725" s="17">
        <v>-0.99999999999999878</v>
      </c>
      <c r="N2725" s="17">
        <v>0.4117754027205402</v>
      </c>
      <c r="O2725" s="17">
        <v>-0.99999999999999878</v>
      </c>
      <c r="P2725" s="17">
        <v>-0.99999999999999878</v>
      </c>
      <c r="Q2725" s="17">
        <v>5.5413668872521136</v>
      </c>
      <c r="R2725" s="17">
        <v>-0.99999999999999878</v>
      </c>
      <c r="S2725" s="17">
        <v>3.1700971057615295</v>
      </c>
      <c r="T2725" s="17">
        <v>0.37219239519665348</v>
      </c>
      <c r="U2725" s="17">
        <v>0.78944198520839359</v>
      </c>
      <c r="V2725" s="17">
        <v>0.86673727089430896</v>
      </c>
      <c r="W2725" s="17">
        <v>7.0547704730032486</v>
      </c>
      <c r="X2725" s="17">
        <v>5.9229433775623646</v>
      </c>
      <c r="Y2725" s="17">
        <v>0.30737053217929911</v>
      </c>
      <c r="Z2725" s="17">
        <v>51.944233522719159</v>
      </c>
      <c r="AA2725" s="17">
        <v>1.9078289289455959</v>
      </c>
      <c r="AB2725" s="17">
        <v>3.0369512194699815</v>
      </c>
      <c r="AC2725" s="17">
        <v>40.080008182307566</v>
      </c>
      <c r="AD2725" s="17">
        <v>2.3836603194114026</v>
      </c>
      <c r="AE2725" s="17">
        <v>1.9460726139601028</v>
      </c>
      <c r="AF2725" s="17">
        <v>89.184974717987473</v>
      </c>
      <c r="AG2725" s="17">
        <v>61.488813395382152</v>
      </c>
      <c r="AH2725" s="17">
        <v>0.63833020989856282</v>
      </c>
      <c r="AI2725" s="17">
        <v>0.79695540800077502</v>
      </c>
      <c r="AJ2725" s="17">
        <v>0.33333333333333298</v>
      </c>
      <c r="AK2725" s="17">
        <v>1.2316627150907384</v>
      </c>
      <c r="AL2725" s="17">
        <v>1.2414788012928852</v>
      </c>
      <c r="AM2725" s="17">
        <v>0.33333333333333298</v>
      </c>
      <c r="AN2725" s="17">
        <v>0.83348454523363014</v>
      </c>
      <c r="AO2725" s="17">
        <v>0.94972391943705636</v>
      </c>
      <c r="AP2725" s="17">
        <v>0.33333333333333298</v>
      </c>
      <c r="AQ2725" s="17">
        <v>13.529136735719366</v>
      </c>
      <c r="AR2725" s="17">
        <v>2.2444243630026963</v>
      </c>
      <c r="AS2725" s="17">
        <v>12.542836810501189</v>
      </c>
      <c r="AT2725" s="17">
        <v>12.273775117349006</v>
      </c>
      <c r="AU2725" s="17">
        <v>-0.99999999999999878</v>
      </c>
      <c r="AV2725" s="17">
        <v>-0.99999999999999878</v>
      </c>
      <c r="AW2725" s="17">
        <v>-0.99999999999999878</v>
      </c>
      <c r="AX2725" s="17">
        <v>-0.99999999999999878</v>
      </c>
      <c r="AY2725" s="17">
        <v>9.938400146519015E-2</v>
      </c>
      <c r="AZ2725" s="17">
        <v>-0.30240730863377802</v>
      </c>
      <c r="BA2725" s="17">
        <v>0.85476879896946789</v>
      </c>
      <c r="BB2725" s="17">
        <v>-0.17117075979423352</v>
      </c>
      <c r="BC2725" s="17">
        <v>0.47220401917302379</v>
      </c>
      <c r="BD2725" s="17">
        <v>-3.3875426448268353</v>
      </c>
      <c r="BE2725" s="17">
        <v>13.843780215426222</v>
      </c>
      <c r="BF2725" s="17">
        <v>-0.99999999999999878</v>
      </c>
      <c r="BG2725" s="22">
        <v>117.3388777069033</v>
      </c>
    </row>
    <row r="2726" spans="1:100" x14ac:dyDescent="0.25">
      <c r="A2726">
        <v>6091</v>
      </c>
      <c r="B2726" t="s">
        <v>2417</v>
      </c>
      <c r="C2726" s="48">
        <v>3</v>
      </c>
      <c r="D2726" s="22">
        <v>1407.0201575401065</v>
      </c>
      <c r="E2726" s="17">
        <v>21.752062823936395</v>
      </c>
      <c r="F2726" s="17">
        <v>-49.409804216028199</v>
      </c>
      <c r="G2726" s="17">
        <v>0.17269328173791237</v>
      </c>
      <c r="H2726" s="17">
        <v>-0.58895334243461139</v>
      </c>
      <c r="I2726" s="17">
        <v>20.581728082703989</v>
      </c>
      <c r="J2726" s="17">
        <v>5.2032323342828377</v>
      </c>
      <c r="K2726" s="17">
        <v>-0.999999999999999</v>
      </c>
      <c r="L2726" s="17">
        <v>-0.999999999999999</v>
      </c>
      <c r="M2726" s="17">
        <v>-0.999999999999999</v>
      </c>
      <c r="N2726" s="17">
        <v>0.17217100414056297</v>
      </c>
      <c r="O2726" s="17">
        <v>-0.999999999999999</v>
      </c>
      <c r="P2726" s="17">
        <v>-0.999999999999999</v>
      </c>
      <c r="Q2726" s="17">
        <v>2.7319320542785857</v>
      </c>
      <c r="R2726" s="17">
        <v>-0.999999999999999</v>
      </c>
      <c r="S2726" s="17">
        <v>-1.6356132551857125</v>
      </c>
      <c r="T2726" s="17">
        <v>-0.18800871185818746</v>
      </c>
      <c r="U2726" s="17">
        <v>-2.4829443170886523E-2</v>
      </c>
      <c r="V2726" s="17">
        <v>1.1370201023142039E-2</v>
      </c>
      <c r="W2726" s="17">
        <v>-3.3208853967131979</v>
      </c>
      <c r="X2726" s="17">
        <v>-3.4486662704651136</v>
      </c>
      <c r="Y2726" s="17">
        <v>-0.11997300984866591</v>
      </c>
      <c r="Z2726" s="17">
        <v>13.809454632521884</v>
      </c>
      <c r="AA2726" s="17">
        <v>-0.5633510909737528</v>
      </c>
      <c r="AB2726" s="17">
        <v>0.32369340696996485</v>
      </c>
      <c r="AC2726" s="17">
        <v>7.3369676636982071</v>
      </c>
      <c r="AD2726" s="17">
        <v>-0.77772321683447332</v>
      </c>
      <c r="AE2726" s="17">
        <v>-0.17569219847227793</v>
      </c>
      <c r="AF2726" s="17">
        <v>21.294423504717777</v>
      </c>
      <c r="AG2726" s="17">
        <v>-36.91743692796765</v>
      </c>
      <c r="AH2726" s="17">
        <v>-0.20203629335486623</v>
      </c>
      <c r="AI2726" s="17">
        <v>-0.27471860154026467</v>
      </c>
      <c r="AJ2726" s="17">
        <v>0.33333333333333298</v>
      </c>
      <c r="AK2726" s="17">
        <v>0.27573477088951526</v>
      </c>
      <c r="AL2726" s="17">
        <v>0.36267372136374143</v>
      </c>
      <c r="AM2726" s="17">
        <v>0.33333333333333298</v>
      </c>
      <c r="AN2726" s="17">
        <v>-0.15914526860549344</v>
      </c>
      <c r="AO2726" s="17">
        <v>-0.23049420422623637</v>
      </c>
      <c r="AP2726" s="17">
        <v>0.33333333333333298</v>
      </c>
      <c r="AQ2726" s="17">
        <v>-0.71269542201379821</v>
      </c>
      <c r="AR2726" s="17">
        <v>2.9403315777322803</v>
      </c>
      <c r="AS2726" s="17">
        <v>-0.4944469523445974</v>
      </c>
      <c r="AT2726" s="17">
        <v>2.7573477088951512</v>
      </c>
      <c r="AU2726" s="17">
        <v>-0.999999999999999</v>
      </c>
      <c r="AV2726" s="17">
        <v>-0.999999999999999</v>
      </c>
      <c r="AW2726" s="17">
        <v>-0.999999999999999</v>
      </c>
      <c r="AX2726" s="17">
        <v>-0.999999999999999</v>
      </c>
      <c r="AY2726" s="17">
        <v>0.10187362998058398</v>
      </c>
      <c r="AZ2726" s="17">
        <v>-0.10482437522552551</v>
      </c>
      <c r="BA2726" s="17">
        <v>0.11140105832685646</v>
      </c>
      <c r="BB2726" s="17">
        <v>4.7173216838556561E-2</v>
      </c>
      <c r="BC2726" s="17">
        <v>-0.16003798169000463</v>
      </c>
      <c r="BD2726" s="17">
        <v>0.65520854483628743</v>
      </c>
      <c r="BE2726" s="17">
        <v>-3.443944250615834</v>
      </c>
      <c r="BF2726" s="17">
        <v>-0.999999999999999</v>
      </c>
      <c r="CU2726" t="e">
        <v>#N/A</v>
      </c>
      <c r="CV2726" t="e">
        <v>#N/A</v>
      </c>
    </row>
    <row r="2727" spans="1:100" x14ac:dyDescent="0.25">
      <c r="A2727">
        <v>6092</v>
      </c>
      <c r="B2727" t="s">
        <v>2418</v>
      </c>
      <c r="C2727" s="48">
        <v>2</v>
      </c>
      <c r="D2727" s="22">
        <v>1437.8648632812499</v>
      </c>
      <c r="E2727" s="17">
        <v>53.162481279770383</v>
      </c>
      <c r="F2727" s="17">
        <v>-52.429204790405727</v>
      </c>
      <c r="G2727" s="17">
        <v>9.1550392190805074E-2</v>
      </c>
      <c r="H2727" s="17">
        <v>3.3723158852792268</v>
      </c>
      <c r="I2727" s="17">
        <v>34.818451600989775</v>
      </c>
      <c r="J2727" s="17">
        <v>6.948240297695695</v>
      </c>
      <c r="K2727" s="17">
        <v>-1.0000000000000009</v>
      </c>
      <c r="L2727" s="17">
        <v>-1.0000000000000009</v>
      </c>
      <c r="M2727" s="17">
        <v>-1.0000000000000009</v>
      </c>
      <c r="N2727" s="17">
        <v>0.18059873032845519</v>
      </c>
      <c r="O2727" s="17">
        <v>-1.0000000000000009</v>
      </c>
      <c r="P2727" s="17">
        <v>-1.0000000000000009</v>
      </c>
      <c r="Q2727" s="17">
        <v>3.0579835124906412</v>
      </c>
      <c r="R2727" s="17">
        <v>-1.0000000000000009</v>
      </c>
      <c r="S2727" s="17">
        <v>-6.8740848711033253E-2</v>
      </c>
      <c r="T2727" s="17">
        <v>8.6535222991342975E-3</v>
      </c>
      <c r="U2727" s="17">
        <v>-0.2999178352590281</v>
      </c>
      <c r="V2727" s="17">
        <v>-0.5606763179272537</v>
      </c>
      <c r="W2727" s="17">
        <v>-0.17834297903991292</v>
      </c>
      <c r="X2727" s="17">
        <v>-2.9889152119083291</v>
      </c>
      <c r="Y2727" s="17">
        <v>-1.970213716270347E-2</v>
      </c>
      <c r="Z2727" s="17">
        <v>21.913977663033425</v>
      </c>
      <c r="AA2727" s="17">
        <v>-0.30386477142949475</v>
      </c>
      <c r="AB2727" s="17">
        <v>-0.15100976057410165</v>
      </c>
      <c r="AC2727" s="17">
        <v>3.4789153870171479</v>
      </c>
      <c r="AD2727" s="17">
        <v>-0.40998744902692486</v>
      </c>
      <c r="AE2727" s="17">
        <v>-0.39346026535696232</v>
      </c>
      <c r="AF2727" s="17">
        <v>29.907339178588572</v>
      </c>
      <c r="AG2727" s="17">
        <v>-39.790026335816464</v>
      </c>
      <c r="AH2727" s="17">
        <v>-6.2366642252802973E-2</v>
      </c>
      <c r="AI2727" s="17">
        <v>-3.20566839432328E-2</v>
      </c>
      <c r="AJ2727" s="17">
        <v>0.33333333333333298</v>
      </c>
      <c r="AK2727" s="17">
        <v>0.29633751529514962</v>
      </c>
      <c r="AL2727" s="17">
        <v>0.42455759187541842</v>
      </c>
      <c r="AM2727" s="17">
        <v>0.33333333333333298</v>
      </c>
      <c r="AN2727" s="17">
        <v>-9.7060590691199211E-3</v>
      </c>
      <c r="AO2727" s="17">
        <v>2.8343146524884455E-2</v>
      </c>
      <c r="AP2727" s="17">
        <v>0.33333333333333298</v>
      </c>
      <c r="AQ2727" s="17">
        <v>3.0171802891489738</v>
      </c>
      <c r="AR2727" s="17">
        <v>2.2444243630026963</v>
      </c>
      <c r="AS2727" s="17">
        <v>-0.83825825553171729</v>
      </c>
      <c r="AT2727" s="17">
        <v>2.9118283672040475</v>
      </c>
      <c r="AU2727" s="17">
        <v>-1.0000000000000009</v>
      </c>
      <c r="AV2727" s="17">
        <v>-1.0000000000000009</v>
      </c>
      <c r="AW2727" s="17">
        <v>-1.0000000000000009</v>
      </c>
      <c r="AX2727" s="17">
        <v>-1.0000000000000009</v>
      </c>
      <c r="AY2727" s="17">
        <v>-4.1532528456614821E-2</v>
      </c>
      <c r="AZ2727" s="17">
        <v>0.66943157243271467</v>
      </c>
      <c r="BA2727" s="17">
        <v>-7.9496007351796127E-2</v>
      </c>
      <c r="BB2727" s="17">
        <v>0.37005118442313156</v>
      </c>
      <c r="BC2727" s="17">
        <v>-4.5840712089742303E-2</v>
      </c>
      <c r="BD2727" s="17">
        <v>11.043850049312033</v>
      </c>
      <c r="BE2727" s="17">
        <v>-9.7948340014812452E-2</v>
      </c>
      <c r="BF2727" s="17">
        <v>-1.0000000000000009</v>
      </c>
      <c r="BG2727" s="22">
        <v>-25.075948937769226</v>
      </c>
    </row>
    <row r="2728" spans="1:100" x14ac:dyDescent="0.25">
      <c r="A2728">
        <v>6093</v>
      </c>
      <c r="B2728" t="s">
        <v>2419</v>
      </c>
      <c r="C2728" s="48">
        <v>2</v>
      </c>
      <c r="D2728" s="22">
        <v>1519.3750585937501</v>
      </c>
      <c r="E2728" s="17">
        <v>98.797648473180757</v>
      </c>
      <c r="F2728" s="17">
        <v>21.191437572938394</v>
      </c>
      <c r="G2728" s="17">
        <v>0.60325672415375053</v>
      </c>
      <c r="H2728" s="17">
        <v>8.0399703498958761</v>
      </c>
      <c r="I2728" s="17">
        <v>70.654352204647495</v>
      </c>
      <c r="J2728" s="17">
        <v>15.799108147477591</v>
      </c>
      <c r="K2728" s="17">
        <v>-0.99999999999999967</v>
      </c>
      <c r="L2728" s="17">
        <v>-0.99999999999999967</v>
      </c>
      <c r="M2728" s="17">
        <v>-0.99999999999999967</v>
      </c>
      <c r="N2728" s="17">
        <v>0.30811577958090708</v>
      </c>
      <c r="O2728" s="17">
        <v>-0.99999999999999967</v>
      </c>
      <c r="P2728" s="17">
        <v>-0.99999999999999967</v>
      </c>
      <c r="Q2728" s="17">
        <v>4.4278177472143216</v>
      </c>
      <c r="R2728" s="17">
        <v>-0.99999999999999967</v>
      </c>
      <c r="S2728" s="17">
        <v>1.717802121596592</v>
      </c>
      <c r="T2728" s="17">
        <v>0.20918155949585351</v>
      </c>
      <c r="U2728" s="17">
        <v>0.3009730264477537</v>
      </c>
      <c r="V2728" s="17">
        <v>0.22668499766719238</v>
      </c>
      <c r="W2728" s="17">
        <v>3.8114422997637596</v>
      </c>
      <c r="X2728" s="17">
        <v>1.9268658611794294</v>
      </c>
      <c r="Y2728" s="17">
        <v>0.16071114266372169</v>
      </c>
      <c r="Z2728" s="17">
        <v>38.478666374481399</v>
      </c>
      <c r="AA2728" s="17">
        <v>0.91610544270930894</v>
      </c>
      <c r="AB2728" s="17">
        <v>1.6074694713516127</v>
      </c>
      <c r="AC2728" s="17">
        <v>23.668077660080506</v>
      </c>
      <c r="AD2728" s="17">
        <v>1.1309886209017868</v>
      </c>
      <c r="AE2728" s="17">
        <v>0.89702603809507631</v>
      </c>
      <c r="AF2728" s="17">
        <v>62.604882111580551</v>
      </c>
      <c r="AG2728" s="17">
        <v>16.075380240892301</v>
      </c>
      <c r="AH2728" s="17">
        <v>0.32413773157640913</v>
      </c>
      <c r="AI2728" s="17">
        <v>0.42522637435777255</v>
      </c>
      <c r="AJ2728" s="17">
        <v>0.33333333333333298</v>
      </c>
      <c r="AK2728" s="17">
        <v>0.81226288239753131</v>
      </c>
      <c r="AL2728" s="17">
        <v>0.87517131954418936</v>
      </c>
      <c r="AM2728" s="17">
        <v>0.33333333333333298</v>
      </c>
      <c r="AN2728" s="17">
        <v>0.45539786645031205</v>
      </c>
      <c r="AO2728" s="17">
        <v>0.5365767679537492</v>
      </c>
      <c r="AP2728" s="17">
        <v>0.33333333333333298</v>
      </c>
      <c r="AQ2728" s="17">
        <v>8.8155753177939129</v>
      </c>
      <c r="AR2728" s="17">
        <v>2.2444243630026963</v>
      </c>
      <c r="AS2728" s="17">
        <v>6.542753595409172</v>
      </c>
      <c r="AT2728" s="17">
        <v>8.0758780634135334</v>
      </c>
      <c r="AU2728" s="17">
        <v>-0.99999999999999967</v>
      </c>
      <c r="AV2728" s="17">
        <v>-0.99999999999999967</v>
      </c>
      <c r="AW2728" s="17">
        <v>-0.99999999999999967</v>
      </c>
      <c r="AX2728" s="17">
        <v>-0.99999999999999967</v>
      </c>
      <c r="AY2728" s="17">
        <v>3.6197027473867723E-2</v>
      </c>
      <c r="AZ2728" s="17">
        <v>0.1333652592528965</v>
      </c>
      <c r="BA2728" s="17">
        <v>0.43584444672500527</v>
      </c>
      <c r="BB2728" s="17">
        <v>7.1513167575907366E-2</v>
      </c>
      <c r="BC2728" s="17">
        <v>0.23991275441646162</v>
      </c>
      <c r="BD2728" s="17">
        <v>3.0834940414236418</v>
      </c>
      <c r="BE2728" s="17">
        <v>7.5923089358285498</v>
      </c>
      <c r="BF2728" s="17">
        <v>-0.99999999999999967</v>
      </c>
      <c r="BG2728" s="22">
        <v>112.42867578574396</v>
      </c>
    </row>
    <row r="2729" spans="1:100" x14ac:dyDescent="0.25">
      <c r="A2729">
        <v>6094</v>
      </c>
      <c r="B2729" t="s">
        <v>2420</v>
      </c>
      <c r="C2729" s="48">
        <v>2</v>
      </c>
      <c r="D2729" s="22">
        <v>1449.058310546875</v>
      </c>
      <c r="E2729" s="17">
        <v>63.418680843224308</v>
      </c>
      <c r="F2729" s="17">
        <v>-35.883456270015564</v>
      </c>
      <c r="G2729" s="17">
        <v>0.20655297860080502</v>
      </c>
      <c r="H2729" s="17">
        <v>4.4213401055579187</v>
      </c>
      <c r="I2729" s="17">
        <v>42.872331333028633</v>
      </c>
      <c r="J2729" s="17">
        <v>8.9374138355594788</v>
      </c>
      <c r="K2729" s="17">
        <v>-1.0000000000000004</v>
      </c>
      <c r="L2729" s="17">
        <v>-1.0000000000000004</v>
      </c>
      <c r="M2729" s="17">
        <v>-1.0000000000000004</v>
      </c>
      <c r="N2729" s="17">
        <v>0.20925733695375925</v>
      </c>
      <c r="O2729" s="17">
        <v>-1.0000000000000004</v>
      </c>
      <c r="P2729" s="17">
        <v>-1.0000000000000004</v>
      </c>
      <c r="Q2729" s="17">
        <v>3.3658446236515518</v>
      </c>
      <c r="R2729" s="17">
        <v>-1.0000000000000004</v>
      </c>
      <c r="S2729" s="17">
        <v>0.3327727724509939</v>
      </c>
      <c r="T2729" s="17">
        <v>5.3720861678888787E-2</v>
      </c>
      <c r="U2729" s="17">
        <v>-0.1648716204089497</v>
      </c>
      <c r="V2729" s="17">
        <v>-0.38372211182003185</v>
      </c>
      <c r="W2729" s="17">
        <v>0.71833466128326928</v>
      </c>
      <c r="X2729" s="17">
        <v>-1.8841261907098299</v>
      </c>
      <c r="Y2729" s="17">
        <v>2.0844544609161714E-2</v>
      </c>
      <c r="Z2729" s="17">
        <v>25.636781009213223</v>
      </c>
      <c r="AA2729" s="17">
        <v>-2.9684599706930492E-2</v>
      </c>
      <c r="AB2729" s="17">
        <v>0.24419672249590152</v>
      </c>
      <c r="AC2729" s="17">
        <v>8.0162950007241935</v>
      </c>
      <c r="AD2729" s="17">
        <v>-6.3663351457321937E-2</v>
      </c>
      <c r="AE2729" s="17">
        <v>-0.10343207271303922</v>
      </c>
      <c r="AF2729" s="17">
        <v>37.255893948511542</v>
      </c>
      <c r="AG2729" s="17">
        <v>-27.234648679022175</v>
      </c>
      <c r="AH2729" s="17">
        <v>2.4497638825422163E-2</v>
      </c>
      <c r="AI2729" s="17">
        <v>7.0714634567436957E-2</v>
      </c>
      <c r="AJ2729" s="17">
        <v>0.33333333333333298</v>
      </c>
      <c r="AK2729" s="17">
        <v>0.41228830172317271</v>
      </c>
      <c r="AL2729" s="17">
        <v>0.52583002279290914</v>
      </c>
      <c r="AM2729" s="17">
        <v>0.33333333333333298</v>
      </c>
      <c r="AN2729" s="17">
        <v>9.4822947204837832E-2</v>
      </c>
      <c r="AO2729" s="17">
        <v>0.14256526439594613</v>
      </c>
      <c r="AP2729" s="17">
        <v>0.33333333333333298</v>
      </c>
      <c r="AQ2729" s="17">
        <v>4.3203309122085711</v>
      </c>
      <c r="AR2729" s="17">
        <v>2.2444243630026963</v>
      </c>
      <c r="AS2729" s="17">
        <v>0.82057494656070951</v>
      </c>
      <c r="AT2729" s="17">
        <v>4.0724141061682282</v>
      </c>
      <c r="AU2729" s="17">
        <v>-1.0000000000000004</v>
      </c>
      <c r="AV2729" s="17">
        <v>-1.0000000000000004</v>
      </c>
      <c r="AW2729" s="17">
        <v>-1.0000000000000004</v>
      </c>
      <c r="AX2729" s="17">
        <v>-1.0000000000000004</v>
      </c>
      <c r="AY2729" s="17">
        <v>-2.4063329007362057E-2</v>
      </c>
      <c r="AZ2729" s="17">
        <v>0.54895424265948001</v>
      </c>
      <c r="BA2729" s="17">
        <v>3.6323323773517269E-2</v>
      </c>
      <c r="BB2729" s="17">
        <v>0.30295675557868051</v>
      </c>
      <c r="BC2729" s="17">
        <v>1.8380474303973077E-2</v>
      </c>
      <c r="BD2729" s="17">
        <v>9.2548131106058715</v>
      </c>
      <c r="BE2729" s="17">
        <v>1.6303857094930003</v>
      </c>
      <c r="BF2729" s="17">
        <v>-1.0000000000000004</v>
      </c>
      <c r="BG2729" s="22">
        <v>-11.552811127224231</v>
      </c>
    </row>
    <row r="2730" spans="1:100" x14ac:dyDescent="0.25">
      <c r="A2730">
        <v>6096</v>
      </c>
      <c r="B2730" t="s">
        <v>2421</v>
      </c>
      <c r="C2730" s="48">
        <v>3</v>
      </c>
      <c r="D2730" s="22">
        <v>1364.7584858564487</v>
      </c>
      <c r="E2730" s="17">
        <v>17.073825122160478</v>
      </c>
      <c r="F2730" s="17">
        <v>-68.688925635137451</v>
      </c>
      <c r="G2730" s="17">
        <v>2.2065528685720474E-2</v>
      </c>
      <c r="H2730" s="17">
        <v>-0.9043008370218536</v>
      </c>
      <c r="I2730" s="17">
        <v>8.8812911092817188</v>
      </c>
      <c r="J2730" s="17">
        <v>10.167498820187852</v>
      </c>
      <c r="K2730" s="17">
        <v>-1.0000000000000013</v>
      </c>
      <c r="L2730" s="17">
        <v>-1.0000000000000013</v>
      </c>
      <c r="M2730" s="17">
        <v>-1.0000000000000013</v>
      </c>
      <c r="N2730" s="17">
        <v>-8.15803540371451E-2</v>
      </c>
      <c r="O2730" s="17">
        <v>-1.0000000000000013</v>
      </c>
      <c r="P2730" s="17">
        <v>-1.0000000000000013</v>
      </c>
      <c r="Q2730" s="17">
        <v>-0.7080001761310093</v>
      </c>
      <c r="R2730" s="17">
        <v>-1.0000000000000013</v>
      </c>
      <c r="S2730" s="17">
        <v>-4.9506580685459572E-2</v>
      </c>
      <c r="T2730" s="17">
        <v>-1.548214309914079E-2</v>
      </c>
      <c r="U2730" s="17">
        <v>-4.8643749759962121E-2</v>
      </c>
      <c r="V2730" s="17">
        <v>-5.9035003492065231E-2</v>
      </c>
      <c r="W2730" s="17">
        <v>-0.19630066089084347</v>
      </c>
      <c r="X2730" s="17">
        <v>-0.94874910157080239</v>
      </c>
      <c r="Y2730" s="17">
        <v>-0.14371171127289853</v>
      </c>
      <c r="Z2730" s="17">
        <v>22.272690958736199</v>
      </c>
      <c r="AA2730" s="17">
        <v>-0.43769272110363289</v>
      </c>
      <c r="AB2730" s="17">
        <v>0.44843496972806357</v>
      </c>
      <c r="AC2730" s="17">
        <v>-14.470864648452174</v>
      </c>
      <c r="AD2730" s="17">
        <v>-0.81213905933014185</v>
      </c>
      <c r="AE2730" s="17">
        <v>-0.30851736373599248</v>
      </c>
      <c r="AF2730" s="17">
        <v>7.9417439162761028</v>
      </c>
      <c r="AG2730" s="17">
        <v>-49.220241299420849</v>
      </c>
      <c r="AH2730" s="17">
        <v>-0.14722998916721533</v>
      </c>
      <c r="AI2730" s="17">
        <v>-0.3211099485000225</v>
      </c>
      <c r="AJ2730" s="17">
        <v>0.33333333333333298</v>
      </c>
      <c r="AK2730" s="17">
        <v>0.70481059971924531</v>
      </c>
      <c r="AL2730" s="17">
        <v>0.76503399613006451</v>
      </c>
      <c r="AM2730" s="17">
        <v>0.33333333333333298</v>
      </c>
      <c r="AN2730" s="17">
        <v>-0.25717936382261913</v>
      </c>
      <c r="AO2730" s="17">
        <v>-0.25601460902891721</v>
      </c>
      <c r="AP2730" s="17">
        <v>0.33333333333333298</v>
      </c>
      <c r="AQ2730" s="17">
        <v>0.93954719300562428</v>
      </c>
      <c r="AR2730" s="17">
        <v>1.0220435293222823</v>
      </c>
      <c r="AS2730" s="17">
        <v>2.0973492936731182</v>
      </c>
      <c r="AT2730" s="17">
        <v>7.0481059971924518</v>
      </c>
      <c r="AU2730" s="17">
        <v>-1.0000000000000013</v>
      </c>
      <c r="AV2730" s="17">
        <v>-1.0000000000000013</v>
      </c>
      <c r="AW2730" s="17">
        <v>-1.0000000000000013</v>
      </c>
      <c r="AX2730" s="17">
        <v>-1.0000000000000013</v>
      </c>
      <c r="AY2730" s="17">
        <v>3.8345684980371136E-2</v>
      </c>
      <c r="AZ2730" s="17">
        <v>1.5213784770059602</v>
      </c>
      <c r="BA2730" s="17">
        <v>-0.2620107001402241</v>
      </c>
      <c r="BB2730" s="17">
        <v>-0.12378196541011831</v>
      </c>
      <c r="BC2730" s="17">
        <v>8.9940752323320917E-3</v>
      </c>
      <c r="BD2730" s="17">
        <v>4.5123432497768432</v>
      </c>
      <c r="BE2730" s="17">
        <v>-1.0852016198928185</v>
      </c>
      <c r="BF2730" s="17">
        <v>-1.0000000000000013</v>
      </c>
      <c r="CU2730" t="e">
        <v>#N/A</v>
      </c>
      <c r="CV2730" t="e">
        <v>#N/A</v>
      </c>
    </row>
    <row r="2731" spans="1:100" x14ac:dyDescent="0.25">
      <c r="A2731">
        <v>6097</v>
      </c>
      <c r="B2731" t="s">
        <v>2422</v>
      </c>
      <c r="C2731" s="48">
        <v>3</v>
      </c>
      <c r="D2731" s="22">
        <v>1498.3411627080552</v>
      </c>
      <c r="E2731" s="17">
        <v>76.546175004165946</v>
      </c>
      <c r="F2731" s="17">
        <v>13.552345880145449</v>
      </c>
      <c r="G2731" s="17">
        <v>0.58939947359093303</v>
      </c>
      <c r="H2731" s="17">
        <v>6.0658626375041669</v>
      </c>
      <c r="I2731" s="17">
        <v>65.640839043662254</v>
      </c>
      <c r="J2731" s="17">
        <v>3.1927913702674728</v>
      </c>
      <c r="K2731" s="17">
        <v>-1.0000000000000011</v>
      </c>
      <c r="L2731" s="17">
        <v>-1.0000000000000011</v>
      </c>
      <c r="M2731" s="17">
        <v>-1.0000000000000011</v>
      </c>
      <c r="N2731" s="17">
        <v>0.45333570866968298</v>
      </c>
      <c r="O2731" s="17">
        <v>-1.0000000000000011</v>
      </c>
      <c r="P2731" s="17">
        <v>-1.0000000000000011</v>
      </c>
      <c r="Q2731" s="17">
        <v>3.7743683849972665</v>
      </c>
      <c r="R2731" s="17">
        <v>-1.0000000000000011</v>
      </c>
      <c r="S2731" s="17">
        <v>1.4616812255219651</v>
      </c>
      <c r="T2731" s="17">
        <v>0.17167944578702571</v>
      </c>
      <c r="U2731" s="17">
        <v>-0.31593409926851623</v>
      </c>
      <c r="V2731" s="17">
        <v>-0.28704513327204689</v>
      </c>
      <c r="W2731" s="17">
        <v>2.2914942525068982</v>
      </c>
      <c r="X2731" s="17">
        <v>-0.27841543405439062</v>
      </c>
      <c r="Y2731" s="17">
        <v>0.16737920500831843</v>
      </c>
      <c r="Z2731" s="17">
        <v>42.030525099048162</v>
      </c>
      <c r="AA2731" s="17">
        <v>0.85223236525133084</v>
      </c>
      <c r="AB2731" s="17">
        <v>2.6671416090436684</v>
      </c>
      <c r="AC2731" s="17">
        <v>14.737246272549282</v>
      </c>
      <c r="AD2731" s="17">
        <v>0.6441771778305132</v>
      </c>
      <c r="AE2731" s="17">
        <v>0.17771016307929166</v>
      </c>
      <c r="AF2731" s="17">
        <v>59.612623143720391</v>
      </c>
      <c r="AG2731" s="17">
        <v>13.514534719795085</v>
      </c>
      <c r="AH2731" s="17">
        <v>0.15208945042946584</v>
      </c>
      <c r="AI2731" s="17">
        <v>0.29621876602703423</v>
      </c>
      <c r="AJ2731" s="17">
        <v>0.33333333333333298</v>
      </c>
      <c r="AK2731" s="17">
        <v>0.39215177114295269</v>
      </c>
      <c r="AL2731" s="17">
        <v>0.63961057907047503</v>
      </c>
      <c r="AM2731" s="17">
        <v>0.33333333333333298</v>
      </c>
      <c r="AN2731" s="17">
        <v>0.11513581479299148</v>
      </c>
      <c r="AO2731" s="17">
        <v>0.26981383489085592</v>
      </c>
      <c r="AP2731" s="17">
        <v>0.33333333333333298</v>
      </c>
      <c r="AQ2731" s="17">
        <v>6.0282158999418254</v>
      </c>
      <c r="AR2731" s="17">
        <v>3.0309222044089768</v>
      </c>
      <c r="AS2731" s="17">
        <v>-4.0224387910277457</v>
      </c>
      <c r="AT2731" s="17">
        <v>4.184307956886248</v>
      </c>
      <c r="AU2731" s="17">
        <v>-1.0000000000000011</v>
      </c>
      <c r="AV2731" s="17">
        <v>-1.0000000000000011</v>
      </c>
      <c r="AW2731" s="17">
        <v>-1.0000000000000011</v>
      </c>
      <c r="AX2731" s="17">
        <v>-1.0000000000000011</v>
      </c>
      <c r="AY2731" s="17">
        <v>-4.9424338157580735E-3</v>
      </c>
      <c r="AZ2731" s="17">
        <v>-0.14283458683433414</v>
      </c>
      <c r="BA2731" s="17">
        <v>3.0536820794303435E-2</v>
      </c>
      <c r="BB2731" s="17">
        <v>0.31209479371292598</v>
      </c>
      <c r="BC2731" s="17">
        <v>5.9690934727920239E-2</v>
      </c>
      <c r="BD2731" s="17">
        <v>7.0881969086514793</v>
      </c>
      <c r="BE2731" s="17">
        <v>1.6449574721695228</v>
      </c>
      <c r="BF2731" s="17">
        <v>-1.0000000000000011</v>
      </c>
      <c r="CU2731" t="e">
        <v>#N/A</v>
      </c>
      <c r="CV2731" t="e">
        <v>#N/A</v>
      </c>
    </row>
    <row r="2732" spans="1:100" x14ac:dyDescent="0.25">
      <c r="A2732">
        <v>6098</v>
      </c>
      <c r="B2732" t="s">
        <v>2423</v>
      </c>
      <c r="C2732" s="48">
        <v>2</v>
      </c>
      <c r="D2732" s="22">
        <v>1545.2387207031252</v>
      </c>
      <c r="E2732" s="17">
        <v>116.93796981290922</v>
      </c>
      <c r="F2732" s="17">
        <v>50.456195255279745</v>
      </c>
      <c r="G2732" s="17">
        <v>0.80666383021387622</v>
      </c>
      <c r="H2732" s="17">
        <v>9.8953980189149302</v>
      </c>
      <c r="I2732" s="17">
        <v>84.899391555413558</v>
      </c>
      <c r="J2732" s="17">
        <v>19.317394521887966</v>
      </c>
      <c r="K2732" s="17">
        <v>-0.99999999999999922</v>
      </c>
      <c r="L2732" s="17">
        <v>-0.99999999999999922</v>
      </c>
      <c r="M2732" s="17">
        <v>-0.99999999999999922</v>
      </c>
      <c r="N2732" s="17">
        <v>0.35880476336242106</v>
      </c>
      <c r="O2732" s="17">
        <v>-0.99999999999999922</v>
      </c>
      <c r="P2732" s="17">
        <v>-0.99999999999999922</v>
      </c>
      <c r="Q2732" s="17">
        <v>4.9723371327735526</v>
      </c>
      <c r="R2732" s="17">
        <v>-0.99999999999999922</v>
      </c>
      <c r="S2732" s="17">
        <v>2.4279663559306117</v>
      </c>
      <c r="T2732" s="17">
        <v>0.28889295875416005</v>
      </c>
      <c r="U2732" s="17">
        <v>0.53983165219288609</v>
      </c>
      <c r="V2732" s="17">
        <v>0.53966702783749121</v>
      </c>
      <c r="W2732" s="17">
        <v>5.3974118816713652</v>
      </c>
      <c r="X2732" s="17">
        <v>3.8809257186492543</v>
      </c>
      <c r="Y2732" s="17">
        <v>0.23242677495526462</v>
      </c>
      <c r="Z2732" s="17">
        <v>45.06325441476865</v>
      </c>
      <c r="AA2732" s="17">
        <v>1.401052755723007</v>
      </c>
      <c r="AB2732" s="17">
        <v>2.3064781591290848</v>
      </c>
      <c r="AC2732" s="17">
        <v>31.693421133921788</v>
      </c>
      <c r="AD2732" s="17">
        <v>1.7435381699560339</v>
      </c>
      <c r="AE2732" s="17">
        <v>1.410004025661618</v>
      </c>
      <c r="AF2732" s="17">
        <v>75.602400742556242</v>
      </c>
      <c r="AG2732" s="17">
        <v>38.282298488414611</v>
      </c>
      <c r="AH2732" s="17">
        <v>0.47777611994380964</v>
      </c>
      <c r="AI2732" s="17">
        <v>0.60699982082367787</v>
      </c>
      <c r="AJ2732" s="17">
        <v>0.33333333333333298</v>
      </c>
      <c r="AK2732" s="17">
        <v>1.0173470865791256</v>
      </c>
      <c r="AL2732" s="17">
        <v>1.0542936570467623</v>
      </c>
      <c r="AM2732" s="17">
        <v>0.33333333333333298</v>
      </c>
      <c r="AN2732" s="17">
        <v>0.64028016631202767</v>
      </c>
      <c r="AO2732" s="17">
        <v>0.73860344552237622</v>
      </c>
      <c r="AP2732" s="17">
        <v>0.33333333333333298</v>
      </c>
      <c r="AQ2732" s="17">
        <v>11.120480844457386</v>
      </c>
      <c r="AR2732" s="17">
        <v>2.2444243630026963</v>
      </c>
      <c r="AS2732" s="17">
        <v>9.4767611826048999</v>
      </c>
      <c r="AT2732" s="17">
        <v>10.128626561223223</v>
      </c>
      <c r="AU2732" s="17">
        <v>-0.99999999999999922</v>
      </c>
      <c r="AV2732" s="17">
        <v>-0.99999999999999922</v>
      </c>
      <c r="AW2732" s="17">
        <v>-0.99999999999999922</v>
      </c>
      <c r="AX2732" s="17">
        <v>-0.99999999999999922</v>
      </c>
      <c r="AY2732" s="17">
        <v>6.7095109126496272E-2</v>
      </c>
      <c r="AZ2732" s="17">
        <v>-7.9725122103032897E-2</v>
      </c>
      <c r="BA2732" s="17">
        <v>0.64069614359058935</v>
      </c>
      <c r="BB2732" s="17">
        <v>-4.7157933918729272E-2</v>
      </c>
      <c r="BC2732" s="17">
        <v>0.35350190123375169</v>
      </c>
      <c r="BD2732" s="17">
        <v>-8.0807194720070363E-2</v>
      </c>
      <c r="BE2732" s="17">
        <v>10.649243899553792</v>
      </c>
      <c r="BF2732" s="17">
        <v>-0.99999999999999922</v>
      </c>
      <c r="BG2732" s="22">
        <v>604.95498436639241</v>
      </c>
    </row>
    <row r="2733" spans="1:100" x14ac:dyDescent="0.25">
      <c r="A2733">
        <v>6099</v>
      </c>
      <c r="B2733" t="s">
        <v>1927</v>
      </c>
      <c r="C2733" s="48">
        <v>2</v>
      </c>
      <c r="D2733" s="22">
        <v>1478.5020410156251</v>
      </c>
      <c r="E2733" s="17">
        <v>87.400479838011819</v>
      </c>
      <c r="F2733" s="17">
        <v>2.8050279759630445</v>
      </c>
      <c r="G2733" s="17">
        <v>0.47546047148860082</v>
      </c>
      <c r="H2733" s="17">
        <v>6.8742455736838854</v>
      </c>
      <c r="I2733" s="17">
        <v>61.704504368174227</v>
      </c>
      <c r="J2733" s="17">
        <v>13.588645478982636</v>
      </c>
      <c r="K2733" s="17">
        <v>-1</v>
      </c>
      <c r="L2733" s="17">
        <v>-1</v>
      </c>
      <c r="M2733" s="17">
        <v>-1</v>
      </c>
      <c r="N2733" s="17">
        <v>0.27626899554196976</v>
      </c>
      <c r="O2733" s="17">
        <v>-1</v>
      </c>
      <c r="P2733" s="17">
        <v>-1</v>
      </c>
      <c r="Q2733" s="17">
        <v>4.0857080818940261</v>
      </c>
      <c r="R2733" s="17">
        <v>-1</v>
      </c>
      <c r="S2733" s="17">
        <v>1.2716214070552025</v>
      </c>
      <c r="T2733" s="17">
        <v>0.15910062418725113</v>
      </c>
      <c r="U2733" s="17">
        <v>0.1509033564237755</v>
      </c>
      <c r="V2733" s="17">
        <v>3.0045207730492993E-2</v>
      </c>
      <c r="W2733" s="17">
        <v>2.8150121684152745</v>
      </c>
      <c r="X2733" s="17">
        <v>0.69917263007754049</v>
      </c>
      <c r="Y2733" s="17">
        <v>0.11565377351919491</v>
      </c>
      <c r="Z2733" s="17">
        <v>34.341713181490519</v>
      </c>
      <c r="AA2733" s="17">
        <v>0.61142361254323374</v>
      </c>
      <c r="AB2733" s="17">
        <v>1.1682975436415792</v>
      </c>
      <c r="AC2733" s="17">
        <v>18.625929221055621</v>
      </c>
      <c r="AD2733" s="17">
        <v>0.74613708617850805</v>
      </c>
      <c r="AE2733" s="17">
        <v>0.57473314587263991</v>
      </c>
      <c r="AF2733" s="17">
        <v>54.438824360908015</v>
      </c>
      <c r="AG2733" s="17">
        <v>2.123257376336106</v>
      </c>
      <c r="AH2733" s="17">
        <v>0.22761007981844672</v>
      </c>
      <c r="AI2733" s="17">
        <v>0.31102207863614079</v>
      </c>
      <c r="AJ2733" s="17">
        <v>0.33333333333333298</v>
      </c>
      <c r="AK2733" s="17">
        <v>0.68341294552524223</v>
      </c>
      <c r="AL2733" s="17">
        <v>0.76263265781875011</v>
      </c>
      <c r="AM2733" s="17">
        <v>0.33333333333333298</v>
      </c>
      <c r="AN2733" s="17">
        <v>0.33924034587943414</v>
      </c>
      <c r="AO2733" s="17">
        <v>0.40964780843141402</v>
      </c>
      <c r="AP2733" s="17">
        <v>0.33333333333333298</v>
      </c>
      <c r="AQ2733" s="17">
        <v>7.3674533973742999</v>
      </c>
      <c r="AR2733" s="17">
        <v>2.2444243630026963</v>
      </c>
      <c r="AS2733" s="17">
        <v>4.6993805579701666</v>
      </c>
      <c r="AT2733" s="17">
        <v>6.78618090992987</v>
      </c>
      <c r="AU2733" s="17">
        <v>-1</v>
      </c>
      <c r="AV2733" s="17">
        <v>-1</v>
      </c>
      <c r="AW2733" s="17">
        <v>-1</v>
      </c>
      <c r="AX2733" s="17">
        <v>-1</v>
      </c>
      <c r="AY2733" s="17">
        <v>1.6784436015137912E-2</v>
      </c>
      <c r="AZ2733" s="17">
        <v>0.26724530279584841</v>
      </c>
      <c r="BA2733" s="17">
        <v>0.30714058913322351</v>
      </c>
      <c r="BB2733" s="17">
        <v>0.14607163489994146</v>
      </c>
      <c r="BC2733" s="17">
        <v>0.16854716848461962</v>
      </c>
      <c r="BD2733" s="17">
        <v>5.0715555605887293</v>
      </c>
      <c r="BE2733" s="17">
        <v>5.6717033062018052</v>
      </c>
      <c r="BF2733" s="17">
        <v>-1</v>
      </c>
      <c r="BG2733" s="22">
        <v>84.143431344994269</v>
      </c>
    </row>
    <row r="2734" spans="1:100" x14ac:dyDescent="0.25">
      <c r="A2734">
        <v>6100</v>
      </c>
      <c r="B2734" t="s">
        <v>2424</v>
      </c>
      <c r="C2734" s="48">
        <v>3</v>
      </c>
      <c r="D2734" s="22">
        <v>1583.5375869436962</v>
      </c>
      <c r="E2734" s="17">
        <v>130.63754404211502</v>
      </c>
      <c r="F2734" s="17">
        <v>109.73507625129166</v>
      </c>
      <c r="G2734" s="17">
        <v>1.3220439958427528</v>
      </c>
      <c r="H2734" s="17">
        <v>6.7992814791463099</v>
      </c>
      <c r="I2734" s="17">
        <v>116.08577454236533</v>
      </c>
      <c r="J2734" s="17">
        <v>12.323950373333133</v>
      </c>
      <c r="K2734" s="17">
        <v>-1.0000000000000002</v>
      </c>
      <c r="L2734" s="17">
        <v>-1.0000000000000002</v>
      </c>
      <c r="M2734" s="17">
        <v>-1.0000000000000002</v>
      </c>
      <c r="N2734" s="17">
        <v>0.52191935362383379</v>
      </c>
      <c r="O2734" s="17">
        <v>-1.0000000000000002</v>
      </c>
      <c r="P2734" s="17">
        <v>-1.0000000000000002</v>
      </c>
      <c r="Q2734" s="17">
        <v>5.3476385747585526</v>
      </c>
      <c r="R2734" s="17">
        <v>-1.0000000000000002</v>
      </c>
      <c r="S2734" s="17">
        <v>0.2339804327368675</v>
      </c>
      <c r="T2734" s="17">
        <v>2.2090524198812519E-2</v>
      </c>
      <c r="U2734" s="17">
        <v>0.4918410194570127</v>
      </c>
      <c r="V2734" s="17">
        <v>0.81614664592998709</v>
      </c>
      <c r="W2734" s="17">
        <v>1.4516429043877608</v>
      </c>
      <c r="X2734" s="17">
        <v>2.1285658891498471</v>
      </c>
      <c r="Y2734" s="17">
        <v>7.8443110076312925E-2</v>
      </c>
      <c r="Z2734" s="17">
        <v>36.823047591123192</v>
      </c>
      <c r="AA2734" s="17">
        <v>1.2117230279853437</v>
      </c>
      <c r="AB2734" s="17">
        <v>-0.32110926873709766</v>
      </c>
      <c r="AC2734" s="17">
        <v>63.025388594189323</v>
      </c>
      <c r="AD2734" s="17">
        <v>1.9969467856592453</v>
      </c>
      <c r="AE2734" s="17">
        <v>2.3865051811923474</v>
      </c>
      <c r="AF2734" s="17">
        <v>101.91383209776775</v>
      </c>
      <c r="AG2734" s="17">
        <v>100.57783923658668</v>
      </c>
      <c r="AH2734" s="17">
        <v>0.45874967461541799</v>
      </c>
      <c r="AI2734" s="17">
        <v>0.5333513913594391</v>
      </c>
      <c r="AJ2734" s="17">
        <v>0.33333333333333298</v>
      </c>
      <c r="AK2734" s="17">
        <v>1.0092720389283745</v>
      </c>
      <c r="AL2734" s="17">
        <v>1.0297261486159188</v>
      </c>
      <c r="AM2734" s="17">
        <v>0.33333333333333298</v>
      </c>
      <c r="AN2734" s="17">
        <v>0.9370205734271575</v>
      </c>
      <c r="AO2734" s="17">
        <v>1.2713109489441554</v>
      </c>
      <c r="AP2734" s="17">
        <v>0.33333333333333298</v>
      </c>
      <c r="AQ2734" s="17">
        <v>14.171942444597565</v>
      </c>
      <c r="AR2734" s="17">
        <v>2.7584171652437379</v>
      </c>
      <c r="AS2734" s="17">
        <v>-0.73075113899083022</v>
      </c>
      <c r="AT2734" s="17">
        <v>10.296284347080222</v>
      </c>
      <c r="AU2734" s="17">
        <v>-1.0000000000000002</v>
      </c>
      <c r="AV2734" s="17">
        <v>-1.0000000000000002</v>
      </c>
      <c r="AW2734" s="17">
        <v>-1.0000000000000002</v>
      </c>
      <c r="AX2734" s="17">
        <v>-1.0000000000000002</v>
      </c>
      <c r="AY2734" s="17">
        <v>6.7475585923356174E-2</v>
      </c>
      <c r="AZ2734" s="17">
        <v>0.15711484065915526</v>
      </c>
      <c r="BA2734" s="17">
        <v>-0.49842698290121429</v>
      </c>
      <c r="BB2734" s="17">
        <v>5.0158535142179952E-2</v>
      </c>
      <c r="BC2734" s="17">
        <v>-8.3391138873106424E-2</v>
      </c>
      <c r="BD2734" s="17">
        <v>2.0395375818502752</v>
      </c>
      <c r="BE2734" s="17">
        <v>-4.5769133863337323</v>
      </c>
      <c r="BF2734" s="17">
        <v>-1.0000000000000002</v>
      </c>
      <c r="CU2734" t="e">
        <v>#N/A</v>
      </c>
      <c r="CV2734" t="e">
        <v>#N/A</v>
      </c>
    </row>
    <row r="2735" spans="1:100" x14ac:dyDescent="0.25">
      <c r="A2735">
        <v>6101</v>
      </c>
      <c r="B2735" t="s">
        <v>2425</v>
      </c>
      <c r="C2735" s="48">
        <v>3</v>
      </c>
      <c r="D2735" s="22">
        <v>1511.0599705510317</v>
      </c>
      <c r="E2735" s="17">
        <v>70.763373280151654</v>
      </c>
      <c r="F2735" s="17">
        <v>-23.356463940412894</v>
      </c>
      <c r="G2735" s="17">
        <v>0.51284338608273183</v>
      </c>
      <c r="H2735" s="17">
        <v>6.5705773778386023</v>
      </c>
      <c r="I2735" s="17">
        <v>50.381053801399965</v>
      </c>
      <c r="J2735" s="17">
        <v>15.456397038202116</v>
      </c>
      <c r="K2735" s="17">
        <v>-0.99999999999999967</v>
      </c>
      <c r="L2735" s="17">
        <v>-0.99999999999999967</v>
      </c>
      <c r="M2735" s="17">
        <v>-0.99999999999999967</v>
      </c>
      <c r="N2735" s="17">
        <v>0.44311820882890673</v>
      </c>
      <c r="O2735" s="17">
        <v>-0.99999999999999967</v>
      </c>
      <c r="P2735" s="17">
        <v>-0.99999999999999967</v>
      </c>
      <c r="Q2735" s="17">
        <v>5.9697654777496618</v>
      </c>
      <c r="R2735" s="17">
        <v>-0.99999999999999967</v>
      </c>
      <c r="S2735" s="17">
        <v>0.31056640270534452</v>
      </c>
      <c r="T2735" s="17">
        <v>0.10275467949545093</v>
      </c>
      <c r="U2735" s="17">
        <v>-1.0160452660871703E-2</v>
      </c>
      <c r="V2735" s="17">
        <v>-4.4947334898153654E-2</v>
      </c>
      <c r="W2735" s="17">
        <v>0.60081190008894547</v>
      </c>
      <c r="X2735" s="17">
        <v>-2.6510563618845278</v>
      </c>
      <c r="Y2735" s="17">
        <v>0.17125219281082366</v>
      </c>
      <c r="Z2735" s="17">
        <v>28.517838203144059</v>
      </c>
      <c r="AA2735" s="17">
        <v>-0.21548834815901463</v>
      </c>
      <c r="AB2735" s="17">
        <v>1.1108339420432642</v>
      </c>
      <c r="AC2735" s="17">
        <v>17.337840725438745</v>
      </c>
      <c r="AD2735" s="17">
        <v>-0.54615205863466232</v>
      </c>
      <c r="AE2735" s="17">
        <v>3.1592018425081345E-2</v>
      </c>
      <c r="AF2735" s="17">
        <v>46.99810488905112</v>
      </c>
      <c r="AG2735" s="17">
        <v>-18.384085261038891</v>
      </c>
      <c r="AH2735" s="17">
        <v>-0.11936871787654277</v>
      </c>
      <c r="AI2735" s="17">
        <v>2.4688558912787421E-2</v>
      </c>
      <c r="AJ2735" s="17">
        <v>0.33333333333333298</v>
      </c>
      <c r="AK2735" s="17">
        <v>0.90098338842790548</v>
      </c>
      <c r="AL2735" s="17">
        <v>0.85558270582977647</v>
      </c>
      <c r="AM2735" s="17">
        <v>0.33333333333333298</v>
      </c>
      <c r="AN2735" s="17">
        <v>1.0425320142451863E-2</v>
      </c>
      <c r="AO2735" s="17">
        <v>-0.20368148227280261</v>
      </c>
      <c r="AP2735" s="17">
        <v>0.33333333333333298</v>
      </c>
      <c r="AQ2735" s="17">
        <v>3.3829489123488061</v>
      </c>
      <c r="AR2735" s="17">
        <v>3.1345243028681247</v>
      </c>
      <c r="AS2735" s="17">
        <v>2.8562743355910767</v>
      </c>
      <c r="AT2735" s="17">
        <v>9.4655983997429196</v>
      </c>
      <c r="AU2735" s="17">
        <v>-0.99999999999999967</v>
      </c>
      <c r="AV2735" s="17">
        <v>-0.99999999999999967</v>
      </c>
      <c r="AW2735" s="17">
        <v>-0.99999999999999967</v>
      </c>
      <c r="AX2735" s="17">
        <v>-0.99999999999999967</v>
      </c>
      <c r="AY2735" s="17">
        <v>0.13936767899104238</v>
      </c>
      <c r="AZ2735" s="17">
        <v>-6.6420556578789813E-3</v>
      </c>
      <c r="BA2735" s="17">
        <v>-0.54805359512559648</v>
      </c>
      <c r="BB2735" s="17">
        <v>0.21449407736725942</v>
      </c>
      <c r="BC2735" s="17">
        <v>4.3824521533559521E-2</v>
      </c>
      <c r="BD2735" s="17">
        <v>5.3291416558920908</v>
      </c>
      <c r="BE2735" s="17">
        <v>-1.6446549372889936</v>
      </c>
      <c r="BF2735" s="17">
        <v>-0.99999999999999967</v>
      </c>
      <c r="CU2735" t="e">
        <v>#N/A</v>
      </c>
      <c r="CV2735" t="e">
        <v>#N/A</v>
      </c>
    </row>
    <row r="2736" spans="1:100" x14ac:dyDescent="0.25">
      <c r="A2736">
        <v>6102</v>
      </c>
      <c r="B2736" t="s">
        <v>1372</v>
      </c>
      <c r="C2736" s="48">
        <v>2</v>
      </c>
      <c r="D2736" s="22">
        <v>1478.0601367187501</v>
      </c>
      <c r="E2736" s="17">
        <v>107.6952212165797</v>
      </c>
      <c r="F2736" s="17">
        <v>35.545390042695068</v>
      </c>
      <c r="G2736" s="17">
        <v>0.70302505178147512</v>
      </c>
      <c r="H2736" s="17">
        <v>8.9500315525635958</v>
      </c>
      <c r="I2736" s="17">
        <v>77.641343861649673</v>
      </c>
      <c r="J2736" s="17">
        <v>17.524778181771161</v>
      </c>
      <c r="K2736" s="17">
        <v>-0.99999999999999944</v>
      </c>
      <c r="L2736" s="17">
        <v>-0.99999999999999944</v>
      </c>
      <c r="M2736" s="17">
        <v>-0.99999999999999944</v>
      </c>
      <c r="N2736" s="17">
        <v>0.33297801393930576</v>
      </c>
      <c r="O2736" s="17">
        <v>-0.99999999999999944</v>
      </c>
      <c r="P2736" s="17">
        <v>-0.99999999999999944</v>
      </c>
      <c r="Q2736" s="17">
        <v>4.6948968552670287</v>
      </c>
      <c r="R2736" s="17">
        <v>-0.99999999999999944</v>
      </c>
      <c r="S2736" s="17">
        <v>2.066127700642908</v>
      </c>
      <c r="T2736" s="17">
        <v>0.24827888087712488</v>
      </c>
      <c r="U2736" s="17">
        <v>0.4181298263827779</v>
      </c>
      <c r="V2736" s="17">
        <v>0.38019828602984496</v>
      </c>
      <c r="W2736" s="17">
        <v>4.5893380966224573</v>
      </c>
      <c r="X2736" s="17">
        <v>2.8853047664879163</v>
      </c>
      <c r="Y2736" s="17">
        <v>0.19588665268930125</v>
      </c>
      <c r="Z2736" s="17">
        <v>41.708314293973402</v>
      </c>
      <c r="AA2736" s="17">
        <v>1.1539652861733511</v>
      </c>
      <c r="AB2736" s="17">
        <v>1.9503234115487378</v>
      </c>
      <c r="AC2736" s="17">
        <v>27.604395876940366</v>
      </c>
      <c r="AD2736" s="17">
        <v>1.4314355683166644</v>
      </c>
      <c r="AE2736" s="17">
        <v>1.1486345335928756</v>
      </c>
      <c r="AF2736" s="17">
        <v>68.979982383344549</v>
      </c>
      <c r="AG2736" s="17">
        <v>26.967561631379219</v>
      </c>
      <c r="AH2736" s="17">
        <v>0.39949520243243453</v>
      </c>
      <c r="AI2736" s="17">
        <v>0.51438369591010047</v>
      </c>
      <c r="AJ2736" s="17">
        <v>0.33333333333333298</v>
      </c>
      <c r="AK2736" s="17">
        <v>0.91285380309040209</v>
      </c>
      <c r="AL2736" s="17">
        <v>0.96302830939840844</v>
      </c>
      <c r="AM2736" s="17">
        <v>0.33333333333333298</v>
      </c>
      <c r="AN2736" s="17">
        <v>0.5460800369135137</v>
      </c>
      <c r="AO2736" s="17">
        <v>0.63566801480158308</v>
      </c>
      <c r="AP2736" s="17">
        <v>0.33333333333333298</v>
      </c>
      <c r="AQ2736" s="17">
        <v>9.9460990944172369</v>
      </c>
      <c r="AR2736" s="17">
        <v>2.2444243630026963</v>
      </c>
      <c r="AS2736" s="17">
        <v>7.9818430937625227</v>
      </c>
      <c r="AT2736" s="17">
        <v>9.0827223602212328</v>
      </c>
      <c r="AU2736" s="17">
        <v>-0.99999999999999944</v>
      </c>
      <c r="AV2736" s="17">
        <v>-0.99999999999999944</v>
      </c>
      <c r="AW2736" s="17">
        <v>-0.99999999999999944</v>
      </c>
      <c r="AX2736" s="17">
        <v>-0.99999999999999944</v>
      </c>
      <c r="AY2736" s="17">
        <v>5.1352102402648328E-2</v>
      </c>
      <c r="AZ2736" s="17">
        <v>2.8847421143784857E-2</v>
      </c>
      <c r="BA2736" s="17">
        <v>0.53632132584612935</v>
      </c>
      <c r="BB2736" s="17">
        <v>1.3306659636306922E-2</v>
      </c>
      <c r="BC2736" s="17">
        <v>0.29562663498890962</v>
      </c>
      <c r="BD2736" s="17">
        <v>1.5314487439152953</v>
      </c>
      <c r="BE2736" s="17">
        <v>9.0916925852249229</v>
      </c>
      <c r="BF2736" s="17">
        <v>-0.99999999999999944</v>
      </c>
      <c r="BG2736" s="22">
        <v>46.66834352733531</v>
      </c>
    </row>
    <row r="2737" spans="1:100" x14ac:dyDescent="0.25">
      <c r="A2737">
        <v>6103</v>
      </c>
      <c r="B2737" t="s">
        <v>2426</v>
      </c>
      <c r="C2737" s="48">
        <v>2</v>
      </c>
      <c r="D2737" s="22">
        <v>1479.9433398437502</v>
      </c>
      <c r="E2737" s="17">
        <v>46.691844267916579</v>
      </c>
      <c r="F2737" s="17">
        <v>-62.867918672919878</v>
      </c>
      <c r="G2737" s="17">
        <v>1.8995252494121817E-2</v>
      </c>
      <c r="H2737" s="17">
        <v>2.7104864323643625</v>
      </c>
      <c r="I2737" s="17">
        <v>29.737258322648401</v>
      </c>
      <c r="J2737" s="17">
        <v>5.6932705754834032</v>
      </c>
      <c r="K2737" s="17">
        <v>-1.0000000000000009</v>
      </c>
      <c r="L2737" s="17">
        <v>-1.0000000000000009</v>
      </c>
      <c r="M2737" s="17">
        <v>-1.0000000000000009</v>
      </c>
      <c r="N2737" s="17">
        <v>0.16251801343224437</v>
      </c>
      <c r="O2737" s="17">
        <v>-1.0000000000000009</v>
      </c>
      <c r="P2737" s="17">
        <v>-1.0000000000000009</v>
      </c>
      <c r="Q2737" s="17">
        <v>2.8637539162290242</v>
      </c>
      <c r="R2737" s="17">
        <v>-1.0000000000000009</v>
      </c>
      <c r="S2737" s="17">
        <v>-0.32205581999066091</v>
      </c>
      <c r="T2737" s="17">
        <v>-1.9779465223410619E-2</v>
      </c>
      <c r="U2737" s="17">
        <v>-0.38511850152077182</v>
      </c>
      <c r="V2737" s="17">
        <v>-0.67231673876311726</v>
      </c>
      <c r="W2737" s="17">
        <v>-0.74405696415497902</v>
      </c>
      <c r="X2737" s="17">
        <v>-3.6859266815690588</v>
      </c>
      <c r="Y2737" s="17">
        <v>-4.5283041488685061E-2</v>
      </c>
      <c r="Z2737" s="17">
        <v>19.565260775202905</v>
      </c>
      <c r="AA2737" s="17">
        <v>-0.47684506067681087</v>
      </c>
      <c r="AB2737" s="17">
        <v>-0.40034555799652916</v>
      </c>
      <c r="AC2737" s="17">
        <v>0.61628227583025463</v>
      </c>
      <c r="AD2737" s="17">
        <v>-0.62848334606620537</v>
      </c>
      <c r="AE2737" s="17">
        <v>-0.57643907209644851</v>
      </c>
      <c r="AF2737" s="17">
        <v>25.271135467485529</v>
      </c>
      <c r="AG2737" s="17">
        <v>-47.711214965310745</v>
      </c>
      <c r="AH2737" s="17">
        <v>-0.1171693231752432</v>
      </c>
      <c r="AI2737" s="17">
        <v>-9.6895115878756655E-2</v>
      </c>
      <c r="AJ2737" s="17">
        <v>0.33333333333333298</v>
      </c>
      <c r="AK2737" s="17">
        <v>0.22318415614170733</v>
      </c>
      <c r="AL2737" s="17">
        <v>0.36066480822579494</v>
      </c>
      <c r="AM2737" s="17">
        <v>0.33333333333333298</v>
      </c>
      <c r="AN2737" s="17">
        <v>-7.5653416335712764E-2</v>
      </c>
      <c r="AO2737" s="17">
        <v>-4.3719595516761411E-2</v>
      </c>
      <c r="AP2737" s="17">
        <v>0.33333333333333298</v>
      </c>
      <c r="AQ2737" s="17">
        <v>2.1950224711949993</v>
      </c>
      <c r="AR2737" s="17">
        <v>2.2444243630026963</v>
      </c>
      <c r="AS2737" s="17">
        <v>-1.8848162371254853</v>
      </c>
      <c r="AT2737" s="17">
        <v>2.1796147444571909</v>
      </c>
      <c r="AU2737" s="17">
        <v>-1.0000000000000009</v>
      </c>
      <c r="AV2737" s="17">
        <v>-1.0000000000000009</v>
      </c>
      <c r="AW2737" s="17">
        <v>-1.0000000000000009</v>
      </c>
      <c r="AX2737" s="17">
        <v>-1.0000000000000009</v>
      </c>
      <c r="AY2737" s="17">
        <v>-5.2553847593829854E-2</v>
      </c>
      <c r="AZ2737" s="17">
        <v>0.74544072809480277</v>
      </c>
      <c r="BA2737" s="17">
        <v>-0.1525664313456937</v>
      </c>
      <c r="BB2737" s="17">
        <v>0.41238106420794862</v>
      </c>
      <c r="BC2737" s="17">
        <v>-8.6357863014250469E-2</v>
      </c>
      <c r="BD2737" s="17">
        <v>12.172553577314297</v>
      </c>
      <c r="BE2737" s="17">
        <v>-1.188354411035748</v>
      </c>
      <c r="BF2737" s="17">
        <v>-1.0000000000000009</v>
      </c>
      <c r="BG2737" s="22">
        <v>54.70633323654738</v>
      </c>
    </row>
    <row r="2738" spans="1:100" x14ac:dyDescent="0.25">
      <c r="A2738">
        <v>6104</v>
      </c>
      <c r="B2738" t="s">
        <v>2427</v>
      </c>
      <c r="C2738" s="48">
        <v>2</v>
      </c>
      <c r="D2738" s="22">
        <v>1500.60599609375</v>
      </c>
      <c r="E2738" s="17">
        <v>94.732521384709884</v>
      </c>
      <c r="F2738" s="17">
        <v>14.633397229326572</v>
      </c>
      <c r="G2738" s="17">
        <v>0.5576745251757439</v>
      </c>
      <c r="H2738" s="17">
        <v>7.6241811730245139</v>
      </c>
      <c r="I2738" s="17">
        <v>67.462132273332898</v>
      </c>
      <c r="J2738" s="17">
        <v>15.010683236046136</v>
      </c>
      <c r="K2738" s="17">
        <v>-0.99999999999999978</v>
      </c>
      <c r="L2738" s="17">
        <v>-0.99999999999999978</v>
      </c>
      <c r="M2738" s="17">
        <v>-0.99999999999999978</v>
      </c>
      <c r="N2738" s="17">
        <v>0.29675671062075504</v>
      </c>
      <c r="O2738" s="17">
        <v>-0.99999999999999978</v>
      </c>
      <c r="P2738" s="17">
        <v>-0.99999999999999978</v>
      </c>
      <c r="Q2738" s="17">
        <v>4.3057945226539864</v>
      </c>
      <c r="R2738" s="17">
        <v>-0.99999999999999978</v>
      </c>
      <c r="S2738" s="17">
        <v>1.5586589723552451</v>
      </c>
      <c r="T2738" s="17">
        <v>0.19131875749161353</v>
      </c>
      <c r="U2738" s="17">
        <v>0.24744637432032246</v>
      </c>
      <c r="V2738" s="17">
        <v>0.15654777654402272</v>
      </c>
      <c r="W2738" s="17">
        <v>3.456036913709009</v>
      </c>
      <c r="X2738" s="17">
        <v>1.4889738574861247</v>
      </c>
      <c r="Y2738" s="17">
        <v>0.14464013961832961</v>
      </c>
      <c r="Z2738" s="17">
        <v>37.003103361693356</v>
      </c>
      <c r="AA2738" s="17">
        <v>0.80743192906566053</v>
      </c>
      <c r="AB2738" s="17">
        <v>1.4508262069603981</v>
      </c>
      <c r="AC2738" s="17">
        <v>21.869650799893282</v>
      </c>
      <c r="AD2738" s="17">
        <v>0.99372028269227708</v>
      </c>
      <c r="AE2738" s="17">
        <v>0.78207103404677247</v>
      </c>
      <c r="AF2738" s="17">
        <v>59.692223395112912</v>
      </c>
      <c r="AG2738" s="17">
        <v>11.098955445056115</v>
      </c>
      <c r="AH2738" s="17">
        <v>0.28970837596110904</v>
      </c>
      <c r="AI2738" s="17">
        <v>0.38449213666954857</v>
      </c>
      <c r="AJ2738" s="17">
        <v>0.33333333333333298</v>
      </c>
      <c r="AK2738" s="17">
        <v>0.7663048567251719</v>
      </c>
      <c r="AL2738" s="17">
        <v>0.83503117799458937</v>
      </c>
      <c r="AM2738" s="17">
        <v>0.33333333333333298</v>
      </c>
      <c r="AN2738" s="17">
        <v>0.41396695509701276</v>
      </c>
      <c r="AO2738" s="17">
        <v>0.49130391395091649</v>
      </c>
      <c r="AP2738" s="17">
        <v>0.33333333333333298</v>
      </c>
      <c r="AQ2738" s="17">
        <v>8.2990610996975906</v>
      </c>
      <c r="AR2738" s="17">
        <v>2.2444243630026963</v>
      </c>
      <c r="AS2738" s="17">
        <v>5.8852617297955643</v>
      </c>
      <c r="AT2738" s="17">
        <v>7.6158705824000261</v>
      </c>
      <c r="AU2738" s="17">
        <v>-0.99999999999999978</v>
      </c>
      <c r="AV2738" s="17">
        <v>-0.99999999999999978</v>
      </c>
      <c r="AW2738" s="17">
        <v>-0.99999999999999978</v>
      </c>
      <c r="AX2738" s="17">
        <v>-0.99999999999999978</v>
      </c>
      <c r="AY2738" s="17">
        <v>2.9272969936209734E-2</v>
      </c>
      <c r="AZ2738" s="17">
        <v>0.18111741674337356</v>
      </c>
      <c r="BA2738" s="17">
        <v>0.38993852441789945</v>
      </c>
      <c r="BB2738" s="17">
        <v>9.8106583440487866E-2</v>
      </c>
      <c r="BC2738" s="17">
        <v>0.21445817127895186</v>
      </c>
      <c r="BD2738" s="17">
        <v>3.7925932040144517</v>
      </c>
      <c r="BE2738" s="17">
        <v>6.9072698510182029</v>
      </c>
      <c r="BF2738" s="17">
        <v>-0.99999999999999978</v>
      </c>
      <c r="BG2738" s="22">
        <v>324.75413972391539</v>
      </c>
    </row>
    <row r="2739" spans="1:100" x14ac:dyDescent="0.25">
      <c r="A2739">
        <v>6106</v>
      </c>
      <c r="B2739" t="s">
        <v>2428</v>
      </c>
      <c r="C2739" s="48">
        <v>3</v>
      </c>
      <c r="D2739" s="22">
        <v>1540.941561458759</v>
      </c>
      <c r="E2739" s="17">
        <v>123.84007550945395</v>
      </c>
      <c r="F2739" s="17">
        <v>55.825725535493198</v>
      </c>
      <c r="G2739" s="17">
        <v>0.84601708734029579</v>
      </c>
      <c r="H2739" s="17">
        <v>6.734036604260706</v>
      </c>
      <c r="I2739" s="17">
        <v>81.61600091042061</v>
      </c>
      <c r="J2739" s="17">
        <v>26.759617862455837</v>
      </c>
      <c r="K2739" s="17">
        <v>-1.0000000000000002</v>
      </c>
      <c r="L2739" s="17">
        <v>-1.0000000000000002</v>
      </c>
      <c r="M2739" s="17">
        <v>-1.0000000000000002</v>
      </c>
      <c r="N2739" s="17">
        <v>0.27709046652137581</v>
      </c>
      <c r="O2739" s="17">
        <v>-1.0000000000000002</v>
      </c>
      <c r="P2739" s="17">
        <v>-1.0000000000000002</v>
      </c>
      <c r="Q2739" s="17">
        <v>5.6518310547005779</v>
      </c>
      <c r="R2739" s="17">
        <v>-1.0000000000000002</v>
      </c>
      <c r="S2739" s="17">
        <v>0.54751788416292291</v>
      </c>
      <c r="T2739" s="17">
        <v>8.3047687233295392E-2</v>
      </c>
      <c r="U2739" s="17">
        <v>-6.4151093828595561E-3</v>
      </c>
      <c r="V2739" s="17">
        <v>-2.2462976937508004E-2</v>
      </c>
      <c r="W2739" s="17">
        <v>1.0822055495601266</v>
      </c>
      <c r="X2739" s="17">
        <v>1.4120330225806283</v>
      </c>
      <c r="Y2739" s="17">
        <v>5.7547163059477061E-2</v>
      </c>
      <c r="Z2739" s="17">
        <v>40.077741828308071</v>
      </c>
      <c r="AA2739" s="17">
        <v>1.6136455641197889</v>
      </c>
      <c r="AB2739" s="17">
        <v>1.8613452514436462</v>
      </c>
      <c r="AC2739" s="17">
        <v>16.95061742077138</v>
      </c>
      <c r="AD2739" s="17">
        <v>6.0136673846102155</v>
      </c>
      <c r="AE2739" s="17">
        <v>0.54138014234390364</v>
      </c>
      <c r="AF2739" s="17">
        <v>59.431084642866949</v>
      </c>
      <c r="AG2739" s="17">
        <v>14.751383468649719</v>
      </c>
      <c r="AH2739" s="17">
        <v>1.3395136016268503</v>
      </c>
      <c r="AI2739" s="17">
        <v>1.8778086971588794</v>
      </c>
      <c r="AJ2739" s="17">
        <v>0.33333333333333298</v>
      </c>
      <c r="AK2739" s="17">
        <v>1.9675508588507225</v>
      </c>
      <c r="AL2739" s="17">
        <v>1.9015136516490234</v>
      </c>
      <c r="AM2739" s="17">
        <v>0.33333333333333298</v>
      </c>
      <c r="AN2739" s="17">
        <v>0.71945643434253814</v>
      </c>
      <c r="AO2739" s="17">
        <v>0.65766090470281136</v>
      </c>
      <c r="AP2739" s="17">
        <v>0.33333333333333298</v>
      </c>
      <c r="AQ2739" s="17">
        <v>22.184916267553586</v>
      </c>
      <c r="AR2739" s="17">
        <v>3.6760056420163663</v>
      </c>
      <c r="AS2739" s="17">
        <v>3.4081036319322404</v>
      </c>
      <c r="AT2739" s="17">
        <v>19.675508588507238</v>
      </c>
      <c r="AU2739" s="17">
        <v>-1.0000000000000002</v>
      </c>
      <c r="AV2739" s="17">
        <v>-1.0000000000000002</v>
      </c>
      <c r="AW2739" s="17">
        <v>-1.0000000000000002</v>
      </c>
      <c r="AX2739" s="17">
        <v>-1.0000000000000002</v>
      </c>
      <c r="AY2739" s="17">
        <v>8.7143401844996429E-2</v>
      </c>
      <c r="AZ2739" s="17">
        <v>-0.14900403520621278</v>
      </c>
      <c r="BA2739" s="17">
        <v>0.39733008986997842</v>
      </c>
      <c r="BB2739" s="17">
        <v>0.108681228308663</v>
      </c>
      <c r="BC2739" s="17">
        <v>0.26870218302532173</v>
      </c>
      <c r="BD2739" s="17">
        <v>1.9720105316855123</v>
      </c>
      <c r="BE2739" s="17">
        <v>8.7042050249829348</v>
      </c>
      <c r="BF2739" s="17">
        <v>-1.0000000000000002</v>
      </c>
      <c r="CU2739" t="e">
        <v>#N/A</v>
      </c>
      <c r="CV2739" t="e">
        <v>#N/A</v>
      </c>
    </row>
    <row r="2740" spans="1:100" x14ac:dyDescent="0.25">
      <c r="A2740">
        <v>6107</v>
      </c>
      <c r="B2740" t="s">
        <v>2429</v>
      </c>
      <c r="C2740" s="48">
        <v>2</v>
      </c>
      <c r="D2740" s="22">
        <v>1467.4130273437499</v>
      </c>
      <c r="E2740" s="17">
        <v>13.954099731624581</v>
      </c>
      <c r="F2740" s="17">
        <v>-115.68187620865342</v>
      </c>
      <c r="G2740" s="17">
        <v>-0.3480925046824293</v>
      </c>
      <c r="H2740" s="17">
        <v>-0.63799433026047403</v>
      </c>
      <c r="I2740" s="17">
        <v>4.0293091391094293</v>
      </c>
      <c r="J2740" s="17">
        <v>-0.65616273244321377</v>
      </c>
      <c r="K2740" s="17">
        <v>-1.0000000000000018</v>
      </c>
      <c r="L2740" s="17">
        <v>-1.0000000000000018</v>
      </c>
      <c r="M2740" s="17">
        <v>-1.0000000000000018</v>
      </c>
      <c r="N2740" s="17">
        <v>7.1039865346236214E-2</v>
      </c>
      <c r="O2740" s="17">
        <v>-1.0000000000000018</v>
      </c>
      <c r="P2740" s="17">
        <v>-1.0000000000000018</v>
      </c>
      <c r="Q2740" s="17">
        <v>1.881062584270313</v>
      </c>
      <c r="R2740" s="17">
        <v>-1.0000000000000018</v>
      </c>
      <c r="S2740" s="17">
        <v>-1.6036855578013902</v>
      </c>
      <c r="T2740" s="17">
        <v>-0.16363421711436468</v>
      </c>
      <c r="U2740" s="17">
        <v>-0.81618543377010866</v>
      </c>
      <c r="V2740" s="17">
        <v>-1.2371537973947733</v>
      </c>
      <c r="W2740" s="17">
        <v>-3.6062481041272676</v>
      </c>
      <c r="X2740" s="17">
        <v>-7.2124084469371645</v>
      </c>
      <c r="Y2740" s="17">
        <v>-0.17470787389655082</v>
      </c>
      <c r="Z2740" s="17">
        <v>7.6820886360441918</v>
      </c>
      <c r="AA2740" s="17">
        <v>-1.3520269799868101</v>
      </c>
      <c r="AB2740" s="17">
        <v>-1.6618429383648827</v>
      </c>
      <c r="AC2740" s="17">
        <v>-13.867013777322629</v>
      </c>
      <c r="AD2740" s="17">
        <v>-1.7339483638683095</v>
      </c>
      <c r="AE2740" s="17">
        <v>-1.5022078054713774</v>
      </c>
      <c r="AF2740" s="17">
        <v>1.8145805047746322</v>
      </c>
      <c r="AG2740" s="17">
        <v>-87.787926006449865</v>
      </c>
      <c r="AH2740" s="17">
        <v>-0.39443973173873725</v>
      </c>
      <c r="AI2740" s="17">
        <v>-0.42494071895467428</v>
      </c>
      <c r="AJ2740" s="17">
        <v>0.33333333333333298</v>
      </c>
      <c r="AK2740" s="17">
        <v>-0.14693025138103666</v>
      </c>
      <c r="AL2740" s="17">
        <v>3.7403647848219923E-2</v>
      </c>
      <c r="AM2740" s="17">
        <v>0.33333333333333298</v>
      </c>
      <c r="AN2740" s="17">
        <v>-0.40930955113081907</v>
      </c>
      <c r="AO2740" s="17">
        <v>-0.40831610050108563</v>
      </c>
      <c r="AP2740" s="17">
        <v>0.33333333333333298</v>
      </c>
      <c r="AQ2740" s="17">
        <v>-1.9646286672299782</v>
      </c>
      <c r="AR2740" s="17">
        <v>2.2444243630026963</v>
      </c>
      <c r="AS2740" s="17">
        <v>-7.1798046256053816</v>
      </c>
      <c r="AT2740" s="17">
        <v>-1.5249699020878165</v>
      </c>
      <c r="AU2740" s="17">
        <v>-1.0000000000000018</v>
      </c>
      <c r="AV2740" s="17">
        <v>-1.0000000000000018</v>
      </c>
      <c r="AW2740" s="17">
        <v>-1.0000000000000018</v>
      </c>
      <c r="AX2740" s="17">
        <v>-1.0000000000000018</v>
      </c>
      <c r="AY2740" s="17">
        <v>-0.1083154564904662</v>
      </c>
      <c r="AZ2740" s="17">
        <v>1.1300038423486478</v>
      </c>
      <c r="BA2740" s="17">
        <v>-0.52226123411217062</v>
      </c>
      <c r="BB2740" s="17">
        <v>0.62654619016210389</v>
      </c>
      <c r="BC2740" s="17">
        <v>-0.29135161152386058</v>
      </c>
      <c r="BD2740" s="17">
        <v>17.883151728509809</v>
      </c>
      <c r="BE2740" s="17">
        <v>-6.7051892031141422</v>
      </c>
      <c r="BF2740" s="17">
        <v>-1.0000000000000018</v>
      </c>
      <c r="BG2740" s="22">
        <v>34.940573669571449</v>
      </c>
    </row>
    <row r="2741" spans="1:100" x14ac:dyDescent="0.25">
      <c r="A2741">
        <v>6110</v>
      </c>
      <c r="B2741" t="s">
        <v>3120</v>
      </c>
      <c r="C2741" s="48">
        <v>3</v>
      </c>
      <c r="D2741" s="22">
        <v>1508.6676242304054</v>
      </c>
      <c r="E2741" s="17">
        <v>86.053385605858381</v>
      </c>
      <c r="F2741" s="17">
        <v>-4.1144296771979763</v>
      </c>
      <c r="G2741" s="17">
        <v>0.25778463418726416</v>
      </c>
      <c r="H2741" s="17">
        <v>3.9291957642944424</v>
      </c>
      <c r="I2741" s="17">
        <v>66.459526824135722</v>
      </c>
      <c r="J2741" s="17">
        <v>5.3368523983883378</v>
      </c>
      <c r="K2741" s="17">
        <v>-1</v>
      </c>
      <c r="L2741" s="17">
        <v>-1</v>
      </c>
      <c r="M2741" s="17">
        <v>-1</v>
      </c>
      <c r="N2741" s="17">
        <v>0.36555379030889712</v>
      </c>
      <c r="O2741" s="17">
        <v>-1</v>
      </c>
      <c r="P2741" s="17">
        <v>-1</v>
      </c>
      <c r="Q2741" s="17">
        <v>4.6447094492844831</v>
      </c>
      <c r="R2741" s="17">
        <v>-1</v>
      </c>
      <c r="S2741" s="17">
        <v>-0.34734202796846758</v>
      </c>
      <c r="T2741" s="17">
        <v>3.8978244115338637E-2</v>
      </c>
      <c r="U2741" s="17">
        <v>-1.0414814526553698E-2</v>
      </c>
      <c r="V2741" s="17">
        <v>0.40993007167989809</v>
      </c>
      <c r="W2741" s="17">
        <v>-0.71551368499004209</v>
      </c>
      <c r="X2741" s="17">
        <v>-4.1606669546407327</v>
      </c>
      <c r="Y2741" s="17">
        <v>0.12278843737460074</v>
      </c>
      <c r="Z2741" s="17">
        <v>56.075225215371738</v>
      </c>
      <c r="AA2741" s="17">
        <v>1.2888143201892972</v>
      </c>
      <c r="AB2741" s="17">
        <v>2.8718636715410764</v>
      </c>
      <c r="AC2741" s="17">
        <v>-1.3141206677805282</v>
      </c>
      <c r="AD2741" s="17">
        <v>3.2330952653677136</v>
      </c>
      <c r="AE2741" s="17">
        <v>-1.1059149885197777</v>
      </c>
      <c r="AF2741" s="17">
        <v>56.527053230612545</v>
      </c>
      <c r="AG2741" s="17">
        <v>-6.1824782616707115</v>
      </c>
      <c r="AH2741" s="17">
        <v>0.7614457748138318</v>
      </c>
      <c r="AI2741" s="17">
        <v>0.82220023655428098</v>
      </c>
      <c r="AJ2741" s="17">
        <v>0.33333333333333298</v>
      </c>
      <c r="AK2741" s="17">
        <v>0.5237623751864543</v>
      </c>
      <c r="AL2741" s="17">
        <v>0.7362487749250114</v>
      </c>
      <c r="AM2741" s="17">
        <v>0.33333333333333298</v>
      </c>
      <c r="AN2741" s="17">
        <v>9.4298258021703552E-2</v>
      </c>
      <c r="AO2741" s="17">
        <v>0.42804570722535068</v>
      </c>
      <c r="AP2741" s="17">
        <v>0.33333333333333298</v>
      </c>
      <c r="AQ2741" s="17">
        <v>9.9324735935232216</v>
      </c>
      <c r="AR2741" s="17">
        <v>3.2039382106411844</v>
      </c>
      <c r="AS2741" s="17">
        <v>-3.1047095641173983</v>
      </c>
      <c r="AT2741" s="17">
        <v>5.2376237518645423</v>
      </c>
      <c r="AU2741" s="17">
        <v>-1</v>
      </c>
      <c r="AV2741" s="17">
        <v>-1</v>
      </c>
      <c r="AW2741" s="17">
        <v>-1</v>
      </c>
      <c r="AX2741" s="17">
        <v>-1</v>
      </c>
      <c r="AY2741" s="17">
        <v>-4.7667310946173276E-3</v>
      </c>
      <c r="AZ2741" s="17">
        <v>0.35571329892687154</v>
      </c>
      <c r="BA2741" s="17">
        <v>-8.677005630871773E-2</v>
      </c>
      <c r="BB2741" s="17">
        <v>0.21609558469012866</v>
      </c>
      <c r="BC2741" s="17">
        <v>0.43027629713517868</v>
      </c>
      <c r="BD2741" s="17">
        <v>7.1809561118875731</v>
      </c>
      <c r="BE2741" s="17">
        <v>10.323057146835877</v>
      </c>
      <c r="BF2741" s="17">
        <v>-1</v>
      </c>
      <c r="CU2741" t="e">
        <v>#N/A</v>
      </c>
      <c r="CV2741" t="e">
        <v>#N/A</v>
      </c>
    </row>
    <row r="2742" spans="1:100" x14ac:dyDescent="0.25">
      <c r="A2742">
        <v>6111</v>
      </c>
      <c r="B2742" t="s">
        <v>1093</v>
      </c>
      <c r="C2742" s="48">
        <v>2</v>
      </c>
      <c r="D2742" s="22">
        <v>1452.2801464843749</v>
      </c>
      <c r="E2742" s="17">
        <v>11.636060442493118</v>
      </c>
      <c r="F2742" s="17">
        <v>-119.4214383048337</v>
      </c>
      <c r="G2742" s="17">
        <v>-0.37408463870837255</v>
      </c>
      <c r="H2742" s="17">
        <v>-0.87508793816191943</v>
      </c>
      <c r="I2742" s="17">
        <v>2.2090238050242874</v>
      </c>
      <c r="J2742" s="17">
        <v>-1.1057427533019393</v>
      </c>
      <c r="K2742" s="17">
        <v>-1.0000000000000018</v>
      </c>
      <c r="L2742" s="17">
        <v>-1.0000000000000018</v>
      </c>
      <c r="M2742" s="17">
        <v>-1.0000000000000018</v>
      </c>
      <c r="N2742" s="17">
        <v>6.4562634114705253E-2</v>
      </c>
      <c r="O2742" s="17">
        <v>-1.0000000000000018</v>
      </c>
      <c r="P2742" s="17">
        <v>-1.0000000000000018</v>
      </c>
      <c r="Q2742" s="17">
        <v>1.8114818251546696</v>
      </c>
      <c r="R2742" s="17">
        <v>-1.0000000000000018</v>
      </c>
      <c r="S2742" s="17">
        <v>-1.694433046012471</v>
      </c>
      <c r="T2742" s="17">
        <v>-0.17382004303287976</v>
      </c>
      <c r="U2742" s="17">
        <v>-0.84670769788306899</v>
      </c>
      <c r="V2742" s="17">
        <v>-1.2771478321827887</v>
      </c>
      <c r="W2742" s="17">
        <v>-3.8089093323039593</v>
      </c>
      <c r="X2742" s="17">
        <v>-7.4621056511983461</v>
      </c>
      <c r="Y2742" s="17">
        <v>-0.18387197028621213</v>
      </c>
      <c r="Z2742" s="17">
        <v>6.8406849202950504</v>
      </c>
      <c r="AA2742" s="17">
        <v>-1.4139953929863402</v>
      </c>
      <c r="AB2742" s="17">
        <v>-1.7511649283873956</v>
      </c>
      <c r="AC2742" s="17">
        <v>-14.892522704796644</v>
      </c>
      <c r="AD2742" s="17">
        <v>-1.812222276146688</v>
      </c>
      <c r="AE2742" s="17">
        <v>-1.5677580847288142</v>
      </c>
      <c r="AF2742" s="17">
        <v>0.15370811538449658</v>
      </c>
      <c r="AG2742" s="17">
        <v>-90.625610522850906</v>
      </c>
      <c r="AH2742" s="17">
        <v>-0.41407222963581147</v>
      </c>
      <c r="AI2742" s="17">
        <v>-0.44816842163632425</v>
      </c>
      <c r="AJ2742" s="17">
        <v>0.33333333333333298</v>
      </c>
      <c r="AK2742" s="17">
        <v>-0.17313669138670806</v>
      </c>
      <c r="AL2742" s="17">
        <v>1.4514713958019954E-2</v>
      </c>
      <c r="AM2742" s="17">
        <v>0.33333333333333298</v>
      </c>
      <c r="AN2742" s="17">
        <v>-0.43293451492933016</v>
      </c>
      <c r="AO2742" s="17">
        <v>-0.43413183812151862</v>
      </c>
      <c r="AP2742" s="17">
        <v>0.33333333333333298</v>
      </c>
      <c r="AQ2742" s="17">
        <v>-2.2591582661539489</v>
      </c>
      <c r="AR2742" s="17">
        <v>2.2444243630026963</v>
      </c>
      <c r="AS2742" s="17">
        <v>-7.5547232797107284</v>
      </c>
      <c r="AT2742" s="17">
        <v>-1.7872779163459409</v>
      </c>
      <c r="AU2742" s="17">
        <v>-1.0000000000000018</v>
      </c>
      <c r="AV2742" s="17">
        <v>-1.0000000000000018</v>
      </c>
      <c r="AW2742" s="17">
        <v>-1.0000000000000018</v>
      </c>
      <c r="AX2742" s="17">
        <v>-1.0000000000000018</v>
      </c>
      <c r="AY2742" s="17">
        <v>-0.11226373093876529</v>
      </c>
      <c r="AZ2742" s="17">
        <v>1.1572333421391099</v>
      </c>
      <c r="BA2742" s="17">
        <v>-0.54843796344825524</v>
      </c>
      <c r="BB2742" s="17">
        <v>0.6417104350835332</v>
      </c>
      <c r="BC2742" s="17">
        <v>-0.3058664649385433</v>
      </c>
      <c r="BD2742" s="17">
        <v>18.287498181401155</v>
      </c>
      <c r="BE2742" s="17">
        <v>-7.0958159851610381</v>
      </c>
      <c r="BF2742" s="17">
        <v>-1.0000000000000018</v>
      </c>
      <c r="BG2742" s="22">
        <v>-11.367028436320425</v>
      </c>
    </row>
    <row r="2743" spans="1:100" x14ac:dyDescent="0.25">
      <c r="A2743">
        <v>6112</v>
      </c>
      <c r="B2743" t="s">
        <v>2430</v>
      </c>
      <c r="C2743" s="48">
        <v>3</v>
      </c>
      <c r="D2743" s="22">
        <v>1523.8513914410291</v>
      </c>
      <c r="E2743" s="17">
        <v>121.15639368695855</v>
      </c>
      <c r="F2743" s="17">
        <v>39.087919577169728</v>
      </c>
      <c r="G2743" s="17">
        <v>0.89770035370024481</v>
      </c>
      <c r="H2743" s="17">
        <v>12.980977435195928</v>
      </c>
      <c r="I2743" s="17">
        <v>90.839486220082122</v>
      </c>
      <c r="J2743" s="17">
        <v>13.020227824934004</v>
      </c>
      <c r="K2743" s="17">
        <v>-1.0000000000000004</v>
      </c>
      <c r="L2743" s="17">
        <v>-1.0000000000000004</v>
      </c>
      <c r="M2743" s="17">
        <v>-1.0000000000000004</v>
      </c>
      <c r="N2743" s="17">
        <v>0.39686515611648376</v>
      </c>
      <c r="O2743" s="17">
        <v>-1.0000000000000004</v>
      </c>
      <c r="P2743" s="17">
        <v>-1.0000000000000004</v>
      </c>
      <c r="Q2743" s="17">
        <v>5.5595583520216083</v>
      </c>
      <c r="R2743" s="17">
        <v>-1.0000000000000004</v>
      </c>
      <c r="S2743" s="17">
        <v>2.9535255653034209</v>
      </c>
      <c r="T2743" s="17">
        <v>0.56071006427541203</v>
      </c>
      <c r="U2743" s="17">
        <v>0.7571839762837389</v>
      </c>
      <c r="V2743" s="17">
        <v>-0.3249044962904577</v>
      </c>
      <c r="W2743" s="17">
        <v>7.421419083174321</v>
      </c>
      <c r="X2743" s="17">
        <v>7.7051716087651405</v>
      </c>
      <c r="Y2743" s="17">
        <v>0.41288615571147175</v>
      </c>
      <c r="Z2743" s="17">
        <v>57.619694206292309</v>
      </c>
      <c r="AA2743" s="17">
        <v>1.7513811005489797</v>
      </c>
      <c r="AB2743" s="17">
        <v>3.0049387280290398</v>
      </c>
      <c r="AC2743" s="17">
        <v>14.558847571802492</v>
      </c>
      <c r="AD2743" s="17">
        <v>3.2103452508810095</v>
      </c>
      <c r="AE2743" s="17">
        <v>0.51955339578811488</v>
      </c>
      <c r="AF2743" s="17">
        <v>75.703033901911922</v>
      </c>
      <c r="AG2743" s="17">
        <v>19.80148115119864</v>
      </c>
      <c r="AH2743" s="17">
        <v>0.89177041692914072</v>
      </c>
      <c r="AI2743" s="17">
        <v>1.0731177001032219</v>
      </c>
      <c r="AJ2743" s="17">
        <v>0.33333333333333298</v>
      </c>
      <c r="AK2743" s="17">
        <v>1.0764654195786794</v>
      </c>
      <c r="AL2743" s="17">
        <v>0.95556912384244286</v>
      </c>
      <c r="AM2743" s="17">
        <v>0.33333333333333298</v>
      </c>
      <c r="AN2743" s="17">
        <v>1.1768830004971997</v>
      </c>
      <c r="AO2743" s="17">
        <v>0.99860363968837274</v>
      </c>
      <c r="AP2743" s="17">
        <v>0.33333333333333298</v>
      </c>
      <c r="AQ2743" s="17">
        <v>15.136452318170184</v>
      </c>
      <c r="AR2743" s="17">
        <v>2.7124191647364007</v>
      </c>
      <c r="AS2743" s="17">
        <v>-0.3385613100774828</v>
      </c>
      <c r="AT2743" s="17">
        <v>10.646369970275089</v>
      </c>
      <c r="AU2743" s="17">
        <v>-1.0000000000000004</v>
      </c>
      <c r="AV2743" s="17">
        <v>-1.0000000000000004</v>
      </c>
      <c r="AW2743" s="17">
        <v>-1.0000000000000004</v>
      </c>
      <c r="AX2743" s="17">
        <v>-1.0000000000000004</v>
      </c>
      <c r="AY2743" s="17">
        <v>4.5465463546156045E-3</v>
      </c>
      <c r="AZ2743" s="17">
        <v>-0.4576242353392222</v>
      </c>
      <c r="BA2743" s="17">
        <v>0.85890608318059647</v>
      </c>
      <c r="BB2743" s="17">
        <v>0.12971956322355974</v>
      </c>
      <c r="BC2743" s="17">
        <v>4.4350787271069114E-4</v>
      </c>
      <c r="BD2743" s="17">
        <v>0.95486790389288223</v>
      </c>
      <c r="BE2743" s="17">
        <v>4.3056181127207509</v>
      </c>
      <c r="BF2743" s="17">
        <v>-1.0000000000000004</v>
      </c>
      <c r="CU2743" t="e">
        <v>#N/A</v>
      </c>
      <c r="CV2743" t="e">
        <v>#N/A</v>
      </c>
    </row>
    <row r="2744" spans="1:100" x14ac:dyDescent="0.25">
      <c r="A2744">
        <v>6113</v>
      </c>
      <c r="B2744" t="s">
        <v>2431</v>
      </c>
      <c r="C2744" s="48">
        <v>2</v>
      </c>
      <c r="D2744" s="22">
        <v>1493.6708300781249</v>
      </c>
      <c r="E2744" s="17">
        <v>104.89028882381037</v>
      </c>
      <c r="F2744" s="17">
        <v>31.020350753012188</v>
      </c>
      <c r="G2744" s="17">
        <v>0.67157339389612192</v>
      </c>
      <c r="H2744" s="17">
        <v>8.6631375624403795</v>
      </c>
      <c r="I2744" s="17">
        <v>75.438716269616322</v>
      </c>
      <c r="J2744" s="17">
        <v>16.980766020475549</v>
      </c>
      <c r="K2744" s="17">
        <v>-0.99999999999999956</v>
      </c>
      <c r="L2744" s="17">
        <v>-0.99999999999999956</v>
      </c>
      <c r="M2744" s="17">
        <v>-0.99999999999999956</v>
      </c>
      <c r="N2744" s="17">
        <v>0.32514027116162153</v>
      </c>
      <c r="O2744" s="17">
        <v>-0.99999999999999956</v>
      </c>
      <c r="P2744" s="17">
        <v>-0.99999999999999956</v>
      </c>
      <c r="Q2744" s="17">
        <v>4.6107009893591311</v>
      </c>
      <c r="R2744" s="17">
        <v>-0.99999999999999956</v>
      </c>
      <c r="S2744" s="17">
        <v>1.956319135085296</v>
      </c>
      <c r="T2744" s="17">
        <v>0.23595357077564794</v>
      </c>
      <c r="U2744" s="17">
        <v>0.38119650617870954</v>
      </c>
      <c r="V2744" s="17">
        <v>0.33180369486807021</v>
      </c>
      <c r="W2744" s="17">
        <v>4.3441088434616066</v>
      </c>
      <c r="X2744" s="17">
        <v>2.5831598546652375</v>
      </c>
      <c r="Y2744" s="17">
        <v>0.18479768153409162</v>
      </c>
      <c r="Z2744" s="17">
        <v>40.690177738321871</v>
      </c>
      <c r="AA2744" s="17">
        <v>1.0789807033986487</v>
      </c>
      <c r="AB2744" s="17">
        <v>1.8422397632794973</v>
      </c>
      <c r="AC2744" s="17">
        <v>26.363483687387372</v>
      </c>
      <c r="AD2744" s="17">
        <v>1.3367205938605276</v>
      </c>
      <c r="AE2744" s="17">
        <v>1.0693157306259293</v>
      </c>
      <c r="AF2744" s="17">
        <v>66.97025166519002</v>
      </c>
      <c r="AG2744" s="17">
        <v>23.533835008265942</v>
      </c>
      <c r="AH2744" s="17">
        <v>0.37573899193131199</v>
      </c>
      <c r="AI2744" s="17">
        <v>0.48627712499611625</v>
      </c>
      <c r="AJ2744" s="17">
        <v>0.33333333333333298</v>
      </c>
      <c r="AK2744" s="17">
        <v>0.88114282527577847</v>
      </c>
      <c r="AL2744" s="17">
        <v>0.93533166404576085</v>
      </c>
      <c r="AM2744" s="17">
        <v>0.33333333333333298</v>
      </c>
      <c r="AN2744" s="17">
        <v>0.51749276207863582</v>
      </c>
      <c r="AO2744" s="17">
        <v>0.60442980454591577</v>
      </c>
      <c r="AP2744" s="17">
        <v>0.33333333333333298</v>
      </c>
      <c r="AQ2744" s="17">
        <v>9.5897049571285873</v>
      </c>
      <c r="AR2744" s="17">
        <v>2.2444243630026963</v>
      </c>
      <c r="AS2744" s="17">
        <v>7.528174563429892</v>
      </c>
      <c r="AT2744" s="17">
        <v>8.7653177978717789</v>
      </c>
      <c r="AU2744" s="17">
        <v>-0.99999999999999956</v>
      </c>
      <c r="AV2744" s="17">
        <v>-0.99999999999999956</v>
      </c>
      <c r="AW2744" s="17">
        <v>-0.99999999999999956</v>
      </c>
      <c r="AX2744" s="17">
        <v>-0.99999999999999956</v>
      </c>
      <c r="AY2744" s="17">
        <v>4.6574511726121391E-2</v>
      </c>
      <c r="AZ2744" s="17">
        <v>6.1796347574531368E-2</v>
      </c>
      <c r="BA2744" s="17">
        <v>0.50464629928562188</v>
      </c>
      <c r="BB2744" s="17">
        <v>3.165608192239E-2</v>
      </c>
      <c r="BC2744" s="17">
        <v>0.27806300580020987</v>
      </c>
      <c r="BD2744" s="17">
        <v>2.0207262418999243</v>
      </c>
      <c r="BE2744" s="17">
        <v>8.619016509550157</v>
      </c>
      <c r="BF2744" s="17">
        <v>-0.99999999999999956</v>
      </c>
      <c r="BG2744" s="22">
        <v>81.193751363452748</v>
      </c>
    </row>
    <row r="2745" spans="1:100" x14ac:dyDescent="0.25">
      <c r="A2745">
        <v>6114</v>
      </c>
      <c r="B2745" t="s">
        <v>2432</v>
      </c>
      <c r="C2745" s="48">
        <v>2</v>
      </c>
      <c r="D2745" s="22">
        <v>1484.440439453125</v>
      </c>
      <c r="E2745" s="17">
        <v>90.933131702537253</v>
      </c>
      <c r="F2745" s="17">
        <v>8.5040560612591083</v>
      </c>
      <c r="G2745" s="17">
        <v>0.5150720350890382</v>
      </c>
      <c r="H2745" s="17">
        <v>7.2355721396084522</v>
      </c>
      <c r="I2745" s="17">
        <v>64.478587797033441</v>
      </c>
      <c r="J2745" s="17">
        <v>14.273797670486276</v>
      </c>
      <c r="K2745" s="17">
        <v>-0.99999999999999989</v>
      </c>
      <c r="L2745" s="17">
        <v>-0.99999999999999989</v>
      </c>
      <c r="M2745" s="17">
        <v>-0.99999999999999989</v>
      </c>
      <c r="N2745" s="17">
        <v>0.28614018413411985</v>
      </c>
      <c r="O2745" s="17">
        <v>-0.99999999999999989</v>
      </c>
      <c r="P2745" s="17">
        <v>-0.99999999999999989</v>
      </c>
      <c r="Q2745" s="17">
        <v>4.1917479577397341</v>
      </c>
      <c r="R2745" s="17">
        <v>-0.99999999999999989</v>
      </c>
      <c r="S2745" s="17">
        <v>1.4099190126794756</v>
      </c>
      <c r="T2745" s="17">
        <v>0.17462364706761666</v>
      </c>
      <c r="U2745" s="17">
        <v>0.19741876008140191</v>
      </c>
      <c r="V2745" s="17">
        <v>9.0995426402893348E-2</v>
      </c>
      <c r="W2745" s="17">
        <v>3.1238643819830845</v>
      </c>
      <c r="X2745" s="17">
        <v>1.0797068593013102</v>
      </c>
      <c r="Y2745" s="17">
        <v>0.12961969823385222</v>
      </c>
      <c r="Z2745" s="17">
        <v>35.62399792066487</v>
      </c>
      <c r="AA2745" s="17">
        <v>0.7058624043061188</v>
      </c>
      <c r="AB2745" s="17">
        <v>1.3044227146322669</v>
      </c>
      <c r="AC2745" s="17">
        <v>20.188787125024085</v>
      </c>
      <c r="AD2745" s="17">
        <v>0.86542517739007685</v>
      </c>
      <c r="AE2745" s="17">
        <v>0.6746306399853087</v>
      </c>
      <c r="AF2745" s="17">
        <v>56.969965213708782</v>
      </c>
      <c r="AG2745" s="17">
        <v>6.4478395975266674</v>
      </c>
      <c r="AH2745" s="17">
        <v>0.25752966773335983</v>
      </c>
      <c r="AI2745" s="17">
        <v>0.34642069658524299</v>
      </c>
      <c r="AJ2745" s="17">
        <v>0.33333333333333298</v>
      </c>
      <c r="AK2745" s="17">
        <v>0.72335110773960953</v>
      </c>
      <c r="AL2745" s="17">
        <v>0.79751499797723424</v>
      </c>
      <c r="AM2745" s="17">
        <v>0.33333333333333298</v>
      </c>
      <c r="AN2745" s="17">
        <v>0.37524438291343387</v>
      </c>
      <c r="AO2745" s="17">
        <v>0.44899054695466512</v>
      </c>
      <c r="AP2745" s="17">
        <v>0.33333333333333298</v>
      </c>
      <c r="AQ2745" s="17">
        <v>7.8163114222037855</v>
      </c>
      <c r="AR2745" s="17">
        <v>2.2444243630026963</v>
      </c>
      <c r="AS2745" s="17">
        <v>5.2707501152855114</v>
      </c>
      <c r="AT2745" s="17">
        <v>7.1859337959114207</v>
      </c>
      <c r="AU2745" s="17">
        <v>-0.99999999999999989</v>
      </c>
      <c r="AV2745" s="17">
        <v>-0.99999999999999989</v>
      </c>
      <c r="AW2745" s="17">
        <v>-0.99999999999999989</v>
      </c>
      <c r="AX2745" s="17">
        <v>-0.99999999999999989</v>
      </c>
      <c r="AY2745" s="17">
        <v>2.2801538122439999E-2</v>
      </c>
      <c r="AZ2745" s="17">
        <v>0.22574801512868703</v>
      </c>
      <c r="BA2745" s="17">
        <v>0.34703347279998198</v>
      </c>
      <c r="BB2745" s="17">
        <v>0.12296158739255866</v>
      </c>
      <c r="BC2745" s="17">
        <v>0.19066755454498913</v>
      </c>
      <c r="BD2745" s="17">
        <v>4.4553385458822783</v>
      </c>
      <c r="BE2745" s="17">
        <v>6.2670117793591285</v>
      </c>
      <c r="BF2745" s="17">
        <v>-0.99999999999999989</v>
      </c>
      <c r="BG2745" s="22">
        <v>44.30883467209901</v>
      </c>
    </row>
    <row r="2746" spans="1:100" x14ac:dyDescent="0.25">
      <c r="A2746">
        <v>6116</v>
      </c>
      <c r="B2746" t="s">
        <v>312</v>
      </c>
      <c r="C2746" s="48">
        <v>2</v>
      </c>
      <c r="D2746" s="22">
        <v>1481.051015625</v>
      </c>
      <c r="E2746" s="17">
        <v>70.47195992171028</v>
      </c>
      <c r="F2746" s="17">
        <v>-24.504798790240756</v>
      </c>
      <c r="G2746" s="17">
        <v>0.28564127360510605</v>
      </c>
      <c r="H2746" s="17">
        <v>5.1427633325475668</v>
      </c>
      <c r="I2746" s="17">
        <v>48.411055600548792</v>
      </c>
      <c r="J2746" s="17">
        <v>10.305386056779373</v>
      </c>
      <c r="K2746" s="17">
        <v>-1.0000000000000004</v>
      </c>
      <c r="L2746" s="17">
        <v>-1.0000000000000004</v>
      </c>
      <c r="M2746" s="17">
        <v>-1.0000000000000004</v>
      </c>
      <c r="N2746" s="17">
        <v>0.22896611399911776</v>
      </c>
      <c r="O2746" s="17">
        <v>-1.0000000000000004</v>
      </c>
      <c r="P2746" s="17">
        <v>-1.0000000000000004</v>
      </c>
      <c r="Q2746" s="17">
        <v>3.5775634305055242</v>
      </c>
      <c r="R2746" s="17">
        <v>-1.0000000000000004</v>
      </c>
      <c r="S2746" s="17">
        <v>0.60889723808254548</v>
      </c>
      <c r="T2746" s="17">
        <v>8.4714069250914723E-2</v>
      </c>
      <c r="U2746" s="17">
        <v>-7.1999144991748976E-2</v>
      </c>
      <c r="V2746" s="17">
        <v>-0.26202914045532072</v>
      </c>
      <c r="W2746" s="17">
        <v>1.3349877988815197</v>
      </c>
      <c r="X2746" s="17">
        <v>-1.1243530173087293</v>
      </c>
      <c r="Y2746" s="17">
        <v>4.8728855993135485E-2</v>
      </c>
      <c r="Z2746" s="17">
        <v>28.196985770486886</v>
      </c>
      <c r="AA2746" s="17">
        <v>0.15887152744151534</v>
      </c>
      <c r="AB2746" s="17">
        <v>0.51598371352252126</v>
      </c>
      <c r="AC2746" s="17">
        <v>11.136691059957176</v>
      </c>
      <c r="AD2746" s="17">
        <v>0.17450679106480671</v>
      </c>
      <c r="AE2746" s="17">
        <v>9.6022878479191609E-2</v>
      </c>
      <c r="AF2746" s="17">
        <v>42.30956000630723</v>
      </c>
      <c r="AG2746" s="17">
        <v>-18.600204506863864</v>
      </c>
      <c r="AH2746" s="17">
        <v>8.4234972582063833E-2</v>
      </c>
      <c r="AI2746" s="17">
        <v>0.14139137854409309</v>
      </c>
      <c r="AJ2746" s="17">
        <v>0.33333333333333298</v>
      </c>
      <c r="AK2746" s="17">
        <v>0.49202868225954294</v>
      </c>
      <c r="AL2746" s="17">
        <v>0.59547596852538498</v>
      </c>
      <c r="AM2746" s="17">
        <v>0.33333333333333298</v>
      </c>
      <c r="AN2746" s="17">
        <v>0.16670846858979302</v>
      </c>
      <c r="AO2746" s="17">
        <v>0.22111682428866403</v>
      </c>
      <c r="AP2746" s="17">
        <v>0.33333333333333298</v>
      </c>
      <c r="AQ2746" s="17">
        <v>5.2165191122212136</v>
      </c>
      <c r="AR2746" s="17">
        <v>2.2444243630026963</v>
      </c>
      <c r="AS2746" s="17">
        <v>1.9613691995028959</v>
      </c>
      <c r="AT2746" s="17">
        <v>4.8705591754777506</v>
      </c>
      <c r="AU2746" s="17">
        <v>-1.0000000000000004</v>
      </c>
      <c r="AV2746" s="17">
        <v>-1.0000000000000004</v>
      </c>
      <c r="AW2746" s="17">
        <v>-1.0000000000000004</v>
      </c>
      <c r="AX2746" s="17">
        <v>-1.0000000000000004</v>
      </c>
      <c r="AY2746" s="17">
        <v>-1.2049606162852713E-2</v>
      </c>
      <c r="AZ2746" s="17">
        <v>0.46610091826148603</v>
      </c>
      <c r="BA2746" s="17">
        <v>0.11597330133648384</v>
      </c>
      <c r="BB2746" s="17">
        <v>0.25681532391837814</v>
      </c>
      <c r="BC2746" s="17">
        <v>6.2545951738754657E-2</v>
      </c>
      <c r="BD2746" s="17">
        <v>8.0244765973247993</v>
      </c>
      <c r="BE2746" s="17">
        <v>2.8189763094133369</v>
      </c>
      <c r="BF2746" s="17">
        <v>-1.0000000000000004</v>
      </c>
      <c r="BG2746" s="22">
        <v>119.38772958126297</v>
      </c>
    </row>
    <row r="2747" spans="1:100" x14ac:dyDescent="0.25">
      <c r="A2747">
        <v>6117</v>
      </c>
      <c r="B2747" t="s">
        <v>2433</v>
      </c>
      <c r="C2747" s="48">
        <v>2</v>
      </c>
      <c r="D2747" s="22">
        <v>1567.0145605468749</v>
      </c>
      <c r="E2747" s="17">
        <v>148.32838795924667</v>
      </c>
      <c r="F2747" s="17">
        <v>101.09658708715278</v>
      </c>
      <c r="G2747" s="17">
        <v>1.1586440401333187</v>
      </c>
      <c r="H2747" s="17">
        <v>13.106071594097816</v>
      </c>
      <c r="I2747" s="17">
        <v>109.54932654594072</v>
      </c>
      <c r="J2747" s="17">
        <v>25.40551602662844</v>
      </c>
      <c r="K2747" s="17">
        <v>-0.99999999999999845</v>
      </c>
      <c r="L2747" s="17">
        <v>-0.99999999999999845</v>
      </c>
      <c r="M2747" s="17">
        <v>-0.99999999999999845</v>
      </c>
      <c r="N2747" s="17">
        <v>0.44651811565182764</v>
      </c>
      <c r="O2747" s="17">
        <v>-0.99999999999999845</v>
      </c>
      <c r="P2747" s="17">
        <v>-0.99999999999999845</v>
      </c>
      <c r="Q2747" s="17">
        <v>5.9145856674815311</v>
      </c>
      <c r="R2747" s="17">
        <v>-0.99999999999999845</v>
      </c>
      <c r="S2747" s="17">
        <v>3.6568504451830348</v>
      </c>
      <c r="T2747" s="17">
        <v>0.42682734849774062</v>
      </c>
      <c r="U2747" s="17">
        <v>0.9531579654141642</v>
      </c>
      <c r="V2747" s="17">
        <v>1.0812581394468934</v>
      </c>
      <c r="W2747" s="17">
        <v>8.1418091506668748</v>
      </c>
      <c r="X2747" s="17">
        <v>7.262274640766452</v>
      </c>
      <c r="Y2747" s="17">
        <v>0.35652511054154112</v>
      </c>
      <c r="Z2747" s="17">
        <v>56.457372966203494</v>
      </c>
      <c r="AA2747" s="17">
        <v>2.2402164424821889</v>
      </c>
      <c r="AB2747" s="17">
        <v>3.5160584408853266</v>
      </c>
      <c r="AC2747" s="17">
        <v>45.580655141190462</v>
      </c>
      <c r="AD2747" s="17">
        <v>2.8035076225396729</v>
      </c>
      <c r="AE2747" s="17">
        <v>2.2976726191784671</v>
      </c>
      <c r="AF2747" s="17">
        <v>98.093597951813948</v>
      </c>
      <c r="AG2747" s="17">
        <v>76.709646961266529</v>
      </c>
      <c r="AH2747" s="17">
        <v>0.74363542661551207</v>
      </c>
      <c r="AI2747" s="17">
        <v>0.9215446618772527</v>
      </c>
      <c r="AJ2747" s="17">
        <v>0.33333333333333298</v>
      </c>
      <c r="AK2747" s="17">
        <v>1.3722293846324782</v>
      </c>
      <c r="AL2747" s="17">
        <v>1.3642509598008774</v>
      </c>
      <c r="AM2747" s="17">
        <v>0.33333333333333298</v>
      </c>
      <c r="AN2747" s="17">
        <v>0.96020463687836211</v>
      </c>
      <c r="AO2747" s="17">
        <v>1.0881949310770325</v>
      </c>
      <c r="AP2747" s="17">
        <v>0.33333333333333298</v>
      </c>
      <c r="AQ2747" s="17">
        <v>15.108940966788035</v>
      </c>
      <c r="AR2747" s="17">
        <v>2.2444243630026963</v>
      </c>
      <c r="AS2747" s="17">
        <v>14.553833593935144</v>
      </c>
      <c r="AT2747" s="17">
        <v>13.680748515887387</v>
      </c>
      <c r="AU2747" s="17">
        <v>-0.99999999999999845</v>
      </c>
      <c r="AV2747" s="17">
        <v>-0.99999999999999845</v>
      </c>
      <c r="AW2747" s="17">
        <v>-0.99999999999999845</v>
      </c>
      <c r="AX2747" s="17">
        <v>-0.99999999999999845</v>
      </c>
      <c r="AY2747" s="17">
        <v>0.12056184132112049</v>
      </c>
      <c r="AZ2747" s="17">
        <v>-0.44846148836991989</v>
      </c>
      <c r="BA2747" s="17">
        <v>0.99517610577926996</v>
      </c>
      <c r="BB2747" s="17">
        <v>-0.25250906458722605</v>
      </c>
      <c r="BC2747" s="17">
        <v>0.55005910376089451</v>
      </c>
      <c r="BD2747" s="17">
        <v>-5.5563848916811178</v>
      </c>
      <c r="BE2747" s="17">
        <v>15.939032595156402</v>
      </c>
      <c r="BF2747" s="17">
        <v>-0.99999999999999845</v>
      </c>
      <c r="BG2747" s="22">
        <v>426.21067761287281</v>
      </c>
    </row>
    <row r="2748" spans="1:100" x14ac:dyDescent="0.25">
      <c r="A2748">
        <v>6118</v>
      </c>
      <c r="B2748" t="s">
        <v>2434</v>
      </c>
      <c r="C2748" s="48">
        <v>2</v>
      </c>
      <c r="D2748" s="22">
        <v>1456.5641210937499</v>
      </c>
      <c r="E2748" s="17">
        <v>22.751778916564</v>
      </c>
      <c r="F2748" s="17">
        <v>-101.48907638485029</v>
      </c>
      <c r="G2748" s="17">
        <v>-0.24944428177940986</v>
      </c>
      <c r="H2748" s="17">
        <v>0.26184956319582131</v>
      </c>
      <c r="I2748" s="17">
        <v>10.937857440864789</v>
      </c>
      <c r="J2748" s="17">
        <v>1.0501331056033596</v>
      </c>
      <c r="K2748" s="17">
        <v>-1.0000000000000016</v>
      </c>
      <c r="L2748" s="17">
        <v>-1.0000000000000016</v>
      </c>
      <c r="M2748" s="17">
        <v>-1.0000000000000016</v>
      </c>
      <c r="N2748" s="17">
        <v>9.5622969976456224E-2</v>
      </c>
      <c r="O2748" s="17">
        <v>-1.0000000000000016</v>
      </c>
      <c r="P2748" s="17">
        <v>-1.0000000000000016</v>
      </c>
      <c r="Q2748" s="17">
        <v>2.1451431798901348</v>
      </c>
      <c r="R2748" s="17">
        <v>-1.0000000000000016</v>
      </c>
      <c r="S2748" s="17">
        <v>-1.2592706499681003</v>
      </c>
      <c r="T2748" s="17">
        <v>-0.12497584359804989</v>
      </c>
      <c r="U2748" s="17">
        <v>-0.70034395993364562</v>
      </c>
      <c r="V2748" s="17">
        <v>-1.085364011507191</v>
      </c>
      <c r="W2748" s="17">
        <v>-2.837085787904237</v>
      </c>
      <c r="X2748" s="17">
        <v>-6.2647299900766358</v>
      </c>
      <c r="Y2748" s="17">
        <v>-0.13992728133536517</v>
      </c>
      <c r="Z2748" s="17">
        <v>10.875477113489062</v>
      </c>
      <c r="AA2748" s="17">
        <v>-1.1168376025996962</v>
      </c>
      <c r="AB2748" s="17">
        <v>-1.3228382389782434</v>
      </c>
      <c r="AC2748" s="17">
        <v>-9.9748888303860639</v>
      </c>
      <c r="AD2748" s="17">
        <v>-1.4368745515287076</v>
      </c>
      <c r="AE2748" s="17">
        <v>-1.2534241329538196</v>
      </c>
      <c r="AF2748" s="17">
        <v>8.1181071608966349</v>
      </c>
      <c r="AG2748" s="17">
        <v>-77.018031759868506</v>
      </c>
      <c r="AH2748" s="17">
        <v>-0.31992830352123947</v>
      </c>
      <c r="AI2748" s="17">
        <v>-0.3367843717545021</v>
      </c>
      <c r="AJ2748" s="17">
        <v>0.33333333333333298</v>
      </c>
      <c r="AK2748" s="17">
        <v>-4.7468670712295991E-2</v>
      </c>
      <c r="AL2748" s="17">
        <v>0.12427426224868499</v>
      </c>
      <c r="AM2748" s="17">
        <v>0.33333333333333298</v>
      </c>
      <c r="AN2748" s="17">
        <v>-0.31964547458577314</v>
      </c>
      <c r="AO2748" s="17">
        <v>-0.31033735675328705</v>
      </c>
      <c r="AP2748" s="17">
        <v>0.33333333333333298</v>
      </c>
      <c r="AQ2748" s="17">
        <v>-0.8467973457544673</v>
      </c>
      <c r="AR2748" s="17">
        <v>2.2444243630026963</v>
      </c>
      <c r="AS2748" s="17">
        <v>-5.7568718674190507</v>
      </c>
      <c r="AT2748" s="17">
        <v>-0.52942950382901088</v>
      </c>
      <c r="AU2748" s="17">
        <v>-1.0000000000000016</v>
      </c>
      <c r="AV2748" s="17">
        <v>-1.0000000000000016</v>
      </c>
      <c r="AW2748" s="17">
        <v>-1.0000000000000016</v>
      </c>
      <c r="AX2748" s="17">
        <v>-1.0000000000000016</v>
      </c>
      <c r="AY2748" s="17">
        <v>-9.3330528455340331E-2</v>
      </c>
      <c r="AZ2748" s="17">
        <v>1.0266594319902631</v>
      </c>
      <c r="BA2748" s="17">
        <v>-0.42291241466392338</v>
      </c>
      <c r="BB2748" s="17">
        <v>0.56899317001870076</v>
      </c>
      <c r="BC2748" s="17">
        <v>-0.23626323387748868</v>
      </c>
      <c r="BD2748" s="17">
        <v>16.348531332390834</v>
      </c>
      <c r="BE2748" s="17">
        <v>-5.2226392197695981</v>
      </c>
      <c r="BF2748" s="17">
        <v>-1.0000000000000016</v>
      </c>
      <c r="BG2748" s="22">
        <v>-15.443344515686704</v>
      </c>
    </row>
    <row r="2749" spans="1:100" x14ac:dyDescent="0.25">
      <c r="A2749">
        <v>6119</v>
      </c>
      <c r="B2749" t="s">
        <v>2435</v>
      </c>
      <c r="C2749" s="48">
        <v>2</v>
      </c>
      <c r="D2749" s="22">
        <v>1488.1334570312499</v>
      </c>
      <c r="E2749" s="17">
        <v>109.50619579530921</v>
      </c>
      <c r="F2749" s="17">
        <v>38.466933229437359</v>
      </c>
      <c r="G2749" s="17">
        <v>0.72333147807399523</v>
      </c>
      <c r="H2749" s="17">
        <v>9.1352615867144209</v>
      </c>
      <c r="I2749" s="17">
        <v>79.06344679213862</v>
      </c>
      <c r="J2749" s="17">
        <v>17.876013811252189</v>
      </c>
      <c r="K2749" s="17">
        <v>-0.99999999999999944</v>
      </c>
      <c r="L2749" s="17">
        <v>-0.99999999999999944</v>
      </c>
      <c r="M2749" s="17">
        <v>-0.99999999999999944</v>
      </c>
      <c r="N2749" s="17">
        <v>0.33803836867783588</v>
      </c>
      <c r="O2749" s="17">
        <v>-0.99999999999999944</v>
      </c>
      <c r="P2749" s="17">
        <v>-0.99999999999999944</v>
      </c>
      <c r="Q2749" s="17">
        <v>4.7492570149580002</v>
      </c>
      <c r="R2749" s="17">
        <v>-0.99999999999999944</v>
      </c>
      <c r="S2749" s="17">
        <v>2.1370244257348281</v>
      </c>
      <c r="T2749" s="17">
        <v>0.25623658542867572</v>
      </c>
      <c r="U2749" s="17">
        <v>0.44197542928217931</v>
      </c>
      <c r="V2749" s="17">
        <v>0.41144373585526961</v>
      </c>
      <c r="W2749" s="17">
        <v>4.7476677392833491</v>
      </c>
      <c r="X2749" s="17">
        <v>3.0803813950062642</v>
      </c>
      <c r="Y2749" s="17">
        <v>0.20304612823249699</v>
      </c>
      <c r="Z2749" s="17">
        <v>42.365663264206425</v>
      </c>
      <c r="AA2749" s="17">
        <v>1.2023782794960005</v>
      </c>
      <c r="AB2749" s="17">
        <v>2.0201064622548852</v>
      </c>
      <c r="AC2749" s="17">
        <v>28.405577550876295</v>
      </c>
      <c r="AD2749" s="17">
        <v>1.4925872778577742</v>
      </c>
      <c r="AE2749" s="17">
        <v>1.1998458697943066</v>
      </c>
      <c r="AF2749" s="17">
        <v>70.277543511752469</v>
      </c>
      <c r="AG2749" s="17">
        <v>29.184510475064336</v>
      </c>
      <c r="AH2749" s="17">
        <v>0.4148331454842471</v>
      </c>
      <c r="AI2749" s="17">
        <v>0.53253040260139062</v>
      </c>
      <c r="AJ2749" s="17">
        <v>0.33333333333333298</v>
      </c>
      <c r="AK2749" s="17">
        <v>0.93332765651980343</v>
      </c>
      <c r="AL2749" s="17">
        <v>0.98091035203837773</v>
      </c>
      <c r="AM2749" s="17">
        <v>0.33333333333333298</v>
      </c>
      <c r="AN2749" s="17">
        <v>0.5645371049464456</v>
      </c>
      <c r="AO2749" s="17">
        <v>0.65583663091648614</v>
      </c>
      <c r="AP2749" s="17">
        <v>0.33333333333333298</v>
      </c>
      <c r="AQ2749" s="17">
        <v>10.176201154738468</v>
      </c>
      <c r="AR2749" s="17">
        <v>2.2444243630026963</v>
      </c>
      <c r="AS2749" s="17">
        <v>8.2747493248431301</v>
      </c>
      <c r="AT2749" s="17">
        <v>9.2876512187810327</v>
      </c>
      <c r="AU2749" s="17">
        <v>-0.99999999999999944</v>
      </c>
      <c r="AV2749" s="17">
        <v>-0.99999999999999944</v>
      </c>
      <c r="AW2749" s="17">
        <v>-0.99999999999999944</v>
      </c>
      <c r="AX2749" s="17">
        <v>-0.99999999999999944</v>
      </c>
      <c r="AY2749" s="17">
        <v>5.4436702689296651E-2</v>
      </c>
      <c r="AZ2749" s="17">
        <v>7.5742994399141672E-3</v>
      </c>
      <c r="BA2749" s="17">
        <v>0.55677196773309001</v>
      </c>
      <c r="BB2749" s="17">
        <v>1.4595515277008309E-3</v>
      </c>
      <c r="BC2749" s="17">
        <v>0.30696640419438531</v>
      </c>
      <c r="BD2749" s="17">
        <v>1.2155519639862344</v>
      </c>
      <c r="BE2749" s="17">
        <v>9.3968708345215077</v>
      </c>
      <c r="BF2749" s="17">
        <v>-0.99999999999999944</v>
      </c>
      <c r="BG2749" s="22">
        <v>84.472568025970759</v>
      </c>
    </row>
    <row r="2750" spans="1:100" x14ac:dyDescent="0.25">
      <c r="A2750">
        <v>6120</v>
      </c>
      <c r="B2750" t="s">
        <v>2430</v>
      </c>
      <c r="C2750" s="48">
        <v>2</v>
      </c>
      <c r="D2750" s="22">
        <v>1462.091357421875</v>
      </c>
      <c r="E2750" s="17">
        <v>90.360990610261823</v>
      </c>
      <c r="F2750" s="17">
        <v>7.5810530938926544</v>
      </c>
      <c r="G2750" s="17">
        <v>0.50865662702330838</v>
      </c>
      <c r="H2750" s="17">
        <v>7.177052425800202</v>
      </c>
      <c r="I2750" s="17">
        <v>64.029302901743065</v>
      </c>
      <c r="J2750" s="17">
        <v>14.16283181869707</v>
      </c>
      <c r="K2750" s="17">
        <v>-0.99999999999999989</v>
      </c>
      <c r="L2750" s="17">
        <v>-0.99999999999999989</v>
      </c>
      <c r="M2750" s="17">
        <v>-0.99999999999999989</v>
      </c>
      <c r="N2750" s="17">
        <v>0.28454146655883789</v>
      </c>
      <c r="O2750" s="17">
        <v>-0.99999999999999989</v>
      </c>
      <c r="P2750" s="17">
        <v>-0.99999999999999989</v>
      </c>
      <c r="Q2750" s="17">
        <v>4.1745739556818595</v>
      </c>
      <c r="R2750" s="17">
        <v>-0.99999999999999989</v>
      </c>
      <c r="S2750" s="17">
        <v>1.3875206144858916</v>
      </c>
      <c r="T2750" s="17">
        <v>0.17210956993610688</v>
      </c>
      <c r="U2750" s="17">
        <v>0.18988522015816303</v>
      </c>
      <c r="V2750" s="17">
        <v>8.1124053275007241E-2</v>
      </c>
      <c r="W2750" s="17">
        <v>3.073843307278032</v>
      </c>
      <c r="X2750" s="17">
        <v>1.0180763115129499</v>
      </c>
      <c r="Y2750" s="17">
        <v>0.12735780554606149</v>
      </c>
      <c r="Z2750" s="17">
        <v>35.416321699113986</v>
      </c>
      <c r="AA2750" s="17">
        <v>0.69056729016963225</v>
      </c>
      <c r="AB2750" s="17">
        <v>1.2823761595219594</v>
      </c>
      <c r="AC2750" s="17">
        <v>19.935669845841545</v>
      </c>
      <c r="AD2750" s="17">
        <v>0.84610552138700623</v>
      </c>
      <c r="AE2750" s="17">
        <v>0.65845144554751256</v>
      </c>
      <c r="AF2750" s="17">
        <v>56.560026802633871</v>
      </c>
      <c r="AG2750" s="17">
        <v>5.7474390795720804</v>
      </c>
      <c r="AH2750" s="17">
        <v>0.25268395228600182</v>
      </c>
      <c r="AI2750" s="17">
        <v>0.34068760860626079</v>
      </c>
      <c r="AJ2750" s="17">
        <v>0.33333333333333298</v>
      </c>
      <c r="AK2750" s="17">
        <v>0.71688280442836017</v>
      </c>
      <c r="AL2750" s="17">
        <v>0.79186552529643872</v>
      </c>
      <c r="AM2750" s="17">
        <v>0.33333333333333298</v>
      </c>
      <c r="AN2750" s="17">
        <v>0.36941324249401847</v>
      </c>
      <c r="AO2750" s="17">
        <v>0.4426186772502545</v>
      </c>
      <c r="AP2750" s="17">
        <v>0.33333333333333298</v>
      </c>
      <c r="AQ2750" s="17">
        <v>7.7436152918034491</v>
      </c>
      <c r="AR2750" s="17">
        <v>2.2444243630026963</v>
      </c>
      <c r="AS2750" s="17">
        <v>5.1782122669064883</v>
      </c>
      <c r="AT2750" s="17">
        <v>7.121190633664817</v>
      </c>
      <c r="AU2750" s="17">
        <v>-0.99999999999999989</v>
      </c>
      <c r="AV2750" s="17">
        <v>-0.99999999999999989</v>
      </c>
      <c r="AW2750" s="17">
        <v>-0.99999999999999989</v>
      </c>
      <c r="AX2750" s="17">
        <v>-0.99999999999999989</v>
      </c>
      <c r="AY2750" s="17">
        <v>2.1827020535078741E-2</v>
      </c>
      <c r="AZ2750" s="17">
        <v>0.23246883121893788</v>
      </c>
      <c r="BA2750" s="17">
        <v>0.34057250270997236</v>
      </c>
      <c r="BB2750" s="17">
        <v>0.12670444356137256</v>
      </c>
      <c r="BC2750" s="17">
        <v>0.18708498192603845</v>
      </c>
      <c r="BD2750" s="17">
        <v>4.5551397970084526</v>
      </c>
      <c r="BE2750" s="17">
        <v>6.1705968329860301</v>
      </c>
      <c r="BF2750" s="17">
        <v>-0.99999999999999989</v>
      </c>
      <c r="BG2750" s="22">
        <v>-14.126367906444784</v>
      </c>
    </row>
    <row r="2751" spans="1:100" x14ac:dyDescent="0.25">
      <c r="A2751">
        <v>6121</v>
      </c>
      <c r="B2751" t="s">
        <v>1534</v>
      </c>
      <c r="C2751" s="48">
        <v>3</v>
      </c>
      <c r="D2751" s="22">
        <v>1512.7366877943302</v>
      </c>
      <c r="E2751" s="17">
        <v>91.278867169105297</v>
      </c>
      <c r="F2751" s="17">
        <v>83.706551285017866</v>
      </c>
      <c r="G2751" s="17">
        <v>1.2869181984521636</v>
      </c>
      <c r="H2751" s="17">
        <v>12.447832520724861</v>
      </c>
      <c r="I2751" s="17">
        <v>69.214474374570557</v>
      </c>
      <c r="J2751" s="17">
        <v>7.1831565441393197</v>
      </c>
      <c r="K2751" s="17">
        <v>-1</v>
      </c>
      <c r="L2751" s="17">
        <v>-1</v>
      </c>
      <c r="M2751" s="17">
        <v>-1</v>
      </c>
      <c r="N2751" s="17">
        <v>0.48569722523878722</v>
      </c>
      <c r="O2751" s="17">
        <v>-1</v>
      </c>
      <c r="P2751" s="17">
        <v>-1</v>
      </c>
      <c r="Q2751" s="17">
        <v>6.0557498898491247</v>
      </c>
      <c r="R2751" s="17">
        <v>-1</v>
      </c>
      <c r="S2751" s="17">
        <v>3.2189876139003526</v>
      </c>
      <c r="T2751" s="17">
        <v>0.5584584728104377</v>
      </c>
      <c r="U2751" s="17">
        <v>-2.2946298462484516E-2</v>
      </c>
      <c r="V2751" s="17">
        <v>-0.71786043850675119</v>
      </c>
      <c r="W2751" s="17">
        <v>6.3920826308757341</v>
      </c>
      <c r="X2751" s="17">
        <v>11.277552566041201</v>
      </c>
      <c r="Y2751" s="17">
        <v>0.43736142255634425</v>
      </c>
      <c r="Z2751" s="17">
        <v>39.121132311118465</v>
      </c>
      <c r="AA2751" s="17">
        <v>1.8348671204797424</v>
      </c>
      <c r="AB2751" s="17">
        <v>-1.0430347604908456</v>
      </c>
      <c r="AC2751" s="17">
        <v>22.875107532625471</v>
      </c>
      <c r="AD2751" s="17">
        <v>1.1738303896455702</v>
      </c>
      <c r="AE2751" s="17">
        <v>0.96714943111280016</v>
      </c>
      <c r="AF2751" s="17">
        <v>61.920354514365933</v>
      </c>
      <c r="AG2751" s="17">
        <v>67.741963695719122</v>
      </c>
      <c r="AH2751" s="17">
        <v>0.41310041265347724</v>
      </c>
      <c r="AI2751" s="17">
        <v>0.3409777223130403</v>
      </c>
      <c r="AJ2751" s="17">
        <v>0.33333333333333298</v>
      </c>
      <c r="AK2751" s="17">
        <v>0.64983586813537597</v>
      </c>
      <c r="AL2751" s="17">
        <v>0.80734042369420433</v>
      </c>
      <c r="AM2751" s="17">
        <v>0.33333333333333298</v>
      </c>
      <c r="AN2751" s="17">
        <v>0.29142471721029373</v>
      </c>
      <c r="AO2751" s="17">
        <v>0.31050582603368582</v>
      </c>
      <c r="AP2751" s="17">
        <v>0.33333333333333298</v>
      </c>
      <c r="AQ2751" s="17">
        <v>7.2941198602046535</v>
      </c>
      <c r="AR2751" s="17">
        <v>3.178086945741859</v>
      </c>
      <c r="AS2751" s="17">
        <v>-2.7704877175721454</v>
      </c>
      <c r="AT2751" s="17">
        <v>6.7755573159696061</v>
      </c>
      <c r="AU2751" s="17">
        <v>-1</v>
      </c>
      <c r="AV2751" s="17">
        <v>-1</v>
      </c>
      <c r="AW2751" s="17">
        <v>-1</v>
      </c>
      <c r="AX2751" s="17">
        <v>-1</v>
      </c>
      <c r="AY2751" s="17">
        <v>-6.6656344873447229E-3</v>
      </c>
      <c r="AZ2751" s="17">
        <v>0.13849898038783526</v>
      </c>
      <c r="BA2751" s="17">
        <v>-0.20056222098490259</v>
      </c>
      <c r="BB2751" s="17">
        <v>0.14933642883937362</v>
      </c>
      <c r="BC2751" s="17">
        <v>0.14060461698512819</v>
      </c>
      <c r="BD2751" s="17">
        <v>4.4259056229235174</v>
      </c>
      <c r="BE2751" s="17">
        <v>2.5123043197036914</v>
      </c>
      <c r="BF2751" s="17">
        <v>-1</v>
      </c>
      <c r="CU2751" t="e">
        <v>#N/A</v>
      </c>
      <c r="CV2751" t="e">
        <v>#N/A</v>
      </c>
    </row>
    <row r="2752" spans="1:100" x14ac:dyDescent="0.25">
      <c r="A2752">
        <v>6122</v>
      </c>
      <c r="B2752" t="s">
        <v>1191</v>
      </c>
      <c r="C2752" s="48">
        <v>3</v>
      </c>
      <c r="D2752" s="22">
        <v>1538.563320175341</v>
      </c>
      <c r="E2752" s="17">
        <v>131.96542709806937</v>
      </c>
      <c r="F2752" s="17">
        <v>34.425972151534808</v>
      </c>
      <c r="G2752" s="17">
        <v>0.62034002696959167</v>
      </c>
      <c r="H2752" s="17">
        <v>5.3205975015724283</v>
      </c>
      <c r="I2752" s="17">
        <v>95.885598425483337</v>
      </c>
      <c r="J2752" s="17">
        <v>26.842309971247982</v>
      </c>
      <c r="K2752" s="17">
        <v>-0.99999999999999811</v>
      </c>
      <c r="L2752" s="17">
        <v>-0.99999999999999811</v>
      </c>
      <c r="M2752" s="17">
        <v>-0.99999999999999811</v>
      </c>
      <c r="N2752" s="17">
        <v>0.37129663382601169</v>
      </c>
      <c r="O2752" s="17">
        <v>-0.99999999999999811</v>
      </c>
      <c r="P2752" s="17">
        <v>-0.99999999999999811</v>
      </c>
      <c r="Q2752" s="17">
        <v>5.5360035184676839</v>
      </c>
      <c r="R2752" s="17">
        <v>-0.99999999999999811</v>
      </c>
      <c r="S2752" s="17">
        <v>-0.23435039972443361</v>
      </c>
      <c r="T2752" s="17">
        <v>5.5186325622651369E-2</v>
      </c>
      <c r="U2752" s="17">
        <v>0.12664739127680658</v>
      </c>
      <c r="V2752" s="17">
        <v>0.37061050203858764</v>
      </c>
      <c r="W2752" s="17">
        <v>-0.21540601689525413</v>
      </c>
      <c r="X2752" s="17">
        <v>-5.0273687015530992</v>
      </c>
      <c r="Y2752" s="17">
        <v>7.5293964847229361E-2</v>
      </c>
      <c r="Z2752" s="17">
        <v>53.998242979627463</v>
      </c>
      <c r="AA2752" s="17">
        <v>0.3585737186943031</v>
      </c>
      <c r="AB2752" s="17">
        <v>4.2068978445934517</v>
      </c>
      <c r="AC2752" s="17">
        <v>25.39819251418708</v>
      </c>
      <c r="AD2752" s="17">
        <v>-1.2813048325857883</v>
      </c>
      <c r="AE2752" s="17">
        <v>2.537165319913397</v>
      </c>
      <c r="AF2752" s="17">
        <v>86.140498658321391</v>
      </c>
      <c r="AG2752" s="17">
        <v>15.312092065464832</v>
      </c>
      <c r="AH2752" s="17">
        <v>-0.24000263373785052</v>
      </c>
      <c r="AI2752" s="17">
        <v>-6.1047436064955427E-2</v>
      </c>
      <c r="AJ2752" s="17">
        <v>0.33333333333333298</v>
      </c>
      <c r="AK2752" s="17">
        <v>1.1383841297205424</v>
      </c>
      <c r="AL2752" s="17">
        <v>1.0178334762909464</v>
      </c>
      <c r="AM2752" s="17">
        <v>0.33333333333333298</v>
      </c>
      <c r="AN2752" s="17">
        <v>1.0616773497007919</v>
      </c>
      <c r="AO2752" s="17">
        <v>0.99223391320639354</v>
      </c>
      <c r="AP2752" s="17">
        <v>0.33333333333333298</v>
      </c>
      <c r="AQ2752" s="17">
        <v>9.7450997671619248</v>
      </c>
      <c r="AR2752" s="17">
        <v>0.14250289399402383</v>
      </c>
      <c r="AS2752" s="17">
        <v>15.1687183152023</v>
      </c>
      <c r="AT2752" s="17">
        <v>11.531088762051658</v>
      </c>
      <c r="AU2752" s="17">
        <v>-0.99999999999999811</v>
      </c>
      <c r="AV2752" s="17">
        <v>-0.99999999999999811</v>
      </c>
      <c r="AW2752" s="17">
        <v>-0.99999999999999811</v>
      </c>
      <c r="AX2752" s="17">
        <v>-0.99999999999999811</v>
      </c>
      <c r="AY2752" s="17">
        <v>-2.2250926282395148E-3</v>
      </c>
      <c r="AZ2752" s="17">
        <v>0.30972316101301078</v>
      </c>
      <c r="BA2752" s="17">
        <v>6.3821433711928915E-2</v>
      </c>
      <c r="BB2752" s="17">
        <v>0.25349309153003596</v>
      </c>
      <c r="BC2752" s="17">
        <v>0.15061772075561403</v>
      </c>
      <c r="BD2752" s="17">
        <v>7.8859430933159489</v>
      </c>
      <c r="BE2752" s="17">
        <v>4.0845501874499952</v>
      </c>
      <c r="BF2752" s="17">
        <v>-0.99999999999999811</v>
      </c>
      <c r="CU2752" t="e">
        <v>#N/A</v>
      </c>
      <c r="CV2752" t="e">
        <v>#N/A</v>
      </c>
    </row>
    <row r="2753" spans="1:100" x14ac:dyDescent="0.25">
      <c r="A2753">
        <v>6127</v>
      </c>
      <c r="B2753" t="s">
        <v>2436</v>
      </c>
      <c r="C2753" s="48">
        <v>2</v>
      </c>
      <c r="D2753" s="22">
        <v>1457.2278710937499</v>
      </c>
      <c r="E2753" s="17">
        <v>25.145995809907767</v>
      </c>
      <c r="F2753" s="17">
        <v>-97.626621254619266</v>
      </c>
      <c r="G2753" s="17">
        <v>-0.22259796960914219</v>
      </c>
      <c r="H2753" s="17">
        <v>0.50673476596309364</v>
      </c>
      <c r="I2753" s="17">
        <v>12.817962716908454</v>
      </c>
      <c r="J2753" s="17">
        <v>1.514487651230203</v>
      </c>
      <c r="K2753" s="17">
        <v>-1.0000000000000016</v>
      </c>
      <c r="L2753" s="17">
        <v>-1.0000000000000016</v>
      </c>
      <c r="M2753" s="17">
        <v>-1.0000000000000016</v>
      </c>
      <c r="N2753" s="17">
        <v>0.10231306211999183</v>
      </c>
      <c r="O2753" s="17">
        <v>-1.0000000000000016</v>
      </c>
      <c r="P2753" s="17">
        <v>-1.0000000000000016</v>
      </c>
      <c r="Q2753" s="17">
        <v>2.2170105678621379</v>
      </c>
      <c r="R2753" s="17">
        <v>-1.0000000000000016</v>
      </c>
      <c r="S2753" s="17">
        <v>-1.1655409317867955</v>
      </c>
      <c r="T2753" s="17">
        <v>-0.11445528141383196</v>
      </c>
      <c r="U2753" s="17">
        <v>-0.66881864424767579</v>
      </c>
      <c r="V2753" s="17">
        <v>-1.0440556548406728</v>
      </c>
      <c r="W2753" s="17">
        <v>-2.6277645143600612</v>
      </c>
      <c r="X2753" s="17">
        <v>-6.0068269996200616</v>
      </c>
      <c r="Y2753" s="17">
        <v>-0.13046202572419793</v>
      </c>
      <c r="Z2753" s="17">
        <v>11.744531835647638</v>
      </c>
      <c r="AA2753" s="17">
        <v>-1.0528327248770371</v>
      </c>
      <c r="AB2753" s="17">
        <v>-1.2305808650581</v>
      </c>
      <c r="AC2753" s="17">
        <v>-8.9156786565356043</v>
      </c>
      <c r="AD2753" s="17">
        <v>-1.3560283277551575</v>
      </c>
      <c r="AE2753" s="17">
        <v>-1.1857196782893087</v>
      </c>
      <c r="AF2753" s="17">
        <v>9.8335607129613436</v>
      </c>
      <c r="AG2753" s="17">
        <v>-74.087092565264484</v>
      </c>
      <c r="AH2753" s="17">
        <v>-0.29965062387012209</v>
      </c>
      <c r="AI2753" s="17">
        <v>-0.3127933382915577</v>
      </c>
      <c r="AJ2753" s="17">
        <v>0.33333333333333298</v>
      </c>
      <c r="AK2753" s="17">
        <v>-2.0401009836070072E-2</v>
      </c>
      <c r="AL2753" s="17">
        <v>0.14791539397906173</v>
      </c>
      <c r="AM2753" s="17">
        <v>0.33333333333333298</v>
      </c>
      <c r="AN2753" s="17">
        <v>-0.29524412483461188</v>
      </c>
      <c r="AO2753" s="17">
        <v>-0.28367323789440008</v>
      </c>
      <c r="AP2753" s="17">
        <v>0.33333333333333298</v>
      </c>
      <c r="AQ2753" s="17">
        <v>-0.54258863598848439</v>
      </c>
      <c r="AR2753" s="17">
        <v>2.2444243630026963</v>
      </c>
      <c r="AS2753" s="17">
        <v>-5.3696322811456589</v>
      </c>
      <c r="AT2753" s="17">
        <v>-0.25850127498454967</v>
      </c>
      <c r="AU2753" s="17">
        <v>-1.0000000000000016</v>
      </c>
      <c r="AV2753" s="17">
        <v>-1.0000000000000016</v>
      </c>
      <c r="AW2753" s="17">
        <v>-1.0000000000000016</v>
      </c>
      <c r="AX2753" s="17">
        <v>-1.0000000000000016</v>
      </c>
      <c r="AY2753" s="17">
        <v>-8.9252502069852621E-2</v>
      </c>
      <c r="AZ2753" s="17">
        <v>0.99853509056891809</v>
      </c>
      <c r="BA2753" s="17">
        <v>-0.39587544083746862</v>
      </c>
      <c r="BB2753" s="17">
        <v>0.55333058330763063</v>
      </c>
      <c r="BC2753" s="17">
        <v>-0.22127137959236873</v>
      </c>
      <c r="BD2753" s="17">
        <v>15.93089686311537</v>
      </c>
      <c r="BE2753" s="17">
        <v>-4.8191752901657052</v>
      </c>
      <c r="BF2753" s="17">
        <v>-1.0000000000000016</v>
      </c>
      <c r="BG2753" s="22">
        <v>1.2469372442856184</v>
      </c>
    </row>
    <row r="2754" spans="1:100" x14ac:dyDescent="0.25">
      <c r="A2754">
        <v>6128</v>
      </c>
      <c r="B2754" t="s">
        <v>2437</v>
      </c>
      <c r="C2754" s="48">
        <v>2</v>
      </c>
      <c r="D2754" s="22">
        <v>1464.9593652343749</v>
      </c>
      <c r="E2754" s="17">
        <v>50.395061642372838</v>
      </c>
      <c r="F2754" s="17">
        <v>-56.893726866782835</v>
      </c>
      <c r="G2754" s="17">
        <v>6.051936417565168E-2</v>
      </c>
      <c r="H2754" s="17">
        <v>3.0892587733983765</v>
      </c>
      <c r="I2754" s="17">
        <v>32.645281628059131</v>
      </c>
      <c r="J2754" s="17">
        <v>6.4115036754392971</v>
      </c>
      <c r="K2754" s="17">
        <v>-1.0000000000000009</v>
      </c>
      <c r="L2754" s="17">
        <v>-1.0000000000000009</v>
      </c>
      <c r="M2754" s="17">
        <v>-1.0000000000000009</v>
      </c>
      <c r="N2754" s="17">
        <v>0.17286580837577339</v>
      </c>
      <c r="O2754" s="17">
        <v>-1.0000000000000009</v>
      </c>
      <c r="P2754" s="17">
        <v>-1.0000000000000009</v>
      </c>
      <c r="Q2754" s="17">
        <v>2.9749136697729144</v>
      </c>
      <c r="R2754" s="17">
        <v>-1.0000000000000009</v>
      </c>
      <c r="S2754" s="17">
        <v>-0.17708085058129686</v>
      </c>
      <c r="T2754" s="17">
        <v>-3.5069509086229356E-3</v>
      </c>
      <c r="U2754" s="17">
        <v>-0.33635721464318441</v>
      </c>
      <c r="V2754" s="17">
        <v>-0.60842368690846949</v>
      </c>
      <c r="W2754" s="17">
        <v>-0.42029257205368209</v>
      </c>
      <c r="X2754" s="17">
        <v>-3.28701928189352</v>
      </c>
      <c r="Y2754" s="17">
        <v>-3.0642806040345777E-2</v>
      </c>
      <c r="Z2754" s="17">
        <v>20.909457516692026</v>
      </c>
      <c r="AA2754" s="17">
        <v>-0.37784652136675223</v>
      </c>
      <c r="AB2754" s="17">
        <v>-0.25764791394739972</v>
      </c>
      <c r="AC2754" s="17">
        <v>2.2545989755030664</v>
      </c>
      <c r="AD2754" s="17">
        <v>-0.50343571927444164</v>
      </c>
      <c r="AE2754" s="17">
        <v>-0.47171827025984436</v>
      </c>
      <c r="AF2754" s="17">
        <v>27.924486304972326</v>
      </c>
      <c r="AG2754" s="17">
        <v>-43.177830801533567</v>
      </c>
      <c r="AH2754" s="17">
        <v>-8.5805140670958402E-2</v>
      </c>
      <c r="AI2754" s="17">
        <v>-5.9787361690681662E-2</v>
      </c>
      <c r="AJ2754" s="17">
        <v>0.33333333333333298</v>
      </c>
      <c r="AK2754" s="17">
        <v>0.26505063545751328</v>
      </c>
      <c r="AL2754" s="17">
        <v>0.39723135740483362</v>
      </c>
      <c r="AM2754" s="17">
        <v>0.33333333333333298</v>
      </c>
      <c r="AN2754" s="17">
        <v>-3.7911011873566436E-2</v>
      </c>
      <c r="AO2754" s="17">
        <v>-2.477288477948425E-3</v>
      </c>
      <c r="AP2754" s="17">
        <v>0.33333333333333298</v>
      </c>
      <c r="AQ2754" s="17">
        <v>2.6655525149008401</v>
      </c>
      <c r="AR2754" s="17">
        <v>2.2444243630026963</v>
      </c>
      <c r="AS2754" s="17">
        <v>-1.2858594893255404</v>
      </c>
      <c r="AT2754" s="17">
        <v>2.5986687270252649</v>
      </c>
      <c r="AU2754" s="17">
        <v>-1.0000000000000009</v>
      </c>
      <c r="AV2754" s="17">
        <v>-1.0000000000000009</v>
      </c>
      <c r="AW2754" s="17">
        <v>-1.0000000000000009</v>
      </c>
      <c r="AX2754" s="17">
        <v>-1.0000000000000009</v>
      </c>
      <c r="AY2754" s="17">
        <v>-4.6246224334544478E-2</v>
      </c>
      <c r="AZ2754" s="17">
        <v>0.70193984474283244</v>
      </c>
      <c r="BA2754" s="17">
        <v>-0.11074741674212812</v>
      </c>
      <c r="BB2754" s="17">
        <v>0.38815520422065364</v>
      </c>
      <c r="BC2754" s="17">
        <v>-6.3169447871779333E-2</v>
      </c>
      <c r="BD2754" s="17">
        <v>11.52658402163518</v>
      </c>
      <c r="BE2754" s="17">
        <v>-0.56430291502076191</v>
      </c>
      <c r="BF2754" s="17">
        <v>-1.0000000000000009</v>
      </c>
      <c r="BG2754" s="22">
        <v>86.073305271827039</v>
      </c>
    </row>
    <row r="2755" spans="1:100" x14ac:dyDescent="0.25">
      <c r="A2755">
        <v>6129</v>
      </c>
      <c r="B2755" t="s">
        <v>2438</v>
      </c>
      <c r="C2755" s="48">
        <v>2</v>
      </c>
      <c r="D2755" s="22">
        <v>1465.9183886718749</v>
      </c>
      <c r="E2755" s="17">
        <v>72.425553001849593</v>
      </c>
      <c r="F2755" s="17">
        <v>-21.353177215877189</v>
      </c>
      <c r="G2755" s="17">
        <v>0.30754687866073149</v>
      </c>
      <c r="H2755" s="17">
        <v>5.3425806669272076</v>
      </c>
      <c r="I2755" s="17">
        <v>49.945152476827474</v>
      </c>
      <c r="J2755" s="17">
        <v>10.684282317009536</v>
      </c>
      <c r="K2755" s="17">
        <v>-1.0000000000000002</v>
      </c>
      <c r="L2755" s="17">
        <v>-1.0000000000000002</v>
      </c>
      <c r="M2755" s="17">
        <v>-1.0000000000000002</v>
      </c>
      <c r="N2755" s="17">
        <v>0.23442498355827973</v>
      </c>
      <c r="O2755" s="17">
        <v>-1.0000000000000002</v>
      </c>
      <c r="P2755" s="17">
        <v>-1.0000000000000002</v>
      </c>
      <c r="Q2755" s="17">
        <v>3.6362045804448311</v>
      </c>
      <c r="R2755" s="17">
        <v>-1.0000000000000002</v>
      </c>
      <c r="S2755" s="17">
        <v>0.68537724678663314</v>
      </c>
      <c r="T2755" s="17">
        <v>9.3298461725716458E-2</v>
      </c>
      <c r="U2755" s="17">
        <v>-4.6275644859183895E-2</v>
      </c>
      <c r="V2755" s="17">
        <v>-0.22832303807170085</v>
      </c>
      <c r="W2755" s="17">
        <v>1.505786272761946</v>
      </c>
      <c r="X2755" s="17">
        <v>-0.91391364612897796</v>
      </c>
      <c r="Y2755" s="17">
        <v>5.645215705041827E-2</v>
      </c>
      <c r="Z2755" s="17">
        <v>28.906102516004573</v>
      </c>
      <c r="AA2755" s="17">
        <v>0.2110971576932173</v>
      </c>
      <c r="AB2755" s="17">
        <v>0.59126234336733186</v>
      </c>
      <c r="AC2755" s="17">
        <v>12.000967672406219</v>
      </c>
      <c r="AD2755" s="17">
        <v>0.24047434135588386</v>
      </c>
      <c r="AE2755" s="17">
        <v>0.15126722768369094</v>
      </c>
      <c r="AF2755" s="17">
        <v>43.709307121086624</v>
      </c>
      <c r="AG2755" s="17">
        <v>-16.2086657349146</v>
      </c>
      <c r="AH2755" s="17">
        <v>0.10078081467257691</v>
      </c>
      <c r="AI2755" s="17">
        <v>0.16096718100747898</v>
      </c>
      <c r="AJ2755" s="17">
        <v>0.33333333333333298</v>
      </c>
      <c r="AK2755" s="17">
        <v>0.51411489973230573</v>
      </c>
      <c r="AL2755" s="17">
        <v>0.61476626402180656</v>
      </c>
      <c r="AM2755" s="17">
        <v>0.33333333333333298</v>
      </c>
      <c r="AN2755" s="17">
        <v>0.18661907407940323</v>
      </c>
      <c r="AO2755" s="17">
        <v>0.24287376629151808</v>
      </c>
      <c r="AP2755" s="17">
        <v>0.33333333333333298</v>
      </c>
      <c r="AQ2755" s="17">
        <v>5.4647422502206</v>
      </c>
      <c r="AR2755" s="17">
        <v>2.2444243630026963</v>
      </c>
      <c r="AS2755" s="17">
        <v>2.2773424842136092</v>
      </c>
      <c r="AT2755" s="17">
        <v>5.0916266629541012</v>
      </c>
      <c r="AU2755" s="17">
        <v>-1.0000000000000002</v>
      </c>
      <c r="AV2755" s="17">
        <v>-1.0000000000000002</v>
      </c>
      <c r="AW2755" s="17">
        <v>-1.0000000000000002</v>
      </c>
      <c r="AX2755" s="17">
        <v>-1.0000000000000002</v>
      </c>
      <c r="AY2755" s="17">
        <v>-8.7220863590024029E-3</v>
      </c>
      <c r="AZ2755" s="17">
        <v>0.44315248826044262</v>
      </c>
      <c r="BA2755" s="17">
        <v>0.13803447930332316</v>
      </c>
      <c r="BB2755" s="17">
        <v>0.24403522822157811</v>
      </c>
      <c r="BC2755" s="17">
        <v>7.4778754402244241E-2</v>
      </c>
      <c r="BD2755" s="17">
        <v>7.6837022040472007</v>
      </c>
      <c r="BE2755" s="17">
        <v>3.148188062597141</v>
      </c>
      <c r="BF2755" s="17">
        <v>-1.0000000000000002</v>
      </c>
      <c r="BG2755" s="22">
        <v>366.52685590825945</v>
      </c>
    </row>
    <row r="2756" spans="1:100" x14ac:dyDescent="0.25">
      <c r="A2756">
        <v>6130</v>
      </c>
      <c r="B2756" t="s">
        <v>2439</v>
      </c>
      <c r="C2756" s="48">
        <v>2</v>
      </c>
      <c r="D2756" s="22">
        <v>1502.4329589843751</v>
      </c>
      <c r="E2756" s="17">
        <v>107.1002870184532</v>
      </c>
      <c r="F2756" s="17">
        <v>34.585616242713947</v>
      </c>
      <c r="G2756" s="17">
        <v>0.69635406501829777</v>
      </c>
      <c r="H2756" s="17">
        <v>8.8891805151549015</v>
      </c>
      <c r="I2756" s="17">
        <v>77.17416023768223</v>
      </c>
      <c r="J2756" s="17">
        <v>17.40939164347677</v>
      </c>
      <c r="K2756" s="17">
        <v>-0.99999999999999944</v>
      </c>
      <c r="L2756" s="17">
        <v>-0.99999999999999944</v>
      </c>
      <c r="M2756" s="17">
        <v>-0.99999999999999944</v>
      </c>
      <c r="N2756" s="17">
        <v>0.33131560623686573</v>
      </c>
      <c r="O2756" s="17">
        <v>-0.99999999999999944</v>
      </c>
      <c r="P2756" s="17">
        <v>-0.99999999999999944</v>
      </c>
      <c r="Q2756" s="17">
        <v>4.6770386708421174</v>
      </c>
      <c r="R2756" s="17">
        <v>-0.99999999999999944</v>
      </c>
      <c r="S2756" s="17">
        <v>2.0428369892283134</v>
      </c>
      <c r="T2756" s="17">
        <v>0.24566464728604609</v>
      </c>
      <c r="U2756" s="17">
        <v>0.41029616333392899</v>
      </c>
      <c r="V2756" s="17">
        <v>0.36993365456824173</v>
      </c>
      <c r="W2756" s="17">
        <v>4.537324269315067</v>
      </c>
      <c r="X2756" s="17">
        <v>2.8212189648847801</v>
      </c>
      <c r="Y2756" s="17">
        <v>0.19353465013149307</v>
      </c>
      <c r="Z2756" s="17">
        <v>41.492364613018069</v>
      </c>
      <c r="AA2756" s="17">
        <v>1.1380608412962063</v>
      </c>
      <c r="AB2756" s="17">
        <v>1.9273985600338106</v>
      </c>
      <c r="AC2756" s="17">
        <v>27.341194845664091</v>
      </c>
      <c r="AD2756" s="17">
        <v>1.4113462508258428</v>
      </c>
      <c r="AE2756" s="17">
        <v>1.1318107881931145</v>
      </c>
      <c r="AF2756" s="17">
        <v>68.553712739078733</v>
      </c>
      <c r="AG2756" s="17">
        <v>26.239258375167548</v>
      </c>
      <c r="AH2756" s="17">
        <v>0.3944564421109939</v>
      </c>
      <c r="AI2756" s="17">
        <v>0.50842221167900015</v>
      </c>
      <c r="AJ2756" s="17">
        <v>0.33333333333333298</v>
      </c>
      <c r="AK2756" s="17">
        <v>0.90612781382713736</v>
      </c>
      <c r="AL2756" s="17">
        <v>0.95715377155352199</v>
      </c>
      <c r="AM2756" s="17">
        <v>0.33333333333333298</v>
      </c>
      <c r="AN2756" s="17">
        <v>0.54001659400332003</v>
      </c>
      <c r="AO2756" s="17">
        <v>0.62904230089230295</v>
      </c>
      <c r="AP2756" s="17">
        <v>0.33333333333333298</v>
      </c>
      <c r="AQ2756" s="17">
        <v>9.8705068766399435</v>
      </c>
      <c r="AR2756" s="17">
        <v>2.2444243630026963</v>
      </c>
      <c r="AS2756" s="17">
        <v>7.8856186984778311</v>
      </c>
      <c r="AT2756" s="17">
        <v>9.0153999430143692</v>
      </c>
      <c r="AU2756" s="17">
        <v>-0.99999999999999944</v>
      </c>
      <c r="AV2756" s="17">
        <v>-0.99999999999999944</v>
      </c>
      <c r="AW2756" s="17">
        <v>-0.99999999999999944</v>
      </c>
      <c r="AX2756" s="17">
        <v>-0.99999999999999944</v>
      </c>
      <c r="AY2756" s="17">
        <v>5.0338761729823808E-2</v>
      </c>
      <c r="AZ2756" s="17">
        <v>3.5835982855909165E-2</v>
      </c>
      <c r="BA2756" s="17">
        <v>0.52960296194688194</v>
      </c>
      <c r="BB2756" s="17">
        <v>1.7198624684019587E-2</v>
      </c>
      <c r="BC2756" s="17">
        <v>0.29190133890886627</v>
      </c>
      <c r="BD2756" s="17">
        <v>1.6352259032775684</v>
      </c>
      <c r="BE2756" s="17">
        <v>8.9914366351064583</v>
      </c>
      <c r="BF2756" s="17">
        <v>-0.99999999999999944</v>
      </c>
      <c r="BG2756" s="22">
        <v>102.91751894810341</v>
      </c>
    </row>
    <row r="2757" spans="1:100" x14ac:dyDescent="0.25">
      <c r="A2757">
        <v>6131</v>
      </c>
      <c r="B2757" t="s">
        <v>2440</v>
      </c>
      <c r="C2757" s="48">
        <v>2</v>
      </c>
      <c r="D2757" s="22">
        <v>1478.0645117187501</v>
      </c>
      <c r="E2757" s="17">
        <v>49.684601485408329</v>
      </c>
      <c r="F2757" s="17">
        <v>-58.039872182907409</v>
      </c>
      <c r="G2757" s="17">
        <v>5.2552986855604944E-2</v>
      </c>
      <c r="H2757" s="17">
        <v>3.0165915141872288</v>
      </c>
      <c r="I2757" s="17">
        <v>32.087379003095904</v>
      </c>
      <c r="J2757" s="17">
        <v>6.2737110617916327</v>
      </c>
      <c r="K2757" s="17">
        <v>-1.0000000000000009</v>
      </c>
      <c r="L2757" s="17">
        <v>-1.0000000000000009</v>
      </c>
      <c r="M2757" s="17">
        <v>-1.0000000000000009</v>
      </c>
      <c r="N2757" s="17">
        <v>0.17088058977355844</v>
      </c>
      <c r="O2757" s="17">
        <v>-1.0000000000000009</v>
      </c>
      <c r="P2757" s="17">
        <v>-1.0000000000000009</v>
      </c>
      <c r="Q2757" s="17">
        <v>2.9535877339810614</v>
      </c>
      <c r="R2757" s="17">
        <v>-1.0000000000000009</v>
      </c>
      <c r="S2757" s="17">
        <v>-0.20489421639475403</v>
      </c>
      <c r="T2757" s="17">
        <v>-6.6288235683364671E-3</v>
      </c>
      <c r="U2757" s="17">
        <v>-0.34571203992775984</v>
      </c>
      <c r="V2757" s="17">
        <v>-0.62068153273807325</v>
      </c>
      <c r="W2757" s="17">
        <v>-0.48240658740110165</v>
      </c>
      <c r="X2757" s="17">
        <v>-3.3635494407069491</v>
      </c>
      <c r="Y2757" s="17">
        <v>-3.3451526923535008E-2</v>
      </c>
      <c r="Z2757" s="17">
        <v>20.651574132763002</v>
      </c>
      <c r="AA2757" s="17">
        <v>-0.39683933509208968</v>
      </c>
      <c r="AB2757" s="17">
        <v>-0.28502437617964871</v>
      </c>
      <c r="AC2757" s="17">
        <v>1.9402888440925317</v>
      </c>
      <c r="AD2757" s="17">
        <v>-0.52742603568722313</v>
      </c>
      <c r="AE2757" s="17">
        <v>-0.49180889681162965</v>
      </c>
      <c r="AF2757" s="17">
        <v>27.415442448814794</v>
      </c>
      <c r="AG2757" s="17">
        <v>-44.047557987086762</v>
      </c>
      <c r="AH2757" s="17">
        <v>-9.1822341329704349E-2</v>
      </c>
      <c r="AI2757" s="17">
        <v>-6.6906463325629828E-2</v>
      </c>
      <c r="AJ2757" s="17">
        <v>0.33333333333333298</v>
      </c>
      <c r="AK2757" s="17">
        <v>0.25701857510063886</v>
      </c>
      <c r="AL2757" s="17">
        <v>0.39021608564450255</v>
      </c>
      <c r="AM2757" s="17">
        <v>0.33333333333333298</v>
      </c>
      <c r="AN2757" s="17">
        <v>-4.5151870804331029E-2</v>
      </c>
      <c r="AO2757" s="17">
        <v>-1.0389601736814524E-2</v>
      </c>
      <c r="AP2757" s="17">
        <v>0.33333333333333298</v>
      </c>
      <c r="AQ2757" s="17">
        <v>2.5752815923744912</v>
      </c>
      <c r="AR2757" s="17">
        <v>2.2444243630026963</v>
      </c>
      <c r="AS2757" s="17">
        <v>-1.4007690023322885</v>
      </c>
      <c r="AT2757" s="17">
        <v>2.5182734576885224</v>
      </c>
      <c r="AU2757" s="17">
        <v>-1.0000000000000009</v>
      </c>
      <c r="AV2757" s="17">
        <v>-1.0000000000000009</v>
      </c>
      <c r="AW2757" s="17">
        <v>-1.0000000000000009</v>
      </c>
      <c r="AX2757" s="17">
        <v>-1.0000000000000009</v>
      </c>
      <c r="AY2757" s="17">
        <v>-4.745633828620599E-2</v>
      </c>
      <c r="AZ2757" s="17">
        <v>0.71028546458883823</v>
      </c>
      <c r="BA2757" s="17">
        <v>-0.11877037102082816</v>
      </c>
      <c r="BB2757" s="17">
        <v>0.39280292174539144</v>
      </c>
      <c r="BC2757" s="17">
        <v>-6.7618132190316593E-2</v>
      </c>
      <c r="BD2757" s="17">
        <v>11.650512915220441</v>
      </c>
      <c r="BE2757" s="17">
        <v>-0.68402684126687952</v>
      </c>
      <c r="BF2757" s="17">
        <v>-1.0000000000000009</v>
      </c>
      <c r="BG2757" s="22">
        <v>51.623014157079524</v>
      </c>
    </row>
    <row r="2758" spans="1:100" x14ac:dyDescent="0.25">
      <c r="A2758">
        <v>6132</v>
      </c>
      <c r="B2758" t="s">
        <v>2441</v>
      </c>
      <c r="C2758" s="48">
        <v>2</v>
      </c>
      <c r="D2758" s="22">
        <v>1474.3194531249999</v>
      </c>
      <c r="E2758" s="17">
        <v>38.156006162075514</v>
      </c>
      <c r="F2758" s="17">
        <v>-76.638305046178772</v>
      </c>
      <c r="G2758" s="17">
        <v>-7.6716950966374708E-2</v>
      </c>
      <c r="H2758" s="17">
        <v>1.8374241583703901</v>
      </c>
      <c r="I2758" s="17">
        <v>23.034325809365001</v>
      </c>
      <c r="J2758" s="17">
        <v>4.0377583968660087</v>
      </c>
      <c r="K2758" s="17">
        <v>-1.0000000000000011</v>
      </c>
      <c r="L2758" s="17">
        <v>-1.0000000000000011</v>
      </c>
      <c r="M2758" s="17">
        <v>-1.0000000000000011</v>
      </c>
      <c r="N2758" s="17">
        <v>0.13866656387930698</v>
      </c>
      <c r="O2758" s="17">
        <v>-1.0000000000000011</v>
      </c>
      <c r="P2758" s="17">
        <v>-1.0000000000000011</v>
      </c>
      <c r="Q2758" s="17">
        <v>2.607533023909637</v>
      </c>
      <c r="R2758" s="17">
        <v>-1.0000000000000011</v>
      </c>
      <c r="S2758" s="17">
        <v>-0.65622007316504893</v>
      </c>
      <c r="T2758" s="17">
        <v>-5.7287268228467497E-2</v>
      </c>
      <c r="U2758" s="17">
        <v>-0.49751224148605572</v>
      </c>
      <c r="V2758" s="17">
        <v>-0.81958887851955253</v>
      </c>
      <c r="W2758" s="17">
        <v>-1.4903270736212102</v>
      </c>
      <c r="X2758" s="17">
        <v>-4.6053998419455535</v>
      </c>
      <c r="Y2758" s="17">
        <v>-7.9028476061444475E-2</v>
      </c>
      <c r="Z2758" s="17">
        <v>16.466915577620501</v>
      </c>
      <c r="AA2758" s="17">
        <v>-0.70503461014647439</v>
      </c>
      <c r="AB2758" s="17">
        <v>-0.72926062414685289</v>
      </c>
      <c r="AC2758" s="17">
        <v>-3.1600032349700058</v>
      </c>
      <c r="AD2758" s="17">
        <v>-0.91671549392138063</v>
      </c>
      <c r="AE2758" s="17">
        <v>-0.81781831625231249</v>
      </c>
      <c r="AF2758" s="17">
        <v>19.155217632629679</v>
      </c>
      <c r="AG2758" s="17">
        <v>-58.160570047867175</v>
      </c>
      <c r="AH2758" s="17">
        <v>-0.18946310372004238</v>
      </c>
      <c r="AI2758" s="17">
        <v>-0.1824277082687083</v>
      </c>
      <c r="AJ2758" s="17">
        <v>0.33333333333333298</v>
      </c>
      <c r="AK2758" s="17">
        <v>0.12668280249007746</v>
      </c>
      <c r="AL2758" s="17">
        <v>0.27637968199083313</v>
      </c>
      <c r="AM2758" s="17">
        <v>0.33333333333333298</v>
      </c>
      <c r="AN2758" s="17">
        <v>-0.16264886424980085</v>
      </c>
      <c r="AO2758" s="17">
        <v>-0.1387822452069884</v>
      </c>
      <c r="AP2758" s="17">
        <v>0.33333333333333298</v>
      </c>
      <c r="AQ2758" s="17">
        <v>1.1104606237833012</v>
      </c>
      <c r="AR2758" s="17">
        <v>2.2444243630026963</v>
      </c>
      <c r="AS2758" s="17">
        <v>-3.2653989344542076</v>
      </c>
      <c r="AT2758" s="17">
        <v>1.2137041345421498</v>
      </c>
      <c r="AU2758" s="17">
        <v>-1.0000000000000011</v>
      </c>
      <c r="AV2758" s="17">
        <v>-1.0000000000000011</v>
      </c>
      <c r="AW2758" s="17">
        <v>-1.0000000000000011</v>
      </c>
      <c r="AX2758" s="17">
        <v>-1.0000000000000011</v>
      </c>
      <c r="AY2758" s="17">
        <v>-6.7092786448804023E-2</v>
      </c>
      <c r="AZ2758" s="17">
        <v>0.84570934865019676</v>
      </c>
      <c r="BA2758" s="17">
        <v>-0.24895837983460789</v>
      </c>
      <c r="BB2758" s="17">
        <v>0.4682211615926411</v>
      </c>
      <c r="BC2758" s="17">
        <v>-0.13980667186691179</v>
      </c>
      <c r="BD2758" s="17">
        <v>13.661499807317508</v>
      </c>
      <c r="BE2758" s="17">
        <v>-2.626779974826472</v>
      </c>
      <c r="BF2758" s="17">
        <v>-1.0000000000000011</v>
      </c>
      <c r="BG2758" s="22">
        <v>37.696398586574105</v>
      </c>
    </row>
    <row r="2759" spans="1:100" x14ac:dyDescent="0.25">
      <c r="A2759">
        <v>6133</v>
      </c>
      <c r="B2759" t="s">
        <v>2442</v>
      </c>
      <c r="C2759" s="48">
        <v>3</v>
      </c>
      <c r="D2759" s="22">
        <v>1500.7307679349021</v>
      </c>
      <c r="E2759" s="17">
        <v>42.311298476777054</v>
      </c>
      <c r="F2759" s="17">
        <v>-79.96623192349692</v>
      </c>
      <c r="G2759" s="17">
        <v>0.35043186063233656</v>
      </c>
      <c r="H2759" s="17">
        <v>4.3755184992815765</v>
      </c>
      <c r="I2759" s="17">
        <v>6.8299767983141697</v>
      </c>
      <c r="J2759" s="17">
        <v>18.704358558931698</v>
      </c>
      <c r="K2759" s="17">
        <v>-0.99999999999999889</v>
      </c>
      <c r="L2759" s="17">
        <v>-0.99999999999999889</v>
      </c>
      <c r="M2759" s="17">
        <v>-0.99999999999999889</v>
      </c>
      <c r="N2759" s="17">
        <v>0.4087985197153497</v>
      </c>
      <c r="O2759" s="17">
        <v>-0.99999999999999889</v>
      </c>
      <c r="P2759" s="17">
        <v>-0.99999999999999889</v>
      </c>
      <c r="Q2759" s="17">
        <v>3.8976183439207359</v>
      </c>
      <c r="R2759" s="17">
        <v>-0.99999999999999889</v>
      </c>
      <c r="S2759" s="17">
        <v>0.62670668219176717</v>
      </c>
      <c r="T2759" s="17">
        <v>0.10894714811065219</v>
      </c>
      <c r="U2759" s="17">
        <v>-0.3877566045113478</v>
      </c>
      <c r="V2759" s="17">
        <v>-2.3819457528940866E-2</v>
      </c>
      <c r="W2759" s="17">
        <v>0.47790015536083869</v>
      </c>
      <c r="X2759" s="17">
        <v>-3.6466035612308265</v>
      </c>
      <c r="Y2759" s="17">
        <v>0.13616500490037481</v>
      </c>
      <c r="Z2759" s="17">
        <v>-0.40269264551075701</v>
      </c>
      <c r="AA2759" s="17">
        <v>0.87804663903736413</v>
      </c>
      <c r="AB2759" s="17">
        <v>-2.0728688538680249</v>
      </c>
      <c r="AC2759" s="17">
        <v>7.2028001421832464</v>
      </c>
      <c r="AD2759" s="17">
        <v>-1.5713224465736317</v>
      </c>
      <c r="AE2759" s="17">
        <v>0.54554666975595534</v>
      </c>
      <c r="AF2759" s="17">
        <v>5.2727853125604129</v>
      </c>
      <c r="AG2759" s="17">
        <v>-61.811475454034721</v>
      </c>
      <c r="AH2759" s="17">
        <v>-0.27071379413183594</v>
      </c>
      <c r="AI2759" s="17">
        <v>-0.33974161779533307</v>
      </c>
      <c r="AJ2759" s="17">
        <v>0.33333333333333298</v>
      </c>
      <c r="AK2759" s="17">
        <v>0.83216312768396594</v>
      </c>
      <c r="AL2759" s="17">
        <v>0.78050325876735371</v>
      </c>
      <c r="AM2759" s="17">
        <v>0.33333333333333298</v>
      </c>
      <c r="AN2759" s="17">
        <v>-0.1091133367480539</v>
      </c>
      <c r="AO2759" s="17">
        <v>-0.12932334382126948</v>
      </c>
      <c r="AP2759" s="17">
        <v>0.33333333333333298</v>
      </c>
      <c r="AQ2759" s="17">
        <v>1.5571914857537585</v>
      </c>
      <c r="AR2759" s="17">
        <v>2.6677259823498218</v>
      </c>
      <c r="AS2759" s="17">
        <v>7.7150012997422088</v>
      </c>
      <c r="AT2759" s="17">
        <v>8.3216312768396588</v>
      </c>
      <c r="AU2759" s="17">
        <v>-0.99999999999999889</v>
      </c>
      <c r="AV2759" s="17">
        <v>-0.99999999999999889</v>
      </c>
      <c r="AW2759" s="17">
        <v>-0.99999999999999889</v>
      </c>
      <c r="AX2759" s="17">
        <v>-0.99999999999999889</v>
      </c>
      <c r="AY2759" s="17">
        <v>7.5451126875283978E-2</v>
      </c>
      <c r="AZ2759" s="17">
        <v>0.25693994570228046</v>
      </c>
      <c r="BA2759" s="17">
        <v>-7.2005684022562119E-2</v>
      </c>
      <c r="BB2759" s="17">
        <v>0.50997944627829783</v>
      </c>
      <c r="BC2759" s="17">
        <v>0.51045892161449768</v>
      </c>
      <c r="BD2759" s="17">
        <v>14.034185885468847</v>
      </c>
      <c r="BE2759" s="17">
        <v>12.401444620249633</v>
      </c>
      <c r="BF2759" s="17">
        <v>-0.99999999999999889</v>
      </c>
      <c r="CU2759" t="e">
        <v>#N/A</v>
      </c>
      <c r="CV2759" t="e">
        <v>#N/A</v>
      </c>
    </row>
    <row r="2760" spans="1:100" x14ac:dyDescent="0.25">
      <c r="A2760">
        <v>6135</v>
      </c>
      <c r="B2760" t="s">
        <v>2443</v>
      </c>
      <c r="C2760" s="48">
        <v>2</v>
      </c>
      <c r="D2760" s="22">
        <v>1460.3062695312499</v>
      </c>
      <c r="E2760" s="17">
        <v>77.240642559441667</v>
      </c>
      <c r="F2760" s="17">
        <v>-13.585264703043295</v>
      </c>
      <c r="G2760" s="17">
        <v>0.36153839369443358</v>
      </c>
      <c r="H2760" s="17">
        <v>5.8350774770247726</v>
      </c>
      <c r="I2760" s="17">
        <v>53.726294990281353</v>
      </c>
      <c r="J2760" s="17">
        <v>11.618161252491253</v>
      </c>
      <c r="K2760" s="17">
        <v>-1.0000000000000002</v>
      </c>
      <c r="L2760" s="17">
        <v>-1.0000000000000002</v>
      </c>
      <c r="M2760" s="17">
        <v>-1.0000000000000002</v>
      </c>
      <c r="N2760" s="17">
        <v>0.24787965130756534</v>
      </c>
      <c r="O2760" s="17">
        <v>-1.0000000000000002</v>
      </c>
      <c r="P2760" s="17">
        <v>-1.0000000000000002</v>
      </c>
      <c r="Q2760" s="17">
        <v>3.7807394846623521</v>
      </c>
      <c r="R2760" s="17">
        <v>-1.0000000000000002</v>
      </c>
      <c r="S2760" s="17">
        <v>0.87388021345835254</v>
      </c>
      <c r="T2760" s="17">
        <v>0.11445671570598856</v>
      </c>
      <c r="U2760" s="17">
        <v>1.7125970416910094E-2</v>
      </c>
      <c r="V2760" s="17">
        <v>-0.14524642234017746</v>
      </c>
      <c r="W2760" s="17">
        <v>1.926759277015039</v>
      </c>
      <c r="X2760" s="17">
        <v>-0.39523632843413825</v>
      </c>
      <c r="Y2760" s="17">
        <v>7.5488048735912E-2</v>
      </c>
      <c r="Z2760" s="17">
        <v>30.653887492911018</v>
      </c>
      <c r="AA2760" s="17">
        <v>0.33981950495178848</v>
      </c>
      <c r="AB2760" s="17">
        <v>0.7768042293212567</v>
      </c>
      <c r="AC2760" s="17">
        <v>14.131180629127819</v>
      </c>
      <c r="AD2760" s="17">
        <v>0.40306688213405023</v>
      </c>
      <c r="AE2760" s="17">
        <v>0.28742991769054976</v>
      </c>
      <c r="AF2760" s="17">
        <v>47.159313053316509</v>
      </c>
      <c r="AG2760" s="17">
        <v>-10.314156031507867</v>
      </c>
      <c r="AH2760" s="17">
        <v>0.14156193346417051</v>
      </c>
      <c r="AI2760" s="17">
        <v>0.20921634967069541</v>
      </c>
      <c r="AJ2760" s="17">
        <v>0.33333333333333298</v>
      </c>
      <c r="AK2760" s="17">
        <v>0.56855157654128774</v>
      </c>
      <c r="AL2760" s="17">
        <v>0.6623117336244434</v>
      </c>
      <c r="AM2760" s="17">
        <v>0.33333333333333298</v>
      </c>
      <c r="AN2760" s="17">
        <v>0.23569344353382438</v>
      </c>
      <c r="AO2760" s="17">
        <v>0.29649886627170835</v>
      </c>
      <c r="AP2760" s="17">
        <v>0.33333333333333298</v>
      </c>
      <c r="AQ2760" s="17">
        <v>6.0765465465627777</v>
      </c>
      <c r="AR2760" s="17">
        <v>2.2444243630026963</v>
      </c>
      <c r="AS2760" s="17">
        <v>3.0561329494112641</v>
      </c>
      <c r="AT2760" s="17">
        <v>5.6364994725949815</v>
      </c>
      <c r="AU2760" s="17">
        <v>-1.0000000000000002</v>
      </c>
      <c r="AV2760" s="17">
        <v>-1.0000000000000002</v>
      </c>
      <c r="AW2760" s="17">
        <v>-1.0000000000000002</v>
      </c>
      <c r="AX2760" s="17">
        <v>-1.0000000000000002</v>
      </c>
      <c r="AY2760" s="17">
        <v>-5.2063129495302091E-4</v>
      </c>
      <c r="AZ2760" s="17">
        <v>0.38659068591556706</v>
      </c>
      <c r="BA2760" s="17">
        <v>0.19240944036160709</v>
      </c>
      <c r="BB2760" s="17">
        <v>0.21253567697915632</v>
      </c>
      <c r="BC2760" s="17">
        <v>0.10492937326134291</v>
      </c>
      <c r="BD2760" s="17">
        <v>6.8437835744988575</v>
      </c>
      <c r="BE2760" s="17">
        <v>3.9596078465364188</v>
      </c>
      <c r="BF2760" s="17">
        <v>-1.0000000000000002</v>
      </c>
      <c r="BG2760" s="22">
        <v>358.68616740925972</v>
      </c>
    </row>
    <row r="2761" spans="1:100" x14ac:dyDescent="0.25">
      <c r="A2761">
        <v>6136</v>
      </c>
      <c r="B2761" t="s">
        <v>3121</v>
      </c>
      <c r="C2761" s="48">
        <v>3</v>
      </c>
      <c r="D2761" s="22">
        <v>1381.8375654598733</v>
      </c>
      <c r="E2761" s="17">
        <v>37.628753864084437</v>
      </c>
      <c r="F2761" s="17">
        <v>-44.454473808674926</v>
      </c>
      <c r="G2761" s="17">
        <v>-0.10374227603011626</v>
      </c>
      <c r="H2761" s="17">
        <v>5.7310044531435995</v>
      </c>
      <c r="I2761" s="17">
        <v>27.511954926930631</v>
      </c>
      <c r="J2761" s="17">
        <v>6.8329329714448823</v>
      </c>
      <c r="K2761" s="17">
        <v>-0.99999999999999922</v>
      </c>
      <c r="L2761" s="17">
        <v>-0.99999999999999922</v>
      </c>
      <c r="M2761" s="17">
        <v>-0.99999999999999922</v>
      </c>
      <c r="N2761" s="17">
        <v>0.22414997001737219</v>
      </c>
      <c r="O2761" s="17">
        <v>-0.99999999999999922</v>
      </c>
      <c r="P2761" s="17">
        <v>-0.99999999999999922</v>
      </c>
      <c r="Q2761" s="17">
        <v>5.4655253866491886</v>
      </c>
      <c r="R2761" s="17">
        <v>-0.99999999999999922</v>
      </c>
      <c r="S2761" s="17">
        <v>0.13654676737056728</v>
      </c>
      <c r="T2761" s="17">
        <v>4.5317984859255318E-2</v>
      </c>
      <c r="U2761" s="17">
        <v>-3.8072341233633521E-3</v>
      </c>
      <c r="V2761" s="17">
        <v>5.0241976808058815E-3</v>
      </c>
      <c r="W2761" s="17">
        <v>0.26547906649440772</v>
      </c>
      <c r="X2761" s="17">
        <v>-2.1196180718119422</v>
      </c>
      <c r="Y2761" s="17">
        <v>0.14034443973823335</v>
      </c>
      <c r="Z2761" s="17">
        <v>17.44734752765773</v>
      </c>
      <c r="AA2761" s="17">
        <v>-0.14883168286460224</v>
      </c>
      <c r="AB2761" s="17">
        <v>0.23237210623479854</v>
      </c>
      <c r="AC2761" s="17">
        <v>3.8537359053708098</v>
      </c>
      <c r="AD2761" s="17">
        <v>0.58225855398213455</v>
      </c>
      <c r="AE2761" s="17">
        <v>-2.7832251741021358E-3</v>
      </c>
      <c r="AF2761" s="17">
        <v>21.530672314089227</v>
      </c>
      <c r="AG2761" s="17">
        <v>-25.426437076104943</v>
      </c>
      <c r="AH2761" s="17">
        <v>4.3747424897185611E-2</v>
      </c>
      <c r="AI2761" s="17">
        <v>0.25863239146046674</v>
      </c>
      <c r="AJ2761" s="17">
        <v>0.33333333333333298</v>
      </c>
      <c r="AK2761" s="17">
        <v>0.72049699370081544</v>
      </c>
      <c r="AL2761" s="17">
        <v>0.8093923756151733</v>
      </c>
      <c r="AM2761" s="17">
        <v>0.33333333333333298</v>
      </c>
      <c r="AN2761" s="17">
        <v>6.5407593249502183E-2</v>
      </c>
      <c r="AO2761" s="17">
        <v>0.12823175549264101</v>
      </c>
      <c r="AP2761" s="17">
        <v>0.33333333333333298</v>
      </c>
      <c r="AQ2761" s="17">
        <v>5.9812826128414027</v>
      </c>
      <c r="AR2761" s="17">
        <v>4.3075312793889662</v>
      </c>
      <c r="AS2761" s="17">
        <v>-4.6795682449522484</v>
      </c>
      <c r="AT2761" s="17">
        <v>7.2049699370081557</v>
      </c>
      <c r="AU2761" s="17">
        <v>-0.99999999999999922</v>
      </c>
      <c r="AV2761" s="17">
        <v>-0.99999999999999922</v>
      </c>
      <c r="AW2761" s="17">
        <v>-0.99999999999999922</v>
      </c>
      <c r="AX2761" s="17">
        <v>-0.99999999999999922</v>
      </c>
      <c r="AY2761" s="17">
        <v>-5.5820854772677314E-2</v>
      </c>
      <c r="AZ2761" s="17">
        <v>0.90220125643781424</v>
      </c>
      <c r="BA2761" s="17">
        <v>0.17712877840938959</v>
      </c>
      <c r="BB2761" s="17">
        <v>0.35392480590584546</v>
      </c>
      <c r="BC2761" s="17">
        <v>-0.13002657560135214</v>
      </c>
      <c r="BD2761" s="17">
        <v>13.359126429835207</v>
      </c>
      <c r="BE2761" s="17">
        <v>-2.3650204979868565</v>
      </c>
      <c r="BF2761" s="17">
        <v>-0.99999999999999922</v>
      </c>
      <c r="CU2761" t="e">
        <v>#N/A</v>
      </c>
      <c r="CV2761" t="e">
        <v>#N/A</v>
      </c>
    </row>
    <row r="2762" spans="1:100" x14ac:dyDescent="0.25">
      <c r="A2762">
        <v>6137</v>
      </c>
      <c r="B2762" t="s">
        <v>3122</v>
      </c>
      <c r="C2762" s="48">
        <v>1</v>
      </c>
      <c r="D2762" s="22">
        <v>1450</v>
      </c>
      <c r="E2762" s="47">
        <v>62.798508766834246</v>
      </c>
      <c r="F2762" s="47">
        <v>-29.08938549335334</v>
      </c>
      <c r="G2762" s="47">
        <v>0.24773049482204326</v>
      </c>
      <c r="H2762" s="47">
        <v>5.0316799675559034</v>
      </c>
      <c r="I2762" s="47">
        <v>43.150978932390657</v>
      </c>
      <c r="J2762" s="47">
        <v>9.4265685797601293</v>
      </c>
      <c r="K2762" s="47">
        <v>-1</v>
      </c>
      <c r="L2762" s="47">
        <v>-1</v>
      </c>
      <c r="M2762" s="47">
        <v>-1</v>
      </c>
      <c r="N2762" s="47">
        <v>0.23106494761372834</v>
      </c>
      <c r="O2762" s="47">
        <v>-1</v>
      </c>
      <c r="P2762" s="47">
        <v>-1</v>
      </c>
      <c r="Q2762" s="47">
        <v>3.6908187015592362</v>
      </c>
      <c r="R2762" s="47">
        <v>-1</v>
      </c>
      <c r="S2762" s="47">
        <v>0.64189072421973781</v>
      </c>
      <c r="T2762" s="47">
        <v>9.2362986157557392E-2</v>
      </c>
      <c r="U2762" s="47">
        <v>2.8539908778594872E-2</v>
      </c>
      <c r="V2762" s="47">
        <v>-3.3016092497362891E-2</v>
      </c>
      <c r="W2762" s="47">
        <v>1.340861265996665</v>
      </c>
      <c r="X2762" s="47">
        <v>-0.95214589246562853</v>
      </c>
      <c r="Y2762" s="47">
        <v>6.2963204570277986E-2</v>
      </c>
      <c r="Z2762" s="47">
        <v>26.745601001024557</v>
      </c>
      <c r="AA2762" s="47">
        <v>0.83044305783086536</v>
      </c>
      <c r="AB2762" s="47">
        <v>0.95436065465510056</v>
      </c>
      <c r="AC2762" s="47">
        <v>9.5356991142494465</v>
      </c>
      <c r="AD2762" s="47">
        <v>1.0338197723233149</v>
      </c>
      <c r="AE2762" s="47">
        <v>-6.1692529453854741E-2</v>
      </c>
      <c r="AF2762" s="47">
        <v>37.173968240475233</v>
      </c>
      <c r="AG2762" s="47">
        <v>-21.084351504417185</v>
      </c>
      <c r="AH2762" s="47">
        <v>0.31588437088007865</v>
      </c>
      <c r="AI2762" s="47">
        <v>0.38548558873661259</v>
      </c>
      <c r="AJ2762" s="47">
        <v>0.33333333333333298</v>
      </c>
      <c r="AK2762" s="47">
        <v>0.47968211832321317</v>
      </c>
      <c r="AL2762" s="47">
        <v>0.57122895297980814</v>
      </c>
      <c r="AM2762" s="47">
        <v>0.33333333333333298</v>
      </c>
      <c r="AN2762" s="47">
        <v>0.18789602731731778</v>
      </c>
      <c r="AO2762" s="47">
        <v>0.23868759666666312</v>
      </c>
      <c r="AP2762" s="47">
        <v>0.33333333333333298</v>
      </c>
      <c r="AQ2762" s="47">
        <v>5.9770106919154165</v>
      </c>
      <c r="AR2762" s="47">
        <v>2.6866680235991405</v>
      </c>
      <c r="AS2762" s="47">
        <v>1.9901707455278179</v>
      </c>
      <c r="AT2762" s="47">
        <v>4.7497298106331778</v>
      </c>
      <c r="AU2762" s="47">
        <v>-1</v>
      </c>
      <c r="AV2762" s="47">
        <v>-1</v>
      </c>
      <c r="AW2762" s="47">
        <v>-1</v>
      </c>
      <c r="AX2762" s="47">
        <v>-1</v>
      </c>
      <c r="AY2762" s="47">
        <v>5.741340798477359E-3</v>
      </c>
      <c r="AZ2762" s="47">
        <v>0.26109216513129191</v>
      </c>
      <c r="BA2762" s="47">
        <v>0.31605474538102962</v>
      </c>
      <c r="BB2762" s="47">
        <v>0.19654570281331249</v>
      </c>
      <c r="BC2762" s="47">
        <v>0.14449960111956645</v>
      </c>
      <c r="BD2762" s="47">
        <v>6.219103395989273</v>
      </c>
      <c r="BE2762" s="47">
        <v>5.19276375489431</v>
      </c>
      <c r="BF2762" s="47">
        <v>-1</v>
      </c>
      <c r="BG2762" s="22">
        <v>0</v>
      </c>
    </row>
    <row r="2763" spans="1:100" x14ac:dyDescent="0.25">
      <c r="A2763">
        <v>6138</v>
      </c>
      <c r="B2763" t="s">
        <v>1521</v>
      </c>
      <c r="C2763" s="48">
        <v>2</v>
      </c>
      <c r="D2763" s="22">
        <v>1460.7372167968749</v>
      </c>
      <c r="E2763" s="17">
        <v>82.27981901970054</v>
      </c>
      <c r="F2763" s="17">
        <v>-5.4558454239556049</v>
      </c>
      <c r="G2763" s="17">
        <v>0.41804259125033572</v>
      </c>
      <c r="H2763" s="17">
        <v>6.3504943353224856</v>
      </c>
      <c r="I2763" s="17">
        <v>57.683406092532429</v>
      </c>
      <c r="J2763" s="17">
        <v>12.595501485133664</v>
      </c>
      <c r="K2763" s="17">
        <v>-1</v>
      </c>
      <c r="L2763" s="17">
        <v>-1</v>
      </c>
      <c r="M2763" s="17">
        <v>-1</v>
      </c>
      <c r="N2763" s="17">
        <v>0.26196047871313277</v>
      </c>
      <c r="O2763" s="17">
        <v>-1</v>
      </c>
      <c r="P2763" s="17">
        <v>-1</v>
      </c>
      <c r="Q2763" s="17">
        <v>3.9320008222360872</v>
      </c>
      <c r="R2763" s="17">
        <v>-1</v>
      </c>
      <c r="S2763" s="17">
        <v>1.0711558198576892</v>
      </c>
      <c r="T2763" s="17">
        <v>0.13659964246203504</v>
      </c>
      <c r="U2763" s="17">
        <v>8.3478199886438953E-2</v>
      </c>
      <c r="V2763" s="17">
        <v>-5.8303547989650144E-2</v>
      </c>
      <c r="W2763" s="17">
        <v>2.3673237209498028</v>
      </c>
      <c r="X2763" s="17">
        <v>0.14757943823772907</v>
      </c>
      <c r="Y2763" s="17">
        <v>9.5409841702426973E-2</v>
      </c>
      <c r="Z2763" s="17">
        <v>32.483011709164522</v>
      </c>
      <c r="AA2763" s="17">
        <v>0.47453239335319075</v>
      </c>
      <c r="AB2763" s="17">
        <v>0.9709809508355739</v>
      </c>
      <c r="AC2763" s="17">
        <v>16.36053043840074</v>
      </c>
      <c r="AD2763" s="17">
        <v>0.57322623105231763</v>
      </c>
      <c r="AE2763" s="17">
        <v>0.42992941101071475</v>
      </c>
      <c r="AF2763" s="17">
        <v>50.769876984372488</v>
      </c>
      <c r="AG2763" s="17">
        <v>-4.1453248629701109</v>
      </c>
      <c r="AH2763" s="17">
        <v>0.18424094314397937</v>
      </c>
      <c r="AI2763" s="17">
        <v>0.25971096083974027</v>
      </c>
      <c r="AJ2763" s="17">
        <v>0.33333333333333298</v>
      </c>
      <c r="AK2763" s="17">
        <v>0.62552165302055496</v>
      </c>
      <c r="AL2763" s="17">
        <v>0.71206989665503395</v>
      </c>
      <c r="AM2763" s="17">
        <v>0.33333333333333298</v>
      </c>
      <c r="AN2763" s="17">
        <v>0.28705165907663815</v>
      </c>
      <c r="AO2763" s="17">
        <v>0.35261959637799067</v>
      </c>
      <c r="AP2763" s="17">
        <v>0.33333333333333298</v>
      </c>
      <c r="AQ2763" s="17">
        <v>6.7168232790176727</v>
      </c>
      <c r="AR2763" s="17">
        <v>2.2444243630026963</v>
      </c>
      <c r="AS2763" s="17">
        <v>3.8711671315917959</v>
      </c>
      <c r="AT2763" s="17">
        <v>6.2067298293384399</v>
      </c>
      <c r="AU2763" s="17">
        <v>-1</v>
      </c>
      <c r="AV2763" s="17">
        <v>-1</v>
      </c>
      <c r="AW2763" s="17">
        <v>-1</v>
      </c>
      <c r="AX2763" s="17">
        <v>-1</v>
      </c>
      <c r="AY2763" s="17">
        <v>8.0625069425206072E-3</v>
      </c>
      <c r="AZ2763" s="17">
        <v>0.32739658380863834</v>
      </c>
      <c r="BA2763" s="17">
        <v>0.24931492893354157</v>
      </c>
      <c r="BB2763" s="17">
        <v>0.17957018480482004</v>
      </c>
      <c r="BC2763" s="17">
        <v>0.1364831558026143</v>
      </c>
      <c r="BD2763" s="17">
        <v>5.9647764167027155</v>
      </c>
      <c r="BE2763" s="17">
        <v>4.8087898660417654</v>
      </c>
      <c r="BF2763" s="17">
        <v>-1</v>
      </c>
      <c r="BG2763" s="22">
        <v>16.378205375194511</v>
      </c>
    </row>
    <row r="2764" spans="1:100" x14ac:dyDescent="0.25">
      <c r="A2764">
        <v>6139</v>
      </c>
      <c r="B2764" t="s">
        <v>3123</v>
      </c>
      <c r="C2764" s="48">
        <v>2</v>
      </c>
      <c r="D2764" s="22">
        <v>1398.58525390625</v>
      </c>
      <c r="E2764" s="17">
        <v>19.069830332686792</v>
      </c>
      <c r="F2764" s="17">
        <v>-107.42895645026147</v>
      </c>
      <c r="G2764" s="17">
        <v>-0.29072990688398975</v>
      </c>
      <c r="H2764" s="17">
        <v>-0.11474736419540754</v>
      </c>
      <c r="I2764" s="17">
        <v>8.0465358659839552</v>
      </c>
      <c r="J2764" s="17">
        <v>0.3360250536382452</v>
      </c>
      <c r="K2764" s="17">
        <v>-1.0000000000000016</v>
      </c>
      <c r="L2764" s="17">
        <v>-1.0000000000000016</v>
      </c>
      <c r="M2764" s="17">
        <v>-1.0000000000000016</v>
      </c>
      <c r="N2764" s="17">
        <v>8.5334605809291281E-2</v>
      </c>
      <c r="O2764" s="17">
        <v>-1.0000000000000016</v>
      </c>
      <c r="P2764" s="17">
        <v>-1.0000000000000016</v>
      </c>
      <c r="Q2764" s="17">
        <v>2.0346218532274887</v>
      </c>
      <c r="R2764" s="17">
        <v>-1.0000000000000016</v>
      </c>
      <c r="S2764" s="17">
        <v>-1.4034129806334248</v>
      </c>
      <c r="T2764" s="17">
        <v>-0.14115489953214863</v>
      </c>
      <c r="U2764" s="17">
        <v>-0.74882519476618747</v>
      </c>
      <c r="V2764" s="17">
        <v>-1.1488901046332676</v>
      </c>
      <c r="W2764" s="17">
        <v>-3.1589906950344231</v>
      </c>
      <c r="X2764" s="17">
        <v>-6.6613463338712382</v>
      </c>
      <c r="Y2764" s="17">
        <v>-0.15448343311529042</v>
      </c>
      <c r="Z2764" s="17">
        <v>9.5390005342537059</v>
      </c>
      <c r="AA2764" s="17">
        <v>-1.2152675608659462</v>
      </c>
      <c r="AB2764" s="17">
        <v>-1.4647163237089438</v>
      </c>
      <c r="AC2764" s="17">
        <v>-11.603796140529692</v>
      </c>
      <c r="AD2764" s="17">
        <v>-1.5612039888334084</v>
      </c>
      <c r="AE2764" s="17">
        <v>-1.3575434889182754</v>
      </c>
      <c r="AF2764" s="17">
        <v>5.4799953865241307</v>
      </c>
      <c r="AG2764" s="17">
        <v>-81.525379213227652</v>
      </c>
      <c r="AH2764" s="17">
        <v>-0.35111235125029661</v>
      </c>
      <c r="AI2764" s="17">
        <v>-0.37367900395353876</v>
      </c>
      <c r="AJ2764" s="17">
        <v>0.33333333333333298</v>
      </c>
      <c r="AK2764" s="17">
        <v>-8.9094697121666511E-2</v>
      </c>
      <c r="AL2764" s="17">
        <v>8.7917726741015501E-2</v>
      </c>
      <c r="AM2764" s="17">
        <v>0.33333333333333298</v>
      </c>
      <c r="AN2764" s="17">
        <v>-0.3571711120544418</v>
      </c>
      <c r="AO2764" s="17">
        <v>-0.35134279571153409</v>
      </c>
      <c r="AP2764" s="17">
        <v>0.33333333333333298</v>
      </c>
      <c r="AQ2764" s="17">
        <v>-1.3146249812706712</v>
      </c>
      <c r="AR2764" s="17">
        <v>2.2444243630026963</v>
      </c>
      <c r="AS2764" s="17">
        <v>-6.3523886103943408</v>
      </c>
      <c r="AT2764" s="17">
        <v>-0.94607672209044757</v>
      </c>
      <c r="AU2764" s="17">
        <v>-1.0000000000000016</v>
      </c>
      <c r="AV2764" s="17">
        <v>-1.0000000000000016</v>
      </c>
      <c r="AW2764" s="17">
        <v>-1.0000000000000016</v>
      </c>
      <c r="AX2764" s="17">
        <v>-1.0000000000000016</v>
      </c>
      <c r="AY2764" s="17">
        <v>-9.9601924967830172E-2</v>
      </c>
      <c r="AZ2764" s="17">
        <v>1.0699104755179771</v>
      </c>
      <c r="BA2764" s="17">
        <v>-0.46449124896644567</v>
      </c>
      <c r="BB2764" s="17">
        <v>0.59307989295554298</v>
      </c>
      <c r="BC2764" s="17">
        <v>-0.25931847035512434</v>
      </c>
      <c r="BD2764" s="17">
        <v>16.990790873287953</v>
      </c>
      <c r="BE2764" s="17">
        <v>-5.8431065835997318</v>
      </c>
      <c r="BF2764" s="17">
        <v>-1.0000000000000016</v>
      </c>
      <c r="BG2764" s="22">
        <v>-103.72273892580984</v>
      </c>
    </row>
    <row r="2765" spans="1:100" x14ac:dyDescent="0.25">
      <c r="A2765">
        <v>6140</v>
      </c>
      <c r="B2765" t="s">
        <v>2444</v>
      </c>
      <c r="C2765" s="48">
        <v>3</v>
      </c>
      <c r="D2765" s="22">
        <v>1379.6365180251182</v>
      </c>
      <c r="E2765" s="17">
        <v>29.216597236847669</v>
      </c>
      <c r="F2765" s="17">
        <v>-45.699491714058581</v>
      </c>
      <c r="G2765" s="17">
        <v>-4.5426264403788275E-2</v>
      </c>
      <c r="H2765" s="17">
        <v>1.7501255043613733</v>
      </c>
      <c r="I2765" s="17">
        <v>13.388229884173338</v>
      </c>
      <c r="J2765" s="17">
        <v>13.701733666674913</v>
      </c>
      <c r="K2765" s="17">
        <v>-0.99999999999999944</v>
      </c>
      <c r="L2765" s="17">
        <v>-0.99999999999999944</v>
      </c>
      <c r="M2765" s="17">
        <v>-0.99999999999999944</v>
      </c>
      <c r="N2765" s="17">
        <v>0.19990759068127634</v>
      </c>
      <c r="O2765" s="17">
        <v>-0.99999999999999944</v>
      </c>
      <c r="P2765" s="17">
        <v>-0.99999999999999944</v>
      </c>
      <c r="Q2765" s="17">
        <v>3.7209357354379424</v>
      </c>
      <c r="R2765" s="17">
        <v>-0.99999999999999944</v>
      </c>
      <c r="S2765" s="17">
        <v>-0.72670862906524403</v>
      </c>
      <c r="T2765" s="17">
        <v>-8.1575349528192662E-2</v>
      </c>
      <c r="U2765" s="17">
        <v>-0.25869648647304061</v>
      </c>
      <c r="V2765" s="17">
        <v>9.4570217878370805E-2</v>
      </c>
      <c r="W2765" s="17">
        <v>-1.9708102310765687</v>
      </c>
      <c r="X2765" s="17">
        <v>-3.8684533038506936</v>
      </c>
      <c r="Y2765" s="17">
        <v>3.8272462438032701E-2</v>
      </c>
      <c r="Z2765" s="17">
        <v>26.879652075278067</v>
      </c>
      <c r="AA2765" s="17">
        <v>-0.51689958584313178</v>
      </c>
      <c r="AB2765" s="17">
        <v>0.24406176597452167</v>
      </c>
      <c r="AC2765" s="17">
        <v>-13.428035120996018</v>
      </c>
      <c r="AD2765" s="17">
        <v>-0.90539115083627353</v>
      </c>
      <c r="AE2765" s="17">
        <v>-1.2990846030158654</v>
      </c>
      <c r="AF2765" s="17">
        <v>12.396594117240721</v>
      </c>
      <c r="AG2765" s="17">
        <v>-32.822298648762626</v>
      </c>
      <c r="AH2765" s="17">
        <v>-0.24093495326825698</v>
      </c>
      <c r="AI2765" s="17">
        <v>-0.14268499580746347</v>
      </c>
      <c r="AJ2765" s="17">
        <v>0.33333333333333298</v>
      </c>
      <c r="AK2765" s="17">
        <v>0.75235010484695419</v>
      </c>
      <c r="AL2765" s="17">
        <v>0.71219712746005892</v>
      </c>
      <c r="AM2765" s="17">
        <v>0.33333333333333298</v>
      </c>
      <c r="AN2765" s="17">
        <v>-0.26085015151882007</v>
      </c>
      <c r="AO2765" s="17">
        <v>-0.37118497826607272</v>
      </c>
      <c r="AP2765" s="17">
        <v>0.33333333333333298</v>
      </c>
      <c r="AQ2765" s="17">
        <v>0.99163576693261601</v>
      </c>
      <c r="AR2765" s="17">
        <v>3.1035653138813126</v>
      </c>
      <c r="AS2765" s="17">
        <v>3.0746673043240582</v>
      </c>
      <c r="AT2765" s="17">
        <v>7.5235010484695453</v>
      </c>
      <c r="AU2765" s="17">
        <v>-0.99999999999999944</v>
      </c>
      <c r="AV2765" s="17">
        <v>-0.99999999999999944</v>
      </c>
      <c r="AW2765" s="17">
        <v>-0.99999999999999944</v>
      </c>
      <c r="AX2765" s="17">
        <v>-0.99999999999999944</v>
      </c>
      <c r="AY2765" s="17">
        <v>1.3903931129882651E-2</v>
      </c>
      <c r="AZ2765" s="17">
        <v>0.30304443920489765</v>
      </c>
      <c r="BA2765" s="17">
        <v>0.61156202877499166</v>
      </c>
      <c r="BB2765" s="17">
        <v>0.18290565698551475</v>
      </c>
      <c r="BC2765" s="17">
        <v>-0.10387454561025777</v>
      </c>
      <c r="BD2765" s="17">
        <v>6.0878636206623575</v>
      </c>
      <c r="BE2765" s="17">
        <v>0.46094650361851475</v>
      </c>
      <c r="BF2765" s="17">
        <v>-0.99999999999999944</v>
      </c>
      <c r="CU2765" t="e">
        <v>#N/A</v>
      </c>
      <c r="CV2765" t="e">
        <v>#N/A</v>
      </c>
    </row>
    <row r="2766" spans="1:100" x14ac:dyDescent="0.25">
      <c r="A2766">
        <v>6141</v>
      </c>
      <c r="B2766" t="s">
        <v>2445</v>
      </c>
      <c r="C2766" s="48">
        <v>3</v>
      </c>
      <c r="D2766" s="22">
        <v>1410.2207187779757</v>
      </c>
      <c r="E2766" s="17">
        <v>41.662484000460303</v>
      </c>
      <c r="F2766" s="17">
        <v>-37.59284567653124</v>
      </c>
      <c r="G2766" s="17">
        <v>0.57584413784769461</v>
      </c>
      <c r="H2766" s="17">
        <v>4.4475188098293188</v>
      </c>
      <c r="I2766" s="17">
        <v>24.776136504915318</v>
      </c>
      <c r="J2766" s="17">
        <v>7.7743648578995526</v>
      </c>
      <c r="K2766" s="17">
        <v>-0.99999999999999867</v>
      </c>
      <c r="L2766" s="17">
        <v>-0.99999999999999867</v>
      </c>
      <c r="M2766" s="17">
        <v>-0.99999999999999867</v>
      </c>
      <c r="N2766" s="17">
        <v>6.0144782241627719E-2</v>
      </c>
      <c r="O2766" s="17">
        <v>-0.99999999999999867</v>
      </c>
      <c r="P2766" s="17">
        <v>-0.99999999999999867</v>
      </c>
      <c r="Q2766" s="17">
        <v>0.93363795146179651</v>
      </c>
      <c r="R2766" s="17">
        <v>-0.99999999999999867</v>
      </c>
      <c r="S2766" s="17">
        <v>2.1196750741175072</v>
      </c>
      <c r="T2766" s="17">
        <v>0.19102864813361134</v>
      </c>
      <c r="U2766" s="17">
        <v>-0.36273464493374663</v>
      </c>
      <c r="V2766" s="17">
        <v>2.4816179711095794E-2</v>
      </c>
      <c r="W2766" s="17">
        <v>3.5138808583675214</v>
      </c>
      <c r="X2766" s="17">
        <v>-1.8751863630814576</v>
      </c>
      <c r="Y2766" s="17">
        <v>-5.3833258925674157E-2</v>
      </c>
      <c r="Z2766" s="17">
        <v>9.9343131689571553</v>
      </c>
      <c r="AA2766" s="17">
        <v>1.7025036103834366</v>
      </c>
      <c r="AB2766" s="17">
        <v>0.65058259025814458</v>
      </c>
      <c r="AC2766" s="17">
        <v>10.363538452010362</v>
      </c>
      <c r="AD2766" s="17">
        <v>0.84841291272727481</v>
      </c>
      <c r="AE2766" s="17">
        <v>-1.0003401667995031</v>
      </c>
      <c r="AF2766" s="17">
        <v>19.948094044426153</v>
      </c>
      <c r="AG2766" s="17">
        <v>-31.557897722499781</v>
      </c>
      <c r="AH2766" s="17">
        <v>0.44308197590260184</v>
      </c>
      <c r="AI2766" s="17">
        <v>0.39605133817947474</v>
      </c>
      <c r="AJ2766" s="17">
        <v>0.33333333333333298</v>
      </c>
      <c r="AK2766" s="17">
        <v>0.58229546084333861</v>
      </c>
      <c r="AL2766" s="17">
        <v>0.75670671484920815</v>
      </c>
      <c r="AM2766" s="17">
        <v>0.33333333333333298</v>
      </c>
      <c r="AN2766" s="17">
        <v>-0.21974170368213877</v>
      </c>
      <c r="AO2766" s="17">
        <v>-0.18714956093085078</v>
      </c>
      <c r="AP2766" s="17">
        <v>0.33333333333333298</v>
      </c>
      <c r="AQ2766" s="17">
        <v>4.8280424604891596</v>
      </c>
      <c r="AR2766" s="17">
        <v>2.6878046728186495</v>
      </c>
      <c r="AS2766" s="17">
        <v>-0.73639442335248118</v>
      </c>
      <c r="AT2766" s="17">
        <v>5.8229546084333839</v>
      </c>
      <c r="AU2766" s="17">
        <v>-0.99999999999999867</v>
      </c>
      <c r="AV2766" s="17">
        <v>-0.99999999999999867</v>
      </c>
      <c r="AW2766" s="17">
        <v>-0.99999999999999867</v>
      </c>
      <c r="AX2766" s="17">
        <v>-0.99999999999999867</v>
      </c>
      <c r="AY2766" s="17">
        <v>-3.0415797879408075E-2</v>
      </c>
      <c r="AZ2766" s="17">
        <v>0.88967958092636523</v>
      </c>
      <c r="BA2766" s="17">
        <v>0.12928314912077069</v>
      </c>
      <c r="BB2766" s="17">
        <v>0.15681472590409384</v>
      </c>
      <c r="BC2766" s="17">
        <v>0.16043330504833528</v>
      </c>
      <c r="BD2766" s="17">
        <v>8.3687660522341769</v>
      </c>
      <c r="BE2766" s="17">
        <v>4.6572483718122362</v>
      </c>
      <c r="BF2766" s="17">
        <v>-0.99999999999999867</v>
      </c>
      <c r="CU2766" t="e">
        <v>#N/A</v>
      </c>
      <c r="CV2766" t="e">
        <v>#N/A</v>
      </c>
    </row>
    <row r="2767" spans="1:100" x14ac:dyDescent="0.25">
      <c r="A2767">
        <v>6144</v>
      </c>
      <c r="B2767" t="s">
        <v>2446</v>
      </c>
      <c r="C2767" s="48">
        <v>2</v>
      </c>
      <c r="D2767" s="22">
        <v>1475.9921093749999</v>
      </c>
      <c r="E2767" s="17">
        <v>44.068716150496044</v>
      </c>
      <c r="F2767" s="17">
        <v>-67.099663375144502</v>
      </c>
      <c r="G2767" s="17">
        <v>-1.0417837229979188E-2</v>
      </c>
      <c r="H2767" s="17">
        <v>2.4421877403348651</v>
      </c>
      <c r="I2767" s="17">
        <v>27.677396065802853</v>
      </c>
      <c r="J2767" s="17">
        <v>5.1845190632573495</v>
      </c>
      <c r="K2767" s="17">
        <v>-1.0000000000000011</v>
      </c>
      <c r="L2767" s="17">
        <v>-1.0000000000000011</v>
      </c>
      <c r="M2767" s="17">
        <v>-1.0000000000000011</v>
      </c>
      <c r="N2767" s="17">
        <v>0.15518828116837513</v>
      </c>
      <c r="O2767" s="17">
        <v>-1.0000000000000011</v>
      </c>
      <c r="P2767" s="17">
        <v>-1.0000000000000011</v>
      </c>
      <c r="Q2767" s="17">
        <v>2.7850152828833838</v>
      </c>
      <c r="R2767" s="17">
        <v>-1.0000000000000011</v>
      </c>
      <c r="S2767" s="17">
        <v>-0.42474704227834059</v>
      </c>
      <c r="T2767" s="17">
        <v>-3.1305899003581383E-2</v>
      </c>
      <c r="U2767" s="17">
        <v>-0.419657954573805</v>
      </c>
      <c r="V2767" s="17">
        <v>-0.71757458994511636</v>
      </c>
      <c r="W2767" s="17">
        <v>-0.97339145750623102</v>
      </c>
      <c r="X2767" s="17">
        <v>-3.968487792767577</v>
      </c>
      <c r="Y2767" s="17">
        <v>-5.565327076960444E-2</v>
      </c>
      <c r="Z2767" s="17">
        <v>18.613115677735351</v>
      </c>
      <c r="AA2767" s="17">
        <v>-0.54696944868573971</v>
      </c>
      <c r="AB2767" s="17">
        <v>-0.50142366509789804</v>
      </c>
      <c r="AC2767" s="17">
        <v>-0.544199047732981</v>
      </c>
      <c r="AD2767" s="17">
        <v>-0.71705928225530036</v>
      </c>
      <c r="AE2767" s="17">
        <v>-0.65061675382563777</v>
      </c>
      <c r="AF2767" s="17">
        <v>23.391667296051256</v>
      </c>
      <c r="AG2767" s="17">
        <v>-50.922381436147198</v>
      </c>
      <c r="AH2767" s="17">
        <v>-0.13938575302200013</v>
      </c>
      <c r="AI2767" s="17">
        <v>-0.12317993352313306</v>
      </c>
      <c r="AJ2767" s="17">
        <v>0.33333333333333298</v>
      </c>
      <c r="AK2767" s="17">
        <v>0.19352855454828993</v>
      </c>
      <c r="AL2767" s="17">
        <v>0.33476334644010625</v>
      </c>
      <c r="AM2767" s="17">
        <v>0.33333333333333298</v>
      </c>
      <c r="AN2767" s="17">
        <v>-0.10238778063379866</v>
      </c>
      <c r="AO2767" s="17">
        <v>-7.2933072415801381E-2</v>
      </c>
      <c r="AP2767" s="17">
        <v>0.33333333333333298</v>
      </c>
      <c r="AQ2767" s="17">
        <v>1.8617283480226776</v>
      </c>
      <c r="AR2767" s="17">
        <v>2.2444243630026963</v>
      </c>
      <c r="AS2767" s="17">
        <v>-2.3090798240026897</v>
      </c>
      <c r="AT2767" s="17">
        <v>1.8827830510293184</v>
      </c>
      <c r="AU2767" s="17">
        <v>-1.0000000000000011</v>
      </c>
      <c r="AV2767" s="17">
        <v>-1.0000000000000011</v>
      </c>
      <c r="AW2767" s="17">
        <v>-1.0000000000000011</v>
      </c>
      <c r="AX2767" s="17">
        <v>-1.0000000000000011</v>
      </c>
      <c r="AY2767" s="17">
        <v>-5.7021774332253257E-2</v>
      </c>
      <c r="AZ2767" s="17">
        <v>0.77625403952509364</v>
      </c>
      <c r="BA2767" s="17">
        <v>-0.18218841189862844</v>
      </c>
      <c r="BB2767" s="17">
        <v>0.42954115179548785</v>
      </c>
      <c r="BC2767" s="17">
        <v>-0.10278308940743977</v>
      </c>
      <c r="BD2767" s="17">
        <v>12.630118103822371</v>
      </c>
      <c r="BE2767" s="17">
        <v>-1.6303935517047776</v>
      </c>
      <c r="BF2767" s="17">
        <v>-1.0000000000000011</v>
      </c>
      <c r="BG2767" s="22">
        <v>741.64725973889699</v>
      </c>
    </row>
    <row r="2768" spans="1:100" x14ac:dyDescent="0.25">
      <c r="A2768">
        <v>6145</v>
      </c>
      <c r="B2768" t="s">
        <v>2447</v>
      </c>
      <c r="C2768" s="48">
        <v>2</v>
      </c>
      <c r="D2768" s="22">
        <v>1453.6858984375001</v>
      </c>
      <c r="E2768" s="17">
        <v>22.510728698826661</v>
      </c>
      <c r="F2768" s="17">
        <v>-101.8779491109309</v>
      </c>
      <c r="G2768" s="17">
        <v>-0.25214717365694966</v>
      </c>
      <c r="H2768" s="17">
        <v>0.23719447383787262</v>
      </c>
      <c r="I2768" s="17">
        <v>10.748568079729893</v>
      </c>
      <c r="J2768" s="17">
        <v>1.0033818005558288</v>
      </c>
      <c r="K2768" s="17">
        <v>-1.0000000000000016</v>
      </c>
      <c r="L2768" s="17">
        <v>-1.0000000000000016</v>
      </c>
      <c r="M2768" s="17">
        <v>-1.0000000000000016</v>
      </c>
      <c r="N2768" s="17">
        <v>9.4949410211522034E-2</v>
      </c>
      <c r="O2768" s="17">
        <v>-1.0000000000000016</v>
      </c>
      <c r="P2768" s="17">
        <v>-1.0000000000000016</v>
      </c>
      <c r="Q2768" s="17">
        <v>2.1379075574337785</v>
      </c>
      <c r="R2768" s="17">
        <v>-1.0000000000000016</v>
      </c>
      <c r="S2768" s="17">
        <v>-1.2687073760386893</v>
      </c>
      <c r="T2768" s="17">
        <v>-0.12603505582409139</v>
      </c>
      <c r="U2768" s="17">
        <v>-0.70351793478591063</v>
      </c>
      <c r="V2768" s="17">
        <v>-1.0895229448087305</v>
      </c>
      <c r="W2768" s="17">
        <v>-2.8581602940215207</v>
      </c>
      <c r="X2768" s="17">
        <v>-6.2906957128052241</v>
      </c>
      <c r="Y2768" s="17">
        <v>-0.14088024509247277</v>
      </c>
      <c r="Z2768" s="17">
        <v>10.787980516758672</v>
      </c>
      <c r="AA2768" s="17">
        <v>-1.1232816260105205</v>
      </c>
      <c r="AB2768" s="17">
        <v>-1.3321267291451746</v>
      </c>
      <c r="AC2768" s="17">
        <v>-10.081530314599995</v>
      </c>
      <c r="AD2768" s="17">
        <v>-1.4450141649020964</v>
      </c>
      <c r="AE2768" s="17">
        <v>-1.2602406304833624</v>
      </c>
      <c r="AF2768" s="17">
        <v>7.9453949670293724</v>
      </c>
      <c r="AG2768" s="17">
        <v>-77.313119282222203</v>
      </c>
      <c r="AH2768" s="17">
        <v>-0.32196986421221063</v>
      </c>
      <c r="AI2768" s="17">
        <v>-0.33919979362211311</v>
      </c>
      <c r="AJ2768" s="17">
        <v>0.33333333333333298</v>
      </c>
      <c r="AK2768" s="17">
        <v>-5.0193848020164022E-2</v>
      </c>
      <c r="AL2768" s="17">
        <v>0.12189406855486906</v>
      </c>
      <c r="AM2768" s="17">
        <v>0.33333333333333298</v>
      </c>
      <c r="AN2768" s="17">
        <v>-0.32210220717627275</v>
      </c>
      <c r="AO2768" s="17">
        <v>-0.3130219053731626</v>
      </c>
      <c r="AP2768" s="17">
        <v>0.33333333333333298</v>
      </c>
      <c r="AQ2768" s="17">
        <v>-0.87742513721753124</v>
      </c>
      <c r="AR2768" s="17">
        <v>2.2444243630026963</v>
      </c>
      <c r="AS2768" s="17">
        <v>-5.7958592235133217</v>
      </c>
      <c r="AT2768" s="17">
        <v>-0.55670661006600675</v>
      </c>
      <c r="AU2768" s="17">
        <v>-1.0000000000000016</v>
      </c>
      <c r="AV2768" s="17">
        <v>-1.0000000000000016</v>
      </c>
      <c r="AW2768" s="17">
        <v>-1.0000000000000016</v>
      </c>
      <c r="AX2768" s="17">
        <v>-1.0000000000000016</v>
      </c>
      <c r="AY2768" s="17">
        <v>-9.3741104936900244E-2</v>
      </c>
      <c r="AZ2768" s="17">
        <v>1.0294909960988372</v>
      </c>
      <c r="BA2768" s="17">
        <v>-0.42563450239371281</v>
      </c>
      <c r="BB2768" s="17">
        <v>0.57057008226400718</v>
      </c>
      <c r="BC2768" s="17">
        <v>-0.23777261665302638</v>
      </c>
      <c r="BD2768" s="17">
        <v>16.390578851157137</v>
      </c>
      <c r="BE2768" s="17">
        <v>-5.2632600458737651</v>
      </c>
      <c r="BF2768" s="17">
        <v>-1.0000000000000016</v>
      </c>
      <c r="BG2768" s="22">
        <v>63.981156311779486</v>
      </c>
    </row>
    <row r="2769" spans="1:100" x14ac:dyDescent="0.25">
      <c r="A2769">
        <v>6146</v>
      </c>
      <c r="B2769" t="s">
        <v>2448</v>
      </c>
      <c r="C2769" s="48">
        <v>2</v>
      </c>
      <c r="D2769" s="22">
        <v>1504.0990332031249</v>
      </c>
      <c r="E2769" s="17">
        <v>115.96717554092274</v>
      </c>
      <c r="F2769" s="17">
        <v>48.890067588794075</v>
      </c>
      <c r="G2769" s="17">
        <v>0.79577833101315087</v>
      </c>
      <c r="H2769" s="17">
        <v>9.796103275484775</v>
      </c>
      <c r="I2769" s="17">
        <v>84.137056514762477</v>
      </c>
      <c r="J2769" s="17">
        <v>19.129110522088833</v>
      </c>
      <c r="K2769" s="17">
        <v>-0.99999999999999922</v>
      </c>
      <c r="L2769" s="17">
        <v>-0.99999999999999922</v>
      </c>
      <c r="M2769" s="17">
        <v>-0.99999999999999922</v>
      </c>
      <c r="N2769" s="17">
        <v>0.35609210054976514</v>
      </c>
      <c r="O2769" s="17">
        <v>-0.99999999999999922</v>
      </c>
      <c r="P2769" s="17">
        <v>-0.99999999999999922</v>
      </c>
      <c r="Q2769" s="17">
        <v>4.9431967283349172</v>
      </c>
      <c r="R2769" s="17">
        <v>-0.99999999999999922</v>
      </c>
      <c r="S2769" s="17">
        <v>2.3899613306639842</v>
      </c>
      <c r="T2769" s="17">
        <v>0.28462713741821072</v>
      </c>
      <c r="U2769" s="17">
        <v>0.52704893564970678</v>
      </c>
      <c r="V2769" s="17">
        <v>0.52291753611494962</v>
      </c>
      <c r="W2769" s="17">
        <v>5.3125374102203677</v>
      </c>
      <c r="X2769" s="17">
        <v>3.7763525922297196</v>
      </c>
      <c r="Y2769" s="17">
        <v>0.22858885368933624</v>
      </c>
      <c r="Z2769" s="17">
        <v>44.710874749977265</v>
      </c>
      <c r="AA2769" s="17">
        <v>1.3751003999255449</v>
      </c>
      <c r="AB2769" s="17">
        <v>2.2690701321457376</v>
      </c>
      <c r="AC2769" s="17">
        <v>31.26393825270808</v>
      </c>
      <c r="AD2769" s="17">
        <v>1.7107570751566041</v>
      </c>
      <c r="AE2769" s="17">
        <v>1.3825515851751251</v>
      </c>
      <c r="AF2769" s="17">
        <v>74.906827803098182</v>
      </c>
      <c r="AG2769" s="17">
        <v>37.093876925784826</v>
      </c>
      <c r="AH2769" s="17">
        <v>0.46955403475628571</v>
      </c>
      <c r="AI2769" s="17">
        <v>0.5972720647755051</v>
      </c>
      <c r="AJ2769" s="17">
        <v>0.33333333333333298</v>
      </c>
      <c r="AK2769" s="17">
        <v>1.0063718360879248</v>
      </c>
      <c r="AL2769" s="17">
        <v>1.0447077772833484</v>
      </c>
      <c r="AM2769" s="17">
        <v>0.33333333333333298</v>
      </c>
      <c r="AN2769" s="17">
        <v>0.63038603740790733</v>
      </c>
      <c r="AO2769" s="17">
        <v>0.72779182109196705</v>
      </c>
      <c r="AP2769" s="17">
        <v>0.33333333333333298</v>
      </c>
      <c r="AQ2769" s="17">
        <v>10.997131922415173</v>
      </c>
      <c r="AR2769" s="17">
        <v>2.2444243630026963</v>
      </c>
      <c r="AS2769" s="17">
        <v>9.3197453444468152</v>
      </c>
      <c r="AT2769" s="17">
        <v>10.018772030744859</v>
      </c>
      <c r="AU2769" s="17">
        <v>-0.99999999999999922</v>
      </c>
      <c r="AV2769" s="17">
        <v>-0.99999999999999922</v>
      </c>
      <c r="AW2769" s="17">
        <v>-0.99999999999999922</v>
      </c>
      <c r="AX2769" s="17">
        <v>-0.99999999999999922</v>
      </c>
      <c r="AY2769" s="17">
        <v>6.5441572779372709E-2</v>
      </c>
      <c r="AZ2769" s="17">
        <v>-6.8321414430958849E-2</v>
      </c>
      <c r="BA2769" s="17">
        <v>0.62973333592034808</v>
      </c>
      <c r="BB2769" s="17">
        <v>-4.0807151954960402E-2</v>
      </c>
      <c r="BC2769" s="17">
        <v>0.34742308426987834</v>
      </c>
      <c r="BD2769" s="17">
        <v>8.8532998177197619E-2</v>
      </c>
      <c r="BE2769" s="17">
        <v>10.485649501359738</v>
      </c>
      <c r="BF2769" s="17">
        <v>-0.99999999999999922</v>
      </c>
      <c r="BG2769" s="22">
        <v>100.90807013687709</v>
      </c>
    </row>
    <row r="2770" spans="1:100" x14ac:dyDescent="0.25">
      <c r="A2770">
        <v>6147</v>
      </c>
      <c r="B2770" t="s">
        <v>2449</v>
      </c>
      <c r="C2770" s="48">
        <v>2</v>
      </c>
      <c r="D2770" s="22">
        <v>1439.379169921875</v>
      </c>
      <c r="E2770" s="17">
        <v>37.53581906185407</v>
      </c>
      <c r="F2770" s="17">
        <v>-77.638817929373715</v>
      </c>
      <c r="G2770" s="17">
        <v>-8.3671098079281025E-2</v>
      </c>
      <c r="H2770" s="17">
        <v>1.7739902045738036</v>
      </c>
      <c r="I2770" s="17">
        <v>22.547311853986834</v>
      </c>
      <c r="J2770" s="17">
        <v>3.9174740985104179</v>
      </c>
      <c r="K2770" s="17">
        <v>-1.0000000000000011</v>
      </c>
      <c r="L2770" s="17">
        <v>-1.0000000000000011</v>
      </c>
      <c r="M2770" s="17">
        <v>-1.0000000000000011</v>
      </c>
      <c r="N2770" s="17">
        <v>0.13693359271105204</v>
      </c>
      <c r="O2770" s="17">
        <v>-1.0000000000000011</v>
      </c>
      <c r="P2770" s="17">
        <v>-1.0000000000000011</v>
      </c>
      <c r="Q2770" s="17">
        <v>2.5889168212294367</v>
      </c>
      <c r="R2770" s="17">
        <v>-1.0000000000000011</v>
      </c>
      <c r="S2770" s="17">
        <v>-0.68049939484431943</v>
      </c>
      <c r="T2770" s="17">
        <v>-6.0012467007186793E-2</v>
      </c>
      <c r="U2770" s="17">
        <v>-0.50567841647763778</v>
      </c>
      <c r="V2770" s="17">
        <v>-0.83028920813761897</v>
      </c>
      <c r="W2770" s="17">
        <v>-1.5445487082671496</v>
      </c>
      <c r="X2770" s="17">
        <v>-4.6722058645053224</v>
      </c>
      <c r="Y2770" s="17">
        <v>-8.1480313005150212E-2</v>
      </c>
      <c r="Z2770" s="17">
        <v>16.241799578494561</v>
      </c>
      <c r="AA2770" s="17">
        <v>-0.72161414378237931</v>
      </c>
      <c r="AB2770" s="17">
        <v>-0.7531585564372183</v>
      </c>
      <c r="AC2770" s="17">
        <v>-3.4343762410546503</v>
      </c>
      <c r="AD2770" s="17">
        <v>-0.93765753356088322</v>
      </c>
      <c r="AE2770" s="17">
        <v>-0.83535617154319852</v>
      </c>
      <c r="AF2770" s="17">
        <v>18.710854314094341</v>
      </c>
      <c r="AG2770" s="17">
        <v>-58.919787262097159</v>
      </c>
      <c r="AH2770" s="17">
        <v>-0.19471574201568248</v>
      </c>
      <c r="AI2770" s="17">
        <v>-0.18864223691733012</v>
      </c>
      <c r="AJ2770" s="17">
        <v>0.33333333333333298</v>
      </c>
      <c r="AK2770" s="17">
        <v>0.11967131821090704</v>
      </c>
      <c r="AL2770" s="17">
        <v>0.270255790302249</v>
      </c>
      <c r="AM2770" s="17">
        <v>0.33333333333333298</v>
      </c>
      <c r="AN2770" s="17">
        <v>-0.16896967937132756</v>
      </c>
      <c r="AO2770" s="17">
        <v>-0.14568919778970019</v>
      </c>
      <c r="AP2770" s="17">
        <v>0.33333333333333298</v>
      </c>
      <c r="AQ2770" s="17">
        <v>1.0316597774203888</v>
      </c>
      <c r="AR2770" s="17">
        <v>2.2444243630026963</v>
      </c>
      <c r="AS2770" s="17">
        <v>-3.3657077230061248</v>
      </c>
      <c r="AT2770" s="17">
        <v>1.1435241132239842</v>
      </c>
      <c r="AU2770" s="17">
        <v>-1.0000000000000011</v>
      </c>
      <c r="AV2770" s="17">
        <v>-1.0000000000000011</v>
      </c>
      <c r="AW2770" s="17">
        <v>-1.0000000000000011</v>
      </c>
      <c r="AX2770" s="17">
        <v>-1.0000000000000011</v>
      </c>
      <c r="AY2770" s="17">
        <v>-6.8149139933600458E-2</v>
      </c>
      <c r="AZ2770" s="17">
        <v>0.85299455067188235</v>
      </c>
      <c r="BA2770" s="17">
        <v>-0.2559619150793927</v>
      </c>
      <c r="BB2770" s="17">
        <v>0.4722783271156607</v>
      </c>
      <c r="BC2770" s="17">
        <v>-0.14369009390017876</v>
      </c>
      <c r="BD2770" s="17">
        <v>13.7696819486985</v>
      </c>
      <c r="BE2770" s="17">
        <v>-2.7312914437918119</v>
      </c>
      <c r="BF2770" s="17">
        <v>-1.0000000000000011</v>
      </c>
      <c r="BG2770" s="22">
        <v>-34.477622841287939</v>
      </c>
    </row>
    <row r="2771" spans="1:100" x14ac:dyDescent="0.25">
      <c r="A2771">
        <v>6149</v>
      </c>
      <c r="B2771" t="s">
        <v>2450</v>
      </c>
      <c r="C2771" s="48">
        <v>2</v>
      </c>
      <c r="D2771" s="22">
        <v>1500.845947265625</v>
      </c>
      <c r="E2771" s="17">
        <v>82.922797741626638</v>
      </c>
      <c r="F2771" s="17">
        <v>-4.418564102435723</v>
      </c>
      <c r="G2771" s="17">
        <v>0.42525230041898177</v>
      </c>
      <c r="H2771" s="17">
        <v>6.4162594609181083</v>
      </c>
      <c r="I2771" s="17">
        <v>58.188317611132888</v>
      </c>
      <c r="J2771" s="17">
        <v>12.720206182146613</v>
      </c>
      <c r="K2771" s="17">
        <v>-1</v>
      </c>
      <c r="L2771" s="17">
        <v>-1</v>
      </c>
      <c r="M2771" s="17">
        <v>-1</v>
      </c>
      <c r="N2771" s="17">
        <v>0.26375713586143767</v>
      </c>
      <c r="O2771" s="17">
        <v>-1</v>
      </c>
      <c r="P2771" s="17">
        <v>-1</v>
      </c>
      <c r="Q2771" s="17">
        <v>3.9513011627335892</v>
      </c>
      <c r="R2771" s="17">
        <v>-1</v>
      </c>
      <c r="S2771" s="17">
        <v>1.0963273966560387</v>
      </c>
      <c r="T2771" s="17">
        <v>0.13942499117875268</v>
      </c>
      <c r="U2771" s="17">
        <v>9.1944478461464932E-2</v>
      </c>
      <c r="V2771" s="17">
        <v>-4.7209985644422858E-2</v>
      </c>
      <c r="W2771" s="17">
        <v>2.4235379784423268</v>
      </c>
      <c r="X2771" s="17">
        <v>0.21684055474129432</v>
      </c>
      <c r="Y2771" s="17">
        <v>9.7951782648751387E-2</v>
      </c>
      <c r="Z2771" s="17">
        <v>32.716400628978285</v>
      </c>
      <c r="AA2771" s="17">
        <v>0.4917212180538954</v>
      </c>
      <c r="AB2771" s="17">
        <v>0.99575712234131675</v>
      </c>
      <c r="AC2771" s="17">
        <v>16.644986539987396</v>
      </c>
      <c r="AD2771" s="17">
        <v>0.59493788206396414</v>
      </c>
      <c r="AE2771" s="17">
        <v>0.44811177529438373</v>
      </c>
      <c r="AF2771" s="17">
        <v>51.230570472709587</v>
      </c>
      <c r="AG2771" s="17">
        <v>-3.358206727337183</v>
      </c>
      <c r="AH2771" s="17">
        <v>0.18968661374381096</v>
      </c>
      <c r="AI2771" s="17">
        <v>0.26615387086872544</v>
      </c>
      <c r="AJ2771" s="17">
        <v>0.33333333333333298</v>
      </c>
      <c r="AK2771" s="17">
        <v>0.63279080647282149</v>
      </c>
      <c r="AL2771" s="17">
        <v>0.71841883885285407</v>
      </c>
      <c r="AM2771" s="17">
        <v>0.33333333333333298</v>
      </c>
      <c r="AN2771" s="17">
        <v>0.29360476156283827</v>
      </c>
      <c r="AO2771" s="17">
        <v>0.35978037663680368</v>
      </c>
      <c r="AP2771" s="17">
        <v>0.33333333333333298</v>
      </c>
      <c r="AQ2771" s="17">
        <v>6.7985200241822028</v>
      </c>
      <c r="AR2771" s="17">
        <v>2.2444243630026963</v>
      </c>
      <c r="AS2771" s="17">
        <v>3.975162227004192</v>
      </c>
      <c r="AT2771" s="17">
        <v>6.2794889376716974</v>
      </c>
      <c r="AU2771" s="17">
        <v>-1</v>
      </c>
      <c r="AV2771" s="17">
        <v>-1</v>
      </c>
      <c r="AW2771" s="17">
        <v>-1</v>
      </c>
      <c r="AX2771" s="17">
        <v>-1</v>
      </c>
      <c r="AY2771" s="17">
        <v>9.1576809848605174E-3</v>
      </c>
      <c r="AZ2771" s="17">
        <v>0.31984365359902217</v>
      </c>
      <c r="BA2771" s="17">
        <v>0.2565758412276673</v>
      </c>
      <c r="BB2771" s="17">
        <v>0.17536392011195179</v>
      </c>
      <c r="BC2771" s="17">
        <v>0.14050929200370271</v>
      </c>
      <c r="BD2771" s="17">
        <v>5.852618625972239</v>
      </c>
      <c r="BE2771" s="17">
        <v>4.9171420886500048</v>
      </c>
      <c r="BF2771" s="17">
        <v>-1</v>
      </c>
      <c r="BG2771" s="22">
        <v>91.914000552437756</v>
      </c>
    </row>
    <row r="2772" spans="1:100" x14ac:dyDescent="0.25">
      <c r="A2772">
        <v>6150</v>
      </c>
      <c r="B2772" t="s">
        <v>2451</v>
      </c>
      <c r="C2772" s="48">
        <v>3</v>
      </c>
      <c r="D2772" s="22">
        <v>1421.1117132875743</v>
      </c>
      <c r="E2772" s="17">
        <v>17.904790805104188</v>
      </c>
      <c r="F2772" s="17">
        <v>-108.93957792827578</v>
      </c>
      <c r="G2772" s="17">
        <v>-0.18393712314376021</v>
      </c>
      <c r="H2772" s="17">
        <v>5.1319949503733939</v>
      </c>
      <c r="I2772" s="17">
        <v>4.7878301450340155</v>
      </c>
      <c r="J2772" s="17">
        <v>4.7044154720015676</v>
      </c>
      <c r="K2772" s="17">
        <v>-0.99999999999999978</v>
      </c>
      <c r="L2772" s="17">
        <v>-0.99999999999999978</v>
      </c>
      <c r="M2772" s="17">
        <v>-0.99999999999999978</v>
      </c>
      <c r="N2772" s="17">
        <v>0.3210393512735753</v>
      </c>
      <c r="O2772" s="17">
        <v>-0.99999999999999978</v>
      </c>
      <c r="P2772" s="17">
        <v>-0.99999999999999978</v>
      </c>
      <c r="Q2772" s="17">
        <v>4.1343469357342313</v>
      </c>
      <c r="R2772" s="17">
        <v>-0.99999999999999978</v>
      </c>
      <c r="S2772" s="17">
        <v>0.45324788221121531</v>
      </c>
      <c r="T2772" s="17">
        <v>6.9783229329445182E-2</v>
      </c>
      <c r="U2772" s="17">
        <v>4.5576125108366283E-2</v>
      </c>
      <c r="V2772" s="17">
        <v>9.5458397723416882E-2</v>
      </c>
      <c r="W2772" s="17">
        <v>0.99764801463916342</v>
      </c>
      <c r="X2772" s="17">
        <v>-1.9853865479835385E-2</v>
      </c>
      <c r="Y2772" s="17">
        <v>-6.0063184871208042E-2</v>
      </c>
      <c r="Z2772" s="17">
        <v>-0.81364255365216598</v>
      </c>
      <c r="AA2772" s="17">
        <v>1.4672778368245893</v>
      </c>
      <c r="AB2772" s="17">
        <v>-4.2281580051542783E-2</v>
      </c>
      <c r="AC2772" s="17">
        <v>1.6210760271819509</v>
      </c>
      <c r="AD2772" s="17">
        <v>0.29095111544597518</v>
      </c>
      <c r="AE2772" s="17">
        <v>-0.33387346701228132</v>
      </c>
      <c r="AF2772" s="17">
        <v>0.43127842646594922</v>
      </c>
      <c r="AG2772" s="17">
        <v>-86.03152975042228</v>
      </c>
      <c r="AH2772" s="17">
        <v>0.183545928461853</v>
      </c>
      <c r="AI2772" s="17">
        <v>0.16315309007775225</v>
      </c>
      <c r="AJ2772" s="17">
        <v>0.33333333333333298</v>
      </c>
      <c r="AK2772" s="17">
        <v>0.28108071345176833</v>
      </c>
      <c r="AL2772" s="17">
        <v>0.58279056531716367</v>
      </c>
      <c r="AM2772" s="17">
        <v>0.33333333333333298</v>
      </c>
      <c r="AN2772" s="17">
        <v>-8.0113538081229452E-2</v>
      </c>
      <c r="AO2772" s="17">
        <v>0.1253666883186999</v>
      </c>
      <c r="AP2772" s="17">
        <v>0.33333333333333298</v>
      </c>
      <c r="AQ2772" s="17">
        <v>4.3565517185680793</v>
      </c>
      <c r="AR2772" s="17">
        <v>1.9284893938145651</v>
      </c>
      <c r="AS2772" s="17">
        <v>-3.4881056330677368E-2</v>
      </c>
      <c r="AT2772" s="17">
        <v>2.8108071345176815</v>
      </c>
      <c r="AU2772" s="17">
        <v>-0.99999999999999978</v>
      </c>
      <c r="AV2772" s="17">
        <v>-0.99999999999999978</v>
      </c>
      <c r="AW2772" s="17">
        <v>-0.99999999999999978</v>
      </c>
      <c r="AX2772" s="17">
        <v>-0.99999999999999978</v>
      </c>
      <c r="AY2772" s="17">
        <v>-3.2095619681947497E-2</v>
      </c>
      <c r="AZ2772" s="17">
        <v>6.6837532449019993E-2</v>
      </c>
      <c r="BA2772" s="17">
        <v>0.47962785499186822</v>
      </c>
      <c r="BB2772" s="17">
        <v>-0.21896201852863836</v>
      </c>
      <c r="BC2772" s="17">
        <v>3.5066166410353226E-2</v>
      </c>
      <c r="BD2772" s="17">
        <v>-5.1398628009708585</v>
      </c>
      <c r="BE2772" s="17">
        <v>3.274793435218172</v>
      </c>
      <c r="BF2772" s="17">
        <v>-0.99999999999999978</v>
      </c>
      <c r="CU2772" t="e">
        <v>#N/A</v>
      </c>
      <c r="CV2772" t="e">
        <v>#N/A</v>
      </c>
    </row>
    <row r="2773" spans="1:100" x14ac:dyDescent="0.25">
      <c r="A2773">
        <v>6152</v>
      </c>
      <c r="B2773" t="s">
        <v>2452</v>
      </c>
      <c r="C2773" s="48">
        <v>2</v>
      </c>
      <c r="D2773" s="22">
        <v>1421.9283105468749</v>
      </c>
      <c r="E2773" s="17">
        <v>8.5489047162767804</v>
      </c>
      <c r="F2773" s="17">
        <v>-124.40177258686833</v>
      </c>
      <c r="G2773" s="17">
        <v>-0.40870086189794547</v>
      </c>
      <c r="H2773" s="17">
        <v>-1.1908482847246731</v>
      </c>
      <c r="I2773" s="17">
        <v>-0.2152251362324904</v>
      </c>
      <c r="J2773" s="17">
        <v>-1.7044916797304097</v>
      </c>
      <c r="K2773" s="17">
        <v>-1.000000000000002</v>
      </c>
      <c r="L2773" s="17">
        <v>-1.000000000000002</v>
      </c>
      <c r="M2773" s="17">
        <v>-1.000000000000002</v>
      </c>
      <c r="N2773" s="17">
        <v>5.5936282706338741E-2</v>
      </c>
      <c r="O2773" s="17">
        <v>-1.000000000000002</v>
      </c>
      <c r="P2773" s="17">
        <v>-1.000000000000002</v>
      </c>
      <c r="Q2773" s="17">
        <v>1.7188144402895817</v>
      </c>
      <c r="R2773" s="17">
        <v>-1.000000000000002</v>
      </c>
      <c r="S2773" s="17">
        <v>-1.8152901985137799</v>
      </c>
      <c r="T2773" s="17">
        <v>-0.1873854864479346</v>
      </c>
      <c r="U2773" s="17">
        <v>-0.88735713073574463</v>
      </c>
      <c r="V2773" s="17">
        <v>-1.3304117324493712</v>
      </c>
      <c r="W2773" s="17">
        <v>-4.0788127692220328</v>
      </c>
      <c r="X2773" s="17">
        <v>-7.7946514184635571</v>
      </c>
      <c r="Y2773" s="17">
        <v>-0.19607667828127875</v>
      </c>
      <c r="Z2773" s="17">
        <v>5.7201067181421728</v>
      </c>
      <c r="AA2773" s="17">
        <v>-1.4965246848464964</v>
      </c>
      <c r="AB2773" s="17">
        <v>-1.8701236079352133</v>
      </c>
      <c r="AC2773" s="17">
        <v>-16.25829151319488</v>
      </c>
      <c r="AD2773" s="17">
        <v>-1.9164671686455086</v>
      </c>
      <c r="AE2773" s="17">
        <v>-1.6550576921657947</v>
      </c>
      <c r="AF2773" s="17">
        <v>-2.0582352849974512</v>
      </c>
      <c r="AG2773" s="17">
        <v>-94.404827745387877</v>
      </c>
      <c r="AH2773" s="17">
        <v>-0.44021871411821756</v>
      </c>
      <c r="AI2773" s="17">
        <v>-0.47910298589359107</v>
      </c>
      <c r="AJ2773" s="17">
        <v>0.33333333333333298</v>
      </c>
      <c r="AK2773" s="17">
        <v>-0.20803832644810805</v>
      </c>
      <c r="AL2773" s="17">
        <v>-1.5968679337955871E-2</v>
      </c>
      <c r="AM2773" s="17">
        <v>0.33333333333333298</v>
      </c>
      <c r="AN2773" s="17">
        <v>-0.46439814999979273</v>
      </c>
      <c r="AO2773" s="17">
        <v>-0.46851313726303562</v>
      </c>
      <c r="AP2773" s="17">
        <v>0.33333333333333298</v>
      </c>
      <c r="AQ2773" s="17">
        <v>-2.6514116425835708</v>
      </c>
      <c r="AR2773" s="17">
        <v>2.2444243630026963</v>
      </c>
      <c r="AS2773" s="17">
        <v>-8.0540384877460163</v>
      </c>
      <c r="AT2773" s="17">
        <v>-2.1366187114076229</v>
      </c>
      <c r="AU2773" s="17">
        <v>-1.000000000000002</v>
      </c>
      <c r="AV2773" s="17">
        <v>-1.000000000000002</v>
      </c>
      <c r="AW2773" s="17">
        <v>-1.000000000000002</v>
      </c>
      <c r="AX2773" s="17">
        <v>-1.000000000000002</v>
      </c>
      <c r="AY2773" s="17">
        <v>-0.11752202752109253</v>
      </c>
      <c r="AZ2773" s="17">
        <v>1.1934974842501904</v>
      </c>
      <c r="BA2773" s="17">
        <v>-0.58330002995524188</v>
      </c>
      <c r="BB2773" s="17">
        <v>0.66190611759954388</v>
      </c>
      <c r="BC2773" s="17">
        <v>-0.32519729036692446</v>
      </c>
      <c r="BD2773" s="17">
        <v>18.826005217615581</v>
      </c>
      <c r="BE2773" s="17">
        <v>-7.6160512170070804</v>
      </c>
      <c r="BF2773" s="17">
        <v>-1.000000000000002</v>
      </c>
      <c r="BG2773" s="22">
        <v>168.88226562391517</v>
      </c>
    </row>
    <row r="2774" spans="1:100" x14ac:dyDescent="0.25">
      <c r="A2774">
        <v>6153</v>
      </c>
      <c r="B2774" t="s">
        <v>2453</v>
      </c>
      <c r="C2774" s="48">
        <v>2</v>
      </c>
      <c r="D2774" s="22">
        <v>1495.2269921874999</v>
      </c>
      <c r="E2774" s="17">
        <v>85.146921245216191</v>
      </c>
      <c r="F2774" s="17">
        <v>-0.83051104818245969</v>
      </c>
      <c r="G2774" s="17">
        <v>0.45019135838344398</v>
      </c>
      <c r="H2774" s="17">
        <v>6.643747177954185</v>
      </c>
      <c r="I2774" s="17">
        <v>59.934853752155355</v>
      </c>
      <c r="J2774" s="17">
        <v>13.15157138627602</v>
      </c>
      <c r="K2774" s="17">
        <v>-1</v>
      </c>
      <c r="L2774" s="17">
        <v>-1</v>
      </c>
      <c r="M2774" s="17">
        <v>-1</v>
      </c>
      <c r="N2774" s="17">
        <v>0.26997194088557086</v>
      </c>
      <c r="O2774" s="17">
        <v>-1</v>
      </c>
      <c r="P2774" s="17">
        <v>-1</v>
      </c>
      <c r="Q2774" s="17">
        <v>4.0180628446741453</v>
      </c>
      <c r="R2774" s="17">
        <v>-1</v>
      </c>
      <c r="S2774" s="17">
        <v>1.1833982337934044</v>
      </c>
      <c r="T2774" s="17">
        <v>0.14919813649818747</v>
      </c>
      <c r="U2774" s="17">
        <v>0.12123012746435091</v>
      </c>
      <c r="V2774" s="17">
        <v>-8.8363164868423983E-3</v>
      </c>
      <c r="W2774" s="17">
        <v>2.6179883499125163</v>
      </c>
      <c r="X2774" s="17">
        <v>0.45642123112663047</v>
      </c>
      <c r="Y2774" s="17">
        <v>0.10674459399796833</v>
      </c>
      <c r="Z2774" s="17">
        <v>33.523714719373373</v>
      </c>
      <c r="AA2774" s="17">
        <v>0.55117896947278577</v>
      </c>
      <c r="AB2774" s="17">
        <v>1.081460215609809</v>
      </c>
      <c r="AC2774" s="17">
        <v>17.628946785799485</v>
      </c>
      <c r="AD2774" s="17">
        <v>0.67004051247773866</v>
      </c>
      <c r="AE2774" s="17">
        <v>0.51100627300496804</v>
      </c>
      <c r="AF2774" s="17">
        <v>52.824152313632418</v>
      </c>
      <c r="AG2774" s="17">
        <v>-0.63549151785316826</v>
      </c>
      <c r="AH2774" s="17">
        <v>0.20852369739972104</v>
      </c>
      <c r="AI2774" s="17">
        <v>0.28844049893015256</v>
      </c>
      <c r="AJ2774" s="17">
        <v>0.33333333333333298</v>
      </c>
      <c r="AK2774" s="17">
        <v>0.65793548777106758</v>
      </c>
      <c r="AL2774" s="17">
        <v>0.74038042340234456</v>
      </c>
      <c r="AM2774" s="17">
        <v>0.33333333333333298</v>
      </c>
      <c r="AN2774" s="17">
        <v>0.31627255563435658</v>
      </c>
      <c r="AO2774" s="17">
        <v>0.38455018492837045</v>
      </c>
      <c r="AP2774" s="17">
        <v>0.33333333333333298</v>
      </c>
      <c r="AQ2774" s="17">
        <v>7.0811167025651018</v>
      </c>
      <c r="AR2774" s="17">
        <v>2.2444243630026963</v>
      </c>
      <c r="AS2774" s="17">
        <v>4.334890983302496</v>
      </c>
      <c r="AT2774" s="17">
        <v>6.5311694947816639</v>
      </c>
      <c r="AU2774" s="17">
        <v>-1</v>
      </c>
      <c r="AV2774" s="17">
        <v>-1</v>
      </c>
      <c r="AW2774" s="17">
        <v>-1</v>
      </c>
      <c r="AX2774" s="17">
        <v>-1</v>
      </c>
      <c r="AY2774" s="17">
        <v>1.2945990372133422E-2</v>
      </c>
      <c r="AZ2774" s="17">
        <v>0.29371736197018389</v>
      </c>
      <c r="BA2774" s="17">
        <v>0.28169201558953605</v>
      </c>
      <c r="BB2774" s="17">
        <v>0.16081405734557183</v>
      </c>
      <c r="BC2774" s="17">
        <v>0.15443607347894206</v>
      </c>
      <c r="BD2774" s="17">
        <v>5.4646543435352193</v>
      </c>
      <c r="BE2774" s="17">
        <v>5.2919425552148249</v>
      </c>
      <c r="BF2774" s="17">
        <v>-1</v>
      </c>
      <c r="BG2774" s="22">
        <v>168.12781204490281</v>
      </c>
    </row>
    <row r="2775" spans="1:100" x14ac:dyDescent="0.25">
      <c r="A2775">
        <v>6155</v>
      </c>
      <c r="B2775" t="s">
        <v>2454</v>
      </c>
      <c r="C2775" s="48">
        <v>2</v>
      </c>
      <c r="D2775" s="22">
        <v>1530.95578125</v>
      </c>
      <c r="E2775" s="17">
        <v>82.417586415334029</v>
      </c>
      <c r="F2775" s="17">
        <v>-5.2335930517822753</v>
      </c>
      <c r="G2775" s="17">
        <v>0.41958737464917634</v>
      </c>
      <c r="H2775" s="17">
        <v>6.3645854549316647</v>
      </c>
      <c r="I2775" s="17">
        <v>57.791590613374048</v>
      </c>
      <c r="J2775" s="17">
        <v>12.622221251659173</v>
      </c>
      <c r="K2775" s="17">
        <v>-1</v>
      </c>
      <c r="L2775" s="17">
        <v>-1</v>
      </c>
      <c r="M2775" s="17">
        <v>-1</v>
      </c>
      <c r="N2775" s="17">
        <v>0.26234543822692008</v>
      </c>
      <c r="O2775" s="17">
        <v>-1</v>
      </c>
      <c r="P2775" s="17">
        <v>-1</v>
      </c>
      <c r="Q2775" s="17">
        <v>3.9361361964786674</v>
      </c>
      <c r="R2775" s="17">
        <v>-1</v>
      </c>
      <c r="S2775" s="17">
        <v>1.0765491905264861</v>
      </c>
      <c r="T2775" s="17">
        <v>0.13720501387042722</v>
      </c>
      <c r="U2775" s="17">
        <v>8.5292221268818275E-2</v>
      </c>
      <c r="V2775" s="17">
        <v>-5.5926593449037387E-2</v>
      </c>
      <c r="W2775" s="17">
        <v>2.3793684303439422</v>
      </c>
      <c r="X2775" s="17">
        <v>0.16241962394524317</v>
      </c>
      <c r="Y2775" s="17">
        <v>9.5954488938932991E-2</v>
      </c>
      <c r="Z2775" s="17">
        <v>32.533018626277013</v>
      </c>
      <c r="AA2775" s="17">
        <v>0.47821534510923458</v>
      </c>
      <c r="AB2775" s="17">
        <v>0.97628960026006761</v>
      </c>
      <c r="AC2775" s="17">
        <v>16.421479230252285</v>
      </c>
      <c r="AD2775" s="17">
        <v>0.57787826309128976</v>
      </c>
      <c r="AE2775" s="17">
        <v>0.43382524284526841</v>
      </c>
      <c r="AF2775" s="17">
        <v>50.868587159233925</v>
      </c>
      <c r="AG2775" s="17">
        <v>-3.9766735345448225</v>
      </c>
      <c r="AH2775" s="17">
        <v>0.1854077560266347</v>
      </c>
      <c r="AI2775" s="17">
        <v>0.26109144654591604</v>
      </c>
      <c r="AJ2775" s="17">
        <v>0.33333333333333298</v>
      </c>
      <c r="AK2775" s="17">
        <v>0.62707917320812656</v>
      </c>
      <c r="AL2775" s="17">
        <v>0.7134302484082008</v>
      </c>
      <c r="AM2775" s="17">
        <v>0.33333333333333298</v>
      </c>
      <c r="AN2775" s="17">
        <v>0.28845575509421501</v>
      </c>
      <c r="AO2775" s="17">
        <v>0.35415389605746544</v>
      </c>
      <c r="AP2775" s="17">
        <v>0.33333333333333298</v>
      </c>
      <c r="AQ2775" s="17">
        <v>6.7343279761860853</v>
      </c>
      <c r="AR2775" s="17">
        <v>2.2444243630026963</v>
      </c>
      <c r="AS2775" s="17">
        <v>3.8934495695093414</v>
      </c>
      <c r="AT2775" s="17">
        <v>6.2223195098704176</v>
      </c>
      <c r="AU2775" s="17">
        <v>-1</v>
      </c>
      <c r="AV2775" s="17">
        <v>-1</v>
      </c>
      <c r="AW2775" s="17">
        <v>-1</v>
      </c>
      <c r="AX2775" s="17">
        <v>-1</v>
      </c>
      <c r="AY2775" s="17">
        <v>8.297163658883772E-3</v>
      </c>
      <c r="AZ2775" s="17">
        <v>0.32577826038844304</v>
      </c>
      <c r="BA2775" s="17">
        <v>0.25087068333500651</v>
      </c>
      <c r="BB2775" s="17">
        <v>0.17866893238025203</v>
      </c>
      <c r="BC2775" s="17">
        <v>0.13734581311921734</v>
      </c>
      <c r="BD2775" s="17">
        <v>5.9407450044614887</v>
      </c>
      <c r="BE2775" s="17">
        <v>4.8320058808347897</v>
      </c>
      <c r="BF2775" s="17">
        <v>-1</v>
      </c>
      <c r="BG2775" s="22">
        <v>144.34211856182515</v>
      </c>
    </row>
    <row r="2776" spans="1:100" x14ac:dyDescent="0.25">
      <c r="A2776">
        <v>6156</v>
      </c>
      <c r="B2776" t="s">
        <v>2455</v>
      </c>
      <c r="C2776" s="48">
        <v>3</v>
      </c>
      <c r="D2776" s="22">
        <v>1399.9420876737865</v>
      </c>
      <c r="E2776" s="17">
        <v>26.405371973178532</v>
      </c>
      <c r="F2776" s="17">
        <v>-52.967454319487508</v>
      </c>
      <c r="G2776" s="17">
        <v>8.6355392777861723E-2</v>
      </c>
      <c r="H2776" s="17">
        <v>-3.0760740526727037</v>
      </c>
      <c r="I2776" s="17">
        <v>20.460195951981792</v>
      </c>
      <c r="J2776" s="17">
        <v>10.678191369222212</v>
      </c>
      <c r="K2776" s="17">
        <v>-0.99999999999999922</v>
      </c>
      <c r="L2776" s="17">
        <v>-0.99999999999999922</v>
      </c>
      <c r="M2776" s="17">
        <v>-0.99999999999999922</v>
      </c>
      <c r="N2776" s="17">
        <v>0.11136943518295614</v>
      </c>
      <c r="O2776" s="17">
        <v>-0.99999999999999922</v>
      </c>
      <c r="P2776" s="17">
        <v>-0.99999999999999922</v>
      </c>
      <c r="Q2776" s="17">
        <v>-7.4436001687574416E-2</v>
      </c>
      <c r="R2776" s="17">
        <v>-0.99999999999999922</v>
      </c>
      <c r="S2776" s="17">
        <v>-1.5037524121460764</v>
      </c>
      <c r="T2776" s="17">
        <v>-0.18310383895143614</v>
      </c>
      <c r="U2776" s="17">
        <v>2.9333866535116056E-3</v>
      </c>
      <c r="V2776" s="17">
        <v>2.5038827995477946E-2</v>
      </c>
      <c r="W2776" s="17">
        <v>-3.0016380509851297</v>
      </c>
      <c r="X2776" s="17">
        <v>-3.8001878388753232</v>
      </c>
      <c r="Y2776" s="17">
        <v>-8.5418210691063756E-2</v>
      </c>
      <c r="Z2776" s="17">
        <v>7.1336456673731385</v>
      </c>
      <c r="AA2776" s="17">
        <v>2.1852971403239416</v>
      </c>
      <c r="AB2776" s="17">
        <v>2.0203141961458737</v>
      </c>
      <c r="AC2776" s="17">
        <v>9.773110489415691</v>
      </c>
      <c r="AD2776" s="17">
        <v>-0.15128247476925322</v>
      </c>
      <c r="AE2776" s="17">
        <v>-1.551843168117212</v>
      </c>
      <c r="AF2776" s="17">
        <v>17.37522718481749</v>
      </c>
      <c r="AG2776" s="17">
        <v>-12.787319120005195</v>
      </c>
      <c r="AH2776" s="17">
        <v>0.1284759263282417</v>
      </c>
      <c r="AI2776" s="17">
        <v>6.514524682949642E-2</v>
      </c>
      <c r="AJ2776" s="17">
        <v>0.33333333333333298</v>
      </c>
      <c r="AK2776" s="17">
        <v>0.98047326736219909</v>
      </c>
      <c r="AL2776" s="17">
        <v>0.91719707314950316</v>
      </c>
      <c r="AM2776" s="17">
        <v>0.33333333333333298</v>
      </c>
      <c r="AN2776" s="17">
        <v>-0.32864876722163</v>
      </c>
      <c r="AO2776" s="17">
        <v>-0.36534856654614245</v>
      </c>
      <c r="AP2776" s="17">
        <v>0.33333333333333298</v>
      </c>
      <c r="AQ2776" s="17">
        <v>3.0849687671642863</v>
      </c>
      <c r="AR2776" s="17">
        <v>3.1054564886570075</v>
      </c>
      <c r="AS2776" s="17">
        <v>-2.2319977930567898</v>
      </c>
      <c r="AT2776" s="17">
        <v>9.8047326736219915</v>
      </c>
      <c r="AU2776" s="17">
        <v>-0.99999999999999922</v>
      </c>
      <c r="AV2776" s="17">
        <v>-0.99999999999999922</v>
      </c>
      <c r="AW2776" s="17">
        <v>-0.99999999999999922</v>
      </c>
      <c r="AX2776" s="17">
        <v>-0.99999999999999922</v>
      </c>
      <c r="AY2776" s="17">
        <v>1.3938860438682064E-2</v>
      </c>
      <c r="AZ2776" s="17">
        <v>-0.16856276490781053</v>
      </c>
      <c r="BA2776" s="17">
        <v>0.2723124756591434</v>
      </c>
      <c r="BB2776" s="17">
        <v>1.0582339849489524</v>
      </c>
      <c r="BC2776" s="17">
        <v>-0.12101594827045234</v>
      </c>
      <c r="BD2776" s="17">
        <v>25.61303579918475</v>
      </c>
      <c r="BE2776" s="17">
        <v>-1.6638363284655906</v>
      </c>
      <c r="BF2776" s="17">
        <v>-0.99999999999999922</v>
      </c>
      <c r="CU2776" t="e">
        <v>#N/A</v>
      </c>
      <c r="CV2776" t="e">
        <v>#N/A</v>
      </c>
    </row>
    <row r="2777" spans="1:100" x14ac:dyDescent="0.25">
      <c r="A2777">
        <v>6157</v>
      </c>
      <c r="B2777" t="s">
        <v>2456</v>
      </c>
      <c r="C2777" s="48">
        <v>2</v>
      </c>
      <c r="D2777" s="22">
        <v>1448.21263671875</v>
      </c>
      <c r="E2777" s="17">
        <v>14.403940514532565</v>
      </c>
      <c r="F2777" s="17">
        <v>-114.95617343520773</v>
      </c>
      <c r="G2777" s="17">
        <v>-0.34304844784762883</v>
      </c>
      <c r="H2777" s="17">
        <v>-0.59198373212224098</v>
      </c>
      <c r="I2777" s="17">
        <v>4.3825553431923581</v>
      </c>
      <c r="J2777" s="17">
        <v>-0.56891683048153574</v>
      </c>
      <c r="K2777" s="17">
        <v>-1.0000000000000018</v>
      </c>
      <c r="L2777" s="17">
        <v>-1.0000000000000018</v>
      </c>
      <c r="M2777" s="17">
        <v>-1.0000000000000018</v>
      </c>
      <c r="N2777" s="17">
        <v>7.2296842646806331E-2</v>
      </c>
      <c r="O2777" s="17">
        <v>-1.0000000000000018</v>
      </c>
      <c r="P2777" s="17">
        <v>-1.0000000000000018</v>
      </c>
      <c r="Q2777" s="17">
        <v>1.8945654887735586</v>
      </c>
      <c r="R2777" s="17">
        <v>-1.0000000000000018</v>
      </c>
      <c r="S2777" s="17">
        <v>-1.5860750188708355</v>
      </c>
      <c r="T2777" s="17">
        <v>-0.16165754660354423</v>
      </c>
      <c r="U2777" s="17">
        <v>-0.81026225582870159</v>
      </c>
      <c r="V2777" s="17">
        <v>-1.2293925191433459</v>
      </c>
      <c r="W2777" s="17">
        <v>-3.5669194844720513</v>
      </c>
      <c r="X2777" s="17">
        <v>-7.1639519835884027</v>
      </c>
      <c r="Y2777" s="17">
        <v>-0.17292948113422882</v>
      </c>
      <c r="Z2777" s="17">
        <v>7.8453721955631934</v>
      </c>
      <c r="AA2777" s="17">
        <v>-1.3400013341964321</v>
      </c>
      <c r="AB2777" s="17">
        <v>-1.6445090328909675</v>
      </c>
      <c r="AC2777" s="17">
        <v>-13.668002595339217</v>
      </c>
      <c r="AD2777" s="17">
        <v>-1.7187584582676281</v>
      </c>
      <c r="AE2777" s="17">
        <v>-1.4894870595033267</v>
      </c>
      <c r="AF2777" s="17">
        <v>2.136890889873186</v>
      </c>
      <c r="AG2777" s="17">
        <v>-87.237242404800455</v>
      </c>
      <c r="AH2777" s="17">
        <v>-0.390629831593443</v>
      </c>
      <c r="AI2777" s="17">
        <v>-0.42043313014526179</v>
      </c>
      <c r="AJ2777" s="17">
        <v>0.33333333333333298</v>
      </c>
      <c r="AK2777" s="17">
        <v>-0.14184460613565364</v>
      </c>
      <c r="AL2777" s="17">
        <v>4.1845494882208123E-2</v>
      </c>
      <c r="AM2777" s="17">
        <v>0.33333333333333298</v>
      </c>
      <c r="AN2777" s="17">
        <v>-0.40472486947286629</v>
      </c>
      <c r="AO2777" s="17">
        <v>-0.40330627531090341</v>
      </c>
      <c r="AP2777" s="17">
        <v>0.33333333333333298</v>
      </c>
      <c r="AQ2777" s="17">
        <v>-1.9074719891741969</v>
      </c>
      <c r="AR2777" s="17">
        <v>2.2444243630026963</v>
      </c>
      <c r="AS2777" s="17">
        <v>-7.1070475754206317</v>
      </c>
      <c r="AT2777" s="17">
        <v>-1.4740661736436262</v>
      </c>
      <c r="AU2777" s="17">
        <v>-1.0000000000000018</v>
      </c>
      <c r="AV2777" s="17">
        <v>-1.0000000000000018</v>
      </c>
      <c r="AW2777" s="17">
        <v>-1.0000000000000018</v>
      </c>
      <c r="AX2777" s="17">
        <v>-1.0000000000000018</v>
      </c>
      <c r="AY2777" s="17">
        <v>-0.10754925081082735</v>
      </c>
      <c r="AZ2777" s="17">
        <v>1.1247196612041066</v>
      </c>
      <c r="BA2777" s="17">
        <v>-0.51718135454596759</v>
      </c>
      <c r="BB2777" s="17">
        <v>0.62360340319570162</v>
      </c>
      <c r="BC2777" s="17">
        <v>-0.28853484605553159</v>
      </c>
      <c r="BD2777" s="17">
        <v>17.804683893306354</v>
      </c>
      <c r="BE2777" s="17">
        <v>-6.629383819536435</v>
      </c>
      <c r="BF2777" s="17">
        <v>-1.0000000000000018</v>
      </c>
      <c r="BG2777" s="22">
        <v>-4.4654748904822554</v>
      </c>
    </row>
    <row r="2778" spans="1:100" x14ac:dyDescent="0.25">
      <c r="A2778">
        <v>6160</v>
      </c>
      <c r="B2778" t="s">
        <v>2457</v>
      </c>
      <c r="C2778" s="48">
        <v>2</v>
      </c>
      <c r="D2778" s="22">
        <v>1463.4237011718749</v>
      </c>
      <c r="E2778" s="17">
        <v>39.711239993840053</v>
      </c>
      <c r="F2778" s="17">
        <v>-74.1293339880812</v>
      </c>
      <c r="G2778" s="17">
        <v>-5.9278141198809642E-2</v>
      </c>
      <c r="H2778" s="17">
        <v>1.9964965270020718</v>
      </c>
      <c r="I2778" s="17">
        <v>24.25560335556861</v>
      </c>
      <c r="J2778" s="17">
        <v>4.3393935165998414</v>
      </c>
      <c r="K2778" s="17">
        <v>-1.0000000000000011</v>
      </c>
      <c r="L2778" s="17">
        <v>-1.0000000000000011</v>
      </c>
      <c r="M2778" s="17">
        <v>-1.0000000000000011</v>
      </c>
      <c r="N2778" s="17">
        <v>0.14301230952506488</v>
      </c>
      <c r="O2778" s="17">
        <v>-1.0000000000000011</v>
      </c>
      <c r="P2778" s="17">
        <v>-1.0000000000000011</v>
      </c>
      <c r="Q2778" s="17">
        <v>2.6542165944271385</v>
      </c>
      <c r="R2778" s="17">
        <v>-1.0000000000000011</v>
      </c>
      <c r="S2778" s="17">
        <v>-0.59533518459769152</v>
      </c>
      <c r="T2778" s="17">
        <v>-5.0453328378002621E-2</v>
      </c>
      <c r="U2778" s="17">
        <v>-0.4770340476982729</v>
      </c>
      <c r="V2778" s="17">
        <v>-0.79275582341875017</v>
      </c>
      <c r="W2778" s="17">
        <v>-1.3543562986972706</v>
      </c>
      <c r="X2778" s="17">
        <v>-4.4378713873655133</v>
      </c>
      <c r="Y2778" s="17">
        <v>-7.288004155924388E-2</v>
      </c>
      <c r="Z2778" s="17">
        <v>17.031435571324216</v>
      </c>
      <c r="AA2778" s="17">
        <v>-0.66345836385526646</v>
      </c>
      <c r="AB2778" s="17">
        <v>-0.66933213999437013</v>
      </c>
      <c r="AC2778" s="17">
        <v>-2.471962188270691</v>
      </c>
      <c r="AD2778" s="17">
        <v>-0.86419945716105628</v>
      </c>
      <c r="AE2778" s="17">
        <v>-0.77383890120927612</v>
      </c>
      <c r="AF2778" s="17">
        <v>20.269540820478227</v>
      </c>
      <c r="AG2778" s="17">
        <v>-56.256692497355552</v>
      </c>
      <c r="AH2778" s="17">
        <v>-0.17629114193547035</v>
      </c>
      <c r="AI2778" s="17">
        <v>-0.16684362856218826</v>
      </c>
      <c r="AJ2778" s="17">
        <v>0.33333333333333298</v>
      </c>
      <c r="AK2778" s="17">
        <v>0.14426539580418773</v>
      </c>
      <c r="AL2778" s="17">
        <v>0.29173647276050063</v>
      </c>
      <c r="AM2778" s="17">
        <v>0.33333333333333298</v>
      </c>
      <c r="AN2778" s="17">
        <v>-0.14679825155918358</v>
      </c>
      <c r="AO2778" s="17">
        <v>-0.12146178445056294</v>
      </c>
      <c r="AP2778" s="17">
        <v>0.33333333333333298</v>
      </c>
      <c r="AQ2778" s="17">
        <v>1.3080683169963994</v>
      </c>
      <c r="AR2778" s="17">
        <v>2.2444243630026963</v>
      </c>
      <c r="AS2778" s="17">
        <v>-3.0138560991976346</v>
      </c>
      <c r="AT2778" s="17">
        <v>1.3896935148904275</v>
      </c>
      <c r="AU2778" s="17">
        <v>-1.0000000000000011</v>
      </c>
      <c r="AV2778" s="17">
        <v>-1.0000000000000011</v>
      </c>
      <c r="AW2778" s="17">
        <v>-1.0000000000000011</v>
      </c>
      <c r="AX2778" s="17">
        <v>-1.0000000000000011</v>
      </c>
      <c r="AY2778" s="17">
        <v>-6.4443784756780517E-2</v>
      </c>
      <c r="AZ2778" s="17">
        <v>0.82744035748395151</v>
      </c>
      <c r="BA2778" s="17">
        <v>-0.23139572019406496</v>
      </c>
      <c r="BB2778" s="17">
        <v>0.45804706883867091</v>
      </c>
      <c r="BC2778" s="17">
        <v>-0.13006827304017074</v>
      </c>
      <c r="BD2778" s="17">
        <v>13.390213083990991</v>
      </c>
      <c r="BE2778" s="17">
        <v>-2.3646981413212798</v>
      </c>
      <c r="BF2778" s="17">
        <v>-1.0000000000000011</v>
      </c>
      <c r="BG2778" s="22">
        <v>21.049286626179537</v>
      </c>
    </row>
    <row r="2779" spans="1:100" x14ac:dyDescent="0.25">
      <c r="A2779">
        <v>6161</v>
      </c>
      <c r="B2779" t="s">
        <v>2458</v>
      </c>
      <c r="C2779" s="48">
        <v>2</v>
      </c>
      <c r="D2779" s="22">
        <v>1456.000986328125</v>
      </c>
      <c r="E2779" s="17">
        <v>55.880220446162923</v>
      </c>
      <c r="F2779" s="17">
        <v>-48.044829416960624</v>
      </c>
      <c r="G2779" s="17">
        <v>0.12202435395307454</v>
      </c>
      <c r="H2779" s="17">
        <v>3.6502915810822532</v>
      </c>
      <c r="I2779" s="17">
        <v>36.952609019998292</v>
      </c>
      <c r="J2779" s="17">
        <v>7.4753414718837927</v>
      </c>
      <c r="K2779" s="17">
        <v>-1.0000000000000007</v>
      </c>
      <c r="L2779" s="17">
        <v>-1.0000000000000007</v>
      </c>
      <c r="M2779" s="17">
        <v>-1.0000000000000007</v>
      </c>
      <c r="N2779" s="17">
        <v>0.18819283155454289</v>
      </c>
      <c r="O2779" s="17">
        <v>-1.0000000000000007</v>
      </c>
      <c r="P2779" s="17">
        <v>-1.0000000000000007</v>
      </c>
      <c r="Q2779" s="17">
        <v>3.1395620927858721</v>
      </c>
      <c r="R2779" s="17">
        <v>-1.0000000000000007</v>
      </c>
      <c r="S2779" s="17">
        <v>3.7654243088902195E-2</v>
      </c>
      <c r="T2779" s="17">
        <v>2.0595691774258712E-2</v>
      </c>
      <c r="U2779" s="17">
        <v>-0.26413261237013957</v>
      </c>
      <c r="V2779" s="17">
        <v>-0.51378610546403791</v>
      </c>
      <c r="W2779" s="17">
        <v>5.9263156415790164E-2</v>
      </c>
      <c r="X2779" s="17">
        <v>-2.6961626796535358</v>
      </c>
      <c r="Y2779" s="17">
        <v>-8.9578741989334298E-3</v>
      </c>
      <c r="Z2779" s="17">
        <v>22.900464753119142</v>
      </c>
      <c r="AA2779" s="17">
        <v>-0.2312111352820615</v>
      </c>
      <c r="AB2779" s="17">
        <v>-4.6285965838394283E-2</v>
      </c>
      <c r="AC2779" s="17">
        <v>4.6812529792870379</v>
      </c>
      <c r="AD2779" s="17">
        <v>-0.31821675380914449</v>
      </c>
      <c r="AE2779" s="17">
        <v>-0.31660714119242184</v>
      </c>
      <c r="AF2779" s="17">
        <v>31.854596053909621</v>
      </c>
      <c r="AG2779" s="17">
        <v>-36.463039434322468</v>
      </c>
      <c r="AH2779" s="17">
        <v>-3.9348909672010546E-2</v>
      </c>
      <c r="AI2779" s="17">
        <v>-4.823824854423342E-3</v>
      </c>
      <c r="AJ2779" s="17">
        <v>0.33333333333333298</v>
      </c>
      <c r="AK2779" s="17">
        <v>0.3270627358507579</v>
      </c>
      <c r="AL2779" s="17">
        <v>0.45139326821707093</v>
      </c>
      <c r="AM2779" s="17">
        <v>0.33333333333333298</v>
      </c>
      <c r="AN2779" s="17">
        <v>1.7992560933078827E-2</v>
      </c>
      <c r="AO2779" s="17">
        <v>5.8610295821845793E-2</v>
      </c>
      <c r="AP2779" s="17">
        <v>0.33333333333333298</v>
      </c>
      <c r="AQ2779" s="17">
        <v>3.3624956728918796</v>
      </c>
      <c r="AR2779" s="17">
        <v>2.2444243630026963</v>
      </c>
      <c r="AS2779" s="17">
        <v>-0.39869231924637472</v>
      </c>
      <c r="AT2779" s="17">
        <v>3.2193661933964011</v>
      </c>
      <c r="AU2779" s="17">
        <v>-1.0000000000000007</v>
      </c>
      <c r="AV2779" s="17">
        <v>-1.0000000000000007</v>
      </c>
      <c r="AW2779" s="17">
        <v>-1.0000000000000007</v>
      </c>
      <c r="AX2779" s="17">
        <v>-1.0000000000000007</v>
      </c>
      <c r="AY2779" s="17">
        <v>-3.6903452427523908E-2</v>
      </c>
      <c r="AZ2779" s="17">
        <v>0.63750688573357595</v>
      </c>
      <c r="BA2779" s="17">
        <v>-4.8805620481179479E-2</v>
      </c>
      <c r="BB2779" s="17">
        <v>0.35227216637759207</v>
      </c>
      <c r="BC2779" s="17">
        <v>-2.8823060230049102E-2</v>
      </c>
      <c r="BD2779" s="17">
        <v>10.569782074292313</v>
      </c>
      <c r="BE2779" s="17">
        <v>0.36003427917043407</v>
      </c>
      <c r="BF2779" s="17">
        <v>-1.0000000000000007</v>
      </c>
      <c r="BG2779" s="22">
        <v>68.933784118265848</v>
      </c>
    </row>
    <row r="2780" spans="1:100" x14ac:dyDescent="0.25">
      <c r="A2780">
        <v>6162</v>
      </c>
      <c r="B2780" t="s">
        <v>2459</v>
      </c>
      <c r="C2780" s="48">
        <v>2</v>
      </c>
      <c r="D2780" s="22">
        <v>1376.7224902343751</v>
      </c>
      <c r="E2780" s="17">
        <v>-8.627458980002217</v>
      </c>
      <c r="F2780" s="17">
        <v>-152.11143175009983</v>
      </c>
      <c r="G2780" s="17">
        <v>-0.60129912775361616</v>
      </c>
      <c r="H2780" s="17">
        <v>-2.9476804740979805</v>
      </c>
      <c r="I2780" s="17">
        <v>-13.703298041573156</v>
      </c>
      <c r="J2780" s="17">
        <v>-5.0358200075361008</v>
      </c>
      <c r="K2780" s="17">
        <v>-1.0000000000000024</v>
      </c>
      <c r="L2780" s="17">
        <v>-1.0000000000000024</v>
      </c>
      <c r="M2780" s="17">
        <v>-1.0000000000000024</v>
      </c>
      <c r="N2780" s="17">
        <v>7.9408583408789313E-3</v>
      </c>
      <c r="O2780" s="17">
        <v>-1.0000000000000024</v>
      </c>
      <c r="P2780" s="17">
        <v>-1.0000000000000024</v>
      </c>
      <c r="Q2780" s="17">
        <v>1.2032302435776767</v>
      </c>
      <c r="R2780" s="17">
        <v>-1.0000000000000024</v>
      </c>
      <c r="S2780" s="17">
        <v>-2.4877170505285884</v>
      </c>
      <c r="T2780" s="17">
        <v>-0.26286110558161824</v>
      </c>
      <c r="U2780" s="17">
        <v>-1.1135230597155452</v>
      </c>
      <c r="V2780" s="17">
        <v>-1.6267622259123109</v>
      </c>
      <c r="W2780" s="17">
        <v>-5.5805055915217494</v>
      </c>
      <c r="X2780" s="17">
        <v>-9.6448745852767228</v>
      </c>
      <c r="Y2780" s="17">
        <v>-0.26398141711577794</v>
      </c>
      <c r="Z2780" s="17">
        <v>-0.51458322213182583</v>
      </c>
      <c r="AA2780" s="17">
        <v>-1.9557024064458441</v>
      </c>
      <c r="AB2780" s="17">
        <v>-2.5319877074332622</v>
      </c>
      <c r="AC2780" s="17">
        <v>-23.857176654902108</v>
      </c>
      <c r="AD2780" s="17">
        <v>-2.4964664773404972</v>
      </c>
      <c r="AE2780" s="17">
        <v>-2.1407765676815971</v>
      </c>
      <c r="AF2780" s="17">
        <v>-14.365079412718011</v>
      </c>
      <c r="AG2780" s="17">
        <v>-115.43169365639096</v>
      </c>
      <c r="AH2780" s="17">
        <v>-0.58569291972278803</v>
      </c>
      <c r="AI2780" s="17">
        <v>-0.65121718212817825</v>
      </c>
      <c r="AJ2780" s="17">
        <v>0.33333333333333298</v>
      </c>
      <c r="AK2780" s="17">
        <v>-0.40222457119065802</v>
      </c>
      <c r="AL2780" s="17">
        <v>-0.18557264375801963</v>
      </c>
      <c r="AM2780" s="17">
        <v>0.33333333333333298</v>
      </c>
      <c r="AN2780" s="17">
        <v>-0.63945599842249767</v>
      </c>
      <c r="AO2780" s="17">
        <v>-0.65980432914892195</v>
      </c>
      <c r="AP2780" s="17">
        <v>0.33333333333333298</v>
      </c>
      <c r="AQ2780" s="17">
        <v>-4.8338369078312668</v>
      </c>
      <c r="AR2780" s="17">
        <v>2.2444243630026963</v>
      </c>
      <c r="AS2780" s="17">
        <v>-10.832135990073407</v>
      </c>
      <c r="AT2780" s="17">
        <v>-4.0802863077555855</v>
      </c>
      <c r="AU2780" s="17">
        <v>-1.0000000000000024</v>
      </c>
      <c r="AV2780" s="17">
        <v>-1.0000000000000024</v>
      </c>
      <c r="AW2780" s="17">
        <v>-1.0000000000000024</v>
      </c>
      <c r="AX2780" s="17">
        <v>-1.0000000000000024</v>
      </c>
      <c r="AY2780" s="17">
        <v>-0.14677821753248832</v>
      </c>
      <c r="AZ2780" s="17">
        <v>1.395264466311988</v>
      </c>
      <c r="BA2780" s="17">
        <v>-0.7772661225766111</v>
      </c>
      <c r="BB2780" s="17">
        <v>0.77427116126863427</v>
      </c>
      <c r="BC2780" s="17">
        <v>-0.4327504290983144</v>
      </c>
      <c r="BD2780" s="17">
        <v>21.822158806006385</v>
      </c>
      <c r="BE2780" s="17">
        <v>-10.510543864048703</v>
      </c>
      <c r="BF2780" s="17">
        <v>-1.0000000000000024</v>
      </c>
      <c r="BG2780" s="22">
        <v>-145.01312296148717</v>
      </c>
    </row>
    <row r="2781" spans="1:100" x14ac:dyDescent="0.25">
      <c r="A2781">
        <v>6164</v>
      </c>
      <c r="B2781" t="s">
        <v>2460</v>
      </c>
      <c r="C2781" s="48">
        <v>2</v>
      </c>
      <c r="D2781" s="22">
        <v>1466.7130371093751</v>
      </c>
      <c r="E2781" s="17">
        <v>15.697104066212461</v>
      </c>
      <c r="F2781" s="17">
        <v>-112.86998558468345</v>
      </c>
      <c r="G2781" s="17">
        <v>-0.32854822754923912</v>
      </c>
      <c r="H2781" s="17">
        <v>-0.45971642607959318</v>
      </c>
      <c r="I2781" s="17">
        <v>5.3980371164018024</v>
      </c>
      <c r="J2781" s="17">
        <v>-0.31810982334239846</v>
      </c>
      <c r="K2781" s="17">
        <v>-1.0000000000000018</v>
      </c>
      <c r="L2781" s="17">
        <v>-1.0000000000000018</v>
      </c>
      <c r="M2781" s="17">
        <v>-1.0000000000000018</v>
      </c>
      <c r="N2781" s="17">
        <v>7.5910292765486997E-2</v>
      </c>
      <c r="O2781" s="17">
        <v>-1.0000000000000018</v>
      </c>
      <c r="P2781" s="17">
        <v>-1.0000000000000018</v>
      </c>
      <c r="Q2781" s="17">
        <v>1.9333824760474383</v>
      </c>
      <c r="R2781" s="17">
        <v>-1.0000000000000018</v>
      </c>
      <c r="S2781" s="17">
        <v>-1.5354497578102084</v>
      </c>
      <c r="T2781" s="17">
        <v>-0.15597518440919353</v>
      </c>
      <c r="U2781" s="17">
        <v>-0.79323481386484374</v>
      </c>
      <c r="V2781" s="17">
        <v>-1.207081064667586</v>
      </c>
      <c r="W2781" s="17">
        <v>-3.4538609548580101</v>
      </c>
      <c r="X2781" s="17">
        <v>-7.0246535148260723</v>
      </c>
      <c r="Y2781" s="17">
        <v>-0.16781711073966502</v>
      </c>
      <c r="Z2781" s="17">
        <v>8.3147657138510169</v>
      </c>
      <c r="AA2781" s="17">
        <v>-1.3054310430792075</v>
      </c>
      <c r="AB2781" s="17">
        <v>-1.5946790138735123</v>
      </c>
      <c r="AC2781" s="17">
        <v>-13.095902384117768</v>
      </c>
      <c r="AD2781" s="17">
        <v>-1.6750918254886322</v>
      </c>
      <c r="AE2781" s="17">
        <v>-1.4529185542430398</v>
      </c>
      <c r="AF2781" s="17">
        <v>3.0634410342219311</v>
      </c>
      <c r="AG2781" s="17">
        <v>-85.654184600309492</v>
      </c>
      <c r="AH2781" s="17">
        <v>-0.3796774586858892</v>
      </c>
      <c r="AI2781" s="17">
        <v>-0.40747510193667963</v>
      </c>
      <c r="AJ2781" s="17">
        <v>0.33333333333333298</v>
      </c>
      <c r="AK2781" s="17">
        <v>-0.12722483105525884</v>
      </c>
      <c r="AL2781" s="17">
        <v>5.4614534295128414E-2</v>
      </c>
      <c r="AM2781" s="17">
        <v>0.33333333333333298</v>
      </c>
      <c r="AN2781" s="17">
        <v>-0.39154522138094877</v>
      </c>
      <c r="AO2781" s="17">
        <v>-0.38890446119713834</v>
      </c>
      <c r="AP2781" s="17">
        <v>0.33333333333333298</v>
      </c>
      <c r="AQ2781" s="17">
        <v>-1.7431628922554436</v>
      </c>
      <c r="AR2781" s="17">
        <v>2.2444243630026963</v>
      </c>
      <c r="AS2781" s="17">
        <v>-6.897891871888282</v>
      </c>
      <c r="AT2781" s="17">
        <v>-1.3277325178930202</v>
      </c>
      <c r="AU2781" s="17">
        <v>-1.0000000000000018</v>
      </c>
      <c r="AV2781" s="17">
        <v>-1.0000000000000018</v>
      </c>
      <c r="AW2781" s="17">
        <v>-1.0000000000000018</v>
      </c>
      <c r="AX2781" s="17">
        <v>-1.0000000000000018</v>
      </c>
      <c r="AY2781" s="17">
        <v>-0.10534662869285517</v>
      </c>
      <c r="AZ2781" s="17">
        <v>1.1095291522146344</v>
      </c>
      <c r="BA2781" s="17">
        <v>-0.50257815414365781</v>
      </c>
      <c r="BB2781" s="17">
        <v>0.61514373259689692</v>
      </c>
      <c r="BC2781" s="17">
        <v>-0.28043745120901142</v>
      </c>
      <c r="BD2781" s="17">
        <v>17.579111316697414</v>
      </c>
      <c r="BE2781" s="17">
        <v>-6.411465029625707</v>
      </c>
      <c r="BF2781" s="17">
        <v>-1.0000000000000018</v>
      </c>
      <c r="BG2781" s="22">
        <v>11.307611886015138</v>
      </c>
    </row>
    <row r="2782" spans="1:100" x14ac:dyDescent="0.25">
      <c r="A2782">
        <v>6166</v>
      </c>
      <c r="B2782" t="s">
        <v>2461</v>
      </c>
      <c r="C2782" s="48">
        <v>2</v>
      </c>
      <c r="D2782" s="22">
        <v>1521.2437402343751</v>
      </c>
      <c r="E2782" s="17">
        <v>86.75637710156424</v>
      </c>
      <c r="F2782" s="17">
        <v>1.7659333451865877</v>
      </c>
      <c r="G2782" s="17">
        <v>0.46823815876477498</v>
      </c>
      <c r="H2782" s="17">
        <v>6.8083654816770025</v>
      </c>
      <c r="I2782" s="17">
        <v>61.19871019535892</v>
      </c>
      <c r="J2782" s="17">
        <v>13.463722781147014</v>
      </c>
      <c r="K2782" s="17">
        <v>-1</v>
      </c>
      <c r="L2782" s="17">
        <v>-1</v>
      </c>
      <c r="M2782" s="17">
        <v>-1</v>
      </c>
      <c r="N2782" s="17">
        <v>0.27446919759186855</v>
      </c>
      <c r="O2782" s="17">
        <v>-1</v>
      </c>
      <c r="P2782" s="17">
        <v>-1</v>
      </c>
      <c r="Q2782" s="17">
        <v>4.0663740017683701</v>
      </c>
      <c r="R2782" s="17">
        <v>-1</v>
      </c>
      <c r="S2782" s="17">
        <v>1.2464058269066873</v>
      </c>
      <c r="T2782" s="17">
        <v>0.15627033637554089</v>
      </c>
      <c r="U2782" s="17">
        <v>0.14242227763882542</v>
      </c>
      <c r="V2782" s="17">
        <v>1.8932252324895621E-2</v>
      </c>
      <c r="W2782" s="17">
        <v>2.7586996407318698</v>
      </c>
      <c r="X2782" s="17">
        <v>0.62979043569368254</v>
      </c>
      <c r="Y2782" s="17">
        <v>0.11310738891332317</v>
      </c>
      <c r="Z2782" s="17">
        <v>34.107916266005859</v>
      </c>
      <c r="AA2782" s="17">
        <v>0.59420473943204211</v>
      </c>
      <c r="AB2782" s="17">
        <v>1.1434780600080636</v>
      </c>
      <c r="AC2782" s="17">
        <v>18.340975851397712</v>
      </c>
      <c r="AD2782" s="17">
        <v>0.72438748023897637</v>
      </c>
      <c r="AE2782" s="17">
        <v>0.55651899633575364</v>
      </c>
      <c r="AF2782" s="17">
        <v>53.977325517505214</v>
      </c>
      <c r="AG2782" s="17">
        <v>1.3347632508229497</v>
      </c>
      <c r="AH2782" s="17">
        <v>0.22215488944350487</v>
      </c>
      <c r="AI2782" s="17">
        <v>0.30456790552147922</v>
      </c>
      <c r="AJ2782" s="17">
        <v>0.33333333333333298</v>
      </c>
      <c r="AK2782" s="17">
        <v>0.67613108460107862</v>
      </c>
      <c r="AL2782" s="17">
        <v>0.7562726168038415</v>
      </c>
      <c r="AM2782" s="17">
        <v>0.33333333333333298</v>
      </c>
      <c r="AN2782" s="17">
        <v>0.33267578767610984</v>
      </c>
      <c r="AO2782" s="17">
        <v>0.40247451015183056</v>
      </c>
      <c r="AP2782" s="17">
        <v>0.33333333333333298</v>
      </c>
      <c r="AQ2782" s="17">
        <v>7.2856138351541011</v>
      </c>
      <c r="AR2782" s="17">
        <v>2.2444243630026963</v>
      </c>
      <c r="AS2782" s="17">
        <v>4.5952036649439147</v>
      </c>
      <c r="AT2782" s="17">
        <v>6.7132946087494041</v>
      </c>
      <c r="AU2782" s="17">
        <v>-1</v>
      </c>
      <c r="AV2782" s="17">
        <v>-1</v>
      </c>
      <c r="AW2782" s="17">
        <v>-1</v>
      </c>
      <c r="AX2782" s="17">
        <v>-1</v>
      </c>
      <c r="AY2782" s="17">
        <v>1.568734745916767E-2</v>
      </c>
      <c r="AZ2782" s="17">
        <v>0.27481143655784646</v>
      </c>
      <c r="BA2782" s="17">
        <v>0.2998669837738695</v>
      </c>
      <c r="BB2782" s="17">
        <v>0.15028525271731405</v>
      </c>
      <c r="BC2782" s="17">
        <v>0.16451399404820374</v>
      </c>
      <c r="BD2782" s="17">
        <v>5.1839094184380379</v>
      </c>
      <c r="BE2782" s="17">
        <v>5.563161669126969</v>
      </c>
      <c r="BF2782" s="17">
        <v>-1</v>
      </c>
      <c r="BG2782" s="22">
        <v>83.689164223343141</v>
      </c>
    </row>
    <row r="2783" spans="1:100" x14ac:dyDescent="0.25">
      <c r="A2783">
        <v>6167</v>
      </c>
      <c r="B2783" t="s">
        <v>2462</v>
      </c>
      <c r="C2783" s="48">
        <v>3</v>
      </c>
      <c r="D2783" s="22">
        <v>1430.0928904672687</v>
      </c>
      <c r="E2783" s="17">
        <v>45.3683573276478</v>
      </c>
      <c r="F2783" s="17">
        <v>-88.913221567932681</v>
      </c>
      <c r="G2783" s="17">
        <v>0.12847652294404088</v>
      </c>
      <c r="H2783" s="17">
        <v>7.7838285136783307</v>
      </c>
      <c r="I2783" s="17">
        <v>22.470475833072733</v>
      </c>
      <c r="J2783" s="17">
        <v>17.40634416323774</v>
      </c>
      <c r="K2783" s="17">
        <v>-0.99999999999999922</v>
      </c>
      <c r="L2783" s="17">
        <v>-0.99999999999999922</v>
      </c>
      <c r="M2783" s="17">
        <v>-0.99999999999999922</v>
      </c>
      <c r="N2783" s="17">
        <v>0.26599854051156935</v>
      </c>
      <c r="O2783" s="17">
        <v>-0.99999999999999922</v>
      </c>
      <c r="P2783" s="17">
        <v>-0.99999999999999922</v>
      </c>
      <c r="Q2783" s="17">
        <v>4.7488100789865753</v>
      </c>
      <c r="R2783" s="17">
        <v>-0.99999999999999922</v>
      </c>
      <c r="S2783" s="17">
        <v>1.1643984974707711</v>
      </c>
      <c r="T2783" s="17">
        <v>0.1369379651006698</v>
      </c>
      <c r="U2783" s="17">
        <v>0.35311071987510545</v>
      </c>
      <c r="V2783" s="17">
        <v>0.74327432664469328</v>
      </c>
      <c r="W2783" s="17">
        <v>3.0350184346917546</v>
      </c>
      <c r="X2783" s="17">
        <v>-0.83814982680944228</v>
      </c>
      <c r="Y2783" s="17">
        <v>0.15271313868463321</v>
      </c>
      <c r="Z2783" s="17">
        <v>12.311062154608555</v>
      </c>
      <c r="AA2783" s="17">
        <v>-0.43819746290402212</v>
      </c>
      <c r="AB2783" s="17">
        <v>3.1095138229074628</v>
      </c>
      <c r="AC2783" s="17">
        <v>-4.5709398062530635</v>
      </c>
      <c r="AD2783" s="17">
        <v>0.89505454619337299</v>
      </c>
      <c r="AE2783" s="17">
        <v>1.0034502471532036</v>
      </c>
      <c r="AF2783" s="17">
        <v>11.853086418416165</v>
      </c>
      <c r="AG2783" s="17">
        <v>-68.649113031769701</v>
      </c>
      <c r="AH2783" s="17">
        <v>0.11275084461024083</v>
      </c>
      <c r="AI2783" s="17">
        <v>0.4845308188638805</v>
      </c>
      <c r="AJ2783" s="17">
        <v>0.33333333333333298</v>
      </c>
      <c r="AK2783" s="17">
        <v>1.1540208745887273</v>
      </c>
      <c r="AL2783" s="17">
        <v>1.1347905074719464</v>
      </c>
      <c r="AM2783" s="17">
        <v>0.33333333333333298</v>
      </c>
      <c r="AN2783" s="17">
        <v>0.61067977843894505</v>
      </c>
      <c r="AO2783" s="17">
        <v>0.50415655659548075</v>
      </c>
      <c r="AP2783" s="17">
        <v>0.33333333333333298</v>
      </c>
      <c r="AQ2783" s="17">
        <v>10.617389414656548</v>
      </c>
      <c r="AR2783" s="17">
        <v>3.3238372136806524</v>
      </c>
      <c r="AS2783" s="17">
        <v>5.8248622673267798</v>
      </c>
      <c r="AT2783" s="17">
        <v>8.2576446822303069</v>
      </c>
      <c r="AU2783" s="17">
        <v>-0.99999999999999922</v>
      </c>
      <c r="AV2783" s="17">
        <v>-0.99999999999999922</v>
      </c>
      <c r="AW2783" s="17">
        <v>-0.99999999999999922</v>
      </c>
      <c r="AX2783" s="17">
        <v>-0.99999999999999922</v>
      </c>
      <c r="AY2783" s="17">
        <v>7.3823606952504159E-2</v>
      </c>
      <c r="AZ2783" s="17">
        <v>1.2958510434172985</v>
      </c>
      <c r="BA2783" s="17">
        <v>-0.91171991660635476</v>
      </c>
      <c r="BB2783" s="17">
        <v>0.75103910195354939</v>
      </c>
      <c r="BC2783" s="17">
        <v>9.1368858461451721E-2</v>
      </c>
      <c r="BD2783" s="17">
        <v>25.255232765925243</v>
      </c>
      <c r="BE2783" s="17">
        <v>-2.2743781214954835</v>
      </c>
      <c r="BF2783" s="17">
        <v>-0.99999999999999922</v>
      </c>
      <c r="CU2783" t="e">
        <v>#N/A</v>
      </c>
      <c r="CV2783" t="e">
        <v>#N/A</v>
      </c>
    </row>
    <row r="2784" spans="1:100" x14ac:dyDescent="0.25">
      <c r="A2784">
        <v>6168</v>
      </c>
      <c r="B2784" t="s">
        <v>2463</v>
      </c>
      <c r="C2784" s="48">
        <v>2</v>
      </c>
      <c r="D2784" s="22">
        <v>1509.8987792968751</v>
      </c>
      <c r="E2784" s="17">
        <v>106.29732540050225</v>
      </c>
      <c r="F2784" s="17">
        <v>33.290243534729321</v>
      </c>
      <c r="G2784" s="17">
        <v>0.68735047043328557</v>
      </c>
      <c r="H2784" s="17">
        <v>8.8070520249696873</v>
      </c>
      <c r="I2784" s="17">
        <v>76.543619045458939</v>
      </c>
      <c r="J2784" s="17">
        <v>17.253658519090251</v>
      </c>
      <c r="K2784" s="17">
        <v>-0.99999999999999944</v>
      </c>
      <c r="L2784" s="17">
        <v>-0.99999999999999944</v>
      </c>
      <c r="M2784" s="17">
        <v>-0.99999999999999944</v>
      </c>
      <c r="N2784" s="17">
        <v>0.32907191343411718</v>
      </c>
      <c r="O2784" s="17">
        <v>-0.99999999999999944</v>
      </c>
      <c r="P2784" s="17">
        <v>-0.99999999999999944</v>
      </c>
      <c r="Q2784" s="17">
        <v>4.6529361117613837</v>
      </c>
      <c r="R2784" s="17">
        <v>-0.99999999999999944</v>
      </c>
      <c r="S2784" s="17">
        <v>2.0114023408594943</v>
      </c>
      <c r="T2784" s="17">
        <v>0.24213630878978093</v>
      </c>
      <c r="U2784" s="17">
        <v>0.39972334574167329</v>
      </c>
      <c r="V2784" s="17">
        <v>0.35607984500067213</v>
      </c>
      <c r="W2784" s="17">
        <v>4.4671230486387525</v>
      </c>
      <c r="X2784" s="17">
        <v>2.734724628023685</v>
      </c>
      <c r="Y2784" s="17">
        <v>0.19036023557406853</v>
      </c>
      <c r="Z2784" s="17">
        <v>41.20090497636928</v>
      </c>
      <c r="AA2784" s="17">
        <v>1.1165951752925038</v>
      </c>
      <c r="AB2784" s="17">
        <v>1.8964576998148495</v>
      </c>
      <c r="AC2784" s="17">
        <v>26.985961734867161</v>
      </c>
      <c r="AD2784" s="17">
        <v>1.3842324104603727</v>
      </c>
      <c r="AE2784" s="17">
        <v>1.1091043748305485</v>
      </c>
      <c r="AF2784" s="17">
        <v>67.978391696313125</v>
      </c>
      <c r="AG2784" s="17">
        <v>25.256293262709292</v>
      </c>
      <c r="AH2784" s="17">
        <v>0.38765580575001135</v>
      </c>
      <c r="AI2784" s="17">
        <v>0.50037620753489886</v>
      </c>
      <c r="AJ2784" s="17">
        <v>0.33333333333333298</v>
      </c>
      <c r="AK2784" s="17">
        <v>0.89704998431563965</v>
      </c>
      <c r="AL2784" s="17">
        <v>0.94922511586773606</v>
      </c>
      <c r="AM2784" s="17">
        <v>0.33333333333333298</v>
      </c>
      <c r="AN2784" s="17">
        <v>0.53183297984085565</v>
      </c>
      <c r="AO2784" s="17">
        <v>0.62009980947488308</v>
      </c>
      <c r="AP2784" s="17">
        <v>0.33333333333333298</v>
      </c>
      <c r="AQ2784" s="17">
        <v>9.7684827373618504</v>
      </c>
      <c r="AR2784" s="17">
        <v>2.2444243630026963</v>
      </c>
      <c r="AS2784" s="17">
        <v>7.7557480398949821</v>
      </c>
      <c r="AT2784" s="17">
        <v>8.9245372606958462</v>
      </c>
      <c r="AU2784" s="17">
        <v>-0.99999999999999944</v>
      </c>
      <c r="AV2784" s="17">
        <v>-0.99999999999999944</v>
      </c>
      <c r="AW2784" s="17">
        <v>-0.99999999999999944</v>
      </c>
      <c r="AX2784" s="17">
        <v>-0.99999999999999944</v>
      </c>
      <c r="AY2784" s="17">
        <v>4.8971091710603154E-2</v>
      </c>
      <c r="AZ2784" s="17">
        <v>4.5268197102776742E-2</v>
      </c>
      <c r="BA2784" s="17">
        <v>0.52053542411915077</v>
      </c>
      <c r="BB2784" s="17">
        <v>2.2451472077161833E-2</v>
      </c>
      <c r="BC2784" s="17">
        <v>0.28687343871889948</v>
      </c>
      <c r="BD2784" s="17">
        <v>1.7752902600590335</v>
      </c>
      <c r="BE2784" s="17">
        <v>8.8561247297397152</v>
      </c>
      <c r="BF2784" s="17">
        <v>-0.99999999999999944</v>
      </c>
      <c r="BG2784" s="22">
        <v>197.38493108462626</v>
      </c>
    </row>
    <row r="2785" spans="1:100" x14ac:dyDescent="0.25">
      <c r="A2785">
        <v>6170</v>
      </c>
      <c r="B2785" t="s">
        <v>3124</v>
      </c>
      <c r="C2785" s="48">
        <v>3</v>
      </c>
      <c r="D2785" s="22">
        <v>1462.9191635632876</v>
      </c>
      <c r="E2785" s="17">
        <v>38.977132868656561</v>
      </c>
      <c r="F2785" s="17">
        <v>-45.008676348272971</v>
      </c>
      <c r="G2785" s="17">
        <v>5.7734886058060271E-2</v>
      </c>
      <c r="H2785" s="17">
        <v>1.9640124219548838</v>
      </c>
      <c r="I2785" s="17">
        <v>27.099510893461723</v>
      </c>
      <c r="J2785" s="17">
        <v>10.770456418476316</v>
      </c>
      <c r="K2785" s="17">
        <v>-0.99999999999999833</v>
      </c>
      <c r="L2785" s="17">
        <v>-0.99999999999999833</v>
      </c>
      <c r="M2785" s="17">
        <v>-0.99999999999999833</v>
      </c>
      <c r="N2785" s="17">
        <v>0.27344152147686474</v>
      </c>
      <c r="O2785" s="17">
        <v>-0.99999999999999833</v>
      </c>
      <c r="P2785" s="17">
        <v>-0.99999999999999833</v>
      </c>
      <c r="Q2785" s="17">
        <v>2.1063836793536006</v>
      </c>
      <c r="R2785" s="17">
        <v>-0.99999999999999833</v>
      </c>
      <c r="S2785" s="17">
        <v>-6.0127573086330738E-2</v>
      </c>
      <c r="T2785" s="17">
        <v>-1.6897148505753731E-2</v>
      </c>
      <c r="U2785" s="17">
        <v>-1.1058055613027851E-2</v>
      </c>
      <c r="V2785" s="17">
        <v>2.0548071176120244E-2</v>
      </c>
      <c r="W2785" s="17">
        <v>-0.14237125739871709</v>
      </c>
      <c r="X2785" s="17">
        <v>-3.7135061798215845</v>
      </c>
      <c r="Y2785" s="17">
        <v>-9.1675258018683939E-2</v>
      </c>
      <c r="Z2785" s="17">
        <v>21.270151891044826</v>
      </c>
      <c r="AA2785" s="17">
        <v>0.22321062314028833</v>
      </c>
      <c r="AB2785" s="17">
        <v>1.3001636909073853</v>
      </c>
      <c r="AC2785" s="17">
        <v>0.36433598646479015</v>
      </c>
      <c r="AD2785" s="17">
        <v>0.22550108019224083</v>
      </c>
      <c r="AE2785" s="17">
        <v>-0.89728362604145828</v>
      </c>
      <c r="AF2785" s="17">
        <v>22.037367942375539</v>
      </c>
      <c r="AG2785" s="17">
        <v>-38.644657079535179</v>
      </c>
      <c r="AH2785" s="17">
        <v>0.1398561197889569</v>
      </c>
      <c r="AI2785" s="17">
        <v>7.1322721133399047E-2</v>
      </c>
      <c r="AJ2785" s="17">
        <v>0.33333333333333298</v>
      </c>
      <c r="AK2785" s="17">
        <v>0.29691233969902175</v>
      </c>
      <c r="AL2785" s="17">
        <v>0.91300813331004815</v>
      </c>
      <c r="AM2785" s="17">
        <v>0.33333333333333298</v>
      </c>
      <c r="AN2785" s="17">
        <v>-5.0949041434774821E-2</v>
      </c>
      <c r="AO2785" s="17">
        <v>2.8097735773788643E-2</v>
      </c>
      <c r="AP2785" s="17">
        <v>0.33333333333333298</v>
      </c>
      <c r="AQ2785" s="17">
        <v>5.062142951086182</v>
      </c>
      <c r="AR2785" s="17">
        <v>3.3574661291304384</v>
      </c>
      <c r="AS2785" s="17">
        <v>4.443866892355663</v>
      </c>
      <c r="AT2785" s="17">
        <v>2.969123396990216</v>
      </c>
      <c r="AU2785" s="17">
        <v>-0.99999999999999833</v>
      </c>
      <c r="AV2785" s="17">
        <v>-0.99999999999999833</v>
      </c>
      <c r="AW2785" s="17">
        <v>-0.99999999999999833</v>
      </c>
      <c r="AX2785" s="17">
        <v>-0.99999999999999833</v>
      </c>
      <c r="AY2785" s="17">
        <v>-1.0269004913176675E-2</v>
      </c>
      <c r="AZ2785" s="17">
        <v>0.37030311802170562</v>
      </c>
      <c r="BA2785" s="17">
        <v>0.17133600905373803</v>
      </c>
      <c r="BB2785" s="17">
        <v>-0.22518963391952015</v>
      </c>
      <c r="BC2785" s="17">
        <v>-6.8925798725418638E-2</v>
      </c>
      <c r="BD2785" s="17">
        <v>-3.7782252578794755</v>
      </c>
      <c r="BE2785" s="17">
        <v>-0.86646492286677668</v>
      </c>
      <c r="BF2785" s="17">
        <v>-0.99999999999999833</v>
      </c>
      <c r="CU2785" t="e">
        <v>#N/A</v>
      </c>
      <c r="CV2785" t="e">
        <v>#N/A</v>
      </c>
    </row>
    <row r="2786" spans="1:100" x14ac:dyDescent="0.25">
      <c r="A2786">
        <v>6171</v>
      </c>
      <c r="B2786" t="s">
        <v>3125</v>
      </c>
      <c r="C2786" s="48">
        <v>3</v>
      </c>
      <c r="D2786" s="22">
        <v>1453.7161775197449</v>
      </c>
      <c r="E2786" s="17">
        <v>55.621328581633534</v>
      </c>
      <c r="F2786" s="17">
        <v>-56.712121175471232</v>
      </c>
      <c r="G2786" s="17">
        <v>-0.29799990911021346</v>
      </c>
      <c r="H2786" s="17">
        <v>1.1427114145787043</v>
      </c>
      <c r="I2786" s="17">
        <v>40.652700686032937</v>
      </c>
      <c r="J2786" s="17">
        <v>2.329030897751962</v>
      </c>
      <c r="K2786" s="17">
        <v>-1.0000000000000002</v>
      </c>
      <c r="L2786" s="17">
        <v>-1.0000000000000002</v>
      </c>
      <c r="M2786" s="17">
        <v>-1.0000000000000002</v>
      </c>
      <c r="N2786" s="17">
        <v>0.26362690095182961</v>
      </c>
      <c r="O2786" s="17">
        <v>-1.0000000000000002</v>
      </c>
      <c r="P2786" s="17">
        <v>-1.0000000000000002</v>
      </c>
      <c r="Q2786" s="17">
        <v>2.832514864801198</v>
      </c>
      <c r="R2786" s="17">
        <v>-1.0000000000000002</v>
      </c>
      <c r="S2786" s="17">
        <v>-0.6889986013430317</v>
      </c>
      <c r="T2786" s="17">
        <v>-6.5191387172224502E-2</v>
      </c>
      <c r="U2786" s="17">
        <v>-0.15590312376821458</v>
      </c>
      <c r="V2786" s="17">
        <v>0.30833430298301523</v>
      </c>
      <c r="W2786" s="17">
        <v>-1.6898034502224932</v>
      </c>
      <c r="X2786" s="17">
        <v>-9.1290255601074755</v>
      </c>
      <c r="Y2786" s="17">
        <v>-9.2200136026123286E-2</v>
      </c>
      <c r="Z2786" s="17">
        <v>32.609126504965417</v>
      </c>
      <c r="AA2786" s="17">
        <v>-0.73240902416193787</v>
      </c>
      <c r="AB2786" s="17">
        <v>1.7598350207071891</v>
      </c>
      <c r="AC2786" s="17">
        <v>4.7851656363384834</v>
      </c>
      <c r="AD2786" s="17">
        <v>-0.65738515007709453</v>
      </c>
      <c r="AE2786" s="17">
        <v>1.2558056926707821</v>
      </c>
      <c r="AF2786" s="17">
        <v>40.409932854681855</v>
      </c>
      <c r="AG2786" s="17">
        <v>-13.34881291819884</v>
      </c>
      <c r="AH2786" s="17">
        <v>-0.24741326027292027</v>
      </c>
      <c r="AI2786" s="17">
        <v>-0.25857126749415993</v>
      </c>
      <c r="AJ2786" s="17">
        <v>0.33333333333333298</v>
      </c>
      <c r="AK2786" s="17">
        <v>9.9294814014372235E-2</v>
      </c>
      <c r="AL2786" s="17">
        <v>0.14069664201789367</v>
      </c>
      <c r="AM2786" s="17">
        <v>0.33333333333333298</v>
      </c>
      <c r="AN2786" s="17">
        <v>0.20936082652640509</v>
      </c>
      <c r="AO2786" s="17">
        <v>0.16642819174648238</v>
      </c>
      <c r="AP2786" s="17">
        <v>0.33333333333333298</v>
      </c>
      <c r="AQ2786" s="17">
        <v>0.24276783135108185</v>
      </c>
      <c r="AR2786" s="17">
        <v>2.3884232526728737</v>
      </c>
      <c r="AS2786" s="17">
        <v>-1.0523404950646349</v>
      </c>
      <c r="AT2786" s="17">
        <v>0.99294814014372246</v>
      </c>
      <c r="AU2786" s="17">
        <v>-1.0000000000000002</v>
      </c>
      <c r="AV2786" s="17">
        <v>-1.0000000000000002</v>
      </c>
      <c r="AW2786" s="17">
        <v>-1.0000000000000002</v>
      </c>
      <c r="AX2786" s="17">
        <v>-1.0000000000000002</v>
      </c>
      <c r="AY2786" s="17">
        <v>-3.8170959498820566E-2</v>
      </c>
      <c r="AZ2786" s="17">
        <v>0.41138656289985642</v>
      </c>
      <c r="BA2786" s="17">
        <v>-0.21251682577852962</v>
      </c>
      <c r="BB2786" s="17">
        <v>0.62081436873191864</v>
      </c>
      <c r="BC2786" s="17">
        <v>0.50237878848650175</v>
      </c>
      <c r="BD2786" s="17">
        <v>17.577292032797242</v>
      </c>
      <c r="BE2786" s="17">
        <v>11.49688558326989</v>
      </c>
      <c r="BF2786" s="17">
        <v>-1.0000000000000002</v>
      </c>
      <c r="CU2786" t="e">
        <v>#N/A</v>
      </c>
      <c r="CV2786" t="e">
        <v>#N/A</v>
      </c>
    </row>
    <row r="2787" spans="1:100" x14ac:dyDescent="0.25">
      <c r="A2787">
        <v>6172</v>
      </c>
      <c r="B2787" t="s">
        <v>2464</v>
      </c>
      <c r="C2787" s="48">
        <v>2</v>
      </c>
      <c r="D2787" s="22">
        <v>1456.16140625</v>
      </c>
      <c r="E2787" s="17">
        <v>37.364183323503248</v>
      </c>
      <c r="F2787" s="17">
        <v>-77.915708189386152</v>
      </c>
      <c r="G2787" s="17">
        <v>-8.5595646612937559E-2</v>
      </c>
      <c r="H2787" s="17">
        <v>1.7564349644011186</v>
      </c>
      <c r="I2787" s="17">
        <v>22.412531559800399</v>
      </c>
      <c r="J2787" s="17">
        <v>3.8841856209640451</v>
      </c>
      <c r="K2787" s="17">
        <v>-1.0000000000000011</v>
      </c>
      <c r="L2787" s="17">
        <v>-1.0000000000000011</v>
      </c>
      <c r="M2787" s="17">
        <v>-1.0000000000000011</v>
      </c>
      <c r="N2787" s="17">
        <v>0.13645399585084986</v>
      </c>
      <c r="O2787" s="17">
        <v>-1.0000000000000011</v>
      </c>
      <c r="P2787" s="17">
        <v>-1.0000000000000011</v>
      </c>
      <c r="Q2787" s="17">
        <v>2.5837648184045419</v>
      </c>
      <c r="R2787" s="17">
        <v>-1.0000000000000011</v>
      </c>
      <c r="S2787" s="17">
        <v>-0.68721865634071388</v>
      </c>
      <c r="T2787" s="17">
        <v>-6.0766661192088733E-2</v>
      </c>
      <c r="U2787" s="17">
        <v>-0.50793839169105603</v>
      </c>
      <c r="V2787" s="17">
        <v>-0.83325050638767639</v>
      </c>
      <c r="W2787" s="17">
        <v>-1.5595544545874471</v>
      </c>
      <c r="X2787" s="17">
        <v>-4.6906943190446588</v>
      </c>
      <c r="Y2787" s="17">
        <v>-8.2158854761337136E-2</v>
      </c>
      <c r="Z2787" s="17">
        <v>16.179499103830118</v>
      </c>
      <c r="AA2787" s="17">
        <v>-0.72620250186995405</v>
      </c>
      <c r="AB2787" s="17">
        <v>-0.7597722690607962</v>
      </c>
      <c r="AC2787" s="17">
        <v>-3.5103085096652933</v>
      </c>
      <c r="AD2787" s="17">
        <v>-0.94345320785790521</v>
      </c>
      <c r="AE2787" s="17">
        <v>-0.84020974353923994</v>
      </c>
      <c r="AF2787" s="17">
        <v>18.587877512020263</v>
      </c>
      <c r="AG2787" s="17">
        <v>-59.129899350991771</v>
      </c>
      <c r="AH2787" s="17">
        <v>-0.1961694008419303</v>
      </c>
      <c r="AI2787" s="17">
        <v>-0.19036209728322234</v>
      </c>
      <c r="AJ2787" s="17">
        <v>0.33333333333333298</v>
      </c>
      <c r="AK2787" s="17">
        <v>0.11773090171278766</v>
      </c>
      <c r="AL2787" s="17">
        <v>0.26856101356281781</v>
      </c>
      <c r="AM2787" s="17">
        <v>0.33333333333333298</v>
      </c>
      <c r="AN2787" s="17">
        <v>-0.17071895434008277</v>
      </c>
      <c r="AO2787" s="17">
        <v>-0.14760068531639098</v>
      </c>
      <c r="AP2787" s="17">
        <v>0.33333333333333298</v>
      </c>
      <c r="AQ2787" s="17">
        <v>1.0098517755394427</v>
      </c>
      <c r="AR2787" s="17">
        <v>2.2444243630026963</v>
      </c>
      <c r="AS2787" s="17">
        <v>-3.3934680117642051</v>
      </c>
      <c r="AT2787" s="17">
        <v>1.1241019101950611</v>
      </c>
      <c r="AU2787" s="17">
        <v>-1.0000000000000011</v>
      </c>
      <c r="AV2787" s="17">
        <v>-1.0000000000000011</v>
      </c>
      <c r="AW2787" s="17">
        <v>-1.0000000000000011</v>
      </c>
      <c r="AX2787" s="17">
        <v>-1.0000000000000011</v>
      </c>
      <c r="AY2787" s="17">
        <v>-6.8441483986318996E-2</v>
      </c>
      <c r="AZ2787" s="17">
        <v>0.85501071809552021</v>
      </c>
      <c r="BA2787" s="17">
        <v>-0.25790013169559678</v>
      </c>
      <c r="BB2787" s="17">
        <v>0.47340114085994256</v>
      </c>
      <c r="BC2787" s="17">
        <v>-0.14476482442548247</v>
      </c>
      <c r="BD2787" s="17">
        <v>13.799621174628333</v>
      </c>
      <c r="BE2787" s="17">
        <v>-2.7602148172956946</v>
      </c>
      <c r="BF2787" s="17">
        <v>-1.0000000000000011</v>
      </c>
      <c r="BG2787" s="22">
        <v>10.297202707231463</v>
      </c>
    </row>
    <row r="2788" spans="1:100" x14ac:dyDescent="0.25">
      <c r="A2788">
        <v>6174</v>
      </c>
      <c r="B2788" t="s">
        <v>2465</v>
      </c>
      <c r="C2788" s="48">
        <v>2</v>
      </c>
      <c r="D2788" s="22">
        <v>1453.7747460937499</v>
      </c>
      <c r="E2788" s="17">
        <v>9.2055787534877567</v>
      </c>
      <c r="F2788" s="17">
        <v>-123.34239738532895</v>
      </c>
      <c r="G2788" s="17">
        <v>-0.40133758739842645</v>
      </c>
      <c r="H2788" s="17">
        <v>-1.1236823754031402</v>
      </c>
      <c r="I2788" s="17">
        <v>0.3004408944573882</v>
      </c>
      <c r="J2788" s="17">
        <v>-1.5771307981737781</v>
      </c>
      <c r="K2788" s="17">
        <v>-1.000000000000002</v>
      </c>
      <c r="L2788" s="17">
        <v>-1.000000000000002</v>
      </c>
      <c r="M2788" s="17">
        <v>-1.000000000000002</v>
      </c>
      <c r="N2788" s="17">
        <v>5.777120828447771E-2</v>
      </c>
      <c r="O2788" s="17">
        <v>-1.000000000000002</v>
      </c>
      <c r="P2788" s="17">
        <v>-1.000000000000002</v>
      </c>
      <c r="Q2788" s="17">
        <v>1.7385258740926703</v>
      </c>
      <c r="R2788" s="17">
        <v>-1.000000000000002</v>
      </c>
      <c r="S2788" s="17">
        <v>-1.7895824722773306</v>
      </c>
      <c r="T2788" s="17">
        <v>-0.18449995838134789</v>
      </c>
      <c r="U2788" s="17">
        <v>-0.87871052215846412</v>
      </c>
      <c r="V2788" s="17">
        <v>-1.319081879494876</v>
      </c>
      <c r="W2788" s="17">
        <v>-4.0214011595409973</v>
      </c>
      <c r="X2788" s="17">
        <v>-7.7239150543426884</v>
      </c>
      <c r="Y2788" s="17">
        <v>-0.19348059451263647</v>
      </c>
      <c r="Z2788" s="17">
        <v>5.9584667742188451</v>
      </c>
      <c r="AA2788" s="17">
        <v>-1.4789697416948617</v>
      </c>
      <c r="AB2788" s="17">
        <v>-1.8448197090432412</v>
      </c>
      <c r="AC2788" s="17">
        <v>-15.967776554817032</v>
      </c>
      <c r="AD2788" s="17">
        <v>-1.8942930639074484</v>
      </c>
      <c r="AE2788" s="17">
        <v>-1.636488047241262</v>
      </c>
      <c r="AF2788" s="17">
        <v>-1.5877291195727423</v>
      </c>
      <c r="AG2788" s="17">
        <v>-93.600944154435297</v>
      </c>
      <c r="AH2788" s="17">
        <v>-0.43465705184827474</v>
      </c>
      <c r="AI2788" s="17">
        <v>-0.47252284319859367</v>
      </c>
      <c r="AJ2788" s="17">
        <v>0.33333333333333298</v>
      </c>
      <c r="AK2788" s="17">
        <v>-0.20061434151388413</v>
      </c>
      <c r="AL2788" s="17">
        <v>-9.4845059697105105E-3</v>
      </c>
      <c r="AM2788" s="17">
        <v>0.33333333333333298</v>
      </c>
      <c r="AN2788" s="17">
        <v>-0.45770546777077664</v>
      </c>
      <c r="AO2788" s="17">
        <v>-0.46119983384912305</v>
      </c>
      <c r="AP2788" s="17">
        <v>0.33333333333333298</v>
      </c>
      <c r="AQ2788" s="17">
        <v>-2.5679747734544032</v>
      </c>
      <c r="AR2788" s="17">
        <v>2.2444243630026963</v>
      </c>
      <c r="AS2788" s="17">
        <v>-7.9478283180688187</v>
      </c>
      <c r="AT2788" s="17">
        <v>-2.0623098489464464</v>
      </c>
      <c r="AU2788" s="17">
        <v>-1.000000000000002</v>
      </c>
      <c r="AV2788" s="17">
        <v>-1.000000000000002</v>
      </c>
      <c r="AW2788" s="17">
        <v>-1.000000000000002</v>
      </c>
      <c r="AX2788" s="17">
        <v>-1.000000000000002</v>
      </c>
      <c r="AY2788" s="17">
        <v>-0.116403526495619</v>
      </c>
      <c r="AZ2788" s="17">
        <v>1.185783678171719</v>
      </c>
      <c r="BA2788" s="17">
        <v>-0.57588446171414176</v>
      </c>
      <c r="BB2788" s="17">
        <v>0.65761026032891834</v>
      </c>
      <c r="BC2788" s="17">
        <v>-0.32108539828811644</v>
      </c>
      <c r="BD2788" s="17">
        <v>18.711458488879337</v>
      </c>
      <c r="BE2788" s="17">
        <v>-7.5053911142158194</v>
      </c>
      <c r="BF2788" s="17">
        <v>-1.000000000000002</v>
      </c>
      <c r="BG2788" s="22">
        <v>2.746998145158841</v>
      </c>
    </row>
    <row r="2789" spans="1:100" x14ac:dyDescent="0.25">
      <c r="A2789">
        <v>6175</v>
      </c>
      <c r="B2789" t="s">
        <v>2466</v>
      </c>
      <c r="C2789" s="48">
        <v>3</v>
      </c>
      <c r="D2789" s="22">
        <v>1513.9222838480339</v>
      </c>
      <c r="E2789" s="17">
        <v>124.8645465122222</v>
      </c>
      <c r="F2789" s="17">
        <v>0.93332884900298652</v>
      </c>
      <c r="G2789" s="17">
        <v>0.49093753406568086</v>
      </c>
      <c r="H2789" s="17">
        <v>5.0908590352992995</v>
      </c>
      <c r="I2789" s="17">
        <v>82.46091914278631</v>
      </c>
      <c r="J2789" s="17">
        <v>16.67677780992242</v>
      </c>
      <c r="K2789" s="17">
        <v>-1.0000000000000016</v>
      </c>
      <c r="L2789" s="17">
        <v>-1.0000000000000016</v>
      </c>
      <c r="M2789" s="17">
        <v>-1.0000000000000016</v>
      </c>
      <c r="N2789" s="17">
        <v>0.43442946297875068</v>
      </c>
      <c r="O2789" s="17">
        <v>-1.0000000000000016</v>
      </c>
      <c r="P2789" s="17">
        <v>-1.0000000000000016</v>
      </c>
      <c r="Q2789" s="17">
        <v>5.3404993584881257</v>
      </c>
      <c r="R2789" s="17">
        <v>-1.0000000000000016</v>
      </c>
      <c r="S2789" s="17">
        <v>2.1178746375033378E-2</v>
      </c>
      <c r="T2789" s="17">
        <v>-5.879432905321421E-2</v>
      </c>
      <c r="U2789" s="17">
        <v>-0.14599890796944712</v>
      </c>
      <c r="V2789" s="17">
        <v>-0.63951820340478205</v>
      </c>
      <c r="W2789" s="17">
        <v>-0.24964032318882748</v>
      </c>
      <c r="X2789" s="17">
        <v>-4.3195789906664945</v>
      </c>
      <c r="Y2789" s="17">
        <v>2.7439816634736894E-2</v>
      </c>
      <c r="Z2789" s="17">
        <v>48.312933374095863</v>
      </c>
      <c r="AA2789" s="17">
        <v>5.0185520300991247</v>
      </c>
      <c r="AB2789" s="17">
        <v>4.6215785456107099</v>
      </c>
      <c r="AC2789" s="17">
        <v>11.547857067608364</v>
      </c>
      <c r="AD2789" s="17">
        <v>2.8695944483031277</v>
      </c>
      <c r="AE2789" s="17">
        <v>4.5226890541929132E-2</v>
      </c>
      <c r="AF2789" s="17">
        <v>64.527595877856839</v>
      </c>
      <c r="AG2789" s="17">
        <v>-15.175332648101914</v>
      </c>
      <c r="AH2789" s="17">
        <v>1.1811065990464424</v>
      </c>
      <c r="AI2789" s="17">
        <v>1.3144935366972317</v>
      </c>
      <c r="AJ2789" s="17">
        <v>0.33333333333333298</v>
      </c>
      <c r="AK2789" s="17">
        <v>0.95634665478811121</v>
      </c>
      <c r="AL2789" s="17">
        <v>0.91384463389140003</v>
      </c>
      <c r="AM2789" s="17">
        <v>0.33333333333333298</v>
      </c>
      <c r="AN2789" s="17">
        <v>1.3452988064390929</v>
      </c>
      <c r="AO2789" s="17">
        <v>1.358326482397249</v>
      </c>
      <c r="AP2789" s="17">
        <v>0.33333333333333298</v>
      </c>
      <c r="AQ2789" s="17">
        <v>17.933323264929406</v>
      </c>
      <c r="AR2789" s="17">
        <v>3.6281993376871235</v>
      </c>
      <c r="AS2789" s="17">
        <v>2.6297012495208909</v>
      </c>
      <c r="AT2789" s="17">
        <v>10.418877222714411</v>
      </c>
      <c r="AU2789" s="17">
        <v>-1.0000000000000016</v>
      </c>
      <c r="AV2789" s="17">
        <v>-1.0000000000000016</v>
      </c>
      <c r="AW2789" s="17">
        <v>-1.0000000000000016</v>
      </c>
      <c r="AX2789" s="17">
        <v>-1.0000000000000016</v>
      </c>
      <c r="AY2789" s="17">
        <v>8.1106909172410646E-2</v>
      </c>
      <c r="AZ2789" s="17">
        <v>-0.14147350589933747</v>
      </c>
      <c r="BA2789" s="17">
        <v>0.65589425978133353</v>
      </c>
      <c r="BB2789" s="17">
        <v>0.25761118321784043</v>
      </c>
      <c r="BC2789" s="17">
        <v>0.69404085467836707</v>
      </c>
      <c r="BD2789" s="17">
        <v>5.7329120509493254</v>
      </c>
      <c r="BE2789" s="17">
        <v>20.630492665865841</v>
      </c>
      <c r="BF2789" s="17">
        <v>-1.0000000000000016</v>
      </c>
      <c r="CU2789" t="e">
        <v>#N/A</v>
      </c>
      <c r="CV2789" t="e">
        <v>#N/A</v>
      </c>
    </row>
    <row r="2790" spans="1:100" x14ac:dyDescent="0.25">
      <c r="A2790">
        <v>6177</v>
      </c>
      <c r="B2790" t="s">
        <v>2467</v>
      </c>
      <c r="C2790" s="48">
        <v>3</v>
      </c>
      <c r="D2790" s="22">
        <v>1539.7121762860722</v>
      </c>
      <c r="E2790" s="17">
        <v>131.17763103700574</v>
      </c>
      <c r="F2790" s="17">
        <v>84.974773632168464</v>
      </c>
      <c r="G2790" s="17">
        <v>0.88476589832357289</v>
      </c>
      <c r="H2790" s="17">
        <v>12.422962787803716</v>
      </c>
      <c r="I2790" s="17">
        <v>94.344173542874742</v>
      </c>
      <c r="J2790" s="17">
        <v>17.957716857148039</v>
      </c>
      <c r="K2790" s="17">
        <v>-0.99999999999999911</v>
      </c>
      <c r="L2790" s="17">
        <v>-0.99999999999999911</v>
      </c>
      <c r="M2790" s="17">
        <v>-0.99999999999999911</v>
      </c>
      <c r="N2790" s="17">
        <v>0.36266407547646418</v>
      </c>
      <c r="O2790" s="17">
        <v>-0.99999999999999911</v>
      </c>
      <c r="P2790" s="17">
        <v>-0.99999999999999911</v>
      </c>
      <c r="Q2790" s="17">
        <v>3.8118681299567339</v>
      </c>
      <c r="R2790" s="17">
        <v>-0.99999999999999911</v>
      </c>
      <c r="S2790" s="17">
        <v>4.3573354229865124</v>
      </c>
      <c r="T2790" s="17">
        <v>0.5680322419026852</v>
      </c>
      <c r="U2790" s="17">
        <v>-5.1788094063022511E-2</v>
      </c>
      <c r="V2790" s="17">
        <v>7.1592353683336066E-2</v>
      </c>
      <c r="W2790" s="17">
        <v>8.6110946578469783</v>
      </c>
      <c r="X2790" s="17">
        <v>6.6307930266643353</v>
      </c>
      <c r="Y2790" s="17">
        <v>0.26943377411160863</v>
      </c>
      <c r="Z2790" s="17">
        <v>51.701301314494877</v>
      </c>
      <c r="AA2790" s="17">
        <v>0.97216660183541814</v>
      </c>
      <c r="AB2790" s="17">
        <v>1.9055850775102987</v>
      </c>
      <c r="AC2790" s="17">
        <v>20.318899216508598</v>
      </c>
      <c r="AD2790" s="17">
        <v>1.4783360420697058</v>
      </c>
      <c r="AE2790" s="17">
        <v>2.1394896892153876</v>
      </c>
      <c r="AF2790" s="17">
        <v>76.065275297729173</v>
      </c>
      <c r="AG2790" s="17">
        <v>45.186780032240755</v>
      </c>
      <c r="AH2790" s="17">
        <v>0.32680002569483291</v>
      </c>
      <c r="AI2790" s="17">
        <v>0.76001687912936777</v>
      </c>
      <c r="AJ2790" s="17">
        <v>0.33333333333333298</v>
      </c>
      <c r="AK2790" s="17">
        <v>1.6264728462320679</v>
      </c>
      <c r="AL2790" s="17">
        <v>1.3919695944555894</v>
      </c>
      <c r="AM2790" s="17">
        <v>0.33333333333333298</v>
      </c>
      <c r="AN2790" s="17">
        <v>1.1164378957925125</v>
      </c>
      <c r="AO2790" s="17">
        <v>1.503793175444158</v>
      </c>
      <c r="AP2790" s="17">
        <v>0.33333333333333298</v>
      </c>
      <c r="AQ2790" s="17">
        <v>18.278898245145577</v>
      </c>
      <c r="AR2790" s="17">
        <v>2.8118093166436755</v>
      </c>
      <c r="AS2790" s="17">
        <v>-1.118820921816325</v>
      </c>
      <c r="AT2790" s="17">
        <v>16.264728462320686</v>
      </c>
      <c r="AU2790" s="17">
        <v>-0.99999999999999911</v>
      </c>
      <c r="AV2790" s="17">
        <v>-0.99999999999999911</v>
      </c>
      <c r="AW2790" s="17">
        <v>-0.99999999999999911</v>
      </c>
      <c r="AX2790" s="17">
        <v>-0.99999999999999911</v>
      </c>
      <c r="AY2790" s="17">
        <v>-1.8489516914548584E-3</v>
      </c>
      <c r="AZ2790" s="17">
        <v>9.465348442914559E-2</v>
      </c>
      <c r="BA2790" s="17">
        <v>0.24717325293009049</v>
      </c>
      <c r="BB2790" s="17">
        <v>0.13553566327180383</v>
      </c>
      <c r="BC2790" s="17">
        <v>0.20867646338115242</v>
      </c>
      <c r="BD2790" s="17">
        <v>3.8616590039408227</v>
      </c>
      <c r="BE2790" s="17">
        <v>6.4527778491792631</v>
      </c>
      <c r="BF2790" s="17">
        <v>-0.99999999999999911</v>
      </c>
      <c r="CU2790" t="e">
        <v>#N/A</v>
      </c>
      <c r="CV2790" t="e">
        <v>#N/A</v>
      </c>
    </row>
    <row r="2791" spans="1:100" x14ac:dyDescent="0.25">
      <c r="A2791">
        <v>6178</v>
      </c>
      <c r="B2791" t="s">
        <v>595</v>
      </c>
      <c r="C2791" s="48">
        <v>2</v>
      </c>
      <c r="D2791" s="22">
        <v>1446.2040234374999</v>
      </c>
      <c r="E2791" s="17">
        <v>0.6041175844686677</v>
      </c>
      <c r="F2791" s="17">
        <v>-137.21864974664354</v>
      </c>
      <c r="G2791" s="17">
        <v>-0.49778562111914054</v>
      </c>
      <c r="H2791" s="17">
        <v>-2.003456705091498</v>
      </c>
      <c r="I2791" s="17">
        <v>-6.4540234026231147</v>
      </c>
      <c r="J2791" s="17">
        <v>-3.2453704651692714</v>
      </c>
      <c r="K2791" s="17">
        <v>-1.000000000000002</v>
      </c>
      <c r="L2791" s="17">
        <v>-1.000000000000002</v>
      </c>
      <c r="M2791" s="17">
        <v>-1.000000000000002</v>
      </c>
      <c r="N2791" s="17">
        <v>3.3736390073244304E-2</v>
      </c>
      <c r="O2791" s="17">
        <v>-1.000000000000002</v>
      </c>
      <c r="P2791" s="17">
        <v>-1.000000000000002</v>
      </c>
      <c r="Q2791" s="17">
        <v>1.4803351693663798</v>
      </c>
      <c r="R2791" s="17">
        <v>-1.000000000000002</v>
      </c>
      <c r="S2791" s="17">
        <v>-2.1263157622148334</v>
      </c>
      <c r="T2791" s="17">
        <v>-0.22229611935380642</v>
      </c>
      <c r="U2791" s="17">
        <v>-0.99196833913728799</v>
      </c>
      <c r="V2791" s="17">
        <v>-1.4674862395220993</v>
      </c>
      <c r="W2791" s="17">
        <v>-4.7734085533762762</v>
      </c>
      <c r="X2791" s="17">
        <v>-8.6504570748059955</v>
      </c>
      <c r="Y2791" s="17">
        <v>-0.22748546216712487</v>
      </c>
      <c r="Z2791" s="17">
        <v>2.8363016657938083</v>
      </c>
      <c r="AA2791" s="17">
        <v>-1.7089136001188114</v>
      </c>
      <c r="AB2791" s="17">
        <v>-2.1762634564898296</v>
      </c>
      <c r="AC2791" s="17">
        <v>-19.773093945039175</v>
      </c>
      <c r="AD2791" s="17">
        <v>-2.1847411249763122</v>
      </c>
      <c r="AE2791" s="17">
        <v>-1.8797230020130842</v>
      </c>
      <c r="AF2791" s="17">
        <v>-7.7506658010247804</v>
      </c>
      <c r="AG2791" s="17">
        <v>-104.13063331552621</v>
      </c>
      <c r="AH2791" s="17">
        <v>-0.50750662308043748</v>
      </c>
      <c r="AI2791" s="17">
        <v>-0.55871300554765058</v>
      </c>
      <c r="AJ2791" s="17">
        <v>0.33333333333333298</v>
      </c>
      <c r="AK2791" s="17">
        <v>-0.29785759236985654</v>
      </c>
      <c r="AL2791" s="17">
        <v>-9.4417611711230642E-2</v>
      </c>
      <c r="AM2791" s="17">
        <v>0.33333333333333298</v>
      </c>
      <c r="AN2791" s="17">
        <v>-0.54536973199837457</v>
      </c>
      <c r="AO2791" s="17">
        <v>-0.55699332006519997</v>
      </c>
      <c r="AP2791" s="17">
        <v>0.33333333333333298</v>
      </c>
      <c r="AQ2791" s="17">
        <v>-3.6608746738786655</v>
      </c>
      <c r="AR2791" s="17">
        <v>2.2444243630026963</v>
      </c>
      <c r="AS2791" s="17">
        <v>-9.3390248607453454</v>
      </c>
      <c r="AT2791" s="17">
        <v>-3.0356463275568419</v>
      </c>
      <c r="AU2791" s="17">
        <v>-1.000000000000002</v>
      </c>
      <c r="AV2791" s="17">
        <v>-1.000000000000002</v>
      </c>
      <c r="AW2791" s="17">
        <v>-1.000000000000002</v>
      </c>
      <c r="AX2791" s="17">
        <v>-1.000000000000002</v>
      </c>
      <c r="AY2791" s="17">
        <v>-0.1310542399286945</v>
      </c>
      <c r="AZ2791" s="17">
        <v>1.2868231584763128</v>
      </c>
      <c r="BA2791" s="17">
        <v>-0.67301746630640591</v>
      </c>
      <c r="BB2791" s="17">
        <v>0.71387965337188186</v>
      </c>
      <c r="BC2791" s="17">
        <v>-0.37494511870173264</v>
      </c>
      <c r="BD2791" s="17">
        <v>20.211851657227516</v>
      </c>
      <c r="BE2791" s="17">
        <v>-8.9548752161933116</v>
      </c>
      <c r="BF2791" s="17">
        <v>-1.000000000000002</v>
      </c>
      <c r="BG2791" s="22">
        <v>-36.231500892650956</v>
      </c>
    </row>
    <row r="2792" spans="1:100" x14ac:dyDescent="0.25">
      <c r="A2792">
        <v>6180</v>
      </c>
      <c r="B2792" t="s">
        <v>2468</v>
      </c>
      <c r="C2792" s="48">
        <v>2</v>
      </c>
      <c r="D2792" s="22">
        <v>1417.0623535156251</v>
      </c>
      <c r="E2792" s="17">
        <v>7.0773955857650748</v>
      </c>
      <c r="F2792" s="17">
        <v>-126.77567530475827</v>
      </c>
      <c r="G2792" s="17">
        <v>-0.4252008680540062</v>
      </c>
      <c r="H2792" s="17">
        <v>-1.3413571265932092</v>
      </c>
      <c r="I2792" s="17">
        <v>-1.3707562360726939</v>
      </c>
      <c r="J2792" s="17">
        <v>-1.9898885272692368</v>
      </c>
      <c r="K2792" s="17">
        <v>-1.000000000000002</v>
      </c>
      <c r="L2792" s="17">
        <v>-1.000000000000002</v>
      </c>
      <c r="M2792" s="17">
        <v>-1.000000000000002</v>
      </c>
      <c r="N2792" s="17">
        <v>5.1824486611111747E-2</v>
      </c>
      <c r="O2792" s="17">
        <v>-1.000000000000002</v>
      </c>
      <c r="P2792" s="17">
        <v>-1.000000000000002</v>
      </c>
      <c r="Q2792" s="17">
        <v>1.6746440404060796</v>
      </c>
      <c r="R2792" s="17">
        <v>-1.000000000000002</v>
      </c>
      <c r="S2792" s="17">
        <v>-1.8728974004709322</v>
      </c>
      <c r="T2792" s="17">
        <v>-0.19385152691203469</v>
      </c>
      <c r="U2792" s="17">
        <v>-0.90673289823748537</v>
      </c>
      <c r="V2792" s="17">
        <v>-1.355800252666653</v>
      </c>
      <c r="W2792" s="17">
        <v>-4.2074636721903165</v>
      </c>
      <c r="X2792" s="17">
        <v>-7.9531611200274384</v>
      </c>
      <c r="Y2792" s="17">
        <v>-0.20189411699920864</v>
      </c>
      <c r="Z2792" s="17">
        <v>5.1859771820395935</v>
      </c>
      <c r="AA2792" s="17">
        <v>-1.53586270899461</v>
      </c>
      <c r="AB2792" s="17">
        <v>-1.9268258927022899</v>
      </c>
      <c r="AC2792" s="17">
        <v>-16.909292450614156</v>
      </c>
      <c r="AD2792" s="17">
        <v>-1.9661560488722385</v>
      </c>
      <c r="AE2792" s="17">
        <v>-1.6966695125034268</v>
      </c>
      <c r="AF2792" s="17">
        <v>-3.1125698241320876</v>
      </c>
      <c r="AG2792" s="17">
        <v>-96.206211654182809</v>
      </c>
      <c r="AH2792" s="17">
        <v>-0.45268157445270374</v>
      </c>
      <c r="AI2792" s="17">
        <v>-0.49384810981669164</v>
      </c>
      <c r="AJ2792" s="17">
        <v>0.33333333333333298</v>
      </c>
      <c r="AK2792" s="17">
        <v>-0.22467437568478943</v>
      </c>
      <c r="AL2792" s="17">
        <v>-3.0498750232365923E-2</v>
      </c>
      <c r="AM2792" s="17">
        <v>0.33333333333333298</v>
      </c>
      <c r="AN2792" s="17">
        <v>-0.47939545832865343</v>
      </c>
      <c r="AO2792" s="17">
        <v>-0.48490116562712587</v>
      </c>
      <c r="AP2792" s="17">
        <v>0.33333333333333298</v>
      </c>
      <c r="AQ2792" s="17">
        <v>-2.8383812923451872</v>
      </c>
      <c r="AR2792" s="17">
        <v>2.2444243630026963</v>
      </c>
      <c r="AS2792" s="17">
        <v>-8.2920397266818284</v>
      </c>
      <c r="AT2792" s="17">
        <v>-2.3031338519391085</v>
      </c>
      <c r="AU2792" s="17">
        <v>-1.000000000000002</v>
      </c>
      <c r="AV2792" s="17">
        <v>-1.000000000000002</v>
      </c>
      <c r="AW2792" s="17">
        <v>-1.000000000000002</v>
      </c>
      <c r="AX2792" s="17">
        <v>-1.000000000000002</v>
      </c>
      <c r="AY2792" s="17">
        <v>-0.12002842244186851</v>
      </c>
      <c r="AZ2792" s="17">
        <v>1.2107829796897198</v>
      </c>
      <c r="BA2792" s="17">
        <v>-0.59991721863085534</v>
      </c>
      <c r="BB2792" s="17">
        <v>0.67153249665352444</v>
      </c>
      <c r="BC2792" s="17">
        <v>-0.33441143070867319</v>
      </c>
      <c r="BD2792" s="17">
        <v>19.082687449064117</v>
      </c>
      <c r="BE2792" s="17">
        <v>-7.8640240961120709</v>
      </c>
      <c r="BF2792" s="17">
        <v>-1.000000000000002</v>
      </c>
      <c r="BG2792" s="22">
        <v>-68.089697071533465</v>
      </c>
    </row>
    <row r="2793" spans="1:100" x14ac:dyDescent="0.25">
      <c r="A2793">
        <v>6181</v>
      </c>
      <c r="B2793" t="s">
        <v>2469</v>
      </c>
      <c r="C2793" s="48">
        <v>2</v>
      </c>
      <c r="D2793" s="22">
        <v>1467.8904589843748</v>
      </c>
      <c r="E2793" s="17">
        <v>76.282418717763747</v>
      </c>
      <c r="F2793" s="17">
        <v>-15.131113203021764</v>
      </c>
      <c r="G2793" s="17">
        <v>0.35079384650900647</v>
      </c>
      <c r="H2793" s="17">
        <v>5.7370684618774384</v>
      </c>
      <c r="I2793" s="17">
        <v>52.973831123963279</v>
      </c>
      <c r="J2793" s="17">
        <v>11.432315267589805</v>
      </c>
      <c r="K2793" s="17">
        <v>-1.0000000000000002</v>
      </c>
      <c r="L2793" s="17">
        <v>-1.0000000000000002</v>
      </c>
      <c r="M2793" s="17">
        <v>-1.0000000000000002</v>
      </c>
      <c r="N2793" s="17">
        <v>0.24520211369066006</v>
      </c>
      <c r="O2793" s="17">
        <v>-1.0000000000000002</v>
      </c>
      <c r="P2793" s="17">
        <v>-1.0000000000000002</v>
      </c>
      <c r="Q2793" s="17">
        <v>3.7519764077726414</v>
      </c>
      <c r="R2793" s="17">
        <v>-1.0000000000000002</v>
      </c>
      <c r="S2793" s="17">
        <v>0.83636730020276007</v>
      </c>
      <c r="T2793" s="17">
        <v>0.11024613080000141</v>
      </c>
      <c r="U2793" s="17">
        <v>4.5087722045416834E-3</v>
      </c>
      <c r="V2793" s="17">
        <v>-0.16177903153211742</v>
      </c>
      <c r="W2793" s="17">
        <v>1.8429838114596651</v>
      </c>
      <c r="X2793" s="17">
        <v>-0.49845537888131097</v>
      </c>
      <c r="Y2793" s="17">
        <v>7.1699823191513121E-2</v>
      </c>
      <c r="Z2793" s="17">
        <v>30.306070652753267</v>
      </c>
      <c r="AA2793" s="17">
        <v>0.31420319592479917</v>
      </c>
      <c r="AB2793" s="17">
        <v>0.73988058405476109</v>
      </c>
      <c r="AC2793" s="17">
        <v>13.707258951541695</v>
      </c>
      <c r="AD2793" s="17">
        <v>0.37071025674024521</v>
      </c>
      <c r="AE2793" s="17">
        <v>0.26033294797669465</v>
      </c>
      <c r="AF2793" s="17">
        <v>46.472746812200498</v>
      </c>
      <c r="AG2793" s="17">
        <v>-11.487189194286833</v>
      </c>
      <c r="AH2793" s="17">
        <v>0.13344631279938138</v>
      </c>
      <c r="AI2793" s="17">
        <v>0.19961455448054455</v>
      </c>
      <c r="AJ2793" s="17">
        <v>0.33333333333333298</v>
      </c>
      <c r="AK2793" s="17">
        <v>0.55771844021927763</v>
      </c>
      <c r="AL2793" s="17">
        <v>0.65284997761926478</v>
      </c>
      <c r="AM2793" s="17">
        <v>0.33333333333333298</v>
      </c>
      <c r="AN2793" s="17">
        <v>0.22592742978390504</v>
      </c>
      <c r="AO2793" s="17">
        <v>0.28582723728147269</v>
      </c>
      <c r="AP2793" s="17">
        <v>0.33333333333333298</v>
      </c>
      <c r="AQ2793" s="17">
        <v>5.9547948208297194</v>
      </c>
      <c r="AR2793" s="17">
        <v>2.2444243630026963</v>
      </c>
      <c r="AS2793" s="17">
        <v>2.9011502471171409</v>
      </c>
      <c r="AT2793" s="17">
        <v>5.5280674048971541</v>
      </c>
      <c r="AU2793" s="17">
        <v>-1.0000000000000002</v>
      </c>
      <c r="AV2793" s="17">
        <v>-1.0000000000000002</v>
      </c>
      <c r="AW2793" s="17">
        <v>-1.0000000000000002</v>
      </c>
      <c r="AX2793" s="17">
        <v>-1.0000000000000002</v>
      </c>
      <c r="AY2793" s="17">
        <v>-2.1527566552032844E-3</v>
      </c>
      <c r="AZ2793" s="17">
        <v>0.39784673149620997</v>
      </c>
      <c r="BA2793" s="17">
        <v>0.18158858574339889</v>
      </c>
      <c r="BB2793" s="17">
        <v>0.21880422518404954</v>
      </c>
      <c r="BC2793" s="17">
        <v>9.8929268489339417E-2</v>
      </c>
      <c r="BD2793" s="17">
        <v>7.0109310483467064</v>
      </c>
      <c r="BE2793" s="17">
        <v>3.7981317673731922</v>
      </c>
      <c r="BF2793" s="17">
        <v>-1.0000000000000002</v>
      </c>
      <c r="BG2793" s="22">
        <v>33.656376714807038</v>
      </c>
    </row>
    <row r="2794" spans="1:100" x14ac:dyDescent="0.25">
      <c r="A2794">
        <v>6184</v>
      </c>
      <c r="B2794" t="s">
        <v>3126</v>
      </c>
      <c r="C2794" s="48">
        <v>2</v>
      </c>
      <c r="D2794" s="22">
        <v>1478.3602929687499</v>
      </c>
      <c r="E2794" s="17">
        <v>52.74705147840568</v>
      </c>
      <c r="F2794" s="17">
        <v>-53.099394267387908</v>
      </c>
      <c r="G2794" s="17">
        <v>8.6892185090489626E-2</v>
      </c>
      <c r="H2794" s="17">
        <v>3.3298249098686057</v>
      </c>
      <c r="I2794" s="17">
        <v>34.492227287919818</v>
      </c>
      <c r="J2794" s="17">
        <v>6.867668350689196</v>
      </c>
      <c r="K2794" s="17">
        <v>-1.0000000000000009</v>
      </c>
      <c r="L2794" s="17">
        <v>-1.0000000000000009</v>
      </c>
      <c r="M2794" s="17">
        <v>-1.0000000000000009</v>
      </c>
      <c r="N2794" s="17">
        <v>0.17943790665453185</v>
      </c>
      <c r="O2794" s="17">
        <v>-1.0000000000000009</v>
      </c>
      <c r="P2794" s="17">
        <v>-1.0000000000000009</v>
      </c>
      <c r="Q2794" s="17">
        <v>3.0455135250000289</v>
      </c>
      <c r="R2794" s="17">
        <v>-1.0000000000000009</v>
      </c>
      <c r="S2794" s="17">
        <v>-8.5004253381797401E-2</v>
      </c>
      <c r="T2794" s="17">
        <v>6.8280590043988121E-3</v>
      </c>
      <c r="U2794" s="17">
        <v>-0.30538791429396944</v>
      </c>
      <c r="V2794" s="17">
        <v>-0.56784389011020131</v>
      </c>
      <c r="W2794" s="17">
        <v>-0.2146631200144502</v>
      </c>
      <c r="X2794" s="17">
        <v>-3.0336649538363072</v>
      </c>
      <c r="Y2794" s="17">
        <v>-2.1344490146405687E-2</v>
      </c>
      <c r="Z2794" s="17">
        <v>21.763184628532201</v>
      </c>
      <c r="AA2794" s="17">
        <v>-0.31497050446171049</v>
      </c>
      <c r="AB2794" s="17">
        <v>-0.16701769311715031</v>
      </c>
      <c r="AC2794" s="17">
        <v>3.2951277471631713</v>
      </c>
      <c r="AD2794" s="17">
        <v>-0.42401538892522961</v>
      </c>
      <c r="AE2794" s="17">
        <v>-0.40520792624390156</v>
      </c>
      <c r="AF2794" s="17">
        <v>29.609684220775065</v>
      </c>
      <c r="AG2794" s="17">
        <v>-40.298584892399809</v>
      </c>
      <c r="AH2794" s="17">
        <v>-6.5885100606772717E-2</v>
      </c>
      <c r="AI2794" s="17">
        <v>-3.6219460629736633E-2</v>
      </c>
      <c r="AJ2794" s="17">
        <v>0.33333333333333298</v>
      </c>
      <c r="AK2794" s="17">
        <v>0.29164090112770324</v>
      </c>
      <c r="AL2794" s="17">
        <v>0.42045552798718355</v>
      </c>
      <c r="AM2794" s="17">
        <v>0.33333333333333298</v>
      </c>
      <c r="AN2794" s="17">
        <v>-1.3940031316303503E-2</v>
      </c>
      <c r="AO2794" s="17">
        <v>2.3716552488267262E-2</v>
      </c>
      <c r="AP2794" s="17">
        <v>0.33333333333333298</v>
      </c>
      <c r="AQ2794" s="17">
        <v>2.9643958633841896</v>
      </c>
      <c r="AR2794" s="17">
        <v>2.2444243630026963</v>
      </c>
      <c r="AS2794" s="17">
        <v>-0.90544968871112008</v>
      </c>
      <c r="AT2794" s="17">
        <v>2.8648185659592835</v>
      </c>
      <c r="AU2794" s="17">
        <v>-1.0000000000000009</v>
      </c>
      <c r="AV2794" s="17">
        <v>-1.0000000000000009</v>
      </c>
      <c r="AW2794" s="17">
        <v>-1.0000000000000009</v>
      </c>
      <c r="AX2794" s="17">
        <v>-1.0000000000000009</v>
      </c>
      <c r="AY2794" s="17">
        <v>-4.2240122532988235E-2</v>
      </c>
      <c r="AZ2794" s="17">
        <v>0.6743115353143837</v>
      </c>
      <c r="BA2794" s="17">
        <v>-8.4187296890957497E-2</v>
      </c>
      <c r="BB2794" s="17">
        <v>0.37276886021279243</v>
      </c>
      <c r="BC2794" s="17">
        <v>-4.8442006510924784E-2</v>
      </c>
      <c r="BD2794" s="17">
        <v>11.116315415794286</v>
      </c>
      <c r="BE2794" s="17">
        <v>-0.16795492154013214</v>
      </c>
      <c r="BF2794" s="17">
        <v>-1.0000000000000009</v>
      </c>
      <c r="BG2794" s="22">
        <v>44.005440653240157</v>
      </c>
    </row>
    <row r="2795" spans="1:100" x14ac:dyDescent="0.25">
      <c r="A2795">
        <v>6186</v>
      </c>
      <c r="B2795" t="s">
        <v>3127</v>
      </c>
      <c r="C2795" s="48">
        <v>2</v>
      </c>
      <c r="D2795" s="22">
        <v>1428.76509765625</v>
      </c>
      <c r="E2795" s="17">
        <v>-21.996596298238828</v>
      </c>
      <c r="F2795" s="17">
        <v>-173.67910724564302</v>
      </c>
      <c r="G2795" s="17">
        <v>-0.75120703078879147</v>
      </c>
      <c r="H2795" s="17">
        <v>-4.3151020774212814</v>
      </c>
      <c r="I2795" s="17">
        <v>-24.201672553109027</v>
      </c>
      <c r="J2795" s="17">
        <v>-7.6287428551242673</v>
      </c>
      <c r="K2795" s="17">
        <v>-1.0000000000000027</v>
      </c>
      <c r="L2795" s="17">
        <v>-1.0000000000000027</v>
      </c>
      <c r="M2795" s="17">
        <v>-1.0000000000000027</v>
      </c>
      <c r="N2795" s="17">
        <v>-2.9416141681650521E-2</v>
      </c>
      <c r="O2795" s="17">
        <v>-1.0000000000000027</v>
      </c>
      <c r="P2795" s="17">
        <v>-1.0000000000000027</v>
      </c>
      <c r="Q2795" s="17">
        <v>0.80192784646743087</v>
      </c>
      <c r="R2795" s="17">
        <v>-1.0000000000000027</v>
      </c>
      <c r="S2795" s="17">
        <v>-3.0110971489019711</v>
      </c>
      <c r="T2795" s="17">
        <v>-0.32160717862825117</v>
      </c>
      <c r="U2795" s="17">
        <v>-1.2895581865155517</v>
      </c>
      <c r="V2795" s="17">
        <v>-1.8574251596676967</v>
      </c>
      <c r="W2795" s="17">
        <v>-6.749340736499752</v>
      </c>
      <c r="X2795" s="17">
        <v>-11.084986591746778</v>
      </c>
      <c r="Y2795" s="17">
        <v>-0.31683473310803767</v>
      </c>
      <c r="Z2795" s="17">
        <v>-5.3673231513758992</v>
      </c>
      <c r="AA2795" s="17">
        <v>-2.3131011039866145</v>
      </c>
      <c r="AB2795" s="17">
        <v>-3.0471463398810203</v>
      </c>
      <c r="AC2795" s="17">
        <v>-29.771731139271797</v>
      </c>
      <c r="AD2795" s="17">
        <v>-2.9479060567262896</v>
      </c>
      <c r="AE2795" s="17">
        <v>-2.5188334404664325</v>
      </c>
      <c r="AF2795" s="17">
        <v>-23.944050375778879</v>
      </c>
      <c r="AG2795" s="17">
        <v>-131.79785023685781</v>
      </c>
      <c r="AH2795" s="17">
        <v>-0.69892204466325558</v>
      </c>
      <c r="AI2795" s="17">
        <v>-0.78518141137750375</v>
      </c>
      <c r="AJ2795" s="17">
        <v>0.33333333333333298</v>
      </c>
      <c r="AK2795" s="17">
        <v>-0.55336846970034381</v>
      </c>
      <c r="AL2795" s="17">
        <v>-0.31758304655010516</v>
      </c>
      <c r="AM2795" s="17">
        <v>0.33333333333333298</v>
      </c>
      <c r="AN2795" s="17">
        <v>-0.77571140472279576</v>
      </c>
      <c r="AO2795" s="17">
        <v>-0.80869487765573878</v>
      </c>
      <c r="AP2795" s="17">
        <v>0.33333333333333298</v>
      </c>
      <c r="AQ2795" s="17">
        <v>-6.5325167666075563</v>
      </c>
      <c r="AR2795" s="17">
        <v>2.2444243630026963</v>
      </c>
      <c r="AS2795" s="17">
        <v>-12.994454374150878</v>
      </c>
      <c r="AT2795" s="17">
        <v>-5.5931303215448374</v>
      </c>
      <c r="AU2795" s="17">
        <v>-1.0000000000000027</v>
      </c>
      <c r="AV2795" s="17">
        <v>-1.0000000000000027</v>
      </c>
      <c r="AW2795" s="17">
        <v>-1.0000000000000027</v>
      </c>
      <c r="AX2795" s="17">
        <v>-1.0000000000000027</v>
      </c>
      <c r="AY2795" s="17">
        <v>-0.16954962762760084</v>
      </c>
      <c r="AZ2795" s="17">
        <v>1.5523087940386251</v>
      </c>
      <c r="BA2795" s="17">
        <v>-0.92823866677690958</v>
      </c>
      <c r="BB2795" s="17">
        <v>0.86172993456575242</v>
      </c>
      <c r="BC2795" s="17">
        <v>-0.51646388010184652</v>
      </c>
      <c r="BD2795" s="17">
        <v>24.154200060954977</v>
      </c>
      <c r="BE2795" s="17">
        <v>-12.763457830542592</v>
      </c>
      <c r="BF2795" s="17">
        <v>-1.0000000000000027</v>
      </c>
      <c r="BG2795" s="22">
        <v>-46.60929310708957</v>
      </c>
    </row>
    <row r="2796" spans="1:100" x14ac:dyDescent="0.25">
      <c r="A2796">
        <v>6187</v>
      </c>
      <c r="B2796" t="s">
        <v>3128</v>
      </c>
      <c r="C2796" s="48">
        <v>2</v>
      </c>
      <c r="D2796" s="22">
        <v>1496.3440527343748</v>
      </c>
      <c r="E2796" s="17">
        <v>32.119653130481993</v>
      </c>
      <c r="F2796" s="17">
        <v>-86.376413067880179</v>
      </c>
      <c r="G2796" s="17">
        <v>-0.14440247198438788</v>
      </c>
      <c r="H2796" s="17">
        <v>1.2200141232870028</v>
      </c>
      <c r="I2796" s="17">
        <v>18.294162453942711</v>
      </c>
      <c r="J2796" s="17">
        <v>2.8670173595683668</v>
      </c>
      <c r="K2796" s="17">
        <v>-1.0000000000000013</v>
      </c>
      <c r="L2796" s="17">
        <v>-1.0000000000000013</v>
      </c>
      <c r="M2796" s="17">
        <v>-1.0000000000000013</v>
      </c>
      <c r="N2796" s="17">
        <v>0.12179935435265826</v>
      </c>
      <c r="O2796" s="17">
        <v>-1.0000000000000013</v>
      </c>
      <c r="P2796" s="17">
        <v>-1.0000000000000013</v>
      </c>
      <c r="Q2796" s="17">
        <v>2.4263393624399607</v>
      </c>
      <c r="R2796" s="17">
        <v>-1.0000000000000013</v>
      </c>
      <c r="S2796" s="17">
        <v>-0.89253352917109496</v>
      </c>
      <c r="T2796" s="17">
        <v>-8.3811944255658688E-2</v>
      </c>
      <c r="U2796" s="17">
        <v>-0.57699457052733805</v>
      </c>
      <c r="V2796" s="17">
        <v>-0.9237364286798222</v>
      </c>
      <c r="W2796" s="17">
        <v>-2.01807253713715</v>
      </c>
      <c r="X2796" s="17">
        <v>-5.2556306136971287</v>
      </c>
      <c r="Y2796" s="17">
        <v>-0.1028924896193312</v>
      </c>
      <c r="Z2796" s="17">
        <v>14.275835428905932</v>
      </c>
      <c r="AA2796" s="17">
        <v>-0.86640513541177766</v>
      </c>
      <c r="AB2796" s="17">
        <v>-0.96186197296281106</v>
      </c>
      <c r="AC2796" s="17">
        <v>-5.8305075496761702</v>
      </c>
      <c r="AD2796" s="17">
        <v>-1.120546796475925</v>
      </c>
      <c r="AE2796" s="17">
        <v>-0.98851629741797531</v>
      </c>
      <c r="AF2796" s="17">
        <v>14.83017787605953</v>
      </c>
      <c r="AG2796" s="17">
        <v>-65.550119316336051</v>
      </c>
      <c r="AH2796" s="17">
        <v>-0.24058764192541598</v>
      </c>
      <c r="AI2796" s="17">
        <v>-0.24291443692629971</v>
      </c>
      <c r="AJ2796" s="17">
        <v>0.33333333333333298</v>
      </c>
      <c r="AK2796" s="17">
        <v>5.843921217768866E-2</v>
      </c>
      <c r="AL2796" s="17">
        <v>0.21677513338552379</v>
      </c>
      <c r="AM2796" s="17">
        <v>0.33333333333333298</v>
      </c>
      <c r="AN2796" s="17">
        <v>-0.22417009148485029</v>
      </c>
      <c r="AO2796" s="17">
        <v>-0.20600841638474793</v>
      </c>
      <c r="AP2796" s="17">
        <v>0.33333333333333298</v>
      </c>
      <c r="AQ2796" s="17">
        <v>0.34348283971610982</v>
      </c>
      <c r="AR2796" s="17">
        <v>2.2444243630026963</v>
      </c>
      <c r="AS2796" s="17">
        <v>-4.2417160162745695</v>
      </c>
      <c r="AT2796" s="17">
        <v>0.53063384125493851</v>
      </c>
      <c r="AU2796" s="17">
        <v>-1.0000000000000013</v>
      </c>
      <c r="AV2796" s="17">
        <v>-1.0000000000000013</v>
      </c>
      <c r="AW2796" s="17">
        <v>-1.0000000000000013</v>
      </c>
      <c r="AX2796" s="17">
        <v>-1.0000000000000013</v>
      </c>
      <c r="AY2796" s="17">
        <v>-7.7374397527313205E-2</v>
      </c>
      <c r="AZ2796" s="17">
        <v>0.91661706552091338</v>
      </c>
      <c r="BA2796" s="17">
        <v>-0.31712460127267628</v>
      </c>
      <c r="BB2796" s="17">
        <v>0.50771002454353387</v>
      </c>
      <c r="BC2796" s="17">
        <v>-0.17760446926562837</v>
      </c>
      <c r="BD2796" s="17">
        <v>14.714449146083584</v>
      </c>
      <c r="BE2796" s="17">
        <v>-3.6440022329159385</v>
      </c>
      <c r="BF2796" s="17">
        <v>-1.0000000000000013</v>
      </c>
      <c r="BG2796" s="22">
        <v>53.961256646501852</v>
      </c>
    </row>
    <row r="2797" spans="1:100" x14ac:dyDescent="0.25">
      <c r="A2797">
        <v>6188</v>
      </c>
      <c r="B2797" t="s">
        <v>2470</v>
      </c>
      <c r="C2797" s="48">
        <v>2</v>
      </c>
      <c r="D2797" s="22">
        <v>1468.4208105468749</v>
      </c>
      <c r="E2797" s="17">
        <v>40.877489195378338</v>
      </c>
      <c r="F2797" s="17">
        <v>-72.247889903323156</v>
      </c>
      <c r="G2797" s="17">
        <v>-4.6201009289889072E-2</v>
      </c>
      <c r="H2797" s="17">
        <v>2.1157827842287533</v>
      </c>
      <c r="I2797" s="17">
        <v>25.171423172515745</v>
      </c>
      <c r="J2797" s="17">
        <v>4.5655856880666654</v>
      </c>
      <c r="K2797" s="17">
        <v>-1.0000000000000011</v>
      </c>
      <c r="L2797" s="17">
        <v>-1.0000000000000011</v>
      </c>
      <c r="M2797" s="17">
        <v>-1.0000000000000011</v>
      </c>
      <c r="N2797" s="17">
        <v>0.1462711264861796</v>
      </c>
      <c r="O2797" s="17">
        <v>-1.0000000000000011</v>
      </c>
      <c r="P2797" s="17">
        <v>-1.0000000000000011</v>
      </c>
      <c r="Q2797" s="17">
        <v>2.6892239841385761</v>
      </c>
      <c r="R2797" s="17">
        <v>-1.0000000000000011</v>
      </c>
      <c r="S2797" s="17">
        <v>-0.54967841503213632</v>
      </c>
      <c r="T2797" s="17">
        <v>-4.5328647618632395E-2</v>
      </c>
      <c r="U2797" s="17">
        <v>-0.46167772206661423</v>
      </c>
      <c r="V2797" s="17">
        <v>-0.77263407166220655</v>
      </c>
      <c r="W2797" s="17">
        <v>-1.2523936198712371</v>
      </c>
      <c r="X2797" s="17">
        <v>-4.3122440235579473</v>
      </c>
      <c r="Y2797" s="17">
        <v>-6.8269412159054965E-2</v>
      </c>
      <c r="Z2797" s="17">
        <v>17.454761619448043</v>
      </c>
      <c r="AA2797" s="17">
        <v>-0.6322808887709781</v>
      </c>
      <c r="AB2797" s="17">
        <v>-0.62439256540131027</v>
      </c>
      <c r="AC2797" s="17">
        <v>-1.9560093424994349</v>
      </c>
      <c r="AD2797" s="17">
        <v>-0.82481837845201467</v>
      </c>
      <c r="AE2797" s="17">
        <v>-0.7408593217849595</v>
      </c>
      <c r="AF2797" s="17">
        <v>21.105156984132215</v>
      </c>
      <c r="AG2797" s="17">
        <v>-54.829000000085443</v>
      </c>
      <c r="AH2797" s="17">
        <v>-0.16641366267788443</v>
      </c>
      <c r="AI2797" s="17">
        <v>-0.15515733410071986</v>
      </c>
      <c r="AJ2797" s="17">
        <v>0.33333333333333298</v>
      </c>
      <c r="AK2797" s="17">
        <v>0.1574503490856427</v>
      </c>
      <c r="AL2797" s="17">
        <v>0.30325232626594778</v>
      </c>
      <c r="AM2797" s="17">
        <v>0.33333333333333298</v>
      </c>
      <c r="AN2797" s="17">
        <v>-0.13491208755170975</v>
      </c>
      <c r="AO2797" s="17">
        <v>-0.10847340089377122</v>
      </c>
      <c r="AP2797" s="17">
        <v>0.33333333333333298</v>
      </c>
      <c r="AQ2797" s="17">
        <v>1.4562517024916373</v>
      </c>
      <c r="AR2797" s="17">
        <v>2.2444243630026963</v>
      </c>
      <c r="AS2797" s="17">
        <v>-2.825227466783037</v>
      </c>
      <c r="AT2797" s="17">
        <v>1.5216656145955429</v>
      </c>
      <c r="AU2797" s="17">
        <v>-1.0000000000000011</v>
      </c>
      <c r="AV2797" s="17">
        <v>-1.0000000000000011</v>
      </c>
      <c r="AW2797" s="17">
        <v>-1.0000000000000011</v>
      </c>
      <c r="AX2797" s="17">
        <v>-1.0000000000000011</v>
      </c>
      <c r="AY2797" s="17">
        <v>-6.2457333558833754E-2</v>
      </c>
      <c r="AZ2797" s="17">
        <v>0.81374068356651241</v>
      </c>
      <c r="BA2797" s="17">
        <v>-0.21822571490975784</v>
      </c>
      <c r="BB2797" s="17">
        <v>0.45041765176430604</v>
      </c>
      <c r="BC2797" s="17">
        <v>-0.12276557705710919</v>
      </c>
      <c r="BD2797" s="17">
        <v>13.186778772053138</v>
      </c>
      <c r="BE2797" s="17">
        <v>-2.1681664540467471</v>
      </c>
      <c r="BF2797" s="17">
        <v>-1.0000000000000011</v>
      </c>
      <c r="BG2797" s="22">
        <v>220.674270971071</v>
      </c>
    </row>
    <row r="2798" spans="1:100" x14ac:dyDescent="0.25">
      <c r="A2798">
        <v>6189</v>
      </c>
      <c r="B2798" t="s">
        <v>2471</v>
      </c>
      <c r="C2798" s="48">
        <v>2</v>
      </c>
      <c r="D2798" s="22">
        <v>1472.7440039062501</v>
      </c>
      <c r="E2798" s="17">
        <v>12.822624134793244</v>
      </c>
      <c r="F2798" s="17">
        <v>-117.50722199744239</v>
      </c>
      <c r="G2798" s="17">
        <v>-0.36077972076966996</v>
      </c>
      <c r="H2798" s="17">
        <v>-0.75372387495067628</v>
      </c>
      <c r="I2798" s="17">
        <v>3.1407959700513572</v>
      </c>
      <c r="J2798" s="17">
        <v>-0.87561061877096158</v>
      </c>
      <c r="K2798" s="17">
        <v>-1.0000000000000018</v>
      </c>
      <c r="L2798" s="17">
        <v>-1.0000000000000018</v>
      </c>
      <c r="M2798" s="17">
        <v>-1.0000000000000018</v>
      </c>
      <c r="N2798" s="17">
        <v>6.7878215279357001E-2</v>
      </c>
      <c r="O2798" s="17">
        <v>-1.0000000000000018</v>
      </c>
      <c r="P2798" s="17">
        <v>-1.0000000000000018</v>
      </c>
      <c r="Q2798" s="17">
        <v>1.8470989964581972</v>
      </c>
      <c r="R2798" s="17">
        <v>-1.0000000000000018</v>
      </c>
      <c r="S2798" s="17">
        <v>-1.6479809969969226</v>
      </c>
      <c r="T2798" s="17">
        <v>-0.16860609723495154</v>
      </c>
      <c r="U2798" s="17">
        <v>-0.83108388573586267</v>
      </c>
      <c r="V2798" s="17">
        <v>-1.2566755866041437</v>
      </c>
      <c r="W2798" s="17">
        <v>-3.7051706009032879</v>
      </c>
      <c r="X2798" s="17">
        <v>-7.334290027867743</v>
      </c>
      <c r="Y2798" s="17">
        <v>-0.17918102992998333</v>
      </c>
      <c r="Z2798" s="17">
        <v>7.2713847381779573</v>
      </c>
      <c r="AA2798" s="17">
        <v>-1.3822748482658704</v>
      </c>
      <c r="AB2798" s="17">
        <v>-1.7054425669150763</v>
      </c>
      <c r="AC2798" s="17">
        <v>-14.367582655171244</v>
      </c>
      <c r="AD2798" s="17">
        <v>-1.7721552320722935</v>
      </c>
      <c r="AE2798" s="17">
        <v>-1.5342040454372063</v>
      </c>
      <c r="AF2798" s="17">
        <v>1.0038795874704931</v>
      </c>
      <c r="AG2798" s="17">
        <v>-89.173049544634992</v>
      </c>
      <c r="AH2798" s="17">
        <v>-0.40402269798936763</v>
      </c>
      <c r="AI2798" s="17">
        <v>-0.43627856766067613</v>
      </c>
      <c r="AJ2798" s="17">
        <v>0.33333333333333298</v>
      </c>
      <c r="AK2798" s="17">
        <v>-0.15972207397234062</v>
      </c>
      <c r="AL2798" s="17">
        <v>2.6231158125687659E-2</v>
      </c>
      <c r="AM2798" s="17">
        <v>0.33333333333333298</v>
      </c>
      <c r="AN2798" s="17">
        <v>-0.4208413099493053</v>
      </c>
      <c r="AO2798" s="17">
        <v>-0.42091721441174129</v>
      </c>
      <c r="AP2798" s="17">
        <v>0.33333333333333298</v>
      </c>
      <c r="AQ2798" s="17">
        <v>-2.1083937256090612</v>
      </c>
      <c r="AR2798" s="17">
        <v>2.2444243630026963</v>
      </c>
      <c r="AS2798" s="17">
        <v>-7.362808990503785</v>
      </c>
      <c r="AT2798" s="17">
        <v>-1.6530070403614996</v>
      </c>
      <c r="AU2798" s="17">
        <v>-1.0000000000000018</v>
      </c>
      <c r="AV2798" s="17">
        <v>-1.0000000000000018</v>
      </c>
      <c r="AW2798" s="17">
        <v>-1.0000000000000018</v>
      </c>
      <c r="AX2798" s="17">
        <v>-1.0000000000000018</v>
      </c>
      <c r="AY2798" s="17">
        <v>-0.11024267843566325</v>
      </c>
      <c r="AZ2798" s="17">
        <v>1.1432950383483393</v>
      </c>
      <c r="BA2798" s="17">
        <v>-0.53503855440501891</v>
      </c>
      <c r="BB2798" s="17">
        <v>0.63394812383657573</v>
      </c>
      <c r="BC2798" s="17">
        <v>-0.29843656582437694</v>
      </c>
      <c r="BD2798" s="17">
        <v>18.080520317669183</v>
      </c>
      <c r="BE2798" s="17">
        <v>-6.8958609805197897</v>
      </c>
      <c r="BF2798" s="17">
        <v>-1.0000000000000018</v>
      </c>
      <c r="BG2798" s="22">
        <v>6.4540553531330715</v>
      </c>
    </row>
    <row r="2799" spans="1:100" x14ac:dyDescent="0.25">
      <c r="A2799">
        <v>6190</v>
      </c>
      <c r="B2799" t="s">
        <v>2472</v>
      </c>
      <c r="C2799" s="48">
        <v>2</v>
      </c>
      <c r="D2799" s="22">
        <v>1482.63009765625</v>
      </c>
      <c r="E2799" s="17">
        <v>95.039263411691962</v>
      </c>
      <c r="F2799" s="17">
        <v>15.128246847616461</v>
      </c>
      <c r="G2799" s="17">
        <v>0.5611140181619455</v>
      </c>
      <c r="H2799" s="17">
        <v>7.6555553495594735</v>
      </c>
      <c r="I2799" s="17">
        <v>67.703007402447824</v>
      </c>
      <c r="J2799" s="17">
        <v>15.070175362661693</v>
      </c>
      <c r="K2799" s="17">
        <v>-0.99999999999999978</v>
      </c>
      <c r="L2799" s="17">
        <v>-0.99999999999999978</v>
      </c>
      <c r="M2799" s="17">
        <v>-0.99999999999999978</v>
      </c>
      <c r="N2799" s="17">
        <v>0.29761383113916345</v>
      </c>
      <c r="O2799" s="17">
        <v>-0.99999999999999978</v>
      </c>
      <c r="P2799" s="17">
        <v>-0.99999999999999978</v>
      </c>
      <c r="Q2799" s="17">
        <v>4.3150020210730835</v>
      </c>
      <c r="R2799" s="17">
        <v>-0.99999999999999978</v>
      </c>
      <c r="S2799" s="17">
        <v>1.5706674264862484</v>
      </c>
      <c r="T2799" s="17">
        <v>0.19266662976598839</v>
      </c>
      <c r="U2799" s="17">
        <v>0.25148533138459189</v>
      </c>
      <c r="V2799" s="17">
        <v>0.16184011621901762</v>
      </c>
      <c r="W2799" s="17">
        <v>3.4828547145172459</v>
      </c>
      <c r="X2799" s="17">
        <v>1.5220158455688764</v>
      </c>
      <c r="Y2799" s="17">
        <v>0.14585280823667604</v>
      </c>
      <c r="Z2799" s="17">
        <v>37.114444822767489</v>
      </c>
      <c r="AA2799" s="17">
        <v>0.8156320992273407</v>
      </c>
      <c r="AB2799" s="17">
        <v>1.4626460274449093</v>
      </c>
      <c r="AC2799" s="17">
        <v>22.005354577036531</v>
      </c>
      <c r="AD2799" s="17">
        <v>1.0040781306479443</v>
      </c>
      <c r="AE2799" s="17">
        <v>0.79074518621621248</v>
      </c>
      <c r="AF2799" s="17">
        <v>59.912003692051272</v>
      </c>
      <c r="AG2799" s="17">
        <v>11.474461203124022</v>
      </c>
      <c r="AH2799" s="17">
        <v>0.29230630958022652</v>
      </c>
      <c r="AI2799" s="17">
        <v>0.3875658173599979</v>
      </c>
      <c r="AJ2799" s="17">
        <v>0.33333333333333298</v>
      </c>
      <c r="AK2799" s="17">
        <v>0.76977270844149714</v>
      </c>
      <c r="AL2799" s="17">
        <v>0.83806003001183416</v>
      </c>
      <c r="AM2799" s="17">
        <v>0.33333333333333298</v>
      </c>
      <c r="AN2799" s="17">
        <v>0.4170932046463241</v>
      </c>
      <c r="AO2799" s="17">
        <v>0.49472006471370017</v>
      </c>
      <c r="AP2799" s="17">
        <v>0.33333333333333298</v>
      </c>
      <c r="AQ2799" s="17">
        <v>8.3380356790344248</v>
      </c>
      <c r="AR2799" s="17">
        <v>2.2444243630026963</v>
      </c>
      <c r="AS2799" s="17">
        <v>5.9348740501962052</v>
      </c>
      <c r="AT2799" s="17">
        <v>7.6505813365983846</v>
      </c>
      <c r="AU2799" s="17">
        <v>-0.99999999999999978</v>
      </c>
      <c r="AV2799" s="17">
        <v>-0.99999999999999978</v>
      </c>
      <c r="AW2799" s="17">
        <v>-0.99999999999999978</v>
      </c>
      <c r="AX2799" s="17">
        <v>-0.99999999999999978</v>
      </c>
      <c r="AY2799" s="17">
        <v>2.9795438089804567E-2</v>
      </c>
      <c r="AZ2799" s="17">
        <v>0.17751418534061172</v>
      </c>
      <c r="BA2799" s="17">
        <v>0.39340244457402423</v>
      </c>
      <c r="BB2799" s="17">
        <v>9.6099925811058862E-2</v>
      </c>
      <c r="BC2799" s="17">
        <v>0.21637889608229879</v>
      </c>
      <c r="BD2799" s="17">
        <v>3.7390867552047018</v>
      </c>
      <c r="BE2799" s="17">
        <v>6.9589608001234886</v>
      </c>
      <c r="BF2799" s="17">
        <v>-0.99999999999999978</v>
      </c>
      <c r="BG2799" s="22">
        <v>22.597349955497521</v>
      </c>
    </row>
    <row r="2800" spans="1:100" x14ac:dyDescent="0.25">
      <c r="A2800">
        <v>6191</v>
      </c>
      <c r="B2800" t="s">
        <v>3129</v>
      </c>
      <c r="C2800" s="48">
        <v>2</v>
      </c>
      <c r="D2800" s="22">
        <v>1481.0867871093749</v>
      </c>
      <c r="E2800" s="17">
        <v>109.09223884041624</v>
      </c>
      <c r="F2800" s="17">
        <v>37.799119812630273</v>
      </c>
      <c r="G2800" s="17">
        <v>0.71868978597541955</v>
      </c>
      <c r="H2800" s="17">
        <v>9.0929212569315538</v>
      </c>
      <c r="I2800" s="17">
        <v>78.738379060341657</v>
      </c>
      <c r="J2800" s="17">
        <v>17.795727520468425</v>
      </c>
      <c r="K2800" s="17">
        <v>-0.99999999999999944</v>
      </c>
      <c r="L2800" s="17">
        <v>-0.99999999999999944</v>
      </c>
      <c r="M2800" s="17">
        <v>-0.99999999999999944</v>
      </c>
      <c r="N2800" s="17">
        <v>0.33688166053690233</v>
      </c>
      <c r="O2800" s="17">
        <v>-0.99999999999999944</v>
      </c>
      <c r="P2800" s="17">
        <v>-0.99999999999999944</v>
      </c>
      <c r="Q2800" s="17">
        <v>4.7368312380103426</v>
      </c>
      <c r="R2800" s="17">
        <v>-0.99999999999999944</v>
      </c>
      <c r="S2800" s="17">
        <v>2.1208186806207667</v>
      </c>
      <c r="T2800" s="17">
        <v>0.25441759405089009</v>
      </c>
      <c r="U2800" s="17">
        <v>0.43652474362388138</v>
      </c>
      <c r="V2800" s="17">
        <v>0.40430157526620836</v>
      </c>
      <c r="W2800" s="17">
        <v>4.7114763661326702</v>
      </c>
      <c r="X2800" s="17">
        <v>3.035790306837101</v>
      </c>
      <c r="Y2800" s="17">
        <v>0.20140959797453437</v>
      </c>
      <c r="Z2800" s="17">
        <v>42.215404844670473</v>
      </c>
      <c r="AA2800" s="17">
        <v>1.1913119202392313</v>
      </c>
      <c r="AB2800" s="17">
        <v>2.0041552835289398</v>
      </c>
      <c r="AC2800" s="17">
        <v>28.222441503604312</v>
      </c>
      <c r="AD2800" s="17">
        <v>1.4786090719980896</v>
      </c>
      <c r="AE2800" s="17">
        <v>1.1881398585454814</v>
      </c>
      <c r="AF2800" s="17">
        <v>69.980943846681498</v>
      </c>
      <c r="AG2800" s="17">
        <v>28.677754939528768</v>
      </c>
      <c r="AH2800" s="17">
        <v>0.41132716131714497</v>
      </c>
      <c r="AI2800" s="17">
        <v>0.52838238443951657</v>
      </c>
      <c r="AJ2800" s="17">
        <v>0.33333333333333298</v>
      </c>
      <c r="AK2800" s="17">
        <v>0.92864769352081655</v>
      </c>
      <c r="AL2800" s="17">
        <v>0.97682283142629878</v>
      </c>
      <c r="AM2800" s="17">
        <v>0.33333333333333298</v>
      </c>
      <c r="AN2800" s="17">
        <v>0.56031814363748844</v>
      </c>
      <c r="AO2800" s="17">
        <v>0.65122643980204897</v>
      </c>
      <c r="AP2800" s="17">
        <v>0.33333333333333298</v>
      </c>
      <c r="AQ2800" s="17">
        <v>10.12360386854575</v>
      </c>
      <c r="AR2800" s="17">
        <v>2.2444243630026963</v>
      </c>
      <c r="AS2800" s="17">
        <v>8.2077961092036436</v>
      </c>
      <c r="AT2800" s="17">
        <v>9.2408080840095774</v>
      </c>
      <c r="AU2800" s="17">
        <v>-0.99999999999999944</v>
      </c>
      <c r="AV2800" s="17">
        <v>-0.99999999999999944</v>
      </c>
      <c r="AW2800" s="17">
        <v>-0.99999999999999944</v>
      </c>
      <c r="AX2800" s="17">
        <v>-0.99999999999999944</v>
      </c>
      <c r="AY2800" s="17">
        <v>5.3731617285713178E-2</v>
      </c>
      <c r="AZ2800" s="17">
        <v>1.2436961116689182E-2</v>
      </c>
      <c r="BA2800" s="17">
        <v>0.55209731048468624</v>
      </c>
      <c r="BB2800" s="17">
        <v>4.1675921896337231E-3</v>
      </c>
      <c r="BC2800" s="17">
        <v>0.3043743322875665</v>
      </c>
      <c r="BD2800" s="17">
        <v>1.2877604149583455</v>
      </c>
      <c r="BE2800" s="17">
        <v>9.3271124512387313</v>
      </c>
      <c r="BF2800" s="17">
        <v>-0.99999999999999944</v>
      </c>
      <c r="BG2800" s="22">
        <v>102.86782393205999</v>
      </c>
    </row>
    <row r="2801" spans="1:100" x14ac:dyDescent="0.25">
      <c r="A2801">
        <v>6193</v>
      </c>
      <c r="B2801" t="s">
        <v>2473</v>
      </c>
      <c r="C2801" s="48">
        <v>2</v>
      </c>
      <c r="D2801" s="22">
        <v>1564.1741992187499</v>
      </c>
      <c r="E2801" s="17">
        <v>110.79600625611289</v>
      </c>
      <c r="F2801" s="17">
        <v>40.547711727495319</v>
      </c>
      <c r="G2801" s="17">
        <v>0.7377941002230074</v>
      </c>
      <c r="H2801" s="17">
        <v>9.2671859320414374</v>
      </c>
      <c r="I2801" s="17">
        <v>80.076295485669718</v>
      </c>
      <c r="J2801" s="17">
        <v>18.126170491766953</v>
      </c>
      <c r="K2801" s="17">
        <v>-0.99999999999999933</v>
      </c>
      <c r="L2801" s="17">
        <v>-0.99999999999999933</v>
      </c>
      <c r="M2801" s="17">
        <v>-0.99999999999999933</v>
      </c>
      <c r="N2801" s="17">
        <v>0.34164244935008509</v>
      </c>
      <c r="O2801" s="17">
        <v>-0.99999999999999933</v>
      </c>
      <c r="P2801" s="17">
        <v>-0.99999999999999933</v>
      </c>
      <c r="Q2801" s="17">
        <v>4.7879733522516812</v>
      </c>
      <c r="R2801" s="17">
        <v>-0.99999999999999933</v>
      </c>
      <c r="S2801" s="17">
        <v>2.1875184187120422</v>
      </c>
      <c r="T2801" s="17">
        <v>0.26190421361911448</v>
      </c>
      <c r="U2801" s="17">
        <v>0.45895872017154987</v>
      </c>
      <c r="V2801" s="17">
        <v>0.43369733814803191</v>
      </c>
      <c r="W2801" s="17">
        <v>4.860433115317834</v>
      </c>
      <c r="X2801" s="17">
        <v>3.219318671695039</v>
      </c>
      <c r="Y2801" s="17">
        <v>0.20814524257564826</v>
      </c>
      <c r="Z2801" s="17">
        <v>42.833839674943178</v>
      </c>
      <c r="AA2801" s="17">
        <v>1.236858932046176</v>
      </c>
      <c r="AB2801" s="17">
        <v>2.0698072752009882</v>
      </c>
      <c r="AC2801" s="17">
        <v>28.976194342621511</v>
      </c>
      <c r="AD2801" s="17">
        <v>1.5361406858340949</v>
      </c>
      <c r="AE2801" s="17">
        <v>1.2363195552453083</v>
      </c>
      <c r="AF2801" s="17">
        <v>71.201691170482647</v>
      </c>
      <c r="AG2801" s="17">
        <v>30.763463511311667</v>
      </c>
      <c r="AH2801" s="17">
        <v>0.42575711958515233</v>
      </c>
      <c r="AI2801" s="17">
        <v>0.54545483146663876</v>
      </c>
      <c r="AJ2801" s="17">
        <v>0.33333333333333298</v>
      </c>
      <c r="AK2801" s="17">
        <v>0.94790952345287161</v>
      </c>
      <c r="AL2801" s="17">
        <v>0.99364628214389616</v>
      </c>
      <c r="AM2801" s="17">
        <v>0.33333333333333298</v>
      </c>
      <c r="AN2801" s="17">
        <v>0.57768257904876119</v>
      </c>
      <c r="AO2801" s="17">
        <v>0.67020110204185435</v>
      </c>
      <c r="AP2801" s="17">
        <v>0.33333333333333298</v>
      </c>
      <c r="AQ2801" s="17">
        <v>10.340084208614915</v>
      </c>
      <c r="AR2801" s="17">
        <v>2.2444243630026963</v>
      </c>
      <c r="AS2801" s="17">
        <v>8.4833627009333625</v>
      </c>
      <c r="AT2801" s="17">
        <v>9.4336054406654846</v>
      </c>
      <c r="AU2801" s="17">
        <v>-0.99999999999999933</v>
      </c>
      <c r="AV2801" s="17">
        <v>-0.99999999999999933</v>
      </c>
      <c r="AW2801" s="17">
        <v>-0.99999999999999933</v>
      </c>
      <c r="AX2801" s="17">
        <v>-0.99999999999999933</v>
      </c>
      <c r="AY2801" s="17">
        <v>5.6633613548149352E-2</v>
      </c>
      <c r="AZ2801" s="17">
        <v>-7.5768215254898297E-3</v>
      </c>
      <c r="BA2801" s="17">
        <v>0.57133730296515983</v>
      </c>
      <c r="BB2801" s="17">
        <v>-6.9781836830674349E-3</v>
      </c>
      <c r="BC2801" s="17">
        <v>0.31504280301086296</v>
      </c>
      <c r="BD2801" s="17">
        <v>0.99056428272759245</v>
      </c>
      <c r="BE2801" s="17">
        <v>9.6142245748642576</v>
      </c>
      <c r="BF2801" s="17">
        <v>-0.99999999999999933</v>
      </c>
      <c r="BG2801" s="22">
        <v>458.5209250854391</v>
      </c>
    </row>
    <row r="2802" spans="1:100" x14ac:dyDescent="0.25">
      <c r="A2802">
        <v>6194</v>
      </c>
      <c r="B2802" t="s">
        <v>2474</v>
      </c>
      <c r="C2802" s="48">
        <v>2</v>
      </c>
      <c r="D2802" s="22">
        <v>1492.715546875</v>
      </c>
      <c r="E2802" s="17">
        <v>56.831395651236704</v>
      </c>
      <c r="F2802" s="17">
        <v>-46.510352085019818</v>
      </c>
      <c r="G2802" s="17">
        <v>0.13268986489948098</v>
      </c>
      <c r="H2802" s="17">
        <v>3.7475796478439842</v>
      </c>
      <c r="I2802" s="17">
        <v>37.699537807641903</v>
      </c>
      <c r="J2802" s="17">
        <v>7.6598203849645117</v>
      </c>
      <c r="K2802" s="17">
        <v>-1.0000000000000007</v>
      </c>
      <c r="L2802" s="17">
        <v>-1.0000000000000007</v>
      </c>
      <c r="M2802" s="17">
        <v>-1.0000000000000007</v>
      </c>
      <c r="N2802" s="17">
        <v>0.19085067336673672</v>
      </c>
      <c r="O2802" s="17">
        <v>-1.0000000000000007</v>
      </c>
      <c r="P2802" s="17">
        <v>-1.0000000000000007</v>
      </c>
      <c r="Q2802" s="17">
        <v>3.1681135902222288</v>
      </c>
      <c r="R2802" s="17">
        <v>-1.0000000000000007</v>
      </c>
      <c r="S2802" s="17">
        <v>7.4891213624223241E-2</v>
      </c>
      <c r="T2802" s="17">
        <v>2.4775303872429627E-2</v>
      </c>
      <c r="U2802" s="17">
        <v>-0.25160822550444534</v>
      </c>
      <c r="V2802" s="17">
        <v>-0.49737510914504446</v>
      </c>
      <c r="W2802" s="17">
        <v>0.14242237471519026</v>
      </c>
      <c r="X2802" s="17">
        <v>-2.59370290229641</v>
      </c>
      <c r="Y2802" s="17">
        <v>-5.1975146124408206E-3</v>
      </c>
      <c r="Z2802" s="17">
        <v>23.245723073644587</v>
      </c>
      <c r="AA2802" s="17">
        <v>-0.2057832582744159</v>
      </c>
      <c r="AB2802" s="17">
        <v>-9.6339286724949069E-3</v>
      </c>
      <c r="AC2802" s="17">
        <v>5.1020563146612918</v>
      </c>
      <c r="AD2802" s="17">
        <v>-0.28609814179406956</v>
      </c>
      <c r="AE2802" s="17">
        <v>-0.28970949514833899</v>
      </c>
      <c r="AF2802" s="17">
        <v>32.536111955295169</v>
      </c>
      <c r="AG2802" s="17">
        <v>-35.298635032517097</v>
      </c>
      <c r="AH2802" s="17">
        <v>-3.1292987021813712E-2</v>
      </c>
      <c r="AI2802" s="17">
        <v>4.7073401112444069E-3</v>
      </c>
      <c r="AJ2802" s="17">
        <v>0.33333333333333298</v>
      </c>
      <c r="AK2802" s="17">
        <v>0.33781618427741844</v>
      </c>
      <c r="AL2802" s="17">
        <v>0.46078542411753826</v>
      </c>
      <c r="AM2802" s="17">
        <v>0.33333333333333298</v>
      </c>
      <c r="AN2802" s="17">
        <v>2.7686736476725038E-2</v>
      </c>
      <c r="AO2802" s="17">
        <v>6.9203424954892845E-2</v>
      </c>
      <c r="AP2802" s="17">
        <v>0.33333333333333298</v>
      </c>
      <c r="AQ2802" s="17">
        <v>3.4833518002967665</v>
      </c>
      <c r="AR2802" s="17">
        <v>2.2444243630026963</v>
      </c>
      <c r="AS2802" s="17">
        <v>-0.24484966033343802</v>
      </c>
      <c r="AT2802" s="17">
        <v>3.3270006413646889</v>
      </c>
      <c r="AU2802" s="17">
        <v>-1.0000000000000007</v>
      </c>
      <c r="AV2802" s="17">
        <v>-1.0000000000000007</v>
      </c>
      <c r="AW2802" s="17">
        <v>-1.0000000000000007</v>
      </c>
      <c r="AX2802" s="17">
        <v>-1.0000000000000007</v>
      </c>
      <c r="AY2802" s="17">
        <v>-3.5283332882675468E-2</v>
      </c>
      <c r="AZ2802" s="17">
        <v>0.62633363894320182</v>
      </c>
      <c r="BA2802" s="17">
        <v>-3.8064363414850699E-2</v>
      </c>
      <c r="BB2802" s="17">
        <v>0.34604972923402921</v>
      </c>
      <c r="BC2802" s="17">
        <v>-2.2867091865725275E-2</v>
      </c>
      <c r="BD2802" s="17">
        <v>10.403864127149197</v>
      </c>
      <c r="BE2802" s="17">
        <v>0.5203225500650932</v>
      </c>
      <c r="BF2802" s="17">
        <v>-1.0000000000000007</v>
      </c>
      <c r="BG2802" s="22">
        <v>79.552292063110372</v>
      </c>
    </row>
    <row r="2803" spans="1:100" x14ac:dyDescent="0.25">
      <c r="A2803">
        <v>6195</v>
      </c>
      <c r="B2803" t="s">
        <v>2475</v>
      </c>
      <c r="C2803" s="48">
        <v>2</v>
      </c>
      <c r="D2803" s="22">
        <v>1419.423837890625</v>
      </c>
      <c r="E2803" s="17">
        <v>-9.5126632767871797</v>
      </c>
      <c r="F2803" s="17">
        <v>-153.5394819350789</v>
      </c>
      <c r="G2803" s="17">
        <v>-0.61122490805865848</v>
      </c>
      <c r="H2803" s="17">
        <v>-3.0382209068847104</v>
      </c>
      <c r="I2803" s="17">
        <v>-14.398421893296366</v>
      </c>
      <c r="J2803" s="17">
        <v>-5.2075039682345956</v>
      </c>
      <c r="K2803" s="17">
        <v>-1.0000000000000024</v>
      </c>
      <c r="L2803" s="17">
        <v>-1.0000000000000024</v>
      </c>
      <c r="M2803" s="17">
        <v>-1.0000000000000024</v>
      </c>
      <c r="N2803" s="17">
        <v>5.4673571606771443E-3</v>
      </c>
      <c r="O2803" s="17">
        <v>-1.0000000000000024</v>
      </c>
      <c r="P2803" s="17">
        <v>-1.0000000000000024</v>
      </c>
      <c r="Q2803" s="17">
        <v>1.1766589998409902</v>
      </c>
      <c r="R2803" s="17">
        <v>-1.0000000000000024</v>
      </c>
      <c r="S2803" s="17">
        <v>-2.5223713667274259</v>
      </c>
      <c r="T2803" s="17">
        <v>-0.26675083122675669</v>
      </c>
      <c r="U2803" s="17">
        <v>-1.1251787893949683</v>
      </c>
      <c r="V2803" s="17">
        <v>-1.6420350004533253</v>
      </c>
      <c r="W2803" s="17">
        <v>-5.6578971140963912</v>
      </c>
      <c r="X2803" s="17">
        <v>-9.7402280329700126</v>
      </c>
      <c r="Y2803" s="17">
        <v>-0.26748096845570324</v>
      </c>
      <c r="Z2803" s="17">
        <v>-0.83589537072403175</v>
      </c>
      <c r="AA2803" s="17">
        <v>-1.9793666755155379</v>
      </c>
      <c r="AB2803" s="17">
        <v>-2.5660976596398686</v>
      </c>
      <c r="AC2803" s="17">
        <v>-24.248794222925067</v>
      </c>
      <c r="AD2803" s="17">
        <v>-2.5263574303540461</v>
      </c>
      <c r="AE2803" s="17">
        <v>-2.1658086666309972</v>
      </c>
      <c r="AF2803" s="17">
        <v>-14.999327236899838</v>
      </c>
      <c r="AG2803" s="17">
        <v>-116.51533815655797</v>
      </c>
      <c r="AH2803" s="17">
        <v>-0.59319010563184293</v>
      </c>
      <c r="AI2803" s="17">
        <v>-0.660087291584323</v>
      </c>
      <c r="AJ2803" s="17">
        <v>0.33333333333333298</v>
      </c>
      <c r="AK2803" s="17">
        <v>-0.41223218987306165</v>
      </c>
      <c r="AL2803" s="17">
        <v>-0.19431338543717525</v>
      </c>
      <c r="AM2803" s="17">
        <v>0.33333333333333298</v>
      </c>
      <c r="AN2803" s="17">
        <v>-0.64847781248918968</v>
      </c>
      <c r="AO2803" s="17">
        <v>-0.66966274784502722</v>
      </c>
      <c r="AP2803" s="17">
        <v>0.33333333333333298</v>
      </c>
      <c r="AQ2803" s="17">
        <v>-4.9463107850948136</v>
      </c>
      <c r="AR2803" s="17">
        <v>2.2444243630026963</v>
      </c>
      <c r="AS2803" s="17">
        <v>-10.975308543323457</v>
      </c>
      <c r="AT2803" s="17">
        <v>-4.1804555250726132</v>
      </c>
      <c r="AU2803" s="17">
        <v>-1.0000000000000024</v>
      </c>
      <c r="AV2803" s="17">
        <v>-1.0000000000000024</v>
      </c>
      <c r="AW2803" s="17">
        <v>-1.0000000000000024</v>
      </c>
      <c r="AX2803" s="17">
        <v>-1.0000000000000024</v>
      </c>
      <c r="AY2803" s="17">
        <v>-0.14828597002094168</v>
      </c>
      <c r="AZ2803" s="17">
        <v>1.405662767292837</v>
      </c>
      <c r="BA2803" s="17">
        <v>-0.78726239545806065</v>
      </c>
      <c r="BB2803" s="17">
        <v>0.78006202720644946</v>
      </c>
      <c r="BC2803" s="17">
        <v>-0.43829330780193432</v>
      </c>
      <c r="BD2803" s="17">
        <v>21.97656913855225</v>
      </c>
      <c r="BE2803" s="17">
        <v>-10.659714979278917</v>
      </c>
      <c r="BF2803" s="17">
        <v>-1.0000000000000024</v>
      </c>
      <c r="BG2803" s="22">
        <v>-68.426704984039134</v>
      </c>
    </row>
    <row r="2804" spans="1:100" x14ac:dyDescent="0.25">
      <c r="A2804">
        <v>6199</v>
      </c>
      <c r="B2804" t="s">
        <v>2476</v>
      </c>
      <c r="C2804" s="48">
        <v>2</v>
      </c>
      <c r="D2804" s="22">
        <v>1498.203564453125</v>
      </c>
      <c r="E2804" s="17">
        <v>68.302881406507481</v>
      </c>
      <c r="F2804" s="17">
        <v>-28.004050868116725</v>
      </c>
      <c r="G2804" s="17">
        <v>0.26131943413314884</v>
      </c>
      <c r="H2804" s="17">
        <v>4.9209057249555794</v>
      </c>
      <c r="I2804" s="17">
        <v>46.707744604822651</v>
      </c>
      <c r="J2804" s="17">
        <v>9.8846967403034327</v>
      </c>
      <c r="K2804" s="17">
        <v>-1.0000000000000004</v>
      </c>
      <c r="L2804" s="17">
        <v>-1.0000000000000004</v>
      </c>
      <c r="M2804" s="17">
        <v>-1.0000000000000004</v>
      </c>
      <c r="N2804" s="17">
        <v>0.22290511961986434</v>
      </c>
      <c r="O2804" s="17">
        <v>-1.0000000000000004</v>
      </c>
      <c r="P2804" s="17">
        <v>-1.0000000000000004</v>
      </c>
      <c r="Q2804" s="17">
        <v>3.5124540381078679</v>
      </c>
      <c r="R2804" s="17">
        <v>-1.0000000000000004</v>
      </c>
      <c r="S2804" s="17">
        <v>0.52398132319267043</v>
      </c>
      <c r="T2804" s="17">
        <v>7.518280018958437E-2</v>
      </c>
      <c r="U2804" s="17">
        <v>-0.10056000141604798</v>
      </c>
      <c r="V2804" s="17">
        <v>-0.29945309698690387</v>
      </c>
      <c r="W2804" s="17">
        <v>1.1453498932757946</v>
      </c>
      <c r="X2804" s="17">
        <v>-1.3580042947519475</v>
      </c>
      <c r="Y2804" s="17">
        <v>4.0153658547923188E-2</v>
      </c>
      <c r="Z2804" s="17">
        <v>27.409651953066088</v>
      </c>
      <c r="AA2804" s="17">
        <v>0.10088530007741492</v>
      </c>
      <c r="AB2804" s="17">
        <v>0.43240169211270041</v>
      </c>
      <c r="AC2804" s="17">
        <v>10.177082915193591</v>
      </c>
      <c r="AD2804" s="17">
        <v>0.101262880911966</v>
      </c>
      <c r="AE2804" s="17">
        <v>3.4684961098109146E-2</v>
      </c>
      <c r="AF2804" s="17">
        <v>40.755417833993349</v>
      </c>
      <c r="AG2804" s="17">
        <v>-21.255535046906356</v>
      </c>
      <c r="AH2804" s="17">
        <v>6.5864089229062561E-2</v>
      </c>
      <c r="AI2804" s="17">
        <v>0.11965632380170213</v>
      </c>
      <c r="AJ2804" s="17">
        <v>0.33333333333333298</v>
      </c>
      <c r="AK2804" s="17">
        <v>0.46750630844009333</v>
      </c>
      <c r="AL2804" s="17">
        <v>0.57405791277028495</v>
      </c>
      <c r="AM2804" s="17">
        <v>0.33333333333333298</v>
      </c>
      <c r="AN2804" s="17">
        <v>0.14460168134159473</v>
      </c>
      <c r="AO2804" s="17">
        <v>0.19696004571759207</v>
      </c>
      <c r="AP2804" s="17">
        <v>0.33333333333333298</v>
      </c>
      <c r="AQ2804" s="17">
        <v>4.9409164388270739</v>
      </c>
      <c r="AR2804" s="17">
        <v>2.2444243630026963</v>
      </c>
      <c r="AS2804" s="17">
        <v>1.6105433953926638</v>
      </c>
      <c r="AT2804" s="17">
        <v>4.6251074781055328</v>
      </c>
      <c r="AU2804" s="17">
        <v>-1.0000000000000004</v>
      </c>
      <c r="AV2804" s="17">
        <v>-1.0000000000000004</v>
      </c>
      <c r="AW2804" s="17">
        <v>-1.0000000000000004</v>
      </c>
      <c r="AX2804" s="17">
        <v>-1.0000000000000004</v>
      </c>
      <c r="AY2804" s="17">
        <v>-1.5744158415734774E-2</v>
      </c>
      <c r="AZ2804" s="17">
        <v>0.49158060846869572</v>
      </c>
      <c r="BA2804" s="17">
        <v>9.1478728933246267E-2</v>
      </c>
      <c r="BB2804" s="17">
        <v>0.27100509111195747</v>
      </c>
      <c r="BC2804" s="17">
        <v>4.8963845153795552E-2</v>
      </c>
      <c r="BD2804" s="17">
        <v>8.4028391245594865</v>
      </c>
      <c r="BE2804" s="17">
        <v>2.4534518058497241</v>
      </c>
      <c r="BF2804" s="17">
        <v>-1.0000000000000004</v>
      </c>
      <c r="BG2804" s="22">
        <v>456.58809922291078</v>
      </c>
    </row>
    <row r="2805" spans="1:100" x14ac:dyDescent="0.25">
      <c r="A2805">
        <v>6200</v>
      </c>
      <c r="B2805" t="s">
        <v>2477</v>
      </c>
      <c r="C2805" s="48">
        <v>3</v>
      </c>
      <c r="D2805" s="22">
        <v>1501.9365612367012</v>
      </c>
      <c r="E2805" s="17">
        <v>106.96228447600907</v>
      </c>
      <c r="F2805" s="17">
        <v>56.008467144178354</v>
      </c>
      <c r="G2805" s="17">
        <v>0.50017512293393984</v>
      </c>
      <c r="H2805" s="17">
        <v>5.2325217876877073</v>
      </c>
      <c r="I2805" s="17">
        <v>86.817601466456395</v>
      </c>
      <c r="J2805" s="17">
        <v>14.003917719822228</v>
      </c>
      <c r="K2805" s="17">
        <v>-0.99999999999999978</v>
      </c>
      <c r="L2805" s="17">
        <v>-0.99999999999999978</v>
      </c>
      <c r="M2805" s="17">
        <v>-0.99999999999999978</v>
      </c>
      <c r="N2805" s="17">
        <v>0.31341062886251136</v>
      </c>
      <c r="O2805" s="17">
        <v>-0.99999999999999978</v>
      </c>
      <c r="P2805" s="17">
        <v>-0.99999999999999978</v>
      </c>
      <c r="Q2805" s="17">
        <v>4.3369990889879988</v>
      </c>
      <c r="R2805" s="17">
        <v>-0.99999999999999978</v>
      </c>
      <c r="S2805" s="17">
        <v>0.42136719905487852</v>
      </c>
      <c r="T2805" s="17">
        <v>7.5126405065983878E-2</v>
      </c>
      <c r="U2805" s="17">
        <v>2.6394150294975417E-2</v>
      </c>
      <c r="V2805" s="17">
        <v>5.3637620482080178E-2</v>
      </c>
      <c r="W2805" s="17">
        <v>0.8955226986997078</v>
      </c>
      <c r="X2805" s="17">
        <v>0.52518049537411504</v>
      </c>
      <c r="Y2805" s="17">
        <v>1.8756025372662508E-2</v>
      </c>
      <c r="Z2805" s="17">
        <v>56.442555216176643</v>
      </c>
      <c r="AA2805" s="17">
        <v>1.1615643117687828</v>
      </c>
      <c r="AB2805" s="17">
        <v>4.3979785924607251</v>
      </c>
      <c r="AC2805" s="17">
        <v>12.334611792010927</v>
      </c>
      <c r="AD2805" s="17">
        <v>3.5065352633280304</v>
      </c>
      <c r="AE2805" s="17">
        <v>1.0564007707102676</v>
      </c>
      <c r="AF2805" s="17">
        <v>74.231546371358533</v>
      </c>
      <c r="AG2805" s="17">
        <v>42.296663982499034</v>
      </c>
      <c r="AH2805" s="17">
        <v>0.90666079640586594</v>
      </c>
      <c r="AI2805" s="17">
        <v>0.94770938494019197</v>
      </c>
      <c r="AJ2805" s="17">
        <v>0.33333333333333298</v>
      </c>
      <c r="AK2805" s="17">
        <v>1.1070431749585046</v>
      </c>
      <c r="AL2805" s="17">
        <v>1.0795124602415709</v>
      </c>
      <c r="AM2805" s="17">
        <v>0.33333333333333298</v>
      </c>
      <c r="AN2805" s="17">
        <v>0.52081012486346712</v>
      </c>
      <c r="AO2805" s="17">
        <v>0.48998917383780344</v>
      </c>
      <c r="AP2805" s="17">
        <v>0.33333333333333298</v>
      </c>
      <c r="AQ2805" s="17">
        <v>12.586055095097825</v>
      </c>
      <c r="AR2805" s="17">
        <v>2.2876182802923459</v>
      </c>
      <c r="AS2805" s="17">
        <v>0.64586768994484212</v>
      </c>
      <c r="AT2805" s="17">
        <v>11.070431749585046</v>
      </c>
      <c r="AU2805" s="17">
        <v>-0.99999999999999978</v>
      </c>
      <c r="AV2805" s="17">
        <v>-0.99999999999999978</v>
      </c>
      <c r="AW2805" s="17">
        <v>-0.99999999999999978</v>
      </c>
      <c r="AX2805" s="17">
        <v>-0.99999999999999978</v>
      </c>
      <c r="AY2805" s="17">
        <v>6.1405058482806247E-3</v>
      </c>
      <c r="AZ2805" s="17">
        <v>8.704025380643346E-2</v>
      </c>
      <c r="BA2805" s="17">
        <v>-7.3771563950148403E-2</v>
      </c>
      <c r="BB2805" s="17">
        <v>-6.1353266553659629E-3</v>
      </c>
      <c r="BC2805" s="17">
        <v>5.0540860406671273E-2</v>
      </c>
      <c r="BD2805" s="17">
        <v>0.28181810264802021</v>
      </c>
      <c r="BE2805" s="17">
        <v>0.89466369041603833</v>
      </c>
      <c r="BF2805" s="17">
        <v>-0.99999999999999978</v>
      </c>
      <c r="CU2805" t="e">
        <v>#N/A</v>
      </c>
      <c r="CV2805" t="e">
        <v>#N/A</v>
      </c>
    </row>
    <row r="2806" spans="1:100" x14ac:dyDescent="0.25">
      <c r="A2806">
        <v>6201</v>
      </c>
      <c r="B2806" t="s">
        <v>1659</v>
      </c>
      <c r="C2806" s="48">
        <v>2</v>
      </c>
      <c r="D2806" s="22">
        <v>1572.5358105468749</v>
      </c>
      <c r="E2806" s="17">
        <v>130.57252119462603</v>
      </c>
      <c r="F2806" s="17">
        <v>72.452048295628828</v>
      </c>
      <c r="G2806" s="17">
        <v>0.95954781650298693</v>
      </c>
      <c r="H2806" s="17">
        <v>11.289966693555513</v>
      </c>
      <c r="I2806" s="17">
        <v>95.606187610742182</v>
      </c>
      <c r="J2806" s="17">
        <v>21.96179400352419</v>
      </c>
      <c r="K2806" s="17">
        <v>-0.99999999999999889</v>
      </c>
      <c r="L2806" s="17">
        <v>-0.99999999999999889</v>
      </c>
      <c r="M2806" s="17">
        <v>-0.99999999999999889</v>
      </c>
      <c r="N2806" s="17">
        <v>0.39690340235083099</v>
      </c>
      <c r="O2806" s="17">
        <v>-0.99999999999999889</v>
      </c>
      <c r="P2806" s="17">
        <v>-0.99999999999999889</v>
      </c>
      <c r="Q2806" s="17">
        <v>5.3816064837242754</v>
      </c>
      <c r="R2806" s="17">
        <v>-0.99999999999999889</v>
      </c>
      <c r="S2806" s="17">
        <v>2.9617369855213296</v>
      </c>
      <c r="T2806" s="17">
        <v>0.34880530256229869</v>
      </c>
      <c r="U2806" s="17">
        <v>0.71936155933713453</v>
      </c>
      <c r="V2806" s="17">
        <v>0.7749092538153286</v>
      </c>
      <c r="W2806" s="17">
        <v>6.5894516118056536</v>
      </c>
      <c r="X2806" s="17">
        <v>5.3496279004167473</v>
      </c>
      <c r="Y2806" s="17">
        <v>0.28632937431054095</v>
      </c>
      <c r="Z2806" s="17">
        <v>50.01233454854308</v>
      </c>
      <c r="AA2806" s="17">
        <v>1.7655467981868525</v>
      </c>
      <c r="AB2806" s="17">
        <v>2.8318641041341288</v>
      </c>
      <c r="AC2806" s="17">
        <v>37.725395755582639</v>
      </c>
      <c r="AD2806" s="17">
        <v>2.2039400638374036</v>
      </c>
      <c r="AE2806" s="17">
        <v>1.795566364838483</v>
      </c>
      <c r="AF2806" s="17">
        <v>85.371540565936712</v>
      </c>
      <c r="AG2806" s="17">
        <v>54.973368189165583</v>
      </c>
      <c r="AH2806" s="17">
        <v>0.5932531537387824</v>
      </c>
      <c r="AI2806" s="17">
        <v>0.74362360764950919</v>
      </c>
      <c r="AJ2806" s="17">
        <v>0.33333333333333298</v>
      </c>
      <c r="AK2806" s="17">
        <v>1.1714916062447467</v>
      </c>
      <c r="AL2806" s="17">
        <v>1.1889248285984682</v>
      </c>
      <c r="AM2806" s="17">
        <v>0.33333333333333298</v>
      </c>
      <c r="AN2806" s="17">
        <v>0.77924061634076325</v>
      </c>
      <c r="AO2806" s="17">
        <v>0.89044988000390668</v>
      </c>
      <c r="AP2806" s="17">
        <v>0.33333333333333298</v>
      </c>
      <c r="AQ2806" s="17">
        <v>12.85288415996374</v>
      </c>
      <c r="AR2806" s="17">
        <v>2.2444243630026963</v>
      </c>
      <c r="AS2806" s="17">
        <v>11.682007520460898</v>
      </c>
      <c r="AT2806" s="17">
        <v>11.671504680247061</v>
      </c>
      <c r="AU2806" s="17">
        <v>-0.99999999999999889</v>
      </c>
      <c r="AV2806" s="17">
        <v>-0.99999999999999889</v>
      </c>
      <c r="AW2806" s="17">
        <v>-0.99999999999999889</v>
      </c>
      <c r="AX2806" s="17">
        <v>-0.99999999999999889</v>
      </c>
      <c r="AY2806" s="17">
        <v>9.0318594201516014E-2</v>
      </c>
      <c r="AZ2806" s="17">
        <v>-0.23988721069757507</v>
      </c>
      <c r="BA2806" s="17">
        <v>0.79466590709354934</v>
      </c>
      <c r="BB2806" s="17">
        <v>-0.13635300387098936</v>
      </c>
      <c r="BC2806" s="17">
        <v>0.43887729396694908</v>
      </c>
      <c r="BD2806" s="17">
        <v>-2.4591458681890881</v>
      </c>
      <c r="BE2806" s="17">
        <v>12.946884390750428</v>
      </c>
      <c r="BF2806" s="17">
        <v>-0.99999999999999889</v>
      </c>
      <c r="BG2806" s="22">
        <v>1106.6493366582913</v>
      </c>
    </row>
    <row r="2807" spans="1:100" x14ac:dyDescent="0.25">
      <c r="A2807">
        <v>6202</v>
      </c>
      <c r="B2807" t="s">
        <v>2478</v>
      </c>
      <c r="C2807" s="48">
        <v>2</v>
      </c>
      <c r="D2807" s="22">
        <v>1454.7017968749999</v>
      </c>
      <c r="E2807" s="17">
        <v>24.483936793522702</v>
      </c>
      <c r="F2807" s="17">
        <v>-98.694683739459919</v>
      </c>
      <c r="G2807" s="17">
        <v>-0.2300216257860021</v>
      </c>
      <c r="H2807" s="17">
        <v>0.43901807040301399</v>
      </c>
      <c r="I2807" s="17">
        <v>12.298068026824872</v>
      </c>
      <c r="J2807" s="17">
        <v>1.3860823615564328</v>
      </c>
      <c r="K2807" s="17">
        <v>-1.0000000000000016</v>
      </c>
      <c r="L2807" s="17">
        <v>-1.0000000000000016</v>
      </c>
      <c r="M2807" s="17">
        <v>-1.0000000000000016</v>
      </c>
      <c r="N2807" s="17">
        <v>0.10046308944776297</v>
      </c>
      <c r="O2807" s="17">
        <v>-1.0000000000000016</v>
      </c>
      <c r="P2807" s="17">
        <v>-1.0000000000000016</v>
      </c>
      <c r="Q2807" s="17">
        <v>2.1971374927354907</v>
      </c>
      <c r="R2807" s="17">
        <v>-1.0000000000000016</v>
      </c>
      <c r="S2807" s="17">
        <v>-1.1914594712464759</v>
      </c>
      <c r="T2807" s="17">
        <v>-0.11736447191819502</v>
      </c>
      <c r="U2807" s="17">
        <v>-0.67753615833435177</v>
      </c>
      <c r="V2807" s="17">
        <v>-1.0554784169384388</v>
      </c>
      <c r="W2807" s="17">
        <v>-2.6856469212783338</v>
      </c>
      <c r="X2807" s="17">
        <v>-6.0781434290793745</v>
      </c>
      <c r="Y2807" s="17">
        <v>-0.1330793983762682</v>
      </c>
      <c r="Z2807" s="17">
        <v>11.504217135614947</v>
      </c>
      <c r="AA2807" s="17">
        <v>-1.0705316253011039</v>
      </c>
      <c r="AB2807" s="17">
        <v>-1.2560922656340665</v>
      </c>
      <c r="AC2807" s="17">
        <v>-9.2085759490883738</v>
      </c>
      <c r="AD2807" s="17">
        <v>-1.3783842686637566</v>
      </c>
      <c r="AE2807" s="17">
        <v>-1.2044416014303121</v>
      </c>
      <c r="AF2807" s="17">
        <v>9.3591962163730429</v>
      </c>
      <c r="AG2807" s="17">
        <v>-74.897568310239265</v>
      </c>
      <c r="AH2807" s="17">
        <v>-0.30525789390556191</v>
      </c>
      <c r="AI2807" s="17">
        <v>-0.31942744068248813</v>
      </c>
      <c r="AJ2807" s="17">
        <v>0.33333333333333298</v>
      </c>
      <c r="AK2807" s="17">
        <v>-2.7885874296503688E-2</v>
      </c>
      <c r="AL2807" s="17">
        <v>0.14137804790020103</v>
      </c>
      <c r="AM2807" s="17">
        <v>0.33333333333333298</v>
      </c>
      <c r="AN2807" s="17">
        <v>-0.30199168962693929</v>
      </c>
      <c r="AO2807" s="17">
        <v>-0.29104651320357006</v>
      </c>
      <c r="AP2807" s="17">
        <v>0.33333333333333298</v>
      </c>
      <c r="AQ2807" s="17">
        <v>-0.626709719472343</v>
      </c>
      <c r="AR2807" s="17">
        <v>2.2444243630026963</v>
      </c>
      <c r="AS2807" s="17">
        <v>-5.4767134149837329</v>
      </c>
      <c r="AT2807" s="17">
        <v>-0.33341949864189147</v>
      </c>
      <c r="AU2807" s="17">
        <v>-1.0000000000000016</v>
      </c>
      <c r="AV2807" s="17">
        <v>-1.0000000000000016</v>
      </c>
      <c r="AW2807" s="17">
        <v>-1.0000000000000016</v>
      </c>
      <c r="AX2807" s="17">
        <v>-1.0000000000000016</v>
      </c>
      <c r="AY2807" s="17">
        <v>-9.0380175233079563E-2</v>
      </c>
      <c r="AZ2807" s="17">
        <v>1.0063121528182319</v>
      </c>
      <c r="BA2807" s="17">
        <v>-0.40335181958466404</v>
      </c>
      <c r="BB2807" s="17">
        <v>0.55766166825687047</v>
      </c>
      <c r="BC2807" s="17">
        <v>-0.22541699076460167</v>
      </c>
      <c r="BD2807" s="17">
        <v>16.046382918996823</v>
      </c>
      <c r="BE2807" s="17">
        <v>-4.9307428482775153</v>
      </c>
      <c r="BF2807" s="17">
        <v>-1.0000000000000016</v>
      </c>
      <c r="BG2807" s="22">
        <v>-7.5203459178003413</v>
      </c>
    </row>
    <row r="2808" spans="1:100" x14ac:dyDescent="0.25">
      <c r="A2808">
        <v>6203</v>
      </c>
      <c r="B2808" t="s">
        <v>2479</v>
      </c>
      <c r="C2808" s="48">
        <v>2</v>
      </c>
      <c r="D2808" s="22">
        <v>1429.2477441406249</v>
      </c>
      <c r="E2808" s="17">
        <v>40.92232444207378</v>
      </c>
      <c r="F2808" s="17">
        <v>-72.175559727600401</v>
      </c>
      <c r="G2808" s="17">
        <v>-4.5698272452485977E-2</v>
      </c>
      <c r="H2808" s="17">
        <v>2.1203686212549053</v>
      </c>
      <c r="I2808" s="17">
        <v>25.206630920025667</v>
      </c>
      <c r="J2808" s="17">
        <v>4.5742814126124287</v>
      </c>
      <c r="K2808" s="17">
        <v>-1.0000000000000011</v>
      </c>
      <c r="L2808" s="17">
        <v>-1.0000000000000011</v>
      </c>
      <c r="M2808" s="17">
        <v>-1.0000000000000011</v>
      </c>
      <c r="N2808" s="17">
        <v>0.14639640834034434</v>
      </c>
      <c r="O2808" s="17">
        <v>-1.0000000000000011</v>
      </c>
      <c r="P2808" s="17">
        <v>-1.0000000000000011</v>
      </c>
      <c r="Q2808" s="17">
        <v>2.6905698070997452</v>
      </c>
      <c r="R2808" s="17">
        <v>-1.0000000000000011</v>
      </c>
      <c r="S2808" s="17">
        <v>-0.54792318765526993</v>
      </c>
      <c r="T2808" s="17">
        <v>-4.513163455677674E-2</v>
      </c>
      <c r="U2808" s="17">
        <v>-0.46108736397923239</v>
      </c>
      <c r="V2808" s="17">
        <v>-0.77186051168655212</v>
      </c>
      <c r="W2808" s="17">
        <v>-1.2484737699344803</v>
      </c>
      <c r="X2808" s="17">
        <v>-4.3074144092348847</v>
      </c>
      <c r="Y2808" s="17">
        <v>-6.8092161271074897E-2</v>
      </c>
      <c r="Z2808" s="17">
        <v>17.471035952390956</v>
      </c>
      <c r="AA2808" s="17">
        <v>-0.63108230292423007</v>
      </c>
      <c r="AB2808" s="17">
        <v>-0.62266490984483847</v>
      </c>
      <c r="AC2808" s="17">
        <v>-1.9361740679347399</v>
      </c>
      <c r="AD2808" s="17">
        <v>-0.8233044135320613</v>
      </c>
      <c r="AE2808" s="17">
        <v>-0.73959145589707664</v>
      </c>
      <c r="AF2808" s="17">
        <v>21.137281384981286</v>
      </c>
      <c r="AG2808" s="17">
        <v>-54.774113835759763</v>
      </c>
      <c r="AH2808" s="17">
        <v>-0.16603393318382875</v>
      </c>
      <c r="AI2808" s="17">
        <v>-0.15470806657329567</v>
      </c>
      <c r="AJ2808" s="17">
        <v>0.33333333333333298</v>
      </c>
      <c r="AK2808" s="17">
        <v>0.15795723100441461</v>
      </c>
      <c r="AL2808" s="17">
        <v>0.3036950413667549</v>
      </c>
      <c r="AM2808" s="17">
        <v>0.33333333333333298</v>
      </c>
      <c r="AN2808" s="17">
        <v>-0.13445513624590422</v>
      </c>
      <c r="AO2808" s="17">
        <v>-0.1079740758951554</v>
      </c>
      <c r="AP2808" s="17">
        <v>0.33333333333333298</v>
      </c>
      <c r="AQ2808" s="17">
        <v>1.4619484597850887</v>
      </c>
      <c r="AR2808" s="17">
        <v>2.2444243630026963</v>
      </c>
      <c r="AS2808" s="17">
        <v>-2.817975833721273</v>
      </c>
      <c r="AT2808" s="17">
        <v>1.5267391457408506</v>
      </c>
      <c r="AU2808" s="17">
        <v>-1.0000000000000011</v>
      </c>
      <c r="AV2808" s="17">
        <v>-1.0000000000000011</v>
      </c>
      <c r="AW2808" s="17">
        <v>-1.0000000000000011</v>
      </c>
      <c r="AX2808" s="17">
        <v>-1.0000000000000011</v>
      </c>
      <c r="AY2808" s="17">
        <v>-6.2380966493037752E-2</v>
      </c>
      <c r="AZ2808" s="17">
        <v>0.81321401374420899</v>
      </c>
      <c r="BA2808" s="17">
        <v>-0.21771940765130637</v>
      </c>
      <c r="BB2808" s="17">
        <v>0.45012434670032803</v>
      </c>
      <c r="BC2808" s="17">
        <v>-0.1224848324482293</v>
      </c>
      <c r="BD2808" s="17">
        <v>13.178957949925223</v>
      </c>
      <c r="BE2808" s="17">
        <v>-2.1606109961988</v>
      </c>
      <c r="BF2808" s="17">
        <v>-1.0000000000000011</v>
      </c>
      <c r="BG2808" s="22">
        <v>-61.099559882385165</v>
      </c>
    </row>
    <row r="2809" spans="1:100" x14ac:dyDescent="0.25">
      <c r="A2809">
        <v>6204</v>
      </c>
      <c r="B2809" t="s">
        <v>2480</v>
      </c>
      <c r="C2809" s="48">
        <v>2</v>
      </c>
      <c r="D2809" s="22">
        <v>1485.4362207031249</v>
      </c>
      <c r="E2809" s="17">
        <v>58.273678228672985</v>
      </c>
      <c r="F2809" s="17">
        <v>-44.183598917439639</v>
      </c>
      <c r="G2809" s="17">
        <v>0.14886215422683441</v>
      </c>
      <c r="H2809" s="17">
        <v>3.8950991405036137</v>
      </c>
      <c r="I2809" s="17">
        <v>38.832118189528991</v>
      </c>
      <c r="J2809" s="17">
        <v>7.9395487891758725</v>
      </c>
      <c r="K2809" s="17">
        <v>-1.0000000000000007</v>
      </c>
      <c r="L2809" s="17">
        <v>-1.0000000000000007</v>
      </c>
      <c r="M2809" s="17">
        <v>-1.0000000000000007</v>
      </c>
      <c r="N2809" s="17">
        <v>0.19488080253627449</v>
      </c>
      <c r="O2809" s="17">
        <v>-1.0000000000000007</v>
      </c>
      <c r="P2809" s="17">
        <v>-1.0000000000000007</v>
      </c>
      <c r="Q2809" s="17">
        <v>3.2114066944710724</v>
      </c>
      <c r="R2809" s="17">
        <v>-1.0000000000000007</v>
      </c>
      <c r="S2809" s="17">
        <v>0.13135424330910239</v>
      </c>
      <c r="T2809" s="17">
        <v>3.1112918307160703E-2</v>
      </c>
      <c r="U2809" s="17">
        <v>-0.23261729210636395</v>
      </c>
      <c r="V2809" s="17">
        <v>-0.47249084603242558</v>
      </c>
      <c r="W2809" s="17">
        <v>0.2685180625197745</v>
      </c>
      <c r="X2809" s="17">
        <v>-2.4383414599649513</v>
      </c>
      <c r="Y2809" s="17">
        <v>5.0438035660757552E-4</v>
      </c>
      <c r="Z2809" s="17">
        <v>23.76924393263306</v>
      </c>
      <c r="AA2809" s="17">
        <v>-0.16722655095730821</v>
      </c>
      <c r="AB2809" s="17">
        <v>4.5942156942377466E-2</v>
      </c>
      <c r="AC2809" s="17">
        <v>5.7401273197715312</v>
      </c>
      <c r="AD2809" s="17">
        <v>-0.23739616315367251</v>
      </c>
      <c r="AE2809" s="17">
        <v>-0.24892415291433956</v>
      </c>
      <c r="AF2809" s="17">
        <v>33.569505703966236</v>
      </c>
      <c r="AG2809" s="17">
        <v>-33.533029523820375</v>
      </c>
      <c r="AH2809" s="17">
        <v>-1.9077659265607144E-2</v>
      </c>
      <c r="AI2809" s="17">
        <v>1.9159602007187526E-2</v>
      </c>
      <c r="AJ2809" s="17">
        <v>0.33333333333333298</v>
      </c>
      <c r="AK2809" s="17">
        <v>0.35412181464961595</v>
      </c>
      <c r="AL2809" s="17">
        <v>0.47502690428601962</v>
      </c>
      <c r="AM2809" s="17">
        <v>0.33333333333333298</v>
      </c>
      <c r="AN2809" s="17">
        <v>4.2386173987951303E-2</v>
      </c>
      <c r="AO2809" s="17">
        <v>8.5265960550468423E-2</v>
      </c>
      <c r="AP2809" s="17">
        <v>0.33333333333333298</v>
      </c>
      <c r="AQ2809" s="17">
        <v>3.6666079301902781</v>
      </c>
      <c r="AR2809" s="17">
        <v>2.2444243630026963</v>
      </c>
      <c r="AS2809" s="17">
        <v>-1.1575511225029089E-2</v>
      </c>
      <c r="AT2809" s="17">
        <v>3.4902085216884742</v>
      </c>
      <c r="AU2809" s="17">
        <v>-1.0000000000000007</v>
      </c>
      <c r="AV2809" s="17">
        <v>-1.0000000000000007</v>
      </c>
      <c r="AW2809" s="17">
        <v>-1.0000000000000007</v>
      </c>
      <c r="AX2809" s="17">
        <v>-1.0000000000000007</v>
      </c>
      <c r="AY2809" s="17">
        <v>-3.2826719021806741E-2</v>
      </c>
      <c r="AZ2809" s="17">
        <v>0.60939146142092038</v>
      </c>
      <c r="BA2809" s="17">
        <v>-2.1777219002451109E-2</v>
      </c>
      <c r="BB2809" s="17">
        <v>0.33661454564904819</v>
      </c>
      <c r="BC2809" s="17">
        <v>-1.3835959264913184E-2</v>
      </c>
      <c r="BD2809" s="17">
        <v>10.152280020275901</v>
      </c>
      <c r="BE2809" s="17">
        <v>0.76337028642910276</v>
      </c>
      <c r="BF2809" s="17">
        <v>-1.0000000000000007</v>
      </c>
      <c r="BG2809" s="22">
        <v>48.371750470905226</v>
      </c>
    </row>
    <row r="2810" spans="1:100" x14ac:dyDescent="0.25">
      <c r="A2810">
        <v>6213</v>
      </c>
      <c r="B2810" t="s">
        <v>2481</v>
      </c>
      <c r="C2810" s="48">
        <v>2</v>
      </c>
      <c r="D2810" s="22">
        <v>1407.912333984375</v>
      </c>
      <c r="E2810" s="17">
        <v>24.607779118952202</v>
      </c>
      <c r="F2810" s="17">
        <v>-98.494895897963687</v>
      </c>
      <c r="G2810" s="17">
        <v>-0.22863298395592574</v>
      </c>
      <c r="H2810" s="17">
        <v>0.45168490650223792</v>
      </c>
      <c r="I2810" s="17">
        <v>12.395317616068375</v>
      </c>
      <c r="J2810" s="17">
        <v>1.4101013829383593</v>
      </c>
      <c r="K2810" s="17">
        <v>-1.0000000000000016</v>
      </c>
      <c r="L2810" s="17">
        <v>-1.0000000000000016</v>
      </c>
      <c r="M2810" s="17">
        <v>-1.0000000000000016</v>
      </c>
      <c r="N2810" s="17">
        <v>0.10080913853408283</v>
      </c>
      <c r="O2810" s="17">
        <v>-1.0000000000000016</v>
      </c>
      <c r="P2810" s="17">
        <v>-1.0000000000000016</v>
      </c>
      <c r="Q2810" s="17">
        <v>2.2008548771018535</v>
      </c>
      <c r="R2810" s="17">
        <v>-1.0000000000000016</v>
      </c>
      <c r="S2810" s="17">
        <v>-1.1866112445491803</v>
      </c>
      <c r="T2810" s="17">
        <v>-0.11682028943859527</v>
      </c>
      <c r="U2810" s="17">
        <v>-0.67590549220075968</v>
      </c>
      <c r="V2810" s="17">
        <v>-1.0533417170582084</v>
      </c>
      <c r="W2810" s="17">
        <v>-2.6748196510549702</v>
      </c>
      <c r="X2810" s="17">
        <v>-6.0648032399920115</v>
      </c>
      <c r="Y2810" s="17">
        <v>-0.13258980227119913</v>
      </c>
      <c r="Z2810" s="17">
        <v>11.549169519844146</v>
      </c>
      <c r="AA2810" s="17">
        <v>-1.0672209340608731</v>
      </c>
      <c r="AB2810" s="17">
        <v>-1.2513201968394414</v>
      </c>
      <c r="AC2810" s="17">
        <v>-9.153787658431451</v>
      </c>
      <c r="AD2810" s="17">
        <v>-1.3742024485529112</v>
      </c>
      <c r="AE2810" s="17">
        <v>-1.2009395473219726</v>
      </c>
      <c r="AF2810" s="17">
        <v>9.44792909502101</v>
      </c>
      <c r="AG2810" s="17">
        <v>-74.745963697239759</v>
      </c>
      <c r="AH2810" s="17">
        <v>-0.3042090185888392</v>
      </c>
      <c r="AI2810" s="17">
        <v>-0.31818648988067572</v>
      </c>
      <c r="AJ2810" s="17">
        <v>0.33333333333333298</v>
      </c>
      <c r="AK2810" s="17">
        <v>-2.648578306994509E-2</v>
      </c>
      <c r="AL2810" s="17">
        <v>0.14260089982201918</v>
      </c>
      <c r="AM2810" s="17">
        <v>0.33333333333333298</v>
      </c>
      <c r="AN2810" s="17">
        <v>-0.30072951496548567</v>
      </c>
      <c r="AO2810" s="17">
        <v>-0.28966729543336983</v>
      </c>
      <c r="AP2810" s="17">
        <v>0.33333333333333298</v>
      </c>
      <c r="AQ2810" s="17">
        <v>-0.61097433888169217</v>
      </c>
      <c r="AR2810" s="17">
        <v>2.2444243630026963</v>
      </c>
      <c r="AS2810" s="17">
        <v>-5.4566832117904536</v>
      </c>
      <c r="AT2810" s="17">
        <v>-0.31940557117446922</v>
      </c>
      <c r="AU2810" s="17">
        <v>-1.0000000000000016</v>
      </c>
      <c r="AV2810" s="17">
        <v>-1.0000000000000016</v>
      </c>
      <c r="AW2810" s="17">
        <v>-1.0000000000000016</v>
      </c>
      <c r="AX2810" s="17">
        <v>-1.0000000000000016</v>
      </c>
      <c r="AY2810" s="17">
        <v>-9.0169236837253461E-2</v>
      </c>
      <c r="AZ2810" s="17">
        <v>1.0048574041476015</v>
      </c>
      <c r="BA2810" s="17">
        <v>-0.40195331566442438</v>
      </c>
      <c r="BB2810" s="17">
        <v>0.55685151143025502</v>
      </c>
      <c r="BC2810" s="17">
        <v>-0.22464152798078649</v>
      </c>
      <c r="BD2810" s="17">
        <v>16.024780521988269</v>
      </c>
      <c r="BE2810" s="17">
        <v>-4.9098734310547103</v>
      </c>
      <c r="BF2810" s="17">
        <v>-1.0000000000000016</v>
      </c>
      <c r="BG2810" s="22">
        <v>-101.0878007714748</v>
      </c>
    </row>
    <row r="2811" spans="1:100" x14ac:dyDescent="0.25">
      <c r="A2811">
        <v>6214</v>
      </c>
      <c r="B2811" t="s">
        <v>2482</v>
      </c>
      <c r="C2811" s="48">
        <v>2</v>
      </c>
      <c r="D2811" s="22">
        <v>1451.046142578125</v>
      </c>
      <c r="E2811" s="17">
        <v>52.43329330976232</v>
      </c>
      <c r="F2811" s="17">
        <v>-53.605562631456188</v>
      </c>
      <c r="G2811" s="17">
        <v>8.3374020230493451E-2</v>
      </c>
      <c r="H2811" s="17">
        <v>3.2977331085945747</v>
      </c>
      <c r="I2811" s="17">
        <v>34.245842597414892</v>
      </c>
      <c r="J2811" s="17">
        <v>6.8068154545952169</v>
      </c>
      <c r="K2811" s="17">
        <v>-1.0000000000000009</v>
      </c>
      <c r="L2811" s="17">
        <v>-1.0000000000000009</v>
      </c>
      <c r="M2811" s="17">
        <v>-1.0000000000000009</v>
      </c>
      <c r="N2811" s="17">
        <v>0.17856118113110631</v>
      </c>
      <c r="O2811" s="17">
        <v>-1.0000000000000009</v>
      </c>
      <c r="P2811" s="17">
        <v>-1.0000000000000009</v>
      </c>
      <c r="Q2811" s="17">
        <v>3.0360954225307135</v>
      </c>
      <c r="R2811" s="17">
        <v>-1.0000000000000009</v>
      </c>
      <c r="S2811" s="17">
        <v>-9.7287378108627198E-2</v>
      </c>
      <c r="T2811" s="17">
        <v>5.4493567100512286E-3</v>
      </c>
      <c r="U2811" s="17">
        <v>-0.30951925483501769</v>
      </c>
      <c r="V2811" s="17">
        <v>-0.57325728201023607</v>
      </c>
      <c r="W2811" s="17">
        <v>-0.24209432711515388</v>
      </c>
      <c r="X2811" s="17">
        <v>-3.0674627146817284</v>
      </c>
      <c r="Y2811" s="17">
        <v>-2.2584896257713954E-2</v>
      </c>
      <c r="Z2811" s="17">
        <v>21.649296442865563</v>
      </c>
      <c r="AA2811" s="17">
        <v>-0.32335823795166052</v>
      </c>
      <c r="AB2811" s="17">
        <v>-0.17910786956085722</v>
      </c>
      <c r="AC2811" s="17">
        <v>3.1563200036877692</v>
      </c>
      <c r="AD2811" s="17">
        <v>-0.43461015299336458</v>
      </c>
      <c r="AE2811" s="17">
        <v>-0.41408048318040647</v>
      </c>
      <c r="AF2811" s="17">
        <v>29.384876866694096</v>
      </c>
      <c r="AG2811" s="17">
        <v>-40.682679631961889</v>
      </c>
      <c r="AH2811" s="17">
        <v>-6.8542457026468551E-2</v>
      </c>
      <c r="AI2811" s="17">
        <v>-3.9363445932038221E-2</v>
      </c>
      <c r="AJ2811" s="17">
        <v>0.33333333333333298</v>
      </c>
      <c r="AK2811" s="17">
        <v>0.2880937288854577</v>
      </c>
      <c r="AL2811" s="17">
        <v>0.41735739672889977</v>
      </c>
      <c r="AM2811" s="17">
        <v>0.33333333333333298</v>
      </c>
      <c r="AN2811" s="17">
        <v>-1.713778789033632E-2</v>
      </c>
      <c r="AO2811" s="17">
        <v>2.0222263760745485E-2</v>
      </c>
      <c r="AP2811" s="17">
        <v>0.33333333333333298</v>
      </c>
      <c r="AQ2811" s="17">
        <v>2.9245298145199907</v>
      </c>
      <c r="AR2811" s="17">
        <v>2.2444243630026963</v>
      </c>
      <c r="AS2811" s="17">
        <v>-0.95619679677519542</v>
      </c>
      <c r="AT2811" s="17">
        <v>2.8293138691407314</v>
      </c>
      <c r="AU2811" s="17">
        <v>-1.0000000000000009</v>
      </c>
      <c r="AV2811" s="17">
        <v>-1.0000000000000009</v>
      </c>
      <c r="AW2811" s="17">
        <v>-1.0000000000000009</v>
      </c>
      <c r="AX2811" s="17">
        <v>-1.0000000000000009</v>
      </c>
      <c r="AY2811" s="17">
        <v>-4.2774541153935711E-2</v>
      </c>
      <c r="AZ2811" s="17">
        <v>0.67799718379643825</v>
      </c>
      <c r="BA2811" s="17">
        <v>-8.7730447646025278E-2</v>
      </c>
      <c r="BB2811" s="17">
        <v>0.37482141632679594</v>
      </c>
      <c r="BC2811" s="17">
        <v>-5.0406664248552724E-2</v>
      </c>
      <c r="BD2811" s="17">
        <v>11.171045723063653</v>
      </c>
      <c r="BE2811" s="17">
        <v>-0.22082820299517092</v>
      </c>
      <c r="BF2811" s="17">
        <v>-1.0000000000000009</v>
      </c>
      <c r="BG2811" s="22">
        <v>176.36947080831692</v>
      </c>
    </row>
    <row r="2812" spans="1:100" x14ac:dyDescent="0.25">
      <c r="A2812">
        <v>6215</v>
      </c>
      <c r="B2812" t="s">
        <v>2483</v>
      </c>
      <c r="C2812" s="48">
        <v>2</v>
      </c>
      <c r="D2812" s="22">
        <v>1413.5345410156249</v>
      </c>
      <c r="E2812" s="17">
        <v>15.039632477487004</v>
      </c>
      <c r="F2812" s="17">
        <v>-113.93064743111591</v>
      </c>
      <c r="G2812" s="17">
        <v>-0.33592044497994772</v>
      </c>
      <c r="H2812" s="17">
        <v>-0.52696391053531322</v>
      </c>
      <c r="I2812" s="17">
        <v>4.8817447929084281</v>
      </c>
      <c r="J2812" s="17">
        <v>-0.44562538874248681</v>
      </c>
      <c r="K2812" s="17">
        <v>-1.0000000000000018</v>
      </c>
      <c r="L2812" s="17">
        <v>-1.0000000000000018</v>
      </c>
      <c r="M2812" s="17">
        <v>-1.0000000000000018</v>
      </c>
      <c r="N2812" s="17">
        <v>7.407313861184342E-2</v>
      </c>
      <c r="O2812" s="17">
        <v>-1.0000000000000018</v>
      </c>
      <c r="P2812" s="17">
        <v>-1.0000000000000018</v>
      </c>
      <c r="Q2812" s="17">
        <v>1.9136471020807497</v>
      </c>
      <c r="R2812" s="17">
        <v>-1.0000000000000018</v>
      </c>
      <c r="S2812" s="17">
        <v>-1.5611887068982282</v>
      </c>
      <c r="T2812" s="17">
        <v>-0.15886421704143869</v>
      </c>
      <c r="U2812" s="17">
        <v>-0.80189192402338882</v>
      </c>
      <c r="V2812" s="17">
        <v>-1.2184246780890264</v>
      </c>
      <c r="W2812" s="17">
        <v>-3.5113422927659226</v>
      </c>
      <c r="X2812" s="17">
        <v>-7.095475790512098</v>
      </c>
      <c r="Y2812" s="17">
        <v>-0.17041634753465543</v>
      </c>
      <c r="Z2812" s="17">
        <v>8.076116161901286</v>
      </c>
      <c r="AA2812" s="17">
        <v>-1.3230073072679234</v>
      </c>
      <c r="AB2812" s="17">
        <v>-1.6200136451558946</v>
      </c>
      <c r="AC2812" s="17">
        <v>-13.386770182157164</v>
      </c>
      <c r="AD2812" s="17">
        <v>-1.6972928613825085</v>
      </c>
      <c r="AE2812" s="17">
        <v>-1.4715107525922462</v>
      </c>
      <c r="AF2812" s="17">
        <v>2.5923634240871465</v>
      </c>
      <c r="AG2812" s="17">
        <v>-86.459044533463995</v>
      </c>
      <c r="AH2812" s="17">
        <v>-0.38524587577163893</v>
      </c>
      <c r="AI2812" s="17">
        <v>-0.41406323642436954</v>
      </c>
      <c r="AJ2812" s="17">
        <v>0.33333333333333298</v>
      </c>
      <c r="AK2812" s="17">
        <v>-0.1346578326554273</v>
      </c>
      <c r="AL2812" s="17">
        <v>4.8122485691991734E-2</v>
      </c>
      <c r="AM2812" s="17">
        <v>0.33333333333333298</v>
      </c>
      <c r="AN2812" s="17">
        <v>-0.39824603208550252</v>
      </c>
      <c r="AO2812" s="17">
        <v>-0.39622664685076697</v>
      </c>
      <c r="AP2812" s="17">
        <v>0.33333333333333298</v>
      </c>
      <c r="AQ2812" s="17">
        <v>-1.8267010981172502</v>
      </c>
      <c r="AR2812" s="17">
        <v>2.2444243630026963</v>
      </c>
      <c r="AS2812" s="17">
        <v>-7.0042310371963108</v>
      </c>
      <c r="AT2812" s="17">
        <v>-1.4021316308322707</v>
      </c>
      <c r="AU2812" s="17">
        <v>-1.0000000000000018</v>
      </c>
      <c r="AV2812" s="17">
        <v>-1.0000000000000018</v>
      </c>
      <c r="AW2812" s="17">
        <v>-1.0000000000000018</v>
      </c>
      <c r="AX2812" s="17">
        <v>-1.0000000000000018</v>
      </c>
      <c r="AY2812" s="17">
        <v>-0.10646648817341643</v>
      </c>
      <c r="AZ2812" s="17">
        <v>1.1172523269560526</v>
      </c>
      <c r="BA2812" s="17">
        <v>-0.51000272882836062</v>
      </c>
      <c r="BB2812" s="17">
        <v>0.61944480732287799</v>
      </c>
      <c r="BC2812" s="17">
        <v>-0.2845543373115953</v>
      </c>
      <c r="BD2812" s="17">
        <v>17.693797166080746</v>
      </c>
      <c r="BE2812" s="17">
        <v>-6.5222595326331687</v>
      </c>
      <c r="BF2812" s="17">
        <v>-1.0000000000000018</v>
      </c>
      <c r="BG2812" s="22">
        <v>-68.694455326136904</v>
      </c>
    </row>
    <row r="2813" spans="1:100" x14ac:dyDescent="0.25">
      <c r="A2813">
        <v>6217</v>
      </c>
      <c r="B2813" t="s">
        <v>2484</v>
      </c>
      <c r="C2813" s="48">
        <v>2</v>
      </c>
      <c r="D2813" s="22">
        <v>1456.8201757812501</v>
      </c>
      <c r="E2813" s="17">
        <v>96.758744330208529</v>
      </c>
      <c r="F2813" s="17">
        <v>17.902188470667689</v>
      </c>
      <c r="G2813" s="17">
        <v>0.58039452764195554</v>
      </c>
      <c r="H2813" s="17">
        <v>7.8314272325772691</v>
      </c>
      <c r="I2813" s="17">
        <v>69.053263160790777</v>
      </c>
      <c r="J2813" s="17">
        <v>15.403665942755577</v>
      </c>
      <c r="K2813" s="17">
        <v>-0.99999999999999978</v>
      </c>
      <c r="L2813" s="17">
        <v>-0.99999999999999978</v>
      </c>
      <c r="M2813" s="17">
        <v>-0.99999999999999978</v>
      </c>
      <c r="N2813" s="17">
        <v>0.30241852774618694</v>
      </c>
      <c r="O2813" s="17">
        <v>-0.99999999999999978</v>
      </c>
      <c r="P2813" s="17">
        <v>-0.99999999999999978</v>
      </c>
      <c r="Q2813" s="17">
        <v>4.366615808706543</v>
      </c>
      <c r="R2813" s="17">
        <v>-0.99999999999999978</v>
      </c>
      <c r="S2813" s="17">
        <v>1.637982322792741</v>
      </c>
      <c r="T2813" s="17">
        <v>0.20022229691465895</v>
      </c>
      <c r="U2813" s="17">
        <v>0.27412621196769155</v>
      </c>
      <c r="V2813" s="17">
        <v>0.19150699028578444</v>
      </c>
      <c r="W2813" s="17">
        <v>3.6331852617201466</v>
      </c>
      <c r="X2813" s="17">
        <v>1.7072368554745845</v>
      </c>
      <c r="Y2813" s="17">
        <v>0.15265057432776474</v>
      </c>
      <c r="Z2813" s="17">
        <v>37.738583352594425</v>
      </c>
      <c r="AA2813" s="17">
        <v>0.86159918192651741</v>
      </c>
      <c r="AB2813" s="17">
        <v>1.5289035141785299</v>
      </c>
      <c r="AC2813" s="17">
        <v>22.76605912627679</v>
      </c>
      <c r="AD2813" s="17">
        <v>1.0621403469405513</v>
      </c>
      <c r="AE2813" s="17">
        <v>0.83936923452939971</v>
      </c>
      <c r="AF2813" s="17">
        <v>61.144009721904808</v>
      </c>
      <c r="AG2813" s="17">
        <v>13.579405843881068</v>
      </c>
      <c r="AH2813" s="17">
        <v>0.30686935243938562</v>
      </c>
      <c r="AI2813" s="17">
        <v>0.40479572011847881</v>
      </c>
      <c r="AJ2813" s="17">
        <v>0.33333333333333298</v>
      </c>
      <c r="AK2813" s="17">
        <v>0.78921218634132395</v>
      </c>
      <c r="AL2813" s="17">
        <v>0.85503864001810936</v>
      </c>
      <c r="AM2813" s="17">
        <v>0.33333333333333298</v>
      </c>
      <c r="AN2813" s="17">
        <v>0.43461778873885915</v>
      </c>
      <c r="AO2813" s="17">
        <v>0.51386972643164164</v>
      </c>
      <c r="AP2813" s="17">
        <v>0.33333333333333298</v>
      </c>
      <c r="AQ2813" s="17">
        <v>8.5565125735644845</v>
      </c>
      <c r="AR2813" s="17">
        <v>2.2444243630026963</v>
      </c>
      <c r="AS2813" s="17">
        <v>6.2129821369541336</v>
      </c>
      <c r="AT2813" s="17">
        <v>7.8451568243416547</v>
      </c>
      <c r="AU2813" s="17">
        <v>-0.99999999999999978</v>
      </c>
      <c r="AV2813" s="17">
        <v>-0.99999999999999978</v>
      </c>
      <c r="AW2813" s="17">
        <v>-0.99999999999999978</v>
      </c>
      <c r="AX2813" s="17">
        <v>-0.99999999999999978</v>
      </c>
      <c r="AY2813" s="17">
        <v>3.2724198877746427E-2</v>
      </c>
      <c r="AZ2813" s="17">
        <v>0.15731581962266328</v>
      </c>
      <c r="BA2813" s="17">
        <v>0.41281988361986344</v>
      </c>
      <c r="BB2813" s="17">
        <v>8.4851354698237236E-2</v>
      </c>
      <c r="BC2813" s="17">
        <v>0.2271457599567086</v>
      </c>
      <c r="BD2813" s="17">
        <v>3.4391496430615183</v>
      </c>
      <c r="BE2813" s="17">
        <v>7.248720900886422</v>
      </c>
      <c r="BF2813" s="17">
        <v>-0.99999999999999978</v>
      </c>
      <c r="BG2813" s="22">
        <v>14.582963812999878</v>
      </c>
    </row>
    <row r="2814" spans="1:100" x14ac:dyDescent="0.25">
      <c r="A2814">
        <v>6218</v>
      </c>
      <c r="B2814" t="s">
        <v>3130</v>
      </c>
      <c r="C2814" s="48">
        <v>3</v>
      </c>
      <c r="D2814" s="22">
        <v>1366.7804295956084</v>
      </c>
      <c r="E2814" s="47">
        <v>45.183591116438365</v>
      </c>
      <c r="F2814" s="47">
        <v>-61.590575716294047</v>
      </c>
      <c r="G2814" s="47">
        <v>6.1956230211836223E-2</v>
      </c>
      <c r="H2814" s="47">
        <v>4.9604588150667919</v>
      </c>
      <c r="I2814" s="47">
        <v>28.449096102131904</v>
      </c>
      <c r="J2814" s="47">
        <v>2.121514656345477</v>
      </c>
      <c r="K2814" s="47">
        <v>-1.0000000000000013</v>
      </c>
      <c r="L2814" s="47">
        <v>-1.0000000000000013</v>
      </c>
      <c r="M2814" s="47">
        <v>-1.0000000000000013</v>
      </c>
      <c r="N2814" s="47">
        <v>0.54957832790126859</v>
      </c>
      <c r="O2814" s="47">
        <v>-1.0000000000000013</v>
      </c>
      <c r="P2814" s="47">
        <v>-1.0000000000000013</v>
      </c>
      <c r="Q2814" s="47">
        <v>5.2126171396214387</v>
      </c>
      <c r="R2814" s="47">
        <v>-1.0000000000000013</v>
      </c>
      <c r="S2814" s="47">
        <v>-0.12165368969190235</v>
      </c>
      <c r="T2814" s="47">
        <v>-4.0944584752912808E-2</v>
      </c>
      <c r="U2814" s="47">
        <v>-4.4254725854208279E-3</v>
      </c>
      <c r="V2814" s="47">
        <v>2.6527515812235496E-2</v>
      </c>
      <c r="W2814" s="47">
        <v>-0.25215832455464654</v>
      </c>
      <c r="X2814" s="47">
        <v>0.81001090344274385</v>
      </c>
      <c r="Y2814" s="47">
        <v>-0.11236789179734047</v>
      </c>
      <c r="Z2814" s="47">
        <v>11.021077882249793</v>
      </c>
      <c r="AA2814" s="47">
        <v>-0.26028484225866755</v>
      </c>
      <c r="AB2814" s="47">
        <v>1.2162257161363697</v>
      </c>
      <c r="AC2814" s="47">
        <v>9.2933007055489405</v>
      </c>
      <c r="AD2814" s="47">
        <v>1.9203525127421424</v>
      </c>
      <c r="AE2814" s="47">
        <v>-0.23217510088411461</v>
      </c>
      <c r="AF2814" s="47">
        <v>21.298429203050965</v>
      </c>
      <c r="AG2814" s="47">
        <v>-36.214272764467488</v>
      </c>
      <c r="AH2814" s="47">
        <v>0.7400642751479426</v>
      </c>
      <c r="AI2814" s="47">
        <v>1.0354570387274942</v>
      </c>
      <c r="AJ2814" s="47">
        <v>0.33333333333333298</v>
      </c>
      <c r="AK2814" s="47">
        <v>0.1383247666939123</v>
      </c>
      <c r="AL2814" s="47">
        <v>0.43176866630264915</v>
      </c>
      <c r="AM2814" s="47">
        <v>0.33333333333333298</v>
      </c>
      <c r="AN2814" s="47">
        <v>-7.3528127319571659E-2</v>
      </c>
      <c r="AO2814" s="47">
        <v>-3.7092325213959061E-2</v>
      </c>
      <c r="AP2814" s="47">
        <v>0.33333333333333298</v>
      </c>
      <c r="AQ2814" s="47">
        <v>7.150666899080921</v>
      </c>
      <c r="AR2814" s="47">
        <v>2.7413020677419935</v>
      </c>
      <c r="AS2814" s="47">
        <v>-2.003035078335639</v>
      </c>
      <c r="AT2814" s="47">
        <v>1.3832476669391229</v>
      </c>
      <c r="AU2814" s="47">
        <v>-1.0000000000000013</v>
      </c>
      <c r="AV2814" s="47">
        <v>-1.0000000000000013</v>
      </c>
      <c r="AW2814" s="47">
        <v>-1.0000000000000013</v>
      </c>
      <c r="AX2814" s="47">
        <v>-1.0000000000000013</v>
      </c>
      <c r="AY2814" s="47">
        <v>-7.0651479976768681E-3</v>
      </c>
      <c r="AZ2814" s="47">
        <v>6.2823658410114544E-2</v>
      </c>
      <c r="BA2814" s="47">
        <v>0.71996052674554567</v>
      </c>
      <c r="BB2814" s="47">
        <v>1.332794057569952</v>
      </c>
      <c r="BC2814" s="47">
        <v>0.2417649637029336</v>
      </c>
      <c r="BD2814" s="47">
        <v>33.633969731299381</v>
      </c>
      <c r="BE2814" s="47">
        <v>9.6439267263010695</v>
      </c>
      <c r="BF2814" s="47">
        <v>-1.0000000000000013</v>
      </c>
      <c r="CU2814" t="e">
        <v>#N/A</v>
      </c>
      <c r="CV2814" t="e">
        <v>#N/A</v>
      </c>
    </row>
    <row r="2815" spans="1:100" x14ac:dyDescent="0.25">
      <c r="A2815">
        <v>6219</v>
      </c>
      <c r="B2815" t="s">
        <v>2485</v>
      </c>
      <c r="C2815" s="48">
        <v>2</v>
      </c>
      <c r="D2815" s="22">
        <v>1484.8087304687499</v>
      </c>
      <c r="E2815" s="17">
        <v>73.073723235453897</v>
      </c>
      <c r="F2815" s="17">
        <v>-20.307520721259635</v>
      </c>
      <c r="G2815" s="17">
        <v>0.31481480015906915</v>
      </c>
      <c r="H2815" s="17">
        <v>5.4088767905261932</v>
      </c>
      <c r="I2815" s="17">
        <v>50.454140730716176</v>
      </c>
      <c r="J2815" s="17">
        <v>10.809993899427543</v>
      </c>
      <c r="K2815" s="17">
        <v>-1.0000000000000002</v>
      </c>
      <c r="L2815" s="17">
        <v>-1.0000000000000002</v>
      </c>
      <c r="M2815" s="17">
        <v>-1.0000000000000002</v>
      </c>
      <c r="N2815" s="17">
        <v>0.23623614719995534</v>
      </c>
      <c r="O2815" s="17">
        <v>-1.0000000000000002</v>
      </c>
      <c r="P2815" s="17">
        <v>-1.0000000000000002</v>
      </c>
      <c r="Q2815" s="17">
        <v>3.6556607549375637</v>
      </c>
      <c r="R2815" s="17">
        <v>-1.0000000000000002</v>
      </c>
      <c r="S2815" s="17">
        <v>0.7107520628687275</v>
      </c>
      <c r="T2815" s="17">
        <v>9.6146622753880223E-2</v>
      </c>
      <c r="U2815" s="17">
        <v>-3.7741008214762561E-2</v>
      </c>
      <c r="V2815" s="17">
        <v>-0.21713990455326962</v>
      </c>
      <c r="W2815" s="17">
        <v>1.5624544130414144</v>
      </c>
      <c r="X2815" s="17">
        <v>-0.84409330443970776</v>
      </c>
      <c r="Y2815" s="17">
        <v>5.9014622029122187E-2</v>
      </c>
      <c r="Z2815" s="17">
        <v>29.141375854791246</v>
      </c>
      <c r="AA2815" s="17">
        <v>0.2284247676773617</v>
      </c>
      <c r="AB2815" s="17">
        <v>0.61623856159208246</v>
      </c>
      <c r="AC2815" s="17">
        <v>12.287720517451042</v>
      </c>
      <c r="AD2815" s="17">
        <v>0.26236129566441446</v>
      </c>
      <c r="AE2815" s="17">
        <v>0.16959639924619674</v>
      </c>
      <c r="AF2815" s="17">
        <v>44.173720321356967</v>
      </c>
      <c r="AG2815" s="17">
        <v>-15.415192283228571</v>
      </c>
      <c r="AH2815" s="17">
        <v>0.10627045447628816</v>
      </c>
      <c r="AI2815" s="17">
        <v>0.16746211210888293</v>
      </c>
      <c r="AJ2815" s="17">
        <v>0.33333333333333298</v>
      </c>
      <c r="AK2815" s="17">
        <v>0.52144274547679159</v>
      </c>
      <c r="AL2815" s="17">
        <v>0.62116646858094637</v>
      </c>
      <c r="AM2815" s="17">
        <v>0.33333333333333298</v>
      </c>
      <c r="AN2815" s="17">
        <v>0.19322508734931271</v>
      </c>
      <c r="AO2815" s="17">
        <v>0.25009236382028255</v>
      </c>
      <c r="AP2815" s="17">
        <v>0.33333333333333298</v>
      </c>
      <c r="AQ2815" s="17">
        <v>5.547098627799282</v>
      </c>
      <c r="AR2815" s="17">
        <v>2.2444243630026963</v>
      </c>
      <c r="AS2815" s="17">
        <v>2.3821772524392699</v>
      </c>
      <c r="AT2815" s="17">
        <v>5.1649732398111627</v>
      </c>
      <c r="AU2815" s="17">
        <v>-1.0000000000000002</v>
      </c>
      <c r="AV2815" s="17">
        <v>-1.0000000000000002</v>
      </c>
      <c r="AW2815" s="17">
        <v>-1.0000000000000002</v>
      </c>
      <c r="AX2815" s="17">
        <v>-1.0000000000000002</v>
      </c>
      <c r="AY2815" s="17">
        <v>-7.6180697086000709E-3</v>
      </c>
      <c r="AZ2815" s="17">
        <v>0.43553857450028155</v>
      </c>
      <c r="BA2815" s="17">
        <v>0.14535401734925671</v>
      </c>
      <c r="BB2815" s="17">
        <v>0.23979500148373084</v>
      </c>
      <c r="BC2815" s="17">
        <v>7.8837398262440489E-2</v>
      </c>
      <c r="BD2815" s="17">
        <v>7.5706388336131933</v>
      </c>
      <c r="BE2815" s="17">
        <v>3.2574151381512833</v>
      </c>
      <c r="BF2815" s="17">
        <v>-1.0000000000000002</v>
      </c>
      <c r="BG2815" s="22">
        <v>49.544113513864659</v>
      </c>
    </row>
    <row r="2816" spans="1:100" x14ac:dyDescent="0.25">
      <c r="A2816">
        <v>6220</v>
      </c>
      <c r="B2816" t="s">
        <v>2486</v>
      </c>
      <c r="C2816" s="48">
        <v>2</v>
      </c>
      <c r="D2816" s="22">
        <v>1463.552939453125</v>
      </c>
      <c r="E2816" s="17">
        <v>45.213043692454484</v>
      </c>
      <c r="F2816" s="17">
        <v>-65.253584267863133</v>
      </c>
      <c r="G2816" s="17">
        <v>2.4134874932987271E-3</v>
      </c>
      <c r="H2816" s="17">
        <v>2.5592318071960332</v>
      </c>
      <c r="I2816" s="17">
        <v>28.576001474168095</v>
      </c>
      <c r="J2816" s="17">
        <v>5.4064595638325805</v>
      </c>
      <c r="K2816" s="17">
        <v>-1.0000000000000011</v>
      </c>
      <c r="L2816" s="17">
        <v>-1.0000000000000011</v>
      </c>
      <c r="M2816" s="17">
        <v>-1.0000000000000011</v>
      </c>
      <c r="N2816" s="17">
        <v>0.15838584305985259</v>
      </c>
      <c r="O2816" s="17">
        <v>-1.0000000000000011</v>
      </c>
      <c r="P2816" s="17">
        <v>-1.0000000000000011</v>
      </c>
      <c r="Q2816" s="17">
        <v>2.8193646484958368</v>
      </c>
      <c r="R2816" s="17">
        <v>-1.0000000000000011</v>
      </c>
      <c r="S2816" s="17">
        <v>-0.3799484702220417</v>
      </c>
      <c r="T2816" s="17">
        <v>-2.6277545433043642E-2</v>
      </c>
      <c r="U2816" s="17">
        <v>-0.40459027749380289</v>
      </c>
      <c r="V2816" s="17">
        <v>-0.69783106112032323</v>
      </c>
      <c r="W2816" s="17">
        <v>-0.87334534259477703</v>
      </c>
      <c r="X2816" s="17">
        <v>-3.8452218113298096</v>
      </c>
      <c r="Y2816" s="17">
        <v>-5.1129306078833148E-2</v>
      </c>
      <c r="Z2816" s="17">
        <v>19.028484584704429</v>
      </c>
      <c r="AA2816" s="17">
        <v>-0.51637800786793231</v>
      </c>
      <c r="AB2816" s="17">
        <v>-0.45732880710107948</v>
      </c>
      <c r="AC2816" s="17">
        <v>-3.7944423087481027E-2</v>
      </c>
      <c r="AD2816" s="17">
        <v>-0.67841843865227913</v>
      </c>
      <c r="AE2816" s="17">
        <v>-0.61825708231831955</v>
      </c>
      <c r="AF2816" s="17">
        <v>24.211576616729587</v>
      </c>
      <c r="AG2816" s="17">
        <v>-49.521524874857661</v>
      </c>
      <c r="AH2816" s="17">
        <v>-0.12969393797537898</v>
      </c>
      <c r="AI2816" s="17">
        <v>-0.11171330306537536</v>
      </c>
      <c r="AJ2816" s="17">
        <v>0.33333333333333298</v>
      </c>
      <c r="AK2816" s="17">
        <v>0.20646567395596299</v>
      </c>
      <c r="AL2816" s="17">
        <v>0.34606273967275319</v>
      </c>
      <c r="AM2816" s="17">
        <v>0.33333333333333298</v>
      </c>
      <c r="AN2816" s="17">
        <v>-9.0725037521909191E-2</v>
      </c>
      <c r="AO2816" s="17">
        <v>-6.0188827866735517E-2</v>
      </c>
      <c r="AP2816" s="17">
        <v>0.33333333333333298</v>
      </c>
      <c r="AQ2816" s="17">
        <v>2.0071263719262999</v>
      </c>
      <c r="AR2816" s="17">
        <v>2.2444243630026963</v>
      </c>
      <c r="AS2816" s="17">
        <v>-2.1239967911575093</v>
      </c>
      <c r="AT2816" s="17">
        <v>2.0122745081411031</v>
      </c>
      <c r="AU2816" s="17">
        <v>-1.0000000000000011</v>
      </c>
      <c r="AV2816" s="17">
        <v>-1.0000000000000011</v>
      </c>
      <c r="AW2816" s="17">
        <v>-1.0000000000000011</v>
      </c>
      <c r="AX2816" s="17">
        <v>-1.0000000000000011</v>
      </c>
      <c r="AY2816" s="17">
        <v>-5.5072661901077728E-2</v>
      </c>
      <c r="AZ2816" s="17">
        <v>0.76281187454106003</v>
      </c>
      <c r="BA2816" s="17">
        <v>-0.16926595951478779</v>
      </c>
      <c r="BB2816" s="17">
        <v>0.42205514273690242</v>
      </c>
      <c r="BC2816" s="17">
        <v>-9.5617660155317613E-2</v>
      </c>
      <c r="BD2816" s="17">
        <v>12.430507689664921</v>
      </c>
      <c r="BE2816" s="17">
        <v>-1.4375560155082505</v>
      </c>
      <c r="BF2816" s="17">
        <v>-1.0000000000000011</v>
      </c>
      <c r="BG2816" s="22">
        <v>85.287031787077339</v>
      </c>
    </row>
    <row r="2817" spans="1:100" x14ac:dyDescent="0.25">
      <c r="A2817">
        <v>6222</v>
      </c>
      <c r="B2817" t="s">
        <v>3131</v>
      </c>
      <c r="C2817" s="48">
        <v>3</v>
      </c>
      <c r="D2817" s="22">
        <v>1338.8621447697735</v>
      </c>
      <c r="E2817" s="17">
        <v>2.7374989571659256</v>
      </c>
      <c r="F2817" s="17">
        <v>-158.21654436910856</v>
      </c>
      <c r="G2817" s="17">
        <v>-0.33252858786986217</v>
      </c>
      <c r="H2817" s="17">
        <v>7.2454507406014397</v>
      </c>
      <c r="I2817" s="17">
        <v>-5.0195994738486585</v>
      </c>
      <c r="J2817" s="17">
        <v>3.2364346374384536</v>
      </c>
      <c r="K2817" s="17">
        <v>-1.0000000000000002</v>
      </c>
      <c r="L2817" s="17">
        <v>-1.0000000000000002</v>
      </c>
      <c r="M2817" s="17">
        <v>-1.0000000000000002</v>
      </c>
      <c r="N2817" s="17">
        <v>0.20758564037619437</v>
      </c>
      <c r="O2817" s="17">
        <v>-1.0000000000000002</v>
      </c>
      <c r="P2817" s="17">
        <v>-1.0000000000000002</v>
      </c>
      <c r="Q2817" s="17">
        <v>3.7873987237967199</v>
      </c>
      <c r="R2817" s="17">
        <v>-1.0000000000000002</v>
      </c>
      <c r="S2817" s="17">
        <v>1.3013129816114855</v>
      </c>
      <c r="T2817" s="17">
        <v>0.20200472509116518</v>
      </c>
      <c r="U2817" s="17">
        <v>0.42771302679087486</v>
      </c>
      <c r="V2817" s="17">
        <v>0.23512190055568</v>
      </c>
      <c r="W2817" s="17">
        <v>3.4580520168047246</v>
      </c>
      <c r="X2817" s="17">
        <v>-4.0772983604081299</v>
      </c>
      <c r="Y2817" s="17">
        <v>0.166727173906973</v>
      </c>
      <c r="Z2817" s="17">
        <v>12.205872095699217</v>
      </c>
      <c r="AA2817" s="17">
        <v>-9.7931459695870637E-2</v>
      </c>
      <c r="AB2817" s="17">
        <v>-2.369645621802678</v>
      </c>
      <c r="AC2817" s="17">
        <v>-10.474509484927561</v>
      </c>
      <c r="AD2817" s="17">
        <v>-0.66620199222848819</v>
      </c>
      <c r="AE2817" s="17">
        <v>-1.1363632100691794</v>
      </c>
      <c r="AF2817" s="17">
        <v>-1.7746462211002094</v>
      </c>
      <c r="AG2817" s="17">
        <v>-111.41194998649918</v>
      </c>
      <c r="AH2817" s="17">
        <v>-5.203392381548564E-2</v>
      </c>
      <c r="AI2817" s="17">
        <v>-0.17045605253685189</v>
      </c>
      <c r="AJ2817" s="17">
        <v>0.33333333333333298</v>
      </c>
      <c r="AK2817" s="17">
        <v>-0.17171691324546623</v>
      </c>
      <c r="AL2817" s="17">
        <v>8.8127850018298121E-2</v>
      </c>
      <c r="AM2817" s="17">
        <v>0.33333333333333298</v>
      </c>
      <c r="AN2817" s="17">
        <v>-0.57413183416151792</v>
      </c>
      <c r="AO2817" s="17">
        <v>-0.56666244803113708</v>
      </c>
      <c r="AP2817" s="17">
        <v>0.33333333333333298</v>
      </c>
      <c r="AQ2817" s="17">
        <v>-3.2449532527484508</v>
      </c>
      <c r="AR2817" s="17">
        <v>1.7534372139912557</v>
      </c>
      <c r="AS2817" s="17">
        <v>3.1194420751060883</v>
      </c>
      <c r="AT2817" s="17">
        <v>-1.636444651658886</v>
      </c>
      <c r="AU2817" s="17">
        <v>-1.0000000000000002</v>
      </c>
      <c r="AV2817" s="17">
        <v>-1.0000000000000002</v>
      </c>
      <c r="AW2817" s="17">
        <v>-1.0000000000000002</v>
      </c>
      <c r="AX2817" s="17">
        <v>-1.0000000000000002</v>
      </c>
      <c r="AY2817" s="17">
        <v>-1.0280985946375559E-2</v>
      </c>
      <c r="AZ2817" s="17">
        <v>0.71563321809803293</v>
      </c>
      <c r="BA2817" s="17">
        <v>-3.703969381731291E-2</v>
      </c>
      <c r="BB2817" s="17">
        <v>0.28164143033520866</v>
      </c>
      <c r="BC2817" s="17">
        <v>-0.10082203055322464</v>
      </c>
      <c r="BD2817" s="17">
        <v>10.619201848870377</v>
      </c>
      <c r="BE2817" s="17">
        <v>-2.7057492329171837</v>
      </c>
      <c r="BF2817" s="17">
        <v>-1.0000000000000002</v>
      </c>
      <c r="CU2817" t="e">
        <v>#N/A</v>
      </c>
      <c r="CV2817" t="e">
        <v>#N/A</v>
      </c>
    </row>
    <row r="2818" spans="1:100" x14ac:dyDescent="0.25">
      <c r="A2818">
        <v>6223</v>
      </c>
      <c r="B2818" t="s">
        <v>2487</v>
      </c>
      <c r="C2818" s="48">
        <v>2</v>
      </c>
      <c r="D2818" s="22">
        <v>1459.322060546875</v>
      </c>
      <c r="E2818" s="17">
        <v>46.481860080392948</v>
      </c>
      <c r="F2818" s="17">
        <v>-63.206674323931637</v>
      </c>
      <c r="G2818" s="17">
        <v>1.664070347028368E-2</v>
      </c>
      <c r="H2818" s="17">
        <v>2.6890088375471981</v>
      </c>
      <c r="I2818" s="17">
        <v>29.572364164585071</v>
      </c>
      <c r="J2818" s="17">
        <v>5.652544477418755</v>
      </c>
      <c r="K2818" s="17">
        <v>-1.0000000000000009</v>
      </c>
      <c r="L2818" s="17">
        <v>-1.0000000000000009</v>
      </c>
      <c r="M2818" s="17">
        <v>-1.0000000000000009</v>
      </c>
      <c r="N2818" s="17">
        <v>0.1619312605916291</v>
      </c>
      <c r="O2818" s="17">
        <v>-1.0000000000000009</v>
      </c>
      <c r="P2818" s="17">
        <v>-1.0000000000000009</v>
      </c>
      <c r="Q2818" s="17">
        <v>2.8574508051304846</v>
      </c>
      <c r="R2818" s="17">
        <v>-1.0000000000000009</v>
      </c>
      <c r="S2818" s="17">
        <v>-0.33027636123478876</v>
      </c>
      <c r="T2818" s="17">
        <v>-2.0702168470842608E-2</v>
      </c>
      <c r="U2818" s="17">
        <v>-0.3878834213653975</v>
      </c>
      <c r="V2818" s="17">
        <v>-0.675939677744406</v>
      </c>
      <c r="W2818" s="17">
        <v>-0.76241543354794983</v>
      </c>
      <c r="X2818" s="17">
        <v>-3.708545998165437</v>
      </c>
      <c r="Y2818" s="17">
        <v>-4.6113189339842597E-2</v>
      </c>
      <c r="Z2818" s="17">
        <v>19.489040550438226</v>
      </c>
      <c r="AA2818" s="17">
        <v>-0.4824585923010789</v>
      </c>
      <c r="AB2818" s="17">
        <v>-0.40843696765934778</v>
      </c>
      <c r="AC2818" s="17">
        <v>0.52338451523425178</v>
      </c>
      <c r="AD2818" s="17">
        <v>-0.63557394368943609</v>
      </c>
      <c r="AE2818" s="17">
        <v>-0.58237707418138163</v>
      </c>
      <c r="AF2818" s="17">
        <v>25.1206820472602</v>
      </c>
      <c r="AG2818" s="17">
        <v>-47.968272246616849</v>
      </c>
      <c r="AH2818" s="17">
        <v>-0.11894777194412548</v>
      </c>
      <c r="AI2818" s="17">
        <v>-9.8999243405203441E-2</v>
      </c>
      <c r="AJ2818" s="17">
        <v>0.33333333333333298</v>
      </c>
      <c r="AK2818" s="17">
        <v>0.22081019378555611</v>
      </c>
      <c r="AL2818" s="17">
        <v>0.35859136874236985</v>
      </c>
      <c r="AM2818" s="17">
        <v>0.33333333333333298</v>
      </c>
      <c r="AN2818" s="17">
        <v>-7.7793530548515566E-2</v>
      </c>
      <c r="AO2818" s="17">
        <v>-4.605816532227186E-2</v>
      </c>
      <c r="AP2818" s="17">
        <v>0.33333333333333298</v>
      </c>
      <c r="AQ2818" s="17">
        <v>2.1683419231897565</v>
      </c>
      <c r="AR2818" s="17">
        <v>2.2444243630026963</v>
      </c>
      <c r="AS2818" s="17">
        <v>-1.9187789871698397</v>
      </c>
      <c r="AT2818" s="17">
        <v>2.1558530526199631</v>
      </c>
      <c r="AU2818" s="17">
        <v>-1.0000000000000009</v>
      </c>
      <c r="AV2818" s="17">
        <v>-1.0000000000000009</v>
      </c>
      <c r="AW2818" s="17">
        <v>-1.0000000000000009</v>
      </c>
      <c r="AX2818" s="17">
        <v>-1.0000000000000009</v>
      </c>
      <c r="AY2818" s="17">
        <v>-5.2911509867301081E-2</v>
      </c>
      <c r="AZ2818" s="17">
        <v>0.74790736635110155</v>
      </c>
      <c r="BA2818" s="17">
        <v>-0.15493770230190052</v>
      </c>
      <c r="BB2818" s="17">
        <v>0.41375474741692853</v>
      </c>
      <c r="BC2818" s="17">
        <v>-8.7672719805331312E-2</v>
      </c>
      <c r="BD2818" s="17">
        <v>12.209182102890438</v>
      </c>
      <c r="BE2818" s="17">
        <v>-1.2237401130114129</v>
      </c>
      <c r="BF2818" s="17">
        <v>-1.0000000000000009</v>
      </c>
      <c r="BG2818" s="22">
        <v>15.688475000006747</v>
      </c>
    </row>
    <row r="2819" spans="1:100" x14ac:dyDescent="0.25">
      <c r="A2819">
        <v>6224</v>
      </c>
      <c r="B2819" t="s">
        <v>3132</v>
      </c>
      <c r="C2819" s="48">
        <v>2</v>
      </c>
      <c r="D2819" s="22">
        <v>1498.605673828125</v>
      </c>
      <c r="E2819" s="17">
        <v>65.176998456942982</v>
      </c>
      <c r="F2819" s="17">
        <v>-33.046861596172825</v>
      </c>
      <c r="G2819" s="17">
        <v>0.22626896326518775</v>
      </c>
      <c r="H2819" s="17">
        <v>4.6011842819823041</v>
      </c>
      <c r="I2819" s="17">
        <v>44.253084359917544</v>
      </c>
      <c r="J2819" s="17">
        <v>9.2784367307098456</v>
      </c>
      <c r="K2819" s="17">
        <v>-1.0000000000000004</v>
      </c>
      <c r="L2819" s="17">
        <v>-1.0000000000000004</v>
      </c>
      <c r="M2819" s="17">
        <v>-1.0000000000000004</v>
      </c>
      <c r="N2819" s="17">
        <v>0.21417055383318362</v>
      </c>
      <c r="O2819" s="17">
        <v>-1.0000000000000004</v>
      </c>
      <c r="P2819" s="17">
        <v>-1.0000000000000004</v>
      </c>
      <c r="Q2819" s="17">
        <v>3.4186241752763191</v>
      </c>
      <c r="R2819" s="17">
        <v>-1.0000000000000004</v>
      </c>
      <c r="S2819" s="17">
        <v>0.40160806254741699</v>
      </c>
      <c r="T2819" s="17">
        <v>6.1447183319238513E-2</v>
      </c>
      <c r="U2819" s="17">
        <v>-0.14171936632420545</v>
      </c>
      <c r="V2819" s="17">
        <v>-0.35338517312310674</v>
      </c>
      <c r="W2819" s="17">
        <v>0.87206061786722922</v>
      </c>
      <c r="X2819" s="17">
        <v>-1.6947217253035283</v>
      </c>
      <c r="Y2819" s="17">
        <v>2.7795847018619424E-2</v>
      </c>
      <c r="Z2819" s="17">
        <v>26.275016513066305</v>
      </c>
      <c r="AA2819" s="17">
        <v>1.7320708866632617E-2</v>
      </c>
      <c r="AB2819" s="17">
        <v>0.31195072005986646</v>
      </c>
      <c r="AC2819" s="17">
        <v>8.794181043751065</v>
      </c>
      <c r="AD2819" s="17">
        <v>-4.2897250916914542E-3</v>
      </c>
      <c r="AE2819" s="17">
        <v>-5.370978752877309E-2</v>
      </c>
      <c r="AF2819" s="17">
        <v>38.515726424214719</v>
      </c>
      <c r="AG2819" s="17">
        <v>-25.082161147529884</v>
      </c>
      <c r="AH2819" s="17">
        <v>3.9389606798344162E-2</v>
      </c>
      <c r="AI2819" s="17">
        <v>8.8333696911573667E-2</v>
      </c>
      <c r="AJ2819" s="17">
        <v>0.33333333333333298</v>
      </c>
      <c r="AK2819" s="17">
        <v>0.43216684531425176</v>
      </c>
      <c r="AL2819" s="17">
        <v>0.54319211661378675</v>
      </c>
      <c r="AM2819" s="17">
        <v>0.33333333333333298</v>
      </c>
      <c r="AN2819" s="17">
        <v>0.11274334664118751</v>
      </c>
      <c r="AO2819" s="17">
        <v>0.16214744593272024</v>
      </c>
      <c r="AP2819" s="17">
        <v>0.33333333333333298</v>
      </c>
      <c r="AQ2819" s="17">
        <v>4.5437423893037483</v>
      </c>
      <c r="AR2819" s="17">
        <v>2.2444243630026963</v>
      </c>
      <c r="AS2819" s="17">
        <v>1.1049644633027369</v>
      </c>
      <c r="AT2819" s="17">
        <v>4.271384332364196</v>
      </c>
      <c r="AU2819" s="17">
        <v>-1.0000000000000004</v>
      </c>
      <c r="AV2819" s="17">
        <v>-1.0000000000000004</v>
      </c>
      <c r="AW2819" s="17">
        <v>-1.0000000000000004</v>
      </c>
      <c r="AX2819" s="17">
        <v>-1.0000000000000004</v>
      </c>
      <c r="AY2819" s="17">
        <v>-2.106841837802545E-2</v>
      </c>
      <c r="AZ2819" s="17">
        <v>0.52829967078970907</v>
      </c>
      <c r="BA2819" s="17">
        <v>5.6179330734654503E-2</v>
      </c>
      <c r="BB2819" s="17">
        <v>0.29145412097317142</v>
      </c>
      <c r="BC2819" s="17">
        <v>2.9390521691540883E-2</v>
      </c>
      <c r="BD2819" s="17">
        <v>8.9481015317741299</v>
      </c>
      <c r="BE2819" s="17">
        <v>1.9266904160110054</v>
      </c>
      <c r="BF2819" s="17">
        <v>-1.0000000000000004</v>
      </c>
      <c r="BG2819" s="22">
        <v>98.857982144519838</v>
      </c>
    </row>
    <row r="2820" spans="1:100" x14ac:dyDescent="0.25">
      <c r="A2820">
        <v>6225</v>
      </c>
      <c r="B2820" t="s">
        <v>3133</v>
      </c>
      <c r="C2820" s="48">
        <v>2</v>
      </c>
      <c r="D2820" s="22">
        <v>1515.74685546875</v>
      </c>
      <c r="E2820" s="17">
        <v>83.736549340199346</v>
      </c>
      <c r="F2820" s="17">
        <v>-3.1057845270434381</v>
      </c>
      <c r="G2820" s="17">
        <v>0.43437688286807935</v>
      </c>
      <c r="H2820" s="17">
        <v>6.4994915714978481</v>
      </c>
      <c r="I2820" s="17">
        <v>58.827331845022449</v>
      </c>
      <c r="J2820" s="17">
        <v>12.878032006055413</v>
      </c>
      <c r="K2820" s="17">
        <v>-1</v>
      </c>
      <c r="L2820" s="17">
        <v>-1</v>
      </c>
      <c r="M2820" s="17">
        <v>-1</v>
      </c>
      <c r="N2820" s="17">
        <v>0.26603097880003529</v>
      </c>
      <c r="O2820" s="17">
        <v>-1</v>
      </c>
      <c r="P2820" s="17">
        <v>-1</v>
      </c>
      <c r="Q2820" s="17">
        <v>3.9757276054715263</v>
      </c>
      <c r="R2820" s="17">
        <v>-1</v>
      </c>
      <c r="S2820" s="17">
        <v>1.1281844553109392</v>
      </c>
      <c r="T2820" s="17">
        <v>0.14300074253156117</v>
      </c>
      <c r="U2820" s="17">
        <v>0.10265937071132253</v>
      </c>
      <c r="V2820" s="17">
        <v>-3.3170012338226397E-2</v>
      </c>
      <c r="W2820" s="17">
        <v>2.4946825440977625</v>
      </c>
      <c r="X2820" s="17">
        <v>0.30449717906141449</v>
      </c>
      <c r="Y2820" s="17">
        <v>0.10116885412874148</v>
      </c>
      <c r="Z2820" s="17">
        <v>33.011776821239643</v>
      </c>
      <c r="AA2820" s="17">
        <v>0.51347533386022248</v>
      </c>
      <c r="AB2820" s="17">
        <v>1.0271137574550169</v>
      </c>
      <c r="AC2820" s="17">
        <v>17.004993177060079</v>
      </c>
      <c r="AD2820" s="17">
        <v>0.62241607086849327</v>
      </c>
      <c r="AE2820" s="17">
        <v>0.47112331128634399</v>
      </c>
      <c r="AF2820" s="17">
        <v>51.813622523737557</v>
      </c>
      <c r="AG2820" s="17">
        <v>-2.3620327960784042</v>
      </c>
      <c r="AH2820" s="17">
        <v>0.19657863521325969</v>
      </c>
      <c r="AI2820" s="17">
        <v>0.27430799503607139</v>
      </c>
      <c r="AJ2820" s="17">
        <v>0.33333333333333298</v>
      </c>
      <c r="AK2820" s="17">
        <v>0.64199062139722918</v>
      </c>
      <c r="AL2820" s="17">
        <v>0.72645403766510297</v>
      </c>
      <c r="AM2820" s="17">
        <v>0.33333333333333298</v>
      </c>
      <c r="AN2820" s="17">
        <v>0.3018983449146822</v>
      </c>
      <c r="AO2820" s="17">
        <v>0.36884303483050163</v>
      </c>
      <c r="AP2820" s="17">
        <v>0.33333333333333298</v>
      </c>
      <c r="AQ2820" s="17">
        <v>6.9019151361956679</v>
      </c>
      <c r="AR2820" s="17">
        <v>2.2444243630026963</v>
      </c>
      <c r="AS2820" s="17">
        <v>4.1067780523025066</v>
      </c>
      <c r="AT2820" s="17">
        <v>6.371572608091693</v>
      </c>
      <c r="AU2820" s="17">
        <v>-1</v>
      </c>
      <c r="AV2820" s="17">
        <v>-1</v>
      </c>
      <c r="AW2820" s="17">
        <v>-1</v>
      </c>
      <c r="AX2820" s="17">
        <v>-1</v>
      </c>
      <c r="AY2820" s="17">
        <v>1.0543729383164859E-2</v>
      </c>
      <c r="AZ2820" s="17">
        <v>0.31028469181320784</v>
      </c>
      <c r="BA2820" s="17">
        <v>0.26576522617145115</v>
      </c>
      <c r="BB2820" s="17">
        <v>0.1700404863790469</v>
      </c>
      <c r="BC2820" s="17">
        <v>0.14560475575387594</v>
      </c>
      <c r="BD2820" s="17">
        <v>5.7106721223213777</v>
      </c>
      <c r="BE2820" s="17">
        <v>5.0542722787319336</v>
      </c>
      <c r="BF2820" s="17">
        <v>-1</v>
      </c>
      <c r="BG2820" s="22">
        <v>182.38048949421454</v>
      </c>
    </row>
    <row r="2821" spans="1:100" x14ac:dyDescent="0.25">
      <c r="A2821">
        <v>6226</v>
      </c>
      <c r="B2821" t="s">
        <v>2488</v>
      </c>
      <c r="C2821" s="48">
        <v>2</v>
      </c>
      <c r="D2821" s="22">
        <v>1505.8770410156251</v>
      </c>
      <c r="E2821" s="17">
        <v>109.84904568372282</v>
      </c>
      <c r="F2821" s="17">
        <v>39.020033624845937</v>
      </c>
      <c r="G2821" s="17">
        <v>0.72717584787920486</v>
      </c>
      <c r="H2821" s="17">
        <v>9.1703289461822806</v>
      </c>
      <c r="I2821" s="17">
        <v>79.332676320127291</v>
      </c>
      <c r="J2821" s="17">
        <v>17.94250899996927</v>
      </c>
      <c r="K2821" s="17">
        <v>-0.99999999999999944</v>
      </c>
      <c r="L2821" s="17">
        <v>-0.99999999999999944</v>
      </c>
      <c r="M2821" s="17">
        <v>-0.99999999999999944</v>
      </c>
      <c r="N2821" s="17">
        <v>0.33899638436608237</v>
      </c>
      <c r="O2821" s="17">
        <v>-0.99999999999999944</v>
      </c>
      <c r="P2821" s="17">
        <v>-0.99999999999999944</v>
      </c>
      <c r="Q2821" s="17">
        <v>4.7595483657605451</v>
      </c>
      <c r="R2821" s="17">
        <v>-0.99999999999999944</v>
      </c>
      <c r="S2821" s="17">
        <v>2.150446444228157</v>
      </c>
      <c r="T2821" s="17">
        <v>0.2577431212738347</v>
      </c>
      <c r="U2821" s="17">
        <v>0.44648982853948466</v>
      </c>
      <c r="V2821" s="17">
        <v>0.41735905852843241</v>
      </c>
      <c r="W2821" s="17">
        <v>4.7776423733596243</v>
      </c>
      <c r="X2821" s="17">
        <v>3.1173128909561094</v>
      </c>
      <c r="Y2821" s="17">
        <v>0.20440154504503266</v>
      </c>
      <c r="Z2821" s="17">
        <v>42.490111185088509</v>
      </c>
      <c r="AA2821" s="17">
        <v>1.2115437253025809</v>
      </c>
      <c r="AB2821" s="17">
        <v>2.033317642261923</v>
      </c>
      <c r="AC2821" s="17">
        <v>28.557255575921065</v>
      </c>
      <c r="AD2821" s="17">
        <v>1.5041643905564959</v>
      </c>
      <c r="AE2821" s="17">
        <v>1.209541091973787</v>
      </c>
      <c r="AF2821" s="17">
        <v>70.52319504839447</v>
      </c>
      <c r="AG2821" s="17">
        <v>29.604218555234837</v>
      </c>
      <c r="AH2821" s="17">
        <v>0.41773689251944707</v>
      </c>
      <c r="AI2821" s="17">
        <v>0.53596589884593104</v>
      </c>
      <c r="AJ2821" s="17">
        <v>0.33333333333333298</v>
      </c>
      <c r="AK2821" s="17">
        <v>0.937203723277511</v>
      </c>
      <c r="AL2821" s="17">
        <v>0.98429574264282349</v>
      </c>
      <c r="AM2821" s="17">
        <v>0.33333333333333298</v>
      </c>
      <c r="AN2821" s="17">
        <v>0.5680313581457217</v>
      </c>
      <c r="AO2821" s="17">
        <v>0.6596549107894718</v>
      </c>
      <c r="AP2821" s="17">
        <v>0.33333333333333298</v>
      </c>
      <c r="AQ2821" s="17">
        <v>10.219763591578539</v>
      </c>
      <c r="AR2821" s="17">
        <v>2.2444243630026963</v>
      </c>
      <c r="AS2821" s="17">
        <v>8.3302017148551926</v>
      </c>
      <c r="AT2821" s="17">
        <v>9.3264479181467692</v>
      </c>
      <c r="AU2821" s="17">
        <v>-0.99999999999999944</v>
      </c>
      <c r="AV2821" s="17">
        <v>-0.99999999999999944</v>
      </c>
      <c r="AW2821" s="17">
        <v>-0.99999999999999944</v>
      </c>
      <c r="AX2821" s="17">
        <v>-0.99999999999999944</v>
      </c>
      <c r="AY2821" s="17">
        <v>5.5020672711018292E-2</v>
      </c>
      <c r="AZ2821" s="17">
        <v>3.546916897913921E-3</v>
      </c>
      <c r="BA2821" s="17">
        <v>0.56064364013052925</v>
      </c>
      <c r="BB2821" s="17">
        <v>-7.8331799723158069E-4</v>
      </c>
      <c r="BC2821" s="17">
        <v>0.30911322538801084</v>
      </c>
      <c r="BD2821" s="17">
        <v>1.1557470517467259</v>
      </c>
      <c r="BE2821" s="17">
        <v>9.4546465371440185</v>
      </c>
      <c r="BF2821" s="17">
        <v>-0.99999999999999944</v>
      </c>
      <c r="BG2821" s="22">
        <v>67.565379205727822</v>
      </c>
    </row>
    <row r="2822" spans="1:100" x14ac:dyDescent="0.25">
      <c r="A2822">
        <v>6230</v>
      </c>
      <c r="B2822" t="s">
        <v>3134</v>
      </c>
      <c r="C2822" s="48">
        <v>2</v>
      </c>
      <c r="D2822" s="22">
        <v>1434.71947265625</v>
      </c>
      <c r="E2822" s="17">
        <v>50.03355760507295</v>
      </c>
      <c r="F2822" s="17">
        <v>-57.476920948885436</v>
      </c>
      <c r="G2822" s="17">
        <v>5.6465825725085239E-2</v>
      </c>
      <c r="H2822" s="17">
        <v>3.0522834309715954</v>
      </c>
      <c r="I2822" s="17">
        <v>32.361403567667793</v>
      </c>
      <c r="J2822" s="17">
        <v>6.3413905443151508</v>
      </c>
      <c r="K2822" s="17">
        <v>-1.0000000000000009</v>
      </c>
      <c r="L2822" s="17">
        <v>-1.0000000000000009</v>
      </c>
      <c r="M2822" s="17">
        <v>-1.0000000000000009</v>
      </c>
      <c r="N2822" s="17">
        <v>0.17185566793005186</v>
      </c>
      <c r="O2822" s="17">
        <v>-1.0000000000000009</v>
      </c>
      <c r="P2822" s="17">
        <v>-1.0000000000000009</v>
      </c>
      <c r="Q2822" s="17">
        <v>2.9640623759848266</v>
      </c>
      <c r="R2822" s="17">
        <v>-1.0000000000000009</v>
      </c>
      <c r="S2822" s="17">
        <v>-0.19123314882617293</v>
      </c>
      <c r="T2822" s="17">
        <v>-5.0954559913631847E-3</v>
      </c>
      <c r="U2822" s="17">
        <v>-0.34111723823558127</v>
      </c>
      <c r="V2822" s="17">
        <v>-0.61466085687861138</v>
      </c>
      <c r="W2822" s="17">
        <v>-0.45189809855771212</v>
      </c>
      <c r="X2822" s="17">
        <v>-3.3259601867634854</v>
      </c>
      <c r="Y2822" s="17">
        <v>-3.207196984209873E-2</v>
      </c>
      <c r="Z2822" s="17">
        <v>20.778238498244583</v>
      </c>
      <c r="AA2822" s="17">
        <v>-0.38751065069770518</v>
      </c>
      <c r="AB2822" s="17">
        <v>-0.27157790217676081</v>
      </c>
      <c r="AC2822" s="17">
        <v>2.0946682878278651</v>
      </c>
      <c r="AD2822" s="17">
        <v>-0.51564273208762512</v>
      </c>
      <c r="AE2822" s="17">
        <v>-0.48194100061165712</v>
      </c>
      <c r="AF2822" s="17">
        <v>27.665469092874332</v>
      </c>
      <c r="AG2822" s="17">
        <v>-43.620374814515635</v>
      </c>
      <c r="AH2822" s="17">
        <v>-8.8866877926815302E-2</v>
      </c>
      <c r="AI2822" s="17">
        <v>-6.3409780144065175E-2</v>
      </c>
      <c r="AJ2822" s="17">
        <v>0.33333333333333298</v>
      </c>
      <c r="AK2822" s="17">
        <v>0.2609636754522508</v>
      </c>
      <c r="AL2822" s="17">
        <v>0.39366177079359987</v>
      </c>
      <c r="AM2822" s="17">
        <v>0.33333333333333298</v>
      </c>
      <c r="AN2822" s="17">
        <v>-4.1595384193858387E-2</v>
      </c>
      <c r="AO2822" s="17">
        <v>-6.5033174669384408E-3</v>
      </c>
      <c r="AP2822" s="17">
        <v>0.33333333333333298</v>
      </c>
      <c r="AQ2822" s="17">
        <v>2.6196198857109243</v>
      </c>
      <c r="AR2822" s="17">
        <v>2.2444243630026963</v>
      </c>
      <c r="AS2822" s="17">
        <v>-1.3443289931659619</v>
      </c>
      <c r="AT2822" s="17">
        <v>2.5577611347273113</v>
      </c>
      <c r="AU2822" s="17">
        <v>-1.0000000000000009</v>
      </c>
      <c r="AV2822" s="17">
        <v>-1.0000000000000009</v>
      </c>
      <c r="AW2822" s="17">
        <v>-1.0000000000000009</v>
      </c>
      <c r="AX2822" s="17">
        <v>-1.0000000000000009</v>
      </c>
      <c r="AY2822" s="17">
        <v>-4.6861967631097005E-2</v>
      </c>
      <c r="AZ2822" s="17">
        <v>0.70618635348582992</v>
      </c>
      <c r="BA2822" s="17">
        <v>-0.11482974329399881</v>
      </c>
      <c r="BB2822" s="17">
        <v>0.39052010622529354</v>
      </c>
      <c r="BC2822" s="17">
        <v>-6.5433075643243854E-2</v>
      </c>
      <c r="BD2822" s="17">
        <v>11.589642864456984</v>
      </c>
      <c r="BE2822" s="17">
        <v>-0.62522214078605298</v>
      </c>
      <c r="BF2822" s="17">
        <v>-1.0000000000000009</v>
      </c>
      <c r="BG2822" s="22">
        <v>49.467254542379351</v>
      </c>
    </row>
    <row r="2823" spans="1:100" x14ac:dyDescent="0.25">
      <c r="A2823">
        <v>6232</v>
      </c>
      <c r="B2823" t="s">
        <v>2489</v>
      </c>
      <c r="C2823" s="48">
        <v>2</v>
      </c>
      <c r="D2823" s="22">
        <v>1483.57005859375</v>
      </c>
      <c r="E2823" s="17">
        <v>50.288463124251841</v>
      </c>
      <c r="F2823" s="17">
        <v>-57.065696246138614</v>
      </c>
      <c r="G2823" s="17">
        <v>5.9324076855476082E-2</v>
      </c>
      <c r="H2823" s="17">
        <v>3.0783556677535517</v>
      </c>
      <c r="I2823" s="17">
        <v>32.56157307312624</v>
      </c>
      <c r="J2823" s="17">
        <v>6.3908290629661391</v>
      </c>
      <c r="K2823" s="17">
        <v>-1.0000000000000009</v>
      </c>
      <c r="L2823" s="17">
        <v>-1.0000000000000009</v>
      </c>
      <c r="M2823" s="17">
        <v>-1.0000000000000009</v>
      </c>
      <c r="N2823" s="17">
        <v>0.17256794316958574</v>
      </c>
      <c r="O2823" s="17">
        <v>-1.0000000000000009</v>
      </c>
      <c r="P2823" s="17">
        <v>-1.0000000000000009</v>
      </c>
      <c r="Q2823" s="17">
        <v>2.9717138940632282</v>
      </c>
      <c r="R2823" s="17">
        <v>-1.0000000000000009</v>
      </c>
      <c r="S2823" s="17">
        <v>-0.18125401011826403</v>
      </c>
      <c r="T2823" s="17">
        <v>-3.9753614113452462E-3</v>
      </c>
      <c r="U2823" s="17">
        <v>-0.33776082679911057</v>
      </c>
      <c r="V2823" s="17">
        <v>-0.61026287266432411</v>
      </c>
      <c r="W2823" s="17">
        <v>-0.42961225300365902</v>
      </c>
      <c r="X2823" s="17">
        <v>-3.298501982846</v>
      </c>
      <c r="Y2823" s="17">
        <v>-3.1064230776171514E-2</v>
      </c>
      <c r="Z2823" s="17">
        <v>20.870764303138273</v>
      </c>
      <c r="AA2823" s="17">
        <v>-0.38069623190748025</v>
      </c>
      <c r="AB2823" s="17">
        <v>-0.26175551980924228</v>
      </c>
      <c r="AC2823" s="17">
        <v>2.2074394072847312</v>
      </c>
      <c r="AD2823" s="17">
        <v>-0.50703526268836452</v>
      </c>
      <c r="AE2823" s="17">
        <v>-0.47473269829996556</v>
      </c>
      <c r="AF2823" s="17">
        <v>27.848108593719896</v>
      </c>
      <c r="AG2823" s="17">
        <v>-43.30832598587385</v>
      </c>
      <c r="AH2823" s="17">
        <v>-8.6707970572355686E-2</v>
      </c>
      <c r="AI2823" s="17">
        <v>-6.0855522483653668E-2</v>
      </c>
      <c r="AJ2823" s="17">
        <v>0.33333333333333298</v>
      </c>
      <c r="AK2823" s="17">
        <v>0.2638454929549986</v>
      </c>
      <c r="AL2823" s="17">
        <v>0.39617877540352553</v>
      </c>
      <c r="AM2823" s="17">
        <v>0.33333333333333298</v>
      </c>
      <c r="AN2823" s="17">
        <v>-3.8997441315634651E-2</v>
      </c>
      <c r="AO2823" s="17">
        <v>-3.6644639444909921E-3</v>
      </c>
      <c r="AP2823" s="17">
        <v>0.33333333333333298</v>
      </c>
      <c r="AQ2823" s="17">
        <v>2.652008128947041</v>
      </c>
      <c r="AR2823" s="17">
        <v>2.2444243630026963</v>
      </c>
      <c r="AS2823" s="17">
        <v>-1.3031006867163404</v>
      </c>
      <c r="AT2823" s="17">
        <v>2.5866060990351878</v>
      </c>
      <c r="AU2823" s="17">
        <v>-1.0000000000000009</v>
      </c>
      <c r="AV2823" s="17">
        <v>-1.0000000000000009</v>
      </c>
      <c r="AW2823" s="17">
        <v>-1.0000000000000009</v>
      </c>
      <c r="AX2823" s="17">
        <v>-1.0000000000000009</v>
      </c>
      <c r="AY2823" s="17">
        <v>-4.6427791664872757E-2</v>
      </c>
      <c r="AZ2823" s="17">
        <v>0.70319203418606091</v>
      </c>
      <c r="BA2823" s="17">
        <v>-0.1119511929548801</v>
      </c>
      <c r="BB2823" s="17">
        <v>0.3888525547981988</v>
      </c>
      <c r="BC2823" s="17">
        <v>-6.3836935205580481E-2</v>
      </c>
      <c r="BD2823" s="17">
        <v>11.545178500550094</v>
      </c>
      <c r="BE2823" s="17">
        <v>-0.58226647426663369</v>
      </c>
      <c r="BF2823" s="17">
        <v>-1.0000000000000009</v>
      </c>
      <c r="BG2823" s="22">
        <v>292.32842861655558</v>
      </c>
    </row>
    <row r="2824" spans="1:100" x14ac:dyDescent="0.25">
      <c r="A2824">
        <v>6237</v>
      </c>
      <c r="B2824" t="s">
        <v>2490</v>
      </c>
      <c r="C2824" s="48">
        <v>2</v>
      </c>
      <c r="D2824" s="22">
        <v>1510.43583984375</v>
      </c>
      <c r="E2824" s="17">
        <v>119.84145833858412</v>
      </c>
      <c r="F2824" s="17">
        <v>55.140229597672864</v>
      </c>
      <c r="G2824" s="17">
        <v>0.83922059629457879</v>
      </c>
      <c r="H2824" s="17">
        <v>10.192372523739067</v>
      </c>
      <c r="I2824" s="17">
        <v>87.179412263324352</v>
      </c>
      <c r="J2824" s="17">
        <v>19.880521487878738</v>
      </c>
      <c r="K2824" s="17">
        <v>-0.99999999999999911</v>
      </c>
      <c r="L2824" s="17">
        <v>-0.99999999999999911</v>
      </c>
      <c r="M2824" s="17">
        <v>-0.99999999999999911</v>
      </c>
      <c r="N2824" s="17">
        <v>0.36691789873811176</v>
      </c>
      <c r="O2824" s="17">
        <v>-0.99999999999999911</v>
      </c>
      <c r="P2824" s="17">
        <v>-0.99999999999999911</v>
      </c>
      <c r="Q2824" s="17">
        <v>5.0594913655112208</v>
      </c>
      <c r="R2824" s="17">
        <v>-0.99999999999999911</v>
      </c>
      <c r="S2824" s="17">
        <v>2.5416332346544044</v>
      </c>
      <c r="T2824" s="17">
        <v>0.30165133986426279</v>
      </c>
      <c r="U2824" s="17">
        <v>0.57806268824353269</v>
      </c>
      <c r="V2824" s="17">
        <v>0.58976204635029472</v>
      </c>
      <c r="W2824" s="17">
        <v>5.6512576872058711</v>
      </c>
      <c r="X2824" s="17">
        <v>4.1936870125862074</v>
      </c>
      <c r="Y2824" s="17">
        <v>0.24390537621984029</v>
      </c>
      <c r="Z2824" s="17">
        <v>46.117164952692804</v>
      </c>
      <c r="AA2824" s="17">
        <v>1.4786720510222837</v>
      </c>
      <c r="AB2824" s="17">
        <v>2.4183595126233088</v>
      </c>
      <c r="AC2824" s="17">
        <v>32.977934911517693</v>
      </c>
      <c r="AD2824" s="17">
        <v>1.8415811182466606</v>
      </c>
      <c r="AE2824" s="17">
        <v>1.4921098314480525</v>
      </c>
      <c r="AF2824" s="17">
        <v>77.682746812536536</v>
      </c>
      <c r="AG2824" s="17">
        <v>41.83667501321586</v>
      </c>
      <c r="AH2824" s="17">
        <v>0.50236704583611869</v>
      </c>
      <c r="AI2824" s="17">
        <v>0.63609396453822575</v>
      </c>
      <c r="AJ2824" s="17">
        <v>0.33333333333333298</v>
      </c>
      <c r="AK2824" s="17">
        <v>1.0501722842416576</v>
      </c>
      <c r="AL2824" s="17">
        <v>1.0829634717590177</v>
      </c>
      <c r="AM2824" s="17">
        <v>0.33333333333333298</v>
      </c>
      <c r="AN2824" s="17">
        <v>0.66987190430804899</v>
      </c>
      <c r="AO2824" s="17">
        <v>0.77093926412312408</v>
      </c>
      <c r="AP2824" s="17">
        <v>0.33333333333333298</v>
      </c>
      <c r="AQ2824" s="17">
        <v>11.48939750387596</v>
      </c>
      <c r="AR2824" s="17">
        <v>2.2444243630026963</v>
      </c>
      <c r="AS2824" s="17">
        <v>9.9463701384842587</v>
      </c>
      <c r="AT2824" s="17">
        <v>10.457183679802693</v>
      </c>
      <c r="AU2824" s="17">
        <v>-0.99999999999999911</v>
      </c>
      <c r="AV2824" s="17">
        <v>-0.99999999999999911</v>
      </c>
      <c r="AW2824" s="17">
        <v>-0.99999999999999911</v>
      </c>
      <c r="AX2824" s="17">
        <v>-0.99999999999999911</v>
      </c>
      <c r="AY2824" s="17">
        <v>7.204056868389111E-2</v>
      </c>
      <c r="AZ2824" s="17">
        <v>-0.11383176583947147</v>
      </c>
      <c r="BA2824" s="17">
        <v>0.67348412678974279</v>
      </c>
      <c r="BB2824" s="17">
        <v>-6.6152094775421055E-2</v>
      </c>
      <c r="BC2824" s="17">
        <v>0.37168265879855356</v>
      </c>
      <c r="BD2824" s="17">
        <v>-0.58727630068904624</v>
      </c>
      <c r="BE2824" s="17">
        <v>11.138528263633507</v>
      </c>
      <c r="BF2824" s="17">
        <v>-0.99999999999999911</v>
      </c>
      <c r="BG2824" s="22">
        <v>122.1624255799245</v>
      </c>
    </row>
    <row r="2825" spans="1:100" x14ac:dyDescent="0.25">
      <c r="A2825">
        <v>6238</v>
      </c>
      <c r="B2825" t="s">
        <v>3135</v>
      </c>
      <c r="C2825" s="48">
        <v>1</v>
      </c>
      <c r="D2825" s="22">
        <v>1450</v>
      </c>
      <c r="E2825" s="47">
        <v>62.798508766834246</v>
      </c>
      <c r="F2825" s="47">
        <v>-29.08938549335334</v>
      </c>
      <c r="G2825" s="47">
        <v>0.24773049482204326</v>
      </c>
      <c r="H2825" s="47">
        <v>5.0316799675559034</v>
      </c>
      <c r="I2825" s="47">
        <v>43.150978932390657</v>
      </c>
      <c r="J2825" s="47">
        <v>9.4265685797601293</v>
      </c>
      <c r="K2825" s="47">
        <v>-1</v>
      </c>
      <c r="L2825" s="47">
        <v>-1</v>
      </c>
      <c r="M2825" s="47">
        <v>-1</v>
      </c>
      <c r="N2825" s="47">
        <v>0.23106494761372834</v>
      </c>
      <c r="O2825" s="47">
        <v>-1</v>
      </c>
      <c r="P2825" s="47">
        <v>-1</v>
      </c>
      <c r="Q2825" s="47">
        <v>3.6908187015592362</v>
      </c>
      <c r="R2825" s="47">
        <v>-1</v>
      </c>
      <c r="S2825" s="47">
        <v>0.64189072421973781</v>
      </c>
      <c r="T2825" s="47">
        <v>9.2362986157557392E-2</v>
      </c>
      <c r="U2825" s="47">
        <v>2.8539908778594872E-2</v>
      </c>
      <c r="V2825" s="47">
        <v>-3.3016092497362891E-2</v>
      </c>
      <c r="W2825" s="47">
        <v>1.340861265996665</v>
      </c>
      <c r="X2825" s="47">
        <v>-0.95214589246562853</v>
      </c>
      <c r="Y2825" s="47">
        <v>6.2963204570277986E-2</v>
      </c>
      <c r="Z2825" s="47">
        <v>26.745601001024557</v>
      </c>
      <c r="AA2825" s="47">
        <v>0.83044305783086536</v>
      </c>
      <c r="AB2825" s="47">
        <v>0.95436065465510056</v>
      </c>
      <c r="AC2825" s="47">
        <v>9.5356991142494465</v>
      </c>
      <c r="AD2825" s="47">
        <v>1.0338197723233149</v>
      </c>
      <c r="AE2825" s="47">
        <v>-6.1692529453854741E-2</v>
      </c>
      <c r="AF2825" s="47">
        <v>37.173968240475233</v>
      </c>
      <c r="AG2825" s="47">
        <v>-21.084351504417185</v>
      </c>
      <c r="AH2825" s="47">
        <v>0.31588437088007865</v>
      </c>
      <c r="AI2825" s="47">
        <v>0.38548558873661259</v>
      </c>
      <c r="AJ2825" s="47">
        <v>0.33333333333333298</v>
      </c>
      <c r="AK2825" s="47">
        <v>0.47968211832321317</v>
      </c>
      <c r="AL2825" s="47">
        <v>0.57122895297980814</v>
      </c>
      <c r="AM2825" s="47">
        <v>0.33333333333333298</v>
      </c>
      <c r="AN2825" s="47">
        <v>0.18789602731731778</v>
      </c>
      <c r="AO2825" s="47">
        <v>0.23868759666666312</v>
      </c>
      <c r="AP2825" s="47">
        <v>0.33333333333333298</v>
      </c>
      <c r="AQ2825" s="47">
        <v>5.9770106919154165</v>
      </c>
      <c r="AR2825" s="47">
        <v>2.6866680235991405</v>
      </c>
      <c r="AS2825" s="47">
        <v>1.9901707455278179</v>
      </c>
      <c r="AT2825" s="47">
        <v>4.7497298106331778</v>
      </c>
      <c r="AU2825" s="47">
        <v>-1</v>
      </c>
      <c r="AV2825" s="47">
        <v>-1</v>
      </c>
      <c r="AW2825" s="47">
        <v>-1</v>
      </c>
      <c r="AX2825" s="47">
        <v>-1</v>
      </c>
      <c r="AY2825" s="47">
        <v>5.741340798477359E-3</v>
      </c>
      <c r="AZ2825" s="47">
        <v>0.26109216513129191</v>
      </c>
      <c r="BA2825" s="47">
        <v>0.31605474538102962</v>
      </c>
      <c r="BB2825" s="47">
        <v>0.19654570281331249</v>
      </c>
      <c r="BC2825" s="47">
        <v>0.14449960111956645</v>
      </c>
      <c r="BD2825" s="47">
        <v>6.219103395989273</v>
      </c>
      <c r="BE2825" s="47">
        <v>5.19276375489431</v>
      </c>
      <c r="BF2825" s="47">
        <v>-1</v>
      </c>
      <c r="BG2825" s="22">
        <v>0</v>
      </c>
    </row>
    <row r="2826" spans="1:100" x14ac:dyDescent="0.25">
      <c r="A2826">
        <v>6239</v>
      </c>
      <c r="B2826" t="s">
        <v>2491</v>
      </c>
      <c r="C2826" s="48">
        <v>2</v>
      </c>
      <c r="D2826" s="22">
        <v>1492.81689453125</v>
      </c>
      <c r="E2826" s="17">
        <v>101.13791258762514</v>
      </c>
      <c r="F2826" s="17">
        <v>24.966853726780304</v>
      </c>
      <c r="G2826" s="17">
        <v>0.62949806475740167</v>
      </c>
      <c r="H2826" s="17">
        <v>8.2793371565490101</v>
      </c>
      <c r="I2826" s="17">
        <v>72.492090014089456</v>
      </c>
      <c r="J2826" s="17">
        <v>16.252998637738031</v>
      </c>
      <c r="K2826" s="17">
        <v>-0.99999999999999967</v>
      </c>
      <c r="L2826" s="17">
        <v>-0.99999999999999967</v>
      </c>
      <c r="M2826" s="17">
        <v>-0.99999999999999967</v>
      </c>
      <c r="N2826" s="17">
        <v>0.31465511300945737</v>
      </c>
      <c r="O2826" s="17">
        <v>-0.99999999999999967</v>
      </c>
      <c r="P2826" s="17">
        <v>-0.99999999999999967</v>
      </c>
      <c r="Q2826" s="17">
        <v>4.4980656305774867</v>
      </c>
      <c r="R2826" s="17">
        <v>-0.99999999999999967</v>
      </c>
      <c r="S2826" s="17">
        <v>1.8094196757649381</v>
      </c>
      <c r="T2826" s="17">
        <v>0.21946504476068265</v>
      </c>
      <c r="U2826" s="17">
        <v>0.3317879309793843</v>
      </c>
      <c r="V2826" s="17">
        <v>0.26706248602344129</v>
      </c>
      <c r="W2826" s="17">
        <v>4.0160465969880939</v>
      </c>
      <c r="X2826" s="17">
        <v>2.1789571045631799</v>
      </c>
      <c r="Y2826" s="17">
        <v>0.16996310229296049</v>
      </c>
      <c r="Z2826" s="17">
        <v>39.328137274720405</v>
      </c>
      <c r="AA2826" s="17">
        <v>0.97866799454000164</v>
      </c>
      <c r="AB2826" s="17">
        <v>1.6976478599840028</v>
      </c>
      <c r="AC2826" s="17">
        <v>24.703418930292109</v>
      </c>
      <c r="AD2826" s="17">
        <v>1.2100130053723763</v>
      </c>
      <c r="AE2826" s="17">
        <v>0.96320479829006211</v>
      </c>
      <c r="AF2826" s="17">
        <v>64.281678561832962</v>
      </c>
      <c r="AG2826" s="17">
        <v>18.940271821024282</v>
      </c>
      <c r="AH2826" s="17">
        <v>0.34395846132885566</v>
      </c>
      <c r="AI2826" s="17">
        <v>0.44867677888789448</v>
      </c>
      <c r="AJ2826" s="17">
        <v>0.33333333333333298</v>
      </c>
      <c r="AK2826" s="17">
        <v>0.83872058369714642</v>
      </c>
      <c r="AL2826" s="17">
        <v>0.89827970724593342</v>
      </c>
      <c r="AM2826" s="17">
        <v>0.33333333333333298</v>
      </c>
      <c r="AN2826" s="17">
        <v>0.47924934094512905</v>
      </c>
      <c r="AO2826" s="17">
        <v>0.56264002090389564</v>
      </c>
      <c r="AP2826" s="17">
        <v>0.33333333333333298</v>
      </c>
      <c r="AQ2826" s="17">
        <v>9.1129287984856617</v>
      </c>
      <c r="AR2826" s="17">
        <v>2.2444243630026963</v>
      </c>
      <c r="AS2826" s="17">
        <v>6.9212668829761324</v>
      </c>
      <c r="AT2826" s="17">
        <v>8.3407010263277908</v>
      </c>
      <c r="AU2826" s="17">
        <v>-0.99999999999999967</v>
      </c>
      <c r="AV2826" s="17">
        <v>-0.99999999999999967</v>
      </c>
      <c r="AW2826" s="17">
        <v>-0.99999999999999967</v>
      </c>
      <c r="AX2826" s="17">
        <v>-0.99999999999999967</v>
      </c>
      <c r="AY2826" s="17">
        <v>4.018315706565484E-2</v>
      </c>
      <c r="AZ2826" s="17">
        <v>0.10587468930756749</v>
      </c>
      <c r="BA2826" s="17">
        <v>0.46227215249599585</v>
      </c>
      <c r="BB2826" s="17">
        <v>5.6203531376615976E-2</v>
      </c>
      <c r="BC2826" s="17">
        <v>0.25456677289322788</v>
      </c>
      <c r="BD2826" s="17">
        <v>2.6752708081327823</v>
      </c>
      <c r="BE2826" s="17">
        <v>7.9866809572396988</v>
      </c>
      <c r="BF2826" s="17">
        <v>-0.99999999999999967</v>
      </c>
      <c r="BG2826" s="22">
        <v>411.65330989575091</v>
      </c>
    </row>
    <row r="2827" spans="1:100" x14ac:dyDescent="0.25">
      <c r="A2827">
        <v>6240</v>
      </c>
      <c r="B2827" t="s">
        <v>2492</v>
      </c>
      <c r="C2827" s="48">
        <v>2</v>
      </c>
      <c r="D2827" s="22">
        <v>1468.43501953125</v>
      </c>
      <c r="E2827" s="17">
        <v>78.845819250847683</v>
      </c>
      <c r="F2827" s="17">
        <v>-10.995723645219751</v>
      </c>
      <c r="G2827" s="17">
        <v>0.3795372118740763</v>
      </c>
      <c r="H2827" s="17">
        <v>5.9992580993589835</v>
      </c>
      <c r="I2827" s="17">
        <v>54.986791136175611</v>
      </c>
      <c r="J2827" s="17">
        <v>11.929482710150694</v>
      </c>
      <c r="K2827" s="17">
        <v>-1.0000000000000002</v>
      </c>
      <c r="L2827" s="17">
        <v>-1.0000000000000002</v>
      </c>
      <c r="M2827" s="17">
        <v>-1.0000000000000002</v>
      </c>
      <c r="N2827" s="17">
        <v>0.25236495086501859</v>
      </c>
      <c r="O2827" s="17">
        <v>-1.0000000000000002</v>
      </c>
      <c r="P2827" s="17">
        <v>-1.0000000000000002</v>
      </c>
      <c r="Q2827" s="17">
        <v>3.8289221937417208</v>
      </c>
      <c r="R2827" s="17">
        <v>-1.0000000000000002</v>
      </c>
      <c r="S2827" s="17">
        <v>0.93672028418668241</v>
      </c>
      <c r="T2827" s="17">
        <v>0.12151011226564992</v>
      </c>
      <c r="U2827" s="17">
        <v>3.8261775643671211E-2</v>
      </c>
      <c r="V2827" s="17">
        <v>-0.11755168362802308</v>
      </c>
      <c r="W2827" s="17">
        <v>2.0670964495755739</v>
      </c>
      <c r="X2827" s="17">
        <v>-0.2223280718448053</v>
      </c>
      <c r="Y2827" s="17">
        <v>8.183392647467716E-2</v>
      </c>
      <c r="Z2827" s="17">
        <v>31.236535784903076</v>
      </c>
      <c r="AA2827" s="17">
        <v>0.38273087949865287</v>
      </c>
      <c r="AB2827" s="17">
        <v>0.8386571828438264</v>
      </c>
      <c r="AC2827" s="17">
        <v>14.841316576748813</v>
      </c>
      <c r="AD2827" s="17">
        <v>0.45726935407812552</v>
      </c>
      <c r="AE2827" s="17">
        <v>0.33282163338429738</v>
      </c>
      <c r="AF2827" s="17">
        <v>48.309420240605718</v>
      </c>
      <c r="AG2827" s="17">
        <v>-8.3491397073033653</v>
      </c>
      <c r="AH2827" s="17">
        <v>0.15515688337128322</v>
      </c>
      <c r="AI2827" s="17">
        <v>0.2253008772774141</v>
      </c>
      <c r="AJ2827" s="17">
        <v>0.33333333333333298</v>
      </c>
      <c r="AK2827" s="17">
        <v>0.58669879555481674</v>
      </c>
      <c r="AL2827" s="17">
        <v>0.67816167341793521</v>
      </c>
      <c r="AM2827" s="17">
        <v>0.33333333333333298</v>
      </c>
      <c r="AN2827" s="17">
        <v>0.25205306323590876</v>
      </c>
      <c r="AO2827" s="17">
        <v>0.31437553492614645</v>
      </c>
      <c r="AP2827" s="17">
        <v>0.33333333333333298</v>
      </c>
      <c r="AQ2827" s="17">
        <v>6.2804999693276962</v>
      </c>
      <c r="AR2827" s="17">
        <v>2.2444243630026963</v>
      </c>
      <c r="AS2827" s="17">
        <v>3.3157535207988644</v>
      </c>
      <c r="AT2827" s="17">
        <v>5.8181403586793152</v>
      </c>
      <c r="AU2827" s="17">
        <v>-1.0000000000000002</v>
      </c>
      <c r="AV2827" s="17">
        <v>-1.0000000000000002</v>
      </c>
      <c r="AW2827" s="17">
        <v>-1.0000000000000002</v>
      </c>
      <c r="AX2827" s="17">
        <v>-1.0000000000000002</v>
      </c>
      <c r="AY2827" s="17">
        <v>2.2134371677339591E-3</v>
      </c>
      <c r="AZ2827" s="17">
        <v>0.36773502691650345</v>
      </c>
      <c r="BA2827" s="17">
        <v>0.21053608557618014</v>
      </c>
      <c r="BB2827" s="17">
        <v>0.20203486596841158</v>
      </c>
      <c r="BC2827" s="17">
        <v>0.11498049900785842</v>
      </c>
      <c r="BD2827" s="17">
        <v>6.5637850841898011</v>
      </c>
      <c r="BE2827" s="17">
        <v>4.230105852554062</v>
      </c>
      <c r="BF2827" s="17">
        <v>-1.0000000000000002</v>
      </c>
      <c r="BG2827" s="22">
        <v>40.666221800420772</v>
      </c>
    </row>
    <row r="2828" spans="1:100" x14ac:dyDescent="0.25">
      <c r="A2828">
        <v>6300</v>
      </c>
      <c r="B2828" t="s">
        <v>2493</v>
      </c>
      <c r="C2828" s="48">
        <v>3</v>
      </c>
      <c r="D2828" s="22">
        <v>1468.0164499428279</v>
      </c>
      <c r="E2828" s="17">
        <v>45.574392999837777</v>
      </c>
      <c r="F2828" s="17">
        <v>-59.720237527766713</v>
      </c>
      <c r="G2828" s="17">
        <v>-8.7035738773659888E-2</v>
      </c>
      <c r="H2828" s="17">
        <v>4.2118492294524934</v>
      </c>
      <c r="I2828" s="17">
        <v>33.685825212730784</v>
      </c>
      <c r="J2828" s="17">
        <v>4.4775838908459225</v>
      </c>
      <c r="K2828" s="17">
        <v>-0.99999999999999889</v>
      </c>
      <c r="L2828" s="17">
        <v>-0.99999999999999889</v>
      </c>
      <c r="M2828" s="17">
        <v>-0.99999999999999889</v>
      </c>
      <c r="N2828" s="17">
        <v>0.1506091656000951</v>
      </c>
      <c r="O2828" s="17">
        <v>-0.99999999999999889</v>
      </c>
      <c r="P2828" s="17">
        <v>-0.99999999999999889</v>
      </c>
      <c r="Q2828" s="17">
        <v>2.7680580247005642</v>
      </c>
      <c r="R2828" s="17">
        <v>-0.99999999999999889</v>
      </c>
      <c r="S2828" s="17">
        <v>0.63083372238787938</v>
      </c>
      <c r="T2828" s="17">
        <v>8.8967169975622221E-2</v>
      </c>
      <c r="U2828" s="17">
        <v>9.106187998808539E-2</v>
      </c>
      <c r="V2828" s="17">
        <v>-0.84503488519835568</v>
      </c>
      <c r="W2828" s="17">
        <v>1.4437912047519297</v>
      </c>
      <c r="X2828" s="17">
        <v>-0.99580719841509413</v>
      </c>
      <c r="Y2828" s="17">
        <v>-0.18436523242217259</v>
      </c>
      <c r="Z2828" s="17">
        <v>28.5364010302388</v>
      </c>
      <c r="AA2828" s="17">
        <v>0.72854834952615988</v>
      </c>
      <c r="AB2828" s="17">
        <v>-1.3022836150257844</v>
      </c>
      <c r="AC2828" s="17">
        <v>5.5869919458212527</v>
      </c>
      <c r="AD2828" s="17">
        <v>-1.1350316705224153</v>
      </c>
      <c r="AE2828" s="17">
        <v>0.48014259677995219</v>
      </c>
      <c r="AF2828" s="17">
        <v>33.301251957814216</v>
      </c>
      <c r="AG2828" s="17">
        <v>-20.485411795002275</v>
      </c>
      <c r="AH2828" s="17">
        <v>-2.3177048510278124E-2</v>
      </c>
      <c r="AI2828" s="17">
        <v>1.880552970175842E-2</v>
      </c>
      <c r="AJ2828" s="17">
        <v>0.33333333333333298</v>
      </c>
      <c r="AK2828" s="17">
        <v>-3.2662367441303762E-2</v>
      </c>
      <c r="AL2828" s="17">
        <v>2.8049324304452998E-2</v>
      </c>
      <c r="AM2828" s="17">
        <v>0.33333333333333298</v>
      </c>
      <c r="AN2828" s="17">
        <v>-6.083552083261045E-2</v>
      </c>
      <c r="AO2828" s="17">
        <v>3.0059796977103054E-2</v>
      </c>
      <c r="AP2828" s="17">
        <v>0.33333333333333298</v>
      </c>
      <c r="AQ2828" s="17">
        <v>0.38457325491657085</v>
      </c>
      <c r="AR2828" s="17">
        <v>3.8894935049763766</v>
      </c>
      <c r="AS2828" s="17">
        <v>0.91471406028258284</v>
      </c>
      <c r="AT2828" s="17">
        <v>-0.32662367441303669</v>
      </c>
      <c r="AU2828" s="17">
        <v>-0.99999999999999889</v>
      </c>
      <c r="AV2828" s="17">
        <v>-0.99999999999999889</v>
      </c>
      <c r="AW2828" s="17">
        <v>-0.99999999999999889</v>
      </c>
      <c r="AX2828" s="17">
        <v>-0.99999999999999889</v>
      </c>
      <c r="AY2828" s="17">
        <v>-3.2575548950857673E-2</v>
      </c>
      <c r="AZ2828" s="17">
        <v>0.17149293361612014</v>
      </c>
      <c r="BA2828" s="17">
        <v>-9.7816093072697063E-2</v>
      </c>
      <c r="BB2828" s="17">
        <v>0.50711204474599292</v>
      </c>
      <c r="BC2828" s="17">
        <v>0.14752860528688316</v>
      </c>
      <c r="BD2828" s="17">
        <v>13.535265786730424</v>
      </c>
      <c r="BE2828" s="17">
        <v>3.199134666808598</v>
      </c>
      <c r="BF2828" s="17">
        <v>-0.99999999999999889</v>
      </c>
      <c r="CU2828" t="e">
        <v>#N/A</v>
      </c>
      <c r="CV2828" t="e">
        <v>#N/A</v>
      </c>
    </row>
    <row r="2829" spans="1:100" x14ac:dyDescent="0.25">
      <c r="A2829">
        <v>6301</v>
      </c>
      <c r="B2829" t="s">
        <v>2494</v>
      </c>
      <c r="C2829" s="48">
        <v>2</v>
      </c>
      <c r="D2829" s="22">
        <v>1400.1180957031252</v>
      </c>
      <c r="E2829" s="17">
        <v>12.215037532879251</v>
      </c>
      <c r="F2829" s="17">
        <v>-118.48740720712269</v>
      </c>
      <c r="G2829" s="17">
        <v>-0.36759257871533174</v>
      </c>
      <c r="H2829" s="17">
        <v>-0.81586902505050052</v>
      </c>
      <c r="I2829" s="17">
        <v>2.6636768004858382</v>
      </c>
      <c r="J2829" s="17">
        <v>-0.99345107058846338</v>
      </c>
      <c r="K2829" s="17">
        <v>-1.0000000000000018</v>
      </c>
      <c r="L2829" s="17">
        <v>-1.0000000000000018</v>
      </c>
      <c r="M2829" s="17">
        <v>-1.0000000000000018</v>
      </c>
      <c r="N2829" s="17">
        <v>6.618045332500655E-2</v>
      </c>
      <c r="O2829" s="17">
        <v>-1.0000000000000018</v>
      </c>
      <c r="P2829" s="17">
        <v>-1.0000000000000018</v>
      </c>
      <c r="Q2829" s="17">
        <v>1.8288610238802994</v>
      </c>
      <c r="R2829" s="17">
        <v>-1.0000000000000018</v>
      </c>
      <c r="S2829" s="17">
        <v>-1.6717670295516422</v>
      </c>
      <c r="T2829" s="17">
        <v>-0.17127592746023509</v>
      </c>
      <c r="U2829" s="17">
        <v>-0.83908414648298035</v>
      </c>
      <c r="V2829" s="17">
        <v>-1.2671585149167111</v>
      </c>
      <c r="W2829" s="17">
        <v>-3.7582906008726269</v>
      </c>
      <c r="X2829" s="17">
        <v>-7.3997387355560935</v>
      </c>
      <c r="Y2829" s="17">
        <v>-0.1815830522818532</v>
      </c>
      <c r="Z2829" s="17">
        <v>7.0508424777914342</v>
      </c>
      <c r="AA2829" s="17">
        <v>-1.3985175313200018</v>
      </c>
      <c r="AB2829" s="17">
        <v>-1.7288549588656492</v>
      </c>
      <c r="AC2829" s="17">
        <v>-14.636381155437324</v>
      </c>
      <c r="AD2829" s="17">
        <v>-1.7926717869912365</v>
      </c>
      <c r="AE2829" s="17">
        <v>-1.5513855796826679</v>
      </c>
      <c r="AF2829" s="17">
        <v>0.56854451096261727</v>
      </c>
      <c r="AG2829" s="17">
        <v>-89.916841550537555</v>
      </c>
      <c r="AH2829" s="17">
        <v>-0.40916861710311836</v>
      </c>
      <c r="AI2829" s="17">
        <v>-0.44236683415761718</v>
      </c>
      <c r="AJ2829" s="17">
        <v>0.33333333333333298</v>
      </c>
      <c r="AK2829" s="17">
        <v>-0.16659110415054534</v>
      </c>
      <c r="AL2829" s="17">
        <v>2.0231687094723783E-2</v>
      </c>
      <c r="AM2829" s="17">
        <v>0.33333333333333298</v>
      </c>
      <c r="AN2829" s="17">
        <v>-0.4270337034699761</v>
      </c>
      <c r="AO2829" s="17">
        <v>-0.42768383669042526</v>
      </c>
      <c r="AP2829" s="17">
        <v>0.33333333333333298</v>
      </c>
      <c r="AQ2829" s="17">
        <v>-2.1855935552290129</v>
      </c>
      <c r="AR2829" s="17">
        <v>2.2444243630026963</v>
      </c>
      <c r="AS2829" s="17">
        <v>-7.4610797800068323</v>
      </c>
      <c r="AT2829" s="17">
        <v>-1.7217611964213884</v>
      </c>
      <c r="AU2829" s="17">
        <v>-1.0000000000000018</v>
      </c>
      <c r="AV2829" s="17">
        <v>-1.0000000000000018</v>
      </c>
      <c r="AW2829" s="17">
        <v>-1.0000000000000018</v>
      </c>
      <c r="AX2829" s="17">
        <v>-1.0000000000000018</v>
      </c>
      <c r="AY2829" s="17">
        <v>-0.11127756971930697</v>
      </c>
      <c r="AZ2829" s="17">
        <v>1.1504322250763965</v>
      </c>
      <c r="BA2829" s="17">
        <v>-0.5418997970513818</v>
      </c>
      <c r="BB2829" s="17">
        <v>0.63792285890064571</v>
      </c>
      <c r="BC2829" s="17">
        <v>-0.30224108738915634</v>
      </c>
      <c r="BD2829" s="17">
        <v>18.186504495098838</v>
      </c>
      <c r="BE2829" s="17">
        <v>-6.9982490635144456</v>
      </c>
      <c r="BF2829" s="17">
        <v>-1.0000000000000018</v>
      </c>
      <c r="BG2829" s="22">
        <v>-96.229205815093792</v>
      </c>
    </row>
    <row r="2830" spans="1:100" x14ac:dyDescent="0.25">
      <c r="A2830">
        <v>6302</v>
      </c>
      <c r="B2830" t="s">
        <v>2495</v>
      </c>
      <c r="C2830" s="48">
        <v>2</v>
      </c>
      <c r="D2830" s="22">
        <v>1449.245859375</v>
      </c>
      <c r="E2830" s="17">
        <v>25.536109915520754</v>
      </c>
      <c r="F2830" s="17">
        <v>-96.997272162317117</v>
      </c>
      <c r="G2830" s="17">
        <v>-0.21822362696273129</v>
      </c>
      <c r="H2830" s="17">
        <v>0.5466364023273691</v>
      </c>
      <c r="I2830" s="17">
        <v>13.124307388630193</v>
      </c>
      <c r="J2830" s="17">
        <v>1.5901496594459843</v>
      </c>
      <c r="K2830" s="17">
        <v>-1.0000000000000016</v>
      </c>
      <c r="L2830" s="17">
        <v>-1.0000000000000016</v>
      </c>
      <c r="M2830" s="17">
        <v>-1.0000000000000016</v>
      </c>
      <c r="N2830" s="17">
        <v>0.10340314686557178</v>
      </c>
      <c r="O2830" s="17">
        <v>-1.0000000000000016</v>
      </c>
      <c r="P2830" s="17">
        <v>-1.0000000000000016</v>
      </c>
      <c r="Q2830" s="17">
        <v>2.2287206522155585</v>
      </c>
      <c r="R2830" s="17">
        <v>-1.0000000000000016</v>
      </c>
      <c r="S2830" s="17">
        <v>-1.1502685956507868</v>
      </c>
      <c r="T2830" s="17">
        <v>-0.11274105923185165</v>
      </c>
      <c r="U2830" s="17">
        <v>-0.66368190397690485</v>
      </c>
      <c r="V2830" s="17">
        <v>-1.0373248642176081</v>
      </c>
      <c r="W2830" s="17">
        <v>-2.5936576706394785</v>
      </c>
      <c r="X2830" s="17">
        <v>-5.9648042427275714</v>
      </c>
      <c r="Y2830" s="17">
        <v>-0.1289197553737487</v>
      </c>
      <c r="Z2830" s="17">
        <v>11.886135759087569</v>
      </c>
      <c r="AA2830" s="17">
        <v>-1.0424037592736861</v>
      </c>
      <c r="AB2830" s="17">
        <v>-1.2155484329450705</v>
      </c>
      <c r="AC2830" s="17">
        <v>-8.7430907716298414</v>
      </c>
      <c r="AD2830" s="17">
        <v>-1.3428552303773515</v>
      </c>
      <c r="AE2830" s="17">
        <v>-1.1746879029932233</v>
      </c>
      <c r="AF2830" s="17">
        <v>10.11307700492506</v>
      </c>
      <c r="AG2830" s="17">
        <v>-73.609524837090902</v>
      </c>
      <c r="AH2830" s="17">
        <v>-0.29634657531754749</v>
      </c>
      <c r="AI2830" s="17">
        <v>-0.308884235240724</v>
      </c>
      <c r="AJ2830" s="17">
        <v>0.33333333333333298</v>
      </c>
      <c r="AK2830" s="17">
        <v>-1.5990600594066429E-2</v>
      </c>
      <c r="AL2830" s="17">
        <v>0.15176748398240059</v>
      </c>
      <c r="AM2830" s="17">
        <v>0.33333333333333298</v>
      </c>
      <c r="AN2830" s="17">
        <v>-0.29126816477836609</v>
      </c>
      <c r="AO2830" s="17">
        <v>-0.27932858185696591</v>
      </c>
      <c r="AP2830" s="17">
        <v>0.33333333333333298</v>
      </c>
      <c r="AQ2830" s="17">
        <v>-0.49302081735852976</v>
      </c>
      <c r="AR2830" s="17">
        <v>2.2444243630026963</v>
      </c>
      <c r="AS2830" s="17">
        <v>-5.3065353974518832</v>
      </c>
      <c r="AT2830" s="17">
        <v>-0.21435618354575681</v>
      </c>
      <c r="AU2830" s="17">
        <v>-1.0000000000000016</v>
      </c>
      <c r="AV2830" s="17">
        <v>-1.0000000000000016</v>
      </c>
      <c r="AW2830" s="17">
        <v>-1.0000000000000016</v>
      </c>
      <c r="AX2830" s="17">
        <v>-1.0000000000000016</v>
      </c>
      <c r="AY2830" s="17">
        <v>-8.8588027760752405E-2</v>
      </c>
      <c r="AZ2830" s="17">
        <v>0.99395250562014215</v>
      </c>
      <c r="BA2830" s="17">
        <v>-0.39147003174854578</v>
      </c>
      <c r="BB2830" s="17">
        <v>0.55077851877940764</v>
      </c>
      <c r="BC2830" s="17">
        <v>-0.21882860431909271</v>
      </c>
      <c r="BD2830" s="17">
        <v>15.862847432043566</v>
      </c>
      <c r="BE2830" s="17">
        <v>-4.7534348092251077</v>
      </c>
      <c r="BF2830" s="17">
        <v>-1.0000000000000016</v>
      </c>
      <c r="BG2830" s="22">
        <v>-12.012238627022953</v>
      </c>
    </row>
    <row r="2831" spans="1:100" x14ac:dyDescent="0.25">
      <c r="A2831">
        <v>6303</v>
      </c>
      <c r="B2831" t="s">
        <v>3136</v>
      </c>
      <c r="C2831" s="48">
        <v>1</v>
      </c>
      <c r="D2831" s="22">
        <v>1450</v>
      </c>
      <c r="E2831" s="47">
        <v>62.798508766834246</v>
      </c>
      <c r="F2831" s="47">
        <v>-29.08938549335334</v>
      </c>
      <c r="G2831" s="47">
        <v>0.24773049482204326</v>
      </c>
      <c r="H2831" s="47">
        <v>5.0316799675559034</v>
      </c>
      <c r="I2831" s="47">
        <v>43.150978932390657</v>
      </c>
      <c r="J2831" s="47">
        <v>9.4265685797601293</v>
      </c>
      <c r="K2831" s="47">
        <v>-1</v>
      </c>
      <c r="L2831" s="47">
        <v>-1</v>
      </c>
      <c r="M2831" s="47">
        <v>-1</v>
      </c>
      <c r="N2831" s="47">
        <v>0.23106494761372834</v>
      </c>
      <c r="O2831" s="47">
        <v>-1</v>
      </c>
      <c r="P2831" s="47">
        <v>-1</v>
      </c>
      <c r="Q2831" s="47">
        <v>3.6908187015592362</v>
      </c>
      <c r="R2831" s="47">
        <v>-1</v>
      </c>
      <c r="S2831" s="47">
        <v>0.64189072421973781</v>
      </c>
      <c r="T2831" s="47">
        <v>9.2362986157557392E-2</v>
      </c>
      <c r="U2831" s="47">
        <v>2.8539908778594872E-2</v>
      </c>
      <c r="V2831" s="47">
        <v>-3.3016092497362891E-2</v>
      </c>
      <c r="W2831" s="47">
        <v>1.340861265996665</v>
      </c>
      <c r="X2831" s="47">
        <v>-0.95214589246562853</v>
      </c>
      <c r="Y2831" s="47">
        <v>6.2963204570277986E-2</v>
      </c>
      <c r="Z2831" s="47">
        <v>26.745601001024557</v>
      </c>
      <c r="AA2831" s="47">
        <v>0.83044305783086536</v>
      </c>
      <c r="AB2831" s="47">
        <v>0.95436065465510056</v>
      </c>
      <c r="AC2831" s="47">
        <v>9.5356991142494465</v>
      </c>
      <c r="AD2831" s="47">
        <v>1.0338197723233149</v>
      </c>
      <c r="AE2831" s="47">
        <v>-6.1692529453854741E-2</v>
      </c>
      <c r="AF2831" s="47">
        <v>37.173968240475233</v>
      </c>
      <c r="AG2831" s="47">
        <v>-21.084351504417185</v>
      </c>
      <c r="AH2831" s="47">
        <v>0.31588437088007865</v>
      </c>
      <c r="AI2831" s="47">
        <v>0.38548558873661259</v>
      </c>
      <c r="AJ2831" s="47">
        <v>0.33333333333333298</v>
      </c>
      <c r="AK2831" s="47">
        <v>0.47968211832321317</v>
      </c>
      <c r="AL2831" s="47">
        <v>0.57122895297980814</v>
      </c>
      <c r="AM2831" s="47">
        <v>0.33333333333333298</v>
      </c>
      <c r="AN2831" s="47">
        <v>0.18789602731731778</v>
      </c>
      <c r="AO2831" s="47">
        <v>0.23868759666666312</v>
      </c>
      <c r="AP2831" s="47">
        <v>0.33333333333333298</v>
      </c>
      <c r="AQ2831" s="47">
        <v>5.9770106919154165</v>
      </c>
      <c r="AR2831" s="47">
        <v>2.6866680235991405</v>
      </c>
      <c r="AS2831" s="47">
        <v>1.9901707455278179</v>
      </c>
      <c r="AT2831" s="47">
        <v>4.7497298106331778</v>
      </c>
      <c r="AU2831" s="47">
        <v>-1</v>
      </c>
      <c r="AV2831" s="47">
        <v>-1</v>
      </c>
      <c r="AW2831" s="47">
        <v>-1</v>
      </c>
      <c r="AX2831" s="47">
        <v>-1</v>
      </c>
      <c r="AY2831" s="47">
        <v>5.741340798477359E-3</v>
      </c>
      <c r="AZ2831" s="47">
        <v>0.26109216513129191</v>
      </c>
      <c r="BA2831" s="47">
        <v>0.31605474538102962</v>
      </c>
      <c r="BB2831" s="47">
        <v>0.19654570281331249</v>
      </c>
      <c r="BC2831" s="47">
        <v>0.14449960111956645</v>
      </c>
      <c r="BD2831" s="47">
        <v>6.219103395989273</v>
      </c>
      <c r="BE2831" s="47">
        <v>5.19276375489431</v>
      </c>
      <c r="BF2831" s="47">
        <v>-1</v>
      </c>
      <c r="BG2831" s="22">
        <v>0</v>
      </c>
    </row>
    <row r="2832" spans="1:100" x14ac:dyDescent="0.25">
      <c r="A2832">
        <v>6304</v>
      </c>
      <c r="B2832" t="s">
        <v>3137</v>
      </c>
      <c r="C2832" s="48">
        <v>2</v>
      </c>
      <c r="D2832" s="22">
        <v>1491.8157714843751</v>
      </c>
      <c r="E2832" s="17">
        <v>104.73936074040159</v>
      </c>
      <c r="F2832" s="17">
        <v>30.776866985238737</v>
      </c>
      <c r="G2832" s="17">
        <v>0.66988103993532699</v>
      </c>
      <c r="H2832" s="17">
        <v>8.6477003418562344</v>
      </c>
      <c r="I2832" s="17">
        <v>75.320197063311781</v>
      </c>
      <c r="J2832" s="17">
        <v>16.951493759558648</v>
      </c>
      <c r="K2832" s="17">
        <v>-0.99999999999999956</v>
      </c>
      <c r="L2832" s="17">
        <v>-0.99999999999999956</v>
      </c>
      <c r="M2832" s="17">
        <v>-0.99999999999999956</v>
      </c>
      <c r="N2832" s="17">
        <v>0.32471853711243864</v>
      </c>
      <c r="O2832" s="17">
        <v>-0.99999999999999956</v>
      </c>
      <c r="P2832" s="17">
        <v>-0.99999999999999956</v>
      </c>
      <c r="Q2832" s="17">
        <v>4.6061705697649984</v>
      </c>
      <c r="R2832" s="17">
        <v>-0.99999999999999956</v>
      </c>
      <c r="S2832" s="17">
        <v>1.9504105447805167</v>
      </c>
      <c r="T2832" s="17">
        <v>0.23529036925398911</v>
      </c>
      <c r="U2832" s="17">
        <v>0.37920919438228529</v>
      </c>
      <c r="V2832" s="17">
        <v>0.32919967385486248</v>
      </c>
      <c r="W2832" s="17">
        <v>4.3309135232211808</v>
      </c>
      <c r="X2832" s="17">
        <v>2.5669020109572509</v>
      </c>
      <c r="Y2832" s="17">
        <v>0.18420100506240716</v>
      </c>
      <c r="Z2832" s="17">
        <v>40.635393744458405</v>
      </c>
      <c r="AA2832" s="17">
        <v>1.0749459254508569</v>
      </c>
      <c r="AB2832" s="17">
        <v>1.8364239874971084</v>
      </c>
      <c r="AC2832" s="17">
        <v>26.296712559879758</v>
      </c>
      <c r="AD2832" s="17">
        <v>1.3316241610189989</v>
      </c>
      <c r="AE2832" s="17">
        <v>1.0650477365234901</v>
      </c>
      <c r="AF2832" s="17">
        <v>66.862111873214729</v>
      </c>
      <c r="AG2832" s="17">
        <v>23.349072701868767</v>
      </c>
      <c r="AH2832" s="17">
        <v>0.37446071537490266</v>
      </c>
      <c r="AI2832" s="17">
        <v>0.48476476381045053</v>
      </c>
      <c r="AJ2832" s="17">
        <v>0.33333333333333298</v>
      </c>
      <c r="AK2832" s="17">
        <v>0.87943651780223042</v>
      </c>
      <c r="AL2832" s="17">
        <v>0.93384136017579811</v>
      </c>
      <c r="AM2832" s="17">
        <v>0.33333333333333298</v>
      </c>
      <c r="AN2832" s="17">
        <v>0.5159545351282</v>
      </c>
      <c r="AO2832" s="17">
        <v>0.60274893579657896</v>
      </c>
      <c r="AP2832" s="17">
        <v>0.33333333333333298</v>
      </c>
      <c r="AQ2832" s="17">
        <v>9.5705280656577756</v>
      </c>
      <c r="AR2832" s="17">
        <v>2.2444243630026963</v>
      </c>
      <c r="AS2832" s="17">
        <v>7.5037635216655723</v>
      </c>
      <c r="AT2832" s="17">
        <v>8.7482388613583364</v>
      </c>
      <c r="AU2832" s="17">
        <v>-0.99999999999999956</v>
      </c>
      <c r="AV2832" s="17">
        <v>-0.99999999999999956</v>
      </c>
      <c r="AW2832" s="17">
        <v>-0.99999999999999956</v>
      </c>
      <c r="AX2832" s="17">
        <v>-0.99999999999999956</v>
      </c>
      <c r="AY2832" s="17">
        <v>4.6317438648004181E-2</v>
      </c>
      <c r="AZ2832" s="17">
        <v>6.3569266711330896E-2</v>
      </c>
      <c r="BA2832" s="17">
        <v>0.50294192628075962</v>
      </c>
      <c r="BB2832" s="17">
        <v>3.2643429476447341E-2</v>
      </c>
      <c r="BC2832" s="17">
        <v>0.27711794027991909</v>
      </c>
      <c r="BD2832" s="17">
        <v>2.0470533345657684</v>
      </c>
      <c r="BE2832" s="17">
        <v>8.5935827078803975</v>
      </c>
      <c r="BF2832" s="17">
        <v>-0.99999999999999956</v>
      </c>
      <c r="BG2832" s="22">
        <v>85.913963727217833</v>
      </c>
    </row>
    <row r="2833" spans="1:100" x14ac:dyDescent="0.25">
      <c r="A2833">
        <v>6305</v>
      </c>
      <c r="B2833" t="s">
        <v>2496</v>
      </c>
      <c r="C2833" s="48">
        <v>2</v>
      </c>
      <c r="D2833" s="22">
        <v>1505.6381054687499</v>
      </c>
      <c r="E2833" s="17">
        <v>118.9817818336532</v>
      </c>
      <c r="F2833" s="17">
        <v>53.753361960057916</v>
      </c>
      <c r="G2833" s="17">
        <v>0.82958105867332854</v>
      </c>
      <c r="H2833" s="17">
        <v>10.104443123604291</v>
      </c>
      <c r="I2833" s="17">
        <v>86.504334605529493</v>
      </c>
      <c r="J2833" s="17">
        <v>19.713788601671528</v>
      </c>
      <c r="K2833" s="17">
        <v>-0.99999999999999922</v>
      </c>
      <c r="L2833" s="17">
        <v>-0.99999999999999922</v>
      </c>
      <c r="M2833" s="17">
        <v>-0.99999999999999922</v>
      </c>
      <c r="N2833" s="17">
        <v>0.36451572914035729</v>
      </c>
      <c r="O2833" s="17">
        <v>-0.99999999999999922</v>
      </c>
      <c r="P2833" s="17">
        <v>-0.99999999999999922</v>
      </c>
      <c r="Q2833" s="17">
        <v>5.0336863914163299</v>
      </c>
      <c r="R2833" s="17">
        <v>-0.99999999999999922</v>
      </c>
      <c r="S2833" s="17">
        <v>2.5079782902096142</v>
      </c>
      <c r="T2833" s="17">
        <v>0.29787378731520964</v>
      </c>
      <c r="U2833" s="17">
        <v>0.56674309005629064</v>
      </c>
      <c r="V2833" s="17">
        <v>0.57492971274583327</v>
      </c>
      <c r="W2833" s="17">
        <v>5.5760980049947797</v>
      </c>
      <c r="X2833" s="17">
        <v>4.10108339673865</v>
      </c>
      <c r="Y2833" s="17">
        <v>0.24050674601022645</v>
      </c>
      <c r="Z2833" s="17">
        <v>45.805118901971149</v>
      </c>
      <c r="AA2833" s="17">
        <v>1.4556902193711418</v>
      </c>
      <c r="AB2833" s="17">
        <v>2.3852332336356907</v>
      </c>
      <c r="AC2833" s="17">
        <v>32.597610930522258</v>
      </c>
      <c r="AD2833" s="17">
        <v>1.8125521696648796</v>
      </c>
      <c r="AE2833" s="17">
        <v>1.4677996158130138</v>
      </c>
      <c r="AF2833" s="17">
        <v>77.066789620809146</v>
      </c>
      <c r="AG2833" s="17">
        <v>40.784280984092099</v>
      </c>
      <c r="AH2833" s="17">
        <v>0.49508606606396638</v>
      </c>
      <c r="AI2833" s="17">
        <v>0.62747965400752848</v>
      </c>
      <c r="AJ2833" s="17">
        <v>0.33333333333333298</v>
      </c>
      <c r="AK2833" s="17">
        <v>1.0404532683231662</v>
      </c>
      <c r="AL2833" s="17">
        <v>1.0744747982578475</v>
      </c>
      <c r="AM2833" s="17">
        <v>0.33333333333333298</v>
      </c>
      <c r="AN2833" s="17">
        <v>0.6611102640706944</v>
      </c>
      <c r="AO2833" s="17">
        <v>0.76136514551616008</v>
      </c>
      <c r="AP2833" s="17">
        <v>0.33333333333333298</v>
      </c>
      <c r="AQ2833" s="17">
        <v>11.380167182634713</v>
      </c>
      <c r="AR2833" s="17">
        <v>2.2444243630026963</v>
      </c>
      <c r="AS2833" s="17">
        <v>9.8073264390500476</v>
      </c>
      <c r="AT2833" s="17">
        <v>10.359903172966554</v>
      </c>
      <c r="AU2833" s="17">
        <v>-0.99999999999999922</v>
      </c>
      <c r="AV2833" s="17">
        <v>-0.99999999999999922</v>
      </c>
      <c r="AW2833" s="17">
        <v>-0.99999999999999922</v>
      </c>
      <c r="AX2833" s="17">
        <v>-0.99999999999999922</v>
      </c>
      <c r="AY2833" s="17">
        <v>7.0576297222170722E-2</v>
      </c>
      <c r="AZ2833" s="17">
        <v>-0.10373333423797249</v>
      </c>
      <c r="BA2833" s="17">
        <v>0.66377612947853259</v>
      </c>
      <c r="BB2833" s="17">
        <v>-6.0528227598063866E-2</v>
      </c>
      <c r="BC2833" s="17">
        <v>0.36629962732379617</v>
      </c>
      <c r="BD2833" s="17">
        <v>-0.43731890047039546</v>
      </c>
      <c r="BE2833" s="17">
        <v>10.993658990581491</v>
      </c>
      <c r="BF2833" s="17">
        <v>-0.99999999999999922</v>
      </c>
      <c r="BG2833" s="22">
        <v>107.6989259336342</v>
      </c>
    </row>
    <row r="2834" spans="1:100" x14ac:dyDescent="0.25">
      <c r="A2834">
        <v>6306</v>
      </c>
      <c r="B2834" t="s">
        <v>2497</v>
      </c>
      <c r="C2834" s="48">
        <v>2</v>
      </c>
      <c r="D2834" s="22">
        <v>1440.4122558593751</v>
      </c>
      <c r="E2834" s="17">
        <v>31.465397066209185</v>
      </c>
      <c r="F2834" s="17">
        <v>-87.431887490001557</v>
      </c>
      <c r="G2834" s="17">
        <v>-0.15173863379562141</v>
      </c>
      <c r="H2834" s="17">
        <v>1.1530955289831244</v>
      </c>
      <c r="I2834" s="17">
        <v>17.780395183424062</v>
      </c>
      <c r="J2834" s="17">
        <v>2.7401254400043431</v>
      </c>
      <c r="K2834" s="17">
        <v>-1.0000000000000013</v>
      </c>
      <c r="L2834" s="17">
        <v>-1.0000000000000013</v>
      </c>
      <c r="M2834" s="17">
        <v>-1.0000000000000013</v>
      </c>
      <c r="N2834" s="17">
        <v>0.11997118524750294</v>
      </c>
      <c r="O2834" s="17">
        <v>-1.0000000000000013</v>
      </c>
      <c r="P2834" s="17">
        <v>-1.0000000000000013</v>
      </c>
      <c r="Q2834" s="17">
        <v>2.4067005091118219</v>
      </c>
      <c r="R2834" s="17">
        <v>-1.0000000000000013</v>
      </c>
      <c r="S2834" s="17">
        <v>-0.91814659567863921</v>
      </c>
      <c r="T2834" s="17">
        <v>-8.6686847372297704E-2</v>
      </c>
      <c r="U2834" s="17">
        <v>-0.58560934098652351</v>
      </c>
      <c r="V2834" s="17">
        <v>-0.93502456340535611</v>
      </c>
      <c r="W2834" s="17">
        <v>-2.0752727486043403</v>
      </c>
      <c r="X2834" s="17">
        <v>-5.3261065158467655</v>
      </c>
      <c r="Y2834" s="17">
        <v>-0.10547901421562608</v>
      </c>
      <c r="Z2834" s="17">
        <v>14.038353050539161</v>
      </c>
      <c r="AA2834" s="17">
        <v>-0.8838954386125899</v>
      </c>
      <c r="AB2834" s="17">
        <v>-0.98707269907912343</v>
      </c>
      <c r="AC2834" s="17">
        <v>-6.1199527881204112</v>
      </c>
      <c r="AD2834" s="17">
        <v>-1.1426392528128817</v>
      </c>
      <c r="AE2834" s="17">
        <v>-1.0070175661065759</v>
      </c>
      <c r="AF2834" s="17">
        <v>14.361404185364705</v>
      </c>
      <c r="AG2834" s="17">
        <v>-66.351042886550459</v>
      </c>
      <c r="AH2834" s="17">
        <v>-0.24612882531527852</v>
      </c>
      <c r="AI2834" s="17">
        <v>-0.24947035054253935</v>
      </c>
      <c r="AJ2834" s="17">
        <v>0.33333333333333298</v>
      </c>
      <c r="AK2834" s="17">
        <v>5.1042563476735858E-2</v>
      </c>
      <c r="AL2834" s="17">
        <v>0.21031483572248733</v>
      </c>
      <c r="AM2834" s="17">
        <v>0.33333333333333298</v>
      </c>
      <c r="AN2834" s="17">
        <v>-0.23083813024755501</v>
      </c>
      <c r="AO2834" s="17">
        <v>-0.21329479111145594</v>
      </c>
      <c r="AP2834" s="17">
        <v>0.33333333333333298</v>
      </c>
      <c r="AQ2834" s="17">
        <v>0.26035319773491317</v>
      </c>
      <c r="AR2834" s="17">
        <v>2.2444243630026963</v>
      </c>
      <c r="AS2834" s="17">
        <v>-4.3475351040732626</v>
      </c>
      <c r="AT2834" s="17">
        <v>0.45659859524319479</v>
      </c>
      <c r="AU2834" s="17">
        <v>-1.0000000000000013</v>
      </c>
      <c r="AV2834" s="17">
        <v>-1.0000000000000013</v>
      </c>
      <c r="AW2834" s="17">
        <v>-1.0000000000000013</v>
      </c>
      <c r="AX2834" s="17">
        <v>-1.0000000000000013</v>
      </c>
      <c r="AY2834" s="17">
        <v>-7.8488780063159236E-2</v>
      </c>
      <c r="AZ2834" s="17">
        <v>0.92430246820090844</v>
      </c>
      <c r="BA2834" s="17">
        <v>-0.32451286427203985</v>
      </c>
      <c r="BB2834" s="17">
        <v>0.51199006381917556</v>
      </c>
      <c r="BC2834" s="17">
        <v>-0.1817012207370606</v>
      </c>
      <c r="BD2834" s="17">
        <v>14.82857409647236</v>
      </c>
      <c r="BE2834" s="17">
        <v>-3.7542548685031951</v>
      </c>
      <c r="BF2834" s="17">
        <v>-1.0000000000000013</v>
      </c>
      <c r="BG2834" s="22">
        <v>-35.079581279275999</v>
      </c>
    </row>
    <row r="2835" spans="1:100" x14ac:dyDescent="0.25">
      <c r="A2835">
        <v>6308</v>
      </c>
      <c r="B2835" t="s">
        <v>3138</v>
      </c>
      <c r="C2835" s="48">
        <v>2</v>
      </c>
      <c r="D2835" s="22">
        <v>1407.9166699218749</v>
      </c>
      <c r="E2835" s="17">
        <v>6.0900728681612719</v>
      </c>
      <c r="F2835" s="17">
        <v>-128.36846738069946</v>
      </c>
      <c r="G2835" s="17">
        <v>-0.4362717004264946</v>
      </c>
      <c r="H2835" s="17">
        <v>-1.4423424318800127</v>
      </c>
      <c r="I2835" s="17">
        <v>-2.1460705593845617</v>
      </c>
      <c r="J2835" s="17">
        <v>-2.1813781927187552</v>
      </c>
      <c r="K2835" s="17">
        <v>-1.000000000000002</v>
      </c>
      <c r="L2835" s="17">
        <v>-1.000000000000002</v>
      </c>
      <c r="M2835" s="17">
        <v>-1.000000000000002</v>
      </c>
      <c r="N2835" s="17">
        <v>4.9065638833143493E-2</v>
      </c>
      <c r="O2835" s="17">
        <v>-1.000000000000002</v>
      </c>
      <c r="P2835" s="17">
        <v>-1.000000000000002</v>
      </c>
      <c r="Q2835" s="17">
        <v>1.6450075003762796</v>
      </c>
      <c r="R2835" s="17">
        <v>-1.000000000000002</v>
      </c>
      <c r="S2835" s="17">
        <v>-1.9115494876449393</v>
      </c>
      <c r="T2835" s="17">
        <v>-0.19818997681409647</v>
      </c>
      <c r="U2835" s="17">
        <v>-0.91973324939319023</v>
      </c>
      <c r="V2835" s="17">
        <v>-1.3728349160996616</v>
      </c>
      <c r="W2835" s="17">
        <v>-4.2937831903686767</v>
      </c>
      <c r="X2835" s="17">
        <v>-8.0595146764339809</v>
      </c>
      <c r="Y2835" s="17">
        <v>-0.20579738153585667</v>
      </c>
      <c r="Z2835" s="17">
        <v>4.827598009119427</v>
      </c>
      <c r="AA2835" s="17">
        <v>-1.562256921644567</v>
      </c>
      <c r="AB2835" s="17">
        <v>-1.9648708172832929</v>
      </c>
      <c r="AC2835" s="17">
        <v>-17.346087575678656</v>
      </c>
      <c r="AD2835" s="17">
        <v>-1.9994952645406352</v>
      </c>
      <c r="AE2835" s="17">
        <v>-1.7245893498243849</v>
      </c>
      <c r="AF2835" s="17">
        <v>-3.819985375186107</v>
      </c>
      <c r="AG2835" s="17">
        <v>-97.414866917953205</v>
      </c>
      <c r="AH2835" s="17">
        <v>-0.46104364634163775</v>
      </c>
      <c r="AI2835" s="17">
        <v>-0.50374148765669036</v>
      </c>
      <c r="AJ2835" s="17">
        <v>0.33333333333333298</v>
      </c>
      <c r="AK2835" s="17">
        <v>-0.23583648742570629</v>
      </c>
      <c r="AL2835" s="17">
        <v>-4.024783624548256E-2</v>
      </c>
      <c r="AM2835" s="17">
        <v>0.33333333333333298</v>
      </c>
      <c r="AN2835" s="17">
        <v>-0.4894580416378333</v>
      </c>
      <c r="AO2835" s="17">
        <v>-0.49589686546010964</v>
      </c>
      <c r="AP2835" s="17">
        <v>0.33333333333333298</v>
      </c>
      <c r="AQ2835" s="17">
        <v>-2.9638303153137882</v>
      </c>
      <c r="AR2835" s="17">
        <v>2.2444243630026963</v>
      </c>
      <c r="AS2835" s="17">
        <v>-8.4517288683573994</v>
      </c>
      <c r="AT2835" s="17">
        <v>-2.4148587319706394</v>
      </c>
      <c r="AU2835" s="17">
        <v>-1.000000000000002</v>
      </c>
      <c r="AV2835" s="17">
        <v>-1.000000000000002</v>
      </c>
      <c r="AW2835" s="17">
        <v>-1.000000000000002</v>
      </c>
      <c r="AX2835" s="17">
        <v>-1.000000000000002</v>
      </c>
      <c r="AY2835" s="17">
        <v>-0.12171011139184354</v>
      </c>
      <c r="AZ2835" s="17">
        <v>1.2223808433921011</v>
      </c>
      <c r="BA2835" s="17">
        <v>-0.61106667570315809</v>
      </c>
      <c r="BB2835" s="17">
        <v>0.67799140508378031</v>
      </c>
      <c r="BC2835" s="17">
        <v>-0.34059374374633311</v>
      </c>
      <c r="BD2835" s="17">
        <v>19.254910776163861</v>
      </c>
      <c r="BE2835" s="17">
        <v>-8.0304038023697153</v>
      </c>
      <c r="BF2835" s="17">
        <v>-1.000000000000002</v>
      </c>
      <c r="BG2835" s="22">
        <v>-103.5021758928774</v>
      </c>
    </row>
    <row r="2836" spans="1:100" x14ac:dyDescent="0.25">
      <c r="A2836">
        <v>6309</v>
      </c>
      <c r="B2836" t="s">
        <v>3139</v>
      </c>
      <c r="C2836" s="48">
        <v>2</v>
      </c>
      <c r="D2836" s="22">
        <v>1445.7248046875</v>
      </c>
      <c r="E2836" s="17">
        <v>9.6486527521724383</v>
      </c>
      <c r="F2836" s="17">
        <v>-122.62761108336549</v>
      </c>
      <c r="G2836" s="17">
        <v>-0.39636940639682755</v>
      </c>
      <c r="H2836" s="17">
        <v>-1.0783638972358291</v>
      </c>
      <c r="I2836" s="17">
        <v>0.64837334991735673</v>
      </c>
      <c r="J2836" s="17">
        <v>-1.4911973032133652</v>
      </c>
      <c r="K2836" s="17">
        <v>-1.0000000000000018</v>
      </c>
      <c r="L2836" s="17">
        <v>-1.0000000000000018</v>
      </c>
      <c r="M2836" s="17">
        <v>-1.0000000000000018</v>
      </c>
      <c r="N2836" s="17">
        <v>5.9009277352424783E-2</v>
      </c>
      <c r="O2836" s="17">
        <v>-1.0000000000000018</v>
      </c>
      <c r="P2836" s="17">
        <v>-1.0000000000000018</v>
      </c>
      <c r="Q2836" s="17">
        <v>1.7518256595266073</v>
      </c>
      <c r="R2836" s="17">
        <v>-1.0000000000000018</v>
      </c>
      <c r="S2836" s="17">
        <v>-1.7722368420022974</v>
      </c>
      <c r="T2836" s="17">
        <v>-0.18255302217505368</v>
      </c>
      <c r="U2836" s="17">
        <v>-0.87287644433551814</v>
      </c>
      <c r="V2836" s="17">
        <v>-1.31143735120748</v>
      </c>
      <c r="W2836" s="17">
        <v>-3.9826641453895935</v>
      </c>
      <c r="X2836" s="17">
        <v>-7.6761875031872275</v>
      </c>
      <c r="Y2836" s="17">
        <v>-0.19172895343789845</v>
      </c>
      <c r="Z2836" s="17">
        <v>6.1192941211033762</v>
      </c>
      <c r="AA2836" s="17">
        <v>-1.4671249931314616</v>
      </c>
      <c r="AB2836" s="17">
        <v>-1.8277465509327171</v>
      </c>
      <c r="AC2836" s="17">
        <v>-15.771759022537406</v>
      </c>
      <c r="AD2836" s="17">
        <v>-1.8793316542935199</v>
      </c>
      <c r="AE2836" s="17">
        <v>-1.6239586546284337</v>
      </c>
      <c r="AF2836" s="17">
        <v>-1.2702671273095305</v>
      </c>
      <c r="AG2836" s="17">
        <v>-93.058544277270798</v>
      </c>
      <c r="AH2836" s="17">
        <v>-0.43090446258535298</v>
      </c>
      <c r="AI2836" s="17">
        <v>-0.46808306033741814</v>
      </c>
      <c r="AJ2836" s="17">
        <v>0.33333333333333298</v>
      </c>
      <c r="AK2836" s="17">
        <v>-0.19560519770038398</v>
      </c>
      <c r="AL2836" s="17">
        <v>-5.1094759553743652E-3</v>
      </c>
      <c r="AM2836" s="17">
        <v>0.33333333333333298</v>
      </c>
      <c r="AN2836" s="17">
        <v>-0.45318975173953141</v>
      </c>
      <c r="AO2836" s="17">
        <v>-0.45626536955850011</v>
      </c>
      <c r="AP2836" s="17">
        <v>0.33333333333333298</v>
      </c>
      <c r="AQ2836" s="17">
        <v>-2.5116778816208152</v>
      </c>
      <c r="AR2836" s="17">
        <v>2.2444243630026963</v>
      </c>
      <c r="AS2836" s="17">
        <v>-7.8761657245852632</v>
      </c>
      <c r="AT2836" s="17">
        <v>-2.0121718459758693</v>
      </c>
      <c r="AU2836" s="17">
        <v>-1.0000000000000018</v>
      </c>
      <c r="AV2836" s="17">
        <v>-1.0000000000000018</v>
      </c>
      <c r="AW2836" s="17">
        <v>-1.0000000000000018</v>
      </c>
      <c r="AX2836" s="17">
        <v>-1.0000000000000018</v>
      </c>
      <c r="AY2836" s="17">
        <v>-0.11564884655731308</v>
      </c>
      <c r="AZ2836" s="17">
        <v>1.1805789849592652</v>
      </c>
      <c r="BA2836" s="17">
        <v>-0.57088099684889715</v>
      </c>
      <c r="BB2836" s="17">
        <v>0.65471174059032966</v>
      </c>
      <c r="BC2836" s="17">
        <v>-0.31831100435401916</v>
      </c>
      <c r="BD2836" s="17">
        <v>18.634171015549384</v>
      </c>
      <c r="BE2836" s="17">
        <v>-7.4307260422619708</v>
      </c>
      <c r="BF2836" s="17">
        <v>-1.0000000000000018</v>
      </c>
      <c r="BG2836" s="22">
        <v>-22.480619951435983</v>
      </c>
    </row>
    <row r="2837" spans="1:100" x14ac:dyDescent="0.25">
      <c r="A2837">
        <v>6312</v>
      </c>
      <c r="B2837" t="s">
        <v>2498</v>
      </c>
      <c r="C2837" s="48">
        <v>1</v>
      </c>
      <c r="D2837" s="22">
        <v>1450</v>
      </c>
      <c r="E2837" s="47">
        <v>62.798508766834246</v>
      </c>
      <c r="F2837" s="47">
        <v>-29.08938549335334</v>
      </c>
      <c r="G2837" s="47">
        <v>0.24773049482204326</v>
      </c>
      <c r="H2837" s="47">
        <v>5.0316799675559034</v>
      </c>
      <c r="I2837" s="47">
        <v>43.150978932390657</v>
      </c>
      <c r="J2837" s="47">
        <v>9.4265685797601293</v>
      </c>
      <c r="K2837" s="47">
        <v>-1</v>
      </c>
      <c r="L2837" s="47">
        <v>-1</v>
      </c>
      <c r="M2837" s="47">
        <v>-1</v>
      </c>
      <c r="N2837" s="47">
        <v>0.23106494761372834</v>
      </c>
      <c r="O2837" s="47">
        <v>-1</v>
      </c>
      <c r="P2837" s="47">
        <v>-1</v>
      </c>
      <c r="Q2837" s="47">
        <v>3.6908187015592362</v>
      </c>
      <c r="R2837" s="47">
        <v>-1</v>
      </c>
      <c r="S2837" s="47">
        <v>0.64189072421973781</v>
      </c>
      <c r="T2837" s="47">
        <v>9.2362986157557392E-2</v>
      </c>
      <c r="U2837" s="47">
        <v>2.8539908778594872E-2</v>
      </c>
      <c r="V2837" s="47">
        <v>-3.3016092497362891E-2</v>
      </c>
      <c r="W2837" s="47">
        <v>1.340861265996665</v>
      </c>
      <c r="X2837" s="47">
        <v>-0.95214589246562853</v>
      </c>
      <c r="Y2837" s="47">
        <v>6.2963204570277986E-2</v>
      </c>
      <c r="Z2837" s="47">
        <v>26.745601001024557</v>
      </c>
      <c r="AA2837" s="47">
        <v>0.83044305783086536</v>
      </c>
      <c r="AB2837" s="47">
        <v>0.95436065465510056</v>
      </c>
      <c r="AC2837" s="47">
        <v>9.5356991142494465</v>
      </c>
      <c r="AD2837" s="47">
        <v>1.0338197723233149</v>
      </c>
      <c r="AE2837" s="47">
        <v>-6.1692529453854741E-2</v>
      </c>
      <c r="AF2837" s="47">
        <v>37.173968240475233</v>
      </c>
      <c r="AG2837" s="47">
        <v>-21.084351504417185</v>
      </c>
      <c r="AH2837" s="47">
        <v>0.31588437088007865</v>
      </c>
      <c r="AI2837" s="47">
        <v>0.38548558873661259</v>
      </c>
      <c r="AJ2837" s="47">
        <v>0.33333333333333298</v>
      </c>
      <c r="AK2837" s="47">
        <v>0.47968211832321317</v>
      </c>
      <c r="AL2837" s="47">
        <v>0.57122895297980814</v>
      </c>
      <c r="AM2837" s="47">
        <v>0.33333333333333298</v>
      </c>
      <c r="AN2837" s="47">
        <v>0.18789602731731778</v>
      </c>
      <c r="AO2837" s="47">
        <v>0.23868759666666312</v>
      </c>
      <c r="AP2837" s="47">
        <v>0.33333333333333298</v>
      </c>
      <c r="AQ2837" s="47">
        <v>5.9770106919154165</v>
      </c>
      <c r="AR2837" s="47">
        <v>2.6866680235991405</v>
      </c>
      <c r="AS2837" s="47">
        <v>1.9901707455278179</v>
      </c>
      <c r="AT2837" s="47">
        <v>4.7497298106331778</v>
      </c>
      <c r="AU2837" s="47">
        <v>-1</v>
      </c>
      <c r="AV2837" s="47">
        <v>-1</v>
      </c>
      <c r="AW2837" s="47">
        <v>-1</v>
      </c>
      <c r="AX2837" s="47">
        <v>-1</v>
      </c>
      <c r="AY2837" s="47">
        <v>5.741340798477359E-3</v>
      </c>
      <c r="AZ2837" s="47">
        <v>0.26109216513129191</v>
      </c>
      <c r="BA2837" s="47">
        <v>0.31605474538102962</v>
      </c>
      <c r="BB2837" s="47">
        <v>0.19654570281331249</v>
      </c>
      <c r="BC2837" s="47">
        <v>0.14449960111956645</v>
      </c>
      <c r="BD2837" s="47">
        <v>6.219103395989273</v>
      </c>
      <c r="BE2837" s="47">
        <v>5.19276375489431</v>
      </c>
      <c r="BF2837" s="47">
        <v>-1</v>
      </c>
      <c r="BG2837" s="22">
        <v>0</v>
      </c>
    </row>
    <row r="2838" spans="1:100" x14ac:dyDescent="0.25">
      <c r="A2838">
        <v>6314</v>
      </c>
      <c r="B2838" t="s">
        <v>3140</v>
      </c>
      <c r="C2838" s="48">
        <v>2</v>
      </c>
      <c r="D2838" s="22">
        <v>1531.4274316406249</v>
      </c>
      <c r="E2838" s="17">
        <v>122.91561826237538</v>
      </c>
      <c r="F2838" s="17">
        <v>60.099598484346778</v>
      </c>
      <c r="G2838" s="17">
        <v>0.87369109777874687</v>
      </c>
      <c r="H2838" s="17">
        <v>10.506803634124083</v>
      </c>
      <c r="I2838" s="17">
        <v>89.593455998539127</v>
      </c>
      <c r="J2838" s="17">
        <v>20.476749899166357</v>
      </c>
      <c r="K2838" s="17">
        <v>-0.99999999999999911</v>
      </c>
      <c r="L2838" s="17">
        <v>-0.99999999999999911</v>
      </c>
      <c r="M2838" s="17">
        <v>-0.99999999999999911</v>
      </c>
      <c r="N2838" s="17">
        <v>0.37550793634552537</v>
      </c>
      <c r="O2838" s="17">
        <v>-0.99999999999999911</v>
      </c>
      <c r="P2838" s="17">
        <v>-0.99999999999999911</v>
      </c>
      <c r="Q2838" s="17">
        <v>5.1517686544006738</v>
      </c>
      <c r="R2838" s="17">
        <v>-0.99999999999999911</v>
      </c>
      <c r="S2838" s="17">
        <v>2.6619816225144528</v>
      </c>
      <c r="T2838" s="17">
        <v>0.31515967769797826</v>
      </c>
      <c r="U2838" s="17">
        <v>0.61854100177315019</v>
      </c>
      <c r="V2838" s="17">
        <v>0.6428017249754564</v>
      </c>
      <c r="W2838" s="17">
        <v>5.9200249288519515</v>
      </c>
      <c r="X2838" s="17">
        <v>4.5248328831594637</v>
      </c>
      <c r="Y2838" s="17">
        <v>0.25605870683461718</v>
      </c>
      <c r="Z2838" s="17">
        <v>47.233025928308201</v>
      </c>
      <c r="AA2838" s="17">
        <v>1.5608539245898707</v>
      </c>
      <c r="AB2838" s="17">
        <v>2.5368174194102888</v>
      </c>
      <c r="AC2838" s="17">
        <v>34.337954330132462</v>
      </c>
      <c r="AD2838" s="17">
        <v>1.945387177674887</v>
      </c>
      <c r="AE2838" s="17">
        <v>1.5790419392994428</v>
      </c>
      <c r="AF2838" s="17">
        <v>79.885378735961652</v>
      </c>
      <c r="AG2838" s="17">
        <v>45.599983106217024</v>
      </c>
      <c r="AH2838" s="17">
        <v>0.52840346313158038</v>
      </c>
      <c r="AI2838" s="17">
        <v>0.66689830553471585</v>
      </c>
      <c r="AJ2838" s="17">
        <v>0.33333333333333298</v>
      </c>
      <c r="AK2838" s="17">
        <v>1.0849269961175123</v>
      </c>
      <c r="AL2838" s="17">
        <v>1.1133185410598168</v>
      </c>
      <c r="AM2838" s="17">
        <v>0.33333333333333298</v>
      </c>
      <c r="AN2838" s="17">
        <v>0.70120308892210015</v>
      </c>
      <c r="AO2838" s="17">
        <v>0.80517583050400765</v>
      </c>
      <c r="AP2838" s="17">
        <v>0.33333333333333298</v>
      </c>
      <c r="AQ2838" s="17">
        <v>11.879999636302127</v>
      </c>
      <c r="AR2838" s="17">
        <v>2.2444243630026963</v>
      </c>
      <c r="AS2838" s="17">
        <v>10.443583411156727</v>
      </c>
      <c r="AT2838" s="17">
        <v>10.80505387721584</v>
      </c>
      <c r="AU2838" s="17">
        <v>-0.99999999999999911</v>
      </c>
      <c r="AV2838" s="17">
        <v>-0.99999999999999911</v>
      </c>
      <c r="AW2838" s="17">
        <v>-0.99999999999999911</v>
      </c>
      <c r="AX2838" s="17">
        <v>-0.99999999999999911</v>
      </c>
      <c r="AY2838" s="17">
        <v>7.7276729750702863E-2</v>
      </c>
      <c r="AZ2838" s="17">
        <v>-0.14994324910604073</v>
      </c>
      <c r="BA2838" s="17">
        <v>0.70819943668040208</v>
      </c>
      <c r="BB2838" s="17">
        <v>-8.6262760815719403E-2</v>
      </c>
      <c r="BC2838" s="17">
        <v>0.39093210848490528</v>
      </c>
      <c r="BD2838" s="17">
        <v>-1.1235164182029589</v>
      </c>
      <c r="BE2838" s="17">
        <v>11.656573494427697</v>
      </c>
      <c r="BF2838" s="17">
        <v>-0.99999999999999911</v>
      </c>
      <c r="BG2838" s="22">
        <v>722.03077535670604</v>
      </c>
    </row>
    <row r="2839" spans="1:100" x14ac:dyDescent="0.25">
      <c r="A2839">
        <v>6315</v>
      </c>
      <c r="B2839" t="s">
        <v>2499</v>
      </c>
      <c r="C2839" s="48">
        <v>2</v>
      </c>
      <c r="D2839" s="22">
        <v>1446.7758984375</v>
      </c>
      <c r="E2839" s="17">
        <v>5.8035244527505512</v>
      </c>
      <c r="F2839" s="17">
        <v>-128.83073978393895</v>
      </c>
      <c r="G2839" s="17">
        <v>-0.43948476279916376</v>
      </c>
      <c r="H2839" s="17">
        <v>-1.4716511661912506</v>
      </c>
      <c r="I2839" s="17">
        <v>-2.3710882631495807</v>
      </c>
      <c r="J2839" s="17">
        <v>-2.2369538005962433</v>
      </c>
      <c r="K2839" s="17">
        <v>-1.000000000000002</v>
      </c>
      <c r="L2839" s="17">
        <v>-1.000000000000002</v>
      </c>
      <c r="M2839" s="17">
        <v>-1.000000000000002</v>
      </c>
      <c r="N2839" s="17">
        <v>4.8264944748989569E-2</v>
      </c>
      <c r="O2839" s="17">
        <v>-1.000000000000002</v>
      </c>
      <c r="P2839" s="17">
        <v>-1.000000000000002</v>
      </c>
      <c r="Q2839" s="17">
        <v>1.6364061551095506</v>
      </c>
      <c r="R2839" s="17">
        <v>-1.000000000000002</v>
      </c>
      <c r="S2839" s="17">
        <v>-1.9227673945507064</v>
      </c>
      <c r="T2839" s="17">
        <v>-0.19944911521191602</v>
      </c>
      <c r="U2839" s="17">
        <v>-0.92350631159162799</v>
      </c>
      <c r="V2839" s="17">
        <v>-1.3777788475283133</v>
      </c>
      <c r="W2839" s="17">
        <v>-4.318835506811932</v>
      </c>
      <c r="X2839" s="17">
        <v>-8.0903814259964228</v>
      </c>
      <c r="Y2839" s="17">
        <v>-0.20693021707986173</v>
      </c>
      <c r="Z2839" s="17">
        <v>4.7235864409811938</v>
      </c>
      <c r="AA2839" s="17">
        <v>-1.5699172536474753</v>
      </c>
      <c r="AB2839" s="17">
        <v>-1.9759125087776042</v>
      </c>
      <c r="AC2839" s="17">
        <v>-17.472857626356838</v>
      </c>
      <c r="AD2839" s="17">
        <v>-2.0091712288940133</v>
      </c>
      <c r="AE2839" s="17">
        <v>-1.7326924603881348</v>
      </c>
      <c r="AF2839" s="17">
        <v>-4.0252969734884232</v>
      </c>
      <c r="AG2839" s="17">
        <v>-97.765652172294125</v>
      </c>
      <c r="AH2839" s="17">
        <v>-0.46347055135111603</v>
      </c>
      <c r="AI2839" s="17">
        <v>-0.50661282009193642</v>
      </c>
      <c r="AJ2839" s="17">
        <v>0.33333333333333298</v>
      </c>
      <c r="AK2839" s="17">
        <v>-0.23907604160081875</v>
      </c>
      <c r="AL2839" s="17">
        <v>-4.3077291193649003E-2</v>
      </c>
      <c r="AM2839" s="17">
        <v>0.33333333333333298</v>
      </c>
      <c r="AN2839" s="17">
        <v>-0.49237848218961316</v>
      </c>
      <c r="AO2839" s="17">
        <v>-0.49908812228758365</v>
      </c>
      <c r="AP2839" s="17">
        <v>0.33333333333333298</v>
      </c>
      <c r="AQ2839" s="17">
        <v>-3.0002390984862428</v>
      </c>
      <c r="AR2839" s="17">
        <v>2.2444243630026963</v>
      </c>
      <c r="AS2839" s="17">
        <v>-8.4980750829127434</v>
      </c>
      <c r="AT2839" s="17">
        <v>-2.4472843885104645</v>
      </c>
      <c r="AU2839" s="17">
        <v>-1.000000000000002</v>
      </c>
      <c r="AV2839" s="17">
        <v>-1.000000000000002</v>
      </c>
      <c r="AW2839" s="17">
        <v>-1.000000000000002</v>
      </c>
      <c r="AX2839" s="17">
        <v>-1.000000000000002</v>
      </c>
      <c r="AY2839" s="17">
        <v>-0.12219818413162467</v>
      </c>
      <c r="AZ2839" s="17">
        <v>1.2257468648629046</v>
      </c>
      <c r="BA2839" s="17">
        <v>-0.61430255714272619</v>
      </c>
      <c r="BB2839" s="17">
        <v>0.67986595931308491</v>
      </c>
      <c r="BC2839" s="17">
        <v>-0.34238802232711363</v>
      </c>
      <c r="BD2839" s="17">
        <v>19.304894758702986</v>
      </c>
      <c r="BE2839" s="17">
        <v>-8.0786918041897628</v>
      </c>
      <c r="BF2839" s="17">
        <v>-1.000000000000002</v>
      </c>
      <c r="BG2839" s="22">
        <v>-27.79231328073206</v>
      </c>
    </row>
    <row r="2840" spans="1:100" x14ac:dyDescent="0.25">
      <c r="A2840">
        <v>6317</v>
      </c>
      <c r="B2840" t="s">
        <v>2500</v>
      </c>
      <c r="C2840" s="48">
        <v>2</v>
      </c>
      <c r="D2840" s="22">
        <v>1445.7770312500002</v>
      </c>
      <c r="E2840" s="17">
        <v>87.268207474588877</v>
      </c>
      <c r="F2840" s="17">
        <v>2.5916404294499977</v>
      </c>
      <c r="G2840" s="17">
        <v>0.4739773037898749</v>
      </c>
      <c r="H2840" s="17">
        <v>6.8607164967538097</v>
      </c>
      <c r="I2840" s="17">
        <v>61.600634928008802</v>
      </c>
      <c r="J2840" s="17">
        <v>13.562991465185053</v>
      </c>
      <c r="K2840" s="17">
        <v>-1</v>
      </c>
      <c r="L2840" s="17">
        <v>-1</v>
      </c>
      <c r="M2840" s="17">
        <v>-1</v>
      </c>
      <c r="N2840" s="17">
        <v>0.2758993906403408</v>
      </c>
      <c r="O2840" s="17">
        <v>-1</v>
      </c>
      <c r="P2840" s="17">
        <v>-1</v>
      </c>
      <c r="Q2840" s="17">
        <v>4.0817376524452493</v>
      </c>
      <c r="R2840" s="17">
        <v>-1</v>
      </c>
      <c r="S2840" s="17">
        <v>1.2664431580079776</v>
      </c>
      <c r="T2840" s="17">
        <v>0.15851939880682997</v>
      </c>
      <c r="U2840" s="17">
        <v>0.14916168964954532</v>
      </c>
      <c r="V2840" s="17">
        <v>2.7763061121057302E-2</v>
      </c>
      <c r="W2840" s="17">
        <v>2.8034478779604863</v>
      </c>
      <c r="X2840" s="17">
        <v>0.6849243645271742</v>
      </c>
      <c r="Y2840" s="17">
        <v>0.11513085024788561</v>
      </c>
      <c r="Z2840" s="17">
        <v>34.293700855471364</v>
      </c>
      <c r="AA2840" s="17">
        <v>0.60788756012020173</v>
      </c>
      <c r="AB2840" s="17">
        <v>1.1632006366213599</v>
      </c>
      <c r="AC2840" s="17">
        <v>18.567411451238556</v>
      </c>
      <c r="AD2840" s="17">
        <v>0.7416706065032217</v>
      </c>
      <c r="AE2840" s="17">
        <v>0.5709927043706049</v>
      </c>
      <c r="AF2840" s="17">
        <v>54.344051370079697</v>
      </c>
      <c r="AG2840" s="17">
        <v>1.9613329260504997</v>
      </c>
      <c r="AH2840" s="17">
        <v>0.22648980678903016</v>
      </c>
      <c r="AI2840" s="17">
        <v>0.30969665540237912</v>
      </c>
      <c r="AJ2840" s="17">
        <v>0.33333333333333298</v>
      </c>
      <c r="AK2840" s="17">
        <v>0.68191754906121149</v>
      </c>
      <c r="AL2840" s="17">
        <v>0.76132656546902877</v>
      </c>
      <c r="AM2840" s="17">
        <v>0.33333333333333298</v>
      </c>
      <c r="AN2840" s="17">
        <v>0.3378922540623272</v>
      </c>
      <c r="AO2840" s="17">
        <v>0.40817470629523728</v>
      </c>
      <c r="AP2840" s="17">
        <v>0.33333333333333298</v>
      </c>
      <c r="AQ2840" s="17">
        <v>7.3506468978769242</v>
      </c>
      <c r="AR2840" s="17">
        <v>2.2444243630026963</v>
      </c>
      <c r="AS2840" s="17">
        <v>4.677986884143162</v>
      </c>
      <c r="AT2840" s="17">
        <v>6.7712130441333844</v>
      </c>
      <c r="AU2840" s="17">
        <v>-1</v>
      </c>
      <c r="AV2840" s="17">
        <v>-1</v>
      </c>
      <c r="AW2840" s="17">
        <v>-1</v>
      </c>
      <c r="AX2840" s="17">
        <v>-1</v>
      </c>
      <c r="AY2840" s="17">
        <v>1.6559138887877137E-2</v>
      </c>
      <c r="AZ2840" s="17">
        <v>0.26879907727628805</v>
      </c>
      <c r="BA2840" s="17">
        <v>0.30564688802461815</v>
      </c>
      <c r="BB2840" s="17">
        <v>0.14693693969640731</v>
      </c>
      <c r="BC2840" s="17">
        <v>0.16771891937991312</v>
      </c>
      <c r="BD2840" s="17">
        <v>5.0946284486180176</v>
      </c>
      <c r="BE2840" s="17">
        <v>5.649413292430296</v>
      </c>
      <c r="BF2840" s="17">
        <v>-1</v>
      </c>
      <c r="BG2840" s="22">
        <v>-14.844543884806171</v>
      </c>
    </row>
    <row r="2841" spans="1:100" x14ac:dyDescent="0.25">
      <c r="A2841">
        <v>6318</v>
      </c>
      <c r="B2841" t="s">
        <v>2501</v>
      </c>
      <c r="C2841" s="48">
        <v>2</v>
      </c>
      <c r="D2841" s="22">
        <v>1496.325166015625</v>
      </c>
      <c r="E2841" s="17">
        <v>132.55764082419066</v>
      </c>
      <c r="F2841" s="17">
        <v>75.654529874741641</v>
      </c>
      <c r="G2841" s="17">
        <v>0.98180692820618298</v>
      </c>
      <c r="H2841" s="17">
        <v>11.49300862528472</v>
      </c>
      <c r="I2841" s="17">
        <v>97.165041321739864</v>
      </c>
      <c r="J2841" s="17">
        <v>22.346804787703402</v>
      </c>
      <c r="K2841" s="17">
        <v>-0.99999999999999889</v>
      </c>
      <c r="L2841" s="17">
        <v>-0.99999999999999889</v>
      </c>
      <c r="M2841" s="17">
        <v>-0.99999999999999889</v>
      </c>
      <c r="N2841" s="17">
        <v>0.40245036565004189</v>
      </c>
      <c r="O2841" s="17">
        <v>-0.99999999999999889</v>
      </c>
      <c r="P2841" s="17">
        <v>-0.99999999999999889</v>
      </c>
      <c r="Q2841" s="17">
        <v>5.4411939684610964</v>
      </c>
      <c r="R2841" s="17">
        <v>-0.99999999999999889</v>
      </c>
      <c r="S2841" s="17">
        <v>3.0394512076340177</v>
      </c>
      <c r="T2841" s="17">
        <v>0.35752822760890068</v>
      </c>
      <c r="U2841" s="17">
        <v>0.74550017826110282</v>
      </c>
      <c r="V2841" s="17">
        <v>0.80915929603654002</v>
      </c>
      <c r="W2841" s="17">
        <v>6.7630063846222797</v>
      </c>
      <c r="X2841" s="17">
        <v>5.5634632844632375</v>
      </c>
      <c r="Y2841" s="17">
        <v>0.29417731188245116</v>
      </c>
      <c r="Z2841" s="17">
        <v>50.732894825650405</v>
      </c>
      <c r="AA2841" s="17">
        <v>1.8186152313385726</v>
      </c>
      <c r="AB2841" s="17">
        <v>2.9083575598649429</v>
      </c>
      <c r="AC2841" s="17">
        <v>38.603619827006895</v>
      </c>
      <c r="AD2841" s="17">
        <v>2.270972180365872</v>
      </c>
      <c r="AE2841" s="17">
        <v>1.8517022322016867</v>
      </c>
      <c r="AF2841" s="17">
        <v>86.79387641582457</v>
      </c>
      <c r="AG2841" s="17">
        <v>57.403500958023855</v>
      </c>
      <c r="AH2841" s="17">
        <v>0.61006600809185552</v>
      </c>
      <c r="AI2841" s="17">
        <v>0.76351531904509584</v>
      </c>
      <c r="AJ2841" s="17">
        <v>0.33333333333333298</v>
      </c>
      <c r="AK2841" s="17">
        <v>1.1939342450387413</v>
      </c>
      <c r="AL2841" s="17">
        <v>1.2085264255939476</v>
      </c>
      <c r="AM2841" s="17">
        <v>0.33333333333333298</v>
      </c>
      <c r="AN2841" s="17">
        <v>0.79947253372200378</v>
      </c>
      <c r="AO2841" s="17">
        <v>0.9125579295707511</v>
      </c>
      <c r="AP2841" s="17">
        <v>0.33333333333333298</v>
      </c>
      <c r="AQ2841" s="17">
        <v>13.105113054897974</v>
      </c>
      <c r="AR2841" s="17">
        <v>2.2444243630026963</v>
      </c>
      <c r="AS2841" s="17">
        <v>12.003079895396066</v>
      </c>
      <c r="AT2841" s="17">
        <v>11.896139694216572</v>
      </c>
      <c r="AU2841" s="17">
        <v>-0.99999999999999889</v>
      </c>
      <c r="AV2841" s="17">
        <v>-0.99999999999999889</v>
      </c>
      <c r="AW2841" s="17">
        <v>-0.99999999999999889</v>
      </c>
      <c r="AX2841" s="17">
        <v>-0.99999999999999889</v>
      </c>
      <c r="AY2841" s="17">
        <v>9.3699812607509328E-2</v>
      </c>
      <c r="AZ2841" s="17">
        <v>-0.26320597616920122</v>
      </c>
      <c r="BA2841" s="17">
        <v>0.81708310230094017</v>
      </c>
      <c r="BB2841" s="17">
        <v>-0.1493393412476669</v>
      </c>
      <c r="BC2841" s="17">
        <v>0.45130750624541993</v>
      </c>
      <c r="BD2841" s="17">
        <v>-2.8054195851803918</v>
      </c>
      <c r="BE2841" s="17">
        <v>13.281408872932738</v>
      </c>
      <c r="BF2841" s="17">
        <v>-0.99999999999999889</v>
      </c>
      <c r="BG2841" s="22">
        <v>89.676550634208979</v>
      </c>
    </row>
    <row r="2842" spans="1:100" x14ac:dyDescent="0.25">
      <c r="A2842">
        <v>6319</v>
      </c>
      <c r="B2842" t="s">
        <v>3141</v>
      </c>
      <c r="C2842" s="48">
        <v>3</v>
      </c>
      <c r="D2842" s="22">
        <v>1382.7614770030427</v>
      </c>
      <c r="E2842" s="17">
        <v>-1.9518437014335015</v>
      </c>
      <c r="F2842" s="17">
        <v>-118.46567161241127</v>
      </c>
      <c r="G2842" s="17">
        <v>-0.51870397668971269</v>
      </c>
      <c r="H2842" s="17">
        <v>0.56102662813367021</v>
      </c>
      <c r="I2842" s="17">
        <v>-5.5825610483829617</v>
      </c>
      <c r="J2842" s="17">
        <v>4.4645703241688475</v>
      </c>
      <c r="K2842" s="17">
        <v>-0.99999999999999933</v>
      </c>
      <c r="L2842" s="17">
        <v>-0.99999999999999933</v>
      </c>
      <c r="M2842" s="17">
        <v>-0.99999999999999933</v>
      </c>
      <c r="N2842" s="17">
        <v>9.1356057840728463E-2</v>
      </c>
      <c r="O2842" s="17">
        <v>-0.99999999999999933</v>
      </c>
      <c r="P2842" s="17">
        <v>-0.99999999999999933</v>
      </c>
      <c r="Q2842" s="17">
        <v>2.0863686890141384</v>
      </c>
      <c r="R2842" s="17">
        <v>-0.99999999999999933</v>
      </c>
      <c r="S2842" s="17">
        <v>-0.7842963703413951</v>
      </c>
      <c r="T2842" s="17">
        <v>-7.175909743513012E-2</v>
      </c>
      <c r="U2842" s="17">
        <v>2.1625339901161125E-2</v>
      </c>
      <c r="V2842" s="17">
        <v>3.0746511434939498E-2</v>
      </c>
      <c r="W2842" s="17">
        <v>-1.5253420608804682</v>
      </c>
      <c r="X2842" s="17">
        <v>-8.702066289114434</v>
      </c>
      <c r="Y2842" s="17">
        <v>-3.9303544710517654E-2</v>
      </c>
      <c r="Z2842" s="17">
        <v>-6.7543893072480952</v>
      </c>
      <c r="AA2842" s="17">
        <v>0.3805701649881339</v>
      </c>
      <c r="AB2842" s="17">
        <v>-1.8023503545686739</v>
      </c>
      <c r="AC2842" s="17">
        <v>0.70329952631391279</v>
      </c>
      <c r="AD2842" s="17">
        <v>-0.42027956700872943</v>
      </c>
      <c r="AE2842" s="17">
        <v>-0.30133296518315233</v>
      </c>
      <c r="AF2842" s="17">
        <v>-8.1547731006860058</v>
      </c>
      <c r="AG2842" s="17">
        <v>-95.835796316655689</v>
      </c>
      <c r="AH2842" s="17">
        <v>5.4141281901484345E-2</v>
      </c>
      <c r="AI2842" s="17">
        <v>-8.8584164563239365E-2</v>
      </c>
      <c r="AJ2842" s="17">
        <v>0.33333333333333298</v>
      </c>
      <c r="AK2842" s="17">
        <v>4.458953285139812E-2</v>
      </c>
      <c r="AL2842" s="17">
        <v>0.36421995173207455</v>
      </c>
      <c r="AM2842" s="17">
        <v>0.33333333333333298</v>
      </c>
      <c r="AN2842" s="17">
        <v>-4.0136589643977622E-2</v>
      </c>
      <c r="AO2842" s="17">
        <v>0.23880662329177429</v>
      </c>
      <c r="AP2842" s="17">
        <v>0.33333333333333298</v>
      </c>
      <c r="AQ2842" s="17">
        <v>2.5722120523030476</v>
      </c>
      <c r="AR2842" s="17">
        <v>2.0148943817533942</v>
      </c>
      <c r="AS2842" s="17">
        <v>2.0037806139014718</v>
      </c>
      <c r="AT2842" s="17">
        <v>0.4458953285139805</v>
      </c>
      <c r="AU2842" s="17">
        <v>-0.99999999999999933</v>
      </c>
      <c r="AV2842" s="17">
        <v>-0.99999999999999933</v>
      </c>
      <c r="AW2842" s="17">
        <v>-0.99999999999999933</v>
      </c>
      <c r="AX2842" s="17">
        <v>-0.99999999999999933</v>
      </c>
      <c r="AY2842" s="17">
        <v>-1.1329854677357396E-2</v>
      </c>
      <c r="AZ2842" s="17">
        <v>0.74040410017060487</v>
      </c>
      <c r="BA2842" s="17">
        <v>4.0865139227528463E-2</v>
      </c>
      <c r="BB2842" s="17">
        <v>0.21104650810598913</v>
      </c>
      <c r="BC2842" s="17">
        <v>-6.4294093076625966E-2</v>
      </c>
      <c r="BD2842" s="17">
        <v>8.9781832035027538</v>
      </c>
      <c r="BE2842" s="17">
        <v>-1.4030266307780066</v>
      </c>
      <c r="BF2842" s="17">
        <v>-0.99999999999999933</v>
      </c>
      <c r="CU2842" t="e">
        <v>#N/A</v>
      </c>
      <c r="CV2842" t="e">
        <v>#N/A</v>
      </c>
    </row>
    <row r="2843" spans="1:100" x14ac:dyDescent="0.25">
      <c r="A2843">
        <v>6320</v>
      </c>
      <c r="B2843" t="s">
        <v>2502</v>
      </c>
      <c r="C2843" s="48">
        <v>2</v>
      </c>
      <c r="D2843" s="22">
        <v>1470.5199121093749</v>
      </c>
      <c r="E2843" s="17">
        <v>53.835532547717833</v>
      </c>
      <c r="F2843" s="17">
        <v>-51.343409125852773</v>
      </c>
      <c r="G2843" s="17">
        <v>9.9097304292271648E-2</v>
      </c>
      <c r="H2843" s="17">
        <v>3.4411568899026181</v>
      </c>
      <c r="I2843" s="17">
        <v>35.346978169920881</v>
      </c>
      <c r="J2843" s="17">
        <v>7.0787775170178833</v>
      </c>
      <c r="K2843" s="17">
        <v>-1.0000000000000009</v>
      </c>
      <c r="L2843" s="17">
        <v>-1.0000000000000009</v>
      </c>
      <c r="M2843" s="17">
        <v>-1.0000000000000009</v>
      </c>
      <c r="N2843" s="17">
        <v>0.18247941833646741</v>
      </c>
      <c r="O2843" s="17">
        <v>-1.0000000000000009</v>
      </c>
      <c r="P2843" s="17">
        <v>-1.0000000000000009</v>
      </c>
      <c r="Q2843" s="17">
        <v>3.0781865428564799</v>
      </c>
      <c r="R2843" s="17">
        <v>-1.0000000000000009</v>
      </c>
      <c r="S2843" s="17">
        <v>-4.2391980385165118E-2</v>
      </c>
      <c r="T2843" s="17">
        <v>1.1611014470078979E-2</v>
      </c>
      <c r="U2843" s="17">
        <v>-0.29105558315735991</v>
      </c>
      <c r="V2843" s="17">
        <v>-0.54906390223153267</v>
      </c>
      <c r="W2843" s="17">
        <v>-0.11949954302584231</v>
      </c>
      <c r="X2843" s="17">
        <v>-2.9164147065377364</v>
      </c>
      <c r="Y2843" s="17">
        <v>-1.704130793363326E-2</v>
      </c>
      <c r="Z2843" s="17">
        <v>22.158282339143049</v>
      </c>
      <c r="AA2843" s="17">
        <v>-0.28587201387030248</v>
      </c>
      <c r="AB2843" s="17">
        <v>-0.12507479091154394</v>
      </c>
      <c r="AC2843" s="17">
        <v>3.7766756912380579</v>
      </c>
      <c r="AD2843" s="17">
        <v>-0.38726032953711265</v>
      </c>
      <c r="AE2843" s="17">
        <v>-0.37442749970221922</v>
      </c>
      <c r="AF2843" s="17">
        <v>30.389579610327232</v>
      </c>
      <c r="AG2843" s="17">
        <v>-38.966094157119791</v>
      </c>
      <c r="AH2843" s="17">
        <v>-5.6666273987020732E-2</v>
      </c>
      <c r="AI2843" s="17">
        <v>-2.5312434691422914E-2</v>
      </c>
      <c r="AJ2843" s="17">
        <v>0.33333333333333298</v>
      </c>
      <c r="AK2843" s="17">
        <v>0.30394665192924636</v>
      </c>
      <c r="AL2843" s="17">
        <v>0.4312034783575826</v>
      </c>
      <c r="AM2843" s="17">
        <v>0.33333333333333298</v>
      </c>
      <c r="AN2843" s="17">
        <v>-2.8464635849734243E-3</v>
      </c>
      <c r="AO2843" s="17">
        <v>3.5838841278592104E-2</v>
      </c>
      <c r="AP2843" s="17">
        <v>0.33333333333333298</v>
      </c>
      <c r="AQ2843" s="17">
        <v>3.1026980458726339</v>
      </c>
      <c r="AR2843" s="17">
        <v>2.2444243630026963</v>
      </c>
      <c r="AS2843" s="17">
        <v>-0.72939923976529286</v>
      </c>
      <c r="AT2843" s="17">
        <v>2.9879904678280442</v>
      </c>
      <c r="AU2843" s="17">
        <v>-1.0000000000000009</v>
      </c>
      <c r="AV2843" s="17">
        <v>-1.0000000000000009</v>
      </c>
      <c r="AW2843" s="17">
        <v>-1.0000000000000009</v>
      </c>
      <c r="AX2843" s="17">
        <v>-1.0000000000000009</v>
      </c>
      <c r="AY2843" s="17">
        <v>-4.0386132389864854E-2</v>
      </c>
      <c r="AZ2843" s="17">
        <v>0.66152538661201965</v>
      </c>
      <c r="BA2843" s="17">
        <v>-7.1895497320333235E-2</v>
      </c>
      <c r="BB2843" s="17">
        <v>0.36564818990975656</v>
      </c>
      <c r="BC2843" s="17">
        <v>-4.1626270798506088E-2</v>
      </c>
      <c r="BD2843" s="17">
        <v>10.926446563493403</v>
      </c>
      <c r="BE2843" s="17">
        <v>1.5471588708398265E-2</v>
      </c>
      <c r="BF2843" s="17">
        <v>-1.0000000000000009</v>
      </c>
      <c r="BG2843" s="22">
        <v>23.383730577885444</v>
      </c>
    </row>
    <row r="2844" spans="1:100" x14ac:dyDescent="0.25">
      <c r="A2844">
        <v>6321</v>
      </c>
      <c r="B2844" t="s">
        <v>3142</v>
      </c>
      <c r="C2844" s="48">
        <v>3</v>
      </c>
      <c r="D2844" s="22">
        <v>1444.5045326188542</v>
      </c>
      <c r="E2844" s="17">
        <v>67.242791513380979</v>
      </c>
      <c r="F2844" s="17">
        <v>6.6635475108154232</v>
      </c>
      <c r="G2844" s="17">
        <v>0.39581745565371218</v>
      </c>
      <c r="H2844" s="17">
        <v>4.6702297397957384</v>
      </c>
      <c r="I2844" s="17">
        <v>40.74384523595058</v>
      </c>
      <c r="J2844" s="17">
        <v>0.94428296228557373</v>
      </c>
      <c r="K2844" s="17">
        <v>-1.0000000000000011</v>
      </c>
      <c r="L2844" s="17">
        <v>-1.0000000000000011</v>
      </c>
      <c r="M2844" s="17">
        <v>-1.0000000000000011</v>
      </c>
      <c r="N2844" s="17">
        <v>0.22684778957255192</v>
      </c>
      <c r="O2844" s="17">
        <v>-1.0000000000000011</v>
      </c>
      <c r="P2844" s="17">
        <v>-1.0000000000000011</v>
      </c>
      <c r="Q2844" s="17">
        <v>4.0433147551482698</v>
      </c>
      <c r="R2844" s="17">
        <v>-1.0000000000000011</v>
      </c>
      <c r="S2844" s="17">
        <v>0.6724084694381558</v>
      </c>
      <c r="T2844" s="17">
        <v>3.5801071954209979E-3</v>
      </c>
      <c r="U2844" s="17">
        <v>-0.35895097711442281</v>
      </c>
      <c r="V2844" s="17">
        <v>-1.2010904035479664E-2</v>
      </c>
      <c r="W2844" s="17">
        <v>0.6269149846474652</v>
      </c>
      <c r="X2844" s="17">
        <v>1.8345435855508254</v>
      </c>
      <c r="Y2844" s="17">
        <v>-1.6073784329790355E-2</v>
      </c>
      <c r="Z2844" s="17">
        <v>35.650280718649121</v>
      </c>
      <c r="AA2844" s="17">
        <v>-1.1593846306230582</v>
      </c>
      <c r="AB2844" s="17">
        <v>-1.0477585188387528</v>
      </c>
      <c r="AC2844" s="17">
        <v>7.6726268832200191</v>
      </c>
      <c r="AD2844" s="17">
        <v>0.28100864624434441</v>
      </c>
      <c r="AE2844" s="17">
        <v>-1.0263585045743859</v>
      </c>
      <c r="AF2844" s="17">
        <v>41.248790578456003</v>
      </c>
      <c r="AG2844" s="17">
        <v>-4.0684095306647832</v>
      </c>
      <c r="AH2844" s="17">
        <v>5.9232166877018488E-2</v>
      </c>
      <c r="AI2844" s="17">
        <v>5.4608870901007786E-3</v>
      </c>
      <c r="AJ2844" s="17">
        <v>0.33333333333333298</v>
      </c>
      <c r="AK2844" s="17">
        <v>0.25195673243893424</v>
      </c>
      <c r="AL2844" s="17">
        <v>0.3029823696051967</v>
      </c>
      <c r="AM2844" s="17">
        <v>0.33333333333333298</v>
      </c>
      <c r="AN2844" s="17">
        <v>-0.5346125954051536</v>
      </c>
      <c r="AO2844" s="17">
        <v>-0.4094323251963774</v>
      </c>
      <c r="AP2844" s="17">
        <v>0.33333333333333298</v>
      </c>
      <c r="AQ2844" s="17">
        <v>-0.50494534250539724</v>
      </c>
      <c r="AR2844" s="17">
        <v>1.2869230841327044</v>
      </c>
      <c r="AS2844" s="17">
        <v>-2.8622074462364742</v>
      </c>
      <c r="AT2844" s="17">
        <v>2.5195673243893437</v>
      </c>
      <c r="AU2844" s="17">
        <v>-1.0000000000000011</v>
      </c>
      <c r="AV2844" s="17">
        <v>-1.0000000000000011</v>
      </c>
      <c r="AW2844" s="17">
        <v>-1.0000000000000011</v>
      </c>
      <c r="AX2844" s="17">
        <v>-1.0000000000000011</v>
      </c>
      <c r="AY2844" s="17">
        <v>2.1479061122866711E-3</v>
      </c>
      <c r="AZ2844" s="17">
        <v>0.32385552411034435</v>
      </c>
      <c r="BA2844" s="17">
        <v>-4.0513625030117455E-2</v>
      </c>
      <c r="BB2844" s="17">
        <v>0.33930743214806108</v>
      </c>
      <c r="BC2844" s="17">
        <v>0.84348006801998521</v>
      </c>
      <c r="BD2844" s="17">
        <v>10.101963424253247</v>
      </c>
      <c r="BE2844" s="17">
        <v>20.884433575349036</v>
      </c>
      <c r="BF2844" s="17">
        <v>-1.0000000000000011</v>
      </c>
      <c r="CU2844" t="e">
        <v>#N/A</v>
      </c>
      <c r="CV2844" t="e">
        <v>#N/A</v>
      </c>
    </row>
    <row r="2845" spans="1:100" x14ac:dyDescent="0.25">
      <c r="A2845">
        <v>6322</v>
      </c>
      <c r="B2845" t="s">
        <v>2503</v>
      </c>
      <c r="C2845" s="48">
        <v>2</v>
      </c>
      <c r="D2845" s="22">
        <v>1480.0367675781251</v>
      </c>
      <c r="E2845" s="17">
        <v>59.644835739660493</v>
      </c>
      <c r="F2845" s="17">
        <v>-41.971587809593828</v>
      </c>
      <c r="G2845" s="17">
        <v>0.16423691942747942</v>
      </c>
      <c r="H2845" s="17">
        <v>4.0353438217760349</v>
      </c>
      <c r="I2845" s="17">
        <v>39.908846232782494</v>
      </c>
      <c r="J2845" s="17">
        <v>8.205482600255209</v>
      </c>
      <c r="K2845" s="17">
        <v>-1.0000000000000007</v>
      </c>
      <c r="L2845" s="17">
        <v>-1.0000000000000007</v>
      </c>
      <c r="M2845" s="17">
        <v>-1.0000000000000007</v>
      </c>
      <c r="N2845" s="17">
        <v>0.19871218895632276</v>
      </c>
      <c r="O2845" s="17">
        <v>-1.0000000000000007</v>
      </c>
      <c r="P2845" s="17">
        <v>-1.0000000000000007</v>
      </c>
      <c r="Q2845" s="17">
        <v>3.2525648322683725</v>
      </c>
      <c r="R2845" s="17">
        <v>-1.0000000000000007</v>
      </c>
      <c r="S2845" s="17">
        <v>0.18503284170356515</v>
      </c>
      <c r="T2845" s="17">
        <v>3.7137998114594117E-2</v>
      </c>
      <c r="U2845" s="17">
        <v>-0.21456288211984853</v>
      </c>
      <c r="V2845" s="17">
        <v>-0.44883373139618893</v>
      </c>
      <c r="W2845" s="17">
        <v>0.38839543755104211</v>
      </c>
      <c r="X2845" s="17">
        <v>-2.2906415487940808</v>
      </c>
      <c r="Y2845" s="17">
        <v>5.9250907194615815E-3</v>
      </c>
      <c r="Z2845" s="17">
        <v>24.266947759324676</v>
      </c>
      <c r="AA2845" s="17">
        <v>-0.13057123828565853</v>
      </c>
      <c r="AB2845" s="17">
        <v>9.8777550237894252E-2</v>
      </c>
      <c r="AC2845" s="17">
        <v>6.3467323394032729</v>
      </c>
      <c r="AD2845" s="17">
        <v>-0.19109588548448353</v>
      </c>
      <c r="AE2845" s="17">
        <v>-0.21015010875875506</v>
      </c>
      <c r="AF2845" s="17">
        <v>34.55193842725167</v>
      </c>
      <c r="AG2845" s="17">
        <v>-31.854493505591737</v>
      </c>
      <c r="AH2845" s="17">
        <v>-7.4647210909887518E-3</v>
      </c>
      <c r="AI2845" s="17">
        <v>3.2899161618734296E-2</v>
      </c>
      <c r="AJ2845" s="17">
        <v>0.33333333333333298</v>
      </c>
      <c r="AK2845" s="17">
        <v>0.36962334528306939</v>
      </c>
      <c r="AL2845" s="17">
        <v>0.48856607671040231</v>
      </c>
      <c r="AM2845" s="17">
        <v>0.33333333333333298</v>
      </c>
      <c r="AN2845" s="17">
        <v>5.6360719937633585E-2</v>
      </c>
      <c r="AO2845" s="17">
        <v>0.10053638444099811</v>
      </c>
      <c r="AP2845" s="17">
        <v>0.33333333333333298</v>
      </c>
      <c r="AQ2845" s="17">
        <v>3.8408269236587009</v>
      </c>
      <c r="AR2845" s="17">
        <v>2.2444243630026963</v>
      </c>
      <c r="AS2845" s="17">
        <v>0.2101949009488262</v>
      </c>
      <c r="AT2845" s="17">
        <v>3.6453679297401851</v>
      </c>
      <c r="AU2845" s="17">
        <v>-1.0000000000000007</v>
      </c>
      <c r="AV2845" s="17">
        <v>-1.0000000000000007</v>
      </c>
      <c r="AW2845" s="17">
        <v>-1.0000000000000007</v>
      </c>
      <c r="AX2845" s="17">
        <v>-1.0000000000000007</v>
      </c>
      <c r="AY2845" s="17">
        <v>-3.0491251201822618E-2</v>
      </c>
      <c r="AZ2845" s="17">
        <v>0.59328477447511196</v>
      </c>
      <c r="BA2845" s="17">
        <v>-6.2932627077724734E-3</v>
      </c>
      <c r="BB2845" s="17">
        <v>0.32764465095400919</v>
      </c>
      <c r="BC2845" s="17">
        <v>-5.2501900876003593E-3</v>
      </c>
      <c r="BD2845" s="17">
        <v>9.9131025919541997</v>
      </c>
      <c r="BE2845" s="17">
        <v>0.99443230884942579</v>
      </c>
      <c r="BF2845" s="17">
        <v>-1.0000000000000007</v>
      </c>
      <c r="BG2845" s="22">
        <v>51.153096464772943</v>
      </c>
    </row>
    <row r="2846" spans="1:100" x14ac:dyDescent="0.25">
      <c r="A2846">
        <v>6323</v>
      </c>
      <c r="B2846" t="s">
        <v>2504</v>
      </c>
      <c r="C2846" s="48">
        <v>3</v>
      </c>
      <c r="D2846" s="22">
        <v>1543.6291505213178</v>
      </c>
      <c r="E2846" s="17">
        <v>117.29234327276691</v>
      </c>
      <c r="F2846" s="17">
        <v>22.819862748037608</v>
      </c>
      <c r="G2846" s="17">
        <v>0.58296121483857644</v>
      </c>
      <c r="H2846" s="17">
        <v>4.7431293945363597</v>
      </c>
      <c r="I2846" s="17">
        <v>78.972330334898089</v>
      </c>
      <c r="J2846" s="17">
        <v>29.391709967452027</v>
      </c>
      <c r="K2846" s="17">
        <v>-0.99999999999999978</v>
      </c>
      <c r="L2846" s="17">
        <v>-0.99999999999999978</v>
      </c>
      <c r="M2846" s="17">
        <v>-0.99999999999999978</v>
      </c>
      <c r="N2846" s="17">
        <v>0.2236435752631219</v>
      </c>
      <c r="O2846" s="17">
        <v>-0.99999999999999978</v>
      </c>
      <c r="P2846" s="17">
        <v>-0.99999999999999978</v>
      </c>
      <c r="Q2846" s="17">
        <v>3.4834500791427478</v>
      </c>
      <c r="R2846" s="17">
        <v>-0.99999999999999978</v>
      </c>
      <c r="S2846" s="17">
        <v>1.3133333550701796</v>
      </c>
      <c r="T2846" s="17">
        <v>0.20450226264719848</v>
      </c>
      <c r="U2846" s="17">
        <v>-0.6834936973733734</v>
      </c>
      <c r="V2846" s="17">
        <v>-1.1548097249127625</v>
      </c>
      <c r="W2846" s="17">
        <v>1.2596793153936117</v>
      </c>
      <c r="X2846" s="17">
        <v>-1.9367099099600413</v>
      </c>
      <c r="Y2846" s="17">
        <v>0.17843920753859344</v>
      </c>
      <c r="Z2846" s="17">
        <v>59.264504612734413</v>
      </c>
      <c r="AA2846" s="17">
        <v>1.2428026712237035</v>
      </c>
      <c r="AB2846" s="17">
        <v>3.7240687588939592</v>
      </c>
      <c r="AC2846" s="17">
        <v>1.1238276556391558</v>
      </c>
      <c r="AD2846" s="17">
        <v>-3.6783930400927749E-2</v>
      </c>
      <c r="AE2846" s="17">
        <v>1.1601505544511808</v>
      </c>
      <c r="AF2846" s="17">
        <v>65.272551581718716</v>
      </c>
      <c r="AG2846" s="17">
        <v>8.6904990970347118</v>
      </c>
      <c r="AH2846" s="17">
        <v>0.12854638839388619</v>
      </c>
      <c r="AI2846" s="17">
        <v>0.5688872475586223</v>
      </c>
      <c r="AJ2846" s="17">
        <v>0.33333333333333298</v>
      </c>
      <c r="AK2846" s="17">
        <v>1.1014543228149618</v>
      </c>
      <c r="AL2846" s="17">
        <v>1.3870501891593428</v>
      </c>
      <c r="AM2846" s="17">
        <v>0.33333333333333298</v>
      </c>
      <c r="AN2846" s="17">
        <v>0.86295372612844123</v>
      </c>
      <c r="AO2846" s="17">
        <v>0.78401831391790089</v>
      </c>
      <c r="AP2846" s="17">
        <v>0.33333333333333298</v>
      </c>
      <c r="AQ2846" s="17">
        <v>13.699778753179325</v>
      </c>
      <c r="AR2846" s="17">
        <v>1.378868438741665</v>
      </c>
      <c r="AS2846" s="17">
        <v>16.998298300560734</v>
      </c>
      <c r="AT2846" s="17">
        <v>11.014543228149618</v>
      </c>
      <c r="AU2846" s="17">
        <v>-0.99999999999999978</v>
      </c>
      <c r="AV2846" s="17">
        <v>-0.99999999999999978</v>
      </c>
      <c r="AW2846" s="17">
        <v>-0.99999999999999978</v>
      </c>
      <c r="AX2846" s="17">
        <v>-0.99999999999999978</v>
      </c>
      <c r="AY2846" s="17">
        <v>5.4988461464335774E-2</v>
      </c>
      <c r="AZ2846" s="17">
        <v>0.9766749392467623</v>
      </c>
      <c r="BA2846" s="17">
        <v>0.1887262642818848</v>
      </c>
      <c r="BB2846" s="17">
        <v>0.16374669194300956</v>
      </c>
      <c r="BC2846" s="17">
        <v>0.12914445910396588</v>
      </c>
      <c r="BD2846" s="17">
        <v>8.977041994809051</v>
      </c>
      <c r="BE2846" s="17">
        <v>4.1722427990085702</v>
      </c>
      <c r="BF2846" s="17">
        <v>-0.99999999999999978</v>
      </c>
      <c r="CU2846" t="e">
        <v>#N/A</v>
      </c>
      <c r="CV2846" t="e">
        <v>#N/A</v>
      </c>
    </row>
    <row r="2847" spans="1:100" x14ac:dyDescent="0.25">
      <c r="A2847">
        <v>6324</v>
      </c>
      <c r="B2847" t="s">
        <v>1504</v>
      </c>
      <c r="C2847" s="48">
        <v>3</v>
      </c>
      <c r="D2847" s="22">
        <v>1469.2213133704201</v>
      </c>
      <c r="E2847" s="17">
        <v>50.052930658320697</v>
      </c>
      <c r="F2847" s="17">
        <v>-25.968751469621431</v>
      </c>
      <c r="G2847" s="17">
        <v>0.57358527753144251</v>
      </c>
      <c r="H2847" s="17">
        <v>11.270612948622079</v>
      </c>
      <c r="I2847" s="17">
        <v>31.317282629666728</v>
      </c>
      <c r="J2847" s="17">
        <v>2.5362763586271946</v>
      </c>
      <c r="K2847" s="17">
        <v>-1.0000000000000004</v>
      </c>
      <c r="L2847" s="17">
        <v>-1.0000000000000004</v>
      </c>
      <c r="M2847" s="17">
        <v>-1.0000000000000004</v>
      </c>
      <c r="N2847" s="17">
        <v>0.44239663172928545</v>
      </c>
      <c r="O2847" s="17">
        <v>-1.0000000000000004</v>
      </c>
      <c r="P2847" s="17">
        <v>-1.0000000000000004</v>
      </c>
      <c r="Q2847" s="17">
        <v>6.6746383294827716</v>
      </c>
      <c r="R2847" s="17">
        <v>-1.0000000000000004</v>
      </c>
      <c r="S2847" s="17">
        <v>2.0711588854892646</v>
      </c>
      <c r="T2847" s="17">
        <v>0.39786386524497397</v>
      </c>
      <c r="U2847" s="17">
        <v>0.22682842408038797</v>
      </c>
      <c r="V2847" s="17">
        <v>-0.10326781217244888</v>
      </c>
      <c r="W2847" s="17">
        <v>4.5959746191393043</v>
      </c>
      <c r="X2847" s="17">
        <v>7.2372831723216837</v>
      </c>
      <c r="Y2847" s="17">
        <v>0.40271028822640492</v>
      </c>
      <c r="Z2847" s="17">
        <v>45.472119418986821</v>
      </c>
      <c r="AA2847" s="17">
        <v>0.57718642915024598</v>
      </c>
      <c r="AB2847" s="17">
        <v>-0.1022600096055484</v>
      </c>
      <c r="AC2847" s="17">
        <v>-16.421044010658491</v>
      </c>
      <c r="AD2847" s="17">
        <v>0.15853846275061201</v>
      </c>
      <c r="AE2847" s="17">
        <v>-0.25120468499554938</v>
      </c>
      <c r="AF2847" s="17">
        <v>28.697610713727258</v>
      </c>
      <c r="AG2847" s="17">
        <v>-17.133662350750118</v>
      </c>
      <c r="AH2847" s="17">
        <v>0.17526448264262451</v>
      </c>
      <c r="AI2847" s="17">
        <v>0.22311496973790457</v>
      </c>
      <c r="AJ2847" s="17">
        <v>0.33333333333333298</v>
      </c>
      <c r="AK2847" s="17">
        <v>0.19388159622722204</v>
      </c>
      <c r="AL2847" s="17">
        <v>8.331256570252174E-2</v>
      </c>
      <c r="AM2847" s="17">
        <v>0.33333333333333298</v>
      </c>
      <c r="AN2847" s="17">
        <v>8.5256332309971428E-2</v>
      </c>
      <c r="AO2847" s="17">
        <v>0.21750684774746759</v>
      </c>
      <c r="AP2847" s="17">
        <v>0.33333333333333298</v>
      </c>
      <c r="AQ2847" s="17">
        <v>2.6196719159394695</v>
      </c>
      <c r="AR2847" s="17">
        <v>3.3662624648529418</v>
      </c>
      <c r="AS2847" s="17">
        <v>-2.7688020684979642</v>
      </c>
      <c r="AT2847" s="17">
        <v>1.9388159622722199</v>
      </c>
      <c r="AU2847" s="17">
        <v>-1.0000000000000004</v>
      </c>
      <c r="AV2847" s="17">
        <v>-1.0000000000000004</v>
      </c>
      <c r="AW2847" s="17">
        <v>-1.0000000000000004</v>
      </c>
      <c r="AX2847" s="17">
        <v>-1.0000000000000004</v>
      </c>
      <c r="AY2847" s="17">
        <v>-1.3435155578766485E-2</v>
      </c>
      <c r="AZ2847" s="17">
        <v>0.18006107837002044</v>
      </c>
      <c r="BA2847" s="17">
        <v>0.23667694538396683</v>
      </c>
      <c r="BB2847" s="17">
        <v>0.58791612355856926</v>
      </c>
      <c r="BC2847" s="17">
        <v>0.14981495977939427</v>
      </c>
      <c r="BD2847" s="17">
        <v>15.598208480814334</v>
      </c>
      <c r="BE2847" s="17">
        <v>4.92875872140469</v>
      </c>
      <c r="BF2847" s="17">
        <v>-1.0000000000000004</v>
      </c>
      <c r="CU2847" t="e">
        <v>#N/A</v>
      </c>
      <c r="CV2847" t="e">
        <v>#N/A</v>
      </c>
    </row>
    <row r="2848" spans="1:100" x14ac:dyDescent="0.25">
      <c r="A2848">
        <v>6325</v>
      </c>
      <c r="B2848" t="s">
        <v>2505</v>
      </c>
      <c r="C2848" s="48">
        <v>3</v>
      </c>
      <c r="D2848" s="22">
        <v>1407.4226043229294</v>
      </c>
      <c r="E2848" s="17">
        <v>29.842861328127654</v>
      </c>
      <c r="F2848" s="17">
        <v>-91.347207773605376</v>
      </c>
      <c r="G2848" s="17">
        <v>-0.2222534870703794</v>
      </c>
      <c r="H2848" s="17">
        <v>-0.57321781902714863</v>
      </c>
      <c r="I2848" s="17">
        <v>31.348855105596222</v>
      </c>
      <c r="J2848" s="17">
        <v>0.53451167195992011</v>
      </c>
      <c r="K2848" s="17">
        <v>-1.0000000000000011</v>
      </c>
      <c r="L2848" s="17">
        <v>-1.0000000000000011</v>
      </c>
      <c r="M2848" s="17">
        <v>-1.0000000000000011</v>
      </c>
      <c r="N2848" s="17">
        <v>-3.4194711885681683E-2</v>
      </c>
      <c r="O2848" s="17">
        <v>-1.0000000000000011</v>
      </c>
      <c r="P2848" s="17">
        <v>-1.0000000000000011</v>
      </c>
      <c r="Q2848" s="17">
        <v>1.6471608821505692</v>
      </c>
      <c r="R2848" s="17">
        <v>-1.0000000000000011</v>
      </c>
      <c r="S2848" s="17">
        <v>-0.99616967268115841</v>
      </c>
      <c r="T2848" s="17">
        <v>-0.11591970276370531</v>
      </c>
      <c r="U2848" s="17">
        <v>-0.11401967790770075</v>
      </c>
      <c r="V2848" s="17">
        <v>-5.7571538943517686E-2</v>
      </c>
      <c r="W2848" s="17">
        <v>-2.2203787011777183</v>
      </c>
      <c r="X2848" s="17">
        <v>-5.3513964006879391</v>
      </c>
      <c r="Y2848" s="17">
        <v>-9.7002701647629683E-2</v>
      </c>
      <c r="Z2848" s="17">
        <v>26.477309528028773</v>
      </c>
      <c r="AA2848" s="17">
        <v>0.80087285455616763</v>
      </c>
      <c r="AB2848" s="17">
        <v>-0.30244139971626305</v>
      </c>
      <c r="AC2848" s="17">
        <v>4.9367258166822667</v>
      </c>
      <c r="AD2848" s="17">
        <v>-0.47087391627502728</v>
      </c>
      <c r="AE2848" s="17">
        <v>0.3461534728402188</v>
      </c>
      <c r="AF2848" s="17">
        <v>31.457747417834995</v>
      </c>
      <c r="AG2848" s="17">
        <v>-54.026100946228965</v>
      </c>
      <c r="AH2848" s="17">
        <v>-7.1208182394622274E-2</v>
      </c>
      <c r="AI2848" s="17">
        <v>5.8222259624322599E-2</v>
      </c>
      <c r="AJ2848" s="17">
        <v>0.33333333333333298</v>
      </c>
      <c r="AK2848" s="17">
        <v>6.8906013698983803E-2</v>
      </c>
      <c r="AL2848" s="17">
        <v>0.21511537279202891</v>
      </c>
      <c r="AM2848" s="17">
        <v>0.33333333333333298</v>
      </c>
      <c r="AN2848" s="17">
        <v>-0.16286624891837001</v>
      </c>
      <c r="AO2848" s="17">
        <v>-0.29511609486410728</v>
      </c>
      <c r="AP2848" s="17">
        <v>0.33333333333333298</v>
      </c>
      <c r="AQ2848" s="17">
        <v>-0.10889231223877963</v>
      </c>
      <c r="AR2848" s="17">
        <v>2.7867313802548987</v>
      </c>
      <c r="AS2848" s="17">
        <v>-2.9412798452848188</v>
      </c>
      <c r="AT2848" s="17">
        <v>0.68906013698984125</v>
      </c>
      <c r="AU2848" s="17">
        <v>-1.0000000000000011</v>
      </c>
      <c r="AV2848" s="17">
        <v>-1.0000000000000011</v>
      </c>
      <c r="AW2848" s="17">
        <v>-1.0000000000000011</v>
      </c>
      <c r="AX2848" s="17">
        <v>-1.0000000000000011</v>
      </c>
      <c r="AY2848" s="17">
        <v>-9.034981948609971E-3</v>
      </c>
      <c r="AZ2848" s="17">
        <v>1.3785615535759739</v>
      </c>
      <c r="BA2848" s="17">
        <v>-7.4706173878668097E-2</v>
      </c>
      <c r="BB2848" s="17">
        <v>2.1302779838033997E-2</v>
      </c>
      <c r="BC2848" s="17">
        <v>-4.3750270440318352E-2</v>
      </c>
      <c r="BD2848" s="17">
        <v>7.4253772638307147</v>
      </c>
      <c r="BE2848" s="17">
        <v>-1.4672876304012992</v>
      </c>
      <c r="BF2848" s="17">
        <v>-1.0000000000000011</v>
      </c>
      <c r="CU2848" t="e">
        <v>#N/A</v>
      </c>
      <c r="CV2848" t="e">
        <v>#N/A</v>
      </c>
    </row>
    <row r="2849" spans="1:100" x14ac:dyDescent="0.25">
      <c r="A2849">
        <v>6326</v>
      </c>
      <c r="B2849" t="s">
        <v>3143</v>
      </c>
      <c r="C2849" s="48">
        <v>2</v>
      </c>
      <c r="D2849" s="22">
        <v>1477.0536328124999</v>
      </c>
      <c r="E2849" s="17">
        <v>91.361009029952669</v>
      </c>
      <c r="F2849" s="17">
        <v>9.1943264302385579</v>
      </c>
      <c r="G2849" s="17">
        <v>0.51986981608135741</v>
      </c>
      <c r="H2849" s="17">
        <v>7.2793362724131905</v>
      </c>
      <c r="I2849" s="17">
        <v>64.814586771482951</v>
      </c>
      <c r="J2849" s="17">
        <v>14.356783795305791</v>
      </c>
      <c r="K2849" s="17">
        <v>-0.99999999999999989</v>
      </c>
      <c r="L2849" s="17">
        <v>-0.99999999999999989</v>
      </c>
      <c r="M2849" s="17">
        <v>-0.99999999999999989</v>
      </c>
      <c r="N2849" s="17">
        <v>0.28733578957592304</v>
      </c>
      <c r="O2849" s="17">
        <v>-0.99999999999999989</v>
      </c>
      <c r="P2849" s="17">
        <v>-0.99999999999999989</v>
      </c>
      <c r="Q2849" s="17">
        <v>4.2045915835529506</v>
      </c>
      <c r="R2849" s="17">
        <v>-0.99999999999999989</v>
      </c>
      <c r="S2849" s="17">
        <v>1.4266697178584065</v>
      </c>
      <c r="T2849" s="17">
        <v>0.17650380673184993</v>
      </c>
      <c r="U2849" s="17">
        <v>0.20305273913281588</v>
      </c>
      <c r="V2849" s="17">
        <v>9.8377760601407876E-2</v>
      </c>
      <c r="W2849" s="17">
        <v>3.1612727835962691</v>
      </c>
      <c r="X2849" s="17">
        <v>1.1257974380603997</v>
      </c>
      <c r="Y2849" s="17">
        <v>0.13131126105151902</v>
      </c>
      <c r="Z2849" s="17">
        <v>35.779309167916004</v>
      </c>
      <c r="AA2849" s="17">
        <v>0.71730089849503686</v>
      </c>
      <c r="AB2849" s="17">
        <v>1.3209102929703287</v>
      </c>
      <c r="AC2849" s="17">
        <v>20.378081595219474</v>
      </c>
      <c r="AD2849" s="17">
        <v>0.87987343654989925</v>
      </c>
      <c r="AE2849" s="17">
        <v>0.68673029611776171</v>
      </c>
      <c r="AF2849" s="17">
        <v>57.276538809110001</v>
      </c>
      <c r="AG2849" s="17">
        <v>6.9716360977062397</v>
      </c>
      <c r="AH2849" s="17">
        <v>0.26115354967965609</v>
      </c>
      <c r="AI2849" s="17">
        <v>0.35070820257878821</v>
      </c>
      <c r="AJ2849" s="17">
        <v>0.33333333333333298</v>
      </c>
      <c r="AK2849" s="17">
        <v>0.72818844659028126</v>
      </c>
      <c r="AL2849" s="17">
        <v>0.80173997203451031</v>
      </c>
      <c r="AM2849" s="17">
        <v>0.33333333333333298</v>
      </c>
      <c r="AN2849" s="17">
        <v>0.37960521770074263</v>
      </c>
      <c r="AO2849" s="17">
        <v>0.4537557676608367</v>
      </c>
      <c r="AP2849" s="17">
        <v>0.33333333333333298</v>
      </c>
      <c r="AQ2849" s="17">
        <v>7.8706774280878111</v>
      </c>
      <c r="AR2849" s="17">
        <v>2.2444243630026963</v>
      </c>
      <c r="AS2849" s="17">
        <v>5.3399548058483228</v>
      </c>
      <c r="AT2849" s="17">
        <v>7.2343521521604499</v>
      </c>
      <c r="AU2849" s="17">
        <v>-0.99999999999999989</v>
      </c>
      <c r="AV2849" s="17">
        <v>-0.99999999999999989</v>
      </c>
      <c r="AW2849" s="17">
        <v>-0.99999999999999989</v>
      </c>
      <c r="AX2849" s="17">
        <v>-0.99999999999999989</v>
      </c>
      <c r="AY2849" s="17">
        <v>2.3530333845084461E-2</v>
      </c>
      <c r="AZ2849" s="17">
        <v>0.22072183388498295</v>
      </c>
      <c r="BA2849" s="17">
        <v>0.35186532748049409</v>
      </c>
      <c r="BB2849" s="17">
        <v>0.12016248186415961</v>
      </c>
      <c r="BC2849" s="17">
        <v>0.19334679156915019</v>
      </c>
      <c r="BD2849" s="17">
        <v>4.3807018991160884</v>
      </c>
      <c r="BE2849" s="17">
        <v>6.3391159685774818</v>
      </c>
      <c r="BF2849" s="17">
        <v>-0.99999999999999989</v>
      </c>
      <c r="BG2849" s="22">
        <v>63.43019155678212</v>
      </c>
    </row>
    <row r="2850" spans="1:100" x14ac:dyDescent="0.25">
      <c r="A2850">
        <v>6327</v>
      </c>
      <c r="B2850" t="s">
        <v>2506</v>
      </c>
      <c r="C2850" s="48">
        <v>2</v>
      </c>
      <c r="D2850" s="22">
        <v>1462.6202343749999</v>
      </c>
      <c r="E2850" s="17">
        <v>71.741043975064457</v>
      </c>
      <c r="F2850" s="17">
        <v>-22.457457036784824</v>
      </c>
      <c r="G2850" s="17">
        <v>0.29987149090971821</v>
      </c>
      <c r="H2850" s="17">
        <v>5.272567740242776</v>
      </c>
      <c r="I2850" s="17">
        <v>49.40762848042759</v>
      </c>
      <c r="J2850" s="17">
        <v>10.551522883645767</v>
      </c>
      <c r="K2850" s="17">
        <v>-1.0000000000000004</v>
      </c>
      <c r="L2850" s="17">
        <v>-1.0000000000000004</v>
      </c>
      <c r="M2850" s="17">
        <v>-1.0000000000000004</v>
      </c>
      <c r="N2850" s="17">
        <v>0.23251227946074959</v>
      </c>
      <c r="O2850" s="17">
        <v>-1.0000000000000004</v>
      </c>
      <c r="P2850" s="17">
        <v>-1.0000000000000004</v>
      </c>
      <c r="Q2850" s="17">
        <v>3.6156576216730207</v>
      </c>
      <c r="R2850" s="17">
        <v>-1.0000000000000004</v>
      </c>
      <c r="S2850" s="17">
        <v>0.6585798257378136</v>
      </c>
      <c r="T2850" s="17">
        <v>9.0290622376669863E-2</v>
      </c>
      <c r="U2850" s="17">
        <v>-5.5288764438822108E-2</v>
      </c>
      <c r="V2850" s="17">
        <v>-0.24013313894372396</v>
      </c>
      <c r="W2850" s="17">
        <v>1.4459411093444243</v>
      </c>
      <c r="X2850" s="17">
        <v>-0.98764837145532625</v>
      </c>
      <c r="Y2850" s="17">
        <v>5.3746030915945972E-2</v>
      </c>
      <c r="Z2850" s="17">
        <v>28.657638893622813</v>
      </c>
      <c r="AA2850" s="17">
        <v>0.19279809853895202</v>
      </c>
      <c r="AB2850" s="17">
        <v>0.56488586702911969</v>
      </c>
      <c r="AC2850" s="17">
        <v>11.698138414422536</v>
      </c>
      <c r="AD2850" s="17">
        <v>0.21736032436421604</v>
      </c>
      <c r="AE2850" s="17">
        <v>0.13191045574700222</v>
      </c>
      <c r="AF2850" s="17">
        <v>43.21885721878936</v>
      </c>
      <c r="AG2850" s="17">
        <v>-17.046624209454837</v>
      </c>
      <c r="AH2850" s="17">
        <v>9.4983405589867648E-2</v>
      </c>
      <c r="AI2850" s="17">
        <v>0.15410812032131255</v>
      </c>
      <c r="AJ2850" s="17">
        <v>0.33333333333333298</v>
      </c>
      <c r="AK2850" s="17">
        <v>0.50637622816280592</v>
      </c>
      <c r="AL2850" s="17">
        <v>0.60800724059420952</v>
      </c>
      <c r="AM2850" s="17">
        <v>0.33333333333333298</v>
      </c>
      <c r="AN2850" s="17">
        <v>0.17964270355221856</v>
      </c>
      <c r="AO2850" s="17">
        <v>0.23525046779215392</v>
      </c>
      <c r="AP2850" s="17">
        <v>0.33333333333333298</v>
      </c>
      <c r="AQ2850" s="17">
        <v>5.377768672997755</v>
      </c>
      <c r="AR2850" s="17">
        <v>2.2444243630026963</v>
      </c>
      <c r="AS2850" s="17">
        <v>2.1666302955770642</v>
      </c>
      <c r="AT2850" s="17">
        <v>5.0141680088235905</v>
      </c>
      <c r="AU2850" s="17">
        <v>-1.0000000000000004</v>
      </c>
      <c r="AV2850" s="17">
        <v>-1.0000000000000004</v>
      </c>
      <c r="AW2850" s="17">
        <v>-1.0000000000000004</v>
      </c>
      <c r="AX2850" s="17">
        <v>-1.0000000000000004</v>
      </c>
      <c r="AY2850" s="17">
        <v>-9.8879982194085645E-3</v>
      </c>
      <c r="AZ2850" s="17">
        <v>0.45119326586451802</v>
      </c>
      <c r="BA2850" s="17">
        <v>0.13030458119233171</v>
      </c>
      <c r="BB2850" s="17">
        <v>0.24851317757376029</v>
      </c>
      <c r="BC2850" s="17">
        <v>7.0492568127750108E-2</v>
      </c>
      <c r="BD2850" s="17">
        <v>7.8031043204178783</v>
      </c>
      <c r="BE2850" s="17">
        <v>3.0328373178238213</v>
      </c>
      <c r="BF2850" s="17">
        <v>-1.0000000000000004</v>
      </c>
      <c r="BG2850" s="22">
        <v>27.225919689629791</v>
      </c>
    </row>
    <row r="2851" spans="1:100" x14ac:dyDescent="0.25">
      <c r="A2851">
        <v>6328</v>
      </c>
      <c r="B2851" t="s">
        <v>2507</v>
      </c>
      <c r="C2851" s="48">
        <v>2</v>
      </c>
      <c r="D2851" s="22">
        <v>1563.0531445312499</v>
      </c>
      <c r="E2851" s="17">
        <v>128.96958093732201</v>
      </c>
      <c r="F2851" s="17">
        <v>69.866115150853886</v>
      </c>
      <c r="G2851" s="17">
        <v>0.94157407541983362</v>
      </c>
      <c r="H2851" s="17">
        <v>11.126014818090503</v>
      </c>
      <c r="I2851" s="17">
        <v>94.347447668125227</v>
      </c>
      <c r="J2851" s="17">
        <v>21.650906298689797</v>
      </c>
      <c r="K2851" s="17">
        <v>-0.99999999999999889</v>
      </c>
      <c r="L2851" s="17">
        <v>-0.99999999999999889</v>
      </c>
      <c r="M2851" s="17">
        <v>-0.99999999999999889</v>
      </c>
      <c r="N2851" s="17">
        <v>0.39242435199755676</v>
      </c>
      <c r="O2851" s="17">
        <v>-0.99999999999999889</v>
      </c>
      <c r="P2851" s="17">
        <v>-0.99999999999999889</v>
      </c>
      <c r="Q2851" s="17">
        <v>5.3334909058550029</v>
      </c>
      <c r="R2851" s="17">
        <v>-0.99999999999999889</v>
      </c>
      <c r="S2851" s="17">
        <v>2.8989844675701502</v>
      </c>
      <c r="T2851" s="17">
        <v>0.34176173324264492</v>
      </c>
      <c r="U2851" s="17">
        <v>0.69825520185642875</v>
      </c>
      <c r="V2851" s="17">
        <v>0.74725310117188148</v>
      </c>
      <c r="W2851" s="17">
        <v>6.4493099659059361</v>
      </c>
      <c r="X2851" s="17">
        <v>5.1769605505909029</v>
      </c>
      <c r="Y2851" s="17">
        <v>0.2799923380516316</v>
      </c>
      <c r="Z2851" s="17">
        <v>49.430498039152063</v>
      </c>
      <c r="AA2851" s="17">
        <v>1.722695210492061</v>
      </c>
      <c r="AB2851" s="17">
        <v>2.770097328074332</v>
      </c>
      <c r="AC2851" s="17">
        <v>37.016249214460522</v>
      </c>
      <c r="AD2851" s="17">
        <v>2.1498131102193279</v>
      </c>
      <c r="AE2851" s="17">
        <v>1.7502378917656065</v>
      </c>
      <c r="AF2851" s="17">
        <v>84.223035781017515</v>
      </c>
      <c r="AG2851" s="17">
        <v>53.011089650490845</v>
      </c>
      <c r="AH2851" s="17">
        <v>0.57967714517921731</v>
      </c>
      <c r="AI2851" s="17">
        <v>0.72756149002808801</v>
      </c>
      <c r="AJ2851" s="17">
        <v>0.33333333333333298</v>
      </c>
      <c r="AK2851" s="17">
        <v>1.1533696710891728</v>
      </c>
      <c r="AL2851" s="17">
        <v>1.173096971947635</v>
      </c>
      <c r="AM2851" s="17">
        <v>0.33333333333333298</v>
      </c>
      <c r="AN2851" s="17">
        <v>0.76290378989975305</v>
      </c>
      <c r="AO2851" s="17">
        <v>0.87259811825948219</v>
      </c>
      <c r="AP2851" s="17">
        <v>0.33333333333333298</v>
      </c>
      <c r="AQ2851" s="17">
        <v>12.649214898059324</v>
      </c>
      <c r="AR2851" s="17">
        <v>2.2444243630026963</v>
      </c>
      <c r="AS2851" s="17">
        <v>11.422748668940363</v>
      </c>
      <c r="AT2851" s="17">
        <v>11.490116867780188</v>
      </c>
      <c r="AU2851" s="17">
        <v>-0.99999999999999889</v>
      </c>
      <c r="AV2851" s="17">
        <v>-0.99999999999999889</v>
      </c>
      <c r="AW2851" s="17">
        <v>-0.99999999999999889</v>
      </c>
      <c r="AX2851" s="17">
        <v>-0.99999999999999889</v>
      </c>
      <c r="AY2851" s="17">
        <v>8.758833501663621E-2</v>
      </c>
      <c r="AZ2851" s="17">
        <v>-0.22105782260004331</v>
      </c>
      <c r="BA2851" s="17">
        <v>0.77656451707220819</v>
      </c>
      <c r="BB2851" s="17">
        <v>-0.12586682325699089</v>
      </c>
      <c r="BC2851" s="17">
        <v>0.42884017208711278</v>
      </c>
      <c r="BD2851" s="17">
        <v>-2.1795374895578243</v>
      </c>
      <c r="BE2851" s="17">
        <v>12.676763259732542</v>
      </c>
      <c r="BF2851" s="17">
        <v>-0.99999999999999889</v>
      </c>
      <c r="BG2851" s="22">
        <v>310.88567075536844</v>
      </c>
    </row>
    <row r="2852" spans="1:100" x14ac:dyDescent="0.25">
      <c r="A2852">
        <v>6329</v>
      </c>
      <c r="B2852" t="s">
        <v>2508</v>
      </c>
      <c r="C2852" s="48">
        <v>3</v>
      </c>
      <c r="D2852" s="22">
        <v>1643.0832594410656</v>
      </c>
      <c r="E2852" s="17">
        <v>121.48777843667035</v>
      </c>
      <c r="F2852" s="17">
        <v>117.58954344290204</v>
      </c>
      <c r="G2852" s="17">
        <v>1.0300955836409056</v>
      </c>
      <c r="H2852" s="17">
        <v>13.29486269404573</v>
      </c>
      <c r="I2852" s="17">
        <v>90.075948256368349</v>
      </c>
      <c r="J2852" s="17">
        <v>15.826526006783453</v>
      </c>
      <c r="K2852" s="17">
        <v>-1.0000000000000002</v>
      </c>
      <c r="L2852" s="17">
        <v>-1.0000000000000002</v>
      </c>
      <c r="M2852" s="17">
        <v>-1.0000000000000002</v>
      </c>
      <c r="N2852" s="17">
        <v>0.4486983381366495</v>
      </c>
      <c r="O2852" s="17">
        <v>-1.0000000000000002</v>
      </c>
      <c r="P2852" s="17">
        <v>-1.0000000000000002</v>
      </c>
      <c r="Q2852" s="17">
        <v>5.0731121833346693</v>
      </c>
      <c r="R2852" s="17">
        <v>-1.0000000000000002</v>
      </c>
      <c r="S2852" s="17">
        <v>3.7715238294279083</v>
      </c>
      <c r="T2852" s="17">
        <v>0.44082152431784244</v>
      </c>
      <c r="U2852" s="17">
        <v>0.33935142592762219</v>
      </c>
      <c r="V2852" s="17">
        <v>0.60248796796033854</v>
      </c>
      <c r="W2852" s="17">
        <v>8.2217505107110611</v>
      </c>
      <c r="X2852" s="17">
        <v>6.7058850688540623</v>
      </c>
      <c r="Y2852" s="17">
        <v>0.33590050952022993</v>
      </c>
      <c r="Z2852" s="17">
        <v>58.846991745029982</v>
      </c>
      <c r="AA2852" s="17">
        <v>0.7861196069243418</v>
      </c>
      <c r="AB2852" s="17">
        <v>4.2889914131262614</v>
      </c>
      <c r="AC2852" s="17">
        <v>13.720963898677377</v>
      </c>
      <c r="AD2852" s="17">
        <v>0.62108812067522567</v>
      </c>
      <c r="AE2852" s="17">
        <v>0.66675657677620248</v>
      </c>
      <c r="AF2852" s="17">
        <v>77.523703633609799</v>
      </c>
      <c r="AG2852" s="17">
        <v>83.321096221970862</v>
      </c>
      <c r="AH2852" s="17">
        <v>0.19946823481666104</v>
      </c>
      <c r="AI2852" s="17">
        <v>0.45983930727251376</v>
      </c>
      <c r="AJ2852" s="17">
        <v>0.33333333333333298</v>
      </c>
      <c r="AK2852" s="17">
        <v>1.1405250458980365</v>
      </c>
      <c r="AL2852" s="17">
        <v>1.2374059233133046</v>
      </c>
      <c r="AM2852" s="17">
        <v>0.33333333333333298</v>
      </c>
      <c r="AN2852" s="17">
        <v>0.66541386352265863</v>
      </c>
      <c r="AO2852" s="17">
        <v>0.81320369396588865</v>
      </c>
      <c r="AP2852" s="17">
        <v>0.33333333333333298</v>
      </c>
      <c r="AQ2852" s="17">
        <v>12.552244622758538</v>
      </c>
      <c r="AR2852" s="17">
        <v>1.793971483545145</v>
      </c>
      <c r="AS2852" s="17">
        <v>2.6273040642579457</v>
      </c>
      <c r="AT2852" s="17">
        <v>11.405250458980362</v>
      </c>
      <c r="AU2852" s="17">
        <v>-1.0000000000000002</v>
      </c>
      <c r="AV2852" s="17">
        <v>-1.0000000000000002</v>
      </c>
      <c r="AW2852" s="17">
        <v>-1.0000000000000002</v>
      </c>
      <c r="AX2852" s="17">
        <v>-1.0000000000000002</v>
      </c>
      <c r="AY2852" s="17">
        <v>-3.5945462680763811E-2</v>
      </c>
      <c r="AZ2852" s="17">
        <v>0.70304539453795056</v>
      </c>
      <c r="BA2852" s="17">
        <v>-9.558187333210573E-2</v>
      </c>
      <c r="BB2852" s="17">
        <v>-0.11688666351182476</v>
      </c>
      <c r="BC2852" s="17">
        <v>0.11041735932882707</v>
      </c>
      <c r="BD2852" s="17">
        <v>0.59306038489413426</v>
      </c>
      <c r="BE2852" s="17">
        <v>2.2825246165601478</v>
      </c>
      <c r="BF2852" s="17">
        <v>-1.0000000000000002</v>
      </c>
      <c r="CU2852" t="e">
        <v>#N/A</v>
      </c>
      <c r="CV2852" t="e">
        <v>#N/A</v>
      </c>
    </row>
    <row r="2853" spans="1:100" x14ac:dyDescent="0.25">
      <c r="A2853">
        <v>6331</v>
      </c>
      <c r="B2853" t="s">
        <v>2509</v>
      </c>
      <c r="C2853" s="48">
        <v>3</v>
      </c>
      <c r="D2853" s="22">
        <v>1436.9883772155802</v>
      </c>
      <c r="E2853" s="17">
        <v>35.691002946123469</v>
      </c>
      <c r="F2853" s="17">
        <v>-37.196533654294001</v>
      </c>
      <c r="G2853" s="17">
        <v>0.30724039703964212</v>
      </c>
      <c r="H2853" s="17">
        <v>4.8772319811185083</v>
      </c>
      <c r="I2853" s="17">
        <v>14.593285062906382</v>
      </c>
      <c r="J2853" s="17">
        <v>11.917645146832038</v>
      </c>
      <c r="K2853" s="17">
        <v>-1.0000000000000004</v>
      </c>
      <c r="L2853" s="17">
        <v>-1.0000000000000004</v>
      </c>
      <c r="M2853" s="17">
        <v>-1.0000000000000004</v>
      </c>
      <c r="N2853" s="17">
        <v>0.38293548864312366</v>
      </c>
      <c r="O2853" s="17">
        <v>-1.0000000000000004</v>
      </c>
      <c r="P2853" s="17">
        <v>-1.0000000000000004</v>
      </c>
      <c r="Q2853" s="17">
        <v>4.6217338108553729</v>
      </c>
      <c r="R2853" s="17">
        <v>-1.0000000000000004</v>
      </c>
      <c r="S2853" s="17">
        <v>0.17975581165945823</v>
      </c>
      <c r="T2853" s="17">
        <v>4.7125306516532565E-2</v>
      </c>
      <c r="U2853" s="17">
        <v>-5.2006726527889305E-2</v>
      </c>
      <c r="V2853" s="17">
        <v>-0.14100557626136273</v>
      </c>
      <c r="W2853" s="17">
        <v>0.25549817026313759</v>
      </c>
      <c r="X2853" s="17">
        <v>-3.8605549538716017</v>
      </c>
      <c r="Y2853" s="17">
        <v>0.13362797334964585</v>
      </c>
      <c r="Z2853" s="17">
        <v>0.30358559444347732</v>
      </c>
      <c r="AA2853" s="17">
        <v>0.7243991030957897</v>
      </c>
      <c r="AB2853" s="17">
        <v>-1.429576673295553</v>
      </c>
      <c r="AC2853" s="17">
        <v>10.536055916242573</v>
      </c>
      <c r="AD2853" s="17">
        <v>-1.7559846244806678</v>
      </c>
      <c r="AE2853" s="17">
        <v>1.214517237695381</v>
      </c>
      <c r="AF2853" s="17">
        <v>10.624582075085872</v>
      </c>
      <c r="AG2853" s="17">
        <v>-27.501574564990499</v>
      </c>
      <c r="AH2853" s="17">
        <v>-0.20784082128310205</v>
      </c>
      <c r="AI2853" s="17">
        <v>-0.20449402581840689</v>
      </c>
      <c r="AJ2853" s="17">
        <v>0.33333333333333298</v>
      </c>
      <c r="AK2853" s="17">
        <v>0.65230428299887688</v>
      </c>
      <c r="AL2853" s="17">
        <v>0.8109381229773337</v>
      </c>
      <c r="AM2853" s="17">
        <v>0.33333333333333298</v>
      </c>
      <c r="AN2853" s="17">
        <v>7.0207566198236329E-3</v>
      </c>
      <c r="AO2853" s="17">
        <v>0.18729650040517276</v>
      </c>
      <c r="AP2853" s="17">
        <v>0.33333333333333298</v>
      </c>
      <c r="AQ2853" s="17">
        <v>3.9687029878204991</v>
      </c>
      <c r="AR2853" s="17">
        <v>1.9685184865375382</v>
      </c>
      <c r="AS2853" s="17">
        <v>3.4260838303057302</v>
      </c>
      <c r="AT2853" s="17">
        <v>6.5230428299887713</v>
      </c>
      <c r="AU2853" s="17">
        <v>-1.0000000000000004</v>
      </c>
      <c r="AV2853" s="17">
        <v>-1.0000000000000004</v>
      </c>
      <c r="AW2853" s="17">
        <v>-1.0000000000000004</v>
      </c>
      <c r="AX2853" s="17">
        <v>-1.0000000000000004</v>
      </c>
      <c r="AY2853" s="17">
        <v>-2.6931879052988543E-2</v>
      </c>
      <c r="AZ2853" s="17">
        <v>0.45188647435625129</v>
      </c>
      <c r="BA2853" s="17">
        <v>0.63568293558550582</v>
      </c>
      <c r="BB2853" s="17">
        <v>0.21161140876794948</v>
      </c>
      <c r="BC2853" s="17">
        <v>4.7382532226162136E-2</v>
      </c>
      <c r="BD2853" s="17">
        <v>7.5497175909799967</v>
      </c>
      <c r="BE2853" s="17">
        <v>4.3629779835815814</v>
      </c>
      <c r="BF2853" s="17">
        <v>-1.0000000000000004</v>
      </c>
      <c r="CU2853" t="e">
        <v>#N/A</v>
      </c>
      <c r="CV2853" t="e">
        <v>#N/A</v>
      </c>
    </row>
    <row r="2854" spans="1:100" x14ac:dyDescent="0.25">
      <c r="A2854">
        <v>6332</v>
      </c>
      <c r="B2854" t="s">
        <v>2510</v>
      </c>
      <c r="C2854" s="48">
        <v>2</v>
      </c>
      <c r="D2854" s="22">
        <v>1508.3870410156248</v>
      </c>
      <c r="E2854" s="17">
        <v>101.90299824922732</v>
      </c>
      <c r="F2854" s="17">
        <v>26.201123289799899</v>
      </c>
      <c r="G2854" s="17">
        <v>0.63807695690600819</v>
      </c>
      <c r="H2854" s="17">
        <v>8.3575916195831077</v>
      </c>
      <c r="I2854" s="17">
        <v>73.092888376594814</v>
      </c>
      <c r="J2854" s="17">
        <v>16.401385780835462</v>
      </c>
      <c r="K2854" s="17">
        <v>-0.99999999999999956</v>
      </c>
      <c r="L2854" s="17">
        <v>-0.99999999999999956</v>
      </c>
      <c r="M2854" s="17">
        <v>-0.99999999999999956</v>
      </c>
      <c r="N2854" s="17">
        <v>0.31679297010504737</v>
      </c>
      <c r="O2854" s="17">
        <v>-0.99999999999999956</v>
      </c>
      <c r="P2854" s="17">
        <v>-0.99999999999999956</v>
      </c>
      <c r="Q2854" s="17">
        <v>4.521031264237096</v>
      </c>
      <c r="R2854" s="17">
        <v>-0.99999999999999956</v>
      </c>
      <c r="S2854" s="17">
        <v>1.8393715417157197</v>
      </c>
      <c r="T2854" s="17">
        <v>0.22282695040152783</v>
      </c>
      <c r="U2854" s="17">
        <v>0.34186202538406135</v>
      </c>
      <c r="V2854" s="17">
        <v>0.28026280696252015</v>
      </c>
      <c r="W2854" s="17">
        <v>4.0829364036310043</v>
      </c>
      <c r="X2854" s="17">
        <v>2.2613714758890269</v>
      </c>
      <c r="Y2854" s="17">
        <v>0.17298777870036391</v>
      </c>
      <c r="Z2854" s="17">
        <v>39.605848667084103</v>
      </c>
      <c r="AA2854" s="17">
        <v>0.99912111821244254</v>
      </c>
      <c r="AB2854" s="17">
        <v>1.7271292299298953</v>
      </c>
      <c r="AC2854" s="17">
        <v>25.041895581630222</v>
      </c>
      <c r="AD2854" s="17">
        <v>1.2358478772153523</v>
      </c>
      <c r="AE2854" s="17">
        <v>0.98484014287159183</v>
      </c>
      <c r="AF2854" s="17">
        <v>64.829861526992914</v>
      </c>
      <c r="AG2854" s="17">
        <v>19.876870154723118</v>
      </c>
      <c r="AH2854" s="17">
        <v>0.35043830949748378</v>
      </c>
      <c r="AI2854" s="17">
        <v>0.45634325044297647</v>
      </c>
      <c r="AJ2854" s="17">
        <v>0.33333333333333298</v>
      </c>
      <c r="AK2854" s="17">
        <v>0.84737020908701188</v>
      </c>
      <c r="AL2854" s="17">
        <v>0.90583436570701314</v>
      </c>
      <c r="AM2854" s="17">
        <v>0.33333333333333298</v>
      </c>
      <c r="AN2854" s="17">
        <v>0.487046931409993</v>
      </c>
      <c r="AO2854" s="17">
        <v>0.57116069214086929</v>
      </c>
      <c r="AP2854" s="17">
        <v>0.33333333333333298</v>
      </c>
      <c r="AQ2854" s="17">
        <v>9.2101404264812352</v>
      </c>
      <c r="AR2854" s="17">
        <v>2.2444243630026963</v>
      </c>
      <c r="AS2854" s="17">
        <v>7.0450115010540539</v>
      </c>
      <c r="AT2854" s="17">
        <v>8.4272776868586075</v>
      </c>
      <c r="AU2854" s="17">
        <v>-0.99999999999999956</v>
      </c>
      <c r="AV2854" s="17">
        <v>-0.99999999999999956</v>
      </c>
      <c r="AW2854" s="17">
        <v>-0.99999999999999956</v>
      </c>
      <c r="AX2854" s="17">
        <v>-0.99999999999999956</v>
      </c>
      <c r="AY2854" s="17">
        <v>4.1486313652614917E-2</v>
      </c>
      <c r="AZ2854" s="17">
        <v>9.6887395623650702E-2</v>
      </c>
      <c r="BA2854" s="17">
        <v>0.47091197166410992</v>
      </c>
      <c r="BB2854" s="17">
        <v>5.1198462475149489E-2</v>
      </c>
      <c r="BC2854" s="17">
        <v>0.25935750542304281</v>
      </c>
      <c r="BD2854" s="17">
        <v>2.5418133318607636</v>
      </c>
      <c r="BE2854" s="17">
        <v>8.1156101567503161</v>
      </c>
      <c r="BF2854" s="17">
        <v>-0.99999999999999956</v>
      </c>
      <c r="BG2854" s="22">
        <v>119.72482941743283</v>
      </c>
    </row>
    <row r="2855" spans="1:100" x14ac:dyDescent="0.25">
      <c r="A2855">
        <v>6333</v>
      </c>
      <c r="B2855" t="s">
        <v>2511</v>
      </c>
      <c r="C2855" s="48">
        <v>2</v>
      </c>
      <c r="D2855" s="22">
        <v>1453.7465039062499</v>
      </c>
      <c r="E2855" s="17">
        <v>62.436655889771131</v>
      </c>
      <c r="F2855" s="17">
        <v>-37.467701761735732</v>
      </c>
      <c r="G2855" s="17">
        <v>0.19554154996512396</v>
      </c>
      <c r="H2855" s="17">
        <v>4.3208966659858898</v>
      </c>
      <c r="I2855" s="17">
        <v>42.101177181820844</v>
      </c>
      <c r="J2855" s="17">
        <v>8.7469516630124851</v>
      </c>
      <c r="K2855" s="17">
        <v>-1.0000000000000007</v>
      </c>
      <c r="L2855" s="17">
        <v>-1.0000000000000007</v>
      </c>
      <c r="M2855" s="17">
        <v>-1.0000000000000007</v>
      </c>
      <c r="N2855" s="17">
        <v>0.20651329256742229</v>
      </c>
      <c r="O2855" s="17">
        <v>-1.0000000000000007</v>
      </c>
      <c r="P2855" s="17">
        <v>-1.0000000000000007</v>
      </c>
      <c r="Q2855" s="17">
        <v>3.3363671070054126</v>
      </c>
      <c r="R2855" s="17">
        <v>-1.0000000000000007</v>
      </c>
      <c r="S2855" s="17">
        <v>0.29432808417313894</v>
      </c>
      <c r="T2855" s="17">
        <v>4.9405690978197206E-2</v>
      </c>
      <c r="U2855" s="17">
        <v>-0.17780221443958255</v>
      </c>
      <c r="V2855" s="17">
        <v>-0.40066537086454179</v>
      </c>
      <c r="W2855" s="17">
        <v>0.63247831531876653</v>
      </c>
      <c r="X2855" s="17">
        <v>-1.9899090765054606</v>
      </c>
      <c r="Y2855" s="17">
        <v>1.6962224161577943E-2</v>
      </c>
      <c r="Z2855" s="17">
        <v>25.280324822871584</v>
      </c>
      <c r="AA2855" s="17">
        <v>-5.5937186613786993E-2</v>
      </c>
      <c r="AB2855" s="17">
        <v>0.2063559389054429</v>
      </c>
      <c r="AC2855" s="17">
        <v>7.5818436255942121</v>
      </c>
      <c r="AD2855" s="17">
        <v>-9.6823675970447054E-2</v>
      </c>
      <c r="AE2855" s="17">
        <v>-0.13120209811271499</v>
      </c>
      <c r="AF2855" s="17">
        <v>36.552274239160695</v>
      </c>
      <c r="AG2855" s="17">
        <v>-28.436818555175435</v>
      </c>
      <c r="AH2855" s="17">
        <v>1.6180436039455542E-2</v>
      </c>
      <c r="AI2855" s="17">
        <v>6.0874342493130368E-2</v>
      </c>
      <c r="AJ2855" s="17">
        <v>0.33333333333333298</v>
      </c>
      <c r="AK2855" s="17">
        <v>0.40118608350478102</v>
      </c>
      <c r="AL2855" s="17">
        <v>0.51613324830616669</v>
      </c>
      <c r="AM2855" s="17">
        <v>0.33333333333333298</v>
      </c>
      <c r="AN2855" s="17">
        <v>8.4814357581985189E-2</v>
      </c>
      <c r="AO2855" s="17">
        <v>0.1316285651545091</v>
      </c>
      <c r="AP2855" s="17">
        <v>0.33333333333333298</v>
      </c>
      <c r="AQ2855" s="17">
        <v>4.1955550220715789</v>
      </c>
      <c r="AR2855" s="17">
        <v>2.2444243630026963</v>
      </c>
      <c r="AS2855" s="17">
        <v>0.66174266292651529</v>
      </c>
      <c r="AT2855" s="17">
        <v>3.9612887181301555</v>
      </c>
      <c r="AU2855" s="17">
        <v>-1.0000000000000007</v>
      </c>
      <c r="AV2855" s="17">
        <v>-1.0000000000000007</v>
      </c>
      <c r="AW2855" s="17">
        <v>-1.0000000000000007</v>
      </c>
      <c r="AX2855" s="17">
        <v>-1.0000000000000007</v>
      </c>
      <c r="AY2855" s="17">
        <v>-2.5735994371357721E-2</v>
      </c>
      <c r="AZ2855" s="17">
        <v>0.56048987468679612</v>
      </c>
      <c r="BA2855" s="17">
        <v>2.5233692321473655E-2</v>
      </c>
      <c r="BB2855" s="17">
        <v>0.30938100687715575</v>
      </c>
      <c r="BC2855" s="17">
        <v>1.2231334245922404E-2</v>
      </c>
      <c r="BD2855" s="17">
        <v>9.4261123238855404</v>
      </c>
      <c r="BE2855" s="17">
        <v>1.4648987614262565</v>
      </c>
      <c r="BF2855" s="17">
        <v>-1.0000000000000007</v>
      </c>
      <c r="BG2855" s="22">
        <v>14.831265456671645</v>
      </c>
    </row>
    <row r="2856" spans="1:100" x14ac:dyDescent="0.25">
      <c r="A2856">
        <v>6334</v>
      </c>
      <c r="B2856" t="s">
        <v>1277</v>
      </c>
      <c r="C2856" s="48">
        <v>3</v>
      </c>
      <c r="D2856" s="22">
        <v>1526.6970636123388</v>
      </c>
      <c r="E2856" s="17">
        <v>49.055877520833782</v>
      </c>
      <c r="F2856" s="17">
        <v>-33.67058710592103</v>
      </c>
      <c r="G2856" s="17">
        <v>0.13732176694013074</v>
      </c>
      <c r="H2856" s="17">
        <v>2.7736959361549687</v>
      </c>
      <c r="I2856" s="17">
        <v>34.620658996617237</v>
      </c>
      <c r="J2856" s="17">
        <v>8.8753798107482016</v>
      </c>
      <c r="K2856" s="17">
        <v>-0.99999999999999978</v>
      </c>
      <c r="L2856" s="17">
        <v>-0.99999999999999978</v>
      </c>
      <c r="M2856" s="17">
        <v>-0.99999999999999978</v>
      </c>
      <c r="N2856" s="17">
        <v>0.21873283828518739</v>
      </c>
      <c r="O2856" s="17">
        <v>-0.99999999999999978</v>
      </c>
      <c r="P2856" s="17">
        <v>-0.99999999999999978</v>
      </c>
      <c r="Q2856" s="17">
        <v>4.2269261255802526</v>
      </c>
      <c r="R2856" s="17">
        <v>-0.99999999999999978</v>
      </c>
      <c r="S2856" s="17">
        <v>-0.50745204775193742</v>
      </c>
      <c r="T2856" s="17">
        <v>-1.9272513943029326E-2</v>
      </c>
      <c r="U2856" s="17">
        <v>-0.21916304696070624</v>
      </c>
      <c r="V2856" s="17">
        <v>-0.67616258875219992</v>
      </c>
      <c r="W2856" s="17">
        <v>-1.453230189425287</v>
      </c>
      <c r="X2856" s="17">
        <v>-2.0379069579761744</v>
      </c>
      <c r="Y2856" s="17">
        <v>7.890267307464631E-2</v>
      </c>
      <c r="Z2856" s="17">
        <v>8.908407351653679</v>
      </c>
      <c r="AA2856" s="17">
        <v>1.2226159970966799</v>
      </c>
      <c r="AB2856" s="17">
        <v>-0.35912498855975095</v>
      </c>
      <c r="AC2856" s="17">
        <v>20.528902531437232</v>
      </c>
      <c r="AD2856" s="17">
        <v>-0.36553043369464744</v>
      </c>
      <c r="AE2856" s="17">
        <v>0.31612450900363931</v>
      </c>
      <c r="AF2856" s="17">
        <v>29.394309403534812</v>
      </c>
      <c r="AG2856" s="17">
        <v>-24.859414811495657</v>
      </c>
      <c r="AH2856" s="17">
        <v>7.6256277618740195E-2</v>
      </c>
      <c r="AI2856" s="17">
        <v>0.22061776283455692</v>
      </c>
      <c r="AJ2856" s="17">
        <v>0.33333333333333298</v>
      </c>
      <c r="AK2856" s="17">
        <v>0.50565420420639884</v>
      </c>
      <c r="AL2856" s="17">
        <v>0.76793238861479296</v>
      </c>
      <c r="AM2856" s="17">
        <v>0.33333333333333298</v>
      </c>
      <c r="AN2856" s="17">
        <v>0.13138858710412249</v>
      </c>
      <c r="AO2856" s="17">
        <v>5.6719767167138259E-2</v>
      </c>
      <c r="AP2856" s="17">
        <v>0.33333333333333298</v>
      </c>
      <c r="AQ2856" s="17">
        <v>5.2263495930824391</v>
      </c>
      <c r="AR2856" s="17">
        <v>2.4758213153526998</v>
      </c>
      <c r="AS2856" s="17">
        <v>1.3430164533315181</v>
      </c>
      <c r="AT2856" s="17">
        <v>5.0565420420639855</v>
      </c>
      <c r="AU2856" s="17">
        <v>-0.99999999999999978</v>
      </c>
      <c r="AV2856" s="17">
        <v>-0.99999999999999978</v>
      </c>
      <c r="AW2856" s="17">
        <v>-0.99999999999999978</v>
      </c>
      <c r="AX2856" s="17">
        <v>-0.99999999999999978</v>
      </c>
      <c r="AY2856" s="17">
        <v>-1.263031428791396E-2</v>
      </c>
      <c r="AZ2856" s="17">
        <v>0.41156582467008146</v>
      </c>
      <c r="BA2856" s="17">
        <v>-0.13713282600626539</v>
      </c>
      <c r="BB2856" s="17">
        <v>2.5149211596260761E-2</v>
      </c>
      <c r="BC2856" s="17">
        <v>0.1421169358467014</v>
      </c>
      <c r="BD2856" s="17">
        <v>2.6865594132569286</v>
      </c>
      <c r="BE2856" s="17">
        <v>2.8672592661362093</v>
      </c>
      <c r="BF2856" s="17">
        <v>-0.99999999999999978</v>
      </c>
      <c r="CU2856" t="e">
        <v>#N/A</v>
      </c>
      <c r="CV2856" t="e">
        <v>#N/A</v>
      </c>
    </row>
    <row r="2857" spans="1:100" x14ac:dyDescent="0.25">
      <c r="A2857">
        <v>6335</v>
      </c>
      <c r="B2857" t="s">
        <v>2512</v>
      </c>
      <c r="C2857" s="48">
        <v>3</v>
      </c>
      <c r="D2857" s="22">
        <v>1463.4658388801884</v>
      </c>
      <c r="E2857" s="17">
        <v>55.803009514163918</v>
      </c>
      <c r="F2857" s="17">
        <v>-15.636276588853873</v>
      </c>
      <c r="G2857" s="17">
        <v>0.42703934717277897</v>
      </c>
      <c r="H2857" s="17">
        <v>2.6042683689181874</v>
      </c>
      <c r="I2857" s="17">
        <v>46.880109663926127</v>
      </c>
      <c r="J2857" s="17">
        <v>2.437434821863075</v>
      </c>
      <c r="K2857" s="17">
        <v>-1.0000000000000013</v>
      </c>
      <c r="L2857" s="17">
        <v>-1.0000000000000013</v>
      </c>
      <c r="M2857" s="17">
        <v>-1.0000000000000013</v>
      </c>
      <c r="N2857" s="17">
        <v>0.12653576851172277</v>
      </c>
      <c r="O2857" s="17">
        <v>-1.0000000000000013</v>
      </c>
      <c r="P2857" s="17">
        <v>-1.0000000000000013</v>
      </c>
      <c r="Q2857" s="17">
        <v>3.8448309356682819</v>
      </c>
      <c r="R2857" s="17">
        <v>-1.0000000000000013</v>
      </c>
      <c r="S2857" s="17">
        <v>-0.69188530849512242</v>
      </c>
      <c r="T2857" s="17">
        <v>-4.7293997800827256E-2</v>
      </c>
      <c r="U2857" s="17">
        <v>7.1604025120075382E-2</v>
      </c>
      <c r="V2857" s="17">
        <v>0.21628781653599666</v>
      </c>
      <c r="W2857" s="17">
        <v>-1.2405625667500937</v>
      </c>
      <c r="X2857" s="17">
        <v>-4.5369810471459582</v>
      </c>
      <c r="Y2857" s="17">
        <v>-2.5026470385049186E-2</v>
      </c>
      <c r="Z2857" s="17">
        <v>36.486344102315108</v>
      </c>
      <c r="AA2857" s="17">
        <v>-0.16316250233267787</v>
      </c>
      <c r="AB2857" s="17">
        <v>0.3232070516704687</v>
      </c>
      <c r="AC2857" s="17">
        <v>7.3587912944863199</v>
      </c>
      <c r="AD2857" s="17">
        <v>-0.54074453019847368</v>
      </c>
      <c r="AE2857" s="17">
        <v>0.50916622665463118</v>
      </c>
      <c r="AF2857" s="17">
        <v>44.677508675126539</v>
      </c>
      <c r="AG2857" s="17">
        <v>3.7731971715265118</v>
      </c>
      <c r="AH2857" s="17">
        <v>-0.15898583530434546</v>
      </c>
      <c r="AI2857" s="17">
        <v>-7.0141364235912149E-2</v>
      </c>
      <c r="AJ2857" s="17">
        <v>0.33333333333333298</v>
      </c>
      <c r="AK2857" s="17">
        <v>7.7107499499706925E-2</v>
      </c>
      <c r="AL2857" s="17">
        <v>0.26858688970492811</v>
      </c>
      <c r="AM2857" s="17">
        <v>0.33333333333333298</v>
      </c>
      <c r="AN2857" s="17">
        <v>2.5000378587037367E-2</v>
      </c>
      <c r="AO2857" s="17">
        <v>0.24207467229091101</v>
      </c>
      <c r="AP2857" s="17">
        <v>0.33333333333333298</v>
      </c>
      <c r="AQ2857" s="17">
        <v>2.2026009887996354</v>
      </c>
      <c r="AR2857" s="17">
        <v>2.4094680625467517</v>
      </c>
      <c r="AS2857" s="17">
        <v>-0.74310823568074946</v>
      </c>
      <c r="AT2857" s="17">
        <v>0.77107499499707366</v>
      </c>
      <c r="AU2857" s="17">
        <v>-1.0000000000000013</v>
      </c>
      <c r="AV2857" s="17">
        <v>-1.0000000000000013</v>
      </c>
      <c r="AW2857" s="17">
        <v>-1.0000000000000013</v>
      </c>
      <c r="AX2857" s="17">
        <v>-1.0000000000000013</v>
      </c>
      <c r="AY2857" s="17">
        <v>2.3663470697609752E-3</v>
      </c>
      <c r="AZ2857" s="17">
        <v>4.1629454100162326E-2</v>
      </c>
      <c r="BA2857" s="17">
        <v>0.2904723778673865</v>
      </c>
      <c r="BB2857" s="17">
        <v>0.19708666901754557</v>
      </c>
      <c r="BC2857" s="17">
        <v>9.7153390804781636E-2</v>
      </c>
      <c r="BD2857" s="17">
        <v>5.1353139959394491</v>
      </c>
      <c r="BE2857" s="17">
        <v>3.8811966594564749</v>
      </c>
      <c r="BF2857" s="17">
        <v>-1.0000000000000013</v>
      </c>
      <c r="CU2857" t="e">
        <v>#N/A</v>
      </c>
      <c r="CV2857" t="e">
        <v>#N/A</v>
      </c>
    </row>
    <row r="2858" spans="1:100" x14ac:dyDescent="0.25">
      <c r="A2858">
        <v>6336</v>
      </c>
      <c r="B2858" t="s">
        <v>2513</v>
      </c>
      <c r="C2858" s="48">
        <v>3</v>
      </c>
      <c r="D2858" s="22">
        <v>1419.4544400748396</v>
      </c>
      <c r="E2858" s="17">
        <v>36.48999250063455</v>
      </c>
      <c r="F2858" s="17">
        <v>-102.72574639716888</v>
      </c>
      <c r="G2858" s="17">
        <v>7.5025036736968032E-2</v>
      </c>
      <c r="H2858" s="17">
        <v>3.2252630053784781</v>
      </c>
      <c r="I2858" s="17">
        <v>18.710045130451373</v>
      </c>
      <c r="J2858" s="17">
        <v>9.4920002962564318</v>
      </c>
      <c r="K2858" s="17">
        <v>-1</v>
      </c>
      <c r="L2858" s="17">
        <v>-1</v>
      </c>
      <c r="M2858" s="17">
        <v>-1</v>
      </c>
      <c r="N2858" s="17">
        <v>0.37731076610693259</v>
      </c>
      <c r="O2858" s="17">
        <v>-1</v>
      </c>
      <c r="P2858" s="17">
        <v>-1</v>
      </c>
      <c r="Q2858" s="17">
        <v>4.787043863295942</v>
      </c>
      <c r="R2858" s="17">
        <v>-1</v>
      </c>
      <c r="S2858" s="17">
        <v>-1.0545328065107473</v>
      </c>
      <c r="T2858" s="17">
        <v>-3.0980337459811554E-2</v>
      </c>
      <c r="U2858" s="17">
        <v>0.27364237755201637</v>
      </c>
      <c r="V2858" s="17">
        <v>0.82120967529211075</v>
      </c>
      <c r="W2858" s="17">
        <v>-1.5617808579174612</v>
      </c>
      <c r="X2858" s="17">
        <v>-9.3231131591399734</v>
      </c>
      <c r="Y2858" s="17">
        <v>4.5293594344194298E-2</v>
      </c>
      <c r="Z2858" s="17">
        <v>17.776867288667443</v>
      </c>
      <c r="AA2858" s="17">
        <v>1.5158585952352122</v>
      </c>
      <c r="AB2858" s="17">
        <v>-0.2339799886011964</v>
      </c>
      <c r="AC2858" s="17">
        <v>-4.4020596499470779</v>
      </c>
      <c r="AD2858" s="17">
        <v>0.9220689820047584</v>
      </c>
      <c r="AE2858" s="17">
        <v>-0.9892193602486079</v>
      </c>
      <c r="AF2858" s="17">
        <v>12.151608289870575</v>
      </c>
      <c r="AG2858" s="17">
        <v>-85.671126058145575</v>
      </c>
      <c r="AH2858" s="17">
        <v>0.33139353544267058</v>
      </c>
      <c r="AI2858" s="17">
        <v>0.26193748974710873</v>
      </c>
      <c r="AJ2858" s="17">
        <v>0.33333333333333298</v>
      </c>
      <c r="AK2858" s="17">
        <v>0.70742832003525358</v>
      </c>
      <c r="AL2858" s="17">
        <v>0.89142097952806332</v>
      </c>
      <c r="AM2858" s="17">
        <v>0.33333333333333298</v>
      </c>
      <c r="AN2858" s="17">
        <v>-0.25773773763759478</v>
      </c>
      <c r="AO2858" s="17">
        <v>0.15832889884099038</v>
      </c>
      <c r="AP2858" s="17">
        <v>0.33333333333333298</v>
      </c>
      <c r="AQ2858" s="17">
        <v>6.5584368405808124</v>
      </c>
      <c r="AR2858" s="17">
        <v>2.4811021729827125</v>
      </c>
      <c r="AS2858" s="17">
        <v>-6.3385077078811913E-2</v>
      </c>
      <c r="AT2858" s="17">
        <v>7.074283200352534</v>
      </c>
      <c r="AU2858" s="17">
        <v>-1</v>
      </c>
      <c r="AV2858" s="17">
        <v>-1</v>
      </c>
      <c r="AW2858" s="17">
        <v>-1</v>
      </c>
      <c r="AX2858" s="17">
        <v>-1</v>
      </c>
      <c r="AY2858" s="17">
        <v>-4.9872353537071763E-2</v>
      </c>
      <c r="AZ2858" s="17">
        <v>-0.46403652052841776</v>
      </c>
      <c r="BA2858" s="17">
        <v>0.66009639583817692</v>
      </c>
      <c r="BB2858" s="17">
        <v>0.21525473470443277</v>
      </c>
      <c r="BC2858" s="17">
        <v>6.8572998521201106E-2</v>
      </c>
      <c r="BD2858" s="17">
        <v>3.0611857649687311</v>
      </c>
      <c r="BE2858" s="17">
        <v>5.0148069422209112</v>
      </c>
      <c r="BF2858" s="17">
        <v>-1</v>
      </c>
      <c r="CU2858" t="e">
        <v>#N/A</v>
      </c>
      <c r="CV2858" t="e">
        <v>#N/A</v>
      </c>
    </row>
    <row r="2859" spans="1:100" x14ac:dyDescent="0.25">
      <c r="A2859">
        <v>6337</v>
      </c>
      <c r="B2859" t="s">
        <v>3144</v>
      </c>
      <c r="C2859" s="48">
        <v>2</v>
      </c>
      <c r="D2859" s="22">
        <v>1523.9603320312499</v>
      </c>
      <c r="E2859" s="17">
        <v>124.71876980013292</v>
      </c>
      <c r="F2859" s="17">
        <v>63.008521200145033</v>
      </c>
      <c r="G2859" s="17">
        <v>0.89390980444960788</v>
      </c>
      <c r="H2859" s="17">
        <v>10.691233512290712</v>
      </c>
      <c r="I2859" s="17">
        <v>91.009415734296226</v>
      </c>
      <c r="J2859" s="17">
        <v>20.826468262335357</v>
      </c>
      <c r="K2859" s="17">
        <v>-0.999999999999999</v>
      </c>
      <c r="L2859" s="17">
        <v>-0.999999999999999</v>
      </c>
      <c r="M2859" s="17">
        <v>-0.999999999999999</v>
      </c>
      <c r="N2859" s="17">
        <v>0.38054643138325289</v>
      </c>
      <c r="O2859" s="17">
        <v>-0.999999999999999</v>
      </c>
      <c r="P2859" s="17">
        <v>-0.999999999999999</v>
      </c>
      <c r="Q2859" s="17">
        <v>5.2058939892843288</v>
      </c>
      <c r="R2859" s="17">
        <v>-0.999999999999999</v>
      </c>
      <c r="S2859" s="17">
        <v>2.7325720882078777</v>
      </c>
      <c r="T2859" s="17">
        <v>0.32308300658822453</v>
      </c>
      <c r="U2859" s="17">
        <v>0.64228359652949196</v>
      </c>
      <c r="V2859" s="17">
        <v>0.67391220082772718</v>
      </c>
      <c r="W2859" s="17">
        <v>6.0776706197356276</v>
      </c>
      <c r="X2859" s="17">
        <v>4.7190668204133965</v>
      </c>
      <c r="Y2859" s="17">
        <v>0.26318725490308736</v>
      </c>
      <c r="Z2859" s="17">
        <v>47.887535285005278</v>
      </c>
      <c r="AA2859" s="17">
        <v>1.6090577836514508</v>
      </c>
      <c r="AB2859" s="17">
        <v>2.6062990215642396</v>
      </c>
      <c r="AC2859" s="17">
        <v>35.135675062576013</v>
      </c>
      <c r="AD2859" s="17">
        <v>2.0062747242979388</v>
      </c>
      <c r="AE2859" s="17">
        <v>1.6300320529690737</v>
      </c>
      <c r="AF2859" s="17">
        <v>81.177334664832046</v>
      </c>
      <c r="AG2859" s="17">
        <v>47.807355182872605</v>
      </c>
      <c r="AH2859" s="17">
        <v>0.54367514939639583</v>
      </c>
      <c r="AI2859" s="17">
        <v>0.68496662215271642</v>
      </c>
      <c r="AJ2859" s="17">
        <v>0.33333333333333298</v>
      </c>
      <c r="AK2859" s="17">
        <v>1.1053124066741569</v>
      </c>
      <c r="AL2859" s="17">
        <v>1.1311233369212403</v>
      </c>
      <c r="AM2859" s="17">
        <v>0.33333333333333298</v>
      </c>
      <c r="AN2859" s="17">
        <v>0.71958042618402085</v>
      </c>
      <c r="AO2859" s="17">
        <v>0.82525732230912308</v>
      </c>
      <c r="AP2859" s="17">
        <v>0.33333333333333298</v>
      </c>
      <c r="AQ2859" s="17">
        <v>12.109107702634283</v>
      </c>
      <c r="AR2859" s="17">
        <v>2.2444243630026963</v>
      </c>
      <c r="AS2859" s="17">
        <v>10.735224347034631</v>
      </c>
      <c r="AT2859" s="17">
        <v>11.009097484886047</v>
      </c>
      <c r="AU2859" s="17">
        <v>-0.999999999999999</v>
      </c>
      <c r="AV2859" s="17">
        <v>-0.999999999999999</v>
      </c>
      <c r="AW2859" s="17">
        <v>-0.999999999999999</v>
      </c>
      <c r="AX2859" s="17">
        <v>-0.999999999999999</v>
      </c>
      <c r="AY2859" s="17">
        <v>8.0348005192978439E-2</v>
      </c>
      <c r="AZ2859" s="17">
        <v>-0.17112447526115787</v>
      </c>
      <c r="BA2859" s="17">
        <v>0.7285617359637373</v>
      </c>
      <c r="BB2859" s="17">
        <v>-9.8058691832597411E-2</v>
      </c>
      <c r="BC2859" s="17">
        <v>0.40222289219928187</v>
      </c>
      <c r="BD2859" s="17">
        <v>-1.438048588445433</v>
      </c>
      <c r="BE2859" s="17">
        <v>11.960433435904815</v>
      </c>
      <c r="BF2859" s="17">
        <v>-0.999999999999999</v>
      </c>
      <c r="BG2859" s="22">
        <v>147.78026501275167</v>
      </c>
    </row>
    <row r="2860" spans="1:100" x14ac:dyDescent="0.25">
      <c r="A2860">
        <v>6339</v>
      </c>
      <c r="B2860" t="s">
        <v>3145</v>
      </c>
      <c r="C2860" s="48">
        <v>3</v>
      </c>
      <c r="D2860" s="22">
        <v>1366.2337680410735</v>
      </c>
      <c r="E2860" s="17">
        <v>20.686491778237137</v>
      </c>
      <c r="F2860" s="17">
        <v>-96.61132085264542</v>
      </c>
      <c r="G2860" s="17">
        <v>-0.27300063869553648</v>
      </c>
      <c r="H2860" s="17">
        <v>5.2417729007966862</v>
      </c>
      <c r="I2860" s="17">
        <v>5.3563881928105586</v>
      </c>
      <c r="J2860" s="17">
        <v>10.924474728292054</v>
      </c>
      <c r="K2860" s="17">
        <v>-0.99999999999999922</v>
      </c>
      <c r="L2860" s="17">
        <v>-0.99999999999999922</v>
      </c>
      <c r="M2860" s="17">
        <v>-0.99999999999999922</v>
      </c>
      <c r="N2860" s="17">
        <v>0.33991357407279232</v>
      </c>
      <c r="O2860" s="17">
        <v>-0.99999999999999922</v>
      </c>
      <c r="P2860" s="17">
        <v>-0.99999999999999922</v>
      </c>
      <c r="Q2860" s="17">
        <v>5.1989499112076327</v>
      </c>
      <c r="R2860" s="17">
        <v>-0.99999999999999922</v>
      </c>
      <c r="S2860" s="17">
        <v>-0.34870706206727253</v>
      </c>
      <c r="T2860" s="17">
        <v>-6.4393172703521684E-2</v>
      </c>
      <c r="U2860" s="17">
        <v>0.37011855686180034</v>
      </c>
      <c r="V2860" s="17">
        <v>8.4819039319155437E-2</v>
      </c>
      <c r="W2860" s="17">
        <v>4.2822989589055283E-2</v>
      </c>
      <c r="X2860" s="17">
        <v>-1.7972347706812404</v>
      </c>
      <c r="Y2860" s="17">
        <v>-3.5981129942916322E-2</v>
      </c>
      <c r="Z2860" s="17">
        <v>7.1992664147994239</v>
      </c>
      <c r="AA2860" s="17">
        <v>1.4121517965221508</v>
      </c>
      <c r="AB2860" s="17">
        <v>1.1951029914681781</v>
      </c>
      <c r="AC2860" s="17">
        <v>-8.5791652363670234</v>
      </c>
      <c r="AD2860" s="17">
        <v>-0.69309788376094195</v>
      </c>
      <c r="AE2860" s="17">
        <v>0.6400160983051757</v>
      </c>
      <c r="AF2860" s="17">
        <v>0.45522026820575023</v>
      </c>
      <c r="AG2860" s="17">
        <v>-73.882783739311435</v>
      </c>
      <c r="AH2860" s="17">
        <v>1.2339607318298805E-2</v>
      </c>
      <c r="AI2860" s="17">
        <v>0.18189261706243759</v>
      </c>
      <c r="AJ2860" s="17">
        <v>0.33333333333333298</v>
      </c>
      <c r="AK2860" s="17">
        <v>0.71280373287182941</v>
      </c>
      <c r="AL2860" s="17">
        <v>0.7267318330216842</v>
      </c>
      <c r="AM2860" s="17">
        <v>0.33333333333333298</v>
      </c>
      <c r="AN2860" s="17">
        <v>8.6235828254741881E-2</v>
      </c>
      <c r="AO2860" s="17">
        <v>7.1609134836839422E-2</v>
      </c>
      <c r="AP2860" s="17">
        <v>0.33333333333333298</v>
      </c>
      <c r="AQ2860" s="17">
        <v>4.901167924604807</v>
      </c>
      <c r="AR2860" s="17">
        <v>2.4796944512300922</v>
      </c>
      <c r="AS2860" s="17">
        <v>1.3167429483436655</v>
      </c>
      <c r="AT2860" s="17">
        <v>7.1280373287182925</v>
      </c>
      <c r="AU2860" s="17">
        <v>-0.99999999999999922</v>
      </c>
      <c r="AV2860" s="17">
        <v>-0.99999999999999922</v>
      </c>
      <c r="AW2860" s="17">
        <v>-0.99999999999999922</v>
      </c>
      <c r="AX2860" s="17">
        <v>-0.99999999999999922</v>
      </c>
      <c r="AY2860" s="17">
        <v>-4.1539965515302986E-2</v>
      </c>
      <c r="AZ2860" s="17">
        <v>0.17157388615061317</v>
      </c>
      <c r="BA2860" s="17">
        <v>-0.13701681902122836</v>
      </c>
      <c r="BB2860" s="17">
        <v>0.55239959629083879</v>
      </c>
      <c r="BC2860" s="17">
        <v>-6.1862336211019886E-3</v>
      </c>
      <c r="BD2860" s="17">
        <v>14.667859338024043</v>
      </c>
      <c r="BE2860" s="17">
        <v>-0.83973993563368965</v>
      </c>
      <c r="BF2860" s="17">
        <v>-0.99999999999999922</v>
      </c>
      <c r="CU2860" t="e">
        <v>#N/A</v>
      </c>
      <c r="CV2860" t="e">
        <v>#N/A</v>
      </c>
    </row>
    <row r="2861" spans="1:100" x14ac:dyDescent="0.25">
      <c r="A2861">
        <v>6340</v>
      </c>
      <c r="B2861" t="s">
        <v>2514</v>
      </c>
      <c r="C2861" s="48">
        <v>2</v>
      </c>
      <c r="D2861" s="22">
        <v>1558.192177734375</v>
      </c>
      <c r="E2861" s="17">
        <v>132.00199579247271</v>
      </c>
      <c r="F2861" s="17">
        <v>74.758139071839508</v>
      </c>
      <c r="G2861" s="17">
        <v>0.97557649017910664</v>
      </c>
      <c r="H2861" s="17">
        <v>11.436176160925639</v>
      </c>
      <c r="I2861" s="17">
        <v>96.728710278113596</v>
      </c>
      <c r="J2861" s="17">
        <v>22.239038320533901</v>
      </c>
      <c r="K2861" s="17">
        <v>-0.99999999999999889</v>
      </c>
      <c r="L2861" s="17">
        <v>-0.99999999999999889</v>
      </c>
      <c r="M2861" s="17">
        <v>-0.99999999999999889</v>
      </c>
      <c r="N2861" s="17">
        <v>0.400897742547421</v>
      </c>
      <c r="O2861" s="17">
        <v>-0.99999999999999889</v>
      </c>
      <c r="P2861" s="17">
        <v>-0.99999999999999889</v>
      </c>
      <c r="Q2861" s="17">
        <v>5.4245151298896168</v>
      </c>
      <c r="R2861" s="17">
        <v>-0.99999999999999889</v>
      </c>
      <c r="S2861" s="17">
        <v>3.017698603525111</v>
      </c>
      <c r="T2861" s="17">
        <v>0.35508663673850294</v>
      </c>
      <c r="U2861" s="17">
        <v>0.73818384652735403</v>
      </c>
      <c r="V2861" s="17">
        <v>0.79957253586706878</v>
      </c>
      <c r="W2861" s="17">
        <v>6.7144275252879213</v>
      </c>
      <c r="X2861" s="17">
        <v>5.5036096781710127</v>
      </c>
      <c r="Y2861" s="17">
        <v>0.29198063443484529</v>
      </c>
      <c r="Z2861" s="17">
        <v>50.531206357073934</v>
      </c>
      <c r="AA2861" s="17">
        <v>1.8037611083010228</v>
      </c>
      <c r="AB2861" s="17">
        <v>2.8869466544450595</v>
      </c>
      <c r="AC2861" s="17">
        <v>38.357800464408072</v>
      </c>
      <c r="AD2861" s="17">
        <v>2.2522095516759579</v>
      </c>
      <c r="AE2861" s="17">
        <v>1.8359895188029574</v>
      </c>
      <c r="AF2861" s="17">
        <v>86.39575741248882</v>
      </c>
      <c r="AG2861" s="17">
        <v>56.723294496246446</v>
      </c>
      <c r="AH2861" s="17">
        <v>0.60536000506254117</v>
      </c>
      <c r="AI2861" s="17">
        <v>0.75794752834638168</v>
      </c>
      <c r="AJ2861" s="17">
        <v>0.33333333333333298</v>
      </c>
      <c r="AK2861" s="17">
        <v>1.1876524368500538</v>
      </c>
      <c r="AL2861" s="17">
        <v>1.2030398393841966</v>
      </c>
      <c r="AM2861" s="17">
        <v>0.33333333333333298</v>
      </c>
      <c r="AN2861" s="17">
        <v>0.79380951764600061</v>
      </c>
      <c r="AO2861" s="17">
        <v>0.90636977460021906</v>
      </c>
      <c r="AP2861" s="17">
        <v>0.33333333333333298</v>
      </c>
      <c r="AQ2861" s="17">
        <v>13.034512910584933</v>
      </c>
      <c r="AR2861" s="17">
        <v>2.2444243630026963</v>
      </c>
      <c r="AS2861" s="17">
        <v>11.913210112589208</v>
      </c>
      <c r="AT2861" s="17">
        <v>11.833263216848092</v>
      </c>
      <c r="AU2861" s="17">
        <v>-0.99999999999999889</v>
      </c>
      <c r="AV2861" s="17">
        <v>-0.99999999999999889</v>
      </c>
      <c r="AW2861" s="17">
        <v>-0.99999999999999889</v>
      </c>
      <c r="AX2861" s="17">
        <v>-0.99999999999999889</v>
      </c>
      <c r="AY2861" s="17">
        <v>9.2753392462112116E-2</v>
      </c>
      <c r="AZ2861" s="17">
        <v>-0.25667893568905326</v>
      </c>
      <c r="BA2861" s="17">
        <v>0.81080841590092234</v>
      </c>
      <c r="BB2861" s="17">
        <v>-0.14570439968742138</v>
      </c>
      <c r="BC2861" s="17">
        <v>0.44782822691491109</v>
      </c>
      <c r="BD2861" s="17">
        <v>-2.708495819178987</v>
      </c>
      <c r="BE2861" s="17">
        <v>13.187773777221464</v>
      </c>
      <c r="BF2861" s="17">
        <v>-0.99999999999999889</v>
      </c>
      <c r="BG2861" s="22">
        <v>281.78814470563634</v>
      </c>
    </row>
    <row r="2862" spans="1:100" x14ac:dyDescent="0.25">
      <c r="A2862">
        <v>6341</v>
      </c>
      <c r="B2862" t="s">
        <v>2515</v>
      </c>
      <c r="C2862" s="48">
        <v>2</v>
      </c>
      <c r="D2862" s="22">
        <v>1445.7051855468751</v>
      </c>
      <c r="E2862" s="17">
        <v>20.750209156894371</v>
      </c>
      <c r="F2862" s="17">
        <v>-104.71809603141794</v>
      </c>
      <c r="G2862" s="17">
        <v>-0.27188784850389852</v>
      </c>
      <c r="H2862" s="17">
        <v>5.7125079874269069E-2</v>
      </c>
      <c r="I2862" s="17">
        <v>9.366085945982114</v>
      </c>
      <c r="J2862" s="17">
        <v>0.6619318449424032</v>
      </c>
      <c r="K2862" s="17">
        <v>-1.0000000000000016</v>
      </c>
      <c r="L2862" s="17">
        <v>-1.0000000000000016</v>
      </c>
      <c r="M2862" s="17">
        <v>-1.0000000000000016</v>
      </c>
      <c r="N2862" s="17">
        <v>9.0030040546740769E-2</v>
      </c>
      <c r="O2862" s="17">
        <v>-1.0000000000000016</v>
      </c>
      <c r="P2862" s="17">
        <v>-1.0000000000000016</v>
      </c>
      <c r="Q2862" s="17">
        <v>2.0850619103647539</v>
      </c>
      <c r="R2862" s="17">
        <v>-1.0000000000000016</v>
      </c>
      <c r="S2862" s="17">
        <v>-1.3376288680625532</v>
      </c>
      <c r="T2862" s="17">
        <v>-0.13377105308019713</v>
      </c>
      <c r="U2862" s="17">
        <v>-0.72669918226813923</v>
      </c>
      <c r="V2862" s="17">
        <v>-1.1198978742308299</v>
      </c>
      <c r="W2862" s="17">
        <v>-3.012078760490116</v>
      </c>
      <c r="X2862" s="17">
        <v>-6.4803373680303098</v>
      </c>
      <c r="Y2862" s="17">
        <v>-0.14784025256680469</v>
      </c>
      <c r="Z2862" s="17">
        <v>10.148945755278927</v>
      </c>
      <c r="AA2862" s="17">
        <v>-1.1703457989862431</v>
      </c>
      <c r="AB2862" s="17">
        <v>-1.3999655745418966</v>
      </c>
      <c r="AC2862" s="17">
        <v>-10.860390498596487</v>
      </c>
      <c r="AD2862" s="17">
        <v>-1.5044621444232771</v>
      </c>
      <c r="AE2862" s="17">
        <v>-1.3100251825196119</v>
      </c>
      <c r="AF2862" s="17">
        <v>6.6839848123840966</v>
      </c>
      <c r="AG2862" s="17">
        <v>-79.468302358016672</v>
      </c>
      <c r="AH2862" s="17">
        <v>-0.33688048128708104</v>
      </c>
      <c r="AI2862" s="17">
        <v>-0.35684092018841901</v>
      </c>
      <c r="AJ2862" s="17">
        <v>0.33333333333333298</v>
      </c>
      <c r="AK2862" s="17">
        <v>-7.0097285365157247E-2</v>
      </c>
      <c r="AL2862" s="17">
        <v>0.10451023231161372</v>
      </c>
      <c r="AM2862" s="17">
        <v>0.33333333333333298</v>
      </c>
      <c r="AN2862" s="17">
        <v>-0.34004504819701548</v>
      </c>
      <c r="AO2862" s="17">
        <v>-0.33262860953183032</v>
      </c>
      <c r="AP2862" s="17">
        <v>0.33333333333333298</v>
      </c>
      <c r="AQ2862" s="17">
        <v>-1.1011163908620807</v>
      </c>
      <c r="AR2862" s="17">
        <v>2.2444243630026963</v>
      </c>
      <c r="AS2862" s="17">
        <v>-6.080604879155219</v>
      </c>
      <c r="AT2862" s="17">
        <v>-0.75592600521263176</v>
      </c>
      <c r="AU2862" s="17">
        <v>-1.0000000000000016</v>
      </c>
      <c r="AV2862" s="17">
        <v>-1.0000000000000016</v>
      </c>
      <c r="AW2862" s="17">
        <v>-1.0000000000000016</v>
      </c>
      <c r="AX2862" s="17">
        <v>-1.0000000000000016</v>
      </c>
      <c r="AY2862" s="17">
        <v>-9.6739766070787658E-2</v>
      </c>
      <c r="AZ2862" s="17">
        <v>1.0501714335370274</v>
      </c>
      <c r="BA2862" s="17">
        <v>-0.44551537488630832</v>
      </c>
      <c r="BB2862" s="17">
        <v>0.58208712153422026</v>
      </c>
      <c r="BC2862" s="17">
        <v>-0.24879645184194862</v>
      </c>
      <c r="BD2862" s="17">
        <v>16.697674522642902</v>
      </c>
      <c r="BE2862" s="17">
        <v>-5.5599358125961489</v>
      </c>
      <c r="BF2862" s="17">
        <v>-1.0000000000000016</v>
      </c>
      <c r="BG2862" s="22">
        <v>61.949531590006245</v>
      </c>
    </row>
    <row r="2863" spans="1:100" x14ac:dyDescent="0.25">
      <c r="A2863">
        <v>6342</v>
      </c>
      <c r="B2863" t="s">
        <v>2516</v>
      </c>
      <c r="C2863" s="48">
        <v>2</v>
      </c>
      <c r="D2863" s="22">
        <v>1518.1640039062499</v>
      </c>
      <c r="E2863" s="17">
        <v>130.44531577718439</v>
      </c>
      <c r="F2863" s="17">
        <v>72.246834967397547</v>
      </c>
      <c r="G2863" s="17">
        <v>0.95812146438097101</v>
      </c>
      <c r="H2863" s="17">
        <v>11.276955873804848</v>
      </c>
      <c r="I2863" s="17">
        <v>95.506297088234277</v>
      </c>
      <c r="J2863" s="17">
        <v>21.937122715813537</v>
      </c>
      <c r="K2863" s="17">
        <v>-0.99999999999999889</v>
      </c>
      <c r="L2863" s="17">
        <v>-0.99999999999999889</v>
      </c>
      <c r="M2863" s="17">
        <v>-0.99999999999999889</v>
      </c>
      <c r="N2863" s="17">
        <v>0.39654795587219016</v>
      </c>
      <c r="O2863" s="17">
        <v>-0.99999999999999889</v>
      </c>
      <c r="P2863" s="17">
        <v>-0.99999999999999889</v>
      </c>
      <c r="Q2863" s="17">
        <v>5.3777881491728676</v>
      </c>
      <c r="R2863" s="17">
        <v>-0.99999999999999889</v>
      </c>
      <c r="S2863" s="17">
        <v>2.9567570992123295</v>
      </c>
      <c r="T2863" s="17">
        <v>0.3482463421322371</v>
      </c>
      <c r="U2863" s="17">
        <v>0.71768661044133397</v>
      </c>
      <c r="V2863" s="17">
        <v>0.77271452919860684</v>
      </c>
      <c r="W2863" s="17">
        <v>6.5783303136247628</v>
      </c>
      <c r="X2863" s="17">
        <v>5.3359254419420443</v>
      </c>
      <c r="Y2863" s="17">
        <v>0.28582648261574184</v>
      </c>
      <c r="Z2863" s="17">
        <v>49.966161426542669</v>
      </c>
      <c r="AA2863" s="17">
        <v>1.7621462010180464</v>
      </c>
      <c r="AB2863" s="17">
        <v>2.8269624438901437</v>
      </c>
      <c r="AC2863" s="17">
        <v>37.669119620910941</v>
      </c>
      <c r="AD2863" s="17">
        <v>2.199644681212594</v>
      </c>
      <c r="AE2863" s="17">
        <v>1.7919692081054397</v>
      </c>
      <c r="AF2863" s="17">
        <v>85.280398035868188</v>
      </c>
      <c r="AG2863" s="17">
        <v>54.817646564787204</v>
      </c>
      <c r="AH2863" s="17">
        <v>0.5921757949113764</v>
      </c>
      <c r="AI2863" s="17">
        <v>0.74234895728888617</v>
      </c>
      <c r="AJ2863" s="17">
        <v>0.33333333333333298</v>
      </c>
      <c r="AK2863" s="17">
        <v>1.1700534938036802</v>
      </c>
      <c r="AL2863" s="17">
        <v>1.1876687686153831</v>
      </c>
      <c r="AM2863" s="17">
        <v>0.33333333333333298</v>
      </c>
      <c r="AN2863" s="17">
        <v>0.77794416576025593</v>
      </c>
      <c r="AO2863" s="17">
        <v>0.88903320786380613</v>
      </c>
      <c r="AP2863" s="17">
        <v>0.33333333333333298</v>
      </c>
      <c r="AQ2863" s="17">
        <v>12.836721465588493</v>
      </c>
      <c r="AR2863" s="17">
        <v>2.2444243630026963</v>
      </c>
      <c r="AS2863" s="17">
        <v>11.661433372246179</v>
      </c>
      <c r="AT2863" s="17">
        <v>11.657110187190607</v>
      </c>
      <c r="AU2863" s="17">
        <v>-0.99999999999999889</v>
      </c>
      <c r="AV2863" s="17">
        <v>-0.99999999999999889</v>
      </c>
      <c r="AW2863" s="17">
        <v>-0.99999999999999889</v>
      </c>
      <c r="AX2863" s="17">
        <v>-0.99999999999999889</v>
      </c>
      <c r="AY2863" s="17">
        <v>9.0101927511816282E-2</v>
      </c>
      <c r="AZ2863" s="17">
        <v>-0.23839295652172349</v>
      </c>
      <c r="BA2863" s="17">
        <v>0.79322942506407468</v>
      </c>
      <c r="BB2863" s="17">
        <v>-0.13552084623049465</v>
      </c>
      <c r="BC2863" s="17">
        <v>0.43808077252903566</v>
      </c>
      <c r="BD2863" s="17">
        <v>-2.436956831285249</v>
      </c>
      <c r="BE2863" s="17">
        <v>12.92544823860791</v>
      </c>
      <c r="BF2863" s="17">
        <v>-0.99999999999999889</v>
      </c>
      <c r="BG2863" s="22">
        <v>129.12014651087952</v>
      </c>
    </row>
    <row r="2864" spans="1:100" x14ac:dyDescent="0.25">
      <c r="A2864">
        <v>6343</v>
      </c>
      <c r="B2864" t="s">
        <v>2517</v>
      </c>
      <c r="C2864" s="48">
        <v>2</v>
      </c>
      <c r="D2864" s="22">
        <v>1498.3744433593749</v>
      </c>
      <c r="E2864" s="17">
        <v>108.72460907969901</v>
      </c>
      <c r="F2864" s="17">
        <v>37.206043446301265</v>
      </c>
      <c r="G2864" s="17">
        <v>0.71456755989526211</v>
      </c>
      <c r="H2864" s="17">
        <v>9.0553193634912361</v>
      </c>
      <c r="I2864" s="17">
        <v>78.449690656765227</v>
      </c>
      <c r="J2864" s="17">
        <v>17.72442631506329</v>
      </c>
      <c r="K2864" s="17">
        <v>-0.99999999999999944</v>
      </c>
      <c r="L2864" s="17">
        <v>-0.99999999999999944</v>
      </c>
      <c r="M2864" s="17">
        <v>-0.99999999999999944</v>
      </c>
      <c r="N2864" s="17">
        <v>0.33585440315652804</v>
      </c>
      <c r="O2864" s="17">
        <v>-0.99999999999999944</v>
      </c>
      <c r="P2864" s="17">
        <v>-0.99999999999999944</v>
      </c>
      <c r="Q2864" s="17">
        <v>4.7257960679232163</v>
      </c>
      <c r="R2864" s="17">
        <v>-0.99999999999999944</v>
      </c>
      <c r="S2864" s="17">
        <v>2.1064265702138592</v>
      </c>
      <c r="T2864" s="17">
        <v>0.25280217158471868</v>
      </c>
      <c r="U2864" s="17">
        <v>0.43168406093786882</v>
      </c>
      <c r="V2864" s="17">
        <v>0.39795871580382902</v>
      </c>
      <c r="W2864" s="17">
        <v>4.6793352807030208</v>
      </c>
      <c r="X2864" s="17">
        <v>2.9961895442940754</v>
      </c>
      <c r="Y2864" s="17">
        <v>0.19995621684388792</v>
      </c>
      <c r="Z2864" s="17">
        <v>42.081962306341737</v>
      </c>
      <c r="AA2864" s="17">
        <v>1.1814840312341319</v>
      </c>
      <c r="AB2864" s="17">
        <v>1.9899892502038246</v>
      </c>
      <c r="AC2864" s="17">
        <v>28.059800773833977</v>
      </c>
      <c r="AD2864" s="17">
        <v>1.4661952100863342</v>
      </c>
      <c r="AE2864" s="17">
        <v>1.1777439029672703</v>
      </c>
      <c r="AF2864" s="17">
        <v>69.717537561051998</v>
      </c>
      <c r="AG2864" s="17">
        <v>28.22771197233369</v>
      </c>
      <c r="AH2864" s="17">
        <v>0.40821354260583864</v>
      </c>
      <c r="AI2864" s="17">
        <v>0.52469858372962208</v>
      </c>
      <c r="AJ2864" s="17">
        <v>0.33333333333333298</v>
      </c>
      <c r="AK2864" s="17">
        <v>0.92449147955425137</v>
      </c>
      <c r="AL2864" s="17">
        <v>0.97319275779960046</v>
      </c>
      <c r="AM2864" s="17">
        <v>0.33333333333333298</v>
      </c>
      <c r="AN2864" s="17">
        <v>0.55657133924598301</v>
      </c>
      <c r="AO2864" s="17">
        <v>0.6471321893341484</v>
      </c>
      <c r="AP2864" s="17">
        <v>0.33333333333333298</v>
      </c>
      <c r="AQ2864" s="17">
        <v>10.076892906188796</v>
      </c>
      <c r="AR2864" s="17">
        <v>2.2444243630026963</v>
      </c>
      <c r="AS2864" s="17">
        <v>8.1483358335545564</v>
      </c>
      <c r="AT2864" s="17">
        <v>9.1992073083160584</v>
      </c>
      <c r="AU2864" s="17">
        <v>-0.99999999999999944</v>
      </c>
      <c r="AV2864" s="17">
        <v>-0.99999999999999944</v>
      </c>
      <c r="AW2864" s="17">
        <v>-0.99999999999999944</v>
      </c>
      <c r="AX2864" s="17">
        <v>-0.99999999999999944</v>
      </c>
      <c r="AY2864" s="17">
        <v>5.310544015511847E-2</v>
      </c>
      <c r="AZ2864" s="17">
        <v>1.6755427390903244E-2</v>
      </c>
      <c r="BA2864" s="17">
        <v>0.54794580848586116</v>
      </c>
      <c r="BB2864" s="17">
        <v>6.5725677040959218E-3</v>
      </c>
      <c r="BC2864" s="17">
        <v>0.30207234710866787</v>
      </c>
      <c r="BD2864" s="17">
        <v>1.3518877964139895</v>
      </c>
      <c r="BE2864" s="17">
        <v>9.2651609428726029</v>
      </c>
      <c r="BF2864" s="17">
        <v>-0.99999999999999944</v>
      </c>
      <c r="BG2864" s="22">
        <v>95.619754701612919</v>
      </c>
    </row>
    <row r="2865" spans="1:100" x14ac:dyDescent="0.25">
      <c r="A2865">
        <v>6344</v>
      </c>
      <c r="B2865" t="s">
        <v>2518</v>
      </c>
      <c r="C2865" s="48">
        <v>2</v>
      </c>
      <c r="D2865" s="22">
        <v>1558.319326171875</v>
      </c>
      <c r="E2865" s="17">
        <v>132.48428665654009</v>
      </c>
      <c r="F2865" s="17">
        <v>75.53619173171316</v>
      </c>
      <c r="G2865" s="17">
        <v>0.9809844092066673</v>
      </c>
      <c r="H2865" s="17">
        <v>11.485505817051735</v>
      </c>
      <c r="I2865" s="17">
        <v>97.107438538131134</v>
      </c>
      <c r="J2865" s="17">
        <v>22.332577863950625</v>
      </c>
      <c r="K2865" s="17">
        <v>-0.99999999999999889</v>
      </c>
      <c r="L2865" s="17">
        <v>-0.99999999999999889</v>
      </c>
      <c r="M2865" s="17">
        <v>-0.99999999999999889</v>
      </c>
      <c r="N2865" s="17">
        <v>0.40224539418648775</v>
      </c>
      <c r="O2865" s="17">
        <v>-0.99999999999999889</v>
      </c>
      <c r="P2865" s="17">
        <v>-0.99999999999999889</v>
      </c>
      <c r="Q2865" s="17">
        <v>5.4389920909116718</v>
      </c>
      <c r="R2865" s="17">
        <v>-0.99999999999999889</v>
      </c>
      <c r="S2865" s="17">
        <v>3.0365795106376319</v>
      </c>
      <c r="T2865" s="17">
        <v>0.35720589796350188</v>
      </c>
      <c r="U2865" s="17">
        <v>0.7445343036578056</v>
      </c>
      <c r="V2865" s="17">
        <v>0.80789368800883421</v>
      </c>
      <c r="W2865" s="17">
        <v>6.7565931862879616</v>
      </c>
      <c r="X2865" s="17">
        <v>5.5555616364328815</v>
      </c>
      <c r="Y2865" s="17">
        <v>0.2938873147861617</v>
      </c>
      <c r="Z2865" s="17">
        <v>50.706268672454357</v>
      </c>
      <c r="AA2865" s="17">
        <v>1.8166542458723125</v>
      </c>
      <c r="AB2865" s="17">
        <v>2.9055309726445646</v>
      </c>
      <c r="AC2865" s="17">
        <v>38.57116767913098</v>
      </c>
      <c r="AD2865" s="17">
        <v>2.2684952086808554</v>
      </c>
      <c r="AE2865" s="17">
        <v>1.8496278988645702</v>
      </c>
      <c r="AF2865" s="17">
        <v>86.741318242083196</v>
      </c>
      <c r="AG2865" s="17">
        <v>57.313702658775235</v>
      </c>
      <c r="AH2865" s="17">
        <v>0.60944473926828824</v>
      </c>
      <c r="AI2865" s="17">
        <v>0.76278028025406419</v>
      </c>
      <c r="AJ2865" s="17">
        <v>0.33333333333333298</v>
      </c>
      <c r="AK2865" s="17">
        <v>1.193104944343661</v>
      </c>
      <c r="AL2865" s="17">
        <v>1.2078021071141891</v>
      </c>
      <c r="AM2865" s="17">
        <v>0.33333333333333298</v>
      </c>
      <c r="AN2865" s="17">
        <v>0.79872492363474601</v>
      </c>
      <c r="AO2865" s="17">
        <v>0.91174099262135977</v>
      </c>
      <c r="AP2865" s="17">
        <v>0.33333333333333298</v>
      </c>
      <c r="AQ2865" s="17">
        <v>13.095792689329183</v>
      </c>
      <c r="AR2865" s="17">
        <v>2.2444243630026963</v>
      </c>
      <c r="AS2865" s="17">
        <v>11.991215624614501</v>
      </c>
      <c r="AT2865" s="17">
        <v>11.887838978113873</v>
      </c>
      <c r="AU2865" s="17">
        <v>-0.99999999999999889</v>
      </c>
      <c r="AV2865" s="17">
        <v>-0.99999999999999889</v>
      </c>
      <c r="AW2865" s="17">
        <v>-0.99999999999999889</v>
      </c>
      <c r="AX2865" s="17">
        <v>-0.99999999999999889</v>
      </c>
      <c r="AY2865" s="17">
        <v>9.3574869778814004E-2</v>
      </c>
      <c r="AZ2865" s="17">
        <v>-0.26234430082916899</v>
      </c>
      <c r="BA2865" s="17">
        <v>0.81625474179761925</v>
      </c>
      <c r="BB2865" s="17">
        <v>-0.14885946993164728</v>
      </c>
      <c r="BC2865" s="17">
        <v>0.45084818487162093</v>
      </c>
      <c r="BD2865" s="17">
        <v>-2.7926240740631432</v>
      </c>
      <c r="BE2865" s="17">
        <v>13.269047519700541</v>
      </c>
      <c r="BF2865" s="17">
        <v>-0.99999999999999889</v>
      </c>
      <c r="BG2865" s="22">
        <v>213.47897584875022</v>
      </c>
    </row>
    <row r="2866" spans="1:100" x14ac:dyDescent="0.25">
      <c r="A2866">
        <v>6345</v>
      </c>
      <c r="B2866" t="s">
        <v>2519</v>
      </c>
      <c r="C2866" s="48">
        <v>2</v>
      </c>
      <c r="D2866" s="22">
        <v>1430.1009960937499</v>
      </c>
      <c r="E2866" s="17">
        <v>40.236953413095073</v>
      </c>
      <c r="F2866" s="17">
        <v>-73.281230168048012</v>
      </c>
      <c r="G2866" s="17">
        <v>-5.338332581902655E-2</v>
      </c>
      <c r="H2866" s="17">
        <v>2.0502675272943396</v>
      </c>
      <c r="I2866" s="17">
        <v>24.668430019675846</v>
      </c>
      <c r="J2866" s="17">
        <v>4.4413547952988495</v>
      </c>
      <c r="K2866" s="17">
        <v>-1.0000000000000011</v>
      </c>
      <c r="L2866" s="17">
        <v>-1.0000000000000011</v>
      </c>
      <c r="M2866" s="17">
        <v>-1.0000000000000011</v>
      </c>
      <c r="N2866" s="17">
        <v>0.14448129557461084</v>
      </c>
      <c r="O2866" s="17">
        <v>-1.0000000000000011</v>
      </c>
      <c r="P2866" s="17">
        <v>-1.0000000000000011</v>
      </c>
      <c r="Q2866" s="17">
        <v>2.6699969735434701</v>
      </c>
      <c r="R2866" s="17">
        <v>-1.0000000000000011</v>
      </c>
      <c r="S2866" s="17">
        <v>-0.57475435469548253</v>
      </c>
      <c r="T2866" s="17">
        <v>-4.8143261677810772E-2</v>
      </c>
      <c r="U2866" s="17">
        <v>-0.47011183378004301</v>
      </c>
      <c r="V2866" s="17">
        <v>-0.7836854850181918</v>
      </c>
      <c r="W2866" s="17">
        <v>-1.3083942963642072</v>
      </c>
      <c r="X2866" s="17">
        <v>-4.3812419886982665</v>
      </c>
      <c r="Y2866" s="17">
        <v>-7.0801695230094025E-2</v>
      </c>
      <c r="Z2866" s="17">
        <v>17.222259439778188</v>
      </c>
      <c r="AA2866" s="17">
        <v>-0.64940440608305083</v>
      </c>
      <c r="AB2866" s="17">
        <v>-0.64907460207878431</v>
      </c>
      <c r="AC2866" s="17">
        <v>-2.2393846787924474</v>
      </c>
      <c r="AD2866" s="17">
        <v>-0.84644753800452111</v>
      </c>
      <c r="AE2866" s="17">
        <v>-0.75897260381599074</v>
      </c>
      <c r="AF2866" s="17">
        <v>20.646213859139145</v>
      </c>
      <c r="AG2866" s="17">
        <v>-55.613127551377787</v>
      </c>
      <c r="AH2866" s="17">
        <v>-0.17183864294359386</v>
      </c>
      <c r="AI2866" s="17">
        <v>-0.16157576487434511</v>
      </c>
      <c r="AJ2866" s="17">
        <v>0.33333333333333298</v>
      </c>
      <c r="AK2866" s="17">
        <v>0.15020881412607701</v>
      </c>
      <c r="AL2866" s="17">
        <v>0.29692750630119097</v>
      </c>
      <c r="AM2866" s="17">
        <v>0.33333333333333298</v>
      </c>
      <c r="AN2866" s="17">
        <v>-0.14144029211625064</v>
      </c>
      <c r="AO2866" s="17">
        <v>-0.11560697441405426</v>
      </c>
      <c r="AP2866" s="17">
        <v>0.33333333333333298</v>
      </c>
      <c r="AQ2866" s="17">
        <v>1.3748653567394777</v>
      </c>
      <c r="AR2866" s="17">
        <v>2.2444243630026963</v>
      </c>
      <c r="AS2866" s="17">
        <v>-2.928827442213108</v>
      </c>
      <c r="AT2866" s="17">
        <v>1.4491829479298914</v>
      </c>
      <c r="AU2866" s="17">
        <v>-1.0000000000000011</v>
      </c>
      <c r="AV2866" s="17">
        <v>-1.0000000000000011</v>
      </c>
      <c r="AW2866" s="17">
        <v>-1.0000000000000011</v>
      </c>
      <c r="AX2866" s="17">
        <v>-1.0000000000000011</v>
      </c>
      <c r="AY2866" s="17">
        <v>-6.3548346586209087E-2</v>
      </c>
      <c r="AZ2866" s="17">
        <v>0.82126491709924121</v>
      </c>
      <c r="BA2866" s="17">
        <v>-0.22545904002271955</v>
      </c>
      <c r="BB2866" s="17">
        <v>0.45460793513397335</v>
      </c>
      <c r="BC2866" s="17">
        <v>-0.12677641631694955</v>
      </c>
      <c r="BD2866" s="17">
        <v>13.298510429376886</v>
      </c>
      <c r="BE2866" s="17">
        <v>-2.2761070021609928</v>
      </c>
      <c r="BF2866" s="17">
        <v>-1.0000000000000011</v>
      </c>
      <c r="BG2866" s="22">
        <v>-43.497031287586424</v>
      </c>
    </row>
    <row r="2867" spans="1:100" x14ac:dyDescent="0.25">
      <c r="A2867">
        <v>6346</v>
      </c>
      <c r="B2867" t="s">
        <v>2520</v>
      </c>
      <c r="C2867" s="48">
        <v>2</v>
      </c>
      <c r="D2867" s="22">
        <v>1485.668896484375</v>
      </c>
      <c r="E2867" s="17">
        <v>73.176172044956161</v>
      </c>
      <c r="F2867" s="17">
        <v>-20.142245832861608</v>
      </c>
      <c r="G2867" s="17">
        <v>0.31596355686904665</v>
      </c>
      <c r="H2867" s="17">
        <v>5.4193554558292307</v>
      </c>
      <c r="I2867" s="17">
        <v>50.534590646429784</v>
      </c>
      <c r="J2867" s="17">
        <v>10.829863682536455</v>
      </c>
      <c r="K2867" s="17">
        <v>-1.0000000000000002</v>
      </c>
      <c r="L2867" s="17">
        <v>-1.0000000000000002</v>
      </c>
      <c r="M2867" s="17">
        <v>-1.0000000000000002</v>
      </c>
      <c r="N2867" s="17">
        <v>0.23652241699341936</v>
      </c>
      <c r="O2867" s="17">
        <v>-1.0000000000000002</v>
      </c>
      <c r="P2867" s="17">
        <v>-1.0000000000000002</v>
      </c>
      <c r="Q2867" s="17">
        <v>3.6587359685325551</v>
      </c>
      <c r="R2867" s="17">
        <v>-1.0000000000000002</v>
      </c>
      <c r="S2867" s="17">
        <v>0.71476276802637351</v>
      </c>
      <c r="T2867" s="17">
        <v>9.6596798790171717E-2</v>
      </c>
      <c r="U2867" s="17">
        <v>-3.6392036419354401E-2</v>
      </c>
      <c r="V2867" s="17">
        <v>-0.21537231533662635</v>
      </c>
      <c r="W2867" s="17">
        <v>1.5714112938226488</v>
      </c>
      <c r="X2867" s="17">
        <v>-0.83305760654082273</v>
      </c>
      <c r="Y2867" s="17">
        <v>5.9419641378745267E-2</v>
      </c>
      <c r="Z2867" s="17">
        <v>29.178562803862146</v>
      </c>
      <c r="AA2867" s="17">
        <v>0.2311635435765938</v>
      </c>
      <c r="AB2867" s="17">
        <v>0.62018626497359342</v>
      </c>
      <c r="AC2867" s="17">
        <v>12.333044239635672</v>
      </c>
      <c r="AD2867" s="17">
        <v>0.26582071465079793</v>
      </c>
      <c r="AE2867" s="17">
        <v>0.17249348045787083</v>
      </c>
      <c r="AF2867" s="17">
        <v>44.24712477132725</v>
      </c>
      <c r="AG2867" s="17">
        <v>-15.289777066234032</v>
      </c>
      <c r="AH2867" s="17">
        <v>0.107138138663757</v>
      </c>
      <c r="AI2867" s="17">
        <v>0.16848869112260581</v>
      </c>
      <c r="AJ2867" s="17">
        <v>0.33333333333333298</v>
      </c>
      <c r="AK2867" s="17">
        <v>0.52260097372273284</v>
      </c>
      <c r="AL2867" s="17">
        <v>0.62217807526027302</v>
      </c>
      <c r="AM2867" s="17">
        <v>0.33333333333333298</v>
      </c>
      <c r="AN2867" s="17">
        <v>0.19426922384304673</v>
      </c>
      <c r="AO2867" s="17">
        <v>0.25123332445802349</v>
      </c>
      <c r="AP2867" s="17">
        <v>0.33333333333333298</v>
      </c>
      <c r="AQ2867" s="17">
        <v>5.5601157526230143</v>
      </c>
      <c r="AR2867" s="17">
        <v>2.2444243630026963</v>
      </c>
      <c r="AS2867" s="17">
        <v>2.3987472777849894</v>
      </c>
      <c r="AT2867" s="17">
        <v>5.1765662891221238</v>
      </c>
      <c r="AU2867" s="17">
        <v>-1.0000000000000002</v>
      </c>
      <c r="AV2867" s="17">
        <v>-1.0000000000000002</v>
      </c>
      <c r="AW2867" s="17">
        <v>-1.0000000000000002</v>
      </c>
      <c r="AX2867" s="17">
        <v>-1.0000000000000002</v>
      </c>
      <c r="AY2867" s="17">
        <v>-7.4435705020020702E-3</v>
      </c>
      <c r="AZ2867" s="17">
        <v>0.43433513077525299</v>
      </c>
      <c r="BA2867" s="17">
        <v>0.14651093249289504</v>
      </c>
      <c r="BB2867" s="17">
        <v>0.23912479764098957</v>
      </c>
      <c r="BC2867" s="17">
        <v>7.947890138941778E-2</v>
      </c>
      <c r="BD2867" s="17">
        <v>7.5527682078134468</v>
      </c>
      <c r="BE2867" s="17">
        <v>3.2746794049685199</v>
      </c>
      <c r="BF2867" s="17">
        <v>-1.0000000000000002</v>
      </c>
      <c r="BG2867" s="22">
        <v>70.006044459635859</v>
      </c>
    </row>
    <row r="2868" spans="1:100" x14ac:dyDescent="0.25">
      <c r="A2868">
        <v>6348</v>
      </c>
      <c r="B2868" t="s">
        <v>2521</v>
      </c>
      <c r="C2868" s="48">
        <v>3</v>
      </c>
      <c r="D2868" s="22">
        <v>1512.152746343201</v>
      </c>
      <c r="E2868" s="17">
        <v>94.917440988764668</v>
      </c>
      <c r="F2868" s="17">
        <v>73.610085921123925</v>
      </c>
      <c r="G2868" s="17">
        <v>1.0502615719143977</v>
      </c>
      <c r="H2868" s="17">
        <v>4.8378144006894734</v>
      </c>
      <c r="I2868" s="17">
        <v>64.548379233908065</v>
      </c>
      <c r="J2868" s="17">
        <v>5.2012226278991518</v>
      </c>
      <c r="K2868" s="17">
        <v>-1.0000000000000009</v>
      </c>
      <c r="L2868" s="17">
        <v>-1.0000000000000009</v>
      </c>
      <c r="M2868" s="17">
        <v>-1.0000000000000009</v>
      </c>
      <c r="N2868" s="17">
        <v>0.32020020669879079</v>
      </c>
      <c r="O2868" s="17">
        <v>-1.0000000000000009</v>
      </c>
      <c r="P2868" s="17">
        <v>-1.0000000000000009</v>
      </c>
      <c r="Q2868" s="17">
        <v>5.4735809083306179</v>
      </c>
      <c r="R2868" s="17">
        <v>-1.0000000000000009</v>
      </c>
      <c r="S2868" s="17">
        <v>-0.41365236967762309</v>
      </c>
      <c r="T2868" s="17">
        <v>1.756461663217633E-2</v>
      </c>
      <c r="U2868" s="17">
        <v>9.5769115857052028E-2</v>
      </c>
      <c r="V2868" s="17">
        <v>0.11738292948536812</v>
      </c>
      <c r="W2868" s="17">
        <v>-0.63576650764114184</v>
      </c>
      <c r="X2868" s="17">
        <v>-2.9610216223393049E-2</v>
      </c>
      <c r="Y2868" s="17">
        <v>5.4194283062911136E-3</v>
      </c>
      <c r="Z2868" s="17">
        <v>47.299897121898859</v>
      </c>
      <c r="AA2868" s="17">
        <v>1.4418566768430254</v>
      </c>
      <c r="AB2868" s="17">
        <v>2.9276130249098604</v>
      </c>
      <c r="AC2868" s="17">
        <v>8.7040123466246193</v>
      </c>
      <c r="AD2868" s="17">
        <v>0.46118638581513061</v>
      </c>
      <c r="AE2868" s="17">
        <v>-0.12285148447388655</v>
      </c>
      <c r="AF2868" s="17">
        <v>58.808671008959401</v>
      </c>
      <c r="AG2868" s="17">
        <v>49.062976098622592</v>
      </c>
      <c r="AH2868" s="17">
        <v>0.21193911161959947</v>
      </c>
      <c r="AI2868" s="17">
        <v>0.15418457359389509</v>
      </c>
      <c r="AJ2868" s="17">
        <v>0.33333333333333298</v>
      </c>
      <c r="AK2868" s="17">
        <v>0.41974651856824963</v>
      </c>
      <c r="AL2868" s="17">
        <v>0.28469526609824347</v>
      </c>
      <c r="AM2868" s="17">
        <v>0.33333333333333298</v>
      </c>
      <c r="AN2868" s="17">
        <v>0.42008387252130347</v>
      </c>
      <c r="AO2868" s="17">
        <v>0.70906180529758944</v>
      </c>
      <c r="AP2868" s="17">
        <v>0.33333333333333298</v>
      </c>
      <c r="AQ2868" s="17">
        <v>5.7397082249486386</v>
      </c>
      <c r="AR2868" s="17">
        <v>3.3421733129745266</v>
      </c>
      <c r="AS2868" s="17">
        <v>-2.3384158707578715</v>
      </c>
      <c r="AT2868" s="17">
        <v>4.1974651856824972</v>
      </c>
      <c r="AU2868" s="17">
        <v>-1.0000000000000009</v>
      </c>
      <c r="AV2868" s="17">
        <v>-1.0000000000000009</v>
      </c>
      <c r="AW2868" s="17">
        <v>-1.0000000000000009</v>
      </c>
      <c r="AX2868" s="17">
        <v>-1.0000000000000009</v>
      </c>
      <c r="AY2868" s="17">
        <v>-1.0777199282356919E-3</v>
      </c>
      <c r="AZ2868" s="17">
        <v>-4.5500898618120802E-2</v>
      </c>
      <c r="BA2868" s="17">
        <v>0.97330577101586868</v>
      </c>
      <c r="BB2868" s="17">
        <v>-0.15866801098348043</v>
      </c>
      <c r="BC2868" s="17">
        <v>0.61891531888213525</v>
      </c>
      <c r="BD2868" s="17">
        <v>-4.1942047676776149</v>
      </c>
      <c r="BE2868" s="17">
        <v>20.339411827132722</v>
      </c>
      <c r="BF2868" s="17">
        <v>-1.0000000000000009</v>
      </c>
      <c r="CU2868" t="e">
        <v>#N/A</v>
      </c>
      <c r="CV2868" t="e">
        <v>#N/A</v>
      </c>
    </row>
    <row r="2869" spans="1:100" x14ac:dyDescent="0.25">
      <c r="A2869">
        <v>6350</v>
      </c>
      <c r="B2869" t="s">
        <v>3146</v>
      </c>
      <c r="C2869" s="48">
        <v>2</v>
      </c>
      <c r="D2869" s="22">
        <v>1487.3648242187498</v>
      </c>
      <c r="E2869" s="17">
        <v>98.85889568332837</v>
      </c>
      <c r="F2869" s="17">
        <v>21.290244244006772</v>
      </c>
      <c r="G2869" s="17">
        <v>0.60394348805043507</v>
      </c>
      <c r="H2869" s="17">
        <v>8.0462348347542143</v>
      </c>
      <c r="I2869" s="17">
        <v>70.702447764937617</v>
      </c>
      <c r="J2869" s="17">
        <v>15.810986946143691</v>
      </c>
      <c r="K2869" s="17">
        <v>-0.99999999999999967</v>
      </c>
      <c r="L2869" s="17">
        <v>-0.99999999999999967</v>
      </c>
      <c r="M2869" s="17">
        <v>-0.99999999999999967</v>
      </c>
      <c r="N2869" s="17">
        <v>0.30828692091758425</v>
      </c>
      <c r="O2869" s="17">
        <v>-0.99999999999999967</v>
      </c>
      <c r="P2869" s="17">
        <v>-0.99999999999999967</v>
      </c>
      <c r="Q2869" s="17">
        <v>4.429656209312772</v>
      </c>
      <c r="R2869" s="17">
        <v>-0.99999999999999967</v>
      </c>
      <c r="S2869" s="17">
        <v>1.7201998507925085</v>
      </c>
      <c r="T2869" s="17">
        <v>0.20945068928303329</v>
      </c>
      <c r="U2869" s="17">
        <v>0.30177948539479238</v>
      </c>
      <c r="V2869" s="17">
        <v>0.2277417196411457</v>
      </c>
      <c r="W2869" s="17">
        <v>3.8167970126407624</v>
      </c>
      <c r="X2869" s="17">
        <v>1.933463358130564</v>
      </c>
      <c r="Y2869" s="17">
        <v>0.16095327632384651</v>
      </c>
      <c r="Z2869" s="17">
        <v>38.500897934765597</v>
      </c>
      <c r="AA2869" s="17">
        <v>0.91774277147732897</v>
      </c>
      <c r="AB2869" s="17">
        <v>1.6098295360491188</v>
      </c>
      <c r="AC2869" s="17">
        <v>23.695173646366737</v>
      </c>
      <c r="AD2869" s="17">
        <v>1.1330567734032855</v>
      </c>
      <c r="AE2869" s="17">
        <v>0.89875800689635543</v>
      </c>
      <c r="AF2869" s="17">
        <v>62.648765664693002</v>
      </c>
      <c r="AG2869" s="17">
        <v>16.150357511865888</v>
      </c>
      <c r="AH2869" s="17">
        <v>0.32465646123300396</v>
      </c>
      <c r="AI2869" s="17">
        <v>0.42584009647804011</v>
      </c>
      <c r="AJ2869" s="17">
        <v>0.33333333333333298</v>
      </c>
      <c r="AK2869" s="17">
        <v>0.81295530868459798</v>
      </c>
      <c r="AL2869" s="17">
        <v>0.87577609071894935</v>
      </c>
      <c r="AM2869" s="17">
        <v>0.33333333333333298</v>
      </c>
      <c r="AN2869" s="17">
        <v>0.45602208499970481</v>
      </c>
      <c r="AO2869" s="17">
        <v>0.53725887110642978</v>
      </c>
      <c r="AP2869" s="17">
        <v>0.33333333333333298</v>
      </c>
      <c r="AQ2869" s="17">
        <v>8.8233573758136234</v>
      </c>
      <c r="AR2869" s="17">
        <v>2.2444243630026963</v>
      </c>
      <c r="AS2869" s="17">
        <v>6.5526596922143101</v>
      </c>
      <c r="AT2869" s="17">
        <v>8.0828087630561125</v>
      </c>
      <c r="AU2869" s="17">
        <v>-0.99999999999999967</v>
      </c>
      <c r="AV2869" s="17">
        <v>-0.99999999999999967</v>
      </c>
      <c r="AW2869" s="17">
        <v>-0.99999999999999967</v>
      </c>
      <c r="AX2869" s="17">
        <v>-0.99999999999999967</v>
      </c>
      <c r="AY2869" s="17">
        <v>3.6301348740547384E-2</v>
      </c>
      <c r="AZ2869" s="17">
        <v>0.1326458016907662</v>
      </c>
      <c r="BA2869" s="17">
        <v>0.43653608799706711</v>
      </c>
      <c r="BB2869" s="17">
        <v>7.1112498053269288E-2</v>
      </c>
      <c r="BC2869" s="17">
        <v>0.24029626572341789</v>
      </c>
      <c r="BD2869" s="17">
        <v>3.0728104036230266</v>
      </c>
      <c r="BE2869" s="17">
        <v>7.6026300726278642</v>
      </c>
      <c r="BF2869" s="17">
        <v>-0.99999999999999967</v>
      </c>
      <c r="BG2869" s="22">
        <v>77.629253929181459</v>
      </c>
    </row>
    <row r="2870" spans="1:100" x14ac:dyDescent="0.25">
      <c r="A2870">
        <v>6351</v>
      </c>
      <c r="B2870" t="s">
        <v>2522</v>
      </c>
      <c r="C2870" s="48">
        <v>2</v>
      </c>
      <c r="D2870" s="22">
        <v>1458.0664746093751</v>
      </c>
      <c r="E2870" s="17">
        <v>49.1996815749077</v>
      </c>
      <c r="F2870" s="17">
        <v>-58.822166135168558</v>
      </c>
      <c r="G2870" s="17">
        <v>4.7115588376348272E-2</v>
      </c>
      <c r="H2870" s="17">
        <v>2.9669929540321429</v>
      </c>
      <c r="I2870" s="17">
        <v>31.706586233349157</v>
      </c>
      <c r="J2870" s="17">
        <v>6.1796616190147722</v>
      </c>
      <c r="K2870" s="17">
        <v>-1.0000000000000009</v>
      </c>
      <c r="L2870" s="17">
        <v>-1.0000000000000009</v>
      </c>
      <c r="M2870" s="17">
        <v>-1.0000000000000009</v>
      </c>
      <c r="N2870" s="17">
        <v>0.16952559186484625</v>
      </c>
      <c r="O2870" s="17">
        <v>-1.0000000000000009</v>
      </c>
      <c r="P2870" s="17">
        <v>-1.0000000000000009</v>
      </c>
      <c r="Q2870" s="17">
        <v>2.9390318566751312</v>
      </c>
      <c r="R2870" s="17">
        <v>-1.0000000000000009</v>
      </c>
      <c r="S2870" s="17">
        <v>-0.22387804642205311</v>
      </c>
      <c r="T2870" s="17">
        <v>-8.7596372331177896E-3</v>
      </c>
      <c r="U2870" s="17">
        <v>-0.3520971144393652</v>
      </c>
      <c r="V2870" s="17">
        <v>-0.62904804484202892</v>
      </c>
      <c r="W2870" s="17">
        <v>-0.5248021003202159</v>
      </c>
      <c r="X2870" s="17">
        <v>-3.4157845975959233</v>
      </c>
      <c r="Y2870" s="17">
        <v>-3.536860090149968E-2</v>
      </c>
      <c r="Z2870" s="17">
        <v>20.475557524050195</v>
      </c>
      <c r="AA2870" s="17">
        <v>-0.40980275526641186</v>
      </c>
      <c r="AB2870" s="17">
        <v>-0.30371000053922703</v>
      </c>
      <c r="AC2870" s="17">
        <v>1.7257585297618299</v>
      </c>
      <c r="AD2870" s="17">
        <v>-0.54380046847381602</v>
      </c>
      <c r="AE2870" s="17">
        <v>-0.50552162191505823</v>
      </c>
      <c r="AF2870" s="17">
        <v>27.067997910582751</v>
      </c>
      <c r="AG2870" s="17">
        <v>-44.641184561137536</v>
      </c>
      <c r="AH2870" s="17">
        <v>-9.5929342090127212E-2</v>
      </c>
      <c r="AI2870" s="17">
        <v>-7.1765559354904307E-2</v>
      </c>
      <c r="AJ2870" s="17">
        <v>0.33333333333333298</v>
      </c>
      <c r="AK2870" s="17">
        <v>0.25153634509630979</v>
      </c>
      <c r="AL2870" s="17">
        <v>0.38542785801370638</v>
      </c>
      <c r="AM2870" s="17">
        <v>0.33333333333333298</v>
      </c>
      <c r="AN2870" s="17">
        <v>-5.0094071475591861E-2</v>
      </c>
      <c r="AO2870" s="17">
        <v>-1.579009914645868E-2</v>
      </c>
      <c r="AP2870" s="17">
        <v>0.33333333333333298</v>
      </c>
      <c r="AQ2870" s="17">
        <v>2.5136677675270658</v>
      </c>
      <c r="AR2870" s="17">
        <v>2.2444243630026963</v>
      </c>
      <c r="AS2870" s="17">
        <v>-1.4791997351702548</v>
      </c>
      <c r="AT2870" s="17">
        <v>2.4634001950160398</v>
      </c>
      <c r="AU2870" s="17">
        <v>-1.0000000000000009</v>
      </c>
      <c r="AV2870" s="17">
        <v>-1.0000000000000009</v>
      </c>
      <c r="AW2870" s="17">
        <v>-1.0000000000000009</v>
      </c>
      <c r="AX2870" s="17">
        <v>-1.0000000000000009</v>
      </c>
      <c r="AY2870" s="17">
        <v>-4.8282293610206771E-2</v>
      </c>
      <c r="AZ2870" s="17">
        <v>0.71598171256154408</v>
      </c>
      <c r="BA2870" s="17">
        <v>-0.12424638573135072</v>
      </c>
      <c r="BB2870" s="17">
        <v>0.39597519079388727</v>
      </c>
      <c r="BC2870" s="17">
        <v>-7.0654552432104112E-2</v>
      </c>
      <c r="BD2870" s="17">
        <v>11.735099766990665</v>
      </c>
      <c r="BE2870" s="17">
        <v>-0.76574362021772391</v>
      </c>
      <c r="BF2870" s="17">
        <v>-1.0000000000000009</v>
      </c>
      <c r="BG2870" s="22">
        <v>5.1888865890152829</v>
      </c>
    </row>
    <row r="2871" spans="1:100" x14ac:dyDescent="0.25">
      <c r="A2871">
        <v>6352</v>
      </c>
      <c r="B2871" t="s">
        <v>2523</v>
      </c>
      <c r="C2871" s="48">
        <v>2</v>
      </c>
      <c r="D2871" s="22">
        <v>1483.5115429687501</v>
      </c>
      <c r="E2871" s="17">
        <v>80.353403933329972</v>
      </c>
      <c r="F2871" s="17">
        <v>-8.5636222732429488</v>
      </c>
      <c r="G2871" s="17">
        <v>0.39644173256372384</v>
      </c>
      <c r="H2871" s="17">
        <v>6.1534568194853385</v>
      </c>
      <c r="I2871" s="17">
        <v>56.170651263258335</v>
      </c>
      <c r="J2871" s="17">
        <v>12.221876353422651</v>
      </c>
      <c r="K2871" s="17">
        <v>-1.0000000000000002</v>
      </c>
      <c r="L2871" s="17">
        <v>-1.0000000000000002</v>
      </c>
      <c r="M2871" s="17">
        <v>-1.0000000000000002</v>
      </c>
      <c r="N2871" s="17">
        <v>0.25657755184867609</v>
      </c>
      <c r="O2871" s="17">
        <v>-1.0000000000000002</v>
      </c>
      <c r="P2871" s="17">
        <v>-1.0000000000000002</v>
      </c>
      <c r="Q2871" s="17">
        <v>3.8741754761731584</v>
      </c>
      <c r="R2871" s="17">
        <v>-1.0000000000000002</v>
      </c>
      <c r="S2871" s="17">
        <v>0.99573978564303078</v>
      </c>
      <c r="T2871" s="17">
        <v>0.12813467432772704</v>
      </c>
      <c r="U2871" s="17">
        <v>5.8112559910843478E-2</v>
      </c>
      <c r="V2871" s="17">
        <v>-9.1540737860288698E-2</v>
      </c>
      <c r="W2871" s="17">
        <v>2.1989013610646739</v>
      </c>
      <c r="X2871" s="17">
        <v>-5.9932342761258139E-2</v>
      </c>
      <c r="Y2871" s="17">
        <v>8.7793985655132703E-2</v>
      </c>
      <c r="Z2871" s="17">
        <v>31.783760053100174</v>
      </c>
      <c r="AA2871" s="17">
        <v>0.42303331555910129</v>
      </c>
      <c r="AB2871" s="17">
        <v>0.89674958213928091</v>
      </c>
      <c r="AC2871" s="17">
        <v>15.508277468247741</v>
      </c>
      <c r="AD2871" s="17">
        <v>0.50817640804486852</v>
      </c>
      <c r="AE2871" s="17">
        <v>0.37545361007437972</v>
      </c>
      <c r="AF2871" s="17">
        <v>49.389602869753702</v>
      </c>
      <c r="AG2871" s="17">
        <v>-6.5035930288230723</v>
      </c>
      <c r="AH2871" s="17">
        <v>0.16792528347876581</v>
      </c>
      <c r="AI2871" s="17">
        <v>0.2404074930005794</v>
      </c>
      <c r="AJ2871" s="17">
        <v>0.33333333333333298</v>
      </c>
      <c r="AK2871" s="17">
        <v>0.60374269456040464</v>
      </c>
      <c r="AL2871" s="17">
        <v>0.69304796386737133</v>
      </c>
      <c r="AM2871" s="17">
        <v>0.33333333333333298</v>
      </c>
      <c r="AN2871" s="17">
        <v>0.26741804592357438</v>
      </c>
      <c r="AO2871" s="17">
        <v>0.33116533257367864</v>
      </c>
      <c r="AP2871" s="17">
        <v>0.33333333333333298</v>
      </c>
      <c r="AQ2871" s="17">
        <v>6.4720533713590314</v>
      </c>
      <c r="AR2871" s="17">
        <v>2.2444243630026963</v>
      </c>
      <c r="AS2871" s="17">
        <v>3.5595896036281065</v>
      </c>
      <c r="AT2871" s="17">
        <v>5.988737788257855</v>
      </c>
      <c r="AU2871" s="17">
        <v>-1.0000000000000002</v>
      </c>
      <c r="AV2871" s="17">
        <v>-1.0000000000000002</v>
      </c>
      <c r="AW2871" s="17">
        <v>-1.0000000000000002</v>
      </c>
      <c r="AX2871" s="17">
        <v>-1.0000000000000002</v>
      </c>
      <c r="AY2871" s="17">
        <v>4.7812789245154867E-3</v>
      </c>
      <c r="AZ2871" s="17">
        <v>0.35002575986989681</v>
      </c>
      <c r="BA2871" s="17">
        <v>0.2275606616347475</v>
      </c>
      <c r="BB2871" s="17">
        <v>0.19217248638229045</v>
      </c>
      <c r="BC2871" s="17">
        <v>0.12442053342791803</v>
      </c>
      <c r="BD2871" s="17">
        <v>6.3008100252021508</v>
      </c>
      <c r="BE2871" s="17">
        <v>4.4841580405141297</v>
      </c>
      <c r="BF2871" s="17">
        <v>-1.0000000000000002</v>
      </c>
      <c r="BG2871" s="22">
        <v>138.10899645714767</v>
      </c>
    </row>
    <row r="2872" spans="1:100" x14ac:dyDescent="0.25">
      <c r="A2872">
        <v>6353</v>
      </c>
      <c r="B2872" t="s">
        <v>2524</v>
      </c>
      <c r="C2872" s="48">
        <v>2</v>
      </c>
      <c r="D2872" s="22">
        <v>1435.3306250000001</v>
      </c>
      <c r="E2872" s="17">
        <v>18.404579679519458</v>
      </c>
      <c r="F2872" s="17">
        <v>-108.50216782278135</v>
      </c>
      <c r="G2872" s="17">
        <v>-0.2981893508282944</v>
      </c>
      <c r="H2872" s="17">
        <v>-0.18279050662951768</v>
      </c>
      <c r="I2872" s="17">
        <v>7.5241348811823556</v>
      </c>
      <c r="J2872" s="17">
        <v>0.20700075110396021</v>
      </c>
      <c r="K2872" s="17">
        <v>-1.0000000000000018</v>
      </c>
      <c r="L2872" s="17">
        <v>-1.0000000000000018</v>
      </c>
      <c r="M2872" s="17">
        <v>-1.0000000000000018</v>
      </c>
      <c r="N2872" s="17">
        <v>8.3475714837211834E-2</v>
      </c>
      <c r="O2872" s="17">
        <v>-1.0000000000000018</v>
      </c>
      <c r="P2872" s="17">
        <v>-1.0000000000000018</v>
      </c>
      <c r="Q2872" s="17">
        <v>2.0146529745002844</v>
      </c>
      <c r="R2872" s="17">
        <v>-1.0000000000000018</v>
      </c>
      <c r="S2872" s="17">
        <v>-1.4294564675099288</v>
      </c>
      <c r="T2872" s="17">
        <v>-0.14407811458597106</v>
      </c>
      <c r="U2872" s="17">
        <v>-0.75758473401666371</v>
      </c>
      <c r="V2872" s="17">
        <v>-1.1603679332836583</v>
      </c>
      <c r="W2872" s="17">
        <v>-3.217152139945374</v>
      </c>
      <c r="X2872" s="17">
        <v>-6.7330065637075718</v>
      </c>
      <c r="Y2872" s="17">
        <v>-0.15711342352895377</v>
      </c>
      <c r="Z2872" s="17">
        <v>9.297527331403348</v>
      </c>
      <c r="AA2872" s="17">
        <v>-1.2330517836860555</v>
      </c>
      <c r="AB2872" s="17">
        <v>-1.4903507089772572</v>
      </c>
      <c r="AC2872" s="17">
        <v>-11.898105424686232</v>
      </c>
      <c r="AD2872" s="17">
        <v>-1.5836677026769581</v>
      </c>
      <c r="AE2872" s="17">
        <v>-1.3763556662164653</v>
      </c>
      <c r="AF2872" s="17">
        <v>5.0033440859832368</v>
      </c>
      <c r="AG2872" s="17">
        <v>-82.339762078466308</v>
      </c>
      <c r="AH2872" s="17">
        <v>-0.35674665266639927</v>
      </c>
      <c r="AI2872" s="17">
        <v>-0.38034508785168281</v>
      </c>
      <c r="AJ2872" s="17">
        <v>0.33333333333333298</v>
      </c>
      <c r="AK2872" s="17">
        <v>-9.6615644420836699E-2</v>
      </c>
      <c r="AL2872" s="17">
        <v>8.1348865595238795E-2</v>
      </c>
      <c r="AM2872" s="17">
        <v>0.33333333333333298</v>
      </c>
      <c r="AN2872" s="17">
        <v>-0.3639512053305583</v>
      </c>
      <c r="AO2872" s="17">
        <v>-0.35875161591337995</v>
      </c>
      <c r="AP2872" s="17">
        <v>0.33333333333333298</v>
      </c>
      <c r="AQ2872" s="17">
        <v>-1.3991515934726158</v>
      </c>
      <c r="AR2872" s="17">
        <v>2.2444243630026963</v>
      </c>
      <c r="AS2872" s="17">
        <v>-6.4599859581604591</v>
      </c>
      <c r="AT2872" s="17">
        <v>-1.0213561095600312</v>
      </c>
      <c r="AU2872" s="17">
        <v>-1.0000000000000018</v>
      </c>
      <c r="AV2872" s="17">
        <v>-1.0000000000000018</v>
      </c>
      <c r="AW2872" s="17">
        <v>-1.0000000000000018</v>
      </c>
      <c r="AX2872" s="17">
        <v>-1.0000000000000018</v>
      </c>
      <c r="AY2872" s="17">
        <v>-0.10073503438833488</v>
      </c>
      <c r="AZ2872" s="17">
        <v>1.0777250292254823</v>
      </c>
      <c r="BA2872" s="17">
        <v>-0.47200366964467322</v>
      </c>
      <c r="BB2872" s="17">
        <v>0.59743185708577573</v>
      </c>
      <c r="BC2872" s="17">
        <v>-0.26348406658121937</v>
      </c>
      <c r="BD2872" s="17">
        <v>17.106833661325709</v>
      </c>
      <c r="BE2872" s="17">
        <v>-5.9552119836763291</v>
      </c>
      <c r="BF2872" s="17">
        <v>-1.0000000000000018</v>
      </c>
      <c r="BG2872" s="22">
        <v>-44.942784234270675</v>
      </c>
    </row>
    <row r="2873" spans="1:100" x14ac:dyDescent="0.25">
      <c r="A2873">
        <v>6354</v>
      </c>
      <c r="B2873" t="s">
        <v>2525</v>
      </c>
      <c r="C2873" s="48">
        <v>2</v>
      </c>
      <c r="D2873" s="22">
        <v>1486.7261425781251</v>
      </c>
      <c r="E2873" s="17">
        <v>84.347526980384515</v>
      </c>
      <c r="F2873" s="17">
        <v>-2.1201287465039318</v>
      </c>
      <c r="G2873" s="17">
        <v>0.44122776446659512</v>
      </c>
      <c r="H2873" s="17">
        <v>6.5619835636473365</v>
      </c>
      <c r="I2873" s="17">
        <v>59.307113893194597</v>
      </c>
      <c r="J2873" s="17">
        <v>12.996530144333985</v>
      </c>
      <c r="K2873" s="17">
        <v>-1</v>
      </c>
      <c r="L2873" s="17">
        <v>-1</v>
      </c>
      <c r="M2873" s="17">
        <v>-1</v>
      </c>
      <c r="N2873" s="17">
        <v>0.2677382162361433</v>
      </c>
      <c r="O2873" s="17">
        <v>-1</v>
      </c>
      <c r="P2873" s="17">
        <v>-1</v>
      </c>
      <c r="Q2873" s="17">
        <v>3.9940673670994222</v>
      </c>
      <c r="R2873" s="17">
        <v>-1</v>
      </c>
      <c r="S2873" s="17">
        <v>1.152103241528196</v>
      </c>
      <c r="T2873" s="17">
        <v>0.14568547350752448</v>
      </c>
      <c r="U2873" s="17">
        <v>0.11070428219676683</v>
      </c>
      <c r="V2873" s="17">
        <v>-2.2628577121474445E-2</v>
      </c>
      <c r="W2873" s="17">
        <v>2.5480990153064176</v>
      </c>
      <c r="X2873" s="17">
        <v>0.37031116648416096</v>
      </c>
      <c r="Y2873" s="17">
        <v>0.10358428255259813</v>
      </c>
      <c r="Z2873" s="17">
        <v>33.233549963352374</v>
      </c>
      <c r="AA2873" s="17">
        <v>0.52980866993351161</v>
      </c>
      <c r="AB2873" s="17">
        <v>1.05065681771999</v>
      </c>
      <c r="AC2873" s="17">
        <v>17.275291884866562</v>
      </c>
      <c r="AD2873" s="17">
        <v>0.64304713197092311</v>
      </c>
      <c r="AE2873" s="17">
        <v>0.48840073843003706</v>
      </c>
      <c r="AF2873" s="17">
        <v>52.251387275127293</v>
      </c>
      <c r="AG2873" s="17">
        <v>-1.6140895677001192</v>
      </c>
      <c r="AH2873" s="17">
        <v>0.20175327452689662</v>
      </c>
      <c r="AI2873" s="17">
        <v>0.28043024112477966</v>
      </c>
      <c r="AJ2873" s="17">
        <v>0.33333333333333298</v>
      </c>
      <c r="AK2873" s="17">
        <v>0.64889798873452675</v>
      </c>
      <c r="AL2873" s="17">
        <v>0.7324869927060973</v>
      </c>
      <c r="AM2873" s="17">
        <v>0.33333333333333298</v>
      </c>
      <c r="AN2873" s="17">
        <v>0.30812529917673975</v>
      </c>
      <c r="AO2873" s="17">
        <v>0.37564742271336676</v>
      </c>
      <c r="AP2873" s="17">
        <v>0.33333333333333298</v>
      </c>
      <c r="AQ2873" s="17">
        <v>6.9795458304461846</v>
      </c>
      <c r="AR2873" s="17">
        <v>2.2444243630026963</v>
      </c>
      <c r="AS2873" s="17">
        <v>4.2055973068426269</v>
      </c>
      <c r="AT2873" s="17">
        <v>6.4407104921234746</v>
      </c>
      <c r="AU2873" s="17">
        <v>-1</v>
      </c>
      <c r="AV2873" s="17">
        <v>-1</v>
      </c>
      <c r="AW2873" s="17">
        <v>-1</v>
      </c>
      <c r="AX2873" s="17">
        <v>-1</v>
      </c>
      <c r="AY2873" s="17">
        <v>1.1584396561040442E-2</v>
      </c>
      <c r="AZ2873" s="17">
        <v>0.30310767130134569</v>
      </c>
      <c r="BA2873" s="17">
        <v>0.27266476251344268</v>
      </c>
      <c r="BB2873" s="17">
        <v>0.16604356768110876</v>
      </c>
      <c r="BC2873" s="17">
        <v>0.14943051096368484</v>
      </c>
      <c r="BD2873" s="17">
        <v>5.604096430199542</v>
      </c>
      <c r="BE2873" s="17">
        <v>5.1572318060389799</v>
      </c>
      <c r="BF2873" s="17">
        <v>-1</v>
      </c>
      <c r="BG2873" s="22">
        <v>64.471545721251687</v>
      </c>
    </row>
    <row r="2874" spans="1:100" x14ac:dyDescent="0.25">
      <c r="A2874">
        <v>6355</v>
      </c>
      <c r="B2874" t="s">
        <v>2526</v>
      </c>
      <c r="C2874" s="48">
        <v>2</v>
      </c>
      <c r="D2874" s="22">
        <v>1462.018330078125</v>
      </c>
      <c r="E2874" s="17">
        <v>41.106316259265824</v>
      </c>
      <c r="F2874" s="17">
        <v>-71.878736102218056</v>
      </c>
      <c r="G2874" s="17">
        <v>-4.3635175422786998E-2</v>
      </c>
      <c r="H2874" s="17">
        <v>2.1391876654216455</v>
      </c>
      <c r="I2874" s="17">
        <v>25.351114064895839</v>
      </c>
      <c r="J2874" s="17">
        <v>4.6099663319314743</v>
      </c>
      <c r="K2874" s="17">
        <v>-1.0000000000000011</v>
      </c>
      <c r="L2874" s="17">
        <v>-1.0000000000000011</v>
      </c>
      <c r="M2874" s="17">
        <v>-1.0000000000000011</v>
      </c>
      <c r="N2874" s="17">
        <v>0.14691053144009081</v>
      </c>
      <c r="O2874" s="17">
        <v>-1.0000000000000011</v>
      </c>
      <c r="P2874" s="17">
        <v>-1.0000000000000011</v>
      </c>
      <c r="Q2874" s="17">
        <v>2.6960927032695015</v>
      </c>
      <c r="R2874" s="17">
        <v>-1.0000000000000011</v>
      </c>
      <c r="S2874" s="17">
        <v>-0.54072020566102341</v>
      </c>
      <c r="T2874" s="17">
        <v>-4.4323145835668126E-2</v>
      </c>
      <c r="U2874" s="17">
        <v>-0.45866469286002826</v>
      </c>
      <c r="V2874" s="17">
        <v>-0.76868602919525408</v>
      </c>
      <c r="W2874" s="17">
        <v>-1.2323877580099056</v>
      </c>
      <c r="X2874" s="17">
        <v>-4.2875949684794161</v>
      </c>
      <c r="Y2874" s="17">
        <v>-6.7364771206738006E-2</v>
      </c>
      <c r="Z2874" s="17">
        <v>17.537821446225628</v>
      </c>
      <c r="AA2874" s="17">
        <v>-0.62616362834880368</v>
      </c>
      <c r="AB2874" s="17">
        <v>-0.61557507520031485</v>
      </c>
      <c r="AC2874" s="17">
        <v>-1.8547754255574134</v>
      </c>
      <c r="AD2874" s="17">
        <v>-0.81709150789825502</v>
      </c>
      <c r="AE2874" s="17">
        <v>-0.73438847462986057</v>
      </c>
      <c r="AF2874" s="17">
        <v>21.26911130282641</v>
      </c>
      <c r="AG2874" s="17">
        <v>-54.548875750608069</v>
      </c>
      <c r="AH2874" s="17">
        <v>-0.1644756252720353</v>
      </c>
      <c r="AI2874" s="17">
        <v>-0.1528643932388396</v>
      </c>
      <c r="AJ2874" s="17">
        <v>0.33333333333333298</v>
      </c>
      <c r="AK2874" s="17">
        <v>0.16003733833537548</v>
      </c>
      <c r="AL2874" s="17">
        <v>0.30551182530126031</v>
      </c>
      <c r="AM2874" s="17">
        <v>0.33333333333333298</v>
      </c>
      <c r="AN2874" s="17">
        <v>-0.13257993074754842</v>
      </c>
      <c r="AO2874" s="17">
        <v>-0.10592498013599078</v>
      </c>
      <c r="AP2874" s="17">
        <v>0.33333333333333298</v>
      </c>
      <c r="AQ2874" s="17">
        <v>1.4853264225215046</v>
      </c>
      <c r="AR2874" s="17">
        <v>2.2444243630026963</v>
      </c>
      <c r="AS2874" s="17">
        <v>-2.7882170782111855</v>
      </c>
      <c r="AT2874" s="17">
        <v>1.5475595556595581</v>
      </c>
      <c r="AU2874" s="17">
        <v>-1.0000000000000011</v>
      </c>
      <c r="AV2874" s="17">
        <v>-1.0000000000000011</v>
      </c>
      <c r="AW2874" s="17">
        <v>-1.0000000000000011</v>
      </c>
      <c r="AX2874" s="17">
        <v>-1.0000000000000011</v>
      </c>
      <c r="AY2874" s="17">
        <v>-6.2067576554428204E-2</v>
      </c>
      <c r="AZ2874" s="17">
        <v>0.81105270216887559</v>
      </c>
      <c r="BA2874" s="17">
        <v>-0.21564165857204243</v>
      </c>
      <c r="BB2874" s="17">
        <v>0.44892070145043045</v>
      </c>
      <c r="BC2874" s="17">
        <v>-0.12133273193441782</v>
      </c>
      <c r="BD2874" s="17">
        <v>13.146863395276622</v>
      </c>
      <c r="BE2874" s="17">
        <v>-2.1296054253227261</v>
      </c>
      <c r="BF2874" s="17">
        <v>-1.0000000000000011</v>
      </c>
      <c r="BG2874" s="22">
        <v>18.680438392658516</v>
      </c>
    </row>
    <row r="2875" spans="1:100" x14ac:dyDescent="0.25">
      <c r="A2875">
        <v>6356</v>
      </c>
      <c r="B2875" t="s">
        <v>2527</v>
      </c>
      <c r="C2875" s="48">
        <v>2</v>
      </c>
      <c r="D2875" s="22">
        <v>1457.539013671875</v>
      </c>
      <c r="E2875" s="17">
        <v>25.492843185769935</v>
      </c>
      <c r="F2875" s="17">
        <v>-97.06707193808468</v>
      </c>
      <c r="G2875" s="17">
        <v>-0.21870877604705435</v>
      </c>
      <c r="H2875" s="17">
        <v>0.54221099629270331</v>
      </c>
      <c r="I2875" s="17">
        <v>13.090331349488622</v>
      </c>
      <c r="J2875" s="17">
        <v>1.5817581462584993</v>
      </c>
      <c r="K2875" s="17">
        <v>-1.0000000000000016</v>
      </c>
      <c r="L2875" s="17">
        <v>-1.0000000000000016</v>
      </c>
      <c r="M2875" s="17">
        <v>-1.0000000000000016</v>
      </c>
      <c r="N2875" s="17">
        <v>0.10328224787367715</v>
      </c>
      <c r="O2875" s="17">
        <v>-1.0000000000000016</v>
      </c>
      <c r="P2875" s="17">
        <v>-1.0000000000000016</v>
      </c>
      <c r="Q2875" s="17">
        <v>2.2274219115451013</v>
      </c>
      <c r="R2875" s="17">
        <v>-1.0000000000000016</v>
      </c>
      <c r="S2875" s="17">
        <v>-1.1519624181267052</v>
      </c>
      <c r="T2875" s="17">
        <v>-0.11293117998578864</v>
      </c>
      <c r="U2875" s="17">
        <v>-0.66425160896808011</v>
      </c>
      <c r="V2875" s="17">
        <v>-1.0380713619594413</v>
      </c>
      <c r="W2875" s="17">
        <v>-2.5974403884871</v>
      </c>
      <c r="X2875" s="17">
        <v>-5.9694648977505267</v>
      </c>
      <c r="Y2875" s="17">
        <v>-0.12909080531399814</v>
      </c>
      <c r="Z2875" s="17">
        <v>11.870430767653069</v>
      </c>
      <c r="AA2875" s="17">
        <v>-1.0435604137751471</v>
      </c>
      <c r="AB2875" s="17">
        <v>-1.2172156481735734</v>
      </c>
      <c r="AC2875" s="17">
        <v>-8.7622321286508829</v>
      </c>
      <c r="AD2875" s="17">
        <v>-1.3443162307257781</v>
      </c>
      <c r="AE2875" s="17">
        <v>-1.1759114138418181</v>
      </c>
      <c r="AF2875" s="17">
        <v>10.082076444598385</v>
      </c>
      <c r="AG2875" s="17">
        <v>-73.662490863018448</v>
      </c>
      <c r="AH2875" s="17">
        <v>-0.29671302034927272</v>
      </c>
      <c r="AI2875" s="17">
        <v>-0.30931778558621253</v>
      </c>
      <c r="AJ2875" s="17">
        <v>0.33333333333333298</v>
      </c>
      <c r="AK2875" s="17">
        <v>-1.6479749748169348E-2</v>
      </c>
      <c r="AL2875" s="17">
        <v>0.15134025683333774</v>
      </c>
      <c r="AM2875" s="17">
        <v>0.33333333333333298</v>
      </c>
      <c r="AN2875" s="17">
        <v>-0.29170913009281757</v>
      </c>
      <c r="AO2875" s="17">
        <v>-0.27981043846232118</v>
      </c>
      <c r="AP2875" s="17">
        <v>0.33333333333333298</v>
      </c>
      <c r="AQ2875" s="17">
        <v>-0.49851827920915781</v>
      </c>
      <c r="AR2875" s="17">
        <v>2.2444243630026963</v>
      </c>
      <c r="AS2875" s="17">
        <v>-5.3135333392735635</v>
      </c>
      <c r="AT2875" s="17">
        <v>-0.21925222220117924</v>
      </c>
      <c r="AU2875" s="17">
        <v>-1.0000000000000016</v>
      </c>
      <c r="AV2875" s="17">
        <v>-1.0000000000000016</v>
      </c>
      <c r="AW2875" s="17">
        <v>-1.0000000000000016</v>
      </c>
      <c r="AX2875" s="17">
        <v>-1.0000000000000016</v>
      </c>
      <c r="AY2875" s="17">
        <v>-8.8661723199970163E-2</v>
      </c>
      <c r="AZ2875" s="17">
        <v>0.99446075041746185</v>
      </c>
      <c r="BA2875" s="17">
        <v>-0.39195862634625378</v>
      </c>
      <c r="BB2875" s="17">
        <v>0.55106156285461672</v>
      </c>
      <c r="BC2875" s="17">
        <v>-0.2190995273543537</v>
      </c>
      <c r="BD2875" s="17">
        <v>15.870394650412544</v>
      </c>
      <c r="BE2875" s="17">
        <v>-4.7607259468220819</v>
      </c>
      <c r="BF2875" s="17">
        <v>-1.0000000000000016</v>
      </c>
      <c r="BG2875" s="22">
        <v>319.46729887672495</v>
      </c>
    </row>
    <row r="2876" spans="1:100" x14ac:dyDescent="0.25">
      <c r="A2876">
        <v>6357</v>
      </c>
      <c r="B2876" t="s">
        <v>2528</v>
      </c>
      <c r="C2876" s="48">
        <v>2</v>
      </c>
      <c r="D2876" s="22">
        <v>1454.5528710937499</v>
      </c>
      <c r="E2876" s="17">
        <v>133.02431881686857</v>
      </c>
      <c r="F2876" s="17">
        <v>76.40739516944241</v>
      </c>
      <c r="G2876" s="17">
        <v>0.98703978037979234</v>
      </c>
      <c r="H2876" s="17">
        <v>11.540741366283115</v>
      </c>
      <c r="I2876" s="17">
        <v>97.53150927152609</v>
      </c>
      <c r="J2876" s="17">
        <v>22.437316239630114</v>
      </c>
      <c r="K2876" s="17">
        <v>-0.99999999999999878</v>
      </c>
      <c r="L2876" s="17">
        <v>-0.99999999999999878</v>
      </c>
      <c r="M2876" s="17">
        <v>-0.99999999999999878</v>
      </c>
      <c r="N2876" s="17">
        <v>0.4037543906868109</v>
      </c>
      <c r="O2876" s="17">
        <v>-0.99999999999999878</v>
      </c>
      <c r="P2876" s="17">
        <v>-0.99999999999999878</v>
      </c>
      <c r="Q2876" s="17">
        <v>5.4552022767522219</v>
      </c>
      <c r="R2876" s="17">
        <v>-0.99999999999999878</v>
      </c>
      <c r="S2876" s="17">
        <v>3.0577208960890303</v>
      </c>
      <c r="T2876" s="17">
        <v>0.35957888344364308</v>
      </c>
      <c r="U2876" s="17">
        <v>0.75164505639798684</v>
      </c>
      <c r="V2876" s="17">
        <v>0.81721107322663067</v>
      </c>
      <c r="W2876" s="17">
        <v>6.8038070455957964</v>
      </c>
      <c r="X2876" s="17">
        <v>5.6137334376087269</v>
      </c>
      <c r="Y2876" s="17">
        <v>0.29602226857834768</v>
      </c>
      <c r="Z2876" s="17">
        <v>50.902289968752008</v>
      </c>
      <c r="AA2876" s="17">
        <v>1.831090988209326</v>
      </c>
      <c r="AB2876" s="17">
        <v>2.9263402606764224</v>
      </c>
      <c r="AC2876" s="17">
        <v>38.810079851213899</v>
      </c>
      <c r="AD2876" s="17">
        <v>2.2867306329651846</v>
      </c>
      <c r="AE2876" s="17">
        <v>1.8648991063387081</v>
      </c>
      <c r="AF2876" s="17">
        <v>87.128250641666625</v>
      </c>
      <c r="AG2876" s="17">
        <v>57.974796242006512</v>
      </c>
      <c r="AH2876" s="17">
        <v>0.6140185099984532</v>
      </c>
      <c r="AI2876" s="17">
        <v>0.76819162358955162</v>
      </c>
      <c r="AJ2876" s="17">
        <v>0.33333333333333298</v>
      </c>
      <c r="AK2876" s="17">
        <v>1.1992102422465643</v>
      </c>
      <c r="AL2876" s="17">
        <v>1.2131345276966599</v>
      </c>
      <c r="AM2876" s="17">
        <v>0.33333333333333298</v>
      </c>
      <c r="AN2876" s="17">
        <v>0.80422881664364021</v>
      </c>
      <c r="AO2876" s="17">
        <v>0.91775526883445191</v>
      </c>
      <c r="AP2876" s="17">
        <v>0.33333333333333298</v>
      </c>
      <c r="AQ2876" s="17">
        <v>13.164409065390348</v>
      </c>
      <c r="AR2876" s="17">
        <v>2.2444243630026963</v>
      </c>
      <c r="AS2876" s="17">
        <v>12.078560188476413</v>
      </c>
      <c r="AT2876" s="17">
        <v>11.948948711790722</v>
      </c>
      <c r="AU2876" s="17">
        <v>-0.99999999999999878</v>
      </c>
      <c r="AV2876" s="17">
        <v>-0.99999999999999878</v>
      </c>
      <c r="AW2876" s="17">
        <v>-0.99999999999999878</v>
      </c>
      <c r="AX2876" s="17">
        <v>-0.99999999999999878</v>
      </c>
      <c r="AY2876" s="17">
        <v>9.4494696802403286E-2</v>
      </c>
      <c r="AZ2876" s="17">
        <v>-0.26868794032891935</v>
      </c>
      <c r="BA2876" s="17">
        <v>0.82235311802445055</v>
      </c>
      <c r="BB2876" s="17">
        <v>-0.15239227456661031</v>
      </c>
      <c r="BC2876" s="17">
        <v>0.45422970117427153</v>
      </c>
      <c r="BD2876" s="17">
        <v>-2.8868244137639838</v>
      </c>
      <c r="BE2876" s="17">
        <v>13.360051596283727</v>
      </c>
      <c r="BF2876" s="17">
        <v>-0.99999999999999878</v>
      </c>
      <c r="BG2876" s="22">
        <v>82.837793486287637</v>
      </c>
    </row>
    <row r="2877" spans="1:100" x14ac:dyDescent="0.25">
      <c r="A2877">
        <v>6358</v>
      </c>
      <c r="B2877" t="s">
        <v>3147</v>
      </c>
      <c r="C2877" s="48">
        <v>3</v>
      </c>
      <c r="D2877" s="22">
        <v>1463.5531308116651</v>
      </c>
      <c r="E2877" s="17">
        <v>100.90554458424161</v>
      </c>
      <c r="F2877" s="17">
        <v>-36.701745303757498</v>
      </c>
      <c r="G2877" s="17">
        <v>3.8267324366901015E-2</v>
      </c>
      <c r="H2877" s="17">
        <v>5.2646083262344243</v>
      </c>
      <c r="I2877" s="17">
        <v>80.310719347307369</v>
      </c>
      <c r="J2877" s="17">
        <v>17.338604326658732</v>
      </c>
      <c r="K2877" s="17">
        <v>-0.99999999999999878</v>
      </c>
      <c r="L2877" s="17">
        <v>-0.99999999999999878</v>
      </c>
      <c r="M2877" s="17">
        <v>-0.99999999999999878</v>
      </c>
      <c r="N2877" s="17">
        <v>0.27666415732183353</v>
      </c>
      <c r="O2877" s="17">
        <v>-0.99999999999999878</v>
      </c>
      <c r="P2877" s="17">
        <v>-0.99999999999999878</v>
      </c>
      <c r="Q2877" s="17">
        <v>3.7329663327230618</v>
      </c>
      <c r="R2877" s="17">
        <v>-0.99999999999999878</v>
      </c>
      <c r="S2877" s="17">
        <v>0.11069833012397629</v>
      </c>
      <c r="T2877" s="17">
        <v>0.13823033406902632</v>
      </c>
      <c r="U2877" s="17">
        <v>0.65512266663170426</v>
      </c>
      <c r="V2877" s="17">
        <v>0.88031732215041547</v>
      </c>
      <c r="W2877" s="17">
        <v>1.5316419935113603</v>
      </c>
      <c r="X2877" s="17">
        <v>-10.606951936163437</v>
      </c>
      <c r="Y2877" s="17">
        <v>3.4374143373021721E-3</v>
      </c>
      <c r="Z2877" s="17">
        <v>58.944167114045129</v>
      </c>
      <c r="AA2877" s="17">
        <v>0.14853027090589943</v>
      </c>
      <c r="AB2877" s="17">
        <v>1.1505717856841851</v>
      </c>
      <c r="AC2877" s="17">
        <v>9.6862415450897466</v>
      </c>
      <c r="AD2877" s="17">
        <v>-1.4137202687227701</v>
      </c>
      <c r="AE2877" s="17">
        <v>-0.11441610962182765</v>
      </c>
      <c r="AF2877" s="17">
        <v>69.666564335197208</v>
      </c>
      <c r="AG2877" s="17">
        <v>-21.720775802606369</v>
      </c>
      <c r="AH2877" s="17">
        <v>-0.23772257167034905</v>
      </c>
      <c r="AI2877" s="17">
        <v>0.32642831650392917</v>
      </c>
      <c r="AJ2877" s="17">
        <v>0.33333333333333298</v>
      </c>
      <c r="AK2877" s="17">
        <v>1.762851111408446</v>
      </c>
      <c r="AL2877" s="17">
        <v>1.6074294513545486</v>
      </c>
      <c r="AM2877" s="17">
        <v>0.33333333333333298</v>
      </c>
      <c r="AN2877" s="17">
        <v>-9.2322023099312756E-2</v>
      </c>
      <c r="AO2877" s="17">
        <v>0.19497323456354942</v>
      </c>
      <c r="AP2877" s="17">
        <v>0.33333333333333298</v>
      </c>
      <c r="AQ2877" s="17">
        <v>10.644155012110135</v>
      </c>
      <c r="AR2877" s="17">
        <v>3.4871128722167022</v>
      </c>
      <c r="AS2877" s="17">
        <v>-4.7405878389385387</v>
      </c>
      <c r="AT2877" s="17">
        <v>18.592079293380564</v>
      </c>
      <c r="AU2877" s="17">
        <v>-0.99999999999999878</v>
      </c>
      <c r="AV2877" s="17">
        <v>-0.99999999999999878</v>
      </c>
      <c r="AW2877" s="17">
        <v>-0.99999999999999878</v>
      </c>
      <c r="AX2877" s="17">
        <v>-0.99999999999999878</v>
      </c>
      <c r="AY2877" s="17">
        <v>3.7207784677875402E-2</v>
      </c>
      <c r="AZ2877" s="17">
        <v>0.28760252638944733</v>
      </c>
      <c r="BA2877" s="17">
        <v>-0.47151998835701353</v>
      </c>
      <c r="BB2877" s="17">
        <v>-2.7001517438235284E-2</v>
      </c>
      <c r="BC2877" s="17">
        <v>1.3326996040523549E-2</v>
      </c>
      <c r="BD2877" s="17">
        <v>0.76297469599135592</v>
      </c>
      <c r="BE2877" s="17">
        <v>-2.0244250407719799</v>
      </c>
      <c r="BF2877" s="17">
        <v>-0.99999999999999878</v>
      </c>
      <c r="CU2877" t="e">
        <v>#N/A</v>
      </c>
      <c r="CV2877" t="e">
        <v>#N/A</v>
      </c>
    </row>
    <row r="2878" spans="1:100" x14ac:dyDescent="0.25">
      <c r="A2878">
        <v>6359</v>
      </c>
      <c r="B2878" t="s">
        <v>2529</v>
      </c>
      <c r="C2878" s="48">
        <v>2</v>
      </c>
      <c r="D2878" s="22">
        <v>1481.1524609374999</v>
      </c>
      <c r="E2878" s="17">
        <v>91.019990165587217</v>
      </c>
      <c r="F2878" s="17">
        <v>8.6441799226954021</v>
      </c>
      <c r="G2878" s="17">
        <v>0.5160459775167906</v>
      </c>
      <c r="H2878" s="17">
        <v>7.2444561936785661</v>
      </c>
      <c r="I2878" s="17">
        <v>64.546795090659714</v>
      </c>
      <c r="J2878" s="17">
        <v>14.290643730780792</v>
      </c>
      <c r="K2878" s="17">
        <v>-0.99999999999999989</v>
      </c>
      <c r="L2878" s="17">
        <v>-0.99999999999999989</v>
      </c>
      <c r="M2878" s="17">
        <v>-0.99999999999999989</v>
      </c>
      <c r="N2878" s="17">
        <v>0.28638289026607711</v>
      </c>
      <c r="O2878" s="17">
        <v>-0.99999999999999989</v>
      </c>
      <c r="P2878" s="17">
        <v>-0.99999999999999989</v>
      </c>
      <c r="Q2878" s="17">
        <v>4.1943551947365236</v>
      </c>
      <c r="R2878" s="17">
        <v>-0.99999999999999989</v>
      </c>
      <c r="S2878" s="17">
        <v>1.4133193809944633</v>
      </c>
      <c r="T2878" s="17">
        <v>0.17500531669173602</v>
      </c>
      <c r="U2878" s="17">
        <v>0.19856244947531654</v>
      </c>
      <c r="V2878" s="17">
        <v>9.249402929937646E-2</v>
      </c>
      <c r="W2878" s="17">
        <v>3.13145823204498</v>
      </c>
      <c r="X2878" s="17">
        <v>1.0890631784507265</v>
      </c>
      <c r="Y2878" s="17">
        <v>0.12996308297775189</v>
      </c>
      <c r="Z2878" s="17">
        <v>35.655525873576266</v>
      </c>
      <c r="AA2878" s="17">
        <v>0.70818440166656982</v>
      </c>
      <c r="AB2878" s="17">
        <v>1.3077696685886977</v>
      </c>
      <c r="AC2878" s="17">
        <v>20.227213621806108</v>
      </c>
      <c r="AD2878" s="17">
        <v>0.86835815257703131</v>
      </c>
      <c r="AE2878" s="17">
        <v>0.67708685223998988</v>
      </c>
      <c r="AF2878" s="17">
        <v>57.032199199017377</v>
      </c>
      <c r="AG2878" s="17">
        <v>6.5541695104280331</v>
      </c>
      <c r="AH2878" s="17">
        <v>0.25826531039531425</v>
      </c>
      <c r="AI2878" s="17">
        <v>0.34729105394483101</v>
      </c>
      <c r="AJ2878" s="17">
        <v>0.33333333333333298</v>
      </c>
      <c r="AK2878" s="17">
        <v>0.72433308035395494</v>
      </c>
      <c r="AL2878" s="17">
        <v>0.79837266144647601</v>
      </c>
      <c r="AM2878" s="17">
        <v>0.33333333333333298</v>
      </c>
      <c r="AN2878" s="17">
        <v>0.376129625909431</v>
      </c>
      <c r="AO2878" s="17">
        <v>0.44995787969260687</v>
      </c>
      <c r="AP2878" s="17">
        <v>0.33333333333333298</v>
      </c>
      <c r="AQ2878" s="17">
        <v>7.8273476407895561</v>
      </c>
      <c r="AR2878" s="17">
        <v>2.2444243630026963</v>
      </c>
      <c r="AS2878" s="17">
        <v>5.2847985648597007</v>
      </c>
      <c r="AT2878" s="17">
        <v>7.1957626504398906</v>
      </c>
      <c r="AU2878" s="17">
        <v>-0.99999999999999989</v>
      </c>
      <c r="AV2878" s="17">
        <v>-0.99999999999999989</v>
      </c>
      <c r="AW2878" s="17">
        <v>-0.99999999999999989</v>
      </c>
      <c r="AX2878" s="17">
        <v>-0.99999999999999989</v>
      </c>
      <c r="AY2878" s="17">
        <v>2.2949482573548598E-2</v>
      </c>
      <c r="AZ2878" s="17">
        <v>0.22472770778855339</v>
      </c>
      <c r="BA2878" s="17">
        <v>0.34801433213591643</v>
      </c>
      <c r="BB2878" s="17">
        <v>0.1223933731205382</v>
      </c>
      <c r="BC2878" s="17">
        <v>0.19121143568837876</v>
      </c>
      <c r="BD2878" s="17">
        <v>4.4401874172527851</v>
      </c>
      <c r="BE2878" s="17">
        <v>6.2816488228612952</v>
      </c>
      <c r="BF2878" s="17">
        <v>-0.99999999999999989</v>
      </c>
      <c r="BG2878" s="22">
        <v>47.89323789993432</v>
      </c>
    </row>
    <row r="2879" spans="1:100" x14ac:dyDescent="0.25">
      <c r="A2879">
        <v>6360</v>
      </c>
      <c r="B2879" t="s">
        <v>2530</v>
      </c>
      <c r="C2879" s="48">
        <v>2</v>
      </c>
      <c r="D2879" s="22">
        <v>1494.967822265625</v>
      </c>
      <c r="E2879" s="17">
        <v>43.756287346909787</v>
      </c>
      <c r="F2879" s="17">
        <v>-67.603687149514542</v>
      </c>
      <c r="G2879" s="17">
        <v>-1.3921095942829365E-2</v>
      </c>
      <c r="H2879" s="17">
        <v>2.4102319091279005</v>
      </c>
      <c r="I2879" s="17">
        <v>27.432055285005767</v>
      </c>
      <c r="J2879" s="17">
        <v>5.1239239953947138</v>
      </c>
      <c r="K2879" s="17">
        <v>-1.0000000000000011</v>
      </c>
      <c r="L2879" s="17">
        <v>-1.0000000000000011</v>
      </c>
      <c r="M2879" s="17">
        <v>-1.0000000000000011</v>
      </c>
      <c r="N2879" s="17">
        <v>0.15431527025190489</v>
      </c>
      <c r="O2879" s="17">
        <v>-1.0000000000000011</v>
      </c>
      <c r="P2879" s="17">
        <v>-1.0000000000000011</v>
      </c>
      <c r="Q2879" s="17">
        <v>2.7756370840646447</v>
      </c>
      <c r="R2879" s="17">
        <v>-1.0000000000000011</v>
      </c>
      <c r="S2879" s="17">
        <v>-0.43697812451373652</v>
      </c>
      <c r="T2879" s="17">
        <v>-3.2678759860677531E-2</v>
      </c>
      <c r="U2879" s="17">
        <v>-0.42377179099765988</v>
      </c>
      <c r="V2879" s="17">
        <v>-0.72296504579200094</v>
      </c>
      <c r="W2879" s="17">
        <v>-1.0007064410569582</v>
      </c>
      <c r="X2879" s="17">
        <v>-4.0021423555491191</v>
      </c>
      <c r="Y2879" s="17">
        <v>-5.6888421392113392E-2</v>
      </c>
      <c r="Z2879" s="17">
        <v>18.499710026037782</v>
      </c>
      <c r="AA2879" s="17">
        <v>-0.55532164410553198</v>
      </c>
      <c r="AB2879" s="17">
        <v>-0.5134626165546412</v>
      </c>
      <c r="AC2879" s="17">
        <v>-0.68241867532082168</v>
      </c>
      <c r="AD2879" s="17">
        <v>-0.72760915726380904</v>
      </c>
      <c r="AE2879" s="17">
        <v>-0.65945171853877649</v>
      </c>
      <c r="AF2879" s="17">
        <v>23.167812430450148</v>
      </c>
      <c r="AG2879" s="17">
        <v>-51.304848800946097</v>
      </c>
      <c r="AH2879" s="17">
        <v>-0.14203185046226002</v>
      </c>
      <c r="AI2879" s="17">
        <v>-0.12631059804332084</v>
      </c>
      <c r="AJ2879" s="17">
        <v>0.33333333333333298</v>
      </c>
      <c r="AK2879" s="17">
        <v>0.18999641135485229</v>
      </c>
      <c r="AL2879" s="17">
        <v>0.33167834168448818</v>
      </c>
      <c r="AM2879" s="17">
        <v>0.33333333333333298</v>
      </c>
      <c r="AN2879" s="17">
        <v>-0.10557198860168993</v>
      </c>
      <c r="AO2879" s="17">
        <v>-7.641255615719672E-2</v>
      </c>
      <c r="AP2879" s="17">
        <v>0.33333333333333298</v>
      </c>
      <c r="AQ2879" s="17">
        <v>1.8220312080112873</v>
      </c>
      <c r="AR2879" s="17">
        <v>2.2444243630026963</v>
      </c>
      <c r="AS2879" s="17">
        <v>-2.3596119211476836</v>
      </c>
      <c r="AT2879" s="17">
        <v>1.8474287844083852</v>
      </c>
      <c r="AU2879" s="17">
        <v>-1.0000000000000011</v>
      </c>
      <c r="AV2879" s="17">
        <v>-1.0000000000000011</v>
      </c>
      <c r="AW2879" s="17">
        <v>-1.0000000000000011</v>
      </c>
      <c r="AX2879" s="17">
        <v>-1.0000000000000011</v>
      </c>
      <c r="AY2879" s="17">
        <v>-5.7553928669712519E-2</v>
      </c>
      <c r="AZ2879" s="17">
        <v>0.779924072247004</v>
      </c>
      <c r="BA2879" s="17">
        <v>-0.18571655064356679</v>
      </c>
      <c r="BB2879" s="17">
        <v>0.43158501141439287</v>
      </c>
      <c r="BC2879" s="17">
        <v>-0.10473942306746084</v>
      </c>
      <c r="BD2879" s="17">
        <v>12.684616523716937</v>
      </c>
      <c r="BE2879" s="17">
        <v>-1.6830428138358728</v>
      </c>
      <c r="BF2879" s="17">
        <v>-1.0000000000000011</v>
      </c>
      <c r="BG2879" s="22">
        <v>66.765092611725095</v>
      </c>
    </row>
    <row r="2880" spans="1:100" x14ac:dyDescent="0.25">
      <c r="A2880">
        <v>6361</v>
      </c>
      <c r="B2880" t="s">
        <v>2531</v>
      </c>
      <c r="C2880" s="48">
        <v>2</v>
      </c>
      <c r="D2880" s="22">
        <v>1491.7217773437501</v>
      </c>
      <c r="E2880" s="17">
        <v>82.55593497392799</v>
      </c>
      <c r="F2880" s="17">
        <v>-5.0104031221702376</v>
      </c>
      <c r="G2880" s="17">
        <v>0.42113867461813326</v>
      </c>
      <c r="H2880" s="17">
        <v>6.3787360170290395</v>
      </c>
      <c r="I2880" s="17">
        <v>57.900231503708042</v>
      </c>
      <c r="J2880" s="17">
        <v>12.649053733813416</v>
      </c>
      <c r="K2880" s="17">
        <v>-1</v>
      </c>
      <c r="L2880" s="17">
        <v>-1</v>
      </c>
      <c r="M2880" s="17">
        <v>-1</v>
      </c>
      <c r="N2880" s="17">
        <v>0.26273202166783233</v>
      </c>
      <c r="O2880" s="17">
        <v>-1</v>
      </c>
      <c r="P2880" s="17">
        <v>-1</v>
      </c>
      <c r="Q2880" s="17">
        <v>3.9402890155333998</v>
      </c>
      <c r="R2880" s="17">
        <v>-1</v>
      </c>
      <c r="S2880" s="17">
        <v>1.0819653127850222</v>
      </c>
      <c r="T2880" s="17">
        <v>0.13781293899944591</v>
      </c>
      <c r="U2880" s="17">
        <v>8.7113894984553589E-2</v>
      </c>
      <c r="V2880" s="17">
        <v>-5.3539611877490241E-2</v>
      </c>
      <c r="W2880" s="17">
        <v>2.391463949575471</v>
      </c>
      <c r="X2880" s="17">
        <v>0.17732241202845228</v>
      </c>
      <c r="Y2880" s="17">
        <v>9.6501433735024386E-2</v>
      </c>
      <c r="Z2880" s="17">
        <v>32.583236494375839</v>
      </c>
      <c r="AA2880" s="17">
        <v>0.48191383316206354</v>
      </c>
      <c r="AB2880" s="17">
        <v>0.98162064388314174</v>
      </c>
      <c r="AC2880" s="17">
        <v>16.482685130689994</v>
      </c>
      <c r="AD2880" s="17">
        <v>0.58254991943033396</v>
      </c>
      <c r="AE2880" s="17">
        <v>0.43773750899762365</v>
      </c>
      <c r="AF2880" s="17">
        <v>50.967713736664258</v>
      </c>
      <c r="AG2880" s="17">
        <v>-3.8073107612608497</v>
      </c>
      <c r="AH2880" s="17">
        <v>0.18657949103492141</v>
      </c>
      <c r="AI2880" s="17">
        <v>0.26247775574288379</v>
      </c>
      <c r="AJ2880" s="17">
        <v>0.33333333333333298</v>
      </c>
      <c r="AK2880" s="17">
        <v>0.62864326369514434</v>
      </c>
      <c r="AL2880" s="17">
        <v>0.71479633871836479</v>
      </c>
      <c r="AM2880" s="17">
        <v>0.33333333333333298</v>
      </c>
      <c r="AN2880" s="17">
        <v>0.28986577420117471</v>
      </c>
      <c r="AO2880" s="17">
        <v>0.35569466808215588</v>
      </c>
      <c r="AP2880" s="17">
        <v>0.33333333333333298</v>
      </c>
      <c r="AQ2880" s="17">
        <v>6.7519065158016325</v>
      </c>
      <c r="AR2880" s="17">
        <v>2.2444243630026963</v>
      </c>
      <c r="AS2880" s="17">
        <v>3.9158260044682596</v>
      </c>
      <c r="AT2880" s="17">
        <v>6.2379749544741436</v>
      </c>
      <c r="AU2880" s="17">
        <v>-1</v>
      </c>
      <c r="AV2880" s="17">
        <v>-1</v>
      </c>
      <c r="AW2880" s="17">
        <v>-1</v>
      </c>
      <c r="AX2880" s="17">
        <v>-1</v>
      </c>
      <c r="AY2880" s="17">
        <v>8.5328102596194527E-3</v>
      </c>
      <c r="AZ2880" s="17">
        <v>0.32415311017424764</v>
      </c>
      <c r="BA2880" s="17">
        <v>0.2524330005870617</v>
      </c>
      <c r="BB2880" s="17">
        <v>0.17776387807988608</v>
      </c>
      <c r="BC2880" s="17">
        <v>0.13821210950062016</v>
      </c>
      <c r="BD2880" s="17">
        <v>5.9166122172423981</v>
      </c>
      <c r="BE2880" s="17">
        <v>4.8553198309036167</v>
      </c>
      <c r="BF2880" s="17">
        <v>-1</v>
      </c>
      <c r="BG2880" s="22">
        <v>161.88230650016862</v>
      </c>
    </row>
    <row r="2881" spans="1:100" x14ac:dyDescent="0.25">
      <c r="A2881">
        <v>6362</v>
      </c>
      <c r="B2881" t="s">
        <v>2532</v>
      </c>
      <c r="C2881" s="48">
        <v>2</v>
      </c>
      <c r="D2881" s="22">
        <v>1464.1577734375001</v>
      </c>
      <c r="E2881" s="17">
        <v>66.576732989180869</v>
      </c>
      <c r="F2881" s="17">
        <v>-30.788748791090601</v>
      </c>
      <c r="G2881" s="17">
        <v>0.24196416210554048</v>
      </c>
      <c r="H2881" s="17">
        <v>4.7443518770737869</v>
      </c>
      <c r="I2881" s="17">
        <v>45.352253063654153</v>
      </c>
      <c r="J2881" s="17">
        <v>9.5499130094557412</v>
      </c>
      <c r="K2881" s="17">
        <v>-1.0000000000000004</v>
      </c>
      <c r="L2881" s="17">
        <v>-1.0000000000000004</v>
      </c>
      <c r="M2881" s="17">
        <v>-1.0000000000000004</v>
      </c>
      <c r="N2881" s="17">
        <v>0.21808179221062315</v>
      </c>
      <c r="O2881" s="17">
        <v>-1.0000000000000004</v>
      </c>
      <c r="P2881" s="17">
        <v>-1.0000000000000004</v>
      </c>
      <c r="Q2881" s="17">
        <v>3.4606401116627921</v>
      </c>
      <c r="R2881" s="17">
        <v>-1.0000000000000004</v>
      </c>
      <c r="S2881" s="17">
        <v>0.45640540509396776</v>
      </c>
      <c r="T2881" s="17">
        <v>6.7597835011967741E-2</v>
      </c>
      <c r="U2881" s="17">
        <v>-0.1232886747991262</v>
      </c>
      <c r="V2881" s="17">
        <v>-0.32923500800779321</v>
      </c>
      <c r="W2881" s="17">
        <v>0.99443642088088113</v>
      </c>
      <c r="X2881" s="17">
        <v>-1.5439435219113884</v>
      </c>
      <c r="Y2881" s="17">
        <v>3.3329533282484114E-2</v>
      </c>
      <c r="Z2881" s="17">
        <v>26.783093249301707</v>
      </c>
      <c r="AA2881" s="17">
        <v>5.4739974359721666E-2</v>
      </c>
      <c r="AB2881" s="17">
        <v>0.36588728382258229</v>
      </c>
      <c r="AC2881" s="17">
        <v>9.4134286404738354</v>
      </c>
      <c r="AD2881" s="17">
        <v>4.2975521232264224E-2</v>
      </c>
      <c r="AE2881" s="17">
        <v>-1.4127632944650803E-2</v>
      </c>
      <c r="AF2881" s="17">
        <v>39.518634549184803</v>
      </c>
      <c r="AG2881" s="17">
        <v>-23.368641869480207</v>
      </c>
      <c r="AH2881" s="17">
        <v>5.1244576379519458E-2</v>
      </c>
      <c r="AI2881" s="17">
        <v>0.10235960997547264</v>
      </c>
      <c r="AJ2881" s="17">
        <v>0.33333333333333298</v>
      </c>
      <c r="AK2881" s="17">
        <v>0.44799145157306242</v>
      </c>
      <c r="AL2881" s="17">
        <v>0.5570134661148245</v>
      </c>
      <c r="AM2881" s="17">
        <v>0.33333333333333298</v>
      </c>
      <c r="AN2881" s="17">
        <v>0.12700914351818357</v>
      </c>
      <c r="AO2881" s="17">
        <v>0.17773612883034798</v>
      </c>
      <c r="AP2881" s="17">
        <v>0.33333333333333298</v>
      </c>
      <c r="AQ2881" s="17">
        <v>4.7215923732591651</v>
      </c>
      <c r="AR2881" s="17">
        <v>2.2444243630026963</v>
      </c>
      <c r="AS2881" s="17">
        <v>1.3313569103125706</v>
      </c>
      <c r="AT2881" s="17">
        <v>4.4297774999698305</v>
      </c>
      <c r="AU2881" s="17">
        <v>-1.0000000000000004</v>
      </c>
      <c r="AV2881" s="17">
        <v>-1.0000000000000004</v>
      </c>
      <c r="AW2881" s="17">
        <v>-1.0000000000000004</v>
      </c>
      <c r="AX2881" s="17">
        <v>-1.0000000000000004</v>
      </c>
      <c r="AY2881" s="17">
        <v>-1.8684275833958618E-2</v>
      </c>
      <c r="AZ2881" s="17">
        <v>0.51185729583472939</v>
      </c>
      <c r="BA2881" s="17">
        <v>7.1985996378570699E-2</v>
      </c>
      <c r="BB2881" s="17">
        <v>0.28229727994318576</v>
      </c>
      <c r="BC2881" s="17">
        <v>3.8155231440060694E-2</v>
      </c>
      <c r="BD2881" s="17">
        <v>8.7039392797564012</v>
      </c>
      <c r="BE2881" s="17">
        <v>2.1625681246467687</v>
      </c>
      <c r="BF2881" s="17">
        <v>-1.0000000000000004</v>
      </c>
      <c r="BG2881" s="22">
        <v>4.9952822937218571</v>
      </c>
    </row>
    <row r="2882" spans="1:100" x14ac:dyDescent="0.25">
      <c r="A2882">
        <v>6363</v>
      </c>
      <c r="B2882" t="s">
        <v>3148</v>
      </c>
      <c r="C2882" s="48">
        <v>2</v>
      </c>
      <c r="D2882" s="22">
        <v>1452.4311328125002</v>
      </c>
      <c r="E2882" s="17">
        <v>43.472595229206412</v>
      </c>
      <c r="F2882" s="17">
        <v>-68.061351648698334</v>
      </c>
      <c r="G2882" s="17">
        <v>-1.7102130699238882E-2</v>
      </c>
      <c r="H2882" s="17">
        <v>2.3812153225519683</v>
      </c>
      <c r="I2882" s="17">
        <v>27.209280544442805</v>
      </c>
      <c r="J2882" s="17">
        <v>5.0689023618993083</v>
      </c>
      <c r="K2882" s="17">
        <v>-1.0000000000000011</v>
      </c>
      <c r="L2882" s="17">
        <v>-1.0000000000000011</v>
      </c>
      <c r="M2882" s="17">
        <v>-1.0000000000000011</v>
      </c>
      <c r="N2882" s="17">
        <v>0.15352255743916565</v>
      </c>
      <c r="O2882" s="17">
        <v>-1.0000000000000011</v>
      </c>
      <c r="P2882" s="17">
        <v>-1.0000000000000011</v>
      </c>
      <c r="Q2882" s="17">
        <v>2.7671214765003218</v>
      </c>
      <c r="R2882" s="17">
        <v>-1.0000000000000011</v>
      </c>
      <c r="S2882" s="17">
        <v>-0.44808421198497617</v>
      </c>
      <c r="T2882" s="17">
        <v>-3.3925347241197806E-2</v>
      </c>
      <c r="U2882" s="17">
        <v>-0.42750724353459774</v>
      </c>
      <c r="V2882" s="17">
        <v>-0.72785969640371073</v>
      </c>
      <c r="W2882" s="17">
        <v>-1.0255090374872178</v>
      </c>
      <c r="X2882" s="17">
        <v>-4.0327014271721069</v>
      </c>
      <c r="Y2882" s="17">
        <v>-5.8009964898218108E-2</v>
      </c>
      <c r="Z2882" s="17">
        <v>18.396735239077287</v>
      </c>
      <c r="AA2882" s="17">
        <v>-0.56290561837075748</v>
      </c>
      <c r="AB2882" s="17">
        <v>-0.52439424511925536</v>
      </c>
      <c r="AC2882" s="17">
        <v>-0.80792508960934839</v>
      </c>
      <c r="AD2882" s="17">
        <v>-0.73718867217509487</v>
      </c>
      <c r="AE2882" s="17">
        <v>-0.66747405777425928</v>
      </c>
      <c r="AF2882" s="17">
        <v>22.964547366052685</v>
      </c>
      <c r="AG2882" s="17">
        <v>-51.65213744855722</v>
      </c>
      <c r="AH2882" s="17">
        <v>-0.1444345642257161</v>
      </c>
      <c r="AI2882" s="17">
        <v>-0.12915330920617207</v>
      </c>
      <c r="AJ2882" s="17">
        <v>0.33333333333333298</v>
      </c>
      <c r="AK2882" s="17">
        <v>0.1867891488647237</v>
      </c>
      <c r="AL2882" s="17">
        <v>0.3288770905763948</v>
      </c>
      <c r="AM2882" s="17">
        <v>0.33333333333333298</v>
      </c>
      <c r="AN2882" s="17">
        <v>-0.10846331837426526</v>
      </c>
      <c r="AO2882" s="17">
        <v>-7.9572002724799695E-2</v>
      </c>
      <c r="AP2882" s="17">
        <v>0.33333333333333298</v>
      </c>
      <c r="AQ2882" s="17">
        <v>1.7859853454425059</v>
      </c>
      <c r="AR2882" s="17">
        <v>2.2444243630026963</v>
      </c>
      <c r="AS2882" s="17">
        <v>-2.4054961593693314</v>
      </c>
      <c r="AT2882" s="17">
        <v>1.815326344900841</v>
      </c>
      <c r="AU2882" s="17">
        <v>-1.0000000000000011</v>
      </c>
      <c r="AV2882" s="17">
        <v>-1.0000000000000011</v>
      </c>
      <c r="AW2882" s="17">
        <v>-1.0000000000000011</v>
      </c>
      <c r="AX2882" s="17">
        <v>-1.0000000000000011</v>
      </c>
      <c r="AY2882" s="17">
        <v>-5.8037136329204687E-2</v>
      </c>
      <c r="AZ2882" s="17">
        <v>0.78325654141427781</v>
      </c>
      <c r="BA2882" s="17">
        <v>-0.18892017700776209</v>
      </c>
      <c r="BB2882" s="17">
        <v>0.4334408801976804</v>
      </c>
      <c r="BC2882" s="17">
        <v>-0.10651581638515498</v>
      </c>
      <c r="BD2882" s="17">
        <v>12.73410226886562</v>
      </c>
      <c r="BE2882" s="17">
        <v>-1.7308494837012756</v>
      </c>
      <c r="BF2882" s="17">
        <v>-1.0000000000000011</v>
      </c>
      <c r="BG2882" s="22">
        <v>-10.844824737580666</v>
      </c>
    </row>
    <row r="2883" spans="1:100" x14ac:dyDescent="0.25">
      <c r="A2883">
        <v>6364</v>
      </c>
      <c r="B2883" t="s">
        <v>2533</v>
      </c>
      <c r="C2883" s="48">
        <v>2</v>
      </c>
      <c r="D2883" s="22">
        <v>1441.419189453125</v>
      </c>
      <c r="E2883" s="17">
        <v>35.099488398678652</v>
      </c>
      <c r="F2883" s="17">
        <v>-81.569212830137573</v>
      </c>
      <c r="G2883" s="17">
        <v>-0.11098963121445399</v>
      </c>
      <c r="H2883" s="17">
        <v>1.5247975227752084</v>
      </c>
      <c r="I2883" s="17">
        <v>20.634135922951685</v>
      </c>
      <c r="J2883" s="17">
        <v>3.4449516544324457</v>
      </c>
      <c r="K2883" s="17">
        <v>-1.0000000000000013</v>
      </c>
      <c r="L2883" s="17">
        <v>-1.0000000000000013</v>
      </c>
      <c r="M2883" s="17">
        <v>-1.0000000000000013</v>
      </c>
      <c r="N2883" s="17">
        <v>0.13012582325871924</v>
      </c>
      <c r="O2883" s="17">
        <v>-1.0000000000000013</v>
      </c>
      <c r="P2883" s="17">
        <v>-1.0000000000000013</v>
      </c>
      <c r="Q2883" s="17">
        <v>2.5157853010713023</v>
      </c>
      <c r="R2883" s="17">
        <v>-1.0000000000000013</v>
      </c>
      <c r="S2883" s="17">
        <v>-0.7758777989858836</v>
      </c>
      <c r="T2883" s="17">
        <v>-7.0718083659760234E-2</v>
      </c>
      <c r="U2883" s="17">
        <v>-0.53775825581280579</v>
      </c>
      <c r="V2883" s="17">
        <v>-0.87232417007937957</v>
      </c>
      <c r="W2883" s="17">
        <v>-1.7575518988337198</v>
      </c>
      <c r="X2883" s="17">
        <v>-4.9346453141311466</v>
      </c>
      <c r="Y2883" s="17">
        <v>-9.1112060464785621E-2</v>
      </c>
      <c r="Z2883" s="17">
        <v>15.357458367195488</v>
      </c>
      <c r="AA2883" s="17">
        <v>-0.7867448537953412</v>
      </c>
      <c r="AB2883" s="17">
        <v>-0.8470387180928205</v>
      </c>
      <c r="AC2883" s="17">
        <v>-4.512217698306749</v>
      </c>
      <c r="AD2883" s="17">
        <v>-1.0199258253472445</v>
      </c>
      <c r="AE2883" s="17">
        <v>-0.90425153327558849</v>
      </c>
      <c r="AF2883" s="17">
        <v>16.965226296111624</v>
      </c>
      <c r="AG2883" s="17">
        <v>-61.902281058531663</v>
      </c>
      <c r="AH2883" s="17">
        <v>-0.21535010177206565</v>
      </c>
      <c r="AI2883" s="17">
        <v>-0.21305526759535171</v>
      </c>
      <c r="AJ2883" s="17">
        <v>0.33333333333333298</v>
      </c>
      <c r="AK2883" s="17">
        <v>9.2127542892755709E-2</v>
      </c>
      <c r="AL2883" s="17">
        <v>0.24619881605442084</v>
      </c>
      <c r="AM2883" s="17">
        <v>0.33333333333333298</v>
      </c>
      <c r="AN2883" s="17">
        <v>-0.19380024371447452</v>
      </c>
      <c r="AO2883" s="17">
        <v>-0.17282233287159871</v>
      </c>
      <c r="AP2883" s="17">
        <v>0.33333333333333298</v>
      </c>
      <c r="AQ2883" s="17">
        <v>0.72210010065576657</v>
      </c>
      <c r="AR2883" s="17">
        <v>2.2444243630026963</v>
      </c>
      <c r="AS2883" s="17">
        <v>-3.7597587718714642</v>
      </c>
      <c r="AT2883" s="17">
        <v>0.86783031401613098</v>
      </c>
      <c r="AU2883" s="17">
        <v>-1.0000000000000013</v>
      </c>
      <c r="AV2883" s="17">
        <v>-1.0000000000000013</v>
      </c>
      <c r="AW2883" s="17">
        <v>-1.0000000000000013</v>
      </c>
      <c r="AX2883" s="17">
        <v>-1.0000000000000013</v>
      </c>
      <c r="AY2883" s="17">
        <v>-7.2298897942502605E-2</v>
      </c>
      <c r="AZ2883" s="17">
        <v>0.88161359332291878</v>
      </c>
      <c r="BA2883" s="17">
        <v>-0.28347446356904415</v>
      </c>
      <c r="BB2883" s="17">
        <v>0.4882164154212405</v>
      </c>
      <c r="BC2883" s="17">
        <v>-0.15894565173800038</v>
      </c>
      <c r="BD2883" s="17">
        <v>14.194662520142787</v>
      </c>
      <c r="BE2883" s="17">
        <v>-3.1418522187625344</v>
      </c>
      <c r="BF2883" s="17">
        <v>-1.0000000000000013</v>
      </c>
      <c r="BG2883" s="22">
        <v>451.98462059217087</v>
      </c>
    </row>
    <row r="2884" spans="1:100" x14ac:dyDescent="0.25">
      <c r="A2884">
        <v>6366</v>
      </c>
      <c r="B2884" t="s">
        <v>2534</v>
      </c>
      <c r="C2884" s="48">
        <v>3</v>
      </c>
      <c r="D2884" s="22">
        <v>1508.5732231580835</v>
      </c>
      <c r="E2884" s="17">
        <v>107.29838785652161</v>
      </c>
      <c r="F2884" s="17">
        <v>-15.076713965272717</v>
      </c>
      <c r="G2884" s="17">
        <v>0.59190553819211389</v>
      </c>
      <c r="H2884" s="17">
        <v>8.421527343470661</v>
      </c>
      <c r="I2884" s="17">
        <v>74.262223802117205</v>
      </c>
      <c r="J2884" s="17">
        <v>19.694266649521474</v>
      </c>
      <c r="K2884" s="17">
        <v>-0.999999999999999</v>
      </c>
      <c r="L2884" s="17">
        <v>-0.999999999999999</v>
      </c>
      <c r="M2884" s="17">
        <v>-0.999999999999999</v>
      </c>
      <c r="N2884" s="17">
        <v>0.32987190800214511</v>
      </c>
      <c r="O2884" s="17">
        <v>-0.999999999999999</v>
      </c>
      <c r="P2884" s="17">
        <v>-0.999999999999999</v>
      </c>
      <c r="Q2884" s="17">
        <v>5.7907704671344815</v>
      </c>
      <c r="R2884" s="17">
        <v>-0.999999999999999</v>
      </c>
      <c r="S2884" s="17">
        <v>1.4792385639751027</v>
      </c>
      <c r="T2884" s="17">
        <v>0.15119303768344641</v>
      </c>
      <c r="U2884" s="17">
        <v>-0.16386012580701514</v>
      </c>
      <c r="V2884" s="17">
        <v>-1.0478337770578603</v>
      </c>
      <c r="W2884" s="17">
        <v>2.6307568763361751</v>
      </c>
      <c r="X2884" s="17">
        <v>-0.53223670198378648</v>
      </c>
      <c r="Y2884" s="17">
        <v>0.2890219288408285</v>
      </c>
      <c r="Z2884" s="17">
        <v>44.708193593870348</v>
      </c>
      <c r="AA2884" s="17">
        <v>-1.2255288250839764</v>
      </c>
      <c r="AB2884" s="17">
        <v>-2.2725836748281409</v>
      </c>
      <c r="AC2884" s="17">
        <v>22.558156245490721</v>
      </c>
      <c r="AD2884" s="17">
        <v>5.2822521027580324E-2</v>
      </c>
      <c r="AE2884" s="17">
        <v>1.917993383678287</v>
      </c>
      <c r="AF2884" s="17">
        <v>66.911759548211251</v>
      </c>
      <c r="AG2884" s="17">
        <v>-3.0568963871001267</v>
      </c>
      <c r="AH2884" s="17">
        <v>-0.13258844084331189</v>
      </c>
      <c r="AI2884" s="17">
        <v>0.24578912862402108</v>
      </c>
      <c r="AJ2884" s="17">
        <v>0.33333333333333298</v>
      </c>
      <c r="AK2884" s="17">
        <v>0.50558003097603144</v>
      </c>
      <c r="AL2884" s="17">
        <v>0.90506791390710817</v>
      </c>
      <c r="AM2884" s="17">
        <v>0.33333333333333298</v>
      </c>
      <c r="AN2884" s="17">
        <v>0.1435723506581523</v>
      </c>
      <c r="AO2884" s="17">
        <v>0.31923580825007142</v>
      </c>
      <c r="AP2884" s="17">
        <v>0.33333333333333298</v>
      </c>
      <c r="AQ2884" s="17">
        <v>7.3504642539060017</v>
      </c>
      <c r="AR2884" s="17">
        <v>1.8941897447966367</v>
      </c>
      <c r="AS2884" s="17">
        <v>12.480869527402211</v>
      </c>
      <c r="AT2884" s="17">
        <v>5.3192073773226403</v>
      </c>
      <c r="AU2884" s="17">
        <v>-0.999999999999999</v>
      </c>
      <c r="AV2884" s="17">
        <v>-0.999999999999999</v>
      </c>
      <c r="AW2884" s="17">
        <v>-0.999999999999999</v>
      </c>
      <c r="AX2884" s="17">
        <v>-0.999999999999999</v>
      </c>
      <c r="AY2884" s="17">
        <v>-2.2477340502066824E-2</v>
      </c>
      <c r="AZ2884" s="17">
        <v>-0.39438944051920016</v>
      </c>
      <c r="BA2884" s="17">
        <v>0.31639872936125463</v>
      </c>
      <c r="BB2884" s="17">
        <v>0.10656090009209053</v>
      </c>
      <c r="BC2884" s="17">
        <v>0.13244846616445416</v>
      </c>
      <c r="BD2884" s="17">
        <v>0.69207529970626214</v>
      </c>
      <c r="BE2884" s="17">
        <v>4.8932053009176233</v>
      </c>
      <c r="BF2884" s="17">
        <v>-0.999999999999999</v>
      </c>
      <c r="CU2884" t="e">
        <v>#N/A</v>
      </c>
      <c r="CV2884" t="e">
        <v>#N/A</v>
      </c>
    </row>
    <row r="2885" spans="1:100" x14ac:dyDescent="0.25">
      <c r="A2885">
        <v>6367</v>
      </c>
      <c r="B2885" t="s">
        <v>2535</v>
      </c>
      <c r="C2885" s="48">
        <v>2</v>
      </c>
      <c r="D2885" s="22">
        <v>1436.737802734375</v>
      </c>
      <c r="E2885" s="17">
        <v>27.833576052840684</v>
      </c>
      <c r="F2885" s="17">
        <v>-93.290899572058535</v>
      </c>
      <c r="G2885" s="17">
        <v>-0.19246217932839854</v>
      </c>
      <c r="H2885" s="17">
        <v>0.78162574788443884</v>
      </c>
      <c r="I2885" s="17">
        <v>14.928437256026726</v>
      </c>
      <c r="J2885" s="17">
        <v>2.035739550342754</v>
      </c>
      <c r="K2885" s="17">
        <v>-1.0000000000000013</v>
      </c>
      <c r="L2885" s="17">
        <v>-1.0000000000000013</v>
      </c>
      <c r="M2885" s="17">
        <v>-1.0000000000000013</v>
      </c>
      <c r="N2885" s="17">
        <v>0.10982289112435406</v>
      </c>
      <c r="O2885" s="17">
        <v>-1.0000000000000013</v>
      </c>
      <c r="P2885" s="17">
        <v>-1.0000000000000013</v>
      </c>
      <c r="Q2885" s="17">
        <v>2.2976838654909915</v>
      </c>
      <c r="R2885" s="17">
        <v>-1.0000000000000013</v>
      </c>
      <c r="S2885" s="17">
        <v>-1.0603265130513517</v>
      </c>
      <c r="T2885" s="17">
        <v>-0.102645634948861</v>
      </c>
      <c r="U2885" s="17">
        <v>-0.6334305322410374</v>
      </c>
      <c r="V2885" s="17">
        <v>-0.99768578603153946</v>
      </c>
      <c r="W2885" s="17">
        <v>-2.392795109220998</v>
      </c>
      <c r="X2885" s="17">
        <v>-5.7173231607358703</v>
      </c>
      <c r="Y2885" s="17">
        <v>-0.11983699252624258</v>
      </c>
      <c r="Z2885" s="17">
        <v>12.72007181608733</v>
      </c>
      <c r="AA2885" s="17">
        <v>-0.98098533072616112</v>
      </c>
      <c r="AB2885" s="17">
        <v>-1.1270191968976331</v>
      </c>
      <c r="AC2885" s="17">
        <v>-7.72668348058966</v>
      </c>
      <c r="AD2885" s="17">
        <v>-1.2652760177478253</v>
      </c>
      <c r="AE2885" s="17">
        <v>-1.1097193981055202</v>
      </c>
      <c r="AF2885" s="17">
        <v>11.759208755549196</v>
      </c>
      <c r="AG2885" s="17">
        <v>-70.797025447888885</v>
      </c>
      <c r="AH2885" s="17">
        <v>-0.2768883205239312</v>
      </c>
      <c r="AI2885" s="17">
        <v>-0.28586268396286735</v>
      </c>
      <c r="AJ2885" s="17">
        <v>0.33333333333333298</v>
      </c>
      <c r="AK2885" s="17">
        <v>9.9832510032874522E-3</v>
      </c>
      <c r="AL2885" s="17">
        <v>0.1744532731226669</v>
      </c>
      <c r="AM2885" s="17">
        <v>0.33333333333333298</v>
      </c>
      <c r="AN2885" s="17">
        <v>-0.26785287817085329</v>
      </c>
      <c r="AO2885" s="17">
        <v>-0.25374196506795371</v>
      </c>
      <c r="AP2885" s="17">
        <v>0.33333333333333298</v>
      </c>
      <c r="AQ2885" s="17">
        <v>-0.20110523890438703</v>
      </c>
      <c r="AR2885" s="17">
        <v>2.2444243630026963</v>
      </c>
      <c r="AS2885" s="17">
        <v>-4.9349442358631865</v>
      </c>
      <c r="AT2885" s="17">
        <v>4.5623784495025355E-2</v>
      </c>
      <c r="AU2885" s="17">
        <v>-1.0000000000000013</v>
      </c>
      <c r="AV2885" s="17">
        <v>-1.0000000000000013</v>
      </c>
      <c r="AW2885" s="17">
        <v>-1.0000000000000013</v>
      </c>
      <c r="AX2885" s="17">
        <v>-1.0000000000000013</v>
      </c>
      <c r="AY2885" s="17">
        <v>-8.4674795190302091E-2</v>
      </c>
      <c r="AZ2885" s="17">
        <v>0.96696467413770582</v>
      </c>
      <c r="BA2885" s="17">
        <v>-0.36552562713149661</v>
      </c>
      <c r="BB2885" s="17">
        <v>0.53574886015008227</v>
      </c>
      <c r="BC2885" s="17">
        <v>-0.20444257369193666</v>
      </c>
      <c r="BD2885" s="17">
        <v>15.46208965040503</v>
      </c>
      <c r="BE2885" s="17">
        <v>-4.3662749330785458</v>
      </c>
      <c r="BF2885" s="17">
        <v>-1.0000000000000013</v>
      </c>
      <c r="BG2885" s="22">
        <v>-26.408749162782215</v>
      </c>
    </row>
    <row r="2886" spans="1:100" x14ac:dyDescent="0.25">
      <c r="A2886">
        <v>6369</v>
      </c>
      <c r="B2886" t="s">
        <v>2536</v>
      </c>
      <c r="C2886" s="48">
        <v>3</v>
      </c>
      <c r="D2886" s="22">
        <v>1429.3050111301879</v>
      </c>
      <c r="E2886" s="17">
        <v>34.848388535300714</v>
      </c>
      <c r="F2886" s="17">
        <v>-100.31062611728643</v>
      </c>
      <c r="G2886" s="17">
        <v>0.21942237030278494</v>
      </c>
      <c r="H2886" s="17">
        <v>11.85619389131949</v>
      </c>
      <c r="I2886" s="17">
        <v>23.423743506377388</v>
      </c>
      <c r="J2886" s="17">
        <v>-7.5821821451844125</v>
      </c>
      <c r="K2886" s="17">
        <v>-1.0000000000000007</v>
      </c>
      <c r="L2886" s="17">
        <v>-1.0000000000000007</v>
      </c>
      <c r="M2886" s="17">
        <v>-1.0000000000000007</v>
      </c>
      <c r="N2886" s="17">
        <v>0.23666255419248766</v>
      </c>
      <c r="O2886" s="17">
        <v>-1.0000000000000007</v>
      </c>
      <c r="P2886" s="17">
        <v>-1.0000000000000007</v>
      </c>
      <c r="Q2886" s="17">
        <v>5.3998276261462577</v>
      </c>
      <c r="R2886" s="17">
        <v>-1.0000000000000007</v>
      </c>
      <c r="S2886" s="17">
        <v>3.2160590056399934</v>
      </c>
      <c r="T2886" s="17">
        <v>0.27462624100359656</v>
      </c>
      <c r="U2886" s="17">
        <v>1.2124126946619747E-2</v>
      </c>
      <c r="V2886" s="17">
        <v>-0.76922920950784501</v>
      </c>
      <c r="W2886" s="17">
        <v>6.4563662651732248</v>
      </c>
      <c r="X2886" s="17">
        <v>6.3325902935220384</v>
      </c>
      <c r="Y2886" s="17">
        <v>0.46057491770760245</v>
      </c>
      <c r="Z2886" s="17">
        <v>29.114263296363347</v>
      </c>
      <c r="AA2886" s="17">
        <v>-0.47051240421839757</v>
      </c>
      <c r="AB2886" s="17">
        <v>0.78544064261626056</v>
      </c>
      <c r="AC2886" s="17">
        <v>-2.3622098126556788</v>
      </c>
      <c r="AD2886" s="17">
        <v>-0.57252259122039506</v>
      </c>
      <c r="AE2886" s="17">
        <v>-1.0710058254088892</v>
      </c>
      <c r="AF2886" s="17">
        <v>26.466488300915042</v>
      </c>
      <c r="AG2886" s="17">
        <v>-71.76275968482328</v>
      </c>
      <c r="AH2886" s="17">
        <v>-0.20073816094227573</v>
      </c>
      <c r="AI2886" s="17">
        <v>-5.3687641964940726E-2</v>
      </c>
      <c r="AJ2886" s="17">
        <v>0.33333333333333298</v>
      </c>
      <c r="AK2886" s="17">
        <v>-0.76843783740124971</v>
      </c>
      <c r="AL2886" s="17">
        <v>-0.44663696123125857</v>
      </c>
      <c r="AM2886" s="17">
        <v>0.33333333333333298</v>
      </c>
      <c r="AN2886" s="17">
        <v>-0.14628798011755212</v>
      </c>
      <c r="AO2886" s="17">
        <v>-0.10822435571133393</v>
      </c>
      <c r="AP2886" s="17">
        <v>0.33333333333333298</v>
      </c>
      <c r="AQ2886" s="17">
        <v>-3.042744794537664</v>
      </c>
      <c r="AR2886" s="17">
        <v>1.916277212067566</v>
      </c>
      <c r="AS2886" s="17">
        <v>-1.8140809832394833</v>
      </c>
      <c r="AT2886" s="17">
        <v>-7.6843783740125033</v>
      </c>
      <c r="AU2886" s="17">
        <v>-1.0000000000000007</v>
      </c>
      <c r="AV2886" s="17">
        <v>-1.0000000000000007</v>
      </c>
      <c r="AW2886" s="17">
        <v>-1.0000000000000007</v>
      </c>
      <c r="AX2886" s="17">
        <v>-1.0000000000000007</v>
      </c>
      <c r="AY2886" s="17">
        <v>7.853629843665149E-3</v>
      </c>
      <c r="AZ2886" s="17">
        <v>-0.25319410807057574</v>
      </c>
      <c r="BA2886" s="17">
        <v>-0.40491380756636841</v>
      </c>
      <c r="BB2886" s="17">
        <v>0.32834819307287233</v>
      </c>
      <c r="BC2886" s="17">
        <v>0.3670080928248034</v>
      </c>
      <c r="BD2886" s="17">
        <v>6.9427342864689301</v>
      </c>
      <c r="BE2886" s="17">
        <v>7.1506332827882426</v>
      </c>
      <c r="BF2886" s="17">
        <v>-1.0000000000000007</v>
      </c>
      <c r="CU2886" t="e">
        <v>#N/A</v>
      </c>
      <c r="CV2886" t="e">
        <v>#N/A</v>
      </c>
    </row>
    <row r="2887" spans="1:100" x14ac:dyDescent="0.25">
      <c r="A2887">
        <v>6371</v>
      </c>
      <c r="B2887" t="s">
        <v>3149</v>
      </c>
      <c r="C2887" s="48">
        <v>2</v>
      </c>
      <c r="D2887" s="22">
        <v>1478.1572265625</v>
      </c>
      <c r="E2887" s="17">
        <v>44.585653465519655</v>
      </c>
      <c r="F2887" s="17">
        <v>-66.265717549278946</v>
      </c>
      <c r="G2887" s="17">
        <v>-4.6214281535223445E-3</v>
      </c>
      <c r="H2887" s="17">
        <v>2.4950611034622669</v>
      </c>
      <c r="I2887" s="17">
        <v>28.083331123759265</v>
      </c>
      <c r="J2887" s="17">
        <v>5.2847782305461175</v>
      </c>
      <c r="K2887" s="17">
        <v>-1.0000000000000011</v>
      </c>
      <c r="L2887" s="17">
        <v>-1.0000000000000011</v>
      </c>
      <c r="M2887" s="17">
        <v>-1.0000000000000011</v>
      </c>
      <c r="N2887" s="17">
        <v>0.1566327443995697</v>
      </c>
      <c r="O2887" s="17">
        <v>-1.0000000000000011</v>
      </c>
      <c r="P2887" s="17">
        <v>-1.0000000000000011</v>
      </c>
      <c r="Q2887" s="17">
        <v>2.8005322290210928</v>
      </c>
      <c r="R2887" s="17">
        <v>-1.0000000000000011</v>
      </c>
      <c r="S2887" s="17">
        <v>-0.40450978265943682</v>
      </c>
      <c r="T2887" s="17">
        <v>-2.9034395873197422E-2</v>
      </c>
      <c r="U2887" s="17">
        <v>-0.41285129804603443</v>
      </c>
      <c r="V2887" s="17">
        <v>-0.7086556690893685</v>
      </c>
      <c r="W2887" s="17">
        <v>-0.92819673123724744</v>
      </c>
      <c r="X2887" s="17">
        <v>-3.9128037485216995</v>
      </c>
      <c r="Y2887" s="17">
        <v>-5.3609619738968078E-2</v>
      </c>
      <c r="Z2887" s="17">
        <v>18.800753989005401</v>
      </c>
      <c r="AA2887" s="17">
        <v>-0.53315010352517778</v>
      </c>
      <c r="AB2887" s="17">
        <v>-0.48150430052487381</v>
      </c>
      <c r="AC2887" s="17">
        <v>-0.31550411836455083</v>
      </c>
      <c r="AD2887" s="17">
        <v>-0.69960370838332353</v>
      </c>
      <c r="AE2887" s="17">
        <v>-0.63599863000122081</v>
      </c>
      <c r="AF2887" s="17">
        <v>23.762052266484556</v>
      </c>
      <c r="AG2887" s="17">
        <v>-50.289559972908727</v>
      </c>
      <c r="AH2887" s="17">
        <v>-0.1350075827305367</v>
      </c>
      <c r="AI2887" s="17">
        <v>-0.118000009992623</v>
      </c>
      <c r="AJ2887" s="17">
        <v>0.33333333333333298</v>
      </c>
      <c r="AK2887" s="17">
        <v>0.19937275520372194</v>
      </c>
      <c r="AL2887" s="17">
        <v>0.33986772240320146</v>
      </c>
      <c r="AM2887" s="17">
        <v>0.33333333333333298</v>
      </c>
      <c r="AN2887" s="17">
        <v>-9.7119265380069653E-2</v>
      </c>
      <c r="AO2887" s="17">
        <v>-6.717600084525821E-2</v>
      </c>
      <c r="AP2887" s="17">
        <v>0.33333333333333298</v>
      </c>
      <c r="AQ2887" s="17">
        <v>1.9274102977534726</v>
      </c>
      <c r="AR2887" s="17">
        <v>2.2444243630026963</v>
      </c>
      <c r="AS2887" s="17">
        <v>-2.2254706102528656</v>
      </c>
      <c r="AT2887" s="17">
        <v>1.9412793850800574</v>
      </c>
      <c r="AU2887" s="17">
        <v>-1.0000000000000011</v>
      </c>
      <c r="AV2887" s="17">
        <v>-1.0000000000000011</v>
      </c>
      <c r="AW2887" s="17">
        <v>-1.0000000000000011</v>
      </c>
      <c r="AX2887" s="17">
        <v>-1.0000000000000011</v>
      </c>
      <c r="AY2887" s="17">
        <v>-5.6141284341488344E-2</v>
      </c>
      <c r="AZ2887" s="17">
        <v>0.77018169011448834</v>
      </c>
      <c r="BA2887" s="17">
        <v>-0.1763508369090494</v>
      </c>
      <c r="BB2887" s="17">
        <v>0.4261594299710138</v>
      </c>
      <c r="BC2887" s="17">
        <v>-9.9546185966101292E-2</v>
      </c>
      <c r="BD2887" s="17">
        <v>12.539946306184163</v>
      </c>
      <c r="BE2887" s="17">
        <v>-1.5432813268022842</v>
      </c>
      <c r="BF2887" s="17">
        <v>-1.0000000000000011</v>
      </c>
      <c r="BG2887" s="22">
        <v>40.435540937136921</v>
      </c>
    </row>
    <row r="2888" spans="1:100" x14ac:dyDescent="0.25">
      <c r="A2888">
        <v>6372</v>
      </c>
      <c r="B2888" t="s">
        <v>2538</v>
      </c>
      <c r="C2888" s="48">
        <v>2</v>
      </c>
      <c r="D2888" s="22">
        <v>1493.6565527343751</v>
      </c>
      <c r="E2888" s="17">
        <v>80.754381802288819</v>
      </c>
      <c r="F2888" s="17">
        <v>-7.9167472840241562</v>
      </c>
      <c r="G2888" s="17">
        <v>0.40093789039861571</v>
      </c>
      <c r="H2888" s="17">
        <v>6.1944696228859693</v>
      </c>
      <c r="I2888" s="17">
        <v>56.485526915962211</v>
      </c>
      <c r="J2888" s="17">
        <v>12.299645371202306</v>
      </c>
      <c r="K2888" s="17">
        <v>-1.0000000000000002</v>
      </c>
      <c r="L2888" s="17">
        <v>-1.0000000000000002</v>
      </c>
      <c r="M2888" s="17">
        <v>-1.0000000000000002</v>
      </c>
      <c r="N2888" s="17">
        <v>0.2576979928990718</v>
      </c>
      <c r="O2888" s="17">
        <v>-1.0000000000000002</v>
      </c>
      <c r="P2888" s="17">
        <v>-1.0000000000000002</v>
      </c>
      <c r="Q2888" s="17">
        <v>3.8862116589253426</v>
      </c>
      <c r="R2888" s="17">
        <v>-1.0000000000000002</v>
      </c>
      <c r="S2888" s="17">
        <v>1.0114374205394097</v>
      </c>
      <c r="T2888" s="17">
        <v>0.12989663357903994</v>
      </c>
      <c r="U2888" s="17">
        <v>6.3392346356740889E-2</v>
      </c>
      <c r="V2888" s="17">
        <v>-8.4622510496518172E-2</v>
      </c>
      <c r="W2888" s="17">
        <v>2.2339580004304893</v>
      </c>
      <c r="X2888" s="17">
        <v>-1.673935059797782E-2</v>
      </c>
      <c r="Y2888" s="17">
        <v>8.9379204619491448E-2</v>
      </c>
      <c r="Z2888" s="17">
        <v>31.929307313863628</v>
      </c>
      <c r="AA2888" s="17">
        <v>0.4337527034071923</v>
      </c>
      <c r="AB2888" s="17">
        <v>0.91220063224801762</v>
      </c>
      <c r="AC2888" s="17">
        <v>15.685671521172043</v>
      </c>
      <c r="AD2888" s="17">
        <v>0.52171634530461009</v>
      </c>
      <c r="AE2888" s="17">
        <v>0.38679259445205716</v>
      </c>
      <c r="AF2888" s="17">
        <v>49.676903035213698</v>
      </c>
      <c r="AG2888" s="17">
        <v>-6.0127261589218515</v>
      </c>
      <c r="AH2888" s="17">
        <v>0.17132134203826399</v>
      </c>
      <c r="AI2888" s="17">
        <v>0.24442545540775992</v>
      </c>
      <c r="AJ2888" s="17">
        <v>0.33333333333333298</v>
      </c>
      <c r="AK2888" s="17">
        <v>0.60827592336102998</v>
      </c>
      <c r="AL2888" s="17">
        <v>0.6970073255473328</v>
      </c>
      <c r="AM2888" s="17">
        <v>0.33333333333333298</v>
      </c>
      <c r="AN2888" s="17">
        <v>0.27150472714704332</v>
      </c>
      <c r="AO2888" s="17">
        <v>0.33563097709712436</v>
      </c>
      <c r="AP2888" s="17">
        <v>0.33333333333333298</v>
      </c>
      <c r="AQ2888" s="17">
        <v>6.523001537542223</v>
      </c>
      <c r="AR2888" s="17">
        <v>2.2444243630026963</v>
      </c>
      <c r="AS2888" s="17">
        <v>3.6244435876226611</v>
      </c>
      <c r="AT2888" s="17">
        <v>6.0341122170094312</v>
      </c>
      <c r="AU2888" s="17">
        <v>-1.0000000000000002</v>
      </c>
      <c r="AV2888" s="17">
        <v>-1.0000000000000002</v>
      </c>
      <c r="AW2888" s="17">
        <v>-1.0000000000000002</v>
      </c>
      <c r="AX2888" s="17">
        <v>-1.0000000000000002</v>
      </c>
      <c r="AY2888" s="17">
        <v>5.4642572854805577E-3</v>
      </c>
      <c r="AZ2888" s="17">
        <v>0.34531556067267533</v>
      </c>
      <c r="BA2888" s="17">
        <v>0.23208875103975002</v>
      </c>
      <c r="BB2888" s="17">
        <v>0.18954935283944052</v>
      </c>
      <c r="BC2888" s="17">
        <v>0.12693133426626374</v>
      </c>
      <c r="BD2888" s="17">
        <v>6.2308655769947228</v>
      </c>
      <c r="BE2888" s="17">
        <v>4.5517292397417775</v>
      </c>
      <c r="BF2888" s="17">
        <v>-1.0000000000000002</v>
      </c>
      <c r="BG2888" s="22">
        <v>79.332163433395181</v>
      </c>
    </row>
    <row r="2889" spans="1:100" x14ac:dyDescent="0.25">
      <c r="A2889">
        <v>6376</v>
      </c>
      <c r="B2889" t="s">
        <v>2539</v>
      </c>
      <c r="C2889" s="48">
        <v>2</v>
      </c>
      <c r="D2889" s="22">
        <v>1462.9921093749999</v>
      </c>
      <c r="E2889" s="17">
        <v>27.504769070206081</v>
      </c>
      <c r="F2889" s="17">
        <v>-93.821345339300237</v>
      </c>
      <c r="G2889" s="17">
        <v>-0.19614908627660071</v>
      </c>
      <c r="H2889" s="17">
        <v>0.74799472438041725</v>
      </c>
      <c r="I2889" s="17">
        <v>14.670235192308127</v>
      </c>
      <c r="J2889" s="17">
        <v>1.9719679607909892</v>
      </c>
      <c r="K2889" s="17">
        <v>-1.0000000000000013</v>
      </c>
      <c r="L2889" s="17">
        <v>-1.0000000000000013</v>
      </c>
      <c r="M2889" s="17">
        <v>-1.0000000000000013</v>
      </c>
      <c r="N2889" s="17">
        <v>0.10890411512816969</v>
      </c>
      <c r="O2889" s="17">
        <v>-1.0000000000000013</v>
      </c>
      <c r="P2889" s="17">
        <v>-1.0000000000000013</v>
      </c>
      <c r="Q2889" s="17">
        <v>2.2878140416439541</v>
      </c>
      <c r="R2889" s="17">
        <v>-1.0000000000000013</v>
      </c>
      <c r="S2889" s="17">
        <v>-1.0731987745010423</v>
      </c>
      <c r="T2889" s="17">
        <v>-0.10409046407734532</v>
      </c>
      <c r="U2889" s="17">
        <v>-0.63776002467596471</v>
      </c>
      <c r="V2889" s="17">
        <v>-1.0033588209812438</v>
      </c>
      <c r="W2889" s="17">
        <v>-2.4215420020136422</v>
      </c>
      <c r="X2889" s="17">
        <v>-5.7527419669184772</v>
      </c>
      <c r="Y2889" s="17">
        <v>-0.12113689235821917</v>
      </c>
      <c r="Z2889" s="17">
        <v>12.600721200137812</v>
      </c>
      <c r="AA2889" s="17">
        <v>-0.98977536590484183</v>
      </c>
      <c r="AB2889" s="17">
        <v>-1.1396892556666645</v>
      </c>
      <c r="AC2889" s="17">
        <v>-7.8721488735571441</v>
      </c>
      <c r="AD2889" s="17">
        <v>-1.2763789395300105</v>
      </c>
      <c r="AE2889" s="17">
        <v>-1.1190175103655451</v>
      </c>
      <c r="AF2889" s="17">
        <v>11.523618944169804</v>
      </c>
      <c r="AG2889" s="17">
        <v>-71.199542561331057</v>
      </c>
      <c r="AH2889" s="17">
        <v>-0.27967313199170218</v>
      </c>
      <c r="AI2889" s="17">
        <v>-0.28915746454234076</v>
      </c>
      <c r="AJ2889" s="17">
        <v>0.33333333333333298</v>
      </c>
      <c r="AK2889" s="17">
        <v>6.2659453888999073E-3</v>
      </c>
      <c r="AL2889" s="17">
        <v>0.17120654588924744</v>
      </c>
      <c r="AM2889" s="17">
        <v>0.33333333333333298</v>
      </c>
      <c r="AN2889" s="17">
        <v>-0.27120400905886805</v>
      </c>
      <c r="AO2889" s="17">
        <v>-0.25740385071038446</v>
      </c>
      <c r="AP2889" s="17">
        <v>0.33333333333333298</v>
      </c>
      <c r="AQ2889" s="17">
        <v>-0.24288338700258105</v>
      </c>
      <c r="AR2889" s="17">
        <v>2.2444243630026963</v>
      </c>
      <c r="AS2889" s="17">
        <v>-4.988125332476951</v>
      </c>
      <c r="AT2889" s="17">
        <v>8.4161724008398053E-3</v>
      </c>
      <c r="AU2889" s="17">
        <v>-1.0000000000000013</v>
      </c>
      <c r="AV2889" s="17">
        <v>-1.0000000000000013</v>
      </c>
      <c r="AW2889" s="17">
        <v>-1.0000000000000013</v>
      </c>
      <c r="AX2889" s="17">
        <v>-1.0000000000000013</v>
      </c>
      <c r="AY2889" s="17">
        <v>-8.5234846184280247E-2</v>
      </c>
      <c r="AZ2889" s="17">
        <v>0.97082709774145126</v>
      </c>
      <c r="BA2889" s="17">
        <v>-0.36923871837572031</v>
      </c>
      <c r="BB2889" s="17">
        <v>0.53789986321544248</v>
      </c>
      <c r="BC2889" s="17">
        <v>-0.2065014625024251</v>
      </c>
      <c r="BD2889" s="17">
        <v>15.519444992800464</v>
      </c>
      <c r="BE2889" s="17">
        <v>-4.4216841809473459</v>
      </c>
      <c r="BF2889" s="17">
        <v>-1.0000000000000013</v>
      </c>
      <c r="BG2889" s="22">
        <v>-1.2001259110820683</v>
      </c>
    </row>
    <row r="2890" spans="1:100" x14ac:dyDescent="0.25">
      <c r="A2890">
        <v>6377</v>
      </c>
      <c r="B2890" t="s">
        <v>2540</v>
      </c>
      <c r="C2890" s="48">
        <v>2</v>
      </c>
      <c r="D2890" s="22">
        <v>1497.6470996093749</v>
      </c>
      <c r="E2890" s="17">
        <v>113.36908106037387</v>
      </c>
      <c r="F2890" s="17">
        <v>44.698708241560539</v>
      </c>
      <c r="G2890" s="17">
        <v>0.76664594302166356</v>
      </c>
      <c r="H2890" s="17">
        <v>9.5303650729658003</v>
      </c>
      <c r="I2890" s="17">
        <v>82.096852407056161</v>
      </c>
      <c r="J2890" s="17">
        <v>18.625214243783837</v>
      </c>
      <c r="K2890" s="17">
        <v>-0.99999999999999933</v>
      </c>
      <c r="L2890" s="17">
        <v>-0.99999999999999933</v>
      </c>
      <c r="M2890" s="17">
        <v>-0.99999999999999933</v>
      </c>
      <c r="N2890" s="17">
        <v>0.34883231906513612</v>
      </c>
      <c r="O2890" s="17">
        <v>-0.99999999999999933</v>
      </c>
      <c r="P2890" s="17">
        <v>-0.99999999999999933</v>
      </c>
      <c r="Q2890" s="17">
        <v>4.8652095315439219</v>
      </c>
      <c r="R2890" s="17">
        <v>-0.99999999999999933</v>
      </c>
      <c r="S2890" s="17">
        <v>2.2882501347622011</v>
      </c>
      <c r="T2890" s="17">
        <v>0.27321070534011543</v>
      </c>
      <c r="U2890" s="17">
        <v>0.49283910741359893</v>
      </c>
      <c r="V2890" s="17">
        <v>0.47809160002110768</v>
      </c>
      <c r="W2890" s="17">
        <v>5.0853915543171233</v>
      </c>
      <c r="X2890" s="17">
        <v>3.4964880829260259</v>
      </c>
      <c r="Y2890" s="17">
        <v>0.21831759195497724</v>
      </c>
      <c r="Z2890" s="17">
        <v>43.767816381617934</v>
      </c>
      <c r="AA2890" s="17">
        <v>1.3056452390327473</v>
      </c>
      <c r="AB2890" s="17">
        <v>2.168956656780062</v>
      </c>
      <c r="AC2890" s="17">
        <v>30.114531900228993</v>
      </c>
      <c r="AD2890" s="17">
        <v>1.6230264571231117</v>
      </c>
      <c r="AE2890" s="17">
        <v>1.3090818128827872</v>
      </c>
      <c r="AF2890" s="17">
        <v>73.045296202662144</v>
      </c>
      <c r="AG2890" s="17">
        <v>33.913355994078387</v>
      </c>
      <c r="AH2890" s="17">
        <v>0.44754962582977109</v>
      </c>
      <c r="AI2890" s="17">
        <v>0.57123809442134599</v>
      </c>
      <c r="AJ2890" s="17">
        <v>0.33333333333333298</v>
      </c>
      <c r="AK2890" s="17">
        <v>0.97699925062192061</v>
      </c>
      <c r="AL2890" s="17">
        <v>1.0190535042584687</v>
      </c>
      <c r="AM2890" s="17">
        <v>0.33333333333333298</v>
      </c>
      <c r="AN2890" s="17">
        <v>0.60390681061659779</v>
      </c>
      <c r="AO2890" s="17">
        <v>0.69885714093472295</v>
      </c>
      <c r="AP2890" s="17">
        <v>0.33333333333333298</v>
      </c>
      <c r="AQ2890" s="17">
        <v>10.667018568033956</v>
      </c>
      <c r="AR2890" s="17">
        <v>2.2444243630026963</v>
      </c>
      <c r="AS2890" s="17">
        <v>8.8995306869761563</v>
      </c>
      <c r="AT2890" s="17">
        <v>9.7247731294996989</v>
      </c>
      <c r="AU2890" s="17">
        <v>-0.99999999999999933</v>
      </c>
      <c r="AV2890" s="17">
        <v>-0.99999999999999933</v>
      </c>
      <c r="AW2890" s="17">
        <v>-0.99999999999999933</v>
      </c>
      <c r="AX2890" s="17">
        <v>-0.99999999999999933</v>
      </c>
      <c r="AY2890" s="17">
        <v>6.1016285382427198E-2</v>
      </c>
      <c r="AZ2890" s="17">
        <v>-3.7802167649678975E-2</v>
      </c>
      <c r="BA2890" s="17">
        <v>0.60039405063481477</v>
      </c>
      <c r="BB2890" s="17">
        <v>-2.3810830444457143E-2</v>
      </c>
      <c r="BC2890" s="17">
        <v>0.33115461085811282</v>
      </c>
      <c r="BD2890" s="17">
        <v>0.54173079012667369</v>
      </c>
      <c r="BE2890" s="17">
        <v>10.047828929832296</v>
      </c>
      <c r="BF2890" s="17">
        <v>-0.99999999999999933</v>
      </c>
      <c r="BG2890" s="22">
        <v>105.80959456845926</v>
      </c>
    </row>
    <row r="2891" spans="1:100" x14ac:dyDescent="0.25">
      <c r="A2891">
        <v>6378</v>
      </c>
      <c r="B2891" t="s">
        <v>2541</v>
      </c>
      <c r="C2891" s="48">
        <v>2</v>
      </c>
      <c r="D2891" s="22">
        <v>1516.7238085937499</v>
      </c>
      <c r="E2891" s="17">
        <v>128.28523012685224</v>
      </c>
      <c r="F2891" s="17">
        <v>68.762090571407725</v>
      </c>
      <c r="G2891" s="17">
        <v>0.93390046174559838</v>
      </c>
      <c r="H2891" s="17">
        <v>11.056018074081324</v>
      </c>
      <c r="I2891" s="17">
        <v>93.810047914157224</v>
      </c>
      <c r="J2891" s="17">
        <v>21.518177551127899</v>
      </c>
      <c r="K2891" s="17">
        <v>-0.99999999999999889</v>
      </c>
      <c r="L2891" s="17">
        <v>-0.99999999999999889</v>
      </c>
      <c r="M2891" s="17">
        <v>-0.99999999999999889</v>
      </c>
      <c r="N2891" s="17">
        <v>0.39051208999937492</v>
      </c>
      <c r="O2891" s="17">
        <v>-0.99999999999999889</v>
      </c>
      <c r="P2891" s="17">
        <v>-0.99999999999999889</v>
      </c>
      <c r="Q2891" s="17">
        <v>5.3129486962741908</v>
      </c>
      <c r="R2891" s="17">
        <v>-0.99999999999999889</v>
      </c>
      <c r="S2891" s="17">
        <v>2.8721932404341253</v>
      </c>
      <c r="T2891" s="17">
        <v>0.33875458912074702</v>
      </c>
      <c r="U2891" s="17">
        <v>0.68924416555475165</v>
      </c>
      <c r="V2891" s="17">
        <v>0.73544573006757619</v>
      </c>
      <c r="W2891" s="17">
        <v>6.3894786350032202</v>
      </c>
      <c r="X2891" s="17">
        <v>5.1032428681903559</v>
      </c>
      <c r="Y2891" s="17">
        <v>0.27728683740680099</v>
      </c>
      <c r="Z2891" s="17">
        <v>49.182091846252305</v>
      </c>
      <c r="AA2891" s="17">
        <v>1.7044003809528927</v>
      </c>
      <c r="AB2891" s="17">
        <v>2.7437269483524318</v>
      </c>
      <c r="AC2891" s="17">
        <v>36.713489951944396</v>
      </c>
      <c r="AD2891" s="17">
        <v>2.1267044357643661</v>
      </c>
      <c r="AE2891" s="17">
        <v>1.730885593922046</v>
      </c>
      <c r="AF2891" s="17">
        <v>83.732699240521725</v>
      </c>
      <c r="AG2891" s="17">
        <v>52.17332486032447</v>
      </c>
      <c r="AH2891" s="17">
        <v>0.57388107610031769</v>
      </c>
      <c r="AI2891" s="17">
        <v>0.72070401473417511</v>
      </c>
      <c r="AJ2891" s="17">
        <v>0.33333333333333298</v>
      </c>
      <c r="AK2891" s="17">
        <v>1.1456327882237709</v>
      </c>
      <c r="AL2891" s="17">
        <v>1.1663395107898404</v>
      </c>
      <c r="AM2891" s="17">
        <v>0.33333333333333298</v>
      </c>
      <c r="AN2891" s="17">
        <v>0.7559290318796299</v>
      </c>
      <c r="AO2891" s="17">
        <v>0.86497658179707038</v>
      </c>
      <c r="AP2891" s="17">
        <v>0.33333333333333298</v>
      </c>
      <c r="AQ2891" s="17">
        <v>12.562261423769215</v>
      </c>
      <c r="AR2891" s="17">
        <v>2.2444243630026963</v>
      </c>
      <c r="AS2891" s="17">
        <v>11.312062070141009</v>
      </c>
      <c r="AT2891" s="17">
        <v>11.412676117318393</v>
      </c>
      <c r="AU2891" s="17">
        <v>-0.99999999999999889</v>
      </c>
      <c r="AV2891" s="17">
        <v>-0.99999999999999889</v>
      </c>
      <c r="AW2891" s="17">
        <v>-0.99999999999999889</v>
      </c>
      <c r="AX2891" s="17">
        <v>-0.99999999999999889</v>
      </c>
      <c r="AY2891" s="17">
        <v>8.6422692643221971E-2</v>
      </c>
      <c r="AZ2891" s="17">
        <v>-0.21301890352836889</v>
      </c>
      <c r="BA2891" s="17">
        <v>0.76883640563743172</v>
      </c>
      <c r="BB2891" s="17">
        <v>-0.12138990893081869</v>
      </c>
      <c r="BC2891" s="17">
        <v>0.42455497651481933</v>
      </c>
      <c r="BD2891" s="17">
        <v>-2.0601629716002536</v>
      </c>
      <c r="BE2891" s="17">
        <v>12.561439176944816</v>
      </c>
      <c r="BF2891" s="17">
        <v>-0.99999999999999889</v>
      </c>
      <c r="BG2891" s="22">
        <v>134.03911336238207</v>
      </c>
    </row>
    <row r="2892" spans="1:100" x14ac:dyDescent="0.25">
      <c r="A2892">
        <v>6379</v>
      </c>
      <c r="B2892" t="s">
        <v>2542</v>
      </c>
      <c r="C2892" s="48">
        <v>2</v>
      </c>
      <c r="D2892" s="22">
        <v>1432.7128027343749</v>
      </c>
      <c r="E2892" s="17">
        <v>22.870851288593968</v>
      </c>
      <c r="F2892" s="17">
        <v>-101.29698364024783</v>
      </c>
      <c r="G2892" s="17">
        <v>-0.24810912535341595</v>
      </c>
      <c r="H2892" s="17">
        <v>0.27402851909977777</v>
      </c>
      <c r="I2892" s="17">
        <v>11.031361331638841</v>
      </c>
      <c r="J2892" s="17">
        <v>1.0732270021356296</v>
      </c>
      <c r="K2892" s="17">
        <v>-1.0000000000000016</v>
      </c>
      <c r="L2892" s="17">
        <v>-1.0000000000000016</v>
      </c>
      <c r="M2892" s="17">
        <v>-1.0000000000000016</v>
      </c>
      <c r="N2892" s="17">
        <v>9.5955690517708997E-2</v>
      </c>
      <c r="O2892" s="17">
        <v>-1.0000000000000016</v>
      </c>
      <c r="P2892" s="17">
        <v>-1.0000000000000016</v>
      </c>
      <c r="Q2892" s="17">
        <v>2.1487173842077194</v>
      </c>
      <c r="R2892" s="17">
        <v>-1.0000000000000016</v>
      </c>
      <c r="S2892" s="17">
        <v>-1.2546091592299062</v>
      </c>
      <c r="T2892" s="17">
        <v>-0.1244526210371171</v>
      </c>
      <c r="U2892" s="17">
        <v>-0.69877610109505905</v>
      </c>
      <c r="V2892" s="17">
        <v>-1.0833096094909755</v>
      </c>
      <c r="W2892" s="17">
        <v>-2.8266755445271503</v>
      </c>
      <c r="X2892" s="17">
        <v>-6.2519036162787298</v>
      </c>
      <c r="Y2892" s="17">
        <v>-0.13945654268147584</v>
      </c>
      <c r="Z2892" s="17">
        <v>10.918698096299334</v>
      </c>
      <c r="AA2892" s="17">
        <v>-1.1136544270765789</v>
      </c>
      <c r="AB2892" s="17">
        <v>-1.3182499728188706</v>
      </c>
      <c r="AC2892" s="17">
        <v>-9.922210784287028</v>
      </c>
      <c r="AD2892" s="17">
        <v>-1.4328537998327575</v>
      </c>
      <c r="AE2892" s="17">
        <v>-1.2500569651603286</v>
      </c>
      <c r="AF2892" s="17">
        <v>8.2034223736158651</v>
      </c>
      <c r="AG2892" s="17">
        <v>-76.872266402040069</v>
      </c>
      <c r="AH2892" s="17">
        <v>-0.318919827045263</v>
      </c>
      <c r="AI2892" s="17">
        <v>-0.33559121783857021</v>
      </c>
      <c r="AJ2892" s="17">
        <v>0.33333333333333298</v>
      </c>
      <c r="AK2892" s="17">
        <v>-4.6122505878694042E-2</v>
      </c>
      <c r="AL2892" s="17">
        <v>0.12545001438727987</v>
      </c>
      <c r="AM2892" s="17">
        <v>0.33333333333333298</v>
      </c>
      <c r="AN2892" s="17">
        <v>-0.31843191427564349</v>
      </c>
      <c r="AO2892" s="17">
        <v>-0.30901126140685303</v>
      </c>
      <c r="AP2892" s="17">
        <v>0.33333333333333298</v>
      </c>
      <c r="AQ2892" s="17">
        <v>-0.83166803446912763</v>
      </c>
      <c r="AR2892" s="17">
        <v>2.2444243630026963</v>
      </c>
      <c r="AS2892" s="17">
        <v>-5.7376131543886331</v>
      </c>
      <c r="AT2892" s="17">
        <v>-0.51595534158912493</v>
      </c>
      <c r="AU2892" s="17">
        <v>-1.0000000000000016</v>
      </c>
      <c r="AV2892" s="17">
        <v>-1.0000000000000016</v>
      </c>
      <c r="AW2892" s="17">
        <v>-1.0000000000000016</v>
      </c>
      <c r="AX2892" s="17">
        <v>-1.0000000000000016</v>
      </c>
      <c r="AY2892" s="17">
        <v>-9.31277146349756E-2</v>
      </c>
      <c r="AZ2892" s="17">
        <v>1.0252607149174153</v>
      </c>
      <c r="BA2892" s="17">
        <v>-0.42156777599940698</v>
      </c>
      <c r="BB2892" s="17">
        <v>0.56821421746974943</v>
      </c>
      <c r="BC2892" s="17">
        <v>-0.23551763908370879</v>
      </c>
      <c r="BD2892" s="17">
        <v>16.327760980700326</v>
      </c>
      <c r="BE2892" s="17">
        <v>-5.2025736161644973</v>
      </c>
      <c r="BF2892" s="17">
        <v>-1.0000000000000016</v>
      </c>
      <c r="BG2892" s="22">
        <v>-56.865187572493369</v>
      </c>
    </row>
    <row r="2893" spans="1:100" x14ac:dyDescent="0.25">
      <c r="A2893">
        <v>6381</v>
      </c>
      <c r="B2893" t="s">
        <v>2543</v>
      </c>
      <c r="C2893" s="48">
        <v>2</v>
      </c>
      <c r="D2893" s="22">
        <v>1527.76876953125</v>
      </c>
      <c r="E2893" s="17">
        <v>125.56156080195728</v>
      </c>
      <c r="F2893" s="17">
        <v>64.368148407587697</v>
      </c>
      <c r="G2893" s="17">
        <v>0.90336000521971016</v>
      </c>
      <c r="H2893" s="17">
        <v>10.777435830028077</v>
      </c>
      <c r="I2893" s="17">
        <v>91.67123372310806</v>
      </c>
      <c r="J2893" s="17">
        <v>20.989926232161963</v>
      </c>
      <c r="K2893" s="17">
        <v>-0.999999999999999</v>
      </c>
      <c r="L2893" s="17">
        <v>-0.999999999999999</v>
      </c>
      <c r="M2893" s="17">
        <v>-0.999999999999999</v>
      </c>
      <c r="N2893" s="17">
        <v>0.38290141830011198</v>
      </c>
      <c r="O2893" s="17">
        <v>-0.999999999999999</v>
      </c>
      <c r="P2893" s="17">
        <v>-0.999999999999999</v>
      </c>
      <c r="Q2893" s="17">
        <v>5.2311921099666341</v>
      </c>
      <c r="R2893" s="17">
        <v>-0.999999999999999</v>
      </c>
      <c r="S2893" s="17">
        <v>2.7655659925222071</v>
      </c>
      <c r="T2893" s="17">
        <v>0.32678636160490782</v>
      </c>
      <c r="U2893" s="17">
        <v>0.65338085862954376</v>
      </c>
      <c r="V2893" s="17">
        <v>0.68845320226977746</v>
      </c>
      <c r="W2893" s="17">
        <v>6.15135403844506</v>
      </c>
      <c r="X2893" s="17">
        <v>4.8098515443474223</v>
      </c>
      <c r="Y2893" s="17">
        <v>0.26651913025708601</v>
      </c>
      <c r="Z2893" s="17">
        <v>48.193452222591205</v>
      </c>
      <c r="AA2893" s="17">
        <v>1.6315882131908519</v>
      </c>
      <c r="AB2893" s="17">
        <v>2.6387746443066935</v>
      </c>
      <c r="AC2893" s="17">
        <v>35.508528836201862</v>
      </c>
      <c r="AD2893" s="17">
        <v>2.0347334951458325</v>
      </c>
      <c r="AE2893" s="17">
        <v>1.6538647747802475</v>
      </c>
      <c r="AF2893" s="17">
        <v>81.781193413697764</v>
      </c>
      <c r="AG2893" s="17">
        <v>48.839078410193402</v>
      </c>
      <c r="AH2893" s="17">
        <v>0.55081311838966063</v>
      </c>
      <c r="AI2893" s="17">
        <v>0.69341173302936643</v>
      </c>
      <c r="AJ2893" s="17">
        <v>0.33333333333333298</v>
      </c>
      <c r="AK2893" s="17">
        <v>1.1148405246530826</v>
      </c>
      <c r="AL2893" s="17">
        <v>1.13944527849249</v>
      </c>
      <c r="AM2893" s="17">
        <v>0.33333333333333298</v>
      </c>
      <c r="AN2893" s="17">
        <v>0.72816997296226882</v>
      </c>
      <c r="AO2893" s="17">
        <v>0.83464338900521939</v>
      </c>
      <c r="AP2893" s="17">
        <v>0.33333333333333298</v>
      </c>
      <c r="AQ2893" s="17">
        <v>12.216192555297443</v>
      </c>
      <c r="AR2893" s="17">
        <v>2.2444243630026963</v>
      </c>
      <c r="AS2893" s="17">
        <v>10.871536992630244</v>
      </c>
      <c r="AT2893" s="17">
        <v>11.104467237745583</v>
      </c>
      <c r="AU2893" s="17">
        <v>-0.999999999999999</v>
      </c>
      <c r="AV2893" s="17">
        <v>-0.999999999999999</v>
      </c>
      <c r="AW2893" s="17">
        <v>-0.999999999999999</v>
      </c>
      <c r="AX2893" s="17">
        <v>-0.999999999999999</v>
      </c>
      <c r="AY2893" s="17">
        <v>8.1783515882275809E-2</v>
      </c>
      <c r="AZ2893" s="17">
        <v>-0.18102455655623306</v>
      </c>
      <c r="BA2893" s="17">
        <v>0.73807905175949751</v>
      </c>
      <c r="BB2893" s="17">
        <v>-0.10357209673007434</v>
      </c>
      <c r="BC2893" s="17">
        <v>0.40750019181540609</v>
      </c>
      <c r="BD2893" s="17">
        <v>-1.5850605712509998</v>
      </c>
      <c r="BE2893" s="17">
        <v>12.102457230982111</v>
      </c>
      <c r="BF2893" s="17">
        <v>-0.999999999999999</v>
      </c>
      <c r="BG2893" s="22">
        <v>152.70476554570519</v>
      </c>
    </row>
    <row r="2894" spans="1:100" x14ac:dyDescent="0.25">
      <c r="A2894">
        <v>6382</v>
      </c>
      <c r="B2894" t="s">
        <v>2544</v>
      </c>
      <c r="C2894" s="48">
        <v>2</v>
      </c>
      <c r="D2894" s="22">
        <v>1433.099169921875</v>
      </c>
      <c r="E2894" s="17">
        <v>-24.109367849833561</v>
      </c>
      <c r="F2894" s="17">
        <v>-177.08752247366621</v>
      </c>
      <c r="G2894" s="17">
        <v>-0.77489750126214862</v>
      </c>
      <c r="H2894" s="17">
        <v>-4.5312004982667791</v>
      </c>
      <c r="I2894" s="17">
        <v>-25.860767413007274</v>
      </c>
      <c r="J2894" s="17">
        <v>-8.0385115258665056</v>
      </c>
      <c r="K2894" s="17">
        <v>-1.0000000000000027</v>
      </c>
      <c r="L2894" s="17">
        <v>-1.0000000000000027</v>
      </c>
      <c r="M2894" s="17">
        <v>-1.0000000000000027</v>
      </c>
      <c r="N2894" s="17">
        <v>-3.5319799114569672E-2</v>
      </c>
      <c r="O2894" s="17">
        <v>-1.0000000000000027</v>
      </c>
      <c r="P2894" s="17">
        <v>-1.0000000000000027</v>
      </c>
      <c r="Q2894" s="17">
        <v>0.73850862441749676</v>
      </c>
      <c r="R2894" s="17">
        <v>-1.0000000000000027</v>
      </c>
      <c r="S2894" s="17">
        <v>-3.0938087372559755</v>
      </c>
      <c r="T2894" s="17">
        <v>-0.33089102611566734</v>
      </c>
      <c r="U2894" s="17">
        <v>-1.3173776335846674</v>
      </c>
      <c r="V2894" s="17">
        <v>-1.8938776302232194</v>
      </c>
      <c r="W2894" s="17">
        <v>-6.9340558444405644</v>
      </c>
      <c r="X2894" s="17">
        <v>-11.312572531359319</v>
      </c>
      <c r="Y2894" s="17">
        <v>-0.32518732757825608</v>
      </c>
      <c r="Z2894" s="17">
        <v>-6.1342186230686906</v>
      </c>
      <c r="AA2894" s="17">
        <v>-2.3695820707660591</v>
      </c>
      <c r="AB2894" s="17">
        <v>-3.1285586612063008</v>
      </c>
      <c r="AC2894" s="17">
        <v>-30.706428880605312</v>
      </c>
      <c r="AD2894" s="17">
        <v>-3.0192486331309136</v>
      </c>
      <c r="AE2894" s="17">
        <v>-2.5785790909666417</v>
      </c>
      <c r="AF2894" s="17">
        <v>-25.457848675741026</v>
      </c>
      <c r="AG2894" s="17">
        <v>-134.38425122961206</v>
      </c>
      <c r="AH2894" s="17">
        <v>-0.71681603948817674</v>
      </c>
      <c r="AI2894" s="17">
        <v>-0.80635224729248889</v>
      </c>
      <c r="AJ2894" s="17">
        <v>0.33333333333333298</v>
      </c>
      <c r="AK2894" s="17">
        <v>-0.57725426886352493</v>
      </c>
      <c r="AL2894" s="17">
        <v>-0.33844511243323649</v>
      </c>
      <c r="AM2894" s="17">
        <v>0.33333333333333298</v>
      </c>
      <c r="AN2894" s="17">
        <v>-0.79724432336441708</v>
      </c>
      <c r="AO2894" s="17">
        <v>-0.83222457203305944</v>
      </c>
      <c r="AP2894" s="17">
        <v>0.33333333333333298</v>
      </c>
      <c r="AQ2894" s="17">
        <v>-6.8009650886989084</v>
      </c>
      <c r="AR2894" s="17">
        <v>2.2444243630026963</v>
      </c>
      <c r="AS2894" s="17">
        <v>-13.336173114756333</v>
      </c>
      <c r="AT2894" s="17">
        <v>-5.8322103547773736</v>
      </c>
      <c r="AU2894" s="17">
        <v>-1.0000000000000027</v>
      </c>
      <c r="AV2894" s="17">
        <v>-1.0000000000000027</v>
      </c>
      <c r="AW2894" s="17">
        <v>-1.0000000000000027</v>
      </c>
      <c r="AX2894" s="17">
        <v>-1.0000000000000027</v>
      </c>
      <c r="AY2894" s="17">
        <v>-0.17314827324649384</v>
      </c>
      <c r="AZ2894" s="17">
        <v>1.5771270586777022</v>
      </c>
      <c r="BA2894" s="17">
        <v>-0.95209738621897633</v>
      </c>
      <c r="BB2894" s="17">
        <v>0.87555135054503708</v>
      </c>
      <c r="BC2894" s="17">
        <v>-0.52969340969346967</v>
      </c>
      <c r="BD2894" s="17">
        <v>24.522740700737302</v>
      </c>
      <c r="BE2894" s="17">
        <v>-13.119493708048754</v>
      </c>
      <c r="BF2894" s="17">
        <v>-1.0000000000000027</v>
      </c>
      <c r="BG2894" s="22">
        <v>-63.304544788935345</v>
      </c>
    </row>
    <row r="2895" spans="1:100" x14ac:dyDescent="0.25">
      <c r="A2895">
        <v>6383</v>
      </c>
      <c r="B2895" t="s">
        <v>2545</v>
      </c>
      <c r="C2895" s="48">
        <v>2</v>
      </c>
      <c r="D2895" s="22">
        <v>1456.7659375000001</v>
      </c>
      <c r="E2895" s="17">
        <v>32.097435367307135</v>
      </c>
      <c r="F2895" s="17">
        <v>-86.412255732592627</v>
      </c>
      <c r="G2895" s="17">
        <v>-0.14465159937446498</v>
      </c>
      <c r="H2895" s="17">
        <v>1.2177416468646545</v>
      </c>
      <c r="I2895" s="17">
        <v>18.276715524266841</v>
      </c>
      <c r="J2895" s="17">
        <v>2.8627082598570617</v>
      </c>
      <c r="K2895" s="17">
        <v>-1.0000000000000013</v>
      </c>
      <c r="L2895" s="17">
        <v>-1.0000000000000013</v>
      </c>
      <c r="M2895" s="17">
        <v>-1.0000000000000013</v>
      </c>
      <c r="N2895" s="17">
        <v>0.12173727188917038</v>
      </c>
      <c r="O2895" s="17">
        <v>-1.0000000000000013</v>
      </c>
      <c r="P2895" s="17">
        <v>-1.0000000000000013</v>
      </c>
      <c r="Q2895" s="17">
        <v>2.4256724501771676</v>
      </c>
      <c r="R2895" s="17">
        <v>-1.0000000000000013</v>
      </c>
      <c r="S2895" s="17">
        <v>-0.89340331865707978</v>
      </c>
      <c r="T2895" s="17">
        <v>-8.3909572569837415E-2</v>
      </c>
      <c r="U2895" s="17">
        <v>-0.57728711795688414</v>
      </c>
      <c r="V2895" s="17">
        <v>-0.92411976040223665</v>
      </c>
      <c r="W2895" s="17">
        <v>-2.020014988757131</v>
      </c>
      <c r="X2895" s="17">
        <v>-5.2580238920922406</v>
      </c>
      <c r="Y2895" s="17">
        <v>-0.10298032493957435</v>
      </c>
      <c r="Z2895" s="17">
        <v>14.26777080783647</v>
      </c>
      <c r="AA2895" s="17">
        <v>-0.86699908544998494</v>
      </c>
      <c r="AB2895" s="17">
        <v>-0.96271809944433029</v>
      </c>
      <c r="AC2895" s="17">
        <v>-5.8403367680984601</v>
      </c>
      <c r="AD2895" s="17">
        <v>-1.1212970301988499</v>
      </c>
      <c r="AE2895" s="17">
        <v>-0.98914457865005612</v>
      </c>
      <c r="AF2895" s="17">
        <v>14.814258875210783</v>
      </c>
      <c r="AG2895" s="17">
        <v>-65.577317734777864</v>
      </c>
      <c r="AH2895" s="17">
        <v>-0.24077581396842379</v>
      </c>
      <c r="AI2895" s="17">
        <v>-0.243137068009257</v>
      </c>
      <c r="AJ2895" s="17">
        <v>0.33333333333333298</v>
      </c>
      <c r="AK2895" s="17">
        <v>5.8188030724280249E-2</v>
      </c>
      <c r="AL2895" s="17">
        <v>0.21655574930740151</v>
      </c>
      <c r="AM2895" s="17">
        <v>0.33333333333333298</v>
      </c>
      <c r="AN2895" s="17">
        <v>-0.22439653020534595</v>
      </c>
      <c r="AO2895" s="17">
        <v>-0.20625585306423994</v>
      </c>
      <c r="AP2895" s="17">
        <v>0.33333333333333298</v>
      </c>
      <c r="AQ2895" s="17">
        <v>0.34065985526215314</v>
      </c>
      <c r="AR2895" s="17">
        <v>2.2444243630026963</v>
      </c>
      <c r="AS2895" s="17">
        <v>-4.2453095075090825</v>
      </c>
      <c r="AT2895" s="17">
        <v>0.52811969174635198</v>
      </c>
      <c r="AU2895" s="17">
        <v>-1.0000000000000013</v>
      </c>
      <c r="AV2895" s="17">
        <v>-1.0000000000000013</v>
      </c>
      <c r="AW2895" s="17">
        <v>-1.0000000000000013</v>
      </c>
      <c r="AX2895" s="17">
        <v>-1.0000000000000013</v>
      </c>
      <c r="AY2895" s="17">
        <v>-7.7412240641989011E-2</v>
      </c>
      <c r="AZ2895" s="17">
        <v>0.91687805271839129</v>
      </c>
      <c r="BA2895" s="17">
        <v>-0.31737549795756348</v>
      </c>
      <c r="BB2895" s="17">
        <v>0.50785536962201006</v>
      </c>
      <c r="BC2895" s="17">
        <v>-0.17774359010676219</v>
      </c>
      <c r="BD2895" s="17">
        <v>14.718324694601272</v>
      </c>
      <c r="BE2895" s="17">
        <v>-3.647746282196711</v>
      </c>
      <c r="BF2895" s="17">
        <v>-1.0000000000000013</v>
      </c>
      <c r="BG2895" s="22">
        <v>-13.541465436022236</v>
      </c>
    </row>
    <row r="2896" spans="1:100" x14ac:dyDescent="0.25">
      <c r="A2896">
        <v>6386</v>
      </c>
      <c r="B2896" t="s">
        <v>3150</v>
      </c>
      <c r="C2896" s="48">
        <v>2</v>
      </c>
      <c r="D2896" s="22">
        <v>1448.283701171875</v>
      </c>
      <c r="E2896" s="17">
        <v>2.5628056332119087</v>
      </c>
      <c r="F2896" s="17">
        <v>-134.05880874668102</v>
      </c>
      <c r="G2896" s="17">
        <v>-0.47582288626962749</v>
      </c>
      <c r="H2896" s="17">
        <v>-1.8031182473236065</v>
      </c>
      <c r="I2896" s="17">
        <v>-4.9159256033787031</v>
      </c>
      <c r="J2896" s="17">
        <v>-2.8654860439092342</v>
      </c>
      <c r="K2896" s="17">
        <v>-1.000000000000002</v>
      </c>
      <c r="L2896" s="17">
        <v>-1.000000000000002</v>
      </c>
      <c r="M2896" s="17">
        <v>-1.000000000000002</v>
      </c>
      <c r="N2896" s="17">
        <v>3.9209496358211471E-2</v>
      </c>
      <c r="O2896" s="17">
        <v>-1.000000000000002</v>
      </c>
      <c r="P2896" s="17">
        <v>-1.000000000000002</v>
      </c>
      <c r="Q2896" s="17">
        <v>1.5391292553602196</v>
      </c>
      <c r="R2896" s="17">
        <v>-1.000000000000002</v>
      </c>
      <c r="S2896" s="17">
        <v>-2.0496362937321786</v>
      </c>
      <c r="T2896" s="17">
        <v>-0.21368933879287375</v>
      </c>
      <c r="U2896" s="17">
        <v>-0.96617775214467461</v>
      </c>
      <c r="V2896" s="17">
        <v>-1.4336922316605418</v>
      </c>
      <c r="W2896" s="17">
        <v>-4.6021646372638605</v>
      </c>
      <c r="X2896" s="17">
        <v>-8.4394688779777045</v>
      </c>
      <c r="Y2896" s="17">
        <v>-0.21974201874918078</v>
      </c>
      <c r="Z2896" s="17">
        <v>3.5472677870037366</v>
      </c>
      <c r="AA2896" s="17">
        <v>-1.6565517654808644</v>
      </c>
      <c r="AB2896" s="17">
        <v>-2.1007885000611948</v>
      </c>
      <c r="AC2896" s="17">
        <v>-18.90656330013562</v>
      </c>
      <c r="AD2896" s="17">
        <v>-2.118601531386644</v>
      </c>
      <c r="AE2896" s="17">
        <v>-1.8243345756066316</v>
      </c>
      <c r="AF2896" s="17">
        <v>-6.3472681473098476</v>
      </c>
      <c r="AG2896" s="17">
        <v>-101.73285741309054</v>
      </c>
      <c r="AH2896" s="17">
        <v>-0.49091762945195383</v>
      </c>
      <c r="AI2896" s="17">
        <v>-0.53908614941297484</v>
      </c>
      <c r="AJ2896" s="17">
        <v>0.33333333333333298</v>
      </c>
      <c r="AK2896" s="17">
        <v>-0.27571377406622111</v>
      </c>
      <c r="AL2896" s="17">
        <v>-7.5077007145374797E-2</v>
      </c>
      <c r="AM2896" s="17">
        <v>0.33333333333333298</v>
      </c>
      <c r="AN2896" s="17">
        <v>-0.52540719967155036</v>
      </c>
      <c r="AO2896" s="17">
        <v>-0.53517963598153662</v>
      </c>
      <c r="AP2896" s="17">
        <v>0.33333333333333298</v>
      </c>
      <c r="AQ2896" s="17">
        <v>-3.4120041702084363</v>
      </c>
      <c r="AR2896" s="17">
        <v>2.2444243630026963</v>
      </c>
      <c r="AS2896" s="17">
        <v>-9.022227518055697</v>
      </c>
      <c r="AT2896" s="17">
        <v>-2.8140022963163425</v>
      </c>
      <c r="AU2896" s="17">
        <v>-1.000000000000002</v>
      </c>
      <c r="AV2896" s="17">
        <v>-1.000000000000002</v>
      </c>
      <c r="AW2896" s="17">
        <v>-1.000000000000002</v>
      </c>
      <c r="AX2896" s="17">
        <v>-1.000000000000002</v>
      </c>
      <c r="AY2896" s="17">
        <v>-0.12771804195685624</v>
      </c>
      <c r="AZ2896" s="17">
        <v>1.2638148789950714</v>
      </c>
      <c r="BA2896" s="17">
        <v>-0.65089875281169773</v>
      </c>
      <c r="BB2896" s="17">
        <v>0.70106622719956357</v>
      </c>
      <c r="BC2896" s="17">
        <v>-0.36268041290235353</v>
      </c>
      <c r="BD2896" s="17">
        <v>19.870188524707125</v>
      </c>
      <c r="BE2896" s="17">
        <v>-8.6248048791193597</v>
      </c>
      <c r="BF2896" s="17">
        <v>-1.000000000000002</v>
      </c>
      <c r="BG2896" s="22">
        <v>-21.795767216638296</v>
      </c>
    </row>
    <row r="2897" spans="1:100" x14ac:dyDescent="0.25">
      <c r="A2897">
        <v>6388</v>
      </c>
      <c r="B2897" t="s">
        <v>2546</v>
      </c>
      <c r="C2897" s="48">
        <v>2</v>
      </c>
      <c r="D2897" s="22">
        <v>1480.9044531249999</v>
      </c>
      <c r="E2897" s="17">
        <v>71.055676279634611</v>
      </c>
      <c r="F2897" s="17">
        <v>-23.563122099405994</v>
      </c>
      <c r="G2897" s="17">
        <v>0.29218647492220268</v>
      </c>
      <c r="H2897" s="17">
        <v>5.2024669872441303</v>
      </c>
      <c r="I2897" s="17">
        <v>48.869430197811717</v>
      </c>
      <c r="J2897" s="17">
        <v>10.418596912868672</v>
      </c>
      <c r="K2897" s="17">
        <v>-1.0000000000000004</v>
      </c>
      <c r="L2897" s="17">
        <v>-1.0000000000000004</v>
      </c>
      <c r="M2897" s="17">
        <v>-1.0000000000000004</v>
      </c>
      <c r="N2897" s="17">
        <v>0.23059717600985688</v>
      </c>
      <c r="O2897" s="17">
        <v>-1.0000000000000004</v>
      </c>
      <c r="P2897" s="17">
        <v>-1.0000000000000004</v>
      </c>
      <c r="Q2897" s="17">
        <v>3.5950848881801316</v>
      </c>
      <c r="R2897" s="17">
        <v>-1.0000000000000004</v>
      </c>
      <c r="S2897" s="17">
        <v>0.63174878920064648</v>
      </c>
      <c r="T2897" s="17">
        <v>8.727900990376912E-2</v>
      </c>
      <c r="U2897" s="17">
        <v>-6.4313190345873378E-2</v>
      </c>
      <c r="V2897" s="17">
        <v>-0.25195805476034655</v>
      </c>
      <c r="W2897" s="17">
        <v>1.3860208743597602</v>
      </c>
      <c r="X2897" s="17">
        <v>-1.0614755918316829</v>
      </c>
      <c r="Y2897" s="17">
        <v>5.1036510135721219E-2</v>
      </c>
      <c r="Z2897" s="17">
        <v>28.408863591024225</v>
      </c>
      <c r="AA2897" s="17">
        <v>0.17447608449627972</v>
      </c>
      <c r="AB2897" s="17">
        <v>0.53847630324822493</v>
      </c>
      <c r="AC2897" s="17">
        <v>11.39492927833885</v>
      </c>
      <c r="AD2897" s="17">
        <v>0.19421731245667828</v>
      </c>
      <c r="AE2897" s="17">
        <v>0.11252940209528223</v>
      </c>
      <c r="AF2897" s="17">
        <v>42.727792081431012</v>
      </c>
      <c r="AG2897" s="17">
        <v>-17.885633844227446</v>
      </c>
      <c r="AH2897" s="17">
        <v>8.9178724063399356E-2</v>
      </c>
      <c r="AI2897" s="17">
        <v>0.14724045542378753</v>
      </c>
      <c r="AJ2897" s="17">
        <v>0.33333333333333298</v>
      </c>
      <c r="AK2897" s="17">
        <v>0.49862784897168477</v>
      </c>
      <c r="AL2897" s="17">
        <v>0.60123973844499001</v>
      </c>
      <c r="AM2897" s="17">
        <v>0.33333333333333298</v>
      </c>
      <c r="AN2897" s="17">
        <v>0.17265758165669376</v>
      </c>
      <c r="AO2897" s="17">
        <v>0.22761760639860651</v>
      </c>
      <c r="AP2897" s="17">
        <v>0.33333333333333298</v>
      </c>
      <c r="AQ2897" s="17">
        <v>5.2906859935121826</v>
      </c>
      <c r="AR2897" s="17">
        <v>2.2444243630026963</v>
      </c>
      <c r="AS2897" s="17">
        <v>2.0557792262519543</v>
      </c>
      <c r="AT2897" s="17">
        <v>4.9366121882351353</v>
      </c>
      <c r="AU2897" s="17">
        <v>-1.0000000000000004</v>
      </c>
      <c r="AV2897" s="17">
        <v>-1.0000000000000004</v>
      </c>
      <c r="AW2897" s="17">
        <v>-1.0000000000000004</v>
      </c>
      <c r="AX2897" s="17">
        <v>-1.0000000000000004</v>
      </c>
      <c r="AY2897" s="17">
        <v>-1.1055372634606335E-2</v>
      </c>
      <c r="AZ2897" s="17">
        <v>0.45924413006108172</v>
      </c>
      <c r="BA2897" s="17">
        <v>0.12256498646540834</v>
      </c>
      <c r="BB2897" s="17">
        <v>0.25299674419985829</v>
      </c>
      <c r="BC2897" s="17">
        <v>6.6201005132693835E-2</v>
      </c>
      <c r="BD2897" s="17">
        <v>7.9226562183829934</v>
      </c>
      <c r="BE2897" s="17">
        <v>2.9173418736180552</v>
      </c>
      <c r="BF2897" s="17">
        <v>-1.0000000000000004</v>
      </c>
      <c r="BG2897" s="22">
        <v>138.33485569656</v>
      </c>
    </row>
    <row r="2898" spans="1:100" x14ac:dyDescent="0.25">
      <c r="A2898">
        <v>6390</v>
      </c>
      <c r="B2898" t="s">
        <v>2547</v>
      </c>
      <c r="C2898" s="48">
        <v>2</v>
      </c>
      <c r="D2898" s="22">
        <v>1472.0092578125</v>
      </c>
      <c r="E2898" s="17">
        <v>110.42524799514896</v>
      </c>
      <c r="F2898" s="17">
        <v>39.949588328100333</v>
      </c>
      <c r="G2898" s="17">
        <v>0.73363679432427475</v>
      </c>
      <c r="H2898" s="17">
        <v>9.2292640494558587</v>
      </c>
      <c r="I2898" s="17">
        <v>79.785150366565006</v>
      </c>
      <c r="J2898" s="17">
        <v>18.054262518731619</v>
      </c>
      <c r="K2898" s="17">
        <v>-0.99999999999999933</v>
      </c>
      <c r="L2898" s="17">
        <v>-0.99999999999999933</v>
      </c>
      <c r="M2898" s="17">
        <v>-0.99999999999999933</v>
      </c>
      <c r="N2898" s="17">
        <v>0.34060645009048518</v>
      </c>
      <c r="O2898" s="17">
        <v>-0.99999999999999933</v>
      </c>
      <c r="P2898" s="17">
        <v>-0.99999999999999933</v>
      </c>
      <c r="Q2898" s="17">
        <v>4.7768442737381189</v>
      </c>
      <c r="R2898" s="17">
        <v>-0.99999999999999933</v>
      </c>
      <c r="S2898" s="17">
        <v>2.1730038325815406</v>
      </c>
      <c r="T2898" s="17">
        <v>0.26027504403526114</v>
      </c>
      <c r="U2898" s="17">
        <v>0.45407684365795409</v>
      </c>
      <c r="V2898" s="17">
        <v>0.42730050145226922</v>
      </c>
      <c r="W2898" s="17">
        <v>4.8280185117880734</v>
      </c>
      <c r="X2898" s="17">
        <v>3.1793809097884584</v>
      </c>
      <c r="Y2898" s="17">
        <v>0.20667949328629531</v>
      </c>
      <c r="Z2898" s="17">
        <v>42.699261551145874</v>
      </c>
      <c r="AA2898" s="17">
        <v>1.2269474084813579</v>
      </c>
      <c r="AB2898" s="17">
        <v>2.0555206900504004</v>
      </c>
      <c r="AC2898" s="17">
        <v>28.81216955307805</v>
      </c>
      <c r="AD2898" s="17">
        <v>1.5236211829372959</v>
      </c>
      <c r="AE2898" s="17">
        <v>1.225835130905679</v>
      </c>
      <c r="AF2898" s="17">
        <v>70.936043318153096</v>
      </c>
      <c r="AG2898" s="17">
        <v>30.309590713987625</v>
      </c>
      <c r="AH2898" s="17">
        <v>0.42261700422437054</v>
      </c>
      <c r="AI2898" s="17">
        <v>0.54173968190346522</v>
      </c>
      <c r="AJ2898" s="17">
        <v>0.33333333333333298</v>
      </c>
      <c r="AK2898" s="17">
        <v>0.94371794043350055</v>
      </c>
      <c r="AL2898" s="17">
        <v>0.98998531687715619</v>
      </c>
      <c r="AM2898" s="17">
        <v>0.33333333333333298</v>
      </c>
      <c r="AN2898" s="17">
        <v>0.57390388964761918</v>
      </c>
      <c r="AO2898" s="17">
        <v>0.66607200982563075</v>
      </c>
      <c r="AP2898" s="17">
        <v>0.33333333333333298</v>
      </c>
      <c r="AQ2898" s="17">
        <v>10.292975739655198</v>
      </c>
      <c r="AR2898" s="17">
        <v>2.2444243630026963</v>
      </c>
      <c r="AS2898" s="17">
        <v>8.4233964230316953</v>
      </c>
      <c r="AT2898" s="17">
        <v>9.3916506456543605</v>
      </c>
      <c r="AU2898" s="17">
        <v>-0.99999999999999933</v>
      </c>
      <c r="AV2898" s="17">
        <v>-0.99999999999999933</v>
      </c>
      <c r="AW2898" s="17">
        <v>-0.99999999999999933</v>
      </c>
      <c r="AX2898" s="17">
        <v>-0.99999999999999933</v>
      </c>
      <c r="AY2898" s="17">
        <v>5.6002107699597403E-2</v>
      </c>
      <c r="AZ2898" s="17">
        <v>-3.2216054441384645E-3</v>
      </c>
      <c r="BA2898" s="17">
        <v>0.56715047201200264</v>
      </c>
      <c r="BB2898" s="17">
        <v>-4.5527420168017807E-3</v>
      </c>
      <c r="BC2898" s="17">
        <v>0.31272122811978742</v>
      </c>
      <c r="BD2898" s="17">
        <v>1.0552373831378539</v>
      </c>
      <c r="BE2898" s="17">
        <v>9.5517458640517638</v>
      </c>
      <c r="BF2898" s="17">
        <v>-0.99999999999999933</v>
      </c>
      <c r="BG2898" s="22">
        <v>35.812919767275162</v>
      </c>
    </row>
    <row r="2899" spans="1:100" x14ac:dyDescent="0.25">
      <c r="A2899">
        <v>6391</v>
      </c>
      <c r="B2899" t="s">
        <v>2548</v>
      </c>
      <c r="C2899" s="48">
        <v>2</v>
      </c>
      <c r="D2899" s="22">
        <v>1452.7365625</v>
      </c>
      <c r="E2899" s="17">
        <v>70.896796543590895</v>
      </c>
      <c r="F2899" s="17">
        <v>-23.819433820068348</v>
      </c>
      <c r="G2899" s="17">
        <v>0.29040495921942</v>
      </c>
      <c r="H2899" s="17">
        <v>5.1862164560224837</v>
      </c>
      <c r="I2899" s="17">
        <v>48.744666801971235</v>
      </c>
      <c r="J2899" s="17">
        <v>10.387782441612956</v>
      </c>
      <c r="K2899" s="17">
        <v>-1.0000000000000004</v>
      </c>
      <c r="L2899" s="17">
        <v>-1.0000000000000004</v>
      </c>
      <c r="M2899" s="17">
        <v>-1.0000000000000004</v>
      </c>
      <c r="N2899" s="17">
        <v>0.23015322288396081</v>
      </c>
      <c r="O2899" s="17">
        <v>-1.0000000000000004</v>
      </c>
      <c r="P2899" s="17">
        <v>-1.0000000000000004</v>
      </c>
      <c r="Q2899" s="17">
        <v>3.5903157832327528</v>
      </c>
      <c r="R2899" s="17">
        <v>-1.0000000000000004</v>
      </c>
      <c r="S2899" s="17">
        <v>0.62552890455882526</v>
      </c>
      <c r="T2899" s="17">
        <v>8.6580867581113607E-2</v>
      </c>
      <c r="U2899" s="17">
        <v>-6.6405203750676739E-2</v>
      </c>
      <c r="V2899" s="17">
        <v>-0.25469926873382676</v>
      </c>
      <c r="W2899" s="17">
        <v>1.3721303580988933</v>
      </c>
      <c r="X2899" s="17">
        <v>-1.0785899807421213</v>
      </c>
      <c r="Y2899" s="17">
        <v>5.0408397738189711E-2</v>
      </c>
      <c r="Z2899" s="17">
        <v>28.351193300062711</v>
      </c>
      <c r="AA2899" s="17">
        <v>0.17022873409692446</v>
      </c>
      <c r="AB2899" s="17">
        <v>0.53235412306594077</v>
      </c>
      <c r="AC2899" s="17">
        <v>11.324640311076092</v>
      </c>
      <c r="AD2899" s="17">
        <v>0.18885237382936204</v>
      </c>
      <c r="AE2899" s="17">
        <v>0.10803654853803479</v>
      </c>
      <c r="AF2899" s="17">
        <v>42.613954939814889</v>
      </c>
      <c r="AG2899" s="17">
        <v>-18.080130360768404</v>
      </c>
      <c r="AH2899" s="17">
        <v>8.7833101451051485E-2</v>
      </c>
      <c r="AI2899" s="17">
        <v>0.14564841542331572</v>
      </c>
      <c r="AJ2899" s="17">
        <v>0.33333333333333298</v>
      </c>
      <c r="AK2899" s="17">
        <v>0.49683164461472296</v>
      </c>
      <c r="AL2899" s="17">
        <v>0.59967091785085769</v>
      </c>
      <c r="AM2899" s="17">
        <v>0.33333333333333298</v>
      </c>
      <c r="AN2899" s="17">
        <v>0.1710383131525105</v>
      </c>
      <c r="AO2899" s="17">
        <v>0.22584818100614684</v>
      </c>
      <c r="AP2899" s="17">
        <v>0.33333333333333298</v>
      </c>
      <c r="AQ2899" s="17">
        <v>5.2704987666806495</v>
      </c>
      <c r="AR2899" s="17">
        <v>2.2444243630026963</v>
      </c>
      <c r="AS2899" s="17">
        <v>2.0300820876911825</v>
      </c>
      <c r="AT2899" s="17">
        <v>4.9186334472090945</v>
      </c>
      <c r="AU2899" s="17">
        <v>-1.0000000000000004</v>
      </c>
      <c r="AV2899" s="17">
        <v>-1.0000000000000004</v>
      </c>
      <c r="AW2899" s="17">
        <v>-1.0000000000000004</v>
      </c>
      <c r="AX2899" s="17">
        <v>-1.0000000000000004</v>
      </c>
      <c r="AY2899" s="17">
        <v>-1.1325989619018607E-2</v>
      </c>
      <c r="AZ2899" s="17">
        <v>0.46111045551966878</v>
      </c>
      <c r="BA2899" s="17">
        <v>0.1207708184946992</v>
      </c>
      <c r="BB2899" s="17">
        <v>0.25403611020271921</v>
      </c>
      <c r="BC2899" s="17">
        <v>6.5206148794386409E-2</v>
      </c>
      <c r="BD2899" s="17">
        <v>7.9503703550703229</v>
      </c>
      <c r="BE2899" s="17">
        <v>2.8905680910017679</v>
      </c>
      <c r="BF2899" s="17">
        <v>-1.0000000000000004</v>
      </c>
      <c r="BG2899" s="22">
        <v>8.9379986578023818</v>
      </c>
    </row>
    <row r="2900" spans="1:100" x14ac:dyDescent="0.25">
      <c r="A2900">
        <v>6392</v>
      </c>
      <c r="B2900" t="s">
        <v>2549</v>
      </c>
      <c r="C2900" s="48">
        <v>2</v>
      </c>
      <c r="D2900" s="22">
        <v>1466.5251269531252</v>
      </c>
      <c r="E2900" s="17">
        <v>39.156468241984648</v>
      </c>
      <c r="F2900" s="17">
        <v>-75.02431597781586</v>
      </c>
      <c r="G2900" s="17">
        <v>-6.5498787154053939E-2</v>
      </c>
      <c r="H2900" s="17">
        <v>1.9397533834212366</v>
      </c>
      <c r="I2900" s="17">
        <v>23.819958071900658</v>
      </c>
      <c r="J2900" s="17">
        <v>4.231796420666047</v>
      </c>
      <c r="K2900" s="17">
        <v>-1.0000000000000011</v>
      </c>
      <c r="L2900" s="17">
        <v>-1.0000000000000011</v>
      </c>
      <c r="M2900" s="17">
        <v>-1.0000000000000011</v>
      </c>
      <c r="N2900" s="17">
        <v>0.14146212660351687</v>
      </c>
      <c r="O2900" s="17">
        <v>-1.0000000000000011</v>
      </c>
      <c r="P2900" s="17">
        <v>-1.0000000000000011</v>
      </c>
      <c r="Q2900" s="17">
        <v>2.637563969162759</v>
      </c>
      <c r="R2900" s="17">
        <v>-1.0000000000000011</v>
      </c>
      <c r="S2900" s="17">
        <v>-0.61705360121271013</v>
      </c>
      <c r="T2900" s="17">
        <v>-5.289108192057787E-2</v>
      </c>
      <c r="U2900" s="17">
        <v>-0.48433888071466441</v>
      </c>
      <c r="V2900" s="17">
        <v>-0.80232751655058943</v>
      </c>
      <c r="W2900" s="17">
        <v>-1.4028588090368936</v>
      </c>
      <c r="X2900" s="17">
        <v>-4.4976309246998767</v>
      </c>
      <c r="Y2900" s="17">
        <v>-7.5073266597361771E-2</v>
      </c>
      <c r="Z2900" s="17">
        <v>16.830064086555854</v>
      </c>
      <c r="AA2900" s="17">
        <v>-0.67828914140102992</v>
      </c>
      <c r="AB2900" s="17">
        <v>-0.69070939495132455</v>
      </c>
      <c r="AC2900" s="17">
        <v>-2.7173952087141373</v>
      </c>
      <c r="AD2900" s="17">
        <v>-0.88293259755382447</v>
      </c>
      <c r="AE2900" s="17">
        <v>-0.78952691971213951</v>
      </c>
      <c r="AF2900" s="17">
        <v>19.872047521123719</v>
      </c>
      <c r="AG2900" s="17">
        <v>-56.935829912220775</v>
      </c>
      <c r="AH2900" s="17">
        <v>-0.18098974877217261</v>
      </c>
      <c r="AI2900" s="17">
        <v>-0.17240266863915937</v>
      </c>
      <c r="AJ2900" s="17">
        <v>0.33333333333333298</v>
      </c>
      <c r="AK2900" s="17">
        <v>0.13799346042327909</v>
      </c>
      <c r="AL2900" s="17">
        <v>0.28625850954740667</v>
      </c>
      <c r="AM2900" s="17">
        <v>0.33333333333333298</v>
      </c>
      <c r="AN2900" s="17">
        <v>-0.15245236735241985</v>
      </c>
      <c r="AO2900" s="17">
        <v>-0.12764021380345508</v>
      </c>
      <c r="AP2900" s="17">
        <v>0.33333333333333298</v>
      </c>
      <c r="AQ2900" s="17">
        <v>1.2375791314444404</v>
      </c>
      <c r="AR2900" s="17">
        <v>2.2444243630026963</v>
      </c>
      <c r="AS2900" s="17">
        <v>-3.1035846381039889</v>
      </c>
      <c r="AT2900" s="17">
        <v>1.3269158573770312</v>
      </c>
      <c r="AU2900" s="17">
        <v>-1.0000000000000011</v>
      </c>
      <c r="AV2900" s="17">
        <v>-1.0000000000000011</v>
      </c>
      <c r="AW2900" s="17">
        <v>-1.0000000000000011</v>
      </c>
      <c r="AX2900" s="17">
        <v>-1.0000000000000011</v>
      </c>
      <c r="AY2900" s="17">
        <v>-6.5388717460362747E-2</v>
      </c>
      <c r="AZ2900" s="17">
        <v>0.83395713973683594</v>
      </c>
      <c r="BA2900" s="17">
        <v>-0.23766054497926759</v>
      </c>
      <c r="BB2900" s="17">
        <v>0.46167629754073403</v>
      </c>
      <c r="BC2900" s="17">
        <v>-0.13354208415913801</v>
      </c>
      <c r="BD2900" s="17">
        <v>13.486984519694783</v>
      </c>
      <c r="BE2900" s="17">
        <v>-2.4581860753756652</v>
      </c>
      <c r="BF2900" s="17">
        <v>-1.0000000000000011</v>
      </c>
      <c r="BG2900" s="22">
        <v>8.0161651719190559</v>
      </c>
    </row>
    <row r="2901" spans="1:100" x14ac:dyDescent="0.25">
      <c r="A2901">
        <v>6393</v>
      </c>
      <c r="B2901" t="s">
        <v>3151</v>
      </c>
      <c r="C2901" s="48">
        <v>2</v>
      </c>
      <c r="D2901" s="22">
        <v>1437.6131445312501</v>
      </c>
      <c r="E2901" s="17">
        <v>14.851799203554179</v>
      </c>
      <c r="F2901" s="17">
        <v>-114.23366826208026</v>
      </c>
      <c r="G2901" s="17">
        <v>-0.33802661619692603</v>
      </c>
      <c r="H2901" s="17">
        <v>-0.5461758664367844</v>
      </c>
      <c r="I2901" s="17">
        <v>4.7342450695878568</v>
      </c>
      <c r="J2901" s="17">
        <v>-0.48205535246597719</v>
      </c>
      <c r="K2901" s="17">
        <v>-1.0000000000000018</v>
      </c>
      <c r="L2901" s="17">
        <v>-1.0000000000000018</v>
      </c>
      <c r="M2901" s="17">
        <v>-1.0000000000000018</v>
      </c>
      <c r="N2901" s="17">
        <v>7.354828143882533E-2</v>
      </c>
      <c r="O2901" s="17">
        <v>-1.0000000000000018</v>
      </c>
      <c r="P2901" s="17">
        <v>-1.0000000000000018</v>
      </c>
      <c r="Q2901" s="17">
        <v>1.9080088966160274</v>
      </c>
      <c r="R2901" s="17">
        <v>-1.0000000000000018</v>
      </c>
      <c r="S2901" s="17">
        <v>-1.5685420757094419</v>
      </c>
      <c r="T2901" s="17">
        <v>-0.15968958572218325</v>
      </c>
      <c r="U2901" s="17">
        <v>-0.80436517666542162</v>
      </c>
      <c r="V2901" s="17">
        <v>-1.221665438729814</v>
      </c>
      <c r="W2901" s="17">
        <v>-3.5277641550553831</v>
      </c>
      <c r="X2901" s="17">
        <v>-7.1157090296932282</v>
      </c>
      <c r="Y2901" s="17">
        <v>-0.17115892434755794</v>
      </c>
      <c r="Z2901" s="17">
        <v>8.0079362930917171</v>
      </c>
      <c r="AA2901" s="17">
        <v>-1.3280286759516631</v>
      </c>
      <c r="AB2901" s="17">
        <v>-1.6272515042805389</v>
      </c>
      <c r="AC2901" s="17">
        <v>-13.469868298827553</v>
      </c>
      <c r="AD2901" s="17">
        <v>-1.7036354826123188</v>
      </c>
      <c r="AE2901" s="17">
        <v>-1.476822363839676</v>
      </c>
      <c r="AF2901" s="17">
        <v>2.4577811070632265</v>
      </c>
      <c r="AG2901" s="17">
        <v>-86.68898523188237</v>
      </c>
      <c r="AH2901" s="17">
        <v>-0.38683671867614744</v>
      </c>
      <c r="AI2901" s="17">
        <v>-0.41594540272805952</v>
      </c>
      <c r="AJ2901" s="17">
        <v>0.33333333333333298</v>
      </c>
      <c r="AK2901" s="17">
        <v>-0.13678136932172502</v>
      </c>
      <c r="AL2901" s="17">
        <v>4.626777019619055E-2</v>
      </c>
      <c r="AM2901" s="17">
        <v>0.33333333333333298</v>
      </c>
      <c r="AN2901" s="17">
        <v>-0.40016038889456323</v>
      </c>
      <c r="AO2901" s="17">
        <v>-0.39831852447293342</v>
      </c>
      <c r="AP2901" s="17">
        <v>0.33333333333333298</v>
      </c>
      <c r="AQ2901" s="17">
        <v>-1.8505671555630405</v>
      </c>
      <c r="AR2901" s="17">
        <v>2.2444243630026963</v>
      </c>
      <c r="AS2901" s="17">
        <v>-7.0346111082284466</v>
      </c>
      <c r="AT2901" s="17">
        <v>-1.4233867378220157</v>
      </c>
      <c r="AU2901" s="17">
        <v>-1.0000000000000018</v>
      </c>
      <c r="AV2901" s="17">
        <v>-1.0000000000000018</v>
      </c>
      <c r="AW2901" s="17">
        <v>-1.0000000000000018</v>
      </c>
      <c r="AX2901" s="17">
        <v>-1.0000000000000018</v>
      </c>
      <c r="AY2901" s="17">
        <v>-0.10678642119590083</v>
      </c>
      <c r="AZ2901" s="17">
        <v>1.1194587632822945</v>
      </c>
      <c r="BA2901" s="17">
        <v>-0.51212385800641369</v>
      </c>
      <c r="BB2901" s="17">
        <v>0.62067358277274465</v>
      </c>
      <c r="BC2901" s="17">
        <v>-0.2857304918532021</v>
      </c>
      <c r="BD2901" s="17">
        <v>17.726561804025327</v>
      </c>
      <c r="BE2901" s="17">
        <v>-6.5539124505546775</v>
      </c>
      <c r="BF2901" s="17">
        <v>-1.0000000000000018</v>
      </c>
      <c r="BG2901" s="22">
        <v>-56.763894839095201</v>
      </c>
    </row>
    <row r="2902" spans="1:100" x14ac:dyDescent="0.25">
      <c r="A2902">
        <v>6394</v>
      </c>
      <c r="B2902" t="s">
        <v>2550</v>
      </c>
      <c r="C2902" s="48">
        <v>2</v>
      </c>
      <c r="D2902" s="22">
        <v>1416.7640136718751</v>
      </c>
      <c r="E2902" s="17">
        <v>-7.9178842161364287</v>
      </c>
      <c r="F2902" s="17">
        <v>-150.96671478874373</v>
      </c>
      <c r="G2902" s="17">
        <v>-0.59334267833090704</v>
      </c>
      <c r="H2902" s="17">
        <v>-2.8751037746306505</v>
      </c>
      <c r="I2902" s="17">
        <v>-13.146090688722019</v>
      </c>
      <c r="J2902" s="17">
        <v>-4.8981991144669639</v>
      </c>
      <c r="K2902" s="17">
        <v>-1.0000000000000022</v>
      </c>
      <c r="L2902" s="17">
        <v>-1.0000000000000022</v>
      </c>
      <c r="M2902" s="17">
        <v>-1.0000000000000022</v>
      </c>
      <c r="N2902" s="17">
        <v>9.9236029143499049E-3</v>
      </c>
      <c r="O2902" s="17">
        <v>-1.0000000000000022</v>
      </c>
      <c r="P2902" s="17">
        <v>-1.0000000000000022</v>
      </c>
      <c r="Q2902" s="17">
        <v>1.2245296024585111</v>
      </c>
      <c r="R2902" s="17">
        <v>-1.0000000000000022</v>
      </c>
      <c r="S2902" s="17">
        <v>-2.4599383464226188</v>
      </c>
      <c r="T2902" s="17">
        <v>-0.25974312347717476</v>
      </c>
      <c r="U2902" s="17">
        <v>-1.1041798926466564</v>
      </c>
      <c r="V2902" s="17">
        <v>-1.6145196561147213</v>
      </c>
      <c r="W2902" s="17">
        <v>-5.5184689842034533</v>
      </c>
      <c r="X2902" s="17">
        <v>-9.5684398002485676</v>
      </c>
      <c r="Y2902" s="17">
        <v>-0.26117619653033486</v>
      </c>
      <c r="Z2902" s="17">
        <v>-0.257021218882862</v>
      </c>
      <c r="AA2902" s="17">
        <v>-1.93673326203684</v>
      </c>
      <c r="AB2902" s="17">
        <v>-2.5046453624284037</v>
      </c>
      <c r="AC2902" s="17">
        <v>-23.54325822458625</v>
      </c>
      <c r="AD2902" s="17">
        <v>-2.4725060582560587</v>
      </c>
      <c r="AE2902" s="17">
        <v>-2.120710978567764</v>
      </c>
      <c r="AF2902" s="17">
        <v>-13.85666993966101</v>
      </c>
      <c r="AG2902" s="17">
        <v>-114.56305034646442</v>
      </c>
      <c r="AH2902" s="17">
        <v>-0.57968321784899801</v>
      </c>
      <c r="AI2902" s="17">
        <v>-0.64410695249455863</v>
      </c>
      <c r="AJ2902" s="17">
        <v>0.33333333333333298</v>
      </c>
      <c r="AK2902" s="17">
        <v>-0.39420252058695349</v>
      </c>
      <c r="AL2902" s="17">
        <v>-0.1785661146036478</v>
      </c>
      <c r="AM2902" s="17">
        <v>0.33333333333333298</v>
      </c>
      <c r="AN2902" s="17">
        <v>-0.63222416323002872</v>
      </c>
      <c r="AO2902" s="17">
        <v>-0.65190187641141728</v>
      </c>
      <c r="AP2902" s="17">
        <v>0.33333333333333298</v>
      </c>
      <c r="AQ2902" s="17">
        <v>-4.7436784831713146</v>
      </c>
      <c r="AR2902" s="17">
        <v>2.2444243630026963</v>
      </c>
      <c r="AS2902" s="17">
        <v>-10.717369680156645</v>
      </c>
      <c r="AT2902" s="17">
        <v>-3.9999912290008783</v>
      </c>
      <c r="AU2902" s="17">
        <v>-1.0000000000000022</v>
      </c>
      <c r="AV2902" s="17">
        <v>-1.0000000000000022</v>
      </c>
      <c r="AW2902" s="17">
        <v>-1.0000000000000022</v>
      </c>
      <c r="AX2902" s="17">
        <v>-1.0000000000000022</v>
      </c>
      <c r="AY2902" s="17">
        <v>-0.14556961165489815</v>
      </c>
      <c r="AZ2902" s="17">
        <v>1.3869292469847778</v>
      </c>
      <c r="BA2902" s="17">
        <v>-0.76925316670286037</v>
      </c>
      <c r="BB2902" s="17">
        <v>0.76962923584494636</v>
      </c>
      <c r="BC2902" s="17">
        <v>-0.42830728884070068</v>
      </c>
      <c r="BD2902" s="17">
        <v>21.698384355687274</v>
      </c>
      <c r="BE2902" s="17">
        <v>-10.390969140733961</v>
      </c>
      <c r="BF2902" s="17">
        <v>-1.0000000000000022</v>
      </c>
      <c r="BG2902" s="22">
        <v>-97.885687119369322</v>
      </c>
    </row>
    <row r="2903" spans="1:100" x14ac:dyDescent="0.25">
      <c r="A2903">
        <v>6397</v>
      </c>
      <c r="B2903" t="s">
        <v>2551</v>
      </c>
      <c r="C2903" s="48">
        <v>2</v>
      </c>
      <c r="D2903" s="22">
        <v>1460.7899804687499</v>
      </c>
      <c r="E2903" s="17">
        <v>50.757644113532066</v>
      </c>
      <c r="F2903" s="17">
        <v>-56.308793008136071</v>
      </c>
      <c r="G2903" s="17">
        <v>6.4584995086230279E-2</v>
      </c>
      <c r="H2903" s="17">
        <v>3.1263444201568378</v>
      </c>
      <c r="I2903" s="17">
        <v>32.930006549565874</v>
      </c>
      <c r="J2903" s="17">
        <v>6.4818259670894323</v>
      </c>
      <c r="K2903" s="17">
        <v>-1.0000000000000009</v>
      </c>
      <c r="L2903" s="17">
        <v>-1.0000000000000009</v>
      </c>
      <c r="M2903" s="17">
        <v>-1.0000000000000009</v>
      </c>
      <c r="N2903" s="17">
        <v>0.17387896225854396</v>
      </c>
      <c r="O2903" s="17">
        <v>-1.0000000000000009</v>
      </c>
      <c r="P2903" s="17">
        <v>-1.0000000000000009</v>
      </c>
      <c r="Q2903" s="17">
        <v>2.9857973349910045</v>
      </c>
      <c r="R2903" s="17">
        <v>-1.0000000000000009</v>
      </c>
      <c r="S2903" s="17">
        <v>-0.16288633339544045</v>
      </c>
      <c r="T2903" s="17">
        <v>-1.9137070194234496E-3</v>
      </c>
      <c r="U2903" s="17">
        <v>-0.33158299101404204</v>
      </c>
      <c r="V2903" s="17">
        <v>-0.60216791029887617</v>
      </c>
      <c r="W2903" s="17">
        <v>-0.38859276037878931</v>
      </c>
      <c r="X2903" s="17">
        <v>-3.247962209053096</v>
      </c>
      <c r="Y2903" s="17">
        <v>-2.9209378776845957E-2</v>
      </c>
      <c r="Z2903" s="17">
        <v>21.041067985905944</v>
      </c>
      <c r="AA2903" s="17">
        <v>-0.36815356213843631</v>
      </c>
      <c r="AB2903" s="17">
        <v>-0.24367636996923103</v>
      </c>
      <c r="AC2903" s="17">
        <v>2.4150067662004808</v>
      </c>
      <c r="AD2903" s="17">
        <v>-0.49119229066895431</v>
      </c>
      <c r="AE2903" s="17">
        <v>-0.461465043599806</v>
      </c>
      <c r="AF2903" s="17">
        <v>28.184276213645894</v>
      </c>
      <c r="AG2903" s="17">
        <v>-42.73396659735414</v>
      </c>
      <c r="AH2903" s="17">
        <v>-8.2734269682737671E-2</v>
      </c>
      <c r="AI2903" s="17">
        <v>-5.6154136888517003E-2</v>
      </c>
      <c r="AJ2903" s="17">
        <v>0.33333333333333298</v>
      </c>
      <c r="AK2903" s="17">
        <v>0.26914978762550901</v>
      </c>
      <c r="AL2903" s="17">
        <v>0.40081159275762546</v>
      </c>
      <c r="AM2903" s="17">
        <v>0.33333333333333298</v>
      </c>
      <c r="AN2903" s="17">
        <v>-3.4215648384571751E-2</v>
      </c>
      <c r="AO2903" s="17">
        <v>1.5607509052072421E-3</v>
      </c>
      <c r="AP2903" s="17">
        <v>0.33333333333333298</v>
      </c>
      <c r="AQ2903" s="17">
        <v>2.7116221696767964</v>
      </c>
      <c r="AR2903" s="17">
        <v>2.2444243630026963</v>
      </c>
      <c r="AS2903" s="17">
        <v>-1.2272155600674877</v>
      </c>
      <c r="AT2903" s="17">
        <v>2.6396983542884924</v>
      </c>
      <c r="AU2903" s="17">
        <v>-1.0000000000000009</v>
      </c>
      <c r="AV2903" s="17">
        <v>-1.0000000000000009</v>
      </c>
      <c r="AW2903" s="17">
        <v>-1.0000000000000009</v>
      </c>
      <c r="AX2903" s="17">
        <v>-1.0000000000000009</v>
      </c>
      <c r="AY2903" s="17">
        <v>-4.5628644161080048E-2</v>
      </c>
      <c r="AZ2903" s="17">
        <v>0.69768066787350724</v>
      </c>
      <c r="BA2903" s="17">
        <v>-0.10665291184997838</v>
      </c>
      <c r="BB2903" s="17">
        <v>0.38578324727296281</v>
      </c>
      <c r="BC2903" s="17">
        <v>-6.0899067277159824E-2</v>
      </c>
      <c r="BD2903" s="17">
        <v>11.463337062542978</v>
      </c>
      <c r="BE2903" s="17">
        <v>-0.503201955861174</v>
      </c>
      <c r="BF2903" s="17">
        <v>-1.0000000000000009</v>
      </c>
      <c r="BG2903" s="22">
        <v>26.758325366855615</v>
      </c>
    </row>
    <row r="2904" spans="1:100" x14ac:dyDescent="0.25">
      <c r="A2904">
        <v>6398</v>
      </c>
      <c r="B2904" t="s">
        <v>2552</v>
      </c>
      <c r="C2904" s="48">
        <v>2</v>
      </c>
      <c r="D2904" s="22">
        <v>1465.0613476562501</v>
      </c>
      <c r="E2904" s="17">
        <v>26.65486908901169</v>
      </c>
      <c r="F2904" s="17">
        <v>-95.192441062362704</v>
      </c>
      <c r="G2904" s="17">
        <v>-0.20567899990810284</v>
      </c>
      <c r="H2904" s="17">
        <v>0.6610652862809232</v>
      </c>
      <c r="I2904" s="17">
        <v>14.002834739493942</v>
      </c>
      <c r="J2904" s="17">
        <v>1.8071312157605046</v>
      </c>
      <c r="K2904" s="17">
        <v>-1.0000000000000016</v>
      </c>
      <c r="L2904" s="17">
        <v>-1.0000000000000016</v>
      </c>
      <c r="M2904" s="17">
        <v>-1.0000000000000016</v>
      </c>
      <c r="N2904" s="17">
        <v>0.10652926379252534</v>
      </c>
      <c r="O2904" s="17">
        <v>-1.0000000000000016</v>
      </c>
      <c r="P2904" s="17">
        <v>-1.0000000000000016</v>
      </c>
      <c r="Q2904" s="17">
        <v>2.262302530194968</v>
      </c>
      <c r="R2904" s="17">
        <v>-1.0000000000000016</v>
      </c>
      <c r="S2904" s="17">
        <v>-1.1064709838573099</v>
      </c>
      <c r="T2904" s="17">
        <v>-0.10782505705736298</v>
      </c>
      <c r="U2904" s="17">
        <v>-0.64895089267257022</v>
      </c>
      <c r="V2904" s="17">
        <v>-1.0180224764134855</v>
      </c>
      <c r="W2904" s="17">
        <v>-2.4958469436182948</v>
      </c>
      <c r="X2904" s="17">
        <v>-5.8442924640135407</v>
      </c>
      <c r="Y2904" s="17">
        <v>-0.12449687222816999</v>
      </c>
      <c r="Z2904" s="17">
        <v>12.292223839655186</v>
      </c>
      <c r="AA2904" s="17">
        <v>-1.0124958406137416</v>
      </c>
      <c r="AB2904" s="17">
        <v>-1.1724388117230782</v>
      </c>
      <c r="AC2904" s="17">
        <v>-8.2481476852517552</v>
      </c>
      <c r="AD2904" s="17">
        <v>-1.3050777613685012</v>
      </c>
      <c r="AE2904" s="17">
        <v>-1.1430512622391196</v>
      </c>
      <c r="AF2904" s="17">
        <v>10.91466662005373</v>
      </c>
      <c r="AG2904" s="17">
        <v>-72.239968419698855</v>
      </c>
      <c r="AH2904" s="17">
        <v>-0.28687131006907834</v>
      </c>
      <c r="AI2904" s="17">
        <v>-0.29767381030269252</v>
      </c>
      <c r="AJ2904" s="17">
        <v>0.33333333333333298</v>
      </c>
      <c r="AK2904" s="17">
        <v>-3.3425426865276719E-3</v>
      </c>
      <c r="AL2904" s="17">
        <v>0.1628144083728339</v>
      </c>
      <c r="AM2904" s="17">
        <v>0.33333333333333298</v>
      </c>
      <c r="AN2904" s="17">
        <v>-0.27986600904403475</v>
      </c>
      <c r="AO2904" s="17">
        <v>-0.26686908929413017</v>
      </c>
      <c r="AP2904" s="17">
        <v>0.33333333333333298</v>
      </c>
      <c r="AQ2904" s="17">
        <v>-0.35087150513342902</v>
      </c>
      <c r="AR2904" s="17">
        <v>2.2444243630026963</v>
      </c>
      <c r="AS2904" s="17">
        <v>-5.1255877812661392</v>
      </c>
      <c r="AT2904" s="17">
        <v>-8.7758028541479405E-2</v>
      </c>
      <c r="AU2904" s="17">
        <v>-1.0000000000000016</v>
      </c>
      <c r="AV2904" s="17">
        <v>-1.0000000000000016</v>
      </c>
      <c r="AW2904" s="17">
        <v>-1.0000000000000016</v>
      </c>
      <c r="AX2904" s="17">
        <v>-1.0000000000000016</v>
      </c>
      <c r="AY2904" s="17">
        <v>-8.668246546972258E-2</v>
      </c>
      <c r="AZ2904" s="17">
        <v>0.98081068666004878</v>
      </c>
      <c r="BA2904" s="17">
        <v>-0.37883631315108968</v>
      </c>
      <c r="BB2904" s="17">
        <v>0.54345977392704181</v>
      </c>
      <c r="BC2904" s="17">
        <v>-0.21182327637418244</v>
      </c>
      <c r="BD2904" s="17">
        <v>15.667697028182115</v>
      </c>
      <c r="BE2904" s="17">
        <v>-4.5649059530166545</v>
      </c>
      <c r="BF2904" s="17">
        <v>-1.0000000000000016</v>
      </c>
      <c r="BG2904" s="22">
        <v>12.402019672711276</v>
      </c>
    </row>
    <row r="2905" spans="1:100" x14ac:dyDescent="0.25">
      <c r="A2905">
        <v>6399</v>
      </c>
      <c r="B2905" t="s">
        <v>2553</v>
      </c>
      <c r="C2905" s="48">
        <v>2</v>
      </c>
      <c r="D2905" s="22">
        <v>1452.2354882812499</v>
      </c>
      <c r="E2905" s="17">
        <v>22.880366367437944</v>
      </c>
      <c r="F2905" s="17">
        <v>-101.28163350000047</v>
      </c>
      <c r="G2905" s="17">
        <v>-0.24800243294067764</v>
      </c>
      <c r="H2905" s="17">
        <v>0.275001740038336</v>
      </c>
      <c r="I2905" s="17">
        <v>11.038833231944224</v>
      </c>
      <c r="J2905" s="17">
        <v>1.0750724364926754</v>
      </c>
      <c r="K2905" s="17">
        <v>-1.0000000000000016</v>
      </c>
      <c r="L2905" s="17">
        <v>-1.0000000000000016</v>
      </c>
      <c r="M2905" s="17">
        <v>-1.0000000000000016</v>
      </c>
      <c r="N2905" s="17">
        <v>9.5982278231794615E-2</v>
      </c>
      <c r="O2905" s="17">
        <v>-1.0000000000000016</v>
      </c>
      <c r="P2905" s="17">
        <v>-1.0000000000000016</v>
      </c>
      <c r="Q2905" s="17">
        <v>2.1490029990426853</v>
      </c>
      <c r="R2905" s="17">
        <v>-1.0000000000000016</v>
      </c>
      <c r="S2905" s="17">
        <v>-1.2542366592859799</v>
      </c>
      <c r="T2905" s="17">
        <v>-0.12441081029768744</v>
      </c>
      <c r="U2905" s="17">
        <v>-0.69865081342159607</v>
      </c>
      <c r="V2905" s="17">
        <v>-1.0831454421293263</v>
      </c>
      <c r="W2905" s="17">
        <v>-2.8258436614897233</v>
      </c>
      <c r="X2905" s="17">
        <v>-6.2508786601458439</v>
      </c>
      <c r="Y2905" s="17">
        <v>-0.13941892593352417</v>
      </c>
      <c r="Z2905" s="17">
        <v>10.922151887066601</v>
      </c>
      <c r="AA2905" s="17">
        <v>-1.1134000593709534</v>
      </c>
      <c r="AB2905" s="17">
        <v>-1.3178833242544785</v>
      </c>
      <c r="AC2905" s="17">
        <v>-9.9180012791479797</v>
      </c>
      <c r="AD2905" s="17">
        <v>-1.4325325013758046</v>
      </c>
      <c r="AE2905" s="17">
        <v>-1.249787894623732</v>
      </c>
      <c r="AF2905" s="17">
        <v>8.2102399162731032</v>
      </c>
      <c r="AG2905" s="17">
        <v>-76.860618285446677</v>
      </c>
      <c r="AH2905" s="17">
        <v>-0.31883923964268079</v>
      </c>
      <c r="AI2905" s="17">
        <v>-0.3354958728530833</v>
      </c>
      <c r="AJ2905" s="17">
        <v>0.33333333333333298</v>
      </c>
      <c r="AK2905" s="17">
        <v>-4.6014933783586343E-2</v>
      </c>
      <c r="AL2905" s="17">
        <v>0.12554396879592211</v>
      </c>
      <c r="AM2905" s="17">
        <v>0.33333333333333298</v>
      </c>
      <c r="AN2905" s="17">
        <v>-0.31833493861423751</v>
      </c>
      <c r="AO2905" s="17">
        <v>-0.30890529306540787</v>
      </c>
      <c r="AP2905" s="17">
        <v>0.33333333333333298</v>
      </c>
      <c r="AQ2905" s="17">
        <v>-0.83045905049340973</v>
      </c>
      <c r="AR2905" s="17">
        <v>2.2444243630026963</v>
      </c>
      <c r="AS2905" s="17">
        <v>-5.7360741897254321</v>
      </c>
      <c r="AT2905" s="17">
        <v>-0.51487862065140266</v>
      </c>
      <c r="AU2905" s="17">
        <v>-1.0000000000000016</v>
      </c>
      <c r="AV2905" s="17">
        <v>-1.0000000000000016</v>
      </c>
      <c r="AW2905" s="17">
        <v>-1.0000000000000016</v>
      </c>
      <c r="AX2905" s="17">
        <v>-1.0000000000000016</v>
      </c>
      <c r="AY2905" s="17">
        <v>-9.3111507773060279E-2</v>
      </c>
      <c r="AZ2905" s="17">
        <v>1.0251489433704002</v>
      </c>
      <c r="BA2905" s="17">
        <v>-0.42146032586054261</v>
      </c>
      <c r="BB2905" s="17">
        <v>0.56815197133496076</v>
      </c>
      <c r="BC2905" s="17">
        <v>-0.2354580585687033</v>
      </c>
      <c r="BD2905" s="17">
        <v>16.326101220920762</v>
      </c>
      <c r="BE2905" s="17">
        <v>-5.2009701728375566</v>
      </c>
      <c r="BF2905" s="17">
        <v>-1.0000000000000016</v>
      </c>
      <c r="BG2905" s="22">
        <v>214.36151969320784</v>
      </c>
    </row>
    <row r="2906" spans="1:100" x14ac:dyDescent="0.25">
      <c r="A2906">
        <v>6400</v>
      </c>
      <c r="B2906" t="s">
        <v>2554</v>
      </c>
      <c r="C2906" s="48">
        <v>3</v>
      </c>
      <c r="D2906" s="22">
        <v>1466.5340465305826</v>
      </c>
      <c r="E2906" s="17">
        <v>94.999868102434206</v>
      </c>
      <c r="F2906" s="17">
        <v>-6.9912809435856156</v>
      </c>
      <c r="G2906" s="17">
        <v>0.57581682271364942</v>
      </c>
      <c r="H2906" s="17">
        <v>6.3134049926681319</v>
      </c>
      <c r="I2906" s="17">
        <v>53.197551673490651</v>
      </c>
      <c r="J2906" s="17">
        <v>20.237569645374752</v>
      </c>
      <c r="K2906" s="17">
        <v>-0.99999999999999956</v>
      </c>
      <c r="L2906" s="17">
        <v>-0.99999999999999956</v>
      </c>
      <c r="M2906" s="17">
        <v>-0.99999999999999956</v>
      </c>
      <c r="N2906" s="17">
        <v>0.37626094218095996</v>
      </c>
      <c r="O2906" s="17">
        <v>-0.99999999999999956</v>
      </c>
      <c r="P2906" s="17">
        <v>-0.99999999999999956</v>
      </c>
      <c r="Q2906" s="17">
        <v>4.0411931340500242</v>
      </c>
      <c r="R2906" s="17">
        <v>-0.99999999999999956</v>
      </c>
      <c r="S2906" s="17">
        <v>1.6081837588688419</v>
      </c>
      <c r="T2906" s="17">
        <v>0.30382959457413827</v>
      </c>
      <c r="U2906" s="17">
        <v>-0.47207782955978767</v>
      </c>
      <c r="V2906" s="17">
        <v>-1.1603059765711135</v>
      </c>
      <c r="W2906" s="17">
        <v>2.2722118586181095</v>
      </c>
      <c r="X2906" s="17">
        <v>-0.61460731689758985</v>
      </c>
      <c r="Y2906" s="17">
        <v>0.21613565330798229</v>
      </c>
      <c r="Z2906" s="17">
        <v>52.172084267391533</v>
      </c>
      <c r="AA2906" s="17">
        <v>2.225718593368069</v>
      </c>
      <c r="AB2906" s="17">
        <v>1.2940171676628291</v>
      </c>
      <c r="AC2906" s="17">
        <v>-6.0966588294662198</v>
      </c>
      <c r="AD2906" s="17">
        <v>0.41695091296389736</v>
      </c>
      <c r="AE2906" s="17">
        <v>-0.47897182815134631</v>
      </c>
      <c r="AF2906" s="17">
        <v>46.890470777436796</v>
      </c>
      <c r="AG2906" s="17">
        <v>-34.178148703704444</v>
      </c>
      <c r="AH2906" s="17">
        <v>0.33562259003358325</v>
      </c>
      <c r="AI2906" s="17">
        <v>0.50400981009264101</v>
      </c>
      <c r="AJ2906" s="17">
        <v>0.33333333333333298</v>
      </c>
      <c r="AK2906" s="17">
        <v>0.81183295335446126</v>
      </c>
      <c r="AL2906" s="17">
        <v>0.81404536226956026</v>
      </c>
      <c r="AM2906" s="17">
        <v>0.33333333333333298</v>
      </c>
      <c r="AN2906" s="17">
        <v>-4.9100151365761395E-3</v>
      </c>
      <c r="AO2906" s="17">
        <v>-5.6638993151443273E-2</v>
      </c>
      <c r="AP2906" s="17">
        <v>0.33333333333333298</v>
      </c>
      <c r="AQ2906" s="17">
        <v>6.3070808960537876</v>
      </c>
      <c r="AR2906" s="17">
        <v>4.3019899508860089</v>
      </c>
      <c r="AS2906" s="17">
        <v>11.195835871249315</v>
      </c>
      <c r="AT2906" s="17">
        <v>4.7397438232394418</v>
      </c>
      <c r="AU2906" s="17">
        <v>-0.99999999999999956</v>
      </c>
      <c r="AV2906" s="17">
        <v>-0.99999999999999956</v>
      </c>
      <c r="AW2906" s="17">
        <v>-0.99999999999999956</v>
      </c>
      <c r="AX2906" s="17">
        <v>-0.99999999999999956</v>
      </c>
      <c r="AY2906" s="17">
        <v>5.910477058647258E-2</v>
      </c>
      <c r="AZ2906" s="17">
        <v>-0.25505352889906963</v>
      </c>
      <c r="BA2906" s="17">
        <v>0.48471066323861678</v>
      </c>
      <c r="BB2906" s="17">
        <v>6.4353432294330035E-2</v>
      </c>
      <c r="BC2906" s="17">
        <v>0.51284196167389473</v>
      </c>
      <c r="BD2906" s="17">
        <v>0.3335681628629022</v>
      </c>
      <c r="BE2906" s="17">
        <v>15.244602358040453</v>
      </c>
      <c r="BF2906" s="17">
        <v>-0.99999999999999956</v>
      </c>
      <c r="CU2906" t="e">
        <v>#N/A</v>
      </c>
      <c r="CV2906" t="e">
        <v>#N/A</v>
      </c>
    </row>
    <row r="2907" spans="1:100" x14ac:dyDescent="0.25">
      <c r="A2907">
        <v>6401</v>
      </c>
      <c r="B2907" t="s">
        <v>2555</v>
      </c>
      <c r="C2907" s="48">
        <v>2</v>
      </c>
      <c r="D2907" s="22">
        <v>1448.6852441406249</v>
      </c>
      <c r="E2907" s="17">
        <v>79.610997519846933</v>
      </c>
      <c r="F2907" s="17">
        <v>-9.7613046839076034</v>
      </c>
      <c r="G2907" s="17">
        <v>0.38811714242780715</v>
      </c>
      <c r="H2907" s="17">
        <v>6.0775220344594043</v>
      </c>
      <c r="I2907" s="17">
        <v>55.587662220436599</v>
      </c>
      <c r="J2907" s="17">
        <v>12.077887814304997</v>
      </c>
      <c r="K2907" s="17">
        <v>-1.0000000000000002</v>
      </c>
      <c r="L2907" s="17">
        <v>-1.0000000000000002</v>
      </c>
      <c r="M2907" s="17">
        <v>-1.0000000000000002</v>
      </c>
      <c r="N2907" s="17">
        <v>0.25450306673082329</v>
      </c>
      <c r="O2907" s="17">
        <v>-1.0000000000000002</v>
      </c>
      <c r="P2907" s="17">
        <v>-1.0000000000000002</v>
      </c>
      <c r="Q2907" s="17">
        <v>3.8518906072045103</v>
      </c>
      <c r="R2907" s="17">
        <v>-1.0000000000000002</v>
      </c>
      <c r="S2907" s="17">
        <v>0.96667577556724527</v>
      </c>
      <c r="T2907" s="17">
        <v>0.12487242483783126</v>
      </c>
      <c r="U2907" s="17">
        <v>4.8337089435545516E-2</v>
      </c>
      <c r="V2907" s="17">
        <v>-0.10434976489744992</v>
      </c>
      <c r="W2907" s="17">
        <v>2.1339943526855789</v>
      </c>
      <c r="X2907" s="17">
        <v>-0.13990372492956782</v>
      </c>
      <c r="Y2907" s="17">
        <v>8.4858968994560663E-2</v>
      </c>
      <c r="Z2907" s="17">
        <v>31.514280791972258</v>
      </c>
      <c r="AA2907" s="17">
        <v>0.40318647885537345</v>
      </c>
      <c r="AB2907" s="17">
        <v>0.86814212126978496</v>
      </c>
      <c r="AC2907" s="17">
        <v>15.179834197932813</v>
      </c>
      <c r="AD2907" s="17">
        <v>0.48310735302222862</v>
      </c>
      <c r="AE2907" s="17">
        <v>0.35445959674833311</v>
      </c>
      <c r="AF2907" s="17">
        <v>48.857669558855349</v>
      </c>
      <c r="AG2907" s="17">
        <v>-7.4124280059933865</v>
      </c>
      <c r="AH2907" s="17">
        <v>0.16163751587283295</v>
      </c>
      <c r="AI2907" s="17">
        <v>0.2329682767965281</v>
      </c>
      <c r="AJ2907" s="17">
        <v>0.33333333333333298</v>
      </c>
      <c r="AK2907" s="17">
        <v>0.59534946791149002</v>
      </c>
      <c r="AL2907" s="17">
        <v>0.68571724630898123</v>
      </c>
      <c r="AM2907" s="17">
        <v>0.33333333333333298</v>
      </c>
      <c r="AN2907" s="17">
        <v>0.25985159753568227</v>
      </c>
      <c r="AO2907" s="17">
        <v>0.32289723752107657</v>
      </c>
      <c r="AP2907" s="17">
        <v>0.33333333333333298</v>
      </c>
      <c r="AQ2907" s="17">
        <v>6.3777233640002366</v>
      </c>
      <c r="AR2907" s="17">
        <v>2.2444243630026963</v>
      </c>
      <c r="AS2907" s="17">
        <v>3.4395131171564159</v>
      </c>
      <c r="AT2907" s="17">
        <v>5.9047274986107805</v>
      </c>
      <c r="AU2907" s="17">
        <v>-1.0000000000000002</v>
      </c>
      <c r="AV2907" s="17">
        <v>-1.0000000000000002</v>
      </c>
      <c r="AW2907" s="17">
        <v>-1.0000000000000002</v>
      </c>
      <c r="AX2907" s="17">
        <v>-1.0000000000000002</v>
      </c>
      <c r="AY2907" s="17">
        <v>3.5167514912005909E-3</v>
      </c>
      <c r="AZ2907" s="17">
        <v>0.35874664539377799</v>
      </c>
      <c r="BA2907" s="17">
        <v>0.21917695052413874</v>
      </c>
      <c r="BB2907" s="17">
        <v>0.19702919124405971</v>
      </c>
      <c r="BC2907" s="17">
        <v>0.11977181141688414</v>
      </c>
      <c r="BD2907" s="17">
        <v>6.4303114539756603</v>
      </c>
      <c r="BE2907" s="17">
        <v>4.3590506578957271</v>
      </c>
      <c r="BF2907" s="17">
        <v>-1.0000000000000002</v>
      </c>
      <c r="BG2907" s="22">
        <v>-12.829414885013875</v>
      </c>
    </row>
    <row r="2908" spans="1:100" x14ac:dyDescent="0.25">
      <c r="A2908">
        <v>6402</v>
      </c>
      <c r="B2908" t="s">
        <v>2556</v>
      </c>
      <c r="C2908" s="48">
        <v>2</v>
      </c>
      <c r="D2908" s="22">
        <v>1444.0268945312498</v>
      </c>
      <c r="E2908" s="17">
        <v>10.943381266973546</v>
      </c>
      <c r="F2908" s="17">
        <v>-120.53889856606897</v>
      </c>
      <c r="G2908" s="17">
        <v>-0.38185163819431772</v>
      </c>
      <c r="H2908" s="17">
        <v>-0.9459365236937316</v>
      </c>
      <c r="I2908" s="17">
        <v>1.665084040786347</v>
      </c>
      <c r="J2908" s="17">
        <v>-1.2400867739743315</v>
      </c>
      <c r="K2908" s="17">
        <v>-1.0000000000000018</v>
      </c>
      <c r="L2908" s="17">
        <v>-1.0000000000000018</v>
      </c>
      <c r="M2908" s="17">
        <v>-1.0000000000000018</v>
      </c>
      <c r="N2908" s="17">
        <v>6.2627100403027935E-2</v>
      </c>
      <c r="O2908" s="17">
        <v>-1.0000000000000018</v>
      </c>
      <c r="P2908" s="17">
        <v>-1.0000000000000018</v>
      </c>
      <c r="Q2908" s="17">
        <v>1.7906896224158153</v>
      </c>
      <c r="R2908" s="17">
        <v>-1.0000000000000018</v>
      </c>
      <c r="S2908" s="17">
        <v>-1.7215503151671603</v>
      </c>
      <c r="T2908" s="17">
        <v>-0.17686378328883831</v>
      </c>
      <c r="U2908" s="17">
        <v>-0.8558283960696289</v>
      </c>
      <c r="V2908" s="17">
        <v>-1.2890988958133986</v>
      </c>
      <c r="W2908" s="17">
        <v>-3.869468794389614</v>
      </c>
      <c r="X2908" s="17">
        <v>-7.5367204579396017</v>
      </c>
      <c r="Y2908" s="17">
        <v>-0.18661039614522804</v>
      </c>
      <c r="Z2908" s="17">
        <v>6.5892556909300062</v>
      </c>
      <c r="AA2908" s="17">
        <v>-1.4325128656737229</v>
      </c>
      <c r="AB2908" s="17">
        <v>-1.7778562285282766</v>
      </c>
      <c r="AC2908" s="17">
        <v>-15.198966465996573</v>
      </c>
      <c r="AD2908" s="17">
        <v>-1.8356121769459941</v>
      </c>
      <c r="AE2908" s="17">
        <v>-1.5873458948250492</v>
      </c>
      <c r="AF2908" s="17">
        <v>-0.34259568874862367</v>
      </c>
      <c r="AG2908" s="17">
        <v>-91.473570684881565</v>
      </c>
      <c r="AH2908" s="17">
        <v>-0.41993883531436782</v>
      </c>
      <c r="AI2908" s="17">
        <v>-0.45510935055766594</v>
      </c>
      <c r="AJ2908" s="17">
        <v>0.33333333333333298</v>
      </c>
      <c r="AK2908" s="17">
        <v>-0.18096773003283606</v>
      </c>
      <c r="AL2908" s="17">
        <v>7.6750163178964659E-3</v>
      </c>
      <c r="AM2908" s="17">
        <v>0.33333333333333298</v>
      </c>
      <c r="AN2908" s="17">
        <v>-0.43999415387607282</v>
      </c>
      <c r="AO2908" s="17">
        <v>-0.44184612662999828</v>
      </c>
      <c r="AP2908" s="17">
        <v>0.33333333333333298</v>
      </c>
      <c r="AQ2908" s="17">
        <v>-2.3471699408073183</v>
      </c>
      <c r="AR2908" s="17">
        <v>2.2444243630026963</v>
      </c>
      <c r="AS2908" s="17">
        <v>-7.6667569046066646</v>
      </c>
      <c r="AT2908" s="17">
        <v>-1.8656610998840293</v>
      </c>
      <c r="AU2908" s="17">
        <v>-1.0000000000000018</v>
      </c>
      <c r="AV2908" s="17">
        <v>-1.0000000000000018</v>
      </c>
      <c r="AW2908" s="17">
        <v>-1.0000000000000018</v>
      </c>
      <c r="AX2908" s="17">
        <v>-1.0000000000000018</v>
      </c>
      <c r="AY2908" s="17">
        <v>-0.11344355886592591</v>
      </c>
      <c r="AZ2908" s="17">
        <v>1.1653700926907948</v>
      </c>
      <c r="BA2908" s="17">
        <v>-0.55626012391780977</v>
      </c>
      <c r="BB2908" s="17">
        <v>0.64624183225130438</v>
      </c>
      <c r="BC2908" s="17">
        <v>-0.31020381018683596</v>
      </c>
      <c r="BD2908" s="17">
        <v>18.408325455091578</v>
      </c>
      <c r="BE2908" s="17">
        <v>-7.2125435309764887</v>
      </c>
      <c r="BF2908" s="17">
        <v>-1.0000000000000018</v>
      </c>
      <c r="BG2908" s="22">
        <v>-27.338514820384944</v>
      </c>
    </row>
    <row r="2909" spans="1:100" x14ac:dyDescent="0.25">
      <c r="A2909">
        <v>6403</v>
      </c>
      <c r="B2909" t="s">
        <v>2557</v>
      </c>
      <c r="C2909" s="48">
        <v>2</v>
      </c>
      <c r="D2909" s="22">
        <v>1476.583046875</v>
      </c>
      <c r="E2909" s="17">
        <v>45.174803025081516</v>
      </c>
      <c r="F2909" s="17">
        <v>-65.315275780561421</v>
      </c>
      <c r="G2909" s="17">
        <v>1.9846955585545167E-3</v>
      </c>
      <c r="H2909" s="17">
        <v>2.5553204766855764</v>
      </c>
      <c r="I2909" s="17">
        <v>28.545972248041075</v>
      </c>
      <c r="J2909" s="17">
        <v>5.3990428474223799</v>
      </c>
      <c r="K2909" s="17">
        <v>-1.0000000000000011</v>
      </c>
      <c r="L2909" s="17">
        <v>-1.0000000000000011</v>
      </c>
      <c r="M2909" s="17">
        <v>-1.0000000000000011</v>
      </c>
      <c r="N2909" s="17">
        <v>0.15827898825105619</v>
      </c>
      <c r="O2909" s="17">
        <v>-1.0000000000000011</v>
      </c>
      <c r="P2909" s="17">
        <v>-1.0000000000000011</v>
      </c>
      <c r="Q2909" s="17">
        <v>2.8182167755165581</v>
      </c>
      <c r="R2909" s="17">
        <v>-1.0000000000000011</v>
      </c>
      <c r="S2909" s="17">
        <v>-0.38144553048667262</v>
      </c>
      <c r="T2909" s="17">
        <v>-2.6445580885546632E-2</v>
      </c>
      <c r="U2909" s="17">
        <v>-0.405093802932257</v>
      </c>
      <c r="V2909" s="17">
        <v>-0.69849084225017821</v>
      </c>
      <c r="W2909" s="17">
        <v>-0.8766886425347038</v>
      </c>
      <c r="X2909" s="17">
        <v>-3.8493410632238061</v>
      </c>
      <c r="Y2909" s="17">
        <v>-5.1280486071102444E-2</v>
      </c>
      <c r="Z2909" s="17">
        <v>19.01460395732628</v>
      </c>
      <c r="AA2909" s="17">
        <v>-0.51740030006127702</v>
      </c>
      <c r="AB2909" s="17">
        <v>-0.45880235093856214</v>
      </c>
      <c r="AC2909" s="17">
        <v>-5.486223201652507E-2</v>
      </c>
      <c r="AD2909" s="17">
        <v>-0.67970972247885286</v>
      </c>
      <c r="AE2909" s="17">
        <v>-0.6193384645179405</v>
      </c>
      <c r="AF2909" s="17">
        <v>24.18417722410954</v>
      </c>
      <c r="AG2909" s="17">
        <v>-49.568338123541544</v>
      </c>
      <c r="AH2909" s="17">
        <v>-0.13001781506637677</v>
      </c>
      <c r="AI2909" s="17">
        <v>-0.11209649020816964</v>
      </c>
      <c r="AJ2909" s="17">
        <v>0.33333333333333298</v>
      </c>
      <c r="AK2909" s="17">
        <v>0.20603334661794709</v>
      </c>
      <c r="AL2909" s="17">
        <v>0.34568514119479776</v>
      </c>
      <c r="AM2909" s="17">
        <v>0.33333333333333298</v>
      </c>
      <c r="AN2909" s="17">
        <v>-9.111477827675879E-2</v>
      </c>
      <c r="AO2909" s="17">
        <v>-6.0614709792015886E-2</v>
      </c>
      <c r="AP2909" s="17">
        <v>0.33333333333333298</v>
      </c>
      <c r="AQ2909" s="17">
        <v>2.0022675205354918</v>
      </c>
      <c r="AR2909" s="17">
        <v>2.2444243630026963</v>
      </c>
      <c r="AS2909" s="17">
        <v>-2.1301818198629272</v>
      </c>
      <c r="AT2909" s="17">
        <v>2.0079472158602778</v>
      </c>
      <c r="AU2909" s="17">
        <v>-1.0000000000000011</v>
      </c>
      <c r="AV2909" s="17">
        <v>-1.0000000000000011</v>
      </c>
      <c r="AW2909" s="17">
        <v>-1.0000000000000011</v>
      </c>
      <c r="AX2909" s="17">
        <v>-1.0000000000000011</v>
      </c>
      <c r="AY2909" s="17">
        <v>-5.5137796539037713E-2</v>
      </c>
      <c r="AZ2909" s="17">
        <v>0.76326107928452636</v>
      </c>
      <c r="BA2909" s="17">
        <v>-0.1696977967162307</v>
      </c>
      <c r="BB2909" s="17">
        <v>0.42230530711018183</v>
      </c>
      <c r="BC2909" s="17">
        <v>-9.5857111524412481E-2</v>
      </c>
      <c r="BD2909" s="17">
        <v>12.437178188426937</v>
      </c>
      <c r="BE2909" s="17">
        <v>-1.4440001810188461</v>
      </c>
      <c r="BF2909" s="17">
        <v>-1.0000000000000011</v>
      </c>
      <c r="BG2909" s="22">
        <v>31.360647773593882</v>
      </c>
    </row>
    <row r="2910" spans="1:100" x14ac:dyDescent="0.25">
      <c r="A2910">
        <v>6404</v>
      </c>
      <c r="B2910" t="s">
        <v>2558</v>
      </c>
      <c r="C2910" s="48">
        <v>2</v>
      </c>
      <c r="D2910" s="22">
        <v>1478.5525488281251</v>
      </c>
      <c r="E2910" s="17">
        <v>72.203262194974059</v>
      </c>
      <c r="F2910" s="17">
        <v>-21.711786442053238</v>
      </c>
      <c r="G2910" s="17">
        <v>0.30505433572924001</v>
      </c>
      <c r="H2910" s="17">
        <v>5.3198443269296254</v>
      </c>
      <c r="I2910" s="17">
        <v>49.770594307104162</v>
      </c>
      <c r="J2910" s="17">
        <v>10.641169369761236</v>
      </c>
      <c r="K2910" s="17">
        <v>-1.0000000000000004</v>
      </c>
      <c r="L2910" s="17">
        <v>-1.0000000000000004</v>
      </c>
      <c r="M2910" s="17">
        <v>-1.0000000000000004</v>
      </c>
      <c r="N2910" s="17">
        <v>0.23380384268136387</v>
      </c>
      <c r="O2910" s="17">
        <v>-1.0000000000000004</v>
      </c>
      <c r="P2910" s="17">
        <v>-1.0000000000000004</v>
      </c>
      <c r="Q2910" s="17">
        <v>3.6295320606306287</v>
      </c>
      <c r="R2910" s="17">
        <v>-1.0000000000000004</v>
      </c>
      <c r="S2910" s="17">
        <v>0.6766749213036477</v>
      </c>
      <c r="T2910" s="17">
        <v>9.2321681274782436E-2</v>
      </c>
      <c r="U2910" s="17">
        <v>-4.9202609362827276E-2</v>
      </c>
      <c r="V2910" s="17">
        <v>-0.23215830795039549</v>
      </c>
      <c r="W2910" s="17">
        <v>1.4863518619022984</v>
      </c>
      <c r="X2910" s="17">
        <v>-0.93785862120771524</v>
      </c>
      <c r="Y2910" s="17">
        <v>5.557335642339941E-2</v>
      </c>
      <c r="Z2910" s="17">
        <v>28.825415224913815</v>
      </c>
      <c r="AA2910" s="17">
        <v>0.20515463178735832</v>
      </c>
      <c r="AB2910" s="17">
        <v>0.58269671752702368</v>
      </c>
      <c r="AC2910" s="17">
        <v>11.90262541909968</v>
      </c>
      <c r="AD2910" s="17">
        <v>0.23296818250894474</v>
      </c>
      <c r="AE2910" s="17">
        <v>0.14498121495932831</v>
      </c>
      <c r="AF2910" s="17">
        <v>43.550036022755421</v>
      </c>
      <c r="AG2910" s="17">
        <v>-16.480788465433712</v>
      </c>
      <c r="AH2910" s="17">
        <v>9.8898135712394877E-2</v>
      </c>
      <c r="AI2910" s="17">
        <v>0.15873973611679987</v>
      </c>
      <c r="AJ2910" s="17">
        <v>0.33333333333333298</v>
      </c>
      <c r="AK2910" s="17">
        <v>0.51160180570430114</v>
      </c>
      <c r="AL2910" s="17">
        <v>0.61257130571940444</v>
      </c>
      <c r="AM2910" s="17">
        <v>0.33333333333333298</v>
      </c>
      <c r="AN2910" s="17">
        <v>0.18435353341760352</v>
      </c>
      <c r="AO2910" s="17">
        <v>0.24039813907819174</v>
      </c>
      <c r="AP2910" s="17">
        <v>0.33333333333333298</v>
      </c>
      <c r="AQ2910" s="17">
        <v>5.4364980256725026</v>
      </c>
      <c r="AR2910" s="17">
        <v>2.2444243630026963</v>
      </c>
      <c r="AS2910" s="17">
        <v>2.2413892669732758</v>
      </c>
      <c r="AT2910" s="17">
        <v>5.0664723610349096</v>
      </c>
      <c r="AU2910" s="17">
        <v>-1.0000000000000004</v>
      </c>
      <c r="AV2910" s="17">
        <v>-1.0000000000000004</v>
      </c>
      <c r="AW2910" s="17">
        <v>-1.0000000000000004</v>
      </c>
      <c r="AX2910" s="17">
        <v>-1.0000000000000004</v>
      </c>
      <c r="AY2910" s="17">
        <v>-9.1007102749099521E-3</v>
      </c>
      <c r="AZ2910" s="17">
        <v>0.44576368967864949</v>
      </c>
      <c r="BA2910" s="17">
        <v>0.13552423441111461</v>
      </c>
      <c r="BB2910" s="17">
        <v>0.24548941938004892</v>
      </c>
      <c r="BC2910" s="17">
        <v>7.3386837322858139E-2</v>
      </c>
      <c r="BD2910" s="17">
        <v>7.7224774308916775</v>
      </c>
      <c r="BE2910" s="17">
        <v>3.1107284979661469</v>
      </c>
      <c r="BF2910" s="17">
        <v>-1.0000000000000004</v>
      </c>
      <c r="BG2910" s="22">
        <v>56.372181617084152</v>
      </c>
    </row>
    <row r="2911" spans="1:100" x14ac:dyDescent="0.25">
      <c r="A2911">
        <v>6406</v>
      </c>
      <c r="B2911" t="s">
        <v>3152</v>
      </c>
      <c r="C2911" s="48">
        <v>2</v>
      </c>
      <c r="D2911" s="22">
        <v>1502.2738671875002</v>
      </c>
      <c r="E2911" s="17">
        <v>104.47157665171849</v>
      </c>
      <c r="F2911" s="17">
        <v>30.344866012392966</v>
      </c>
      <c r="G2911" s="17">
        <v>0.66687838163022373</v>
      </c>
      <c r="H2911" s="17">
        <v>8.6203108597097664</v>
      </c>
      <c r="I2911" s="17">
        <v>75.109914411237384</v>
      </c>
      <c r="J2911" s="17">
        <v>16.899557462904724</v>
      </c>
      <c r="K2911" s="17">
        <v>-0.99999999999999956</v>
      </c>
      <c r="L2911" s="17">
        <v>-0.99999999999999956</v>
      </c>
      <c r="M2911" s="17">
        <v>-0.99999999999999956</v>
      </c>
      <c r="N2911" s="17">
        <v>0.32397027565256703</v>
      </c>
      <c r="O2911" s="17">
        <v>-0.99999999999999956</v>
      </c>
      <c r="P2911" s="17">
        <v>-0.99999999999999956</v>
      </c>
      <c r="Q2911" s="17">
        <v>4.5981324747003356</v>
      </c>
      <c r="R2911" s="17">
        <v>-0.99999999999999956</v>
      </c>
      <c r="S2911" s="17">
        <v>1.939927230910548</v>
      </c>
      <c r="T2911" s="17">
        <v>0.23411368423235762</v>
      </c>
      <c r="U2911" s="17">
        <v>0.3756832072610331</v>
      </c>
      <c r="V2911" s="17">
        <v>0.32457949066440339</v>
      </c>
      <c r="W2911" s="17">
        <v>4.3075017318192206</v>
      </c>
      <c r="X2911" s="17">
        <v>2.5380565385775085</v>
      </c>
      <c r="Y2911" s="17">
        <v>0.18314235208278962</v>
      </c>
      <c r="Z2911" s="17">
        <v>40.538193266324626</v>
      </c>
      <c r="AA2911" s="17">
        <v>1.0677872223693248</v>
      </c>
      <c r="AB2911" s="17">
        <v>1.826105349754561</v>
      </c>
      <c r="AC2911" s="17">
        <v>26.17824391490571</v>
      </c>
      <c r="AD2911" s="17">
        <v>1.3225818171875532</v>
      </c>
      <c r="AE2911" s="17">
        <v>1.0574752497773954</v>
      </c>
      <c r="AF2911" s="17">
        <v>66.670244892660492</v>
      </c>
      <c r="AG2911" s="17">
        <v>23.021258257239868</v>
      </c>
      <c r="AH2911" s="17">
        <v>0.37219273373085093</v>
      </c>
      <c r="AI2911" s="17">
        <v>0.48208145761112459</v>
      </c>
      <c r="AJ2911" s="17">
        <v>0.33333333333333298</v>
      </c>
      <c r="AK2911" s="17">
        <v>0.87640910248297732</v>
      </c>
      <c r="AL2911" s="17">
        <v>0.93119718915960636</v>
      </c>
      <c r="AM2911" s="17">
        <v>0.33333333333333298</v>
      </c>
      <c r="AN2911" s="17">
        <v>0.51322533660657954</v>
      </c>
      <c r="AO2911" s="17">
        <v>0.59976665512308791</v>
      </c>
      <c r="AP2911" s="17">
        <v>0.33333333333333298</v>
      </c>
      <c r="AQ2911" s="17">
        <v>9.5365034740091978</v>
      </c>
      <c r="AR2911" s="17">
        <v>2.2444243630026963</v>
      </c>
      <c r="AS2911" s="17">
        <v>7.4604522410541412</v>
      </c>
      <c r="AT2911" s="17">
        <v>8.7179365654129111</v>
      </c>
      <c r="AU2911" s="17">
        <v>-0.99999999999999956</v>
      </c>
      <c r="AV2911" s="17">
        <v>-0.99999999999999956</v>
      </c>
      <c r="AW2911" s="17">
        <v>-0.99999999999999956</v>
      </c>
      <c r="AX2911" s="17">
        <v>-0.99999999999999956</v>
      </c>
      <c r="AY2911" s="17">
        <v>4.5861326846980868E-2</v>
      </c>
      <c r="AZ2911" s="17">
        <v>6.6714867746168222E-2</v>
      </c>
      <c r="BA2911" s="17">
        <v>0.49991794319176114</v>
      </c>
      <c r="BB2911" s="17">
        <v>3.4395230460102719E-2</v>
      </c>
      <c r="BC2911" s="17">
        <v>0.27544115817693926</v>
      </c>
      <c r="BD2911" s="17">
        <v>2.0937641676855652</v>
      </c>
      <c r="BE2911" s="17">
        <v>8.5484567959357243</v>
      </c>
      <c r="BF2911" s="17">
        <v>-0.99999999999999956</v>
      </c>
      <c r="BG2911" s="22">
        <v>95.229885313396835</v>
      </c>
    </row>
    <row r="2912" spans="1:100" x14ac:dyDescent="0.25">
      <c r="A2912">
        <v>6407</v>
      </c>
      <c r="B2912" t="s">
        <v>3153</v>
      </c>
      <c r="C2912" s="48">
        <v>3</v>
      </c>
      <c r="D2912" s="22">
        <v>1422.4525024503025</v>
      </c>
      <c r="E2912" s="17">
        <v>50.648910049666725</v>
      </c>
      <c r="F2912" s="17">
        <v>-22.482423996036612</v>
      </c>
      <c r="G2912" s="17">
        <v>-0.11508445301276475</v>
      </c>
      <c r="H2912" s="17">
        <v>1.5596649950812069</v>
      </c>
      <c r="I2912" s="17">
        <v>42.726290472511899</v>
      </c>
      <c r="J2912" s="17">
        <v>11.020674099606287</v>
      </c>
      <c r="K2912" s="17">
        <v>-1.0000000000000018</v>
      </c>
      <c r="L2912" s="17">
        <v>-1.0000000000000018</v>
      </c>
      <c r="M2912" s="17">
        <v>-1.0000000000000018</v>
      </c>
      <c r="N2912" s="17">
        <v>0.20417720225478511</v>
      </c>
      <c r="O2912" s="17">
        <v>-1.0000000000000018</v>
      </c>
      <c r="P2912" s="17">
        <v>-1.0000000000000018</v>
      </c>
      <c r="Q2912" s="17">
        <v>2.8148171191024507</v>
      </c>
      <c r="R2912" s="17">
        <v>-1.0000000000000018</v>
      </c>
      <c r="S2912" s="17">
        <v>-0.63497583584898176</v>
      </c>
      <c r="T2912" s="17">
        <v>-8.0919345158935133E-2</v>
      </c>
      <c r="U2912" s="17">
        <v>7.3997738383598079E-3</v>
      </c>
      <c r="V2912" s="17">
        <v>-8.4987004756742049E-2</v>
      </c>
      <c r="W2912" s="17">
        <v>-1.255152124021244</v>
      </c>
      <c r="X2912" s="17">
        <v>-1.9239945716512679</v>
      </c>
      <c r="Y2912" s="17">
        <v>1.8306438816521341E-2</v>
      </c>
      <c r="Z2912" s="17">
        <v>37.142238612482522</v>
      </c>
      <c r="AA2912" s="17">
        <v>1.0102685028592269</v>
      </c>
      <c r="AB2912" s="17">
        <v>2.1911815253236355</v>
      </c>
      <c r="AC2912" s="17">
        <v>-4.8016082694441327</v>
      </c>
      <c r="AD2912" s="17">
        <v>0.20115980295231875</v>
      </c>
      <c r="AE2912" s="17">
        <v>2.7008387708868598E-2</v>
      </c>
      <c r="AF2912" s="17">
        <v>34.558820256070923</v>
      </c>
      <c r="AG2912" s="17">
        <v>-7.3756774296159122</v>
      </c>
      <c r="AH2912" s="17">
        <v>0.11918682601978743</v>
      </c>
      <c r="AI2912" s="17">
        <v>7.1137837599395362E-2</v>
      </c>
      <c r="AJ2912" s="17">
        <v>0.33333333333333298</v>
      </c>
      <c r="AK2912" s="17">
        <v>0.71451760302305978</v>
      </c>
      <c r="AL2912" s="17">
        <v>0.95293326659850774</v>
      </c>
      <c r="AM2912" s="17">
        <v>0.33333333333333298</v>
      </c>
      <c r="AN2912" s="17">
        <v>0.20580786894383243</v>
      </c>
      <c r="AO2912" s="17">
        <v>0.6094229390902971</v>
      </c>
      <c r="AP2912" s="17">
        <v>0.33333333333333298</v>
      </c>
      <c r="AQ2912" s="17">
        <v>8.167470216441</v>
      </c>
      <c r="AR2912" s="17">
        <v>3.967644382832288</v>
      </c>
      <c r="AS2912" s="17">
        <v>-9.214631345659495E-2</v>
      </c>
      <c r="AT2912" s="17">
        <v>7.1451760302305978</v>
      </c>
      <c r="AU2912" s="17">
        <v>-1.0000000000000018</v>
      </c>
      <c r="AV2912" s="17">
        <v>-1.0000000000000018</v>
      </c>
      <c r="AW2912" s="17">
        <v>-1.0000000000000018</v>
      </c>
      <c r="AX2912" s="17">
        <v>-1.0000000000000018</v>
      </c>
      <c r="AY2912" s="17">
        <v>1.2157896323697249E-2</v>
      </c>
      <c r="AZ2912" s="17">
        <v>0.84878585707050314</v>
      </c>
      <c r="BA2912" s="17">
        <v>6.0153436154485124E-2</v>
      </c>
      <c r="BB2912" s="17">
        <v>6.205220088157061E-2</v>
      </c>
      <c r="BC2912" s="17">
        <v>-0.19974723181280063</v>
      </c>
      <c r="BD2912" s="17">
        <v>5.7952343073917802</v>
      </c>
      <c r="BE2912" s="17">
        <v>-4.6929136145475896</v>
      </c>
      <c r="BF2912" s="17">
        <v>-1.0000000000000018</v>
      </c>
      <c r="CU2912" t="e">
        <v>#N/A</v>
      </c>
      <c r="CV2912" t="e">
        <v>#N/A</v>
      </c>
    </row>
    <row r="2913" spans="1:100" x14ac:dyDescent="0.25">
      <c r="A2913">
        <v>6408</v>
      </c>
      <c r="B2913" t="s">
        <v>2559</v>
      </c>
      <c r="C2913" s="48">
        <v>1</v>
      </c>
      <c r="D2913" s="22">
        <v>1461.28203125</v>
      </c>
      <c r="E2913" s="47">
        <v>62.798508766834246</v>
      </c>
      <c r="F2913" s="47">
        <v>-29.08938549335334</v>
      </c>
      <c r="G2913" s="47">
        <v>0.24773049482204326</v>
      </c>
      <c r="H2913" s="47">
        <v>5.0316799675559034</v>
      </c>
      <c r="I2913" s="47">
        <v>43.150978932390657</v>
      </c>
      <c r="J2913" s="47">
        <v>9.4265685797601293</v>
      </c>
      <c r="K2913" s="47">
        <v>-1</v>
      </c>
      <c r="L2913" s="47">
        <v>-1</v>
      </c>
      <c r="M2913" s="47">
        <v>-1</v>
      </c>
      <c r="N2913" s="47">
        <v>0.23106494761372834</v>
      </c>
      <c r="O2913" s="47">
        <v>-1</v>
      </c>
      <c r="P2913" s="47">
        <v>-1</v>
      </c>
      <c r="Q2913" s="47">
        <v>3.6908187015592362</v>
      </c>
      <c r="R2913" s="47">
        <v>-1</v>
      </c>
      <c r="S2913" s="47">
        <v>0.64189072421973781</v>
      </c>
      <c r="T2913" s="47">
        <v>9.2362986157557392E-2</v>
      </c>
      <c r="U2913" s="47">
        <v>2.8539908778594872E-2</v>
      </c>
      <c r="V2913" s="47">
        <v>-3.3016092497362891E-2</v>
      </c>
      <c r="W2913" s="47">
        <v>1.340861265996665</v>
      </c>
      <c r="X2913" s="47">
        <v>-0.95214589246562853</v>
      </c>
      <c r="Y2913" s="47">
        <v>6.2963204570277986E-2</v>
      </c>
      <c r="Z2913" s="47">
        <v>26.745601001024557</v>
      </c>
      <c r="AA2913" s="47">
        <v>0.83044305783086536</v>
      </c>
      <c r="AB2913" s="47">
        <v>0.95436065465510056</v>
      </c>
      <c r="AC2913" s="47">
        <v>9.5356991142494465</v>
      </c>
      <c r="AD2913" s="47">
        <v>1.0338197723233149</v>
      </c>
      <c r="AE2913" s="47">
        <v>-6.1692529453854741E-2</v>
      </c>
      <c r="AF2913" s="47">
        <v>37.173968240475233</v>
      </c>
      <c r="AG2913" s="47">
        <v>-21.084351504417185</v>
      </c>
      <c r="AH2913" s="47">
        <v>0.31588437088007865</v>
      </c>
      <c r="AI2913" s="47">
        <v>0.38548558873661259</v>
      </c>
      <c r="AJ2913" s="47">
        <v>0.33333333333333298</v>
      </c>
      <c r="AK2913" s="47">
        <v>0.47968211832321317</v>
      </c>
      <c r="AL2913" s="47">
        <v>0.57122895297980814</v>
      </c>
      <c r="AM2913" s="47">
        <v>0.33333333333333298</v>
      </c>
      <c r="AN2913" s="47">
        <v>0.18789602731731778</v>
      </c>
      <c r="AO2913" s="47">
        <v>0.23868759666666312</v>
      </c>
      <c r="AP2913" s="47">
        <v>0.33333333333333298</v>
      </c>
      <c r="AQ2913" s="47">
        <v>5.9770106919154165</v>
      </c>
      <c r="AR2913" s="47">
        <v>2.6866680235991405</v>
      </c>
      <c r="AS2913" s="47">
        <v>1.9901707455278179</v>
      </c>
      <c r="AT2913" s="47">
        <v>4.7497298106331778</v>
      </c>
      <c r="AU2913" s="47">
        <v>-1</v>
      </c>
      <c r="AV2913" s="47">
        <v>-1</v>
      </c>
      <c r="AW2913" s="47">
        <v>-1</v>
      </c>
      <c r="AX2913" s="47">
        <v>-1</v>
      </c>
      <c r="AY2913" s="47">
        <v>5.741340798477359E-3</v>
      </c>
      <c r="AZ2913" s="47">
        <v>0.26109216513129191</v>
      </c>
      <c r="BA2913" s="47">
        <v>0.31605474538102962</v>
      </c>
      <c r="BB2913" s="47">
        <v>0.19654570281331249</v>
      </c>
      <c r="BC2913" s="47">
        <v>0.14449960111956645</v>
      </c>
      <c r="BD2913" s="47">
        <v>6.219103395989273</v>
      </c>
      <c r="BE2913" s="47">
        <v>5.19276375489431</v>
      </c>
      <c r="BF2913" s="47">
        <v>-1</v>
      </c>
      <c r="BG2913" s="22">
        <v>1.7333858083354698</v>
      </c>
    </row>
    <row r="2914" spans="1:100" x14ac:dyDescent="0.25">
      <c r="A2914">
        <v>6410</v>
      </c>
      <c r="B2914" t="s">
        <v>2560</v>
      </c>
      <c r="C2914" s="48">
        <v>2</v>
      </c>
      <c r="D2914" s="22">
        <v>1436.7635058593751</v>
      </c>
      <c r="E2914" s="17">
        <v>-2.3827141487031867</v>
      </c>
      <c r="F2914" s="17">
        <v>-142.03713698687619</v>
      </c>
      <c r="G2914" s="17">
        <v>-0.53127691312853154</v>
      </c>
      <c r="H2914" s="17">
        <v>-2.3089557167487023</v>
      </c>
      <c r="I2914" s="17">
        <v>-8.7994909815225029</v>
      </c>
      <c r="J2914" s="17">
        <v>-3.8246617132499008</v>
      </c>
      <c r="K2914" s="17">
        <v>-1.0000000000000022</v>
      </c>
      <c r="L2914" s="17">
        <v>-1.0000000000000022</v>
      </c>
      <c r="M2914" s="17">
        <v>-1.0000000000000022</v>
      </c>
      <c r="N2914" s="17">
        <v>2.5390371144170337E-2</v>
      </c>
      <c r="O2914" s="17">
        <v>-1.0000000000000022</v>
      </c>
      <c r="P2914" s="17">
        <v>-1.0000000000000022</v>
      </c>
      <c r="Q2914" s="17">
        <v>1.3906792173213822</v>
      </c>
      <c r="R2914" s="17">
        <v>-1.0000000000000022</v>
      </c>
      <c r="S2914" s="17">
        <v>-2.2432453926854414</v>
      </c>
      <c r="T2914" s="17">
        <v>-0.23542072350725216</v>
      </c>
      <c r="U2914" s="17">
        <v>-1.031296778240234</v>
      </c>
      <c r="V2914" s="17">
        <v>-1.5190192108580518</v>
      </c>
      <c r="W2914" s="17">
        <v>-5.0345408776814988</v>
      </c>
      <c r="X2914" s="17">
        <v>-8.9721960275788941</v>
      </c>
      <c r="Y2914" s="17">
        <v>-0.23929355102516217</v>
      </c>
      <c r="Z2914" s="17">
        <v>1.7521391451706698</v>
      </c>
      <c r="AA2914" s="17">
        <v>-1.7887609190443872</v>
      </c>
      <c r="AB2914" s="17">
        <v>-2.291356309108934</v>
      </c>
      <c r="AC2914" s="17">
        <v>-21.094479057703975</v>
      </c>
      <c r="AD2914" s="17">
        <v>-2.2855983477890316</v>
      </c>
      <c r="AE2914" s="17">
        <v>-1.9641856144987191</v>
      </c>
      <c r="AF2914" s="17">
        <v>-9.8907271798973255</v>
      </c>
      <c r="AG2914" s="17">
        <v>-107.78703646712799</v>
      </c>
      <c r="AH2914" s="17">
        <v>-0.53280341938382647</v>
      </c>
      <c r="AI2914" s="17">
        <v>-0.58864228232200055</v>
      </c>
      <c r="AJ2914" s="17">
        <v>0.33333333333333298</v>
      </c>
      <c r="AK2914" s="17">
        <v>-0.33162502115736947</v>
      </c>
      <c r="AL2914" s="17">
        <v>-0.12391037932835647</v>
      </c>
      <c r="AM2914" s="17">
        <v>0.33333333333333298</v>
      </c>
      <c r="AN2914" s="17">
        <v>-0.57581088625286858</v>
      </c>
      <c r="AO2914" s="17">
        <v>-0.59025732240609141</v>
      </c>
      <c r="AP2914" s="17">
        <v>0.33333333333333298</v>
      </c>
      <c r="AQ2914" s="17">
        <v>-4.0403809042299672</v>
      </c>
      <c r="AR2914" s="17">
        <v>2.2444243630026963</v>
      </c>
      <c r="AS2914" s="17">
        <v>-9.8221137103133387</v>
      </c>
      <c r="AT2914" s="17">
        <v>-3.3736345163355637</v>
      </c>
      <c r="AU2914" s="17">
        <v>-1.0000000000000022</v>
      </c>
      <c r="AV2914" s="17">
        <v>-1.0000000000000022</v>
      </c>
      <c r="AW2914" s="17">
        <v>-1.0000000000000022</v>
      </c>
      <c r="AX2914" s="17">
        <v>-1.0000000000000022</v>
      </c>
      <c r="AY2914" s="17">
        <v>-0.13614165646591372</v>
      </c>
      <c r="AZ2914" s="17">
        <v>1.3219088166158783</v>
      </c>
      <c r="BA2914" s="17">
        <v>-0.70674661240770575</v>
      </c>
      <c r="BB2914" s="17">
        <v>0.7334190322569939</v>
      </c>
      <c r="BC2914" s="17">
        <v>-0.39364774595424834</v>
      </c>
      <c r="BD2914" s="17">
        <v>20.732858709331392</v>
      </c>
      <c r="BE2914" s="17">
        <v>-9.4582042468594132</v>
      </c>
      <c r="BF2914" s="17">
        <v>-1.0000000000000022</v>
      </c>
      <c r="BG2914" s="22">
        <v>-44.050805162989946</v>
      </c>
    </row>
    <row r="2915" spans="1:100" x14ac:dyDescent="0.25">
      <c r="A2915">
        <v>6411</v>
      </c>
      <c r="B2915" t="s">
        <v>3154</v>
      </c>
      <c r="C2915" s="48">
        <v>3</v>
      </c>
      <c r="D2915" s="22">
        <v>1557.8356907427603</v>
      </c>
      <c r="E2915" s="17">
        <v>126.05258033316764</v>
      </c>
      <c r="F2915" s="17">
        <v>119.81848513702909</v>
      </c>
      <c r="G2915" s="17">
        <v>0.82233586971683903</v>
      </c>
      <c r="H2915" s="17">
        <v>3.425633714620667</v>
      </c>
      <c r="I2915" s="17">
        <v>95.71377686332761</v>
      </c>
      <c r="J2915" s="17">
        <v>24.574005963677685</v>
      </c>
      <c r="K2915" s="17">
        <v>-0.99999999999999956</v>
      </c>
      <c r="L2915" s="17">
        <v>-0.99999999999999956</v>
      </c>
      <c r="M2915" s="17">
        <v>-0.99999999999999956</v>
      </c>
      <c r="N2915" s="17">
        <v>0.41084940411651005</v>
      </c>
      <c r="O2915" s="17">
        <v>-0.99999999999999956</v>
      </c>
      <c r="P2915" s="17">
        <v>-0.99999999999999956</v>
      </c>
      <c r="Q2915" s="17">
        <v>6.1496060537260728</v>
      </c>
      <c r="R2915" s="17">
        <v>-0.99999999999999956</v>
      </c>
      <c r="S2915" s="17">
        <v>-1.2522995836286837</v>
      </c>
      <c r="T2915" s="17">
        <v>-0.15182908616348947</v>
      </c>
      <c r="U2915" s="17">
        <v>-0.1096865859240202</v>
      </c>
      <c r="V2915" s="17">
        <v>0.30069978350831866</v>
      </c>
      <c r="W2915" s="17">
        <v>-2.7239723391054085</v>
      </c>
      <c r="X2915" s="17">
        <v>-4.5230703767038438</v>
      </c>
      <c r="Y2915" s="17">
        <v>-3.038793668636821E-2</v>
      </c>
      <c r="Z2915" s="17">
        <v>46.462690902115746</v>
      </c>
      <c r="AA2915" s="17">
        <v>3.9479617406776151</v>
      </c>
      <c r="AB2915" s="17">
        <v>4.4778626644693365</v>
      </c>
      <c r="AC2915" s="17">
        <v>15.629337106279472</v>
      </c>
      <c r="AD2915" s="17">
        <v>5.3988788551043099</v>
      </c>
      <c r="AE2915" s="17">
        <v>1.4902902433341318</v>
      </c>
      <c r="AF2915" s="17">
        <v>68.060180916198718</v>
      </c>
      <c r="AG2915" s="17">
        <v>93.576196757675618</v>
      </c>
      <c r="AH2915" s="17">
        <v>1.6484348379671259</v>
      </c>
      <c r="AI2915" s="17">
        <v>1.9253719062025392</v>
      </c>
      <c r="AJ2915" s="17">
        <v>0.33333333333333298</v>
      </c>
      <c r="AK2915" s="17">
        <v>1.9297920583498527</v>
      </c>
      <c r="AL2915" s="17">
        <v>1.7501577132790236</v>
      </c>
      <c r="AM2915" s="17">
        <v>0.33333333333333298</v>
      </c>
      <c r="AN2915" s="17">
        <v>1.2711484266161444</v>
      </c>
      <c r="AO2915" s="17">
        <v>1.8551895699442076</v>
      </c>
      <c r="AP2915" s="17">
        <v>0.33333333333333298</v>
      </c>
      <c r="AQ2915" s="17">
        <v>27.653595947128832</v>
      </c>
      <c r="AR2915" s="17">
        <v>3.1231196506295529</v>
      </c>
      <c r="AS2915" s="17">
        <v>1.8902440204188597</v>
      </c>
      <c r="AT2915" s="17">
        <v>19.560642292629282</v>
      </c>
      <c r="AU2915" s="17">
        <v>-0.99999999999999956</v>
      </c>
      <c r="AV2915" s="17">
        <v>-0.99999999999999956</v>
      </c>
      <c r="AW2915" s="17">
        <v>-0.99999999999999956</v>
      </c>
      <c r="AX2915" s="17">
        <v>-0.99999999999999956</v>
      </c>
      <c r="AY2915" s="17">
        <v>-4.9292623809617978E-2</v>
      </c>
      <c r="AZ2915" s="17">
        <v>0.74589466944150939</v>
      </c>
      <c r="BA2915" s="17">
        <v>-0.4041326444466275</v>
      </c>
      <c r="BB2915" s="17">
        <v>0.34417154212857964</v>
      </c>
      <c r="BC2915" s="17">
        <v>0.17421880651346805</v>
      </c>
      <c r="BD2915" s="17">
        <v>12.33376190042204</v>
      </c>
      <c r="BE2915" s="17">
        <v>2.3348069406035625</v>
      </c>
      <c r="BF2915" s="17">
        <v>-0.99999999999999956</v>
      </c>
      <c r="CU2915" t="e">
        <v>#N/A</v>
      </c>
      <c r="CV2915" t="e">
        <v>#N/A</v>
      </c>
    </row>
    <row r="2916" spans="1:100" x14ac:dyDescent="0.25">
      <c r="A2916">
        <v>6412</v>
      </c>
      <c r="B2916" t="s">
        <v>2561</v>
      </c>
      <c r="C2916" s="48">
        <v>2</v>
      </c>
      <c r="D2916" s="22">
        <v>1434.2154785156251</v>
      </c>
      <c r="E2916" s="17">
        <v>26.982917065326752</v>
      </c>
      <c r="F2916" s="17">
        <v>-94.663219757224184</v>
      </c>
      <c r="G2916" s="17">
        <v>-0.20200060368449285</v>
      </c>
      <c r="H2916" s="17">
        <v>0.69461867712894954</v>
      </c>
      <c r="I2916" s="17">
        <v>14.26044077877139</v>
      </c>
      <c r="J2916" s="17">
        <v>1.870755597247868</v>
      </c>
      <c r="K2916" s="17">
        <v>-1.0000000000000016</v>
      </c>
      <c r="L2916" s="17">
        <v>-1.0000000000000016</v>
      </c>
      <c r="M2916" s="17">
        <v>-1.0000000000000016</v>
      </c>
      <c r="N2916" s="17">
        <v>0.10744591891894675</v>
      </c>
      <c r="O2916" s="17">
        <v>-1.0000000000000016</v>
      </c>
      <c r="P2916" s="17">
        <v>-1.0000000000000016</v>
      </c>
      <c r="Q2916" s="17">
        <v>2.2721495708924127</v>
      </c>
      <c r="R2916" s="17">
        <v>-1.0000000000000016</v>
      </c>
      <c r="S2916" s="17">
        <v>-1.0936284362771629</v>
      </c>
      <c r="T2916" s="17">
        <v>-0.10638356312094285</v>
      </c>
      <c r="U2916" s="17">
        <v>-0.64463139428366989</v>
      </c>
      <c r="V2916" s="17">
        <v>-1.0123625368954632</v>
      </c>
      <c r="W2916" s="17">
        <v>-2.4671664091283896</v>
      </c>
      <c r="X2916" s="17">
        <v>-5.8089554173407452</v>
      </c>
      <c r="Y2916" s="17">
        <v>-0.12319997303863506</v>
      </c>
      <c r="Z2916" s="17">
        <v>12.411298950896683</v>
      </c>
      <c r="AA2916" s="17">
        <v>-1.0037260960389767</v>
      </c>
      <c r="AB2916" s="17">
        <v>-1.1597980000661283</v>
      </c>
      <c r="AC2916" s="17">
        <v>-8.1030180794127844</v>
      </c>
      <c r="AD2916" s="17">
        <v>-1.2940004691752325</v>
      </c>
      <c r="AE2916" s="17">
        <v>-1.1337746134100366</v>
      </c>
      <c r="AF2916" s="17">
        <v>11.149712604309315</v>
      </c>
      <c r="AG2916" s="17">
        <v>-71.838380462415032</v>
      </c>
      <c r="AH2916" s="17">
        <v>-0.28409292696084448</v>
      </c>
      <c r="AI2916" s="17">
        <v>-0.29438663527727754</v>
      </c>
      <c r="AJ2916" s="17">
        <v>0.33333333333333298</v>
      </c>
      <c r="AK2916" s="17">
        <v>3.6618203207028355E-4</v>
      </c>
      <c r="AL2916" s="17">
        <v>0.16605364097682607</v>
      </c>
      <c r="AM2916" s="17">
        <v>0.33333333333333298</v>
      </c>
      <c r="AN2916" s="17">
        <v>-0.27652261378712245</v>
      </c>
      <c r="AO2916" s="17">
        <v>-0.263215656618001</v>
      </c>
      <c r="AP2916" s="17">
        <v>0.33333333333333298</v>
      </c>
      <c r="AQ2916" s="17">
        <v>-0.30918979622326592</v>
      </c>
      <c r="AR2916" s="17">
        <v>2.2444243630026963</v>
      </c>
      <c r="AS2916" s="17">
        <v>-5.0725294460003401</v>
      </c>
      <c r="AT2916" s="17">
        <v>-5.0636305172914398E-2</v>
      </c>
      <c r="AU2916" s="17">
        <v>-1.0000000000000016</v>
      </c>
      <c r="AV2916" s="17">
        <v>-1.0000000000000016</v>
      </c>
      <c r="AW2916" s="17">
        <v>-1.0000000000000016</v>
      </c>
      <c r="AX2916" s="17">
        <v>-1.0000000000000016</v>
      </c>
      <c r="AY2916" s="17">
        <v>-8.6123707277497824E-2</v>
      </c>
      <c r="AZ2916" s="17">
        <v>0.97695717893728728</v>
      </c>
      <c r="BA2916" s="17">
        <v>-0.37513179307435385</v>
      </c>
      <c r="BB2916" s="17">
        <v>0.5413137361604925</v>
      </c>
      <c r="BC2916" s="17">
        <v>-0.20976914022924212</v>
      </c>
      <c r="BD2916" s="17">
        <v>15.610474082814832</v>
      </c>
      <c r="BE2916" s="17">
        <v>-4.5096246098807624</v>
      </c>
      <c r="BF2916" s="17">
        <v>-1.0000000000000016</v>
      </c>
      <c r="BG2916" s="22">
        <v>-46.945341476124895</v>
      </c>
    </row>
    <row r="2917" spans="1:100" x14ac:dyDescent="0.25">
      <c r="A2917">
        <v>6413</v>
      </c>
      <c r="B2917" t="s">
        <v>2562</v>
      </c>
      <c r="C2917" s="48">
        <v>2</v>
      </c>
      <c r="D2917" s="22">
        <v>1502.7808886718749</v>
      </c>
      <c r="E2917" s="17">
        <v>113.0911549545886</v>
      </c>
      <c r="F2917" s="17">
        <v>44.250345724321662</v>
      </c>
      <c r="G2917" s="17">
        <v>0.76352956245609249</v>
      </c>
      <c r="H2917" s="17">
        <v>9.5019382454052916</v>
      </c>
      <c r="I2917" s="17">
        <v>81.878605539243196</v>
      </c>
      <c r="J2917" s="17">
        <v>18.571310919098195</v>
      </c>
      <c r="K2917" s="17">
        <v>-0.99999999999999933</v>
      </c>
      <c r="L2917" s="17">
        <v>-0.99999999999999933</v>
      </c>
      <c r="M2917" s="17">
        <v>-0.99999999999999933</v>
      </c>
      <c r="N2917" s="17">
        <v>0.348055718055442</v>
      </c>
      <c r="O2917" s="17">
        <v>-0.99999999999999933</v>
      </c>
      <c r="P2917" s="17">
        <v>-0.99999999999999933</v>
      </c>
      <c r="Q2917" s="17">
        <v>4.8568670027915992</v>
      </c>
      <c r="R2917" s="17">
        <v>-0.99999999999999933</v>
      </c>
      <c r="S2917" s="17">
        <v>2.2773697773297128</v>
      </c>
      <c r="T2917" s="17">
        <v>0.2719894547146352</v>
      </c>
      <c r="U2917" s="17">
        <v>0.48917957754952873</v>
      </c>
      <c r="V2917" s="17">
        <v>0.47329643265902266</v>
      </c>
      <c r="W2917" s="17">
        <v>5.0610930680037551</v>
      </c>
      <c r="X2917" s="17">
        <v>3.4665501211618905</v>
      </c>
      <c r="Y2917" s="17">
        <v>0.21721884370055325</v>
      </c>
      <c r="Z2917" s="17">
        <v>43.666934546177153</v>
      </c>
      <c r="AA2917" s="17">
        <v>1.2982154082324653</v>
      </c>
      <c r="AB2917" s="17">
        <v>2.1582472123956014</v>
      </c>
      <c r="AC2917" s="17">
        <v>29.991576390373215</v>
      </c>
      <c r="AD2917" s="17">
        <v>1.6136416448267423</v>
      </c>
      <c r="AE2917" s="17">
        <v>1.3012225268333335</v>
      </c>
      <c r="AF2917" s="17">
        <v>72.846162478935469</v>
      </c>
      <c r="AG2917" s="17">
        <v>33.573125951046627</v>
      </c>
      <c r="AH2917" s="17">
        <v>0.4451957469663046</v>
      </c>
      <c r="AI2917" s="17">
        <v>0.56845316105851762</v>
      </c>
      <c r="AJ2917" s="17">
        <v>0.33333333333333298</v>
      </c>
      <c r="AK2917" s="17">
        <v>0.97385717539851036</v>
      </c>
      <c r="AL2917" s="17">
        <v>1.0163091882792243</v>
      </c>
      <c r="AM2917" s="17">
        <v>0.33333333333333298</v>
      </c>
      <c r="AN2917" s="17">
        <v>0.60107424681208244</v>
      </c>
      <c r="AO2917" s="17">
        <v>0.69576190978033225</v>
      </c>
      <c r="AP2917" s="17">
        <v>0.33333333333333298</v>
      </c>
      <c r="AQ2917" s="17">
        <v>10.631705333762545</v>
      </c>
      <c r="AR2917" s="17">
        <v>2.2444243630026963</v>
      </c>
      <c r="AS2917" s="17">
        <v>8.8545790409836513</v>
      </c>
      <c r="AT2917" s="17">
        <v>9.6933231686380168</v>
      </c>
      <c r="AU2917" s="17">
        <v>-0.99999999999999933</v>
      </c>
      <c r="AV2917" s="17">
        <v>-0.99999999999999933</v>
      </c>
      <c r="AW2917" s="17">
        <v>-0.99999999999999933</v>
      </c>
      <c r="AX2917" s="17">
        <v>-0.99999999999999933</v>
      </c>
      <c r="AY2917" s="17">
        <v>6.0542898866878352E-2</v>
      </c>
      <c r="AZ2917" s="17">
        <v>-3.4537430561430771E-2</v>
      </c>
      <c r="BA2917" s="17">
        <v>0.59725553763346739</v>
      </c>
      <c r="BB2917" s="17">
        <v>-2.1992681995486679E-2</v>
      </c>
      <c r="BC2917" s="17">
        <v>0.32941432254440683</v>
      </c>
      <c r="BD2917" s="17">
        <v>0.59021074280352614</v>
      </c>
      <c r="BE2917" s="17">
        <v>10.000993925413365</v>
      </c>
      <c r="BF2917" s="17">
        <v>-0.99999999999999933</v>
      </c>
      <c r="BG2917" s="22">
        <v>94.166114732061033</v>
      </c>
    </row>
    <row r="2918" spans="1:100" x14ac:dyDescent="0.25">
      <c r="A2918">
        <v>6414</v>
      </c>
      <c r="B2918" t="s">
        <v>2563</v>
      </c>
      <c r="C2918" s="48">
        <v>2</v>
      </c>
      <c r="D2918" s="22">
        <v>1444.7599121093751</v>
      </c>
      <c r="E2918" s="17">
        <v>59.591645074818608</v>
      </c>
      <c r="F2918" s="17">
        <v>-42.05739731034128</v>
      </c>
      <c r="G2918" s="17">
        <v>0.16364049343246639</v>
      </c>
      <c r="H2918" s="17">
        <v>4.0299033761834302</v>
      </c>
      <c r="I2918" s="17">
        <v>39.86707723103352</v>
      </c>
      <c r="J2918" s="17">
        <v>8.1951663556940275</v>
      </c>
      <c r="K2918" s="17">
        <v>-1.0000000000000007</v>
      </c>
      <c r="L2918" s="17">
        <v>-1.0000000000000007</v>
      </c>
      <c r="M2918" s="17">
        <v>-1.0000000000000007</v>
      </c>
      <c r="N2918" s="17">
        <v>0.19856355979496421</v>
      </c>
      <c r="O2918" s="17">
        <v>-1.0000000000000007</v>
      </c>
      <c r="P2918" s="17">
        <v>-1.0000000000000007</v>
      </c>
      <c r="Q2918" s="17">
        <v>3.2509682040943302</v>
      </c>
      <c r="R2918" s="17">
        <v>-1.0000000000000007</v>
      </c>
      <c r="S2918" s="17">
        <v>0.18295051322306422</v>
      </c>
      <c r="T2918" s="17">
        <v>3.6904270043154649E-2</v>
      </c>
      <c r="U2918" s="17">
        <v>-0.21526325830771564</v>
      </c>
      <c r="V2918" s="17">
        <v>-0.44975145065576255</v>
      </c>
      <c r="W2918" s="17">
        <v>0.38374509123683831</v>
      </c>
      <c r="X2918" s="17">
        <v>-2.2963712015942241</v>
      </c>
      <c r="Y2918" s="17">
        <v>5.7148076660522851E-3</v>
      </c>
      <c r="Z2918" s="17">
        <v>24.247640570162275</v>
      </c>
      <c r="AA2918" s="17">
        <v>-0.13199319049418945</v>
      </c>
      <c r="AB2918" s="17">
        <v>9.6727931814006851E-2</v>
      </c>
      <c r="AC2918" s="17">
        <v>6.3232005977674035</v>
      </c>
      <c r="AD2918" s="17">
        <v>-0.19289199025862758</v>
      </c>
      <c r="AE2918" s="17">
        <v>-0.21165425191569931</v>
      </c>
      <c r="AF2918" s="17">
        <v>34.513827379253733</v>
      </c>
      <c r="AG2918" s="17">
        <v>-31.919608159491961</v>
      </c>
      <c r="AH2918" s="17">
        <v>-7.915216309317713E-3</v>
      </c>
      <c r="AI2918" s="17">
        <v>3.2366169380777132E-2</v>
      </c>
      <c r="AJ2918" s="17">
        <v>0.33333333333333298</v>
      </c>
      <c r="AK2918" s="17">
        <v>0.36902200173657451</v>
      </c>
      <c r="AL2918" s="17">
        <v>0.48804085799782482</v>
      </c>
      <c r="AM2918" s="17">
        <v>0.33333333333333298</v>
      </c>
      <c r="AN2918" s="17">
        <v>5.5818611985796684E-2</v>
      </c>
      <c r="AO2918" s="17">
        <v>9.9944006109080774E-2</v>
      </c>
      <c r="AP2918" s="17">
        <v>0.33333333333333298</v>
      </c>
      <c r="AQ2918" s="17">
        <v>3.8340685286410516</v>
      </c>
      <c r="AR2918" s="17">
        <v>2.2444243630026963</v>
      </c>
      <c r="AS2918" s="17">
        <v>0.2015918662345344</v>
      </c>
      <c r="AT2918" s="17">
        <v>3.6393489042054741</v>
      </c>
      <c r="AU2918" s="17">
        <v>-1.0000000000000007</v>
      </c>
      <c r="AV2918" s="17">
        <v>-1.0000000000000007</v>
      </c>
      <c r="AW2918" s="17">
        <v>-1.0000000000000007</v>
      </c>
      <c r="AX2918" s="17">
        <v>-1.0000000000000007</v>
      </c>
      <c r="AY2918" s="17">
        <v>-3.058184990041584E-2</v>
      </c>
      <c r="AZ2918" s="17">
        <v>0.59390959356422646</v>
      </c>
      <c r="BA2918" s="17">
        <v>-6.8939245012549222E-3</v>
      </c>
      <c r="BB2918" s="17">
        <v>0.32799261583664863</v>
      </c>
      <c r="BC2918" s="17">
        <v>-5.5832537707007357E-3</v>
      </c>
      <c r="BD2918" s="17">
        <v>9.9223808888133576</v>
      </c>
      <c r="BE2918" s="17">
        <v>0.98546882909326072</v>
      </c>
      <c r="BF2918" s="17">
        <v>-1.0000000000000007</v>
      </c>
      <c r="BG2918" s="22">
        <v>-13.400999325495832</v>
      </c>
    </row>
    <row r="2919" spans="1:100" x14ac:dyDescent="0.25">
      <c r="A2919">
        <v>6415</v>
      </c>
      <c r="B2919" t="s">
        <v>2564</v>
      </c>
      <c r="C2919" s="48">
        <v>2</v>
      </c>
      <c r="D2919" s="22">
        <v>1508.4629882812501</v>
      </c>
      <c r="E2919" s="17">
        <v>67.289668741109537</v>
      </c>
      <c r="F2919" s="17">
        <v>-29.638609737182168</v>
      </c>
      <c r="G2919" s="17">
        <v>0.24995829822864293</v>
      </c>
      <c r="H2919" s="17">
        <v>4.8172723449964989</v>
      </c>
      <c r="I2919" s="17">
        <v>45.912099697602699</v>
      </c>
      <c r="J2919" s="17">
        <v>9.6881857607959994</v>
      </c>
      <c r="K2919" s="17">
        <v>-1.0000000000000004</v>
      </c>
      <c r="L2919" s="17">
        <v>-1.0000000000000004</v>
      </c>
      <c r="M2919" s="17">
        <v>-1.0000000000000004</v>
      </c>
      <c r="N2919" s="17">
        <v>0.22007392829740952</v>
      </c>
      <c r="O2919" s="17">
        <v>-1.0000000000000004</v>
      </c>
      <c r="P2919" s="17">
        <v>-1.0000000000000004</v>
      </c>
      <c r="Q2919" s="17">
        <v>3.4820403575742693</v>
      </c>
      <c r="R2919" s="17">
        <v>-1.0000000000000004</v>
      </c>
      <c r="S2919" s="17">
        <v>0.48431568644543088</v>
      </c>
      <c r="T2919" s="17">
        <v>7.0730585821792022E-2</v>
      </c>
      <c r="U2919" s="17">
        <v>-0.11390125267131049</v>
      </c>
      <c r="V2919" s="17">
        <v>-0.31693444977396851</v>
      </c>
      <c r="W2919" s="17">
        <v>1.0567668722129093</v>
      </c>
      <c r="X2919" s="17">
        <v>-1.4671466941315048</v>
      </c>
      <c r="Y2919" s="17">
        <v>3.6148041139940648E-2</v>
      </c>
      <c r="Z2919" s="17">
        <v>27.04187522662874</v>
      </c>
      <c r="AA2919" s="17">
        <v>7.3798968452181535E-2</v>
      </c>
      <c r="AB2919" s="17">
        <v>0.39335913920443222</v>
      </c>
      <c r="AC2919" s="17">
        <v>9.7288339840097464</v>
      </c>
      <c r="AD2919" s="17">
        <v>6.7049431785994984E-2</v>
      </c>
      <c r="AE2919" s="17">
        <v>6.0329992977150582E-3</v>
      </c>
      <c r="AF2919" s="17">
        <v>40.029452166185202</v>
      </c>
      <c r="AG2919" s="17">
        <v>-22.495884123775756</v>
      </c>
      <c r="AH2919" s="17">
        <v>5.728274394471769E-2</v>
      </c>
      <c r="AI2919" s="17">
        <v>0.10950351808546951</v>
      </c>
      <c r="AJ2919" s="17">
        <v>0.33333333333333298</v>
      </c>
      <c r="AK2919" s="17">
        <v>0.45605149960521518</v>
      </c>
      <c r="AL2919" s="17">
        <v>0.56405318255551085</v>
      </c>
      <c r="AM2919" s="17">
        <v>0.33333333333333298</v>
      </c>
      <c r="AN2919" s="17">
        <v>0.13427523318670248</v>
      </c>
      <c r="AO2919" s="17">
        <v>0.18567601250631133</v>
      </c>
      <c r="AP2919" s="17">
        <v>0.33333333333333298</v>
      </c>
      <c r="AQ2919" s="17">
        <v>4.8121778443763468</v>
      </c>
      <c r="AR2919" s="17">
        <v>2.2444243630026963</v>
      </c>
      <c r="AS2919" s="17">
        <v>1.4466668249589398</v>
      </c>
      <c r="AT2919" s="17">
        <v>4.5104529062318619</v>
      </c>
      <c r="AU2919" s="17">
        <v>-1.0000000000000004</v>
      </c>
      <c r="AV2919" s="17">
        <v>-1.0000000000000004</v>
      </c>
      <c r="AW2919" s="17">
        <v>-1.0000000000000004</v>
      </c>
      <c r="AX2919" s="17">
        <v>-1.0000000000000004</v>
      </c>
      <c r="AY2919" s="17">
        <v>-1.7469945246113595E-2</v>
      </c>
      <c r="AZ2919" s="17">
        <v>0.50348259571692933</v>
      </c>
      <c r="BA2919" s="17">
        <v>8.0036906602463959E-2</v>
      </c>
      <c r="BB2919" s="17">
        <v>0.2776333674693206</v>
      </c>
      <c r="BC2919" s="17">
        <v>4.2619417177485602E-2</v>
      </c>
      <c r="BD2919" s="17">
        <v>8.5795785565437264</v>
      </c>
      <c r="BE2919" s="17">
        <v>2.2827092283320418</v>
      </c>
      <c r="BF2919" s="17">
        <v>-1.0000000000000004</v>
      </c>
      <c r="BG2919" s="22">
        <v>344.62271001950421</v>
      </c>
    </row>
    <row r="2920" spans="1:100" x14ac:dyDescent="0.25">
      <c r="A2920">
        <v>6416</v>
      </c>
      <c r="B2920" t="s">
        <v>2565</v>
      </c>
      <c r="C2920" s="48">
        <v>2</v>
      </c>
      <c r="D2920" s="22">
        <v>1478.3936816406249</v>
      </c>
      <c r="E2920" s="17">
        <v>43.26856492886467</v>
      </c>
      <c r="F2920" s="17">
        <v>-68.390502229194382</v>
      </c>
      <c r="G2920" s="17">
        <v>-1.9389918890190205E-2</v>
      </c>
      <c r="H2920" s="17">
        <v>2.360346703000932</v>
      </c>
      <c r="I2920" s="17">
        <v>27.049061791826141</v>
      </c>
      <c r="J2920" s="17">
        <v>5.0293310107520117</v>
      </c>
      <c r="K2920" s="17">
        <v>-1.0000000000000011</v>
      </c>
      <c r="L2920" s="17">
        <v>-1.0000000000000011</v>
      </c>
      <c r="M2920" s="17">
        <v>-1.0000000000000011</v>
      </c>
      <c r="N2920" s="17">
        <v>0.15295244137609953</v>
      </c>
      <c r="O2920" s="17">
        <v>-1.0000000000000011</v>
      </c>
      <c r="P2920" s="17">
        <v>-1.0000000000000011</v>
      </c>
      <c r="Q2920" s="17">
        <v>2.7609970836796585</v>
      </c>
      <c r="R2920" s="17">
        <v>-1.0000000000000011</v>
      </c>
      <c r="S2920" s="17">
        <v>-0.45607166817770639</v>
      </c>
      <c r="T2920" s="17">
        <v>-3.482188818039908E-2</v>
      </c>
      <c r="U2920" s="17">
        <v>-0.43019376690082184</v>
      </c>
      <c r="V2920" s="17">
        <v>-0.73137991065026664</v>
      </c>
      <c r="W2920" s="17">
        <v>-1.0433469712299241</v>
      </c>
      <c r="X2920" s="17">
        <v>-4.05467939614734</v>
      </c>
      <c r="Y2920" s="17">
        <v>-5.8816574754880113E-2</v>
      </c>
      <c r="Z2920" s="17">
        <v>18.322676160942642</v>
      </c>
      <c r="AA2920" s="17">
        <v>-0.56835998403887888</v>
      </c>
      <c r="AB2920" s="17">
        <v>-0.53225623112478315</v>
      </c>
      <c r="AC2920" s="17">
        <v>-0.89818882907946573</v>
      </c>
      <c r="AD2920" s="17">
        <v>-0.7440782231442955</v>
      </c>
      <c r="AE2920" s="17">
        <v>-0.67324369387451322</v>
      </c>
      <c r="AF2920" s="17">
        <v>22.818359898900844</v>
      </c>
      <c r="AG2920" s="17">
        <v>-51.901906133182642</v>
      </c>
      <c r="AH2920" s="17">
        <v>-0.14616258689607364</v>
      </c>
      <c r="AI2920" s="17">
        <v>-0.13119777634553687</v>
      </c>
      <c r="AJ2920" s="17">
        <v>0.33333333333333298</v>
      </c>
      <c r="AK2920" s="17">
        <v>0.18448249778667042</v>
      </c>
      <c r="AL2920" s="17">
        <v>0.32686244135193337</v>
      </c>
      <c r="AM2920" s="17">
        <v>0.33333333333333298</v>
      </c>
      <c r="AN2920" s="17">
        <v>-0.11054275183424728</v>
      </c>
      <c r="AO2920" s="17">
        <v>-8.1844264771839592E-2</v>
      </c>
      <c r="AP2920" s="17">
        <v>0.33333333333333298</v>
      </c>
      <c r="AQ2920" s="17">
        <v>1.7600612971272991</v>
      </c>
      <c r="AR2920" s="17">
        <v>2.2444243630026963</v>
      </c>
      <c r="AS2920" s="17">
        <v>-2.4384959303220901</v>
      </c>
      <c r="AT2920" s="17">
        <v>1.7922383915680111</v>
      </c>
      <c r="AU2920" s="17">
        <v>-1.0000000000000011</v>
      </c>
      <c r="AV2920" s="17">
        <v>-1.0000000000000011</v>
      </c>
      <c r="AW2920" s="17">
        <v>-1.0000000000000011</v>
      </c>
      <c r="AX2920" s="17">
        <v>-1.0000000000000011</v>
      </c>
      <c r="AY2920" s="17">
        <v>-5.838465745418956E-2</v>
      </c>
      <c r="AZ2920" s="17">
        <v>0.78565324066197906</v>
      </c>
      <c r="BA2920" s="17">
        <v>-0.19122421299776771</v>
      </c>
      <c r="BB2920" s="17">
        <v>0.43477561402220249</v>
      </c>
      <c r="BC2920" s="17">
        <v>-0.10779339175477845</v>
      </c>
      <c r="BD2920" s="17">
        <v>12.7696922300075</v>
      </c>
      <c r="BE2920" s="17">
        <v>-1.7652318602365833</v>
      </c>
      <c r="BF2920" s="17">
        <v>-1.0000000000000011</v>
      </c>
      <c r="BG2920" s="22">
        <v>41.966737998230883</v>
      </c>
    </row>
    <row r="2921" spans="1:100" x14ac:dyDescent="0.25">
      <c r="A2921">
        <v>6417</v>
      </c>
      <c r="B2921" t="s">
        <v>2566</v>
      </c>
      <c r="C2921" s="48">
        <v>2</v>
      </c>
      <c r="D2921" s="22">
        <v>1514.2826953125</v>
      </c>
      <c r="E2921" s="17">
        <v>95.00208808143816</v>
      </c>
      <c r="F2921" s="17">
        <v>15.068273983229757</v>
      </c>
      <c r="G2921" s="17">
        <v>0.56069717183369461</v>
      </c>
      <c r="H2921" s="17">
        <v>7.6517529838204066</v>
      </c>
      <c r="I2921" s="17">
        <v>67.673814752966834</v>
      </c>
      <c r="J2921" s="17">
        <v>15.062965266685625</v>
      </c>
      <c r="K2921" s="17">
        <v>-0.99999999999999978</v>
      </c>
      <c r="L2921" s="17">
        <v>-0.99999999999999978</v>
      </c>
      <c r="M2921" s="17">
        <v>-0.99999999999999978</v>
      </c>
      <c r="N2921" s="17">
        <v>0.29750995317156753</v>
      </c>
      <c r="O2921" s="17">
        <v>-0.99999999999999978</v>
      </c>
      <c r="P2921" s="17">
        <v>-0.99999999999999978</v>
      </c>
      <c r="Q2921" s="17">
        <v>4.3138861263979749</v>
      </c>
      <c r="R2921" s="17">
        <v>-0.99999999999999978</v>
      </c>
      <c r="S2921" s="17">
        <v>1.569212072446406</v>
      </c>
      <c r="T2921" s="17">
        <v>0.19250327557082697</v>
      </c>
      <c r="U2921" s="17">
        <v>0.25099583353448496</v>
      </c>
      <c r="V2921" s="17">
        <v>0.16119871576545416</v>
      </c>
      <c r="W2921" s="17">
        <v>3.4796045547281365</v>
      </c>
      <c r="X2921" s="17">
        <v>1.5180113508757169</v>
      </c>
      <c r="Y2921" s="17">
        <v>0.14570583992972769</v>
      </c>
      <c r="Z2921" s="17">
        <v>37.100950892290804</v>
      </c>
      <c r="AA2921" s="17">
        <v>0.8146382868146852</v>
      </c>
      <c r="AB2921" s="17">
        <v>1.4612135346939956</v>
      </c>
      <c r="AC2921" s="17">
        <v>21.988908077084687</v>
      </c>
      <c r="AD2921" s="17">
        <v>1.0028228203722083</v>
      </c>
      <c r="AE2921" s="17">
        <v>0.78969392997088028</v>
      </c>
      <c r="AF2921" s="17">
        <v>59.885367612208057</v>
      </c>
      <c r="AG2921" s="17">
        <v>11.428952112942527</v>
      </c>
      <c r="AH2921" s="17">
        <v>0.29199145529951914</v>
      </c>
      <c r="AI2921" s="17">
        <v>0.38719330533128626</v>
      </c>
      <c r="AJ2921" s="17">
        <v>0.33333333333333298</v>
      </c>
      <c r="AK2921" s="17">
        <v>0.76935242520188363</v>
      </c>
      <c r="AL2921" s="17">
        <v>0.83769295095475549</v>
      </c>
      <c r="AM2921" s="17">
        <v>0.33333333333333298</v>
      </c>
      <c r="AN2921" s="17">
        <v>0.41671432158098443</v>
      </c>
      <c r="AO2921" s="17">
        <v>0.4943060473256925</v>
      </c>
      <c r="AP2921" s="17">
        <v>0.33333333333333298</v>
      </c>
      <c r="AQ2921" s="17">
        <v>8.3333121891605231</v>
      </c>
      <c r="AR2921" s="17">
        <v>2.2444243630026963</v>
      </c>
      <c r="AS2921" s="17">
        <v>5.9288613286474252</v>
      </c>
      <c r="AT2921" s="17">
        <v>7.646374597263125</v>
      </c>
      <c r="AU2921" s="17">
        <v>-0.99999999999999978</v>
      </c>
      <c r="AV2921" s="17">
        <v>-0.99999999999999978</v>
      </c>
      <c r="AW2921" s="17">
        <v>-0.99999999999999978</v>
      </c>
      <c r="AX2921" s="17">
        <v>-0.99999999999999978</v>
      </c>
      <c r="AY2921" s="17">
        <v>2.9732118021315479E-2</v>
      </c>
      <c r="AZ2921" s="17">
        <v>0.1779508758022888</v>
      </c>
      <c r="BA2921" s="17">
        <v>0.39298263781639237</v>
      </c>
      <c r="BB2921" s="17">
        <v>9.6343120918081837E-2</v>
      </c>
      <c r="BC2921" s="17">
        <v>0.21614611552857543</v>
      </c>
      <c r="BD2921" s="17">
        <v>3.7455714222220688</v>
      </c>
      <c r="BE2921" s="17">
        <v>6.9526961609965063</v>
      </c>
      <c r="BF2921" s="17">
        <v>-0.99999999999999978</v>
      </c>
      <c r="BG2921" s="22">
        <v>219.82667536995245</v>
      </c>
    </row>
    <row r="2922" spans="1:100" x14ac:dyDescent="0.25">
      <c r="A2922">
        <v>6418</v>
      </c>
      <c r="B2922" t="s">
        <v>2567</v>
      </c>
      <c r="C2922" s="48">
        <v>2</v>
      </c>
      <c r="D2922" s="22">
        <v>1541.217314453125</v>
      </c>
      <c r="E2922" s="17">
        <v>123.03081234268436</v>
      </c>
      <c r="F2922" s="17">
        <v>60.28543459957033</v>
      </c>
      <c r="G2922" s="17">
        <v>0.8749827669874719</v>
      </c>
      <c r="H2922" s="17">
        <v>10.518585910739237</v>
      </c>
      <c r="I2922" s="17">
        <v>89.683914385479767</v>
      </c>
      <c r="J2922" s="17">
        <v>20.499091607208548</v>
      </c>
      <c r="K2922" s="17">
        <v>-0.99999999999999911</v>
      </c>
      <c r="L2922" s="17">
        <v>-0.99999999999999911</v>
      </c>
      <c r="M2922" s="17">
        <v>-0.99999999999999911</v>
      </c>
      <c r="N2922" s="17">
        <v>0.37582981988656933</v>
      </c>
      <c r="O2922" s="17">
        <v>-0.99999999999999911</v>
      </c>
      <c r="P2922" s="17">
        <v>-0.99999999999999911</v>
      </c>
      <c r="Q2922" s="17">
        <v>5.1552264437449296</v>
      </c>
      <c r="R2922" s="17">
        <v>-0.99999999999999911</v>
      </c>
      <c r="S2922" s="17">
        <v>2.666491284405792</v>
      </c>
      <c r="T2922" s="17">
        <v>0.31566585844063089</v>
      </c>
      <c r="U2922" s="17">
        <v>0.62005779407254091</v>
      </c>
      <c r="V2922" s="17">
        <v>0.64478921331392047</v>
      </c>
      <c r="W2922" s="17">
        <v>5.930096101460439</v>
      </c>
      <c r="X2922" s="17">
        <v>4.5372414906992278</v>
      </c>
      <c r="Y2922" s="17">
        <v>0.25651411311716782</v>
      </c>
      <c r="Z2922" s="17">
        <v>47.274839165753626</v>
      </c>
      <c r="AA2922" s="17">
        <v>1.5639334212908786</v>
      </c>
      <c r="AB2922" s="17">
        <v>2.5412562417116424</v>
      </c>
      <c r="AC2922" s="17">
        <v>34.388916606010568</v>
      </c>
      <c r="AD2922" s="17">
        <v>1.9492769699572563</v>
      </c>
      <c r="AE2922" s="17">
        <v>1.5822994354810049</v>
      </c>
      <c r="AF2922" s="17">
        <v>79.967915157282633</v>
      </c>
      <c r="AG2922" s="17">
        <v>45.741000758336412</v>
      </c>
      <c r="AH2922" s="17">
        <v>0.52937909264313565</v>
      </c>
      <c r="AI2922" s="17">
        <v>0.6680525973798318</v>
      </c>
      <c r="AJ2922" s="17">
        <v>0.33333333333333298</v>
      </c>
      <c r="AK2922" s="17">
        <v>1.0862293151803426</v>
      </c>
      <c r="AL2922" s="17">
        <v>1.1144559979187652</v>
      </c>
      <c r="AM2922" s="17">
        <v>0.33333333333333298</v>
      </c>
      <c r="AN2922" s="17">
        <v>0.70237712250723494</v>
      </c>
      <c r="AO2922" s="17">
        <v>0.80645873376049115</v>
      </c>
      <c r="AP2922" s="17">
        <v>0.33333333333333298</v>
      </c>
      <c r="AQ2922" s="17">
        <v>11.894636172633023</v>
      </c>
      <c r="AR2922" s="17">
        <v>2.2444243630026963</v>
      </c>
      <c r="AS2922" s="17">
        <v>10.462214850991607</v>
      </c>
      <c r="AT2922" s="17">
        <v>10.818089174159169</v>
      </c>
      <c r="AU2922" s="17">
        <v>-0.99999999999999911</v>
      </c>
      <c r="AV2922" s="17">
        <v>-0.99999999999999911</v>
      </c>
      <c r="AW2922" s="17">
        <v>-0.99999999999999911</v>
      </c>
      <c r="AX2922" s="17">
        <v>-0.99999999999999911</v>
      </c>
      <c r="AY2922" s="17">
        <v>7.7472937746836376E-2</v>
      </c>
      <c r="AZ2922" s="17">
        <v>-0.15129640873553551</v>
      </c>
      <c r="BA2922" s="17">
        <v>0.70950027928281412</v>
      </c>
      <c r="BB2922" s="17">
        <v>-8.7016342196110291E-2</v>
      </c>
      <c r="BC2922" s="17">
        <v>0.39165341860150404</v>
      </c>
      <c r="BD2922" s="17">
        <v>-1.1436102612993224</v>
      </c>
      <c r="BE2922" s="17">
        <v>11.675985543702673</v>
      </c>
      <c r="BF2922" s="17">
        <v>-0.99999999999999911</v>
      </c>
      <c r="BG2922" s="22">
        <v>193.08507882600884</v>
      </c>
    </row>
    <row r="2923" spans="1:100" x14ac:dyDescent="0.25">
      <c r="A2923">
        <v>6419</v>
      </c>
      <c r="B2923" t="s">
        <v>3155</v>
      </c>
      <c r="C2923" s="48">
        <v>2</v>
      </c>
      <c r="D2923" s="22">
        <v>1433.5180078124999</v>
      </c>
      <c r="E2923" s="17">
        <v>75.230427613334683</v>
      </c>
      <c r="F2923" s="17">
        <v>-16.828231141482497</v>
      </c>
      <c r="G2923" s="17">
        <v>0.33899788864555469</v>
      </c>
      <c r="H2923" s="17">
        <v>5.6294687470672695</v>
      </c>
      <c r="I2923" s="17">
        <v>52.14773469498612</v>
      </c>
      <c r="J2923" s="17">
        <v>11.228283271717283</v>
      </c>
      <c r="K2923" s="17">
        <v>-1.0000000000000002</v>
      </c>
      <c r="L2923" s="17">
        <v>-1.0000000000000002</v>
      </c>
      <c r="M2923" s="17">
        <v>-1.0000000000000002</v>
      </c>
      <c r="N2923" s="17">
        <v>0.24226256487936543</v>
      </c>
      <c r="O2923" s="17">
        <v>-1.0000000000000002</v>
      </c>
      <c r="P2923" s="17">
        <v>-1.0000000000000002</v>
      </c>
      <c r="Q2923" s="17">
        <v>3.7203987119275874</v>
      </c>
      <c r="R2923" s="17">
        <v>-1.0000000000000002</v>
      </c>
      <c r="S2923" s="17">
        <v>0.79518355030044163</v>
      </c>
      <c r="T2923" s="17">
        <v>0.10562351792722485</v>
      </c>
      <c r="U2923" s="17">
        <v>-9.3430854772579008E-3</v>
      </c>
      <c r="V2923" s="17">
        <v>-0.17992944383293019</v>
      </c>
      <c r="W2923" s="17">
        <v>1.751010474228426</v>
      </c>
      <c r="X2923" s="17">
        <v>-0.61177495845668306</v>
      </c>
      <c r="Y2923" s="17">
        <v>6.7540899774099258E-2</v>
      </c>
      <c r="Z2923" s="17">
        <v>29.924218098160324</v>
      </c>
      <c r="AA2923" s="17">
        <v>0.28608019579415073</v>
      </c>
      <c r="AB2923" s="17">
        <v>0.69934376512586649</v>
      </c>
      <c r="AC2923" s="17">
        <v>13.241854299311026</v>
      </c>
      <c r="AD2923" s="17">
        <v>0.33518736469445581</v>
      </c>
      <c r="AE2923" s="17">
        <v>0.23058439669243153</v>
      </c>
      <c r="AF2923" s="17">
        <v>45.718996439019833</v>
      </c>
      <c r="AG2923" s="17">
        <v>-12.775009846174285</v>
      </c>
      <c r="AH2923" s="17">
        <v>0.12453653579849926</v>
      </c>
      <c r="AI2923" s="17">
        <v>0.18907317292933945</v>
      </c>
      <c r="AJ2923" s="17">
        <v>0.33333333333333298</v>
      </c>
      <c r="AK2923" s="17">
        <v>0.54582522430443858</v>
      </c>
      <c r="AL2923" s="17">
        <v>0.64246233882674997</v>
      </c>
      <c r="AM2923" s="17">
        <v>0.33333333333333298</v>
      </c>
      <c r="AN2923" s="17">
        <v>0.21520576001971203</v>
      </c>
      <c r="AO2923" s="17">
        <v>0.27411133304365193</v>
      </c>
      <c r="AP2923" s="17">
        <v>0.33333333333333298</v>
      </c>
      <c r="AQ2923" s="17">
        <v>5.8211290458310696</v>
      </c>
      <c r="AR2923" s="17">
        <v>2.2444243630026963</v>
      </c>
      <c r="AS2923" s="17">
        <v>2.7310016690267656</v>
      </c>
      <c r="AT2923" s="17">
        <v>5.4090246868061271</v>
      </c>
      <c r="AU2923" s="17">
        <v>-1.0000000000000002</v>
      </c>
      <c r="AV2923" s="17">
        <v>-1.0000000000000002</v>
      </c>
      <c r="AW2923" s="17">
        <v>-1.0000000000000002</v>
      </c>
      <c r="AX2923" s="17">
        <v>-1.0000000000000002</v>
      </c>
      <c r="AY2923" s="17">
        <v>-3.9445941002931462E-3</v>
      </c>
      <c r="AZ2923" s="17">
        <v>0.41020424057378568</v>
      </c>
      <c r="BA2923" s="17">
        <v>0.16970885336193162</v>
      </c>
      <c r="BB2923" s="17">
        <v>0.22568618393148071</v>
      </c>
      <c r="BC2923" s="17">
        <v>9.2342021782205561E-2</v>
      </c>
      <c r="BD2923" s="17">
        <v>7.1944347851226782</v>
      </c>
      <c r="BE2923" s="17">
        <v>3.6208544011991877</v>
      </c>
      <c r="BF2923" s="17">
        <v>-1.0000000000000002</v>
      </c>
      <c r="BG2923" s="22">
        <v>-32.622075919418194</v>
      </c>
    </row>
    <row r="2924" spans="1:100" x14ac:dyDescent="0.25">
      <c r="A2924">
        <v>6420</v>
      </c>
      <c r="B2924" t="s">
        <v>3156</v>
      </c>
      <c r="C2924" s="48">
        <v>2</v>
      </c>
      <c r="D2924" s="22">
        <v>1508.1488085937499</v>
      </c>
      <c r="E2924" s="17">
        <v>120.89748451685153</v>
      </c>
      <c r="F2924" s="17">
        <v>56.843857093263168</v>
      </c>
      <c r="G2924" s="17">
        <v>0.85106179937044035</v>
      </c>
      <c r="H2924" s="17">
        <v>10.300384953820704</v>
      </c>
      <c r="I2924" s="17">
        <v>88.008677312334981</v>
      </c>
      <c r="J2924" s="17">
        <v>20.08533607988279</v>
      </c>
      <c r="K2924" s="17">
        <v>-0.99999999999999911</v>
      </c>
      <c r="L2924" s="17">
        <v>-0.99999999999999911</v>
      </c>
      <c r="M2924" s="17">
        <v>-0.99999999999999911</v>
      </c>
      <c r="N2924" s="17">
        <v>0.36986872264142484</v>
      </c>
      <c r="O2924" s="17">
        <v>-0.99999999999999911</v>
      </c>
      <c r="P2924" s="17">
        <v>-0.99999999999999911</v>
      </c>
      <c r="Q2924" s="17">
        <v>5.0911901824701733</v>
      </c>
      <c r="R2924" s="17">
        <v>-0.99999999999999911</v>
      </c>
      <c r="S2924" s="17">
        <v>2.5829749511698403</v>
      </c>
      <c r="T2924" s="17">
        <v>0.30629168348037855</v>
      </c>
      <c r="U2924" s="17">
        <v>0.59196767685800755</v>
      </c>
      <c r="V2924" s="17">
        <v>0.60798207735179988</v>
      </c>
      <c r="W2924" s="17">
        <v>5.743583802331643</v>
      </c>
      <c r="X2924" s="17">
        <v>4.3074412468549443</v>
      </c>
      <c r="Y2924" s="17">
        <v>0.2480802518283009</v>
      </c>
      <c r="Z2924" s="17">
        <v>46.50048216154628</v>
      </c>
      <c r="AA2924" s="17">
        <v>1.506902921249557</v>
      </c>
      <c r="AB2924" s="17">
        <v>2.459051816761975</v>
      </c>
      <c r="AC2924" s="17">
        <v>33.445124694942493</v>
      </c>
      <c r="AD2924" s="17">
        <v>1.877240263813752</v>
      </c>
      <c r="AE2924" s="17">
        <v>1.5219724878806487</v>
      </c>
      <c r="AF2924" s="17">
        <v>78.439388311315753</v>
      </c>
      <c r="AG2924" s="17">
        <v>43.129435299477635</v>
      </c>
      <c r="AH2924" s="17">
        <v>0.51131099765837562</v>
      </c>
      <c r="AI2924" s="17">
        <v>0.64667577918124908</v>
      </c>
      <c r="AJ2924" s="17">
        <v>0.33333333333333298</v>
      </c>
      <c r="AK2924" s="17">
        <v>1.0621111184171357</v>
      </c>
      <c r="AL2924" s="17">
        <v>1.0933909539393307</v>
      </c>
      <c r="AM2924" s="17">
        <v>0.33333333333333298</v>
      </c>
      <c r="AN2924" s="17">
        <v>0.68063469868725712</v>
      </c>
      <c r="AO2924" s="17">
        <v>0.78270010651534894</v>
      </c>
      <c r="AP2924" s="17">
        <v>0.33333333333333298</v>
      </c>
      <c r="AQ2924" s="17">
        <v>11.623575974532882</v>
      </c>
      <c r="AR2924" s="17">
        <v>2.2444243630026963</v>
      </c>
      <c r="AS2924" s="17">
        <v>10.117171347640806</v>
      </c>
      <c r="AT2924" s="17">
        <v>10.576683004565954</v>
      </c>
      <c r="AU2924" s="17">
        <v>-0.99999999999999911</v>
      </c>
      <c r="AV2924" s="17">
        <v>-0.99999999999999911</v>
      </c>
      <c r="AW2924" s="17">
        <v>-0.99999999999999911</v>
      </c>
      <c r="AX2924" s="17">
        <v>-0.99999999999999911</v>
      </c>
      <c r="AY2924" s="17">
        <v>7.3839278997360577E-2</v>
      </c>
      <c r="AZ2924" s="17">
        <v>-0.1262366740455913</v>
      </c>
      <c r="BA2924" s="17">
        <v>0.68540942571368113</v>
      </c>
      <c r="BB2924" s="17">
        <v>-7.3060450335127008E-2</v>
      </c>
      <c r="BC2924" s="17">
        <v>0.37829517190455986</v>
      </c>
      <c r="BD2924" s="17">
        <v>-0.77148389429839526</v>
      </c>
      <c r="BE2924" s="17">
        <v>11.316485604437876</v>
      </c>
      <c r="BF2924" s="17">
        <v>-0.99999999999999911</v>
      </c>
      <c r="BG2924" s="22">
        <v>125.92194451048317</v>
      </c>
    </row>
    <row r="2925" spans="1:100" x14ac:dyDescent="0.25">
      <c r="A2925">
        <v>6421</v>
      </c>
      <c r="B2925" t="s">
        <v>2569</v>
      </c>
      <c r="C2925" s="48">
        <v>2</v>
      </c>
      <c r="D2925" s="22">
        <v>1498.3548925781249</v>
      </c>
      <c r="E2925" s="17">
        <v>99.174792591893976</v>
      </c>
      <c r="F2925" s="17">
        <v>21.799862916611367</v>
      </c>
      <c r="G2925" s="17">
        <v>0.60748563456379079</v>
      </c>
      <c r="H2925" s="17">
        <v>8.0785453905450062</v>
      </c>
      <c r="I2925" s="17">
        <v>70.950511942469433</v>
      </c>
      <c r="J2925" s="17">
        <v>15.87225464743246</v>
      </c>
      <c r="K2925" s="17">
        <v>-0.99999999999999967</v>
      </c>
      <c r="L2925" s="17">
        <v>-0.99999999999999967</v>
      </c>
      <c r="M2925" s="17">
        <v>-0.99999999999999967</v>
      </c>
      <c r="N2925" s="17">
        <v>0.30916962266112197</v>
      </c>
      <c r="O2925" s="17">
        <v>-0.99999999999999967</v>
      </c>
      <c r="P2925" s="17">
        <v>-0.99999999999999967</v>
      </c>
      <c r="Q2925" s="17">
        <v>4.4391385104986663</v>
      </c>
      <c r="R2925" s="17">
        <v>-0.99999999999999967</v>
      </c>
      <c r="S2925" s="17">
        <v>1.7325667037273933</v>
      </c>
      <c r="T2925" s="17">
        <v>0.21083878953393625</v>
      </c>
      <c r="U2925" s="17">
        <v>0.30593898731562474</v>
      </c>
      <c r="V2925" s="17">
        <v>0.23319201205415019</v>
      </c>
      <c r="W2925" s="17">
        <v>3.8444152052086347</v>
      </c>
      <c r="X2925" s="17">
        <v>1.9674915022062138</v>
      </c>
      <c r="Y2925" s="17">
        <v>0.16220213769253192</v>
      </c>
      <c r="Z2925" s="17">
        <v>38.615562441923437</v>
      </c>
      <c r="AA2925" s="17">
        <v>0.92618768014952124</v>
      </c>
      <c r="AB2925" s="17">
        <v>1.6220021254643795</v>
      </c>
      <c r="AC2925" s="17">
        <v>23.834927576084144</v>
      </c>
      <c r="AD2925" s="17">
        <v>1.1437237569294103</v>
      </c>
      <c r="AE2925" s="17">
        <v>0.90769104382550725</v>
      </c>
      <c r="AF2925" s="17">
        <v>62.875105423380568</v>
      </c>
      <c r="AG2925" s="17">
        <v>16.537070442237081</v>
      </c>
      <c r="AH2925" s="17">
        <v>0.32733193158511797</v>
      </c>
      <c r="AI2925" s="17">
        <v>0.42900551282996202</v>
      </c>
      <c r="AJ2925" s="17">
        <v>0.33333333333333298</v>
      </c>
      <c r="AK2925" s="17">
        <v>0.81652666030970511</v>
      </c>
      <c r="AL2925" s="17">
        <v>0.87889534046168594</v>
      </c>
      <c r="AM2925" s="17">
        <v>0.33333333333333298</v>
      </c>
      <c r="AN2925" s="17">
        <v>0.45924163915649407</v>
      </c>
      <c r="AO2925" s="17">
        <v>0.54077697873509356</v>
      </c>
      <c r="AP2925" s="17">
        <v>0.33333333333333298</v>
      </c>
      <c r="AQ2925" s="17">
        <v>8.8634951725357887</v>
      </c>
      <c r="AR2925" s="17">
        <v>2.2444243630026963</v>
      </c>
      <c r="AS2925" s="17">
        <v>6.6037527191318279</v>
      </c>
      <c r="AT2925" s="17">
        <v>8.1185554784740255</v>
      </c>
      <c r="AU2925" s="17">
        <v>-0.99999999999999967</v>
      </c>
      <c r="AV2925" s="17">
        <v>-0.99999999999999967</v>
      </c>
      <c r="AW2925" s="17">
        <v>-0.99999999999999967</v>
      </c>
      <c r="AX2925" s="17">
        <v>-0.99999999999999967</v>
      </c>
      <c r="AY2925" s="17">
        <v>3.6839410238570396E-2</v>
      </c>
      <c r="AZ2925" s="17">
        <v>0.1289350298993106</v>
      </c>
      <c r="BA2925" s="17">
        <v>0.44010339072243476</v>
      </c>
      <c r="BB2925" s="17">
        <v>6.9045950642329532E-2</v>
      </c>
      <c r="BC2925" s="17">
        <v>0.24227431559663609</v>
      </c>
      <c r="BD2925" s="17">
        <v>3.0177070259293273</v>
      </c>
      <c r="BE2925" s="17">
        <v>7.655863766047176</v>
      </c>
      <c r="BF2925" s="17">
        <v>-0.99999999999999967</v>
      </c>
      <c r="BG2925" s="22">
        <v>92.938994349581208</v>
      </c>
    </row>
    <row r="2926" spans="1:100" x14ac:dyDescent="0.25">
      <c r="A2926">
        <v>6422</v>
      </c>
      <c r="B2926" t="s">
        <v>2570</v>
      </c>
      <c r="C2926" s="48">
        <v>3</v>
      </c>
      <c r="D2926" s="22">
        <v>1512.2029091059194</v>
      </c>
      <c r="E2926" s="17">
        <v>85.6827046912654</v>
      </c>
      <c r="F2926" s="17">
        <v>11.845477382137622</v>
      </c>
      <c r="G2926" s="17">
        <v>0.63979241188427471</v>
      </c>
      <c r="H2926" s="17">
        <v>9.2019198809099798</v>
      </c>
      <c r="I2926" s="17">
        <v>55.118170195373622</v>
      </c>
      <c r="J2926" s="17">
        <v>21.453234895657211</v>
      </c>
      <c r="K2926" s="17">
        <v>-1.0000000000000004</v>
      </c>
      <c r="L2926" s="17">
        <v>-1.0000000000000004</v>
      </c>
      <c r="M2926" s="17">
        <v>-1.0000000000000004</v>
      </c>
      <c r="N2926" s="17">
        <v>0.3203865671151071</v>
      </c>
      <c r="O2926" s="17">
        <v>-1.0000000000000004</v>
      </c>
      <c r="P2926" s="17">
        <v>-1.0000000000000004</v>
      </c>
      <c r="Q2926" s="17">
        <v>5.0183726102010695</v>
      </c>
      <c r="R2926" s="17">
        <v>-1.0000000000000004</v>
      </c>
      <c r="S2926" s="17">
        <v>2.371264523955956</v>
      </c>
      <c r="T2926" s="17">
        <v>0.26836715507015935</v>
      </c>
      <c r="U2926" s="17">
        <v>-0.27949088860150045</v>
      </c>
      <c r="V2926" s="17">
        <v>-0.34074825807236142</v>
      </c>
      <c r="W2926" s="17">
        <v>4.1835472707089121</v>
      </c>
      <c r="X2926" s="17">
        <v>5.2765563478828694</v>
      </c>
      <c r="Y2926" s="17">
        <v>0.28974622593149524</v>
      </c>
      <c r="Z2926" s="17">
        <v>29.243094511477395</v>
      </c>
      <c r="AA2926" s="17">
        <v>-0.22194804283476452</v>
      </c>
      <c r="AB2926" s="17">
        <v>-0.66216810637720225</v>
      </c>
      <c r="AC2926" s="17">
        <v>20.089461620015292</v>
      </c>
      <c r="AD2926" s="17">
        <v>-1.4501609300708478</v>
      </c>
      <c r="AE2926" s="17">
        <v>0.36834888653319131</v>
      </c>
      <c r="AF2926" s="17">
        <v>49.038736911648705</v>
      </c>
      <c r="AG2926" s="17">
        <v>-0.95033847916467862</v>
      </c>
      <c r="AH2926" s="17">
        <v>-0.33568644425477828</v>
      </c>
      <c r="AI2926" s="17">
        <v>-0.28846735353475123</v>
      </c>
      <c r="AJ2926" s="17">
        <v>0.33333333333333298</v>
      </c>
      <c r="AK2926" s="17">
        <v>1.1439635489765894</v>
      </c>
      <c r="AL2926" s="17">
        <v>1.28834516996042</v>
      </c>
      <c r="AM2926" s="17">
        <v>0.33333333333333298</v>
      </c>
      <c r="AN2926" s="17">
        <v>0.35196778325762412</v>
      </c>
      <c r="AO2926" s="17">
        <v>0.21600884031932216</v>
      </c>
      <c r="AP2926" s="17">
        <v>0.33333333333333298</v>
      </c>
      <c r="AQ2926" s="17">
        <v>6.0794332837249527</v>
      </c>
      <c r="AR2926" s="17">
        <v>0.98467311523525269</v>
      </c>
      <c r="AS2926" s="17">
        <v>9.0289262906560559</v>
      </c>
      <c r="AT2926" s="17">
        <v>11.4396354897659</v>
      </c>
      <c r="AU2926" s="17">
        <v>-1.0000000000000004</v>
      </c>
      <c r="AV2926" s="17">
        <v>-1.0000000000000004</v>
      </c>
      <c r="AW2926" s="17">
        <v>-1.0000000000000004</v>
      </c>
      <c r="AX2926" s="17">
        <v>-1.0000000000000004</v>
      </c>
      <c r="AY2926" s="17">
        <v>4.9182043207362636E-2</v>
      </c>
      <c r="AZ2926" s="17">
        <v>0.1007733289877128</v>
      </c>
      <c r="BA2926" s="17">
        <v>-0.2140084057984861</v>
      </c>
      <c r="BB2926" s="17">
        <v>-0.10539012371337377</v>
      </c>
      <c r="BC2926" s="17">
        <v>3.9176869932680373E-2</v>
      </c>
      <c r="BD2926" s="17">
        <v>-2.1308864478957799</v>
      </c>
      <c r="BE2926" s="17">
        <v>-9.0620280675420162E-2</v>
      </c>
      <c r="BF2926" s="17">
        <v>-1.0000000000000004</v>
      </c>
      <c r="CU2926" t="e">
        <v>#N/A</v>
      </c>
      <c r="CV2926" t="e">
        <v>#N/A</v>
      </c>
    </row>
    <row r="2927" spans="1:100" x14ac:dyDescent="0.25">
      <c r="A2927">
        <v>6423</v>
      </c>
      <c r="B2927" t="s">
        <v>2571</v>
      </c>
      <c r="C2927" s="48">
        <v>2</v>
      </c>
      <c r="D2927" s="22">
        <v>1469.0575000000001</v>
      </c>
      <c r="E2927" s="17">
        <v>72.472449740156236</v>
      </c>
      <c r="F2927" s="17">
        <v>-21.277521351963131</v>
      </c>
      <c r="G2927" s="17">
        <v>0.30807273096753274</v>
      </c>
      <c r="H2927" s="17">
        <v>5.3473773573612577</v>
      </c>
      <c r="I2927" s="17">
        <v>49.981979050628979</v>
      </c>
      <c r="J2927" s="17">
        <v>10.693377864563436</v>
      </c>
      <c r="K2927" s="17">
        <v>-1.0000000000000002</v>
      </c>
      <c r="L2927" s="17">
        <v>-1.0000000000000002</v>
      </c>
      <c r="M2927" s="17">
        <v>-1.0000000000000002</v>
      </c>
      <c r="N2927" s="17">
        <v>0.23455602577979895</v>
      </c>
      <c r="O2927" s="17">
        <v>-1.0000000000000002</v>
      </c>
      <c r="P2927" s="17">
        <v>-1.0000000000000002</v>
      </c>
      <c r="Q2927" s="17">
        <v>3.637612283354235</v>
      </c>
      <c r="R2927" s="17">
        <v>-1.0000000000000002</v>
      </c>
      <c r="S2927" s="17">
        <v>0.68721317822514383</v>
      </c>
      <c r="T2927" s="17">
        <v>9.3504533303009035E-2</v>
      </c>
      <c r="U2927" s="17">
        <v>-4.5658142541883745E-2</v>
      </c>
      <c r="V2927" s="17">
        <v>-0.22751391037827737</v>
      </c>
      <c r="W2927" s="17">
        <v>1.5098863545108898</v>
      </c>
      <c r="X2927" s="17">
        <v>-0.90886196969750477</v>
      </c>
      <c r="Y2927" s="17">
        <v>5.6637557803640069E-2</v>
      </c>
      <c r="Z2927" s="17">
        <v>28.923125130786264</v>
      </c>
      <c r="AA2927" s="17">
        <v>0.21235085363415418</v>
      </c>
      <c r="AB2927" s="17">
        <v>0.59306943525345901</v>
      </c>
      <c r="AC2927" s="17">
        <v>12.021714958281983</v>
      </c>
      <c r="AD2927" s="17">
        <v>0.24205791726745984</v>
      </c>
      <c r="AE2927" s="17">
        <v>0.15259338911101272</v>
      </c>
      <c r="AF2927" s="17">
        <v>43.742908578219442</v>
      </c>
      <c r="AG2927" s="17">
        <v>-16.15125594518998</v>
      </c>
      <c r="AH2927" s="17">
        <v>0.1011780038490078</v>
      </c>
      <c r="AI2927" s="17">
        <v>0.16143710552482124</v>
      </c>
      <c r="AJ2927" s="17">
        <v>0.33333333333333298</v>
      </c>
      <c r="AK2927" s="17">
        <v>0.51464508770826312</v>
      </c>
      <c r="AL2927" s="17">
        <v>0.61522933483678344</v>
      </c>
      <c r="AM2927" s="17">
        <v>0.33333333333333298</v>
      </c>
      <c r="AN2927" s="17">
        <v>0.18709703566959593</v>
      </c>
      <c r="AO2927" s="17">
        <v>0.2433960498856981</v>
      </c>
      <c r="AP2927" s="17">
        <v>0.33333333333333298</v>
      </c>
      <c r="AQ2927" s="17">
        <v>5.4707009402173821</v>
      </c>
      <c r="AR2927" s="17">
        <v>2.2444243630026963</v>
      </c>
      <c r="AS2927" s="17">
        <v>2.2849275420209945</v>
      </c>
      <c r="AT2927" s="17">
        <v>5.0969334713236023</v>
      </c>
      <c r="AU2927" s="17">
        <v>-1.0000000000000002</v>
      </c>
      <c r="AV2927" s="17">
        <v>-1.0000000000000002</v>
      </c>
      <c r="AW2927" s="17">
        <v>-1.0000000000000002</v>
      </c>
      <c r="AX2927" s="17">
        <v>-1.0000000000000002</v>
      </c>
      <c r="AY2927" s="17">
        <v>-8.6422079917836906E-3</v>
      </c>
      <c r="AZ2927" s="17">
        <v>0.44260160254772796</v>
      </c>
      <c r="BA2927" s="17">
        <v>0.13856406619650211</v>
      </c>
      <c r="BB2927" s="17">
        <v>0.24372843720684756</v>
      </c>
      <c r="BC2927" s="17">
        <v>7.507240744140499E-2</v>
      </c>
      <c r="BD2927" s="17">
        <v>7.6755217862797505</v>
      </c>
      <c r="BE2927" s="17">
        <v>3.1560909148305383</v>
      </c>
      <c r="BF2927" s="17">
        <v>-1.0000000000000002</v>
      </c>
      <c r="BG2927" s="22">
        <v>30.647657770196247</v>
      </c>
    </row>
    <row r="2928" spans="1:100" x14ac:dyDescent="0.25">
      <c r="A2928">
        <v>6424</v>
      </c>
      <c r="B2928" t="s">
        <v>2572</v>
      </c>
      <c r="C2928" s="48">
        <v>2</v>
      </c>
      <c r="D2928" s="22">
        <v>1498.957958984375</v>
      </c>
      <c r="E2928" s="17">
        <v>112.38927169090975</v>
      </c>
      <c r="F2928" s="17">
        <v>43.118037026577284</v>
      </c>
      <c r="G2928" s="17">
        <v>0.75565935769051973</v>
      </c>
      <c r="H2928" s="17">
        <v>9.430148247672502</v>
      </c>
      <c r="I2928" s="17">
        <v>81.327438086169892</v>
      </c>
      <c r="J2928" s="17">
        <v>18.435181780215757</v>
      </c>
      <c r="K2928" s="17">
        <v>-0.99999999999999933</v>
      </c>
      <c r="L2928" s="17">
        <v>-0.99999999999999933</v>
      </c>
      <c r="M2928" s="17">
        <v>-0.99999999999999933</v>
      </c>
      <c r="N2928" s="17">
        <v>0.34609446562210083</v>
      </c>
      <c r="O2928" s="17">
        <v>-0.99999999999999933</v>
      </c>
      <c r="P2928" s="17">
        <v>-0.99999999999999933</v>
      </c>
      <c r="Q2928" s="17">
        <v>4.8357985202484759</v>
      </c>
      <c r="R2928" s="17">
        <v>-0.99999999999999933</v>
      </c>
      <c r="S2928" s="17">
        <v>2.2498921830133041</v>
      </c>
      <c r="T2928" s="17">
        <v>0.26890527026078548</v>
      </c>
      <c r="U2928" s="17">
        <v>0.47993768658982039</v>
      </c>
      <c r="V2928" s="17">
        <v>0.46118656731018465</v>
      </c>
      <c r="W2928" s="17">
        <v>4.999728912132559</v>
      </c>
      <c r="X2928" s="17">
        <v>3.3909438579375983</v>
      </c>
      <c r="Y2928" s="17">
        <v>0.21444403055877381</v>
      </c>
      <c r="Z2928" s="17">
        <v>43.412164409687016</v>
      </c>
      <c r="AA2928" s="17">
        <v>1.279451881589478</v>
      </c>
      <c r="AB2928" s="17">
        <v>2.1312012472261403</v>
      </c>
      <c r="AC2928" s="17">
        <v>29.681060707432849</v>
      </c>
      <c r="AD2928" s="17">
        <v>1.5899409468841093</v>
      </c>
      <c r="AE2928" s="17">
        <v>1.2813744404976144</v>
      </c>
      <c r="AF2928" s="17">
        <v>72.343263956600225</v>
      </c>
      <c r="AG2928" s="17">
        <v>32.71389837927893</v>
      </c>
      <c r="AH2928" s="17">
        <v>0.43925118780254258</v>
      </c>
      <c r="AI2928" s="17">
        <v>0.56142000340566911</v>
      </c>
      <c r="AJ2928" s="17">
        <v>0.33333333333333298</v>
      </c>
      <c r="AK2928" s="17">
        <v>0.96592208054190998</v>
      </c>
      <c r="AL2928" s="17">
        <v>1.0093786070348476</v>
      </c>
      <c r="AM2928" s="17">
        <v>0.33333333333333298</v>
      </c>
      <c r="AN2928" s="17">
        <v>0.59392080175489936</v>
      </c>
      <c r="AO2928" s="17">
        <v>0.68794511639798384</v>
      </c>
      <c r="AP2928" s="17">
        <v>0.33333333333333298</v>
      </c>
      <c r="AQ2928" s="17">
        <v>10.542524189546375</v>
      </c>
      <c r="AR2928" s="17">
        <v>2.2444243630026963</v>
      </c>
      <c r="AS2928" s="17">
        <v>8.74105675092094</v>
      </c>
      <c r="AT2928" s="17">
        <v>9.6138984556921052</v>
      </c>
      <c r="AU2928" s="17">
        <v>-0.99999999999999933</v>
      </c>
      <c r="AV2928" s="17">
        <v>-0.99999999999999933</v>
      </c>
      <c r="AW2928" s="17">
        <v>-0.99999999999999933</v>
      </c>
      <c r="AX2928" s="17">
        <v>-0.99999999999999933</v>
      </c>
      <c r="AY2928" s="17">
        <v>5.9347393782617955E-2</v>
      </c>
      <c r="AZ2928" s="17">
        <v>-2.6292561602184961E-2</v>
      </c>
      <c r="BA2928" s="17">
        <v>0.58932943892366796</v>
      </c>
      <c r="BB2928" s="17">
        <v>-1.7401073144600293E-2</v>
      </c>
      <c r="BC2928" s="17">
        <v>0.32501934410970784</v>
      </c>
      <c r="BD2928" s="17">
        <v>0.71264352871143277</v>
      </c>
      <c r="BE2928" s="17">
        <v>9.8827153431870158</v>
      </c>
      <c r="BF2928" s="17">
        <v>-0.99999999999999933</v>
      </c>
      <c r="BG2928" s="22">
        <v>102.02117956706547</v>
      </c>
    </row>
    <row r="2929" spans="1:59" x14ac:dyDescent="0.25">
      <c r="A2929">
        <v>6425</v>
      </c>
      <c r="B2929" t="s">
        <v>3157</v>
      </c>
      <c r="C2929" s="48">
        <v>2</v>
      </c>
      <c r="D2929" s="22">
        <v>1524.3882617187498</v>
      </c>
      <c r="E2929" s="17">
        <v>130.24438471010393</v>
      </c>
      <c r="F2929" s="17">
        <v>71.922684205189896</v>
      </c>
      <c r="G2929" s="17">
        <v>0.95586842783839865</v>
      </c>
      <c r="H2929" s="17">
        <v>11.256404249914363</v>
      </c>
      <c r="I2929" s="17">
        <v>95.348512068677621</v>
      </c>
      <c r="J2929" s="17">
        <v>21.898152456011317</v>
      </c>
      <c r="K2929" s="17">
        <v>-0.99999999999999889</v>
      </c>
      <c r="L2929" s="17">
        <v>-0.99999999999999889</v>
      </c>
      <c r="M2929" s="17">
        <v>-0.99999999999999889</v>
      </c>
      <c r="N2929" s="17">
        <v>0.39598649990844492</v>
      </c>
      <c r="O2929" s="17">
        <v>-0.99999999999999889</v>
      </c>
      <c r="P2929" s="17">
        <v>-0.99999999999999889</v>
      </c>
      <c r="Q2929" s="17">
        <v>5.3717567862693443</v>
      </c>
      <c r="R2929" s="17">
        <v>-0.99999999999999889</v>
      </c>
      <c r="S2929" s="17">
        <v>2.948890972988059</v>
      </c>
      <c r="T2929" s="17">
        <v>0.34736341970702223</v>
      </c>
      <c r="U2929" s="17">
        <v>0.71504089553620509</v>
      </c>
      <c r="V2929" s="17">
        <v>0.76924778723073406</v>
      </c>
      <c r="W2929" s="17">
        <v>6.5607633392320892</v>
      </c>
      <c r="X2929" s="17">
        <v>5.3142813197157928</v>
      </c>
      <c r="Y2929" s="17">
        <v>0.2850321252141928</v>
      </c>
      <c r="Z2929" s="17">
        <v>49.893227310523308</v>
      </c>
      <c r="AA2929" s="17">
        <v>1.7567746875119294</v>
      </c>
      <c r="AB2929" s="17">
        <v>2.8192198819529386</v>
      </c>
      <c r="AC2929" s="17">
        <v>37.580226993394206</v>
      </c>
      <c r="AD2929" s="17">
        <v>2.192859782961559</v>
      </c>
      <c r="AE2929" s="17">
        <v>1.7862872131451404</v>
      </c>
      <c r="AF2929" s="17">
        <v>85.136431165656205</v>
      </c>
      <c r="AG2929" s="17">
        <v>54.571671882394369</v>
      </c>
      <c r="AH2929" s="17">
        <v>0.59047402101547652</v>
      </c>
      <c r="AI2929" s="17">
        <v>0.74033554573562443</v>
      </c>
      <c r="AJ2929" s="17">
        <v>0.33333333333333298</v>
      </c>
      <c r="AK2929" s="17">
        <v>1.1677818809024627</v>
      </c>
      <c r="AL2929" s="17">
        <v>1.1856847220409974</v>
      </c>
      <c r="AM2929" s="17">
        <v>0.33333333333333298</v>
      </c>
      <c r="AN2929" s="17">
        <v>0.77589631902701472</v>
      </c>
      <c r="AO2929" s="17">
        <v>0.88679546162203005</v>
      </c>
      <c r="AP2929" s="17">
        <v>0.33333333333333298</v>
      </c>
      <c r="AQ2929" s="17">
        <v>12.811191205218854</v>
      </c>
      <c r="AR2929" s="17">
        <v>2.2444243630026963</v>
      </c>
      <c r="AS2929" s="17">
        <v>11.628934869916659</v>
      </c>
      <c r="AT2929" s="17">
        <v>11.634372941339873</v>
      </c>
      <c r="AU2929" s="17">
        <v>-0.99999999999999889</v>
      </c>
      <c r="AV2929" s="17">
        <v>-0.99999999999999889</v>
      </c>
      <c r="AW2929" s="17">
        <v>-0.99999999999999889</v>
      </c>
      <c r="AX2929" s="17">
        <v>-0.99999999999999889</v>
      </c>
      <c r="AY2929" s="17">
        <v>8.9759685254861013E-2</v>
      </c>
      <c r="AZ2929" s="17">
        <v>-0.23603266328829203</v>
      </c>
      <c r="BA2929" s="17">
        <v>0.79096038752755082</v>
      </c>
      <c r="BB2929" s="17">
        <v>-0.13420638709780491</v>
      </c>
      <c r="BC2929" s="17">
        <v>0.43682260361067282</v>
      </c>
      <c r="BD2929" s="17">
        <v>-2.4019074839206018</v>
      </c>
      <c r="BE2929" s="17">
        <v>12.891588132562724</v>
      </c>
      <c r="BF2929" s="17">
        <v>-0.99999999999999889</v>
      </c>
      <c r="BG2929" s="22">
        <v>152.90720385462259</v>
      </c>
    </row>
    <row r="2930" spans="1:59" x14ac:dyDescent="0.25">
      <c r="A2930">
        <v>6426</v>
      </c>
      <c r="B2930" t="s">
        <v>2573</v>
      </c>
      <c r="C2930" s="48">
        <v>2</v>
      </c>
      <c r="D2930" s="22">
        <v>1410.238974609375</v>
      </c>
      <c r="E2930" s="17">
        <v>24.927483607240397</v>
      </c>
      <c r="F2930" s="17">
        <v>-97.97913467166056</v>
      </c>
      <c r="G2930" s="17">
        <v>-0.22504814311770333</v>
      </c>
      <c r="H2930" s="17">
        <v>0.48438490901985443</v>
      </c>
      <c r="I2930" s="17">
        <v>12.64637176946465</v>
      </c>
      <c r="J2930" s="17">
        <v>1.4721075582379548</v>
      </c>
      <c r="K2930" s="17">
        <v>-1.0000000000000016</v>
      </c>
      <c r="L2930" s="17">
        <v>-1.0000000000000016</v>
      </c>
      <c r="M2930" s="17">
        <v>-1.0000000000000016</v>
      </c>
      <c r="N2930" s="17">
        <v>0.10170247968930407</v>
      </c>
      <c r="O2930" s="17">
        <v>-1.0000000000000016</v>
      </c>
      <c r="P2930" s="17">
        <v>-1.0000000000000016</v>
      </c>
      <c r="Q2930" s="17">
        <v>2.2104514706937186</v>
      </c>
      <c r="R2930" s="17">
        <v>-1.0000000000000016</v>
      </c>
      <c r="S2930" s="17">
        <v>-1.1740953310277862</v>
      </c>
      <c r="T2930" s="17">
        <v>-0.11541545808895423</v>
      </c>
      <c r="U2930" s="17">
        <v>-0.67169585482516214</v>
      </c>
      <c r="V2930" s="17">
        <v>-1.0478257309891053</v>
      </c>
      <c r="W2930" s="17">
        <v>-2.6468685699176158</v>
      </c>
      <c r="X2930" s="17">
        <v>-6.0303649466940463</v>
      </c>
      <c r="Y2930" s="17">
        <v>-0.1313258880827653</v>
      </c>
      <c r="Z2930" s="17">
        <v>11.665216105270293</v>
      </c>
      <c r="AA2930" s="17">
        <v>-1.0586742369186219</v>
      </c>
      <c r="AB2930" s="17">
        <v>-1.2390008883415553</v>
      </c>
      <c r="AC2930" s="17">
        <v>-9.0123492417358051</v>
      </c>
      <c r="AD2930" s="17">
        <v>-1.3634068933659882</v>
      </c>
      <c r="AE2930" s="17">
        <v>-1.1918988383980962</v>
      </c>
      <c r="AF2930" s="17">
        <v>9.6769969800441871</v>
      </c>
      <c r="AG2930" s="17">
        <v>-74.354589624982651</v>
      </c>
      <c r="AH2930" s="17">
        <v>-0.30150130016343002</v>
      </c>
      <c r="AI2930" s="17">
        <v>-0.31498292002111133</v>
      </c>
      <c r="AJ2930" s="17">
        <v>0.33333333333333298</v>
      </c>
      <c r="AK2930" s="17">
        <v>-2.2871385103891639E-2</v>
      </c>
      <c r="AL2930" s="17">
        <v>0.14575774661540153</v>
      </c>
      <c r="AM2930" s="17">
        <v>0.33333333333333298</v>
      </c>
      <c r="AN2930" s="17">
        <v>-0.29747115476536151</v>
      </c>
      <c r="AO2930" s="17">
        <v>-0.28610678322616928</v>
      </c>
      <c r="AP2930" s="17">
        <v>0.33333333333333298</v>
      </c>
      <c r="AQ2930" s="17">
        <v>-0.57035275185717005</v>
      </c>
      <c r="AR2930" s="17">
        <v>2.2444243630026963</v>
      </c>
      <c r="AS2930" s="17">
        <v>-5.4049743486048936</v>
      </c>
      <c r="AT2930" s="17">
        <v>-0.28322799218972694</v>
      </c>
      <c r="AU2930" s="17">
        <v>-1.0000000000000016</v>
      </c>
      <c r="AV2930" s="17">
        <v>-1.0000000000000016</v>
      </c>
      <c r="AW2930" s="17">
        <v>-1.0000000000000016</v>
      </c>
      <c r="AX2930" s="17">
        <v>-1.0000000000000016</v>
      </c>
      <c r="AY2930" s="17">
        <v>-8.9624689957468778E-2</v>
      </c>
      <c r="AZ2930" s="17">
        <v>1.0011019055511499</v>
      </c>
      <c r="BA2930" s="17">
        <v>-0.39834301540045125</v>
      </c>
      <c r="BB2930" s="17">
        <v>0.55476005543741946</v>
      </c>
      <c r="BC2930" s="17">
        <v>-0.22263963620730495</v>
      </c>
      <c r="BD2930" s="17">
        <v>15.969012970325585</v>
      </c>
      <c r="BE2930" s="17">
        <v>-4.8559980994106295</v>
      </c>
      <c r="BF2930" s="17">
        <v>-1.0000000000000016</v>
      </c>
      <c r="BG2930" s="22">
        <v>-92.460165133820055</v>
      </c>
    </row>
    <row r="2931" spans="1:59" x14ac:dyDescent="0.25">
      <c r="A2931">
        <v>6428</v>
      </c>
      <c r="B2931" t="s">
        <v>2574</v>
      </c>
      <c r="C2931" s="48">
        <v>2</v>
      </c>
      <c r="D2931" s="22">
        <v>1365.887890625</v>
      </c>
      <c r="E2931" s="17">
        <v>18.523359244979346</v>
      </c>
      <c r="F2931" s="17">
        <v>-108.31054744651023</v>
      </c>
      <c r="G2931" s="17">
        <v>-0.29685747763725207</v>
      </c>
      <c r="H2931" s="17">
        <v>-0.17064149955621488</v>
      </c>
      <c r="I2931" s="17">
        <v>7.6174088399152424</v>
      </c>
      <c r="J2931" s="17">
        <v>0.23003785826923995</v>
      </c>
      <c r="K2931" s="17">
        <v>-1.0000000000000016</v>
      </c>
      <c r="L2931" s="17">
        <v>-1.0000000000000016</v>
      </c>
      <c r="M2931" s="17">
        <v>-1.0000000000000016</v>
      </c>
      <c r="N2931" s="17">
        <v>8.3807617197396933E-2</v>
      </c>
      <c r="O2931" s="17">
        <v>-1.0000000000000016</v>
      </c>
      <c r="P2931" s="17">
        <v>-1.0000000000000016</v>
      </c>
      <c r="Q2931" s="17">
        <v>2.0182183896211048</v>
      </c>
      <c r="R2931" s="17">
        <v>-1.0000000000000016</v>
      </c>
      <c r="S2931" s="17">
        <v>-1.4248064396752722</v>
      </c>
      <c r="T2931" s="17">
        <v>-0.1435561786627432</v>
      </c>
      <c r="U2931" s="17">
        <v>-0.75602073064312814</v>
      </c>
      <c r="V2931" s="17">
        <v>-1.1583185831732519</v>
      </c>
      <c r="W2931" s="17">
        <v>-3.206767496021838</v>
      </c>
      <c r="X2931" s="17">
        <v>-6.7202117307822817</v>
      </c>
      <c r="Y2931" s="17">
        <v>-0.15664384245148874</v>
      </c>
      <c r="Z2931" s="17">
        <v>9.3406420310556015</v>
      </c>
      <c r="AA2931" s="17">
        <v>-1.2298764357949152</v>
      </c>
      <c r="AB2931" s="17">
        <v>-1.4857737256575039</v>
      </c>
      <c r="AC2931" s="17">
        <v>-11.845556917268031</v>
      </c>
      <c r="AD2931" s="17">
        <v>-1.5796568382663057</v>
      </c>
      <c r="AE2931" s="17">
        <v>-1.3729967785036992</v>
      </c>
      <c r="AF2931" s="17">
        <v>5.0884495031437993</v>
      </c>
      <c r="AG2931" s="17">
        <v>-82.19435516696538</v>
      </c>
      <c r="AH2931" s="17">
        <v>-0.35574065609850658</v>
      </c>
      <c r="AI2931" s="17">
        <v>-0.37915486797745807</v>
      </c>
      <c r="AJ2931" s="17">
        <v>0.33333333333333298</v>
      </c>
      <c r="AK2931" s="17">
        <v>-9.5272789892563936E-2</v>
      </c>
      <c r="AL2931" s="17">
        <v>8.2521726484208746E-2</v>
      </c>
      <c r="AM2931" s="17">
        <v>0.33333333333333298</v>
      </c>
      <c r="AN2931" s="17">
        <v>-0.3627406292427629</v>
      </c>
      <c r="AO2931" s="17">
        <v>-0.35742878152012397</v>
      </c>
      <c r="AP2931" s="17">
        <v>0.33333333333333298</v>
      </c>
      <c r="AQ2931" s="17">
        <v>-1.3840594861303055</v>
      </c>
      <c r="AR2931" s="17">
        <v>2.2444243630026963</v>
      </c>
      <c r="AS2931" s="17">
        <v>-6.4407746035357807</v>
      </c>
      <c r="AT2931" s="17">
        <v>-1.0079150811459252</v>
      </c>
      <c r="AU2931" s="17">
        <v>-1.0000000000000016</v>
      </c>
      <c r="AV2931" s="17">
        <v>-1.0000000000000016</v>
      </c>
      <c r="AW2931" s="17">
        <v>-1.0000000000000016</v>
      </c>
      <c r="AX2931" s="17">
        <v>-1.0000000000000016</v>
      </c>
      <c r="AY2931" s="17">
        <v>-0.10053271930011172</v>
      </c>
      <c r="AZ2931" s="17">
        <v>1.0763297516872774</v>
      </c>
      <c r="BA2931" s="17">
        <v>-0.47066233753253872</v>
      </c>
      <c r="BB2931" s="17">
        <v>0.59665482003090775</v>
      </c>
      <c r="BC2931" s="17">
        <v>-0.26274030525267167</v>
      </c>
      <c r="BD2931" s="17">
        <v>17.086114385256973</v>
      </c>
      <c r="BE2931" s="17">
        <v>-5.9351957226724386</v>
      </c>
      <c r="BF2931" s="17">
        <v>-1.0000000000000016</v>
      </c>
      <c r="BG2931" s="22">
        <v>-181.33154606052994</v>
      </c>
    </row>
    <row r="2932" spans="1:59" x14ac:dyDescent="0.25">
      <c r="A2932">
        <v>6429</v>
      </c>
      <c r="B2932" t="s">
        <v>2575</v>
      </c>
      <c r="C2932" s="48">
        <v>2</v>
      </c>
      <c r="D2932" s="22">
        <v>1479.9447558593749</v>
      </c>
      <c r="E2932" s="17">
        <v>86.283673336751733</v>
      </c>
      <c r="F2932" s="17">
        <v>1.0033470120287498</v>
      </c>
      <c r="G2932" s="17">
        <v>0.46293773971356111</v>
      </c>
      <c r="H2932" s="17">
        <v>6.7600164128784384</v>
      </c>
      <c r="I2932" s="17">
        <v>60.827510391071982</v>
      </c>
      <c r="J2932" s="17">
        <v>13.372042640331097</v>
      </c>
      <c r="K2932" s="17">
        <v>-1</v>
      </c>
      <c r="L2932" s="17">
        <v>-1</v>
      </c>
      <c r="M2932" s="17">
        <v>-1</v>
      </c>
      <c r="N2932" s="17">
        <v>0.27314833491147239</v>
      </c>
      <c r="O2932" s="17">
        <v>-1</v>
      </c>
      <c r="P2932" s="17">
        <v>-1</v>
      </c>
      <c r="Q2932" s="17">
        <v>4.0521848174233535</v>
      </c>
      <c r="R2932" s="17">
        <v>-1</v>
      </c>
      <c r="S2932" s="17">
        <v>1.2279002392206697</v>
      </c>
      <c r="T2932" s="17">
        <v>0.15419320235888195</v>
      </c>
      <c r="U2932" s="17">
        <v>0.13619805649449618</v>
      </c>
      <c r="V2932" s="17">
        <v>1.0776510140982597E-2</v>
      </c>
      <c r="W2932" s="17">
        <v>2.7173721593600839</v>
      </c>
      <c r="X2932" s="17">
        <v>0.57887119154159428</v>
      </c>
      <c r="Y2932" s="17">
        <v>0.11123861003420388</v>
      </c>
      <c r="Z2932" s="17">
        <v>33.936333883417824</v>
      </c>
      <c r="AA2932" s="17">
        <v>0.58156789489637006</v>
      </c>
      <c r="AB2932" s="17">
        <v>1.1252631655659564</v>
      </c>
      <c r="AC2932" s="17">
        <v>18.13185000390294</v>
      </c>
      <c r="AD2932" s="17">
        <v>0.70842555362536108</v>
      </c>
      <c r="AE2932" s="17">
        <v>0.54315172342766105</v>
      </c>
      <c r="AF2932" s="17">
        <v>53.638633833106702</v>
      </c>
      <c r="AG2932" s="17">
        <v>0.7560913704358283</v>
      </c>
      <c r="AH2932" s="17">
        <v>0.21815135261298901</v>
      </c>
      <c r="AI2932" s="17">
        <v>0.2998312202732859</v>
      </c>
      <c r="AJ2932" s="17">
        <v>0.33333333333333298</v>
      </c>
      <c r="AK2932" s="17">
        <v>0.67078696342457544</v>
      </c>
      <c r="AL2932" s="17">
        <v>0.75160501463110352</v>
      </c>
      <c r="AM2932" s="17">
        <v>0.33333333333333298</v>
      </c>
      <c r="AN2932" s="17">
        <v>0.32785809136549227</v>
      </c>
      <c r="AO2932" s="17">
        <v>0.39721006255518826</v>
      </c>
      <c r="AP2932" s="17">
        <v>0.33333333333333298</v>
      </c>
      <c r="AQ2932" s="17">
        <v>7.2255521912842759</v>
      </c>
      <c r="AR2932" s="17">
        <v>2.2444243630026963</v>
      </c>
      <c r="AS2932" s="17">
        <v>4.5187487661313765</v>
      </c>
      <c r="AT2932" s="17">
        <v>6.6598037182102852</v>
      </c>
      <c r="AU2932" s="17">
        <v>-1</v>
      </c>
      <c r="AV2932" s="17">
        <v>-1</v>
      </c>
      <c r="AW2932" s="17">
        <v>-1</v>
      </c>
      <c r="AX2932" s="17">
        <v>-1</v>
      </c>
      <c r="AY2932" s="17">
        <v>1.4882199675445979E-2</v>
      </c>
      <c r="AZ2932" s="17">
        <v>0.2803641841429555</v>
      </c>
      <c r="BA2932" s="17">
        <v>0.29452892131493619</v>
      </c>
      <c r="BB2932" s="17">
        <v>0.15337760568066025</v>
      </c>
      <c r="BC2932" s="17">
        <v>0.16155406757629609</v>
      </c>
      <c r="BD2932" s="17">
        <v>5.266365350684957</v>
      </c>
      <c r="BE2932" s="17">
        <v>5.4835035065686686</v>
      </c>
      <c r="BF2932" s="17">
        <v>-1</v>
      </c>
      <c r="BG2932" s="22">
        <v>0</v>
      </c>
    </row>
    <row r="2933" spans="1:59" x14ac:dyDescent="0.25">
      <c r="A2933">
        <v>6430</v>
      </c>
      <c r="B2933" t="s">
        <v>2576</v>
      </c>
      <c r="C2933" s="48">
        <v>2</v>
      </c>
      <c r="D2933" s="22">
        <v>1410.07443359375</v>
      </c>
      <c r="E2933" s="17">
        <v>47.18688849600089</v>
      </c>
      <c r="F2933" s="17">
        <v>-62.069291729900897</v>
      </c>
      <c r="G2933" s="17">
        <v>2.4546174769454976E-2</v>
      </c>
      <c r="H2933" s="17">
        <v>2.7611205275920034</v>
      </c>
      <c r="I2933" s="17">
        <v>30.126001409243376</v>
      </c>
      <c r="J2933" s="17">
        <v>5.7892836134986183</v>
      </c>
      <c r="K2933" s="17">
        <v>-1.0000000000000009</v>
      </c>
      <c r="L2933" s="17">
        <v>-1.0000000000000009</v>
      </c>
      <c r="M2933" s="17">
        <v>-1.0000000000000009</v>
      </c>
      <c r="N2933" s="17">
        <v>0.16390130143351819</v>
      </c>
      <c r="O2933" s="17">
        <v>-1.0000000000000009</v>
      </c>
      <c r="P2933" s="17">
        <v>-1.0000000000000009</v>
      </c>
      <c r="Q2933" s="17">
        <v>2.8786136959348423</v>
      </c>
      <c r="R2933" s="17">
        <v>-1.0000000000000009</v>
      </c>
      <c r="S2933" s="17">
        <v>-0.30267563930835806</v>
      </c>
      <c r="T2933" s="17">
        <v>-1.7604163729223327E-2</v>
      </c>
      <c r="U2933" s="17">
        <v>-0.37860011732080096</v>
      </c>
      <c r="V2933" s="17">
        <v>-0.66377554786422233</v>
      </c>
      <c r="W2933" s="17">
        <v>-0.70077630375558586</v>
      </c>
      <c r="X2933" s="17">
        <v>-3.6326009418726435</v>
      </c>
      <c r="Y2933" s="17">
        <v>-4.3325942208883833E-2</v>
      </c>
      <c r="Z2933" s="17">
        <v>19.74495231663764</v>
      </c>
      <c r="AA2933" s="17">
        <v>-0.46361098594701766</v>
      </c>
      <c r="AB2933" s="17">
        <v>-0.38126980901808216</v>
      </c>
      <c r="AC2933" s="17">
        <v>0.83529162471198504</v>
      </c>
      <c r="AD2933" s="17">
        <v>-0.6117670424795183</v>
      </c>
      <c r="AE2933" s="17">
        <v>-0.56244004820247984</v>
      </c>
      <c r="AF2933" s="17">
        <v>25.625834067206103</v>
      </c>
      <c r="AG2933" s="17">
        <v>-47.105194460155751</v>
      </c>
      <c r="AH2933" s="17">
        <v>-0.11297657510043996</v>
      </c>
      <c r="AI2933" s="17">
        <v>-9.1934570042401187E-2</v>
      </c>
      <c r="AJ2933" s="17">
        <v>0.33333333333333298</v>
      </c>
      <c r="AK2933" s="17">
        <v>0.22878084594945713</v>
      </c>
      <c r="AL2933" s="17">
        <v>0.36555300604991059</v>
      </c>
      <c r="AM2933" s="17">
        <v>0.33333333333333298</v>
      </c>
      <c r="AN2933" s="17">
        <v>-7.06080307712878E-2</v>
      </c>
      <c r="AO2933" s="17">
        <v>-3.8206344743724308E-2</v>
      </c>
      <c r="AP2933" s="17">
        <v>0.33333333333333298</v>
      </c>
      <c r="AQ2933" s="17">
        <v>2.2579226897680549</v>
      </c>
      <c r="AR2933" s="17">
        <v>2.2444243630026963</v>
      </c>
      <c r="AS2933" s="17">
        <v>-1.8047480016187718</v>
      </c>
      <c r="AT2933" s="17">
        <v>2.2356336691784362</v>
      </c>
      <c r="AU2933" s="17">
        <v>-1.0000000000000009</v>
      </c>
      <c r="AV2933" s="17">
        <v>-1.0000000000000009</v>
      </c>
      <c r="AW2933" s="17">
        <v>-1.0000000000000009</v>
      </c>
      <c r="AX2933" s="17">
        <v>-1.0000000000000009</v>
      </c>
      <c r="AY2933" s="17">
        <v>-5.1710647702573644E-2</v>
      </c>
      <c r="AZ2933" s="17">
        <v>0.73962555198105284</v>
      </c>
      <c r="BA2933" s="17">
        <v>-0.14697608659670136</v>
      </c>
      <c r="BB2933" s="17">
        <v>0.40914256348157679</v>
      </c>
      <c r="BC2933" s="17">
        <v>-8.3258047390710743E-2</v>
      </c>
      <c r="BD2933" s="17">
        <v>12.086200693396947</v>
      </c>
      <c r="BE2933" s="17">
        <v>-1.1049315222632616</v>
      </c>
      <c r="BF2933" s="17">
        <v>-1.0000000000000009</v>
      </c>
      <c r="BG2933" s="22">
        <v>0</v>
      </c>
    </row>
    <row r="2934" spans="1:59" x14ac:dyDescent="0.25">
      <c r="A2934">
        <v>6432</v>
      </c>
      <c r="B2934" t="s">
        <v>2577</v>
      </c>
      <c r="C2934" s="48">
        <v>2</v>
      </c>
      <c r="D2934" s="22">
        <v>1483.2590917968751</v>
      </c>
      <c r="E2934" s="17">
        <v>84.554844881514782</v>
      </c>
      <c r="F2934" s="17">
        <v>-1.7856744650077339</v>
      </c>
      <c r="G2934" s="17">
        <v>0.44355241646771559</v>
      </c>
      <c r="H2934" s="17">
        <v>6.5831884454593048</v>
      </c>
      <c r="I2934" s="17">
        <v>59.469914298127399</v>
      </c>
      <c r="J2934" s="17">
        <v>13.036739120407665</v>
      </c>
      <c r="K2934" s="17">
        <v>-1</v>
      </c>
      <c r="L2934" s="17">
        <v>-1</v>
      </c>
      <c r="M2934" s="17">
        <v>-1</v>
      </c>
      <c r="N2934" s="17">
        <v>0.26831751874855225</v>
      </c>
      <c r="O2934" s="17">
        <v>-1</v>
      </c>
      <c r="P2934" s="17">
        <v>-1</v>
      </c>
      <c r="Q2934" s="17">
        <v>4.000290444079412</v>
      </c>
      <c r="R2934" s="17">
        <v>-1</v>
      </c>
      <c r="S2934" s="17">
        <v>1.1602194019733514</v>
      </c>
      <c r="T2934" s="17">
        <v>0.14659646067698531</v>
      </c>
      <c r="U2934" s="17">
        <v>0.11343409431138968</v>
      </c>
      <c r="V2934" s="17">
        <v>-1.9051640617913628E-2</v>
      </c>
      <c r="W2934" s="17">
        <v>2.5662243769700748</v>
      </c>
      <c r="X2934" s="17">
        <v>0.39264327299686885</v>
      </c>
      <c r="Y2934" s="17">
        <v>0.10440388955329395</v>
      </c>
      <c r="Z2934" s="17">
        <v>33.308802377394798</v>
      </c>
      <c r="AA2934" s="17">
        <v>0.53535092341457757</v>
      </c>
      <c r="AB2934" s="17">
        <v>1.0586454862395753</v>
      </c>
      <c r="AC2934" s="17">
        <v>17.367010070762333</v>
      </c>
      <c r="AD2934" s="17">
        <v>0.65004769631980808</v>
      </c>
      <c r="AE2934" s="17">
        <v>0.49426334238928527</v>
      </c>
      <c r="AF2934" s="17">
        <v>52.399930304327889</v>
      </c>
      <c r="AG2934" s="17">
        <v>-1.3602962861243921</v>
      </c>
      <c r="AH2934" s="17">
        <v>0.20350914133944362</v>
      </c>
      <c r="AI2934" s="17">
        <v>0.28250765136998818</v>
      </c>
      <c r="AJ2934" s="17">
        <v>0.33333333333333298</v>
      </c>
      <c r="AK2934" s="17">
        <v>0.65124180756604788</v>
      </c>
      <c r="AL2934" s="17">
        <v>0.73453410457148938</v>
      </c>
      <c r="AM2934" s="17">
        <v>0.33333333333333298</v>
      </c>
      <c r="AN2934" s="17">
        <v>0.31023823916526827</v>
      </c>
      <c r="AO2934" s="17">
        <v>0.37795629839321054</v>
      </c>
      <c r="AP2934" s="17">
        <v>0.33333333333333298</v>
      </c>
      <c r="AQ2934" s="17">
        <v>7.005887600646524</v>
      </c>
      <c r="AR2934" s="17">
        <v>2.2444243630026963</v>
      </c>
      <c r="AS2934" s="17">
        <v>4.2391288128995548</v>
      </c>
      <c r="AT2934" s="17">
        <v>6.4641704685011918</v>
      </c>
      <c r="AU2934" s="17">
        <v>-1</v>
      </c>
      <c r="AV2934" s="17">
        <v>-1</v>
      </c>
      <c r="AW2934" s="17">
        <v>-1</v>
      </c>
      <c r="AX2934" s="17">
        <v>-1</v>
      </c>
      <c r="AY2934" s="17">
        <v>1.1937517397061455E-2</v>
      </c>
      <c r="AZ2934" s="17">
        <v>0.30067235332729142</v>
      </c>
      <c r="BA2934" s="17">
        <v>0.2750059241192262</v>
      </c>
      <c r="BB2934" s="17">
        <v>0.16468732689430393</v>
      </c>
      <c r="BC2934" s="17">
        <v>0.15072867228444189</v>
      </c>
      <c r="BD2934" s="17">
        <v>5.5679329974501712</v>
      </c>
      <c r="BE2934" s="17">
        <v>5.1921681960125854</v>
      </c>
      <c r="BF2934" s="17">
        <v>-1</v>
      </c>
      <c r="BG2934" s="22">
        <v>0</v>
      </c>
    </row>
    <row r="2935" spans="1:59" x14ac:dyDescent="0.25">
      <c r="A2935">
        <v>6433</v>
      </c>
      <c r="B2935" t="s">
        <v>3158</v>
      </c>
      <c r="C2935" s="48">
        <v>2</v>
      </c>
      <c r="D2935" s="22">
        <v>1469.40380859375</v>
      </c>
      <c r="E2935" s="17">
        <v>31.099039967086739</v>
      </c>
      <c r="F2935" s="17">
        <v>-88.022910743131234</v>
      </c>
      <c r="G2935" s="17">
        <v>-0.15584658954356484</v>
      </c>
      <c r="H2935" s="17">
        <v>1.1156238058684602</v>
      </c>
      <c r="I2935" s="17">
        <v>17.492706162061339</v>
      </c>
      <c r="J2935" s="17">
        <v>2.6690710652845233</v>
      </c>
      <c r="K2935" s="17">
        <v>-1.0000000000000013</v>
      </c>
      <c r="L2935" s="17">
        <v>-1.0000000000000013</v>
      </c>
      <c r="M2935" s="17">
        <v>-1.0000000000000013</v>
      </c>
      <c r="N2935" s="17">
        <v>0.11894748402921251</v>
      </c>
      <c r="O2935" s="17">
        <v>-1.0000000000000013</v>
      </c>
      <c r="P2935" s="17">
        <v>-1.0000000000000013</v>
      </c>
      <c r="Q2935" s="17">
        <v>2.3957035406031926</v>
      </c>
      <c r="R2935" s="17">
        <v>-1.0000000000000013</v>
      </c>
      <c r="S2935" s="17">
        <v>-0.93248888344293168</v>
      </c>
      <c r="T2935" s="17">
        <v>-8.8296677565068732E-2</v>
      </c>
      <c r="U2935" s="17">
        <v>-0.59043326618550607</v>
      </c>
      <c r="V2935" s="17">
        <v>-0.94134546514150808</v>
      </c>
      <c r="W2935" s="17">
        <v>-2.1073025679467134</v>
      </c>
      <c r="X2935" s="17">
        <v>-5.3655701883742433</v>
      </c>
      <c r="Y2935" s="17">
        <v>-0.10692736402795938</v>
      </c>
      <c r="Z2935" s="17">
        <v>13.90537246391235</v>
      </c>
      <c r="AA2935" s="17">
        <v>-0.89368930540776237</v>
      </c>
      <c r="AB2935" s="17">
        <v>-1.0011896923958128</v>
      </c>
      <c r="AC2935" s="17">
        <v>-6.2820304878190711</v>
      </c>
      <c r="AD2935" s="17">
        <v>-1.1550101403874471</v>
      </c>
      <c r="AE2935" s="17">
        <v>-1.0173775329406232</v>
      </c>
      <c r="AF2935" s="17">
        <v>14.098909760251864</v>
      </c>
      <c r="AG2935" s="17">
        <v>-66.79952789391325</v>
      </c>
      <c r="AH2935" s="17">
        <v>-0.24923166529379959</v>
      </c>
      <c r="AI2935" s="17">
        <v>-0.25314139866222679</v>
      </c>
      <c r="AJ2935" s="17">
        <v>0.33333333333333298</v>
      </c>
      <c r="AK2935" s="17">
        <v>4.6900737501731959E-2</v>
      </c>
      <c r="AL2935" s="17">
        <v>0.20669732869344937</v>
      </c>
      <c r="AM2935" s="17">
        <v>0.33333333333333298</v>
      </c>
      <c r="AN2935" s="17">
        <v>-0.23457196394255603</v>
      </c>
      <c r="AO2935" s="17">
        <v>-0.21737486809318468</v>
      </c>
      <c r="AP2935" s="17">
        <v>0.33333333333333298</v>
      </c>
      <c r="AQ2935" s="17">
        <v>0.2138039395004192</v>
      </c>
      <c r="AR2935" s="17">
        <v>2.2444243630026963</v>
      </c>
      <c r="AS2935" s="17">
        <v>-4.4067895399963017</v>
      </c>
      <c r="AT2935" s="17">
        <v>0.41514183321558384</v>
      </c>
      <c r="AU2935" s="17">
        <v>-1.0000000000000013</v>
      </c>
      <c r="AV2935" s="17">
        <v>-1.0000000000000013</v>
      </c>
      <c r="AW2935" s="17">
        <v>-1.0000000000000013</v>
      </c>
      <c r="AX2935" s="17">
        <v>-1.0000000000000013</v>
      </c>
      <c r="AY2935" s="17">
        <v>-7.9112789492248814E-2</v>
      </c>
      <c r="AZ2935" s="17">
        <v>0.92860598479812984</v>
      </c>
      <c r="BA2935" s="17">
        <v>-0.32864999459120492</v>
      </c>
      <c r="BB2935" s="17">
        <v>0.51438671378358536</v>
      </c>
      <c r="BC2935" s="17">
        <v>-0.18399523689809952</v>
      </c>
      <c r="BD2935" s="17">
        <v>14.892479481603786</v>
      </c>
      <c r="BE2935" s="17">
        <v>-3.8159919129878288</v>
      </c>
      <c r="BF2935" s="17">
        <v>-1.0000000000000013</v>
      </c>
      <c r="BG2935" s="22">
        <v>0</v>
      </c>
    </row>
    <row r="2936" spans="1:59" x14ac:dyDescent="0.25">
      <c r="A2936">
        <v>6434</v>
      </c>
      <c r="B2936" t="s">
        <v>2578</v>
      </c>
      <c r="C2936" s="48">
        <v>2</v>
      </c>
      <c r="D2936" s="22">
        <v>1491.8731933593751</v>
      </c>
      <c r="E2936" s="17">
        <v>95.944252597216106</v>
      </c>
      <c r="F2936" s="17">
        <v>16.588214878144193</v>
      </c>
      <c r="G2936" s="17">
        <v>0.57126164607854846</v>
      </c>
      <c r="H2936" s="17">
        <v>7.7481194195964846</v>
      </c>
      <c r="I2936" s="17">
        <v>68.41366772198559</v>
      </c>
      <c r="J2936" s="17">
        <v>15.245696570957225</v>
      </c>
      <c r="K2936" s="17">
        <v>-0.99999999999999978</v>
      </c>
      <c r="L2936" s="17">
        <v>-0.99999999999999978</v>
      </c>
      <c r="M2936" s="17">
        <v>-0.99999999999999978</v>
      </c>
      <c r="N2936" s="17">
        <v>0.30014261667103898</v>
      </c>
      <c r="O2936" s="17">
        <v>-0.99999999999999978</v>
      </c>
      <c r="P2936" s="17">
        <v>-0.99999999999999978</v>
      </c>
      <c r="Q2936" s="17">
        <v>4.3421671492982448</v>
      </c>
      <c r="R2936" s="17">
        <v>-0.99999999999999978</v>
      </c>
      <c r="S2936" s="17">
        <v>1.6060962890726451</v>
      </c>
      <c r="T2936" s="17">
        <v>0.19664329329585531</v>
      </c>
      <c r="U2936" s="17">
        <v>0.26340157416332866</v>
      </c>
      <c r="V2936" s="17">
        <v>0.17745424715214428</v>
      </c>
      <c r="W2936" s="17">
        <v>3.5619759876918984</v>
      </c>
      <c r="X2936" s="17">
        <v>1.6195005045095163</v>
      </c>
      <c r="Y2936" s="17">
        <v>0.1494305768131749</v>
      </c>
      <c r="Z2936" s="17">
        <v>37.442938505762015</v>
      </c>
      <c r="AA2936" s="17">
        <v>0.83982528002095935</v>
      </c>
      <c r="AB2936" s="17">
        <v>1.4975183591516588</v>
      </c>
      <c r="AC2936" s="17">
        <v>22.405725051072018</v>
      </c>
      <c r="AD2936" s="17">
        <v>1.0346371658000793</v>
      </c>
      <c r="AE2936" s="17">
        <v>0.81633676877230221</v>
      </c>
      <c r="AF2936" s="17">
        <v>60.56042736544677</v>
      </c>
      <c r="AG2936" s="17">
        <v>12.582325858961884</v>
      </c>
      <c r="AH2936" s="17">
        <v>0.29997106244484906</v>
      </c>
      <c r="AI2936" s="17">
        <v>0.39663417950123647</v>
      </c>
      <c r="AJ2936" s="17">
        <v>0.33333333333333298</v>
      </c>
      <c r="AK2936" s="17">
        <v>0.78000400387614277</v>
      </c>
      <c r="AL2936" s="17">
        <v>0.84699613292257026</v>
      </c>
      <c r="AM2936" s="17">
        <v>0.33333333333333298</v>
      </c>
      <c r="AN2936" s="17">
        <v>0.42631666209430497</v>
      </c>
      <c r="AO2936" s="17">
        <v>0.50479882544582499</v>
      </c>
      <c r="AP2936" s="17">
        <v>0.33333333333333298</v>
      </c>
      <c r="AQ2936" s="17">
        <v>8.4530234202227241</v>
      </c>
      <c r="AR2936" s="17">
        <v>2.2444243630026963</v>
      </c>
      <c r="AS2936" s="17">
        <v>6.0812466026406193</v>
      </c>
      <c r="AT2936" s="17">
        <v>7.7529894007295415</v>
      </c>
      <c r="AU2936" s="17">
        <v>-0.99999999999999978</v>
      </c>
      <c r="AV2936" s="17">
        <v>-0.99999999999999978</v>
      </c>
      <c r="AW2936" s="17">
        <v>-0.99999999999999978</v>
      </c>
      <c r="AX2936" s="17">
        <v>-0.99999999999999978</v>
      </c>
      <c r="AY2936" s="17">
        <v>3.1336889821854723E-2</v>
      </c>
      <c r="AZ2936" s="17">
        <v>0.16688347560538835</v>
      </c>
      <c r="BA2936" s="17">
        <v>0.40362214062172386</v>
      </c>
      <c r="BB2936" s="17">
        <v>9.0179630272981467E-2</v>
      </c>
      <c r="BC2936" s="17">
        <v>0.22204566171105478</v>
      </c>
      <c r="BD2936" s="17">
        <v>3.5812252518266359</v>
      </c>
      <c r="BE2936" s="17">
        <v>7.1114659862892484</v>
      </c>
      <c r="BF2936" s="17">
        <v>-0.99999999999999978</v>
      </c>
      <c r="BG2936" s="22">
        <v>0</v>
      </c>
    </row>
    <row r="2937" spans="1:59" x14ac:dyDescent="0.25">
      <c r="A2937">
        <v>6435</v>
      </c>
      <c r="B2937" t="s">
        <v>3159</v>
      </c>
      <c r="C2937" s="48">
        <v>2</v>
      </c>
      <c r="D2937" s="22">
        <v>1392.0436230468749</v>
      </c>
      <c r="E2937" s="17">
        <v>-30.518196080517001</v>
      </c>
      <c r="F2937" s="17">
        <v>-187.42652373424184</v>
      </c>
      <c r="G2937" s="17">
        <v>-0.84675958017608632</v>
      </c>
      <c r="H2937" s="17">
        <v>-5.1867080277369553</v>
      </c>
      <c r="I2937" s="17">
        <v>-30.89342414651545</v>
      </c>
      <c r="J2937" s="17">
        <v>-9.2814935336090283</v>
      </c>
      <c r="K2937" s="17">
        <v>-1.0000000000000029</v>
      </c>
      <c r="L2937" s="17">
        <v>-1.0000000000000029</v>
      </c>
      <c r="M2937" s="17">
        <v>-1.0000000000000029</v>
      </c>
      <c r="N2937" s="17">
        <v>-5.3227805492172542E-2</v>
      </c>
      <c r="O2937" s="17">
        <v>-1.0000000000000029</v>
      </c>
      <c r="P2937" s="17">
        <v>-1.0000000000000029</v>
      </c>
      <c r="Q2937" s="17">
        <v>0.54613434697381846</v>
      </c>
      <c r="R2937" s="17">
        <v>-1.0000000000000029</v>
      </c>
      <c r="S2937" s="17">
        <v>-3.3447039947426154</v>
      </c>
      <c r="T2937" s="17">
        <v>-0.35905241622043393</v>
      </c>
      <c r="U2937" s="17">
        <v>-1.4017644465384769</v>
      </c>
      <c r="V2937" s="17">
        <v>-2.0044516400815287</v>
      </c>
      <c r="W2937" s="17">
        <v>-7.4943660197225448</v>
      </c>
      <c r="X2937" s="17">
        <v>-12.00292601211995</v>
      </c>
      <c r="Y2937" s="17">
        <v>-0.35052387813895491</v>
      </c>
      <c r="Z2937" s="17">
        <v>-8.4605001111255689</v>
      </c>
      <c r="AA2937" s="17">
        <v>-2.5409100187021125</v>
      </c>
      <c r="AB2937" s="17">
        <v>-3.3755127546770791</v>
      </c>
      <c r="AC2937" s="17">
        <v>-33.54171756446361</v>
      </c>
      <c r="AD2937" s="17">
        <v>-3.235657414935329</v>
      </c>
      <c r="AE2937" s="17">
        <v>-2.7598100486143222</v>
      </c>
      <c r="AF2937" s="17">
        <v>-30.049766468762776</v>
      </c>
      <c r="AG2937" s="17">
        <v>-142.22977512722409</v>
      </c>
      <c r="AH2937" s="17">
        <v>-0.77109523456115903</v>
      </c>
      <c r="AI2937" s="17">
        <v>-0.87057132993619035</v>
      </c>
      <c r="AJ2937" s="17">
        <v>0.33333333333333298</v>
      </c>
      <c r="AK2937" s="17">
        <v>-0.64970885292581171</v>
      </c>
      <c r="AL2937" s="17">
        <v>-0.40172757980708507</v>
      </c>
      <c r="AM2937" s="17">
        <v>0.33333333333333298</v>
      </c>
      <c r="AN2937" s="17">
        <v>-0.86256173866910024</v>
      </c>
      <c r="AO2937" s="17">
        <v>-0.90359895676997204</v>
      </c>
      <c r="AP2937" s="17">
        <v>0.33333333333333298</v>
      </c>
      <c r="AQ2937" s="17">
        <v>-7.615269495533652</v>
      </c>
      <c r="AR2937" s="17">
        <v>2.2444243630026963</v>
      </c>
      <c r="AS2937" s="17">
        <v>-14.372734171294974</v>
      </c>
      <c r="AT2937" s="17">
        <v>-6.5574297308224896</v>
      </c>
      <c r="AU2937" s="17">
        <v>-1.0000000000000029</v>
      </c>
      <c r="AV2937" s="17">
        <v>-1.0000000000000029</v>
      </c>
      <c r="AW2937" s="17">
        <v>-1.0000000000000029</v>
      </c>
      <c r="AX2937" s="17">
        <v>-1.0000000000000029</v>
      </c>
      <c r="AY2937" s="17">
        <v>-0.18406431460325035</v>
      </c>
      <c r="AZ2937" s="17">
        <v>1.6524101601258614</v>
      </c>
      <c r="BA2937" s="17">
        <v>-1.0244698273344663</v>
      </c>
      <c r="BB2937" s="17">
        <v>0.91747688709876352</v>
      </c>
      <c r="BC2937" s="17">
        <v>-0.56982353292494681</v>
      </c>
      <c r="BD2937" s="17">
        <v>25.640662633474577</v>
      </c>
      <c r="BE2937" s="17">
        <v>-14.199484008550176</v>
      </c>
      <c r="BF2937" s="17">
        <v>-1.0000000000000029</v>
      </c>
      <c r="BG2937" s="22">
        <v>0</v>
      </c>
    </row>
    <row r="2938" spans="1:59" x14ac:dyDescent="0.25">
      <c r="A2938">
        <v>6436</v>
      </c>
      <c r="B2938" t="s">
        <v>3160</v>
      </c>
      <c r="C2938" s="48">
        <v>2</v>
      </c>
      <c r="D2938" s="22">
        <v>1455.0864843750001</v>
      </c>
      <c r="E2938" s="17">
        <v>63.198975776721625</v>
      </c>
      <c r="F2938" s="17">
        <v>-36.237894067029799</v>
      </c>
      <c r="G2938" s="17">
        <v>0.20408942953091147</v>
      </c>
      <c r="H2938" s="17">
        <v>4.3988682401604748</v>
      </c>
      <c r="I2938" s="17">
        <v>42.699803666110235</v>
      </c>
      <c r="J2938" s="17">
        <v>8.8948023885300156</v>
      </c>
      <c r="K2938" s="17">
        <v>-1.0000000000000007</v>
      </c>
      <c r="L2938" s="17">
        <v>-1.0000000000000007</v>
      </c>
      <c r="M2938" s="17">
        <v>-1.0000000000000007</v>
      </c>
      <c r="N2938" s="17">
        <v>0.20864342133759642</v>
      </c>
      <c r="O2938" s="17">
        <v>-1.0000000000000007</v>
      </c>
      <c r="P2938" s="17">
        <v>-1.0000000000000007</v>
      </c>
      <c r="Q2938" s="17">
        <v>3.3592497201999638</v>
      </c>
      <c r="R2938" s="17">
        <v>-1.0000000000000007</v>
      </c>
      <c r="S2938" s="17">
        <v>0.32417167452057993</v>
      </c>
      <c r="T2938" s="17">
        <v>5.2755443374158245E-2</v>
      </c>
      <c r="U2938" s="17">
        <v>-0.167764537754308</v>
      </c>
      <c r="V2938" s="17">
        <v>-0.38751276891286474</v>
      </c>
      <c r="W2938" s="17">
        <v>0.69912631618625487</v>
      </c>
      <c r="X2938" s="17">
        <v>-1.9077926320531478</v>
      </c>
      <c r="Y2938" s="17">
        <v>1.9975966403361786E-2</v>
      </c>
      <c r="Z2938" s="17">
        <v>25.557032292187152</v>
      </c>
      <c r="AA2938" s="17">
        <v>-3.5558000715689375E-2</v>
      </c>
      <c r="AB2938" s="17">
        <v>0.23573073408489353</v>
      </c>
      <c r="AC2938" s="17">
        <v>7.9190966882684144</v>
      </c>
      <c r="AD2938" s="17">
        <v>-7.1082196851003698E-2</v>
      </c>
      <c r="AE2938" s="17">
        <v>-0.10964496501863974</v>
      </c>
      <c r="AF2938" s="17">
        <v>37.098475530077337</v>
      </c>
      <c r="AG2938" s="17">
        <v>-27.503606012192797</v>
      </c>
      <c r="AH2938" s="17">
        <v>2.263685964177567E-2</v>
      </c>
      <c r="AI2938" s="17">
        <v>6.8513099853895282E-2</v>
      </c>
      <c r="AJ2938" s="17">
        <v>0.33333333333333298</v>
      </c>
      <c r="AK2938" s="17">
        <v>0.40980444061208604</v>
      </c>
      <c r="AL2938" s="17">
        <v>0.52366059677580057</v>
      </c>
      <c r="AM2938" s="17">
        <v>0.33333333333333298</v>
      </c>
      <c r="AN2938" s="17">
        <v>9.2583759859389464E-2</v>
      </c>
      <c r="AO2938" s="17">
        <v>0.14011843427649712</v>
      </c>
      <c r="AP2938" s="17">
        <v>0.33333333333333298</v>
      </c>
      <c r="AQ2938" s="17">
        <v>4.2924152313044548</v>
      </c>
      <c r="AR2938" s="17">
        <v>2.2444243630026963</v>
      </c>
      <c r="AS2938" s="17">
        <v>0.78503994582990888</v>
      </c>
      <c r="AT2938" s="17">
        <v>4.0475524051664467</v>
      </c>
      <c r="AU2938" s="17">
        <v>-1.0000000000000007</v>
      </c>
      <c r="AV2938" s="17">
        <v>-1.0000000000000007</v>
      </c>
      <c r="AW2938" s="17">
        <v>-1.0000000000000007</v>
      </c>
      <c r="AX2938" s="17">
        <v>-1.0000000000000007</v>
      </c>
      <c r="AY2938" s="17">
        <v>-2.4437548678401123E-2</v>
      </c>
      <c r="AZ2938" s="17">
        <v>0.55153506995190249</v>
      </c>
      <c r="BA2938" s="17">
        <v>3.3842278656390667E-2</v>
      </c>
      <c r="BB2938" s="17">
        <v>0.30439403123425146</v>
      </c>
      <c r="BC2938" s="17">
        <v>1.7004748340353038E-2</v>
      </c>
      <c r="BD2938" s="17">
        <v>9.2931372946432802</v>
      </c>
      <c r="BE2938" s="17">
        <v>1.593361883568333</v>
      </c>
      <c r="BF2938" s="17">
        <v>-1.0000000000000007</v>
      </c>
      <c r="BG2938" s="22">
        <v>0</v>
      </c>
    </row>
    <row r="2939" spans="1:59" x14ac:dyDescent="0.25">
      <c r="A2939">
        <v>6439</v>
      </c>
      <c r="B2939" t="s">
        <v>2579</v>
      </c>
      <c r="C2939" s="48">
        <v>2</v>
      </c>
      <c r="D2939" s="22">
        <v>1493.000439453125</v>
      </c>
      <c r="E2939" s="17">
        <v>35.848594682151344</v>
      </c>
      <c r="F2939" s="17">
        <v>-80.36072189695129</v>
      </c>
      <c r="G2939" s="17">
        <v>-0.10258991555346803</v>
      </c>
      <c r="H2939" s="17">
        <v>1.6014175836529212</v>
      </c>
      <c r="I2939" s="17">
        <v>21.22238616869592</v>
      </c>
      <c r="J2939" s="17">
        <v>3.5902396226425282</v>
      </c>
      <c r="K2939" s="17">
        <v>-1.0000000000000013</v>
      </c>
      <c r="L2939" s="17">
        <v>-1.0000000000000013</v>
      </c>
      <c r="M2939" s="17">
        <v>-1.0000000000000013</v>
      </c>
      <c r="N2939" s="17">
        <v>0.13221902963265583</v>
      </c>
      <c r="O2939" s="17">
        <v>-1.0000000000000013</v>
      </c>
      <c r="P2939" s="17">
        <v>-1.0000000000000013</v>
      </c>
      <c r="Q2939" s="17">
        <v>2.538271280539691</v>
      </c>
      <c r="R2939" s="17">
        <v>-1.0000000000000013</v>
      </c>
      <c r="S2939" s="17">
        <v>-0.74655149983857494</v>
      </c>
      <c r="T2939" s="17">
        <v>-6.7426393896909992E-2</v>
      </c>
      <c r="U2939" s="17">
        <v>-0.52789456629725895</v>
      </c>
      <c r="V2939" s="17">
        <v>-0.85939954757552495</v>
      </c>
      <c r="W2939" s="17">
        <v>-1.6920591351194618</v>
      </c>
      <c r="X2939" s="17">
        <v>-4.8539522277134006</v>
      </c>
      <c r="Y2939" s="17">
        <v>-8.8150556654202267E-2</v>
      </c>
      <c r="Z2939" s="17">
        <v>15.629369552376957</v>
      </c>
      <c r="AA2939" s="17">
        <v>-0.76671890869060055</v>
      </c>
      <c r="AB2939" s="17">
        <v>-0.81817308829444846</v>
      </c>
      <c r="AC2939" s="17">
        <v>-4.1808103813859212</v>
      </c>
      <c r="AD2939" s="17">
        <v>-0.99463053385039779</v>
      </c>
      <c r="AE2939" s="17">
        <v>-0.88306805881708006</v>
      </c>
      <c r="AF2939" s="17">
        <v>17.501960055876602</v>
      </c>
      <c r="AG2939" s="17">
        <v>-60.985244271572938</v>
      </c>
      <c r="AH2939" s="17">
        <v>-0.20900559000994046</v>
      </c>
      <c r="AI2939" s="17">
        <v>-0.20554891595107949</v>
      </c>
      <c r="AJ2939" s="17">
        <v>0.33333333333333298</v>
      </c>
      <c r="AK2939" s="17">
        <v>0.10059651447910622</v>
      </c>
      <c r="AL2939" s="17">
        <v>0.25359568990359715</v>
      </c>
      <c r="AM2939" s="17">
        <v>0.33333333333333298</v>
      </c>
      <c r="AN2939" s="17">
        <v>-0.18616551167552348</v>
      </c>
      <c r="AO2939" s="17">
        <v>-0.16447962213558071</v>
      </c>
      <c r="AP2939" s="17">
        <v>0.33333333333333298</v>
      </c>
      <c r="AQ2939" s="17">
        <v>0.81728139212788342</v>
      </c>
      <c r="AR2939" s="17">
        <v>2.2444243630026963</v>
      </c>
      <c r="AS2939" s="17">
        <v>-3.6385986513772703</v>
      </c>
      <c r="AT2939" s="17">
        <v>0.95259875716000408</v>
      </c>
      <c r="AU2939" s="17">
        <v>-1.0000000000000013</v>
      </c>
      <c r="AV2939" s="17">
        <v>-1.0000000000000013</v>
      </c>
      <c r="AW2939" s="17">
        <v>-1.0000000000000013</v>
      </c>
      <c r="AX2939" s="17">
        <v>-1.0000000000000013</v>
      </c>
      <c r="AY2939" s="17">
        <v>-7.1022958741660272E-2</v>
      </c>
      <c r="AZ2939" s="17">
        <v>0.8728140058937961</v>
      </c>
      <c r="BA2939" s="17">
        <v>-0.27501509339427366</v>
      </c>
      <c r="BB2939" s="17">
        <v>0.48331588107394829</v>
      </c>
      <c r="BC2939" s="17">
        <v>-0.15425497718921052</v>
      </c>
      <c r="BD2939" s="17">
        <v>14.063992401659036</v>
      </c>
      <c r="BE2939" s="17">
        <v>-3.0156158006413856</v>
      </c>
      <c r="BF2939" s="17">
        <v>-1.0000000000000013</v>
      </c>
      <c r="BG2939" s="22">
        <v>0</v>
      </c>
    </row>
    <row r="2940" spans="1:59" x14ac:dyDescent="0.25">
      <c r="A2940">
        <v>6440</v>
      </c>
      <c r="B2940" t="s">
        <v>2580</v>
      </c>
      <c r="C2940" s="48">
        <v>2</v>
      </c>
      <c r="D2940" s="22">
        <v>1431.5109082031249</v>
      </c>
      <c r="E2940" s="17">
        <v>-20.764829496979971</v>
      </c>
      <c r="F2940" s="17">
        <v>-171.69196731107931</v>
      </c>
      <c r="G2940" s="17">
        <v>-0.73739525117955806</v>
      </c>
      <c r="H2940" s="17">
        <v>-4.1891145515096291</v>
      </c>
      <c r="I2940" s="17">
        <v>-23.234403769591317</v>
      </c>
      <c r="J2940" s="17">
        <v>-7.3898436497486149</v>
      </c>
      <c r="K2940" s="17">
        <v>-1.0000000000000027</v>
      </c>
      <c r="L2940" s="17">
        <v>-1.0000000000000027</v>
      </c>
      <c r="M2940" s="17">
        <v>-1.0000000000000027</v>
      </c>
      <c r="N2940" s="17">
        <v>-2.5974250755778305E-2</v>
      </c>
      <c r="O2940" s="17">
        <v>-1.0000000000000027</v>
      </c>
      <c r="P2940" s="17">
        <v>-1.0000000000000027</v>
      </c>
      <c r="Q2940" s="17">
        <v>0.83890188288126222</v>
      </c>
      <c r="R2940" s="17">
        <v>-1.0000000000000027</v>
      </c>
      <c r="S2940" s="17">
        <v>-2.9628754712970498</v>
      </c>
      <c r="T2940" s="17">
        <v>-0.31619460332434857</v>
      </c>
      <c r="U2940" s="17">
        <v>-1.2733391725368517</v>
      </c>
      <c r="V2940" s="17">
        <v>-1.8361730072424773</v>
      </c>
      <c r="W2940" s="17">
        <v>-6.641649993749688</v>
      </c>
      <c r="X2940" s="17">
        <v>-10.952301728285592</v>
      </c>
      <c r="Y2940" s="17">
        <v>-0.31196508756352648</v>
      </c>
      <c r="Z2940" s="17">
        <v>-4.9202154736177874</v>
      </c>
      <c r="AA2940" s="17">
        <v>-2.2801721393148733</v>
      </c>
      <c r="AB2940" s="17">
        <v>-2.9996821478597835</v>
      </c>
      <c r="AC2940" s="17">
        <v>-29.226793071491951</v>
      </c>
      <c r="AD2940" s="17">
        <v>-2.9063126260190475</v>
      </c>
      <c r="AE2940" s="17">
        <v>-2.4840011327565787</v>
      </c>
      <c r="AF2940" s="17">
        <v>-23.061490929970354</v>
      </c>
      <c r="AG2940" s="17">
        <v>-130.28995276672529</v>
      </c>
      <c r="AH2940" s="17">
        <v>-0.68848966793487798</v>
      </c>
      <c r="AI2940" s="17">
        <v>-0.77283860374395075</v>
      </c>
      <c r="AJ2940" s="17">
        <v>0.33333333333333298</v>
      </c>
      <c r="AK2940" s="17">
        <v>-0.53944281152469564</v>
      </c>
      <c r="AL2940" s="17">
        <v>-0.30542025491221148</v>
      </c>
      <c r="AM2940" s="17">
        <v>0.33333333333333298</v>
      </c>
      <c r="AN2940" s="17">
        <v>-0.76315749926295706</v>
      </c>
      <c r="AO2940" s="17">
        <v>-0.79497683210752323</v>
      </c>
      <c r="AP2940" s="17">
        <v>0.33333333333333298</v>
      </c>
      <c r="AQ2940" s="17">
        <v>-6.3760087282651314</v>
      </c>
      <c r="AR2940" s="17">
        <v>2.2444243630026963</v>
      </c>
      <c r="AS2940" s="17">
        <v>-12.79522895400166</v>
      </c>
      <c r="AT2940" s="17">
        <v>-5.4537442873295365</v>
      </c>
      <c r="AU2940" s="17">
        <v>-1.0000000000000027</v>
      </c>
      <c r="AV2940" s="17">
        <v>-1.0000000000000027</v>
      </c>
      <c r="AW2940" s="17">
        <v>-1.0000000000000027</v>
      </c>
      <c r="AX2940" s="17">
        <v>-1.0000000000000027</v>
      </c>
      <c r="AY2940" s="17">
        <v>-0.16745158148555481</v>
      </c>
      <c r="AZ2940" s="17">
        <v>1.5378394992281201</v>
      </c>
      <c r="BA2940" s="17">
        <v>-0.91432879634766051</v>
      </c>
      <c r="BB2940" s="17">
        <v>0.85367191175830748</v>
      </c>
      <c r="BC2940" s="17">
        <v>-0.5087509329377613</v>
      </c>
      <c r="BD2940" s="17">
        <v>23.939337207157124</v>
      </c>
      <c r="BE2940" s="17">
        <v>-12.555885377364618</v>
      </c>
      <c r="BF2940" s="17">
        <v>-1.0000000000000027</v>
      </c>
      <c r="BG2940" s="22">
        <v>0</v>
      </c>
    </row>
    <row r="2941" spans="1:59" x14ac:dyDescent="0.25">
      <c r="A2941">
        <v>6441</v>
      </c>
      <c r="B2941" t="s">
        <v>3161</v>
      </c>
      <c r="C2941" s="48">
        <v>2</v>
      </c>
      <c r="D2941" s="22">
        <v>1464.25662109375</v>
      </c>
      <c r="E2941" s="17">
        <v>45.564889058298995</v>
      </c>
      <c r="F2941" s="17">
        <v>-64.685971975872235</v>
      </c>
      <c r="G2941" s="17">
        <v>6.3587234296854089E-3</v>
      </c>
      <c r="H2941" s="17">
        <v>2.5952192417501454</v>
      </c>
      <c r="I2941" s="17">
        <v>28.852294875369488</v>
      </c>
      <c r="J2941" s="17">
        <v>5.474699411041855</v>
      </c>
      <c r="K2941" s="17">
        <v>-1.0000000000000009</v>
      </c>
      <c r="L2941" s="17">
        <v>-1.0000000000000009</v>
      </c>
      <c r="M2941" s="17">
        <v>-1.0000000000000009</v>
      </c>
      <c r="N2941" s="17">
        <v>0.15936899455474007</v>
      </c>
      <c r="O2941" s="17">
        <v>-1.0000000000000009</v>
      </c>
      <c r="P2941" s="17">
        <v>-1.0000000000000009</v>
      </c>
      <c r="Q2941" s="17">
        <v>2.8299260172187788</v>
      </c>
      <c r="R2941" s="17">
        <v>-1.0000000000000009</v>
      </c>
      <c r="S2941" s="17">
        <v>-0.36617429333953422</v>
      </c>
      <c r="T2941" s="17">
        <v>-2.4731482058047399E-2</v>
      </c>
      <c r="U2941" s="17">
        <v>-0.39995743229847786</v>
      </c>
      <c r="V2941" s="17">
        <v>-0.69176053597108811</v>
      </c>
      <c r="W2941" s="17">
        <v>-0.84258425312375085</v>
      </c>
      <c r="X2941" s="17">
        <v>-3.8073213302656828</v>
      </c>
      <c r="Y2941" s="17">
        <v>-4.9738326701575519E-2</v>
      </c>
      <c r="Z2941" s="17">
        <v>19.156197691026115</v>
      </c>
      <c r="AA2941" s="17">
        <v>-0.50697208492052903</v>
      </c>
      <c r="AB2941" s="17">
        <v>-0.44377100055104179</v>
      </c>
      <c r="AC2941" s="17">
        <v>0.11771323356039787</v>
      </c>
      <c r="AD2941" s="17">
        <v>-0.66653757302985617</v>
      </c>
      <c r="AE2941" s="17">
        <v>-0.60830748306231008</v>
      </c>
      <c r="AF2941" s="17">
        <v>24.463673402235315</v>
      </c>
      <c r="AG2941" s="17">
        <v>-49.09080476087783</v>
      </c>
      <c r="AH2941" s="17">
        <v>-0.12671400427131047</v>
      </c>
      <c r="AI2941" s="17">
        <v>-0.10818766845423167</v>
      </c>
      <c r="AJ2941" s="17">
        <v>0.33333333333333298</v>
      </c>
      <c r="AK2941" s="17">
        <v>0.21044343848933827</v>
      </c>
      <c r="AL2941" s="17">
        <v>0.34953695400386825</v>
      </c>
      <c r="AM2941" s="17">
        <v>0.33333333333333298</v>
      </c>
      <c r="AN2941" s="17">
        <v>-8.7139104328401884E-2</v>
      </c>
      <c r="AO2941" s="17">
        <v>-5.62703663936297E-2</v>
      </c>
      <c r="AP2941" s="17">
        <v>0.33333333333333298</v>
      </c>
      <c r="AQ2941" s="17">
        <v>2.0518317722926032</v>
      </c>
      <c r="AR2941" s="17">
        <v>2.2444243630026963</v>
      </c>
      <c r="AS2941" s="17">
        <v>-2.0670894765860401</v>
      </c>
      <c r="AT2941" s="17">
        <v>2.0520891306426821</v>
      </c>
      <c r="AU2941" s="17">
        <v>-1.0000000000000009</v>
      </c>
      <c r="AV2941" s="17">
        <v>-1.0000000000000009</v>
      </c>
      <c r="AW2941" s="17">
        <v>-1.0000000000000009</v>
      </c>
      <c r="AX2941" s="17">
        <v>-1.0000000000000009</v>
      </c>
      <c r="AY2941" s="17">
        <v>-5.4473370045141641E-2</v>
      </c>
      <c r="AZ2941" s="17">
        <v>0.75867882409603149</v>
      </c>
      <c r="BA2941" s="17">
        <v>-0.16529270463811202</v>
      </c>
      <c r="BB2941" s="17">
        <v>0.41975342622711226</v>
      </c>
      <c r="BC2941" s="17">
        <v>-9.3414512031895575E-2</v>
      </c>
      <c r="BD2941" s="17">
        <v>12.369133654154595</v>
      </c>
      <c r="BE2941" s="17">
        <v>-1.3782644307269356</v>
      </c>
      <c r="BF2941" s="17">
        <v>-1.0000000000000009</v>
      </c>
      <c r="BG2941" s="22">
        <v>0</v>
      </c>
    </row>
    <row r="2942" spans="1:59" x14ac:dyDescent="0.25">
      <c r="A2942">
        <v>6442</v>
      </c>
      <c r="B2942" t="s">
        <v>2581</v>
      </c>
      <c r="C2942" s="48">
        <v>2</v>
      </c>
      <c r="D2942" s="22">
        <v>1440.62328125</v>
      </c>
      <c r="E2942" s="17">
        <v>60.72507797409942</v>
      </c>
      <c r="F2942" s="17">
        <v>-40.228893915861555</v>
      </c>
      <c r="G2942" s="17">
        <v>0.17634965671785613</v>
      </c>
      <c r="H2942" s="17">
        <v>4.1458331176095875</v>
      </c>
      <c r="I2942" s="17">
        <v>40.757127409822118</v>
      </c>
      <c r="J2942" s="17">
        <v>8.4149938577082679</v>
      </c>
      <c r="K2942" s="17">
        <v>-1.0000000000000007</v>
      </c>
      <c r="L2942" s="17">
        <v>-1.0000000000000007</v>
      </c>
      <c r="M2942" s="17">
        <v>-1.0000000000000007</v>
      </c>
      <c r="N2942" s="17">
        <v>0.20173067909638775</v>
      </c>
      <c r="O2942" s="17">
        <v>-1.0000000000000007</v>
      </c>
      <c r="P2942" s="17">
        <v>-1.0000000000000007</v>
      </c>
      <c r="Q2942" s="17">
        <v>3.2849905444008023</v>
      </c>
      <c r="R2942" s="17">
        <v>-1.0000000000000007</v>
      </c>
      <c r="S2942" s="17">
        <v>0.22732257764310915</v>
      </c>
      <c r="T2942" s="17">
        <v>4.1884750855763306E-2</v>
      </c>
      <c r="U2942" s="17">
        <v>-0.20033903399953762</v>
      </c>
      <c r="V2942" s="17">
        <v>-0.43019589134481445</v>
      </c>
      <c r="W2942" s="17">
        <v>0.48283871078898377</v>
      </c>
      <c r="X2942" s="17">
        <v>-2.1742787817223808</v>
      </c>
      <c r="Y2942" s="17">
        <v>1.0195701665098575E-2</v>
      </c>
      <c r="Z2942" s="17">
        <v>24.659054931203812</v>
      </c>
      <c r="AA2942" s="17">
        <v>-0.10169299742187732</v>
      </c>
      <c r="AB2942" s="17">
        <v>0.14040298192874523</v>
      </c>
      <c r="AC2942" s="17">
        <v>6.8246353932668118</v>
      </c>
      <c r="AD2942" s="17">
        <v>-0.15461902924899085</v>
      </c>
      <c r="AE2942" s="17">
        <v>-0.1796026627058972</v>
      </c>
      <c r="AF2942" s="17">
        <v>35.325930701431361</v>
      </c>
      <c r="AG2942" s="17">
        <v>-30.532088541619633</v>
      </c>
      <c r="AH2942" s="17">
        <v>1.6843271996894449E-3</v>
      </c>
      <c r="AI2942" s="17">
        <v>4.3723631058641854E-2</v>
      </c>
      <c r="AJ2942" s="17">
        <v>0.33333333333333298</v>
      </c>
      <c r="AK2942" s="17">
        <v>0.38183595248138102</v>
      </c>
      <c r="AL2942" s="17">
        <v>0.49923267464314874</v>
      </c>
      <c r="AM2942" s="17">
        <v>0.33333333333333298</v>
      </c>
      <c r="AN2942" s="17">
        <v>6.7370319214876351E-2</v>
      </c>
      <c r="AO2942" s="17">
        <v>0.11256691827255993</v>
      </c>
      <c r="AP2942" s="17">
        <v>0.33333333333333298</v>
      </c>
      <c r="AQ2942" s="17">
        <v>3.9780822814698458</v>
      </c>
      <c r="AR2942" s="17">
        <v>2.2444243630026963</v>
      </c>
      <c r="AS2942" s="17">
        <v>0.38491280436941189</v>
      </c>
      <c r="AT2942" s="17">
        <v>3.7676075297167682</v>
      </c>
      <c r="AU2942" s="17">
        <v>-1.0000000000000007</v>
      </c>
      <c r="AV2942" s="17">
        <v>-1.0000000000000007</v>
      </c>
      <c r="AW2942" s="17">
        <v>-1.0000000000000007</v>
      </c>
      <c r="AX2942" s="17">
        <v>-1.0000000000000007</v>
      </c>
      <c r="AY2942" s="17">
        <v>-2.8651294117313146E-2</v>
      </c>
      <c r="AZ2942" s="17">
        <v>0.58059540556138467</v>
      </c>
      <c r="BA2942" s="17">
        <v>5.9054988580464207E-3</v>
      </c>
      <c r="BB2942" s="17">
        <v>0.32057787780037483</v>
      </c>
      <c r="BC2942" s="17">
        <v>1.51395655941583E-3</v>
      </c>
      <c r="BD2942" s="17">
        <v>9.7246708782180384</v>
      </c>
      <c r="BE2942" s="17">
        <v>1.1764704433402917</v>
      </c>
      <c r="BF2942" s="17">
        <v>-1.0000000000000007</v>
      </c>
      <c r="BG2942" s="22">
        <v>0</v>
      </c>
    </row>
    <row r="2943" spans="1:59" x14ac:dyDescent="0.25">
      <c r="A2943">
        <v>6443</v>
      </c>
      <c r="B2943" t="s">
        <v>3162</v>
      </c>
      <c r="C2943" s="48">
        <v>2</v>
      </c>
      <c r="D2943" s="22">
        <v>1485.4669628906249</v>
      </c>
      <c r="E2943" s="17">
        <v>101.15101877212616</v>
      </c>
      <c r="F2943" s="17">
        <v>24.98799719532089</v>
      </c>
      <c r="G2943" s="17">
        <v>0.62964502417509427</v>
      </c>
      <c r="H2943" s="17">
        <v>8.2806776828221142</v>
      </c>
      <c r="I2943" s="17">
        <v>72.502381899798593</v>
      </c>
      <c r="J2943" s="17">
        <v>16.255540561306354</v>
      </c>
      <c r="K2943" s="17">
        <v>-0.99999999999999967</v>
      </c>
      <c r="L2943" s="17">
        <v>-0.99999999999999967</v>
      </c>
      <c r="M2943" s="17">
        <v>-0.99999999999999967</v>
      </c>
      <c r="N2943" s="17">
        <v>0.31469173524790445</v>
      </c>
      <c r="O2943" s="17">
        <v>-0.99999999999999967</v>
      </c>
      <c r="P2943" s="17">
        <v>-0.99999999999999967</v>
      </c>
      <c r="Q2943" s="17">
        <v>4.4984590399001707</v>
      </c>
      <c r="R2943" s="17">
        <v>-0.99999999999999967</v>
      </c>
      <c r="S2943" s="17">
        <v>1.809932761685904</v>
      </c>
      <c r="T2943" s="17">
        <v>0.21952263537806749</v>
      </c>
      <c r="U2943" s="17">
        <v>0.33196050373375008</v>
      </c>
      <c r="V2943" s="17">
        <v>0.26728861212981481</v>
      </c>
      <c r="W2943" s="17">
        <v>4.0171924427294243</v>
      </c>
      <c r="X2943" s="17">
        <v>2.18036889151769</v>
      </c>
      <c r="Y2943" s="17">
        <v>0.17001491605583813</v>
      </c>
      <c r="Z2943" s="17">
        <v>39.332894567830209</v>
      </c>
      <c r="AA2943" s="17">
        <v>0.97901836368940121</v>
      </c>
      <c r="AB2943" s="17">
        <v>1.6981528861441386</v>
      </c>
      <c r="AC2943" s="17">
        <v>24.709217153503403</v>
      </c>
      <c r="AD2943" s="17">
        <v>1.2104555657468912</v>
      </c>
      <c r="AE2943" s="17">
        <v>0.96357541929638835</v>
      </c>
      <c r="AF2943" s="17">
        <v>64.291069127415724</v>
      </c>
      <c r="AG2943" s="17">
        <v>18.956316077479311</v>
      </c>
      <c r="AH2943" s="17">
        <v>0.34406946339032263</v>
      </c>
      <c r="AI2943" s="17">
        <v>0.44880810822226253</v>
      </c>
      <c r="AJ2943" s="17">
        <v>0.33333333333333298</v>
      </c>
      <c r="AK2943" s="17">
        <v>0.83886875479995726</v>
      </c>
      <c r="AL2943" s="17">
        <v>0.89840912118296345</v>
      </c>
      <c r="AM2943" s="17">
        <v>0.33333333333333298</v>
      </c>
      <c r="AN2943" s="17">
        <v>0.47938291639219988</v>
      </c>
      <c r="AO2943" s="17">
        <v>0.56278598297704507</v>
      </c>
      <c r="AP2943" s="17">
        <v>0.33333333333333298</v>
      </c>
      <c r="AQ2943" s="17">
        <v>9.1145940676131563</v>
      </c>
      <c r="AR2943" s="17">
        <v>2.2444243630026963</v>
      </c>
      <c r="AS2943" s="17">
        <v>6.9233866714873198</v>
      </c>
      <c r="AT2943" s="17">
        <v>8.3421841147495801</v>
      </c>
      <c r="AU2943" s="17">
        <v>-0.99999999999999967</v>
      </c>
      <c r="AV2943" s="17">
        <v>-0.99999999999999967</v>
      </c>
      <c r="AW2943" s="17">
        <v>-0.99999999999999967</v>
      </c>
      <c r="AX2943" s="17">
        <v>-0.99999999999999967</v>
      </c>
      <c r="AY2943" s="17">
        <v>4.0205480592966358E-2</v>
      </c>
      <c r="AZ2943" s="17">
        <v>0.10572073382898792</v>
      </c>
      <c r="BA2943" s="17">
        <v>0.46242015561480437</v>
      </c>
      <c r="BB2943" s="17">
        <v>5.6117792798891744E-2</v>
      </c>
      <c r="BC2943" s="17">
        <v>0.25464883981407349</v>
      </c>
      <c r="BD2943" s="17">
        <v>2.6729846349696369</v>
      </c>
      <c r="BE2943" s="17">
        <v>7.9888895594409437</v>
      </c>
      <c r="BF2943" s="17">
        <v>-0.99999999999999967</v>
      </c>
      <c r="BG2943" s="22">
        <v>0</v>
      </c>
    </row>
    <row r="2944" spans="1:59" x14ac:dyDescent="0.25">
      <c r="A2944">
        <v>6444</v>
      </c>
      <c r="B2944" t="s">
        <v>2582</v>
      </c>
      <c r="C2944" s="48">
        <v>2</v>
      </c>
      <c r="D2944" s="22">
        <v>1426.2204394531252</v>
      </c>
      <c r="E2944" s="17">
        <v>32.867500571722296</v>
      </c>
      <c r="F2944" s="17">
        <v>-85.169952953895006</v>
      </c>
      <c r="G2944" s="17">
        <v>-0.13601687169934701</v>
      </c>
      <c r="H2944" s="17">
        <v>1.2965054273105689</v>
      </c>
      <c r="I2944" s="17">
        <v>18.881424169395721</v>
      </c>
      <c r="J2944" s="17">
        <v>3.012061177336415</v>
      </c>
      <c r="K2944" s="17">
        <v>-1.0000000000000013</v>
      </c>
      <c r="L2944" s="17">
        <v>-1.0000000000000013</v>
      </c>
      <c r="M2944" s="17">
        <v>-1.0000000000000013</v>
      </c>
      <c r="N2944" s="17">
        <v>0.12388904317956215</v>
      </c>
      <c r="O2944" s="17">
        <v>-1.0000000000000013</v>
      </c>
      <c r="P2944" s="17">
        <v>-1.0000000000000013</v>
      </c>
      <c r="Q2944" s="17">
        <v>2.4487875551466898</v>
      </c>
      <c r="R2944" s="17">
        <v>-1.0000000000000013</v>
      </c>
      <c r="S2944" s="17">
        <v>-0.86325651166071915</v>
      </c>
      <c r="T2944" s="17">
        <v>-8.0525786041776654E-2</v>
      </c>
      <c r="U2944" s="17">
        <v>-0.56714745653545617</v>
      </c>
      <c r="V2944" s="17">
        <v>-0.91083352547135255</v>
      </c>
      <c r="W2944" s="17">
        <v>-1.9526898313128047</v>
      </c>
      <c r="X2944" s="17">
        <v>-5.1750731286850646</v>
      </c>
      <c r="Y2944" s="17">
        <v>-9.9935962493832992E-2</v>
      </c>
      <c r="Z2944" s="17">
        <v>14.547289678548456</v>
      </c>
      <c r="AA2944" s="17">
        <v>-0.84641284308234743</v>
      </c>
      <c r="AB2944" s="17">
        <v>-0.93304485066551957</v>
      </c>
      <c r="AC2944" s="17">
        <v>-5.499657149091334</v>
      </c>
      <c r="AD2944" s="17">
        <v>-1.0952940126738064</v>
      </c>
      <c r="AE2944" s="17">
        <v>-0.96736842091514497</v>
      </c>
      <c r="AF2944" s="17">
        <v>15.36600967686455</v>
      </c>
      <c r="AG2944" s="17">
        <v>-64.634623571898999</v>
      </c>
      <c r="AH2944" s="17">
        <v>-0.23425379185379624</v>
      </c>
      <c r="AI2944" s="17">
        <v>-0.23542069939656568</v>
      </c>
      <c r="AJ2944" s="17">
        <v>0.33333333333333298</v>
      </c>
      <c r="AK2944" s="17">
        <v>6.6893952006366164E-2</v>
      </c>
      <c r="AL2944" s="17">
        <v>0.22415957709308409</v>
      </c>
      <c r="AM2944" s="17">
        <v>0.33333333333333298</v>
      </c>
      <c r="AN2944" s="17">
        <v>-0.21654818929839886</v>
      </c>
      <c r="AO2944" s="17">
        <v>-0.19767972523024818</v>
      </c>
      <c r="AP2944" s="17">
        <v>0.33333333333333298</v>
      </c>
      <c r="AQ2944" s="17">
        <v>0.43850418295113069</v>
      </c>
      <c r="AR2944" s="17">
        <v>2.2444243630026963</v>
      </c>
      <c r="AS2944" s="17">
        <v>-4.1207595003688375</v>
      </c>
      <c r="AT2944" s="17">
        <v>0.61525983452413158</v>
      </c>
      <c r="AU2944" s="17">
        <v>-1.0000000000000013</v>
      </c>
      <c r="AV2944" s="17">
        <v>-1.0000000000000013</v>
      </c>
      <c r="AW2944" s="17">
        <v>-1.0000000000000013</v>
      </c>
      <c r="AX2944" s="17">
        <v>-1.0000000000000013</v>
      </c>
      <c r="AY2944" s="17">
        <v>-7.6100602489705668E-2</v>
      </c>
      <c r="AZ2944" s="17">
        <v>0.90783226543576023</v>
      </c>
      <c r="BA2944" s="17">
        <v>-0.30867944672080239</v>
      </c>
      <c r="BB2944" s="17">
        <v>0.50281772534221991</v>
      </c>
      <c r="BC2944" s="17">
        <v>-0.17292167720207549</v>
      </c>
      <c r="BD2944" s="17">
        <v>14.583998613347926</v>
      </c>
      <c r="BE2944" s="17">
        <v>-3.5179779498921748</v>
      </c>
      <c r="BF2944" s="17">
        <v>-1.0000000000000013</v>
      </c>
      <c r="BG2944" s="22">
        <v>0</v>
      </c>
    </row>
    <row r="2945" spans="1:100" x14ac:dyDescent="0.25">
      <c r="A2945">
        <v>6445</v>
      </c>
      <c r="B2945" t="s">
        <v>2583</v>
      </c>
      <c r="C2945" s="48">
        <v>3</v>
      </c>
      <c r="D2945" s="22">
        <v>1544.7700507890454</v>
      </c>
      <c r="E2945" s="17">
        <v>76.534702966785844</v>
      </c>
      <c r="F2945" s="17">
        <v>-6.947711283113307</v>
      </c>
      <c r="G2945" s="17">
        <v>0.32863175661829208</v>
      </c>
      <c r="H2945" s="17">
        <v>4.0481518426663801</v>
      </c>
      <c r="I2945" s="17">
        <v>59.993139483035044</v>
      </c>
      <c r="J2945" s="17">
        <v>10.664841222030901</v>
      </c>
      <c r="K2945" s="17">
        <v>-0.99999999999999978</v>
      </c>
      <c r="L2945" s="17">
        <v>-0.99999999999999978</v>
      </c>
      <c r="M2945" s="17">
        <v>-0.99999999999999978</v>
      </c>
      <c r="N2945" s="17">
        <v>0.1454251620576815</v>
      </c>
      <c r="O2945" s="17">
        <v>-0.99999999999999978</v>
      </c>
      <c r="P2945" s="17">
        <v>-0.99999999999999978</v>
      </c>
      <c r="Q2945" s="17">
        <v>2.7260303612080645</v>
      </c>
      <c r="R2945" s="17">
        <v>-0.99999999999999978</v>
      </c>
      <c r="S2945" s="17">
        <v>0.8156845238329401</v>
      </c>
      <c r="T2945" s="17">
        <v>8.9284826414945839E-2</v>
      </c>
      <c r="U2945" s="17">
        <v>-0.15462378310378189</v>
      </c>
      <c r="V2945" s="17">
        <v>-2.3315388120916575E-2</v>
      </c>
      <c r="W2945" s="17">
        <v>1.3221214814583171</v>
      </c>
      <c r="X2945" s="17">
        <v>-4.4275552120189801</v>
      </c>
      <c r="Y2945" s="17">
        <v>8.5476209261704433E-2</v>
      </c>
      <c r="Z2945" s="17">
        <v>33.314008575216718</v>
      </c>
      <c r="AA2945" s="17">
        <v>0.8635616923424505</v>
      </c>
      <c r="AB2945" s="17">
        <v>1.5613411798679184</v>
      </c>
      <c r="AC2945" s="17">
        <v>20.313381585802482</v>
      </c>
      <c r="AD2945" s="17">
        <v>0.38439105589885947</v>
      </c>
      <c r="AE2945" s="17">
        <v>-1.0897946779476664</v>
      </c>
      <c r="AF2945" s="17">
        <v>54.098936662939451</v>
      </c>
      <c r="AG2945" s="17">
        <v>3.7985958100241319</v>
      </c>
      <c r="AH2945" s="17">
        <v>0.14767792858188902</v>
      </c>
      <c r="AI2945" s="17">
        <v>0.13387219013874116</v>
      </c>
      <c r="AJ2945" s="17">
        <v>0.33333333333333298</v>
      </c>
      <c r="AK2945" s="17">
        <v>0.70364173906686045</v>
      </c>
      <c r="AL2945" s="17">
        <v>0.77218313127973115</v>
      </c>
      <c r="AM2945" s="17">
        <v>0.33333333333333298</v>
      </c>
      <c r="AN2945" s="17">
        <v>0.30140784895403494</v>
      </c>
      <c r="AO2945" s="17">
        <v>0.27278524260064152</v>
      </c>
      <c r="AP2945" s="17">
        <v>0.33333333333333298</v>
      </c>
      <c r="AQ2945" s="17">
        <v>5.8942028200955692</v>
      </c>
      <c r="AR2945" s="17">
        <v>3.3464319876857971</v>
      </c>
      <c r="AS2945" s="17">
        <v>0.28199184367649788</v>
      </c>
      <c r="AT2945" s="17">
        <v>7.0364173906686052</v>
      </c>
      <c r="AU2945" s="17">
        <v>-0.99999999999999978</v>
      </c>
      <c r="AV2945" s="17">
        <v>-0.99999999999999978</v>
      </c>
      <c r="AW2945" s="17">
        <v>-0.99999999999999978</v>
      </c>
      <c r="AX2945" s="17">
        <v>-0.99999999999999978</v>
      </c>
      <c r="AY2945" s="17">
        <v>-3.1742128067513434E-2</v>
      </c>
      <c r="AZ2945" s="17">
        <v>-0.26662329275164864</v>
      </c>
      <c r="BA2945" s="17">
        <v>-0.17804369226293593</v>
      </c>
      <c r="BB2945" s="17">
        <v>9.025577465668122E-2</v>
      </c>
      <c r="BC2945" s="17">
        <v>0.10875155521472743</v>
      </c>
      <c r="BD2945" s="17">
        <v>0.92327790265878695</v>
      </c>
      <c r="BE2945" s="17">
        <v>1.8285704190535048</v>
      </c>
      <c r="BF2945" s="17">
        <v>-0.99999999999999978</v>
      </c>
      <c r="CU2945" t="e">
        <v>#N/A</v>
      </c>
      <c r="CV2945" t="e">
        <v>#N/A</v>
      </c>
    </row>
    <row r="2946" spans="1:100" x14ac:dyDescent="0.25">
      <c r="A2946">
        <v>6447</v>
      </c>
      <c r="B2946" t="s">
        <v>3163</v>
      </c>
      <c r="C2946" s="48">
        <v>2</v>
      </c>
      <c r="D2946" s="22">
        <v>1425.9351757812499</v>
      </c>
      <c r="E2946" s="17">
        <v>34.484400874711518</v>
      </c>
      <c r="F2946" s="17">
        <v>-82.561498854470983</v>
      </c>
      <c r="G2946" s="17">
        <v>-0.1178865968679696</v>
      </c>
      <c r="H2946" s="17">
        <v>1.4618851636463974</v>
      </c>
      <c r="I2946" s="17">
        <v>20.151126508786135</v>
      </c>
      <c r="J2946" s="17">
        <v>3.3256564107531652</v>
      </c>
      <c r="K2946" s="17">
        <v>-1.0000000000000013</v>
      </c>
      <c r="L2946" s="17">
        <v>-1.0000000000000013</v>
      </c>
      <c r="M2946" s="17">
        <v>-1.0000000000000013</v>
      </c>
      <c r="N2946" s="17">
        <v>0.12840710169129591</v>
      </c>
      <c r="O2946" s="17">
        <v>-1.0000000000000013</v>
      </c>
      <c r="P2946" s="17">
        <v>-1.0000000000000013</v>
      </c>
      <c r="Q2946" s="17">
        <v>2.497322172753822</v>
      </c>
      <c r="R2946" s="17">
        <v>-1.0000000000000013</v>
      </c>
      <c r="S2946" s="17">
        <v>-0.79995748050452797</v>
      </c>
      <c r="T2946" s="17">
        <v>-7.3420874105614653E-2</v>
      </c>
      <c r="U2946" s="17">
        <v>-0.5458572832741333</v>
      </c>
      <c r="V2946" s="17">
        <v>-0.88293651472192147</v>
      </c>
      <c r="W2946" s="17">
        <v>-1.8113276884106275</v>
      </c>
      <c r="X2946" s="17">
        <v>-5.0009020147102259</v>
      </c>
      <c r="Y2946" s="17">
        <v>-9.3543736832024799E-2</v>
      </c>
      <c r="Z2946" s="17">
        <v>15.13419341625033</v>
      </c>
      <c r="AA2946" s="17">
        <v>-0.80318805986814912</v>
      </c>
      <c r="AB2946" s="17">
        <v>-0.87074014625081775</v>
      </c>
      <c r="AC2946" s="17">
        <v>-4.7843346334957673</v>
      </c>
      <c r="AD2946" s="17">
        <v>-1.0406956661002749</v>
      </c>
      <c r="AE2946" s="17">
        <v>-0.92164518106786453</v>
      </c>
      <c r="AF2946" s="17">
        <v>16.524516817887843</v>
      </c>
      <c r="AG2946" s="17">
        <v>-62.655255501707288</v>
      </c>
      <c r="AH2946" s="17">
        <v>-0.22055954950551021</v>
      </c>
      <c r="AI2946" s="17">
        <v>-0.21921869640214037</v>
      </c>
      <c r="AJ2946" s="17">
        <v>0.33333333333333298</v>
      </c>
      <c r="AK2946" s="17">
        <v>8.5173711535944996E-2</v>
      </c>
      <c r="AL2946" s="17">
        <v>0.24012527893243119</v>
      </c>
      <c r="AM2946" s="17">
        <v>0.33333333333333298</v>
      </c>
      <c r="AN2946" s="17">
        <v>-0.20006908503859383</v>
      </c>
      <c r="AO2946" s="17">
        <v>-0.1796724920586274</v>
      </c>
      <c r="AP2946" s="17">
        <v>0.33333333333333298</v>
      </c>
      <c r="AQ2946" s="17">
        <v>0.64394720541081352</v>
      </c>
      <c r="AR2946" s="17">
        <v>2.2444243630026963</v>
      </c>
      <c r="AS2946" s="17">
        <v>-3.8592427572050987</v>
      </c>
      <c r="AT2946" s="17">
        <v>0.79822735786122578</v>
      </c>
      <c r="AU2946" s="17">
        <v>-1.0000000000000013</v>
      </c>
      <c r="AV2946" s="17">
        <v>-1.0000000000000013</v>
      </c>
      <c r="AW2946" s="17">
        <v>-1.0000000000000013</v>
      </c>
      <c r="AX2946" s="17">
        <v>-1.0000000000000013</v>
      </c>
      <c r="AY2946" s="17">
        <v>-7.3346565411183409E-2</v>
      </c>
      <c r="AZ2946" s="17">
        <v>0.88883889173934638</v>
      </c>
      <c r="BA2946" s="17">
        <v>-0.29042041125353002</v>
      </c>
      <c r="BB2946" s="17">
        <v>0.49224022032622466</v>
      </c>
      <c r="BC2946" s="17">
        <v>-0.16279714178367957</v>
      </c>
      <c r="BD2946" s="17">
        <v>14.301955118546941</v>
      </c>
      <c r="BE2946" s="17">
        <v>-3.245504327374765</v>
      </c>
      <c r="BF2946" s="17">
        <v>-1.0000000000000013</v>
      </c>
      <c r="BG2946" s="22">
        <v>0</v>
      </c>
    </row>
    <row r="2947" spans="1:100" x14ac:dyDescent="0.25">
      <c r="A2947">
        <v>6449</v>
      </c>
      <c r="B2947" t="s">
        <v>2584</v>
      </c>
      <c r="C2947" s="48">
        <v>2</v>
      </c>
      <c r="D2947" s="22">
        <v>1441.8775390625001</v>
      </c>
      <c r="E2947" s="17">
        <v>9.867061895311295</v>
      </c>
      <c r="F2947" s="17">
        <v>-122.27526392645113</v>
      </c>
      <c r="G2947" s="17">
        <v>-0.39392038849295768</v>
      </c>
      <c r="H2947" s="17">
        <v>-1.0560245814234328</v>
      </c>
      <c r="I2947" s="17">
        <v>0.8198833678664954</v>
      </c>
      <c r="J2947" s="17">
        <v>-1.4488371984522033</v>
      </c>
      <c r="K2947" s="17">
        <v>-1.0000000000000018</v>
      </c>
      <c r="L2947" s="17">
        <v>-1.0000000000000018</v>
      </c>
      <c r="M2947" s="17">
        <v>-1.0000000000000018</v>
      </c>
      <c r="N2947" s="17">
        <v>5.9619571806804383E-2</v>
      </c>
      <c r="O2947" s="17">
        <v>-1.0000000000000018</v>
      </c>
      <c r="P2947" s="17">
        <v>-1.0000000000000018</v>
      </c>
      <c r="Q2947" s="17">
        <v>1.7583816631494331</v>
      </c>
      <c r="R2947" s="17">
        <v>-1.0000000000000018</v>
      </c>
      <c r="S2947" s="17">
        <v>-1.7636864773751253</v>
      </c>
      <c r="T2947" s="17">
        <v>-0.1815932983595622</v>
      </c>
      <c r="U2947" s="17">
        <v>-0.87000059077133329</v>
      </c>
      <c r="V2947" s="17">
        <v>-1.3076690531852369</v>
      </c>
      <c r="W2947" s="17">
        <v>-3.9635691001066791</v>
      </c>
      <c r="X2947" s="17">
        <v>-7.6526606575972682</v>
      </c>
      <c r="Y2947" s="17">
        <v>-0.19086549851308662</v>
      </c>
      <c r="Z2947" s="17">
        <v>6.1985724428523916</v>
      </c>
      <c r="AA2947" s="17">
        <v>-1.4612862361921977</v>
      </c>
      <c r="AB2947" s="17">
        <v>-1.8193304988857371</v>
      </c>
      <c r="AC2947" s="17">
        <v>-15.675134031243683</v>
      </c>
      <c r="AD2947" s="17">
        <v>-1.871956568724003</v>
      </c>
      <c r="AE2947" s="17">
        <v>-1.6177824088709714</v>
      </c>
      <c r="AF2947" s="17">
        <v>-1.1137772364217895</v>
      </c>
      <c r="AG2947" s="17">
        <v>-92.791173380396216</v>
      </c>
      <c r="AH2947" s="17">
        <v>-0.42905465914868124</v>
      </c>
      <c r="AI2947" s="17">
        <v>-0.46589451130653253</v>
      </c>
      <c r="AJ2947" s="17">
        <v>0.33333333333333298</v>
      </c>
      <c r="AK2947" s="17">
        <v>-0.19313598756525141</v>
      </c>
      <c r="AL2947" s="17">
        <v>-2.9528462287947699E-3</v>
      </c>
      <c r="AM2947" s="17">
        <v>0.33333333333333298</v>
      </c>
      <c r="AN2947" s="17">
        <v>-0.45096377216959377</v>
      </c>
      <c r="AO2947" s="17">
        <v>-0.45383297198887612</v>
      </c>
      <c r="AP2947" s="17">
        <v>0.33333333333333298</v>
      </c>
      <c r="AQ2947" s="17">
        <v>-2.4839268604747859</v>
      </c>
      <c r="AR2947" s="17">
        <v>2.2444243630026963</v>
      </c>
      <c r="AS2947" s="17">
        <v>-7.8408403259287969</v>
      </c>
      <c r="AT2947" s="17">
        <v>-1.9874567909286203</v>
      </c>
      <c r="AU2947" s="17">
        <v>-1.0000000000000018</v>
      </c>
      <c r="AV2947" s="17">
        <v>-1.0000000000000018</v>
      </c>
      <c r="AW2947" s="17">
        <v>-1.0000000000000018</v>
      </c>
      <c r="AX2947" s="17">
        <v>-1.0000000000000018</v>
      </c>
      <c r="AY2947" s="17">
        <v>-0.11527683420913015</v>
      </c>
      <c r="AZ2947" s="17">
        <v>1.1780133805947408</v>
      </c>
      <c r="BA2947" s="17">
        <v>-0.56841458609767392</v>
      </c>
      <c r="BB2947" s="17">
        <v>0.65328294265961029</v>
      </c>
      <c r="BC2947" s="17">
        <v>-0.31694339306634567</v>
      </c>
      <c r="BD2947" s="17">
        <v>18.596072885495545</v>
      </c>
      <c r="BE2947" s="17">
        <v>-7.3939206001998068</v>
      </c>
      <c r="BF2947" s="17">
        <v>-1.0000000000000018</v>
      </c>
      <c r="BG2947" s="22">
        <v>0</v>
      </c>
    </row>
    <row r="2948" spans="1:100" x14ac:dyDescent="0.25">
      <c r="A2948">
        <v>6451</v>
      </c>
      <c r="B2948" t="s">
        <v>3164</v>
      </c>
      <c r="C2948" s="48">
        <v>2</v>
      </c>
      <c r="D2948" s="22">
        <v>1521.6492382812501</v>
      </c>
      <c r="E2948" s="17">
        <v>126.99537742145668</v>
      </c>
      <c r="F2948" s="17">
        <v>66.681243922531422</v>
      </c>
      <c r="G2948" s="17">
        <v>0.91943736590871628</v>
      </c>
      <c r="H2948" s="17">
        <v>10.924089407894542</v>
      </c>
      <c r="I2948" s="17">
        <v>92.797166047240609</v>
      </c>
      <c r="J2948" s="17">
        <v>21.268012677341961</v>
      </c>
      <c r="K2948" s="17">
        <v>-0.999999999999999</v>
      </c>
      <c r="L2948" s="17">
        <v>-0.999999999999999</v>
      </c>
      <c r="M2948" s="17">
        <v>-0.999999999999999</v>
      </c>
      <c r="N2948" s="17">
        <v>0.38690789128426467</v>
      </c>
      <c r="O2948" s="17">
        <v>-0.999999999999999</v>
      </c>
      <c r="P2948" s="17">
        <v>-0.999999999999999</v>
      </c>
      <c r="Q2948" s="17">
        <v>5.2742310909214289</v>
      </c>
      <c r="R2948" s="17">
        <v>-0.999999999999999</v>
      </c>
      <c r="S2948" s="17">
        <v>2.8216975936494797</v>
      </c>
      <c r="T2948" s="17">
        <v>0.33308677530098751</v>
      </c>
      <c r="U2948" s="17">
        <v>0.67226031841916201</v>
      </c>
      <c r="V2948" s="17">
        <v>0.71319139891241512</v>
      </c>
      <c r="W2948" s="17">
        <v>6.2767095656142224</v>
      </c>
      <c r="X2948" s="17">
        <v>4.9643010409503754</v>
      </c>
      <c r="Y2948" s="17">
        <v>0.27218755605461165</v>
      </c>
      <c r="Z2948" s="17">
        <v>48.713900101540531</v>
      </c>
      <c r="AA2948" s="17">
        <v>1.6699185990731467</v>
      </c>
      <c r="AB2948" s="17">
        <v>2.6940245075775726</v>
      </c>
      <c r="AC2948" s="17">
        <v>36.142854471039648</v>
      </c>
      <c r="AD2948" s="17">
        <v>2.083149601302527</v>
      </c>
      <c r="AE2948" s="17">
        <v>1.6944107138645479</v>
      </c>
      <c r="AF2948" s="17">
        <v>82.808521313591797</v>
      </c>
      <c r="AG2948" s="17">
        <v>50.594320109326326</v>
      </c>
      <c r="AH2948" s="17">
        <v>0.56295674421131769</v>
      </c>
      <c r="AI2948" s="17">
        <v>0.70777916256082163</v>
      </c>
      <c r="AJ2948" s="17">
        <v>0.33333333333333298</v>
      </c>
      <c r="AK2948" s="17">
        <v>1.1310504436972608</v>
      </c>
      <c r="AL2948" s="17">
        <v>1.153603163550033</v>
      </c>
      <c r="AM2948" s="17">
        <v>0.33333333333333298</v>
      </c>
      <c r="AN2948" s="17">
        <v>0.74278312722941187</v>
      </c>
      <c r="AO2948" s="17">
        <v>0.85061164019852931</v>
      </c>
      <c r="AP2948" s="17">
        <v>0.33333333333333298</v>
      </c>
      <c r="AQ2948" s="17">
        <v>12.398373002303547</v>
      </c>
      <c r="AR2948" s="17">
        <v>2.2444243630026963</v>
      </c>
      <c r="AS2948" s="17">
        <v>11.103441861429086</v>
      </c>
      <c r="AT2948" s="17">
        <v>11.26671711505983</v>
      </c>
      <c r="AU2948" s="17">
        <v>-0.999999999999999</v>
      </c>
      <c r="AV2948" s="17">
        <v>-0.999999999999999</v>
      </c>
      <c r="AW2948" s="17">
        <v>-0.999999999999999</v>
      </c>
      <c r="AX2948" s="17">
        <v>-0.999999999999999</v>
      </c>
      <c r="AY2948" s="17">
        <v>8.4225709829919074E-2</v>
      </c>
      <c r="AZ2948" s="17">
        <v>-0.1978672863249975</v>
      </c>
      <c r="BA2948" s="17">
        <v>0.75427059335337565</v>
      </c>
      <c r="BB2948" s="17">
        <v>-0.112951897362639</v>
      </c>
      <c r="BC2948" s="17">
        <v>0.41647831317562156</v>
      </c>
      <c r="BD2948" s="17">
        <v>-1.8351679214195427</v>
      </c>
      <c r="BE2948" s="17">
        <v>12.344078317711091</v>
      </c>
      <c r="BF2948" s="17">
        <v>-0.999999999999999</v>
      </c>
      <c r="BG2948" s="22">
        <v>0</v>
      </c>
    </row>
    <row r="2949" spans="1:100" x14ac:dyDescent="0.25">
      <c r="A2949">
        <v>6453</v>
      </c>
      <c r="B2949" t="s">
        <v>2585</v>
      </c>
      <c r="C2949" s="48">
        <v>3</v>
      </c>
      <c r="D2949" s="22">
        <v>1394.8752020681047</v>
      </c>
      <c r="E2949" s="17">
        <v>59.93112344980095</v>
      </c>
      <c r="F2949" s="17">
        <v>-101.57069839871549</v>
      </c>
      <c r="G2949" s="17">
        <v>-3.3145494052728763E-2</v>
      </c>
      <c r="H2949" s="17">
        <v>1.9471231268554112</v>
      </c>
      <c r="I2949" s="17">
        <v>32.236672394851958</v>
      </c>
      <c r="J2949" s="17">
        <v>17.672166259189883</v>
      </c>
      <c r="K2949" s="17">
        <v>-1.0000000000000002</v>
      </c>
      <c r="L2949" s="17">
        <v>-1.0000000000000002</v>
      </c>
      <c r="M2949" s="17">
        <v>-1.0000000000000002</v>
      </c>
      <c r="N2949" s="17">
        <v>0.18829775885038441</v>
      </c>
      <c r="O2949" s="17">
        <v>-1.0000000000000002</v>
      </c>
      <c r="P2949" s="17">
        <v>-1.0000000000000002</v>
      </c>
      <c r="Q2949" s="17">
        <v>3.1246497714301684</v>
      </c>
      <c r="R2949" s="17">
        <v>-1.0000000000000002</v>
      </c>
      <c r="S2949" s="17">
        <v>-0.5452163172458151</v>
      </c>
      <c r="T2949" s="17">
        <v>-5.387444374697907E-2</v>
      </c>
      <c r="U2949" s="17">
        <v>-4.3547005041564078E-2</v>
      </c>
      <c r="V2949" s="17">
        <v>-1.2382374819560424</v>
      </c>
      <c r="W2949" s="17">
        <v>-1.1775266445747583</v>
      </c>
      <c r="X2949" s="17">
        <v>-7.4604255979151306</v>
      </c>
      <c r="Y2949" s="17">
        <v>-9.9867488558902109E-2</v>
      </c>
      <c r="Z2949" s="17">
        <v>34.904168599582292</v>
      </c>
      <c r="AA2949" s="17">
        <v>6.8866988680783767E-2</v>
      </c>
      <c r="AB2949" s="17">
        <v>1.4196976671472223</v>
      </c>
      <c r="AC2949" s="17">
        <v>-6.4128567444700959</v>
      </c>
      <c r="AD2949" s="17">
        <v>-0.57052004834982295</v>
      </c>
      <c r="AE2949" s="17">
        <v>-0.21908743809399475</v>
      </c>
      <c r="AF2949" s="17">
        <v>29.691922084165434</v>
      </c>
      <c r="AG2949" s="17">
        <v>-76.214709111940437</v>
      </c>
      <c r="AH2949" s="17">
        <v>-1.6657954359348408E-2</v>
      </c>
      <c r="AI2949" s="17">
        <v>-0.15173615164623722</v>
      </c>
      <c r="AJ2949" s="17">
        <v>0.33333333333333298</v>
      </c>
      <c r="AK2949" s="17">
        <v>0.64410300354019256</v>
      </c>
      <c r="AL2949" s="17">
        <v>0.64298636171946533</v>
      </c>
      <c r="AM2949" s="17">
        <v>0.33333333333333298</v>
      </c>
      <c r="AN2949" s="17">
        <v>4.0060925479977041E-2</v>
      </c>
      <c r="AO2949" s="17">
        <v>1.7699852064082127E-2</v>
      </c>
      <c r="AP2949" s="17">
        <v>0.33333333333333298</v>
      </c>
      <c r="AQ2949" s="17">
        <v>2.5447503106865503</v>
      </c>
      <c r="AR2949" s="17">
        <v>1.201866043580063</v>
      </c>
      <c r="AS2949" s="17">
        <v>9.5958773695034427</v>
      </c>
      <c r="AT2949" s="17">
        <v>6.8744228461063734</v>
      </c>
      <c r="AU2949" s="17">
        <v>-1.0000000000000002</v>
      </c>
      <c r="AV2949" s="17">
        <v>-1.0000000000000002</v>
      </c>
      <c r="AW2949" s="17">
        <v>-1.0000000000000002</v>
      </c>
      <c r="AX2949" s="17">
        <v>-1.0000000000000002</v>
      </c>
      <c r="AY2949" s="17">
        <v>6.1449250592533616E-2</v>
      </c>
      <c r="AZ2949" s="17">
        <v>-2.1366694306792763E-2</v>
      </c>
      <c r="BA2949" s="17">
        <v>0.35808452545937947</v>
      </c>
      <c r="BB2949" s="17">
        <v>0.40787512354297367</v>
      </c>
      <c r="BC2949" s="17">
        <v>0.25475147479194843</v>
      </c>
      <c r="BD2949" s="17">
        <v>10.090044617040379</v>
      </c>
      <c r="BE2949" s="17">
        <v>8.1592094970956062</v>
      </c>
      <c r="BF2949" s="17">
        <v>-1.0000000000000002</v>
      </c>
      <c r="CU2949" t="e">
        <v>#N/A</v>
      </c>
      <c r="CV2949" t="e">
        <v>#N/A</v>
      </c>
    </row>
    <row r="2950" spans="1:100" x14ac:dyDescent="0.25">
      <c r="A2950">
        <v>6455</v>
      </c>
      <c r="B2950" t="s">
        <v>2586</v>
      </c>
      <c r="C2950" s="48">
        <v>2</v>
      </c>
      <c r="D2950" s="22">
        <v>1495.8946386718751</v>
      </c>
      <c r="E2950" s="17">
        <v>59.267158218028953</v>
      </c>
      <c r="F2950" s="17">
        <v>-42.580873662122158</v>
      </c>
      <c r="G2950" s="17">
        <v>0.16000202797984076</v>
      </c>
      <c r="H2950" s="17">
        <v>3.9967142236295561</v>
      </c>
      <c r="I2950" s="17">
        <v>39.61226762996808</v>
      </c>
      <c r="J2950" s="17">
        <v>8.1322326476555702</v>
      </c>
      <c r="K2950" s="17">
        <v>-1.0000000000000007</v>
      </c>
      <c r="L2950" s="17">
        <v>-1.0000000000000007</v>
      </c>
      <c r="M2950" s="17">
        <v>-1.0000000000000007</v>
      </c>
      <c r="N2950" s="17">
        <v>0.1976568554035098</v>
      </c>
      <c r="O2950" s="17">
        <v>-1.0000000000000007</v>
      </c>
      <c r="P2950" s="17">
        <v>-1.0000000000000007</v>
      </c>
      <c r="Q2950" s="17">
        <v>3.2412280577886419</v>
      </c>
      <c r="R2950" s="17">
        <v>-1.0000000000000007</v>
      </c>
      <c r="S2950" s="17">
        <v>0.17024737771141241</v>
      </c>
      <c r="T2950" s="17">
        <v>3.5478424220953778E-2</v>
      </c>
      <c r="U2950" s="17">
        <v>-0.21953586645139778</v>
      </c>
      <c r="V2950" s="17">
        <v>-0.45534994879147006</v>
      </c>
      <c r="W2950" s="17">
        <v>0.35537589782734047</v>
      </c>
      <c r="X2950" s="17">
        <v>-2.3313246475257783</v>
      </c>
      <c r="Y2950" s="17">
        <v>4.4319869447897037E-3</v>
      </c>
      <c r="Z2950" s="17">
        <v>24.129858076873788</v>
      </c>
      <c r="AA2950" s="17">
        <v>-0.14066773524791309</v>
      </c>
      <c r="AB2950" s="17">
        <v>8.4224342284486164E-2</v>
      </c>
      <c r="AC2950" s="17">
        <v>6.1796464440280783</v>
      </c>
      <c r="AD2950" s="17">
        <v>-0.20384903308483304</v>
      </c>
      <c r="AE2950" s="17">
        <v>-0.22083019823276928</v>
      </c>
      <c r="AF2950" s="17">
        <v>34.281332932896071</v>
      </c>
      <c r="AG2950" s="17">
        <v>-32.316836685170941</v>
      </c>
      <c r="AH2950" s="17">
        <v>-1.0663438724451191E-2</v>
      </c>
      <c r="AI2950" s="17">
        <v>2.9114678230928115E-2</v>
      </c>
      <c r="AJ2950" s="17">
        <v>0.33333333333333298</v>
      </c>
      <c r="AK2950" s="17">
        <v>0.36535353701945006</v>
      </c>
      <c r="AL2950" s="17">
        <v>0.48483678883121456</v>
      </c>
      <c r="AM2950" s="17">
        <v>0.33333333333333298</v>
      </c>
      <c r="AN2950" s="17">
        <v>5.2511510902268244E-2</v>
      </c>
      <c r="AO2950" s="17">
        <v>9.63302332125483E-2</v>
      </c>
      <c r="AP2950" s="17">
        <v>0.33333333333333298</v>
      </c>
      <c r="AQ2950" s="17">
        <v>3.7928392948509009</v>
      </c>
      <c r="AR2950" s="17">
        <v>2.2444243630026963</v>
      </c>
      <c r="AS2950" s="17">
        <v>0.14910950487299157</v>
      </c>
      <c r="AT2950" s="17">
        <v>3.6026301551072883</v>
      </c>
      <c r="AU2950" s="17">
        <v>-1.0000000000000007</v>
      </c>
      <c r="AV2950" s="17">
        <v>-1.0000000000000007</v>
      </c>
      <c r="AW2950" s="17">
        <v>-1.0000000000000007</v>
      </c>
      <c r="AX2950" s="17">
        <v>-1.0000000000000007</v>
      </c>
      <c r="AY2950" s="17">
        <v>-3.1134542502080725E-2</v>
      </c>
      <c r="AZ2950" s="17">
        <v>0.59772126959594374</v>
      </c>
      <c r="BA2950" s="17">
        <v>-1.0558230219939346E-2</v>
      </c>
      <c r="BB2950" s="17">
        <v>0.3301153573247736</v>
      </c>
      <c r="BC2950" s="17">
        <v>-7.6150912737905918E-3</v>
      </c>
      <c r="BD2950" s="17">
        <v>9.9789826514184767</v>
      </c>
      <c r="BE2950" s="17">
        <v>0.93078759168776948</v>
      </c>
      <c r="BF2950" s="17">
        <v>-1.0000000000000007</v>
      </c>
      <c r="BG2950" s="22">
        <v>0</v>
      </c>
    </row>
    <row r="2951" spans="1:100" x14ac:dyDescent="0.25">
      <c r="A2951">
        <v>6457</v>
      </c>
      <c r="B2951" t="s">
        <v>2587</v>
      </c>
      <c r="C2951" s="48">
        <v>3</v>
      </c>
      <c r="D2951" s="22">
        <v>1435.322032013418</v>
      </c>
      <c r="E2951" s="17">
        <v>45.530416599020619</v>
      </c>
      <c r="F2951" s="17">
        <v>-47.548302959344753</v>
      </c>
      <c r="G2951" s="17">
        <v>9.2940207682893738E-2</v>
      </c>
      <c r="H2951" s="17">
        <v>3.4799568279866051</v>
      </c>
      <c r="I2951" s="17">
        <v>36.693562113416412</v>
      </c>
      <c r="J2951" s="17">
        <v>5.0265214985224382</v>
      </c>
      <c r="K2951" s="17">
        <v>-1.0000000000000004</v>
      </c>
      <c r="L2951" s="17">
        <v>-1.0000000000000004</v>
      </c>
      <c r="M2951" s="17">
        <v>-1.0000000000000004</v>
      </c>
      <c r="N2951" s="17">
        <v>0.17143961662897902</v>
      </c>
      <c r="O2951" s="17">
        <v>-1.0000000000000004</v>
      </c>
      <c r="P2951" s="17">
        <v>-1.0000000000000004</v>
      </c>
      <c r="Q2951" s="17">
        <v>4.1777233129043996</v>
      </c>
      <c r="R2951" s="17">
        <v>-1.0000000000000004</v>
      </c>
      <c r="S2951" s="17">
        <v>-0.17117739480685171</v>
      </c>
      <c r="T2951" s="17">
        <v>-3.9657259740279102E-2</v>
      </c>
      <c r="U2951" s="17">
        <v>-0.17770584765204661</v>
      </c>
      <c r="V2951" s="17">
        <v>5.3245255140217745E-2</v>
      </c>
      <c r="W2951" s="17">
        <v>-0.69776648491779636</v>
      </c>
      <c r="X2951" s="17">
        <v>-7.1528999087795126</v>
      </c>
      <c r="Y2951" s="17">
        <v>-9.628943458104415E-2</v>
      </c>
      <c r="Z2951" s="17">
        <v>24.035516471627339</v>
      </c>
      <c r="AA2951" s="17">
        <v>0.51334111727189158</v>
      </c>
      <c r="AB2951" s="17">
        <v>0.87551103101092309</v>
      </c>
      <c r="AC2951" s="17">
        <v>12.447982609650253</v>
      </c>
      <c r="AD2951" s="17">
        <v>0.2938339807536845</v>
      </c>
      <c r="AE2951" s="17">
        <v>-0.60862979687169128</v>
      </c>
      <c r="AF2951" s="17">
        <v>36.75038031541682</v>
      </c>
      <c r="AG2951" s="17">
        <v>-14.637006406722064</v>
      </c>
      <c r="AH2951" s="17">
        <v>0.14358040324028398</v>
      </c>
      <c r="AI2951" s="17">
        <v>3.3311224601439704E-2</v>
      </c>
      <c r="AJ2951" s="17">
        <v>0.33333333333333298</v>
      </c>
      <c r="AK2951" s="17">
        <v>0.11780557685506331</v>
      </c>
      <c r="AL2951" s="17">
        <v>-8.753023833624031E-2</v>
      </c>
      <c r="AM2951" s="17">
        <v>0.33333333333333298</v>
      </c>
      <c r="AN2951" s="17">
        <v>6.0613830723162399E-2</v>
      </c>
      <c r="AO2951" s="17">
        <v>4.2855373334718894E-2</v>
      </c>
      <c r="AP2951" s="17">
        <v>0.33333333333333298</v>
      </c>
      <c r="AQ2951" s="17">
        <v>-5.6818202000399942E-2</v>
      </c>
      <c r="AR2951" s="17">
        <v>1.9756863905831472</v>
      </c>
      <c r="AS2951" s="17">
        <v>2.4030339175284863</v>
      </c>
      <c r="AT2951" s="17">
        <v>0.64780119041080531</v>
      </c>
      <c r="AU2951" s="17">
        <v>-1.0000000000000004</v>
      </c>
      <c r="AV2951" s="17">
        <v>-1.0000000000000004</v>
      </c>
      <c r="AW2951" s="17">
        <v>-1.0000000000000004</v>
      </c>
      <c r="AX2951" s="17">
        <v>-1.0000000000000004</v>
      </c>
      <c r="AY2951" s="17">
        <v>-4.7567073985082628E-2</v>
      </c>
      <c r="AZ2951" s="17">
        <v>8.390626783472474E-2</v>
      </c>
      <c r="BA2951" s="17">
        <v>0.86886397689267314</v>
      </c>
      <c r="BB2951" s="17">
        <v>0.74495740907483854</v>
      </c>
      <c r="BC2951" s="17">
        <v>-0.16100663202898627</v>
      </c>
      <c r="BD2951" s="17">
        <v>19.043466566044593</v>
      </c>
      <c r="BE2951" s="17">
        <v>0.31915408373871124</v>
      </c>
      <c r="BF2951" s="17">
        <v>-1.0000000000000004</v>
      </c>
      <c r="CU2951" t="e">
        <v>#N/A</v>
      </c>
      <c r="CV2951" t="e">
        <v>#N/A</v>
      </c>
    </row>
    <row r="2952" spans="1:100" x14ac:dyDescent="0.25">
      <c r="A2952">
        <v>6458</v>
      </c>
      <c r="B2952" t="s">
        <v>2588</v>
      </c>
      <c r="C2952" s="48">
        <v>2</v>
      </c>
      <c r="D2952" s="22">
        <v>1502.6314550781251</v>
      </c>
      <c r="E2952" s="17">
        <v>89.588953126225547</v>
      </c>
      <c r="F2952" s="17">
        <v>6.3355685476776369</v>
      </c>
      <c r="G2952" s="17">
        <v>0.49999978421127739</v>
      </c>
      <c r="H2952" s="17">
        <v>7.0980869167238225</v>
      </c>
      <c r="I2952" s="17">
        <v>63.423045485768981</v>
      </c>
      <c r="J2952" s="17">
        <v>14.013096380732685</v>
      </c>
      <c r="K2952" s="17">
        <v>-0.99999999999999989</v>
      </c>
      <c r="L2952" s="17">
        <v>-0.99999999999999989</v>
      </c>
      <c r="M2952" s="17">
        <v>-0.99999999999999989</v>
      </c>
      <c r="N2952" s="17">
        <v>0.28238418418361716</v>
      </c>
      <c r="O2952" s="17">
        <v>-0.99999999999999989</v>
      </c>
      <c r="P2952" s="17">
        <v>-0.99999999999999989</v>
      </c>
      <c r="Q2952" s="17">
        <v>4.1513996486470965</v>
      </c>
      <c r="R2952" s="17">
        <v>-0.99999999999999989</v>
      </c>
      <c r="S2952" s="17">
        <v>1.3572965959329766</v>
      </c>
      <c r="T2952" s="17">
        <v>0.16871711690399782</v>
      </c>
      <c r="U2952" s="17">
        <v>0.17971958918575179</v>
      </c>
      <c r="V2952" s="17">
        <v>6.7803789835569034E-2</v>
      </c>
      <c r="W2952" s="17">
        <v>3.0063457176354249</v>
      </c>
      <c r="X2952" s="17">
        <v>0.93491309583642523</v>
      </c>
      <c r="Y2952" s="17">
        <v>0.12430564592421529</v>
      </c>
      <c r="Z2952" s="17">
        <v>35.136086928801205</v>
      </c>
      <c r="AA2952" s="17">
        <v>0.66992832262227708</v>
      </c>
      <c r="AB2952" s="17">
        <v>1.2526269120569031</v>
      </c>
      <c r="AC2952" s="17">
        <v>19.594117683228962</v>
      </c>
      <c r="AD2952" s="17">
        <v>0.82003590531776416</v>
      </c>
      <c r="AE2952" s="17">
        <v>0.63661951503922987</v>
      </c>
      <c r="AF2952" s="17">
        <v>56.006862864980967</v>
      </c>
      <c r="AG2952" s="17">
        <v>4.802330502334871</v>
      </c>
      <c r="AH2952" s="17">
        <v>0.24614522606472017</v>
      </c>
      <c r="AI2952" s="17">
        <v>0.33295147694431515</v>
      </c>
      <c r="AJ2952" s="17">
        <v>0.33333333333333298</v>
      </c>
      <c r="AK2952" s="17">
        <v>0.70815458566934719</v>
      </c>
      <c r="AL2952" s="17">
        <v>0.78424222269940458</v>
      </c>
      <c r="AM2952" s="17">
        <v>0.33333333333333298</v>
      </c>
      <c r="AN2952" s="17">
        <v>0.36154480053232729</v>
      </c>
      <c r="AO2952" s="17">
        <v>0.43402058436439672</v>
      </c>
      <c r="AP2952" s="17">
        <v>0.33333333333333298</v>
      </c>
      <c r="AQ2952" s="17">
        <v>7.6455203666683893</v>
      </c>
      <c r="AR2952" s="17">
        <v>2.2444243630026963</v>
      </c>
      <c r="AS2952" s="17">
        <v>5.0533432641286211</v>
      </c>
      <c r="AT2952" s="17">
        <v>7.0338273088411576</v>
      </c>
      <c r="AU2952" s="17">
        <v>-0.99999999999999989</v>
      </c>
      <c r="AV2952" s="17">
        <v>-0.99999999999999989</v>
      </c>
      <c r="AW2952" s="17">
        <v>-0.99999999999999989</v>
      </c>
      <c r="AX2952" s="17">
        <v>-0.99999999999999989</v>
      </c>
      <c r="AY2952" s="17">
        <v>2.051202303454383E-2</v>
      </c>
      <c r="AZ2952" s="17">
        <v>0.24153778643827395</v>
      </c>
      <c r="BA2952" s="17">
        <v>0.33185417927529848</v>
      </c>
      <c r="BB2952" s="17">
        <v>0.13175499018124326</v>
      </c>
      <c r="BC2952" s="17">
        <v>0.18225071920928099</v>
      </c>
      <c r="BD2952" s="17">
        <v>4.6898099122359627</v>
      </c>
      <c r="BE2952" s="17">
        <v>6.0404961399465806</v>
      </c>
      <c r="BF2952" s="17">
        <v>-0.99999999999999989</v>
      </c>
      <c r="BG2952" s="22">
        <v>0</v>
      </c>
    </row>
    <row r="2953" spans="1:100" x14ac:dyDescent="0.25">
      <c r="A2953">
        <v>6459</v>
      </c>
      <c r="B2953" t="s">
        <v>2589</v>
      </c>
      <c r="C2953" s="48">
        <v>2</v>
      </c>
      <c r="D2953" s="22">
        <v>1463.75732421875</v>
      </c>
      <c r="E2953" s="17">
        <v>77.589202035479587</v>
      </c>
      <c r="F2953" s="17">
        <v>-13.022953351821879</v>
      </c>
      <c r="G2953" s="17">
        <v>0.36544678500586153</v>
      </c>
      <c r="H2953" s="17">
        <v>5.8707288243205422</v>
      </c>
      <c r="I2953" s="17">
        <v>54.000008082748366</v>
      </c>
      <c r="J2953" s="17">
        <v>11.685763806616359</v>
      </c>
      <c r="K2953" s="17">
        <v>-1.0000000000000002</v>
      </c>
      <c r="L2953" s="17">
        <v>-1.0000000000000002</v>
      </c>
      <c r="M2953" s="17">
        <v>-1.0000000000000002</v>
      </c>
      <c r="N2953" s="17">
        <v>0.24885362113405812</v>
      </c>
      <c r="O2953" s="17">
        <v>-1.0000000000000002</v>
      </c>
      <c r="P2953" s="17">
        <v>-1.0000000000000002</v>
      </c>
      <c r="Q2953" s="17">
        <v>3.7912022205846396</v>
      </c>
      <c r="R2953" s="17">
        <v>-1.0000000000000002</v>
      </c>
      <c r="S2953" s="17">
        <v>0.88752575307060932</v>
      </c>
      <c r="T2953" s="17">
        <v>0.11598834036904648</v>
      </c>
      <c r="U2953" s="17">
        <v>2.1715549392808509E-2</v>
      </c>
      <c r="V2953" s="17">
        <v>-0.13923258992770959</v>
      </c>
      <c r="W2953" s="17">
        <v>1.9572330881526125</v>
      </c>
      <c r="X2953" s="17">
        <v>-0.35768980060198052</v>
      </c>
      <c r="Y2953" s="17">
        <v>7.6866037733302167E-2</v>
      </c>
      <c r="Z2953" s="17">
        <v>30.78040788437848</v>
      </c>
      <c r="AA2953" s="17">
        <v>0.34913758582612531</v>
      </c>
      <c r="AB2953" s="17">
        <v>0.79023541928722851</v>
      </c>
      <c r="AC2953" s="17">
        <v>14.285384596294604</v>
      </c>
      <c r="AD2953" s="17">
        <v>0.41483679215201708</v>
      </c>
      <c r="AE2953" s="17">
        <v>0.29728659747127595</v>
      </c>
      <c r="AF2953" s="17">
        <v>47.409055502689995</v>
      </c>
      <c r="AG2953" s="17">
        <v>-9.8874584199379392</v>
      </c>
      <c r="AH2953" s="17">
        <v>0.14451403751711073</v>
      </c>
      <c r="AI2953" s="17">
        <v>0.21270905832073467</v>
      </c>
      <c r="AJ2953" s="17">
        <v>0.33333333333333298</v>
      </c>
      <c r="AK2953" s="17">
        <v>0.57249219266458828</v>
      </c>
      <c r="AL2953" s="17">
        <v>0.66575350220931662</v>
      </c>
      <c r="AM2953" s="17">
        <v>0.33333333333333298</v>
      </c>
      <c r="AN2953" s="17">
        <v>0.23924588763674942</v>
      </c>
      <c r="AO2953" s="17">
        <v>0.30038073316701963</v>
      </c>
      <c r="AP2953" s="17">
        <v>0.33333333333333298</v>
      </c>
      <c r="AQ2953" s="17">
        <v>6.1208344424409624</v>
      </c>
      <c r="AR2953" s="17">
        <v>2.2444243630026963</v>
      </c>
      <c r="AS2953" s="17">
        <v>3.1125088056120296</v>
      </c>
      <c r="AT2953" s="17">
        <v>5.6759422656654195</v>
      </c>
      <c r="AU2953" s="17">
        <v>-1.0000000000000002</v>
      </c>
      <c r="AV2953" s="17">
        <v>-1.0000000000000002</v>
      </c>
      <c r="AW2953" s="17">
        <v>-1.0000000000000002</v>
      </c>
      <c r="AX2953" s="17">
        <v>-1.0000000000000002</v>
      </c>
      <c r="AY2953" s="17">
        <v>7.3063764231530437E-5</v>
      </c>
      <c r="AZ2953" s="17">
        <v>0.38249623409836164</v>
      </c>
      <c r="BA2953" s="17">
        <v>0.19634558894396809</v>
      </c>
      <c r="BB2953" s="17">
        <v>0.21025545623867675</v>
      </c>
      <c r="BC2953" s="17">
        <v>0.10711194614727729</v>
      </c>
      <c r="BD2953" s="17">
        <v>6.7829827121414281</v>
      </c>
      <c r="BE2953" s="17">
        <v>4.0183457062073211</v>
      </c>
      <c r="BF2953" s="17">
        <v>-1.0000000000000002</v>
      </c>
      <c r="BG2953" s="22">
        <v>0</v>
      </c>
    </row>
    <row r="2954" spans="1:100" x14ac:dyDescent="0.25">
      <c r="A2954">
        <v>6460</v>
      </c>
      <c r="B2954" t="s">
        <v>2590</v>
      </c>
      <c r="C2954" s="48">
        <v>3</v>
      </c>
      <c r="D2954" s="22">
        <v>1452.2224445768727</v>
      </c>
      <c r="E2954" s="17">
        <v>55.169936570066575</v>
      </c>
      <c r="F2954" s="17">
        <v>-51.683353657924435</v>
      </c>
      <c r="G2954" s="17">
        <v>0.18029607827542271</v>
      </c>
      <c r="H2954" s="17">
        <v>7.4071042148000519</v>
      </c>
      <c r="I2954" s="17">
        <v>34.688773145321022</v>
      </c>
      <c r="J2954" s="17">
        <v>17.304224601288954</v>
      </c>
      <c r="K2954" s="17">
        <v>-0.99999999999999978</v>
      </c>
      <c r="L2954" s="17">
        <v>-0.99999999999999978</v>
      </c>
      <c r="M2954" s="17">
        <v>-0.99999999999999978</v>
      </c>
      <c r="N2954" s="17">
        <v>0.15296173575955788</v>
      </c>
      <c r="O2954" s="17">
        <v>-0.99999999999999978</v>
      </c>
      <c r="P2954" s="17">
        <v>-0.99999999999999978</v>
      </c>
      <c r="Q2954" s="17">
        <v>2.2014407572793169</v>
      </c>
      <c r="R2954" s="17">
        <v>-0.99999999999999978</v>
      </c>
      <c r="S2954" s="17">
        <v>3.6270332834425139</v>
      </c>
      <c r="T2954" s="17">
        <v>0.40876488136340755</v>
      </c>
      <c r="U2954" s="17">
        <v>-1.0242015546821455</v>
      </c>
      <c r="V2954" s="17">
        <v>-0.1266001125020359</v>
      </c>
      <c r="W2954" s="17">
        <v>5.2056634575207354</v>
      </c>
      <c r="X2954" s="17">
        <v>-3.4184505905400409</v>
      </c>
      <c r="Y2954" s="17">
        <v>-5.9631391727378413E-2</v>
      </c>
      <c r="Z2954" s="17">
        <v>16.229599515628315</v>
      </c>
      <c r="AA2954" s="17">
        <v>3.4481760371740551</v>
      </c>
      <c r="AB2954" s="17">
        <v>0.40081670645857959</v>
      </c>
      <c r="AC2954" s="17">
        <v>12.407978542861601</v>
      </c>
      <c r="AD2954" s="17">
        <v>1.6745193264551661</v>
      </c>
      <c r="AE2954" s="17">
        <v>-2.9255250656815179</v>
      </c>
      <c r="AF2954" s="17">
        <v>26.112869699266977</v>
      </c>
      <c r="AG2954" s="17">
        <v>-42.643885109106037</v>
      </c>
      <c r="AH2954" s="17">
        <v>0.67900655869201709</v>
      </c>
      <c r="AI2954" s="17">
        <v>0.66621401735318753</v>
      </c>
      <c r="AJ2954" s="17">
        <v>0.33333333333333298</v>
      </c>
      <c r="AK2954" s="17">
        <v>0.63637117052197056</v>
      </c>
      <c r="AL2954" s="17">
        <v>0.95673162493100761</v>
      </c>
      <c r="AM2954" s="17">
        <v>0.33333333333333298</v>
      </c>
      <c r="AN2954" s="17">
        <v>5.0595797013612748E-2</v>
      </c>
      <c r="AO2954" s="17">
        <v>9.223504692661269E-2</v>
      </c>
      <c r="AP2954" s="17">
        <v>0.33333333333333298</v>
      </c>
      <c r="AQ2954" s="17">
        <v>8.5759034460540455</v>
      </c>
      <c r="AR2954" s="17">
        <v>1.6600826728069138</v>
      </c>
      <c r="AS2954" s="17">
        <v>8.1791965643978592</v>
      </c>
      <c r="AT2954" s="17">
        <v>7.4649453640841816</v>
      </c>
      <c r="AU2954" s="17">
        <v>-0.99999999999999978</v>
      </c>
      <c r="AV2954" s="17">
        <v>-0.99999999999999978</v>
      </c>
      <c r="AW2954" s="17">
        <v>-0.99999999999999978</v>
      </c>
      <c r="AX2954" s="17">
        <v>-0.99999999999999978</v>
      </c>
      <c r="AY2954" s="17">
        <v>-5.8373320228594351E-2</v>
      </c>
      <c r="AZ2954" s="17">
        <v>0.92698949153348553</v>
      </c>
      <c r="BA2954" s="17">
        <v>0.13104835306535254</v>
      </c>
      <c r="BB2954" s="17">
        <v>0.17281210162315436</v>
      </c>
      <c r="BC2954" s="17">
        <v>-0.19532998799520021</v>
      </c>
      <c r="BD2954" s="17">
        <v>8.9552499982462823</v>
      </c>
      <c r="BE2954" s="17">
        <v>-4.2280079345532418</v>
      </c>
      <c r="BF2954" s="17">
        <v>-0.99999999999999978</v>
      </c>
      <c r="CU2954" t="e">
        <v>#N/A</v>
      </c>
      <c r="CV2954" t="e">
        <v>#N/A</v>
      </c>
    </row>
    <row r="2955" spans="1:100" x14ac:dyDescent="0.25">
      <c r="A2955">
        <v>6461</v>
      </c>
      <c r="B2955" t="s">
        <v>2591</v>
      </c>
      <c r="C2955" s="48">
        <v>2</v>
      </c>
      <c r="D2955" s="22">
        <v>1476.287392578125</v>
      </c>
      <c r="E2955" s="17">
        <v>76.086791971598004</v>
      </c>
      <c r="F2955" s="17">
        <v>-15.446706803350521</v>
      </c>
      <c r="G2955" s="17">
        <v>0.3486002872241229</v>
      </c>
      <c r="H2955" s="17">
        <v>5.7170593743404297</v>
      </c>
      <c r="I2955" s="17">
        <v>52.820211425336979</v>
      </c>
      <c r="J2955" s="17">
        <v>11.394373772364037</v>
      </c>
      <c r="K2955" s="17">
        <v>-1.0000000000000002</v>
      </c>
      <c r="L2955" s="17">
        <v>-1.0000000000000002</v>
      </c>
      <c r="M2955" s="17">
        <v>-1.0000000000000002</v>
      </c>
      <c r="N2955" s="17">
        <v>0.24465547943992555</v>
      </c>
      <c r="O2955" s="17">
        <v>-1.0000000000000002</v>
      </c>
      <c r="P2955" s="17">
        <v>-1.0000000000000002</v>
      </c>
      <c r="Q2955" s="17">
        <v>3.7461042650676593</v>
      </c>
      <c r="R2955" s="17">
        <v>-1.0000000000000002</v>
      </c>
      <c r="S2955" s="17">
        <v>0.82870882956135006</v>
      </c>
      <c r="T2955" s="17">
        <v>0.10938651638760012</v>
      </c>
      <c r="U2955" s="17">
        <v>1.9329007592102931E-3</v>
      </c>
      <c r="V2955" s="17">
        <v>-0.16515425598508635</v>
      </c>
      <c r="W2955" s="17">
        <v>1.8258805825247424</v>
      </c>
      <c r="X2955" s="17">
        <v>-0.51952812420764294</v>
      </c>
      <c r="Y2955" s="17">
        <v>7.0926435800426041E-2</v>
      </c>
      <c r="Z2955" s="17">
        <v>30.2350619032918</v>
      </c>
      <c r="AA2955" s="17">
        <v>0.3089734834445178</v>
      </c>
      <c r="AB2955" s="17">
        <v>0.73234241576266945</v>
      </c>
      <c r="AC2955" s="17">
        <v>13.620712974695532</v>
      </c>
      <c r="AD2955" s="17">
        <v>0.36410447104865773</v>
      </c>
      <c r="AE2955" s="17">
        <v>0.25480095035201544</v>
      </c>
      <c r="AF2955" s="17">
        <v>46.332580481605355</v>
      </c>
      <c r="AG2955" s="17">
        <v>-11.726670462439307</v>
      </c>
      <c r="AH2955" s="17">
        <v>0.13178946353857804</v>
      </c>
      <c r="AI2955" s="17">
        <v>0.19765429439443566</v>
      </c>
      <c r="AJ2955" s="17">
        <v>0.33333333333333298</v>
      </c>
      <c r="AK2955" s="17">
        <v>0.55550679496764843</v>
      </c>
      <c r="AL2955" s="17">
        <v>0.65091830731447864</v>
      </c>
      <c r="AM2955" s="17">
        <v>0.33333333333333298</v>
      </c>
      <c r="AN2955" s="17">
        <v>0.22393364356213744</v>
      </c>
      <c r="AO2955" s="17">
        <v>0.28364856465317301</v>
      </c>
      <c r="AP2955" s="17">
        <v>0.33333333333333298</v>
      </c>
      <c r="AQ2955" s="17">
        <v>5.9299385263928004</v>
      </c>
      <c r="AR2955" s="17">
        <v>2.2444243630026963</v>
      </c>
      <c r="AS2955" s="17">
        <v>2.8695096633171353</v>
      </c>
      <c r="AT2955" s="17">
        <v>5.5059303929995931</v>
      </c>
      <c r="AU2955" s="17">
        <v>-1.0000000000000002</v>
      </c>
      <c r="AV2955" s="17">
        <v>-1.0000000000000002</v>
      </c>
      <c r="AW2955" s="17">
        <v>-1.0000000000000002</v>
      </c>
      <c r="AX2955" s="17">
        <v>-1.0000000000000002</v>
      </c>
      <c r="AY2955" s="17">
        <v>-2.4859641581613228E-3</v>
      </c>
      <c r="AZ2955" s="17">
        <v>0.4001447160337045</v>
      </c>
      <c r="BA2955" s="17">
        <v>0.17937944787015841</v>
      </c>
      <c r="BB2955" s="17">
        <v>0.22008398429164916</v>
      </c>
      <c r="BC2955" s="17">
        <v>9.7704313607038407E-2</v>
      </c>
      <c r="BD2955" s="17">
        <v>7.0450551381641979</v>
      </c>
      <c r="BE2955" s="17">
        <v>3.7651655244387747</v>
      </c>
      <c r="BF2955" s="17">
        <v>-1.0000000000000002</v>
      </c>
      <c r="BG2955" s="22">
        <v>0</v>
      </c>
    </row>
    <row r="2956" spans="1:100" x14ac:dyDescent="0.25">
      <c r="A2956">
        <v>6463</v>
      </c>
      <c r="B2956" t="s">
        <v>3165</v>
      </c>
      <c r="C2956" s="48">
        <v>2</v>
      </c>
      <c r="D2956" s="22">
        <v>1472.44388671875</v>
      </c>
      <c r="E2956" s="17">
        <v>66.394459619293343</v>
      </c>
      <c r="F2956" s="17">
        <v>-31.082800142321076</v>
      </c>
      <c r="G2956" s="17">
        <v>0.23992033399542592</v>
      </c>
      <c r="H2956" s="17">
        <v>4.7257085990699954</v>
      </c>
      <c r="I2956" s="17">
        <v>45.209119362876869</v>
      </c>
      <c r="J2956" s="17">
        <v>9.5145613802490043</v>
      </c>
      <c r="K2956" s="17">
        <v>-1.0000000000000004</v>
      </c>
      <c r="L2956" s="17">
        <v>-1.0000000000000004</v>
      </c>
      <c r="M2956" s="17">
        <v>-1.0000000000000004</v>
      </c>
      <c r="N2956" s="17">
        <v>0.2175724709192855</v>
      </c>
      <c r="O2956" s="17">
        <v>-1.0000000000000004</v>
      </c>
      <c r="P2956" s="17">
        <v>-1.0000000000000004</v>
      </c>
      <c r="Q2956" s="17">
        <v>3.4551687982546002</v>
      </c>
      <c r="R2956" s="17">
        <v>-1.0000000000000004</v>
      </c>
      <c r="S2956" s="17">
        <v>0.44926969753171164</v>
      </c>
      <c r="T2956" s="17">
        <v>6.6796897416146805E-2</v>
      </c>
      <c r="U2956" s="17">
        <v>-0.12568871864762837</v>
      </c>
      <c r="V2956" s="17">
        <v>-0.33237984145836941</v>
      </c>
      <c r="W2956" s="17">
        <v>0.97850064913684376</v>
      </c>
      <c r="X2956" s="17">
        <v>-1.5635778529969637</v>
      </c>
      <c r="Y2956" s="17">
        <v>3.2608936897966609E-2</v>
      </c>
      <c r="Z2956" s="17">
        <v>26.716931518814842</v>
      </c>
      <c r="AA2956" s="17">
        <v>4.9867239235271588E-2</v>
      </c>
      <c r="AB2956" s="17">
        <v>0.35886366683610604</v>
      </c>
      <c r="AC2956" s="17">
        <v>9.3327902453711946</v>
      </c>
      <c r="AD2956" s="17">
        <v>3.6820642912403612E-2</v>
      </c>
      <c r="AE2956" s="17">
        <v>-1.9282019392430905E-2</v>
      </c>
      <c r="AF2956" s="17">
        <v>39.388035896786334</v>
      </c>
      <c r="AG2956" s="17">
        <v>-23.591776275315009</v>
      </c>
      <c r="AH2956" s="17">
        <v>4.970082275645199E-2</v>
      </c>
      <c r="AI2956" s="17">
        <v>0.1005331561865396</v>
      </c>
      <c r="AJ2956" s="17">
        <v>0.33333333333333298</v>
      </c>
      <c r="AK2956" s="17">
        <v>0.44593077203454656</v>
      </c>
      <c r="AL2956" s="17">
        <v>0.55521365058414707</v>
      </c>
      <c r="AM2956" s="17">
        <v>0.33333333333333298</v>
      </c>
      <c r="AN2956" s="17">
        <v>0.12515145206954606</v>
      </c>
      <c r="AO2956" s="17">
        <v>0.17570617122166068</v>
      </c>
      <c r="AP2956" s="17">
        <v>0.33333333333333298</v>
      </c>
      <c r="AQ2956" s="17">
        <v>4.6984327560864951</v>
      </c>
      <c r="AR2956" s="17">
        <v>2.2444243630026963</v>
      </c>
      <c r="AS2956" s="17">
        <v>1.3018760957129691</v>
      </c>
      <c r="AT2956" s="17">
        <v>4.4091515485756894</v>
      </c>
      <c r="AU2956" s="17">
        <v>-1.0000000000000004</v>
      </c>
      <c r="AV2956" s="17">
        <v>-1.0000000000000004</v>
      </c>
      <c r="AW2956" s="17">
        <v>-1.0000000000000004</v>
      </c>
      <c r="AX2956" s="17">
        <v>-1.0000000000000004</v>
      </c>
      <c r="AY2956" s="17">
        <v>-1.8994738772316284E-2</v>
      </c>
      <c r="AZ2956" s="17">
        <v>0.51399842118598205</v>
      </c>
      <c r="BA2956" s="17">
        <v>6.9927653066145873E-2</v>
      </c>
      <c r="BB2956" s="17">
        <v>0.28348968338370917</v>
      </c>
      <c r="BC2956" s="17">
        <v>3.7013891317948702E-2</v>
      </c>
      <c r="BD2956" s="17">
        <v>8.7357340775909904</v>
      </c>
      <c r="BE2956" s="17">
        <v>2.1318521396909293</v>
      </c>
      <c r="BF2956" s="17">
        <v>-1.0000000000000004</v>
      </c>
      <c r="BG2956" s="22">
        <v>0</v>
      </c>
    </row>
    <row r="2957" spans="1:100" x14ac:dyDescent="0.25">
      <c r="A2957">
        <v>6464</v>
      </c>
      <c r="B2957" t="s">
        <v>2592</v>
      </c>
      <c r="C2957" s="48">
        <v>2</v>
      </c>
      <c r="D2957" s="22">
        <v>1458.823759765625</v>
      </c>
      <c r="E2957" s="17">
        <v>82.371914046581836</v>
      </c>
      <c r="F2957" s="17">
        <v>-5.3072737093229998</v>
      </c>
      <c r="G2957" s="17">
        <v>0.41907525117678524</v>
      </c>
      <c r="H2957" s="17">
        <v>6.3599139954186041</v>
      </c>
      <c r="I2957" s="17">
        <v>57.755725499524459</v>
      </c>
      <c r="J2957" s="17">
        <v>12.613363168626437</v>
      </c>
      <c r="K2957" s="17">
        <v>-1</v>
      </c>
      <c r="L2957" s="17">
        <v>-1</v>
      </c>
      <c r="M2957" s="17">
        <v>-1</v>
      </c>
      <c r="N2957" s="17">
        <v>0.26221781722641041</v>
      </c>
      <c r="O2957" s="17">
        <v>-1</v>
      </c>
      <c r="P2957" s="17">
        <v>-1</v>
      </c>
      <c r="Q2957" s="17">
        <v>3.9347652455619651</v>
      </c>
      <c r="R2957" s="17">
        <v>-1</v>
      </c>
      <c r="S2957" s="17">
        <v>1.0747611911753345</v>
      </c>
      <c r="T2957" s="17">
        <v>0.13700432236378313</v>
      </c>
      <c r="U2957" s="17">
        <v>8.4690840563903219E-2</v>
      </c>
      <c r="V2957" s="17">
        <v>-5.6714596617616277E-2</v>
      </c>
      <c r="W2957" s="17">
        <v>2.3753753926122458</v>
      </c>
      <c r="X2957" s="17">
        <v>0.15749983555214853</v>
      </c>
      <c r="Y2957" s="17">
        <v>9.5773928587108245E-2</v>
      </c>
      <c r="Z2957" s="17">
        <v>32.516440434114642</v>
      </c>
      <c r="AA2957" s="17">
        <v>0.47699438038151309</v>
      </c>
      <c r="AB2957" s="17">
        <v>0.97452968752471636</v>
      </c>
      <c r="AC2957" s="17">
        <v>16.40127360987568</v>
      </c>
      <c r="AD2957" s="17">
        <v>0.57633603082541918</v>
      </c>
      <c r="AE2957" s="17">
        <v>0.4325337045438723</v>
      </c>
      <c r="AF2957" s="17">
        <v>50.835862961428383</v>
      </c>
      <c r="AG2957" s="17">
        <v>-4.0325844823199981</v>
      </c>
      <c r="AH2957" s="17">
        <v>0.18502093657638385</v>
      </c>
      <c r="AI2957" s="17">
        <v>0.26063379071276582</v>
      </c>
      <c r="AJ2957" s="17">
        <v>0.33333333333333298</v>
      </c>
      <c r="AK2957" s="17">
        <v>0.62656282726125978</v>
      </c>
      <c r="AL2957" s="17">
        <v>0.71297926734248762</v>
      </c>
      <c r="AM2957" s="17">
        <v>0.33333333333333298</v>
      </c>
      <c r="AN2957" s="17">
        <v>0.28799027201831473</v>
      </c>
      <c r="AO2957" s="17">
        <v>0.35364524812654452</v>
      </c>
      <c r="AP2957" s="17">
        <v>0.33333333333333298</v>
      </c>
      <c r="AQ2957" s="17">
        <v>6.7285248543349763</v>
      </c>
      <c r="AR2957" s="17">
        <v>2.2444243630026963</v>
      </c>
      <c r="AS2957" s="17">
        <v>3.8860625406946627</v>
      </c>
      <c r="AT2957" s="17">
        <v>6.2171512504668689</v>
      </c>
      <c r="AU2957" s="17">
        <v>-1</v>
      </c>
      <c r="AV2957" s="17">
        <v>-1</v>
      </c>
      <c r="AW2957" s="17">
        <v>-1</v>
      </c>
      <c r="AX2957" s="17">
        <v>-1</v>
      </c>
      <c r="AY2957" s="17">
        <v>8.2193707382102361E-3</v>
      </c>
      <c r="AZ2957" s="17">
        <v>0.3263147637001852</v>
      </c>
      <c r="BA2957" s="17">
        <v>0.25035492277798344</v>
      </c>
      <c r="BB2957" s="17">
        <v>0.17896771376378909</v>
      </c>
      <c r="BC2957" s="17">
        <v>0.13705982670792244</v>
      </c>
      <c r="BD2957" s="17">
        <v>5.9487118497115583</v>
      </c>
      <c r="BE2957" s="17">
        <v>4.824309354499893</v>
      </c>
      <c r="BF2957" s="17">
        <v>-1</v>
      </c>
      <c r="BG2957" s="22">
        <v>0</v>
      </c>
    </row>
    <row r="2958" spans="1:100" x14ac:dyDescent="0.25">
      <c r="A2958">
        <v>6465</v>
      </c>
      <c r="B2958" t="s">
        <v>3166</v>
      </c>
      <c r="C2958" s="48">
        <v>3</v>
      </c>
      <c r="D2958" s="22">
        <v>1522.3980356465829</v>
      </c>
      <c r="E2958" s="17">
        <v>68.828509252650562</v>
      </c>
      <c r="F2958" s="17">
        <v>14.876014196914067</v>
      </c>
      <c r="G2958" s="17">
        <v>0.33940074166982437</v>
      </c>
      <c r="H2958" s="17">
        <v>4.7592314241540699</v>
      </c>
      <c r="I2958" s="17">
        <v>56.761825518019833</v>
      </c>
      <c r="J2958" s="17">
        <v>8.7818234303891636</v>
      </c>
      <c r="K2958" s="17">
        <v>-1.0000000000000009</v>
      </c>
      <c r="L2958" s="17">
        <v>-1.0000000000000009</v>
      </c>
      <c r="M2958" s="17">
        <v>-1.0000000000000009</v>
      </c>
      <c r="N2958" s="17">
        <v>0.24687563430845549</v>
      </c>
      <c r="O2958" s="17">
        <v>-1.0000000000000009</v>
      </c>
      <c r="P2958" s="17">
        <v>-1.0000000000000009</v>
      </c>
      <c r="Q2958" s="17">
        <v>4.3586303319254522</v>
      </c>
      <c r="R2958" s="17">
        <v>-1.0000000000000009</v>
      </c>
      <c r="S2958" s="17">
        <v>1.1883086443618116E-2</v>
      </c>
      <c r="T2958" s="17">
        <v>1.1018460528617942E-2</v>
      </c>
      <c r="U2958" s="17">
        <v>0.18841745967069337</v>
      </c>
      <c r="V2958" s="17">
        <v>0.31889847072293348</v>
      </c>
      <c r="W2958" s="17">
        <v>0.40060109222862272</v>
      </c>
      <c r="X2958" s="17">
        <v>-0.92175744881163235</v>
      </c>
      <c r="Y2958" s="17">
        <v>3.7525429230516327E-3</v>
      </c>
      <c r="Z2958" s="17">
        <v>33.999438239341025</v>
      </c>
      <c r="AA2958" s="17">
        <v>0.89093032338952138</v>
      </c>
      <c r="AB2958" s="17">
        <v>6.2885543109512915E-2</v>
      </c>
      <c r="AC2958" s="17">
        <v>13.48531136447631</v>
      </c>
      <c r="AD2958" s="17">
        <v>0.90511312108465192</v>
      </c>
      <c r="AE2958" s="17">
        <v>0.28104708525628308</v>
      </c>
      <c r="AF2958" s="17">
        <v>47.82868223218312</v>
      </c>
      <c r="AG2958" s="17">
        <v>14.372544483578267</v>
      </c>
      <c r="AH2958" s="17">
        <v>0.25456436223119588</v>
      </c>
      <c r="AI2958" s="17">
        <v>0.1732970087670552</v>
      </c>
      <c r="AJ2958" s="17">
        <v>0.33333333333333298</v>
      </c>
      <c r="AK2958" s="17">
        <v>0.66674363294301131</v>
      </c>
      <c r="AL2958" s="17">
        <v>0.88052387140540911</v>
      </c>
      <c r="AM2958" s="17">
        <v>0.33333333333333298</v>
      </c>
      <c r="AN2958" s="17">
        <v>0.39439817010531897</v>
      </c>
      <c r="AO2958" s="17">
        <v>0.73280777699487631</v>
      </c>
      <c r="AP2958" s="17">
        <v>0.33333333333333298</v>
      </c>
      <c r="AQ2958" s="17">
        <v>8.9331432858366959</v>
      </c>
      <c r="AR2958" s="17">
        <v>3.0754084647370057</v>
      </c>
      <c r="AS2958" s="17">
        <v>-0.96102136377795044</v>
      </c>
      <c r="AT2958" s="17">
        <v>6.667436329430112</v>
      </c>
      <c r="AU2958" s="17">
        <v>-1.0000000000000009</v>
      </c>
      <c r="AV2958" s="17">
        <v>-1.0000000000000009</v>
      </c>
      <c r="AW2958" s="17">
        <v>-1.0000000000000009</v>
      </c>
      <c r="AX2958" s="17">
        <v>-1.0000000000000009</v>
      </c>
      <c r="AY2958" s="17">
        <v>7.9345445771439205E-2</v>
      </c>
      <c r="AZ2958" s="17">
        <v>0.2351466292601479</v>
      </c>
      <c r="BA2958" s="17">
        <v>0.65855013213168567</v>
      </c>
      <c r="BB2958" s="17">
        <v>0.19307259680774558</v>
      </c>
      <c r="BC2958" s="17">
        <v>-0.19068487122283825</v>
      </c>
      <c r="BD2958" s="17">
        <v>6.0025480664943842</v>
      </c>
      <c r="BE2958" s="17">
        <v>-1.4743711199125284</v>
      </c>
      <c r="BF2958" s="17">
        <v>-1.0000000000000009</v>
      </c>
      <c r="CU2958" t="e">
        <v>#N/A</v>
      </c>
      <c r="CV2958" t="e">
        <v>#N/A</v>
      </c>
    </row>
    <row r="2959" spans="1:100" x14ac:dyDescent="0.25">
      <c r="A2959">
        <v>6467</v>
      </c>
      <c r="B2959" t="s">
        <v>1415</v>
      </c>
      <c r="C2959" s="48">
        <v>2</v>
      </c>
      <c r="D2959" s="22">
        <v>1453.7030273437501</v>
      </c>
      <c r="E2959" s="17">
        <v>32.554868801487608</v>
      </c>
      <c r="F2959" s="17">
        <v>-85.674304162915902</v>
      </c>
      <c r="G2959" s="17">
        <v>-0.13952240627367801</v>
      </c>
      <c r="H2959" s="17">
        <v>1.2645288362764591</v>
      </c>
      <c r="I2959" s="17">
        <v>18.635924005099326</v>
      </c>
      <c r="J2959" s="17">
        <v>2.9514267444162225</v>
      </c>
      <c r="K2959" s="17">
        <v>-1.0000000000000013</v>
      </c>
      <c r="L2959" s="17">
        <v>-1.0000000000000013</v>
      </c>
      <c r="M2959" s="17">
        <v>-1.0000000000000013</v>
      </c>
      <c r="N2959" s="17">
        <v>0.12301546511916109</v>
      </c>
      <c r="O2959" s="17">
        <v>-1.0000000000000013</v>
      </c>
      <c r="P2959" s="17">
        <v>-1.0000000000000013</v>
      </c>
      <c r="Q2959" s="17">
        <v>2.4394032638628489</v>
      </c>
      <c r="R2959" s="17">
        <v>-1.0000000000000013</v>
      </c>
      <c r="S2959" s="17">
        <v>-0.87549553971205607</v>
      </c>
      <c r="T2959" s="17">
        <v>-8.1899538765959734E-2</v>
      </c>
      <c r="U2959" s="17">
        <v>-0.57126396547727887</v>
      </c>
      <c r="V2959" s="17">
        <v>-0.91622748318088298</v>
      </c>
      <c r="W2959" s="17">
        <v>-1.9800225598044578</v>
      </c>
      <c r="X2959" s="17">
        <v>-5.2087495548599092</v>
      </c>
      <c r="Y2959" s="17">
        <v>-0.1011719155211756</v>
      </c>
      <c r="Z2959" s="17">
        <v>14.433810353857954</v>
      </c>
      <c r="AA2959" s="17">
        <v>-0.8547704644330778</v>
      </c>
      <c r="AB2959" s="17">
        <v>-0.94509162312211892</v>
      </c>
      <c r="AC2959" s="17">
        <v>-5.6379665698552088</v>
      </c>
      <c r="AD2959" s="17">
        <v>-1.1058507413166385</v>
      </c>
      <c r="AE2959" s="17">
        <v>-0.97620912518608449</v>
      </c>
      <c r="AF2959" s="17">
        <v>15.142009385901616</v>
      </c>
      <c r="AG2959" s="17">
        <v>-65.017339403287011</v>
      </c>
      <c r="AH2959" s="17">
        <v>-0.23690160830818896</v>
      </c>
      <c r="AI2959" s="17">
        <v>-0.23855339772566525</v>
      </c>
      <c r="AJ2959" s="17">
        <v>0.33333333333333298</v>
      </c>
      <c r="AK2959" s="17">
        <v>6.3359514186896781E-2</v>
      </c>
      <c r="AL2959" s="17">
        <v>0.22107256819102228</v>
      </c>
      <c r="AM2959" s="17">
        <v>0.33333333333333298</v>
      </c>
      <c r="AN2959" s="17">
        <v>-0.21973446585923589</v>
      </c>
      <c r="AO2959" s="17">
        <v>-0.2011614693879214</v>
      </c>
      <c r="AP2959" s="17">
        <v>0.33333333333333298</v>
      </c>
      <c r="AQ2959" s="17">
        <v>0.39878125403881892</v>
      </c>
      <c r="AR2959" s="17">
        <v>2.2444243630026963</v>
      </c>
      <c r="AS2959" s="17">
        <v>-4.1713244252501926</v>
      </c>
      <c r="AT2959" s="17">
        <v>0.57988260031211336</v>
      </c>
      <c r="AU2959" s="17">
        <v>-1.0000000000000013</v>
      </c>
      <c r="AV2959" s="17">
        <v>-1.0000000000000013</v>
      </c>
      <c r="AW2959" s="17">
        <v>-1.0000000000000013</v>
      </c>
      <c r="AX2959" s="17">
        <v>-1.0000000000000013</v>
      </c>
      <c r="AY2959" s="17">
        <v>-7.6633102536590822E-2</v>
      </c>
      <c r="AZ2959" s="17">
        <v>0.91150468236243221</v>
      </c>
      <c r="BA2959" s="17">
        <v>-0.31220987749031737</v>
      </c>
      <c r="BB2959" s="17">
        <v>0.50486291273670758</v>
      </c>
      <c r="BC2959" s="17">
        <v>-0.17487928177720305</v>
      </c>
      <c r="BD2959" s="17">
        <v>14.638532437665848</v>
      </c>
      <c r="BE2959" s="17">
        <v>-3.5706614151574092</v>
      </c>
      <c r="BF2959" s="17">
        <v>-1.0000000000000013</v>
      </c>
      <c r="BG2959" s="22">
        <v>0</v>
      </c>
    </row>
    <row r="2960" spans="1:100" x14ac:dyDescent="0.25">
      <c r="A2960">
        <v>6468</v>
      </c>
      <c r="B2960" t="s">
        <v>2593</v>
      </c>
      <c r="C2960" s="48">
        <v>2</v>
      </c>
      <c r="D2960" s="22">
        <v>1466.3164941406249</v>
      </c>
      <c r="E2960" s="17">
        <v>43.028512791984468</v>
      </c>
      <c r="F2960" s="17">
        <v>-68.777764807699072</v>
      </c>
      <c r="G2960" s="17">
        <v>-2.2081619304526956E-2</v>
      </c>
      <c r="H2960" s="17">
        <v>2.3357936993118953</v>
      </c>
      <c r="I2960" s="17">
        <v>26.860556193052389</v>
      </c>
      <c r="J2960" s="17">
        <v>4.9827732818939214</v>
      </c>
      <c r="K2960" s="17">
        <v>-1.0000000000000011</v>
      </c>
      <c r="L2960" s="17">
        <v>-1.0000000000000011</v>
      </c>
      <c r="M2960" s="17">
        <v>-1.0000000000000011</v>
      </c>
      <c r="N2960" s="17">
        <v>0.15228167052010649</v>
      </c>
      <c r="O2960" s="17">
        <v>-1.0000000000000011</v>
      </c>
      <c r="P2960" s="17">
        <v>-1.0000000000000011</v>
      </c>
      <c r="Q2960" s="17">
        <v>2.7537914206912135</v>
      </c>
      <c r="R2960" s="17">
        <v>-1.0000000000000011</v>
      </c>
      <c r="S2960" s="17">
        <v>-0.46546932099736305</v>
      </c>
      <c r="T2960" s="17">
        <v>-3.5876714683596711E-2</v>
      </c>
      <c r="U2960" s="17">
        <v>-0.43335459974653395</v>
      </c>
      <c r="V2960" s="17">
        <v>-0.7355216236740012</v>
      </c>
      <c r="W2960" s="17">
        <v>-1.0643342172678496</v>
      </c>
      <c r="X2960" s="17">
        <v>-4.0805376064619576</v>
      </c>
      <c r="Y2960" s="17">
        <v>-5.9765592716408522E-2</v>
      </c>
      <c r="Z2960" s="17">
        <v>18.235541848383086</v>
      </c>
      <c r="AA2960" s="17">
        <v>-0.57477732563846207</v>
      </c>
      <c r="AB2960" s="17">
        <v>-0.54150626181918526</v>
      </c>
      <c r="AC2960" s="17">
        <v>-1.0043887587286733</v>
      </c>
      <c r="AD2960" s="17">
        <v>-0.75218413402876472</v>
      </c>
      <c r="AE2960" s="17">
        <v>-0.68003196734451854</v>
      </c>
      <c r="AF2960" s="17">
        <v>22.646362828778791</v>
      </c>
      <c r="AG2960" s="17">
        <v>-52.195771830432818</v>
      </c>
      <c r="AH2960" s="17">
        <v>-0.14819569439972369</v>
      </c>
      <c r="AI2960" s="17">
        <v>-0.13360319703434542</v>
      </c>
      <c r="AJ2960" s="17">
        <v>0.33333333333333298</v>
      </c>
      <c r="AK2960" s="17">
        <v>0.18176860421597901</v>
      </c>
      <c r="AL2960" s="17">
        <v>0.32449210297284969</v>
      </c>
      <c r="AM2960" s="17">
        <v>0.33333333333333298</v>
      </c>
      <c r="AN2960" s="17">
        <v>-0.11298931219676595</v>
      </c>
      <c r="AO2960" s="17">
        <v>-8.4517697879716469E-2</v>
      </c>
      <c r="AP2960" s="17">
        <v>0.33333333333333298</v>
      </c>
      <c r="AQ2960" s="17">
        <v>1.7295603216142146</v>
      </c>
      <c r="AR2960" s="17">
        <v>2.2444243630026963</v>
      </c>
      <c r="AS2960" s="17">
        <v>-2.4773218572579356</v>
      </c>
      <c r="AT2960" s="17">
        <v>1.7650742275960294</v>
      </c>
      <c r="AU2960" s="17">
        <v>-1.0000000000000011</v>
      </c>
      <c r="AV2960" s="17">
        <v>-1.0000000000000011</v>
      </c>
      <c r="AW2960" s="17">
        <v>-1.0000000000000011</v>
      </c>
      <c r="AX2960" s="17">
        <v>-1.0000000000000011</v>
      </c>
      <c r="AY2960" s="17">
        <v>-5.879353392265476E-2</v>
      </c>
      <c r="AZ2960" s="17">
        <v>0.7884730805333422</v>
      </c>
      <c r="BA2960" s="17">
        <v>-0.19393502978293786</v>
      </c>
      <c r="BB2960" s="17">
        <v>0.43634599698103832</v>
      </c>
      <c r="BC2960" s="17">
        <v>-0.10929652485309757</v>
      </c>
      <c r="BD2960" s="17">
        <v>12.811565648854021</v>
      </c>
      <c r="BE2960" s="17">
        <v>-1.8056844937155123</v>
      </c>
      <c r="BF2960" s="17">
        <v>-1.0000000000000011</v>
      </c>
      <c r="BG2960" s="22">
        <v>0</v>
      </c>
    </row>
    <row r="2961" spans="1:100" x14ac:dyDescent="0.25">
      <c r="A2961">
        <v>6471</v>
      </c>
      <c r="B2961" t="s">
        <v>2594</v>
      </c>
      <c r="C2961" s="48">
        <v>3</v>
      </c>
      <c r="D2961" s="22">
        <v>1520.8936233862159</v>
      </c>
      <c r="E2961" s="17">
        <v>98.93161884224024</v>
      </c>
      <c r="F2961" s="17">
        <v>41.576715517028497</v>
      </c>
      <c r="G2961" s="17">
        <v>0.61561287732349301</v>
      </c>
      <c r="H2961" s="17">
        <v>7.8961039592934252</v>
      </c>
      <c r="I2961" s="17">
        <v>81.096703920163989</v>
      </c>
      <c r="J2961" s="17">
        <v>9.4781173024638434</v>
      </c>
      <c r="K2961" s="17">
        <v>-1.0000000000000009</v>
      </c>
      <c r="L2961" s="17">
        <v>-1.0000000000000009</v>
      </c>
      <c r="M2961" s="17">
        <v>-1.0000000000000009</v>
      </c>
      <c r="N2961" s="17">
        <v>0.2938285421322217</v>
      </c>
      <c r="O2961" s="17">
        <v>-1.0000000000000009</v>
      </c>
      <c r="P2961" s="17">
        <v>-1.0000000000000009</v>
      </c>
      <c r="Q2961" s="17">
        <v>5.0576490201134696</v>
      </c>
      <c r="R2961" s="17">
        <v>-1.0000000000000009</v>
      </c>
      <c r="S2961" s="17">
        <v>1.4591825202590316</v>
      </c>
      <c r="T2961" s="17">
        <v>0.25236215972155379</v>
      </c>
      <c r="U2961" s="17">
        <v>-3.9955050669054831E-2</v>
      </c>
      <c r="V2961" s="17">
        <v>5.8495344173540749E-2</v>
      </c>
      <c r="W2961" s="17">
        <v>2.8384549391799543</v>
      </c>
      <c r="X2961" s="17">
        <v>5.7893489313411157</v>
      </c>
      <c r="Y2961" s="17">
        <v>0.1640005360128681</v>
      </c>
      <c r="Z2961" s="17">
        <v>52.684195168532824</v>
      </c>
      <c r="AA2961" s="17">
        <v>-0.16365248960393974</v>
      </c>
      <c r="AB2961" s="17">
        <v>0.61935057854033848</v>
      </c>
      <c r="AC2961" s="17">
        <v>22.031790130269229</v>
      </c>
      <c r="AD2961" s="17">
        <v>0.20068459925770982</v>
      </c>
      <c r="AE2961" s="17">
        <v>1.6100648490840774</v>
      </c>
      <c r="AF2961" s="17">
        <v>76.945400726426499</v>
      </c>
      <c r="AG2961" s="17">
        <v>40.593800912974075</v>
      </c>
      <c r="AH2961" s="17">
        <v>8.2419221129707232E-2</v>
      </c>
      <c r="AI2961" s="17">
        <v>-4.8908569112466216E-2</v>
      </c>
      <c r="AJ2961" s="17">
        <v>0.33333333333333298</v>
      </c>
      <c r="AK2961" s="17">
        <v>0.51087350388654629</v>
      </c>
      <c r="AL2961" s="17">
        <v>0.58982678699505664</v>
      </c>
      <c r="AM2961" s="17">
        <v>0.33333333333333298</v>
      </c>
      <c r="AN2961" s="17">
        <v>0.33400984443896958</v>
      </c>
      <c r="AO2961" s="17">
        <v>0.28934242086491296</v>
      </c>
      <c r="AP2961" s="17">
        <v>0.33333333333333298</v>
      </c>
      <c r="AQ2961" s="17">
        <v>4.1513031937375162</v>
      </c>
      <c r="AR2961" s="17">
        <v>4.0993626800583804</v>
      </c>
      <c r="AS2961" s="17">
        <v>0.27001958354000011</v>
      </c>
      <c r="AT2961" s="17">
        <v>5.1087350388654578</v>
      </c>
      <c r="AU2961" s="17">
        <v>-1.0000000000000009</v>
      </c>
      <c r="AV2961" s="17">
        <v>-1.0000000000000009</v>
      </c>
      <c r="AW2961" s="17">
        <v>-1.0000000000000009</v>
      </c>
      <c r="AX2961" s="17">
        <v>-1.0000000000000009</v>
      </c>
      <c r="AY2961" s="17">
        <v>-1.8335197685006351E-4</v>
      </c>
      <c r="AZ2961" s="17">
        <v>0.38382770295411966</v>
      </c>
      <c r="BA2961" s="17">
        <v>-0.35227978438705387</v>
      </c>
      <c r="BB2961" s="17">
        <v>0.22580978702701732</v>
      </c>
      <c r="BC2961" s="17">
        <v>8.8883703290170354E-2</v>
      </c>
      <c r="BD2961" s="17">
        <v>7.5643831904460317</v>
      </c>
      <c r="BE2961" s="17">
        <v>0.46069366031899051</v>
      </c>
      <c r="BF2961" s="17">
        <v>-1.0000000000000009</v>
      </c>
      <c r="CU2961" t="e">
        <v>#N/A</v>
      </c>
      <c r="CV2961" t="e">
        <v>#N/A</v>
      </c>
    </row>
    <row r="2962" spans="1:100" x14ac:dyDescent="0.25">
      <c r="A2962">
        <v>6473</v>
      </c>
      <c r="B2962" t="s">
        <v>2595</v>
      </c>
      <c r="C2962" s="48">
        <v>2</v>
      </c>
      <c r="D2962" s="22">
        <v>1430.0335253906251</v>
      </c>
      <c r="E2962" s="17">
        <v>30.311953098179757</v>
      </c>
      <c r="F2962" s="17">
        <v>-89.292673613487338</v>
      </c>
      <c r="G2962" s="17">
        <v>-0.16467218084506335</v>
      </c>
      <c r="H2962" s="17">
        <v>1.0351190161714179</v>
      </c>
      <c r="I2962" s="17">
        <v>16.874630924579407</v>
      </c>
      <c r="J2962" s="17">
        <v>2.5164168231411885</v>
      </c>
      <c r="K2962" s="17">
        <v>-1.0000000000000013</v>
      </c>
      <c r="L2962" s="17">
        <v>-1.0000000000000013</v>
      </c>
      <c r="M2962" s="17">
        <v>-1.0000000000000013</v>
      </c>
      <c r="N2962" s="17">
        <v>0.11674814958604071</v>
      </c>
      <c r="O2962" s="17">
        <v>-1.0000000000000013</v>
      </c>
      <c r="P2962" s="17">
        <v>-1.0000000000000013</v>
      </c>
      <c r="Q2962" s="17">
        <v>2.3720774950545755</v>
      </c>
      <c r="R2962" s="17">
        <v>-1.0000000000000013</v>
      </c>
      <c r="S2962" s="17">
        <v>-0.96330206106771432</v>
      </c>
      <c r="T2962" s="17">
        <v>-9.17552599398479E-2</v>
      </c>
      <c r="U2962" s="17">
        <v>-0.60079705656872417</v>
      </c>
      <c r="V2962" s="17">
        <v>-0.95492538148022166</v>
      </c>
      <c r="W2962" s="17">
        <v>-2.1761158931920352</v>
      </c>
      <c r="X2962" s="17">
        <v>-5.4503545108826001</v>
      </c>
      <c r="Y2962" s="17">
        <v>-0.11003901962737889</v>
      </c>
      <c r="Z2962" s="17">
        <v>13.619675056098423</v>
      </c>
      <c r="AA2962" s="17">
        <v>-0.91473058990523515</v>
      </c>
      <c r="AB2962" s="17">
        <v>-1.0315188441841343</v>
      </c>
      <c r="AC2962" s="17">
        <v>-6.6302405524828636</v>
      </c>
      <c r="AD2962" s="17">
        <v>-1.1815879334477939</v>
      </c>
      <c r="AE2962" s="17">
        <v>-1.0396350349159438</v>
      </c>
      <c r="AF2962" s="17">
        <v>13.534962956266092</v>
      </c>
      <c r="AG2962" s="17">
        <v>-67.763059543886627</v>
      </c>
      <c r="AH2962" s="17">
        <v>-0.2558978513981866</v>
      </c>
      <c r="AI2962" s="17">
        <v>-0.26102833132179032</v>
      </c>
      <c r="AJ2962" s="17">
        <v>0.33333333333333298</v>
      </c>
      <c r="AK2962" s="17">
        <v>3.8002378916536794E-2</v>
      </c>
      <c r="AL2962" s="17">
        <v>0.19892542448426465</v>
      </c>
      <c r="AM2962" s="17">
        <v>0.33333333333333298</v>
      </c>
      <c r="AN2962" s="17">
        <v>-0.24259378603651122</v>
      </c>
      <c r="AO2962" s="17">
        <v>-0.22614056425177048</v>
      </c>
      <c r="AP2962" s="17">
        <v>0.33333333333333298</v>
      </c>
      <c r="AQ2962" s="17">
        <v>0.11379684259553535</v>
      </c>
      <c r="AR2962" s="17">
        <v>2.2444243630026963</v>
      </c>
      <c r="AS2962" s="17">
        <v>-4.5340926236576511</v>
      </c>
      <c r="AT2962" s="17">
        <v>0.32607552851589361</v>
      </c>
      <c r="AU2962" s="17">
        <v>-1.0000000000000013</v>
      </c>
      <c r="AV2962" s="17">
        <v>-1.0000000000000013</v>
      </c>
      <c r="AW2962" s="17">
        <v>-1.0000000000000013</v>
      </c>
      <c r="AX2962" s="17">
        <v>-1.0000000000000013</v>
      </c>
      <c r="AY2962" s="17">
        <v>-8.045342033818309E-2</v>
      </c>
      <c r="AZ2962" s="17">
        <v>0.9378517218451532</v>
      </c>
      <c r="BA2962" s="17">
        <v>-0.33753826496175765</v>
      </c>
      <c r="BB2962" s="17">
        <v>0.51953571108941543</v>
      </c>
      <c r="BC2962" s="17">
        <v>-0.18892373426239015</v>
      </c>
      <c r="BD2962" s="17">
        <v>15.029774731538545</v>
      </c>
      <c r="BE2962" s="17">
        <v>-3.9486286686433809</v>
      </c>
      <c r="BF2962" s="17">
        <v>-1.0000000000000013</v>
      </c>
      <c r="BG2962" s="22">
        <v>0</v>
      </c>
    </row>
    <row r="2963" spans="1:100" x14ac:dyDescent="0.25">
      <c r="A2963">
        <v>6474</v>
      </c>
      <c r="B2963" t="s">
        <v>2596</v>
      </c>
      <c r="C2963" s="48">
        <v>2</v>
      </c>
      <c r="D2963" s="22">
        <v>1458.1266308593749</v>
      </c>
      <c r="E2963" s="17">
        <v>83.630732569319619</v>
      </c>
      <c r="F2963" s="17">
        <v>-3.2764927576491054</v>
      </c>
      <c r="G2963" s="17">
        <v>0.43319036126605376</v>
      </c>
      <c r="H2963" s="17">
        <v>6.4886684244951249</v>
      </c>
      <c r="I2963" s="17">
        <v>58.744237172280819</v>
      </c>
      <c r="J2963" s="17">
        <v>12.857509012212139</v>
      </c>
      <c r="K2963" s="17">
        <v>-1</v>
      </c>
      <c r="L2963" s="17">
        <v>-1</v>
      </c>
      <c r="M2963" s="17">
        <v>-1</v>
      </c>
      <c r="N2963" s="17">
        <v>0.26573529800792123</v>
      </c>
      <c r="O2963" s="17">
        <v>-1</v>
      </c>
      <c r="P2963" s="17">
        <v>-1</v>
      </c>
      <c r="Q2963" s="17">
        <v>3.972551295527385</v>
      </c>
      <c r="R2963" s="17">
        <v>-1</v>
      </c>
      <c r="S2963" s="17">
        <v>1.1240418999138126</v>
      </c>
      <c r="T2963" s="17">
        <v>0.14253576714805752</v>
      </c>
      <c r="U2963" s="17">
        <v>0.10126605203742635</v>
      </c>
      <c r="V2963" s="17">
        <v>-3.4995710304418018E-2</v>
      </c>
      <c r="W2963" s="17">
        <v>2.4854312096407809</v>
      </c>
      <c r="X2963" s="17">
        <v>0.29309868725133137</v>
      </c>
      <c r="Y2963" s="17">
        <v>0.1007505199389237</v>
      </c>
      <c r="Z2963" s="17">
        <v>32.973367366911482</v>
      </c>
      <c r="AA2963" s="17">
        <v>0.51064652185910697</v>
      </c>
      <c r="AB2963" s="17">
        <v>1.0230362749908279</v>
      </c>
      <c r="AC2963" s="17">
        <v>16.958179456635911</v>
      </c>
      <c r="AD2963" s="17">
        <v>0.61884292494285842</v>
      </c>
      <c r="AE2963" s="17">
        <v>0.46813098975244727</v>
      </c>
      <c r="AF2963" s="17">
        <v>51.737804933452267</v>
      </c>
      <c r="AG2963" s="17">
        <v>-2.4915709854045609</v>
      </c>
      <c r="AH2963" s="17">
        <v>0.19568242627430338</v>
      </c>
      <c r="AI2963" s="17">
        <v>0.2732476676705039</v>
      </c>
      <c r="AJ2963" s="17">
        <v>0.33333333333333298</v>
      </c>
      <c r="AK2963" s="17">
        <v>0.64079431688649213</v>
      </c>
      <c r="AL2963" s="17">
        <v>0.72540917484310652</v>
      </c>
      <c r="AM2963" s="17">
        <v>0.33333333333333298</v>
      </c>
      <c r="AN2963" s="17">
        <v>0.30081988287435768</v>
      </c>
      <c r="AO2963" s="17">
        <v>0.36766456559329719</v>
      </c>
      <c r="AP2963" s="17">
        <v>0.33333333333333298</v>
      </c>
      <c r="AQ2963" s="17">
        <v>6.8884700788867752</v>
      </c>
      <c r="AR2963" s="17">
        <v>2.2444243630026963</v>
      </c>
      <c r="AS2963" s="17">
        <v>4.0896632943663418</v>
      </c>
      <c r="AT2963" s="17">
        <v>6.3595984421770719</v>
      </c>
      <c r="AU2963" s="17">
        <v>-1</v>
      </c>
      <c r="AV2963" s="17">
        <v>-1</v>
      </c>
      <c r="AW2963" s="17">
        <v>-1</v>
      </c>
      <c r="AX2963" s="17">
        <v>-1</v>
      </c>
      <c r="AY2963" s="17">
        <v>1.0363493588791191E-2</v>
      </c>
      <c r="AZ2963" s="17">
        <v>0.31152769824282567</v>
      </c>
      <c r="BA2963" s="17">
        <v>0.26457027793070104</v>
      </c>
      <c r="BB2963" s="17">
        <v>0.17073272289028235</v>
      </c>
      <c r="BC2963" s="17">
        <v>0.14494216348232306</v>
      </c>
      <c r="BD2963" s="17">
        <v>5.7291302374026234</v>
      </c>
      <c r="BE2963" s="17">
        <v>5.0364404564288563</v>
      </c>
      <c r="BF2963" s="17">
        <v>-1</v>
      </c>
      <c r="BG2963" s="22">
        <v>0</v>
      </c>
    </row>
    <row r="2964" spans="1:100" x14ac:dyDescent="0.25">
      <c r="A2964">
        <v>6476</v>
      </c>
      <c r="B2964" t="s">
        <v>3167</v>
      </c>
      <c r="C2964" s="48">
        <v>2</v>
      </c>
      <c r="D2964" s="22">
        <v>1472.886923828125</v>
      </c>
      <c r="E2964" s="17">
        <v>81.891938339461973</v>
      </c>
      <c r="F2964" s="17">
        <v>-6.0815914570197167</v>
      </c>
      <c r="G2964" s="17">
        <v>0.41369329196360433</v>
      </c>
      <c r="H2964" s="17">
        <v>6.3108211380888504</v>
      </c>
      <c r="I2964" s="17">
        <v>57.378815261426297</v>
      </c>
      <c r="J2964" s="17">
        <v>12.520272646205013</v>
      </c>
      <c r="K2964" s="17">
        <v>-1</v>
      </c>
      <c r="L2964" s="17">
        <v>-1</v>
      </c>
      <c r="M2964" s="17">
        <v>-1</v>
      </c>
      <c r="N2964" s="17">
        <v>0.26087663476452999</v>
      </c>
      <c r="O2964" s="17">
        <v>-1</v>
      </c>
      <c r="P2964" s="17">
        <v>-1</v>
      </c>
      <c r="Q2964" s="17">
        <v>3.9203577787795614</v>
      </c>
      <c r="R2964" s="17">
        <v>-1</v>
      </c>
      <c r="S2964" s="17">
        <v>1.0559709187120128</v>
      </c>
      <c r="T2964" s="17">
        <v>0.13489523429924433</v>
      </c>
      <c r="U2964" s="17">
        <v>7.8370867744975481E-2</v>
      </c>
      <c r="V2964" s="17">
        <v>-6.4995804454756403E-2</v>
      </c>
      <c r="W2964" s="17">
        <v>2.3334121408434054</v>
      </c>
      <c r="X2964" s="17">
        <v>0.10579726401117179</v>
      </c>
      <c r="Y2964" s="17">
        <v>9.3876400937182025E-2</v>
      </c>
      <c r="Z2964" s="17">
        <v>32.342218476215344</v>
      </c>
      <c r="AA2964" s="17">
        <v>0.46416313416924992</v>
      </c>
      <c r="AB2964" s="17">
        <v>0.95603458024874222</v>
      </c>
      <c r="AC2964" s="17">
        <v>16.188930628921934</v>
      </c>
      <c r="AD2964" s="17">
        <v>0.56012855040392484</v>
      </c>
      <c r="AE2964" s="17">
        <v>0.41896079325370988</v>
      </c>
      <c r="AF2964" s="17">
        <v>50.491960939029063</v>
      </c>
      <c r="AG2964" s="17">
        <v>-4.6201584888214207</v>
      </c>
      <c r="AH2964" s="17">
        <v>0.18095581045671044</v>
      </c>
      <c r="AI2964" s="17">
        <v>0.25582423762552187</v>
      </c>
      <c r="AJ2964" s="17">
        <v>0.33333333333333298</v>
      </c>
      <c r="AK2964" s="17">
        <v>0.62113649362153556</v>
      </c>
      <c r="AL2964" s="17">
        <v>0.70823986008538076</v>
      </c>
      <c r="AM2964" s="17">
        <v>0.33333333333333298</v>
      </c>
      <c r="AN2964" s="17">
        <v>0.28309846161715446</v>
      </c>
      <c r="AO2964" s="17">
        <v>0.34829981374271624</v>
      </c>
      <c r="AP2964" s="17">
        <v>0.33333333333333298</v>
      </c>
      <c r="AQ2964" s="17">
        <v>6.6675392389599102</v>
      </c>
      <c r="AR2964" s="17">
        <v>2.2444243630026963</v>
      </c>
      <c r="AS2964" s="17">
        <v>3.8084314811348108</v>
      </c>
      <c r="AT2964" s="17">
        <v>6.1628374710511951</v>
      </c>
      <c r="AU2964" s="17">
        <v>-1</v>
      </c>
      <c r="AV2964" s="17">
        <v>-1</v>
      </c>
      <c r="AW2964" s="17">
        <v>-1</v>
      </c>
      <c r="AX2964" s="17">
        <v>-1</v>
      </c>
      <c r="AY2964" s="17">
        <v>7.4018367865162108E-3</v>
      </c>
      <c r="AZ2964" s="17">
        <v>0.33195293319874625</v>
      </c>
      <c r="BA2964" s="17">
        <v>0.24493474106144314</v>
      </c>
      <c r="BB2964" s="17">
        <v>0.18210763861891482</v>
      </c>
      <c r="BC2964" s="17">
        <v>0.13405436555628517</v>
      </c>
      <c r="BD2964" s="17">
        <v>6.032436260923177</v>
      </c>
      <c r="BE2964" s="17">
        <v>4.7434257530820911</v>
      </c>
      <c r="BF2964" s="17">
        <v>-1</v>
      </c>
      <c r="BG2964" s="22">
        <v>0</v>
      </c>
    </row>
    <row r="2965" spans="1:100" x14ac:dyDescent="0.25">
      <c r="A2965">
        <v>6479</v>
      </c>
      <c r="B2965" t="s">
        <v>2597</v>
      </c>
      <c r="C2965" s="48">
        <v>2</v>
      </c>
      <c r="D2965" s="22">
        <v>1482.519580078125</v>
      </c>
      <c r="E2965" s="17">
        <v>80.072411900839512</v>
      </c>
      <c r="F2965" s="17">
        <v>-9.0169308771811103</v>
      </c>
      <c r="G2965" s="17">
        <v>0.39329097381560496</v>
      </c>
      <c r="H2965" s="17">
        <v>6.1247164029242001</v>
      </c>
      <c r="I2965" s="17">
        <v>55.949996817004838</v>
      </c>
      <c r="J2965" s="17">
        <v>12.167378397145329</v>
      </c>
      <c r="K2965" s="17">
        <v>-1.0000000000000002</v>
      </c>
      <c r="L2965" s="17">
        <v>-1.0000000000000002</v>
      </c>
      <c r="M2965" s="17">
        <v>-1.0000000000000002</v>
      </c>
      <c r="N2965" s="17">
        <v>0.25579238380722302</v>
      </c>
      <c r="O2965" s="17">
        <v>-1.0000000000000002</v>
      </c>
      <c r="P2965" s="17">
        <v>-1.0000000000000002</v>
      </c>
      <c r="Q2965" s="17">
        <v>3.8657409172690858</v>
      </c>
      <c r="R2965" s="17">
        <v>-1.0000000000000002</v>
      </c>
      <c r="S2965" s="17">
        <v>0.98473940213987199</v>
      </c>
      <c r="T2965" s="17">
        <v>0.12689995154245881</v>
      </c>
      <c r="U2965" s="17">
        <v>5.4412660142308944E-2</v>
      </c>
      <c r="V2965" s="17">
        <v>-9.6388802850071273E-2</v>
      </c>
      <c r="W2965" s="17">
        <v>2.1743348273223928</v>
      </c>
      <c r="X2965" s="17">
        <v>-9.020056352071959E-2</v>
      </c>
      <c r="Y2965" s="17">
        <v>8.6683116619157785E-2</v>
      </c>
      <c r="Z2965" s="17">
        <v>31.681765345183916</v>
      </c>
      <c r="AA2965" s="17">
        <v>0.41552152298483885</v>
      </c>
      <c r="AB2965" s="17">
        <v>0.88592199710213393</v>
      </c>
      <c r="AC2965" s="17">
        <v>15.3839655813789</v>
      </c>
      <c r="AD2965" s="17">
        <v>0.49868806770257745</v>
      </c>
      <c r="AE2965" s="17">
        <v>0.36750762473874476</v>
      </c>
      <c r="AF2965" s="17">
        <v>49.188272413194923</v>
      </c>
      <c r="AG2965" s="17">
        <v>-6.8475763010518218</v>
      </c>
      <c r="AH2965" s="17">
        <v>0.16554543792876628</v>
      </c>
      <c r="AI2965" s="17">
        <v>0.23759183779697562</v>
      </c>
      <c r="AJ2965" s="17">
        <v>0.33333333333333298</v>
      </c>
      <c r="AK2965" s="17">
        <v>0.60056595770522725</v>
      </c>
      <c r="AL2965" s="17">
        <v>0.69027337411580714</v>
      </c>
      <c r="AM2965" s="17">
        <v>0.33333333333333298</v>
      </c>
      <c r="AN2965" s="17">
        <v>0.26455423484565926</v>
      </c>
      <c r="AO2965" s="17">
        <v>0.32803595654531809</v>
      </c>
      <c r="AP2965" s="17">
        <v>0.33333333333333298</v>
      </c>
      <c r="AQ2965" s="17">
        <v>6.436350581066268</v>
      </c>
      <c r="AR2965" s="17">
        <v>2.2444243630026963</v>
      </c>
      <c r="AS2965" s="17">
        <v>3.5141420760000814</v>
      </c>
      <c r="AT2965" s="17">
        <v>5.956940888865117</v>
      </c>
      <c r="AU2965" s="17">
        <v>-1.0000000000000002</v>
      </c>
      <c r="AV2965" s="17">
        <v>-1.0000000000000002</v>
      </c>
      <c r="AW2965" s="17">
        <v>-1.0000000000000002</v>
      </c>
      <c r="AX2965" s="17">
        <v>-1.0000000000000002</v>
      </c>
      <c r="AY2965" s="17">
        <v>4.3026702713923511E-3</v>
      </c>
      <c r="AZ2965" s="17">
        <v>0.3533265117275961</v>
      </c>
      <c r="BA2965" s="17">
        <v>0.22438752629809189</v>
      </c>
      <c r="BB2965" s="17">
        <v>0.19401069163689258</v>
      </c>
      <c r="BC2965" s="17">
        <v>0.12266104721842372</v>
      </c>
      <c r="BD2965" s="17">
        <v>6.3498247818376257</v>
      </c>
      <c r="BE2965" s="17">
        <v>4.4368063782937313</v>
      </c>
      <c r="BF2965" s="17">
        <v>-1.0000000000000002</v>
      </c>
      <c r="BG2965" s="22">
        <v>0</v>
      </c>
    </row>
    <row r="2966" spans="1:100" x14ac:dyDescent="0.25">
      <c r="A2966">
        <v>6481</v>
      </c>
      <c r="B2966" t="s">
        <v>783</v>
      </c>
      <c r="C2966" s="48">
        <v>2</v>
      </c>
      <c r="D2966" s="22">
        <v>1480.681875</v>
      </c>
      <c r="E2966" s="17">
        <v>114.40641151742892</v>
      </c>
      <c r="F2966" s="17">
        <v>46.372174984166918</v>
      </c>
      <c r="G2966" s="17">
        <v>0.7782775113024023</v>
      </c>
      <c r="H2966" s="17">
        <v>9.6364652679894096</v>
      </c>
      <c r="I2966" s="17">
        <v>82.911436278188319</v>
      </c>
      <c r="J2966" s="17">
        <v>18.826402830494523</v>
      </c>
      <c r="K2966" s="17">
        <v>-0.99999999999999933</v>
      </c>
      <c r="L2966" s="17">
        <v>-0.99999999999999933</v>
      </c>
      <c r="M2966" s="17">
        <v>-0.99999999999999933</v>
      </c>
      <c r="N2966" s="17">
        <v>0.35173090204660612</v>
      </c>
      <c r="O2966" s="17">
        <v>-0.99999999999999933</v>
      </c>
      <c r="P2966" s="17">
        <v>-0.99999999999999933</v>
      </c>
      <c r="Q2966" s="17">
        <v>4.8963471576377025</v>
      </c>
      <c r="R2966" s="17">
        <v>-0.99999999999999933</v>
      </c>
      <c r="S2966" s="17">
        <v>2.328859944036775</v>
      </c>
      <c r="T2966" s="17">
        <v>0.27776889704336971</v>
      </c>
      <c r="U2966" s="17">
        <v>0.50649792429867224</v>
      </c>
      <c r="V2966" s="17">
        <v>0.49598906646209806</v>
      </c>
      <c r="W2966" s="17">
        <v>5.1760831424353873</v>
      </c>
      <c r="X2966" s="17">
        <v>3.608228430139325</v>
      </c>
      <c r="Y2966" s="17">
        <v>0.22241855622290632</v>
      </c>
      <c r="Z2966" s="17">
        <v>44.144347402950579</v>
      </c>
      <c r="AA2966" s="17">
        <v>1.3333763143778352</v>
      </c>
      <c r="AB2966" s="17">
        <v>2.2089285507723493</v>
      </c>
      <c r="AC2966" s="17">
        <v>30.573450629276607</v>
      </c>
      <c r="AD2966" s="17">
        <v>1.6580542987908169</v>
      </c>
      <c r="AE2966" s="17">
        <v>1.3384157855471073</v>
      </c>
      <c r="AF2966" s="17">
        <v>73.788542239463226</v>
      </c>
      <c r="AG2966" s="17">
        <v>35.183229455748339</v>
      </c>
      <c r="AH2966" s="17">
        <v>0.45633523533699177</v>
      </c>
      <c r="AI2966" s="17">
        <v>0.581632570283799</v>
      </c>
      <c r="AJ2966" s="17">
        <v>0.33333333333333298</v>
      </c>
      <c r="AK2966" s="17">
        <v>0.98872672155665819</v>
      </c>
      <c r="AL2966" s="17">
        <v>1.029296379935835</v>
      </c>
      <c r="AM2966" s="17">
        <v>0.33333333333333298</v>
      </c>
      <c r="AN2966" s="17">
        <v>0.61447906217847736</v>
      </c>
      <c r="AO2966" s="17">
        <v>0.71040977122471727</v>
      </c>
      <c r="AP2966" s="17">
        <v>0.33333333333333298</v>
      </c>
      <c r="AQ2966" s="17">
        <v>10.798821564169764</v>
      </c>
      <c r="AR2966" s="17">
        <v>2.2444243630026963</v>
      </c>
      <c r="AS2966" s="17">
        <v>9.0673080584146213</v>
      </c>
      <c r="AT2966" s="17">
        <v>9.8421568570298454</v>
      </c>
      <c r="AU2966" s="17">
        <v>-0.99999999999999933</v>
      </c>
      <c r="AV2966" s="17">
        <v>-0.99999999999999933</v>
      </c>
      <c r="AW2966" s="17">
        <v>-0.99999999999999933</v>
      </c>
      <c r="AX2966" s="17">
        <v>-0.99999999999999933</v>
      </c>
      <c r="AY2966" s="17">
        <v>6.2783151611673665E-2</v>
      </c>
      <c r="AZ2966" s="17">
        <v>-4.9987461313792725E-2</v>
      </c>
      <c r="BA2966" s="17">
        <v>0.61210822594397496</v>
      </c>
      <c r="BB2966" s="17">
        <v>-3.059688156489998E-2</v>
      </c>
      <c r="BC2966" s="17">
        <v>0.33765005707308249</v>
      </c>
      <c r="BD2966" s="17">
        <v>0.3607843787552234</v>
      </c>
      <c r="BE2966" s="17">
        <v>10.222635741890464</v>
      </c>
      <c r="BF2966" s="17">
        <v>-0.99999999999999933</v>
      </c>
      <c r="BG2966" s="22">
        <v>0</v>
      </c>
    </row>
    <row r="2967" spans="1:100" x14ac:dyDescent="0.25">
      <c r="A2967">
        <v>6482</v>
      </c>
      <c r="B2967" t="s">
        <v>1066</v>
      </c>
      <c r="C2967" s="48">
        <v>2</v>
      </c>
      <c r="D2967" s="22">
        <v>1483.9061132812501</v>
      </c>
      <c r="E2967" s="17">
        <v>42.593512229190338</v>
      </c>
      <c r="F2967" s="17">
        <v>-69.479526690713371</v>
      </c>
      <c r="G2967" s="17">
        <v>-2.6959273010622009E-2</v>
      </c>
      <c r="H2967" s="17">
        <v>2.2913009880124839</v>
      </c>
      <c r="I2967" s="17">
        <v>26.518963559793086</v>
      </c>
      <c r="J2967" s="17">
        <v>4.8984056169404013</v>
      </c>
      <c r="K2967" s="17">
        <v>-1.0000000000000011</v>
      </c>
      <c r="L2967" s="17">
        <v>-1.0000000000000011</v>
      </c>
      <c r="M2967" s="17">
        <v>-1.0000000000000011</v>
      </c>
      <c r="N2967" s="17">
        <v>0.1510661608243587</v>
      </c>
      <c r="O2967" s="17">
        <v>-1.0000000000000011</v>
      </c>
      <c r="P2967" s="17">
        <v>-1.0000000000000011</v>
      </c>
      <c r="Q2967" s="17">
        <v>2.7407339761876353</v>
      </c>
      <c r="R2967" s="17">
        <v>-1.0000000000000011</v>
      </c>
      <c r="S2967" s="17">
        <v>-0.48249888931790852</v>
      </c>
      <c r="T2967" s="17">
        <v>-3.778817495428835E-2</v>
      </c>
      <c r="U2967" s="17">
        <v>-0.43908237240730869</v>
      </c>
      <c r="V2967" s="17">
        <v>-0.74302685782717792</v>
      </c>
      <c r="W2967" s="17">
        <v>-1.102365388148669</v>
      </c>
      <c r="X2967" s="17">
        <v>-4.1273954940271134</v>
      </c>
      <c r="Y2967" s="17">
        <v>-6.1485316409485347E-2</v>
      </c>
      <c r="Z2967" s="17">
        <v>18.077645003578056</v>
      </c>
      <c r="AA2967" s="17">
        <v>-0.58640624610441128</v>
      </c>
      <c r="AB2967" s="17">
        <v>-0.55826832280402883</v>
      </c>
      <c r="AC2967" s="17">
        <v>-1.1968345739023896</v>
      </c>
      <c r="AD2967" s="17">
        <v>-0.76687292556600872</v>
      </c>
      <c r="AE2967" s="17">
        <v>-0.69233305667548573</v>
      </c>
      <c r="AF2967" s="17">
        <v>22.334685443714001</v>
      </c>
      <c r="AG2967" s="17">
        <v>-52.72828841350124</v>
      </c>
      <c r="AH2967" s="17">
        <v>-0.15187990617056119</v>
      </c>
      <c r="AI2967" s="17">
        <v>-0.13796208076263561</v>
      </c>
      <c r="AJ2967" s="17">
        <v>0.33333333333333298</v>
      </c>
      <c r="AK2967" s="17">
        <v>0.17685073409844132</v>
      </c>
      <c r="AL2967" s="17">
        <v>0.32019679220280434</v>
      </c>
      <c r="AM2967" s="17">
        <v>0.33333333333333298</v>
      </c>
      <c r="AN2967" s="17">
        <v>-0.11742274548520421</v>
      </c>
      <c r="AO2967" s="17">
        <v>-8.9362249241070502E-2</v>
      </c>
      <c r="AP2967" s="17">
        <v>0.33333333333333298</v>
      </c>
      <c r="AQ2967" s="17">
        <v>1.6742892388969493</v>
      </c>
      <c r="AR2967" s="17">
        <v>2.2444243630026963</v>
      </c>
      <c r="AS2967" s="17">
        <v>-2.547678656774889</v>
      </c>
      <c r="AT2967" s="17">
        <v>1.7158498100623438</v>
      </c>
      <c r="AU2967" s="17">
        <v>-1.0000000000000011</v>
      </c>
      <c r="AV2967" s="17">
        <v>-1.0000000000000011</v>
      </c>
      <c r="AW2967" s="17">
        <v>-1.0000000000000011</v>
      </c>
      <c r="AX2967" s="17">
        <v>-1.0000000000000011</v>
      </c>
      <c r="AY2967" s="17">
        <v>-5.953446252344622E-2</v>
      </c>
      <c r="AZ2967" s="17">
        <v>0.79358293686278003</v>
      </c>
      <c r="BA2967" s="17">
        <v>-0.19884732443070152</v>
      </c>
      <c r="BB2967" s="17">
        <v>0.43919170158410453</v>
      </c>
      <c r="BC2967" s="17">
        <v>-0.11202036539966012</v>
      </c>
      <c r="BD2967" s="17">
        <v>12.887444834938675</v>
      </c>
      <c r="BE2967" s="17">
        <v>-1.8789890622918843</v>
      </c>
      <c r="BF2967" s="17">
        <v>-1.0000000000000011</v>
      </c>
      <c r="BG2967" s="22">
        <v>0</v>
      </c>
    </row>
    <row r="2968" spans="1:100" x14ac:dyDescent="0.25">
      <c r="A2968">
        <v>6483</v>
      </c>
      <c r="B2968" t="s">
        <v>3168</v>
      </c>
      <c r="C2968" s="48">
        <v>3</v>
      </c>
      <c r="D2968" s="22">
        <v>1523.7843524309988</v>
      </c>
      <c r="E2968" s="17">
        <v>102.06250428813377</v>
      </c>
      <c r="F2968" s="17">
        <v>53.942925754153094</v>
      </c>
      <c r="G2968" s="17">
        <v>0.59318316967529505</v>
      </c>
      <c r="H2968" s="17">
        <v>3.1690372855640785</v>
      </c>
      <c r="I2968" s="17">
        <v>77.234730489616609</v>
      </c>
      <c r="J2968" s="17">
        <v>12.078617910295796</v>
      </c>
      <c r="K2968" s="17">
        <v>-1.0000000000000007</v>
      </c>
      <c r="L2968" s="17">
        <v>-1.0000000000000007</v>
      </c>
      <c r="M2968" s="17">
        <v>-1.0000000000000007</v>
      </c>
      <c r="N2968" s="17">
        <v>0.32266892506754147</v>
      </c>
      <c r="O2968" s="17">
        <v>-1.0000000000000007</v>
      </c>
      <c r="P2968" s="17">
        <v>-1.0000000000000007</v>
      </c>
      <c r="Q2968" s="17">
        <v>3.9711196931073127</v>
      </c>
      <c r="R2968" s="17">
        <v>-1.0000000000000007</v>
      </c>
      <c r="S2968" s="17">
        <v>-0.40397987821220843</v>
      </c>
      <c r="T2968" s="17">
        <v>-5.0710391794518687E-2</v>
      </c>
      <c r="U2968" s="17">
        <v>2.9386744405914753E-3</v>
      </c>
      <c r="V2968" s="17">
        <v>1.3420641104881914E-2</v>
      </c>
      <c r="W2968" s="17">
        <v>-0.80208240754323368</v>
      </c>
      <c r="X2968" s="17">
        <v>-3.1175748702363917</v>
      </c>
      <c r="Y2968" s="17">
        <v>-1.8424088574724634E-2</v>
      </c>
      <c r="Z2968" s="17">
        <v>47.381861713852757</v>
      </c>
      <c r="AA2968" s="17">
        <v>-0.86844658672212804</v>
      </c>
      <c r="AB2968" s="17">
        <v>2.6366863926490982</v>
      </c>
      <c r="AC2968" s="17">
        <v>18.551334008155369</v>
      </c>
      <c r="AD2968" s="17">
        <v>-0.91676052936013586</v>
      </c>
      <c r="AE2968" s="17">
        <v>3.1023928570897032</v>
      </c>
      <c r="AF2968" s="17">
        <v>71.672274971746873</v>
      </c>
      <c r="AG2968" s="17">
        <v>48.674451543951356</v>
      </c>
      <c r="AH2968" s="17">
        <v>-0.27637722037403728</v>
      </c>
      <c r="AI2968" s="17">
        <v>-0.15883843131845965</v>
      </c>
      <c r="AJ2968" s="17">
        <v>0.33333333333333298</v>
      </c>
      <c r="AK2968" s="17">
        <v>0.4935701248524062</v>
      </c>
      <c r="AL2968" s="17">
        <v>0.36902063870521384</v>
      </c>
      <c r="AM2968" s="17">
        <v>0.33333333333333298</v>
      </c>
      <c r="AN2968" s="17">
        <v>0.89955276650802296</v>
      </c>
      <c r="AO2968" s="17">
        <v>0.90230889618718568</v>
      </c>
      <c r="AP2968" s="17">
        <v>0.33333333333333298</v>
      </c>
      <c r="AQ2968" s="17">
        <v>5.5624555178696964</v>
      </c>
      <c r="AR2968" s="17">
        <v>1.7218257956313581</v>
      </c>
      <c r="AS2968" s="17">
        <v>5.4210908661403687</v>
      </c>
      <c r="AT2968" s="17">
        <v>4.9357012485240634</v>
      </c>
      <c r="AU2968" s="17">
        <v>-1.0000000000000007</v>
      </c>
      <c r="AV2968" s="17">
        <v>-1.0000000000000007</v>
      </c>
      <c r="AW2968" s="17">
        <v>-1.0000000000000007</v>
      </c>
      <c r="AX2968" s="17">
        <v>-1.0000000000000007</v>
      </c>
      <c r="AY2968" s="17">
        <v>-9.0216904906236066E-3</v>
      </c>
      <c r="AZ2968" s="17">
        <v>1.0404525579174455</v>
      </c>
      <c r="BA2968" s="17">
        <v>0.42685303738549119</v>
      </c>
      <c r="BB2968" s="17">
        <v>0.30378888062623294</v>
      </c>
      <c r="BC2968" s="17">
        <v>0.30539543244997652</v>
      </c>
      <c r="BD2968" s="17">
        <v>12.796984805243056</v>
      </c>
      <c r="BE2968" s="17">
        <v>9.7691509981768689</v>
      </c>
      <c r="BF2968" s="17">
        <v>-1.0000000000000007</v>
      </c>
      <c r="CU2968" t="e">
        <v>#N/A</v>
      </c>
      <c r="CV2968" t="e">
        <v>#N/A</v>
      </c>
    </row>
    <row r="2969" spans="1:100" x14ac:dyDescent="0.25">
      <c r="A2969">
        <v>6484</v>
      </c>
      <c r="B2969" t="s">
        <v>2598</v>
      </c>
      <c r="C2969" s="48">
        <v>2</v>
      </c>
      <c r="D2969" s="22">
        <v>1466.3997558593751</v>
      </c>
      <c r="E2969" s="17">
        <v>53.849234247089896</v>
      </c>
      <c r="F2969" s="17">
        <v>-51.321304946745343</v>
      </c>
      <c r="G2969" s="17">
        <v>9.9250941207802645E-2</v>
      </c>
      <c r="H2969" s="17">
        <v>3.4425583266054964</v>
      </c>
      <c r="I2969" s="17">
        <v>35.357737695238654</v>
      </c>
      <c r="J2969" s="17">
        <v>7.0814349397450895</v>
      </c>
      <c r="K2969" s="17">
        <v>-1.0000000000000009</v>
      </c>
      <c r="L2969" s="17">
        <v>-1.0000000000000009</v>
      </c>
      <c r="M2969" s="17">
        <v>-1.0000000000000009</v>
      </c>
      <c r="N2969" s="17">
        <v>0.18251770460517469</v>
      </c>
      <c r="O2969" s="17">
        <v>-1.0000000000000009</v>
      </c>
      <c r="P2969" s="17">
        <v>-1.0000000000000009</v>
      </c>
      <c r="Q2969" s="17">
        <v>3.0785978277936907</v>
      </c>
      <c r="R2969" s="17">
        <v>-1.0000000000000009</v>
      </c>
      <c r="S2969" s="17">
        <v>-4.1855581020379562E-2</v>
      </c>
      <c r="T2969" s="17">
        <v>1.1671221872622206E-2</v>
      </c>
      <c r="U2969" s="17">
        <v>-0.29087516909406447</v>
      </c>
      <c r="V2969" s="17">
        <v>-0.5488275014751216</v>
      </c>
      <c r="W2969" s="17">
        <v>-0.11830163269021066</v>
      </c>
      <c r="X2969" s="17">
        <v>-2.9149387712320349</v>
      </c>
      <c r="Y2969" s="17">
        <v>-1.698713987257558E-2</v>
      </c>
      <c r="Z2969" s="17">
        <v>22.163255792706927</v>
      </c>
      <c r="AA2969" s="17">
        <v>-0.28550572475282965</v>
      </c>
      <c r="AB2969" s="17">
        <v>-0.12454681752457786</v>
      </c>
      <c r="AC2969" s="17">
        <v>3.7827373723724111</v>
      </c>
      <c r="AD2969" s="17">
        <v>-0.38679766023735485</v>
      </c>
      <c r="AE2969" s="17">
        <v>-0.37404003853003309</v>
      </c>
      <c r="AF2969" s="17">
        <v>30.399396861605709</v>
      </c>
      <c r="AG2969" s="17">
        <v>-38.949320886563605</v>
      </c>
      <c r="AH2969" s="17">
        <v>-5.6550228247257084E-2</v>
      </c>
      <c r="AI2969" s="17">
        <v>-2.5175138054243484E-2</v>
      </c>
      <c r="AJ2969" s="17">
        <v>0.33333333333333298</v>
      </c>
      <c r="AK2969" s="17">
        <v>0.30410155558607965</v>
      </c>
      <c r="AL2969" s="17">
        <v>0.43133877256617564</v>
      </c>
      <c r="AM2969" s="17">
        <v>0.33333333333333298</v>
      </c>
      <c r="AN2969" s="17">
        <v>-2.706818776897546E-3</v>
      </c>
      <c r="AO2969" s="17">
        <v>3.5991435532538363E-2</v>
      </c>
      <c r="AP2969" s="17">
        <v>0.33333333333333298</v>
      </c>
      <c r="AQ2969" s="17">
        <v>3.1044389809980881</v>
      </c>
      <c r="AR2969" s="17">
        <v>2.2444243630026963</v>
      </c>
      <c r="AS2969" s="17">
        <v>-0.72718313294103964</v>
      </c>
      <c r="AT2969" s="17">
        <v>2.9895409443756589</v>
      </c>
      <c r="AU2969" s="17">
        <v>-1.0000000000000009</v>
      </c>
      <c r="AV2969" s="17">
        <v>-1.0000000000000009</v>
      </c>
      <c r="AW2969" s="17">
        <v>-1.0000000000000009</v>
      </c>
      <c r="AX2969" s="17">
        <v>-1.0000000000000009</v>
      </c>
      <c r="AY2969" s="17">
        <v>-4.0362794532830829E-2</v>
      </c>
      <c r="AZ2969" s="17">
        <v>0.66136443575069048</v>
      </c>
      <c r="BA2969" s="17">
        <v>-7.1740769280308814E-2</v>
      </c>
      <c r="BB2969" s="17">
        <v>0.36555855556831462</v>
      </c>
      <c r="BC2969" s="17">
        <v>-4.1540474945584133E-2</v>
      </c>
      <c r="BD2969" s="17">
        <v>10.9240565118814</v>
      </c>
      <c r="BE2969" s="17">
        <v>1.7780544712457491E-2</v>
      </c>
      <c r="BF2969" s="17">
        <v>-1.0000000000000009</v>
      </c>
      <c r="BG2969" s="22">
        <v>0</v>
      </c>
    </row>
    <row r="2970" spans="1:100" x14ac:dyDescent="0.25">
      <c r="A2970">
        <v>6485</v>
      </c>
      <c r="B2970" t="s">
        <v>3169</v>
      </c>
      <c r="C2970" s="48">
        <v>2</v>
      </c>
      <c r="D2970" s="22">
        <v>1420.69283203125</v>
      </c>
      <c r="E2970" s="17">
        <v>-8.5906420205442942</v>
      </c>
      <c r="F2970" s="17">
        <v>-152.05203702511349</v>
      </c>
      <c r="G2970" s="17">
        <v>-0.60088629983083464</v>
      </c>
      <c r="H2970" s="17">
        <v>-2.9439147632272604</v>
      </c>
      <c r="I2970" s="17">
        <v>-13.67438680971393</v>
      </c>
      <c r="J2970" s="17">
        <v>-5.0286794170039837</v>
      </c>
      <c r="K2970" s="17">
        <v>-1.0000000000000024</v>
      </c>
      <c r="L2970" s="17">
        <v>-1.0000000000000024</v>
      </c>
      <c r="M2970" s="17">
        <v>-1.0000000000000024</v>
      </c>
      <c r="N2970" s="17">
        <v>8.0437349231565203E-3</v>
      </c>
      <c r="O2970" s="17">
        <v>-1.0000000000000024</v>
      </c>
      <c r="P2970" s="17">
        <v>-1.0000000000000024</v>
      </c>
      <c r="Q2970" s="17">
        <v>1.2043353810097401</v>
      </c>
      <c r="R2970" s="17">
        <v>-1.0000000000000024</v>
      </c>
      <c r="S2970" s="17">
        <v>-2.4862757261256574</v>
      </c>
      <c r="T2970" s="17">
        <v>-0.26269932612358837</v>
      </c>
      <c r="U2970" s="17">
        <v>-1.1130382806327748</v>
      </c>
      <c r="V2970" s="17">
        <v>-1.6261270085696828</v>
      </c>
      <c r="W2970" s="17">
        <v>-5.5772867633265335</v>
      </c>
      <c r="X2970" s="17">
        <v>-9.6409086939783535</v>
      </c>
      <c r="Y2970" s="17">
        <v>-0.26383586558572891</v>
      </c>
      <c r="Z2970" s="17">
        <v>-0.50121937336717082</v>
      </c>
      <c r="AA2970" s="17">
        <v>-1.9547181744012136</v>
      </c>
      <c r="AB2970" s="17">
        <v>-2.5305690239360579</v>
      </c>
      <c r="AC2970" s="17">
        <v>-23.840888699480654</v>
      </c>
      <c r="AD2970" s="17">
        <v>-2.4952232682764928</v>
      </c>
      <c r="AE2970" s="17">
        <v>-2.1397354455637827</v>
      </c>
      <c r="AF2970" s="17">
        <v>-14.338700105123145</v>
      </c>
      <c r="AG2970" s="17">
        <v>-115.38662327458829</v>
      </c>
      <c r="AH2970" s="17">
        <v>-0.58538110064253202</v>
      </c>
      <c r="AI2970" s="17">
        <v>-0.65084826112155802</v>
      </c>
      <c r="AJ2970" s="17">
        <v>0.33333333333333298</v>
      </c>
      <c r="AK2970" s="17">
        <v>-0.401808339488396</v>
      </c>
      <c r="AL2970" s="17">
        <v>-0.18520910334909646</v>
      </c>
      <c r="AM2970" s="17">
        <v>0.33333333333333298</v>
      </c>
      <c r="AN2970" s="17">
        <v>-0.63908076779614764</v>
      </c>
      <c r="AO2970" s="17">
        <v>-0.65939430289535306</v>
      </c>
      <c r="AP2970" s="17">
        <v>0.33333333333333298</v>
      </c>
      <c r="AQ2970" s="17">
        <v>-4.8291589524775409</v>
      </c>
      <c r="AR2970" s="17">
        <v>2.2444243630026963</v>
      </c>
      <c r="AS2970" s="17">
        <v>-10.826181231259378</v>
      </c>
      <c r="AT2970" s="17">
        <v>-4.0761201214567961</v>
      </c>
      <c r="AU2970" s="17">
        <v>-1.0000000000000024</v>
      </c>
      <c r="AV2970" s="17">
        <v>-1.0000000000000024</v>
      </c>
      <c r="AW2970" s="17">
        <v>-1.0000000000000024</v>
      </c>
      <c r="AX2970" s="17">
        <v>-1.0000000000000024</v>
      </c>
      <c r="AY2970" s="17">
        <v>-0.14671550787050228</v>
      </c>
      <c r="AZ2970" s="17">
        <v>1.3948319855535534</v>
      </c>
      <c r="BA2970" s="17">
        <v>-0.77685036276303654</v>
      </c>
      <c r="BB2970" s="17">
        <v>0.774030310566448</v>
      </c>
      <c r="BC2970" s="17">
        <v>-0.43251989255296253</v>
      </c>
      <c r="BD2970" s="17">
        <v>21.81573665128586</v>
      </c>
      <c r="BE2970" s="17">
        <v>-10.504339616146076</v>
      </c>
      <c r="BF2970" s="17">
        <v>-1.0000000000000024</v>
      </c>
      <c r="BG2970" s="22">
        <v>0</v>
      </c>
    </row>
    <row r="2971" spans="1:100" x14ac:dyDescent="0.25">
      <c r="A2971">
        <v>6487</v>
      </c>
      <c r="B2971" t="s">
        <v>2599</v>
      </c>
      <c r="C2971" s="48">
        <v>2</v>
      </c>
      <c r="D2971" s="22">
        <v>1438.3302343749999</v>
      </c>
      <c r="E2971" s="17">
        <v>10.702255239429789</v>
      </c>
      <c r="F2971" s="17">
        <v>-120.92789359183618</v>
      </c>
      <c r="G2971" s="17">
        <v>-0.38455538012589158</v>
      </c>
      <c r="H2971" s="17">
        <v>-0.97059936702746441</v>
      </c>
      <c r="I2971" s="17">
        <v>1.4757351485298358</v>
      </c>
      <c r="J2971" s="17">
        <v>-1.2868527822128364</v>
      </c>
      <c r="K2971" s="17">
        <v>-1.0000000000000018</v>
      </c>
      <c r="L2971" s="17">
        <v>-1.0000000000000018</v>
      </c>
      <c r="M2971" s="17">
        <v>-1.0000000000000018</v>
      </c>
      <c r="N2971" s="17">
        <v>6.1953328804908642E-2</v>
      </c>
      <c r="O2971" s="17">
        <v>-1.0000000000000018</v>
      </c>
      <c r="P2971" s="17">
        <v>-1.0000000000000018</v>
      </c>
      <c r="Q2971" s="17">
        <v>1.7834517243708174</v>
      </c>
      <c r="R2971" s="17">
        <v>-1.0000000000000018</v>
      </c>
      <c r="S2971" s="17">
        <v>-1.7309900090690313</v>
      </c>
      <c r="T2971" s="17">
        <v>-0.1779233286349847</v>
      </c>
      <c r="U2971" s="17">
        <v>-0.85900336913057185</v>
      </c>
      <c r="V2971" s="17">
        <v>-1.2932591370910578</v>
      </c>
      <c r="W2971" s="17">
        <v>-3.8905499283964895</v>
      </c>
      <c r="X2971" s="17">
        <v>-7.5626943468355226</v>
      </c>
      <c r="Y2971" s="17">
        <v>-0.18756365960751167</v>
      </c>
      <c r="Z2971" s="17">
        <v>6.5017315766967414</v>
      </c>
      <c r="AA2971" s="17">
        <v>-1.4389589157168894</v>
      </c>
      <c r="AB2971" s="17">
        <v>-1.7871476399065975</v>
      </c>
      <c r="AC2971" s="17">
        <v>-15.305641488741816</v>
      </c>
      <c r="AD2971" s="17">
        <v>-1.8437543502113423</v>
      </c>
      <c r="AE2971" s="17">
        <v>-1.5941645361292918</v>
      </c>
      <c r="AF2971" s="17">
        <v>-0.51536220025189294</v>
      </c>
      <c r="AG2971" s="17">
        <v>-91.76875101166479</v>
      </c>
      <c r="AH2971" s="17">
        <v>-0.42198103807205112</v>
      </c>
      <c r="AI2971" s="17">
        <v>-0.45752553207057384</v>
      </c>
      <c r="AJ2971" s="17">
        <v>0.33333333333333298</v>
      </c>
      <c r="AK2971" s="17">
        <v>-0.18369376440346086</v>
      </c>
      <c r="AL2971" s="17">
        <v>5.2940740579733303E-3</v>
      </c>
      <c r="AM2971" s="17">
        <v>0.33333333333333298</v>
      </c>
      <c r="AN2971" s="17">
        <v>-0.44245165910400813</v>
      </c>
      <c r="AO2971" s="17">
        <v>-0.44453151953499043</v>
      </c>
      <c r="AP2971" s="17">
        <v>0.33333333333333298</v>
      </c>
      <c r="AQ2971" s="17">
        <v>-2.3778073646489117</v>
      </c>
      <c r="AR2971" s="17">
        <v>2.2444243630026963</v>
      </c>
      <c r="AS2971" s="17">
        <v>-7.7057565221456521</v>
      </c>
      <c r="AT2971" s="17">
        <v>-1.8929467847158215</v>
      </c>
      <c r="AU2971" s="17">
        <v>-1.0000000000000018</v>
      </c>
      <c r="AV2971" s="17">
        <v>-1.0000000000000018</v>
      </c>
      <c r="AW2971" s="17">
        <v>-1.0000000000000018</v>
      </c>
      <c r="AX2971" s="17">
        <v>-1.0000000000000018</v>
      </c>
      <c r="AY2971" s="17">
        <v>-0.11385426447295968</v>
      </c>
      <c r="AZ2971" s="17">
        <v>1.1682025473205597</v>
      </c>
      <c r="BA2971" s="17">
        <v>-0.55898306773868989</v>
      </c>
      <c r="BB2971" s="17">
        <v>0.64781924043232575</v>
      </c>
      <c r="BC2971" s="17">
        <v>-0.31171366766020681</v>
      </c>
      <c r="BD2971" s="17">
        <v>18.45038619771757</v>
      </c>
      <c r="BE2971" s="17">
        <v>-7.25317713224839</v>
      </c>
      <c r="BF2971" s="17">
        <v>-1.0000000000000018</v>
      </c>
      <c r="BG2971" s="22">
        <v>0</v>
      </c>
    </row>
    <row r="2972" spans="1:100" x14ac:dyDescent="0.25">
      <c r="A2972">
        <v>6488</v>
      </c>
      <c r="B2972" t="s">
        <v>894</v>
      </c>
      <c r="C2972" s="48">
        <v>2</v>
      </c>
      <c r="D2972" s="22">
        <v>1467.8692089843751</v>
      </c>
      <c r="E2972" s="17">
        <v>30.418349396677336</v>
      </c>
      <c r="F2972" s="17">
        <v>-89.121030463649049</v>
      </c>
      <c r="G2972" s="17">
        <v>-0.16347916100998988</v>
      </c>
      <c r="H2972" s="17">
        <v>1.0460014383962823</v>
      </c>
      <c r="I2972" s="17">
        <v>16.958180682628878</v>
      </c>
      <c r="J2972" s="17">
        <v>2.5370522154411006</v>
      </c>
      <c r="K2972" s="17">
        <v>-1.0000000000000013</v>
      </c>
      <c r="L2972" s="17">
        <v>-1.0000000000000013</v>
      </c>
      <c r="M2972" s="17">
        <v>-1.0000000000000013</v>
      </c>
      <c r="N2972" s="17">
        <v>0.11704544973568834</v>
      </c>
      <c r="O2972" s="17">
        <v>-1.0000000000000013</v>
      </c>
      <c r="P2972" s="17">
        <v>-1.0000000000000013</v>
      </c>
      <c r="Q2972" s="17">
        <v>2.3752712007226666</v>
      </c>
      <c r="R2972" s="17">
        <v>-1.0000000000000013</v>
      </c>
      <c r="S2972" s="17">
        <v>-0.95913681810186735</v>
      </c>
      <c r="T2972" s="17">
        <v>-9.1287738021668174E-2</v>
      </c>
      <c r="U2972" s="17">
        <v>-0.59939610709448066</v>
      </c>
      <c r="V2972" s="17">
        <v>-0.95308968469829924</v>
      </c>
      <c r="W2972" s="17">
        <v>-2.1668138918721809</v>
      </c>
      <c r="X2972" s="17">
        <v>-5.4388935928545292</v>
      </c>
      <c r="Y2972" s="17">
        <v>-0.10961839434311102</v>
      </c>
      <c r="Z2972" s="17">
        <v>13.658294867814973</v>
      </c>
      <c r="AA2972" s="17">
        <v>-0.91188628532513905</v>
      </c>
      <c r="AB2972" s="17">
        <v>-1.0274190305367155</v>
      </c>
      <c r="AC2972" s="17">
        <v>-6.5831704469540071</v>
      </c>
      <c r="AD2972" s="17">
        <v>-1.1779952184431817</v>
      </c>
      <c r="AE2972" s="17">
        <v>-1.0366263253090038</v>
      </c>
      <c r="AF2972" s="17">
        <v>13.611195777399232</v>
      </c>
      <c r="AG2972" s="17">
        <v>-67.632811911646499</v>
      </c>
      <c r="AH2972" s="17">
        <v>-0.25499673418403751</v>
      </c>
      <c r="AI2972" s="17">
        <v>-0.25996219685223348</v>
      </c>
      <c r="AJ2972" s="17">
        <v>0.33333333333333298</v>
      </c>
      <c r="AK2972" s="17">
        <v>3.9205235238461866E-2</v>
      </c>
      <c r="AL2972" s="17">
        <v>0.19997600971545182</v>
      </c>
      <c r="AM2972" s="17">
        <v>0.33333333333333298</v>
      </c>
      <c r="AN2972" s="17">
        <v>-0.24150941757386851</v>
      </c>
      <c r="AO2972" s="17">
        <v>-0.22495564088197378</v>
      </c>
      <c r="AP2972" s="17">
        <v>0.33333333333333298</v>
      </c>
      <c r="AQ2972" s="17">
        <v>0.1273155345652599</v>
      </c>
      <c r="AR2972" s="17">
        <v>2.2444243630026963</v>
      </c>
      <c r="AS2972" s="17">
        <v>-4.5168841331797136</v>
      </c>
      <c r="AT2972" s="17">
        <v>0.33811527344781478</v>
      </c>
      <c r="AU2972" s="17">
        <v>-1.0000000000000013</v>
      </c>
      <c r="AV2972" s="17">
        <v>-1.0000000000000013</v>
      </c>
      <c r="AW2972" s="17">
        <v>-1.0000000000000013</v>
      </c>
      <c r="AX2972" s="17">
        <v>-1.0000000000000013</v>
      </c>
      <c r="AY2972" s="17">
        <v>-8.0272197444886478E-2</v>
      </c>
      <c r="AZ2972" s="17">
        <v>0.93660190783154729</v>
      </c>
      <c r="BA2972" s="17">
        <v>-0.33633677233771508</v>
      </c>
      <c r="BB2972" s="17">
        <v>0.51883968340053399</v>
      </c>
      <c r="BC2972" s="17">
        <v>-0.18825751316605324</v>
      </c>
      <c r="BD2972" s="17">
        <v>15.011215526739912</v>
      </c>
      <c r="BE2972" s="17">
        <v>-3.9306991866459535</v>
      </c>
      <c r="BF2972" s="17">
        <v>-1.0000000000000013</v>
      </c>
      <c r="BG2972" s="22">
        <v>0</v>
      </c>
    </row>
    <row r="2973" spans="1:100" x14ac:dyDescent="0.25">
      <c r="A2973">
        <v>6489</v>
      </c>
      <c r="B2973" t="s">
        <v>2600</v>
      </c>
      <c r="C2973" s="48">
        <v>1</v>
      </c>
      <c r="D2973" s="22">
        <v>1487.8729394531251</v>
      </c>
      <c r="E2973" s="47">
        <v>62.798508766834246</v>
      </c>
      <c r="F2973" s="47">
        <v>-29.08938549335334</v>
      </c>
      <c r="G2973" s="47">
        <v>0.24773049482204326</v>
      </c>
      <c r="H2973" s="47">
        <v>5.0316799675559034</v>
      </c>
      <c r="I2973" s="47">
        <v>43.150978932390657</v>
      </c>
      <c r="J2973" s="47">
        <v>9.4265685797601293</v>
      </c>
      <c r="K2973" s="47">
        <v>-1</v>
      </c>
      <c r="L2973" s="47">
        <v>-1</v>
      </c>
      <c r="M2973" s="47">
        <v>-1</v>
      </c>
      <c r="N2973" s="47">
        <v>0.23106494761372834</v>
      </c>
      <c r="O2973" s="47">
        <v>-1</v>
      </c>
      <c r="P2973" s="47">
        <v>-1</v>
      </c>
      <c r="Q2973" s="47">
        <v>3.6908187015592362</v>
      </c>
      <c r="R2973" s="47">
        <v>-1</v>
      </c>
      <c r="S2973" s="47">
        <v>0.64189072421973781</v>
      </c>
      <c r="T2973" s="47">
        <v>9.2362986157557392E-2</v>
      </c>
      <c r="U2973" s="47">
        <v>2.8539908778594872E-2</v>
      </c>
      <c r="V2973" s="47">
        <v>-3.3016092497362891E-2</v>
      </c>
      <c r="W2973" s="47">
        <v>1.340861265996665</v>
      </c>
      <c r="X2973" s="47">
        <v>-0.95214589246562853</v>
      </c>
      <c r="Y2973" s="47">
        <v>6.2963204570277986E-2</v>
      </c>
      <c r="Z2973" s="47">
        <v>26.745601001024557</v>
      </c>
      <c r="AA2973" s="47">
        <v>0.83044305783086536</v>
      </c>
      <c r="AB2973" s="47">
        <v>0.95436065465510056</v>
      </c>
      <c r="AC2973" s="47">
        <v>9.5356991142494465</v>
      </c>
      <c r="AD2973" s="47">
        <v>1.0338197723233149</v>
      </c>
      <c r="AE2973" s="47">
        <v>-6.1692529453854741E-2</v>
      </c>
      <c r="AF2973" s="47">
        <v>37.173968240475233</v>
      </c>
      <c r="AG2973" s="47">
        <v>-21.084351504417185</v>
      </c>
      <c r="AH2973" s="47">
        <v>0.31588437088007865</v>
      </c>
      <c r="AI2973" s="47">
        <v>0.38548558873661259</v>
      </c>
      <c r="AJ2973" s="47">
        <v>0.33333333333333298</v>
      </c>
      <c r="AK2973" s="47">
        <v>0.47968211832321317</v>
      </c>
      <c r="AL2973" s="47">
        <v>0.57122895297980814</v>
      </c>
      <c r="AM2973" s="47">
        <v>0.33333333333333298</v>
      </c>
      <c r="AN2973" s="47">
        <v>0.18789602731731778</v>
      </c>
      <c r="AO2973" s="47">
        <v>0.23868759666666312</v>
      </c>
      <c r="AP2973" s="47">
        <v>0.33333333333333298</v>
      </c>
      <c r="AQ2973" s="47">
        <v>5.9770106919154165</v>
      </c>
      <c r="AR2973" s="47">
        <v>2.6866680235991405</v>
      </c>
      <c r="AS2973" s="47">
        <v>1.9901707455278179</v>
      </c>
      <c r="AT2973" s="47">
        <v>4.7497298106331778</v>
      </c>
      <c r="AU2973" s="47">
        <v>-1</v>
      </c>
      <c r="AV2973" s="47">
        <v>-1</v>
      </c>
      <c r="AW2973" s="47">
        <v>-1</v>
      </c>
      <c r="AX2973" s="47">
        <v>-1</v>
      </c>
      <c r="AY2973" s="47">
        <v>5.741340798477359E-3</v>
      </c>
      <c r="AZ2973" s="47">
        <v>0.26109216513129191</v>
      </c>
      <c r="BA2973" s="47">
        <v>0.31605474538102962</v>
      </c>
      <c r="BB2973" s="47">
        <v>0.19654570281331249</v>
      </c>
      <c r="BC2973" s="47">
        <v>0.14449960111956645</v>
      </c>
      <c r="BD2973" s="47">
        <v>6.219103395989273</v>
      </c>
      <c r="BE2973" s="47">
        <v>5.19276375489431</v>
      </c>
      <c r="BF2973" s="47">
        <v>-1</v>
      </c>
      <c r="BG2973" s="22">
        <v>0</v>
      </c>
    </row>
    <row r="2974" spans="1:100" x14ac:dyDescent="0.25">
      <c r="A2974">
        <v>6490</v>
      </c>
      <c r="B2974" t="s">
        <v>435</v>
      </c>
      <c r="C2974" s="48">
        <v>2</v>
      </c>
      <c r="D2974" s="22">
        <v>1500.3858496093751</v>
      </c>
      <c r="E2974" s="17">
        <v>97.541570670698789</v>
      </c>
      <c r="F2974" s="17">
        <v>19.165078070733848</v>
      </c>
      <c r="G2974" s="17">
        <v>0.5891723457127982</v>
      </c>
      <c r="H2974" s="17">
        <v>7.9114962470660872</v>
      </c>
      <c r="I2974" s="17">
        <v>69.667992735656554</v>
      </c>
      <c r="J2974" s="17">
        <v>15.555493862211694</v>
      </c>
      <c r="K2974" s="17">
        <v>-0.99999999999999967</v>
      </c>
      <c r="L2974" s="17">
        <v>-0.99999999999999967</v>
      </c>
      <c r="M2974" s="17">
        <v>-0.99999999999999967</v>
      </c>
      <c r="N2974" s="17">
        <v>0.30460595711602667</v>
      </c>
      <c r="O2974" s="17">
        <v>-0.99999999999999967</v>
      </c>
      <c r="P2974" s="17">
        <v>-0.99999999999999967</v>
      </c>
      <c r="Q2974" s="17">
        <v>4.3901139656542814</v>
      </c>
      <c r="R2974" s="17">
        <v>-0.99999999999999967</v>
      </c>
      <c r="S2974" s="17">
        <v>1.6686287076223874</v>
      </c>
      <c r="T2974" s="17">
        <v>0.20366215786354289</v>
      </c>
      <c r="U2974" s="17">
        <v>0.28443390279547665</v>
      </c>
      <c r="V2974" s="17">
        <v>0.20501339806814473</v>
      </c>
      <c r="W2974" s="17">
        <v>3.7016260980582842</v>
      </c>
      <c r="X2974" s="17">
        <v>1.7915622375157447</v>
      </c>
      <c r="Y2974" s="17">
        <v>0.15574538642791103</v>
      </c>
      <c r="Z2974" s="17">
        <v>38.022734270468469</v>
      </c>
      <c r="AA2974" s="17">
        <v>0.88252656922398942</v>
      </c>
      <c r="AB2974" s="17">
        <v>1.5590684932202916</v>
      </c>
      <c r="AC2974" s="17">
        <v>23.112384317829243</v>
      </c>
      <c r="AD2974" s="17">
        <v>1.0885742734887494</v>
      </c>
      <c r="AE2974" s="17">
        <v>0.86150625587748908</v>
      </c>
      <c r="AF2974" s="17">
        <v>61.704903862355181</v>
      </c>
      <c r="AG2974" s="17">
        <v>14.537721863741293</v>
      </c>
      <c r="AH2974" s="17">
        <v>0.31349945424806025</v>
      </c>
      <c r="AI2974" s="17">
        <v>0.41263996053904767</v>
      </c>
      <c r="AJ2974" s="17">
        <v>0.33333333333333298</v>
      </c>
      <c r="AK2974" s="17">
        <v>0.79806237780404232</v>
      </c>
      <c r="AL2974" s="17">
        <v>0.86276847464127582</v>
      </c>
      <c r="AM2974" s="17">
        <v>0.33333333333333298</v>
      </c>
      <c r="AN2974" s="17">
        <v>0.44259618843265058</v>
      </c>
      <c r="AO2974" s="17">
        <v>0.52258797357404974</v>
      </c>
      <c r="AP2974" s="17">
        <v>0.33333333333333298</v>
      </c>
      <c r="AQ2974" s="17">
        <v>8.6559783285983887</v>
      </c>
      <c r="AR2974" s="17">
        <v>2.2444243630026963</v>
      </c>
      <c r="AS2974" s="17">
        <v>6.3395961246250625</v>
      </c>
      <c r="AT2974" s="17">
        <v>7.9337410100565968</v>
      </c>
      <c r="AU2974" s="17">
        <v>-0.99999999999999967</v>
      </c>
      <c r="AV2974" s="17">
        <v>-0.99999999999999967</v>
      </c>
      <c r="AW2974" s="17">
        <v>-0.99999999999999967</v>
      </c>
      <c r="AX2974" s="17">
        <v>-0.99999999999999967</v>
      </c>
      <c r="AY2974" s="17">
        <v>3.4057572842590339E-2</v>
      </c>
      <c r="AZ2974" s="17">
        <v>0.14812013006973326</v>
      </c>
      <c r="BA2974" s="17">
        <v>0.42166004147579389</v>
      </c>
      <c r="BB2974" s="17">
        <v>7.9730229092731045E-2</v>
      </c>
      <c r="BC2974" s="17">
        <v>0.23204757919447744</v>
      </c>
      <c r="BD2974" s="17">
        <v>3.3025975770584668</v>
      </c>
      <c r="BE2974" s="17">
        <v>7.3806396892007626</v>
      </c>
      <c r="BF2974" s="17">
        <v>-0.99999999999999967</v>
      </c>
      <c r="BG2974" s="22">
        <v>0</v>
      </c>
    </row>
    <row r="2975" spans="1:100" x14ac:dyDescent="0.25">
      <c r="A2975">
        <v>6492</v>
      </c>
      <c r="B2975" t="s">
        <v>3170</v>
      </c>
      <c r="C2975" s="48">
        <v>2</v>
      </c>
      <c r="D2975" s="22">
        <v>1482.514111328125</v>
      </c>
      <c r="E2975" s="17">
        <v>26.15755680333384</v>
      </c>
      <c r="F2975" s="17">
        <v>-95.994726934826261</v>
      </c>
      <c r="G2975" s="17">
        <v>-0.21125535387358291</v>
      </c>
      <c r="H2975" s="17">
        <v>0.61019920967130226</v>
      </c>
      <c r="I2975" s="17">
        <v>13.612310616661276</v>
      </c>
      <c r="J2975" s="17">
        <v>1.7106782915945313</v>
      </c>
      <c r="K2975" s="17">
        <v>-1.0000000000000016</v>
      </c>
      <c r="L2975" s="17">
        <v>-1.0000000000000016</v>
      </c>
      <c r="M2975" s="17">
        <v>-1.0000000000000016</v>
      </c>
      <c r="N2975" s="17">
        <v>0.1051396382224499</v>
      </c>
      <c r="O2975" s="17">
        <v>-1.0000000000000016</v>
      </c>
      <c r="P2975" s="17">
        <v>-1.0000000000000016</v>
      </c>
      <c r="Q2975" s="17">
        <v>2.247374670034338</v>
      </c>
      <c r="R2975" s="17">
        <v>-1.0000000000000016</v>
      </c>
      <c r="S2975" s="17">
        <v>-1.125939955325298</v>
      </c>
      <c r="T2975" s="17">
        <v>-0.11001032475010833</v>
      </c>
      <c r="U2975" s="17">
        <v>-0.65549914101385109</v>
      </c>
      <c r="V2975" s="17">
        <v>-1.0266027989935052</v>
      </c>
      <c r="W2975" s="17">
        <v>-2.5393258954528832</v>
      </c>
      <c r="X2975" s="17">
        <v>-5.8978625169288312</v>
      </c>
      <c r="Y2975" s="17">
        <v>-0.12646293800759087</v>
      </c>
      <c r="Z2975" s="17">
        <v>12.111709036899693</v>
      </c>
      <c r="AA2975" s="17">
        <v>-1.0257905475900724</v>
      </c>
      <c r="AB2975" s="17">
        <v>-1.1916019567256955</v>
      </c>
      <c r="AC2975" s="17">
        <v>-8.4681604309788625</v>
      </c>
      <c r="AD2975" s="17">
        <v>-1.3218706511208973</v>
      </c>
      <c r="AE2975" s="17">
        <v>-1.1571144230134787</v>
      </c>
      <c r="AF2975" s="17">
        <v>10.558342959769135</v>
      </c>
      <c r="AG2975" s="17">
        <v>-72.848765423054573</v>
      </c>
      <c r="AH2975" s="17">
        <v>-0.29108326732473722</v>
      </c>
      <c r="AI2975" s="17">
        <v>-0.30265708300467714</v>
      </c>
      <c r="AJ2975" s="17">
        <v>0.33333333333333298</v>
      </c>
      <c r="AK2975" s="17">
        <v>-8.9648738695262686E-3</v>
      </c>
      <c r="AL2975" s="17">
        <v>0.15790381514732832</v>
      </c>
      <c r="AM2975" s="17">
        <v>0.33333333333333298</v>
      </c>
      <c r="AN2975" s="17">
        <v>-0.28493451016943888</v>
      </c>
      <c r="AO2975" s="17">
        <v>-0.27240759916437801</v>
      </c>
      <c r="AP2975" s="17">
        <v>0.33333333333333298</v>
      </c>
      <c r="AQ2975" s="17">
        <v>-0.41405990264136872</v>
      </c>
      <c r="AR2975" s="17">
        <v>2.2444243630026963</v>
      </c>
      <c r="AS2975" s="17">
        <v>-5.2060228514095162</v>
      </c>
      <c r="AT2975" s="17">
        <v>-0.14403360537659093</v>
      </c>
      <c r="AU2975" s="17">
        <v>-1.0000000000000016</v>
      </c>
      <c r="AV2975" s="17">
        <v>-1.0000000000000016</v>
      </c>
      <c r="AW2975" s="17">
        <v>-1.0000000000000016</v>
      </c>
      <c r="AX2975" s="17">
        <v>-1.0000000000000016</v>
      </c>
      <c r="AY2975" s="17">
        <v>-8.7529528502507822E-2</v>
      </c>
      <c r="AZ2975" s="17">
        <v>0.98665250514955893</v>
      </c>
      <c r="BA2975" s="17">
        <v>-0.3844522702052845</v>
      </c>
      <c r="BB2975" s="17">
        <v>0.54671311192601957</v>
      </c>
      <c r="BC2975" s="17">
        <v>-0.21493729388103813</v>
      </c>
      <c r="BD2975" s="17">
        <v>15.754445540011037</v>
      </c>
      <c r="BE2975" s="17">
        <v>-4.6487110458541911</v>
      </c>
      <c r="BF2975" s="17">
        <v>-1.0000000000000016</v>
      </c>
      <c r="BG2975" s="22">
        <v>0</v>
      </c>
    </row>
    <row r="2976" spans="1:100" x14ac:dyDescent="0.25">
      <c r="A2976">
        <v>6493</v>
      </c>
      <c r="B2976" t="s">
        <v>2601</v>
      </c>
      <c r="C2976" s="48">
        <v>2</v>
      </c>
      <c r="D2976" s="22">
        <v>1462.5575488281252</v>
      </c>
      <c r="E2976" s="17">
        <v>59.215087003238068</v>
      </c>
      <c r="F2976" s="17">
        <v>-42.664877217215924</v>
      </c>
      <c r="G2976" s="17">
        <v>0.1594181543586799</v>
      </c>
      <c r="H2976" s="17">
        <v>3.9913882775852128</v>
      </c>
      <c r="I2976" s="17">
        <v>39.571377698094942</v>
      </c>
      <c r="J2976" s="17">
        <v>8.1221335186452954</v>
      </c>
      <c r="K2976" s="17">
        <v>-1.0000000000000007</v>
      </c>
      <c r="L2976" s="17">
        <v>-1.0000000000000007</v>
      </c>
      <c r="M2976" s="17">
        <v>-1.0000000000000007</v>
      </c>
      <c r="N2976" s="17">
        <v>0.19751135428957761</v>
      </c>
      <c r="O2976" s="17">
        <v>-1.0000000000000007</v>
      </c>
      <c r="P2976" s="17">
        <v>-1.0000000000000007</v>
      </c>
      <c r="Q2976" s="17">
        <v>3.2396650322307012</v>
      </c>
      <c r="R2976" s="17">
        <v>-1.0000000000000007</v>
      </c>
      <c r="S2976" s="17">
        <v>0.16820887388944183</v>
      </c>
      <c r="T2976" s="17">
        <v>3.5249615187512295E-2</v>
      </c>
      <c r="U2976" s="17">
        <v>-0.22022150253098538</v>
      </c>
      <c r="V2976" s="17">
        <v>-0.45624835374326067</v>
      </c>
      <c r="W2976" s="17">
        <v>0.35082342264210409</v>
      </c>
      <c r="X2976" s="17">
        <v>-2.3369337141264741</v>
      </c>
      <c r="Y2976" s="17">
        <v>4.226129505829207E-3</v>
      </c>
      <c r="Z2976" s="17">
        <v>24.110957226567219</v>
      </c>
      <c r="AA2976" s="17">
        <v>-0.1420597610684754</v>
      </c>
      <c r="AB2976" s="17">
        <v>8.2217860103696916E-2</v>
      </c>
      <c r="AC2976" s="17">
        <v>6.1566099511252883</v>
      </c>
      <c r="AD2976" s="17">
        <v>-0.20560733706090473</v>
      </c>
      <c r="AE2976" s="17">
        <v>-0.22230268521209717</v>
      </c>
      <c r="AF2976" s="17">
        <v>34.244023969526175</v>
      </c>
      <c r="AG2976" s="17">
        <v>-32.380580936899158</v>
      </c>
      <c r="AH2976" s="17">
        <v>-1.1104452826185079E-2</v>
      </c>
      <c r="AI2976" s="17">
        <v>2.8592903340784626E-2</v>
      </c>
      <c r="AJ2976" s="17">
        <v>0.33333333333333298</v>
      </c>
      <c r="AK2976" s="17">
        <v>0.3647648493415328</v>
      </c>
      <c r="AL2976" s="17">
        <v>0.48432262386493496</v>
      </c>
      <c r="AM2976" s="17">
        <v>0.33333333333333298</v>
      </c>
      <c r="AN2976" s="17">
        <v>5.1980812147442546E-2</v>
      </c>
      <c r="AO2976" s="17">
        <v>9.5750322067417348E-2</v>
      </c>
      <c r="AP2976" s="17">
        <v>0.33333333333333298</v>
      </c>
      <c r="AQ2976" s="17">
        <v>3.7862231369282324</v>
      </c>
      <c r="AR2976" s="17">
        <v>2.2444243630026963</v>
      </c>
      <c r="AS2976" s="17">
        <v>0.14068752951710994</v>
      </c>
      <c r="AT2976" s="17">
        <v>3.5967378059068902</v>
      </c>
      <c r="AU2976" s="17">
        <v>-1.0000000000000007</v>
      </c>
      <c r="AV2976" s="17">
        <v>-1.0000000000000007</v>
      </c>
      <c r="AW2976" s="17">
        <v>-1.0000000000000007</v>
      </c>
      <c r="AX2976" s="17">
        <v>-1.0000000000000007</v>
      </c>
      <c r="AY2976" s="17">
        <v>-3.1223234461623735E-2</v>
      </c>
      <c r="AZ2976" s="17">
        <v>0.59833293875051141</v>
      </c>
      <c r="BA2976" s="17">
        <v>-1.114625049300938E-2</v>
      </c>
      <c r="BB2976" s="17">
        <v>0.33045599894294964</v>
      </c>
      <c r="BC2976" s="17">
        <v>-7.9411453028822854E-3</v>
      </c>
      <c r="BD2976" s="17">
        <v>9.9880656773607726</v>
      </c>
      <c r="BE2976" s="17">
        <v>0.92201275721175069</v>
      </c>
      <c r="BF2976" s="17">
        <v>-1.0000000000000007</v>
      </c>
      <c r="BG2976" s="22">
        <v>0</v>
      </c>
    </row>
    <row r="2977" spans="1:100" x14ac:dyDescent="0.25">
      <c r="A2977">
        <v>6494</v>
      </c>
      <c r="B2977" t="s">
        <v>2602</v>
      </c>
      <c r="C2977" s="48">
        <v>2</v>
      </c>
      <c r="D2977" s="22">
        <v>1449.8853613281251</v>
      </c>
      <c r="E2977" s="17">
        <v>60.937445206740939</v>
      </c>
      <c r="F2977" s="17">
        <v>-39.886293832515044</v>
      </c>
      <c r="G2977" s="17">
        <v>0.17873092678494168</v>
      </c>
      <c r="H2977" s="17">
        <v>4.167554454958398</v>
      </c>
      <c r="I2977" s="17">
        <v>40.923892900308026</v>
      </c>
      <c r="J2977" s="17">
        <v>8.4561821435705227</v>
      </c>
      <c r="K2977" s="17">
        <v>-1.0000000000000007</v>
      </c>
      <c r="L2977" s="17">
        <v>-1.0000000000000007</v>
      </c>
      <c r="M2977" s="17">
        <v>-1.0000000000000007</v>
      </c>
      <c r="N2977" s="17">
        <v>0.20232409081217229</v>
      </c>
      <c r="O2977" s="17">
        <v>-1.0000000000000007</v>
      </c>
      <c r="P2977" s="17">
        <v>-1.0000000000000007</v>
      </c>
      <c r="Q2977" s="17">
        <v>3.2913651875432928</v>
      </c>
      <c r="R2977" s="17">
        <v>-1.0000000000000007</v>
      </c>
      <c r="S2977" s="17">
        <v>0.235636411248482</v>
      </c>
      <c r="T2977" s="17">
        <v>4.281792557485696E-2</v>
      </c>
      <c r="U2977" s="17">
        <v>-0.19754273594108163</v>
      </c>
      <c r="V2977" s="17">
        <v>-0.42653183675785278</v>
      </c>
      <c r="W2977" s="17">
        <v>0.50140552473101208</v>
      </c>
      <c r="X2977" s="17">
        <v>-2.1514027655496184</v>
      </c>
      <c r="Y2977" s="17">
        <v>1.1035270605563641E-2</v>
      </c>
      <c r="Z2977" s="17">
        <v>24.736140155550849</v>
      </c>
      <c r="AA2977" s="17">
        <v>-9.6015759576254744E-2</v>
      </c>
      <c r="AB2977" s="17">
        <v>0.14858621847872711</v>
      </c>
      <c r="AC2977" s="17">
        <v>6.9185874216029788</v>
      </c>
      <c r="AD2977" s="17">
        <v>-0.14744796264260362</v>
      </c>
      <c r="AE2977" s="17">
        <v>-0.17359727208544906</v>
      </c>
      <c r="AF2977" s="17">
        <v>35.478091570644949</v>
      </c>
      <c r="AG2977" s="17">
        <v>-30.272113997321213</v>
      </c>
      <c r="AH2977" s="17">
        <v>3.4829590295253898E-3</v>
      </c>
      <c r="AI2977" s="17">
        <v>4.5851637672787826E-2</v>
      </c>
      <c r="AJ2977" s="17">
        <v>0.33333333333333298</v>
      </c>
      <c r="AK2977" s="17">
        <v>0.38423685619663933</v>
      </c>
      <c r="AL2977" s="17">
        <v>0.50132964494523446</v>
      </c>
      <c r="AM2977" s="17">
        <v>0.33333333333333298</v>
      </c>
      <c r="AN2977" s="17">
        <v>6.9534720917069137E-2</v>
      </c>
      <c r="AO2977" s="17">
        <v>0.11493202777814776</v>
      </c>
      <c r="AP2977" s="17">
        <v>0.33333333333333298</v>
      </c>
      <c r="AQ2977" s="17">
        <v>4.0050656187013463</v>
      </c>
      <c r="AR2977" s="17">
        <v>2.2444243630026963</v>
      </c>
      <c r="AS2977" s="17">
        <v>0.41926098708199611</v>
      </c>
      <c r="AT2977" s="17">
        <v>3.7916388855910519</v>
      </c>
      <c r="AU2977" s="17">
        <v>-1.0000000000000007</v>
      </c>
      <c r="AV2977" s="17">
        <v>-1.0000000000000007</v>
      </c>
      <c r="AW2977" s="17">
        <v>-1.0000000000000007</v>
      </c>
      <c r="AX2977" s="17">
        <v>-1.0000000000000007</v>
      </c>
      <c r="AY2977" s="17">
        <v>-2.8289572846139747E-2</v>
      </c>
      <c r="AZ2977" s="17">
        <v>0.57810077419606398</v>
      </c>
      <c r="BA2977" s="17">
        <v>8.3036806295008758E-3</v>
      </c>
      <c r="BB2977" s="17">
        <v>0.31918860508866476</v>
      </c>
      <c r="BC2977" s="17">
        <v>2.8437352505390756E-3</v>
      </c>
      <c r="BD2977" s="17">
        <v>9.6876266669177511</v>
      </c>
      <c r="BE2977" s="17">
        <v>1.2122577266222949</v>
      </c>
      <c r="BF2977" s="17">
        <v>-1.0000000000000007</v>
      </c>
      <c r="BG2977" s="22">
        <v>0</v>
      </c>
    </row>
    <row r="2978" spans="1:100" x14ac:dyDescent="0.25">
      <c r="A2978">
        <v>6498</v>
      </c>
      <c r="B2978" t="s">
        <v>2603</v>
      </c>
      <c r="C2978" s="48">
        <v>2</v>
      </c>
      <c r="D2978" s="22">
        <v>1509.933876953125</v>
      </c>
      <c r="E2978" s="17">
        <v>134.78603042041135</v>
      </c>
      <c r="F2978" s="17">
        <v>79.249465175718299</v>
      </c>
      <c r="G2978" s="17">
        <v>1.0067938217927404</v>
      </c>
      <c r="H2978" s="17">
        <v>11.720932686647792</v>
      </c>
      <c r="I2978" s="17">
        <v>98.914927494785843</v>
      </c>
      <c r="J2978" s="17">
        <v>22.778997393690531</v>
      </c>
      <c r="K2978" s="17">
        <v>-0.99999999999999878</v>
      </c>
      <c r="L2978" s="17">
        <v>-0.99999999999999878</v>
      </c>
      <c r="M2978" s="17">
        <v>-0.99999999999999878</v>
      </c>
      <c r="N2978" s="17">
        <v>0.40867709129543317</v>
      </c>
      <c r="O2978" s="17">
        <v>-0.99999999999999878</v>
      </c>
      <c r="P2978" s="17">
        <v>-0.99999999999999878</v>
      </c>
      <c r="Q2978" s="17">
        <v>5.5080837060239727</v>
      </c>
      <c r="R2978" s="17">
        <v>-0.99999999999999878</v>
      </c>
      <c r="S2978" s="17">
        <v>3.126689055396513</v>
      </c>
      <c r="T2978" s="17">
        <v>0.36732011880425619</v>
      </c>
      <c r="U2978" s="17">
        <v>0.77484200008497117</v>
      </c>
      <c r="V2978" s="17">
        <v>0.84760656975203275</v>
      </c>
      <c r="W2978" s="17">
        <v>6.9578297314670454</v>
      </c>
      <c r="X2978" s="17">
        <v>5.8035035006881763</v>
      </c>
      <c r="Y2978" s="17">
        <v>0.30298698872841034</v>
      </c>
      <c r="Z2978" s="17">
        <v>51.541757425688289</v>
      </c>
      <c r="AA2978" s="17">
        <v>1.8781870287062532</v>
      </c>
      <c r="AB2978" s="17">
        <v>2.9942250402882271</v>
      </c>
      <c r="AC2978" s="17">
        <v>39.589467407558821</v>
      </c>
      <c r="AD2978" s="17">
        <v>2.3462188651802549</v>
      </c>
      <c r="AE2978" s="17">
        <v>1.9147173678861924</v>
      </c>
      <c r="AF2978" s="17">
        <v>88.390514907035822</v>
      </c>
      <c r="AG2978" s="17">
        <v>60.131438609190269</v>
      </c>
      <c r="AH2978" s="17">
        <v>0.62893922316926587</v>
      </c>
      <c r="AI2978" s="17">
        <v>0.78584469510122412</v>
      </c>
      <c r="AJ2978" s="17">
        <v>0.33333333333333298</v>
      </c>
      <c r="AK2978" s="17">
        <v>1.2191271563653228</v>
      </c>
      <c r="AL2978" s="17">
        <v>1.2305301346719835</v>
      </c>
      <c r="AM2978" s="17">
        <v>0.33333333333333298</v>
      </c>
      <c r="AN2978" s="17">
        <v>0.82218380690297677</v>
      </c>
      <c r="AO2978" s="17">
        <v>0.93737524884651346</v>
      </c>
      <c r="AP2978" s="17">
        <v>0.33333333333333298</v>
      </c>
      <c r="AQ2978" s="17">
        <v>13.388251782139804</v>
      </c>
      <c r="AR2978" s="17">
        <v>2.2444243630026963</v>
      </c>
      <c r="AS2978" s="17">
        <v>12.363498647638385</v>
      </c>
      <c r="AT2978" s="17">
        <v>12.148302999954643</v>
      </c>
      <c r="AU2978" s="17">
        <v>-0.99999999999999878</v>
      </c>
      <c r="AV2978" s="17">
        <v>-0.99999999999999878</v>
      </c>
      <c r="AW2978" s="17">
        <v>-0.99999999999999878</v>
      </c>
      <c r="AX2978" s="17">
        <v>-0.99999999999999878</v>
      </c>
      <c r="AY2978" s="17">
        <v>9.7495388353298532E-2</v>
      </c>
      <c r="AZ2978" s="17">
        <v>-0.28938238065374094</v>
      </c>
      <c r="BA2978" s="17">
        <v>0.84224745201197249</v>
      </c>
      <c r="BB2978" s="17">
        <v>-0.16391711211457816</v>
      </c>
      <c r="BC2978" s="17">
        <v>0.46526100068859089</v>
      </c>
      <c r="BD2978" s="17">
        <v>-3.1941280221411112</v>
      </c>
      <c r="BE2978" s="17">
        <v>13.656928244498108</v>
      </c>
      <c r="BF2978" s="17">
        <v>-0.99999999999999878</v>
      </c>
      <c r="BG2978" s="22">
        <v>0</v>
      </c>
    </row>
    <row r="2979" spans="1:100" x14ac:dyDescent="0.25">
      <c r="A2979">
        <v>6499</v>
      </c>
      <c r="B2979" t="s">
        <v>2604</v>
      </c>
      <c r="C2979" s="48">
        <v>2</v>
      </c>
      <c r="D2979" s="22">
        <v>1465.052734375</v>
      </c>
      <c r="E2979" s="17">
        <v>50.908211945053559</v>
      </c>
      <c r="F2979" s="17">
        <v>-56.065890414421716</v>
      </c>
      <c r="G2979" s="17">
        <v>6.6273309548910808E-2</v>
      </c>
      <c r="H2979" s="17">
        <v>3.1417447934709166</v>
      </c>
      <c r="I2979" s="17">
        <v>33.048242861085114</v>
      </c>
      <c r="J2979" s="17">
        <v>6.5110283577277075</v>
      </c>
      <c r="K2979" s="17">
        <v>-1.0000000000000009</v>
      </c>
      <c r="L2979" s="17">
        <v>-1.0000000000000009</v>
      </c>
      <c r="M2979" s="17">
        <v>-1.0000000000000009</v>
      </c>
      <c r="N2979" s="17">
        <v>0.1742996896661283</v>
      </c>
      <c r="O2979" s="17">
        <v>-1.0000000000000009</v>
      </c>
      <c r="P2979" s="17">
        <v>-1.0000000000000009</v>
      </c>
      <c r="Q2979" s="17">
        <v>2.9903169408772303</v>
      </c>
      <c r="R2979" s="17">
        <v>-1.0000000000000009</v>
      </c>
      <c r="S2979" s="17">
        <v>-0.15699184636925878</v>
      </c>
      <c r="T2979" s="17">
        <v>-1.2520885007050453E-3</v>
      </c>
      <c r="U2979" s="17">
        <v>-0.32960042275380486</v>
      </c>
      <c r="V2979" s="17">
        <v>-0.59957010485180673</v>
      </c>
      <c r="W2979" s="17">
        <v>-0.37542893619206463</v>
      </c>
      <c r="X2979" s="17">
        <v>-3.231743171369454</v>
      </c>
      <c r="Y2979" s="17">
        <v>-2.8614126518735072E-2</v>
      </c>
      <c r="Z2979" s="17">
        <v>21.095721215257349</v>
      </c>
      <c r="AA2979" s="17">
        <v>-0.36412841484610403</v>
      </c>
      <c r="AB2979" s="17">
        <v>-0.23787447592544475</v>
      </c>
      <c r="AC2979" s="17">
        <v>2.4816185169760878</v>
      </c>
      <c r="AD2979" s="17">
        <v>-0.48610802255852237</v>
      </c>
      <c r="AE2979" s="17">
        <v>-0.45720723681900788</v>
      </c>
      <c r="AF2979" s="17">
        <v>28.292157885573079</v>
      </c>
      <c r="AG2979" s="17">
        <v>-42.54964530211987</v>
      </c>
      <c r="AH2979" s="17">
        <v>-8.1459044258573088E-2</v>
      </c>
      <c r="AI2979" s="17">
        <v>-5.4645385574248972E-2</v>
      </c>
      <c r="AJ2979" s="17">
        <v>0.33333333333333298</v>
      </c>
      <c r="AK2979" s="17">
        <v>0.2708520222951511</v>
      </c>
      <c r="AL2979" s="17">
        <v>0.40229833940503784</v>
      </c>
      <c r="AM2979" s="17">
        <v>0.33333333333333298</v>
      </c>
      <c r="AN2979" s="17">
        <v>-3.2681093044809373E-2</v>
      </c>
      <c r="AO2979" s="17">
        <v>3.2376075706060381E-3</v>
      </c>
      <c r="AP2979" s="17">
        <v>0.33333333333333298</v>
      </c>
      <c r="AQ2979" s="17">
        <v>2.7307532876163441</v>
      </c>
      <c r="AR2979" s="17">
        <v>2.2444243630026963</v>
      </c>
      <c r="AS2979" s="17">
        <v>-1.2028627852848182</v>
      </c>
      <c r="AT2979" s="17">
        <v>2.6567365249022239</v>
      </c>
      <c r="AU2979" s="17">
        <v>-1.0000000000000009</v>
      </c>
      <c r="AV2979" s="17">
        <v>-1.0000000000000009</v>
      </c>
      <c r="AW2979" s="17">
        <v>-1.0000000000000009</v>
      </c>
      <c r="AX2979" s="17">
        <v>-1.0000000000000009</v>
      </c>
      <c r="AY2979" s="17">
        <v>-4.5372184693494903E-2</v>
      </c>
      <c r="AZ2979" s="17">
        <v>0.69591198053671888</v>
      </c>
      <c r="BA2979" s="17">
        <v>-0.10495260703161785</v>
      </c>
      <c r="BB2979" s="17">
        <v>0.38479825642954357</v>
      </c>
      <c r="BC2979" s="17">
        <v>-5.9956257544059921E-2</v>
      </c>
      <c r="BD2979" s="17">
        <v>11.437072810301565</v>
      </c>
      <c r="BE2979" s="17">
        <v>-0.47782886240982858</v>
      </c>
      <c r="BF2979" s="17">
        <v>-1.0000000000000009</v>
      </c>
      <c r="BG2979" s="22">
        <v>0</v>
      </c>
    </row>
    <row r="2980" spans="1:100" x14ac:dyDescent="0.25">
      <c r="A2980">
        <v>6500</v>
      </c>
      <c r="B2980" t="s">
        <v>2605</v>
      </c>
      <c r="C2980" s="48">
        <v>2</v>
      </c>
      <c r="D2980" s="22">
        <v>1512.3152441406251</v>
      </c>
      <c r="E2980" s="17">
        <v>104.41899218819488</v>
      </c>
      <c r="F2980" s="17">
        <v>30.260034462055206</v>
      </c>
      <c r="G2980" s="17">
        <v>0.66628875295999523</v>
      </c>
      <c r="H2980" s="17">
        <v>8.614932417577732</v>
      </c>
      <c r="I2980" s="17">
        <v>75.06862144083712</v>
      </c>
      <c r="J2980" s="17">
        <v>16.889358790121811</v>
      </c>
      <c r="K2980" s="17">
        <v>-0.99999999999999956</v>
      </c>
      <c r="L2980" s="17">
        <v>-0.99999999999999956</v>
      </c>
      <c r="M2980" s="17">
        <v>-0.99999999999999956</v>
      </c>
      <c r="N2980" s="17">
        <v>0.3238233403823042</v>
      </c>
      <c r="O2980" s="17">
        <v>-0.99999999999999956</v>
      </c>
      <c r="P2980" s="17">
        <v>-0.99999999999999956</v>
      </c>
      <c r="Q2980" s="17">
        <v>4.5965540429167087</v>
      </c>
      <c r="R2980" s="17">
        <v>-0.99999999999999956</v>
      </c>
      <c r="S2980" s="17">
        <v>1.9378686342309883</v>
      </c>
      <c r="T2980" s="17">
        <v>0.23388261990399128</v>
      </c>
      <c r="U2980" s="17">
        <v>0.37499081309350057</v>
      </c>
      <c r="V2980" s="17">
        <v>0.32367223043230425</v>
      </c>
      <c r="W2980" s="17">
        <v>4.3029043843925949</v>
      </c>
      <c r="X2980" s="17">
        <v>2.5323921852634892</v>
      </c>
      <c r="Y2980" s="17">
        <v>0.1829344655751759</v>
      </c>
      <c r="Z2980" s="17">
        <v>40.519106116591281</v>
      </c>
      <c r="AA2980" s="17">
        <v>1.0663814758109003</v>
      </c>
      <c r="AB2980" s="17">
        <v>1.8240790903429036</v>
      </c>
      <c r="AC2980" s="17">
        <v>26.154980358915644</v>
      </c>
      <c r="AD2980" s="17">
        <v>1.3208061821910495</v>
      </c>
      <c r="AE2980" s="17">
        <v>1.0559882489811894</v>
      </c>
      <c r="AF2980" s="17">
        <v>66.632568187184987</v>
      </c>
      <c r="AG2980" s="17">
        <v>22.956885699516697</v>
      </c>
      <c r="AH2980" s="17">
        <v>0.37174737269905717</v>
      </c>
      <c r="AI2980" s="17">
        <v>0.48155453975855528</v>
      </c>
      <c r="AJ2980" s="17">
        <v>0.33333333333333298</v>
      </c>
      <c r="AK2980" s="17">
        <v>0.87581461230542812</v>
      </c>
      <c r="AL2980" s="17">
        <v>0.9306779562394023</v>
      </c>
      <c r="AM2980" s="17">
        <v>0.33333333333333298</v>
      </c>
      <c r="AN2980" s="17">
        <v>0.51268940692974707</v>
      </c>
      <c r="AO2980" s="17">
        <v>0.59918102798570438</v>
      </c>
      <c r="AP2980" s="17">
        <v>0.33333333333333298</v>
      </c>
      <c r="AQ2980" s="17">
        <v>9.529822102807314</v>
      </c>
      <c r="AR2980" s="17">
        <v>2.2444243630026963</v>
      </c>
      <c r="AS2980" s="17">
        <v>7.4519472530741879</v>
      </c>
      <c r="AT2980" s="17">
        <v>8.7119861372763481</v>
      </c>
      <c r="AU2980" s="17">
        <v>-0.99999999999999956</v>
      </c>
      <c r="AV2980" s="17">
        <v>-0.99999999999999956</v>
      </c>
      <c r="AW2980" s="17">
        <v>-0.99999999999999956</v>
      </c>
      <c r="AX2980" s="17">
        <v>-0.99999999999999956</v>
      </c>
      <c r="AY2980" s="17">
        <v>4.5771760680142701E-2</v>
      </c>
      <c r="AZ2980" s="17">
        <v>6.7332565921178061E-2</v>
      </c>
      <c r="BA2980" s="17">
        <v>0.49932412699744788</v>
      </c>
      <c r="BB2980" s="17">
        <v>3.4739229669983551E-2</v>
      </c>
      <c r="BC2980" s="17">
        <v>0.27511189034118105</v>
      </c>
      <c r="BD2980" s="17">
        <v>2.1029367220088062</v>
      </c>
      <c r="BE2980" s="17">
        <v>8.5395954708200552</v>
      </c>
      <c r="BF2980" s="17">
        <v>-0.99999999999999956</v>
      </c>
      <c r="BG2980" s="22">
        <v>0</v>
      </c>
    </row>
    <row r="2981" spans="1:100" x14ac:dyDescent="0.25">
      <c r="A2981">
        <v>6502</v>
      </c>
      <c r="B2981" t="s">
        <v>2606</v>
      </c>
      <c r="C2981" s="48">
        <v>2</v>
      </c>
      <c r="D2981" s="22">
        <v>1518.91240234375</v>
      </c>
      <c r="E2981" s="17">
        <v>173.97886694310526</v>
      </c>
      <c r="F2981" s="17">
        <v>142.477058680819</v>
      </c>
      <c r="G2981" s="17">
        <v>1.4462624125673347</v>
      </c>
      <c r="H2981" s="17">
        <v>15.729652926475438</v>
      </c>
      <c r="I2981" s="17">
        <v>129.69186292377387</v>
      </c>
      <c r="J2981" s="17">
        <v>30.380385490950744</v>
      </c>
      <c r="K2981" s="17">
        <v>-0.99999999999999778</v>
      </c>
      <c r="L2981" s="17">
        <v>-0.99999999999999778</v>
      </c>
      <c r="M2981" s="17">
        <v>-0.99999999999999778</v>
      </c>
      <c r="N2981" s="17">
        <v>0.51819251925532717</v>
      </c>
      <c r="O2981" s="17">
        <v>-0.99999999999999778</v>
      </c>
      <c r="P2981" s="17">
        <v>-0.99999999999999778</v>
      </c>
      <c r="Q2981" s="17">
        <v>6.6845380180499649</v>
      </c>
      <c r="R2981" s="17">
        <v>-0.99999999999999778</v>
      </c>
      <c r="S2981" s="17">
        <v>4.6610252018880605</v>
      </c>
      <c r="T2981" s="17">
        <v>0.53953955095312223</v>
      </c>
      <c r="U2981" s="17">
        <v>1.2909049129486987</v>
      </c>
      <c r="V2981" s="17">
        <v>1.5238158448402652</v>
      </c>
      <c r="W2981" s="17">
        <v>10.384375788153406</v>
      </c>
      <c r="X2981" s="17">
        <v>10.025322238906835</v>
      </c>
      <c r="Y2981" s="17">
        <v>0.45793127002779244</v>
      </c>
      <c r="Z2981" s="17">
        <v>65.768003907170211</v>
      </c>
      <c r="AA2981" s="17">
        <v>2.9259336702963439</v>
      </c>
      <c r="AB2981" s="17">
        <v>4.5044592150272376</v>
      </c>
      <c r="AC2981" s="17">
        <v>56.928519396669728</v>
      </c>
      <c r="AD2981" s="17">
        <v>3.6696548665897177</v>
      </c>
      <c r="AE2981" s="17">
        <v>3.0230253206458055</v>
      </c>
      <c r="AF2981" s="17">
        <v>116.47213558863085</v>
      </c>
      <c r="AG2981" s="17">
        <v>108.11030845654207</v>
      </c>
      <c r="AH2981" s="17">
        <v>0.96088065497324204</v>
      </c>
      <c r="AI2981" s="17">
        <v>1.1785729625935091</v>
      </c>
      <c r="AJ2981" s="17">
        <v>0.33333333333333298</v>
      </c>
      <c r="AK2981" s="17">
        <v>1.662219179783488</v>
      </c>
      <c r="AL2981" s="17">
        <v>1.6175305830006583</v>
      </c>
      <c r="AM2981" s="17">
        <v>0.33333333333333298</v>
      </c>
      <c r="AN2981" s="17">
        <v>1.2216288673689433</v>
      </c>
      <c r="AO2981" s="17">
        <v>1.373861372707466</v>
      </c>
      <c r="AP2981" s="17">
        <v>0.33333333333333298</v>
      </c>
      <c r="AQ2981" s="17">
        <v>18.36808559075785</v>
      </c>
      <c r="AR2981" s="17">
        <v>2.2444243630026963</v>
      </c>
      <c r="AS2981" s="17">
        <v>18.702530772139166</v>
      </c>
      <c r="AT2981" s="17">
        <v>16.583342202962772</v>
      </c>
      <c r="AU2981" s="17">
        <v>-0.99999999999999778</v>
      </c>
      <c r="AV2981" s="17">
        <v>-0.99999999999999778</v>
      </c>
      <c r="AW2981" s="17">
        <v>-0.99999999999999778</v>
      </c>
      <c r="AX2981" s="17">
        <v>-0.99999999999999778</v>
      </c>
      <c r="AY2981" s="17">
        <v>0.16425183882610175</v>
      </c>
      <c r="AZ2981" s="17">
        <v>-0.74977204656064367</v>
      </c>
      <c r="BA2981" s="17">
        <v>1.2848371347573315</v>
      </c>
      <c r="BB2981" s="17">
        <v>-0.42031042476561709</v>
      </c>
      <c r="BC2981" s="17">
        <v>0.71067456192537148</v>
      </c>
      <c r="BD2981" s="17">
        <v>-10.030718109723054</v>
      </c>
      <c r="BE2981" s="17">
        <v>20.261549521597498</v>
      </c>
      <c r="BF2981" s="17">
        <v>-0.99999999999999778</v>
      </c>
      <c r="BG2981" s="22">
        <v>0</v>
      </c>
    </row>
    <row r="2982" spans="1:100" x14ac:dyDescent="0.25">
      <c r="A2982">
        <v>6503</v>
      </c>
      <c r="B2982" t="s">
        <v>2607</v>
      </c>
      <c r="C2982" s="48">
        <v>2</v>
      </c>
      <c r="D2982" s="22">
        <v>1436.424033203125</v>
      </c>
      <c r="E2982" s="17">
        <v>39.438061215009995</v>
      </c>
      <c r="F2982" s="17">
        <v>-74.570037910393253</v>
      </c>
      <c r="G2982" s="17">
        <v>-6.2341290070222766E-2</v>
      </c>
      <c r="H2982" s="17">
        <v>1.9685552653596963</v>
      </c>
      <c r="I2982" s="17">
        <v>24.04108441837063</v>
      </c>
      <c r="J2982" s="17">
        <v>4.2864109284010912</v>
      </c>
      <c r="K2982" s="17">
        <v>-1.0000000000000011</v>
      </c>
      <c r="L2982" s="17">
        <v>-1.0000000000000011</v>
      </c>
      <c r="M2982" s="17">
        <v>-1.0000000000000011</v>
      </c>
      <c r="N2982" s="17">
        <v>0.14224897383600826</v>
      </c>
      <c r="O2982" s="17">
        <v>-1.0000000000000011</v>
      </c>
      <c r="P2982" s="17">
        <v>-1.0000000000000011</v>
      </c>
      <c r="Q2982" s="17">
        <v>2.6460165665439179</v>
      </c>
      <c r="R2982" s="17">
        <v>-1.0000000000000011</v>
      </c>
      <c r="S2982" s="17">
        <v>-0.60602969185976896</v>
      </c>
      <c r="T2982" s="17">
        <v>-5.1653718508938684E-2</v>
      </c>
      <c r="U2982" s="17">
        <v>-0.48063106819598439</v>
      </c>
      <c r="V2982" s="17">
        <v>-0.79746908329967736</v>
      </c>
      <c r="W2982" s="17">
        <v>-1.3782397363460994</v>
      </c>
      <c r="X2982" s="17">
        <v>-4.4672979711413667</v>
      </c>
      <c r="Y2982" s="17">
        <v>-7.3960021813481269E-2</v>
      </c>
      <c r="Z2982" s="17">
        <v>16.932276924337895</v>
      </c>
      <c r="AA2982" s="17">
        <v>-0.6707612838137933</v>
      </c>
      <c r="AB2982" s="17">
        <v>-0.67985865361794318</v>
      </c>
      <c r="AC2982" s="17">
        <v>-2.5928174635890109</v>
      </c>
      <c r="AD2982" s="17">
        <v>-0.87342396507630804</v>
      </c>
      <c r="AE2982" s="17">
        <v>-0.78156394078193325</v>
      </c>
      <c r="AF2982" s="17">
        <v>20.073808550859908</v>
      </c>
      <c r="AG2982" s="17">
        <v>-56.591110983931685</v>
      </c>
      <c r="AH2982" s="17">
        <v>-0.17860481359153435</v>
      </c>
      <c r="AI2982" s="17">
        <v>-0.16958099176537106</v>
      </c>
      <c r="AJ2982" s="17">
        <v>0.33333333333333298</v>
      </c>
      <c r="AK2982" s="17">
        <v>0.14117699117196314</v>
      </c>
      <c r="AL2982" s="17">
        <v>0.2890390331449757</v>
      </c>
      <c r="AM2982" s="17">
        <v>0.33333333333333298</v>
      </c>
      <c r="AN2982" s="17">
        <v>-0.14958243161628665</v>
      </c>
      <c r="AO2982" s="17">
        <v>-0.12450414516930169</v>
      </c>
      <c r="AP2982" s="17">
        <v>0.33333333333333298</v>
      </c>
      <c r="AQ2982" s="17">
        <v>1.2733582771189047</v>
      </c>
      <c r="AR2982" s="17">
        <v>2.2444243630026963</v>
      </c>
      <c r="AS2982" s="17">
        <v>-3.0580399146184156</v>
      </c>
      <c r="AT2982" s="17">
        <v>1.3587807588606458</v>
      </c>
      <c r="AU2982" s="17">
        <v>-1.0000000000000011</v>
      </c>
      <c r="AV2982" s="17">
        <v>-1.0000000000000011</v>
      </c>
      <c r="AW2982" s="17">
        <v>-1.0000000000000011</v>
      </c>
      <c r="AX2982" s="17">
        <v>-1.0000000000000011</v>
      </c>
      <c r="AY2982" s="17">
        <v>-6.4909085236081854E-2</v>
      </c>
      <c r="AZ2982" s="17">
        <v>0.83064932876230224</v>
      </c>
      <c r="BA2982" s="17">
        <v>-0.23448062345145348</v>
      </c>
      <c r="BB2982" s="17">
        <v>0.45983416102858282</v>
      </c>
      <c r="BC2982" s="17">
        <v>-0.13177883504371893</v>
      </c>
      <c r="BD2982" s="17">
        <v>13.437864938186484</v>
      </c>
      <c r="BE2982" s="17">
        <v>-2.410733145041112</v>
      </c>
      <c r="BF2982" s="17">
        <v>-1.0000000000000011</v>
      </c>
      <c r="BG2982" s="22">
        <v>0</v>
      </c>
    </row>
    <row r="2983" spans="1:100" x14ac:dyDescent="0.25">
      <c r="A2983">
        <v>6504</v>
      </c>
      <c r="B2983" t="s">
        <v>3171</v>
      </c>
      <c r="C2983" s="48">
        <v>3</v>
      </c>
      <c r="D2983" s="22">
        <v>1438.4557485267824</v>
      </c>
      <c r="E2983" s="17">
        <v>99.482125743480054</v>
      </c>
      <c r="F2983" s="17">
        <v>-30.735276594809974</v>
      </c>
      <c r="G2983" s="17">
        <v>0.38715834192517828</v>
      </c>
      <c r="H2983" s="17">
        <v>4.7577614907865096</v>
      </c>
      <c r="I2983" s="17">
        <v>60.902669843494955</v>
      </c>
      <c r="J2983" s="17">
        <v>21.249009813584209</v>
      </c>
      <c r="K2983" s="17">
        <v>-1.0000000000000009</v>
      </c>
      <c r="L2983" s="17">
        <v>-1.0000000000000009</v>
      </c>
      <c r="M2983" s="17">
        <v>-1.0000000000000009</v>
      </c>
      <c r="N2983" s="17">
        <v>0.2670471585770392</v>
      </c>
      <c r="O2983" s="17">
        <v>-1.0000000000000009</v>
      </c>
      <c r="P2983" s="17">
        <v>-1.0000000000000009</v>
      </c>
      <c r="Q2983" s="17">
        <v>5.4998947042766968</v>
      </c>
      <c r="R2983" s="17">
        <v>-1.0000000000000009</v>
      </c>
      <c r="S2983" s="17">
        <v>-0.69742183389347034</v>
      </c>
      <c r="T2983" s="17">
        <v>-5.4990748968147221E-2</v>
      </c>
      <c r="U2983" s="17">
        <v>0.32635522714837739</v>
      </c>
      <c r="V2983" s="17">
        <v>0.46767752181794059</v>
      </c>
      <c r="W2983" s="17">
        <v>-0.74213321349018591</v>
      </c>
      <c r="X2983" s="17">
        <v>-6.8683894082370927</v>
      </c>
      <c r="Y2983" s="17">
        <v>6.8562803293165967E-3</v>
      </c>
      <c r="Z2983" s="17">
        <v>40.641903193029172</v>
      </c>
      <c r="AA2983" s="17">
        <v>0.86012846875197491</v>
      </c>
      <c r="AB2983" s="17">
        <v>-0.72699365940439054</v>
      </c>
      <c r="AC2983" s="17">
        <v>10.401349086515362</v>
      </c>
      <c r="AD2983" s="17">
        <v>0.48403305179238915</v>
      </c>
      <c r="AE2983" s="17">
        <v>0.80297271296532213</v>
      </c>
      <c r="AF2983" s="17">
        <v>51.119231333105454</v>
      </c>
      <c r="AG2983" s="17">
        <v>-16.597401480959455</v>
      </c>
      <c r="AH2983" s="17">
        <v>0.13462072577191608</v>
      </c>
      <c r="AI2983" s="17">
        <v>0.40745237607778528</v>
      </c>
      <c r="AJ2983" s="17">
        <v>0.33333333333333298</v>
      </c>
      <c r="AK2983" s="17">
        <v>1.1670609882300638</v>
      </c>
      <c r="AL2983" s="17">
        <v>1.0322681044516377</v>
      </c>
      <c r="AM2983" s="17">
        <v>0.33333333333333298</v>
      </c>
      <c r="AN2983" s="17">
        <v>0.19083380186378629</v>
      </c>
      <c r="AO2983" s="17">
        <v>0.51696722154848407</v>
      </c>
      <c r="AP2983" s="17">
        <v>0.33333333333333298</v>
      </c>
      <c r="AQ2983" s="17">
        <v>9.7834385103895407</v>
      </c>
      <c r="AR2983" s="17">
        <v>1.2969026844566689</v>
      </c>
      <c r="AS2983" s="17">
        <v>8.281497246826893</v>
      </c>
      <c r="AT2983" s="17">
        <v>11.670609882300647</v>
      </c>
      <c r="AU2983" s="17">
        <v>-1.0000000000000009</v>
      </c>
      <c r="AV2983" s="17">
        <v>-1.0000000000000009</v>
      </c>
      <c r="AW2983" s="17">
        <v>-1.0000000000000009</v>
      </c>
      <c r="AX2983" s="17">
        <v>-1.0000000000000009</v>
      </c>
      <c r="AY2983" s="17">
        <v>8.0731413957246478E-2</v>
      </c>
      <c r="AZ2983" s="17">
        <v>0.67300844751189426</v>
      </c>
      <c r="BA2983" s="17">
        <v>3.59864991330456E-2</v>
      </c>
      <c r="BB2983" s="17">
        <v>0.62905510404282017</v>
      </c>
      <c r="BC2983" s="17">
        <v>0.49576848300313209</v>
      </c>
      <c r="BD2983" s="17">
        <v>19.091419838629978</v>
      </c>
      <c r="BE2983" s="17">
        <v>12.574144570743529</v>
      </c>
      <c r="BF2983" s="17">
        <v>-1.0000000000000009</v>
      </c>
      <c r="CU2983" t="e">
        <v>#N/A</v>
      </c>
      <c r="CV2983" t="e">
        <v>#N/A</v>
      </c>
    </row>
    <row r="2984" spans="1:100" x14ac:dyDescent="0.25">
      <c r="A2984">
        <v>6505</v>
      </c>
      <c r="B2984" t="s">
        <v>2608</v>
      </c>
      <c r="C2984" s="48">
        <v>2</v>
      </c>
      <c r="D2984" s="22">
        <v>1366.40017578125</v>
      </c>
      <c r="E2984" s="17">
        <v>4.7117989473611885</v>
      </c>
      <c r="F2984" s="17">
        <v>-130.59195899127909</v>
      </c>
      <c r="G2984" s="17">
        <v>-0.45172626180596159</v>
      </c>
      <c r="H2984" s="17">
        <v>-1.5833149935148061</v>
      </c>
      <c r="I2984" s="17">
        <v>-3.2283869015396007</v>
      </c>
      <c r="J2984" s="17">
        <v>-2.4486922201244372</v>
      </c>
      <c r="K2984" s="17">
        <v>-1.000000000000002</v>
      </c>
      <c r="L2984" s="17">
        <v>-1.000000000000002</v>
      </c>
      <c r="M2984" s="17">
        <v>-1.000000000000002</v>
      </c>
      <c r="N2984" s="17">
        <v>4.5214367231635855E-2</v>
      </c>
      <c r="O2984" s="17">
        <v>-1.000000000000002</v>
      </c>
      <c r="P2984" s="17">
        <v>-1.000000000000002</v>
      </c>
      <c r="Q2984" s="17">
        <v>1.603635748772148</v>
      </c>
      <c r="R2984" s="17">
        <v>-1.000000000000002</v>
      </c>
      <c r="S2984" s="17">
        <v>-1.9655066819711446</v>
      </c>
      <c r="T2984" s="17">
        <v>-0.2042463272353868</v>
      </c>
      <c r="U2984" s="17">
        <v>-0.93788136311495007</v>
      </c>
      <c r="V2984" s="17">
        <v>-1.3966148129264091</v>
      </c>
      <c r="W2984" s="17">
        <v>-4.4142827379228979</v>
      </c>
      <c r="X2984" s="17">
        <v>-8.2079811611667868</v>
      </c>
      <c r="Y2984" s="17">
        <v>-0.21124622579004568</v>
      </c>
      <c r="Z2984" s="17">
        <v>4.3273110624232594</v>
      </c>
      <c r="AA2984" s="17">
        <v>-1.5991024781245966</v>
      </c>
      <c r="AB2984" s="17">
        <v>-2.0179804302131594</v>
      </c>
      <c r="AC2984" s="17">
        <v>-17.955840920633687</v>
      </c>
      <c r="AD2984" s="17">
        <v>-2.0460358441063531</v>
      </c>
      <c r="AE2984" s="17">
        <v>-1.7635646341628743</v>
      </c>
      <c r="AF2984" s="17">
        <v>-4.8075169976251146</v>
      </c>
      <c r="AG2984" s="17">
        <v>-99.102114663386885</v>
      </c>
      <c r="AH2984" s="17">
        <v>-0.47271685653206486</v>
      </c>
      <c r="AI2984" s="17">
        <v>-0.51755235660801513</v>
      </c>
      <c r="AJ2984" s="17">
        <v>0.33333333333333298</v>
      </c>
      <c r="AK2984" s="17">
        <v>-0.25141847216003843</v>
      </c>
      <c r="AL2984" s="17">
        <v>-5.3857277985186691E-2</v>
      </c>
      <c r="AM2984" s="17">
        <v>0.33333333333333298</v>
      </c>
      <c r="AN2984" s="17">
        <v>-0.50350511652392549</v>
      </c>
      <c r="AO2984" s="17">
        <v>-0.51124654399027492</v>
      </c>
      <c r="AP2984" s="17">
        <v>0.33333333333333298</v>
      </c>
      <c r="AQ2984" s="17">
        <v>-3.1389535183604105</v>
      </c>
      <c r="AR2984" s="17">
        <v>2.2444243630026963</v>
      </c>
      <c r="AS2984" s="17">
        <v>-8.6746502855213361</v>
      </c>
      <c r="AT2984" s="17">
        <v>-2.5708234289298044</v>
      </c>
      <c r="AU2984" s="17">
        <v>-1.000000000000002</v>
      </c>
      <c r="AV2984" s="17">
        <v>-1.000000000000002</v>
      </c>
      <c r="AW2984" s="17">
        <v>-1.000000000000002</v>
      </c>
      <c r="AX2984" s="17">
        <v>-1.000000000000002</v>
      </c>
      <c r="AY2984" s="17">
        <v>-0.12405770046411116</v>
      </c>
      <c r="AZ2984" s="17">
        <v>1.2385711252452127</v>
      </c>
      <c r="BA2984" s="17">
        <v>-0.6266309948865858</v>
      </c>
      <c r="BB2984" s="17">
        <v>0.68700785420171673</v>
      </c>
      <c r="BC2984" s="17">
        <v>-0.34922407370643882</v>
      </c>
      <c r="BD2984" s="17">
        <v>19.495329553188547</v>
      </c>
      <c r="BE2984" s="17">
        <v>-8.2626650539307356</v>
      </c>
      <c r="BF2984" s="17">
        <v>-1.000000000000002</v>
      </c>
      <c r="BG2984" s="22">
        <v>0</v>
      </c>
    </row>
    <row r="2985" spans="1:100" x14ac:dyDescent="0.25">
      <c r="A2985">
        <v>6506</v>
      </c>
      <c r="B2985" t="s">
        <v>2609</v>
      </c>
      <c r="C2985" s="48">
        <v>2</v>
      </c>
      <c r="D2985" s="22">
        <v>1422.2948339843749</v>
      </c>
      <c r="E2985" s="17">
        <v>34.435854337332295</v>
      </c>
      <c r="F2985" s="17">
        <v>-82.63981624621465</v>
      </c>
      <c r="G2985" s="17">
        <v>-0.11843094834293061</v>
      </c>
      <c r="H2985" s="17">
        <v>1.4569197285252882</v>
      </c>
      <c r="I2985" s="17">
        <v>20.113004398247995</v>
      </c>
      <c r="J2985" s="17">
        <v>3.3162408873019853</v>
      </c>
      <c r="K2985" s="17">
        <v>-1.0000000000000013</v>
      </c>
      <c r="L2985" s="17">
        <v>-1.0000000000000013</v>
      </c>
      <c r="M2985" s="17">
        <v>-1.0000000000000013</v>
      </c>
      <c r="N2985" s="17">
        <v>0.12827144948316907</v>
      </c>
      <c r="O2985" s="17">
        <v>-1.0000000000000013</v>
      </c>
      <c r="P2985" s="17">
        <v>-1.0000000000000013</v>
      </c>
      <c r="Q2985" s="17">
        <v>2.4958649477019774</v>
      </c>
      <c r="R2985" s="17">
        <v>-1.0000000000000013</v>
      </c>
      <c r="S2985" s="17">
        <v>-0.8018579989078034</v>
      </c>
      <c r="T2985" s="17">
        <v>-7.3634195157164517E-2</v>
      </c>
      <c r="U2985" s="17">
        <v>-0.5464965089518885</v>
      </c>
      <c r="V2985" s="17">
        <v>-0.88377410704138126</v>
      </c>
      <c r="W2985" s="17">
        <v>-1.8155720085716922</v>
      </c>
      <c r="X2985" s="17">
        <v>-5.0061314060829218</v>
      </c>
      <c r="Y2985" s="17">
        <v>-9.3735659872334537E-2</v>
      </c>
      <c r="Z2985" s="17">
        <v>15.116571956109787</v>
      </c>
      <c r="AA2985" s="17">
        <v>-0.80448586007892131</v>
      </c>
      <c r="AB2985" s="17">
        <v>-0.8726108105435868</v>
      </c>
      <c r="AC2985" s="17">
        <v>-4.8058117964212492</v>
      </c>
      <c r="AD2985" s="17">
        <v>-1.0423349512608229</v>
      </c>
      <c r="AE2985" s="17">
        <v>-0.92301799605728707</v>
      </c>
      <c r="AF2985" s="17">
        <v>16.489733281684764</v>
      </c>
      <c r="AG2985" s="17">
        <v>-62.714684933335917</v>
      </c>
      <c r="AH2985" s="17">
        <v>-0.22097071155849035</v>
      </c>
      <c r="AI2985" s="17">
        <v>-0.21970515258161732</v>
      </c>
      <c r="AJ2985" s="17">
        <v>0.33333333333333298</v>
      </c>
      <c r="AK2985" s="17">
        <v>8.4624871865592199E-2</v>
      </c>
      <c r="AL2985" s="17">
        <v>0.23964591756445042</v>
      </c>
      <c r="AM2985" s="17">
        <v>0.33333333333333298</v>
      </c>
      <c r="AN2985" s="17">
        <v>-0.20056386103031437</v>
      </c>
      <c r="AO2985" s="17">
        <v>-0.18021314927580184</v>
      </c>
      <c r="AP2985" s="17">
        <v>0.33333333333333298</v>
      </c>
      <c r="AQ2985" s="17">
        <v>0.6377788922806209</v>
      </c>
      <c r="AR2985" s="17">
        <v>2.2444243630026963</v>
      </c>
      <c r="AS2985" s="17">
        <v>-3.8670946527881611</v>
      </c>
      <c r="AT2985" s="17">
        <v>0.79273385916223482</v>
      </c>
      <c r="AU2985" s="17">
        <v>-1.0000000000000013</v>
      </c>
      <c r="AV2985" s="17">
        <v>-1.0000000000000013</v>
      </c>
      <c r="AW2985" s="17">
        <v>-1.0000000000000013</v>
      </c>
      <c r="AX2985" s="17">
        <v>-1.0000000000000013</v>
      </c>
      <c r="AY2985" s="17">
        <v>-7.3429253851360621E-2</v>
      </c>
      <c r="AZ2985" s="17">
        <v>0.88940915728039793</v>
      </c>
      <c r="BA2985" s="17">
        <v>-0.29096862869537354</v>
      </c>
      <c r="BB2985" s="17">
        <v>0.49255780406449762</v>
      </c>
      <c r="BC2985" s="17">
        <v>-0.163101125360297</v>
      </c>
      <c r="BD2985" s="17">
        <v>14.310423318495699</v>
      </c>
      <c r="BE2985" s="17">
        <v>-3.2536851972007783</v>
      </c>
      <c r="BF2985" s="17">
        <v>-1.0000000000000013</v>
      </c>
      <c r="BG2985" s="22">
        <v>0</v>
      </c>
    </row>
    <row r="2986" spans="1:100" x14ac:dyDescent="0.25">
      <c r="A2986">
        <v>6507</v>
      </c>
      <c r="B2986" t="s">
        <v>3172</v>
      </c>
      <c r="C2986" s="48">
        <v>3</v>
      </c>
      <c r="D2986" s="22">
        <v>1449.3849958126418</v>
      </c>
      <c r="E2986" s="17">
        <v>34.755731727089504</v>
      </c>
      <c r="F2986" s="17">
        <v>-29.765896517967164</v>
      </c>
      <c r="G2986" s="17">
        <v>0.11210913267204733</v>
      </c>
      <c r="H2986" s="17">
        <v>4.3618982405561466</v>
      </c>
      <c r="I2986" s="17">
        <v>25.273852865707838</v>
      </c>
      <c r="J2986" s="17">
        <v>6.6640775187131318</v>
      </c>
      <c r="K2986" s="17">
        <v>-1.0000000000000007</v>
      </c>
      <c r="L2986" s="17">
        <v>-1.0000000000000007</v>
      </c>
      <c r="M2986" s="17">
        <v>-1.0000000000000007</v>
      </c>
      <c r="N2986" s="17">
        <v>0.60165463459561674</v>
      </c>
      <c r="O2986" s="17">
        <v>-1.0000000000000007</v>
      </c>
      <c r="P2986" s="17">
        <v>-1.0000000000000007</v>
      </c>
      <c r="Q2986" s="17">
        <v>6.1556916788261464</v>
      </c>
      <c r="R2986" s="17">
        <v>-1.0000000000000007</v>
      </c>
      <c r="S2986" s="17">
        <v>-0.88097819005222056</v>
      </c>
      <c r="T2986" s="17">
        <v>-0.12471619681349137</v>
      </c>
      <c r="U2986" s="17">
        <v>-1.5918529082779867E-2</v>
      </c>
      <c r="V2986" s="17">
        <v>6.9703505692887751E-3</v>
      </c>
      <c r="W2986" s="17">
        <v>-1.79379343827</v>
      </c>
      <c r="X2986" s="17">
        <v>-6.1116412617947562</v>
      </c>
      <c r="Y2986" s="17">
        <v>1.2757915705256029E-2</v>
      </c>
      <c r="Z2986" s="17">
        <v>25.496211457462685</v>
      </c>
      <c r="AA2986" s="17">
        <v>0.41999092225581613</v>
      </c>
      <c r="AB2986" s="17">
        <v>1.5589521821354846</v>
      </c>
      <c r="AC2986" s="17">
        <v>-3.6252332959569173</v>
      </c>
      <c r="AD2986" s="17">
        <v>3.5458149010818074</v>
      </c>
      <c r="AE2986" s="17">
        <v>-0.17669973579300047</v>
      </c>
      <c r="AF2986" s="17">
        <v>23.253230607848238</v>
      </c>
      <c r="AG2986" s="17">
        <v>-6.6091020109114442</v>
      </c>
      <c r="AH2986" s="17">
        <v>0.66236317905768416</v>
      </c>
      <c r="AI2986" s="17">
        <v>0.6800840713297962</v>
      </c>
      <c r="AJ2986" s="17">
        <v>0.33333333333333298</v>
      </c>
      <c r="AK2986" s="17">
        <v>-0.16223986165066939</v>
      </c>
      <c r="AL2986" s="17">
        <v>-6.8435495185591569E-2</v>
      </c>
      <c r="AM2986" s="17">
        <v>0.33333333333333298</v>
      </c>
      <c r="AN2986" s="17">
        <v>-0.20348940731441439</v>
      </c>
      <c r="AO2986" s="17">
        <v>-0.20752412457228536</v>
      </c>
      <c r="AP2986" s="17">
        <v>0.33333333333333298</v>
      </c>
      <c r="AQ2986" s="17">
        <v>2.0206222578595998</v>
      </c>
      <c r="AR2986" s="17">
        <v>3.4560087004958806</v>
      </c>
      <c r="AS2986" s="17">
        <v>4.8304674347239498</v>
      </c>
      <c r="AT2986" s="17">
        <v>-1.6223986165066933</v>
      </c>
      <c r="AU2986" s="17">
        <v>-1.0000000000000007</v>
      </c>
      <c r="AV2986" s="17">
        <v>-1.0000000000000007</v>
      </c>
      <c r="AW2986" s="17">
        <v>-1.0000000000000007</v>
      </c>
      <c r="AX2986" s="17">
        <v>-1.0000000000000007</v>
      </c>
      <c r="AY2986" s="17">
        <v>-8.1675433689395553E-3</v>
      </c>
      <c r="AZ2986" s="17">
        <v>0.43903277473442714</v>
      </c>
      <c r="BA2986" s="17">
        <v>0.29257098293345463</v>
      </c>
      <c r="BB2986" s="17">
        <v>-7.1741646850204691E-2</v>
      </c>
      <c r="BC2986" s="17">
        <v>-0.12161243951191829</v>
      </c>
      <c r="BD2986" s="17">
        <v>0.40162270241701903</v>
      </c>
      <c r="BE2986" s="17">
        <v>-1.577456073130683</v>
      </c>
      <c r="BF2986" s="17">
        <v>-1.0000000000000007</v>
      </c>
      <c r="CU2986" t="e">
        <v>#N/A</v>
      </c>
      <c r="CV2986" t="e">
        <v>#N/A</v>
      </c>
    </row>
    <row r="2987" spans="1:100" x14ac:dyDescent="0.25">
      <c r="A2987">
        <v>6508</v>
      </c>
      <c r="B2987" t="s">
        <v>3173</v>
      </c>
      <c r="C2987" s="48">
        <v>2</v>
      </c>
      <c r="D2987" s="22">
        <v>1504.9102148437501</v>
      </c>
      <c r="E2987" s="17">
        <v>123.07602026277868</v>
      </c>
      <c r="F2987" s="17">
        <v>60.35836598827656</v>
      </c>
      <c r="G2987" s="17">
        <v>0.87548968260518201</v>
      </c>
      <c r="H2987" s="17">
        <v>10.52320986553204</v>
      </c>
      <c r="I2987" s="17">
        <v>89.719414782008016</v>
      </c>
      <c r="J2987" s="17">
        <v>20.507859611165294</v>
      </c>
      <c r="K2987" s="17">
        <v>-0.99999999999999911</v>
      </c>
      <c r="L2987" s="17">
        <v>-0.99999999999999911</v>
      </c>
      <c r="M2987" s="17">
        <v>-0.99999999999999911</v>
      </c>
      <c r="N2987" s="17">
        <v>0.37595614309140912</v>
      </c>
      <c r="O2987" s="17">
        <v>-0.99999999999999911</v>
      </c>
      <c r="P2987" s="17">
        <v>-0.99999999999999911</v>
      </c>
      <c r="Q2987" s="17">
        <v>5.1565834532714518</v>
      </c>
      <c r="R2987" s="17">
        <v>-0.99999999999999911</v>
      </c>
      <c r="S2987" s="17">
        <v>2.6682611013433415</v>
      </c>
      <c r="T2987" s="17">
        <v>0.31586450908748498</v>
      </c>
      <c r="U2987" s="17">
        <v>0.62065305925358727</v>
      </c>
      <c r="V2987" s="17">
        <v>0.64556920316889155</v>
      </c>
      <c r="W2987" s="17">
        <v>5.9340485334371493</v>
      </c>
      <c r="X2987" s="17">
        <v>4.5421112490812137</v>
      </c>
      <c r="Y2987" s="17">
        <v>0.25669283732571047</v>
      </c>
      <c r="Z2987" s="17">
        <v>47.291248771978601</v>
      </c>
      <c r="AA2987" s="17">
        <v>1.5651419698587961</v>
      </c>
      <c r="AB2987" s="17">
        <v>2.542998257650086</v>
      </c>
      <c r="AC2987" s="17">
        <v>34.408916752628727</v>
      </c>
      <c r="AD2987" s="17">
        <v>1.9508035190491306</v>
      </c>
      <c r="AE2987" s="17">
        <v>1.5835778399501295</v>
      </c>
      <c r="AF2987" s="17">
        <v>80.000306578178083</v>
      </c>
      <c r="AG2987" s="17">
        <v>45.796343139922392</v>
      </c>
      <c r="AH2987" s="17">
        <v>0.52976197847270057</v>
      </c>
      <c r="AI2987" s="17">
        <v>0.66850559924728525</v>
      </c>
      <c r="AJ2987" s="17">
        <v>0.33333333333333298</v>
      </c>
      <c r="AK2987" s="17">
        <v>1.0867404103335991</v>
      </c>
      <c r="AL2987" s="17">
        <v>1.1149023928954183</v>
      </c>
      <c r="AM2987" s="17">
        <v>0.33333333333333298</v>
      </c>
      <c r="AN2987" s="17">
        <v>0.70283787202112047</v>
      </c>
      <c r="AO2987" s="17">
        <v>0.80696220917999462</v>
      </c>
      <c r="AP2987" s="17">
        <v>0.33333333333333298</v>
      </c>
      <c r="AQ2987" s="17">
        <v>11.900380281732469</v>
      </c>
      <c r="AR2987" s="17">
        <v>2.2444243630026963</v>
      </c>
      <c r="AS2987" s="17">
        <v>10.469526760084841</v>
      </c>
      <c r="AT2987" s="17">
        <v>10.823204876815414</v>
      </c>
      <c r="AU2987" s="17">
        <v>-0.99999999999999911</v>
      </c>
      <c r="AV2987" s="17">
        <v>-0.99999999999999911</v>
      </c>
      <c r="AW2987" s="17">
        <v>-0.99999999999999911</v>
      </c>
      <c r="AX2987" s="17">
        <v>-0.99999999999999911</v>
      </c>
      <c r="AY2987" s="17">
        <v>7.7549939580500771E-2</v>
      </c>
      <c r="AZ2987" s="17">
        <v>-0.15182745627062605</v>
      </c>
      <c r="BA2987" s="17">
        <v>0.71001079499913766</v>
      </c>
      <c r="BB2987" s="17">
        <v>-8.7312085230282915E-2</v>
      </c>
      <c r="BC2987" s="17">
        <v>0.39193649677728332</v>
      </c>
      <c r="BD2987" s="17">
        <v>-1.1514960905941276</v>
      </c>
      <c r="BE2987" s="17">
        <v>11.683603802992877</v>
      </c>
      <c r="BF2987" s="17">
        <v>-0.99999999999999911</v>
      </c>
      <c r="BG2987" s="22">
        <v>0</v>
      </c>
    </row>
    <row r="2988" spans="1:100" x14ac:dyDescent="0.25">
      <c r="A2988">
        <v>6509</v>
      </c>
      <c r="B2988" t="s">
        <v>2610</v>
      </c>
      <c r="C2988" s="48">
        <v>2</v>
      </c>
      <c r="D2988" s="22">
        <v>1472.5572949218749</v>
      </c>
      <c r="E2988" s="17">
        <v>57.638847422907446</v>
      </c>
      <c r="F2988" s="17">
        <v>-45.207735665189894</v>
      </c>
      <c r="G2988" s="17">
        <v>0.14174380749965793</v>
      </c>
      <c r="H2988" s="17">
        <v>3.8301673997640822</v>
      </c>
      <c r="I2988" s="17">
        <v>38.333604980206538</v>
      </c>
      <c r="J2988" s="17">
        <v>7.8164243674993221</v>
      </c>
      <c r="K2988" s="17">
        <v>-1.0000000000000007</v>
      </c>
      <c r="L2988" s="17">
        <v>-1.0000000000000007</v>
      </c>
      <c r="M2988" s="17">
        <v>-1.0000000000000007</v>
      </c>
      <c r="N2988" s="17">
        <v>0.1931069128782682</v>
      </c>
      <c r="O2988" s="17">
        <v>-1.0000000000000007</v>
      </c>
      <c r="P2988" s="17">
        <v>-1.0000000000000007</v>
      </c>
      <c r="Q2988" s="17">
        <v>3.1923509305837774</v>
      </c>
      <c r="R2988" s="17">
        <v>-1.0000000000000007</v>
      </c>
      <c r="S2988" s="17">
        <v>0.10650164424732167</v>
      </c>
      <c r="T2988" s="17">
        <v>2.8323372803960301E-2</v>
      </c>
      <c r="U2988" s="17">
        <v>-0.24097628481691441</v>
      </c>
      <c r="V2988" s="17">
        <v>-0.48344382920632339</v>
      </c>
      <c r="W2988" s="17">
        <v>0.213016159948896</v>
      </c>
      <c r="X2988" s="17">
        <v>-2.5067248899274017</v>
      </c>
      <c r="Y2988" s="17">
        <v>-2.0053487590458302E-3</v>
      </c>
      <c r="Z2988" s="17">
        <v>23.538812549805513</v>
      </c>
      <c r="AA2988" s="17">
        <v>-0.18419755647087022</v>
      </c>
      <c r="AB2988" s="17">
        <v>2.1479952542114766E-2</v>
      </c>
      <c r="AC2988" s="17">
        <v>5.4592758856303902</v>
      </c>
      <c r="AD2988" s="17">
        <v>-0.25883268109152124</v>
      </c>
      <c r="AE2988" s="17">
        <v>-0.26687610773851622</v>
      </c>
      <c r="AF2988" s="17">
        <v>33.114650187852291</v>
      </c>
      <c r="AG2988" s="17">
        <v>-34.310173188512216</v>
      </c>
      <c r="AH2988" s="17">
        <v>-2.4454321567073084E-2</v>
      </c>
      <c r="AI2988" s="17">
        <v>1.2798337433885476E-2</v>
      </c>
      <c r="AJ2988" s="17">
        <v>0.33333333333333298</v>
      </c>
      <c r="AK2988" s="17">
        <v>0.34694477692508274</v>
      </c>
      <c r="AL2988" s="17">
        <v>0.46875841677040281</v>
      </c>
      <c r="AM2988" s="17">
        <v>0.33333333333333298</v>
      </c>
      <c r="AN2988" s="17">
        <v>3.5916113331641242E-2</v>
      </c>
      <c r="AO2988" s="17">
        <v>7.8195922699146325E-2</v>
      </c>
      <c r="AP2988" s="17">
        <v>0.33333333333333298</v>
      </c>
      <c r="AQ2988" s="17">
        <v>3.5859464575899742</v>
      </c>
      <c r="AR2988" s="17">
        <v>2.2444243630026963</v>
      </c>
      <c r="AS2988" s="17">
        <v>-0.11425276626474457</v>
      </c>
      <c r="AT2988" s="17">
        <v>3.4183714269373158</v>
      </c>
      <c r="AU2988" s="17">
        <v>-1.0000000000000007</v>
      </c>
      <c r="AV2988" s="17">
        <v>-1.0000000000000007</v>
      </c>
      <c r="AW2988" s="17">
        <v>-1.0000000000000007</v>
      </c>
      <c r="AX2988" s="17">
        <v>-1.0000000000000007</v>
      </c>
      <c r="AY2988" s="17">
        <v>-3.3908014865733686E-2</v>
      </c>
      <c r="AZ2988" s="17">
        <v>0.61684867984410274</v>
      </c>
      <c r="BA2988" s="17">
        <v>-2.8946120001950348E-2</v>
      </c>
      <c r="BB2988" s="17">
        <v>0.34076750796829519</v>
      </c>
      <c r="BC2988" s="17">
        <v>-1.7811075705784329E-2</v>
      </c>
      <c r="BD2988" s="17">
        <v>10.26301653181865</v>
      </c>
      <c r="BE2988" s="17">
        <v>0.65639111831787211</v>
      </c>
      <c r="BF2988" s="17">
        <v>-1.0000000000000007</v>
      </c>
      <c r="BG2988" s="22">
        <v>0</v>
      </c>
    </row>
    <row r="2989" spans="1:100" x14ac:dyDescent="0.25">
      <c r="A2989">
        <v>6510</v>
      </c>
      <c r="B2989" t="s">
        <v>3174</v>
      </c>
      <c r="C2989" s="48">
        <v>2</v>
      </c>
      <c r="D2989" s="22">
        <v>1471.1128613281251</v>
      </c>
      <c r="E2989" s="17">
        <v>94.181204200502492</v>
      </c>
      <c r="F2989" s="17">
        <v>13.743988298812999</v>
      </c>
      <c r="G2989" s="17">
        <v>0.5514926152271451</v>
      </c>
      <c r="H2989" s="17">
        <v>7.5677913694026886</v>
      </c>
      <c r="I2989" s="17">
        <v>67.029199755947531</v>
      </c>
      <c r="J2989" s="17">
        <v>14.90375614799466</v>
      </c>
      <c r="K2989" s="17">
        <v>-0.99999999999999978</v>
      </c>
      <c r="L2989" s="17">
        <v>-0.99999999999999978</v>
      </c>
      <c r="M2989" s="17">
        <v>-0.99999999999999978</v>
      </c>
      <c r="N2989" s="17">
        <v>0.29521618069929462</v>
      </c>
      <c r="O2989" s="17">
        <v>-0.99999999999999978</v>
      </c>
      <c r="P2989" s="17">
        <v>-0.99999999999999978</v>
      </c>
      <c r="Q2989" s="17">
        <v>4.2892455934056715</v>
      </c>
      <c r="R2989" s="17">
        <v>-0.99999999999999978</v>
      </c>
      <c r="S2989" s="17">
        <v>1.5370757964750927</v>
      </c>
      <c r="T2989" s="17">
        <v>0.18889618385770129</v>
      </c>
      <c r="U2989" s="17">
        <v>0.24018702855112409</v>
      </c>
      <c r="V2989" s="17">
        <v>0.14703568641345238</v>
      </c>
      <c r="W2989" s="17">
        <v>3.4078364288465406</v>
      </c>
      <c r="X2989" s="17">
        <v>1.429586443216146</v>
      </c>
      <c r="Y2989" s="17">
        <v>0.14246057180813673</v>
      </c>
      <c r="Z2989" s="17">
        <v>36.802985818594131</v>
      </c>
      <c r="AA2989" s="17">
        <v>0.79269350287724882</v>
      </c>
      <c r="AB2989" s="17">
        <v>1.4295820683222367</v>
      </c>
      <c r="AC2989" s="17">
        <v>21.625746092615277</v>
      </c>
      <c r="AD2989" s="17">
        <v>0.97510379369808831</v>
      </c>
      <c r="AE2989" s="17">
        <v>0.76648070494680287</v>
      </c>
      <c r="AF2989" s="17">
        <v>59.297205289363077</v>
      </c>
      <c r="AG2989" s="17">
        <v>10.424047023707761</v>
      </c>
      <c r="AH2989" s="17">
        <v>0.28503902738262643</v>
      </c>
      <c r="AI2989" s="17">
        <v>0.37896771277470931</v>
      </c>
      <c r="AJ2989" s="17">
        <v>0.33333333333333298</v>
      </c>
      <c r="AK2989" s="17">
        <v>0.76007197673052762</v>
      </c>
      <c r="AL2989" s="17">
        <v>0.8295873260974187</v>
      </c>
      <c r="AM2989" s="17">
        <v>0.33333333333333298</v>
      </c>
      <c r="AN2989" s="17">
        <v>0.4083480475230703</v>
      </c>
      <c r="AO2989" s="17">
        <v>0.4851639577215866</v>
      </c>
      <c r="AP2989" s="17">
        <v>0.33333333333333298</v>
      </c>
      <c r="AQ2989" s="17">
        <v>8.2290108508058459</v>
      </c>
      <c r="AR2989" s="17">
        <v>2.2444243630026963</v>
      </c>
      <c r="AS2989" s="17">
        <v>5.7960919311397197</v>
      </c>
      <c r="AT2989" s="17">
        <v>7.5534838418068553</v>
      </c>
      <c r="AU2989" s="17">
        <v>-0.99999999999999978</v>
      </c>
      <c r="AV2989" s="17">
        <v>-0.99999999999999978</v>
      </c>
      <c r="AW2989" s="17">
        <v>-0.99999999999999978</v>
      </c>
      <c r="AX2989" s="17">
        <v>-0.99999999999999978</v>
      </c>
      <c r="AY2989" s="17">
        <v>2.8333921335299304E-2</v>
      </c>
      <c r="AZ2989" s="17">
        <v>0.18759361894677906</v>
      </c>
      <c r="BA2989" s="17">
        <v>0.38371271074123098</v>
      </c>
      <c r="BB2989" s="17">
        <v>0.10171321290958819</v>
      </c>
      <c r="BC2989" s="17">
        <v>0.21100599160655104</v>
      </c>
      <c r="BD2989" s="17">
        <v>3.88876204329924</v>
      </c>
      <c r="BE2989" s="17">
        <v>6.8143640669946768</v>
      </c>
      <c r="BF2989" s="17">
        <v>-0.99999999999999978</v>
      </c>
      <c r="BG2989" s="22">
        <v>0</v>
      </c>
    </row>
    <row r="2990" spans="1:100" x14ac:dyDescent="0.25">
      <c r="A2990">
        <v>6512</v>
      </c>
      <c r="B2990" t="s">
        <v>124</v>
      </c>
      <c r="C2990" s="48">
        <v>2</v>
      </c>
      <c r="D2990" s="22">
        <v>1429.4317578124999</v>
      </c>
      <c r="E2990" s="17">
        <v>22.943531316612045</v>
      </c>
      <c r="F2990" s="17">
        <v>-101.17973304868106</v>
      </c>
      <c r="G2990" s="17">
        <v>-0.24729416546981425</v>
      </c>
      <c r="H2990" s="17">
        <v>0.28146237500807736</v>
      </c>
      <c r="I2990" s="17">
        <v>11.088434734019245</v>
      </c>
      <c r="J2990" s="17">
        <v>1.0873231775825172</v>
      </c>
      <c r="K2990" s="17">
        <v>-1.0000000000000016</v>
      </c>
      <c r="L2990" s="17">
        <v>-1.0000000000000016</v>
      </c>
      <c r="M2990" s="17">
        <v>-1.0000000000000016</v>
      </c>
      <c r="N2990" s="17">
        <v>9.6158778252069005E-2</v>
      </c>
      <c r="O2990" s="17">
        <v>-1.0000000000000016</v>
      </c>
      <c r="P2990" s="17">
        <v>-1.0000000000000016</v>
      </c>
      <c r="Q2990" s="17">
        <v>2.1508990260572585</v>
      </c>
      <c r="R2990" s="17">
        <v>-1.0000000000000016</v>
      </c>
      <c r="S2990" s="17">
        <v>-1.2517638537095579</v>
      </c>
      <c r="T2990" s="17">
        <v>-0.12413325366633274</v>
      </c>
      <c r="U2990" s="17">
        <v>-0.69781910307466055</v>
      </c>
      <c r="V2990" s="17">
        <v>-1.082055632656943</v>
      </c>
      <c r="W2990" s="17">
        <v>-2.8203212847822359</v>
      </c>
      <c r="X2990" s="17">
        <v>-6.2440745859914406</v>
      </c>
      <c r="Y2990" s="17">
        <v>-0.13916921071713698</v>
      </c>
      <c r="Z2990" s="17">
        <v>10.945079549763854</v>
      </c>
      <c r="AA2990" s="17">
        <v>-1.1117114634632537</v>
      </c>
      <c r="AB2990" s="17">
        <v>-1.3154493625065675</v>
      </c>
      <c r="AC2990" s="17">
        <v>-9.8900568782117269</v>
      </c>
      <c r="AD2990" s="17">
        <v>-1.4303995920183561</v>
      </c>
      <c r="AE2990" s="17">
        <v>-1.2480016953659983</v>
      </c>
      <c r="AF2990" s="17">
        <v>8.2554975271136044</v>
      </c>
      <c r="AG2990" s="17">
        <v>-76.783293367318237</v>
      </c>
      <c r="AH2990" s="17">
        <v>-0.31830426780780141</v>
      </c>
      <c r="AI2990" s="17">
        <v>-0.33486293420264862</v>
      </c>
      <c r="AJ2990" s="17">
        <v>0.33333333333333298</v>
      </c>
      <c r="AK2990" s="17">
        <v>-4.5300826624681267E-2</v>
      </c>
      <c r="AL2990" s="17">
        <v>0.12616767623375658</v>
      </c>
      <c r="AM2990" s="17">
        <v>0.33333333333333298</v>
      </c>
      <c r="AN2990" s="17">
        <v>-0.31769117487625015</v>
      </c>
      <c r="AO2990" s="17">
        <v>-0.30820183227320647</v>
      </c>
      <c r="AP2990" s="17">
        <v>0.33333333333333298</v>
      </c>
      <c r="AQ2990" s="17">
        <v>-0.82243332494444044</v>
      </c>
      <c r="AR2990" s="17">
        <v>2.2444243630026963</v>
      </c>
      <c r="AS2990" s="17">
        <v>-5.7258579186544356</v>
      </c>
      <c r="AT2990" s="17">
        <v>-0.50773091074576904</v>
      </c>
      <c r="AU2990" s="17">
        <v>-1.0000000000000016</v>
      </c>
      <c r="AV2990" s="17">
        <v>-1.0000000000000016</v>
      </c>
      <c r="AW2990" s="17">
        <v>-1.0000000000000016</v>
      </c>
      <c r="AX2990" s="17">
        <v>-1.0000000000000016</v>
      </c>
      <c r="AY2990" s="17">
        <v>-9.3003920056138709E-2</v>
      </c>
      <c r="AZ2990" s="17">
        <v>1.0244069585479836</v>
      </c>
      <c r="BA2990" s="17">
        <v>-0.42074702829660127</v>
      </c>
      <c r="BB2990" s="17">
        <v>0.56773875626815129</v>
      </c>
      <c r="BC2990" s="17">
        <v>-0.23506253896620713</v>
      </c>
      <c r="BD2990" s="17">
        <v>16.31508306291742</v>
      </c>
      <c r="BE2990" s="17">
        <v>-5.190325866267897</v>
      </c>
      <c r="BF2990" s="17">
        <v>-1.0000000000000016</v>
      </c>
      <c r="BG2990" s="22">
        <v>0</v>
      </c>
    </row>
    <row r="2991" spans="1:100" x14ac:dyDescent="0.25">
      <c r="A2991">
        <v>6513</v>
      </c>
      <c r="B2991" t="s">
        <v>3175</v>
      </c>
      <c r="C2991" s="48">
        <v>3</v>
      </c>
      <c r="D2991" s="22">
        <v>1430.521625245527</v>
      </c>
      <c r="E2991" s="17">
        <v>74.361683954763194</v>
      </c>
      <c r="F2991" s="17">
        <v>-69.245489154468274</v>
      </c>
      <c r="G2991" s="17">
        <v>-0.37505608897615067</v>
      </c>
      <c r="H2991" s="17">
        <v>2.8517789724262554</v>
      </c>
      <c r="I2991" s="17">
        <v>55.18888412719987</v>
      </c>
      <c r="J2991" s="17">
        <v>13.187324480675269</v>
      </c>
      <c r="K2991" s="17">
        <v>-1.000000000000002</v>
      </c>
      <c r="L2991" s="17">
        <v>-1.000000000000002</v>
      </c>
      <c r="M2991" s="17">
        <v>-1.000000000000002</v>
      </c>
      <c r="N2991" s="17">
        <v>5.2044933680366084E-2</v>
      </c>
      <c r="O2991" s="17">
        <v>-1.000000000000002</v>
      </c>
      <c r="P2991" s="17">
        <v>-1.000000000000002</v>
      </c>
      <c r="Q2991" s="17">
        <v>2.7174436043241585</v>
      </c>
      <c r="R2991" s="17">
        <v>-1.000000000000002</v>
      </c>
      <c r="S2991" s="17">
        <v>9.7404410201918479E-2</v>
      </c>
      <c r="T2991" s="17">
        <v>-6.4004647938600383E-3</v>
      </c>
      <c r="U2991" s="17">
        <v>-3.0236726150870398E-2</v>
      </c>
      <c r="V2991" s="17">
        <v>0.22009883970107291</v>
      </c>
      <c r="W2991" s="17">
        <v>0.13433536810209579</v>
      </c>
      <c r="X2991" s="17">
        <v>-2.803215955559947</v>
      </c>
      <c r="Y2991" s="17">
        <v>-0.20764831668619471</v>
      </c>
      <c r="Z2991" s="17">
        <v>43.254305048294498</v>
      </c>
      <c r="AA2991" s="17">
        <v>-0.41788613469796509</v>
      </c>
      <c r="AB2991" s="17">
        <v>5.9202141140491138</v>
      </c>
      <c r="AC2991" s="17">
        <v>-5.3085012673092411</v>
      </c>
      <c r="AD2991" s="17">
        <v>4.9076487108421878</v>
      </c>
      <c r="AE2991" s="17">
        <v>0.69457756363095102</v>
      </c>
      <c r="AF2991" s="17">
        <v>44.560595458665318</v>
      </c>
      <c r="AG2991" s="17">
        <v>-30.127907892290281</v>
      </c>
      <c r="AH2991" s="17">
        <v>0.8669026908537053</v>
      </c>
      <c r="AI2991" s="17">
        <v>1.0547459635797707</v>
      </c>
      <c r="AJ2991" s="17">
        <v>0.33333333333333298</v>
      </c>
      <c r="AK2991" s="17">
        <v>0.73947565095926537</v>
      </c>
      <c r="AL2991" s="17">
        <v>0.47275212851419035</v>
      </c>
      <c r="AM2991" s="17">
        <v>0.33333333333333298</v>
      </c>
      <c r="AN2991" s="17">
        <v>0.73587604412781216</v>
      </c>
      <c r="AO2991" s="17">
        <v>0.59815964161294122</v>
      </c>
      <c r="AP2991" s="17">
        <v>0.33333333333333298</v>
      </c>
      <c r="AQ2991" s="17">
        <v>10.628288668534513</v>
      </c>
      <c r="AR2991" s="17">
        <v>2.875901504451043</v>
      </c>
      <c r="AS2991" s="17">
        <v>2.9166664666315687</v>
      </c>
      <c r="AT2991" s="17">
        <v>7.3947565095926562</v>
      </c>
      <c r="AU2991" s="17">
        <v>-1.000000000000002</v>
      </c>
      <c r="AV2991" s="17">
        <v>-1.000000000000002</v>
      </c>
      <c r="AW2991" s="17">
        <v>-1.000000000000002</v>
      </c>
      <c r="AX2991" s="17">
        <v>-1.000000000000002</v>
      </c>
      <c r="AY2991" s="17">
        <v>-3.5539484592890117E-3</v>
      </c>
      <c r="AZ2991" s="17">
        <v>0.21072112664834947</v>
      </c>
      <c r="BA2991" s="17">
        <v>0.87075048121847642</v>
      </c>
      <c r="BB2991" s="17">
        <v>1.1488195354271697</v>
      </c>
      <c r="BC2991" s="17">
        <v>-4.8967496038639424E-2</v>
      </c>
      <c r="BD2991" s="17">
        <v>29.774094018921001</v>
      </c>
      <c r="BE2991" s="17">
        <v>3.129565005126397</v>
      </c>
      <c r="BF2991" s="17">
        <v>-1.000000000000002</v>
      </c>
      <c r="CU2991" t="e">
        <v>#N/A</v>
      </c>
      <c r="CV2991" t="e">
        <v>#N/A</v>
      </c>
    </row>
    <row r="2992" spans="1:100" x14ac:dyDescent="0.25">
      <c r="A2992">
        <v>6514</v>
      </c>
      <c r="B2992" t="s">
        <v>2611</v>
      </c>
      <c r="C2992" s="48">
        <v>3</v>
      </c>
      <c r="D2992" s="22">
        <v>1464.3093839256228</v>
      </c>
      <c r="E2992" s="17">
        <v>73.582190248138275</v>
      </c>
      <c r="F2992" s="17">
        <v>-25.039926746607783</v>
      </c>
      <c r="G2992" s="17">
        <v>0.34309064567837705</v>
      </c>
      <c r="H2992" s="17">
        <v>8.0324240758238137</v>
      </c>
      <c r="I2992" s="17">
        <v>59.019856502517833</v>
      </c>
      <c r="J2992" s="17">
        <v>9.0345125220764082</v>
      </c>
      <c r="K2992" s="17">
        <v>-1.0000000000000009</v>
      </c>
      <c r="L2992" s="17">
        <v>-1.0000000000000009</v>
      </c>
      <c r="M2992" s="17">
        <v>-1.0000000000000009</v>
      </c>
      <c r="N2992" s="17">
        <v>0.37596596898022061</v>
      </c>
      <c r="O2992" s="17">
        <v>-1.0000000000000009</v>
      </c>
      <c r="P2992" s="17">
        <v>-1.0000000000000009</v>
      </c>
      <c r="Q2992" s="17">
        <v>4.5419927469416619</v>
      </c>
      <c r="R2992" s="17">
        <v>-1.0000000000000009</v>
      </c>
      <c r="S2992" s="17">
        <v>1.149188902622144</v>
      </c>
      <c r="T2992" s="17">
        <v>6.3179806681515946E-2</v>
      </c>
      <c r="U2992" s="17">
        <v>0.5960267618189351</v>
      </c>
      <c r="V2992" s="17">
        <v>0.12523029713435113</v>
      </c>
      <c r="W2992" s="17">
        <v>3.4904313288821571</v>
      </c>
      <c r="X2992" s="17">
        <v>1.251409871364084</v>
      </c>
      <c r="Y2992" s="17">
        <v>0.16103912513714591</v>
      </c>
      <c r="Z2992" s="17">
        <v>30.6300561489691</v>
      </c>
      <c r="AA2992" s="17">
        <v>-1.6518523316336426</v>
      </c>
      <c r="AB2992" s="17">
        <v>-0.33798217862308833</v>
      </c>
      <c r="AC2992" s="17">
        <v>27.444680286563152</v>
      </c>
      <c r="AD2992" s="17">
        <v>1.4297050275083221</v>
      </c>
      <c r="AE2992" s="17">
        <v>-0.70865999545639291</v>
      </c>
      <c r="AF2992" s="17">
        <v>57.028094261452743</v>
      </c>
      <c r="AG2992" s="17">
        <v>-18.10393028584264</v>
      </c>
      <c r="AH2992" s="17">
        <v>0.17714737501707772</v>
      </c>
      <c r="AI2992" s="17">
        <v>0.15769053521335819</v>
      </c>
      <c r="AJ2992" s="17">
        <v>0.33333333333333298</v>
      </c>
      <c r="AK2992" s="17">
        <v>0.13357200159815336</v>
      </c>
      <c r="AL2992" s="17">
        <v>0.3439635850983257</v>
      </c>
      <c r="AM2992" s="17">
        <v>0.33333333333333298</v>
      </c>
      <c r="AN2992" s="17">
        <v>-0.17651228623945972</v>
      </c>
      <c r="AO2992" s="17">
        <v>-0.10330167209867196</v>
      </c>
      <c r="AP2992" s="17">
        <v>0.33333333333333298</v>
      </c>
      <c r="AQ2992" s="17">
        <v>1.9917622410650577</v>
      </c>
      <c r="AR2992" s="17">
        <v>3.654322881204799</v>
      </c>
      <c r="AS2992" s="17">
        <v>4.0444696248900716</v>
      </c>
      <c r="AT2992" s="17">
        <v>1.3357200159815314</v>
      </c>
      <c r="AU2992" s="17">
        <v>-1.0000000000000009</v>
      </c>
      <c r="AV2992" s="17">
        <v>-1.0000000000000009</v>
      </c>
      <c r="AW2992" s="17">
        <v>-1.0000000000000009</v>
      </c>
      <c r="AX2992" s="17">
        <v>-1.0000000000000009</v>
      </c>
      <c r="AY2992" s="17">
        <v>-4.2054029074584297E-2</v>
      </c>
      <c r="AZ2992" s="17">
        <v>0.43143164956513824</v>
      </c>
      <c r="BA2992" s="17">
        <v>0.41639663905741836</v>
      </c>
      <c r="BB2992" s="17">
        <v>-0.11571622608977394</v>
      </c>
      <c r="BC2992" s="17">
        <v>-0.18365577547324335</v>
      </c>
      <c r="BD2992" s="17">
        <v>-0.73574740441865638</v>
      </c>
      <c r="BE2992" s="17">
        <v>-2.5094111915439932</v>
      </c>
      <c r="BF2992" s="17">
        <v>-1.0000000000000009</v>
      </c>
      <c r="CU2992" t="e">
        <v>#N/A</v>
      </c>
      <c r="CV2992" t="e">
        <v>#N/A</v>
      </c>
    </row>
    <row r="2993" spans="1:100" x14ac:dyDescent="0.25">
      <c r="A2993">
        <v>6515</v>
      </c>
      <c r="B2993" t="s">
        <v>2612</v>
      </c>
      <c r="C2993" s="48">
        <v>2</v>
      </c>
      <c r="D2993" s="22">
        <v>1463.535634765625</v>
      </c>
      <c r="E2993" s="17">
        <v>35.281687457545928</v>
      </c>
      <c r="F2993" s="17">
        <v>-81.275281360686478</v>
      </c>
      <c r="G2993" s="17">
        <v>-0.1089466363525104</v>
      </c>
      <c r="H2993" s="17">
        <v>1.5434332001020055</v>
      </c>
      <c r="I2993" s="17">
        <v>20.7772112695583</v>
      </c>
      <c r="J2993" s="17">
        <v>3.4802888711353948</v>
      </c>
      <c r="K2993" s="17">
        <v>-1.0000000000000013</v>
      </c>
      <c r="L2993" s="17">
        <v>-1.0000000000000013</v>
      </c>
      <c r="M2993" s="17">
        <v>-1.0000000000000013</v>
      </c>
      <c r="N2993" s="17">
        <v>0.13063493690488739</v>
      </c>
      <c r="O2993" s="17">
        <v>-1.0000000000000013</v>
      </c>
      <c r="P2993" s="17">
        <v>-1.0000000000000013</v>
      </c>
      <c r="Q2993" s="17">
        <v>2.521254383880029</v>
      </c>
      <c r="R2993" s="17">
        <v>-1.0000000000000013</v>
      </c>
      <c r="S2993" s="17">
        <v>-0.76874500057985529</v>
      </c>
      <c r="T2993" s="17">
        <v>-6.9917472598144126E-2</v>
      </c>
      <c r="U2993" s="17">
        <v>-0.53535919043804947</v>
      </c>
      <c r="V2993" s="17">
        <v>-0.86918061874578167</v>
      </c>
      <c r="W2993" s="17">
        <v>-1.7416226239435968</v>
      </c>
      <c r="X2993" s="17">
        <v>-4.9150189877649417</v>
      </c>
      <c r="Y2993" s="17">
        <v>-9.0391757860168842E-2</v>
      </c>
      <c r="Z2993" s="17">
        <v>15.423593124210054</v>
      </c>
      <c r="AA2993" s="17">
        <v>-0.78187410523600853</v>
      </c>
      <c r="AB2993" s="17">
        <v>-0.84001796456437083</v>
      </c>
      <c r="AC2993" s="17">
        <v>-4.4316121786670166</v>
      </c>
      <c r="AD2993" s="17">
        <v>-1.013773456309391</v>
      </c>
      <c r="AE2993" s="17">
        <v>-0.89909924821933851</v>
      </c>
      <c r="AF2993" s="17">
        <v>17.095771704752615</v>
      </c>
      <c r="AG2993" s="17">
        <v>-61.67923762235062</v>
      </c>
      <c r="AH2993" s="17">
        <v>-0.21380697752182865</v>
      </c>
      <c r="AI2993" s="17">
        <v>-0.21122955843326446</v>
      </c>
      <c r="AJ2993" s="17">
        <v>0.33333333333333298</v>
      </c>
      <c r="AK2993" s="17">
        <v>9.4187382312942658E-2</v>
      </c>
      <c r="AL2993" s="17">
        <v>0.24799789781840265</v>
      </c>
      <c r="AM2993" s="17">
        <v>0.33333333333333298</v>
      </c>
      <c r="AN2993" s="17">
        <v>-0.19194330962796252</v>
      </c>
      <c r="AO2993" s="17">
        <v>-0.17079320285621841</v>
      </c>
      <c r="AP2993" s="17">
        <v>0.33333333333333298</v>
      </c>
      <c r="AQ2993" s="17">
        <v>0.74525027588537363</v>
      </c>
      <c r="AR2993" s="17">
        <v>2.2444243630026963</v>
      </c>
      <c r="AS2993" s="17">
        <v>-3.7302899763035615</v>
      </c>
      <c r="AT2993" s="17">
        <v>0.88844785641726975</v>
      </c>
      <c r="AU2993" s="17">
        <v>-1.0000000000000013</v>
      </c>
      <c r="AV2993" s="17">
        <v>-1.0000000000000013</v>
      </c>
      <c r="AW2993" s="17">
        <v>-1.0000000000000013</v>
      </c>
      <c r="AX2993" s="17">
        <v>-1.0000000000000013</v>
      </c>
      <c r="AY2993" s="17">
        <v>-7.1988561576763366E-2</v>
      </c>
      <c r="AZ2993" s="17">
        <v>0.87947334088694373</v>
      </c>
      <c r="BA2993" s="17">
        <v>-0.28141695942249223</v>
      </c>
      <c r="BB2993" s="17">
        <v>0.48702449811161086</v>
      </c>
      <c r="BC2993" s="17">
        <v>-0.15780477692878067</v>
      </c>
      <c r="BD2993" s="17">
        <v>14.162880684727595</v>
      </c>
      <c r="BE2993" s="17">
        <v>-3.1111487564049289</v>
      </c>
      <c r="BF2993" s="17">
        <v>-1.0000000000000013</v>
      </c>
      <c r="BG2993" s="22">
        <v>0</v>
      </c>
    </row>
    <row r="2994" spans="1:100" x14ac:dyDescent="0.25">
      <c r="A2994">
        <v>6517</v>
      </c>
      <c r="B2994" t="s">
        <v>2613</v>
      </c>
      <c r="C2994" s="48">
        <v>2</v>
      </c>
      <c r="D2994" s="22">
        <v>1479.925751953125</v>
      </c>
      <c r="E2994" s="17">
        <v>80.789315807312377</v>
      </c>
      <c r="F2994" s="17">
        <v>-7.8603902232675207</v>
      </c>
      <c r="G2994" s="17">
        <v>0.40132960478624169</v>
      </c>
      <c r="H2994" s="17">
        <v>6.1980427414816353</v>
      </c>
      <c r="I2994" s="17">
        <v>56.512959521312517</v>
      </c>
      <c r="J2994" s="17">
        <v>12.306420765726811</v>
      </c>
      <c r="K2994" s="17">
        <v>-1.0000000000000002</v>
      </c>
      <c r="L2994" s="17">
        <v>-1.0000000000000002</v>
      </c>
      <c r="M2994" s="17">
        <v>-1.0000000000000002</v>
      </c>
      <c r="N2994" s="17">
        <v>0.25779560799534817</v>
      </c>
      <c r="O2994" s="17">
        <v>-1.0000000000000002</v>
      </c>
      <c r="P2994" s="17">
        <v>-1.0000000000000002</v>
      </c>
      <c r="Q2994" s="17">
        <v>3.8872602755729919</v>
      </c>
      <c r="R2994" s="17">
        <v>-1.0000000000000002</v>
      </c>
      <c r="S2994" s="17">
        <v>1.0128050303223433</v>
      </c>
      <c r="T2994" s="17">
        <v>0.13005013904181395</v>
      </c>
      <c r="U2994" s="17">
        <v>6.3852332057954736E-2</v>
      </c>
      <c r="V2994" s="17">
        <v>-8.4019780500202979E-2</v>
      </c>
      <c r="W2994" s="17">
        <v>2.2370122059378761</v>
      </c>
      <c r="X2994" s="17">
        <v>-1.2976289536447805E-2</v>
      </c>
      <c r="Y2994" s="17">
        <v>8.9517312110082209E-2</v>
      </c>
      <c r="Z2994" s="17">
        <v>31.941987686353702</v>
      </c>
      <c r="AA2994" s="17">
        <v>0.43468659821267613</v>
      </c>
      <c r="AB2994" s="17">
        <v>0.91354675906424143</v>
      </c>
      <c r="AC2994" s="17">
        <v>15.701126450772266</v>
      </c>
      <c r="AD2994" s="17">
        <v>0.5228959720941847</v>
      </c>
      <c r="AE2994" s="17">
        <v>0.38778046976358072</v>
      </c>
      <c r="AF2994" s="17">
        <v>49.701933208199321</v>
      </c>
      <c r="AG2994" s="17">
        <v>-5.9699608418644532</v>
      </c>
      <c r="AH2994" s="17">
        <v>0.17161721354629966</v>
      </c>
      <c r="AI2994" s="17">
        <v>0.24477550844006654</v>
      </c>
      <c r="AJ2994" s="17">
        <v>0.33333333333333298</v>
      </c>
      <c r="AK2994" s="17">
        <v>0.60867086744636112</v>
      </c>
      <c r="AL2994" s="17">
        <v>0.69735227316545689</v>
      </c>
      <c r="AM2994" s="17">
        <v>0.33333333333333298</v>
      </c>
      <c r="AN2994" s="17">
        <v>0.27186076710196905</v>
      </c>
      <c r="AO2994" s="17">
        <v>0.33602003310318407</v>
      </c>
      <c r="AP2994" s="17">
        <v>0.33333333333333298</v>
      </c>
      <c r="AQ2994" s="17">
        <v>6.5274402450898634</v>
      </c>
      <c r="AR2994" s="17">
        <v>2.2444243630026963</v>
      </c>
      <c r="AS2994" s="17">
        <v>3.6300937982154453</v>
      </c>
      <c r="AT2994" s="17">
        <v>6.0380653292499256</v>
      </c>
      <c r="AU2994" s="17">
        <v>-1.0000000000000002</v>
      </c>
      <c r="AV2994" s="17">
        <v>-1.0000000000000002</v>
      </c>
      <c r="AW2994" s="17">
        <v>-1.0000000000000002</v>
      </c>
      <c r="AX2994" s="17">
        <v>-1.0000000000000002</v>
      </c>
      <c r="AY2994" s="17">
        <v>5.5237597451920709E-3</v>
      </c>
      <c r="AZ2994" s="17">
        <v>0.34490519856754243</v>
      </c>
      <c r="BA2994" s="17">
        <v>0.23248324737051307</v>
      </c>
      <c r="BB2994" s="17">
        <v>0.18932082012614812</v>
      </c>
      <c r="BC2994" s="17">
        <v>0.12715008032655792</v>
      </c>
      <c r="BD2994" s="17">
        <v>6.224771874837562</v>
      </c>
      <c r="BE2994" s="17">
        <v>4.557616179635481</v>
      </c>
      <c r="BF2994" s="17">
        <v>-1.0000000000000002</v>
      </c>
      <c r="BG2994" s="22">
        <v>0</v>
      </c>
    </row>
    <row r="2995" spans="1:100" x14ac:dyDescent="0.25">
      <c r="A2995">
        <v>6518</v>
      </c>
      <c r="B2995" t="s">
        <v>2614</v>
      </c>
      <c r="C2995" s="48">
        <v>2</v>
      </c>
      <c r="D2995" s="22">
        <v>1472.3970605468751</v>
      </c>
      <c r="E2995" s="17">
        <v>60.344231507749015</v>
      </c>
      <c r="F2995" s="17">
        <v>-40.843292048242574</v>
      </c>
      <c r="G2995" s="17">
        <v>0.17207923194848312</v>
      </c>
      <c r="H2995" s="17">
        <v>4.1068793935778567</v>
      </c>
      <c r="I2995" s="17">
        <v>40.458060331672833</v>
      </c>
      <c r="J2995" s="17">
        <v>8.3411292933376</v>
      </c>
      <c r="K2995" s="17">
        <v>-1.0000000000000007</v>
      </c>
      <c r="L2995" s="17">
        <v>-1.0000000000000007</v>
      </c>
      <c r="M2995" s="17">
        <v>-1.0000000000000007</v>
      </c>
      <c r="N2995" s="17">
        <v>0.20066649065151138</v>
      </c>
      <c r="O2995" s="17">
        <v>-1.0000000000000007</v>
      </c>
      <c r="P2995" s="17">
        <v>-1.0000000000000007</v>
      </c>
      <c r="Q2995" s="17">
        <v>3.2735586474698835</v>
      </c>
      <c r="R2995" s="17">
        <v>-1.0000000000000007</v>
      </c>
      <c r="S2995" s="17">
        <v>0.21241305459170501</v>
      </c>
      <c r="T2995" s="17">
        <v>4.0211252125126856E-2</v>
      </c>
      <c r="U2995" s="17">
        <v>-0.20535374470221529</v>
      </c>
      <c r="V2995" s="17">
        <v>-0.43676678377771117</v>
      </c>
      <c r="W2995" s="17">
        <v>0.44954211699127988</v>
      </c>
      <c r="X2995" s="17">
        <v>-2.2153032364614895</v>
      </c>
      <c r="Y2995" s="17">
        <v>8.6900698392442244E-3</v>
      </c>
      <c r="Z2995" s="17">
        <v>24.5208149827182</v>
      </c>
      <c r="AA2995" s="17">
        <v>-0.11187421015061272</v>
      </c>
      <c r="AB2995" s="17">
        <v>0.12572766368588373</v>
      </c>
      <c r="AC2995" s="17">
        <v>6.6561475453383938</v>
      </c>
      <c r="AD2995" s="17">
        <v>-0.1674791835347329</v>
      </c>
      <c r="AE2995" s="17">
        <v>-0.19037236464344776</v>
      </c>
      <c r="AF2995" s="17">
        <v>35.053054661959564</v>
      </c>
      <c r="AG2995" s="17">
        <v>-30.998311062418043</v>
      </c>
      <c r="AH2995" s="17">
        <v>-1.5412296253349556E-3</v>
      </c>
      <c r="AI2995" s="17">
        <v>3.9907393547387704E-2</v>
      </c>
      <c r="AJ2995" s="17">
        <v>0.33333333333333298</v>
      </c>
      <c r="AK2995" s="17">
        <v>0.37753031792264857</v>
      </c>
      <c r="AL2995" s="17">
        <v>0.49547209576448914</v>
      </c>
      <c r="AM2995" s="17">
        <v>0.33333333333333298</v>
      </c>
      <c r="AN2995" s="17">
        <v>6.3488812968409525E-2</v>
      </c>
      <c r="AO2995" s="17">
        <v>0.10832547487034083</v>
      </c>
      <c r="AP2995" s="17">
        <v>0.33333333333333298</v>
      </c>
      <c r="AQ2995" s="17">
        <v>3.9296920071929042</v>
      </c>
      <c r="AR2995" s="17">
        <v>2.2444243630026963</v>
      </c>
      <c r="AS2995" s="17">
        <v>0.32331486456987868</v>
      </c>
      <c r="AT2995" s="17">
        <v>3.7245111590926832</v>
      </c>
      <c r="AU2995" s="17">
        <v>-1.0000000000000007</v>
      </c>
      <c r="AV2995" s="17">
        <v>-1.0000000000000007</v>
      </c>
      <c r="AW2995" s="17">
        <v>-1.0000000000000007</v>
      </c>
      <c r="AX2995" s="17">
        <v>-1.0000000000000007</v>
      </c>
      <c r="AY2995" s="17">
        <v>-2.9299983023867333E-2</v>
      </c>
      <c r="AZ2995" s="17">
        <v>0.58506912558170954</v>
      </c>
      <c r="BA2995" s="17">
        <v>1.6047456676230309E-3</v>
      </c>
      <c r="BB2995" s="17">
        <v>0.32306931490425689</v>
      </c>
      <c r="BC2995" s="17">
        <v>-8.7078758987224614E-4</v>
      </c>
      <c r="BD2995" s="17">
        <v>9.7911037115556852</v>
      </c>
      <c r="BE2995" s="17">
        <v>1.1122917081903223</v>
      </c>
      <c r="BF2995" s="17">
        <v>-1.0000000000000007</v>
      </c>
      <c r="BG2995" s="22">
        <v>0</v>
      </c>
    </row>
    <row r="2996" spans="1:100" x14ac:dyDescent="0.25">
      <c r="A2996">
        <v>6519</v>
      </c>
      <c r="B2996" t="s">
        <v>2615</v>
      </c>
      <c r="C2996" s="48">
        <v>2</v>
      </c>
      <c r="D2996" s="22">
        <v>1475.8379980468751</v>
      </c>
      <c r="E2996" s="17">
        <v>91.900997099021069</v>
      </c>
      <c r="F2996" s="17">
        <v>10.065458738023716</v>
      </c>
      <c r="G2996" s="17">
        <v>0.52592469285995369</v>
      </c>
      <c r="H2996" s="17">
        <v>7.3345673119039532</v>
      </c>
      <c r="I2996" s="17">
        <v>65.2386228813603</v>
      </c>
      <c r="J2996" s="17">
        <v>14.461513619555749</v>
      </c>
      <c r="K2996" s="17">
        <v>-0.99999999999999989</v>
      </c>
      <c r="L2996" s="17">
        <v>-0.99999999999999989</v>
      </c>
      <c r="M2996" s="17">
        <v>-0.99999999999999989</v>
      </c>
      <c r="N2996" s="17">
        <v>0.28884466287329258</v>
      </c>
      <c r="O2996" s="17">
        <v>-0.99999999999999989</v>
      </c>
      <c r="P2996" s="17">
        <v>-0.99999999999999989</v>
      </c>
      <c r="Q2996" s="17">
        <v>4.2208004459028405</v>
      </c>
      <c r="R2996" s="17">
        <v>-0.99999999999999989</v>
      </c>
      <c r="S2996" s="17">
        <v>1.4478093772082998</v>
      </c>
      <c r="T2996" s="17">
        <v>0.17887659846812229</v>
      </c>
      <c r="U2996" s="17">
        <v>0.21016291131118675</v>
      </c>
      <c r="V2996" s="17">
        <v>0.10769438509551929</v>
      </c>
      <c r="W2996" s="17">
        <v>3.2084827880993267</v>
      </c>
      <c r="X2996" s="17">
        <v>1.1839644897635198</v>
      </c>
      <c r="Y2996" s="17">
        <v>0.1334460405340808</v>
      </c>
      <c r="Z2996" s="17">
        <v>35.97531445993355</v>
      </c>
      <c r="AA2996" s="17">
        <v>0.73173646213528354</v>
      </c>
      <c r="AB2996" s="17">
        <v>1.3417178820149802</v>
      </c>
      <c r="AC2996" s="17">
        <v>20.616974261170178</v>
      </c>
      <c r="AD2996" s="17">
        <v>0.89810737199172141</v>
      </c>
      <c r="AE2996" s="17">
        <v>0.7020002567647099</v>
      </c>
      <c r="AF2996" s="17">
        <v>57.663439617358094</v>
      </c>
      <c r="AG2996" s="17">
        <v>7.6326757055425816</v>
      </c>
      <c r="AH2996" s="17">
        <v>0.26572694698147786</v>
      </c>
      <c r="AI2996" s="17">
        <v>0.35611910410179842</v>
      </c>
      <c r="AJ2996" s="17">
        <v>0.33333333333333298</v>
      </c>
      <c r="AK2996" s="17">
        <v>0.73429324602235713</v>
      </c>
      <c r="AL2996" s="17">
        <v>0.80707195724820113</v>
      </c>
      <c r="AM2996" s="17">
        <v>0.33333333333333298</v>
      </c>
      <c r="AN2996" s="17">
        <v>0.38510866134088412</v>
      </c>
      <c r="AO2996" s="17">
        <v>0.45976955283462345</v>
      </c>
      <c r="AP2996" s="17">
        <v>0.33333333333333298</v>
      </c>
      <c r="AQ2996" s="17">
        <v>7.9392882019224666</v>
      </c>
      <c r="AR2996" s="17">
        <v>2.2444243630026963</v>
      </c>
      <c r="AS2996" s="17">
        <v>5.4272922384092368</v>
      </c>
      <c r="AT2996" s="17">
        <v>7.2954568964952546</v>
      </c>
      <c r="AU2996" s="17">
        <v>-0.99999999999999989</v>
      </c>
      <c r="AV2996" s="17">
        <v>-0.99999999999999989</v>
      </c>
      <c r="AW2996" s="17">
        <v>-0.99999999999999989</v>
      </c>
      <c r="AX2996" s="17">
        <v>-0.99999999999999989</v>
      </c>
      <c r="AY2996" s="17">
        <v>2.445008576882686E-2</v>
      </c>
      <c r="AZ2996" s="17">
        <v>0.21437871231560734</v>
      </c>
      <c r="BA2996" s="17">
        <v>0.35796320580162239</v>
      </c>
      <c r="BB2996" s="17">
        <v>0.11662996566721842</v>
      </c>
      <c r="BC2996" s="17">
        <v>0.19672803178580853</v>
      </c>
      <c r="BD2996" s="17">
        <v>4.2865092504603091</v>
      </c>
      <c r="BE2996" s="17">
        <v>6.4301126150764887</v>
      </c>
      <c r="BF2996" s="17">
        <v>-0.99999999999999989</v>
      </c>
      <c r="BG2996" s="22">
        <v>0</v>
      </c>
    </row>
    <row r="2997" spans="1:100" x14ac:dyDescent="0.25">
      <c r="A2997">
        <v>6520</v>
      </c>
      <c r="B2997" t="s">
        <v>2616</v>
      </c>
      <c r="C2997" s="48">
        <v>2</v>
      </c>
      <c r="D2997" s="22">
        <v>1448.0164160156251</v>
      </c>
      <c r="E2997" s="17">
        <v>52.870418158715765</v>
      </c>
      <c r="F2997" s="17">
        <v>-52.900373757346401</v>
      </c>
      <c r="G2997" s="17">
        <v>8.82754935201569E-2</v>
      </c>
      <c r="H2997" s="17">
        <v>3.3424430960515079</v>
      </c>
      <c r="I2997" s="17">
        <v>34.589103367603258</v>
      </c>
      <c r="J2997" s="17">
        <v>6.8915951214592734</v>
      </c>
      <c r="K2997" s="17">
        <v>-1.0000000000000009</v>
      </c>
      <c r="L2997" s="17">
        <v>-1.0000000000000009</v>
      </c>
      <c r="M2997" s="17">
        <v>-1.0000000000000009</v>
      </c>
      <c r="N2997" s="17">
        <v>0.17978262665922781</v>
      </c>
      <c r="O2997" s="17">
        <v>-1.0000000000000009</v>
      </c>
      <c r="P2997" s="17">
        <v>-1.0000000000000009</v>
      </c>
      <c r="Q2997" s="17">
        <v>3.0492166318911851</v>
      </c>
      <c r="R2997" s="17">
        <v>-1.0000000000000009</v>
      </c>
      <c r="S2997" s="17">
        <v>-8.0174647421462408E-2</v>
      </c>
      <c r="T2997" s="17">
        <v>7.3701514252112743E-3</v>
      </c>
      <c r="U2997" s="17">
        <v>-0.30376351111115085</v>
      </c>
      <c r="V2997" s="17">
        <v>-0.56571539672049165</v>
      </c>
      <c r="W2997" s="17">
        <v>-0.20387743442881368</v>
      </c>
      <c r="X2997" s="17">
        <v>-3.0203760008332909</v>
      </c>
      <c r="Y2997" s="17">
        <v>-2.0856774448516108E-2</v>
      </c>
      <c r="Z2997" s="17">
        <v>21.807964362723609</v>
      </c>
      <c r="AA2997" s="17">
        <v>-0.31167252869758899</v>
      </c>
      <c r="AB2997" s="17">
        <v>-0.16226395255743054</v>
      </c>
      <c r="AC2997" s="17">
        <v>3.3497056107067298</v>
      </c>
      <c r="AD2997" s="17">
        <v>-0.41984963006258114</v>
      </c>
      <c r="AE2997" s="17">
        <v>-0.40171932258506582</v>
      </c>
      <c r="AF2997" s="17">
        <v>29.698076300261569</v>
      </c>
      <c r="AG2997" s="17">
        <v>-40.147562552011919</v>
      </c>
      <c r="AH2997" s="17">
        <v>-6.4840253738510878E-2</v>
      </c>
      <c r="AI2997" s="17">
        <v>-3.4983275986749607E-2</v>
      </c>
      <c r="AJ2997" s="17">
        <v>0.33333333333333298</v>
      </c>
      <c r="AK2997" s="17">
        <v>0.29303561497979524</v>
      </c>
      <c r="AL2997" s="17">
        <v>0.42167368326311466</v>
      </c>
      <c r="AM2997" s="17">
        <v>0.33333333333333298</v>
      </c>
      <c r="AN2997" s="17">
        <v>-1.268270432882157E-2</v>
      </c>
      <c r="AO2997" s="17">
        <v>2.5090473053342055E-2</v>
      </c>
      <c r="AP2997" s="17">
        <v>0.33333333333333298</v>
      </c>
      <c r="AQ2997" s="17">
        <v>2.9800708086030552</v>
      </c>
      <c r="AR2997" s="17">
        <v>2.2444243630026963</v>
      </c>
      <c r="AS2997" s="17">
        <v>-0.88549641615005203</v>
      </c>
      <c r="AT2997" s="17">
        <v>2.8787786696941438</v>
      </c>
      <c r="AU2997" s="17">
        <v>-1.0000000000000009</v>
      </c>
      <c r="AV2997" s="17">
        <v>-1.0000000000000009</v>
      </c>
      <c r="AW2997" s="17">
        <v>-1.0000000000000009</v>
      </c>
      <c r="AX2997" s="17">
        <v>-1.0000000000000009</v>
      </c>
      <c r="AY2997" s="17">
        <v>-4.2029994294902021E-2</v>
      </c>
      <c r="AZ2997" s="17">
        <v>0.6728623739427867</v>
      </c>
      <c r="BA2997" s="17">
        <v>-8.2794164248767232E-2</v>
      </c>
      <c r="BB2997" s="17">
        <v>0.37196181498101522</v>
      </c>
      <c r="BC2997" s="17">
        <v>-4.7669522071444953E-2</v>
      </c>
      <c r="BD2997" s="17">
        <v>11.094795987792248</v>
      </c>
      <c r="BE2997" s="17">
        <v>-0.14716565814529403</v>
      </c>
      <c r="BF2997" s="17">
        <v>-1.0000000000000009</v>
      </c>
      <c r="BG2997" s="22">
        <v>0</v>
      </c>
    </row>
    <row r="2998" spans="1:100" x14ac:dyDescent="0.25">
      <c r="A2998">
        <v>6524</v>
      </c>
      <c r="B2998" t="s">
        <v>3176</v>
      </c>
      <c r="C2998" s="48">
        <v>2</v>
      </c>
      <c r="D2998" s="22">
        <v>1452.3746679687499</v>
      </c>
      <c r="E2998" s="17">
        <v>48.11323573536751</v>
      </c>
      <c r="F2998" s="17">
        <v>-60.57486795525702</v>
      </c>
      <c r="G2998" s="17">
        <v>3.4933290170420073E-2</v>
      </c>
      <c r="H2998" s="17">
        <v>2.8558691412935704</v>
      </c>
      <c r="I2998" s="17">
        <v>30.853433555020811</v>
      </c>
      <c r="J2998" s="17">
        <v>5.9689471822524114</v>
      </c>
      <c r="K2998" s="17">
        <v>-1.0000000000000009</v>
      </c>
      <c r="L2998" s="17">
        <v>-1.0000000000000009</v>
      </c>
      <c r="M2998" s="17">
        <v>-1.0000000000000009</v>
      </c>
      <c r="N2998" s="17">
        <v>0.16648976716755504</v>
      </c>
      <c r="O2998" s="17">
        <v>-1.0000000000000009</v>
      </c>
      <c r="P2998" s="17">
        <v>-1.0000000000000009</v>
      </c>
      <c r="Q2998" s="17">
        <v>2.9064199304633176</v>
      </c>
      <c r="R2998" s="17">
        <v>-1.0000000000000009</v>
      </c>
      <c r="S2998" s="17">
        <v>-0.26641064346556265</v>
      </c>
      <c r="T2998" s="17">
        <v>-1.3533649581975726E-2</v>
      </c>
      <c r="U2998" s="17">
        <v>-0.36640264714295362</v>
      </c>
      <c r="V2998" s="17">
        <v>-0.64779291810867057</v>
      </c>
      <c r="W2998" s="17">
        <v>-0.61978774151319715</v>
      </c>
      <c r="X2998" s="17">
        <v>-3.5328156116888842</v>
      </c>
      <c r="Y2998" s="17">
        <v>-3.9663737072130917E-2</v>
      </c>
      <c r="Z2998" s="17">
        <v>20.081198562735164</v>
      </c>
      <c r="AA2998" s="17">
        <v>-0.43884683782442324</v>
      </c>
      <c r="AB2998" s="17">
        <v>-0.34557447837375554</v>
      </c>
      <c r="AC2998" s="17">
        <v>1.2451109786657781</v>
      </c>
      <c r="AD2998" s="17">
        <v>-0.58048680366153516</v>
      </c>
      <c r="AE2998" s="17">
        <v>-0.53624449555824993</v>
      </c>
      <c r="AF2998" s="17">
        <v>26.2895607607378</v>
      </c>
      <c r="AG2998" s="17">
        <v>-45.971183820091738</v>
      </c>
      <c r="AH2998" s="17">
        <v>-0.10513093145061214</v>
      </c>
      <c r="AI2998" s="17">
        <v>-8.2652191457680602E-2</v>
      </c>
      <c r="AJ2998" s="17">
        <v>0.33333333333333298</v>
      </c>
      <c r="AK2998" s="17">
        <v>0.23925360345046409</v>
      </c>
      <c r="AL2998" s="17">
        <v>0.3747000040411208</v>
      </c>
      <c r="AM2998" s="17">
        <v>0.33333333333333298</v>
      </c>
      <c r="AN2998" s="17">
        <v>-6.1166896577618979E-2</v>
      </c>
      <c r="AO2998" s="17">
        <v>-2.7889721816309887E-2</v>
      </c>
      <c r="AP2998" s="17">
        <v>0.33333333333333298</v>
      </c>
      <c r="AQ2998" s="17">
        <v>2.3756241809180203</v>
      </c>
      <c r="AR2998" s="17">
        <v>2.2444243630026963</v>
      </c>
      <c r="AS2998" s="17">
        <v>-1.6549210069487783</v>
      </c>
      <c r="AT2998" s="17">
        <v>2.340458598596606</v>
      </c>
      <c r="AU2998" s="17">
        <v>-1.0000000000000009</v>
      </c>
      <c r="AV2998" s="17">
        <v>-1.0000000000000009</v>
      </c>
      <c r="AW2998" s="17">
        <v>-1.0000000000000009</v>
      </c>
      <c r="AX2998" s="17">
        <v>-1.0000000000000009</v>
      </c>
      <c r="AY2998" s="17">
        <v>-5.01328171832238E-2</v>
      </c>
      <c r="AZ2998" s="17">
        <v>0.72874395386556989</v>
      </c>
      <c r="BA2998" s="17">
        <v>-0.13651520223213359</v>
      </c>
      <c r="BB2998" s="17">
        <v>0.40308254694695256</v>
      </c>
      <c r="BC2998" s="17">
        <v>-7.7457544157851194E-2</v>
      </c>
      <c r="BD2998" s="17">
        <v>11.924613604627659</v>
      </c>
      <c r="BE2998" s="17">
        <v>-0.94882716162173519</v>
      </c>
      <c r="BF2998" s="17">
        <v>-1.0000000000000009</v>
      </c>
      <c r="BG2998" s="22">
        <v>0</v>
      </c>
    </row>
    <row r="2999" spans="1:100" x14ac:dyDescent="0.25">
      <c r="A2999">
        <v>6525</v>
      </c>
      <c r="B2999" t="s">
        <v>2617</v>
      </c>
      <c r="C2999" s="48">
        <v>2</v>
      </c>
      <c r="D2999" s="22">
        <v>1447.19384765625</v>
      </c>
      <c r="E2999" s="17">
        <v>21.824870182561611</v>
      </c>
      <c r="F2999" s="17">
        <v>-102.9844059871335</v>
      </c>
      <c r="G2999" s="17">
        <v>-0.25983769320991007</v>
      </c>
      <c r="H2999" s="17">
        <v>0.16704351872091205</v>
      </c>
      <c r="I2999" s="17">
        <v>10.20998437052863</v>
      </c>
      <c r="J2999" s="17">
        <v>0.87036063586102586</v>
      </c>
      <c r="K2999" s="17">
        <v>-1.0000000000000016</v>
      </c>
      <c r="L2999" s="17">
        <v>-1.0000000000000016</v>
      </c>
      <c r="M2999" s="17">
        <v>-1.0000000000000016</v>
      </c>
      <c r="N2999" s="17">
        <v>9.3032935273934553E-2</v>
      </c>
      <c r="O2999" s="17">
        <v>-1.0000000000000016</v>
      </c>
      <c r="P2999" s="17">
        <v>-1.0000000000000016</v>
      </c>
      <c r="Q2999" s="17">
        <v>2.1173200909350838</v>
      </c>
      <c r="R2999" s="17">
        <v>-1.0000000000000016</v>
      </c>
      <c r="S2999" s="17">
        <v>-1.2955576274175404</v>
      </c>
      <c r="T2999" s="17">
        <v>-0.12904882504023982</v>
      </c>
      <c r="U2999" s="17">
        <v>-0.71254882346658044</v>
      </c>
      <c r="V2999" s="17">
        <v>-1.1013563289484096</v>
      </c>
      <c r="W2999" s="17">
        <v>-2.9181234404243597</v>
      </c>
      <c r="X2999" s="17">
        <v>-6.3645758039810199</v>
      </c>
      <c r="Y2999" s="17">
        <v>-0.14359170627528908</v>
      </c>
      <c r="Z2999" s="17">
        <v>10.539027055629099</v>
      </c>
      <c r="AA2999" s="17">
        <v>-1.1416167612234713</v>
      </c>
      <c r="AB2999" s="17">
        <v>-1.3585552059332615</v>
      </c>
      <c r="AC2999" s="17">
        <v>-10.384956591588352</v>
      </c>
      <c r="AD2999" s="17">
        <v>-1.4681737505006756</v>
      </c>
      <c r="AE2999" s="17">
        <v>-1.2796355637284806</v>
      </c>
      <c r="AF2999" s="17">
        <v>7.4539781571272599</v>
      </c>
      <c r="AG2999" s="17">
        <v>-78.152729767330243</v>
      </c>
      <c r="AH2999" s="17">
        <v>-0.3277787027169754</v>
      </c>
      <c r="AI2999" s="17">
        <v>-0.34607237674534891</v>
      </c>
      <c r="AJ2999" s="17">
        <v>0.33333333333333298</v>
      </c>
      <c r="AK2999" s="17">
        <v>-5.7947776153803865E-2</v>
      </c>
      <c r="AL2999" s="17">
        <v>0.11512171991072528</v>
      </c>
      <c r="AM2999" s="17">
        <v>0.33333333333333298</v>
      </c>
      <c r="AN2999" s="17">
        <v>-0.32909233141343935</v>
      </c>
      <c r="AO2999" s="17">
        <v>-0.32066023298204122</v>
      </c>
      <c r="AP2999" s="17">
        <v>0.33333333333333298</v>
      </c>
      <c r="AQ2999" s="17">
        <v>-0.96457018029824138</v>
      </c>
      <c r="AR2999" s="17">
        <v>2.2444243630026963</v>
      </c>
      <c r="AS2999" s="17">
        <v>-5.9067896779842339</v>
      </c>
      <c r="AT2999" s="17">
        <v>-0.6343179716624352</v>
      </c>
      <c r="AU2999" s="17">
        <v>-1.0000000000000016</v>
      </c>
      <c r="AV2999" s="17">
        <v>-1.0000000000000016</v>
      </c>
      <c r="AW2999" s="17">
        <v>-1.0000000000000016</v>
      </c>
      <c r="AX2999" s="17">
        <v>-1.0000000000000016</v>
      </c>
      <c r="AY2999" s="17">
        <v>-9.4909315358360488E-2</v>
      </c>
      <c r="AZ2999" s="17">
        <v>1.0375476258602436</v>
      </c>
      <c r="BA2999" s="17">
        <v>-0.43337963977222804</v>
      </c>
      <c r="BB2999" s="17">
        <v>0.575056859762066</v>
      </c>
      <c r="BC2999" s="17">
        <v>-0.24206725301811113</v>
      </c>
      <c r="BD2999" s="17">
        <v>16.510216365299961</v>
      </c>
      <c r="BE2999" s="17">
        <v>-5.3788382012588967</v>
      </c>
      <c r="BF2999" s="17">
        <v>-1.0000000000000016</v>
      </c>
      <c r="BG2999" s="22">
        <v>0</v>
      </c>
    </row>
    <row r="3000" spans="1:100" x14ac:dyDescent="0.25">
      <c r="A3000">
        <v>6526</v>
      </c>
      <c r="B3000" t="s">
        <v>2618</v>
      </c>
      <c r="C3000" s="48">
        <v>3</v>
      </c>
      <c r="D3000" s="22">
        <v>1429.7686405346622</v>
      </c>
      <c r="E3000" s="17">
        <v>23.046830287261074</v>
      </c>
      <c r="F3000" s="17">
        <v>-115.92303249964169</v>
      </c>
      <c r="G3000" s="17">
        <v>0.26925295559856166</v>
      </c>
      <c r="H3000" s="17">
        <v>6.2181665621789799</v>
      </c>
      <c r="I3000" s="17">
        <v>10.273234434701305</v>
      </c>
      <c r="J3000" s="17">
        <v>12.858744250329062</v>
      </c>
      <c r="K3000" s="17">
        <v>-0.99999999999999878</v>
      </c>
      <c r="L3000" s="17">
        <v>-0.99999999999999878</v>
      </c>
      <c r="M3000" s="17">
        <v>-0.99999999999999878</v>
      </c>
      <c r="N3000" s="17">
        <v>0.29307253513425391</v>
      </c>
      <c r="O3000" s="17">
        <v>-0.99999999999999878</v>
      </c>
      <c r="P3000" s="17">
        <v>-0.99999999999999878</v>
      </c>
      <c r="Q3000" s="17">
        <v>4.3288418151484747</v>
      </c>
      <c r="R3000" s="17">
        <v>-0.99999999999999878</v>
      </c>
      <c r="S3000" s="17">
        <v>1.1474220902209573</v>
      </c>
      <c r="T3000" s="17">
        <v>0.11982148276710292</v>
      </c>
      <c r="U3000" s="17">
        <v>-0.20275971670570389</v>
      </c>
      <c r="V3000" s="17">
        <v>-0.32347137414120519</v>
      </c>
      <c r="W3000" s="17">
        <v>1.8893247470305066</v>
      </c>
      <c r="X3000" s="17">
        <v>-0.41394565595178556</v>
      </c>
      <c r="Y3000" s="17">
        <v>0.2145402400516441</v>
      </c>
      <c r="Z3000" s="17">
        <v>21.050136104649663</v>
      </c>
      <c r="AA3000" s="17">
        <v>0.67942599876840681</v>
      </c>
      <c r="AB3000" s="17">
        <v>1.3944954334217625</v>
      </c>
      <c r="AC3000" s="17">
        <v>-14.58867567208228</v>
      </c>
      <c r="AD3000" s="17">
        <v>0.83470045484687982</v>
      </c>
      <c r="AE3000" s="17">
        <v>-1.3773678610897944</v>
      </c>
      <c r="AF3000" s="17">
        <v>6.4785880048993301</v>
      </c>
      <c r="AG3000" s="17">
        <v>-74.773288705964717</v>
      </c>
      <c r="AH3000" s="17">
        <v>0.12038303780563529</v>
      </c>
      <c r="AI3000" s="17">
        <v>0.35505511634698661</v>
      </c>
      <c r="AJ3000" s="17">
        <v>0.33333333333333298</v>
      </c>
      <c r="AK3000" s="17">
        <v>0.76206556050220953</v>
      </c>
      <c r="AL3000" s="17">
        <v>0.62890144364480915</v>
      </c>
      <c r="AM3000" s="17">
        <v>0.33333333333333298</v>
      </c>
      <c r="AN3000" s="17">
        <v>-0.344125759003097</v>
      </c>
      <c r="AO3000" s="17">
        <v>-0.22502727403140557</v>
      </c>
      <c r="AP3000" s="17">
        <v>0.33333333333333298</v>
      </c>
      <c r="AQ3000" s="17">
        <v>3.794646429801948</v>
      </c>
      <c r="AR3000" s="17">
        <v>2.3367120642954586</v>
      </c>
      <c r="AS3000" s="17">
        <v>2.9013765810115122</v>
      </c>
      <c r="AT3000" s="17">
        <v>7.6206556050220904</v>
      </c>
      <c r="AU3000" s="17">
        <v>-0.99999999999999878</v>
      </c>
      <c r="AV3000" s="17">
        <v>-0.99999999999999878</v>
      </c>
      <c r="AW3000" s="17">
        <v>-0.99999999999999878</v>
      </c>
      <c r="AX3000" s="17">
        <v>-0.99999999999999878</v>
      </c>
      <c r="AY3000" s="17">
        <v>3.2683567988507509E-2</v>
      </c>
      <c r="AZ3000" s="17">
        <v>-0.44985380196246472</v>
      </c>
      <c r="BA3000" s="17">
        <v>-1.1473296539530262E-3</v>
      </c>
      <c r="BB3000" s="17">
        <v>0.85238836409462138</v>
      </c>
      <c r="BC3000" s="17">
        <v>-0.25190313246714019</v>
      </c>
      <c r="BD3000" s="17">
        <v>19.0604400925532</v>
      </c>
      <c r="BE3000" s="17">
        <v>-6.3033149599482643</v>
      </c>
      <c r="BF3000" s="17">
        <v>-0.99999999999999878</v>
      </c>
      <c r="CU3000" t="e">
        <v>#N/A</v>
      </c>
      <c r="CV3000" t="e">
        <v>#N/A</v>
      </c>
    </row>
    <row r="3001" spans="1:100" x14ac:dyDescent="0.25">
      <c r="A3001">
        <v>6527</v>
      </c>
      <c r="B3001" t="s">
        <v>2619</v>
      </c>
      <c r="C3001" s="48">
        <v>2</v>
      </c>
      <c r="D3001" s="22">
        <v>1470.989267578125</v>
      </c>
      <c r="E3001" s="17">
        <v>55.350421284860488</v>
      </c>
      <c r="F3001" s="17">
        <v>-48.899524534288446</v>
      </c>
      <c r="G3001" s="17">
        <v>0.11608372521913923</v>
      </c>
      <c r="H3001" s="17">
        <v>3.5961026830746534</v>
      </c>
      <c r="I3001" s="17">
        <v>36.536573947663186</v>
      </c>
      <c r="J3001" s="17">
        <v>7.3725877700349649</v>
      </c>
      <c r="K3001" s="17">
        <v>-1.0000000000000007</v>
      </c>
      <c r="L3001" s="17">
        <v>-1.0000000000000007</v>
      </c>
      <c r="M3001" s="17">
        <v>-1.0000000000000007</v>
      </c>
      <c r="N3001" s="17">
        <v>0.18671242883224354</v>
      </c>
      <c r="O3001" s="17">
        <v>-1.0000000000000007</v>
      </c>
      <c r="P3001" s="17">
        <v>-1.0000000000000007</v>
      </c>
      <c r="Q3001" s="17">
        <v>3.1236590716442123</v>
      </c>
      <c r="R3001" s="17">
        <v>-1.0000000000000007</v>
      </c>
      <c r="S3001" s="17">
        <v>1.6913462995158834E-2</v>
      </c>
      <c r="T3001" s="17">
        <v>1.8267671686720027E-2</v>
      </c>
      <c r="U3001" s="17">
        <v>-0.27110862438335998</v>
      </c>
      <c r="V3001" s="17">
        <v>-0.52292693676363611</v>
      </c>
      <c r="W3001" s="17">
        <v>1.2943946374806448E-2</v>
      </c>
      <c r="X3001" s="17">
        <v>-2.7532321909501731</v>
      </c>
      <c r="Y3001" s="17">
        <v>-1.105237302995038E-2</v>
      </c>
      <c r="Z3001" s="17">
        <v>22.708157838818444</v>
      </c>
      <c r="AA3001" s="17">
        <v>-0.24537431767000761</v>
      </c>
      <c r="AB3001" s="17">
        <v>-6.6700941383318391E-2</v>
      </c>
      <c r="AC3001" s="17">
        <v>4.4468679228165495</v>
      </c>
      <c r="AD3001" s="17">
        <v>-0.33610663741525171</v>
      </c>
      <c r="AE3001" s="17">
        <v>-0.33158897654636132</v>
      </c>
      <c r="AF3001" s="17">
        <v>31.474995585938704</v>
      </c>
      <c r="AG3001" s="17">
        <v>-37.111606041402496</v>
      </c>
      <c r="AH3001" s="17">
        <v>-4.3836012616688846E-2</v>
      </c>
      <c r="AI3001" s="17">
        <v>-1.0132629350283029E-2</v>
      </c>
      <c r="AJ3001" s="17">
        <v>0.33333333333333298</v>
      </c>
      <c r="AK3001" s="17">
        <v>0.32107312644214014</v>
      </c>
      <c r="AL3001" s="17">
        <v>0.44616189097726644</v>
      </c>
      <c r="AM3001" s="17">
        <v>0.33333333333333298</v>
      </c>
      <c r="AN3001" s="17">
        <v>1.2592960475512283E-2</v>
      </c>
      <c r="AO3001" s="17">
        <v>5.2709983344901623E-2</v>
      </c>
      <c r="AP3001" s="17">
        <v>0.33333333333333298</v>
      </c>
      <c r="AQ3001" s="17">
        <v>3.2951794995982291</v>
      </c>
      <c r="AR3001" s="17">
        <v>2.2444243630026963</v>
      </c>
      <c r="AS3001" s="17">
        <v>-0.48438180235089767</v>
      </c>
      <c r="AT3001" s="17">
        <v>3.1594144200988348</v>
      </c>
      <c r="AU3001" s="17">
        <v>-1.0000000000000007</v>
      </c>
      <c r="AV3001" s="17">
        <v>-1.0000000000000007</v>
      </c>
      <c r="AW3001" s="17">
        <v>-1.0000000000000007</v>
      </c>
      <c r="AX3001" s="17">
        <v>-1.0000000000000007</v>
      </c>
      <c r="AY3001" s="17">
        <v>-3.7805849768720173E-2</v>
      </c>
      <c r="AZ3001" s="17">
        <v>0.64373032043518397</v>
      </c>
      <c r="BA3001" s="17">
        <v>-5.4788439371662945E-2</v>
      </c>
      <c r="BB3001" s="17">
        <v>0.35573802835794199</v>
      </c>
      <c r="BC3001" s="17">
        <v>-3.214050062097884E-2</v>
      </c>
      <c r="BD3001" s="17">
        <v>10.662197424032875</v>
      </c>
      <c r="BE3001" s="17">
        <v>0.27075462697426378</v>
      </c>
      <c r="BF3001" s="17">
        <v>-1.0000000000000007</v>
      </c>
      <c r="BG3001" s="22">
        <v>0</v>
      </c>
    </row>
    <row r="3002" spans="1:100" x14ac:dyDescent="0.25">
      <c r="A3002">
        <v>6528</v>
      </c>
      <c r="B3002" t="s">
        <v>3144</v>
      </c>
      <c r="C3002" s="48">
        <v>3</v>
      </c>
      <c r="D3002" s="22">
        <v>1432.6332219879391</v>
      </c>
      <c r="E3002" s="17">
        <v>63.864556244638273</v>
      </c>
      <c r="F3002" s="17">
        <v>-30.064759187401329</v>
      </c>
      <c r="G3002" s="17">
        <v>0.22640959548525405</v>
      </c>
      <c r="H3002" s="17">
        <v>6.0469235442592453</v>
      </c>
      <c r="I3002" s="17">
        <v>47.085619446906939</v>
      </c>
      <c r="J3002" s="17">
        <v>5.9055927849045897</v>
      </c>
      <c r="K3002" s="17">
        <v>-0.99999999999999944</v>
      </c>
      <c r="L3002" s="17">
        <v>-0.99999999999999944</v>
      </c>
      <c r="M3002" s="17">
        <v>-0.99999999999999944</v>
      </c>
      <c r="N3002" s="17">
        <v>0.45464449702287502</v>
      </c>
      <c r="O3002" s="17">
        <v>-0.99999999999999944</v>
      </c>
      <c r="P3002" s="17">
        <v>-0.99999999999999944</v>
      </c>
      <c r="Q3002" s="17">
        <v>5.2995300703051038</v>
      </c>
      <c r="R3002" s="17">
        <v>-0.99999999999999944</v>
      </c>
      <c r="S3002" s="17">
        <v>0.68777666259098491</v>
      </c>
      <c r="T3002" s="17">
        <v>0.14748205351048263</v>
      </c>
      <c r="U3002" s="17">
        <v>-0.31407992561391301</v>
      </c>
      <c r="V3002" s="17">
        <v>-0.20147154823153679</v>
      </c>
      <c r="W3002" s="17">
        <v>0.74739347395414413</v>
      </c>
      <c r="X3002" s="17">
        <v>-4.4229604893043444</v>
      </c>
      <c r="Y3002" s="17">
        <v>0.17727132355502845</v>
      </c>
      <c r="Z3002" s="17">
        <v>19.502651049064905</v>
      </c>
      <c r="AA3002" s="17">
        <v>1.3776432404079506</v>
      </c>
      <c r="AB3002" s="17">
        <v>0.72081839605265141</v>
      </c>
      <c r="AC3002" s="17">
        <v>22.40971220891889</v>
      </c>
      <c r="AD3002" s="17">
        <v>-0.87537111932539291</v>
      </c>
      <c r="AE3002" s="17">
        <v>0.10893205353565363</v>
      </c>
      <c r="AF3002" s="17">
        <v>42.742113707572088</v>
      </c>
      <c r="AG3002" s="17">
        <v>-21.952010092187162</v>
      </c>
      <c r="AH3002" s="17">
        <v>-8.5502855267412317E-2</v>
      </c>
      <c r="AI3002" s="17">
        <v>-0.43737819591595284</v>
      </c>
      <c r="AJ3002" s="17">
        <v>0.33333333333333298</v>
      </c>
      <c r="AK3002" s="17">
        <v>0.78191715185136312</v>
      </c>
      <c r="AL3002" s="17">
        <v>0.77728332225055452</v>
      </c>
      <c r="AM3002" s="17">
        <v>0.33333333333333298</v>
      </c>
      <c r="AN3002" s="17">
        <v>0.44078823027499614</v>
      </c>
      <c r="AO3002" s="17">
        <v>0.5287960215323686</v>
      </c>
      <c r="AP3002" s="17">
        <v>0.33333333333333298</v>
      </c>
      <c r="AQ3002" s="17">
        <v>4.3435057393348533</v>
      </c>
      <c r="AR3002" s="17">
        <v>3.6934483014521882</v>
      </c>
      <c r="AS3002" s="17">
        <v>-5.5300459431631364</v>
      </c>
      <c r="AT3002" s="17">
        <v>7.7421904266155419</v>
      </c>
      <c r="AU3002" s="17">
        <v>-0.99999999999999944</v>
      </c>
      <c r="AV3002" s="17">
        <v>-0.99999999999999944</v>
      </c>
      <c r="AW3002" s="17">
        <v>-0.99999999999999944</v>
      </c>
      <c r="AX3002" s="17">
        <v>-0.99999999999999944</v>
      </c>
      <c r="AY3002" s="17">
        <v>-3.9183712594626337E-2</v>
      </c>
      <c r="AZ3002" s="17">
        <v>1.3023735056932</v>
      </c>
      <c r="BA3002" s="17">
        <v>0.56030562173701093</v>
      </c>
      <c r="BB3002" s="17">
        <v>-0.31468450776238316</v>
      </c>
      <c r="BC3002" s="17">
        <v>8.0995694395298454E-2</v>
      </c>
      <c r="BD3002" s="17">
        <v>-1.3552451655935835</v>
      </c>
      <c r="BE3002" s="17">
        <v>4.8264204685675152</v>
      </c>
      <c r="BF3002" s="17">
        <v>-0.99999999999999944</v>
      </c>
      <c r="CU3002" t="e">
        <v>#N/A</v>
      </c>
      <c r="CV3002" t="e">
        <v>#N/A</v>
      </c>
    </row>
    <row r="3003" spans="1:100" x14ac:dyDescent="0.25">
      <c r="A3003">
        <v>6529</v>
      </c>
      <c r="B3003" t="s">
        <v>2620</v>
      </c>
      <c r="C3003" s="48">
        <v>2</v>
      </c>
      <c r="D3003" s="22">
        <v>1437.332734375</v>
      </c>
      <c r="E3003" s="17">
        <v>51.834825060180023</v>
      </c>
      <c r="F3003" s="17">
        <v>-54.571037717404302</v>
      </c>
      <c r="G3003" s="17">
        <v>7.6663406210123186E-2</v>
      </c>
      <c r="H3003" s="17">
        <v>3.2365206014670127</v>
      </c>
      <c r="I3003" s="17">
        <v>33.775883790962382</v>
      </c>
      <c r="J3003" s="17">
        <v>6.6907434926608245</v>
      </c>
      <c r="K3003" s="17">
        <v>-1.0000000000000009</v>
      </c>
      <c r="L3003" s="17">
        <v>-1.0000000000000009</v>
      </c>
      <c r="M3003" s="17">
        <v>-1.0000000000000009</v>
      </c>
      <c r="N3003" s="17">
        <v>0.17688889832923604</v>
      </c>
      <c r="O3003" s="17">
        <v>-1.0000000000000009</v>
      </c>
      <c r="P3003" s="17">
        <v>-1.0000000000000009</v>
      </c>
      <c r="Q3003" s="17">
        <v>3.0181311562183208</v>
      </c>
      <c r="R3003" s="17">
        <v>-1.0000000000000009</v>
      </c>
      <c r="S3003" s="17">
        <v>-0.12071644192057995</v>
      </c>
      <c r="T3003" s="17">
        <v>2.8195939460698982E-3</v>
      </c>
      <c r="U3003" s="17">
        <v>-0.31739945171632944</v>
      </c>
      <c r="V3003" s="17">
        <v>-0.58358288783820511</v>
      </c>
      <c r="W3003" s="17">
        <v>-0.29441712899939088</v>
      </c>
      <c r="X3003" s="17">
        <v>-3.13192920127686</v>
      </c>
      <c r="Y3003" s="17">
        <v>-2.4950870273356712E-2</v>
      </c>
      <c r="Z3003" s="17">
        <v>21.432063969146316</v>
      </c>
      <c r="AA3003" s="17">
        <v>-0.33935715903600372</v>
      </c>
      <c r="AB3003" s="17">
        <v>-0.20216890017781886</v>
      </c>
      <c r="AC3003" s="17">
        <v>2.8915554953233116</v>
      </c>
      <c r="AD3003" s="17">
        <v>-0.45481880583580669</v>
      </c>
      <c r="AE3003" s="17">
        <v>-0.43100416565238353</v>
      </c>
      <c r="AF3003" s="17">
        <v>28.956075078769995</v>
      </c>
      <c r="AG3003" s="17">
        <v>-41.415309183738664</v>
      </c>
      <c r="AH3003" s="17">
        <v>-7.3611148789580361E-2</v>
      </c>
      <c r="AI3003" s="17">
        <v>-4.5360342805565168E-2</v>
      </c>
      <c r="AJ3003" s="17">
        <v>0.33333333333333298</v>
      </c>
      <c r="AK3003" s="17">
        <v>0.28132778563699185</v>
      </c>
      <c r="AL3003" s="17">
        <v>0.41144796272391987</v>
      </c>
      <c r="AM3003" s="17">
        <v>0.33333333333333298</v>
      </c>
      <c r="AN3003" s="17">
        <v>-2.3237249101900836E-2</v>
      </c>
      <c r="AO3003" s="17">
        <v>1.3557191525854662E-2</v>
      </c>
      <c r="AP3003" s="17">
        <v>0.33333333333333298</v>
      </c>
      <c r="AQ3003" s="17">
        <v>2.8484885608860857</v>
      </c>
      <c r="AR3003" s="17">
        <v>2.2444243630026963</v>
      </c>
      <c r="AS3003" s="17">
        <v>-1.0529927879864776</v>
      </c>
      <c r="AT3003" s="17">
        <v>2.7615915406709295</v>
      </c>
      <c r="AU3003" s="17">
        <v>-1.0000000000000009</v>
      </c>
      <c r="AV3003" s="17">
        <v>-1.0000000000000009</v>
      </c>
      <c r="AW3003" s="17">
        <v>-1.0000000000000009</v>
      </c>
      <c r="AX3003" s="17">
        <v>-1.0000000000000009</v>
      </c>
      <c r="AY3003" s="17">
        <v>-4.3793901312766059E-2</v>
      </c>
      <c r="AZ3003" s="17">
        <v>0.68502725923692187</v>
      </c>
      <c r="BA3003" s="17">
        <v>-9.4488720233987189E-2</v>
      </c>
      <c r="BB3003" s="17">
        <v>0.37873650057791985</v>
      </c>
      <c r="BC3003" s="17">
        <v>-5.415408947846917E-2</v>
      </c>
      <c r="BD3003" s="17">
        <v>11.275439343577895</v>
      </c>
      <c r="BE3003" s="17">
        <v>-0.3216796974403584</v>
      </c>
      <c r="BF3003" s="17">
        <v>-1.0000000000000009</v>
      </c>
      <c r="BG3003" s="22">
        <v>0</v>
      </c>
    </row>
    <row r="3004" spans="1:100" x14ac:dyDescent="0.25">
      <c r="A3004">
        <v>6530</v>
      </c>
      <c r="B3004" t="s">
        <v>2621</v>
      </c>
      <c r="C3004" s="48">
        <v>2</v>
      </c>
      <c r="D3004" s="22">
        <v>1516.7512890625001</v>
      </c>
      <c r="E3004" s="17">
        <v>121.10046439437522</v>
      </c>
      <c r="F3004" s="17">
        <v>57.171313085848738</v>
      </c>
      <c r="G3004" s="17">
        <v>0.85333780918869584</v>
      </c>
      <c r="H3004" s="17">
        <v>10.321146134064335</v>
      </c>
      <c r="I3004" s="17">
        <v>88.16807120004998</v>
      </c>
      <c r="J3004" s="17">
        <v>20.124703703200854</v>
      </c>
      <c r="K3004" s="17">
        <v>-0.99999999999999911</v>
      </c>
      <c r="L3004" s="17">
        <v>-0.99999999999999911</v>
      </c>
      <c r="M3004" s="17">
        <v>-0.99999999999999911</v>
      </c>
      <c r="N3004" s="17">
        <v>0.37043590353789763</v>
      </c>
      <c r="O3004" s="17">
        <v>-0.99999999999999911</v>
      </c>
      <c r="P3004" s="17">
        <v>-0.99999999999999911</v>
      </c>
      <c r="Q3004" s="17">
        <v>5.0972830446703608</v>
      </c>
      <c r="R3004" s="17">
        <v>-0.99999999999999911</v>
      </c>
      <c r="S3004" s="17">
        <v>2.5909212850085428</v>
      </c>
      <c r="T3004" s="17">
        <v>0.30718360869800176</v>
      </c>
      <c r="U3004" s="17">
        <v>0.59464036901660999</v>
      </c>
      <c r="V3004" s="17">
        <v>0.61148416824431062</v>
      </c>
      <c r="W3004" s="17">
        <v>5.7613298998490485</v>
      </c>
      <c r="X3004" s="17">
        <v>4.3293060651850643</v>
      </c>
      <c r="Y3004" s="17">
        <v>0.24888270896158168</v>
      </c>
      <c r="Z3004" s="17">
        <v>46.574159956384143</v>
      </c>
      <c r="AA3004" s="17">
        <v>1.5123292058427289</v>
      </c>
      <c r="AB3004" s="17">
        <v>2.4668733263800169</v>
      </c>
      <c r="AC3004" s="17">
        <v>33.534923723575915</v>
      </c>
      <c r="AD3004" s="17">
        <v>1.8840943448476921</v>
      </c>
      <c r="AE3004" s="17">
        <v>1.5277124197781375</v>
      </c>
      <c r="AF3004" s="17">
        <v>78.58482315176974</v>
      </c>
      <c r="AG3004" s="17">
        <v>43.377918083307307</v>
      </c>
      <c r="AH3004" s="17">
        <v>0.51303012383424185</v>
      </c>
      <c r="AI3004" s="17">
        <v>0.64870972065393406</v>
      </c>
      <c r="AJ3004" s="17">
        <v>0.33333333333333298</v>
      </c>
      <c r="AK3004" s="17">
        <v>1.0644058940094321</v>
      </c>
      <c r="AL3004" s="17">
        <v>1.0953952310106745</v>
      </c>
      <c r="AM3004" s="17">
        <v>0.33333333333333298</v>
      </c>
      <c r="AN3004" s="17">
        <v>0.68270342646111648</v>
      </c>
      <c r="AO3004" s="17">
        <v>0.78496067012397641</v>
      </c>
      <c r="AP3004" s="17">
        <v>0.33333333333333298</v>
      </c>
      <c r="AQ3004" s="17">
        <v>11.649366556339235</v>
      </c>
      <c r="AR3004" s="17">
        <v>2.2444243630026963</v>
      </c>
      <c r="AS3004" s="17">
        <v>10.15000122366942</v>
      </c>
      <c r="AT3004" s="17">
        <v>10.599652092647091</v>
      </c>
      <c r="AU3004" s="17">
        <v>-0.99999999999999911</v>
      </c>
      <c r="AV3004" s="17">
        <v>-0.99999999999999911</v>
      </c>
      <c r="AW3004" s="17">
        <v>-0.99999999999999911</v>
      </c>
      <c r="AX3004" s="17">
        <v>-0.99999999999999911</v>
      </c>
      <c r="AY3004" s="17">
        <v>7.4185010956134195E-2</v>
      </c>
      <c r="AZ3004" s="17">
        <v>-0.12862103420653148</v>
      </c>
      <c r="BA3004" s="17">
        <v>0.68770159968136202</v>
      </c>
      <c r="BB3004" s="17">
        <v>-7.4388312460382106E-2</v>
      </c>
      <c r="BC3004" s="17">
        <v>0.37956616984760616</v>
      </c>
      <c r="BD3004" s="17">
        <v>-0.80689062526703825</v>
      </c>
      <c r="BE3004" s="17">
        <v>11.350690967888404</v>
      </c>
      <c r="BF3004" s="17">
        <v>-0.99999999999999911</v>
      </c>
      <c r="BG3004" s="22">
        <v>0</v>
      </c>
    </row>
    <row r="3005" spans="1:100" x14ac:dyDescent="0.25">
      <c r="A3005">
        <v>6531</v>
      </c>
      <c r="B3005" t="s">
        <v>2622</v>
      </c>
      <c r="C3005" s="48">
        <v>2</v>
      </c>
      <c r="D3005" s="22">
        <v>1441.694541015625</v>
      </c>
      <c r="E3005" s="17">
        <v>72.755617285946116</v>
      </c>
      <c r="F3005" s="17">
        <v>-20.82070311507249</v>
      </c>
      <c r="G3005" s="17">
        <v>0.31124788370824663</v>
      </c>
      <c r="H3005" s="17">
        <v>5.3763402896923473</v>
      </c>
      <c r="I3005" s="17">
        <v>50.204341860917381</v>
      </c>
      <c r="J3005" s="17">
        <v>10.748297758173365</v>
      </c>
      <c r="K3005" s="17">
        <v>-1.0000000000000002</v>
      </c>
      <c r="L3005" s="17">
        <v>-1.0000000000000002</v>
      </c>
      <c r="M3005" s="17">
        <v>-1.0000000000000002</v>
      </c>
      <c r="N3005" s="17">
        <v>0.23534727279616574</v>
      </c>
      <c r="O3005" s="17">
        <v>-1.0000000000000002</v>
      </c>
      <c r="P3005" s="17">
        <v>-1.0000000000000002</v>
      </c>
      <c r="Q3005" s="17">
        <v>3.6461121448041061</v>
      </c>
      <c r="R3005" s="17">
        <v>-1.0000000000000002</v>
      </c>
      <c r="S3005" s="17">
        <v>0.69829872955458516</v>
      </c>
      <c r="T3005" s="17">
        <v>9.4748815632783395E-2</v>
      </c>
      <c r="U3005" s="17">
        <v>-4.1929597188342244E-2</v>
      </c>
      <c r="V3005" s="17">
        <v>-0.22262831041012446</v>
      </c>
      <c r="W3005" s="17">
        <v>1.5346430887382292</v>
      </c>
      <c r="X3005" s="17">
        <v>-0.87835940451116212</v>
      </c>
      <c r="Y3005" s="17">
        <v>5.7757027476224729E-2</v>
      </c>
      <c r="Z3005" s="17">
        <v>29.025909508222959</v>
      </c>
      <c r="AA3005" s="17">
        <v>0.21992080445761331</v>
      </c>
      <c r="AB3005" s="17">
        <v>0.60398085026628268</v>
      </c>
      <c r="AC3005" s="17">
        <v>12.146989300067295</v>
      </c>
      <c r="AD3005" s="17">
        <v>0.25161971880514922</v>
      </c>
      <c r="AE3005" s="17">
        <v>0.16060089432897862</v>
      </c>
      <c r="AF3005" s="17">
        <v>43.945797787465764</v>
      </c>
      <c r="AG3005" s="17">
        <v>-15.804609465122628</v>
      </c>
      <c r="AH3005" s="17">
        <v>0.1035762747813882</v>
      </c>
      <c r="AI3005" s="17">
        <v>0.16427456026233975</v>
      </c>
      <c r="AJ3005" s="17">
        <v>0.33333333333333298</v>
      </c>
      <c r="AK3005" s="17">
        <v>0.51784641968528777</v>
      </c>
      <c r="AL3005" s="17">
        <v>0.6180254061828665</v>
      </c>
      <c r="AM3005" s="17">
        <v>0.33333333333333298</v>
      </c>
      <c r="AN3005" s="17">
        <v>0.1899830191167125</v>
      </c>
      <c r="AO3005" s="17">
        <v>0.24654965435608342</v>
      </c>
      <c r="AP3005" s="17">
        <v>0.33333333333333298</v>
      </c>
      <c r="AQ3005" s="17">
        <v>5.5066801507859093</v>
      </c>
      <c r="AR3005" s="17">
        <v>2.2444243630026963</v>
      </c>
      <c r="AS3005" s="17">
        <v>2.3307269362122973</v>
      </c>
      <c r="AT3005" s="17">
        <v>5.128976550570254</v>
      </c>
      <c r="AU3005" s="17">
        <v>-1.0000000000000002</v>
      </c>
      <c r="AV3005" s="17">
        <v>-1.0000000000000002</v>
      </c>
      <c r="AW3005" s="17">
        <v>-1.0000000000000002</v>
      </c>
      <c r="AX3005" s="17">
        <v>-1.0000000000000002</v>
      </c>
      <c r="AY3005" s="17">
        <v>-8.1598938261559385E-3</v>
      </c>
      <c r="AZ3005" s="17">
        <v>0.43927529541182064</v>
      </c>
      <c r="BA3005" s="17">
        <v>0.14176176877111318</v>
      </c>
      <c r="BB3005" s="17">
        <v>0.24187600008971533</v>
      </c>
      <c r="BC3005" s="17">
        <v>7.6845516050136009E-2</v>
      </c>
      <c r="BD3005" s="17">
        <v>7.6261275446674812</v>
      </c>
      <c r="BE3005" s="17">
        <v>3.2038091859188023</v>
      </c>
      <c r="BF3005" s="17">
        <v>-1.0000000000000002</v>
      </c>
      <c r="BG3005" s="22">
        <v>0</v>
      </c>
    </row>
    <row r="3006" spans="1:100" x14ac:dyDescent="0.25">
      <c r="A3006">
        <v>6532</v>
      </c>
      <c r="B3006" t="s">
        <v>2623</v>
      </c>
      <c r="C3006" s="48">
        <v>2</v>
      </c>
      <c r="D3006" s="22">
        <v>1457.2504687500002</v>
      </c>
      <c r="E3006" s="17">
        <v>46.373677264499392</v>
      </c>
      <c r="F3006" s="17">
        <v>-63.381199561562617</v>
      </c>
      <c r="G3006" s="17">
        <v>1.5427651446880353E-2</v>
      </c>
      <c r="H3006" s="17">
        <v>2.6779436868168363</v>
      </c>
      <c r="I3006" s="17">
        <v>29.487411509082467</v>
      </c>
      <c r="J3006" s="17">
        <v>5.6315625929209281</v>
      </c>
      <c r="K3006" s="17">
        <v>-1.0000000000000009</v>
      </c>
      <c r="L3006" s="17">
        <v>-1.0000000000000009</v>
      </c>
      <c r="M3006" s="17">
        <v>-1.0000000000000009</v>
      </c>
      <c r="N3006" s="17">
        <v>0.16162896842725283</v>
      </c>
      <c r="O3006" s="17">
        <v>-1.0000000000000009</v>
      </c>
      <c r="P3006" s="17">
        <v>-1.0000000000000009</v>
      </c>
      <c r="Q3006" s="17">
        <v>2.8542034734357911</v>
      </c>
      <c r="R3006" s="17">
        <v>-1.0000000000000009</v>
      </c>
      <c r="S3006" s="17">
        <v>-0.33451154346658818</v>
      </c>
      <c r="T3006" s="17">
        <v>-2.117754062490107E-2</v>
      </c>
      <c r="U3006" s="17">
        <v>-0.3893078944080543</v>
      </c>
      <c r="V3006" s="17">
        <v>-0.67780619800685316</v>
      </c>
      <c r="W3006" s="17">
        <v>-0.77187362627117029</v>
      </c>
      <c r="X3006" s="17">
        <v>-3.7201993583152748</v>
      </c>
      <c r="Y3006" s="17">
        <v>-4.6540877411050841E-2</v>
      </c>
      <c r="Z3006" s="17">
        <v>19.449772267238789</v>
      </c>
      <c r="AA3006" s="17">
        <v>-0.48535065605779648</v>
      </c>
      <c r="AB3006" s="17">
        <v>-0.41260562193848749</v>
      </c>
      <c r="AC3006" s="17">
        <v>0.47552404797716363</v>
      </c>
      <c r="AD3006" s="17">
        <v>-0.63922698455072946</v>
      </c>
      <c r="AE3006" s="17">
        <v>-0.58543630351624576</v>
      </c>
      <c r="AF3006" s="17">
        <v>25.043169188540961</v>
      </c>
      <c r="AG3006" s="17">
        <v>-48.100706887841959</v>
      </c>
      <c r="AH3006" s="17">
        <v>-0.1198640199626505</v>
      </c>
      <c r="AI3006" s="17">
        <v>-0.10008327951046758</v>
      </c>
      <c r="AJ3006" s="17">
        <v>0.33333333333333298</v>
      </c>
      <c r="AK3006" s="17">
        <v>0.21958714010926517</v>
      </c>
      <c r="AL3006" s="17">
        <v>0.35752314296524285</v>
      </c>
      <c r="AM3006" s="17">
        <v>0.33333333333333298</v>
      </c>
      <c r="AN3006" s="17">
        <v>-7.889610681678233E-2</v>
      </c>
      <c r="AO3006" s="17">
        <v>-4.726298493134512E-2</v>
      </c>
      <c r="AP3006" s="17">
        <v>0.33333333333333298</v>
      </c>
      <c r="AQ3006" s="17">
        <v>2.154596236684359</v>
      </c>
      <c r="AR3006" s="17">
        <v>2.2444243630026963</v>
      </c>
      <c r="AS3006" s="17">
        <v>-1.9362764281848861</v>
      </c>
      <c r="AT3006" s="17">
        <v>2.1436111463904419</v>
      </c>
      <c r="AU3006" s="17">
        <v>-1.0000000000000009</v>
      </c>
      <c r="AV3006" s="17">
        <v>-1.0000000000000009</v>
      </c>
      <c r="AW3006" s="17">
        <v>-1.0000000000000009</v>
      </c>
      <c r="AX3006" s="17">
        <v>-1.0000000000000009</v>
      </c>
      <c r="AY3006" s="17">
        <v>-5.3095775703406754E-2</v>
      </c>
      <c r="AZ3006" s="17">
        <v>0.74917816619324262</v>
      </c>
      <c r="BA3006" s="17">
        <v>-0.15615936938223818</v>
      </c>
      <c r="BB3006" s="17">
        <v>0.41446246221891297</v>
      </c>
      <c r="BC3006" s="17">
        <v>-8.8350127527471761E-2</v>
      </c>
      <c r="BD3006" s="17">
        <v>12.228052938288034</v>
      </c>
      <c r="BE3006" s="17">
        <v>-1.2419706518307549</v>
      </c>
      <c r="BF3006" s="17">
        <v>-1.0000000000000009</v>
      </c>
      <c r="BG3006" s="22">
        <v>0</v>
      </c>
    </row>
    <row r="3007" spans="1:100" x14ac:dyDescent="0.25">
      <c r="A3007">
        <v>6533</v>
      </c>
      <c r="B3007" t="s">
        <v>3177</v>
      </c>
      <c r="C3007" s="48">
        <v>2</v>
      </c>
      <c r="D3007" s="22">
        <v>1431.7679394531249</v>
      </c>
      <c r="E3007" s="17">
        <v>53.241393826433026</v>
      </c>
      <c r="F3007" s="17">
        <v>-52.301899627893476</v>
      </c>
      <c r="G3007" s="17">
        <v>9.2435237197013909E-2</v>
      </c>
      <c r="H3007" s="17">
        <v>3.3803872154265027</v>
      </c>
      <c r="I3007" s="17">
        <v>34.880419209579856</v>
      </c>
      <c r="J3007" s="17">
        <v>6.9635452601874643</v>
      </c>
      <c r="K3007" s="17">
        <v>-1.0000000000000009</v>
      </c>
      <c r="L3007" s="17">
        <v>-1.0000000000000009</v>
      </c>
      <c r="M3007" s="17">
        <v>-1.0000000000000009</v>
      </c>
      <c r="N3007" s="17">
        <v>0.18081923341233275</v>
      </c>
      <c r="O3007" s="17">
        <v>-1.0000000000000009</v>
      </c>
      <c r="P3007" s="17">
        <v>-1.0000000000000009</v>
      </c>
      <c r="Q3007" s="17">
        <v>3.0603522363195599</v>
      </c>
      <c r="R3007" s="17">
        <v>-1.0000000000000009</v>
      </c>
      <c r="S3007" s="17">
        <v>-6.5651550168273287E-2</v>
      </c>
      <c r="T3007" s="17">
        <v>9.0002763282230336E-3</v>
      </c>
      <c r="U3007" s="17">
        <v>-0.29887877194273471</v>
      </c>
      <c r="V3007" s="17">
        <v>-0.55931480902132868</v>
      </c>
      <c r="W3007" s="17">
        <v>-0.17144382349057219</v>
      </c>
      <c r="X3007" s="17">
        <v>-2.9804148200576916</v>
      </c>
      <c r="Y3007" s="17">
        <v>-1.9390165667068887E-2</v>
      </c>
      <c r="Z3007" s="17">
        <v>21.942621400994419</v>
      </c>
      <c r="AA3007" s="17">
        <v>-0.30175519317283483</v>
      </c>
      <c r="AB3007" s="17">
        <v>-0.14796898998030716</v>
      </c>
      <c r="AC3007" s="17">
        <v>3.5138265817806182</v>
      </c>
      <c r="AD3007" s="17">
        <v>-0.40732278592820359</v>
      </c>
      <c r="AE3007" s="17">
        <v>-0.39122875034558835</v>
      </c>
      <c r="AF3007" s="17">
        <v>29.963879924270906</v>
      </c>
      <c r="AG3007" s="17">
        <v>-39.693423610891017</v>
      </c>
      <c r="AH3007" s="17">
        <v>-6.1698297063974228E-2</v>
      </c>
      <c r="AI3007" s="17">
        <v>-3.1265947918901527E-2</v>
      </c>
      <c r="AJ3007" s="17">
        <v>0.33333333333333298</v>
      </c>
      <c r="AK3007" s="17">
        <v>0.29722965587684957</v>
      </c>
      <c r="AL3007" s="17">
        <v>0.42533679526171869</v>
      </c>
      <c r="AM3007" s="17">
        <v>0.33333333333333298</v>
      </c>
      <c r="AN3007" s="17">
        <v>-8.9017991642536543E-3</v>
      </c>
      <c r="AO3007" s="17">
        <v>2.9221986503634778E-2</v>
      </c>
      <c r="AP3007" s="17">
        <v>0.33333333333333298</v>
      </c>
      <c r="AQ3007" s="17">
        <v>3.0272069012204739</v>
      </c>
      <c r="AR3007" s="17">
        <v>2.2444243630026963</v>
      </c>
      <c r="AS3007" s="17">
        <v>-0.82549497497581736</v>
      </c>
      <c r="AT3007" s="17">
        <v>2.920758066330452</v>
      </c>
      <c r="AU3007" s="17">
        <v>-1.0000000000000009</v>
      </c>
      <c r="AV3007" s="17">
        <v>-1.0000000000000009</v>
      </c>
      <c r="AW3007" s="17">
        <v>-1.0000000000000009</v>
      </c>
      <c r="AX3007" s="17">
        <v>-1.0000000000000009</v>
      </c>
      <c r="AY3007" s="17">
        <v>-4.1398118141354356E-2</v>
      </c>
      <c r="AZ3007" s="17">
        <v>0.66850460403192447</v>
      </c>
      <c r="BA3007" s="17">
        <v>-7.8604878204462769E-2</v>
      </c>
      <c r="BB3007" s="17">
        <v>0.36953495107429379</v>
      </c>
      <c r="BC3007" s="17">
        <v>-4.5346585845740334E-2</v>
      </c>
      <c r="BD3007" s="17">
        <v>11.030084964103484</v>
      </c>
      <c r="BE3007" s="17">
        <v>-8.4650310809490925E-2</v>
      </c>
      <c r="BF3007" s="17">
        <v>-1.0000000000000009</v>
      </c>
      <c r="BG3007" s="22">
        <v>0</v>
      </c>
    </row>
    <row r="3008" spans="1:100" x14ac:dyDescent="0.25">
      <c r="A3008">
        <v>6535</v>
      </c>
      <c r="B3008" t="s">
        <v>3178</v>
      </c>
      <c r="C3008" s="48">
        <v>2</v>
      </c>
      <c r="D3008" s="22">
        <v>1408.7551660156248</v>
      </c>
      <c r="E3008" s="17">
        <v>18.237974747563669</v>
      </c>
      <c r="F3008" s="17">
        <v>-108.77094216646901</v>
      </c>
      <c r="G3008" s="17">
        <v>-0.30005748901779011</v>
      </c>
      <c r="H3008" s="17">
        <v>-0.1998311860506039</v>
      </c>
      <c r="I3008" s="17">
        <v>7.3933051253420317</v>
      </c>
      <c r="J3008" s="17">
        <v>0.17468799042943672</v>
      </c>
      <c r="K3008" s="17">
        <v>-1.0000000000000018</v>
      </c>
      <c r="L3008" s="17">
        <v>-1.0000000000000018</v>
      </c>
      <c r="M3008" s="17">
        <v>-1.0000000000000018</v>
      </c>
      <c r="N3008" s="17">
        <v>8.301017541618011E-2</v>
      </c>
      <c r="O3008" s="17">
        <v>-1.0000000000000018</v>
      </c>
      <c r="P3008" s="17">
        <v>-1.0000000000000018</v>
      </c>
      <c r="Q3008" s="17">
        <v>2.0096519817680871</v>
      </c>
      <c r="R3008" s="17">
        <v>-1.0000000000000018</v>
      </c>
      <c r="S3008" s="17">
        <v>-1.4359787810744373</v>
      </c>
      <c r="T3008" s="17">
        <v>-0.14481020262348812</v>
      </c>
      <c r="U3008" s="17">
        <v>-0.75977846721157483</v>
      </c>
      <c r="V3008" s="17">
        <v>-1.1632424330713611</v>
      </c>
      <c r="W3008" s="17">
        <v>-3.2317180535986774</v>
      </c>
      <c r="X3008" s="17">
        <v>-6.7509531040964834</v>
      </c>
      <c r="Y3008" s="17">
        <v>-0.1577720765822451</v>
      </c>
      <c r="Z3008" s="17">
        <v>9.2370529427823271</v>
      </c>
      <c r="AA3008" s="17">
        <v>-1.2375056526431527</v>
      </c>
      <c r="AB3008" s="17">
        <v>-1.4967705674065903</v>
      </c>
      <c r="AC3008" s="17">
        <v>-11.971812046434593</v>
      </c>
      <c r="AD3008" s="17">
        <v>-1.5892935002595081</v>
      </c>
      <c r="AE3008" s="17">
        <v>-1.3810669754106508</v>
      </c>
      <c r="AF3008" s="17">
        <v>4.8839718506984511</v>
      </c>
      <c r="AG3008" s="17">
        <v>-82.543715582612521</v>
      </c>
      <c r="AH3008" s="17">
        <v>-0.35815770337274422</v>
      </c>
      <c r="AI3008" s="17">
        <v>-0.38201453747788622</v>
      </c>
      <c r="AJ3008" s="17">
        <v>0.33333333333333298</v>
      </c>
      <c r="AK3008" s="17">
        <v>-9.849918546969616E-2</v>
      </c>
      <c r="AL3008" s="17">
        <v>7.9703764370597341E-2</v>
      </c>
      <c r="AM3008" s="17">
        <v>0.33333333333333298</v>
      </c>
      <c r="AN3008" s="17">
        <v>-0.3656492073896967</v>
      </c>
      <c r="AO3008" s="17">
        <v>-0.36060707592642066</v>
      </c>
      <c r="AP3008" s="17">
        <v>0.33333333333333298</v>
      </c>
      <c r="AQ3008" s="17">
        <v>-1.4203203821198853</v>
      </c>
      <c r="AR3008" s="17">
        <v>2.2444243630026963</v>
      </c>
      <c r="AS3008" s="17">
        <v>-6.4869325665070239</v>
      </c>
      <c r="AT3008" s="17">
        <v>-1.0402090293840534</v>
      </c>
      <c r="AU3008" s="17">
        <v>-1.0000000000000018</v>
      </c>
      <c r="AV3008" s="17">
        <v>-1.0000000000000018</v>
      </c>
      <c r="AW3008" s="17">
        <v>-1.0000000000000018</v>
      </c>
      <c r="AX3008" s="17">
        <v>-1.0000000000000018</v>
      </c>
      <c r="AY3008" s="17">
        <v>-0.10101880955939682</v>
      </c>
      <c r="AZ3008" s="17">
        <v>1.0796821008683359</v>
      </c>
      <c r="BA3008" s="17">
        <v>-0.47388507529224411</v>
      </c>
      <c r="BB3008" s="17">
        <v>0.59852176009352065</v>
      </c>
      <c r="BC3008" s="17">
        <v>-0.26452729573477152</v>
      </c>
      <c r="BD3008" s="17">
        <v>17.135895340127433</v>
      </c>
      <c r="BE3008" s="17">
        <v>-5.9832875856508823</v>
      </c>
      <c r="BF3008" s="17">
        <v>-1.0000000000000018</v>
      </c>
      <c r="BG3008" s="22">
        <v>0</v>
      </c>
    </row>
    <row r="3009" spans="1:100" x14ac:dyDescent="0.25">
      <c r="A3009">
        <v>6536</v>
      </c>
      <c r="B3009" t="s">
        <v>2624</v>
      </c>
      <c r="C3009" s="48">
        <v>2</v>
      </c>
      <c r="D3009" s="22">
        <v>1485.0736230468751</v>
      </c>
      <c r="E3009" s="17">
        <v>84.366741532324227</v>
      </c>
      <c r="F3009" s="17">
        <v>-2.0891309931588027</v>
      </c>
      <c r="G3009" s="17">
        <v>0.44144321690159349</v>
      </c>
      <c r="H3009" s="17">
        <v>6.5639488657304179</v>
      </c>
      <c r="I3009" s="17">
        <v>59.322202492969787</v>
      </c>
      <c r="J3009" s="17">
        <v>13.000256776018938</v>
      </c>
      <c r="K3009" s="17">
        <v>-1</v>
      </c>
      <c r="L3009" s="17">
        <v>-1</v>
      </c>
      <c r="M3009" s="17">
        <v>-1</v>
      </c>
      <c r="N3009" s="17">
        <v>0.26779190691192578</v>
      </c>
      <c r="O3009" s="17">
        <v>-1</v>
      </c>
      <c r="P3009" s="17">
        <v>-1</v>
      </c>
      <c r="Q3009" s="17">
        <v>3.9946441317454315</v>
      </c>
      <c r="R3009" s="17">
        <v>-1</v>
      </c>
      <c r="S3009" s="17">
        <v>1.1528554601527055</v>
      </c>
      <c r="T3009" s="17">
        <v>0.14576990524346517</v>
      </c>
      <c r="U3009" s="17">
        <v>0.11095728551377949</v>
      </c>
      <c r="V3009" s="17">
        <v>-2.2297060972323795E-2</v>
      </c>
      <c r="W3009" s="17">
        <v>2.5497789025771915</v>
      </c>
      <c r="X3009" s="17">
        <v>0.37238094154059403</v>
      </c>
      <c r="Y3009" s="17">
        <v>0.10366024502954373</v>
      </c>
      <c r="Z3009" s="17">
        <v>33.240524476456756</v>
      </c>
      <c r="AA3009" s="17">
        <v>0.53032233477766821</v>
      </c>
      <c r="AB3009" s="17">
        <v>1.0513972201906008</v>
      </c>
      <c r="AC3009" s="17">
        <v>17.283792471825535</v>
      </c>
      <c r="AD3009" s="17">
        <v>0.64369595537958946</v>
      </c>
      <c r="AE3009" s="17">
        <v>0.48894409386467524</v>
      </c>
      <c r="AF3009" s="17">
        <v>52.265154478703522</v>
      </c>
      <c r="AG3009" s="17">
        <v>-1.5905676037780494</v>
      </c>
      <c r="AH3009" s="17">
        <v>0.20191601104836898</v>
      </c>
      <c r="AI3009" s="17">
        <v>0.28062277880164699</v>
      </c>
      <c r="AJ3009" s="17">
        <v>0.33333333333333298</v>
      </c>
      <c r="AK3009" s="17">
        <v>0.6491152175817706</v>
      </c>
      <c r="AL3009" s="17">
        <v>0.73267672228106173</v>
      </c>
      <c r="AM3009" s="17">
        <v>0.33333333333333298</v>
      </c>
      <c r="AN3009" s="17">
        <v>0.30832112980657794</v>
      </c>
      <c r="AO3009" s="17">
        <v>0.3758614129738837</v>
      </c>
      <c r="AP3009" s="17">
        <v>0.33333333333333298</v>
      </c>
      <c r="AQ3009" s="17">
        <v>6.9819872274936117</v>
      </c>
      <c r="AR3009" s="17">
        <v>2.2444243630026963</v>
      </c>
      <c r="AS3009" s="17">
        <v>4.2087050600141325</v>
      </c>
      <c r="AT3009" s="17">
        <v>6.4428847999481071</v>
      </c>
      <c r="AU3009" s="17">
        <v>-1</v>
      </c>
      <c r="AV3009" s="17">
        <v>-1</v>
      </c>
      <c r="AW3009" s="17">
        <v>-1</v>
      </c>
      <c r="AX3009" s="17">
        <v>-1</v>
      </c>
      <c r="AY3009" s="17">
        <v>1.1617124360269198E-2</v>
      </c>
      <c r="AZ3009" s="17">
        <v>0.30288196216842922</v>
      </c>
      <c r="BA3009" s="17">
        <v>0.27288174508479002</v>
      </c>
      <c r="BB3009" s="17">
        <v>0.16591786913361847</v>
      </c>
      <c r="BC3009" s="17">
        <v>0.14955082661413188</v>
      </c>
      <c r="BD3009" s="17">
        <v>5.6007447458872246</v>
      </c>
      <c r="BE3009" s="17">
        <v>5.1604697660804133</v>
      </c>
      <c r="BF3009" s="17">
        <v>-1</v>
      </c>
      <c r="BG3009" s="22">
        <v>0</v>
      </c>
    </row>
    <row r="3010" spans="1:100" x14ac:dyDescent="0.25">
      <c r="A3010">
        <v>6537</v>
      </c>
      <c r="B3010" t="s">
        <v>2625</v>
      </c>
      <c r="C3010" s="48">
        <v>2</v>
      </c>
      <c r="D3010" s="22">
        <v>1420.2381054687501</v>
      </c>
      <c r="E3010" s="17">
        <v>49.722116658947009</v>
      </c>
      <c r="F3010" s="17">
        <v>-57.979351068509288</v>
      </c>
      <c r="G3010" s="17">
        <v>5.297364384066805E-2</v>
      </c>
      <c r="H3010" s="17">
        <v>3.0204286397644515</v>
      </c>
      <c r="I3010" s="17">
        <v>32.116838521111113</v>
      </c>
      <c r="J3010" s="17">
        <v>6.2809870698304593</v>
      </c>
      <c r="K3010" s="17">
        <v>-1.0000000000000009</v>
      </c>
      <c r="L3010" s="17">
        <v>-1.0000000000000009</v>
      </c>
      <c r="M3010" s="17">
        <v>-1.0000000000000009</v>
      </c>
      <c r="N3010" s="17">
        <v>0.17098541735557587</v>
      </c>
      <c r="O3010" s="17">
        <v>-1.0000000000000009</v>
      </c>
      <c r="P3010" s="17">
        <v>-1.0000000000000009</v>
      </c>
      <c r="Q3010" s="17">
        <v>2.9547138297575293</v>
      </c>
      <c r="R3010" s="17">
        <v>-1.0000000000000009</v>
      </c>
      <c r="S3010" s="17">
        <v>-0.20342555804008322</v>
      </c>
      <c r="T3010" s="17">
        <v>-6.4639760488144904E-3</v>
      </c>
      <c r="U3010" s="17">
        <v>-0.34521806726717552</v>
      </c>
      <c r="V3010" s="17">
        <v>-0.6200342688359386</v>
      </c>
      <c r="W3010" s="17">
        <v>-0.47912671583884725</v>
      </c>
      <c r="X3010" s="17">
        <v>-3.3595083383865947</v>
      </c>
      <c r="Y3010" s="17">
        <v>-3.3303215086028515E-2</v>
      </c>
      <c r="Z3010" s="17">
        <v>20.665191419821255</v>
      </c>
      <c r="AA3010" s="17">
        <v>-0.39583643760950871</v>
      </c>
      <c r="AB3010" s="17">
        <v>-0.28357878810345571</v>
      </c>
      <c r="AC3010" s="17">
        <v>1.9568856919371882</v>
      </c>
      <c r="AD3010" s="17">
        <v>-0.52615924982365181</v>
      </c>
      <c r="AE3010" s="17">
        <v>-0.49074803036584425</v>
      </c>
      <c r="AF3010" s="17">
        <v>27.442322025966792</v>
      </c>
      <c r="AG3010" s="17">
        <v>-44.001632869432399</v>
      </c>
      <c r="AH3010" s="17">
        <v>-9.1504608766214246E-2</v>
      </c>
      <c r="AI3010" s="17">
        <v>-6.6530545928072116E-2</v>
      </c>
      <c r="AJ3010" s="17">
        <v>0.33333333333333298</v>
      </c>
      <c r="AK3010" s="17">
        <v>0.25744270041605233</v>
      </c>
      <c r="AL3010" s="17">
        <v>0.39058652040418607</v>
      </c>
      <c r="AM3010" s="17">
        <v>0.33333333333333298</v>
      </c>
      <c r="AN3010" s="17">
        <v>-4.4769524128456417E-2</v>
      </c>
      <c r="AO3010" s="17">
        <v>-9.9717995531325987E-3</v>
      </c>
      <c r="AP3010" s="17">
        <v>0.33333333333333298</v>
      </c>
      <c r="AQ3010" s="17">
        <v>2.5800482626668018</v>
      </c>
      <c r="AR3010" s="17">
        <v>2.2444243630026963</v>
      </c>
      <c r="AS3010" s="17">
        <v>-1.3947013146802298</v>
      </c>
      <c r="AT3010" s="17">
        <v>2.5225186534975919</v>
      </c>
      <c r="AU3010" s="17">
        <v>-1.0000000000000009</v>
      </c>
      <c r="AV3010" s="17">
        <v>-1.0000000000000009</v>
      </c>
      <c r="AW3010" s="17">
        <v>-1.0000000000000009</v>
      </c>
      <c r="AX3010" s="17">
        <v>-1.0000000000000009</v>
      </c>
      <c r="AY3010" s="17">
        <v>-4.7392439368788689E-2</v>
      </c>
      <c r="AZ3010" s="17">
        <v>0.70984478206253243</v>
      </c>
      <c r="BA3010" s="17">
        <v>-0.11834672654322048</v>
      </c>
      <c r="BB3010" s="17">
        <v>0.39255750343756646</v>
      </c>
      <c r="BC3010" s="17">
        <v>-6.7383223641831913E-2</v>
      </c>
      <c r="BD3010" s="17">
        <v>11.643968967746776</v>
      </c>
      <c r="BE3010" s="17">
        <v>-0.67770493309817237</v>
      </c>
      <c r="BF3010" s="17">
        <v>-1.0000000000000009</v>
      </c>
      <c r="BG3010" s="22">
        <v>0</v>
      </c>
    </row>
    <row r="3011" spans="1:100" x14ac:dyDescent="0.25">
      <c r="A3011">
        <v>6538</v>
      </c>
      <c r="B3011" t="s">
        <v>3179</v>
      </c>
      <c r="C3011" s="48">
        <v>2</v>
      </c>
      <c r="D3011" s="22">
        <v>1551.0387109374999</v>
      </c>
      <c r="E3011" s="17">
        <v>139.96857774241678</v>
      </c>
      <c r="F3011" s="17">
        <v>87.610176582941136</v>
      </c>
      <c r="G3011" s="17">
        <v>1.0649056343150511</v>
      </c>
      <c r="H3011" s="17">
        <v>12.251013798066152</v>
      </c>
      <c r="I3011" s="17">
        <v>102.98462334838088</v>
      </c>
      <c r="J3011" s="17">
        <v>23.784144176168731</v>
      </c>
      <c r="K3011" s="17">
        <v>-0.99999999999999867</v>
      </c>
      <c r="L3011" s="17">
        <v>-0.99999999999999867</v>
      </c>
      <c r="M3011" s="17">
        <v>-0.99999999999999867</v>
      </c>
      <c r="N3011" s="17">
        <v>0.42315853582071483</v>
      </c>
      <c r="O3011" s="17">
        <v>-0.99999999999999867</v>
      </c>
      <c r="P3011" s="17">
        <v>-0.99999999999999867</v>
      </c>
      <c r="Q3011" s="17">
        <v>5.6636486175026723</v>
      </c>
      <c r="R3011" s="17">
        <v>-0.99999999999999867</v>
      </c>
      <c r="S3011" s="17">
        <v>3.3295773990980857</v>
      </c>
      <c r="T3011" s="17">
        <v>0.3900930394721337</v>
      </c>
      <c r="U3011" s="17">
        <v>0.84308203332419818</v>
      </c>
      <c r="V3011" s="17">
        <v>0.93702307742670776</v>
      </c>
      <c r="W3011" s="17">
        <v>7.4109287838799913</v>
      </c>
      <c r="X3011" s="17">
        <v>6.3617630536316927</v>
      </c>
      <c r="Y3011" s="17">
        <v>0.3234755815773408</v>
      </c>
      <c r="Z3011" s="17">
        <v>53.422922509570441</v>
      </c>
      <c r="AA3011" s="17">
        <v>2.0167326669727963</v>
      </c>
      <c r="AB3011" s="17">
        <v>3.1939263319608191</v>
      </c>
      <c r="AC3011" s="17">
        <v>41.882245002266657</v>
      </c>
      <c r="AD3011" s="17">
        <v>2.5212194600205571</v>
      </c>
      <c r="AE3011" s="17">
        <v>2.0612711497030753</v>
      </c>
      <c r="AF3011" s="17">
        <v>92.103803889748349</v>
      </c>
      <c r="AG3011" s="17">
        <v>66.475780726308059</v>
      </c>
      <c r="AH3011" s="17">
        <v>0.67283250395955085</v>
      </c>
      <c r="AI3011" s="17">
        <v>0.83777594100095509</v>
      </c>
      <c r="AJ3011" s="17">
        <v>0.33333333333333298</v>
      </c>
      <c r="AK3011" s="17">
        <v>1.277718102648022</v>
      </c>
      <c r="AL3011" s="17">
        <v>1.2817039795642595</v>
      </c>
      <c r="AM3011" s="17">
        <v>0.33333333333333298</v>
      </c>
      <c r="AN3011" s="17">
        <v>0.87500322779912709</v>
      </c>
      <c r="AO3011" s="17">
        <v>0.99509268379150062</v>
      </c>
      <c r="AP3011" s="17">
        <v>0.33333333333333298</v>
      </c>
      <c r="AQ3011" s="17">
        <v>14.046745187023671</v>
      </c>
      <c r="AR3011" s="17">
        <v>2.2444243630026963</v>
      </c>
      <c r="AS3011" s="17">
        <v>13.201721569878659</v>
      </c>
      <c r="AT3011" s="17">
        <v>12.734757122284623</v>
      </c>
      <c r="AU3011" s="17">
        <v>-0.99999999999999867</v>
      </c>
      <c r="AV3011" s="17">
        <v>-0.99999999999999867</v>
      </c>
      <c r="AW3011" s="17">
        <v>-0.99999999999999867</v>
      </c>
      <c r="AX3011" s="17">
        <v>-0.99999999999999867</v>
      </c>
      <c r="AY3011" s="17">
        <v>0.10632272758974515</v>
      </c>
      <c r="AZ3011" s="17">
        <v>-0.35026062886992254</v>
      </c>
      <c r="BA3011" s="17">
        <v>0.90077197278073684</v>
      </c>
      <c r="BB3011" s="17">
        <v>-0.19782051369895537</v>
      </c>
      <c r="BC3011" s="17">
        <v>0.49771252773831187</v>
      </c>
      <c r="BD3011" s="17">
        <v>-4.0981440310240327</v>
      </c>
      <c r="BE3011" s="17">
        <v>14.530270552668934</v>
      </c>
      <c r="BF3011" s="17">
        <v>-0.99999999999999867</v>
      </c>
      <c r="BG3011" s="22">
        <v>0</v>
      </c>
    </row>
    <row r="3012" spans="1:100" x14ac:dyDescent="0.25">
      <c r="A3012">
        <v>6540</v>
      </c>
      <c r="B3012" t="s">
        <v>2626</v>
      </c>
      <c r="C3012" s="48">
        <v>3</v>
      </c>
      <c r="D3012" s="22">
        <v>1452.0205706532965</v>
      </c>
      <c r="E3012" s="17">
        <v>23.743553933207682</v>
      </c>
      <c r="F3012" s="17">
        <v>-51.202788499704752</v>
      </c>
      <c r="G3012" s="17">
        <v>-0.37056570910376208</v>
      </c>
      <c r="H3012" s="17">
        <v>0.77939477705074001</v>
      </c>
      <c r="I3012" s="17">
        <v>6.7324078933521321</v>
      </c>
      <c r="J3012" s="17">
        <v>6.8593609102114739</v>
      </c>
      <c r="K3012" s="17">
        <v>-0.999999999999999</v>
      </c>
      <c r="L3012" s="17">
        <v>-0.999999999999999</v>
      </c>
      <c r="M3012" s="17">
        <v>-0.999999999999999</v>
      </c>
      <c r="N3012" s="17">
        <v>3.6791302028897056E-2</v>
      </c>
      <c r="O3012" s="17">
        <v>-0.999999999999999</v>
      </c>
      <c r="P3012" s="17">
        <v>-0.999999999999999</v>
      </c>
      <c r="Q3012" s="17">
        <v>1.2295806082921397</v>
      </c>
      <c r="R3012" s="17">
        <v>-0.999999999999999</v>
      </c>
      <c r="S3012" s="17">
        <v>-0.69153230320665249</v>
      </c>
      <c r="T3012" s="17">
        <v>-2.0156182912826014E-2</v>
      </c>
      <c r="U3012" s="17">
        <v>0.46643938758595327</v>
      </c>
      <c r="V3012" s="17">
        <v>0.32799313704881922</v>
      </c>
      <c r="W3012" s="17">
        <v>-0.45018583124139772</v>
      </c>
      <c r="X3012" s="17">
        <v>-5.7595946942873901</v>
      </c>
      <c r="Y3012" s="17">
        <v>-0.20164956061189487</v>
      </c>
      <c r="Z3012" s="17">
        <v>5.438642124557358</v>
      </c>
      <c r="AA3012" s="17">
        <v>-1.0821483865961108</v>
      </c>
      <c r="AB3012" s="17">
        <v>-1.4525169028909495</v>
      </c>
      <c r="AC3012" s="17">
        <v>8.0934391915210657</v>
      </c>
      <c r="AD3012" s="17">
        <v>-0.63794841250060252</v>
      </c>
      <c r="AE3012" s="17">
        <v>-1.4297196729145676</v>
      </c>
      <c r="AF3012" s="17">
        <v>10.649844740272902</v>
      </c>
      <c r="AG3012" s="17">
        <v>-47.274200914455633</v>
      </c>
      <c r="AH3012" s="17">
        <v>-0.24565948566214652</v>
      </c>
      <c r="AI3012" s="17">
        <v>-0.27294132697214701</v>
      </c>
      <c r="AJ3012" s="17">
        <v>0.33333333333333298</v>
      </c>
      <c r="AK3012" s="17">
        <v>3.169953967051084E-2</v>
      </c>
      <c r="AL3012" s="17">
        <v>0.17938486256939018</v>
      </c>
      <c r="AM3012" s="17">
        <v>0.33333333333333298</v>
      </c>
      <c r="AN3012" s="17">
        <v>-0.59850015116407329</v>
      </c>
      <c r="AO3012" s="17">
        <v>-0.68993090498139842</v>
      </c>
      <c r="AP3012" s="17">
        <v>0.33333333333333298</v>
      </c>
      <c r="AQ3012" s="17">
        <v>-3.9174368469207743</v>
      </c>
      <c r="AR3012" s="17">
        <v>2.066744775903488</v>
      </c>
      <c r="AS3012" s="17">
        <v>4.7240853497085817</v>
      </c>
      <c r="AT3012" s="17">
        <v>6.8530784599403205E-2</v>
      </c>
      <c r="AU3012" s="17">
        <v>-0.999999999999999</v>
      </c>
      <c r="AV3012" s="17">
        <v>-0.999999999999999</v>
      </c>
      <c r="AW3012" s="17">
        <v>-0.999999999999999</v>
      </c>
      <c r="AX3012" s="17">
        <v>-0.999999999999999</v>
      </c>
      <c r="AY3012" s="17">
        <v>-4.4879817694629787E-2</v>
      </c>
      <c r="AZ3012" s="17">
        <v>0.38472458599788162</v>
      </c>
      <c r="BA3012" s="17">
        <v>0.26510048899049699</v>
      </c>
      <c r="BB3012" s="17">
        <v>-0.30389207746701474</v>
      </c>
      <c r="BC3012" s="17">
        <v>0.32187551630563432</v>
      </c>
      <c r="BD3012" s="17">
        <v>-5.6736790066859584</v>
      </c>
      <c r="BE3012" s="17">
        <v>9.3723903525933476</v>
      </c>
      <c r="BF3012" s="17">
        <v>-0.999999999999999</v>
      </c>
      <c r="CU3012" t="e">
        <v>#N/A</v>
      </c>
      <c r="CV3012" t="e">
        <v>#N/A</v>
      </c>
    </row>
    <row r="3013" spans="1:100" x14ac:dyDescent="0.25">
      <c r="A3013">
        <v>6541</v>
      </c>
      <c r="B3013" t="s">
        <v>2627</v>
      </c>
      <c r="C3013" s="48">
        <v>3</v>
      </c>
      <c r="D3013" s="22">
        <v>1319.9052430663028</v>
      </c>
      <c r="E3013" s="17">
        <v>25.219341429125478</v>
      </c>
      <c r="F3013" s="17">
        <v>-169.27898577256516</v>
      </c>
      <c r="G3013" s="17">
        <v>-0.47719405609868226</v>
      </c>
      <c r="H3013" s="17">
        <v>1.8376098698301617</v>
      </c>
      <c r="I3013" s="17">
        <v>22.281381170898015</v>
      </c>
      <c r="J3013" s="17">
        <v>2.0153395973061485</v>
      </c>
      <c r="K3013" s="17">
        <v>-0.99999999999999856</v>
      </c>
      <c r="L3013" s="17">
        <v>-0.99999999999999856</v>
      </c>
      <c r="M3013" s="17">
        <v>-0.99999999999999856</v>
      </c>
      <c r="N3013" s="17">
        <v>9.440527431668233E-2</v>
      </c>
      <c r="O3013" s="17">
        <v>-0.99999999999999856</v>
      </c>
      <c r="P3013" s="17">
        <v>-0.99999999999999856</v>
      </c>
      <c r="Q3013" s="17">
        <v>2.1682570737493627</v>
      </c>
      <c r="R3013" s="17">
        <v>-0.99999999999999856</v>
      </c>
      <c r="S3013" s="17">
        <v>-0.18650426866500036</v>
      </c>
      <c r="T3013" s="17">
        <v>-5.6588244416791188E-2</v>
      </c>
      <c r="U3013" s="17">
        <v>2.1180666705399628E-2</v>
      </c>
      <c r="V3013" s="17">
        <v>-0.25701633428291559</v>
      </c>
      <c r="W3013" s="17">
        <v>-0.33064720391920077</v>
      </c>
      <c r="X3013" s="17">
        <v>-4.9994210463935156</v>
      </c>
      <c r="Y3013" s="17">
        <v>4.4193977422520445E-2</v>
      </c>
      <c r="Z3013" s="17">
        <v>37.937089893607485</v>
      </c>
      <c r="AA3013" s="17">
        <v>0.44159323826176783</v>
      </c>
      <c r="AB3013" s="17">
        <v>0.43974795288999013</v>
      </c>
      <c r="AC3013" s="17">
        <v>-19.274601174954821</v>
      </c>
      <c r="AD3013" s="17">
        <v>-0.58423579704176332</v>
      </c>
      <c r="AE3013" s="17">
        <v>-0.27673984722960865</v>
      </c>
      <c r="AF3013" s="17">
        <v>18.825496824313088</v>
      </c>
      <c r="AG3013" s="17">
        <v>-99.499457280927402</v>
      </c>
      <c r="AH3013" s="17">
        <v>-2.1343382513938684E-2</v>
      </c>
      <c r="AI3013" s="17">
        <v>0.21122075856760639</v>
      </c>
      <c r="AJ3013" s="17">
        <v>0.33333333333333298</v>
      </c>
      <c r="AK3013" s="17">
        <v>0.53847771634343244</v>
      </c>
      <c r="AL3013" s="17">
        <v>0.6621243718760127</v>
      </c>
      <c r="AM3013" s="17">
        <v>0.33333333333333298</v>
      </c>
      <c r="AN3013" s="17">
        <v>-8.1377557873409875E-2</v>
      </c>
      <c r="AO3013" s="17">
        <v>-0.18216826112663342</v>
      </c>
      <c r="AP3013" s="17">
        <v>0.33333333333333298</v>
      </c>
      <c r="AQ3013" s="17">
        <v>3.4558843465849303</v>
      </c>
      <c r="AR3013" s="17">
        <v>3.0578263901774663</v>
      </c>
      <c r="AS3013" s="17">
        <v>-5.7058459173112244</v>
      </c>
      <c r="AT3013" s="17">
        <v>4.6633591244399017</v>
      </c>
      <c r="AU3013" s="17">
        <v>-0.99999999999999856</v>
      </c>
      <c r="AV3013" s="17">
        <v>-0.99999999999999856</v>
      </c>
      <c r="AW3013" s="17">
        <v>-0.99999999999999856</v>
      </c>
      <c r="AX3013" s="17">
        <v>-0.99999999999999856</v>
      </c>
      <c r="AY3013" s="17">
        <v>-7.4447129744090387E-3</v>
      </c>
      <c r="AZ3013" s="17">
        <v>1.7136961633216974</v>
      </c>
      <c r="BA3013" s="17">
        <v>-0.28298344826468619</v>
      </c>
      <c r="BB3013" s="17">
        <v>0.75903883895813151</v>
      </c>
      <c r="BC3013" s="17">
        <v>1.9997121296583209E-2</v>
      </c>
      <c r="BD3013" s="17">
        <v>27.544451790561766</v>
      </c>
      <c r="BE3013" s="17">
        <v>-0.91498920890885382</v>
      </c>
      <c r="BF3013" s="17">
        <v>-0.99999999999999856</v>
      </c>
      <c r="CU3013" t="e">
        <v>#N/A</v>
      </c>
      <c r="CV3013" t="e">
        <v>#N/A</v>
      </c>
    </row>
    <row r="3014" spans="1:100" x14ac:dyDescent="0.25">
      <c r="A3014">
        <v>6542</v>
      </c>
      <c r="B3014" t="s">
        <v>632</v>
      </c>
      <c r="C3014" s="48">
        <v>2</v>
      </c>
      <c r="D3014" s="22">
        <v>1524.045849609375</v>
      </c>
      <c r="E3014" s="17">
        <v>141.32663950362007</v>
      </c>
      <c r="F3014" s="17">
        <v>89.801061055986679</v>
      </c>
      <c r="G3014" s="17">
        <v>1.0801335571023005</v>
      </c>
      <c r="H3014" s="17">
        <v>12.389919020348781</v>
      </c>
      <c r="I3014" s="17">
        <v>104.05106769998909</v>
      </c>
      <c r="J3014" s="17">
        <v>24.047538087476411</v>
      </c>
      <c r="K3014" s="17">
        <v>-0.99999999999999867</v>
      </c>
      <c r="L3014" s="17">
        <v>-0.99999999999999867</v>
      </c>
      <c r="M3014" s="17">
        <v>-0.99999999999999867</v>
      </c>
      <c r="N3014" s="17">
        <v>0.42695332915974832</v>
      </c>
      <c r="O3014" s="17">
        <v>-0.99999999999999867</v>
      </c>
      <c r="P3014" s="17">
        <v>-0.99999999999999867</v>
      </c>
      <c r="Q3014" s="17">
        <v>5.7044136591969652</v>
      </c>
      <c r="R3014" s="17">
        <v>-0.99999999999999867</v>
      </c>
      <c r="S3014" s="17">
        <v>3.3827433200738648</v>
      </c>
      <c r="T3014" s="17">
        <v>0.39606057451395416</v>
      </c>
      <c r="U3014" s="17">
        <v>0.86096400795314865</v>
      </c>
      <c r="V3014" s="17">
        <v>0.9604542459908042</v>
      </c>
      <c r="W3014" s="17">
        <v>7.5296612254549506</v>
      </c>
      <c r="X3014" s="17">
        <v>6.5080523018667975</v>
      </c>
      <c r="Y3014" s="17">
        <v>0.32884451942974591</v>
      </c>
      <c r="Z3014" s="17">
        <v>53.915872830753912</v>
      </c>
      <c r="AA3014" s="17">
        <v>2.0530378894475394</v>
      </c>
      <c r="AB3014" s="17">
        <v>3.2462571011815635</v>
      </c>
      <c r="AC3014" s="17">
        <v>42.483056415043386</v>
      </c>
      <c r="AD3014" s="17">
        <v>2.5670775296673733</v>
      </c>
      <c r="AE3014" s="17">
        <v>2.0996748679286954</v>
      </c>
      <c r="AF3014" s="17">
        <v>93.076853523913172</v>
      </c>
      <c r="AG3014" s="17">
        <v>68.138285261995577</v>
      </c>
      <c r="AH3014" s="17">
        <v>0.68433452844892462</v>
      </c>
      <c r="AI3014" s="17">
        <v>0.85138427583826792</v>
      </c>
      <c r="AJ3014" s="17">
        <v>0.33333333333333298</v>
      </c>
      <c r="AK3014" s="17">
        <v>1.2930715801476658</v>
      </c>
      <c r="AL3014" s="17">
        <v>1.2951138410867695</v>
      </c>
      <c r="AM3014" s="17">
        <v>0.33333333333333298</v>
      </c>
      <c r="AN3014" s="17">
        <v>0.88884430465015463</v>
      </c>
      <c r="AO3014" s="17">
        <v>1.0102172618191247</v>
      </c>
      <c r="AP3014" s="17">
        <v>0.33333333333333298</v>
      </c>
      <c r="AQ3014" s="17">
        <v>14.219300237197585</v>
      </c>
      <c r="AR3014" s="17">
        <v>2.2444243630026963</v>
      </c>
      <c r="AS3014" s="17">
        <v>13.421373881247828</v>
      </c>
      <c r="AT3014" s="17">
        <v>12.888434622701192</v>
      </c>
      <c r="AU3014" s="17">
        <v>-0.99999999999999867</v>
      </c>
      <c r="AV3014" s="17">
        <v>-0.99999999999999867</v>
      </c>
      <c r="AW3014" s="17">
        <v>-0.99999999999999867</v>
      </c>
      <c r="AX3014" s="17">
        <v>-0.99999999999999867</v>
      </c>
      <c r="AY3014" s="17">
        <v>0.10863588965568238</v>
      </c>
      <c r="AZ3014" s="17">
        <v>-0.36621348291148409</v>
      </c>
      <c r="BA3014" s="17">
        <v>0.91610804379186483</v>
      </c>
      <c r="BB3014" s="17">
        <v>-0.20670473807853035</v>
      </c>
      <c r="BC3014" s="17">
        <v>0.50621629533378576</v>
      </c>
      <c r="BD3014" s="17">
        <v>-4.335037106359124</v>
      </c>
      <c r="BE3014" s="17">
        <v>14.75912573130508</v>
      </c>
      <c r="BF3014" s="17">
        <v>-0.99999999999999867</v>
      </c>
      <c r="BG3014" s="22">
        <v>0</v>
      </c>
    </row>
    <row r="3015" spans="1:100" x14ac:dyDescent="0.25">
      <c r="A3015">
        <v>6543</v>
      </c>
      <c r="B3015" t="s">
        <v>2628</v>
      </c>
      <c r="C3015" s="48">
        <v>3</v>
      </c>
      <c r="D3015" s="22">
        <v>1388.0324686862773</v>
      </c>
      <c r="E3015" s="17">
        <v>45.539105609790823</v>
      </c>
      <c r="F3015" s="17">
        <v>-87.741039829849313</v>
      </c>
      <c r="G3015" s="17">
        <v>-0.10198472489879028</v>
      </c>
      <c r="H3015" s="17">
        <v>4.6347930907272836</v>
      </c>
      <c r="I3015" s="17">
        <v>23.224603989728976</v>
      </c>
      <c r="J3015" s="17">
        <v>5.3809019439001249</v>
      </c>
      <c r="K3015" s="17">
        <v>-1.0000000000000004</v>
      </c>
      <c r="L3015" s="17">
        <v>-1.0000000000000004</v>
      </c>
      <c r="M3015" s="17">
        <v>-1.0000000000000004</v>
      </c>
      <c r="N3015" s="17">
        <v>0.11955487252935477</v>
      </c>
      <c r="O3015" s="17">
        <v>-1.0000000000000004</v>
      </c>
      <c r="P3015" s="17">
        <v>-1.0000000000000004</v>
      </c>
      <c r="Q3015" s="17">
        <v>2.8178309699281718</v>
      </c>
      <c r="R3015" s="17">
        <v>-1.0000000000000004</v>
      </c>
      <c r="S3015" s="17">
        <v>0.10186533422030482</v>
      </c>
      <c r="T3015" s="17">
        <v>1.8714818874493465E-2</v>
      </c>
      <c r="U3015" s="17">
        <v>0.80661572617924948</v>
      </c>
      <c r="V3015" s="17">
        <v>0.34907845629278084</v>
      </c>
      <c r="W3015" s="17">
        <v>1.8169621207991105</v>
      </c>
      <c r="X3015" s="17">
        <v>3.2497747162487913</v>
      </c>
      <c r="Y3015" s="17">
        <v>0.12162164830305976</v>
      </c>
      <c r="Z3015" s="17">
        <v>26.243234152419831</v>
      </c>
      <c r="AA3015" s="17">
        <v>1.5499690357072655</v>
      </c>
      <c r="AB3015" s="17">
        <v>0.21208916547524492</v>
      </c>
      <c r="AC3015" s="17">
        <v>-5.4810171461309434</v>
      </c>
      <c r="AD3015" s="17">
        <v>-0.67863456749663431</v>
      </c>
      <c r="AE3015" s="17">
        <v>-0.79382330980571292</v>
      </c>
      <c r="AF3015" s="17">
        <v>20.180482861958414</v>
      </c>
      <c r="AG3015" s="17">
        <v>-71.220016037010637</v>
      </c>
      <c r="AH3015" s="17">
        <v>0.11400040906405887</v>
      </c>
      <c r="AI3015" s="17">
        <v>0.3563193348973121</v>
      </c>
      <c r="AJ3015" s="17">
        <v>0.33333333333333298</v>
      </c>
      <c r="AK3015" s="17">
        <v>0.14959640185398138</v>
      </c>
      <c r="AL3015" s="17">
        <v>0.55150395639584793</v>
      </c>
      <c r="AM3015" s="17">
        <v>0.33333333333333298</v>
      </c>
      <c r="AN3015" s="17">
        <v>-0.35913841527796425</v>
      </c>
      <c r="AO3015" s="17">
        <v>-0.29899906573904583</v>
      </c>
      <c r="AP3015" s="17">
        <v>0.33333333333333298</v>
      </c>
      <c r="AQ3015" s="17">
        <v>3.0441211277705684</v>
      </c>
      <c r="AR3015" s="17">
        <v>2.6517734048479831</v>
      </c>
      <c r="AS3015" s="17">
        <v>1.2331645205123318</v>
      </c>
      <c r="AT3015" s="17">
        <v>1.4959640185398115</v>
      </c>
      <c r="AU3015" s="17">
        <v>-1.0000000000000004</v>
      </c>
      <c r="AV3015" s="17">
        <v>-1.0000000000000004</v>
      </c>
      <c r="AW3015" s="17">
        <v>-1.0000000000000004</v>
      </c>
      <c r="AX3015" s="17">
        <v>-1.0000000000000004</v>
      </c>
      <c r="AY3015" s="17">
        <v>-2.4446022729563172E-2</v>
      </c>
      <c r="AZ3015" s="17">
        <v>1.3863069923841011E-2</v>
      </c>
      <c r="BA3015" s="17">
        <v>0.35969011065083772</v>
      </c>
      <c r="BB3015" s="17">
        <v>0.53214110732840836</v>
      </c>
      <c r="BC3015" s="17">
        <v>0.42010959249079205</v>
      </c>
      <c r="BD3015" s="17">
        <v>13.372843032829406</v>
      </c>
      <c r="BE3015" s="17">
        <v>12.301190365523992</v>
      </c>
      <c r="BF3015" s="17">
        <v>-1.0000000000000004</v>
      </c>
      <c r="CU3015" t="e">
        <v>#N/A</v>
      </c>
      <c r="CV3015" t="e">
        <v>#N/A</v>
      </c>
    </row>
    <row r="3016" spans="1:100" x14ac:dyDescent="0.25">
      <c r="A3016">
        <v>6544</v>
      </c>
      <c r="B3016" t="s">
        <v>3180</v>
      </c>
      <c r="C3016" s="48">
        <v>2</v>
      </c>
      <c r="D3016" s="22">
        <v>1494.9385644531251</v>
      </c>
      <c r="E3016" s="17">
        <v>92.98044245017762</v>
      </c>
      <c r="F3016" s="17">
        <v>11.806867064884113</v>
      </c>
      <c r="G3016" s="17">
        <v>0.53802849471201608</v>
      </c>
      <c r="H3016" s="17">
        <v>7.4449751009514129</v>
      </c>
      <c r="I3016" s="17">
        <v>66.086278290338669</v>
      </c>
      <c r="J3016" s="17">
        <v>14.670870322767907</v>
      </c>
      <c r="K3016" s="17">
        <v>-0.99999999999999978</v>
      </c>
      <c r="L3016" s="17">
        <v>-0.99999999999999978</v>
      </c>
      <c r="M3016" s="17">
        <v>-0.99999999999999978</v>
      </c>
      <c r="N3016" s="17">
        <v>0.29186092630507499</v>
      </c>
      <c r="O3016" s="17">
        <v>-0.99999999999999978</v>
      </c>
      <c r="P3016" s="17">
        <v>-0.99999999999999978</v>
      </c>
      <c r="Q3016" s="17">
        <v>4.2532022379300445</v>
      </c>
      <c r="R3016" s="17">
        <v>-0.99999999999999978</v>
      </c>
      <c r="S3016" s="17">
        <v>1.4900679164564798</v>
      </c>
      <c r="T3016" s="17">
        <v>0.18361984957994915</v>
      </c>
      <c r="U3016" s="17">
        <v>0.22437626664903032</v>
      </c>
      <c r="V3016" s="17">
        <v>0.12631847620921771</v>
      </c>
      <c r="W3016" s="17">
        <v>3.3028563915325004</v>
      </c>
      <c r="X3016" s="17">
        <v>1.3002414172514545</v>
      </c>
      <c r="Y3016" s="17">
        <v>0.13771350109514699</v>
      </c>
      <c r="Z3016" s="17">
        <v>36.367132378495043</v>
      </c>
      <c r="AA3016" s="17">
        <v>0.76059339982591079</v>
      </c>
      <c r="AB3016" s="17">
        <v>1.3833126070646926</v>
      </c>
      <c r="AC3016" s="17">
        <v>21.094524771000465</v>
      </c>
      <c r="AD3016" s="17">
        <v>0.93455731963578836</v>
      </c>
      <c r="AE3016" s="17">
        <v>0.73252516828938286</v>
      </c>
      <c r="AF3016" s="17">
        <v>58.436860925615221</v>
      </c>
      <c r="AG3016" s="17">
        <v>8.9541051453454639</v>
      </c>
      <c r="AH3016" s="17">
        <v>0.27486924611590202</v>
      </c>
      <c r="AI3016" s="17">
        <v>0.36693558844497287</v>
      </c>
      <c r="AJ3016" s="17">
        <v>0.33333333333333298</v>
      </c>
      <c r="AK3016" s="17">
        <v>0.74649684410937855</v>
      </c>
      <c r="AL3016" s="17">
        <v>0.8177306865443571</v>
      </c>
      <c r="AM3016" s="17">
        <v>0.33333333333333298</v>
      </c>
      <c r="AN3016" s="17">
        <v>0.39611013895306896</v>
      </c>
      <c r="AO3016" s="17">
        <v>0.47179121186849393</v>
      </c>
      <c r="AP3016" s="17">
        <v>0.33333333333333298</v>
      </c>
      <c r="AQ3016" s="17">
        <v>8.0764423079064116</v>
      </c>
      <c r="AR3016" s="17">
        <v>2.2444243630026963</v>
      </c>
      <c r="AS3016" s="17">
        <v>5.6018812542785614</v>
      </c>
      <c r="AT3016" s="17">
        <v>7.4176063216105339</v>
      </c>
      <c r="AU3016" s="17">
        <v>-0.99999999999999978</v>
      </c>
      <c r="AV3016" s="17">
        <v>-0.99999999999999978</v>
      </c>
      <c r="AW3016" s="17">
        <v>-0.99999999999999978</v>
      </c>
      <c r="AX3016" s="17">
        <v>-0.99999999999999978</v>
      </c>
      <c r="AY3016" s="17">
        <v>2.6288685536436311E-2</v>
      </c>
      <c r="AZ3016" s="17">
        <v>0.20169870421525032</v>
      </c>
      <c r="BA3016" s="17">
        <v>0.37015296846992785</v>
      </c>
      <c r="BB3016" s="17">
        <v>0.10956840559747102</v>
      </c>
      <c r="BC3016" s="17">
        <v>0.20348718859331405</v>
      </c>
      <c r="BD3016" s="17">
        <v>4.0982165408083748</v>
      </c>
      <c r="BE3016" s="17">
        <v>6.6120164619589801</v>
      </c>
      <c r="BF3016" s="17">
        <v>-0.99999999999999978</v>
      </c>
      <c r="BG3016" s="22">
        <v>0</v>
      </c>
    </row>
    <row r="3017" spans="1:100" x14ac:dyDescent="0.25">
      <c r="A3017">
        <v>6545</v>
      </c>
      <c r="B3017" t="s">
        <v>2629</v>
      </c>
      <c r="C3017" s="48">
        <v>2</v>
      </c>
      <c r="D3017" s="22">
        <v>1465.9541894531249</v>
      </c>
      <c r="E3017" s="17">
        <v>62.450498479432895</v>
      </c>
      <c r="F3017" s="17">
        <v>-37.445370292267185</v>
      </c>
      <c r="G3017" s="17">
        <v>0.19569676668101049</v>
      </c>
      <c r="H3017" s="17">
        <v>4.3223125132241131</v>
      </c>
      <c r="I3017" s="17">
        <v>42.112047343972634</v>
      </c>
      <c r="J3017" s="17">
        <v>8.7496364111865361</v>
      </c>
      <c r="K3017" s="17">
        <v>-1.0000000000000007</v>
      </c>
      <c r="L3017" s="17">
        <v>-1.0000000000000007</v>
      </c>
      <c r="M3017" s="17">
        <v>-1.0000000000000007</v>
      </c>
      <c r="N3017" s="17">
        <v>0.20655197252185742</v>
      </c>
      <c r="O3017" s="17">
        <v>-1.0000000000000007</v>
      </c>
      <c r="P3017" s="17">
        <v>-1.0000000000000007</v>
      </c>
      <c r="Q3017" s="17">
        <v>3.3367826210570115</v>
      </c>
      <c r="R3017" s="17">
        <v>-1.0000000000000007</v>
      </c>
      <c r="S3017" s="17">
        <v>0.29486999916484435</v>
      </c>
      <c r="T3017" s="17">
        <v>4.9466517474632071E-2</v>
      </c>
      <c r="U3017" s="17">
        <v>-0.17761994523489527</v>
      </c>
      <c r="V3017" s="17">
        <v>-0.40042653927308219</v>
      </c>
      <c r="W3017" s="17">
        <v>0.63368854339175629</v>
      </c>
      <c r="X3017" s="17">
        <v>-1.9884179646185802</v>
      </c>
      <c r="Y3017" s="17">
        <v>1.701694921586748E-2</v>
      </c>
      <c r="Z3017" s="17">
        <v>25.285349416903109</v>
      </c>
      <c r="AA3017" s="17">
        <v>-5.5567131059868768E-2</v>
      </c>
      <c r="AB3017" s="17">
        <v>0.20688934127763392</v>
      </c>
      <c r="AC3017" s="17">
        <v>7.5879676370999967</v>
      </c>
      <c r="AD3017" s="17">
        <v>-9.63562491869705E-2</v>
      </c>
      <c r="AE3017" s="17">
        <v>-0.13081065279846615</v>
      </c>
      <c r="AF3017" s="17">
        <v>36.562192438163919</v>
      </c>
      <c r="AG3017" s="17">
        <v>-28.419872810323621</v>
      </c>
      <c r="AH3017" s="17">
        <v>1.6297675041270165E-2</v>
      </c>
      <c r="AI3017" s="17">
        <v>6.1013050908693134E-2</v>
      </c>
      <c r="AJ3017" s="17">
        <v>0.33333333333333298</v>
      </c>
      <c r="AK3017" s="17">
        <v>0.40134257998747441</v>
      </c>
      <c r="AL3017" s="17">
        <v>0.51626993370279606</v>
      </c>
      <c r="AM3017" s="17">
        <v>0.33333333333333298</v>
      </c>
      <c r="AN3017" s="17">
        <v>8.4955438313951359E-2</v>
      </c>
      <c r="AO3017" s="17">
        <v>0.13178272848744793</v>
      </c>
      <c r="AP3017" s="17">
        <v>0.33333333333333298</v>
      </c>
      <c r="AQ3017" s="17">
        <v>4.1973138586884851</v>
      </c>
      <c r="AR3017" s="17">
        <v>2.2444243630026963</v>
      </c>
      <c r="AS3017" s="17">
        <v>0.6639815572841985</v>
      </c>
      <c r="AT3017" s="17">
        <v>3.9628551377432282</v>
      </c>
      <c r="AU3017" s="17">
        <v>-1.0000000000000007</v>
      </c>
      <c r="AV3017" s="17">
        <v>-1.0000000000000007</v>
      </c>
      <c r="AW3017" s="17">
        <v>-1.0000000000000007</v>
      </c>
      <c r="AX3017" s="17">
        <v>-1.0000000000000007</v>
      </c>
      <c r="AY3017" s="17">
        <v>-2.5712416538438275E-2</v>
      </c>
      <c r="AZ3017" s="17">
        <v>0.56032726881809403</v>
      </c>
      <c r="BA3017" s="17">
        <v>2.5390011381545508E-2</v>
      </c>
      <c r="BB3017" s="17">
        <v>0.30929045085381218</v>
      </c>
      <c r="BC3017" s="17">
        <v>1.2318012310768983E-2</v>
      </c>
      <c r="BD3017" s="17">
        <v>9.4236976961202519</v>
      </c>
      <c r="BE3017" s="17">
        <v>1.4672314597028242</v>
      </c>
      <c r="BF3017" s="17">
        <v>-1.0000000000000007</v>
      </c>
      <c r="BG3017" s="22">
        <v>0</v>
      </c>
    </row>
    <row r="3018" spans="1:100" x14ac:dyDescent="0.25">
      <c r="A3018">
        <v>6546</v>
      </c>
      <c r="B3018" t="s">
        <v>3181</v>
      </c>
      <c r="C3018" s="48">
        <v>3</v>
      </c>
      <c r="D3018" s="22">
        <v>1464.0239329629878</v>
      </c>
      <c r="E3018" s="17">
        <v>10.422848605058116</v>
      </c>
      <c r="F3018" s="17">
        <v>-134.33679483032134</v>
      </c>
      <c r="G3018" s="17">
        <v>-0.11998054673212048</v>
      </c>
      <c r="H3018" s="17">
        <v>6.3739067814768111</v>
      </c>
      <c r="I3018" s="17">
        <v>4.7547636578980326</v>
      </c>
      <c r="J3018" s="17">
        <v>-2.7287365924246205</v>
      </c>
      <c r="K3018" s="17">
        <v>-1.0000000000000004</v>
      </c>
      <c r="L3018" s="17">
        <v>-1.0000000000000004</v>
      </c>
      <c r="M3018" s="17">
        <v>-1.0000000000000004</v>
      </c>
      <c r="N3018" s="17">
        <v>0.2372076999965167</v>
      </c>
      <c r="O3018" s="17">
        <v>-1.0000000000000004</v>
      </c>
      <c r="P3018" s="17">
        <v>-1.0000000000000004</v>
      </c>
      <c r="Q3018" s="17">
        <v>4.4595374404857955</v>
      </c>
      <c r="R3018" s="17">
        <v>-1.0000000000000004</v>
      </c>
      <c r="S3018" s="17">
        <v>0.85907988675638414</v>
      </c>
      <c r="T3018" s="17">
        <v>0.13823386015823197</v>
      </c>
      <c r="U3018" s="17">
        <v>9.8104783739125484E-2</v>
      </c>
      <c r="V3018" s="17">
        <v>0.34033027308029989</v>
      </c>
      <c r="W3018" s="17">
        <v>1.9143693409910185</v>
      </c>
      <c r="X3018" s="17">
        <v>2.4814539696307398</v>
      </c>
      <c r="Y3018" s="17">
        <v>0.17989690701227945</v>
      </c>
      <c r="Z3018" s="17">
        <v>6.4291283824872441</v>
      </c>
      <c r="AA3018" s="17">
        <v>-2.0008908916088441</v>
      </c>
      <c r="AB3018" s="17">
        <v>-1.0372405196770169</v>
      </c>
      <c r="AC3018" s="17">
        <v>-2.0385592903566221</v>
      </c>
      <c r="AD3018" s="17">
        <v>1.2720218727931669</v>
      </c>
      <c r="AE3018" s="17">
        <v>-0.21583784205230436</v>
      </c>
      <c r="AF3018" s="17">
        <v>3.1374907304012845</v>
      </c>
      <c r="AG3018" s="17">
        <v>-117.03491318109984</v>
      </c>
      <c r="AH3018" s="17">
        <v>3.8138308295887491E-4</v>
      </c>
      <c r="AI3018" s="17">
        <v>-0.13083113581311001</v>
      </c>
      <c r="AJ3018" s="17">
        <v>0.33333333333333298</v>
      </c>
      <c r="AK3018" s="17">
        <v>0.36213338395109251</v>
      </c>
      <c r="AL3018" s="17">
        <v>0.6613123336122092</v>
      </c>
      <c r="AM3018" s="17">
        <v>0.33333333333333298</v>
      </c>
      <c r="AN3018" s="17">
        <v>-0.3773295495568858</v>
      </c>
      <c r="AO3018" s="17">
        <v>-0.20702661229975411</v>
      </c>
      <c r="AP3018" s="17">
        <v>0.33333333333333298</v>
      </c>
      <c r="AQ3018" s="17">
        <v>1.617272927496725</v>
      </c>
      <c r="AR3018" s="17">
        <v>3.5994554292823269</v>
      </c>
      <c r="AS3018" s="17">
        <v>-9.9878896219537889</v>
      </c>
      <c r="AT3018" s="17">
        <v>3.659697600246842</v>
      </c>
      <c r="AU3018" s="17">
        <v>-1.0000000000000004</v>
      </c>
      <c r="AV3018" s="17">
        <v>-1.0000000000000004</v>
      </c>
      <c r="AW3018" s="17">
        <v>-1.0000000000000004</v>
      </c>
      <c r="AX3018" s="17">
        <v>-1.0000000000000004</v>
      </c>
      <c r="AY3018" s="17">
        <v>-1.2207352225686769E-2</v>
      </c>
      <c r="AZ3018" s="17">
        <v>0.32234229374081058</v>
      </c>
      <c r="BA3018" s="17">
        <v>-0.11107499262794758</v>
      </c>
      <c r="BB3018" s="17">
        <v>-0.25163785827041862</v>
      </c>
      <c r="BC3018" s="17">
        <v>0.10343816801004826</v>
      </c>
      <c r="BD3018" s="17">
        <v>-4.679234988056411</v>
      </c>
      <c r="BE3018" s="17">
        <v>2.0305792371114686</v>
      </c>
      <c r="BF3018" s="17">
        <v>-1.0000000000000004</v>
      </c>
      <c r="CU3018" t="e">
        <v>#N/A</v>
      </c>
      <c r="CV3018" t="e">
        <v>#N/A</v>
      </c>
    </row>
    <row r="3019" spans="1:100" x14ac:dyDescent="0.25">
      <c r="A3019">
        <v>6547</v>
      </c>
      <c r="B3019" t="s">
        <v>2630</v>
      </c>
      <c r="C3019" s="48">
        <v>2</v>
      </c>
      <c r="D3019" s="22">
        <v>1523.0918945312501</v>
      </c>
      <c r="E3019" s="17">
        <v>142.51826270595993</v>
      </c>
      <c r="F3019" s="17">
        <v>91.72343958567447</v>
      </c>
      <c r="G3019" s="17">
        <v>1.0934952072386306</v>
      </c>
      <c r="H3019" s="17">
        <v>12.511800580176738</v>
      </c>
      <c r="I3019" s="17">
        <v>104.98681294345627</v>
      </c>
      <c r="J3019" s="17">
        <v>24.278651505905323</v>
      </c>
      <c r="K3019" s="17">
        <v>-0.99999999999999856</v>
      </c>
      <c r="L3019" s="17">
        <v>-0.99999999999999856</v>
      </c>
      <c r="M3019" s="17">
        <v>-0.99999999999999856</v>
      </c>
      <c r="N3019" s="17">
        <v>0.43028304796934824</v>
      </c>
      <c r="O3019" s="17">
        <v>-0.99999999999999856</v>
      </c>
      <c r="P3019" s="17">
        <v>-0.99999999999999856</v>
      </c>
      <c r="Q3019" s="17">
        <v>5.7401827021926461</v>
      </c>
      <c r="R3019" s="17">
        <v>-0.99999999999999856</v>
      </c>
      <c r="S3019" s="17">
        <v>3.4293934407225546</v>
      </c>
      <c r="T3019" s="17">
        <v>0.40129675258755582</v>
      </c>
      <c r="U3019" s="17">
        <v>0.87665444006768656</v>
      </c>
      <c r="V3019" s="17">
        <v>0.98101378526696714</v>
      </c>
      <c r="W3019" s="17">
        <v>7.6338422990210173</v>
      </c>
      <c r="X3019" s="17">
        <v>6.6364129312798159</v>
      </c>
      <c r="Y3019" s="17">
        <v>0.33355546196536223</v>
      </c>
      <c r="Z3019" s="17">
        <v>54.348409153551671</v>
      </c>
      <c r="AA3019" s="17">
        <v>2.0848936906363482</v>
      </c>
      <c r="AB3019" s="17">
        <v>3.2921744228978302</v>
      </c>
      <c r="AC3019" s="17">
        <v>43.010234810126832</v>
      </c>
      <c r="AD3019" s="17">
        <v>2.6073154197006261</v>
      </c>
      <c r="AE3019" s="17">
        <v>2.1333719817132879</v>
      </c>
      <c r="AF3019" s="17">
        <v>93.930650128915715</v>
      </c>
      <c r="AG3019" s="17">
        <v>69.597039963228895</v>
      </c>
      <c r="AH3019" s="17">
        <v>0.69442691131910794</v>
      </c>
      <c r="AI3019" s="17">
        <v>0.86332482817587608</v>
      </c>
      <c r="AJ3019" s="17">
        <v>0.33333333333333298</v>
      </c>
      <c r="AK3019" s="17">
        <v>1.3065433975184517</v>
      </c>
      <c r="AL3019" s="17">
        <v>1.3068802441966172</v>
      </c>
      <c r="AM3019" s="17">
        <v>0.33333333333333298</v>
      </c>
      <c r="AN3019" s="17">
        <v>0.90098907508124304</v>
      </c>
      <c r="AO3019" s="17">
        <v>1.0234882327117503</v>
      </c>
      <c r="AP3019" s="17">
        <v>0.33333333333333298</v>
      </c>
      <c r="AQ3019" s="17">
        <v>14.370707638055384</v>
      </c>
      <c r="AR3019" s="17">
        <v>2.2444243630026963</v>
      </c>
      <c r="AS3019" s="17">
        <v>13.614106493381144</v>
      </c>
      <c r="AT3019" s="17">
        <v>13.023278029978723</v>
      </c>
      <c r="AU3019" s="17">
        <v>-0.99999999999999856</v>
      </c>
      <c r="AV3019" s="17">
        <v>-0.99999999999999856</v>
      </c>
      <c r="AW3019" s="17">
        <v>-0.99999999999999856</v>
      </c>
      <c r="AX3019" s="17">
        <v>-0.99999999999999856</v>
      </c>
      <c r="AY3019" s="17">
        <v>0.11066555993084051</v>
      </c>
      <c r="AZ3019" s="17">
        <v>-0.38021121965846588</v>
      </c>
      <c r="BA3019" s="17">
        <v>0.92956458794299379</v>
      </c>
      <c r="BB3019" s="17">
        <v>-0.21450014783671018</v>
      </c>
      <c r="BC3019" s="17">
        <v>0.51367787555315236</v>
      </c>
      <c r="BD3019" s="17">
        <v>-4.5428975241304208</v>
      </c>
      <c r="BE3019" s="17">
        <v>14.959933344499955</v>
      </c>
      <c r="BF3019" s="17">
        <v>-0.99999999999999856</v>
      </c>
      <c r="BG3019" s="22">
        <v>0</v>
      </c>
    </row>
    <row r="3020" spans="1:100" x14ac:dyDescent="0.25">
      <c r="A3020">
        <v>6548</v>
      </c>
      <c r="B3020" t="s">
        <v>3182</v>
      </c>
      <c r="C3020" s="48">
        <v>2</v>
      </c>
      <c r="D3020" s="22">
        <v>1525.7833398437499</v>
      </c>
      <c r="E3020" s="17">
        <v>135.61651329611306</v>
      </c>
      <c r="F3020" s="17">
        <v>80.589236377208394</v>
      </c>
      <c r="G3020" s="17">
        <v>1.0161060117597953</v>
      </c>
      <c r="H3020" s="17">
        <v>11.805876105089272</v>
      </c>
      <c r="I3020" s="17">
        <v>99.567080288716738</v>
      </c>
      <c r="J3020" s="17">
        <v>22.940068222097707</v>
      </c>
      <c r="K3020" s="17">
        <v>-0.99999999999999878</v>
      </c>
      <c r="L3020" s="17">
        <v>-0.99999999999999878</v>
      </c>
      <c r="M3020" s="17">
        <v>-0.99999999999999878</v>
      </c>
      <c r="N3020" s="17">
        <v>0.4109976859656651</v>
      </c>
      <c r="O3020" s="17">
        <v>-0.99999999999999878</v>
      </c>
      <c r="P3020" s="17">
        <v>-0.99999999999999878</v>
      </c>
      <c r="Q3020" s="17">
        <v>5.5330123727617648</v>
      </c>
      <c r="R3020" s="17">
        <v>-0.99999999999999878</v>
      </c>
      <c r="S3020" s="17">
        <v>3.1592011164843488</v>
      </c>
      <c r="T3020" s="17">
        <v>0.37096938999645196</v>
      </c>
      <c r="U3020" s="17">
        <v>0.78577719768593846</v>
      </c>
      <c r="V3020" s="17">
        <v>0.86193521429977471</v>
      </c>
      <c r="W3020" s="17">
        <v>7.0304370769760514</v>
      </c>
      <c r="X3020" s="17">
        <v>5.89296240383179</v>
      </c>
      <c r="Y3020" s="17">
        <v>0.30627020534970634</v>
      </c>
      <c r="Z3020" s="17">
        <v>51.843206750019313</v>
      </c>
      <c r="AA3020" s="17">
        <v>1.9003884236833866</v>
      </c>
      <c r="AB3020" s="17">
        <v>3.0262263887921561</v>
      </c>
      <c r="AC3020" s="17">
        <v>39.956876021873327</v>
      </c>
      <c r="AD3020" s="17">
        <v>2.3742620239248713</v>
      </c>
      <c r="AE3020" s="17">
        <v>1.9382020364489772</v>
      </c>
      <c r="AF3020" s="17">
        <v>88.985554898196227</v>
      </c>
      <c r="AG3020" s="17">
        <v>61.148094542747785</v>
      </c>
      <c r="AH3020" s="17">
        <v>0.63597294920972447</v>
      </c>
      <c r="AI3020" s="17">
        <v>0.79416647351518233</v>
      </c>
      <c r="AJ3020" s="17">
        <v>0.33333333333333298</v>
      </c>
      <c r="AK3020" s="17">
        <v>1.228516125637698</v>
      </c>
      <c r="AL3020" s="17">
        <v>1.2387305425460027</v>
      </c>
      <c r="AM3020" s="17">
        <v>0.33333333333333298</v>
      </c>
      <c r="AN3020" s="17">
        <v>0.83064791187554077</v>
      </c>
      <c r="AO3020" s="17">
        <v>0.94662424135406109</v>
      </c>
      <c r="AP3020" s="17">
        <v>0.33333333333333298</v>
      </c>
      <c r="AQ3020" s="17">
        <v>13.493772766810126</v>
      </c>
      <c r="AR3020" s="17">
        <v>2.2444243630026963</v>
      </c>
      <c r="AS3020" s="17">
        <v>12.497820582333583</v>
      </c>
      <c r="AT3020" s="17">
        <v>12.242279972226893</v>
      </c>
      <c r="AU3020" s="17">
        <v>-0.99999999999999878</v>
      </c>
      <c r="AV3020" s="17">
        <v>-0.99999999999999878</v>
      </c>
      <c r="AW3020" s="17">
        <v>-0.99999999999999878</v>
      </c>
      <c r="AX3020" s="17">
        <v>-0.99999999999999878</v>
      </c>
      <c r="AY3020" s="17">
        <v>9.8909934833704208E-2</v>
      </c>
      <c r="AZ3020" s="17">
        <v>-0.29913788108720213</v>
      </c>
      <c r="BA3020" s="17">
        <v>0.85162577685634655</v>
      </c>
      <c r="BB3020" s="17">
        <v>-0.16934999920550936</v>
      </c>
      <c r="BC3020" s="17">
        <v>0.47046123058147216</v>
      </c>
      <c r="BD3020" s="17">
        <v>-3.3389930408452635</v>
      </c>
      <c r="BE3020" s="17">
        <v>13.796877923005049</v>
      </c>
      <c r="BF3020" s="17">
        <v>-0.99999999999999878</v>
      </c>
      <c r="BG3020" s="22">
        <v>0</v>
      </c>
    </row>
    <row r="3021" spans="1:100" x14ac:dyDescent="0.25">
      <c r="A3021">
        <v>6550</v>
      </c>
      <c r="B3021" t="s">
        <v>2631</v>
      </c>
      <c r="C3021" s="48">
        <v>3</v>
      </c>
      <c r="D3021" s="22">
        <v>1503.5956593034996</v>
      </c>
      <c r="E3021" s="17">
        <v>74.8472237018279</v>
      </c>
      <c r="F3021" s="17">
        <v>-9.5233468075315457</v>
      </c>
      <c r="G3021" s="17">
        <v>0.30975668549859842</v>
      </c>
      <c r="H3021" s="17">
        <v>0.52471365255551616</v>
      </c>
      <c r="I3021" s="17">
        <v>62.089441431847867</v>
      </c>
      <c r="J3021" s="17">
        <v>5.8084052591042932</v>
      </c>
      <c r="K3021" s="17">
        <v>-0.99999999999999967</v>
      </c>
      <c r="L3021" s="17">
        <v>-0.99999999999999967</v>
      </c>
      <c r="M3021" s="17">
        <v>-0.99999999999999967</v>
      </c>
      <c r="N3021" s="17">
        <v>0.19765342445730469</v>
      </c>
      <c r="O3021" s="17">
        <v>-0.99999999999999967</v>
      </c>
      <c r="P3021" s="17">
        <v>-0.99999999999999967</v>
      </c>
      <c r="Q3021" s="17">
        <v>0.67678777464077478</v>
      </c>
      <c r="R3021" s="17">
        <v>-0.99999999999999967</v>
      </c>
      <c r="S3021" s="17">
        <v>-0.36441047110467573</v>
      </c>
      <c r="T3021" s="17">
        <v>-5.7008090382330304E-2</v>
      </c>
      <c r="U3021" s="17">
        <v>0.28837341006204636</v>
      </c>
      <c r="V3021" s="17">
        <v>-1.967833675345268E-3</v>
      </c>
      <c r="W3021" s="17">
        <v>-0.15207412208525878</v>
      </c>
      <c r="X3021" s="17">
        <v>-0.17631429841159504</v>
      </c>
      <c r="Y3021" s="17">
        <v>-4.6959343674967666E-2</v>
      </c>
      <c r="Z3021" s="17">
        <v>42.394175742127779</v>
      </c>
      <c r="AA3021" s="17">
        <v>-1.1715363521096303</v>
      </c>
      <c r="AB3021" s="17">
        <v>3.6502803058958064</v>
      </c>
      <c r="AC3021" s="17">
        <v>10.110453086191301</v>
      </c>
      <c r="AD3021" s="17">
        <v>-1.231001218491613</v>
      </c>
      <c r="AE3021" s="17">
        <v>1.0312578704465334</v>
      </c>
      <c r="AF3021" s="17">
        <v>57.186167004661378</v>
      </c>
      <c r="AG3021" s="17">
        <v>2.3452740733916841</v>
      </c>
      <c r="AH3021" s="17">
        <v>-0.38633241465909762</v>
      </c>
      <c r="AI3021" s="17">
        <v>-0.43175186561806761</v>
      </c>
      <c r="AJ3021" s="17">
        <v>0.33333333333333298</v>
      </c>
      <c r="AK3021" s="17">
        <v>0.74645933525979835</v>
      </c>
      <c r="AL3021" s="17">
        <v>0.99816221250980874</v>
      </c>
      <c r="AM3021" s="17">
        <v>0.33333333333333298</v>
      </c>
      <c r="AN3021" s="17">
        <v>0.44791077503722582</v>
      </c>
      <c r="AO3021" s="17">
        <v>0.41424453854555432</v>
      </c>
      <c r="AP3021" s="17">
        <v>0.33333333333333298</v>
      </c>
      <c r="AQ3021" s="17">
        <v>4.9032744271864743</v>
      </c>
      <c r="AR3021" s="17">
        <v>1.5018427597860495</v>
      </c>
      <c r="AS3021" s="17">
        <v>-3.0979100139984235</v>
      </c>
      <c r="AT3021" s="17">
        <v>7.4044725133166649</v>
      </c>
      <c r="AU3021" s="17">
        <v>-0.99999999999999967</v>
      </c>
      <c r="AV3021" s="17">
        <v>-0.99999999999999967</v>
      </c>
      <c r="AW3021" s="17">
        <v>-0.99999999999999967</v>
      </c>
      <c r="AX3021" s="17">
        <v>-0.99999999999999967</v>
      </c>
      <c r="AY3021" s="17">
        <v>5.4377844749724357E-3</v>
      </c>
      <c r="AZ3021" s="17">
        <v>-0.36011185167302884</v>
      </c>
      <c r="BA3021" s="17">
        <v>0.51855056053851623</v>
      </c>
      <c r="BB3021" s="17">
        <v>8.2479042152611232E-2</v>
      </c>
      <c r="BC3021" s="17">
        <v>0.15307096297730094</v>
      </c>
      <c r="BD3021" s="17">
        <v>0.2614167954501363</v>
      </c>
      <c r="BE3021" s="17">
        <v>6.4195268771251026</v>
      </c>
      <c r="BF3021" s="17">
        <v>-0.99999999999999967</v>
      </c>
      <c r="CU3021" t="e">
        <v>#N/A</v>
      </c>
      <c r="CV3021" t="e">
        <v>#N/A</v>
      </c>
    </row>
    <row r="3022" spans="1:100" x14ac:dyDescent="0.25">
      <c r="A3022">
        <v>6552</v>
      </c>
      <c r="B3022" t="s">
        <v>244</v>
      </c>
      <c r="C3022" s="48">
        <v>3</v>
      </c>
      <c r="D3022" s="22">
        <v>1361.5837314626224</v>
      </c>
      <c r="E3022" s="17">
        <v>9.6743756276021564</v>
      </c>
      <c r="F3022" s="17">
        <v>-105.28868706389952</v>
      </c>
      <c r="G3022" s="17">
        <v>-0.17954777659458507</v>
      </c>
      <c r="H3022" s="17">
        <v>1.605785377827821</v>
      </c>
      <c r="I3022" s="17">
        <v>-5.6702196516673578</v>
      </c>
      <c r="J3022" s="17">
        <v>17.691876643237737</v>
      </c>
      <c r="K3022" s="17">
        <v>-1.0000000000000011</v>
      </c>
      <c r="L3022" s="17">
        <v>-1.0000000000000011</v>
      </c>
      <c r="M3022" s="17">
        <v>-1.0000000000000011</v>
      </c>
      <c r="N3022" s="17">
        <v>5.2194321893307347E-2</v>
      </c>
      <c r="O3022" s="17">
        <v>-1.0000000000000011</v>
      </c>
      <c r="P3022" s="17">
        <v>-1.0000000000000011</v>
      </c>
      <c r="Q3022" s="17">
        <v>1.7214908993168316</v>
      </c>
      <c r="R3022" s="17">
        <v>-1.0000000000000011</v>
      </c>
      <c r="S3022" s="17">
        <v>-2.29531695390283E-2</v>
      </c>
      <c r="T3022" s="17">
        <v>-9.8540073011989582E-2</v>
      </c>
      <c r="U3022" s="17">
        <v>-3.4899591205476685E-2</v>
      </c>
      <c r="V3022" s="17">
        <v>0.45760357420992032</v>
      </c>
      <c r="W3022" s="17">
        <v>-0.11570552148901014</v>
      </c>
      <c r="X3022" s="17">
        <v>-1.0537614326707647</v>
      </c>
      <c r="Y3022" s="17">
        <v>-1.2711748453795656E-2</v>
      </c>
      <c r="Z3022" s="17">
        <v>-10.639276377154182</v>
      </c>
      <c r="AA3022" s="17">
        <v>3.5654583471453152</v>
      </c>
      <c r="AB3022" s="17">
        <v>1.2503963661981383</v>
      </c>
      <c r="AC3022" s="17">
        <v>-7.9241492319317706</v>
      </c>
      <c r="AD3022" s="17">
        <v>3.0173790988140845</v>
      </c>
      <c r="AE3022" s="17">
        <v>-0.76508616546254216</v>
      </c>
      <c r="AF3022" s="17">
        <v>-18.078115408350328</v>
      </c>
      <c r="AG3022" s="17">
        <v>-107.79509858947866</v>
      </c>
      <c r="AH3022" s="17">
        <v>0.98498705939058739</v>
      </c>
      <c r="AI3022" s="17">
        <v>0.98739489786134715</v>
      </c>
      <c r="AJ3022" s="17">
        <v>0.33333333333333298</v>
      </c>
      <c r="AK3022" s="17">
        <v>0.94234366911394662</v>
      </c>
      <c r="AL3022" s="17">
        <v>0.97500867609399278</v>
      </c>
      <c r="AM3022" s="17">
        <v>0.33333333333333298</v>
      </c>
      <c r="AN3022" s="17">
        <v>0.29394486955165694</v>
      </c>
      <c r="AO3022" s="17">
        <v>0.51917557738125875</v>
      </c>
      <c r="AP3022" s="17">
        <v>0.33333333333333298</v>
      </c>
      <c r="AQ3022" s="17">
        <v>12.407895756682997</v>
      </c>
      <c r="AR3022" s="17">
        <v>2.0855371858458027</v>
      </c>
      <c r="AS3022" s="17">
        <v>8.6981089507194724</v>
      </c>
      <c r="AT3022" s="17">
        <v>6.9082305066724636</v>
      </c>
      <c r="AU3022" s="17">
        <v>-1.0000000000000011</v>
      </c>
      <c r="AV3022" s="17">
        <v>-1.0000000000000011</v>
      </c>
      <c r="AW3022" s="17">
        <v>-1.0000000000000011</v>
      </c>
      <c r="AX3022" s="17">
        <v>-1.0000000000000011</v>
      </c>
      <c r="AY3022" s="17">
        <v>7.1427712434749324E-2</v>
      </c>
      <c r="AZ3022" s="17">
        <v>1.0656599648108751</v>
      </c>
      <c r="BA3022" s="17">
        <v>-0.41293565248684955</v>
      </c>
      <c r="BB3022" s="17">
        <v>7.3356582532385431E-2</v>
      </c>
      <c r="BC3022" s="17">
        <v>-7.2820070103808671E-2</v>
      </c>
      <c r="BD3022" s="17">
        <v>7.1622143873640098</v>
      </c>
      <c r="BE3022" s="17">
        <v>-3.8851800150294649</v>
      </c>
      <c r="BF3022" s="17">
        <v>-1.0000000000000011</v>
      </c>
      <c r="CU3022" t="e">
        <v>#N/A</v>
      </c>
      <c r="CV3022" t="e">
        <v>#N/A</v>
      </c>
    </row>
    <row r="3023" spans="1:100" x14ac:dyDescent="0.25">
      <c r="A3023">
        <v>6553</v>
      </c>
      <c r="B3023" t="s">
        <v>2632</v>
      </c>
      <c r="C3023" s="48">
        <v>2</v>
      </c>
      <c r="D3023" s="22">
        <v>1464.0487402343749</v>
      </c>
      <c r="E3023" s="17">
        <v>67.055620249726616</v>
      </c>
      <c r="F3023" s="17">
        <v>-30.016186972886253</v>
      </c>
      <c r="G3023" s="17">
        <v>0.24733391658631373</v>
      </c>
      <c r="H3023" s="17">
        <v>4.7933334059517438</v>
      </c>
      <c r="I3023" s="17">
        <v>45.728308577958344</v>
      </c>
      <c r="J3023" s="17">
        <v>9.6427924294011245</v>
      </c>
      <c r="K3023" s="17">
        <v>-1.0000000000000004</v>
      </c>
      <c r="L3023" s="17">
        <v>-1.0000000000000004</v>
      </c>
      <c r="M3023" s="17">
        <v>-1.0000000000000004</v>
      </c>
      <c r="N3023" s="17">
        <v>0.21941993325721063</v>
      </c>
      <c r="O3023" s="17">
        <v>-1.0000000000000004</v>
      </c>
      <c r="P3023" s="17">
        <v>-1.0000000000000004</v>
      </c>
      <c r="Q3023" s="17">
        <v>3.4750149064627847</v>
      </c>
      <c r="R3023" s="17">
        <v>-1.0000000000000004</v>
      </c>
      <c r="S3023" s="17">
        <v>0.47515306663472434</v>
      </c>
      <c r="T3023" s="17">
        <v>6.9702140272618146E-2</v>
      </c>
      <c r="U3023" s="17">
        <v>-0.11698303385712719</v>
      </c>
      <c r="V3023" s="17">
        <v>-0.32097257956337261</v>
      </c>
      <c r="W3023" s="17">
        <v>1.0363045120885752</v>
      </c>
      <c r="X3023" s="17">
        <v>-1.4923581969019164</v>
      </c>
      <c r="Y3023" s="17">
        <v>3.5222757886570311E-2</v>
      </c>
      <c r="Z3023" s="17">
        <v>26.956920122011489</v>
      </c>
      <c r="AA3023" s="17">
        <v>6.7542123003557719E-2</v>
      </c>
      <c r="AB3023" s="17">
        <v>0.38434044952556912</v>
      </c>
      <c r="AC3023" s="17">
        <v>9.6252900887443058</v>
      </c>
      <c r="AD3023" s="17">
        <v>5.9146247759180204E-2</v>
      </c>
      <c r="AE3023" s="17">
        <v>-5.8550110556321311E-4</v>
      </c>
      <c r="AF3023" s="17">
        <v>39.861756700910348</v>
      </c>
      <c r="AG3023" s="17">
        <v>-22.782400311485915</v>
      </c>
      <c r="AH3023" s="17">
        <v>5.5300483964728253E-2</v>
      </c>
      <c r="AI3023" s="17">
        <v>0.10715825638243429</v>
      </c>
      <c r="AJ3023" s="17">
        <v>0.33333333333333298</v>
      </c>
      <c r="AK3023" s="17">
        <v>0.45340547985196833</v>
      </c>
      <c r="AL3023" s="17">
        <v>0.56174212576217586</v>
      </c>
      <c r="AM3023" s="17">
        <v>0.33333333333333298</v>
      </c>
      <c r="AN3023" s="17">
        <v>0.13188986070318032</v>
      </c>
      <c r="AO3023" s="17">
        <v>0.18306944130955505</v>
      </c>
      <c r="AP3023" s="17">
        <v>0.33333333333333298</v>
      </c>
      <c r="AQ3023" s="17">
        <v>4.7824396908346962</v>
      </c>
      <c r="AR3023" s="17">
        <v>2.2444243630026963</v>
      </c>
      <c r="AS3023" s="17">
        <v>1.4088119250027158</v>
      </c>
      <c r="AT3023" s="17">
        <v>4.4839681113870924</v>
      </c>
      <c r="AU3023" s="17">
        <v>-1.0000000000000004</v>
      </c>
      <c r="AV3023" s="17">
        <v>-1.0000000000000004</v>
      </c>
      <c r="AW3023" s="17">
        <v>-1.0000000000000004</v>
      </c>
      <c r="AX3023" s="17">
        <v>-1.0000000000000004</v>
      </c>
      <c r="AY3023" s="17">
        <v>-1.786859581365266E-2</v>
      </c>
      <c r="AZ3023" s="17">
        <v>0.50623191207966312</v>
      </c>
      <c r="BA3023" s="17">
        <v>7.7393886685081514E-2</v>
      </c>
      <c r="BB3023" s="17">
        <v>0.27916447553270091</v>
      </c>
      <c r="BC3023" s="17">
        <v>4.1153877071983994E-2</v>
      </c>
      <c r="BD3023" s="17">
        <v>8.6204047313799226</v>
      </c>
      <c r="BE3023" s="17">
        <v>2.2432683053673181</v>
      </c>
      <c r="BF3023" s="17">
        <v>-1.0000000000000004</v>
      </c>
      <c r="BG3023" s="22">
        <v>0</v>
      </c>
    </row>
    <row r="3024" spans="1:100" x14ac:dyDescent="0.25">
      <c r="A3024">
        <v>6554</v>
      </c>
      <c r="B3024" t="s">
        <v>2633</v>
      </c>
      <c r="C3024" s="48">
        <v>2</v>
      </c>
      <c r="D3024" s="22">
        <v>1540.4676171874999</v>
      </c>
      <c r="E3024" s="17">
        <v>124.36128194350462</v>
      </c>
      <c r="F3024" s="17">
        <v>62.431806195891227</v>
      </c>
      <c r="G3024" s="17">
        <v>0.88990129936270246</v>
      </c>
      <c r="H3024" s="17">
        <v>10.654668952705219</v>
      </c>
      <c r="I3024" s="17">
        <v>90.728691457712529</v>
      </c>
      <c r="J3024" s="17">
        <v>20.757134063043196</v>
      </c>
      <c r="K3024" s="17">
        <v>-0.999999999999999</v>
      </c>
      <c r="L3024" s="17">
        <v>-0.999999999999999</v>
      </c>
      <c r="M3024" s="17">
        <v>-0.999999999999999</v>
      </c>
      <c r="N3024" s="17">
        <v>0.37954751323691138</v>
      </c>
      <c r="O3024" s="17">
        <v>-0.999999999999999</v>
      </c>
      <c r="P3024" s="17">
        <v>-0.999999999999999</v>
      </c>
      <c r="Q3024" s="17">
        <v>5.1951632494925359</v>
      </c>
      <c r="R3024" s="17">
        <v>-0.999999999999999</v>
      </c>
      <c r="S3024" s="17">
        <v>2.7185770169392032</v>
      </c>
      <c r="T3024" s="17">
        <v>0.32151214922930405</v>
      </c>
      <c r="U3024" s="17">
        <v>0.63757645509822058</v>
      </c>
      <c r="V3024" s="17">
        <v>0.66774432358711211</v>
      </c>
      <c r="W3024" s="17">
        <v>6.0464162193368782</v>
      </c>
      <c r="X3024" s="17">
        <v>4.6805585350810732</v>
      </c>
      <c r="Y3024" s="17">
        <v>0.26177396860046276</v>
      </c>
      <c r="Z3024" s="17">
        <v>47.757774062961907</v>
      </c>
      <c r="AA3024" s="17">
        <v>1.5995010193439052</v>
      </c>
      <c r="AB3024" s="17">
        <v>2.5925237905262497</v>
      </c>
      <c r="AC3024" s="17">
        <v>34.977521147689934</v>
      </c>
      <c r="AD3024" s="17">
        <v>1.9942033270349555</v>
      </c>
      <c r="AE3024" s="17">
        <v>1.6199228934983954</v>
      </c>
      <c r="AF3024" s="17">
        <v>80.92119504140112</v>
      </c>
      <c r="AG3024" s="17">
        <v>47.369727675732456</v>
      </c>
      <c r="AH3024" s="17">
        <v>0.54064742694734513</v>
      </c>
      <c r="AI3024" s="17">
        <v>0.68138444747388527</v>
      </c>
      <c r="AJ3024" s="17">
        <v>0.33333333333333298</v>
      </c>
      <c r="AK3024" s="17">
        <v>1.101270851334085</v>
      </c>
      <c r="AL3024" s="17">
        <v>1.127593407141672</v>
      </c>
      <c r="AM3024" s="17">
        <v>0.33333333333333298</v>
      </c>
      <c r="AN3024" s="17">
        <v>0.71593698592360333</v>
      </c>
      <c r="AO3024" s="17">
        <v>0.82127602106350661</v>
      </c>
      <c r="AP3024" s="17">
        <v>0.33333333333333298</v>
      </c>
      <c r="AQ3024" s="17">
        <v>12.063685368540725</v>
      </c>
      <c r="AR3024" s="17">
        <v>2.2444243630026963</v>
      </c>
      <c r="AS3024" s="17">
        <v>10.677404418487903</v>
      </c>
      <c r="AT3024" s="17">
        <v>10.968644361320269</v>
      </c>
      <c r="AU3024" s="17">
        <v>-0.999999999999999</v>
      </c>
      <c r="AV3024" s="17">
        <v>-0.999999999999999</v>
      </c>
      <c r="AW3024" s="17">
        <v>-0.999999999999999</v>
      </c>
      <c r="AX3024" s="17">
        <v>-0.999999999999999</v>
      </c>
      <c r="AY3024" s="17">
        <v>7.9739102584415827E-2</v>
      </c>
      <c r="AZ3024" s="17">
        <v>-0.16692514371281286</v>
      </c>
      <c r="BA3024" s="17">
        <v>0.72452476260104559</v>
      </c>
      <c r="BB3024" s="17">
        <v>-9.572006304413555E-2</v>
      </c>
      <c r="BC3024" s="17">
        <v>0.39998441252345501</v>
      </c>
      <c r="BD3024" s="17">
        <v>-1.3756903068334134</v>
      </c>
      <c r="BE3024" s="17">
        <v>11.9001910009684</v>
      </c>
      <c r="BF3024" s="17">
        <v>-0.999999999999999</v>
      </c>
      <c r="BG3024" s="22">
        <v>0</v>
      </c>
    </row>
    <row r="3025" spans="1:100" x14ac:dyDescent="0.25">
      <c r="A3025">
        <v>6556</v>
      </c>
      <c r="B3025" t="s">
        <v>2634</v>
      </c>
      <c r="C3025" s="48">
        <v>2</v>
      </c>
      <c r="D3025" s="22">
        <v>1469.680390625</v>
      </c>
      <c r="E3025" s="17">
        <v>103.07413194465389</v>
      </c>
      <c r="F3025" s="17">
        <v>28.090447253164509</v>
      </c>
      <c r="G3025" s="17">
        <v>0.65120885855950916</v>
      </c>
      <c r="H3025" s="17">
        <v>8.4773774724310424</v>
      </c>
      <c r="I3025" s="17">
        <v>74.01254383715289</v>
      </c>
      <c r="J3025" s="17">
        <v>16.628525292096946</v>
      </c>
      <c r="K3025" s="17">
        <v>-0.99999999999999956</v>
      </c>
      <c r="L3025" s="17">
        <v>-0.99999999999999956</v>
      </c>
      <c r="M3025" s="17">
        <v>-0.99999999999999956</v>
      </c>
      <c r="N3025" s="17">
        <v>0.32006543566845785</v>
      </c>
      <c r="O3025" s="17">
        <v>-0.99999999999999956</v>
      </c>
      <c r="P3025" s="17">
        <v>-0.99999999999999956</v>
      </c>
      <c r="Q3025" s="17">
        <v>4.556185272167748</v>
      </c>
      <c r="R3025" s="17">
        <v>-0.99999999999999956</v>
      </c>
      <c r="S3025" s="17">
        <v>1.8852195313152151</v>
      </c>
      <c r="T3025" s="17">
        <v>0.22797309438832447</v>
      </c>
      <c r="U3025" s="17">
        <v>0.35728266649700402</v>
      </c>
      <c r="V3025" s="17">
        <v>0.30046883279474706</v>
      </c>
      <c r="W3025" s="17">
        <v>4.1853261233338079</v>
      </c>
      <c r="X3025" s="17">
        <v>2.3875249931892668</v>
      </c>
      <c r="Y3025" s="17">
        <v>0.17761771837411749</v>
      </c>
      <c r="Z3025" s="17">
        <v>40.030947692623116</v>
      </c>
      <c r="AA3025" s="17">
        <v>1.030429171038006</v>
      </c>
      <c r="AB3025" s="17">
        <v>1.7722570207953883</v>
      </c>
      <c r="AC3025" s="17">
        <v>25.56000934508398</v>
      </c>
      <c r="AD3025" s="17">
        <v>1.2753938920615544</v>
      </c>
      <c r="AE3025" s="17">
        <v>1.0179578476244604</v>
      </c>
      <c r="AF3025" s="17">
        <v>65.668977424699392</v>
      </c>
      <c r="AG3025" s="17">
        <v>21.310542124706298</v>
      </c>
      <c r="AH3025" s="17">
        <v>0.36035715768977217</v>
      </c>
      <c r="AI3025" s="17">
        <v>0.46807848953291564</v>
      </c>
      <c r="AJ3025" s="17">
        <v>0.33333333333333298</v>
      </c>
      <c r="AK3025" s="17">
        <v>0.86061038369135001</v>
      </c>
      <c r="AL3025" s="17">
        <v>0.91739844999880626</v>
      </c>
      <c r="AM3025" s="17">
        <v>0.33333333333333298</v>
      </c>
      <c r="AN3025" s="17">
        <v>0.49898287714110945</v>
      </c>
      <c r="AO3025" s="17">
        <v>0.58420347374570936</v>
      </c>
      <c r="AP3025" s="17">
        <v>0.33333333333333298</v>
      </c>
      <c r="AQ3025" s="17">
        <v>9.3589444347729049</v>
      </c>
      <c r="AR3025" s="17">
        <v>2.2444243630026963</v>
      </c>
      <c r="AS3025" s="17">
        <v>7.2344301493597376</v>
      </c>
      <c r="AT3025" s="17">
        <v>8.559802513128151</v>
      </c>
      <c r="AU3025" s="17">
        <v>-0.99999999999999956</v>
      </c>
      <c r="AV3025" s="17">
        <v>-0.99999999999999956</v>
      </c>
      <c r="AW3025" s="17">
        <v>-0.99999999999999956</v>
      </c>
      <c r="AX3025" s="17">
        <v>-0.99999999999999956</v>
      </c>
      <c r="AY3025" s="17">
        <v>4.3481084520768473E-2</v>
      </c>
      <c r="AZ3025" s="17">
        <v>8.3130344626396374E-2</v>
      </c>
      <c r="BA3025" s="17">
        <v>0.48413713566598338</v>
      </c>
      <c r="BB3025" s="17">
        <v>4.3537091817432386E-2</v>
      </c>
      <c r="BC3025" s="17">
        <v>0.26669078661366563</v>
      </c>
      <c r="BD3025" s="17">
        <v>2.3375269947708106</v>
      </c>
      <c r="BE3025" s="17">
        <v>8.3129649595511701</v>
      </c>
      <c r="BF3025" s="17">
        <v>-0.99999999999999956</v>
      </c>
      <c r="BG3025" s="22">
        <v>0</v>
      </c>
    </row>
    <row r="3026" spans="1:100" x14ac:dyDescent="0.25">
      <c r="A3026">
        <v>6557</v>
      </c>
      <c r="B3026" t="s">
        <v>654</v>
      </c>
      <c r="C3026" s="48">
        <v>2</v>
      </c>
      <c r="D3026" s="22">
        <v>1446.4957617187499</v>
      </c>
      <c r="E3026" s="17">
        <v>59.523112655199711</v>
      </c>
      <c r="F3026" s="17">
        <v>-42.167956799116119</v>
      </c>
      <c r="G3026" s="17">
        <v>0.16287204060933763</v>
      </c>
      <c r="H3026" s="17">
        <v>4.0228937458023388</v>
      </c>
      <c r="I3026" s="17">
        <v>39.813260818634234</v>
      </c>
      <c r="J3026" s="17">
        <v>8.1818746022771549</v>
      </c>
      <c r="K3026" s="17">
        <v>-1.0000000000000007</v>
      </c>
      <c r="L3026" s="17">
        <v>-1.0000000000000007</v>
      </c>
      <c r="M3026" s="17">
        <v>-1.0000000000000007</v>
      </c>
      <c r="N3026" s="17">
        <v>0.19837206160474402</v>
      </c>
      <c r="O3026" s="17">
        <v>-1.0000000000000007</v>
      </c>
      <c r="P3026" s="17">
        <v>-1.0000000000000007</v>
      </c>
      <c r="Q3026" s="17">
        <v>3.2489110613170387</v>
      </c>
      <c r="R3026" s="17">
        <v>-1.0000000000000007</v>
      </c>
      <c r="S3026" s="17">
        <v>0.1802675798618385</v>
      </c>
      <c r="T3026" s="17">
        <v>3.6603127910109001E-2</v>
      </c>
      <c r="U3026" s="17">
        <v>-0.21616564362176782</v>
      </c>
      <c r="V3026" s="17">
        <v>-0.45093386718649014</v>
      </c>
      <c r="W3026" s="17">
        <v>0.37775344804295186</v>
      </c>
      <c r="X3026" s="17">
        <v>-2.3037534550617673</v>
      </c>
      <c r="Y3026" s="17">
        <v>5.4438727849443896E-3</v>
      </c>
      <c r="Z3026" s="17">
        <v>24.222764618841268</v>
      </c>
      <c r="AA3026" s="17">
        <v>-0.13382527561143176</v>
      </c>
      <c r="AB3026" s="17">
        <v>9.4087143053385391E-2</v>
      </c>
      <c r="AC3026" s="17">
        <v>6.2928816085811121</v>
      </c>
      <c r="AD3026" s="17">
        <v>-0.19520614456421936</v>
      </c>
      <c r="AE3026" s="17">
        <v>-0.21359223427228369</v>
      </c>
      <c r="AF3026" s="17">
        <v>34.464723982233323</v>
      </c>
      <c r="AG3026" s="17">
        <v>-32.003503797903207</v>
      </c>
      <c r="AH3026" s="17">
        <v>-8.4956476205374498E-3</v>
      </c>
      <c r="AI3026" s="17">
        <v>3.1679446479044859E-2</v>
      </c>
      <c r="AJ3026" s="17">
        <v>0.33333333333333298</v>
      </c>
      <c r="AK3026" s="17">
        <v>0.36824721299524171</v>
      </c>
      <c r="AL3026" s="17">
        <v>0.48736415073520539</v>
      </c>
      <c r="AM3026" s="17">
        <v>0.33333333333333298</v>
      </c>
      <c r="AN3026" s="17">
        <v>5.5120144129746085E-2</v>
      </c>
      <c r="AO3026" s="17">
        <v>9.9180768414331544E-2</v>
      </c>
      <c r="AP3026" s="17">
        <v>0.33333333333333298</v>
      </c>
      <c r="AQ3026" s="17">
        <v>3.8253608133929617</v>
      </c>
      <c r="AR3026" s="17">
        <v>2.2444243630026963</v>
      </c>
      <c r="AS3026" s="17">
        <v>0.1905074628568304</v>
      </c>
      <c r="AT3026" s="17">
        <v>3.6315938143815769</v>
      </c>
      <c r="AU3026" s="17">
        <v>-1.0000000000000007</v>
      </c>
      <c r="AV3026" s="17">
        <v>-1.0000000000000007</v>
      </c>
      <c r="AW3026" s="17">
        <v>-1.0000000000000007</v>
      </c>
      <c r="AX3026" s="17">
        <v>-1.0000000000000007</v>
      </c>
      <c r="AY3026" s="17">
        <v>-3.0698579932788503E-2</v>
      </c>
      <c r="AZ3026" s="17">
        <v>0.59471462888627724</v>
      </c>
      <c r="BA3026" s="17">
        <v>-7.6678348519215733E-3</v>
      </c>
      <c r="BB3026" s="17">
        <v>0.32844094404274582</v>
      </c>
      <c r="BC3026" s="17">
        <v>-6.0123828323114803E-3</v>
      </c>
      <c r="BD3026" s="17">
        <v>9.9343353198322326</v>
      </c>
      <c r="BE3026" s="17">
        <v>0.97392001770462944</v>
      </c>
      <c r="BF3026" s="17">
        <v>-1.0000000000000007</v>
      </c>
      <c r="BG3026" s="22">
        <v>0</v>
      </c>
    </row>
    <row r="3027" spans="1:100" x14ac:dyDescent="0.25">
      <c r="A3027">
        <v>6558</v>
      </c>
      <c r="B3027" t="s">
        <v>2635</v>
      </c>
      <c r="C3027" s="48">
        <v>2</v>
      </c>
      <c r="D3027" s="22">
        <v>1500.6881347656251</v>
      </c>
      <c r="E3027" s="17">
        <v>114.49791863334444</v>
      </c>
      <c r="F3027" s="17">
        <v>46.519798255184313</v>
      </c>
      <c r="G3027" s="17">
        <v>0.77930357899347014</v>
      </c>
      <c r="H3027" s="17">
        <v>9.6458247953981058</v>
      </c>
      <c r="I3027" s="17">
        <v>82.983294016685846</v>
      </c>
      <c r="J3027" s="17">
        <v>18.844150489593709</v>
      </c>
      <c r="K3027" s="17">
        <v>-0.99999999999999933</v>
      </c>
      <c r="L3027" s="17">
        <v>-0.99999999999999933</v>
      </c>
      <c r="M3027" s="17">
        <v>-0.99999999999999933</v>
      </c>
      <c r="N3027" s="17">
        <v>0.35198659777699959</v>
      </c>
      <c r="O3027" s="17">
        <v>-0.99999999999999933</v>
      </c>
      <c r="P3027" s="17">
        <v>-0.99999999999999933</v>
      </c>
      <c r="Q3027" s="17">
        <v>4.8990939335960473</v>
      </c>
      <c r="R3027" s="17">
        <v>-0.99999999999999933</v>
      </c>
      <c r="S3027" s="17">
        <v>2.3324422995911904</v>
      </c>
      <c r="T3027" s="17">
        <v>0.27817099357270414</v>
      </c>
      <c r="U3027" s="17">
        <v>0.50770282378992926</v>
      </c>
      <c r="V3027" s="17">
        <v>0.4975678743772336</v>
      </c>
      <c r="W3027" s="17">
        <v>5.1840834142967385</v>
      </c>
      <c r="X3027" s="17">
        <v>3.6180854981887061</v>
      </c>
      <c r="Y3027" s="17">
        <v>0.22278031887055494</v>
      </c>
      <c r="Z3027" s="17">
        <v>44.177562727518108</v>
      </c>
      <c r="AA3027" s="17">
        <v>1.3358225847141645</v>
      </c>
      <c r="AB3027" s="17">
        <v>2.2124546332391639</v>
      </c>
      <c r="AC3027" s="17">
        <v>30.613933706823545</v>
      </c>
      <c r="AD3027" s="17">
        <v>1.661144246401973</v>
      </c>
      <c r="AE3027" s="17">
        <v>1.3410034539401448</v>
      </c>
      <c r="AF3027" s="17">
        <v>73.854106979012471</v>
      </c>
      <c r="AG3027" s="17">
        <v>35.295250130803964</v>
      </c>
      <c r="AH3027" s="17">
        <v>0.45711024949192941</v>
      </c>
      <c r="AI3027" s="17">
        <v>0.58254950904825664</v>
      </c>
      <c r="AJ3027" s="17">
        <v>0.33333333333333298</v>
      </c>
      <c r="AK3027" s="17">
        <v>0.98976124920878883</v>
      </c>
      <c r="AL3027" s="17">
        <v>1.0301999454347002</v>
      </c>
      <c r="AM3027" s="17">
        <v>0.33333333333333298</v>
      </c>
      <c r="AN3027" s="17">
        <v>0.61541168325653517</v>
      </c>
      <c r="AO3027" s="17">
        <v>0.71142887547629452</v>
      </c>
      <c r="AP3027" s="17">
        <v>0.33333333333333298</v>
      </c>
      <c r="AQ3027" s="17">
        <v>10.810448439639757</v>
      </c>
      <c r="AR3027" s="17">
        <v>2.2444243630026963</v>
      </c>
      <c r="AS3027" s="17">
        <v>9.0821083790567094</v>
      </c>
      <c r="AT3027" s="17">
        <v>9.852511750486066</v>
      </c>
      <c r="AU3027" s="17">
        <v>-0.99999999999999933</v>
      </c>
      <c r="AV3027" s="17">
        <v>-0.99999999999999933</v>
      </c>
      <c r="AW3027" s="17">
        <v>-0.99999999999999933</v>
      </c>
      <c r="AX3027" s="17">
        <v>-0.99999999999999933</v>
      </c>
      <c r="AY3027" s="17">
        <v>6.2939014029235241E-2</v>
      </c>
      <c r="AZ3027" s="17">
        <v>-5.1062375360905687E-2</v>
      </c>
      <c r="BA3027" s="17">
        <v>0.61314158073518876</v>
      </c>
      <c r="BB3027" s="17">
        <v>-3.1195506585753846E-2</v>
      </c>
      <c r="BC3027" s="17">
        <v>0.33822304665964453</v>
      </c>
      <c r="BD3027" s="17">
        <v>0.34482236382810871</v>
      </c>
      <c r="BE3027" s="17">
        <v>10.238056157925715</v>
      </c>
      <c r="BF3027" s="17">
        <v>-0.99999999999999933</v>
      </c>
      <c r="BG3027" s="22">
        <v>0</v>
      </c>
    </row>
    <row r="3028" spans="1:100" x14ac:dyDescent="0.25">
      <c r="A3028">
        <v>6559</v>
      </c>
      <c r="B3028" t="s">
        <v>2636</v>
      </c>
      <c r="C3028" s="48">
        <v>2</v>
      </c>
      <c r="D3028" s="22">
        <v>1474.7739843750001</v>
      </c>
      <c r="E3028" s="17">
        <v>93.489759503362492</v>
      </c>
      <c r="F3028" s="17">
        <v>12.628519551948735</v>
      </c>
      <c r="G3028" s="17">
        <v>0.54373945792568956</v>
      </c>
      <c r="H3028" s="17">
        <v>7.4970690487423397</v>
      </c>
      <c r="I3028" s="17">
        <v>66.486229389812593</v>
      </c>
      <c r="J3028" s="17">
        <v>14.769651552433929</v>
      </c>
      <c r="K3028" s="17">
        <v>-0.99999999999999978</v>
      </c>
      <c r="L3028" s="17">
        <v>-0.99999999999999978</v>
      </c>
      <c r="M3028" s="17">
        <v>-0.99999999999999978</v>
      </c>
      <c r="N3028" s="17">
        <v>0.2932840964554293</v>
      </c>
      <c r="O3028" s="17">
        <v>-0.99999999999999978</v>
      </c>
      <c r="P3028" s="17">
        <v>-0.99999999999999978</v>
      </c>
      <c r="Q3028" s="17">
        <v>4.2684904460968811</v>
      </c>
      <c r="R3028" s="17">
        <v>-0.99999999999999978</v>
      </c>
      <c r="S3028" s="17">
        <v>1.5100068551519124</v>
      </c>
      <c r="T3028" s="17">
        <v>0.18585786809214438</v>
      </c>
      <c r="U3028" s="17">
        <v>0.23108258508264407</v>
      </c>
      <c r="V3028" s="17">
        <v>0.13510592171918459</v>
      </c>
      <c r="W3028" s="17">
        <v>3.3473848945711411</v>
      </c>
      <c r="X3028" s="17">
        <v>1.3551046134272435</v>
      </c>
      <c r="Y3028" s="17">
        <v>0.13972702631457207</v>
      </c>
      <c r="Z3028" s="17">
        <v>36.552004681157662</v>
      </c>
      <c r="AA3028" s="17">
        <v>0.77420903164347554</v>
      </c>
      <c r="AB3028" s="17">
        <v>1.4029383368597732</v>
      </c>
      <c r="AC3028" s="17">
        <v>21.319848469095135</v>
      </c>
      <c r="AD3028" s="17">
        <v>0.95175557789214948</v>
      </c>
      <c r="AE3028" s="17">
        <v>0.74692780383718327</v>
      </c>
      <c r="AF3028" s="17">
        <v>58.8017859875184</v>
      </c>
      <c r="AG3028" s="17">
        <v>9.5775980785921817</v>
      </c>
      <c r="AH3028" s="17">
        <v>0.27918287704635214</v>
      </c>
      <c r="AI3028" s="17">
        <v>0.37203915383212594</v>
      </c>
      <c r="AJ3028" s="17">
        <v>0.33333333333333298</v>
      </c>
      <c r="AK3028" s="17">
        <v>0.75225489439814464</v>
      </c>
      <c r="AL3028" s="17">
        <v>0.82275981802377562</v>
      </c>
      <c r="AM3028" s="17">
        <v>0.33333333333333298</v>
      </c>
      <c r="AN3028" s="17">
        <v>0.40130099011761727</v>
      </c>
      <c r="AO3028" s="17">
        <v>0.47746341745719173</v>
      </c>
      <c r="AP3028" s="17">
        <v>0.33333333333333298</v>
      </c>
      <c r="AQ3028" s="17">
        <v>8.1411560287234064</v>
      </c>
      <c r="AR3028" s="17">
        <v>2.2444243630026963</v>
      </c>
      <c r="AS3028" s="17">
        <v>5.6842579702334142</v>
      </c>
      <c r="AT3028" s="17">
        <v>7.4752403511436487</v>
      </c>
      <c r="AU3028" s="17">
        <v>-0.99999999999999978</v>
      </c>
      <c r="AV3028" s="17">
        <v>-0.99999999999999978</v>
      </c>
      <c r="AW3028" s="17">
        <v>-0.99999999999999978</v>
      </c>
      <c r="AX3028" s="17">
        <v>-0.99999999999999978</v>
      </c>
      <c r="AY3028" s="17">
        <v>2.7156196072863101E-2</v>
      </c>
      <c r="AZ3028" s="17">
        <v>0.19571586835133692</v>
      </c>
      <c r="BA3028" s="17">
        <v>0.37590449076292054</v>
      </c>
      <c r="BB3028" s="17">
        <v>0.10623653431583718</v>
      </c>
      <c r="BC3028" s="17">
        <v>0.206676376284497</v>
      </c>
      <c r="BD3028" s="17">
        <v>4.0093739811425566</v>
      </c>
      <c r="BE3028" s="17">
        <v>6.6978445505768214</v>
      </c>
      <c r="BF3028" s="17">
        <v>-0.99999999999999978</v>
      </c>
      <c r="BG3028" s="22">
        <v>0</v>
      </c>
    </row>
    <row r="3029" spans="1:100" x14ac:dyDescent="0.25">
      <c r="A3029">
        <v>6560</v>
      </c>
      <c r="B3029" t="s">
        <v>2637</v>
      </c>
      <c r="C3029" s="48">
        <v>2</v>
      </c>
      <c r="D3029" s="22">
        <v>1466.92947265625</v>
      </c>
      <c r="E3029" s="17">
        <v>91.702558347018936</v>
      </c>
      <c r="F3029" s="17">
        <v>9.7453286872174854</v>
      </c>
      <c r="G3029" s="17">
        <v>0.52369960260278514</v>
      </c>
      <c r="H3029" s="17">
        <v>7.3142706068911263</v>
      </c>
      <c r="I3029" s="17">
        <v>65.082795000583104</v>
      </c>
      <c r="J3029" s="17">
        <v>14.423026740285584</v>
      </c>
      <c r="K3029" s="17">
        <v>-0.99999999999999989</v>
      </c>
      <c r="L3029" s="17">
        <v>-0.99999999999999989</v>
      </c>
      <c r="M3029" s="17">
        <v>-0.99999999999999989</v>
      </c>
      <c r="N3029" s="17">
        <v>0.2882901711146581</v>
      </c>
      <c r="O3029" s="17">
        <v>-0.99999999999999989</v>
      </c>
      <c r="P3029" s="17">
        <v>-0.99999999999999989</v>
      </c>
      <c r="Q3029" s="17">
        <v>4.2148438950078626</v>
      </c>
      <c r="R3029" s="17">
        <v>-0.99999999999999989</v>
      </c>
      <c r="S3029" s="17">
        <v>1.4400408210874576</v>
      </c>
      <c r="T3029" s="17">
        <v>0.17800462766380584</v>
      </c>
      <c r="U3029" s="17">
        <v>0.20755001340766382</v>
      </c>
      <c r="V3029" s="17">
        <v>0.10427064401051063</v>
      </c>
      <c r="W3029" s="17">
        <v>3.1911337114951634</v>
      </c>
      <c r="X3029" s="17">
        <v>1.1625888375800848</v>
      </c>
      <c r="Y3029" s="17">
        <v>0.13266153620780899</v>
      </c>
      <c r="Z3029" s="17">
        <v>35.903285006392331</v>
      </c>
      <c r="AA3029" s="17">
        <v>0.72643157597703945</v>
      </c>
      <c r="AB3029" s="17">
        <v>1.3340713575106196</v>
      </c>
      <c r="AC3029" s="17">
        <v>20.529184242817539</v>
      </c>
      <c r="AD3029" s="17">
        <v>0.89140663247463348</v>
      </c>
      <c r="AE3029" s="17">
        <v>0.69638874031189313</v>
      </c>
      <c r="AF3029" s="17">
        <v>57.521258487930879</v>
      </c>
      <c r="AG3029" s="17">
        <v>7.3897520516379105</v>
      </c>
      <c r="AH3029" s="17">
        <v>0.26404628160205729</v>
      </c>
      <c r="AI3029" s="17">
        <v>0.35413066656597469</v>
      </c>
      <c r="AJ3029" s="17">
        <v>0.33333333333333298</v>
      </c>
      <c r="AK3029" s="17">
        <v>0.73204980982456402</v>
      </c>
      <c r="AL3029" s="17">
        <v>0.80511252045300663</v>
      </c>
      <c r="AM3029" s="17">
        <v>0.33333333333333298</v>
      </c>
      <c r="AN3029" s="17">
        <v>0.38308621575324758</v>
      </c>
      <c r="AO3029" s="17">
        <v>0.45755956321993807</v>
      </c>
      <c r="AP3029" s="17">
        <v>0.33333333333333298</v>
      </c>
      <c r="AQ3029" s="17">
        <v>7.9140746145979568</v>
      </c>
      <c r="AR3029" s="17">
        <v>2.2444243630026963</v>
      </c>
      <c r="AS3029" s="17">
        <v>5.3951968420232426</v>
      </c>
      <c r="AT3029" s="17">
        <v>7.273001679608468</v>
      </c>
      <c r="AU3029" s="17">
        <v>-0.99999999999999989</v>
      </c>
      <c r="AV3029" s="17">
        <v>-0.99999999999999989</v>
      </c>
      <c r="AW3029" s="17">
        <v>-0.99999999999999989</v>
      </c>
      <c r="AX3029" s="17">
        <v>-0.99999999999999989</v>
      </c>
      <c r="AY3029" s="17">
        <v>2.4112088627123558E-2</v>
      </c>
      <c r="AZ3029" s="17">
        <v>0.21670972886972545</v>
      </c>
      <c r="BA3029" s="17">
        <v>0.35572231302413349</v>
      </c>
      <c r="BB3029" s="17">
        <v>0.11792812047044898</v>
      </c>
      <c r="BC3029" s="17">
        <v>0.19548546898257721</v>
      </c>
      <c r="BD3029" s="17">
        <v>4.321123851629693</v>
      </c>
      <c r="BE3029" s="17">
        <v>6.396672504077749</v>
      </c>
      <c r="BF3029" s="17">
        <v>-0.99999999999999989</v>
      </c>
      <c r="BG3029" s="22">
        <v>0</v>
      </c>
    </row>
    <row r="3030" spans="1:100" x14ac:dyDescent="0.25">
      <c r="A3030">
        <v>6561</v>
      </c>
      <c r="B3030" t="s">
        <v>3183</v>
      </c>
      <c r="C3030" s="48">
        <v>2</v>
      </c>
      <c r="D3030" s="22">
        <v>1499.097685546875</v>
      </c>
      <c r="E3030" s="17">
        <v>109.04819692345104</v>
      </c>
      <c r="F3030" s="17">
        <v>37.728069471034104</v>
      </c>
      <c r="G3030" s="17">
        <v>0.71819594473041315</v>
      </c>
      <c r="H3030" s="17">
        <v>9.0884165632272111</v>
      </c>
      <c r="I3030" s="17">
        <v>78.703794290397241</v>
      </c>
      <c r="J3030" s="17">
        <v>17.787185660957803</v>
      </c>
      <c r="K3030" s="17">
        <v>-0.99999999999999944</v>
      </c>
      <c r="L3030" s="17">
        <v>-0.99999999999999944</v>
      </c>
      <c r="M3030" s="17">
        <v>-0.99999999999999944</v>
      </c>
      <c r="N3030" s="17">
        <v>0.33675859546143061</v>
      </c>
      <c r="O3030" s="17">
        <v>-0.99999999999999944</v>
      </c>
      <c r="P3030" s="17">
        <v>-0.99999999999999944</v>
      </c>
      <c r="Q3030" s="17">
        <v>4.7355092284871594</v>
      </c>
      <c r="R3030" s="17">
        <v>-0.99999999999999944</v>
      </c>
      <c r="S3030" s="17">
        <v>2.1190945108194472</v>
      </c>
      <c r="T3030" s="17">
        <v>0.25422406700351496</v>
      </c>
      <c r="U3030" s="17">
        <v>0.43594483152836366</v>
      </c>
      <c r="V3030" s="17">
        <v>0.40354170291741104</v>
      </c>
      <c r="W3030" s="17">
        <v>4.7076258753212024</v>
      </c>
      <c r="X3030" s="17">
        <v>3.0310461493122163</v>
      </c>
      <c r="Y3030" s="17">
        <v>0.20123548342257364</v>
      </c>
      <c r="Z3030" s="17">
        <v>42.19941847517407</v>
      </c>
      <c r="AA3030" s="17">
        <v>1.1901345425681165</v>
      </c>
      <c r="AB3030" s="17">
        <v>2.0024581976830778</v>
      </c>
      <c r="AC3030" s="17">
        <v>28.202957200968619</v>
      </c>
      <c r="AD3030" s="17">
        <v>1.4771218956757259</v>
      </c>
      <c r="AE3030" s="17">
        <v>1.1868944266972652</v>
      </c>
      <c r="AF3030" s="17">
        <v>69.949387865639125</v>
      </c>
      <c r="AG3030" s="17">
        <v>28.623839949204523</v>
      </c>
      <c r="AH3030" s="17">
        <v>0.4109541508827419</v>
      </c>
      <c r="AI3030" s="17">
        <v>0.52794106640077842</v>
      </c>
      <c r="AJ3030" s="17">
        <v>0.33333333333333298</v>
      </c>
      <c r="AK3030" s="17">
        <v>0.9281497805388863</v>
      </c>
      <c r="AL3030" s="17">
        <v>0.97638794987336719</v>
      </c>
      <c r="AM3030" s="17">
        <v>0.33333333333333298</v>
      </c>
      <c r="AN3030" s="17">
        <v>0.55986927777969298</v>
      </c>
      <c r="AO3030" s="17">
        <v>0.65073595002562235</v>
      </c>
      <c r="AP3030" s="17">
        <v>0.33333333333333298</v>
      </c>
      <c r="AQ3030" s="17">
        <v>10.118007911565892</v>
      </c>
      <c r="AR3030" s="17">
        <v>2.2444243630026963</v>
      </c>
      <c r="AS3030" s="17">
        <v>8.2006727889431854</v>
      </c>
      <c r="AT3030" s="17">
        <v>9.2358243256076271</v>
      </c>
      <c r="AU3030" s="17">
        <v>-0.99999999999999944</v>
      </c>
      <c r="AV3030" s="17">
        <v>-0.99999999999999944</v>
      </c>
      <c r="AW3030" s="17">
        <v>-0.99999999999999944</v>
      </c>
      <c r="AX3030" s="17">
        <v>-0.99999999999999944</v>
      </c>
      <c r="AY3030" s="17">
        <v>5.3656601484116079E-2</v>
      </c>
      <c r="AZ3030" s="17">
        <v>1.2954311868420609E-2</v>
      </c>
      <c r="BA3030" s="17">
        <v>0.55159996199484596</v>
      </c>
      <c r="BB3030" s="17">
        <v>4.45570741649845E-3</v>
      </c>
      <c r="BC3030" s="17">
        <v>0.30409855526694018</v>
      </c>
      <c r="BD3030" s="17">
        <v>1.2954428528647721</v>
      </c>
      <c r="BE3030" s="17">
        <v>9.3196906821686589</v>
      </c>
      <c r="BF3030" s="17">
        <v>-0.99999999999999944</v>
      </c>
      <c r="BG3030" s="22">
        <v>0</v>
      </c>
    </row>
    <row r="3031" spans="1:100" x14ac:dyDescent="0.25">
      <c r="A3031">
        <v>6563</v>
      </c>
      <c r="B3031" t="s">
        <v>3184</v>
      </c>
      <c r="C3031" s="48">
        <v>2</v>
      </c>
      <c r="D3031" s="22">
        <v>1460.0862890625001</v>
      </c>
      <c r="E3031" s="17">
        <v>33.131942510508438</v>
      </c>
      <c r="F3031" s="17">
        <v>-84.743343683050583</v>
      </c>
      <c r="G3031" s="17">
        <v>-0.13305168886261215</v>
      </c>
      <c r="H3031" s="17">
        <v>1.3235530678062366</v>
      </c>
      <c r="I3031" s="17">
        <v>19.089082333408044</v>
      </c>
      <c r="J3031" s="17">
        <v>3.0633492693514306</v>
      </c>
      <c r="K3031" s="17">
        <v>-1.0000000000000013</v>
      </c>
      <c r="L3031" s="17">
        <v>-1.0000000000000013</v>
      </c>
      <c r="M3031" s="17">
        <v>-1.0000000000000013</v>
      </c>
      <c r="N3031" s="17">
        <v>0.12462796576506929</v>
      </c>
      <c r="O3031" s="17">
        <v>-1.0000000000000013</v>
      </c>
      <c r="P3031" s="17">
        <v>-1.0000000000000013</v>
      </c>
      <c r="Q3031" s="17">
        <v>2.4567253286473481</v>
      </c>
      <c r="R3031" s="17">
        <v>-1.0000000000000013</v>
      </c>
      <c r="S3031" s="17">
        <v>-0.85290403755252453</v>
      </c>
      <c r="T3031" s="17">
        <v>-7.936378694768903E-2</v>
      </c>
      <c r="U3031" s="17">
        <v>-0.5636654764257929</v>
      </c>
      <c r="V3031" s="17">
        <v>-0.90627100569491414</v>
      </c>
      <c r="W3031" s="17">
        <v>-1.9295702369439338</v>
      </c>
      <c r="X3031" s="17">
        <v>-5.1465876698259754</v>
      </c>
      <c r="Y3031" s="17">
        <v>-9.8890522311749995E-2</v>
      </c>
      <c r="Z3031" s="17">
        <v>14.643277020496374</v>
      </c>
      <c r="AA3031" s="17">
        <v>-0.83934348608139842</v>
      </c>
      <c r="AB3031" s="17">
        <v>-0.92285499740093568</v>
      </c>
      <c r="AC3031" s="17">
        <v>-5.3826670832649128</v>
      </c>
      <c r="AD3031" s="17">
        <v>-1.0863645241977822</v>
      </c>
      <c r="AE3031" s="17">
        <v>-0.9598904445857166</v>
      </c>
      <c r="AF3031" s="17">
        <v>15.555482010998823</v>
      </c>
      <c r="AG3031" s="17">
        <v>-64.310900501846248</v>
      </c>
      <c r="AH3031" s="17">
        <v>-0.23201411635241054</v>
      </c>
      <c r="AI3031" s="17">
        <v>-0.23277088290748232</v>
      </c>
      <c r="AJ3031" s="17">
        <v>0.33333333333333298</v>
      </c>
      <c r="AK3031" s="17">
        <v>6.9883582870810645E-2</v>
      </c>
      <c r="AL3031" s="17">
        <v>0.22677074683600096</v>
      </c>
      <c r="AM3031" s="17">
        <v>0.33333333333333298</v>
      </c>
      <c r="AN3031" s="17">
        <v>-0.21385305325824505</v>
      </c>
      <c r="AO3031" s="17">
        <v>-0.19473466569672343</v>
      </c>
      <c r="AP3031" s="17">
        <v>0.33333333333333298</v>
      </c>
      <c r="AQ3031" s="17">
        <v>0.47210412171599181</v>
      </c>
      <c r="AR3031" s="17">
        <v>2.2444243630026963</v>
      </c>
      <c r="AS3031" s="17">
        <v>-4.0779887776103561</v>
      </c>
      <c r="AT3031" s="17">
        <v>0.6451839346784265</v>
      </c>
      <c r="AU3031" s="17">
        <v>-1.0000000000000013</v>
      </c>
      <c r="AV3031" s="17">
        <v>-1.0000000000000013</v>
      </c>
      <c r="AW3031" s="17">
        <v>-1.0000000000000013</v>
      </c>
      <c r="AX3031" s="17">
        <v>-1.0000000000000013</v>
      </c>
      <c r="AY3031" s="17">
        <v>-7.5650183312229516E-2</v>
      </c>
      <c r="AZ3031" s="17">
        <v>0.90472592390370421</v>
      </c>
      <c r="BA3031" s="17">
        <v>-0.30569320524975818</v>
      </c>
      <c r="BB3031" s="17">
        <v>0.50108778817245203</v>
      </c>
      <c r="BC3031" s="17">
        <v>-0.1712658226200707</v>
      </c>
      <c r="BD3031" s="17">
        <v>14.537870767092157</v>
      </c>
      <c r="BE3031" s="17">
        <v>-3.4734152437850758</v>
      </c>
      <c r="BF3031" s="17">
        <v>-1.0000000000000013</v>
      </c>
      <c r="BG3031" s="22">
        <v>0</v>
      </c>
    </row>
    <row r="3032" spans="1:100" x14ac:dyDescent="0.25">
      <c r="A3032">
        <v>6564</v>
      </c>
      <c r="B3032" t="s">
        <v>2638</v>
      </c>
      <c r="C3032" s="48">
        <v>2</v>
      </c>
      <c r="D3032" s="22">
        <v>1464.1798535156249</v>
      </c>
      <c r="E3032" s="17">
        <v>105.06104677040659</v>
      </c>
      <c r="F3032" s="17">
        <v>31.295824921076051</v>
      </c>
      <c r="G3032" s="17">
        <v>0.6734880997661794</v>
      </c>
      <c r="H3032" s="17">
        <v>8.6806030203496416</v>
      </c>
      <c r="I3032" s="17">
        <v>75.572807260793638</v>
      </c>
      <c r="J3032" s="17">
        <v>17.013884251711954</v>
      </c>
      <c r="K3032" s="17">
        <v>-0.99999999999999956</v>
      </c>
      <c r="L3032" s="17">
        <v>-0.99999999999999956</v>
      </c>
      <c r="M3032" s="17">
        <v>-0.99999999999999956</v>
      </c>
      <c r="N3032" s="17">
        <v>0.32561741523329929</v>
      </c>
      <c r="O3032" s="17">
        <v>-0.99999999999999956</v>
      </c>
      <c r="P3032" s="17">
        <v>-0.99999999999999956</v>
      </c>
      <c r="Q3032" s="17">
        <v>4.6158266434431248</v>
      </c>
      <c r="R3032" s="17">
        <v>-0.99999999999999956</v>
      </c>
      <c r="S3032" s="17">
        <v>1.9630040324545273</v>
      </c>
      <c r="T3032" s="17">
        <v>0.23670390780677047</v>
      </c>
      <c r="U3032" s="17">
        <v>0.38344492326544044</v>
      </c>
      <c r="V3032" s="17">
        <v>0.33474984823506448</v>
      </c>
      <c r="W3032" s="17">
        <v>4.3590378463220745</v>
      </c>
      <c r="X3032" s="17">
        <v>2.601553754229569</v>
      </c>
      <c r="Y3032" s="17">
        <v>0.18547275304355459</v>
      </c>
      <c r="Z3032" s="17">
        <v>40.752159591448091</v>
      </c>
      <c r="AA3032" s="17">
        <v>1.0835455953775037</v>
      </c>
      <c r="AB3032" s="17">
        <v>1.8488196515814974</v>
      </c>
      <c r="AC3032" s="17">
        <v>26.439027617765348</v>
      </c>
      <c r="AD3032" s="17">
        <v>1.3424866275060214</v>
      </c>
      <c r="AE3032" s="17">
        <v>1.0741444801373334</v>
      </c>
      <c r="AF3032" s="17">
        <v>67.092599530517575</v>
      </c>
      <c r="AG3032" s="17">
        <v>23.742872526905288</v>
      </c>
      <c r="AH3032" s="17">
        <v>0.3771852163517424</v>
      </c>
      <c r="AI3032" s="17">
        <v>0.48798818952925982</v>
      </c>
      <c r="AJ3032" s="17">
        <v>0.33333333333333298</v>
      </c>
      <c r="AK3032" s="17">
        <v>0.88307331795722155</v>
      </c>
      <c r="AL3032" s="17">
        <v>0.93701777323691771</v>
      </c>
      <c r="AM3032" s="17">
        <v>0.33333333333333298</v>
      </c>
      <c r="AN3032" s="17">
        <v>0.51923309078037905</v>
      </c>
      <c r="AO3032" s="17">
        <v>0.60633151620654246</v>
      </c>
      <c r="AP3032" s="17">
        <v>0.33333333333333298</v>
      </c>
      <c r="AQ3032" s="17">
        <v>9.611401426968369</v>
      </c>
      <c r="AR3032" s="17">
        <v>2.2444243630026963</v>
      </c>
      <c r="AS3032" s="17">
        <v>7.5557928785360335</v>
      </c>
      <c r="AT3032" s="17">
        <v>8.7846406704824656</v>
      </c>
      <c r="AU3032" s="17">
        <v>-0.99999999999999956</v>
      </c>
      <c r="AV3032" s="17">
        <v>-0.99999999999999956</v>
      </c>
      <c r="AW3032" s="17">
        <v>-0.99999999999999956</v>
      </c>
      <c r="AX3032" s="17">
        <v>-0.99999999999999956</v>
      </c>
      <c r="AY3032" s="17">
        <v>4.6865360652000698E-2</v>
      </c>
      <c r="AZ3032" s="17">
        <v>5.9790491378364868E-2</v>
      </c>
      <c r="BA3032" s="17">
        <v>0.50657460333594273</v>
      </c>
      <c r="BB3032" s="17">
        <v>3.053901055237207E-2</v>
      </c>
      <c r="BC3032" s="17">
        <v>0.27913223986188318</v>
      </c>
      <c r="BD3032" s="17">
        <v>1.990940133298174</v>
      </c>
      <c r="BE3032" s="17">
        <v>8.6477919610710039</v>
      </c>
      <c r="BF3032" s="17">
        <v>-0.99999999999999956</v>
      </c>
      <c r="BG3032" s="22">
        <v>0</v>
      </c>
    </row>
    <row r="3033" spans="1:100" x14ac:dyDescent="0.25">
      <c r="A3033">
        <v>6565</v>
      </c>
      <c r="B3033" t="s">
        <v>2639</v>
      </c>
      <c r="C3033" s="48">
        <v>2</v>
      </c>
      <c r="D3033" s="22">
        <v>1439.872080078125</v>
      </c>
      <c r="E3033" s="17">
        <v>30.532165822045371</v>
      </c>
      <c r="F3033" s="17">
        <v>-88.937416841470736</v>
      </c>
      <c r="G3033" s="17">
        <v>-0.16220293942203384</v>
      </c>
      <c r="H3033" s="17">
        <v>1.0576428057602767</v>
      </c>
      <c r="I3033" s="17">
        <v>17.047557239293312</v>
      </c>
      <c r="J3033" s="17">
        <v>2.5591267295060458</v>
      </c>
      <c r="K3033" s="17">
        <v>-1.0000000000000013</v>
      </c>
      <c r="L3033" s="17">
        <v>-1.0000000000000013</v>
      </c>
      <c r="M3033" s="17">
        <v>-1.0000000000000013</v>
      </c>
      <c r="N3033" s="17">
        <v>0.11736348373472866</v>
      </c>
      <c r="O3033" s="17">
        <v>-1.0000000000000013</v>
      </c>
      <c r="P3033" s="17">
        <v>-1.0000000000000013</v>
      </c>
      <c r="Q3033" s="17">
        <v>2.3786876368952838</v>
      </c>
      <c r="R3033" s="17">
        <v>-1.0000000000000013</v>
      </c>
      <c r="S3033" s="17">
        <v>-0.95468108917279326</v>
      </c>
      <c r="T3033" s="17">
        <v>-9.0787610909542765E-2</v>
      </c>
      <c r="U3033" s="17">
        <v>-0.59789745475853251</v>
      </c>
      <c r="V3033" s="17">
        <v>-0.95112596557716111</v>
      </c>
      <c r="W3033" s="17">
        <v>-2.1568631646951584</v>
      </c>
      <c r="X3033" s="17">
        <v>-5.426633385123516</v>
      </c>
      <c r="Y3033" s="17">
        <v>-0.10916843445775024</v>
      </c>
      <c r="Z3033" s="17">
        <v>13.699608042991496</v>
      </c>
      <c r="AA3033" s="17">
        <v>-0.90884361763335053</v>
      </c>
      <c r="AB3033" s="17">
        <v>-1.0230332939968783</v>
      </c>
      <c r="AC3033" s="17">
        <v>-6.5328176505819329</v>
      </c>
      <c r="AD3033" s="17">
        <v>-1.1741519458391032</v>
      </c>
      <c r="AE3033" s="17">
        <v>-1.0334077869080636</v>
      </c>
      <c r="AF3033" s="17">
        <v>13.692745110596114</v>
      </c>
      <c r="AG3033" s="17">
        <v>-67.493480749533177</v>
      </c>
      <c r="AH3033" s="17">
        <v>-0.25403277264025892</v>
      </c>
      <c r="AI3033" s="17">
        <v>-0.25882170967363721</v>
      </c>
      <c r="AJ3033" s="17">
        <v>0.33333333333333298</v>
      </c>
      <c r="AK3033" s="17">
        <v>4.0491979314393745E-2</v>
      </c>
      <c r="AL3033" s="17">
        <v>0.20109986324463158</v>
      </c>
      <c r="AM3033" s="17">
        <v>0.33333333333333298</v>
      </c>
      <c r="AN3033" s="17">
        <v>-0.24034942475510862</v>
      </c>
      <c r="AO3033" s="17">
        <v>-0.22368808041051275</v>
      </c>
      <c r="AP3033" s="17">
        <v>0.33333333333333298</v>
      </c>
      <c r="AQ3033" s="17">
        <v>0.14177702634056466</v>
      </c>
      <c r="AR3033" s="17">
        <v>2.2444243630026963</v>
      </c>
      <c r="AS3033" s="17">
        <v>-4.498475514648467</v>
      </c>
      <c r="AT3033" s="17">
        <v>0.35099467573759835</v>
      </c>
      <c r="AU3033" s="17">
        <v>-1.0000000000000013</v>
      </c>
      <c r="AV3033" s="17">
        <v>-1.0000000000000013</v>
      </c>
      <c r="AW3033" s="17">
        <v>-1.0000000000000013</v>
      </c>
      <c r="AX3033" s="17">
        <v>-1.0000000000000013</v>
      </c>
      <c r="AY3033" s="17">
        <v>-8.0078335983528023E-2</v>
      </c>
      <c r="AZ3033" s="17">
        <v>0.93526493121288445</v>
      </c>
      <c r="BA3033" s="17">
        <v>-0.33505148706458399</v>
      </c>
      <c r="BB3033" s="17">
        <v>0.51809511441999301</v>
      </c>
      <c r="BC3033" s="17">
        <v>-0.18754482950355186</v>
      </c>
      <c r="BD3033" s="17">
        <v>14.991361994449017</v>
      </c>
      <c r="BE3033" s="17">
        <v>-3.9115192943145116</v>
      </c>
      <c r="BF3033" s="17">
        <v>-1.0000000000000013</v>
      </c>
      <c r="BG3033" s="22">
        <v>0</v>
      </c>
    </row>
    <row r="3034" spans="1:100" x14ac:dyDescent="0.25">
      <c r="A3034">
        <v>6566</v>
      </c>
      <c r="B3034" t="s">
        <v>2640</v>
      </c>
      <c r="C3034" s="48">
        <v>2</v>
      </c>
      <c r="D3034" s="22">
        <v>1433.5761132812499</v>
      </c>
      <c r="E3034" s="17">
        <v>77.164543037244584</v>
      </c>
      <c r="F3034" s="17">
        <v>-13.708031771781071</v>
      </c>
      <c r="G3034" s="17">
        <v>0.36068509108238073</v>
      </c>
      <c r="H3034" s="17">
        <v>5.8272938685407061</v>
      </c>
      <c r="I3034" s="17">
        <v>53.666536363740491</v>
      </c>
      <c r="J3034" s="17">
        <v>11.603401871605382</v>
      </c>
      <c r="K3034" s="17">
        <v>-1.0000000000000002</v>
      </c>
      <c r="L3034" s="17">
        <v>-1.0000000000000002</v>
      </c>
      <c r="M3034" s="17">
        <v>-1.0000000000000002</v>
      </c>
      <c r="N3034" s="17">
        <v>0.24766700857791416</v>
      </c>
      <c r="O3034" s="17">
        <v>-1.0000000000000002</v>
      </c>
      <c r="P3034" s="17">
        <v>-1.0000000000000002</v>
      </c>
      <c r="Q3034" s="17">
        <v>3.7784551995996969</v>
      </c>
      <c r="R3034" s="17">
        <v>-1.0000000000000002</v>
      </c>
      <c r="S3034" s="17">
        <v>0.87090104027270876</v>
      </c>
      <c r="T3034" s="17">
        <v>0.11412232254483029</v>
      </c>
      <c r="U3034" s="17">
        <v>1.6123946971379977E-2</v>
      </c>
      <c r="V3034" s="17">
        <v>-0.14655939703925691</v>
      </c>
      <c r="W3034" s="17">
        <v>1.920106058191513</v>
      </c>
      <c r="X3034" s="17">
        <v>-0.40343370370181342</v>
      </c>
      <c r="Y3034" s="17">
        <v>7.5187198202493047E-2</v>
      </c>
      <c r="Z3034" s="17">
        <v>30.626264828772587</v>
      </c>
      <c r="AA3034" s="17">
        <v>0.33778512760422286</v>
      </c>
      <c r="AB3034" s="17">
        <v>0.77387185419100024</v>
      </c>
      <c r="AC3034" s="17">
        <v>14.097513926516035</v>
      </c>
      <c r="AD3034" s="17">
        <v>0.40049720725717902</v>
      </c>
      <c r="AE3034" s="17">
        <v>0.28527795031244474</v>
      </c>
      <c r="AF3034" s="17">
        <v>47.104787836312838</v>
      </c>
      <c r="AG3034" s="17">
        <v>-10.407315123701302</v>
      </c>
      <c r="AH3034" s="17">
        <v>0.14091741302117899</v>
      </c>
      <c r="AI3034" s="17">
        <v>0.20845380130316021</v>
      </c>
      <c r="AJ3034" s="17">
        <v>0.33333333333333298</v>
      </c>
      <c r="AK3034" s="17">
        <v>0.56769123842179636</v>
      </c>
      <c r="AL3034" s="17">
        <v>0.66156030678676558</v>
      </c>
      <c r="AM3034" s="17">
        <v>0.33333333333333298</v>
      </c>
      <c r="AN3034" s="17">
        <v>0.23491785337647897</v>
      </c>
      <c r="AO3034" s="17">
        <v>0.29565135462369979</v>
      </c>
      <c r="AP3034" s="17">
        <v>0.33333333333333298</v>
      </c>
      <c r="AQ3034" s="17">
        <v>6.0668773568056817</v>
      </c>
      <c r="AR3034" s="17">
        <v>2.2444243630026963</v>
      </c>
      <c r="AS3034" s="17">
        <v>3.0438246461939862</v>
      </c>
      <c r="AT3034" s="17">
        <v>5.6278880937253035</v>
      </c>
      <c r="AU3034" s="17">
        <v>-1.0000000000000002</v>
      </c>
      <c r="AV3034" s="17">
        <v>-1.0000000000000002</v>
      </c>
      <c r="AW3034" s="17">
        <v>-1.0000000000000002</v>
      </c>
      <c r="AX3034" s="17">
        <v>-1.0000000000000002</v>
      </c>
      <c r="AY3034" s="17">
        <v>-6.5025023645556672E-4</v>
      </c>
      <c r="AZ3034" s="17">
        <v>0.38748461033412007</v>
      </c>
      <c r="BA3034" s="17">
        <v>0.19155007762151094</v>
      </c>
      <c r="BB3034" s="17">
        <v>0.21303350796865295</v>
      </c>
      <c r="BC3034" s="17">
        <v>0.10445286131661569</v>
      </c>
      <c r="BD3034" s="17">
        <v>6.8570579706712582</v>
      </c>
      <c r="BE3034" s="17">
        <v>3.9467838570507645</v>
      </c>
      <c r="BF3034" s="17">
        <v>-1.0000000000000002</v>
      </c>
      <c r="BG3034" s="22">
        <v>0</v>
      </c>
    </row>
    <row r="3035" spans="1:100" x14ac:dyDescent="0.25">
      <c r="A3035">
        <v>6567</v>
      </c>
      <c r="B3035" t="s">
        <v>2641</v>
      </c>
      <c r="C3035" s="48">
        <v>3</v>
      </c>
      <c r="D3035" s="22">
        <v>1405.3844065094474</v>
      </c>
      <c r="E3035" s="17">
        <v>45.365410759304226</v>
      </c>
      <c r="F3035" s="17">
        <v>-58.065110997241632</v>
      </c>
      <c r="G3035" s="17">
        <v>0.32129929822346992</v>
      </c>
      <c r="H3035" s="17">
        <v>5.0220893749589655</v>
      </c>
      <c r="I3035" s="17">
        <v>35.455127022997281</v>
      </c>
      <c r="J3035" s="17">
        <v>3.3028909282958914</v>
      </c>
      <c r="K3035" s="17">
        <v>-1.0000000000000011</v>
      </c>
      <c r="L3035" s="17">
        <v>-1.0000000000000011</v>
      </c>
      <c r="M3035" s="17">
        <v>-1.0000000000000011</v>
      </c>
      <c r="N3035" s="17">
        <v>0.2319466500181018</v>
      </c>
      <c r="O3035" s="17">
        <v>-1.0000000000000011</v>
      </c>
      <c r="P3035" s="17">
        <v>-1.0000000000000011</v>
      </c>
      <c r="Q3035" s="17">
        <v>5.0858442795601544</v>
      </c>
      <c r="R3035" s="17">
        <v>-1.0000000000000011</v>
      </c>
      <c r="S3035" s="17">
        <v>7.211571391043417E-2</v>
      </c>
      <c r="T3035" s="17">
        <v>-4.0349184351495034E-3</v>
      </c>
      <c r="U3035" s="17">
        <v>-0.10399316621102909</v>
      </c>
      <c r="V3035" s="17">
        <v>-0.14115684955567034</v>
      </c>
      <c r="W3035" s="17">
        <v>-6.3754904601190043E-2</v>
      </c>
      <c r="X3035" s="17">
        <v>-2.2338429329963145</v>
      </c>
      <c r="Y3035" s="17">
        <v>0.10766505685401563</v>
      </c>
      <c r="Z3035" s="17">
        <v>23.095230323012341</v>
      </c>
      <c r="AA3035" s="17">
        <v>2.9308573375088881E-2</v>
      </c>
      <c r="AB3035" s="17">
        <v>1.143986496024527</v>
      </c>
      <c r="AC3035" s="17">
        <v>5.0140200930221965</v>
      </c>
      <c r="AD3035" s="17">
        <v>1.7020674579239536</v>
      </c>
      <c r="AE3035" s="17">
        <v>0.46636470378550909</v>
      </c>
      <c r="AF3035" s="17">
        <v>29.719601615844567</v>
      </c>
      <c r="AG3035" s="17">
        <v>-30.09564095090062</v>
      </c>
      <c r="AH3035" s="17">
        <v>0.54532919815193404</v>
      </c>
      <c r="AI3035" s="17">
        <v>0.53140428256923167</v>
      </c>
      <c r="AJ3035" s="17">
        <v>0.33333333333333298</v>
      </c>
      <c r="AK3035" s="17">
        <v>0.21496079369159327</v>
      </c>
      <c r="AL3035" s="17">
        <v>0.50855291667215696</v>
      </c>
      <c r="AM3035" s="17">
        <v>0.33333333333333298</v>
      </c>
      <c r="AN3035" s="17">
        <v>0.3462083695322774</v>
      </c>
      <c r="AO3035" s="17">
        <v>0.10714788218915025</v>
      </c>
      <c r="AP3035" s="17">
        <v>0.33333333333333298</v>
      </c>
      <c r="AQ3035" s="17">
        <v>5.7355254071526929</v>
      </c>
      <c r="AR3035" s="17">
        <v>4.3322910386859181</v>
      </c>
      <c r="AS3035" s="17">
        <v>-3.1790080473059583</v>
      </c>
      <c r="AT3035" s="17">
        <v>2.1496079369159329</v>
      </c>
      <c r="AU3035" s="17">
        <v>-1.0000000000000011</v>
      </c>
      <c r="AV3035" s="17">
        <v>-1.0000000000000011</v>
      </c>
      <c r="AW3035" s="17">
        <v>-1.0000000000000011</v>
      </c>
      <c r="AX3035" s="17">
        <v>-1.0000000000000011</v>
      </c>
      <c r="AY3035" s="17">
        <v>-4.008454950049032E-2</v>
      </c>
      <c r="AZ3035" s="17">
        <v>0.94232243684656103</v>
      </c>
      <c r="BA3035" s="17">
        <v>-0.33365492157711979</v>
      </c>
      <c r="BB3035" s="17">
        <v>-3.463235087118959E-4</v>
      </c>
      <c r="BC3035" s="17">
        <v>0.12989672151820969</v>
      </c>
      <c r="BD3035" s="17">
        <v>4.7029540965150085</v>
      </c>
      <c r="BE3035" s="17">
        <v>1.5791434300696434</v>
      </c>
      <c r="BF3035" s="17">
        <v>-1.0000000000000011</v>
      </c>
      <c r="CU3035" t="e">
        <v>#N/A</v>
      </c>
      <c r="CV3035" t="e">
        <v>#N/A</v>
      </c>
    </row>
    <row r="3036" spans="1:100" x14ac:dyDescent="0.25">
      <c r="A3036">
        <v>6568</v>
      </c>
      <c r="B3036" t="s">
        <v>2642</v>
      </c>
      <c r="C3036" s="48">
        <v>2</v>
      </c>
      <c r="D3036" s="22">
        <v>1473.3383007812499</v>
      </c>
      <c r="E3036" s="17">
        <v>55.830897161110883</v>
      </c>
      <c r="F3036" s="17">
        <v>-48.124399891932519</v>
      </c>
      <c r="G3036" s="17">
        <v>0.12147129282003705</v>
      </c>
      <c r="H3036" s="17">
        <v>3.6452466986847156</v>
      </c>
      <c r="I3036" s="17">
        <v>36.91387695327704</v>
      </c>
      <c r="J3036" s="17">
        <v>7.4657752994610531</v>
      </c>
      <c r="K3036" s="17">
        <v>-1.0000000000000007</v>
      </c>
      <c r="L3036" s="17">
        <v>-1.0000000000000007</v>
      </c>
      <c r="M3036" s="17">
        <v>-1.0000000000000007</v>
      </c>
      <c r="N3036" s="17">
        <v>0.18805500890249435</v>
      </c>
      <c r="O3036" s="17">
        <v>-1.0000000000000007</v>
      </c>
      <c r="P3036" s="17">
        <v>-1.0000000000000007</v>
      </c>
      <c r="Q3036" s="17">
        <v>3.1380815520409029</v>
      </c>
      <c r="R3036" s="17">
        <v>-1.0000000000000007</v>
      </c>
      <c r="S3036" s="17">
        <v>3.572331627080283E-2</v>
      </c>
      <c r="T3036" s="17">
        <v>2.0378957572373096E-2</v>
      </c>
      <c r="U3036" s="17">
        <v>-0.26478206569922497</v>
      </c>
      <c r="V3036" s="17">
        <v>-0.51463709931365886</v>
      </c>
      <c r="W3036" s="17">
        <v>5.4950926863330363E-2</v>
      </c>
      <c r="X3036" s="17">
        <v>-2.701475741619404</v>
      </c>
      <c r="Y3036" s="17">
        <v>-9.1528680200437529E-3</v>
      </c>
      <c r="Z3036" s="17">
        <v>22.882561348500278</v>
      </c>
      <c r="AA3036" s="17">
        <v>-0.23252970037840348</v>
      </c>
      <c r="AB3036" s="17">
        <v>-4.8186560878328732E-2</v>
      </c>
      <c r="AC3036" s="17">
        <v>4.6594321803944698</v>
      </c>
      <c r="AD3036" s="17">
        <v>-0.31988226763608729</v>
      </c>
      <c r="AE3036" s="17">
        <v>-0.3180019213086237</v>
      </c>
      <c r="AF3036" s="17">
        <v>31.819255978924243</v>
      </c>
      <c r="AG3036" s="17">
        <v>-36.523419740621179</v>
      </c>
      <c r="AH3036" s="17">
        <v>-3.9766650343879717E-2</v>
      </c>
      <c r="AI3036" s="17">
        <v>-5.3180643635821201E-3</v>
      </c>
      <c r="AJ3036" s="17">
        <v>0.33333333333333298</v>
      </c>
      <c r="AK3036" s="17">
        <v>0.32650511471091809</v>
      </c>
      <c r="AL3036" s="17">
        <v>0.45090623703684157</v>
      </c>
      <c r="AM3036" s="17">
        <v>0.33333333333333298</v>
      </c>
      <c r="AN3036" s="17">
        <v>1.7489868494153571E-2</v>
      </c>
      <c r="AO3036" s="17">
        <v>5.8060988054953577E-2</v>
      </c>
      <c r="AP3036" s="17">
        <v>0.33333333333333298</v>
      </c>
      <c r="AQ3036" s="17">
        <v>3.3562286663609271</v>
      </c>
      <c r="AR3036" s="17">
        <v>2.2444243630026963</v>
      </c>
      <c r="AS3036" s="17">
        <v>-0.40666984565607311</v>
      </c>
      <c r="AT3036" s="17">
        <v>3.2137847983702903</v>
      </c>
      <c r="AU3036" s="17">
        <v>-1.0000000000000007</v>
      </c>
      <c r="AV3036" s="17">
        <v>-1.0000000000000007</v>
      </c>
      <c r="AW3036" s="17">
        <v>-1.0000000000000007</v>
      </c>
      <c r="AX3036" s="17">
        <v>-1.0000000000000007</v>
      </c>
      <c r="AY3036" s="17">
        <v>-3.6987463887981124E-2</v>
      </c>
      <c r="AZ3036" s="17">
        <v>0.63808627555940256</v>
      </c>
      <c r="BA3036" s="17">
        <v>-4.9362609436814253E-2</v>
      </c>
      <c r="BB3036" s="17">
        <v>0.35259483147579185</v>
      </c>
      <c r="BC3036" s="17">
        <v>-2.9131907563145543E-2</v>
      </c>
      <c r="BD3036" s="17">
        <v>10.578385765976595</v>
      </c>
      <c r="BE3036" s="17">
        <v>0.3517225149090617</v>
      </c>
      <c r="BF3036" s="17">
        <v>-1.0000000000000007</v>
      </c>
      <c r="BG3036" s="22">
        <v>0</v>
      </c>
    </row>
    <row r="3037" spans="1:100" x14ac:dyDescent="0.25">
      <c r="A3037">
        <v>6569</v>
      </c>
      <c r="B3037" t="s">
        <v>1097</v>
      </c>
      <c r="C3037" s="48">
        <v>2</v>
      </c>
      <c r="D3037" s="22">
        <v>1515.8517480468749</v>
      </c>
      <c r="E3037" s="17">
        <v>102.01659337805296</v>
      </c>
      <c r="F3037" s="17">
        <v>26.384379906742865</v>
      </c>
      <c r="G3037" s="17">
        <v>0.63935069709970305</v>
      </c>
      <c r="H3037" s="17">
        <v>8.3692103523024279</v>
      </c>
      <c r="I3037" s="17">
        <v>73.182091155855005</v>
      </c>
      <c r="J3037" s="17">
        <v>16.423417374789167</v>
      </c>
      <c r="K3037" s="17">
        <v>-0.99999999999999956</v>
      </c>
      <c r="L3037" s="17">
        <v>-0.99999999999999956</v>
      </c>
      <c r="M3037" s="17">
        <v>-0.99999999999999956</v>
      </c>
      <c r="N3037" s="17">
        <v>0.31711038574145578</v>
      </c>
      <c r="O3037" s="17">
        <v>-0.99999999999999956</v>
      </c>
      <c r="P3037" s="17">
        <v>-0.99999999999999956</v>
      </c>
      <c r="Q3037" s="17">
        <v>4.5244410577348111</v>
      </c>
      <c r="R3037" s="17">
        <v>-0.99999999999999956</v>
      </c>
      <c r="S3037" s="17">
        <v>1.8438186072431568</v>
      </c>
      <c r="T3037" s="17">
        <v>0.22332610510215539</v>
      </c>
      <c r="U3037" s="17">
        <v>0.34335776384726113</v>
      </c>
      <c r="V3037" s="17">
        <v>0.28222270796821203</v>
      </c>
      <c r="W3037" s="17">
        <v>4.09286778332359</v>
      </c>
      <c r="X3037" s="17">
        <v>2.2736078457462785</v>
      </c>
      <c r="Y3037" s="17">
        <v>0.17343686371580569</v>
      </c>
      <c r="Z3037" s="17">
        <v>39.647081515868436</v>
      </c>
      <c r="AA3037" s="17">
        <v>1.0021578699581131</v>
      </c>
      <c r="AB3037" s="17">
        <v>1.7315064391563066</v>
      </c>
      <c r="AC3037" s="17">
        <v>25.092150475615178</v>
      </c>
      <c r="AD3037" s="17">
        <v>1.2396836772342041</v>
      </c>
      <c r="AE3037" s="17">
        <v>0.98805242337594679</v>
      </c>
      <c r="AF3037" s="17">
        <v>64.911252301480786</v>
      </c>
      <c r="AG3037" s="17">
        <v>20.015930411259109</v>
      </c>
      <c r="AH3037" s="17">
        <v>0.35140039678316692</v>
      </c>
      <c r="AI3037" s="17">
        <v>0.45748152013961929</v>
      </c>
      <c r="AJ3037" s="17">
        <v>0.33333333333333298</v>
      </c>
      <c r="AK3037" s="17">
        <v>0.84865445130950723</v>
      </c>
      <c r="AL3037" s="17">
        <v>0.9069560340955215</v>
      </c>
      <c r="AM3037" s="17">
        <v>0.33333333333333298</v>
      </c>
      <c r="AN3037" s="17">
        <v>0.48820466882142338</v>
      </c>
      <c r="AO3037" s="17">
        <v>0.57242578805812661</v>
      </c>
      <c r="AP3037" s="17">
        <v>0.33333333333333298</v>
      </c>
      <c r="AQ3037" s="17">
        <v>9.224573800363034</v>
      </c>
      <c r="AR3037" s="17">
        <v>2.2444243630026963</v>
      </c>
      <c r="AS3037" s="17">
        <v>7.0633843271799615</v>
      </c>
      <c r="AT3037" s="17">
        <v>8.4401320473568795</v>
      </c>
      <c r="AU3037" s="17">
        <v>-0.99999999999999956</v>
      </c>
      <c r="AV3037" s="17">
        <v>-0.99999999999999956</v>
      </c>
      <c r="AW3037" s="17">
        <v>-0.99999999999999956</v>
      </c>
      <c r="AX3037" s="17">
        <v>-0.99999999999999956</v>
      </c>
      <c r="AY3037" s="17">
        <v>4.1679798183570212E-2</v>
      </c>
      <c r="AZ3037" s="17">
        <v>9.5553018526999156E-2</v>
      </c>
      <c r="BA3037" s="17">
        <v>0.47219475792019655</v>
      </c>
      <c r="BB3037" s="17">
        <v>5.0455341181446622E-2</v>
      </c>
      <c r="BC3037" s="17">
        <v>0.2600688033942451</v>
      </c>
      <c r="BD3037" s="17">
        <v>2.5219984013624992</v>
      </c>
      <c r="BE3037" s="17">
        <v>8.134752757066634</v>
      </c>
      <c r="BF3037" s="17">
        <v>-0.99999999999999956</v>
      </c>
      <c r="BG3037" s="22">
        <v>0</v>
      </c>
    </row>
    <row r="3038" spans="1:100" x14ac:dyDescent="0.25">
      <c r="A3038">
        <v>6570</v>
      </c>
      <c r="B3038" t="s">
        <v>2643</v>
      </c>
      <c r="C3038" s="48">
        <v>3</v>
      </c>
      <c r="D3038" s="22">
        <v>1433.089333864124</v>
      </c>
      <c r="E3038" s="17">
        <v>38.06290264059772</v>
      </c>
      <c r="F3038" s="17">
        <v>-87.243574695451386</v>
      </c>
      <c r="G3038" s="17">
        <v>-0.33550557313252427</v>
      </c>
      <c r="H3038" s="17">
        <v>3.9236749630536218</v>
      </c>
      <c r="I3038" s="17">
        <v>18.554207536316973</v>
      </c>
      <c r="J3038" s="17">
        <v>19.786420860674976</v>
      </c>
      <c r="K3038" s="17">
        <v>-0.99999999999999889</v>
      </c>
      <c r="L3038" s="17">
        <v>-0.99999999999999889</v>
      </c>
      <c r="M3038" s="17">
        <v>-0.99999999999999889</v>
      </c>
      <c r="N3038" s="17">
        <v>0.35232643089788557</v>
      </c>
      <c r="O3038" s="17">
        <v>-0.99999999999999889</v>
      </c>
      <c r="P3038" s="17">
        <v>-0.99999999999999889</v>
      </c>
      <c r="Q3038" s="17">
        <v>3.7983524346667314</v>
      </c>
      <c r="R3038" s="17">
        <v>-0.99999999999999889</v>
      </c>
      <c r="S3038" s="17">
        <v>0.21375481857589762</v>
      </c>
      <c r="T3038" s="17">
        <v>8.2099352085927391E-2</v>
      </c>
      <c r="U3038" s="17">
        <v>-0.15109355438245178</v>
      </c>
      <c r="V3038" s="17">
        <v>0.10549852530671941</v>
      </c>
      <c r="W3038" s="17">
        <v>0.12532252838689134</v>
      </c>
      <c r="X3038" s="17">
        <v>-4.2491024277320371</v>
      </c>
      <c r="Y3038" s="17">
        <v>-0.10348812442660596</v>
      </c>
      <c r="Z3038" s="17">
        <v>21.24100516595664</v>
      </c>
      <c r="AA3038" s="17">
        <v>0.59536628258573077</v>
      </c>
      <c r="AB3038" s="17">
        <v>0.29442431597599972</v>
      </c>
      <c r="AC3038" s="17">
        <v>-6.8700581718765337</v>
      </c>
      <c r="AD3038" s="17">
        <v>2.7460353742535824</v>
      </c>
      <c r="AE3038" s="17">
        <v>-1.0511115095237757</v>
      </c>
      <c r="AF3038" s="17">
        <v>13.614259800532311</v>
      </c>
      <c r="AG3038" s="17">
        <v>-65.710910222053727</v>
      </c>
      <c r="AH3038" s="17">
        <v>0.56949621057235689</v>
      </c>
      <c r="AI3038" s="17">
        <v>0.5847105778090157</v>
      </c>
      <c r="AJ3038" s="17">
        <v>0.33333333333333298</v>
      </c>
      <c r="AK3038" s="17">
        <v>0.5936703112801387</v>
      </c>
      <c r="AL3038" s="17">
        <v>0.6996929355570346</v>
      </c>
      <c r="AM3038" s="17">
        <v>0.33333333333333298</v>
      </c>
      <c r="AN3038" s="17">
        <v>-0.22502493989422889</v>
      </c>
      <c r="AO3038" s="17">
        <v>-0.29641396620911936</v>
      </c>
      <c r="AP3038" s="17">
        <v>0.33333333333333298</v>
      </c>
      <c r="AQ3038" s="17">
        <v>4.9399477357846546</v>
      </c>
      <c r="AR3038" s="17">
        <v>2.5727152531913711</v>
      </c>
      <c r="AS3038" s="17">
        <v>11.067648786733491</v>
      </c>
      <c r="AT3038" s="17">
        <v>6.1460568207501165</v>
      </c>
      <c r="AU3038" s="17">
        <v>-0.99999999999999889</v>
      </c>
      <c r="AV3038" s="17">
        <v>-0.99999999999999889</v>
      </c>
      <c r="AW3038" s="17">
        <v>-0.99999999999999889</v>
      </c>
      <c r="AX3038" s="17">
        <v>-0.99999999999999889</v>
      </c>
      <c r="AY3038" s="17">
        <v>-2.8570842571287065E-2</v>
      </c>
      <c r="AZ3038" s="17">
        <v>-0.2273147620731413</v>
      </c>
      <c r="BA3038" s="17">
        <v>0.16579682804477563</v>
      </c>
      <c r="BB3038" s="17">
        <v>0.14819728383566003</v>
      </c>
      <c r="BC3038" s="17">
        <v>-0.20121539438686878</v>
      </c>
      <c r="BD3038" s="17">
        <v>2.5683582855257945</v>
      </c>
      <c r="BE3038" s="17">
        <v>-4.2014007194478431</v>
      </c>
      <c r="BF3038" s="17">
        <v>-0.99999999999999889</v>
      </c>
      <c r="CU3038" t="e">
        <v>#N/A</v>
      </c>
      <c r="CV3038" t="e">
        <v>#N/A</v>
      </c>
    </row>
    <row r="3039" spans="1:100" x14ac:dyDescent="0.25">
      <c r="A3039">
        <v>6573</v>
      </c>
      <c r="B3039" t="s">
        <v>3185</v>
      </c>
      <c r="C3039" s="48">
        <v>2</v>
      </c>
      <c r="D3039" s="22">
        <v>1486.8037988281251</v>
      </c>
      <c r="E3039" s="17">
        <v>95.981411242258673</v>
      </c>
      <c r="F3039" s="17">
        <v>16.648160825220288</v>
      </c>
      <c r="G3039" s="17">
        <v>0.57167830531581731</v>
      </c>
      <c r="H3039" s="17">
        <v>7.7519200787393974</v>
      </c>
      <c r="I3039" s="17">
        <v>68.442847269080659</v>
      </c>
      <c r="J3039" s="17">
        <v>15.252903430863199</v>
      </c>
      <c r="K3039" s="17">
        <v>-0.99999999999999978</v>
      </c>
      <c r="L3039" s="17">
        <v>-0.99999999999999978</v>
      </c>
      <c r="M3039" s="17">
        <v>-0.99999999999999978</v>
      </c>
      <c r="N3039" s="17">
        <v>0.30024644801562383</v>
      </c>
      <c r="O3039" s="17">
        <v>-0.99999999999999978</v>
      </c>
      <c r="P3039" s="17">
        <v>-0.99999999999999978</v>
      </c>
      <c r="Q3039" s="17">
        <v>4.3432825431321174</v>
      </c>
      <c r="R3039" s="17">
        <v>-0.99999999999999978</v>
      </c>
      <c r="S3039" s="17">
        <v>1.6075509899134592</v>
      </c>
      <c r="T3039" s="17">
        <v>0.19680657417359798</v>
      </c>
      <c r="U3039" s="17">
        <v>0.26389085231464671</v>
      </c>
      <c r="V3039" s="17">
        <v>0.1780953597292588</v>
      </c>
      <c r="W3039" s="17">
        <v>3.5652246887285961</v>
      </c>
      <c r="X3039" s="17">
        <v>1.6235032018860296</v>
      </c>
      <c r="Y3039" s="17">
        <v>0.14957747915709801</v>
      </c>
      <c r="Z3039" s="17">
        <v>37.456426379827654</v>
      </c>
      <c r="AA3039" s="17">
        <v>0.84081864638592863</v>
      </c>
      <c r="AB3039" s="17">
        <v>1.4989502089642586</v>
      </c>
      <c r="AC3039" s="17">
        <v>22.422164169426335</v>
      </c>
      <c r="AD3039" s="17">
        <v>1.0358919126613952</v>
      </c>
      <c r="AE3039" s="17">
        <v>0.81738755318772971</v>
      </c>
      <c r="AF3039" s="17">
        <v>60.587051490356004</v>
      </c>
      <c r="AG3039" s="17">
        <v>12.627814523533756</v>
      </c>
      <c r="AH3039" s="17">
        <v>0.30028577541113771</v>
      </c>
      <c r="AI3039" s="17">
        <v>0.39700652433730049</v>
      </c>
      <c r="AJ3039" s="17">
        <v>0.33333333333333298</v>
      </c>
      <c r="AK3039" s="17">
        <v>0.78042409848220307</v>
      </c>
      <c r="AL3039" s="17">
        <v>0.84736304722545386</v>
      </c>
      <c r="AM3039" s="17">
        <v>0.33333333333333298</v>
      </c>
      <c r="AN3039" s="17">
        <v>0.42669537510751765</v>
      </c>
      <c r="AO3039" s="17">
        <v>0.50521265701254925</v>
      </c>
      <c r="AP3039" s="17">
        <v>0.33333333333333298</v>
      </c>
      <c r="AQ3039" s="17">
        <v>8.4577447900770917</v>
      </c>
      <c r="AR3039" s="17">
        <v>2.2444243630026963</v>
      </c>
      <c r="AS3039" s="17">
        <v>6.0872566255306779</v>
      </c>
      <c r="AT3039" s="17">
        <v>7.7571942519757382</v>
      </c>
      <c r="AU3039" s="17">
        <v>-0.99999999999999978</v>
      </c>
      <c r="AV3039" s="17">
        <v>-0.99999999999999978</v>
      </c>
      <c r="AW3039" s="17">
        <v>-0.99999999999999978</v>
      </c>
      <c r="AX3039" s="17">
        <v>-0.99999999999999978</v>
      </c>
      <c r="AY3039" s="17">
        <v>3.1400181470724889E-2</v>
      </c>
      <c r="AZ3039" s="17">
        <v>0.16644698114123307</v>
      </c>
      <c r="BA3039" s="17">
        <v>0.40404175895965944</v>
      </c>
      <c r="BB3039" s="17">
        <v>8.9936544317960845E-2</v>
      </c>
      <c r="BC3039" s="17">
        <v>0.22227833778708586</v>
      </c>
      <c r="BD3039" s="17">
        <v>3.5747434952888346</v>
      </c>
      <c r="BE3039" s="17">
        <v>7.1177278136906459</v>
      </c>
      <c r="BF3039" s="17">
        <v>-0.99999999999999978</v>
      </c>
      <c r="BG3039" s="22">
        <v>0</v>
      </c>
    </row>
    <row r="3040" spans="1:100" x14ac:dyDescent="0.25">
      <c r="A3040">
        <v>6574</v>
      </c>
      <c r="B3040" t="s">
        <v>2644</v>
      </c>
      <c r="C3040" s="48">
        <v>2</v>
      </c>
      <c r="D3040" s="22">
        <v>1453.715537109375</v>
      </c>
      <c r="E3040" s="17">
        <v>57.281206347844083</v>
      </c>
      <c r="F3040" s="17">
        <v>-45.78469784810666</v>
      </c>
      <c r="G3040" s="17">
        <v>0.13773358437711869</v>
      </c>
      <c r="H3040" s="17">
        <v>3.793587168696344</v>
      </c>
      <c r="I3040" s="17">
        <v>38.052760385873448</v>
      </c>
      <c r="J3040" s="17">
        <v>7.7470604517361981</v>
      </c>
      <c r="K3040" s="17">
        <v>-1.0000000000000007</v>
      </c>
      <c r="L3040" s="17">
        <v>-1.0000000000000007</v>
      </c>
      <c r="M3040" s="17">
        <v>-1.0000000000000007</v>
      </c>
      <c r="N3040" s="17">
        <v>0.19210756659801309</v>
      </c>
      <c r="O3040" s="17">
        <v>-1.0000000000000007</v>
      </c>
      <c r="P3040" s="17">
        <v>-1.0000000000000007</v>
      </c>
      <c r="Q3040" s="17">
        <v>3.1816155916227338</v>
      </c>
      <c r="R3040" s="17">
        <v>-1.0000000000000007</v>
      </c>
      <c r="S3040" s="17">
        <v>9.2500574724780904E-2</v>
      </c>
      <c r="T3040" s="17">
        <v>2.6751842179356028E-2</v>
      </c>
      <c r="U3040" s="17">
        <v>-0.24568544371767542</v>
      </c>
      <c r="V3040" s="17">
        <v>-0.48961434998428088</v>
      </c>
      <c r="W3040" s="17">
        <v>0.18174836398934957</v>
      </c>
      <c r="X3040" s="17">
        <v>-2.5452496798181485</v>
      </c>
      <c r="Y3040" s="17">
        <v>-3.4192407927786939E-3</v>
      </c>
      <c r="Z3040" s="17">
        <v>23.408995712414644</v>
      </c>
      <c r="AA3040" s="17">
        <v>-0.19375841678459971</v>
      </c>
      <c r="AB3040" s="17">
        <v>7.6988174732524062E-3</v>
      </c>
      <c r="AC3040" s="17">
        <v>5.3010541863569909</v>
      </c>
      <c r="AD3040" s="17">
        <v>-0.27090925212632166</v>
      </c>
      <c r="AE3040" s="17">
        <v>-0.27698959997061601</v>
      </c>
      <c r="AF3040" s="17">
        <v>32.858400783595165</v>
      </c>
      <c r="AG3040" s="17">
        <v>-34.74798826174878</v>
      </c>
      <c r="AH3040" s="17">
        <v>-2.7483341690679258E-2</v>
      </c>
      <c r="AI3040" s="17">
        <v>9.2146274436074038E-3</v>
      </c>
      <c r="AJ3040" s="17">
        <v>0.33333333333333298</v>
      </c>
      <c r="AK3040" s="17">
        <v>0.34290148938411802</v>
      </c>
      <c r="AL3040" s="17">
        <v>0.46522697407142571</v>
      </c>
      <c r="AM3040" s="17">
        <v>0.33333333333333298</v>
      </c>
      <c r="AN3040" s="17">
        <v>3.2271111501496086E-2</v>
      </c>
      <c r="AO3040" s="17">
        <v>7.4212915077396802E-2</v>
      </c>
      <c r="AP3040" s="17">
        <v>0.33333333333333298</v>
      </c>
      <c r="AQ3040" s="17">
        <v>3.5405046555933311</v>
      </c>
      <c r="AR3040" s="17">
        <v>2.2444243630026963</v>
      </c>
      <c r="AS3040" s="17">
        <v>-0.17209747629370398</v>
      </c>
      <c r="AT3040" s="17">
        <v>3.3779009652601277</v>
      </c>
      <c r="AU3040" s="17">
        <v>-1.0000000000000007</v>
      </c>
      <c r="AV3040" s="17">
        <v>-1.0000000000000007</v>
      </c>
      <c r="AW3040" s="17">
        <v>-1.0000000000000007</v>
      </c>
      <c r="AX3040" s="17">
        <v>-1.0000000000000007</v>
      </c>
      <c r="AY3040" s="17">
        <v>-3.4517178448488998E-2</v>
      </c>
      <c r="AZ3040" s="17">
        <v>0.62104981121584379</v>
      </c>
      <c r="BA3040" s="17">
        <v>-3.2984823601710234E-2</v>
      </c>
      <c r="BB3040" s="17">
        <v>0.34310713908742785</v>
      </c>
      <c r="BC3040" s="17">
        <v>-2.0050514788613388E-2</v>
      </c>
      <c r="BD3040" s="17">
        <v>10.325401540040104</v>
      </c>
      <c r="BE3040" s="17">
        <v>0.59612286361881583</v>
      </c>
      <c r="BF3040" s="17">
        <v>-1.0000000000000007</v>
      </c>
      <c r="BG3040" s="22">
        <v>0</v>
      </c>
    </row>
    <row r="3041" spans="1:100" x14ac:dyDescent="0.25">
      <c r="A3041">
        <v>6575</v>
      </c>
      <c r="B3041" t="s">
        <v>2645</v>
      </c>
      <c r="C3041" s="48">
        <v>2</v>
      </c>
      <c r="D3041" s="22">
        <v>1438.6772265625002</v>
      </c>
      <c r="E3041" s="17">
        <v>18.045246198854485</v>
      </c>
      <c r="F3041" s="17">
        <v>-109.08186026823887</v>
      </c>
      <c r="G3041" s="17">
        <v>-0.30221855086525856</v>
      </c>
      <c r="H3041" s="17">
        <v>-0.21954384026372153</v>
      </c>
      <c r="I3041" s="17">
        <v>7.2419612925089396</v>
      </c>
      <c r="J3041" s="17">
        <v>0.13730859597524869</v>
      </c>
      <c r="K3041" s="17">
        <v>-1.0000000000000018</v>
      </c>
      <c r="L3041" s="17">
        <v>-1.0000000000000018</v>
      </c>
      <c r="M3041" s="17">
        <v>-1.0000000000000018</v>
      </c>
      <c r="N3041" s="17">
        <v>8.2471639516137396E-2</v>
      </c>
      <c r="O3041" s="17">
        <v>-1.0000000000000018</v>
      </c>
      <c r="P3041" s="17">
        <v>-1.0000000000000018</v>
      </c>
      <c r="Q3041" s="17">
        <v>2.0038668344734236</v>
      </c>
      <c r="R3041" s="17">
        <v>-1.0000000000000018</v>
      </c>
      <c r="S3041" s="17">
        <v>-1.4435237919739199</v>
      </c>
      <c r="T3041" s="17">
        <v>-0.14565708190456164</v>
      </c>
      <c r="U3041" s="17">
        <v>-0.76231617728982548</v>
      </c>
      <c r="V3041" s="17">
        <v>-1.1665676537946936</v>
      </c>
      <c r="W3041" s="17">
        <v>-3.2485678993149465</v>
      </c>
      <c r="X3041" s="17">
        <v>-6.7717136580783066</v>
      </c>
      <c r="Y3041" s="17">
        <v>-0.15853400628968864</v>
      </c>
      <c r="Z3041" s="17">
        <v>9.1670961833023767</v>
      </c>
      <c r="AA3041" s="17">
        <v>-1.242657887274899</v>
      </c>
      <c r="AB3041" s="17">
        <v>-1.5041970582281956</v>
      </c>
      <c r="AC3041" s="17">
        <v>-12.057075850291191</v>
      </c>
      <c r="AD3041" s="17">
        <v>-1.5958014216678871</v>
      </c>
      <c r="AE3041" s="17">
        <v>-1.3865170168521403</v>
      </c>
      <c r="AF3041" s="17">
        <v>4.74588207512857</v>
      </c>
      <c r="AG3041" s="17">
        <v>-82.779648951431923</v>
      </c>
      <c r="AH3041" s="17">
        <v>-0.35979000652005499</v>
      </c>
      <c r="AI3041" s="17">
        <v>-0.38394575643895928</v>
      </c>
      <c r="AJ3041" s="17">
        <v>0.33333333333333298</v>
      </c>
      <c r="AK3041" s="17">
        <v>-0.10067806534149515</v>
      </c>
      <c r="AL3041" s="17">
        <v>7.7800711635105602E-2</v>
      </c>
      <c r="AM3041" s="17">
        <v>0.33333333333333298</v>
      </c>
      <c r="AN3041" s="17">
        <v>-0.3676134557989203</v>
      </c>
      <c r="AO3041" s="17">
        <v>-0.36275347166214938</v>
      </c>
      <c r="AP3041" s="17">
        <v>0.33333333333333298</v>
      </c>
      <c r="AQ3041" s="17">
        <v>-1.4448084321795482</v>
      </c>
      <c r="AR3041" s="17">
        <v>2.2444243630026963</v>
      </c>
      <c r="AS3041" s="17">
        <v>-6.5181043971263399</v>
      </c>
      <c r="AT3041" s="17">
        <v>-1.0620180828974224</v>
      </c>
      <c r="AU3041" s="17">
        <v>-1.0000000000000018</v>
      </c>
      <c r="AV3041" s="17">
        <v>-1.0000000000000018</v>
      </c>
      <c r="AW3041" s="17">
        <v>-1.0000000000000018</v>
      </c>
      <c r="AX3041" s="17">
        <v>-1.0000000000000018</v>
      </c>
      <c r="AY3041" s="17">
        <v>-0.10134708061497992</v>
      </c>
      <c r="AZ3041" s="17">
        <v>1.081946040915124</v>
      </c>
      <c r="BA3041" s="17">
        <v>-0.47606148493230127</v>
      </c>
      <c r="BB3041" s="17">
        <v>0.5997825596535975</v>
      </c>
      <c r="BC3041" s="17">
        <v>-0.26573410299056521</v>
      </c>
      <c r="BD3041" s="17">
        <v>17.16951388378493</v>
      </c>
      <c r="BE3041" s="17">
        <v>-6.0157654358511907</v>
      </c>
      <c r="BF3041" s="17">
        <v>-1.0000000000000018</v>
      </c>
      <c r="BG3041" s="22">
        <v>0</v>
      </c>
    </row>
    <row r="3042" spans="1:100" x14ac:dyDescent="0.25">
      <c r="A3042">
        <v>6579</v>
      </c>
      <c r="B3042" t="s">
        <v>2646</v>
      </c>
      <c r="C3042" s="48">
        <v>2</v>
      </c>
      <c r="D3042" s="22">
        <v>1534.5620507812498</v>
      </c>
      <c r="E3042" s="17">
        <v>141.16174867003917</v>
      </c>
      <c r="F3042" s="17">
        <v>89.535051970567864</v>
      </c>
      <c r="G3042" s="17">
        <v>1.0782846390679173</v>
      </c>
      <c r="H3042" s="17">
        <v>12.373053662273588</v>
      </c>
      <c r="I3042" s="17">
        <v>103.92158397316027</v>
      </c>
      <c r="J3042" s="17">
        <v>24.015557773446233</v>
      </c>
      <c r="K3042" s="17">
        <v>-0.99999999999999867</v>
      </c>
      <c r="L3042" s="17">
        <v>-0.99999999999999867</v>
      </c>
      <c r="M3042" s="17">
        <v>-0.99999999999999867</v>
      </c>
      <c r="N3042" s="17">
        <v>0.42649257939503504</v>
      </c>
      <c r="O3042" s="17">
        <v>-0.99999999999999867</v>
      </c>
      <c r="P3042" s="17">
        <v>-0.99999999999999867</v>
      </c>
      <c r="Q3042" s="17">
        <v>5.6994641186841859</v>
      </c>
      <c r="R3042" s="17">
        <v>-0.99999999999999867</v>
      </c>
      <c r="S3042" s="17">
        <v>3.3762881106877867</v>
      </c>
      <c r="T3042" s="17">
        <v>0.39533601849185013</v>
      </c>
      <c r="U3042" s="17">
        <v>0.85879284476538031</v>
      </c>
      <c r="V3042" s="17">
        <v>0.95760932021004652</v>
      </c>
      <c r="W3042" s="17">
        <v>7.5152451717645468</v>
      </c>
      <c r="X3042" s="17">
        <v>6.4902904026848063</v>
      </c>
      <c r="Y3042" s="17">
        <v>0.32819264286329081</v>
      </c>
      <c r="Z3042" s="17">
        <v>53.856020626902819</v>
      </c>
      <c r="AA3042" s="17">
        <v>2.0486298436809784</v>
      </c>
      <c r="AB3042" s="17">
        <v>3.2399032928311291</v>
      </c>
      <c r="AC3042" s="17">
        <v>42.41010811658758</v>
      </c>
      <c r="AD3042" s="17">
        <v>2.5615096125471868</v>
      </c>
      <c r="AE3042" s="17">
        <v>2.0950120305734794</v>
      </c>
      <c r="AF3042" s="17">
        <v>92.958709438072134</v>
      </c>
      <c r="AG3042" s="17">
        <v>67.936430113317599</v>
      </c>
      <c r="AH3042" s="17">
        <v>0.68293799519830101</v>
      </c>
      <c r="AI3042" s="17">
        <v>0.84973200217953204</v>
      </c>
      <c r="AJ3042" s="17">
        <v>0.33333333333333298</v>
      </c>
      <c r="AK3042" s="17">
        <v>1.2912074177247148</v>
      </c>
      <c r="AL3042" s="17">
        <v>1.2934856653234728</v>
      </c>
      <c r="AM3042" s="17">
        <v>0.33333333333333298</v>
      </c>
      <c r="AN3042" s="17">
        <v>0.88716377231736798</v>
      </c>
      <c r="AO3042" s="17">
        <v>1.008380891523031</v>
      </c>
      <c r="AP3042" s="17">
        <v>0.33333333333333298</v>
      </c>
      <c r="AQ3042" s="17">
        <v>14.198349241539947</v>
      </c>
      <c r="AR3042" s="17">
        <v>2.2444243630026963</v>
      </c>
      <c r="AS3042" s="17">
        <v>13.394704510417782</v>
      </c>
      <c r="AT3042" s="17">
        <v>12.869775669279321</v>
      </c>
      <c r="AU3042" s="17">
        <v>-0.99999999999999867</v>
      </c>
      <c r="AV3042" s="17">
        <v>-0.99999999999999867</v>
      </c>
      <c r="AW3042" s="17">
        <v>-0.99999999999999867</v>
      </c>
      <c r="AX3042" s="17">
        <v>-0.99999999999999867</v>
      </c>
      <c r="AY3042" s="17">
        <v>0.108355034077419</v>
      </c>
      <c r="AZ3042" s="17">
        <v>-0.36427654640678714</v>
      </c>
      <c r="BA3042" s="17">
        <v>0.91424599480033719</v>
      </c>
      <c r="BB3042" s="17">
        <v>-0.20562604843015242</v>
      </c>
      <c r="BC3042" s="17">
        <v>0.50518379934026503</v>
      </c>
      <c r="BD3042" s="17">
        <v>-4.306274425767235</v>
      </c>
      <c r="BE3042" s="17">
        <v>14.731338982386397</v>
      </c>
      <c r="BF3042" s="17">
        <v>-0.99999999999999867</v>
      </c>
      <c r="BG3042" s="22">
        <v>0</v>
      </c>
    </row>
    <row r="3043" spans="1:100" x14ac:dyDescent="0.25">
      <c r="A3043">
        <v>6580</v>
      </c>
      <c r="B3043" t="s">
        <v>3186</v>
      </c>
      <c r="C3043" s="48">
        <v>2</v>
      </c>
      <c r="D3043" s="22">
        <v>1440.4566210937501</v>
      </c>
      <c r="E3043" s="17">
        <v>44.662022252685524</v>
      </c>
      <c r="F3043" s="17">
        <v>-66.142516090547957</v>
      </c>
      <c r="G3043" s="17">
        <v>-3.7651062780817424E-3</v>
      </c>
      <c r="H3043" s="17">
        <v>2.502872252895803</v>
      </c>
      <c r="I3043" s="17">
        <v>28.143301195842035</v>
      </c>
      <c r="J3043" s="17">
        <v>5.2995898349429753</v>
      </c>
      <c r="K3043" s="17">
        <v>-1.0000000000000011</v>
      </c>
      <c r="L3043" s="17">
        <v>-1.0000000000000011</v>
      </c>
      <c r="M3043" s="17">
        <v>-1.0000000000000011</v>
      </c>
      <c r="N3043" s="17">
        <v>0.15684613952866183</v>
      </c>
      <c r="O3043" s="17">
        <v>-1.0000000000000011</v>
      </c>
      <c r="P3043" s="17">
        <v>-1.0000000000000011</v>
      </c>
      <c r="Q3043" s="17">
        <v>2.8028245966305017</v>
      </c>
      <c r="R3043" s="17">
        <v>-1.0000000000000011</v>
      </c>
      <c r="S3043" s="17">
        <v>-0.40152006818586283</v>
      </c>
      <c r="T3043" s="17">
        <v>-2.8698819519799579E-2</v>
      </c>
      <c r="U3043" s="17">
        <v>-0.41184572911422529</v>
      </c>
      <c r="V3043" s="17">
        <v>-0.70733804865689731</v>
      </c>
      <c r="W3043" s="17">
        <v>-0.92151997115213291</v>
      </c>
      <c r="X3043" s="17">
        <v>-3.9045773682625113</v>
      </c>
      <c r="Y3043" s="17">
        <v>-5.3307704698083741E-2</v>
      </c>
      <c r="Z3043" s="17">
        <v>18.82847439115298</v>
      </c>
      <c r="AA3043" s="17">
        <v>-0.53110852788599128</v>
      </c>
      <c r="AB3043" s="17">
        <v>-0.47856154969349451</v>
      </c>
      <c r="AC3043" s="17">
        <v>-0.28171829196110565</v>
      </c>
      <c r="AD3043" s="17">
        <v>-0.69702494115730862</v>
      </c>
      <c r="AE3043" s="17">
        <v>-0.63383904825955395</v>
      </c>
      <c r="AF3043" s="17">
        <v>23.816770411517609</v>
      </c>
      <c r="AG3043" s="17">
        <v>-50.196071253415056</v>
      </c>
      <c r="AH3043" s="17">
        <v>-0.13436078176367394</v>
      </c>
      <c r="AI3043" s="17">
        <v>-0.11723476347986361</v>
      </c>
      <c r="AJ3043" s="17">
        <v>0.33333333333333298</v>
      </c>
      <c r="AK3043" s="17">
        <v>0.20023613748052449</v>
      </c>
      <c r="AL3043" s="17">
        <v>0.34062180803449776</v>
      </c>
      <c r="AM3043" s="17">
        <v>0.33333333333333298</v>
      </c>
      <c r="AN3043" s="17">
        <v>-9.6340930931387403E-2</v>
      </c>
      <c r="AO3043" s="17">
        <v>-6.6325490424184452E-2</v>
      </c>
      <c r="AP3043" s="17">
        <v>0.33333333333333298</v>
      </c>
      <c r="AQ3043" s="17">
        <v>1.9371137002625387</v>
      </c>
      <c r="AR3043" s="17">
        <v>2.2444243630026963</v>
      </c>
      <c r="AS3043" s="17">
        <v>-2.2131187562380807</v>
      </c>
      <c r="AT3043" s="17">
        <v>1.9499212338212351</v>
      </c>
      <c r="AU3043" s="17">
        <v>-1.0000000000000011</v>
      </c>
      <c r="AV3043" s="17">
        <v>-1.0000000000000011</v>
      </c>
      <c r="AW3043" s="17">
        <v>-1.0000000000000011</v>
      </c>
      <c r="AX3043" s="17">
        <v>-1.0000000000000011</v>
      </c>
      <c r="AY3043" s="17">
        <v>-5.6011206765828457E-2</v>
      </c>
      <c r="AZ3043" s="17">
        <v>0.7692846026993263</v>
      </c>
      <c r="BA3043" s="17">
        <v>-0.17548843346285281</v>
      </c>
      <c r="BB3043" s="17">
        <v>0.42565983749285108</v>
      </c>
      <c r="BC3043" s="17">
        <v>-9.9067987966452581E-2</v>
      </c>
      <c r="BD3043" s="17">
        <v>12.52662494086179</v>
      </c>
      <c r="BE3043" s="17">
        <v>-1.5304119618526473</v>
      </c>
      <c r="BF3043" s="17">
        <v>-1.0000000000000011</v>
      </c>
      <c r="BG3043" s="22">
        <v>0</v>
      </c>
    </row>
    <row r="3044" spans="1:100" x14ac:dyDescent="0.25">
      <c r="A3044">
        <v>6581</v>
      </c>
      <c r="B3044" t="s">
        <v>2647</v>
      </c>
      <c r="C3044" s="48">
        <v>2</v>
      </c>
      <c r="D3044" s="22">
        <v>1432.8038574218751</v>
      </c>
      <c r="E3044" s="17">
        <v>51.466213639026755</v>
      </c>
      <c r="F3044" s="17">
        <v>-55.165697741169652</v>
      </c>
      <c r="G3044" s="17">
        <v>7.2530172788657254E-2</v>
      </c>
      <c r="H3044" s="17">
        <v>3.1988183018706784</v>
      </c>
      <c r="I3044" s="17">
        <v>33.486424519479108</v>
      </c>
      <c r="J3044" s="17">
        <v>6.6192518957807094</v>
      </c>
      <c r="K3044" s="17">
        <v>-1.0000000000000009</v>
      </c>
      <c r="L3044" s="17">
        <v>-1.0000000000000009</v>
      </c>
      <c r="M3044" s="17">
        <v>-1.0000000000000009</v>
      </c>
      <c r="N3044" s="17">
        <v>0.17585889792303605</v>
      </c>
      <c r="O3044" s="17">
        <v>-1.0000000000000009</v>
      </c>
      <c r="P3044" s="17">
        <v>-1.0000000000000009</v>
      </c>
      <c r="Q3044" s="17">
        <v>3.0070665195562949</v>
      </c>
      <c r="R3044" s="17">
        <v>-1.0000000000000009</v>
      </c>
      <c r="S3044" s="17">
        <v>-0.13514698274549852</v>
      </c>
      <c r="T3044" s="17">
        <v>1.199857910944041E-3</v>
      </c>
      <c r="U3044" s="17">
        <v>-0.32225306019667127</v>
      </c>
      <c r="V3044" s="17">
        <v>-0.58994268427046825</v>
      </c>
      <c r="W3044" s="17">
        <v>-0.32664403890602545</v>
      </c>
      <c r="X3044" s="17">
        <v>-3.1716357074401795</v>
      </c>
      <c r="Y3044" s="17">
        <v>-2.6408132283373936E-2</v>
      </c>
      <c r="Z3044" s="17">
        <v>21.298265106944051</v>
      </c>
      <c r="AA3044" s="17">
        <v>-0.34921129088332403</v>
      </c>
      <c r="AB3044" s="17">
        <v>-0.21637276024042107</v>
      </c>
      <c r="AC3044" s="17">
        <v>2.7284804754416587</v>
      </c>
      <c r="AD3044" s="17">
        <v>-0.46726581576330917</v>
      </c>
      <c r="AE3044" s="17">
        <v>-0.44142788094805097</v>
      </c>
      <c r="AF3044" s="17">
        <v>28.69196543460744</v>
      </c>
      <c r="AG3044" s="17">
        <v>-41.866553874576994</v>
      </c>
      <c r="AH3044" s="17">
        <v>-7.6733081616413845E-2</v>
      </c>
      <c r="AI3044" s="17">
        <v>-4.9053980154920351E-2</v>
      </c>
      <c r="AJ3044" s="17">
        <v>0.33333333333333298</v>
      </c>
      <c r="AK3044" s="17">
        <v>0.27716047357323559</v>
      </c>
      <c r="AL3044" s="17">
        <v>0.40780819592207623</v>
      </c>
      <c r="AM3044" s="17">
        <v>0.33333333333333298</v>
      </c>
      <c r="AN3044" s="17">
        <v>-2.6994058367945106E-2</v>
      </c>
      <c r="AO3044" s="17">
        <v>9.4520084183011277E-3</v>
      </c>
      <c r="AP3044" s="17">
        <v>0.33333333333333298</v>
      </c>
      <c r="AQ3044" s="17">
        <v>2.8016528689545011</v>
      </c>
      <c r="AR3044" s="17">
        <v>2.2444243630026963</v>
      </c>
      <c r="AS3044" s="17">
        <v>-1.1126118369623157</v>
      </c>
      <c r="AT3044" s="17">
        <v>2.7198796808379546</v>
      </c>
      <c r="AU3044" s="17">
        <v>-1.0000000000000009</v>
      </c>
      <c r="AV3044" s="17">
        <v>-1.0000000000000009</v>
      </c>
      <c r="AW3044" s="17">
        <v>-1.0000000000000009</v>
      </c>
      <c r="AX3044" s="17">
        <v>-1.0000000000000009</v>
      </c>
      <c r="AY3044" s="17">
        <v>-4.4421750487848861E-2</v>
      </c>
      <c r="AZ3044" s="17">
        <v>0.68935725686125715</v>
      </c>
      <c r="BA3044" s="17">
        <v>-9.8651307747909034E-2</v>
      </c>
      <c r="BB3044" s="17">
        <v>0.38114789795906556</v>
      </c>
      <c r="BC3044" s="17">
        <v>-5.6462221514929328E-2</v>
      </c>
      <c r="BD3044" s="17">
        <v>11.33973796066234</v>
      </c>
      <c r="BE3044" s="17">
        <v>-0.38379663132752739</v>
      </c>
      <c r="BF3044" s="17">
        <v>-1.0000000000000009</v>
      </c>
      <c r="BG3044" s="22">
        <v>0</v>
      </c>
    </row>
    <row r="3045" spans="1:100" x14ac:dyDescent="0.25">
      <c r="A3045">
        <v>6582</v>
      </c>
      <c r="B3045" t="s">
        <v>3187</v>
      </c>
      <c r="C3045" s="48">
        <v>2</v>
      </c>
      <c r="D3045" s="22">
        <v>1562.2370019531249</v>
      </c>
      <c r="E3045" s="17">
        <v>136.54360994939003</v>
      </c>
      <c r="F3045" s="17">
        <v>82.084869139062519</v>
      </c>
      <c r="G3045" s="17">
        <v>1.026501530325836</v>
      </c>
      <c r="H3045" s="17">
        <v>11.900701370316396</v>
      </c>
      <c r="I3045" s="17">
        <v>100.29510092630989</v>
      </c>
      <c r="J3045" s="17">
        <v>23.119877138483453</v>
      </c>
      <c r="K3045" s="17">
        <v>-0.99999999999999878</v>
      </c>
      <c r="L3045" s="17">
        <v>-0.99999999999999878</v>
      </c>
      <c r="M3045" s="17">
        <v>-0.99999999999999878</v>
      </c>
      <c r="N3045" s="17">
        <v>0.41358824576566888</v>
      </c>
      <c r="O3045" s="17">
        <v>-0.99999999999999878</v>
      </c>
      <c r="P3045" s="17">
        <v>-0.99999999999999878</v>
      </c>
      <c r="Q3045" s="17">
        <v>5.5608411025037672</v>
      </c>
      <c r="R3045" s="17">
        <v>-0.99999999999999878</v>
      </c>
      <c r="S3045" s="17">
        <v>3.1954954506693847</v>
      </c>
      <c r="T3045" s="17">
        <v>0.37504319718522272</v>
      </c>
      <c r="U3045" s="17">
        <v>0.79798453560390925</v>
      </c>
      <c r="V3045" s="17">
        <v>0.87793077398543629</v>
      </c>
      <c r="W3045" s="17">
        <v>7.1114911588773149</v>
      </c>
      <c r="X3045" s="17">
        <v>5.9928284602392683</v>
      </c>
      <c r="Y3045" s="17">
        <v>0.30993537320643649</v>
      </c>
      <c r="Z3045" s="17">
        <v>52.179725018964653</v>
      </c>
      <c r="AA3045" s="17">
        <v>1.9251726059749101</v>
      </c>
      <c r="AB3045" s="17">
        <v>3.0619505969201972</v>
      </c>
      <c r="AC3045" s="17">
        <v>40.367026919239279</v>
      </c>
      <c r="AD3045" s="17">
        <v>2.4055675684220779</v>
      </c>
      <c r="AE3045" s="17">
        <v>1.9644187812668394</v>
      </c>
      <c r="AF3045" s="17">
        <v>89.649818545901979</v>
      </c>
      <c r="AG3045" s="17">
        <v>62.283022596187706</v>
      </c>
      <c r="AH3045" s="17">
        <v>0.64382493997674206</v>
      </c>
      <c r="AI3045" s="17">
        <v>0.80345636153409417</v>
      </c>
      <c r="AJ3045" s="17">
        <v>0.33333333333333298</v>
      </c>
      <c r="AK3045" s="17">
        <v>1.2389973555881466</v>
      </c>
      <c r="AL3045" s="17">
        <v>1.2478849404486509</v>
      </c>
      <c r="AM3045" s="17">
        <v>0.33333333333333298</v>
      </c>
      <c r="AN3045" s="17">
        <v>0.84009668393651604</v>
      </c>
      <c r="AO3045" s="17">
        <v>0.95694921041821646</v>
      </c>
      <c r="AP3045" s="17">
        <v>0.33333333333333298</v>
      </c>
      <c r="AQ3045" s="17">
        <v>13.61156947833857</v>
      </c>
      <c r="AR3045" s="17">
        <v>2.2444243630026963</v>
      </c>
      <c r="AS3045" s="17">
        <v>12.647768786879503</v>
      </c>
      <c r="AT3045" s="17">
        <v>12.347189704899087</v>
      </c>
      <c r="AU3045" s="17">
        <v>-0.99999999999999878</v>
      </c>
      <c r="AV3045" s="17">
        <v>-0.99999999999999878</v>
      </c>
      <c r="AW3045" s="17">
        <v>-0.99999999999999878</v>
      </c>
      <c r="AX3045" s="17">
        <v>-0.99999999999999878</v>
      </c>
      <c r="AY3045" s="17">
        <v>0.10048904181623017</v>
      </c>
      <c r="AZ3045" s="17">
        <v>-0.31002828240373953</v>
      </c>
      <c r="BA3045" s="17">
        <v>0.86209512406500122</v>
      </c>
      <c r="BB3045" s="17">
        <v>-0.17541491828692696</v>
      </c>
      <c r="BC3045" s="17">
        <v>0.47626642641514583</v>
      </c>
      <c r="BD3045" s="17">
        <v>-3.5007108533938265</v>
      </c>
      <c r="BE3045" s="17">
        <v>13.953108571904757</v>
      </c>
      <c r="BF3045" s="17">
        <v>-0.99999999999999878</v>
      </c>
      <c r="BG3045" s="22">
        <v>0</v>
      </c>
    </row>
    <row r="3046" spans="1:100" x14ac:dyDescent="0.25">
      <c r="A3046">
        <v>6583</v>
      </c>
      <c r="B3046" t="s">
        <v>2228</v>
      </c>
      <c r="C3046" s="48">
        <v>2</v>
      </c>
      <c r="D3046" s="22">
        <v>1425.897236328125</v>
      </c>
      <c r="E3046" s="17">
        <v>63.608639704542448</v>
      </c>
      <c r="F3046" s="17">
        <v>-35.577006348761188</v>
      </c>
      <c r="G3046" s="17">
        <v>0.20868298399197624</v>
      </c>
      <c r="H3046" s="17">
        <v>4.4407694707088616</v>
      </c>
      <c r="I3046" s="17">
        <v>43.021500215091237</v>
      </c>
      <c r="J3046" s="17">
        <v>8.9742560535642077</v>
      </c>
      <c r="K3046" s="17">
        <v>-1.0000000000000004</v>
      </c>
      <c r="L3046" s="17">
        <v>-1.0000000000000004</v>
      </c>
      <c r="M3046" s="17">
        <v>-1.0000000000000004</v>
      </c>
      <c r="N3046" s="17">
        <v>0.20978813359512977</v>
      </c>
      <c r="O3046" s="17">
        <v>-1.0000000000000004</v>
      </c>
      <c r="P3046" s="17">
        <v>-1.0000000000000004</v>
      </c>
      <c r="Q3046" s="17">
        <v>3.3715466330321657</v>
      </c>
      <c r="R3046" s="17">
        <v>-1.0000000000000004</v>
      </c>
      <c r="S3046" s="17">
        <v>0.34020935456971946</v>
      </c>
      <c r="T3046" s="17">
        <v>5.4555570521891569E-2</v>
      </c>
      <c r="U3046" s="17">
        <v>-0.16237037957022266</v>
      </c>
      <c r="V3046" s="17">
        <v>-0.38044467759211759</v>
      </c>
      <c r="W3046" s="17">
        <v>0.73494235914166262</v>
      </c>
      <c r="X3046" s="17">
        <v>-1.8636639850784702</v>
      </c>
      <c r="Y3046" s="17">
        <v>2.1595524682429576E-2</v>
      </c>
      <c r="Z3046" s="17">
        <v>25.705732425395844</v>
      </c>
      <c r="AA3046" s="17">
        <v>-2.4606407449242917E-2</v>
      </c>
      <c r="AB3046" s="17">
        <v>0.25151648777982138</v>
      </c>
      <c r="AC3046" s="17">
        <v>8.1003334849068924</v>
      </c>
      <c r="AD3046" s="17">
        <v>-5.7248954895092852E-2</v>
      </c>
      <c r="AE3046" s="17">
        <v>-9.8060353404737843E-2</v>
      </c>
      <c r="AF3046" s="17">
        <v>37.391999246365017</v>
      </c>
      <c r="AG3046" s="17">
        <v>-27.002105890794617</v>
      </c>
      <c r="AH3046" s="17">
        <v>2.6106484267708119E-2</v>
      </c>
      <c r="AI3046" s="17">
        <v>7.2618100126942531E-2</v>
      </c>
      <c r="AJ3046" s="17">
        <v>0.33333333333333298</v>
      </c>
      <c r="AK3046" s="17">
        <v>0.41443586907719487</v>
      </c>
      <c r="AL3046" s="17">
        <v>0.52770572690153006</v>
      </c>
      <c r="AM3046" s="17">
        <v>0.33333333333333298</v>
      </c>
      <c r="AN3046" s="17">
        <v>9.6758967548793678E-2</v>
      </c>
      <c r="AO3046" s="17">
        <v>0.1446808144409597</v>
      </c>
      <c r="AP3046" s="17">
        <v>0.33333333333333298</v>
      </c>
      <c r="AQ3046" s="17">
        <v>4.3444670463536692</v>
      </c>
      <c r="AR3046" s="17">
        <v>2.2444243630026963</v>
      </c>
      <c r="AS3046" s="17">
        <v>0.85129880916075429</v>
      </c>
      <c r="AT3046" s="17">
        <v>4.0939097434236968</v>
      </c>
      <c r="AU3046" s="17">
        <v>-1.0000000000000004</v>
      </c>
      <c r="AV3046" s="17">
        <v>-1.0000000000000004</v>
      </c>
      <c r="AW3046" s="17">
        <v>-1.0000000000000004</v>
      </c>
      <c r="AX3046" s="17">
        <v>-1.0000000000000004</v>
      </c>
      <c r="AY3046" s="17">
        <v>-2.3739775510280732E-2</v>
      </c>
      <c r="AZ3046" s="17">
        <v>0.54672283752380735</v>
      </c>
      <c r="BA3046" s="17">
        <v>3.8468456395311157E-2</v>
      </c>
      <c r="BB3046" s="17">
        <v>0.30171407487368546</v>
      </c>
      <c r="BC3046" s="17">
        <v>1.9569938624004496E-2</v>
      </c>
      <c r="BD3046" s="17">
        <v>9.2216776964955933</v>
      </c>
      <c r="BE3046" s="17">
        <v>1.6623968229654564</v>
      </c>
      <c r="BF3046" s="17">
        <v>-1.0000000000000004</v>
      </c>
      <c r="BG3046" s="22">
        <v>0</v>
      </c>
    </row>
    <row r="3047" spans="1:100" x14ac:dyDescent="0.25">
      <c r="A3047">
        <v>6584</v>
      </c>
      <c r="B3047" t="s">
        <v>2648</v>
      </c>
      <c r="C3047" s="48">
        <v>3</v>
      </c>
      <c r="D3047" s="22">
        <v>1414.813830456445</v>
      </c>
      <c r="E3047" s="17">
        <v>36.007607718635064</v>
      </c>
      <c r="F3047" s="17">
        <v>-113.92319662021042</v>
      </c>
      <c r="G3047" s="17">
        <v>-0.16068382752242022</v>
      </c>
      <c r="H3047" s="17">
        <v>4.4725257957172682</v>
      </c>
      <c r="I3047" s="17">
        <v>14.632133886747372</v>
      </c>
      <c r="J3047" s="17">
        <v>9.3561071470156172</v>
      </c>
      <c r="K3047" s="17">
        <v>-1.0000000000000002</v>
      </c>
      <c r="L3047" s="17">
        <v>-1.0000000000000002</v>
      </c>
      <c r="M3047" s="17">
        <v>-1.0000000000000002</v>
      </c>
      <c r="N3047" s="17">
        <v>3.895490442761626E-2</v>
      </c>
      <c r="O3047" s="17">
        <v>-1.0000000000000002</v>
      </c>
      <c r="P3047" s="17">
        <v>-1.0000000000000002</v>
      </c>
      <c r="Q3047" s="17">
        <v>3.0911883682943633</v>
      </c>
      <c r="R3047" s="17">
        <v>-1.0000000000000002</v>
      </c>
      <c r="S3047" s="17">
        <v>0.46394082572221368</v>
      </c>
      <c r="T3047" s="17">
        <v>4.3022910867576529E-2</v>
      </c>
      <c r="U3047" s="17">
        <v>0.22672788798923893</v>
      </c>
      <c r="V3047" s="17">
        <v>0.28809835895032332</v>
      </c>
      <c r="W3047" s="17">
        <v>1.3813374274229051</v>
      </c>
      <c r="X3047" s="17">
        <v>-3.217932425016472</v>
      </c>
      <c r="Y3047" s="17">
        <v>4.0885598899144497E-2</v>
      </c>
      <c r="Z3047" s="17">
        <v>13.810919885417141</v>
      </c>
      <c r="AA3047" s="17">
        <v>1.0057129998887269</v>
      </c>
      <c r="AB3047" s="17">
        <v>-1.4987285492815909</v>
      </c>
      <c r="AC3047" s="17">
        <v>0.82970332919158363</v>
      </c>
      <c r="AD3047" s="17">
        <v>-0.57922812607844842</v>
      </c>
      <c r="AE3047" s="17">
        <v>-1.6453789221026778</v>
      </c>
      <c r="AF3047" s="17">
        <v>11.496515743224451</v>
      </c>
      <c r="AG3047" s="17">
        <v>-89.057590662106648</v>
      </c>
      <c r="AH3047" s="17">
        <v>-3.8298922361503385E-3</v>
      </c>
      <c r="AI3047" s="17">
        <v>7.8288029953684224E-2</v>
      </c>
      <c r="AJ3047" s="17">
        <v>0.33333333333333298</v>
      </c>
      <c r="AK3047" s="17">
        <v>0.6126673558872644</v>
      </c>
      <c r="AL3047" s="17">
        <v>0.95033798379233625</v>
      </c>
      <c r="AM3047" s="17">
        <v>0.33333333333333298</v>
      </c>
      <c r="AN3047" s="17">
        <v>-0.61030336998610357</v>
      </c>
      <c r="AO3047" s="17">
        <v>-0.40150238504143843</v>
      </c>
      <c r="AP3047" s="17">
        <v>0.33333333333333298</v>
      </c>
      <c r="AQ3047" s="17">
        <v>3.1356181435229056</v>
      </c>
      <c r="AR3047" s="17">
        <v>3.6969701373126265</v>
      </c>
      <c r="AS3047" s="17">
        <v>-0.4675365491696572</v>
      </c>
      <c r="AT3047" s="17">
        <v>6.12667355887264</v>
      </c>
      <c r="AU3047" s="17">
        <v>-1.0000000000000002</v>
      </c>
      <c r="AV3047" s="17">
        <v>-1.0000000000000002</v>
      </c>
      <c r="AW3047" s="17">
        <v>-1.0000000000000002</v>
      </c>
      <c r="AX3047" s="17">
        <v>-1.0000000000000002</v>
      </c>
      <c r="AY3047" s="17">
        <v>-2.6924242247650505E-2</v>
      </c>
      <c r="AZ3047" s="17">
        <v>0.29342213458854738</v>
      </c>
      <c r="BA3047" s="17">
        <v>4.071026197233233E-2</v>
      </c>
      <c r="BB3047" s="17">
        <v>-0.21617378407012375</v>
      </c>
      <c r="BC3047" s="17">
        <v>0.29341754066337949</v>
      </c>
      <c r="BD3047" s="17">
        <v>-3.9372339288103602</v>
      </c>
      <c r="BE3047" s="17">
        <v>7.5389898264461523</v>
      </c>
      <c r="BF3047" s="17">
        <v>-1.0000000000000002</v>
      </c>
      <c r="CU3047" t="e">
        <v>#N/A</v>
      </c>
      <c r="CV3047" t="e">
        <v>#N/A</v>
      </c>
    </row>
    <row r="3048" spans="1:100" x14ac:dyDescent="0.25">
      <c r="A3048">
        <v>6585</v>
      </c>
      <c r="B3048" t="s">
        <v>3188</v>
      </c>
      <c r="C3048" s="48">
        <v>2</v>
      </c>
      <c r="D3048" s="22">
        <v>1444.588671875</v>
      </c>
      <c r="E3048" s="17">
        <v>24.4995407057717</v>
      </c>
      <c r="F3048" s="17">
        <v>-98.669510827563158</v>
      </c>
      <c r="G3048" s="17">
        <v>-0.22984665939073573</v>
      </c>
      <c r="H3048" s="17">
        <v>0.4406140691722511</v>
      </c>
      <c r="I3048" s="17">
        <v>12.310321301717316</v>
      </c>
      <c r="J3048" s="17">
        <v>1.3891087154354551</v>
      </c>
      <c r="K3048" s="17">
        <v>-1.0000000000000016</v>
      </c>
      <c r="L3048" s="17">
        <v>-1.0000000000000016</v>
      </c>
      <c r="M3048" s="17">
        <v>-1.0000000000000016</v>
      </c>
      <c r="N3048" s="17">
        <v>0.10050669101578955</v>
      </c>
      <c r="O3048" s="17">
        <v>-1.0000000000000016</v>
      </c>
      <c r="P3048" s="17">
        <v>-1.0000000000000016</v>
      </c>
      <c r="Q3048" s="17">
        <v>2.1976058765392299</v>
      </c>
      <c r="R3048" s="17">
        <v>-1.0000000000000016</v>
      </c>
      <c r="S3048" s="17">
        <v>-1.1908486033248222</v>
      </c>
      <c r="T3048" s="17">
        <v>-0.11729590589579778</v>
      </c>
      <c r="U3048" s="17">
        <v>-0.6773306973082629</v>
      </c>
      <c r="V3048" s="17">
        <v>-1.0552091965623038</v>
      </c>
      <c r="W3048" s="17">
        <v>-2.6842827045303377</v>
      </c>
      <c r="X3048" s="17">
        <v>-6.0764625890339188</v>
      </c>
      <c r="Y3048" s="17">
        <v>-0.13301771013975891</v>
      </c>
      <c r="Z3048" s="17">
        <v>11.509881055897964</v>
      </c>
      <c r="AA3048" s="17">
        <v>-1.0701144841063068</v>
      </c>
      <c r="AB3048" s="17">
        <v>-1.2554909934723946</v>
      </c>
      <c r="AC3048" s="17">
        <v>-9.2016727221284604</v>
      </c>
      <c r="AD3048" s="17">
        <v>-1.377857366784093</v>
      </c>
      <c r="AE3048" s="17">
        <v>-1.2040003488552471</v>
      </c>
      <c r="AF3048" s="17">
        <v>9.3703764009119155</v>
      </c>
      <c r="AG3048" s="17">
        <v>-74.87846639924409</v>
      </c>
      <c r="AH3048" s="17">
        <v>-0.30512573748532734</v>
      </c>
      <c r="AI3048" s="17">
        <v>-0.31927108309351643</v>
      </c>
      <c r="AJ3048" s="17">
        <v>0.33333333333333298</v>
      </c>
      <c r="AK3048" s="17">
        <v>-2.7709465297689695E-2</v>
      </c>
      <c r="AL3048" s="17">
        <v>0.14153212506255564</v>
      </c>
      <c r="AM3048" s="17">
        <v>0.33333333333333298</v>
      </c>
      <c r="AN3048" s="17">
        <v>-0.30183265786948527</v>
      </c>
      <c r="AO3048" s="17">
        <v>-0.29087273422304921</v>
      </c>
      <c r="AP3048" s="17">
        <v>0.33333333333333298</v>
      </c>
      <c r="AQ3048" s="17">
        <v>-0.6247270895670205</v>
      </c>
      <c r="AR3048" s="17">
        <v>2.2444243630026963</v>
      </c>
      <c r="AS3048" s="17">
        <v>-5.4741896450862146</v>
      </c>
      <c r="AT3048" s="17">
        <v>-0.33165376876151953</v>
      </c>
      <c r="AU3048" s="17">
        <v>-1.0000000000000016</v>
      </c>
      <c r="AV3048" s="17">
        <v>-1.0000000000000016</v>
      </c>
      <c r="AW3048" s="17">
        <v>-1.0000000000000016</v>
      </c>
      <c r="AX3048" s="17">
        <v>-1.0000000000000016</v>
      </c>
      <c r="AY3048" s="17">
        <v>-9.0353597371213679E-2</v>
      </c>
      <c r="AZ3048" s="17">
        <v>1.0061288570788944</v>
      </c>
      <c r="BA3048" s="17">
        <v>-0.40317561058361673</v>
      </c>
      <c r="BB3048" s="17">
        <v>0.55755958994086174</v>
      </c>
      <c r="BC3048" s="17">
        <v>-0.22531928383614194</v>
      </c>
      <c r="BD3048" s="17">
        <v>16.043661055481092</v>
      </c>
      <c r="BE3048" s="17">
        <v>-4.9281133389082159</v>
      </c>
      <c r="BF3048" s="17">
        <v>-1.0000000000000016</v>
      </c>
      <c r="BG3048" s="22">
        <v>0</v>
      </c>
    </row>
    <row r="3049" spans="1:100" x14ac:dyDescent="0.25">
      <c r="A3049">
        <v>6586</v>
      </c>
      <c r="B3049" t="s">
        <v>3189</v>
      </c>
      <c r="C3049" s="48">
        <v>2</v>
      </c>
      <c r="D3049" s="22">
        <v>1438.112783203125</v>
      </c>
      <c r="E3049" s="17">
        <v>16.413273793883789</v>
      </c>
      <c r="F3049" s="17">
        <v>-111.71462934003803</v>
      </c>
      <c r="G3049" s="17">
        <v>-0.32051782891266939</v>
      </c>
      <c r="H3049" s="17">
        <v>-0.38646518077088654</v>
      </c>
      <c r="I3049" s="17">
        <v>5.9604232925586089</v>
      </c>
      <c r="J3049" s="17">
        <v>-0.17920984756782765</v>
      </c>
      <c r="K3049" s="17">
        <v>-1.0000000000000018</v>
      </c>
      <c r="L3049" s="17">
        <v>-1.0000000000000018</v>
      </c>
      <c r="M3049" s="17">
        <v>-1.0000000000000018</v>
      </c>
      <c r="N3049" s="17">
        <v>7.7911465458676304E-2</v>
      </c>
      <c r="O3049" s="17">
        <v>-1.0000000000000018</v>
      </c>
      <c r="P3049" s="17">
        <v>-1.0000000000000018</v>
      </c>
      <c r="Q3049" s="17">
        <v>1.954879796451221</v>
      </c>
      <c r="R3049" s="17">
        <v>-1.0000000000000018</v>
      </c>
      <c r="S3049" s="17">
        <v>-1.5074128715401149</v>
      </c>
      <c r="T3049" s="17">
        <v>-0.15282822300591906</v>
      </c>
      <c r="U3049" s="17">
        <v>-0.78380480908443251</v>
      </c>
      <c r="V3049" s="17">
        <v>-1.1947247093905609</v>
      </c>
      <c r="W3049" s="17">
        <v>-3.3912477639283516</v>
      </c>
      <c r="X3049" s="17">
        <v>-6.9475083259526658</v>
      </c>
      <c r="Y3049" s="17">
        <v>-0.16498581773850254</v>
      </c>
      <c r="Z3049" s="17">
        <v>8.5747215622247062</v>
      </c>
      <c r="AA3049" s="17">
        <v>-1.28628559473837</v>
      </c>
      <c r="AB3049" s="17">
        <v>-1.5670825423342167</v>
      </c>
      <c r="AC3049" s="17">
        <v>-12.779066318069567</v>
      </c>
      <c r="AD3049" s="17">
        <v>-1.6509087123278627</v>
      </c>
      <c r="AE3049" s="17">
        <v>-1.4326664705684067</v>
      </c>
      <c r="AF3049" s="17">
        <v>3.576575790989601</v>
      </c>
      <c r="AG3049" s="17">
        <v>-84.77746790406681</v>
      </c>
      <c r="AH3049" s="17">
        <v>-0.3736119011526845</v>
      </c>
      <c r="AI3049" s="17">
        <v>-0.40029878806575264</v>
      </c>
      <c r="AJ3049" s="17">
        <v>0.33333333333333298</v>
      </c>
      <c r="AK3049" s="17">
        <v>-0.11912822152405078</v>
      </c>
      <c r="AL3049" s="17">
        <v>6.1686183868839284E-2</v>
      </c>
      <c r="AM3049" s="17">
        <v>0.33333333333333298</v>
      </c>
      <c r="AN3049" s="17">
        <v>-0.38424617171895442</v>
      </c>
      <c r="AO3049" s="17">
        <v>-0.38092856110435463</v>
      </c>
      <c r="AP3049" s="17">
        <v>0.33333333333333298</v>
      </c>
      <c r="AQ3049" s="17">
        <v>-1.6521665128405134</v>
      </c>
      <c r="AR3049" s="17">
        <v>2.2444243630026963</v>
      </c>
      <c r="AS3049" s="17">
        <v>-6.7820588954290564</v>
      </c>
      <c r="AT3049" s="17">
        <v>-1.2466911567659471</v>
      </c>
      <c r="AU3049" s="17">
        <v>-1.0000000000000018</v>
      </c>
      <c r="AV3049" s="17">
        <v>-1.0000000000000018</v>
      </c>
      <c r="AW3049" s="17">
        <v>-1.0000000000000018</v>
      </c>
      <c r="AX3049" s="17">
        <v>-1.0000000000000018</v>
      </c>
      <c r="AY3049" s="17">
        <v>-0.10412678973254597</v>
      </c>
      <c r="AZ3049" s="17">
        <v>1.1011164632921493</v>
      </c>
      <c r="BA3049" s="17">
        <v>-0.49449072387107851</v>
      </c>
      <c r="BB3049" s="17">
        <v>0.61045866396728354</v>
      </c>
      <c r="BC3049" s="17">
        <v>-0.27595301530409733</v>
      </c>
      <c r="BD3049" s="17">
        <v>17.454186475945221</v>
      </c>
      <c r="BE3049" s="17">
        <v>-6.2907789491820596</v>
      </c>
      <c r="BF3049" s="17">
        <v>-1.0000000000000018</v>
      </c>
      <c r="BG3049" s="22">
        <v>0</v>
      </c>
    </row>
    <row r="3050" spans="1:100" x14ac:dyDescent="0.25">
      <c r="A3050">
        <v>6588</v>
      </c>
      <c r="B3050" t="s">
        <v>3190</v>
      </c>
      <c r="C3050" s="48">
        <v>2</v>
      </c>
      <c r="D3050" s="22">
        <v>1440.89576171875</v>
      </c>
      <c r="E3050" s="17">
        <v>39.855401095928976</v>
      </c>
      <c r="F3050" s="17">
        <v>-73.896767009754726</v>
      </c>
      <c r="G3050" s="17">
        <v>-5.7661665281256436E-2</v>
      </c>
      <c r="H3050" s="17">
        <v>2.0112416074558714</v>
      </c>
      <c r="I3050" s="17">
        <v>24.368808658476283</v>
      </c>
      <c r="J3050" s="17">
        <v>4.3673533322889195</v>
      </c>
      <c r="K3050" s="17">
        <v>-1.0000000000000011</v>
      </c>
      <c r="L3050" s="17">
        <v>-1.0000000000000011</v>
      </c>
      <c r="M3050" s="17">
        <v>-1.0000000000000011</v>
      </c>
      <c r="N3050" s="17">
        <v>0.1434151347908835</v>
      </c>
      <c r="O3050" s="17">
        <v>-1.0000000000000011</v>
      </c>
      <c r="P3050" s="17">
        <v>-1.0000000000000011</v>
      </c>
      <c r="Q3050" s="17">
        <v>2.6585438890357018</v>
      </c>
      <c r="R3050" s="17">
        <v>-1.0000000000000011</v>
      </c>
      <c r="S3050" s="17">
        <v>-0.58969151066444536</v>
      </c>
      <c r="T3050" s="17">
        <v>-4.981986202694294E-2</v>
      </c>
      <c r="U3050" s="17">
        <v>-0.47513583861553449</v>
      </c>
      <c r="V3050" s="17">
        <v>-0.79026855577015753</v>
      </c>
      <c r="W3050" s="17">
        <v>-1.341752601192387</v>
      </c>
      <c r="X3050" s="17">
        <v>-4.422342477081898</v>
      </c>
      <c r="Y3050" s="17">
        <v>-7.2310117554341552E-2</v>
      </c>
      <c r="Z3050" s="17">
        <v>17.083763281010953</v>
      </c>
      <c r="AA3050" s="17">
        <v>-0.65960448840345665</v>
      </c>
      <c r="AB3050" s="17">
        <v>-0.66377711917017757</v>
      </c>
      <c r="AC3050" s="17">
        <v>-2.4081847976630968</v>
      </c>
      <c r="AD3050" s="17">
        <v>-0.85933152696169746</v>
      </c>
      <c r="AE3050" s="17">
        <v>-0.76976226603562026</v>
      </c>
      <c r="AF3050" s="17">
        <v>20.372832078398737</v>
      </c>
      <c r="AG3050" s="17">
        <v>-56.080214156723827</v>
      </c>
      <c r="AH3050" s="17">
        <v>-0.1750701779307311</v>
      </c>
      <c r="AI3050" s="17">
        <v>-0.16539907529974751</v>
      </c>
      <c r="AJ3050" s="17">
        <v>0.33333333333333298</v>
      </c>
      <c r="AK3050" s="17">
        <v>0.14589519961759101</v>
      </c>
      <c r="AL3050" s="17">
        <v>0.2931599576646276</v>
      </c>
      <c r="AM3050" s="17">
        <v>0.33333333333333298</v>
      </c>
      <c r="AN3050" s="17">
        <v>-0.14532899224422152</v>
      </c>
      <c r="AO3050" s="17">
        <v>-0.11985627879582711</v>
      </c>
      <c r="AP3050" s="17">
        <v>0.33333333333333298</v>
      </c>
      <c r="AQ3050" s="17">
        <v>1.3263853972019728</v>
      </c>
      <c r="AR3050" s="17">
        <v>2.2444243630026963</v>
      </c>
      <c r="AS3050" s="17">
        <v>-2.990539546012819</v>
      </c>
      <c r="AT3050" s="17">
        <v>1.4060067036269208</v>
      </c>
      <c r="AU3050" s="17">
        <v>-1.0000000000000011</v>
      </c>
      <c r="AV3050" s="17">
        <v>-1.0000000000000011</v>
      </c>
      <c r="AW3050" s="17">
        <v>-1.0000000000000011</v>
      </c>
      <c r="AX3050" s="17">
        <v>-1.0000000000000011</v>
      </c>
      <c r="AY3050" s="17">
        <v>-6.4198237755707196E-2</v>
      </c>
      <c r="AZ3050" s="17">
        <v>0.82574692859448939</v>
      </c>
      <c r="BA3050" s="17">
        <v>-0.22976776411589706</v>
      </c>
      <c r="BB3050" s="17">
        <v>0.45710398980180145</v>
      </c>
      <c r="BC3050" s="17">
        <v>-0.12916558028827005</v>
      </c>
      <c r="BD3050" s="17">
        <v>13.365066387579127</v>
      </c>
      <c r="BE3050" s="17">
        <v>-2.3404046844893074</v>
      </c>
      <c r="BF3050" s="17">
        <v>-1.0000000000000011</v>
      </c>
      <c r="BG3050" s="22">
        <v>0</v>
      </c>
    </row>
    <row r="3051" spans="1:100" x14ac:dyDescent="0.25">
      <c r="A3051">
        <v>6589</v>
      </c>
      <c r="B3051" t="s">
        <v>2649</v>
      </c>
      <c r="C3051" s="48">
        <v>2</v>
      </c>
      <c r="D3051" s="22">
        <v>1447.8739550781252</v>
      </c>
      <c r="E3051" s="17">
        <v>41.084300982953494</v>
      </c>
      <c r="F3051" s="17">
        <v>-71.914252106291201</v>
      </c>
      <c r="G3051" s="17">
        <v>-4.388203233121446E-2</v>
      </c>
      <c r="H3051" s="17">
        <v>2.1369358997530004</v>
      </c>
      <c r="I3051" s="17">
        <v>25.333826141958099</v>
      </c>
      <c r="J3051" s="17">
        <v>4.6056965042240172</v>
      </c>
      <c r="K3051" s="17">
        <v>-1.0000000000000011</v>
      </c>
      <c r="L3051" s="17">
        <v>-1.0000000000000011</v>
      </c>
      <c r="M3051" s="17">
        <v>-1.0000000000000011</v>
      </c>
      <c r="N3051" s="17">
        <v>0.14684901477988166</v>
      </c>
      <c r="O3051" s="17">
        <v>-1.0000000000000011</v>
      </c>
      <c r="P3051" s="17">
        <v>-1.0000000000000011</v>
      </c>
      <c r="Q3051" s="17">
        <v>2.695431869070041</v>
      </c>
      <c r="R3051" s="17">
        <v>-1.0000000000000011</v>
      </c>
      <c r="S3051" s="17">
        <v>-0.54158206811390919</v>
      </c>
      <c r="T3051" s="17">
        <v>-4.4419884391013936E-2</v>
      </c>
      <c r="U3051" s="17">
        <v>-0.45895457408908041</v>
      </c>
      <c r="V3051" s="17">
        <v>-0.76906586733295568</v>
      </c>
      <c r="W3051" s="17">
        <v>-1.2343125066356189</v>
      </c>
      <c r="X3051" s="17">
        <v>-4.2899664351633504</v>
      </c>
      <c r="Y3051" s="17">
        <v>-6.7451806018924809E-2</v>
      </c>
      <c r="Z3051" s="17">
        <v>17.529830323996041</v>
      </c>
      <c r="AA3051" s="17">
        <v>-0.62675216528224453</v>
      </c>
      <c r="AB3051" s="17">
        <v>-0.6164233991697714</v>
      </c>
      <c r="AC3051" s="17">
        <v>-1.8645150630626759</v>
      </c>
      <c r="AD3051" s="17">
        <v>-0.81783490418792737</v>
      </c>
      <c r="AE3051" s="17">
        <v>-0.73501102987168454</v>
      </c>
      <c r="AF3051" s="17">
        <v>21.253337383573459</v>
      </c>
      <c r="AG3051" s="17">
        <v>-54.575826289802421</v>
      </c>
      <c r="AH3051" s="17">
        <v>-0.16466208236442875</v>
      </c>
      <c r="AI3051" s="17">
        <v>-0.15308499532053627</v>
      </c>
      <c r="AJ3051" s="17">
        <v>0.33333333333333298</v>
      </c>
      <c r="AK3051" s="17">
        <v>0.15978844608381082</v>
      </c>
      <c r="AL3051" s="17">
        <v>0.30529444063204875</v>
      </c>
      <c r="AM3051" s="17">
        <v>0.33333333333333298</v>
      </c>
      <c r="AN3051" s="17">
        <v>-0.13280430576497437</v>
      </c>
      <c r="AO3051" s="17">
        <v>-0.10617016174252569</v>
      </c>
      <c r="AP3051" s="17">
        <v>0.33333333333333298</v>
      </c>
      <c r="AQ3051" s="17">
        <v>1.4825291660069713</v>
      </c>
      <c r="AR3051" s="17">
        <v>2.2444243630026963</v>
      </c>
      <c r="AS3051" s="17">
        <v>-2.7917778193096972</v>
      </c>
      <c r="AT3051" s="17">
        <v>1.5450683194497552</v>
      </c>
      <c r="AU3051" s="17">
        <v>-1.0000000000000011</v>
      </c>
      <c r="AV3051" s="17">
        <v>-1.0000000000000011</v>
      </c>
      <c r="AW3051" s="17">
        <v>-1.0000000000000011</v>
      </c>
      <c r="AX3051" s="17">
        <v>-1.0000000000000011</v>
      </c>
      <c r="AY3051" s="17">
        <v>-6.2105074776888765E-2</v>
      </c>
      <c r="AZ3051" s="17">
        <v>0.81131131079753205</v>
      </c>
      <c r="BA3051" s="17">
        <v>-0.2158902686503914</v>
      </c>
      <c r="BB3051" s="17">
        <v>0.44906472189200725</v>
      </c>
      <c r="BC3051" s="17">
        <v>-0.12147058486471776</v>
      </c>
      <c r="BD3051" s="17">
        <v>13.150703623062256</v>
      </c>
      <c r="BE3051" s="17">
        <v>-2.1333153523209791</v>
      </c>
      <c r="BF3051" s="17">
        <v>-1.0000000000000011</v>
      </c>
      <c r="BG3051" s="22">
        <v>0</v>
      </c>
    </row>
    <row r="3052" spans="1:100" x14ac:dyDescent="0.25">
      <c r="A3052">
        <v>6590</v>
      </c>
      <c r="B3052" t="s">
        <v>2650</v>
      </c>
      <c r="C3052" s="48">
        <v>2</v>
      </c>
      <c r="D3052" s="22">
        <v>1495.0774707031248</v>
      </c>
      <c r="E3052" s="17">
        <v>79.731723266939284</v>
      </c>
      <c r="F3052" s="17">
        <v>-9.5665446425328167</v>
      </c>
      <c r="G3052" s="17">
        <v>0.38947083811947181</v>
      </c>
      <c r="H3052" s="17">
        <v>6.0898701008096729</v>
      </c>
      <c r="I3052" s="17">
        <v>55.682464456062647</v>
      </c>
      <c r="J3052" s="17">
        <v>12.101302380292058</v>
      </c>
      <c r="K3052" s="17">
        <v>-1.0000000000000002</v>
      </c>
      <c r="L3052" s="17">
        <v>-1.0000000000000002</v>
      </c>
      <c r="M3052" s="17">
        <v>-1.0000000000000002</v>
      </c>
      <c r="N3052" s="17">
        <v>0.25484040725097018</v>
      </c>
      <c r="O3052" s="17">
        <v>-1.0000000000000002</v>
      </c>
      <c r="P3052" s="17">
        <v>-1.0000000000000002</v>
      </c>
      <c r="Q3052" s="17">
        <v>3.8555144410052895</v>
      </c>
      <c r="R3052" s="17">
        <v>-1.0000000000000002</v>
      </c>
      <c r="S3052" s="17">
        <v>0.97140199326441923</v>
      </c>
      <c r="T3052" s="17">
        <v>0.12540291258647773</v>
      </c>
      <c r="U3052" s="17">
        <v>4.9926718720633284E-2</v>
      </c>
      <c r="V3052" s="17">
        <v>-0.10226683655725341</v>
      </c>
      <c r="W3052" s="17">
        <v>2.1445491471159412</v>
      </c>
      <c r="X3052" s="17">
        <v>-0.12689925098788624</v>
      </c>
      <c r="Y3052" s="17">
        <v>8.5336244072794026E-2</v>
      </c>
      <c r="Z3052" s="17">
        <v>31.558101918156947</v>
      </c>
      <c r="AA3052" s="17">
        <v>0.40641385424567544</v>
      </c>
      <c r="AB3052" s="17">
        <v>0.87279409763092952</v>
      </c>
      <c r="AC3052" s="17">
        <v>15.233243703112326</v>
      </c>
      <c r="AD3052" s="17">
        <v>0.48718393471864563</v>
      </c>
      <c r="AE3052" s="17">
        <v>0.35787351922694294</v>
      </c>
      <c r="AF3052" s="17">
        <v>48.944169412837255</v>
      </c>
      <c r="AG3052" s="17">
        <v>-7.2646386286255451</v>
      </c>
      <c r="AH3052" s="17">
        <v>0.1626599955119945</v>
      </c>
      <c r="AI3052" s="17">
        <v>0.23417799820747623</v>
      </c>
      <c r="AJ3052" s="17">
        <v>0.33333333333333298</v>
      </c>
      <c r="AK3052" s="17">
        <v>0.59671432486760367</v>
      </c>
      <c r="AL3052" s="17">
        <v>0.68690932431085039</v>
      </c>
      <c r="AM3052" s="17">
        <v>0.33333333333333298</v>
      </c>
      <c r="AN3052" s="17">
        <v>0.26108200869306769</v>
      </c>
      <c r="AO3052" s="17">
        <v>0.32424174631589292</v>
      </c>
      <c r="AP3052" s="17">
        <v>0.33333333333333298</v>
      </c>
      <c r="AQ3052" s="17">
        <v>6.3930627527835187</v>
      </c>
      <c r="AR3052" s="17">
        <v>2.2444243630026963</v>
      </c>
      <c r="AS3052" s="17">
        <v>3.4590392463415203</v>
      </c>
      <c r="AT3052" s="17">
        <v>5.9183887558371362</v>
      </c>
      <c r="AU3052" s="17">
        <v>-1.0000000000000002</v>
      </c>
      <c r="AV3052" s="17">
        <v>-1.0000000000000002</v>
      </c>
      <c r="AW3052" s="17">
        <v>-1.0000000000000002</v>
      </c>
      <c r="AX3052" s="17">
        <v>-1.0000000000000002</v>
      </c>
      <c r="AY3052" s="17">
        <v>3.7223814754426491E-3</v>
      </c>
      <c r="AZ3052" s="17">
        <v>0.35732850648622461</v>
      </c>
      <c r="BA3052" s="17">
        <v>0.22054026011960176</v>
      </c>
      <c r="BB3052" s="17">
        <v>0.19623942257800878</v>
      </c>
      <c r="BC3052" s="17">
        <v>0.12052775913987557</v>
      </c>
      <c r="BD3052" s="17">
        <v>6.4092526963271901</v>
      </c>
      <c r="BE3052" s="17">
        <v>4.3793948817050499</v>
      </c>
      <c r="BF3052" s="17">
        <v>-1.0000000000000002</v>
      </c>
      <c r="BG3052" s="22">
        <v>0</v>
      </c>
    </row>
    <row r="3053" spans="1:100" x14ac:dyDescent="0.25">
      <c r="A3053">
        <v>6591</v>
      </c>
      <c r="B3053" t="s">
        <v>3191</v>
      </c>
      <c r="C3053" s="48">
        <v>3</v>
      </c>
      <c r="D3053" s="22">
        <v>1426.3584029246263</v>
      </c>
      <c r="E3053" s="17">
        <v>32.916138686548898</v>
      </c>
      <c r="F3053" s="17">
        <v>-65.702529937281568</v>
      </c>
      <c r="G3053" s="17">
        <v>1.9358278737849691E-2</v>
      </c>
      <c r="H3053" s="17">
        <v>6.7778015648614245</v>
      </c>
      <c r="I3053" s="17">
        <v>19.443471378745294</v>
      </c>
      <c r="J3053" s="17">
        <v>15.571641905163508</v>
      </c>
      <c r="K3053" s="17">
        <v>-0.99999999999999978</v>
      </c>
      <c r="L3053" s="17">
        <v>-0.99999999999999978</v>
      </c>
      <c r="M3053" s="17">
        <v>-0.99999999999999978</v>
      </c>
      <c r="N3053" s="17">
        <v>0.23782219968690044</v>
      </c>
      <c r="O3053" s="17">
        <v>-0.99999999999999978</v>
      </c>
      <c r="P3053" s="17">
        <v>-0.99999999999999978</v>
      </c>
      <c r="Q3053" s="17">
        <v>4.2889328247612868</v>
      </c>
      <c r="R3053" s="17">
        <v>-0.99999999999999978</v>
      </c>
      <c r="S3053" s="17">
        <v>1.4783532532701356</v>
      </c>
      <c r="T3053" s="17">
        <v>8.5200738348302912E-2</v>
      </c>
      <c r="U3053" s="17">
        <v>-0.2339188832200666</v>
      </c>
      <c r="V3053" s="17">
        <v>-0.49954931451154766</v>
      </c>
      <c r="W3053" s="17">
        <v>2.4888687401001386</v>
      </c>
      <c r="X3053" s="17">
        <v>4.7701656400737438</v>
      </c>
      <c r="Y3053" s="17">
        <v>8.646597868633514E-2</v>
      </c>
      <c r="Z3053" s="17">
        <v>6.9762215652858011</v>
      </c>
      <c r="AA3053" s="17">
        <v>0.16670187933721789</v>
      </c>
      <c r="AB3053" s="17">
        <v>-1.2922860158755414</v>
      </c>
      <c r="AC3053" s="17">
        <v>9.4483692902750711</v>
      </c>
      <c r="AD3053" s="17">
        <v>0.45068721610916018</v>
      </c>
      <c r="AE3053" s="17">
        <v>0.2193911288103961</v>
      </c>
      <c r="AF3053" s="17">
        <v>15.351695968495729</v>
      </c>
      <c r="AG3053" s="17">
        <v>-52.36292311497612</v>
      </c>
      <c r="AH3053" s="17">
        <v>9.0120574660749353E-2</v>
      </c>
      <c r="AI3053" s="17">
        <v>1.3348787226743562E-2</v>
      </c>
      <c r="AJ3053" s="17">
        <v>0.33333333333333298</v>
      </c>
      <c r="AK3053" s="17">
        <v>0.89610981120925526</v>
      </c>
      <c r="AL3053" s="17">
        <v>0.84926137647527422</v>
      </c>
      <c r="AM3053" s="17">
        <v>0.33333333333333298</v>
      </c>
      <c r="AN3053" s="17">
        <v>1.4161849536500043E-2</v>
      </c>
      <c r="AO3053" s="17">
        <v>-4.4255081652105968E-2</v>
      </c>
      <c r="AP3053" s="17">
        <v>0.33333333333333298</v>
      </c>
      <c r="AQ3053" s="17">
        <v>4.0917754102495598</v>
      </c>
      <c r="AR3053" s="17">
        <v>1.1762591755313496</v>
      </c>
      <c r="AS3053" s="17">
        <v>4.9397392876993296</v>
      </c>
      <c r="AT3053" s="17">
        <v>9.4556434419328337</v>
      </c>
      <c r="AU3053" s="17">
        <v>-0.99999999999999978</v>
      </c>
      <c r="AV3053" s="17">
        <v>-0.99999999999999978</v>
      </c>
      <c r="AW3053" s="17">
        <v>-0.99999999999999978</v>
      </c>
      <c r="AX3053" s="17">
        <v>-0.99999999999999978</v>
      </c>
      <c r="AY3053" s="17">
        <v>3.5446157942512491E-2</v>
      </c>
      <c r="AZ3053" s="17">
        <v>1.6902594583539633E-2</v>
      </c>
      <c r="BA3053" s="17">
        <v>-0.47682084681370851</v>
      </c>
      <c r="BB3053" s="17">
        <v>-0.17069872358772753</v>
      </c>
      <c r="BC3053" s="17">
        <v>-0.25970687712611196</v>
      </c>
      <c r="BD3053" s="17">
        <v>-4.1829551167754886</v>
      </c>
      <c r="BE3053" s="17">
        <v>-8.8767761622213399</v>
      </c>
      <c r="BF3053" s="17">
        <v>-0.99999999999999978</v>
      </c>
      <c r="CU3053" t="e">
        <v>#N/A</v>
      </c>
      <c r="CV3053" t="e">
        <v>#N/A</v>
      </c>
    </row>
    <row r="3054" spans="1:100" x14ac:dyDescent="0.25">
      <c r="A3054">
        <v>6592</v>
      </c>
      <c r="B3054" t="s">
        <v>2651</v>
      </c>
      <c r="C3054" s="48">
        <v>2</v>
      </c>
      <c r="D3054" s="22">
        <v>1418.235380859375</v>
      </c>
      <c r="E3054" s="17">
        <v>34.157078566088522</v>
      </c>
      <c r="F3054" s="17">
        <v>-83.089549480834364</v>
      </c>
      <c r="G3054" s="17">
        <v>-0.12155685619243423</v>
      </c>
      <c r="H3054" s="17">
        <v>1.4284059955141197</v>
      </c>
      <c r="I3054" s="17">
        <v>19.894090314145714</v>
      </c>
      <c r="J3054" s="17">
        <v>3.2621727713566155</v>
      </c>
      <c r="K3054" s="17">
        <v>-1.0000000000000013</v>
      </c>
      <c r="L3054" s="17">
        <v>-1.0000000000000013</v>
      </c>
      <c r="M3054" s="17">
        <v>-1.0000000000000013</v>
      </c>
      <c r="N3054" s="17">
        <v>0.12749247427745941</v>
      </c>
      <c r="O3054" s="17">
        <v>-1.0000000000000013</v>
      </c>
      <c r="P3054" s="17">
        <v>-1.0000000000000013</v>
      </c>
      <c r="Q3054" s="17">
        <v>2.4874969144778909</v>
      </c>
      <c r="R3054" s="17">
        <v>-1.0000000000000013</v>
      </c>
      <c r="S3054" s="17">
        <v>-0.81277161936846398</v>
      </c>
      <c r="T3054" s="17">
        <v>-7.4859179345095561E-2</v>
      </c>
      <c r="U3054" s="17">
        <v>-0.55016722659593031</v>
      </c>
      <c r="V3054" s="17">
        <v>-0.88858393401258706</v>
      </c>
      <c r="W3054" s="17">
        <v>-1.8399447793228454</v>
      </c>
      <c r="X3054" s="17">
        <v>-5.0361608930815684</v>
      </c>
      <c r="Y3054" s="17">
        <v>-9.4837767179470511E-2</v>
      </c>
      <c r="Z3054" s="17">
        <v>15.015381708435761</v>
      </c>
      <c r="AA3054" s="17">
        <v>-0.81193840508438986</v>
      </c>
      <c r="AB3054" s="17">
        <v>-0.88335299544714152</v>
      </c>
      <c r="AC3054" s="17">
        <v>-4.9291432013350374</v>
      </c>
      <c r="AD3054" s="17">
        <v>-1.0517484544598341</v>
      </c>
      <c r="AE3054" s="17">
        <v>-0.93090130922670422</v>
      </c>
      <c r="AF3054" s="17">
        <v>16.289990773669203</v>
      </c>
      <c r="AG3054" s="17">
        <v>-63.05595511512935</v>
      </c>
      <c r="AH3054" s="17">
        <v>-0.22333178661375802</v>
      </c>
      <c r="AI3054" s="17">
        <v>-0.22249859994019255</v>
      </c>
      <c r="AJ3054" s="17">
        <v>0.33333333333333298</v>
      </c>
      <c r="AK3054" s="17">
        <v>8.1473190805487317E-2</v>
      </c>
      <c r="AL3054" s="17">
        <v>0.2368932117634287</v>
      </c>
      <c r="AM3054" s="17">
        <v>0.33333333333333298</v>
      </c>
      <c r="AN3054" s="17">
        <v>-0.20340508444460942</v>
      </c>
      <c r="AO3054" s="17">
        <v>-0.18331784305692383</v>
      </c>
      <c r="AP3054" s="17">
        <v>0.33333333333333298</v>
      </c>
      <c r="AQ3054" s="17">
        <v>0.60235769968948372</v>
      </c>
      <c r="AR3054" s="17">
        <v>2.2444243630026963</v>
      </c>
      <c r="AS3054" s="17">
        <v>-3.9121837232978578</v>
      </c>
      <c r="AT3054" s="17">
        <v>0.7611877506380651</v>
      </c>
      <c r="AU3054" s="17">
        <v>-1.0000000000000013</v>
      </c>
      <c r="AV3054" s="17">
        <v>-1.0000000000000013</v>
      </c>
      <c r="AW3054" s="17">
        <v>-1.0000000000000013</v>
      </c>
      <c r="AX3054" s="17">
        <v>-1.0000000000000013</v>
      </c>
      <c r="AY3054" s="17">
        <v>-7.3904087586736639E-2</v>
      </c>
      <c r="AZ3054" s="17">
        <v>0.892683875202678</v>
      </c>
      <c r="BA3054" s="17">
        <v>-0.29411673664312132</v>
      </c>
      <c r="BB3054" s="17">
        <v>0.49438151088996946</v>
      </c>
      <c r="BC3054" s="17">
        <v>-0.16484673401936537</v>
      </c>
      <c r="BD3054" s="17">
        <v>14.359051482299042</v>
      </c>
      <c r="BE3054" s="17">
        <v>-3.3006633838709432</v>
      </c>
      <c r="BF3054" s="17">
        <v>-1.0000000000000013</v>
      </c>
      <c r="BG3054" s="22">
        <v>0</v>
      </c>
    </row>
    <row r="3055" spans="1:100" x14ac:dyDescent="0.25">
      <c r="A3055">
        <v>6593</v>
      </c>
      <c r="B3055" t="s">
        <v>2371</v>
      </c>
      <c r="C3055" s="48">
        <v>2</v>
      </c>
      <c r="D3055" s="22">
        <v>1465.0162304687499</v>
      </c>
      <c r="E3055" s="17">
        <v>57.781784071856087</v>
      </c>
      <c r="F3055" s="17">
        <v>-44.977144028081092</v>
      </c>
      <c r="G3055" s="17">
        <v>0.14334655364555449</v>
      </c>
      <c r="H3055" s="17">
        <v>3.8447872407475678</v>
      </c>
      <c r="I3055" s="17">
        <v>38.445848757524899</v>
      </c>
      <c r="J3055" s="17">
        <v>7.8441467024558982</v>
      </c>
      <c r="K3055" s="17">
        <v>-1.0000000000000007</v>
      </c>
      <c r="L3055" s="17">
        <v>-1.0000000000000007</v>
      </c>
      <c r="M3055" s="17">
        <v>-1.0000000000000007</v>
      </c>
      <c r="N3055" s="17">
        <v>0.19350631668951568</v>
      </c>
      <c r="O3055" s="17">
        <v>-1.0000000000000007</v>
      </c>
      <c r="P3055" s="17">
        <v>-1.0000000000000007</v>
      </c>
      <c r="Q3055" s="17">
        <v>3.1966414706906363</v>
      </c>
      <c r="R3055" s="17">
        <v>-1.0000000000000007</v>
      </c>
      <c r="S3055" s="17">
        <v>0.11209738282095838</v>
      </c>
      <c r="T3055" s="17">
        <v>2.8951458717082296E-2</v>
      </c>
      <c r="U3055" s="17">
        <v>-0.23909419844715896</v>
      </c>
      <c r="V3055" s="17">
        <v>-0.48097768752471448</v>
      </c>
      <c r="W3055" s="17">
        <v>0.22551280612879987</v>
      </c>
      <c r="X3055" s="17">
        <v>-2.4913278766859608</v>
      </c>
      <c r="Y3055" s="17">
        <v>-1.4402654859873715E-3</v>
      </c>
      <c r="Z3055" s="17">
        <v>23.590695806532874</v>
      </c>
      <c r="AA3055" s="17">
        <v>-0.18037641446678576</v>
      </c>
      <c r="AB3055" s="17">
        <v>2.6987790994682959E-2</v>
      </c>
      <c r="AC3055" s="17">
        <v>5.5225115737601502</v>
      </c>
      <c r="AD3055" s="17">
        <v>-0.25400609736033541</v>
      </c>
      <c r="AE3055" s="17">
        <v>-0.26283409805445423</v>
      </c>
      <c r="AF3055" s="17">
        <v>33.217064126556366</v>
      </c>
      <c r="AG3055" s="17">
        <v>-34.135193792153579</v>
      </c>
      <c r="AH3055" s="17">
        <v>-2.3243727996439284E-2</v>
      </c>
      <c r="AI3055" s="17">
        <v>1.4230621174569802E-2</v>
      </c>
      <c r="AJ3055" s="17">
        <v>0.33333333333333298</v>
      </c>
      <c r="AK3055" s="17">
        <v>0.34856073776442115</v>
      </c>
      <c r="AL3055" s="17">
        <v>0.47016981109991735</v>
      </c>
      <c r="AM3055" s="17">
        <v>0.33333333333333298</v>
      </c>
      <c r="AN3055" s="17">
        <v>3.7372893280421704E-2</v>
      </c>
      <c r="AO3055" s="17">
        <v>7.9787791759737048E-2</v>
      </c>
      <c r="AP3055" s="17">
        <v>0.33333333333333298</v>
      </c>
      <c r="AQ3055" s="17">
        <v>3.604107959029474</v>
      </c>
      <c r="AR3055" s="17">
        <v>2.2444243630026963</v>
      </c>
      <c r="AS3055" s="17">
        <v>-9.1134255591772906E-2</v>
      </c>
      <c r="AT3055" s="17">
        <v>3.4345460572493312</v>
      </c>
      <c r="AU3055" s="17">
        <v>-1.0000000000000007</v>
      </c>
      <c r="AV3055" s="17">
        <v>-1.0000000000000007</v>
      </c>
      <c r="AW3055" s="17">
        <v>-1.0000000000000007</v>
      </c>
      <c r="AX3055" s="17">
        <v>-1.0000000000000007</v>
      </c>
      <c r="AY3055" s="17">
        <v>-3.3664553453575795E-2</v>
      </c>
      <c r="AZ3055" s="17">
        <v>0.61516963433747773</v>
      </c>
      <c r="BA3055" s="17">
        <v>-2.7331991203841277E-2</v>
      </c>
      <c r="BB3055" s="17">
        <v>0.33983243910942451</v>
      </c>
      <c r="BC3055" s="17">
        <v>-1.6916050105138525E-2</v>
      </c>
      <c r="BD3055" s="17">
        <v>10.238083422504436</v>
      </c>
      <c r="BE3055" s="17">
        <v>0.68047823516578898</v>
      </c>
      <c r="BF3055" s="17">
        <v>-1.0000000000000007</v>
      </c>
      <c r="BG3055" s="22">
        <v>0</v>
      </c>
    </row>
    <row r="3056" spans="1:100" x14ac:dyDescent="0.25">
      <c r="A3056">
        <v>6594</v>
      </c>
      <c r="B3056" t="s">
        <v>3192</v>
      </c>
      <c r="C3056" s="48">
        <v>2</v>
      </c>
      <c r="D3056" s="22">
        <v>1456.031279296875</v>
      </c>
      <c r="E3056" s="17">
        <v>62.894242206994676</v>
      </c>
      <c r="F3056" s="17">
        <v>-36.729503554465012</v>
      </c>
      <c r="G3056" s="17">
        <v>0.20067245734080047</v>
      </c>
      <c r="H3056" s="17">
        <v>4.3676994925753903</v>
      </c>
      <c r="I3056" s="17">
        <v>42.460505717029648</v>
      </c>
      <c r="J3056" s="17">
        <v>8.8356997989938684</v>
      </c>
      <c r="K3056" s="17">
        <v>-1.0000000000000007</v>
      </c>
      <c r="L3056" s="17">
        <v>-1.0000000000000007</v>
      </c>
      <c r="M3056" s="17">
        <v>-1.0000000000000007</v>
      </c>
      <c r="N3056" s="17">
        <v>0.20779191299415034</v>
      </c>
      <c r="O3056" s="17">
        <v>-1.0000000000000007</v>
      </c>
      <c r="P3056" s="17">
        <v>-1.0000000000000007</v>
      </c>
      <c r="Q3056" s="17">
        <v>3.3501025097928592</v>
      </c>
      <c r="R3056" s="17">
        <v>-1.0000000000000007</v>
      </c>
      <c r="S3056" s="17">
        <v>0.31224184824197609</v>
      </c>
      <c r="T3056" s="17">
        <v>5.141639657399405E-2</v>
      </c>
      <c r="U3056" s="17">
        <v>-0.17177704890668632</v>
      </c>
      <c r="V3056" s="17">
        <v>-0.3927704558924941</v>
      </c>
      <c r="W3056" s="17">
        <v>0.67248411050963286</v>
      </c>
      <c r="X3056" s="17">
        <v>-1.9406182708428421</v>
      </c>
      <c r="Y3056" s="17">
        <v>1.8771237985152081E-2</v>
      </c>
      <c r="Z3056" s="17">
        <v>25.44641986249972</v>
      </c>
      <c r="AA3056" s="17">
        <v>-4.3704478556768622E-2</v>
      </c>
      <c r="AB3056" s="17">
        <v>0.22398830633472633</v>
      </c>
      <c r="AC3056" s="17">
        <v>7.7842814598461647</v>
      </c>
      <c r="AD3056" s="17">
        <v>-8.1372224641698132E-2</v>
      </c>
      <c r="AE3056" s="17">
        <v>-0.11826232137164672</v>
      </c>
      <c r="AF3056" s="17">
        <v>36.880134290369782</v>
      </c>
      <c r="AG3056" s="17">
        <v>-27.876653068166462</v>
      </c>
      <c r="AH3056" s="17">
        <v>2.0055936533663082E-2</v>
      </c>
      <c r="AI3056" s="17">
        <v>6.545954472740409E-2</v>
      </c>
      <c r="AJ3056" s="17">
        <v>0.33333333333333298</v>
      </c>
      <c r="AK3056" s="17">
        <v>0.40635929537653848</v>
      </c>
      <c r="AL3056" s="17">
        <v>0.52065157679744711</v>
      </c>
      <c r="AM3056" s="17">
        <v>0.33333333333333298</v>
      </c>
      <c r="AN3056" s="17">
        <v>8.9477980079579272E-2</v>
      </c>
      <c r="AO3056" s="17">
        <v>0.13672465147173873</v>
      </c>
      <c r="AP3056" s="17">
        <v>0.33333333333333298</v>
      </c>
      <c r="AQ3056" s="17">
        <v>4.2536958461364929</v>
      </c>
      <c r="AR3056" s="17">
        <v>2.2444243630026963</v>
      </c>
      <c r="AS3056" s="17">
        <v>0.73575247242148656</v>
      </c>
      <c r="AT3056" s="17">
        <v>4.0130689268545598</v>
      </c>
      <c r="AU3056" s="17">
        <v>-1.0000000000000007</v>
      </c>
      <c r="AV3056" s="17">
        <v>-1.0000000000000007</v>
      </c>
      <c r="AW3056" s="17">
        <v>-1.0000000000000007</v>
      </c>
      <c r="AX3056" s="17">
        <v>-1.0000000000000007</v>
      </c>
      <c r="AY3056" s="17">
        <v>-2.4956595863033906E-2</v>
      </c>
      <c r="AZ3056" s="17">
        <v>0.55511470844721711</v>
      </c>
      <c r="BA3056" s="17">
        <v>3.040103923833487E-2</v>
      </c>
      <c r="BB3056" s="17">
        <v>0.3063875498552634</v>
      </c>
      <c r="BC3056" s="17">
        <v>1.5096599882361644E-2</v>
      </c>
      <c r="BD3056" s="17">
        <v>9.3462933988446792</v>
      </c>
      <c r="BE3056" s="17">
        <v>1.542009391709275</v>
      </c>
      <c r="BF3056" s="17">
        <v>-1.0000000000000007</v>
      </c>
      <c r="BG3056" s="22">
        <v>0</v>
      </c>
    </row>
    <row r="3057" spans="1:100" x14ac:dyDescent="0.25">
      <c r="A3057">
        <v>6595</v>
      </c>
      <c r="B3057" t="s">
        <v>3193</v>
      </c>
      <c r="C3057" s="48">
        <v>2</v>
      </c>
      <c r="D3057" s="22">
        <v>1402.7258691406248</v>
      </c>
      <c r="E3057" s="17">
        <v>48.004269052856408</v>
      </c>
      <c r="F3057" s="17">
        <v>-60.750657760708386</v>
      </c>
      <c r="G3057" s="17">
        <v>3.3711448664337507E-2</v>
      </c>
      <c r="H3057" s="17">
        <v>2.8447238151471415</v>
      </c>
      <c r="I3057" s="17">
        <v>30.767865353045604</v>
      </c>
      <c r="J3057" s="17">
        <v>5.9478132680750546</v>
      </c>
      <c r="K3057" s="17">
        <v>-1.0000000000000009</v>
      </c>
      <c r="L3057" s="17">
        <v>-1.0000000000000009</v>
      </c>
      <c r="M3057" s="17">
        <v>-1.0000000000000009</v>
      </c>
      <c r="N3057" s="17">
        <v>0.16618528466699239</v>
      </c>
      <c r="O3057" s="17">
        <v>-1.0000000000000009</v>
      </c>
      <c r="P3057" s="17">
        <v>-1.0000000000000009</v>
      </c>
      <c r="Q3057" s="17">
        <v>2.9031490693856021</v>
      </c>
      <c r="R3057" s="17">
        <v>-1.0000000000000009</v>
      </c>
      <c r="S3057" s="17">
        <v>-0.27067651280735516</v>
      </c>
      <c r="T3057" s="17">
        <v>-1.4012466168122573E-2</v>
      </c>
      <c r="U3057" s="17">
        <v>-0.36783744157405363</v>
      </c>
      <c r="V3057" s="17">
        <v>-0.64967296272720532</v>
      </c>
      <c r="W3057" s="17">
        <v>-0.6293144660219574</v>
      </c>
      <c r="X3057" s="17">
        <v>-3.5445534092785151</v>
      </c>
      <c r="Y3057" s="17">
        <v>-4.0094524068052584E-2</v>
      </c>
      <c r="Z3057" s="17">
        <v>20.041645751017271</v>
      </c>
      <c r="AA3057" s="17">
        <v>-0.441759856778285</v>
      </c>
      <c r="AB3057" s="17">
        <v>-0.34977333771737329</v>
      </c>
      <c r="AC3057" s="17">
        <v>1.1969037259948223</v>
      </c>
      <c r="AD3057" s="17">
        <v>-0.58416631357671678</v>
      </c>
      <c r="AE3057" s="17">
        <v>-0.53932589133175957</v>
      </c>
      <c r="AF3057" s="17">
        <v>26.211486262520843</v>
      </c>
      <c r="AG3057" s="17">
        <v>-46.104578050817302</v>
      </c>
      <c r="AH3057" s="17">
        <v>-0.10605381838151134</v>
      </c>
      <c r="AI3057" s="17">
        <v>-8.3744082227367178E-2</v>
      </c>
      <c r="AJ3057" s="17">
        <v>0.33333333333333298</v>
      </c>
      <c r="AK3057" s="17">
        <v>0.23802168782192701</v>
      </c>
      <c r="AL3057" s="17">
        <v>0.37362403815739947</v>
      </c>
      <c r="AM3057" s="17">
        <v>0.33333333333333298</v>
      </c>
      <c r="AN3057" s="17">
        <v>-6.2277461847862203E-2</v>
      </c>
      <c r="AO3057" s="17">
        <v>-2.9103271257971686E-2</v>
      </c>
      <c r="AP3057" s="17">
        <v>0.33333333333333298</v>
      </c>
      <c r="AQ3057" s="17">
        <v>2.3617788964801987</v>
      </c>
      <c r="AR3057" s="17">
        <v>2.2444243630026963</v>
      </c>
      <c r="AS3057" s="17">
        <v>-1.6725452302054489</v>
      </c>
      <c r="AT3057" s="17">
        <v>2.3281279904642087</v>
      </c>
      <c r="AU3057" s="17">
        <v>-1.0000000000000009</v>
      </c>
      <c r="AV3057" s="17">
        <v>-1.0000000000000009</v>
      </c>
      <c r="AW3057" s="17">
        <v>-1.0000000000000009</v>
      </c>
      <c r="AX3057" s="17">
        <v>-1.0000000000000009</v>
      </c>
      <c r="AY3057" s="17">
        <v>-5.0318418165179436E-2</v>
      </c>
      <c r="AZ3057" s="17">
        <v>0.73002396161717065</v>
      </c>
      <c r="BA3057" s="17">
        <v>-0.13774572121777723</v>
      </c>
      <c r="BB3057" s="17">
        <v>0.40379538967986978</v>
      </c>
      <c r="BC3057" s="17">
        <v>-7.81398602131263E-2</v>
      </c>
      <c r="BD3057" s="17">
        <v>11.943621173551659</v>
      </c>
      <c r="BE3057" s="17">
        <v>-0.96718979453275189</v>
      </c>
      <c r="BF3057" s="17">
        <v>-1.0000000000000009</v>
      </c>
      <c r="BG3057" s="22">
        <v>0</v>
      </c>
    </row>
    <row r="3058" spans="1:100" x14ac:dyDescent="0.25">
      <c r="A3058">
        <v>6597</v>
      </c>
      <c r="B3058" t="s">
        <v>2170</v>
      </c>
      <c r="C3058" s="48">
        <v>2</v>
      </c>
      <c r="D3058" s="22">
        <v>1445.7134570312501</v>
      </c>
      <c r="E3058" s="17">
        <v>87.710374098618544</v>
      </c>
      <c r="F3058" s="17">
        <v>3.3049629150394777</v>
      </c>
      <c r="G3058" s="17">
        <v>0.4789353104153295</v>
      </c>
      <c r="H3058" s="17">
        <v>6.9059421668605809</v>
      </c>
      <c r="I3058" s="17">
        <v>61.947854849913014</v>
      </c>
      <c r="J3058" s="17">
        <v>13.648748976279169</v>
      </c>
      <c r="K3058" s="17">
        <v>-1</v>
      </c>
      <c r="L3058" s="17">
        <v>-1</v>
      </c>
      <c r="M3058" s="17">
        <v>-1</v>
      </c>
      <c r="N3058" s="17">
        <v>0.27713492425710645</v>
      </c>
      <c r="O3058" s="17">
        <v>-1</v>
      </c>
      <c r="P3058" s="17">
        <v>-1</v>
      </c>
      <c r="Q3058" s="17">
        <v>4.0950102011461444</v>
      </c>
      <c r="R3058" s="17">
        <v>-1</v>
      </c>
      <c r="S3058" s="17">
        <v>1.2837532660331523</v>
      </c>
      <c r="T3058" s="17">
        <v>0.16046234786746957</v>
      </c>
      <c r="U3058" s="17">
        <v>0.15498381981957629</v>
      </c>
      <c r="V3058" s="17">
        <v>3.5391934120085573E-2</v>
      </c>
      <c r="W3058" s="17">
        <v>2.8421055622822085</v>
      </c>
      <c r="X3058" s="17">
        <v>0.73255417406296541</v>
      </c>
      <c r="Y3058" s="17">
        <v>0.11687890412337328</v>
      </c>
      <c r="Z3058" s="17">
        <v>34.454198842793318</v>
      </c>
      <c r="AA3058" s="17">
        <v>0.61970805173177601</v>
      </c>
      <c r="AB3058" s="17">
        <v>1.1802388304798705</v>
      </c>
      <c r="AC3058" s="17">
        <v>18.763027557703843</v>
      </c>
      <c r="AD3058" s="17">
        <v>0.75660137653115012</v>
      </c>
      <c r="AE3058" s="17">
        <v>0.58349643794378447</v>
      </c>
      <c r="AF3058" s="17">
        <v>54.660863229483461</v>
      </c>
      <c r="AG3058" s="17">
        <v>2.5026220183283225</v>
      </c>
      <c r="AH3058" s="17">
        <v>0.23023471109549315</v>
      </c>
      <c r="AI3058" s="17">
        <v>0.31412734599803255</v>
      </c>
      <c r="AJ3058" s="17">
        <v>0.33333333333333298</v>
      </c>
      <c r="AK3058" s="17">
        <v>0.68691643461050922</v>
      </c>
      <c r="AL3058" s="17">
        <v>0.76569263582569635</v>
      </c>
      <c r="AM3058" s="17">
        <v>0.33333333333333298</v>
      </c>
      <c r="AN3058" s="17">
        <v>0.34239872232392626</v>
      </c>
      <c r="AO3058" s="17">
        <v>0.41309906525842788</v>
      </c>
      <c r="AP3058" s="17">
        <v>0.33333333333333298</v>
      </c>
      <c r="AQ3058" s="17">
        <v>7.4068284988720556</v>
      </c>
      <c r="AR3058" s="17">
        <v>2.2444243630026963</v>
      </c>
      <c r="AS3058" s="17">
        <v>4.7495027192494854</v>
      </c>
      <c r="AT3058" s="17">
        <v>6.8212483691014514</v>
      </c>
      <c r="AU3058" s="17">
        <v>-1</v>
      </c>
      <c r="AV3058" s="17">
        <v>-1</v>
      </c>
      <c r="AW3058" s="17">
        <v>-1</v>
      </c>
      <c r="AX3058" s="17">
        <v>-1</v>
      </c>
      <c r="AY3058" s="17">
        <v>1.7312273311323911E-2</v>
      </c>
      <c r="AZ3058" s="17">
        <v>0.26360504279515712</v>
      </c>
      <c r="BA3058" s="17">
        <v>0.31064010625562211</v>
      </c>
      <c r="BB3058" s="17">
        <v>0.14404435585871936</v>
      </c>
      <c r="BC3058" s="17">
        <v>0.1704876316113009</v>
      </c>
      <c r="BD3058" s="17">
        <v>5.0174992529000599</v>
      </c>
      <c r="BE3058" s="17">
        <v>5.723925457208126</v>
      </c>
      <c r="BF3058" s="17">
        <v>-1</v>
      </c>
      <c r="BG3058" s="22">
        <v>0</v>
      </c>
    </row>
    <row r="3059" spans="1:100" x14ac:dyDescent="0.25">
      <c r="A3059">
        <v>6599</v>
      </c>
      <c r="B3059" t="s">
        <v>2652</v>
      </c>
      <c r="C3059" s="48">
        <v>3</v>
      </c>
      <c r="D3059" s="22">
        <v>1362.1553088884486</v>
      </c>
      <c r="E3059" s="17">
        <v>26.55517841002392</v>
      </c>
      <c r="F3059" s="17">
        <v>-101.48202592001088</v>
      </c>
      <c r="G3059" s="17">
        <v>-0.55710074792024</v>
      </c>
      <c r="H3059" s="17">
        <v>5.6773845635260587</v>
      </c>
      <c r="I3059" s="17">
        <v>27.66367326077566</v>
      </c>
      <c r="J3059" s="17">
        <v>-2.0495574903540361</v>
      </c>
      <c r="K3059" s="17">
        <v>-1.0000000000000004</v>
      </c>
      <c r="L3059" s="17">
        <v>-1.0000000000000004</v>
      </c>
      <c r="M3059" s="17">
        <v>-1.0000000000000004</v>
      </c>
      <c r="N3059" s="17">
        <v>0.14225918512704769</v>
      </c>
      <c r="O3059" s="17">
        <v>-1.0000000000000004</v>
      </c>
      <c r="P3059" s="17">
        <v>-1.0000000000000004</v>
      </c>
      <c r="Q3059" s="17">
        <v>3.4039629433138168</v>
      </c>
      <c r="R3059" s="17">
        <v>-1.0000000000000004</v>
      </c>
      <c r="S3059" s="17">
        <v>0.79522032448767221</v>
      </c>
      <c r="T3059" s="17">
        <v>0.16529637427835805</v>
      </c>
      <c r="U3059" s="17">
        <v>0.3414904856184513</v>
      </c>
      <c r="V3059" s="17">
        <v>0.22291308048899702</v>
      </c>
      <c r="W3059" s="17">
        <v>2.2734216202122473</v>
      </c>
      <c r="X3059" s="17">
        <v>2.2135283619577821</v>
      </c>
      <c r="Y3059" s="17">
        <v>-0.14109132342568301</v>
      </c>
      <c r="Z3059" s="17">
        <v>44.664572143862983</v>
      </c>
      <c r="AA3059" s="17">
        <v>-6.975919772036876E-3</v>
      </c>
      <c r="AB3059" s="17">
        <v>-0.64025242849304098</v>
      </c>
      <c r="AC3059" s="17">
        <v>-15.593896579588344</v>
      </c>
      <c r="AD3059" s="17">
        <v>0.55403445273981089</v>
      </c>
      <c r="AE3059" s="17">
        <v>-0.64491634435100553</v>
      </c>
      <c r="AF3059" s="17">
        <v>27.785506791430599</v>
      </c>
      <c r="AG3059" s="17">
        <v>-64.682665246412284</v>
      </c>
      <c r="AH3059" s="17">
        <v>0.12103432352897463</v>
      </c>
      <c r="AI3059" s="17">
        <v>0.18668341804265418</v>
      </c>
      <c r="AJ3059" s="17">
        <v>0.33333333333333298</v>
      </c>
      <c r="AK3059" s="17">
        <v>7.4257023151532181E-2</v>
      </c>
      <c r="AL3059" s="17">
        <v>0.30054492162497709</v>
      </c>
      <c r="AM3059" s="17">
        <v>0.33333333333333298</v>
      </c>
      <c r="AN3059" s="17">
        <v>-0.34985293861576655</v>
      </c>
      <c r="AO3059" s="17">
        <v>-0.51159504579862014</v>
      </c>
      <c r="AP3059" s="17">
        <v>0.33333333333333298</v>
      </c>
      <c r="AQ3059" s="17">
        <v>-0.12183353065494565</v>
      </c>
      <c r="AR3059" s="17">
        <v>3.635800587699932</v>
      </c>
      <c r="AS3059" s="17">
        <v>-6.5296242764439576</v>
      </c>
      <c r="AT3059" s="17">
        <v>0.84426619838998918</v>
      </c>
      <c r="AU3059" s="17">
        <v>-1.0000000000000004</v>
      </c>
      <c r="AV3059" s="17">
        <v>-1.0000000000000004</v>
      </c>
      <c r="AW3059" s="17">
        <v>-1.0000000000000004</v>
      </c>
      <c r="AX3059" s="17">
        <v>-1.0000000000000004</v>
      </c>
      <c r="AY3059" s="17">
        <v>-8.4512788187960201E-3</v>
      </c>
      <c r="AZ3059" s="17">
        <v>-0.31675033312635614</v>
      </c>
      <c r="BA3059" s="17">
        <v>-0.34394004420158619</v>
      </c>
      <c r="BB3059" s="17">
        <v>0.28899102365864149</v>
      </c>
      <c r="BC3059" s="17">
        <v>-0.12117953584900551</v>
      </c>
      <c r="BD3059" s="17">
        <v>5.6410239258342552</v>
      </c>
      <c r="BE3059" s="17">
        <v>-4.7491886172330675</v>
      </c>
      <c r="BF3059" s="17">
        <v>-1.0000000000000004</v>
      </c>
      <c r="CU3059" t="e">
        <v>#N/A</v>
      </c>
      <c r="CV3059" t="e">
        <v>#N/A</v>
      </c>
    </row>
    <row r="3060" spans="1:100" x14ac:dyDescent="0.25">
      <c r="A3060">
        <v>6600</v>
      </c>
      <c r="B3060" t="s">
        <v>2653</v>
      </c>
      <c r="C3060" s="48">
        <v>3</v>
      </c>
      <c r="D3060" s="22">
        <v>1363.1461990614778</v>
      </c>
      <c r="E3060" s="17">
        <v>40.472292891918023</v>
      </c>
      <c r="F3060" s="17">
        <v>-58.671871265137376</v>
      </c>
      <c r="G3060" s="17">
        <v>-0.12112294752824108</v>
      </c>
      <c r="H3060" s="17">
        <v>1.6549989631346278</v>
      </c>
      <c r="I3060" s="17">
        <v>17.866059750614674</v>
      </c>
      <c r="J3060" s="17">
        <v>13.292883438883635</v>
      </c>
      <c r="K3060" s="17">
        <v>-0.99999999999999889</v>
      </c>
      <c r="L3060" s="17">
        <v>-0.99999999999999889</v>
      </c>
      <c r="M3060" s="17">
        <v>-0.99999999999999889</v>
      </c>
      <c r="N3060" s="17">
        <v>-0.12910208212687549</v>
      </c>
      <c r="O3060" s="17">
        <v>-0.99999999999999889</v>
      </c>
      <c r="P3060" s="17">
        <v>-0.99999999999999889</v>
      </c>
      <c r="Q3060" s="17">
        <v>0.81530044268243096</v>
      </c>
      <c r="R3060" s="17">
        <v>-0.99999999999999889</v>
      </c>
      <c r="S3060" s="17">
        <v>0.45992455326193904</v>
      </c>
      <c r="T3060" s="17">
        <v>0.10670417765475473</v>
      </c>
      <c r="U3060" s="17">
        <v>-4.0075293035840613E-2</v>
      </c>
      <c r="V3060" s="17">
        <v>0.14833863321670362</v>
      </c>
      <c r="W3060" s="17">
        <v>0.83969852045219739</v>
      </c>
      <c r="X3060" s="17">
        <v>-3.6210685991322729</v>
      </c>
      <c r="Y3060" s="17">
        <v>-8.6524231129439008E-2</v>
      </c>
      <c r="Z3060" s="17">
        <v>21.079226278422425</v>
      </c>
      <c r="AA3060" s="17">
        <v>0.14505810094991942</v>
      </c>
      <c r="AB3060" s="17">
        <v>0.65862596131940609</v>
      </c>
      <c r="AC3060" s="17">
        <v>0.50570397967334502</v>
      </c>
      <c r="AD3060" s="17">
        <v>-0.80787201878793979</v>
      </c>
      <c r="AE3060" s="17">
        <v>-1.2657893790707699</v>
      </c>
      <c r="AF3060" s="17">
        <v>20.977766840344401</v>
      </c>
      <c r="AG3060" s="17">
        <v>-50.520554624097493</v>
      </c>
      <c r="AH3060" s="17">
        <v>-0.14976679920396399</v>
      </c>
      <c r="AI3060" s="17">
        <v>-0.30163483577445843</v>
      </c>
      <c r="AJ3060" s="17">
        <v>0.33333333333333298</v>
      </c>
      <c r="AK3060" s="17">
        <v>-9.6706849994535674E-2</v>
      </c>
      <c r="AL3060" s="17">
        <v>5.2742814184552553E-2</v>
      </c>
      <c r="AM3060" s="17">
        <v>0.33333333333333298</v>
      </c>
      <c r="AN3060" s="17">
        <v>-0.33646205667365719</v>
      </c>
      <c r="AO3060" s="17">
        <v>-0.3734493963560423</v>
      </c>
      <c r="AP3060" s="17">
        <v>0.33333333333333298</v>
      </c>
      <c r="AQ3060" s="17">
        <v>-3.1117070897297414</v>
      </c>
      <c r="AR3060" s="17">
        <v>-0.18522694575587717</v>
      </c>
      <c r="AS3060" s="17">
        <v>14.421293939630509</v>
      </c>
      <c r="AT3060" s="17">
        <v>-0.94318355499098916</v>
      </c>
      <c r="AU3060" s="17">
        <v>-0.99999999999999889</v>
      </c>
      <c r="AV3060" s="17">
        <v>-0.99999999999999889</v>
      </c>
      <c r="AW3060" s="17">
        <v>-0.99999999999999889</v>
      </c>
      <c r="AX3060" s="17">
        <v>-0.99999999999999889</v>
      </c>
      <c r="AY3060" s="17">
        <v>-8.8376333247317078E-3</v>
      </c>
      <c r="AZ3060" s="17">
        <v>5.770417330663305E-2</v>
      </c>
      <c r="BA3060" s="17">
        <v>0.91311405073269192</v>
      </c>
      <c r="BB3060" s="17">
        <v>-0.15809272512310821</v>
      </c>
      <c r="BC3060" s="17">
        <v>0.12302641920029686</v>
      </c>
      <c r="BD3060" s="17">
        <v>-3.6637972615445409</v>
      </c>
      <c r="BE3060" s="17">
        <v>7.6412307336708807</v>
      </c>
      <c r="BF3060" s="17">
        <v>-0.99999999999999889</v>
      </c>
      <c r="CU3060" t="e">
        <v>#N/A</v>
      </c>
      <c r="CV3060" t="e">
        <v>#N/A</v>
      </c>
    </row>
    <row r="3061" spans="1:100" x14ac:dyDescent="0.25">
      <c r="A3061">
        <v>6601</v>
      </c>
      <c r="B3061" t="s">
        <v>2654</v>
      </c>
      <c r="C3061" s="48">
        <v>2</v>
      </c>
      <c r="D3061" s="22">
        <v>1453.3846777343749</v>
      </c>
      <c r="E3061" s="17">
        <v>49.870311941918487</v>
      </c>
      <c r="F3061" s="17">
        <v>-57.740275973608497</v>
      </c>
      <c r="G3061" s="17">
        <v>5.4635354957933258E-2</v>
      </c>
      <c r="H3061" s="17">
        <v>3.0355863441564459</v>
      </c>
      <c r="I3061" s="17">
        <v>32.233211742841391</v>
      </c>
      <c r="J3061" s="17">
        <v>6.3097293084637176</v>
      </c>
      <c r="K3061" s="17">
        <v>-1.0000000000000009</v>
      </c>
      <c r="L3061" s="17">
        <v>-1.0000000000000009</v>
      </c>
      <c r="M3061" s="17">
        <v>-1.0000000000000009</v>
      </c>
      <c r="N3061" s="17">
        <v>0.17139951521825192</v>
      </c>
      <c r="O3061" s="17">
        <v>-1.0000000000000009</v>
      </c>
      <c r="P3061" s="17">
        <v>-1.0000000000000009</v>
      </c>
      <c r="Q3061" s="17">
        <v>2.9591622186760693</v>
      </c>
      <c r="R3061" s="17">
        <v>-1.0000000000000009</v>
      </c>
      <c r="S3061" s="17">
        <v>-0.19762395245149489</v>
      </c>
      <c r="T3061" s="17">
        <v>-5.812782878202527E-3</v>
      </c>
      <c r="U3061" s="17">
        <v>-0.34326673900955773</v>
      </c>
      <c r="V3061" s="17">
        <v>-0.6174773978931678</v>
      </c>
      <c r="W3061" s="17">
        <v>-0.46617031850865098</v>
      </c>
      <c r="X3061" s="17">
        <v>-3.3435448695980479</v>
      </c>
      <c r="Y3061" s="17">
        <v>-3.2717342420275464E-2</v>
      </c>
      <c r="Z3061" s="17">
        <v>20.718983459642729</v>
      </c>
      <c r="AA3061" s="17">
        <v>-0.39187471593256507</v>
      </c>
      <c r="AB3061" s="17">
        <v>-0.2778683164781357</v>
      </c>
      <c r="AC3061" s="17">
        <v>2.0224478186920543</v>
      </c>
      <c r="AD3061" s="17">
        <v>-0.52115509625569145</v>
      </c>
      <c r="AE3061" s="17">
        <v>-0.48655731529515389</v>
      </c>
      <c r="AF3061" s="17">
        <v>27.548503769684093</v>
      </c>
      <c r="AG3061" s="17">
        <v>-43.820215987560033</v>
      </c>
      <c r="AH3061" s="17">
        <v>-9.0249477502936937E-2</v>
      </c>
      <c r="AI3061" s="17">
        <v>-6.5045568521595765E-2</v>
      </c>
      <c r="AJ3061" s="17">
        <v>0.33333333333333298</v>
      </c>
      <c r="AK3061" s="17">
        <v>0.25911811239484189</v>
      </c>
      <c r="AL3061" s="17">
        <v>0.39204983987882908</v>
      </c>
      <c r="AM3061" s="17">
        <v>0.33333333333333298</v>
      </c>
      <c r="AN3061" s="17">
        <v>-4.325914929929503E-2</v>
      </c>
      <c r="AO3061" s="17">
        <v>-8.3213656887389797E-3</v>
      </c>
      <c r="AP3061" s="17">
        <v>0.33333333333333298</v>
      </c>
      <c r="AQ3061" s="17">
        <v>2.5988779250718634</v>
      </c>
      <c r="AR3061" s="17">
        <v>2.2444243630026963</v>
      </c>
      <c r="AS3061" s="17">
        <v>-1.3707322748555226</v>
      </c>
      <c r="AT3061" s="17">
        <v>2.5392883478599488</v>
      </c>
      <c r="AU3061" s="17">
        <v>-1.0000000000000009</v>
      </c>
      <c r="AV3061" s="17">
        <v>-1.0000000000000009</v>
      </c>
      <c r="AW3061" s="17">
        <v>-1.0000000000000009</v>
      </c>
      <c r="AX3061" s="17">
        <v>-1.0000000000000009</v>
      </c>
      <c r="AY3061" s="17">
        <v>-4.7140021020291245E-2</v>
      </c>
      <c r="AZ3061" s="17">
        <v>0.70810396453388236</v>
      </c>
      <c r="BA3061" s="17">
        <v>-0.11667321400638919</v>
      </c>
      <c r="BB3061" s="17">
        <v>0.39158803342999715</v>
      </c>
      <c r="BC3061" s="17">
        <v>-6.6455270082475093E-2</v>
      </c>
      <c r="BD3061" s="17">
        <v>11.618118570263997</v>
      </c>
      <c r="BE3061" s="17">
        <v>-0.65273165211320272</v>
      </c>
      <c r="BF3061" s="17">
        <v>-1.0000000000000009</v>
      </c>
      <c r="BG3061" s="22">
        <v>0</v>
      </c>
    </row>
    <row r="3062" spans="1:100" x14ac:dyDescent="0.25">
      <c r="A3062">
        <v>6604</v>
      </c>
      <c r="B3062" t="s">
        <v>3194</v>
      </c>
      <c r="C3062" s="48">
        <v>2</v>
      </c>
      <c r="D3062" s="22">
        <v>1461.1171484375</v>
      </c>
      <c r="E3062" s="17">
        <v>11.444861152519607</v>
      </c>
      <c r="F3062" s="17">
        <v>-119.72988933970353</v>
      </c>
      <c r="G3062" s="17">
        <v>-0.3762285530043718</v>
      </c>
      <c r="H3062" s="17">
        <v>-0.89464417679021047</v>
      </c>
      <c r="I3062" s="17">
        <v>2.0588808522891426</v>
      </c>
      <c r="J3062" s="17">
        <v>-1.1428255504648259</v>
      </c>
      <c r="K3062" s="17">
        <v>-1.0000000000000018</v>
      </c>
      <c r="L3062" s="17">
        <v>-1.0000000000000018</v>
      </c>
      <c r="M3062" s="17">
        <v>-1.0000000000000018</v>
      </c>
      <c r="N3062" s="17">
        <v>6.4028371378836352E-2</v>
      </c>
      <c r="O3062" s="17">
        <v>-1.0000000000000018</v>
      </c>
      <c r="P3062" s="17">
        <v>-1.0000000000000018</v>
      </c>
      <c r="Q3062" s="17">
        <v>1.8057425817341173</v>
      </c>
      <c r="R3062" s="17">
        <v>-1.0000000000000018</v>
      </c>
      <c r="S3062" s="17">
        <v>-1.701918188906377</v>
      </c>
      <c r="T3062" s="17">
        <v>-0.17466020251272343</v>
      </c>
      <c r="U3062" s="17">
        <v>-0.84922527178880247</v>
      </c>
      <c r="V3062" s="17">
        <v>-1.2804466680094713</v>
      </c>
      <c r="W3062" s="17">
        <v>-3.8256254781925225</v>
      </c>
      <c r="X3062" s="17">
        <v>-7.4827014747406633</v>
      </c>
      <c r="Y3062" s="17">
        <v>-0.18462785424864855</v>
      </c>
      <c r="Z3062" s="17">
        <v>6.7712832523480913</v>
      </c>
      <c r="AA3062" s="17">
        <v>-1.4191067457670496</v>
      </c>
      <c r="AB3062" s="17">
        <v>-1.7585324916342313</v>
      </c>
      <c r="AC3062" s="17">
        <v>-14.977109959082572</v>
      </c>
      <c r="AD3062" s="17">
        <v>-1.818678558626992</v>
      </c>
      <c r="AE3062" s="17">
        <v>-1.5731648812875916</v>
      </c>
      <c r="AF3062" s="17">
        <v>1.6714051877059433E-2</v>
      </c>
      <c r="AG3062" s="17">
        <v>-90.859671812169267</v>
      </c>
      <c r="AH3062" s="17">
        <v>-0.41569158081589164</v>
      </c>
      <c r="AI3062" s="17">
        <v>-0.45008431679878774</v>
      </c>
      <c r="AJ3062" s="17">
        <v>0.33333333333333298</v>
      </c>
      <c r="AK3062" s="17">
        <v>-0.17529828232492506</v>
      </c>
      <c r="AL3062" s="17">
        <v>1.262676152831943E-2</v>
      </c>
      <c r="AM3062" s="17">
        <v>0.33333333333333298</v>
      </c>
      <c r="AN3062" s="17">
        <v>-0.43488317745852195</v>
      </c>
      <c r="AO3062" s="17">
        <v>-0.43626120267815588</v>
      </c>
      <c r="AP3062" s="17">
        <v>0.33333333333333298</v>
      </c>
      <c r="AQ3062" s="17">
        <v>-2.2834520089108041</v>
      </c>
      <c r="AR3062" s="17">
        <v>2.2444243630026963</v>
      </c>
      <c r="AS3062" s="17">
        <v>-7.5856477686953934</v>
      </c>
      <c r="AT3062" s="17">
        <v>-1.8089139198061339</v>
      </c>
      <c r="AU3062" s="17">
        <v>-1.0000000000000018</v>
      </c>
      <c r="AV3062" s="17">
        <v>-1.0000000000000018</v>
      </c>
      <c r="AW3062" s="17">
        <v>-1.0000000000000018</v>
      </c>
      <c r="AX3062" s="17">
        <v>-1.0000000000000018</v>
      </c>
      <c r="AY3062" s="17">
        <v>-0.11258939723556829</v>
      </c>
      <c r="AZ3062" s="17">
        <v>1.1594793183184959</v>
      </c>
      <c r="BA3062" s="17">
        <v>-0.55059710375547743</v>
      </c>
      <c r="BB3062" s="17">
        <v>0.64296123047580989</v>
      </c>
      <c r="BC3062" s="17">
        <v>-0.30706369644362141</v>
      </c>
      <c r="BD3062" s="17">
        <v>18.320849969293025</v>
      </c>
      <c r="BE3062" s="17">
        <v>-7.1280361307479536</v>
      </c>
      <c r="BF3062" s="17">
        <v>-1.0000000000000018</v>
      </c>
      <c r="BG3062" s="22">
        <v>0</v>
      </c>
    </row>
    <row r="3063" spans="1:100" x14ac:dyDescent="0.25">
      <c r="A3063">
        <v>6605</v>
      </c>
      <c r="B3063" t="s">
        <v>3195</v>
      </c>
      <c r="C3063" s="48">
        <v>3</v>
      </c>
      <c r="D3063" s="22">
        <v>1362.7032412110634</v>
      </c>
      <c r="E3063" s="17">
        <v>-13.325921911770008</v>
      </c>
      <c r="F3063" s="17">
        <v>-96.7146195506281</v>
      </c>
      <c r="G3063" s="17">
        <v>-0.11681939576760189</v>
      </c>
      <c r="H3063" s="17">
        <v>0.70632149626848251</v>
      </c>
      <c r="I3063" s="17">
        <v>-16.663876985286105</v>
      </c>
      <c r="J3063" s="17">
        <v>9.9521397003249028</v>
      </c>
      <c r="K3063" s="17">
        <v>-1.0000000000000009</v>
      </c>
      <c r="L3063" s="17">
        <v>-1.0000000000000009</v>
      </c>
      <c r="M3063" s="17">
        <v>-1.0000000000000009</v>
      </c>
      <c r="N3063" s="17">
        <v>0.19785446502353685</v>
      </c>
      <c r="O3063" s="17">
        <v>-1.0000000000000009</v>
      </c>
      <c r="P3063" s="17">
        <v>-1.0000000000000009</v>
      </c>
      <c r="Q3063" s="17">
        <v>1.3915645433880319</v>
      </c>
      <c r="R3063" s="17">
        <v>-1.0000000000000009</v>
      </c>
      <c r="S3063" s="17">
        <v>-0.31215743669831814</v>
      </c>
      <c r="T3063" s="17">
        <v>-4.0726658097811362E-2</v>
      </c>
      <c r="U3063" s="17">
        <v>-3.0464086861457677E-2</v>
      </c>
      <c r="V3063" s="17">
        <v>-9.2400085859003223E-3</v>
      </c>
      <c r="W3063" s="17">
        <v>-0.68524304711955197</v>
      </c>
      <c r="X3063" s="17">
        <v>-2.4177666951069274</v>
      </c>
      <c r="Y3063" s="17">
        <v>-8.2630467018178E-2</v>
      </c>
      <c r="Z3063" s="17">
        <v>-28.284485831722112</v>
      </c>
      <c r="AA3063" s="17">
        <v>1.1268494397664279</v>
      </c>
      <c r="AB3063" s="17">
        <v>-0.88082232652342318</v>
      </c>
      <c r="AC3063" s="17">
        <v>6.3206515930134257</v>
      </c>
      <c r="AD3063" s="17">
        <v>1.3887330732766845</v>
      </c>
      <c r="AE3063" s="17">
        <v>1.1441698632360473</v>
      </c>
      <c r="AF3063" s="17">
        <v>-21.700486701996066</v>
      </c>
      <c r="AG3063" s="17">
        <v>-85.724188388932191</v>
      </c>
      <c r="AH3063" s="17">
        <v>0.40753524139665265</v>
      </c>
      <c r="AI3063" s="17">
        <v>0.40194481244768565</v>
      </c>
      <c r="AJ3063" s="17">
        <v>0.33333333333333298</v>
      </c>
      <c r="AK3063" s="17">
        <v>0.50874413060440526</v>
      </c>
      <c r="AL3063" s="17">
        <v>0.58643967670256225</v>
      </c>
      <c r="AM3063" s="17">
        <v>0.33333333333333298</v>
      </c>
      <c r="AN3063" s="17">
        <v>0.12431410985053219</v>
      </c>
      <c r="AO3063" s="17">
        <v>1.8937454191743107E-2</v>
      </c>
      <c r="AP3063" s="17">
        <v>0.33333333333333298</v>
      </c>
      <c r="AQ3063" s="17">
        <v>5.0366097167099557</v>
      </c>
      <c r="AR3063" s="17">
        <v>1.4003409462327114</v>
      </c>
      <c r="AS3063" s="17">
        <v>3.4643574480481396</v>
      </c>
      <c r="AT3063" s="17">
        <v>5.0874413060440551</v>
      </c>
      <c r="AU3063" s="17">
        <v>-1.0000000000000009</v>
      </c>
      <c r="AV3063" s="17">
        <v>-1.0000000000000009</v>
      </c>
      <c r="AW3063" s="17">
        <v>-1.0000000000000009</v>
      </c>
      <c r="AX3063" s="17">
        <v>-1.0000000000000009</v>
      </c>
      <c r="AY3063" s="17">
        <v>-2.2497946640136568E-3</v>
      </c>
      <c r="AZ3063" s="17">
        <v>-0.64599296324075384</v>
      </c>
      <c r="BA3063" s="17">
        <v>-5.7364542106003828E-2</v>
      </c>
      <c r="BB3063" s="17">
        <v>7.5109007866294292E-3</v>
      </c>
      <c r="BC3063" s="17">
        <v>-0.28290138708538098</v>
      </c>
      <c r="BD3063" s="17">
        <v>-3.0421922965380341</v>
      </c>
      <c r="BE3063" s="17">
        <v>-7.3593573876645415</v>
      </c>
      <c r="BF3063" s="17">
        <v>-1.0000000000000009</v>
      </c>
      <c r="CU3063" t="e">
        <v>#N/A</v>
      </c>
      <c r="CV3063" t="e">
        <v>#N/A</v>
      </c>
    </row>
    <row r="3064" spans="1:100" x14ac:dyDescent="0.25">
      <c r="A3064">
        <v>6606</v>
      </c>
      <c r="B3064" t="s">
        <v>3196</v>
      </c>
      <c r="C3064" s="48">
        <v>2</v>
      </c>
      <c r="D3064" s="22">
        <v>1490.3712695312499</v>
      </c>
      <c r="E3064" s="17">
        <v>58.508300647892</v>
      </c>
      <c r="F3064" s="17">
        <v>-43.805095796315115</v>
      </c>
      <c r="G3064" s="17">
        <v>0.15149297131195666</v>
      </c>
      <c r="H3064" s="17">
        <v>3.9190967820138418</v>
      </c>
      <c r="I3064" s="17">
        <v>39.016359997143894</v>
      </c>
      <c r="J3064" s="17">
        <v>7.98505343295865</v>
      </c>
      <c r="K3064" s="17">
        <v>-1.0000000000000007</v>
      </c>
      <c r="L3064" s="17">
        <v>-1.0000000000000007</v>
      </c>
      <c r="M3064" s="17">
        <v>-1.0000000000000007</v>
      </c>
      <c r="N3064" s="17">
        <v>0.19553640128669608</v>
      </c>
      <c r="O3064" s="17">
        <v>-1.0000000000000007</v>
      </c>
      <c r="P3064" s="17">
        <v>-1.0000000000000007</v>
      </c>
      <c r="Q3064" s="17">
        <v>3.2184493732174388</v>
      </c>
      <c r="R3064" s="17">
        <v>-1.0000000000000007</v>
      </c>
      <c r="S3064" s="17">
        <v>0.14053933146613273</v>
      </c>
      <c r="T3064" s="17">
        <v>3.2143885784696916E-2</v>
      </c>
      <c r="U3064" s="17">
        <v>-0.22952795385407421</v>
      </c>
      <c r="V3064" s="17">
        <v>-0.46844281404250643</v>
      </c>
      <c r="W3064" s="17">
        <v>0.28903059993001312</v>
      </c>
      <c r="X3064" s="17">
        <v>-2.4130681341802385</v>
      </c>
      <c r="Y3064" s="17">
        <v>1.4319325663477989E-3</v>
      </c>
      <c r="Z3064" s="17">
        <v>23.854407362025533</v>
      </c>
      <c r="AA3064" s="17">
        <v>-0.16095436262931817</v>
      </c>
      <c r="AB3064" s="17">
        <v>5.4982962025707627E-2</v>
      </c>
      <c r="AC3064" s="17">
        <v>5.8439251227780549</v>
      </c>
      <c r="AD3064" s="17">
        <v>-0.2294735991373521</v>
      </c>
      <c r="AE3064" s="17">
        <v>-0.24228942279049248</v>
      </c>
      <c r="AF3064" s="17">
        <v>33.737612387851982</v>
      </c>
      <c r="AG3064" s="17">
        <v>-33.245810748306091</v>
      </c>
      <c r="AH3064" s="17">
        <v>-1.7090538437448261E-2</v>
      </c>
      <c r="AI3064" s="17">
        <v>2.1510614702106357E-2</v>
      </c>
      <c r="AJ3064" s="17">
        <v>0.33333333333333298</v>
      </c>
      <c r="AK3064" s="17">
        <v>0.35677432290608835</v>
      </c>
      <c r="AL3064" s="17">
        <v>0.47734362819481713</v>
      </c>
      <c r="AM3064" s="17">
        <v>0.33333333333333298</v>
      </c>
      <c r="AN3064" s="17">
        <v>4.4777395822006183E-2</v>
      </c>
      <c r="AO3064" s="17">
        <v>8.7878923515690099E-2</v>
      </c>
      <c r="AP3064" s="17">
        <v>0.33333333333333298</v>
      </c>
      <c r="AQ3064" s="17">
        <v>3.6964190068856344</v>
      </c>
      <c r="AR3064" s="17">
        <v>2.2444243630026963</v>
      </c>
      <c r="AS3064" s="17">
        <v>2.6372215566732748E-2</v>
      </c>
      <c r="AT3064" s="17">
        <v>3.5167582618824103</v>
      </c>
      <c r="AU3064" s="17">
        <v>-1.0000000000000007</v>
      </c>
      <c r="AV3064" s="17">
        <v>-1.0000000000000007</v>
      </c>
      <c r="AW3064" s="17">
        <v>-1.0000000000000007</v>
      </c>
      <c r="AX3064" s="17">
        <v>-1.0000000000000007</v>
      </c>
      <c r="AY3064" s="17">
        <v>-3.2427090893351836E-2</v>
      </c>
      <c r="AZ3064" s="17">
        <v>0.60663540325360799</v>
      </c>
      <c r="BA3064" s="17">
        <v>-1.9127717937965416E-2</v>
      </c>
      <c r="BB3064" s="17">
        <v>0.33507968304090469</v>
      </c>
      <c r="BC3064" s="17">
        <v>-1.2366825398748976E-2</v>
      </c>
      <c r="BD3064" s="17">
        <v>10.111353732518484</v>
      </c>
      <c r="BE3064" s="17">
        <v>0.80290792543517853</v>
      </c>
      <c r="BF3064" s="17">
        <v>-1.0000000000000007</v>
      </c>
      <c r="BG3064" s="22">
        <v>0</v>
      </c>
    </row>
    <row r="3065" spans="1:100" x14ac:dyDescent="0.25">
      <c r="A3065">
        <v>6608</v>
      </c>
      <c r="B3065" t="s">
        <v>3197</v>
      </c>
      <c r="C3065" s="48">
        <v>2</v>
      </c>
      <c r="D3065" s="22">
        <v>1453.1937500000001</v>
      </c>
      <c r="E3065" s="17">
        <v>4.2260324427032145</v>
      </c>
      <c r="F3065" s="17">
        <v>-131.37561870616406</v>
      </c>
      <c r="G3065" s="17">
        <v>-0.45717315313070467</v>
      </c>
      <c r="H3065" s="17">
        <v>-1.6330001449818408</v>
      </c>
      <c r="I3065" s="17">
        <v>-3.6098444757768391</v>
      </c>
      <c r="J3065" s="17">
        <v>-2.5429058584870674</v>
      </c>
      <c r="K3065" s="17">
        <v>-1.000000000000002</v>
      </c>
      <c r="L3065" s="17">
        <v>-1.000000000000002</v>
      </c>
      <c r="M3065" s="17">
        <v>-1.000000000000002</v>
      </c>
      <c r="N3065" s="17">
        <v>4.3857003708957565E-2</v>
      </c>
      <c r="O3065" s="17">
        <v>-1.000000000000002</v>
      </c>
      <c r="P3065" s="17">
        <v>-1.000000000000002</v>
      </c>
      <c r="Q3065" s="17">
        <v>1.589054459185931</v>
      </c>
      <c r="R3065" s="17">
        <v>-1.000000000000002</v>
      </c>
      <c r="S3065" s="17">
        <v>-1.9845236547901444</v>
      </c>
      <c r="T3065" s="17">
        <v>-0.20638086096684286</v>
      </c>
      <c r="U3065" s="17">
        <v>-0.94427758496585579</v>
      </c>
      <c r="V3065" s="17">
        <v>-1.4049959316491305</v>
      </c>
      <c r="W3065" s="17">
        <v>-4.4567522667624928</v>
      </c>
      <c r="X3065" s="17">
        <v>-8.2603075124523446</v>
      </c>
      <c r="Y3065" s="17">
        <v>-0.21316664667869353</v>
      </c>
      <c r="Z3065" s="17">
        <v>4.1509871563005021</v>
      </c>
      <c r="AA3065" s="17">
        <v>-1.6120885303986556</v>
      </c>
      <c r="AB3065" s="17">
        <v>-2.0366986767440833</v>
      </c>
      <c r="AC3065" s="17">
        <v>-18.170745771267708</v>
      </c>
      <c r="AD3065" s="17">
        <v>-2.0624388640860611</v>
      </c>
      <c r="AE3065" s="17">
        <v>-1.7773012995349995</v>
      </c>
      <c r="AF3065" s="17">
        <v>-5.1555681195624317</v>
      </c>
      <c r="AG3065" s="17">
        <v>-99.696777616390889</v>
      </c>
      <c r="AH3065" s="17">
        <v>-0.47683102747208383</v>
      </c>
      <c r="AI3065" s="17">
        <v>-0.52241993585734159</v>
      </c>
      <c r="AJ3065" s="17">
        <v>0.33333333333333298</v>
      </c>
      <c r="AK3065" s="17">
        <v>-0.25691027327866978</v>
      </c>
      <c r="AL3065" s="17">
        <v>-5.8653865110919079E-2</v>
      </c>
      <c r="AM3065" s="17">
        <v>0.33333333333333298</v>
      </c>
      <c r="AN3065" s="17">
        <v>-0.50845594550291739</v>
      </c>
      <c r="AO3065" s="17">
        <v>-0.51665646982192182</v>
      </c>
      <c r="AP3065" s="17">
        <v>0.33333333333333298</v>
      </c>
      <c r="AQ3065" s="17">
        <v>-3.2006749112886643</v>
      </c>
      <c r="AR3065" s="17">
        <v>2.2444243630026963</v>
      </c>
      <c r="AS3065" s="17">
        <v>-8.7532179461255968</v>
      </c>
      <c r="AT3065" s="17">
        <v>-2.6257924917180731</v>
      </c>
      <c r="AU3065" s="17">
        <v>-1.000000000000002</v>
      </c>
      <c r="AV3065" s="17">
        <v>-1.000000000000002</v>
      </c>
      <c r="AW3065" s="17">
        <v>-1.000000000000002</v>
      </c>
      <c r="AX3065" s="17">
        <v>-1.000000000000002</v>
      </c>
      <c r="AY3065" s="17">
        <v>-0.1248850977766473</v>
      </c>
      <c r="AZ3065" s="17">
        <v>1.2442773179740485</v>
      </c>
      <c r="BA3065" s="17">
        <v>-0.63211656986048181</v>
      </c>
      <c r="BB3065" s="17">
        <v>0.69018566153474958</v>
      </c>
      <c r="BC3065" s="17">
        <v>-0.3522657950620397</v>
      </c>
      <c r="BD3065" s="17">
        <v>19.58006408034381</v>
      </c>
      <c r="BE3065" s="17">
        <v>-8.3445244975693349</v>
      </c>
      <c r="BF3065" s="17">
        <v>-1.000000000000002</v>
      </c>
      <c r="BG3065" s="22">
        <v>0</v>
      </c>
    </row>
    <row r="3066" spans="1:100" x14ac:dyDescent="0.25">
      <c r="A3066">
        <v>6610</v>
      </c>
      <c r="B3066" t="s">
        <v>2655</v>
      </c>
      <c r="C3066" s="48">
        <v>3</v>
      </c>
      <c r="D3066" s="22">
        <v>1361.7310886366679</v>
      </c>
      <c r="E3066" s="17">
        <v>2.8355853296966491</v>
      </c>
      <c r="F3066" s="17">
        <v>-129.88350635230114</v>
      </c>
      <c r="G3066" s="17">
        <v>-0.54660357548275418</v>
      </c>
      <c r="H3066" s="17">
        <v>4.4437506227568297</v>
      </c>
      <c r="I3066" s="17">
        <v>-0.54695880006672448</v>
      </c>
      <c r="J3066" s="17">
        <v>-2.9090364843006733</v>
      </c>
      <c r="K3066" s="17">
        <v>-0.99999999999999978</v>
      </c>
      <c r="L3066" s="17">
        <v>-0.99999999999999978</v>
      </c>
      <c r="M3066" s="17">
        <v>-0.99999999999999978</v>
      </c>
      <c r="N3066" s="17">
        <v>0.44129111607888211</v>
      </c>
      <c r="O3066" s="17">
        <v>-0.99999999999999978</v>
      </c>
      <c r="P3066" s="17">
        <v>-0.99999999999999978</v>
      </c>
      <c r="Q3066" s="17">
        <v>4.3550553283597795</v>
      </c>
      <c r="R3066" s="17">
        <v>-0.99999999999999978</v>
      </c>
      <c r="S3066" s="17">
        <v>6.0612815761136807E-2</v>
      </c>
      <c r="T3066" s="17">
        <v>-4.3946649960997744E-2</v>
      </c>
      <c r="U3066" s="17">
        <v>-1.626516856261153E-2</v>
      </c>
      <c r="V3066" s="17">
        <v>-6.9676127253559067E-2</v>
      </c>
      <c r="W3066" s="17">
        <v>8.8695294397050595E-2</v>
      </c>
      <c r="X3066" s="17">
        <v>-1.380569193320246</v>
      </c>
      <c r="Y3066" s="17">
        <v>-3.4512343423656625E-2</v>
      </c>
      <c r="Z3066" s="17">
        <v>19.049211224452399</v>
      </c>
      <c r="AA3066" s="17">
        <v>0.61018210000964967</v>
      </c>
      <c r="AB3066" s="17">
        <v>-1.7620190689178727</v>
      </c>
      <c r="AC3066" s="17">
        <v>-17.184560397169591</v>
      </c>
      <c r="AD3066" s="17">
        <v>0.71465940798610361</v>
      </c>
      <c r="AE3066" s="17">
        <v>-1.1054957136748995</v>
      </c>
      <c r="AF3066" s="17">
        <v>-1.0028639553099674</v>
      </c>
      <c r="AG3066" s="17">
        <v>-113.3556009000968</v>
      </c>
      <c r="AH3066" s="17">
        <v>0.20621157536954834</v>
      </c>
      <c r="AI3066" s="17">
        <v>0.10279642271501829</v>
      </c>
      <c r="AJ3066" s="17">
        <v>0.33333333333333298</v>
      </c>
      <c r="AK3066" s="17">
        <v>0.17440676177602077</v>
      </c>
      <c r="AL3066" s="17">
        <v>0.2283065280261492</v>
      </c>
      <c r="AM3066" s="17">
        <v>0.33333333333333298</v>
      </c>
      <c r="AN3066" s="17">
        <v>-0.38621298071033877</v>
      </c>
      <c r="AO3066" s="17">
        <v>-0.23992191969251986</v>
      </c>
      <c r="AP3066" s="17">
        <v>0.33333333333333298</v>
      </c>
      <c r="AQ3066" s="17">
        <v>0.4559051552432396</v>
      </c>
      <c r="AR3066" s="17">
        <v>5.2886639633783181</v>
      </c>
      <c r="AS3066" s="17">
        <v>-9.9417680654391951</v>
      </c>
      <c r="AT3066" s="17">
        <v>1.7440676177602032</v>
      </c>
      <c r="AU3066" s="17">
        <v>-0.99999999999999978</v>
      </c>
      <c r="AV3066" s="17">
        <v>-0.99999999999999978</v>
      </c>
      <c r="AW3066" s="17">
        <v>-0.99999999999999978</v>
      </c>
      <c r="AX3066" s="17">
        <v>-0.99999999999999978</v>
      </c>
      <c r="AY3066" s="17">
        <v>-7.9280084788528729E-2</v>
      </c>
      <c r="AZ3066" s="17">
        <v>0.39556757966591077</v>
      </c>
      <c r="BA3066" s="17">
        <v>-0.10803651271393838</v>
      </c>
      <c r="BB3066" s="17">
        <v>-0.16766028769647903</v>
      </c>
      <c r="BC3066" s="17">
        <v>9.5520502195076462E-2</v>
      </c>
      <c r="BD3066" s="17">
        <v>-2.2136692940824223</v>
      </c>
      <c r="BE3066" s="17">
        <v>1.8478299913072191</v>
      </c>
      <c r="BF3066" s="17">
        <v>-0.99999999999999978</v>
      </c>
      <c r="CU3066" t="e">
        <v>#N/A</v>
      </c>
      <c r="CV3066" t="e">
        <v>#N/A</v>
      </c>
    </row>
    <row r="3067" spans="1:100" x14ac:dyDescent="0.25">
      <c r="A3067">
        <v>6611</v>
      </c>
      <c r="B3067" t="s">
        <v>2656</v>
      </c>
      <c r="C3067" s="48">
        <v>2</v>
      </c>
      <c r="D3067" s="22">
        <v>1404.9244433593751</v>
      </c>
      <c r="E3067" s="17">
        <v>42.973637697632135</v>
      </c>
      <c r="F3067" s="17">
        <v>-68.866291703609107</v>
      </c>
      <c r="G3067" s="17">
        <v>-2.2696932778194012E-2</v>
      </c>
      <c r="H3067" s="17">
        <v>2.3301809669630824</v>
      </c>
      <c r="I3067" s="17">
        <v>26.817464460343437</v>
      </c>
      <c r="J3067" s="17">
        <v>4.9721303449173053</v>
      </c>
      <c r="K3067" s="17">
        <v>-1.0000000000000011</v>
      </c>
      <c r="L3067" s="17">
        <v>-1.0000000000000011</v>
      </c>
      <c r="M3067" s="17">
        <v>-1.0000000000000011</v>
      </c>
      <c r="N3067" s="17">
        <v>0.15212833460529324</v>
      </c>
      <c r="O3067" s="17">
        <v>-1.0000000000000011</v>
      </c>
      <c r="P3067" s="17">
        <v>-1.0000000000000011</v>
      </c>
      <c r="Q3067" s="17">
        <v>2.7521442308702815</v>
      </c>
      <c r="R3067" s="17">
        <v>-1.0000000000000011</v>
      </c>
      <c r="S3067" s="17">
        <v>-0.46761759216824816</v>
      </c>
      <c r="T3067" s="17">
        <v>-3.6117844400834764E-2</v>
      </c>
      <c r="U3067" s="17">
        <v>-0.43407715528340468</v>
      </c>
      <c r="V3067" s="17">
        <v>-0.73646840505204469</v>
      </c>
      <c r="W3067" s="17">
        <v>-1.069131829659451</v>
      </c>
      <c r="X3067" s="17">
        <v>-4.0864487045643889</v>
      </c>
      <c r="Y3067" s="17">
        <v>-5.9982534964279133E-2</v>
      </c>
      <c r="Z3067" s="17">
        <v>18.215623243678397</v>
      </c>
      <c r="AA3067" s="17">
        <v>-0.57624430789633729</v>
      </c>
      <c r="AB3067" s="17">
        <v>-0.54362078707904837</v>
      </c>
      <c r="AC3067" s="17">
        <v>-1.0286656980446516</v>
      </c>
      <c r="AD3067" s="17">
        <v>-0.75403711742802892</v>
      </c>
      <c r="AE3067" s="17">
        <v>-0.68158374335450223</v>
      </c>
      <c r="AF3067" s="17">
        <v>22.607044889043127</v>
      </c>
      <c r="AG3067" s="17">
        <v>-52.262948519934923</v>
      </c>
      <c r="AH3067" s="17">
        <v>-0.14866045579506554</v>
      </c>
      <c r="AI3067" s="17">
        <v>-0.13415306794560211</v>
      </c>
      <c r="AJ3067" s="17">
        <v>0.33333333333333298</v>
      </c>
      <c r="AK3067" s="17">
        <v>0.181148217462962</v>
      </c>
      <c r="AL3067" s="17">
        <v>0.32395025175715281</v>
      </c>
      <c r="AM3067" s="17">
        <v>0.33333333333333298</v>
      </c>
      <c r="AN3067" s="17">
        <v>-0.11354858749619351</v>
      </c>
      <c r="AO3067" s="17">
        <v>-8.5128835509841461E-2</v>
      </c>
      <c r="AP3067" s="17">
        <v>0.33333333333333298</v>
      </c>
      <c r="AQ3067" s="17">
        <v>1.722587903326791</v>
      </c>
      <c r="AR3067" s="17">
        <v>2.2444243630026963</v>
      </c>
      <c r="AS3067" s="17">
        <v>-2.4861973308596754</v>
      </c>
      <c r="AT3067" s="17">
        <v>1.7588645929710784</v>
      </c>
      <c r="AU3067" s="17">
        <v>-1.0000000000000011</v>
      </c>
      <c r="AV3067" s="17">
        <v>-1.0000000000000011</v>
      </c>
      <c r="AW3067" s="17">
        <v>-1.0000000000000011</v>
      </c>
      <c r="AX3067" s="17">
        <v>-1.0000000000000011</v>
      </c>
      <c r="AY3067" s="17">
        <v>-5.8887001679605734E-2</v>
      </c>
      <c r="AZ3067" s="17">
        <v>0.78911768624696177</v>
      </c>
      <c r="BA3067" s="17">
        <v>-0.19455471319334788</v>
      </c>
      <c r="BB3067" s="17">
        <v>0.4367049811340451</v>
      </c>
      <c r="BC3067" s="17">
        <v>-0.10964013591887009</v>
      </c>
      <c r="BD3067" s="17">
        <v>12.821137768644</v>
      </c>
      <c r="BE3067" s="17">
        <v>-1.8149318268482508</v>
      </c>
      <c r="BF3067" s="17">
        <v>-1.0000000000000011</v>
      </c>
      <c r="BG3067" s="22">
        <v>0</v>
      </c>
    </row>
    <row r="3068" spans="1:100" x14ac:dyDescent="0.25">
      <c r="A3068">
        <v>6612</v>
      </c>
      <c r="B3068" t="s">
        <v>3198</v>
      </c>
      <c r="C3068" s="48">
        <v>2</v>
      </c>
      <c r="D3068" s="22">
        <v>1433.719736328125</v>
      </c>
      <c r="E3068" s="17">
        <v>26.733456105077671</v>
      </c>
      <c r="F3068" s="17">
        <v>-95.065661060008892</v>
      </c>
      <c r="G3068" s="17">
        <v>-0.20479780507078355</v>
      </c>
      <c r="H3068" s="17">
        <v>0.6691033205198833</v>
      </c>
      <c r="I3068" s="17">
        <v>14.064546718865977</v>
      </c>
      <c r="J3068" s="17">
        <v>1.8223730421125541</v>
      </c>
      <c r="K3068" s="17">
        <v>-1.0000000000000016</v>
      </c>
      <c r="L3068" s="17">
        <v>-1.0000000000000016</v>
      </c>
      <c r="M3068" s="17">
        <v>-1.0000000000000016</v>
      </c>
      <c r="N3068" s="17">
        <v>0.10674885725551889</v>
      </c>
      <c r="O3068" s="17">
        <v>-1.0000000000000016</v>
      </c>
      <c r="P3068" s="17">
        <v>-1.0000000000000016</v>
      </c>
      <c r="Q3068" s="17">
        <v>2.2646614825475631</v>
      </c>
      <c r="R3068" s="17">
        <v>-1.0000000000000016</v>
      </c>
      <c r="S3068" s="17">
        <v>-1.1033944293107887</v>
      </c>
      <c r="T3068" s="17">
        <v>-0.107479733460452</v>
      </c>
      <c r="U3068" s="17">
        <v>-0.64791611570763163</v>
      </c>
      <c r="V3068" s="17">
        <v>-1.0166665840137465</v>
      </c>
      <c r="W3068" s="17">
        <v>-2.4889762485143123</v>
      </c>
      <c r="X3068" s="17">
        <v>-5.8358271380395967</v>
      </c>
      <c r="Y3068" s="17">
        <v>-0.12418618767955975</v>
      </c>
      <c r="Z3068" s="17">
        <v>12.320749416265379</v>
      </c>
      <c r="AA3068" s="17">
        <v>-1.0103949648042541</v>
      </c>
      <c r="AB3068" s="17">
        <v>-1.1694105849376837</v>
      </c>
      <c r="AC3068" s="17">
        <v>-8.2133805063962946</v>
      </c>
      <c r="AD3068" s="17">
        <v>-1.302424090556876</v>
      </c>
      <c r="AE3068" s="17">
        <v>-1.1408289526892827</v>
      </c>
      <c r="AF3068" s="17">
        <v>10.970974123451342</v>
      </c>
      <c r="AG3068" s="17">
        <v>-72.143764201018783</v>
      </c>
      <c r="AH3068" s="17">
        <v>-0.28620572194255828</v>
      </c>
      <c r="AI3068" s="17">
        <v>-0.29688633622821176</v>
      </c>
      <c r="AJ3068" s="17">
        <v>0.33333333333333298</v>
      </c>
      <c r="AK3068" s="17">
        <v>-2.4540823694767511E-3</v>
      </c>
      <c r="AL3068" s="17">
        <v>0.16359039738380377</v>
      </c>
      <c r="AM3068" s="17">
        <v>0.33333333333333298</v>
      </c>
      <c r="AN3068" s="17">
        <v>-0.2790650668778269</v>
      </c>
      <c r="AO3068" s="17">
        <v>-0.26599387471228736</v>
      </c>
      <c r="AP3068" s="17">
        <v>0.33333333333333298</v>
      </c>
      <c r="AQ3068" s="17">
        <v>-0.34088625491309354</v>
      </c>
      <c r="AR3068" s="17">
        <v>2.2444243630026963</v>
      </c>
      <c r="AS3068" s="17">
        <v>-5.1128771518856286</v>
      </c>
      <c r="AT3068" s="17">
        <v>-7.8865166273184961E-2</v>
      </c>
      <c r="AU3068" s="17">
        <v>-1.0000000000000016</v>
      </c>
      <c r="AV3068" s="17">
        <v>-1.0000000000000016</v>
      </c>
      <c r="AW3068" s="17">
        <v>-1.0000000000000016</v>
      </c>
      <c r="AX3068" s="17">
        <v>-1.0000000000000016</v>
      </c>
      <c r="AY3068" s="17">
        <v>-8.654860962484702E-2</v>
      </c>
      <c r="AZ3068" s="17">
        <v>0.97988754219587393</v>
      </c>
      <c r="BA3068" s="17">
        <v>-0.37794886009602924</v>
      </c>
      <c r="BB3068" s="17">
        <v>0.54294567014767248</v>
      </c>
      <c r="BC3068" s="17">
        <v>-0.21133118850326352</v>
      </c>
      <c r="BD3068" s="17">
        <v>15.653988726800604</v>
      </c>
      <c r="BE3068" s="17">
        <v>-4.5516627809356374</v>
      </c>
      <c r="BF3068" s="17">
        <v>-1.0000000000000016</v>
      </c>
      <c r="BG3068" s="22">
        <v>0</v>
      </c>
    </row>
    <row r="3069" spans="1:100" x14ac:dyDescent="0.25">
      <c r="A3069">
        <v>6613</v>
      </c>
      <c r="B3069" t="s">
        <v>2657</v>
      </c>
      <c r="C3069" s="48">
        <v>2</v>
      </c>
      <c r="D3069" s="22">
        <v>1530.6792382812498</v>
      </c>
      <c r="E3069" s="17">
        <v>133.0149064973327</v>
      </c>
      <c r="F3069" s="17">
        <v>76.392210804993297</v>
      </c>
      <c r="G3069" s="17">
        <v>0.98693424020537912</v>
      </c>
      <c r="H3069" s="17">
        <v>11.539778655768265</v>
      </c>
      <c r="I3069" s="17">
        <v>97.524118064961471</v>
      </c>
      <c r="J3069" s="17">
        <v>22.435490735276886</v>
      </c>
      <c r="K3069" s="17">
        <v>-0.99999999999999878</v>
      </c>
      <c r="L3069" s="17">
        <v>-0.99999999999999878</v>
      </c>
      <c r="M3069" s="17">
        <v>-0.99999999999999878</v>
      </c>
      <c r="N3069" s="17">
        <v>0.40372809011013611</v>
      </c>
      <c r="O3069" s="17">
        <v>-0.99999999999999878</v>
      </c>
      <c r="P3069" s="17">
        <v>-0.99999999999999878</v>
      </c>
      <c r="Q3069" s="17">
        <v>5.454919746451111</v>
      </c>
      <c r="R3069" s="17">
        <v>-0.99999999999999878</v>
      </c>
      <c r="S3069" s="17">
        <v>3.0573524190057793</v>
      </c>
      <c r="T3069" s="17">
        <v>0.35953752424462887</v>
      </c>
      <c r="U3069" s="17">
        <v>0.75152112178473973</v>
      </c>
      <c r="V3069" s="17">
        <v>0.8170486788113509</v>
      </c>
      <c r="W3069" s="17">
        <v>6.8029841465853798</v>
      </c>
      <c r="X3069" s="17">
        <v>5.6127195506203815</v>
      </c>
      <c r="Y3069" s="17">
        <v>0.29598505807726538</v>
      </c>
      <c r="Z3069" s="17">
        <v>50.89887347763883</v>
      </c>
      <c r="AA3069" s="17">
        <v>1.8308393675801944</v>
      </c>
      <c r="AB3069" s="17">
        <v>2.9259775717799856</v>
      </c>
      <c r="AC3069" s="17">
        <v>38.805915807162734</v>
      </c>
      <c r="AD3069" s="17">
        <v>2.2864128044119143</v>
      </c>
      <c r="AE3069" s="17">
        <v>1.8646329416637046</v>
      </c>
      <c r="AF3069" s="17">
        <v>87.121506725931226</v>
      </c>
      <c r="AG3069" s="17">
        <v>57.963273920734551</v>
      </c>
      <c r="AH3069" s="17">
        <v>0.61393879290980791</v>
      </c>
      <c r="AI3069" s="17">
        <v>0.76809730829440137</v>
      </c>
      <c r="AJ3069" s="17">
        <v>0.33333333333333298</v>
      </c>
      <c r="AK3069" s="17">
        <v>1.1991038318900238</v>
      </c>
      <c r="AL3069" s="17">
        <v>1.2130415879606424</v>
      </c>
      <c r="AM3069" s="17">
        <v>0.33333333333333298</v>
      </c>
      <c r="AN3069" s="17">
        <v>0.80413288828326346</v>
      </c>
      <c r="AO3069" s="17">
        <v>0.91765044491163161</v>
      </c>
      <c r="AP3069" s="17">
        <v>0.33333333333333298</v>
      </c>
      <c r="AQ3069" s="17">
        <v>13.163213137991342</v>
      </c>
      <c r="AR3069" s="17">
        <v>2.2444243630026963</v>
      </c>
      <c r="AS3069" s="17">
        <v>12.077037844058459</v>
      </c>
      <c r="AT3069" s="17">
        <v>11.947883619038155</v>
      </c>
      <c r="AU3069" s="17">
        <v>-0.99999999999999878</v>
      </c>
      <c r="AV3069" s="17">
        <v>-0.99999999999999878</v>
      </c>
      <c r="AW3069" s="17">
        <v>-0.99999999999999878</v>
      </c>
      <c r="AX3069" s="17">
        <v>-0.99999999999999878</v>
      </c>
      <c r="AY3069" s="17">
        <v>9.4478664968561207E-2</v>
      </c>
      <c r="AZ3069" s="17">
        <v>-0.26857737587298819</v>
      </c>
      <c r="BA3069" s="17">
        <v>0.82224682830707141</v>
      </c>
      <c r="BB3069" s="17">
        <v>-0.15233070066689686</v>
      </c>
      <c r="BC3069" s="17">
        <v>0.45417076410664026</v>
      </c>
      <c r="BD3069" s="17">
        <v>-2.8851825787719463</v>
      </c>
      <c r="BE3069" s="17">
        <v>13.358465469547593</v>
      </c>
      <c r="BF3069" s="17">
        <v>-0.99999999999999878</v>
      </c>
      <c r="BG3069" s="22">
        <v>0</v>
      </c>
    </row>
    <row r="3070" spans="1:100" x14ac:dyDescent="0.25">
      <c r="A3070">
        <v>6615</v>
      </c>
      <c r="B3070" t="s">
        <v>3199</v>
      </c>
      <c r="C3070" s="48">
        <v>2</v>
      </c>
      <c r="D3070" s="22">
        <v>1482.8313671875001</v>
      </c>
      <c r="E3070" s="17">
        <v>81.551690700092891</v>
      </c>
      <c r="F3070" s="17">
        <v>-6.6304937907572015</v>
      </c>
      <c r="G3070" s="17">
        <v>0.40987810113143958</v>
      </c>
      <c r="H3070" s="17">
        <v>6.2760199417604694</v>
      </c>
      <c r="I3070" s="17">
        <v>57.111629199997331</v>
      </c>
      <c r="J3070" s="17">
        <v>12.454282159537293</v>
      </c>
      <c r="K3070" s="17">
        <v>-1</v>
      </c>
      <c r="L3070" s="17">
        <v>-1</v>
      </c>
      <c r="M3070" s="17">
        <v>-1</v>
      </c>
      <c r="N3070" s="17">
        <v>0.25992589046674808</v>
      </c>
      <c r="O3070" s="17">
        <v>-1</v>
      </c>
      <c r="P3070" s="17">
        <v>-1</v>
      </c>
      <c r="Q3070" s="17">
        <v>3.9101445398816663</v>
      </c>
      <c r="R3070" s="17">
        <v>-1</v>
      </c>
      <c r="S3070" s="17">
        <v>1.0426507740590449</v>
      </c>
      <c r="T3070" s="17">
        <v>0.13340013314196511</v>
      </c>
      <c r="U3070" s="17">
        <v>7.3890733020198829E-2</v>
      </c>
      <c r="V3070" s="17">
        <v>-7.086622951151457E-2</v>
      </c>
      <c r="W3070" s="17">
        <v>2.3036650158476961</v>
      </c>
      <c r="X3070" s="17">
        <v>6.9146080096700646E-2</v>
      </c>
      <c r="Y3070" s="17">
        <v>9.2531271810962046E-2</v>
      </c>
      <c r="Z3070" s="17">
        <v>32.218715121728508</v>
      </c>
      <c r="AA3070" s="17">
        <v>0.45506725458800318</v>
      </c>
      <c r="AB3070" s="17">
        <v>0.94292367380664466</v>
      </c>
      <c r="AC3070" s="17">
        <v>16.038403848223716</v>
      </c>
      <c r="AD3070" s="17">
        <v>0.54863930861161692</v>
      </c>
      <c r="AE3070" s="17">
        <v>0.40933915833065226</v>
      </c>
      <c r="AF3070" s="17">
        <v>50.248173910727651</v>
      </c>
      <c r="AG3070" s="17">
        <v>-5.0366809621490489</v>
      </c>
      <c r="AH3070" s="17">
        <v>0.17807410301727317</v>
      </c>
      <c r="AI3070" s="17">
        <v>0.2524148169817676</v>
      </c>
      <c r="AJ3070" s="17">
        <v>0.33333333333333298</v>
      </c>
      <c r="AK3070" s="17">
        <v>0.61728984641844264</v>
      </c>
      <c r="AL3070" s="17">
        <v>0.70488016477722504</v>
      </c>
      <c r="AM3070" s="17">
        <v>0.33333333333333298</v>
      </c>
      <c r="AN3070" s="17">
        <v>0.27963072998710287</v>
      </c>
      <c r="AO3070" s="17">
        <v>0.3445105148187903</v>
      </c>
      <c r="AP3070" s="17">
        <v>0.33333333333333298</v>
      </c>
      <c r="AQ3070" s="17">
        <v>6.6243074433522731</v>
      </c>
      <c r="AR3070" s="17">
        <v>2.2444243630026963</v>
      </c>
      <c r="AS3070" s="17">
        <v>3.7533999777375691</v>
      </c>
      <c r="AT3070" s="17">
        <v>6.1243352407148155</v>
      </c>
      <c r="AU3070" s="17">
        <v>-1</v>
      </c>
      <c r="AV3070" s="17">
        <v>-1</v>
      </c>
      <c r="AW3070" s="17">
        <v>-1</v>
      </c>
      <c r="AX3070" s="17">
        <v>-1</v>
      </c>
      <c r="AY3070" s="17">
        <v>6.822299128585319E-3</v>
      </c>
      <c r="AZ3070" s="17">
        <v>0.335949747691212</v>
      </c>
      <c r="BA3070" s="17">
        <v>0.24109245486518829</v>
      </c>
      <c r="BB3070" s="17">
        <v>0.18433348464383886</v>
      </c>
      <c r="BC3070" s="17">
        <v>0.1319238388506811</v>
      </c>
      <c r="BD3070" s="17">
        <v>6.0917872506706772</v>
      </c>
      <c r="BE3070" s="17">
        <v>4.6860885711417462</v>
      </c>
      <c r="BF3070" s="17">
        <v>-1</v>
      </c>
      <c r="BG3070" s="22">
        <v>0</v>
      </c>
    </row>
    <row r="3071" spans="1:100" x14ac:dyDescent="0.25">
      <c r="A3071">
        <v>6616</v>
      </c>
      <c r="B3071" t="s">
        <v>2658</v>
      </c>
      <c r="C3071" s="48">
        <v>2</v>
      </c>
      <c r="D3071" s="22">
        <v>1425.2309375000002</v>
      </c>
      <c r="E3071" s="17">
        <v>66.787888401705388</v>
      </c>
      <c r="F3071" s="17">
        <v>-30.448103668817499</v>
      </c>
      <c r="G3071" s="17">
        <v>0.24433184405483879</v>
      </c>
      <c r="H3071" s="17">
        <v>4.7659492670827008</v>
      </c>
      <c r="I3071" s="17">
        <v>45.518066948877433</v>
      </c>
      <c r="J3071" s="17">
        <v>9.5908662647402014</v>
      </c>
      <c r="K3071" s="17">
        <v>-1.0000000000000004</v>
      </c>
      <c r="L3071" s="17">
        <v>-1.0000000000000004</v>
      </c>
      <c r="M3071" s="17">
        <v>-1.0000000000000004</v>
      </c>
      <c r="N3071" s="17">
        <v>0.21867181777193412</v>
      </c>
      <c r="O3071" s="17">
        <v>-1.0000000000000004</v>
      </c>
      <c r="P3071" s="17">
        <v>-1.0000000000000004</v>
      </c>
      <c r="Q3071" s="17">
        <v>3.4669783795099858</v>
      </c>
      <c r="R3071" s="17">
        <v>-1.0000000000000004</v>
      </c>
      <c r="S3071" s="17">
        <v>0.46467179790215651</v>
      </c>
      <c r="T3071" s="17">
        <v>6.852568480459699E-2</v>
      </c>
      <c r="U3071" s="17">
        <v>-0.12050833311114315</v>
      </c>
      <c r="V3071" s="17">
        <v>-0.32559186142534341</v>
      </c>
      <c r="W3071" s="17">
        <v>1.0128972879761973</v>
      </c>
      <c r="X3071" s="17">
        <v>-1.5211980419623634</v>
      </c>
      <c r="Y3071" s="17">
        <v>3.4164311434280892E-2</v>
      </c>
      <c r="Z3071" s="17">
        <v>26.859738606234053</v>
      </c>
      <c r="AA3071" s="17">
        <v>6.0384816477694891E-2</v>
      </c>
      <c r="AB3071" s="17">
        <v>0.37402382479457874</v>
      </c>
      <c r="AC3071" s="17">
        <v>9.5068445552271594</v>
      </c>
      <c r="AD3071" s="17">
        <v>5.0105667953479927E-2</v>
      </c>
      <c r="AE3071" s="17">
        <v>-8.1565105729983767E-3</v>
      </c>
      <c r="AF3071" s="17">
        <v>39.6699271507281</v>
      </c>
      <c r="AG3071" s="17">
        <v>-23.110150804430297</v>
      </c>
      <c r="AH3071" s="17">
        <v>5.3032944769900336E-2</v>
      </c>
      <c r="AI3071" s="17">
        <v>0.10447547365592758</v>
      </c>
      <c r="AJ3071" s="17">
        <v>0.33333333333333298</v>
      </c>
      <c r="AK3071" s="17">
        <v>0.4503786551360659</v>
      </c>
      <c r="AL3071" s="17">
        <v>0.55909847058411577</v>
      </c>
      <c r="AM3071" s="17">
        <v>0.33333333333333298</v>
      </c>
      <c r="AN3071" s="17">
        <v>0.12916119460728342</v>
      </c>
      <c r="AO3071" s="17">
        <v>0.18008774243432182</v>
      </c>
      <c r="AP3071" s="17">
        <v>0.33333333333333298</v>
      </c>
      <c r="AQ3071" s="17">
        <v>4.7484217368739543</v>
      </c>
      <c r="AR3071" s="17">
        <v>2.2444243630026963</v>
      </c>
      <c r="AS3071" s="17">
        <v>1.3655090937729368</v>
      </c>
      <c r="AT3071" s="17">
        <v>4.4536717269654034</v>
      </c>
      <c r="AU3071" s="17">
        <v>-1.0000000000000004</v>
      </c>
      <c r="AV3071" s="17">
        <v>-1.0000000000000004</v>
      </c>
      <c r="AW3071" s="17">
        <v>-1.0000000000000004</v>
      </c>
      <c r="AX3071" s="17">
        <v>-1.0000000000000004</v>
      </c>
      <c r="AY3071" s="17">
        <v>-1.8324618634100273E-2</v>
      </c>
      <c r="AZ3071" s="17">
        <v>0.50937689945488818</v>
      </c>
      <c r="BA3071" s="17">
        <v>7.4370493529857085E-2</v>
      </c>
      <c r="BB3071" s="17">
        <v>0.28091593476624221</v>
      </c>
      <c r="BC3071" s="17">
        <v>3.9477422084059119E-2</v>
      </c>
      <c r="BD3071" s="17">
        <v>8.6671064519163288</v>
      </c>
      <c r="BE3071" s="17">
        <v>2.1981511968116703</v>
      </c>
      <c r="BF3071" s="17">
        <v>-1.0000000000000004</v>
      </c>
      <c r="BG3071" s="22">
        <v>0</v>
      </c>
    </row>
    <row r="3072" spans="1:100" x14ac:dyDescent="0.25">
      <c r="A3072">
        <v>6618</v>
      </c>
      <c r="B3072" t="s">
        <v>3200</v>
      </c>
      <c r="C3072" s="48">
        <v>3</v>
      </c>
      <c r="D3072" s="22">
        <v>1585.6303974888033</v>
      </c>
      <c r="E3072" s="17">
        <v>145.63406552417769</v>
      </c>
      <c r="F3072" s="17">
        <v>68.880649220962681</v>
      </c>
      <c r="G3072" s="17">
        <v>0.65136093604202716</v>
      </c>
      <c r="H3072" s="17">
        <v>3.7776725725757325</v>
      </c>
      <c r="I3072" s="17">
        <v>103.49203864609817</v>
      </c>
      <c r="J3072" s="17">
        <v>32.04636078532819</v>
      </c>
      <c r="K3072" s="17">
        <v>-0.99999999999999867</v>
      </c>
      <c r="L3072" s="17">
        <v>-0.99999999999999867</v>
      </c>
      <c r="M3072" s="17">
        <v>-0.99999999999999867</v>
      </c>
      <c r="N3072" s="17">
        <v>0.22812763143042172</v>
      </c>
      <c r="O3072" s="17">
        <v>-0.99999999999999867</v>
      </c>
      <c r="P3072" s="17">
        <v>-0.99999999999999867</v>
      </c>
      <c r="Q3072" s="17">
        <v>5.6063158835818889</v>
      </c>
      <c r="R3072" s="17">
        <v>-0.99999999999999867</v>
      </c>
      <c r="S3072" s="17">
        <v>-0.80221282082307388</v>
      </c>
      <c r="T3072" s="17">
        <v>-9.4196986982562764E-2</v>
      </c>
      <c r="U3072" s="17">
        <v>-0.11210883468000478</v>
      </c>
      <c r="V3072" s="17">
        <v>0.10219643752243937</v>
      </c>
      <c r="W3072" s="17">
        <v>-1.8286433110061573</v>
      </c>
      <c r="X3072" s="17">
        <v>-6.1529699562389952</v>
      </c>
      <c r="Y3072" s="17">
        <v>-7.4407322363904516E-2</v>
      </c>
      <c r="Z3072" s="17">
        <v>55.1883950379016</v>
      </c>
      <c r="AA3072" s="17">
        <v>1.3164850479513406</v>
      </c>
      <c r="AB3072" s="17">
        <v>3.7456635352365977</v>
      </c>
      <c r="AC3072" s="17">
        <v>20.902181978224423</v>
      </c>
      <c r="AD3072" s="17">
        <v>5.5953045570488902</v>
      </c>
      <c r="AE3072" s="17">
        <v>1.4503119764137165</v>
      </c>
      <c r="AF3072" s="17">
        <v>81.286552527776323</v>
      </c>
      <c r="AG3072" s="17">
        <v>30.042756555962878</v>
      </c>
      <c r="AH3072" s="17">
        <v>1.2591661842204098</v>
      </c>
      <c r="AI3072" s="17">
        <v>1.8046471139421918</v>
      </c>
      <c r="AJ3072" s="17">
        <v>0.33333333333333298</v>
      </c>
      <c r="AK3072" s="17">
        <v>0.96104737375834415</v>
      </c>
      <c r="AL3072" s="17">
        <v>1.2170227407209704</v>
      </c>
      <c r="AM3072" s="17">
        <v>0.33333333333333298</v>
      </c>
      <c r="AN3072" s="17">
        <v>1.3737031132943913</v>
      </c>
      <c r="AO3072" s="17">
        <v>1.4194273690011991</v>
      </c>
      <c r="AP3072" s="17">
        <v>0.33333333333333298</v>
      </c>
      <c r="AQ3072" s="17">
        <v>22.205486118321804</v>
      </c>
      <c r="AR3072" s="17">
        <v>0.40905334470330362</v>
      </c>
      <c r="AS3072" s="17">
        <v>24.57447059837888</v>
      </c>
      <c r="AT3072" s="17">
        <v>7.0628368422459937</v>
      </c>
      <c r="AU3072" s="17">
        <v>-0.99999999999999867</v>
      </c>
      <c r="AV3072" s="17">
        <v>-0.99999999999999867</v>
      </c>
      <c r="AW3072" s="17">
        <v>-0.99999999999999867</v>
      </c>
      <c r="AX3072" s="17">
        <v>-0.99999999999999867</v>
      </c>
      <c r="AY3072" s="17">
        <v>0.12764537490451161</v>
      </c>
      <c r="AZ3072" s="17">
        <v>-0.4960952096697106</v>
      </c>
      <c r="BA3072" s="17">
        <v>1.1483383412242703</v>
      </c>
      <c r="BB3072" s="17">
        <v>7.2543345531370707E-2</v>
      </c>
      <c r="BC3072" s="17">
        <v>2.3052072562168228E-2</v>
      </c>
      <c r="BD3072" s="17">
        <v>-0.66689241006428457</v>
      </c>
      <c r="BE3072" s="17">
        <v>6.3179935201755599</v>
      </c>
      <c r="BF3072" s="17">
        <v>-0.99999999999999867</v>
      </c>
      <c r="CU3072" t="e">
        <v>#N/A</v>
      </c>
      <c r="CV3072" t="e">
        <v>#N/A</v>
      </c>
    </row>
    <row r="3073" spans="1:100" x14ac:dyDescent="0.25">
      <c r="A3073">
        <v>6619</v>
      </c>
      <c r="B3073" t="s">
        <v>2659</v>
      </c>
      <c r="C3073" s="48">
        <v>2</v>
      </c>
      <c r="D3073" s="22">
        <v>1437.8221191406251</v>
      </c>
      <c r="E3073" s="17">
        <v>49.454809882857141</v>
      </c>
      <c r="F3073" s="17">
        <v>-58.41058201985885</v>
      </c>
      <c r="G3073" s="17">
        <v>4.9976337633328483E-2</v>
      </c>
      <c r="H3073" s="17">
        <v>2.9930879780867983</v>
      </c>
      <c r="I3073" s="17">
        <v>31.90693068801296</v>
      </c>
      <c r="J3073" s="17">
        <v>6.2291433471922675</v>
      </c>
      <c r="K3073" s="17">
        <v>-1.0000000000000009</v>
      </c>
      <c r="L3073" s="17">
        <v>-1.0000000000000009</v>
      </c>
      <c r="M3073" s="17">
        <v>-1.0000000000000009</v>
      </c>
      <c r="N3073" s="17">
        <v>0.17023848963670279</v>
      </c>
      <c r="O3073" s="17">
        <v>-1.0000000000000009</v>
      </c>
      <c r="P3073" s="17">
        <v>-1.0000000000000009</v>
      </c>
      <c r="Q3073" s="17">
        <v>2.9466900622207599</v>
      </c>
      <c r="R3073" s="17">
        <v>-1.0000000000000009</v>
      </c>
      <c r="S3073" s="17">
        <v>-0.21389018589418929</v>
      </c>
      <c r="T3073" s="17">
        <v>-7.6385636845189286E-3</v>
      </c>
      <c r="U3073" s="17">
        <v>-0.34873776948156554</v>
      </c>
      <c r="V3073" s="17">
        <v>-0.62464621676630194</v>
      </c>
      <c r="W3073" s="17">
        <v>-0.50249677681940241</v>
      </c>
      <c r="X3073" s="17">
        <v>-3.3883023950631403</v>
      </c>
      <c r="Y3073" s="17">
        <v>-3.4359981066304474E-2</v>
      </c>
      <c r="Z3073" s="17">
        <v>20.568164196986217</v>
      </c>
      <c r="AA3073" s="17">
        <v>-0.4029823806381605</v>
      </c>
      <c r="AB3073" s="17">
        <v>-0.29387903335762311</v>
      </c>
      <c r="AC3073" s="17">
        <v>1.8386282117729209</v>
      </c>
      <c r="AD3073" s="17">
        <v>-0.53518547610082323</v>
      </c>
      <c r="AE3073" s="17">
        <v>-0.49830701950906153</v>
      </c>
      <c r="AF3073" s="17">
        <v>27.250797039317018</v>
      </c>
      <c r="AG3073" s="17">
        <v>-44.328863000170827</v>
      </c>
      <c r="AH3073" s="17">
        <v>-9.3768547839233329E-2</v>
      </c>
      <c r="AI3073" s="17">
        <v>-6.9209069259802247E-2</v>
      </c>
      <c r="AJ3073" s="17">
        <v>0.33333333333333298</v>
      </c>
      <c r="AK3073" s="17">
        <v>0.25442068132278089</v>
      </c>
      <c r="AL3073" s="17">
        <v>0.38794706249895955</v>
      </c>
      <c r="AM3073" s="17">
        <v>0.33333333333333298</v>
      </c>
      <c r="AN3073" s="17">
        <v>-4.7493857981566467E-2</v>
      </c>
      <c r="AO3073" s="17">
        <v>-1.2948764451033712E-2</v>
      </c>
      <c r="AP3073" s="17">
        <v>0.33333333333333298</v>
      </c>
      <c r="AQ3073" s="17">
        <v>2.5460843182588935</v>
      </c>
      <c r="AR3073" s="17">
        <v>2.2444243630026963</v>
      </c>
      <c r="AS3073" s="17">
        <v>-1.4379353949629694</v>
      </c>
      <c r="AT3073" s="17">
        <v>2.4922703699751212</v>
      </c>
      <c r="AU3073" s="17">
        <v>-1.0000000000000009</v>
      </c>
      <c r="AV3073" s="17">
        <v>-1.0000000000000009</v>
      </c>
      <c r="AW3073" s="17">
        <v>-1.0000000000000009</v>
      </c>
      <c r="AX3073" s="17">
        <v>-1.0000000000000009</v>
      </c>
      <c r="AY3073" s="17">
        <v>-4.784773817189409E-2</v>
      </c>
      <c r="AZ3073" s="17">
        <v>0.71298477621088674</v>
      </c>
      <c r="BA3073" s="17">
        <v>-0.12136531952402696</v>
      </c>
      <c r="BB3073" s="17">
        <v>0.3943061819180349</v>
      </c>
      <c r="BC3073" s="17">
        <v>-6.9057016959265138E-2</v>
      </c>
      <c r="BD3073" s="17">
        <v>11.690596540994793</v>
      </c>
      <c r="BE3073" s="17">
        <v>-0.72275041021881226</v>
      </c>
      <c r="BF3073" s="17">
        <v>-1.0000000000000009</v>
      </c>
      <c r="BG3073" s="22">
        <v>0</v>
      </c>
    </row>
    <row r="3074" spans="1:100" x14ac:dyDescent="0.25">
      <c r="A3074">
        <v>6620</v>
      </c>
      <c r="B3074" t="s">
        <v>3201</v>
      </c>
      <c r="C3074" s="48">
        <v>2</v>
      </c>
      <c r="D3074" s="22">
        <v>1509.514697265625</v>
      </c>
      <c r="E3074" s="17">
        <v>110.22733995888362</v>
      </c>
      <c r="F3074" s="17">
        <v>39.630314451071001</v>
      </c>
      <c r="G3074" s="17">
        <v>0.73141765497338518</v>
      </c>
      <c r="H3074" s="17">
        <v>9.2090216270901788</v>
      </c>
      <c r="I3074" s="17">
        <v>79.629739240618846</v>
      </c>
      <c r="J3074" s="17">
        <v>18.015878570931658</v>
      </c>
      <c r="K3074" s="17">
        <v>-0.99999999999999944</v>
      </c>
      <c r="L3074" s="17">
        <v>-0.99999999999999944</v>
      </c>
      <c r="M3074" s="17">
        <v>-0.99999999999999944</v>
      </c>
      <c r="N3074" s="17">
        <v>0.34005344129573389</v>
      </c>
      <c r="O3074" s="17">
        <v>-0.99999999999999944</v>
      </c>
      <c r="P3074" s="17">
        <v>-0.99999999999999944</v>
      </c>
      <c r="Q3074" s="17">
        <v>4.7709036533771982</v>
      </c>
      <c r="R3074" s="17">
        <v>-0.99999999999999944</v>
      </c>
      <c r="S3074" s="17">
        <v>2.1652560531232399</v>
      </c>
      <c r="T3074" s="17">
        <v>0.25940540527860778</v>
      </c>
      <c r="U3074" s="17">
        <v>0.45147093383524733</v>
      </c>
      <c r="V3074" s="17">
        <v>0.4238859170125942</v>
      </c>
      <c r="W3074" s="17">
        <v>4.8107158345281906</v>
      </c>
      <c r="X3074" s="17">
        <v>3.1580624258490464</v>
      </c>
      <c r="Y3074" s="17">
        <v>0.20589708708242821</v>
      </c>
      <c r="Z3074" s="17">
        <v>42.627424737218249</v>
      </c>
      <c r="AA3074" s="17">
        <v>1.2216567100084206</v>
      </c>
      <c r="AB3074" s="17">
        <v>2.0478946158403764</v>
      </c>
      <c r="AC3074" s="17">
        <v>28.724614325278182</v>
      </c>
      <c r="AD3074" s="17">
        <v>1.5169383642540875</v>
      </c>
      <c r="AE3074" s="17">
        <v>1.2202386222074399</v>
      </c>
      <c r="AF3074" s="17">
        <v>70.794242445919096</v>
      </c>
      <c r="AG3074" s="17">
        <v>30.067316748738353</v>
      </c>
      <c r="AH3074" s="17">
        <v>0.42094083371077706</v>
      </c>
      <c r="AI3074" s="17">
        <v>0.53975656235659897</v>
      </c>
      <c r="AJ3074" s="17">
        <v>0.33333333333333298</v>
      </c>
      <c r="AK3074" s="17">
        <v>0.94148050420739982</v>
      </c>
      <c r="AL3074" s="17">
        <v>0.98803112050971076</v>
      </c>
      <c r="AM3074" s="17">
        <v>0.33333333333333298</v>
      </c>
      <c r="AN3074" s="17">
        <v>0.57188685300198294</v>
      </c>
      <c r="AO3074" s="17">
        <v>0.66386793073121853</v>
      </c>
      <c r="AP3074" s="17">
        <v>0.33333333333333298</v>
      </c>
      <c r="AQ3074" s="17">
        <v>10.267829584963877</v>
      </c>
      <c r="AR3074" s="17">
        <v>2.2444243630026963</v>
      </c>
      <c r="AS3074" s="17">
        <v>8.3913868643753222</v>
      </c>
      <c r="AT3074" s="17">
        <v>9.3692554842600355</v>
      </c>
      <c r="AU3074" s="17">
        <v>-0.99999999999999944</v>
      </c>
      <c r="AV3074" s="17">
        <v>-0.99999999999999944</v>
      </c>
      <c r="AW3074" s="17">
        <v>-0.99999999999999944</v>
      </c>
      <c r="AX3074" s="17">
        <v>-0.99999999999999944</v>
      </c>
      <c r="AY3074" s="17">
        <v>5.5665014516421779E-2</v>
      </c>
      <c r="AZ3074" s="17">
        <v>-8.9682309153354955E-4</v>
      </c>
      <c r="BA3074" s="17">
        <v>0.56491557240393986</v>
      </c>
      <c r="BB3074" s="17">
        <v>-3.2580590716428937E-3</v>
      </c>
      <c r="BC3074" s="17">
        <v>0.31148198849626252</v>
      </c>
      <c r="BD3074" s="17">
        <v>1.0897594090749383</v>
      </c>
      <c r="BE3074" s="17">
        <v>9.5183951871628842</v>
      </c>
      <c r="BF3074" s="17">
        <v>-0.99999999999999944</v>
      </c>
      <c r="BG3074" s="22">
        <v>0</v>
      </c>
    </row>
    <row r="3075" spans="1:100" x14ac:dyDescent="0.25">
      <c r="A3075">
        <v>6621</v>
      </c>
      <c r="B3075" t="s">
        <v>3202</v>
      </c>
      <c r="C3075" s="48">
        <v>3</v>
      </c>
      <c r="D3075" s="22">
        <v>1398.6523038755354</v>
      </c>
      <c r="E3075" s="17">
        <v>75.593446028880578</v>
      </c>
      <c r="F3075" s="17">
        <v>-73.480434222661884</v>
      </c>
      <c r="G3075" s="17">
        <v>-3.1431372148344294E-2</v>
      </c>
      <c r="H3075" s="17">
        <v>8.7503158085595008</v>
      </c>
      <c r="I3075" s="17">
        <v>37.512484513346394</v>
      </c>
      <c r="J3075" s="17">
        <v>18.63251419480288</v>
      </c>
      <c r="K3075" s="17">
        <v>-1</v>
      </c>
      <c r="L3075" s="17">
        <v>-1</v>
      </c>
      <c r="M3075" s="17">
        <v>-1</v>
      </c>
      <c r="N3075" s="17">
        <v>0.36830431320729679</v>
      </c>
      <c r="O3075" s="17">
        <v>-1</v>
      </c>
      <c r="P3075" s="17">
        <v>-1</v>
      </c>
      <c r="Q3075" s="17">
        <v>5.15972649002821</v>
      </c>
      <c r="R3075" s="17">
        <v>-1</v>
      </c>
      <c r="S3075" s="17">
        <v>1.8268898261404489</v>
      </c>
      <c r="T3075" s="17">
        <v>0.17216636347682726</v>
      </c>
      <c r="U3075" s="17">
        <v>-3.1595166874804216E-2</v>
      </c>
      <c r="V3075" s="17">
        <v>-0.49855332980540629</v>
      </c>
      <c r="W3075" s="17">
        <v>3.5905893185312907</v>
      </c>
      <c r="X3075" s="17">
        <v>4.2374978054694434</v>
      </c>
      <c r="Y3075" s="17">
        <v>0.19920247221275203</v>
      </c>
      <c r="Z3075" s="17">
        <v>33.128027934671785</v>
      </c>
      <c r="AA3075" s="17">
        <v>1.3770654120795927</v>
      </c>
      <c r="AB3075" s="17">
        <v>1.08114872998145</v>
      </c>
      <c r="AC3075" s="17">
        <v>-3.5550874138309245</v>
      </c>
      <c r="AD3075" s="17">
        <v>1.1763524378257566</v>
      </c>
      <c r="AE3075" s="17">
        <v>-1.0940092173280003</v>
      </c>
      <c r="AF3075" s="17">
        <v>29.560080033494344</v>
      </c>
      <c r="AG3075" s="17">
        <v>-70.162700431323358</v>
      </c>
      <c r="AH3075" s="17">
        <v>0.31261359541081585</v>
      </c>
      <c r="AI3075" s="17">
        <v>0.25710955498647781</v>
      </c>
      <c r="AJ3075" s="17">
        <v>0.33333333333333298</v>
      </c>
      <c r="AK3075" s="17">
        <v>1.1752572360010629</v>
      </c>
      <c r="AL3075" s="17">
        <v>1.0113268242784881</v>
      </c>
      <c r="AM3075" s="17">
        <v>0.33333333333333298</v>
      </c>
      <c r="AN3075" s="17">
        <v>0.22825743248398336</v>
      </c>
      <c r="AO3075" s="17">
        <v>0.32204451670544049</v>
      </c>
      <c r="AP3075" s="17">
        <v>0.33333333333333298</v>
      </c>
      <c r="AQ3075" s="17">
        <v>7.9524044798520297</v>
      </c>
      <c r="AR3075" s="17">
        <v>1.9285328370376638</v>
      </c>
      <c r="AS3075" s="17">
        <v>4.9514089977545845</v>
      </c>
      <c r="AT3075" s="17">
        <v>11.752572360010628</v>
      </c>
      <c r="AU3075" s="17">
        <v>-1</v>
      </c>
      <c r="AV3075" s="17">
        <v>-1</v>
      </c>
      <c r="AW3075" s="17">
        <v>-1</v>
      </c>
      <c r="AX3075" s="17">
        <v>-1</v>
      </c>
      <c r="AY3075" s="17">
        <v>-4.52699973388637E-2</v>
      </c>
      <c r="AZ3075" s="17">
        <v>0.31476663834970553</v>
      </c>
      <c r="BA3075" s="17">
        <v>0.2584395050829697</v>
      </c>
      <c r="BB3075" s="17">
        <v>0.51411907519194933</v>
      </c>
      <c r="BC3075" s="17">
        <v>0.37623735947028036</v>
      </c>
      <c r="BD3075" s="17">
        <v>14.426810071547251</v>
      </c>
      <c r="BE3075" s="17">
        <v>10.698131512171852</v>
      </c>
      <c r="BF3075" s="17">
        <v>-1</v>
      </c>
      <c r="CU3075" t="e">
        <v>#N/A</v>
      </c>
      <c r="CV3075" t="e">
        <v>#N/A</v>
      </c>
    </row>
    <row r="3076" spans="1:100" x14ac:dyDescent="0.25">
      <c r="A3076">
        <v>6622</v>
      </c>
      <c r="B3076" t="s">
        <v>2660</v>
      </c>
      <c r="C3076" s="48">
        <v>3</v>
      </c>
      <c r="D3076" s="22">
        <v>1454.7053671990941</v>
      </c>
      <c r="E3076" s="17">
        <v>50.812862600345362</v>
      </c>
      <c r="F3076" s="17">
        <v>-80.558998791661665</v>
      </c>
      <c r="G3076" s="17">
        <v>9.9090334855658734E-3</v>
      </c>
      <c r="H3076" s="17">
        <v>7.578509886025917</v>
      </c>
      <c r="I3076" s="17">
        <v>25.344799089041469</v>
      </c>
      <c r="J3076" s="17">
        <v>16.451307920538571</v>
      </c>
      <c r="K3076" s="17">
        <v>-0.99999999999999922</v>
      </c>
      <c r="L3076" s="17">
        <v>-0.99999999999999922</v>
      </c>
      <c r="M3076" s="17">
        <v>-0.99999999999999922</v>
      </c>
      <c r="N3076" s="17">
        <v>0.19282718006150112</v>
      </c>
      <c r="O3076" s="17">
        <v>-0.99999999999999922</v>
      </c>
      <c r="P3076" s="17">
        <v>-0.99999999999999922</v>
      </c>
      <c r="Q3076" s="17">
        <v>2.716154670770313</v>
      </c>
      <c r="R3076" s="17">
        <v>-0.99999999999999922</v>
      </c>
      <c r="S3076" s="17">
        <v>0.98834256287607469</v>
      </c>
      <c r="T3076" s="17">
        <v>5.2052251806099049E-2</v>
      </c>
      <c r="U3076" s="17">
        <v>1.4428350447517271</v>
      </c>
      <c r="V3076" s="17">
        <v>2.3653869467811748</v>
      </c>
      <c r="W3076" s="17">
        <v>4.8623552152556044</v>
      </c>
      <c r="X3076" s="17">
        <v>-1.8992588827415169</v>
      </c>
      <c r="Y3076" s="17">
        <v>-1.9370901713621845E-2</v>
      </c>
      <c r="Z3076" s="17">
        <v>32.169147422373278</v>
      </c>
      <c r="AA3076" s="17">
        <v>0.79304477913195748</v>
      </c>
      <c r="AB3076" s="17">
        <v>-1.2478675137776847</v>
      </c>
      <c r="AC3076" s="17">
        <v>-8.3862070283795465</v>
      </c>
      <c r="AD3076" s="17">
        <v>1.51829604235201</v>
      </c>
      <c r="AE3076" s="17">
        <v>-0.94641051027338718</v>
      </c>
      <c r="AF3076" s="17">
        <v>21.588662369942654</v>
      </c>
      <c r="AG3076" s="17">
        <v>-76.859832823061282</v>
      </c>
      <c r="AH3076" s="17">
        <v>0.39560156899538329</v>
      </c>
      <c r="AI3076" s="17">
        <v>0.41019413654696535</v>
      </c>
      <c r="AJ3076" s="17">
        <v>0.33333333333333298</v>
      </c>
      <c r="AK3076" s="17">
        <v>0.56337211706122148</v>
      </c>
      <c r="AL3076" s="17">
        <v>0.62302904951537152</v>
      </c>
      <c r="AM3076" s="17">
        <v>0.33333333333333298</v>
      </c>
      <c r="AN3076" s="17">
        <v>-0.43977579952275014</v>
      </c>
      <c r="AO3076" s="17">
        <v>-0.28199584224258339</v>
      </c>
      <c r="AP3076" s="17">
        <v>0.33333333333333298</v>
      </c>
      <c r="AQ3076" s="17">
        <v>3.7561367190987647</v>
      </c>
      <c r="AR3076" s="17">
        <v>1.4647011638930794</v>
      </c>
      <c r="AS3076" s="17">
        <v>8.9043395990343779</v>
      </c>
      <c r="AT3076" s="17">
        <v>6.0822671576111214</v>
      </c>
      <c r="AU3076" s="17">
        <v>-0.99999999999999922</v>
      </c>
      <c r="AV3076" s="17">
        <v>-0.99999999999999922</v>
      </c>
      <c r="AW3076" s="17">
        <v>-0.99999999999999922</v>
      </c>
      <c r="AX3076" s="17">
        <v>-0.99999999999999922</v>
      </c>
      <c r="AY3076" s="17">
        <v>-8.6694871076086866E-2</v>
      </c>
      <c r="AZ3076" s="17">
        <v>1.8494708073532447</v>
      </c>
      <c r="BA3076" s="17">
        <v>0.27106340993113087</v>
      </c>
      <c r="BB3076" s="17">
        <v>-9.8437611293244381E-2</v>
      </c>
      <c r="BC3076" s="17">
        <v>3.3171462033503123E-3</v>
      </c>
      <c r="BD3076" s="17">
        <v>6.7864137544351149</v>
      </c>
      <c r="BE3076" s="17">
        <v>1.4382457047394108</v>
      </c>
      <c r="BF3076" s="17">
        <v>-0.99999999999999922</v>
      </c>
      <c r="CU3076" t="e">
        <v>#N/A</v>
      </c>
      <c r="CV3076" t="e">
        <v>#N/A</v>
      </c>
    </row>
    <row r="3077" spans="1:100" x14ac:dyDescent="0.25">
      <c r="A3077">
        <v>6624</v>
      </c>
      <c r="B3077" t="s">
        <v>2661</v>
      </c>
      <c r="C3077" s="48">
        <v>2</v>
      </c>
      <c r="D3077" s="22">
        <v>1475.3289941406251</v>
      </c>
      <c r="E3077" s="17">
        <v>91.835449690745733</v>
      </c>
      <c r="F3077" s="17">
        <v>9.9597147997571884</v>
      </c>
      <c r="G3077" s="17">
        <v>0.52518971091683742</v>
      </c>
      <c r="H3077" s="17">
        <v>7.3278629943414968</v>
      </c>
      <c r="I3077" s="17">
        <v>65.18715050704364</v>
      </c>
      <c r="J3077" s="17">
        <v>14.448800804325295</v>
      </c>
      <c r="K3077" s="17">
        <v>-0.99999999999999989</v>
      </c>
      <c r="L3077" s="17">
        <v>-0.99999999999999989</v>
      </c>
      <c r="M3077" s="17">
        <v>-0.99999999999999989</v>
      </c>
      <c r="N3077" s="17">
        <v>0.2886615056153386</v>
      </c>
      <c r="O3077" s="17">
        <v>-0.99999999999999989</v>
      </c>
      <c r="P3077" s="17">
        <v>-0.99999999999999989</v>
      </c>
      <c r="Q3077" s="17">
        <v>4.218832904434823</v>
      </c>
      <c r="R3077" s="17">
        <v>-0.99999999999999989</v>
      </c>
      <c r="S3077" s="17">
        <v>1.4452433022122364</v>
      </c>
      <c r="T3077" s="17">
        <v>0.1785885729401544</v>
      </c>
      <c r="U3077" s="17">
        <v>0.20929983046666426</v>
      </c>
      <c r="V3077" s="17">
        <v>0.10656347012823661</v>
      </c>
      <c r="W3077" s="17">
        <v>3.2027521180769667</v>
      </c>
      <c r="X3077" s="17">
        <v>1.1769037791579411</v>
      </c>
      <c r="Y3077" s="17">
        <v>0.13318690654513415</v>
      </c>
      <c r="Z3077" s="17">
        <v>35.951522010366716</v>
      </c>
      <c r="AA3077" s="17">
        <v>0.72998417567228024</v>
      </c>
      <c r="AB3077" s="17">
        <v>1.3391921159611335</v>
      </c>
      <c r="AC3077" s="17">
        <v>20.587975851749633</v>
      </c>
      <c r="AD3077" s="17">
        <v>0.89589401343931263</v>
      </c>
      <c r="AE3077" s="17">
        <v>0.70014668554303339</v>
      </c>
      <c r="AF3077" s="17">
        <v>57.616474977409567</v>
      </c>
      <c r="AG3077" s="17">
        <v>7.552434241808446</v>
      </c>
      <c r="AH3077" s="17">
        <v>0.26517179704887839</v>
      </c>
      <c r="AI3077" s="17">
        <v>0.35546229223579129</v>
      </c>
      <c r="AJ3077" s="17">
        <v>0.33333333333333298</v>
      </c>
      <c r="AK3077" s="17">
        <v>0.73355220412951738</v>
      </c>
      <c r="AL3077" s="17">
        <v>0.80642472477818972</v>
      </c>
      <c r="AM3077" s="17">
        <v>0.33333333333333298</v>
      </c>
      <c r="AN3077" s="17">
        <v>0.38444061608606395</v>
      </c>
      <c r="AO3077" s="17">
        <v>0.45903955886874487</v>
      </c>
      <c r="AP3077" s="17">
        <v>0.33333333333333298</v>
      </c>
      <c r="AQ3077" s="17">
        <v>7.9309597616063945</v>
      </c>
      <c r="AR3077" s="17">
        <v>2.2444243630026963</v>
      </c>
      <c r="AS3077" s="17">
        <v>5.4166906294520869</v>
      </c>
      <c r="AT3077" s="17">
        <v>7.2880395888658773</v>
      </c>
      <c r="AU3077" s="17">
        <v>-0.99999999999999989</v>
      </c>
      <c r="AV3077" s="17">
        <v>-0.99999999999999989</v>
      </c>
      <c r="AW3077" s="17">
        <v>-0.99999999999999989</v>
      </c>
      <c r="AX3077" s="17">
        <v>-0.99999999999999989</v>
      </c>
      <c r="AY3077" s="17">
        <v>2.4338440052354679E-2</v>
      </c>
      <c r="AZ3077" s="17">
        <v>0.21514868336323673</v>
      </c>
      <c r="BA3077" s="17">
        <v>0.35722300404009477</v>
      </c>
      <c r="BB3077" s="17">
        <v>0.11705876640313027</v>
      </c>
      <c r="BC3077" s="17">
        <v>0.19631759395272702</v>
      </c>
      <c r="BD3077" s="17">
        <v>4.2979429919661678</v>
      </c>
      <c r="BE3077" s="17">
        <v>6.4190668259536894</v>
      </c>
      <c r="BF3077" s="17">
        <v>-0.99999999999999989</v>
      </c>
      <c r="BG3077" s="22">
        <v>0</v>
      </c>
    </row>
    <row r="3078" spans="1:100" x14ac:dyDescent="0.25">
      <c r="A3078">
        <v>6626</v>
      </c>
      <c r="B3078" t="s">
        <v>3203</v>
      </c>
      <c r="C3078" s="48">
        <v>3</v>
      </c>
      <c r="D3078" s="22">
        <v>1398.060687741654</v>
      </c>
      <c r="E3078" s="17">
        <v>26.512331338952663</v>
      </c>
      <c r="F3078" s="17">
        <v>-118.52765274478216</v>
      </c>
      <c r="G3078" s="17">
        <v>8.5531162190096988E-2</v>
      </c>
      <c r="H3078" s="17">
        <v>5.8097592418143984</v>
      </c>
      <c r="I3078" s="17">
        <v>14.882830819623585</v>
      </c>
      <c r="J3078" s="17">
        <v>7.3908649238911819</v>
      </c>
      <c r="K3078" s="17">
        <v>-0.99999999999999956</v>
      </c>
      <c r="L3078" s="17">
        <v>-0.99999999999999956</v>
      </c>
      <c r="M3078" s="17">
        <v>-0.99999999999999956</v>
      </c>
      <c r="N3078" s="17">
        <v>0.34599973972000869</v>
      </c>
      <c r="O3078" s="17">
        <v>-0.99999999999999956</v>
      </c>
      <c r="P3078" s="17">
        <v>-0.99999999999999956</v>
      </c>
      <c r="Q3078" s="17">
        <v>3.8624936451617704</v>
      </c>
      <c r="R3078" s="17">
        <v>-0.99999999999999956</v>
      </c>
      <c r="S3078" s="17">
        <v>0.44323451616364573</v>
      </c>
      <c r="T3078" s="17">
        <v>8.775325211201751E-3</v>
      </c>
      <c r="U3078" s="17">
        <v>0.53039828216266949</v>
      </c>
      <c r="V3078" s="17">
        <v>0.98470592914891109</v>
      </c>
      <c r="W3078" s="17">
        <v>1.9472655966526298</v>
      </c>
      <c r="X3078" s="17">
        <v>1.4374513942179754</v>
      </c>
      <c r="Y3078" s="17">
        <v>-3.0372267051139365E-2</v>
      </c>
      <c r="Z3078" s="17">
        <v>17.666137677651431</v>
      </c>
      <c r="AA3078" s="17">
        <v>-1.8012876716596515E-2</v>
      </c>
      <c r="AB3078" s="17">
        <v>-1.6030221272128595</v>
      </c>
      <c r="AC3078" s="17">
        <v>-0.94871551149370725</v>
      </c>
      <c r="AD3078" s="17">
        <v>0.29112626939032576</v>
      </c>
      <c r="AE3078" s="17">
        <v>-0.16419622123999827</v>
      </c>
      <c r="AF3078" s="17">
        <v>14.95020381770485</v>
      </c>
      <c r="AG3078" s="17">
        <v>-75.48171459976686</v>
      </c>
      <c r="AH3078" s="17">
        <v>8.3836561290080908E-2</v>
      </c>
      <c r="AI3078" s="17">
        <v>0.10477941439813063</v>
      </c>
      <c r="AJ3078" s="17">
        <v>0.33333333333333298</v>
      </c>
      <c r="AK3078" s="17">
        <v>0.33178167463522984</v>
      </c>
      <c r="AL3078" s="17">
        <v>0.36539601110333875</v>
      </c>
      <c r="AM3078" s="17">
        <v>0.33333333333333298</v>
      </c>
      <c r="AN3078" s="17">
        <v>-0.40383029653572095</v>
      </c>
      <c r="AO3078" s="17">
        <v>-0.48365002511772437</v>
      </c>
      <c r="AP3078" s="17">
        <v>0.33333333333333298</v>
      </c>
      <c r="AQ3078" s="17">
        <v>-6.7372998081272617E-2</v>
      </c>
      <c r="AR3078" s="17">
        <v>4.7285861782114909</v>
      </c>
      <c r="AS3078" s="17">
        <v>-0.53040787431881709</v>
      </c>
      <c r="AT3078" s="17">
        <v>3.1926866199985091</v>
      </c>
      <c r="AU3078" s="17">
        <v>-0.99999999999999956</v>
      </c>
      <c r="AV3078" s="17">
        <v>-0.99999999999999956</v>
      </c>
      <c r="AW3078" s="17">
        <v>-0.99999999999999956</v>
      </c>
      <c r="AX3078" s="17">
        <v>-0.99999999999999956</v>
      </c>
      <c r="AY3078" s="17">
        <v>-4.4536842444810616E-3</v>
      </c>
      <c r="AZ3078" s="17">
        <v>1.1236386541433747</v>
      </c>
      <c r="BA3078" s="17">
        <v>0.89535268228611897</v>
      </c>
      <c r="BB3078" s="17">
        <v>0.26685387944459033</v>
      </c>
      <c r="BC3078" s="17">
        <v>-0.24245983959720271</v>
      </c>
      <c r="BD3078" s="17">
        <v>12.28954025683163</v>
      </c>
      <c r="BE3078" s="17">
        <v>-1.5847325784994724</v>
      </c>
      <c r="BF3078" s="17">
        <v>-0.99999999999999956</v>
      </c>
      <c r="CU3078" t="e">
        <v>#N/A</v>
      </c>
      <c r="CV3078" t="e">
        <v>#N/A</v>
      </c>
    </row>
    <row r="3079" spans="1:100" x14ac:dyDescent="0.25">
      <c r="A3079">
        <v>6627</v>
      </c>
      <c r="B3079" t="s">
        <v>3204</v>
      </c>
      <c r="C3079" s="48">
        <v>3</v>
      </c>
      <c r="D3079" s="22">
        <v>1391.0982832562056</v>
      </c>
      <c r="E3079" s="17">
        <v>26.700710425238899</v>
      </c>
      <c r="F3079" s="17">
        <v>-65.52512255202933</v>
      </c>
      <c r="G3079" s="17">
        <v>-0.32441233975259193</v>
      </c>
      <c r="H3079" s="17">
        <v>1.4001717990166656</v>
      </c>
      <c r="I3079" s="17">
        <v>18.64754573693099</v>
      </c>
      <c r="J3079" s="17">
        <v>7.5563477674180728</v>
      </c>
      <c r="K3079" s="17">
        <v>-1</v>
      </c>
      <c r="L3079" s="17">
        <v>-1</v>
      </c>
      <c r="M3079" s="17">
        <v>-1</v>
      </c>
      <c r="N3079" s="17">
        <v>0.44029833350232289</v>
      </c>
      <c r="O3079" s="17">
        <v>-1</v>
      </c>
      <c r="P3079" s="17">
        <v>-1</v>
      </c>
      <c r="Q3079" s="17">
        <v>4.3838710596396355</v>
      </c>
      <c r="R3079" s="17">
        <v>-1</v>
      </c>
      <c r="S3079" s="17">
        <v>-1.1898594946008798</v>
      </c>
      <c r="T3079" s="17">
        <v>-0.15580527134015798</v>
      </c>
      <c r="U3079" s="17">
        <v>-0.30199013571060529</v>
      </c>
      <c r="V3079" s="17">
        <v>-0.80733740663235931</v>
      </c>
      <c r="W3079" s="17">
        <v>-2.9836992606229704</v>
      </c>
      <c r="X3079" s="17">
        <v>-1.4847263007922291</v>
      </c>
      <c r="Y3079" s="17">
        <v>-0.13861580175062449</v>
      </c>
      <c r="Z3079" s="17">
        <v>16.86171516845225</v>
      </c>
      <c r="AA3079" s="17">
        <v>0.89900908579982786</v>
      </c>
      <c r="AB3079" s="17">
        <v>0.30370695450194407</v>
      </c>
      <c r="AC3079" s="17">
        <v>0.87133635078077276</v>
      </c>
      <c r="AD3079" s="17">
        <v>0.32403016502350079</v>
      </c>
      <c r="AE3079" s="17">
        <v>-1.0910233165421837</v>
      </c>
      <c r="AF3079" s="17">
        <v>16.9457351571928</v>
      </c>
      <c r="AG3079" s="17">
        <v>-48.152347424617588</v>
      </c>
      <c r="AH3079" s="17">
        <v>0.21291459247877864</v>
      </c>
      <c r="AI3079" s="17">
        <v>0.28917761568236572</v>
      </c>
      <c r="AJ3079" s="17">
        <v>0.33333333333333298</v>
      </c>
      <c r="AK3079" s="17">
        <v>0.11115383347546021</v>
      </c>
      <c r="AL3079" s="17">
        <v>0.19783618523596158</v>
      </c>
      <c r="AM3079" s="17">
        <v>0.33333333333333298</v>
      </c>
      <c r="AN3079" s="17">
        <v>-4.7816990085470891E-2</v>
      </c>
      <c r="AO3079" s="17">
        <v>-0.14665168497068676</v>
      </c>
      <c r="AP3079" s="17">
        <v>0.33333333333333298</v>
      </c>
      <c r="AQ3079" s="17">
        <v>1.7018105797382015</v>
      </c>
      <c r="AR3079" s="17">
        <v>1.866814937983885</v>
      </c>
      <c r="AS3079" s="17">
        <v>4.5950193326303213</v>
      </c>
      <c r="AT3079" s="17">
        <v>1.0945134968038659</v>
      </c>
      <c r="AU3079" s="17">
        <v>-1</v>
      </c>
      <c r="AV3079" s="17">
        <v>-1</v>
      </c>
      <c r="AW3079" s="17">
        <v>-1</v>
      </c>
      <c r="AX3079" s="17">
        <v>-1</v>
      </c>
      <c r="AY3079" s="17">
        <v>-2.9604568020404976E-3</v>
      </c>
      <c r="AZ3079" s="17">
        <v>0.81472462589398553</v>
      </c>
      <c r="BA3079" s="17">
        <v>-0.52694188139539067</v>
      </c>
      <c r="BB3079" s="17">
        <v>5.4635113105844617E-2</v>
      </c>
      <c r="BC3079" s="17">
        <v>7.2224562149925356E-2</v>
      </c>
      <c r="BD3079" s="17">
        <v>5.4395009571160422</v>
      </c>
      <c r="BE3079" s="17">
        <v>-0.82909535322881966</v>
      </c>
      <c r="BF3079" s="17">
        <v>-1</v>
      </c>
      <c r="CU3079" t="e">
        <v>#N/A</v>
      </c>
      <c r="CV3079" t="e">
        <v>#N/A</v>
      </c>
    </row>
    <row r="3080" spans="1:100" x14ac:dyDescent="0.25">
      <c r="A3080">
        <v>6628</v>
      </c>
      <c r="B3080" t="s">
        <v>2662</v>
      </c>
      <c r="C3080" s="48">
        <v>2</v>
      </c>
      <c r="D3080" s="22">
        <v>1469.6033496093751</v>
      </c>
      <c r="E3080" s="17">
        <v>78.242893890905393</v>
      </c>
      <c r="F3080" s="17">
        <v>-11.968389136023768</v>
      </c>
      <c r="G3080" s="17">
        <v>0.3727766203531569</v>
      </c>
      <c r="H3080" s="17">
        <v>5.9375897102362281</v>
      </c>
      <c r="I3080" s="17">
        <v>54.513332297321256</v>
      </c>
      <c r="J3080" s="17">
        <v>11.812546298774908</v>
      </c>
      <c r="K3080" s="17">
        <v>-1.0000000000000002</v>
      </c>
      <c r="L3080" s="17">
        <v>-1.0000000000000002</v>
      </c>
      <c r="M3080" s="17">
        <v>-1.0000000000000002</v>
      </c>
      <c r="N3080" s="17">
        <v>0.25068021368648546</v>
      </c>
      <c r="O3080" s="17">
        <v>-1.0000000000000002</v>
      </c>
      <c r="P3080" s="17">
        <v>-1.0000000000000002</v>
      </c>
      <c r="Q3080" s="17">
        <v>3.8108241380135213</v>
      </c>
      <c r="R3080" s="17">
        <v>-1.0000000000000002</v>
      </c>
      <c r="S3080" s="17">
        <v>0.91311673171453034</v>
      </c>
      <c r="T3080" s="17">
        <v>0.11886076426407602</v>
      </c>
      <c r="U3080" s="17">
        <v>3.0322890758136947E-2</v>
      </c>
      <c r="V3080" s="17">
        <v>-0.12795418971718595</v>
      </c>
      <c r="W3080" s="17">
        <v>2.0143839720443748</v>
      </c>
      <c r="X3080" s="17">
        <v>-0.28727467454547229</v>
      </c>
      <c r="Y3080" s="17">
        <v>7.9450331796110413E-2</v>
      </c>
      <c r="Z3080" s="17">
        <v>31.017685465776296</v>
      </c>
      <c r="AA3080" s="17">
        <v>0.36661280596643353</v>
      </c>
      <c r="AB3080" s="17">
        <v>0.81542440450499853</v>
      </c>
      <c r="AC3080" s="17">
        <v>14.574580226713532</v>
      </c>
      <c r="AD3080" s="17">
        <v>0.43691019668342257</v>
      </c>
      <c r="AE3080" s="17">
        <v>0.31577191127608584</v>
      </c>
      <c r="AF3080" s="17">
        <v>47.877424938418038</v>
      </c>
      <c r="AG3080" s="17">
        <v>-9.0872255397893333</v>
      </c>
      <c r="AH3080" s="17">
        <v>0.15005044237321238</v>
      </c>
      <c r="AI3080" s="17">
        <v>0.21925931833334045</v>
      </c>
      <c r="AJ3080" s="17">
        <v>0.33333333333333298</v>
      </c>
      <c r="AK3080" s="17">
        <v>0.57988246273970478</v>
      </c>
      <c r="AL3080" s="17">
        <v>0.67220822872476305</v>
      </c>
      <c r="AM3080" s="17">
        <v>0.33333333333333298</v>
      </c>
      <c r="AN3080" s="17">
        <v>0.24590817610279292</v>
      </c>
      <c r="AO3080" s="17">
        <v>0.30766082436452902</v>
      </c>
      <c r="AP3080" s="17">
        <v>0.33333333333333298</v>
      </c>
      <c r="AQ3080" s="17">
        <v>6.2038923961612245</v>
      </c>
      <c r="AR3080" s="17">
        <v>2.2444243630026963</v>
      </c>
      <c r="AS3080" s="17">
        <v>3.2182366385202026</v>
      </c>
      <c r="AT3080" s="17">
        <v>5.7499136661233035</v>
      </c>
      <c r="AU3080" s="17">
        <v>-1.0000000000000002</v>
      </c>
      <c r="AV3080" s="17">
        <v>-1.0000000000000002</v>
      </c>
      <c r="AW3080" s="17">
        <v>-1.0000000000000002</v>
      </c>
      <c r="AX3080" s="17">
        <v>-1.0000000000000002</v>
      </c>
      <c r="AY3080" s="17">
        <v>1.1864852933403027E-3</v>
      </c>
      <c r="AZ3080" s="17">
        <v>0.37481745905610891</v>
      </c>
      <c r="BA3080" s="17">
        <v>0.2037274805490478</v>
      </c>
      <c r="BB3080" s="17">
        <v>0.20597910792771487</v>
      </c>
      <c r="BC3080" s="17">
        <v>0.11120516471538566</v>
      </c>
      <c r="BD3080" s="17">
        <v>6.6689561793450736</v>
      </c>
      <c r="BE3080" s="17">
        <v>4.1285032635587005</v>
      </c>
      <c r="BF3080" s="17">
        <v>-1.0000000000000002</v>
      </c>
      <c r="BG3080" s="22">
        <v>0</v>
      </c>
    </row>
    <row r="3081" spans="1:100" x14ac:dyDescent="0.25">
      <c r="A3081">
        <v>6630</v>
      </c>
      <c r="B3081" t="s">
        <v>3205</v>
      </c>
      <c r="C3081" s="48">
        <v>2</v>
      </c>
      <c r="D3081" s="22">
        <v>1515.12447265625</v>
      </c>
      <c r="E3081" s="17">
        <v>158.53967739148544</v>
      </c>
      <c r="F3081" s="17">
        <v>117.56988462484642</v>
      </c>
      <c r="G3081" s="17">
        <v>1.273143050027105</v>
      </c>
      <c r="H3081" s="17">
        <v>14.150502318014709</v>
      </c>
      <c r="I3081" s="17">
        <v>117.56793972594738</v>
      </c>
      <c r="J3081" s="17">
        <v>27.385979316213366</v>
      </c>
      <c r="K3081" s="17">
        <v>-0.99999999999999822</v>
      </c>
      <c r="L3081" s="17">
        <v>-0.99999999999999822</v>
      </c>
      <c r="M3081" s="17">
        <v>-0.99999999999999822</v>
      </c>
      <c r="N3081" s="17">
        <v>0.47505123117528419</v>
      </c>
      <c r="O3081" s="17">
        <v>-0.99999999999999822</v>
      </c>
      <c r="P3081" s="17">
        <v>-0.99999999999999822</v>
      </c>
      <c r="Q3081" s="17">
        <v>6.2210987078670303</v>
      </c>
      <c r="R3081" s="17">
        <v>-0.99999999999999822</v>
      </c>
      <c r="S3081" s="17">
        <v>4.0566059073603906</v>
      </c>
      <c r="T3081" s="17">
        <v>0.47169734576138866</v>
      </c>
      <c r="U3081" s="17">
        <v>1.0876128361516886</v>
      </c>
      <c r="V3081" s="17">
        <v>1.2574374935666723</v>
      </c>
      <c r="W3081" s="17">
        <v>9.0345603940595502</v>
      </c>
      <c r="X3081" s="17">
        <v>8.3622259811456452</v>
      </c>
      <c r="Y3081" s="17">
        <v>0.39689424537826257</v>
      </c>
      <c r="Z3081" s="17">
        <v>60.163874797798798</v>
      </c>
      <c r="AA3081" s="17">
        <v>2.5131960264614595</v>
      </c>
      <c r="AB3081" s="17">
        <v>3.9095343828419336</v>
      </c>
      <c r="AC3081" s="17">
        <v>50.098166351151662</v>
      </c>
      <c r="AD3081" s="17">
        <v>3.1483152265417904</v>
      </c>
      <c r="AE3081" s="17">
        <v>2.5864308283253696</v>
      </c>
      <c r="AF3081" s="17">
        <v>105.40997466621867</v>
      </c>
      <c r="AG3081" s="17">
        <v>89.21004678201794</v>
      </c>
      <c r="AH3081" s="17">
        <v>0.83011934396963083</v>
      </c>
      <c r="AI3081" s="17">
        <v>1.0238659624869531</v>
      </c>
      <c r="AJ3081" s="17">
        <v>0.33333333333333298</v>
      </c>
      <c r="AK3081" s="17">
        <v>1.4876724425397401</v>
      </c>
      <c r="AL3081" s="17">
        <v>1.4650799361879796</v>
      </c>
      <c r="AM3081" s="17">
        <v>0.33333333333333298</v>
      </c>
      <c r="AN3081" s="17">
        <v>1.0642759286394041</v>
      </c>
      <c r="AO3081" s="17">
        <v>1.2019168899691737</v>
      </c>
      <c r="AP3081" s="17">
        <v>0.33333333333333298</v>
      </c>
      <c r="AQ3081" s="17">
        <v>16.406385317742391</v>
      </c>
      <c r="AR3081" s="17">
        <v>2.2444243630026963</v>
      </c>
      <c r="AS3081" s="17">
        <v>16.205403051176553</v>
      </c>
      <c r="AT3081" s="17">
        <v>14.836252249816383</v>
      </c>
      <c r="AU3081" s="17">
        <v>-0.99999999999999822</v>
      </c>
      <c r="AV3081" s="17">
        <v>-0.99999999999999822</v>
      </c>
      <c r="AW3081" s="17">
        <v>-0.99999999999999822</v>
      </c>
      <c r="AX3081" s="17">
        <v>-0.99999999999999822</v>
      </c>
      <c r="AY3081" s="17">
        <v>0.13795454615512753</v>
      </c>
      <c r="AZ3081" s="17">
        <v>-0.56841126866880076</v>
      </c>
      <c r="BA3081" s="17">
        <v>1.1104882840039492</v>
      </c>
      <c r="BB3081" s="17">
        <v>-0.31930969848506285</v>
      </c>
      <c r="BC3081" s="17">
        <v>0.61399907664175934</v>
      </c>
      <c r="BD3081" s="17">
        <v>-7.3375879458017685</v>
      </c>
      <c r="BE3081" s="17">
        <v>17.659798567574178</v>
      </c>
      <c r="BF3081" s="17">
        <v>-0.99999999999999822</v>
      </c>
      <c r="BG3081" s="22">
        <v>0</v>
      </c>
    </row>
    <row r="3082" spans="1:100" x14ac:dyDescent="0.25">
      <c r="A3082">
        <v>6631</v>
      </c>
      <c r="B3082" t="s">
        <v>2664</v>
      </c>
      <c r="C3082" s="48">
        <v>2</v>
      </c>
      <c r="D3082" s="22">
        <v>1429.37474609375</v>
      </c>
      <c r="E3082" s="17">
        <v>40.269584898179538</v>
      </c>
      <c r="F3082" s="17">
        <v>-73.228587632895099</v>
      </c>
      <c r="G3082" s="17">
        <v>-5.3017429547225825E-2</v>
      </c>
      <c r="H3082" s="17">
        <v>2.0536051396316859</v>
      </c>
      <c r="I3082" s="17">
        <v>24.694054526562837</v>
      </c>
      <c r="J3082" s="17">
        <v>4.4476836197556704</v>
      </c>
      <c r="K3082" s="17">
        <v>-1.0000000000000011</v>
      </c>
      <c r="L3082" s="17">
        <v>-1.0000000000000011</v>
      </c>
      <c r="M3082" s="17">
        <v>-1.0000000000000011</v>
      </c>
      <c r="N3082" s="17">
        <v>0.14457247680493396</v>
      </c>
      <c r="O3082" s="17">
        <v>-1.0000000000000011</v>
      </c>
      <c r="P3082" s="17">
        <v>-1.0000000000000011</v>
      </c>
      <c r="Q3082" s="17">
        <v>2.6709764752774969</v>
      </c>
      <c r="R3082" s="17">
        <v>-1.0000000000000011</v>
      </c>
      <c r="S3082" s="17">
        <v>-0.57347688484331205</v>
      </c>
      <c r="T3082" s="17">
        <v>-4.7999873846512386E-2</v>
      </c>
      <c r="U3082" s="17">
        <v>-0.46968216599536999</v>
      </c>
      <c r="V3082" s="17">
        <v>-0.78312248129527307</v>
      </c>
      <c r="W3082" s="17">
        <v>-1.3055413952613426</v>
      </c>
      <c r="X3082" s="17">
        <v>-4.3777269531099208</v>
      </c>
      <c r="Y3082" s="17">
        <v>-7.0672690481963174E-2</v>
      </c>
      <c r="Z3082" s="17">
        <v>17.234104041778341</v>
      </c>
      <c r="AA3082" s="17">
        <v>-0.64853206480998282</v>
      </c>
      <c r="AB3082" s="17">
        <v>-0.64781719923889258</v>
      </c>
      <c r="AC3082" s="17">
        <v>-2.2249483923033644</v>
      </c>
      <c r="AD3082" s="17">
        <v>-0.84534566108078213</v>
      </c>
      <c r="AE3082" s="17">
        <v>-0.75804983992242736</v>
      </c>
      <c r="AF3082" s="17">
        <v>20.6695942793312</v>
      </c>
      <c r="AG3082" s="17">
        <v>-55.573180920444685</v>
      </c>
      <c r="AH3082" s="17">
        <v>-0.17156227249322964</v>
      </c>
      <c r="AI3082" s="17">
        <v>-0.16124878403447912</v>
      </c>
      <c r="AJ3082" s="17">
        <v>0.33333333333333298</v>
      </c>
      <c r="AK3082" s="17">
        <v>0.15057772722438889</v>
      </c>
      <c r="AL3082" s="17">
        <v>0.2972497182275976</v>
      </c>
      <c r="AM3082" s="17">
        <v>0.33333333333333298</v>
      </c>
      <c r="AN3082" s="17">
        <v>-0.14110771895520607</v>
      </c>
      <c r="AO3082" s="17">
        <v>-0.11524356130839403</v>
      </c>
      <c r="AP3082" s="17">
        <v>0.33333333333333298</v>
      </c>
      <c r="AQ3082" s="17">
        <v>1.3790115065736428</v>
      </c>
      <c r="AR3082" s="17">
        <v>2.2444243630026963</v>
      </c>
      <c r="AS3082" s="17">
        <v>-2.9235496401815864</v>
      </c>
      <c r="AT3082" s="17">
        <v>1.4528755083169962</v>
      </c>
      <c r="AU3082" s="17">
        <v>-1.0000000000000011</v>
      </c>
      <c r="AV3082" s="17">
        <v>-1.0000000000000011</v>
      </c>
      <c r="AW3082" s="17">
        <v>-1.0000000000000011</v>
      </c>
      <c r="AX3082" s="17">
        <v>-1.0000000000000011</v>
      </c>
      <c r="AY3082" s="17">
        <v>-6.3492765967117296E-2</v>
      </c>
      <c r="AZ3082" s="17">
        <v>0.82088160219149309</v>
      </c>
      <c r="BA3082" s="17">
        <v>-0.22509054516722016</v>
      </c>
      <c r="BB3082" s="17">
        <v>0.45439446514047888</v>
      </c>
      <c r="BC3082" s="17">
        <v>-0.12657208793264427</v>
      </c>
      <c r="BD3082" s="17">
        <v>13.292818366559683</v>
      </c>
      <c r="BE3082" s="17">
        <v>-2.2706080737900542</v>
      </c>
      <c r="BF3082" s="17">
        <v>-1.0000000000000011</v>
      </c>
      <c r="BG3082" s="22">
        <v>0</v>
      </c>
    </row>
    <row r="3083" spans="1:100" x14ac:dyDescent="0.25">
      <c r="A3083">
        <v>6632</v>
      </c>
      <c r="B3083" t="s">
        <v>3206</v>
      </c>
      <c r="C3083" s="48">
        <v>2</v>
      </c>
      <c r="D3083" s="22">
        <v>1464.41822265625</v>
      </c>
      <c r="E3083" s="17">
        <v>88.94337755954578</v>
      </c>
      <c r="F3083" s="17">
        <v>5.294097882924456</v>
      </c>
      <c r="G3083" s="17">
        <v>0.49276095666780562</v>
      </c>
      <c r="H3083" s="17">
        <v>7.0320561807501996</v>
      </c>
      <c r="I3083" s="17">
        <v>62.91609474443311</v>
      </c>
      <c r="J3083" s="17">
        <v>13.887888029823966</v>
      </c>
      <c r="K3083" s="17">
        <v>-0.99999999999999989</v>
      </c>
      <c r="L3083" s="17">
        <v>-0.99999999999999989</v>
      </c>
      <c r="M3083" s="17">
        <v>-0.99999999999999989</v>
      </c>
      <c r="N3083" s="17">
        <v>0.28058027074590397</v>
      </c>
      <c r="O3083" s="17">
        <v>-0.99999999999999989</v>
      </c>
      <c r="P3083" s="17">
        <v>-0.99999999999999989</v>
      </c>
      <c r="Q3083" s="17">
        <v>4.1320213584659493</v>
      </c>
      <c r="R3083" s="17">
        <v>-0.99999999999999989</v>
      </c>
      <c r="S3083" s="17">
        <v>1.3320233568635114</v>
      </c>
      <c r="T3083" s="17">
        <v>0.16588035724669684</v>
      </c>
      <c r="U3083" s="17">
        <v>0.17121911723798913</v>
      </c>
      <c r="V3083" s="17">
        <v>5.6665423116272755E-2</v>
      </c>
      <c r="W3083" s="17">
        <v>2.9499044235479528</v>
      </c>
      <c r="X3083" s="17">
        <v>0.86537224944306512</v>
      </c>
      <c r="Y3083" s="17">
        <v>0.12175343865680517</v>
      </c>
      <c r="Z3083" s="17">
        <v>34.901755404245932</v>
      </c>
      <c r="AA3083" s="17">
        <v>0.65267007616977346</v>
      </c>
      <c r="AB3083" s="17">
        <v>1.2277506752320502</v>
      </c>
      <c r="AC3083" s="17">
        <v>19.308512728173501</v>
      </c>
      <c r="AD3083" s="17">
        <v>0.79823656588797842</v>
      </c>
      <c r="AE3083" s="17">
        <v>0.61836371632345755</v>
      </c>
      <c r="AF3083" s="17">
        <v>55.544308740471259</v>
      </c>
      <c r="AG3083" s="17">
        <v>4.0120333756539903</v>
      </c>
      <c r="AH3083" s="17">
        <v>0.2406775616404507</v>
      </c>
      <c r="AI3083" s="17">
        <v>0.32648254546775091</v>
      </c>
      <c r="AJ3083" s="17">
        <v>0.33333333333333298</v>
      </c>
      <c r="AK3083" s="17">
        <v>0.70085607376031933</v>
      </c>
      <c r="AL3083" s="17">
        <v>0.7778676385686939</v>
      </c>
      <c r="AM3083" s="17">
        <v>0.33333333333333298</v>
      </c>
      <c r="AN3083" s="17">
        <v>0.35496523155628679</v>
      </c>
      <c r="AO3083" s="17">
        <v>0.42683088334349151</v>
      </c>
      <c r="AP3083" s="17">
        <v>0.33333333333333298</v>
      </c>
      <c r="AQ3083" s="17">
        <v>7.5634936669395216</v>
      </c>
      <c r="AR3083" s="17">
        <v>2.2444243630026963</v>
      </c>
      <c r="AS3083" s="17">
        <v>4.9489281561890319</v>
      </c>
      <c r="AT3083" s="17">
        <v>6.9607743430250437</v>
      </c>
      <c r="AU3083" s="17">
        <v>-0.99999999999999989</v>
      </c>
      <c r="AV3083" s="17">
        <v>-0.99999999999999989</v>
      </c>
      <c r="AW3083" s="17">
        <v>-0.99999999999999989</v>
      </c>
      <c r="AX3083" s="17">
        <v>-0.99999999999999989</v>
      </c>
      <c r="AY3083" s="17">
        <v>1.9412425833444213E-2</v>
      </c>
      <c r="AZ3083" s="17">
        <v>0.24912122121440339</v>
      </c>
      <c r="BA3083" s="17">
        <v>0.32456394180857406</v>
      </c>
      <c r="BB3083" s="17">
        <v>0.13597824302010714</v>
      </c>
      <c r="BC3083" s="17">
        <v>0.17820832236018858</v>
      </c>
      <c r="BD3083" s="17">
        <v>4.8024206827626719</v>
      </c>
      <c r="BE3083" s="17">
        <v>5.9317063073658289</v>
      </c>
      <c r="BF3083" s="17">
        <v>-0.99999999999999989</v>
      </c>
      <c r="BG3083" s="22">
        <v>0</v>
      </c>
    </row>
    <row r="3084" spans="1:100" x14ac:dyDescent="0.25">
      <c r="A3084">
        <v>6633</v>
      </c>
      <c r="B3084" t="s">
        <v>2665</v>
      </c>
      <c r="C3084" s="48">
        <v>3</v>
      </c>
      <c r="D3084" s="22">
        <v>1301.5499631629721</v>
      </c>
      <c r="E3084" s="17">
        <v>5.8802962606226243</v>
      </c>
      <c r="F3084" s="17">
        <v>-136.65243171064827</v>
      </c>
      <c r="G3084" s="17">
        <v>-0.11441725020918535</v>
      </c>
      <c r="H3084" s="17">
        <v>2.1219479219404076</v>
      </c>
      <c r="I3084" s="17">
        <v>-6.0448018401538626</v>
      </c>
      <c r="J3084" s="17">
        <v>6.1378633754903644</v>
      </c>
      <c r="K3084" s="17">
        <v>-1.0000000000000022</v>
      </c>
      <c r="L3084" s="17">
        <v>-1.0000000000000022</v>
      </c>
      <c r="M3084" s="17">
        <v>-1.0000000000000022</v>
      </c>
      <c r="N3084" s="17">
        <v>0.15150595711125386</v>
      </c>
      <c r="O3084" s="17">
        <v>-1.0000000000000022</v>
      </c>
      <c r="P3084" s="17">
        <v>-1.0000000000000022</v>
      </c>
      <c r="Q3084" s="17">
        <v>2.9321859162285464</v>
      </c>
      <c r="R3084" s="17">
        <v>-1.0000000000000022</v>
      </c>
      <c r="S3084" s="17">
        <v>-0.44950446459696702</v>
      </c>
      <c r="T3084" s="17">
        <v>-4.7160269860508183E-2</v>
      </c>
      <c r="U3084" s="17">
        <v>4.4385467452897655E-2</v>
      </c>
      <c r="V3084" s="17">
        <v>-0.51705784268590471</v>
      </c>
      <c r="W3084" s="17">
        <v>-0.81023799428813903</v>
      </c>
      <c r="X3084" s="17">
        <v>-1.2404761482901627</v>
      </c>
      <c r="Y3084" s="17">
        <v>1.7890666120314581E-2</v>
      </c>
      <c r="Z3084" s="17">
        <v>14.052086449521747</v>
      </c>
      <c r="AA3084" s="17">
        <v>1.7136957466482372</v>
      </c>
      <c r="AB3084" s="17">
        <v>-0.15836823529009783</v>
      </c>
      <c r="AC3084" s="17">
        <v>-22.25529914653557</v>
      </c>
      <c r="AD3084" s="17">
        <v>-0.18927209548494542</v>
      </c>
      <c r="AE3084" s="17">
        <v>-0.87302257954259632</v>
      </c>
      <c r="AF3084" s="17">
        <v>-9.2346035118465064</v>
      </c>
      <c r="AG3084" s="17">
        <v>-115.38841879362971</v>
      </c>
      <c r="AH3084" s="17">
        <v>0.1258141841010097</v>
      </c>
      <c r="AI3084" s="17">
        <v>8.1645470157443445E-2</v>
      </c>
      <c r="AJ3084" s="17">
        <v>0.33333333333333298</v>
      </c>
      <c r="AK3084" s="17">
        <v>9.0209223338519023E-2</v>
      </c>
      <c r="AL3084" s="17">
        <v>0.5883403576436379</v>
      </c>
      <c r="AM3084" s="17">
        <v>0.33333333333333298</v>
      </c>
      <c r="AN3084" s="17">
        <v>-0.24879152533215201</v>
      </c>
      <c r="AO3084" s="17">
        <v>-3.2025493462551007E-2</v>
      </c>
      <c r="AP3084" s="17">
        <v>0.33333333333333298</v>
      </c>
      <c r="AQ3084" s="17">
        <v>3.1898016716926501</v>
      </c>
      <c r="AR3084" s="17">
        <v>1.6503769073572325</v>
      </c>
      <c r="AS3084" s="17">
        <v>3.5853942347479428</v>
      </c>
      <c r="AT3084" s="17">
        <v>0.90209223338519007</v>
      </c>
      <c r="AU3084" s="17">
        <v>-1.0000000000000022</v>
      </c>
      <c r="AV3084" s="17">
        <v>-1.0000000000000022</v>
      </c>
      <c r="AW3084" s="17">
        <v>-1.0000000000000022</v>
      </c>
      <c r="AX3084" s="17">
        <v>-1.0000000000000022</v>
      </c>
      <c r="AY3084" s="17">
        <v>5.4433517866286418E-2</v>
      </c>
      <c r="AZ3084" s="17">
        <v>0.25634582971928188</v>
      </c>
      <c r="BA3084" s="17">
        <v>0.50952487226747756</v>
      </c>
      <c r="BB3084" s="17">
        <v>0.27656977669449401</v>
      </c>
      <c r="BC3084" s="17">
        <v>4.4404014847617336E-2</v>
      </c>
      <c r="BD3084" s="17">
        <v>8.1959735659587576</v>
      </c>
      <c r="BE3084" s="17">
        <v>3.6577247325278246</v>
      </c>
      <c r="BF3084" s="17">
        <v>-1.0000000000000022</v>
      </c>
      <c r="CU3084" t="e">
        <v>#N/A</v>
      </c>
      <c r="CV3084" t="e">
        <v>#N/A</v>
      </c>
    </row>
    <row r="3085" spans="1:100" x14ac:dyDescent="0.25">
      <c r="A3085">
        <v>6635</v>
      </c>
      <c r="B3085" t="s">
        <v>3207</v>
      </c>
      <c r="C3085" s="48">
        <v>2</v>
      </c>
      <c r="D3085" s="22">
        <v>1455.50634765625</v>
      </c>
      <c r="E3085" s="17">
        <v>74.30830699754415</v>
      </c>
      <c r="F3085" s="17">
        <v>-18.315836342604342</v>
      </c>
      <c r="G3085" s="17">
        <v>0.32865816630085987</v>
      </c>
      <c r="H3085" s="17">
        <v>5.5351524407202799</v>
      </c>
      <c r="I3085" s="17">
        <v>51.423621587390777</v>
      </c>
      <c r="J3085" s="17">
        <v>11.049439449860966</v>
      </c>
      <c r="K3085" s="17">
        <v>-1.0000000000000002</v>
      </c>
      <c r="L3085" s="17">
        <v>-1.0000000000000002</v>
      </c>
      <c r="M3085" s="17">
        <v>-1.0000000000000002</v>
      </c>
      <c r="N3085" s="17">
        <v>0.23968590947932902</v>
      </c>
      <c r="O3085" s="17">
        <v>-1.0000000000000002</v>
      </c>
      <c r="P3085" s="17">
        <v>-1.0000000000000002</v>
      </c>
      <c r="Q3085" s="17">
        <v>3.6927193482758471</v>
      </c>
      <c r="R3085" s="17">
        <v>-1.0000000000000002</v>
      </c>
      <c r="S3085" s="17">
        <v>0.75908401993311969</v>
      </c>
      <c r="T3085" s="17">
        <v>0.10157157622271833</v>
      </c>
      <c r="U3085" s="17">
        <v>-2.1484902534081946E-2</v>
      </c>
      <c r="V3085" s="17">
        <v>-0.19583915000555141</v>
      </c>
      <c r="W3085" s="17">
        <v>1.6703914366653572</v>
      </c>
      <c r="X3085" s="17">
        <v>-0.71110500037360469</v>
      </c>
      <c r="Y3085" s="17">
        <v>6.3895404097809583E-2</v>
      </c>
      <c r="Z3085" s="17">
        <v>29.589506035197076</v>
      </c>
      <c r="AA3085" s="17">
        <v>0.26142903848952193</v>
      </c>
      <c r="AB3085" s="17">
        <v>0.6638113007585098</v>
      </c>
      <c r="AC3085" s="17">
        <v>12.833904818844992</v>
      </c>
      <c r="AD3085" s="17">
        <v>0.30404984751392633</v>
      </c>
      <c r="AE3085" s="17">
        <v>0.20450836590317023</v>
      </c>
      <c r="AF3085" s="17">
        <v>45.058298116245595</v>
      </c>
      <c r="AG3085" s="17">
        <v>-13.903846361565472</v>
      </c>
      <c r="AH3085" s="17">
        <v>0.116726689289323</v>
      </c>
      <c r="AI3085" s="17">
        <v>0.1798331468432294</v>
      </c>
      <c r="AJ3085" s="17">
        <v>0.33333333333333298</v>
      </c>
      <c r="AK3085" s="17">
        <v>0.53540025061697272</v>
      </c>
      <c r="AL3085" s="17">
        <v>0.63335707563618149</v>
      </c>
      <c r="AM3085" s="17">
        <v>0.33333333333333298</v>
      </c>
      <c r="AN3085" s="17">
        <v>0.20580770267527643</v>
      </c>
      <c r="AO3085" s="17">
        <v>0.26384178153809473</v>
      </c>
      <c r="AP3085" s="17">
        <v>0.33333333333333298</v>
      </c>
      <c r="AQ3085" s="17">
        <v>5.703964588609951</v>
      </c>
      <c r="AR3085" s="17">
        <v>2.2444243630026963</v>
      </c>
      <c r="AS3085" s="17">
        <v>2.5818582865931914</v>
      </c>
      <c r="AT3085" s="17">
        <v>5.3046780397201214</v>
      </c>
      <c r="AU3085" s="17">
        <v>-1.0000000000000002</v>
      </c>
      <c r="AV3085" s="17">
        <v>-1.0000000000000002</v>
      </c>
      <c r="AW3085" s="17">
        <v>-1.0000000000000002</v>
      </c>
      <c r="AX3085" s="17">
        <v>-1.0000000000000002</v>
      </c>
      <c r="AY3085" s="17">
        <v>-5.5152254880552528E-3</v>
      </c>
      <c r="AZ3085" s="17">
        <v>0.42103618946791221</v>
      </c>
      <c r="BA3085" s="17">
        <v>0.15929569863761417</v>
      </c>
      <c r="BB3085" s="17">
        <v>0.23171855056586438</v>
      </c>
      <c r="BC3085" s="17">
        <v>8.656798437412018E-2</v>
      </c>
      <c r="BD3085" s="17">
        <v>7.3552846041404543</v>
      </c>
      <c r="BE3085" s="17">
        <v>3.4654622943896753</v>
      </c>
      <c r="BF3085" s="17">
        <v>-1.0000000000000002</v>
      </c>
      <c r="BG3085" s="22">
        <v>0</v>
      </c>
    </row>
    <row r="3086" spans="1:100" x14ac:dyDescent="0.25">
      <c r="A3086">
        <v>6636</v>
      </c>
      <c r="B3086" t="s">
        <v>2666</v>
      </c>
      <c r="C3086" s="48">
        <v>2</v>
      </c>
      <c r="D3086" s="22">
        <v>1439.171875</v>
      </c>
      <c r="E3086" s="17">
        <v>47.553926016201551</v>
      </c>
      <c r="F3086" s="17">
        <v>-61.477170791807282</v>
      </c>
      <c r="G3086" s="17">
        <v>2.866176006705351E-2</v>
      </c>
      <c r="H3086" s="17">
        <v>2.7986618455099483</v>
      </c>
      <c r="I3086" s="17">
        <v>30.414224744461542</v>
      </c>
      <c r="J3086" s="17">
        <v>5.8604699548006991</v>
      </c>
      <c r="K3086" s="17">
        <v>-1.0000000000000009</v>
      </c>
      <c r="L3086" s="17">
        <v>-1.0000000000000009</v>
      </c>
      <c r="M3086" s="17">
        <v>-1.0000000000000009</v>
      </c>
      <c r="N3086" s="17">
        <v>0.16492690393306778</v>
      </c>
      <c r="O3086" s="17">
        <v>-1.0000000000000009</v>
      </c>
      <c r="P3086" s="17">
        <v>-1.0000000000000009</v>
      </c>
      <c r="Q3086" s="17">
        <v>2.8896310886939851</v>
      </c>
      <c r="R3086" s="17">
        <v>-1.0000000000000009</v>
      </c>
      <c r="S3086" s="17">
        <v>-0.28830671415959008</v>
      </c>
      <c r="T3086" s="17">
        <v>-1.5991343660186397E-2</v>
      </c>
      <c r="U3086" s="17">
        <v>-0.37376723282938756</v>
      </c>
      <c r="V3086" s="17">
        <v>-0.65744290655816751</v>
      </c>
      <c r="W3086" s="17">
        <v>-0.66868699665041431</v>
      </c>
      <c r="X3086" s="17">
        <v>-3.5930639749701538</v>
      </c>
      <c r="Y3086" s="17">
        <v>-4.1874902431641159E-2</v>
      </c>
      <c r="Z3086" s="17">
        <v>19.878179883040058</v>
      </c>
      <c r="AA3086" s="17">
        <v>-0.45379892937629429</v>
      </c>
      <c r="AB3086" s="17">
        <v>-0.36712659674770909</v>
      </c>
      <c r="AC3086" s="17">
        <v>0.99767034514546182</v>
      </c>
      <c r="AD3086" s="17">
        <v>-0.59937317892691899</v>
      </c>
      <c r="AE3086" s="17">
        <v>-0.55206084019685342</v>
      </c>
      <c r="AF3086" s="17">
        <v>25.888816013210953</v>
      </c>
      <c r="AG3086" s="17">
        <v>-46.655876498680698</v>
      </c>
      <c r="AH3086" s="17">
        <v>-0.10986797233547707</v>
      </c>
      <c r="AI3086" s="17">
        <v>-8.8256703824945826E-2</v>
      </c>
      <c r="AJ3086" s="17">
        <v>0.33333333333333298</v>
      </c>
      <c r="AK3086" s="17">
        <v>0.23293036437999798</v>
      </c>
      <c r="AL3086" s="17">
        <v>0.36917723173688916</v>
      </c>
      <c r="AM3086" s="17">
        <v>0.33333333333333298</v>
      </c>
      <c r="AN3086" s="17">
        <v>-6.686726236926277E-2</v>
      </c>
      <c r="AO3086" s="17">
        <v>-3.4118689990510487E-2</v>
      </c>
      <c r="AP3086" s="17">
        <v>0.33333333333333298</v>
      </c>
      <c r="AQ3086" s="17">
        <v>2.3045584021658607</v>
      </c>
      <c r="AR3086" s="17">
        <v>2.2444243630026963</v>
      </c>
      <c r="AS3086" s="17">
        <v>-1.7453835146900998</v>
      </c>
      <c r="AT3086" s="17">
        <v>2.2771674272702294</v>
      </c>
      <c r="AU3086" s="17">
        <v>-1.0000000000000009</v>
      </c>
      <c r="AV3086" s="17">
        <v>-1.0000000000000009</v>
      </c>
      <c r="AW3086" s="17">
        <v>-1.0000000000000009</v>
      </c>
      <c r="AX3086" s="17">
        <v>-1.0000000000000009</v>
      </c>
      <c r="AY3086" s="17">
        <v>-5.1085479324552631E-2</v>
      </c>
      <c r="AZ3086" s="17">
        <v>0.73531404262646372</v>
      </c>
      <c r="BA3086" s="17">
        <v>-0.14283127254306199</v>
      </c>
      <c r="BB3086" s="17">
        <v>0.40674146231052538</v>
      </c>
      <c r="BC3086" s="17">
        <v>-8.095977064088164E-2</v>
      </c>
      <c r="BD3086" s="17">
        <v>12.022176619229171</v>
      </c>
      <c r="BE3086" s="17">
        <v>-1.0430798159187269</v>
      </c>
      <c r="BF3086" s="17">
        <v>-1.0000000000000009</v>
      </c>
      <c r="BG3086" s="22">
        <v>0</v>
      </c>
    </row>
    <row r="3087" spans="1:100" x14ac:dyDescent="0.25">
      <c r="A3087">
        <v>6637</v>
      </c>
      <c r="B3087" t="s">
        <v>3208</v>
      </c>
      <c r="C3087" s="48">
        <v>2</v>
      </c>
      <c r="D3087" s="22">
        <v>1519.3556445312499</v>
      </c>
      <c r="E3087" s="17">
        <v>117.11195969212632</v>
      </c>
      <c r="F3087" s="17">
        <v>50.736883318027409</v>
      </c>
      <c r="G3087" s="17">
        <v>0.80861477568791229</v>
      </c>
      <c r="H3087" s="17">
        <v>9.9131940452356826</v>
      </c>
      <c r="I3087" s="17">
        <v>85.036020484398108</v>
      </c>
      <c r="J3087" s="17">
        <v>19.351139581298476</v>
      </c>
      <c r="K3087" s="17">
        <v>-0.99999999999999922</v>
      </c>
      <c r="L3087" s="17">
        <v>-0.99999999999999922</v>
      </c>
      <c r="M3087" s="17">
        <v>-0.99999999999999922</v>
      </c>
      <c r="N3087" s="17">
        <v>0.35929093833146464</v>
      </c>
      <c r="O3087" s="17">
        <v>-0.99999999999999922</v>
      </c>
      <c r="P3087" s="17">
        <v>-0.99999999999999922</v>
      </c>
      <c r="Q3087" s="17">
        <v>4.9775598000213117</v>
      </c>
      <c r="R3087" s="17">
        <v>-0.99999999999999922</v>
      </c>
      <c r="S3087" s="17">
        <v>2.4347777782335611</v>
      </c>
      <c r="T3087" s="17">
        <v>0.28965749740093727</v>
      </c>
      <c r="U3087" s="17">
        <v>0.54212262502986364</v>
      </c>
      <c r="V3087" s="17">
        <v>0.54266894299690993</v>
      </c>
      <c r="W3087" s="17">
        <v>5.4126234455036872</v>
      </c>
      <c r="X3087" s="17">
        <v>3.8996677592237834</v>
      </c>
      <c r="Y3087" s="17">
        <v>0.23311462353119128</v>
      </c>
      <c r="Z3087" s="17">
        <v>45.126409397327578</v>
      </c>
      <c r="AA3087" s="17">
        <v>1.4057040473312283</v>
      </c>
      <c r="AB3087" s="17">
        <v>2.3131825848600536</v>
      </c>
      <c r="AC3087" s="17">
        <v>31.770394882927626</v>
      </c>
      <c r="AD3087" s="17">
        <v>1.7494133372178748</v>
      </c>
      <c r="AE3087" s="17">
        <v>1.4149241688292182</v>
      </c>
      <c r="AF3087" s="17">
        <v>75.727064283756746</v>
      </c>
      <c r="AG3087" s="17">
        <v>38.495292456454678</v>
      </c>
      <c r="AH3087" s="17">
        <v>0.47924971702814639</v>
      </c>
      <c r="AI3087" s="17">
        <v>0.60874327064483491</v>
      </c>
      <c r="AJ3087" s="17">
        <v>0.33333333333333298</v>
      </c>
      <c r="AK3087" s="17">
        <v>1.0193141176612459</v>
      </c>
      <c r="AL3087" s="17">
        <v>1.0560116791966183</v>
      </c>
      <c r="AM3087" s="17">
        <v>0.33333333333333298</v>
      </c>
      <c r="AN3087" s="17">
        <v>0.64205343418418348</v>
      </c>
      <c r="AO3087" s="17">
        <v>0.74054115084581051</v>
      </c>
      <c r="AP3087" s="17">
        <v>0.33333333333333298</v>
      </c>
      <c r="AQ3087" s="17">
        <v>11.142587962996283</v>
      </c>
      <c r="AR3087" s="17">
        <v>2.2444243630026963</v>
      </c>
      <c r="AS3087" s="17">
        <v>9.5049022290702823</v>
      </c>
      <c r="AT3087" s="17">
        <v>10.148315157500447</v>
      </c>
      <c r="AU3087" s="17">
        <v>-0.99999999999999922</v>
      </c>
      <c r="AV3087" s="17">
        <v>-0.99999999999999922</v>
      </c>
      <c r="AW3087" s="17">
        <v>-0.99999999999999922</v>
      </c>
      <c r="AX3087" s="17">
        <v>-0.99999999999999922</v>
      </c>
      <c r="AY3087" s="17">
        <v>6.7391462944827354E-2</v>
      </c>
      <c r="AZ3087" s="17">
        <v>-8.1768943103780467E-2</v>
      </c>
      <c r="BA3087" s="17">
        <v>0.64266094461740497</v>
      </c>
      <c r="BB3087" s="17">
        <v>-4.8296148078717377E-2</v>
      </c>
      <c r="BC3087" s="17">
        <v>0.35459137266951024</v>
      </c>
      <c r="BD3087" s="17">
        <v>-0.11115706447003149</v>
      </c>
      <c r="BE3087" s="17">
        <v>10.678563983534239</v>
      </c>
      <c r="BF3087" s="17">
        <v>-0.99999999999999922</v>
      </c>
      <c r="BG3087" s="22">
        <v>0</v>
      </c>
    </row>
    <row r="3088" spans="1:100" x14ac:dyDescent="0.25">
      <c r="A3088">
        <v>6638</v>
      </c>
      <c r="B3088" t="s">
        <v>2667</v>
      </c>
      <c r="C3088" s="48">
        <v>2</v>
      </c>
      <c r="D3088" s="22">
        <v>1504.571083984375</v>
      </c>
      <c r="E3088" s="17">
        <v>91.23806189749898</v>
      </c>
      <c r="F3088" s="17">
        <v>8.9959827531000496</v>
      </c>
      <c r="G3088" s="17">
        <v>0.51849121203446957</v>
      </c>
      <c r="H3088" s="17">
        <v>7.2667609984084498</v>
      </c>
      <c r="I3088" s="17">
        <v>64.718040149895216</v>
      </c>
      <c r="J3088" s="17">
        <v>14.332938395172922</v>
      </c>
      <c r="K3088" s="17">
        <v>-0.99999999999999989</v>
      </c>
      <c r="L3088" s="17">
        <v>-0.99999999999999989</v>
      </c>
      <c r="M3088" s="17">
        <v>-0.99999999999999989</v>
      </c>
      <c r="N3088" s="17">
        <v>0.28699224190186501</v>
      </c>
      <c r="O3088" s="17">
        <v>-0.99999999999999989</v>
      </c>
      <c r="P3088" s="17">
        <v>-0.99999999999999989</v>
      </c>
      <c r="Q3088" s="17">
        <v>4.2009010702612519</v>
      </c>
      <c r="R3088" s="17">
        <v>-0.99999999999999989</v>
      </c>
      <c r="S3088" s="17">
        <v>1.421856536517935</v>
      </c>
      <c r="T3088" s="17">
        <v>0.17596355786970785</v>
      </c>
      <c r="U3088" s="17">
        <v>0.20143386025260129</v>
      </c>
      <c r="V3088" s="17">
        <v>9.6256505834288755E-2</v>
      </c>
      <c r="W3088" s="17">
        <v>3.1505237781843705</v>
      </c>
      <c r="X3088" s="17">
        <v>1.1125536783926688</v>
      </c>
      <c r="Y3088" s="17">
        <v>0.13082520398686065</v>
      </c>
      <c r="Z3088" s="17">
        <v>35.734681721533939</v>
      </c>
      <c r="AA3088" s="17">
        <v>0.71401413855239049</v>
      </c>
      <c r="AB3088" s="17">
        <v>1.3161727190259114</v>
      </c>
      <c r="AC3088" s="17">
        <v>20.32368934115814</v>
      </c>
      <c r="AD3088" s="17">
        <v>0.87572184468272085</v>
      </c>
      <c r="AE3088" s="17">
        <v>0.68325355657153075</v>
      </c>
      <c r="AF3088" s="17">
        <v>57.188447335162842</v>
      </c>
      <c r="AG3088" s="17">
        <v>6.8211273570927631</v>
      </c>
      <c r="AH3088" s="17">
        <v>0.26011225614737404</v>
      </c>
      <c r="AI3088" s="17">
        <v>0.34947622197708506</v>
      </c>
      <c r="AJ3088" s="17">
        <v>0.33333333333333298</v>
      </c>
      <c r="AK3088" s="17">
        <v>0.72679847590875579</v>
      </c>
      <c r="AL3088" s="17">
        <v>0.80052595948523364</v>
      </c>
      <c r="AM3088" s="17">
        <v>0.33333333333333298</v>
      </c>
      <c r="AN3088" s="17">
        <v>0.3783521666558497</v>
      </c>
      <c r="AO3088" s="17">
        <v>0.45238651955210502</v>
      </c>
      <c r="AP3088" s="17">
        <v>0.33333333333333298</v>
      </c>
      <c r="AQ3088" s="17">
        <v>7.8550557905339433</v>
      </c>
      <c r="AR3088" s="17">
        <v>2.2444243630026963</v>
      </c>
      <c r="AS3088" s="17">
        <v>5.3200693907728436</v>
      </c>
      <c r="AT3088" s="17">
        <v>7.2204395242236119</v>
      </c>
      <c r="AU3088" s="17">
        <v>-0.99999999999999989</v>
      </c>
      <c r="AV3088" s="17">
        <v>-0.99999999999999989</v>
      </c>
      <c r="AW3088" s="17">
        <v>-0.99999999999999989</v>
      </c>
      <c r="AX3088" s="17">
        <v>-0.99999999999999989</v>
      </c>
      <c r="AY3088" s="17">
        <v>2.332092021528338E-2</v>
      </c>
      <c r="AZ3088" s="17">
        <v>0.22216606691980778</v>
      </c>
      <c r="BA3088" s="17">
        <v>0.35047693263146035</v>
      </c>
      <c r="BB3088" s="17">
        <v>0.12096678248048509</v>
      </c>
      <c r="BC3088" s="17">
        <v>0.19257693421009331</v>
      </c>
      <c r="BD3088" s="17">
        <v>4.402148143420014</v>
      </c>
      <c r="BE3088" s="17">
        <v>6.318397405722461</v>
      </c>
      <c r="BF3088" s="17">
        <v>-0.99999999999999989</v>
      </c>
      <c r="BG3088" s="22">
        <v>0</v>
      </c>
    </row>
    <row r="3089" spans="1:100" x14ac:dyDescent="0.25">
      <c r="A3089">
        <v>6639</v>
      </c>
      <c r="B3089" t="s">
        <v>3209</v>
      </c>
      <c r="C3089" s="48">
        <v>2</v>
      </c>
      <c r="D3089" s="22">
        <v>1465.0314062499999</v>
      </c>
      <c r="E3089" s="17">
        <v>74.630730094911556</v>
      </c>
      <c r="F3089" s="17">
        <v>-17.79568933754646</v>
      </c>
      <c r="G3089" s="17">
        <v>0.33227349085516183</v>
      </c>
      <c r="H3089" s="17">
        <v>5.5681305079100909</v>
      </c>
      <c r="I3089" s="17">
        <v>51.67681058132198</v>
      </c>
      <c r="J3089" s="17">
        <v>11.111972895052952</v>
      </c>
      <c r="K3089" s="17">
        <v>-1.0000000000000002</v>
      </c>
      <c r="L3089" s="17">
        <v>-1.0000000000000002</v>
      </c>
      <c r="M3089" s="17">
        <v>-1.0000000000000002</v>
      </c>
      <c r="N3089" s="17">
        <v>0.24058684716654902</v>
      </c>
      <c r="O3089" s="17">
        <v>-1.0000000000000002</v>
      </c>
      <c r="P3089" s="17">
        <v>-1.0000000000000002</v>
      </c>
      <c r="Q3089" s="17">
        <v>3.7023975465602463</v>
      </c>
      <c r="R3089" s="17">
        <v>-1.0000000000000002</v>
      </c>
      <c r="S3089" s="17">
        <v>0.77170636260199332</v>
      </c>
      <c r="T3089" s="17">
        <v>0.10298835356436703</v>
      </c>
      <c r="U3089" s="17">
        <v>-1.7239468481212938E-2</v>
      </c>
      <c r="V3089" s="17">
        <v>-0.19027625871504025</v>
      </c>
      <c r="W3089" s="17">
        <v>1.6985801999927883</v>
      </c>
      <c r="X3089" s="17">
        <v>-0.67637386083712159</v>
      </c>
      <c r="Y3089" s="17">
        <v>6.5170065988305492E-2</v>
      </c>
      <c r="Z3089" s="17">
        <v>29.70653942347495</v>
      </c>
      <c r="AA3089" s="17">
        <v>0.27004841252340123</v>
      </c>
      <c r="AB3089" s="17">
        <v>0.67623536657185102</v>
      </c>
      <c r="AC3089" s="17">
        <v>12.976545957985476</v>
      </c>
      <c r="AD3089" s="17">
        <v>0.31493720277066839</v>
      </c>
      <c r="AE3089" s="17">
        <v>0.21362595255089295</v>
      </c>
      <c r="AF3089" s="17">
        <v>45.289313881435596</v>
      </c>
      <c r="AG3089" s="17">
        <v>-13.509144237481808</v>
      </c>
      <c r="AH3089" s="17">
        <v>0.1194574328149885</v>
      </c>
      <c r="AI3089" s="17">
        <v>0.18306395827876509</v>
      </c>
      <c r="AJ3089" s="17">
        <v>0.33333333333333298</v>
      </c>
      <c r="AK3089" s="17">
        <v>0.53904538363832366</v>
      </c>
      <c r="AL3089" s="17">
        <v>0.63654076669565507</v>
      </c>
      <c r="AM3089" s="17">
        <v>0.33333333333333298</v>
      </c>
      <c r="AN3089" s="17">
        <v>0.20909377036136945</v>
      </c>
      <c r="AO3089" s="17">
        <v>0.26743257058271153</v>
      </c>
      <c r="AP3089" s="17">
        <v>0.33333333333333298</v>
      </c>
      <c r="AQ3089" s="17">
        <v>5.7449316015491627</v>
      </c>
      <c r="AR3089" s="17">
        <v>2.2444243630026963</v>
      </c>
      <c r="AS3089" s="17">
        <v>2.6340068564143531</v>
      </c>
      <c r="AT3089" s="17">
        <v>5.3411632549698984</v>
      </c>
      <c r="AU3089" s="17">
        <v>-1.0000000000000002</v>
      </c>
      <c r="AV3089" s="17">
        <v>-1.0000000000000002</v>
      </c>
      <c r="AW3089" s="17">
        <v>-1.0000000000000002</v>
      </c>
      <c r="AX3089" s="17">
        <v>-1.0000000000000002</v>
      </c>
      <c r="AY3089" s="17">
        <v>-4.9660480505346865E-3</v>
      </c>
      <c r="AZ3089" s="17">
        <v>0.4172487559660859</v>
      </c>
      <c r="BA3089" s="17">
        <v>0.16293669911205011</v>
      </c>
      <c r="BB3089" s="17">
        <v>0.22960930986415168</v>
      </c>
      <c r="BC3089" s="17">
        <v>8.858689924658962E-2</v>
      </c>
      <c r="BD3089" s="17">
        <v>7.2990428327597785</v>
      </c>
      <c r="BE3089" s="17">
        <v>3.5197957552471988</v>
      </c>
      <c r="BF3089" s="17">
        <v>-1.0000000000000002</v>
      </c>
      <c r="BG3089" s="22">
        <v>0</v>
      </c>
    </row>
    <row r="3090" spans="1:100" x14ac:dyDescent="0.25">
      <c r="A3090">
        <v>6640</v>
      </c>
      <c r="B3090" t="s">
        <v>2668</v>
      </c>
      <c r="C3090" s="48">
        <v>2</v>
      </c>
      <c r="D3090" s="22">
        <v>1468.18673828125</v>
      </c>
      <c r="E3090" s="17">
        <v>91.363857836118115</v>
      </c>
      <c r="F3090" s="17">
        <v>9.1989222486121225</v>
      </c>
      <c r="G3090" s="17">
        <v>0.51990175969508867</v>
      </c>
      <c r="H3090" s="17">
        <v>7.2796276538988893</v>
      </c>
      <c r="I3090" s="17">
        <v>64.816823851806362</v>
      </c>
      <c r="J3090" s="17">
        <v>14.35733631671528</v>
      </c>
      <c r="K3090" s="17">
        <v>-0.99999999999999989</v>
      </c>
      <c r="L3090" s="17">
        <v>-0.99999999999999989</v>
      </c>
      <c r="M3090" s="17">
        <v>-0.99999999999999989</v>
      </c>
      <c r="N3090" s="17">
        <v>0.28734374991393535</v>
      </c>
      <c r="O3090" s="17">
        <v>-0.99999999999999989</v>
      </c>
      <c r="P3090" s="17">
        <v>-0.99999999999999989</v>
      </c>
      <c r="Q3090" s="17">
        <v>4.2046770963811815</v>
      </c>
      <c r="R3090" s="17">
        <v>-0.99999999999999989</v>
      </c>
      <c r="S3090" s="17">
        <v>1.426781244011188</v>
      </c>
      <c r="T3090" s="17">
        <v>0.17651632483014654</v>
      </c>
      <c r="U3090" s="17">
        <v>0.20309025015111304</v>
      </c>
      <c r="V3090" s="17">
        <v>9.8426912163859404E-2</v>
      </c>
      <c r="W3090" s="17">
        <v>3.1615218486397438</v>
      </c>
      <c r="X3090" s="17">
        <v>1.1261043090173879</v>
      </c>
      <c r="Y3090" s="17">
        <v>0.13132252347248746</v>
      </c>
      <c r="Z3090" s="17">
        <v>35.780343229808004</v>
      </c>
      <c r="AA3090" s="17">
        <v>0.71737705596046175</v>
      </c>
      <c r="AB3090" s="17">
        <v>1.3210200672252683</v>
      </c>
      <c r="AC3090" s="17">
        <v>20.37934191732402</v>
      </c>
      <c r="AD3090" s="17">
        <v>0.87996963302289999</v>
      </c>
      <c r="AE3090" s="17">
        <v>0.68681085559773702</v>
      </c>
      <c r="AF3090" s="17">
        <v>57.278579975334011</v>
      </c>
      <c r="AG3090" s="17">
        <v>6.9751235334817228</v>
      </c>
      <c r="AH3090" s="17">
        <v>0.26117767747650339</v>
      </c>
      <c r="AI3090" s="17">
        <v>0.3507367487828662</v>
      </c>
      <c r="AJ3090" s="17">
        <v>0.33333333333333298</v>
      </c>
      <c r="AK3090" s="17">
        <v>0.72822065358013366</v>
      </c>
      <c r="AL3090" s="17">
        <v>0.80176810190111458</v>
      </c>
      <c r="AM3090" s="17">
        <v>0.33333333333333298</v>
      </c>
      <c r="AN3090" s="17">
        <v>0.37963425212774438</v>
      </c>
      <c r="AO3090" s="17">
        <v>0.45378749448826505</v>
      </c>
      <c r="AP3090" s="17">
        <v>0.33333333333333298</v>
      </c>
      <c r="AQ3090" s="17">
        <v>7.8710393968177002</v>
      </c>
      <c r="AR3090" s="17">
        <v>2.2444243630026963</v>
      </c>
      <c r="AS3090" s="17">
        <v>5.3404155705033318</v>
      </c>
      <c r="AT3090" s="17">
        <v>7.234674521454088</v>
      </c>
      <c r="AU3090" s="17">
        <v>-0.99999999999999989</v>
      </c>
      <c r="AV3090" s="17">
        <v>-0.99999999999999989</v>
      </c>
      <c r="AW3090" s="17">
        <v>-0.99999999999999989</v>
      </c>
      <c r="AX3090" s="17">
        <v>-0.99999999999999989</v>
      </c>
      <c r="AY3090" s="17">
        <v>2.3535186165165443E-2</v>
      </c>
      <c r="AZ3090" s="17">
        <v>0.22068836958295468</v>
      </c>
      <c r="BA3090" s="17">
        <v>0.35189749795675535</v>
      </c>
      <c r="BB3090" s="17">
        <v>0.12014384542661995</v>
      </c>
      <c r="BC3090" s="17">
        <v>0.19336462992249134</v>
      </c>
      <c r="BD3090" s="17">
        <v>4.3802049685103945</v>
      </c>
      <c r="BE3090" s="17">
        <v>6.3395960380872172</v>
      </c>
      <c r="BF3090" s="17">
        <v>-0.99999999999999989</v>
      </c>
      <c r="BG3090" s="22">
        <v>0</v>
      </c>
    </row>
    <row r="3091" spans="1:100" x14ac:dyDescent="0.25">
      <c r="A3091">
        <v>6642</v>
      </c>
      <c r="B3091" t="s">
        <v>3210</v>
      </c>
      <c r="C3091" s="48">
        <v>2</v>
      </c>
      <c r="D3091" s="22">
        <v>1431.2921582031249</v>
      </c>
      <c r="E3091" s="17">
        <v>79.341624119794204</v>
      </c>
      <c r="F3091" s="17">
        <v>-10.195869603182047</v>
      </c>
      <c r="G3091" s="17">
        <v>0.38509666320209995</v>
      </c>
      <c r="H3091" s="17">
        <v>6.0499699944268519</v>
      </c>
      <c r="I3091" s="17">
        <v>55.376131530768106</v>
      </c>
      <c r="J3091" s="17">
        <v>12.025643273247255</v>
      </c>
      <c r="K3091" s="17">
        <v>-1.0000000000000002</v>
      </c>
      <c r="L3091" s="17">
        <v>-1.0000000000000002</v>
      </c>
      <c r="M3091" s="17">
        <v>-1.0000000000000002</v>
      </c>
      <c r="N3091" s="17">
        <v>0.25375036430341147</v>
      </c>
      <c r="O3091" s="17">
        <v>-1.0000000000000002</v>
      </c>
      <c r="P3091" s="17">
        <v>-1.0000000000000002</v>
      </c>
      <c r="Q3091" s="17">
        <v>3.8438048056613217</v>
      </c>
      <c r="R3091" s="17">
        <v>-1.0000000000000002</v>
      </c>
      <c r="S3091" s="17">
        <v>0.95613024272822988</v>
      </c>
      <c r="T3091" s="17">
        <v>0.12368875613433672</v>
      </c>
      <c r="U3091" s="17">
        <v>4.4790175412144209E-2</v>
      </c>
      <c r="V3091" s="17">
        <v>-0.10899736909604464</v>
      </c>
      <c r="W3091" s="17">
        <v>2.1104436111822835</v>
      </c>
      <c r="X3091" s="17">
        <v>-0.16892039656704383</v>
      </c>
      <c r="Y3091" s="17">
        <v>8.3794032858892781E-2</v>
      </c>
      <c r="Z3091" s="17">
        <v>31.416503424353408</v>
      </c>
      <c r="AA3091" s="17">
        <v>0.39598528852878079</v>
      </c>
      <c r="AB3091" s="17">
        <v>0.85776224191888084</v>
      </c>
      <c r="AC3091" s="17">
        <v>15.060662435886618</v>
      </c>
      <c r="AD3091" s="17">
        <v>0.47401134244781074</v>
      </c>
      <c r="AE3091" s="17">
        <v>0.34684216693134429</v>
      </c>
      <c r="AF3091" s="17">
        <v>48.664663838597967</v>
      </c>
      <c r="AG3091" s="17">
        <v>-7.7421880450246254</v>
      </c>
      <c r="AH3091" s="17">
        <v>0.159356073649287</v>
      </c>
      <c r="AI3091" s="17">
        <v>0.23026904504661486</v>
      </c>
      <c r="AJ3091" s="17">
        <v>0.33333333333333298</v>
      </c>
      <c r="AK3091" s="17">
        <v>0.59230408473757035</v>
      </c>
      <c r="AL3091" s="17">
        <v>0.68305738201138533</v>
      </c>
      <c r="AM3091" s="17">
        <v>0.33333333333333298</v>
      </c>
      <c r="AN3091" s="17">
        <v>0.25710620109034765</v>
      </c>
      <c r="AO3091" s="17">
        <v>0.31989725686919951</v>
      </c>
      <c r="AP3091" s="17">
        <v>0.33333333333333298</v>
      </c>
      <c r="AQ3091" s="17">
        <v>6.3434968347734424</v>
      </c>
      <c r="AR3091" s="17">
        <v>2.2444243630026963</v>
      </c>
      <c r="AS3091" s="17">
        <v>3.3959447820237565</v>
      </c>
      <c r="AT3091" s="17">
        <v>5.8742453570901052</v>
      </c>
      <c r="AU3091" s="17">
        <v>-1.0000000000000002</v>
      </c>
      <c r="AV3091" s="17">
        <v>-1.0000000000000002</v>
      </c>
      <c r="AW3091" s="17">
        <v>-1.0000000000000002</v>
      </c>
      <c r="AX3091" s="17">
        <v>-1.0000000000000002</v>
      </c>
      <c r="AY3091" s="17">
        <v>3.0579326448305841E-3</v>
      </c>
      <c r="AZ3091" s="17">
        <v>0.36191091572115458</v>
      </c>
      <c r="BA3091" s="17">
        <v>0.21613501995092432</v>
      </c>
      <c r="BB3091" s="17">
        <v>0.1987913892503102</v>
      </c>
      <c r="BC3091" s="17">
        <v>0.11808507753195285</v>
      </c>
      <c r="BD3091" s="17">
        <v>6.4772995181233632</v>
      </c>
      <c r="BE3091" s="17">
        <v>4.3136569215061016</v>
      </c>
      <c r="BF3091" s="17">
        <v>-1.0000000000000002</v>
      </c>
      <c r="BG3091" s="22">
        <v>0</v>
      </c>
    </row>
    <row r="3092" spans="1:100" x14ac:dyDescent="0.25">
      <c r="A3092">
        <v>6643</v>
      </c>
      <c r="B3092" t="s">
        <v>2669</v>
      </c>
      <c r="C3092" s="48">
        <v>2</v>
      </c>
      <c r="D3092" s="22">
        <v>1472.0609375000001</v>
      </c>
      <c r="E3092" s="17">
        <v>19.665233185028143</v>
      </c>
      <c r="F3092" s="17">
        <v>-106.46842659685782</v>
      </c>
      <c r="G3092" s="17">
        <v>-0.28405366510929414</v>
      </c>
      <c r="H3092" s="17">
        <v>-5.3848391913831506E-2</v>
      </c>
      <c r="I3092" s="17">
        <v>8.5140875097680109</v>
      </c>
      <c r="J3092" s="17">
        <v>0.45150248666970327</v>
      </c>
      <c r="K3092" s="17">
        <v>-1.0000000000000016</v>
      </c>
      <c r="L3092" s="17">
        <v>-1.0000000000000016</v>
      </c>
      <c r="M3092" s="17">
        <v>-1.0000000000000016</v>
      </c>
      <c r="N3092" s="17">
        <v>8.6998323058869481E-2</v>
      </c>
      <c r="O3092" s="17">
        <v>-1.0000000000000016</v>
      </c>
      <c r="P3092" s="17">
        <v>-1.0000000000000016</v>
      </c>
      <c r="Q3092" s="17">
        <v>2.0524941052810997</v>
      </c>
      <c r="R3092" s="17">
        <v>-1.0000000000000016</v>
      </c>
      <c r="S3092" s="17">
        <v>-1.380103922164474</v>
      </c>
      <c r="T3092" s="17">
        <v>-0.13853860660140685</v>
      </c>
      <c r="U3092" s="17">
        <v>-0.74098536081773791</v>
      </c>
      <c r="V3092" s="17">
        <v>-1.1386173872979433</v>
      </c>
      <c r="W3092" s="17">
        <v>-3.1069358942891707</v>
      </c>
      <c r="X3092" s="17">
        <v>-6.597210049237999</v>
      </c>
      <c r="Y3092" s="17">
        <v>-0.15212957778802386</v>
      </c>
      <c r="Z3092" s="17">
        <v>9.755120327682814</v>
      </c>
      <c r="AA3092" s="17">
        <v>-1.1993505874013544</v>
      </c>
      <c r="AB3092" s="17">
        <v>-1.4417734133425983</v>
      </c>
      <c r="AC3092" s="17">
        <v>-11.340387774941405</v>
      </c>
      <c r="AD3092" s="17">
        <v>-1.5410988461583139</v>
      </c>
      <c r="AE3092" s="17">
        <v>-1.3407064907601154</v>
      </c>
      <c r="AF3092" s="17">
        <v>5.9066008209766281</v>
      </c>
      <c r="AG3092" s="17">
        <v>-80.796502242491258</v>
      </c>
      <c r="AH3092" s="17">
        <v>-0.34606962168945143</v>
      </c>
      <c r="AI3092" s="17">
        <v>-0.3677128236153388</v>
      </c>
      <c r="AJ3092" s="17">
        <v>0.33333333333333298</v>
      </c>
      <c r="AK3092" s="17">
        <v>-8.236340951914467E-2</v>
      </c>
      <c r="AL3092" s="17">
        <v>9.3796892201745918E-2</v>
      </c>
      <c r="AM3092" s="17">
        <v>0.33333333333333298</v>
      </c>
      <c r="AN3092" s="17">
        <v>-0.35110289272009004</v>
      </c>
      <c r="AO3092" s="17">
        <v>-0.34471186245403046</v>
      </c>
      <c r="AP3092" s="17">
        <v>0.33333333333333298</v>
      </c>
      <c r="AQ3092" s="17">
        <v>-1.2389732163844966</v>
      </c>
      <c r="AR3092" s="17">
        <v>2.2444243630026963</v>
      </c>
      <c r="AS3092" s="17">
        <v>-6.2560884151832656</v>
      </c>
      <c r="AT3092" s="17">
        <v>-0.87870127223782646</v>
      </c>
      <c r="AU3092" s="17">
        <v>-1.0000000000000016</v>
      </c>
      <c r="AV3092" s="17">
        <v>-1.0000000000000016</v>
      </c>
      <c r="AW3092" s="17">
        <v>-1.0000000000000016</v>
      </c>
      <c r="AX3092" s="17">
        <v>-1.0000000000000016</v>
      </c>
      <c r="AY3092" s="17">
        <v>-9.8587786044747203E-2</v>
      </c>
      <c r="AZ3092" s="17">
        <v>1.0629164086274439</v>
      </c>
      <c r="BA3092" s="17">
        <v>-0.4577675927347552</v>
      </c>
      <c r="BB3092" s="17">
        <v>0.58918486204637954</v>
      </c>
      <c r="BC3092" s="17">
        <v>-0.25559023970565298</v>
      </c>
      <c r="BD3092" s="17">
        <v>16.886931964375407</v>
      </c>
      <c r="BE3092" s="17">
        <v>-5.7427716577327983</v>
      </c>
      <c r="BF3092" s="17">
        <v>-1.0000000000000016</v>
      </c>
      <c r="BG3092" s="22">
        <v>0</v>
      </c>
    </row>
    <row r="3093" spans="1:100" x14ac:dyDescent="0.25">
      <c r="A3093">
        <v>6644</v>
      </c>
      <c r="B3093" t="s">
        <v>2670</v>
      </c>
      <c r="C3093" s="48">
        <v>2</v>
      </c>
      <c r="D3093" s="22">
        <v>1435.3904394531251</v>
      </c>
      <c r="E3093" s="17">
        <v>24.327906218401132</v>
      </c>
      <c r="F3093" s="17">
        <v>-98.946399069439693</v>
      </c>
      <c r="G3093" s="17">
        <v>-0.23177119389717266</v>
      </c>
      <c r="H3093" s="17">
        <v>0.42305895695227935</v>
      </c>
      <c r="I3093" s="17">
        <v>12.175541989887385</v>
      </c>
      <c r="J3093" s="17">
        <v>1.3558204805147014</v>
      </c>
      <c r="K3093" s="17">
        <v>-1.0000000000000016</v>
      </c>
      <c r="L3093" s="17">
        <v>-1.0000000000000016</v>
      </c>
      <c r="M3093" s="17">
        <v>-1.0000000000000016</v>
      </c>
      <c r="N3093" s="17">
        <v>0.10002709765116585</v>
      </c>
      <c r="O3093" s="17">
        <v>-1.0000000000000016</v>
      </c>
      <c r="P3093" s="17">
        <v>-1.0000000000000016</v>
      </c>
      <c r="Q3093" s="17">
        <v>2.192453911265102</v>
      </c>
      <c r="R3093" s="17">
        <v>-1.0000000000000016</v>
      </c>
      <c r="S3093" s="17">
        <v>-1.1975678158473639</v>
      </c>
      <c r="T3093" s="17">
        <v>-0.11805009458369761</v>
      </c>
      <c r="U3093" s="17">
        <v>-0.67959065604967828</v>
      </c>
      <c r="V3093" s="17">
        <v>-1.0581704732287118</v>
      </c>
      <c r="W3093" s="17">
        <v>-2.699288341480103</v>
      </c>
      <c r="X3093" s="17">
        <v>-6.0949509088187366</v>
      </c>
      <c r="Y3093" s="17">
        <v>-0.13369624695034224</v>
      </c>
      <c r="Z3093" s="17">
        <v>11.447581035315306</v>
      </c>
      <c r="AA3093" s="17">
        <v>-1.074702808751282</v>
      </c>
      <c r="AB3093" s="17">
        <v>-1.2621046578914208</v>
      </c>
      <c r="AC3093" s="17">
        <v>-9.2776044373009405</v>
      </c>
      <c r="AD3093" s="17">
        <v>-1.3836529988388979</v>
      </c>
      <c r="AE3093" s="17">
        <v>-1.2088538854756568</v>
      </c>
      <c r="AF3093" s="17">
        <v>9.2474004951636815</v>
      </c>
      <c r="AG3093" s="17">
        <v>-75.08857695672063</v>
      </c>
      <c r="AH3093" s="17">
        <v>-0.30657938571647136</v>
      </c>
      <c r="AI3093" s="17">
        <v>-0.32099093092407444</v>
      </c>
      <c r="AJ3093" s="17">
        <v>0.33333333333333298</v>
      </c>
      <c r="AK3093" s="17">
        <v>-2.9649867652934647E-2</v>
      </c>
      <c r="AL3093" s="17">
        <v>0.13983736067563468</v>
      </c>
      <c r="AM3093" s="17">
        <v>0.33333333333333298</v>
      </c>
      <c r="AN3093" s="17">
        <v>-0.30358192008851576</v>
      </c>
      <c r="AO3093" s="17">
        <v>-0.29278420781771647</v>
      </c>
      <c r="AP3093" s="17">
        <v>0.33333333333333298</v>
      </c>
      <c r="AQ3093" s="17">
        <v>-0.64653493249867289</v>
      </c>
      <c r="AR3093" s="17">
        <v>2.2444243630026963</v>
      </c>
      <c r="AS3093" s="17">
        <v>-5.5019497315113028</v>
      </c>
      <c r="AT3093" s="17">
        <v>-0.35107583023022571</v>
      </c>
      <c r="AU3093" s="17">
        <v>-1.0000000000000016</v>
      </c>
      <c r="AV3093" s="17">
        <v>-1.0000000000000016</v>
      </c>
      <c r="AW3093" s="17">
        <v>-1.0000000000000016</v>
      </c>
      <c r="AX3093" s="17">
        <v>-1.0000000000000016</v>
      </c>
      <c r="AY3093" s="17">
        <v>-9.0645939293160158E-2</v>
      </c>
      <c r="AZ3093" s="17">
        <v>1.0081450098075415</v>
      </c>
      <c r="BA3093" s="17">
        <v>-0.40511381307298022</v>
      </c>
      <c r="BB3093" s="17">
        <v>0.55868239550142951</v>
      </c>
      <c r="BC3093" s="17">
        <v>-0.22639400652818983</v>
      </c>
      <c r="BD3093" s="17">
        <v>16.073600063196583</v>
      </c>
      <c r="BE3093" s="17">
        <v>-4.9570365016018725</v>
      </c>
      <c r="BF3093" s="17">
        <v>-1.0000000000000016</v>
      </c>
      <c r="BG3093" s="22">
        <v>0</v>
      </c>
    </row>
    <row r="3094" spans="1:100" x14ac:dyDescent="0.25">
      <c r="A3094">
        <v>6645</v>
      </c>
      <c r="B3094" t="s">
        <v>2671</v>
      </c>
      <c r="C3094" s="48">
        <v>2</v>
      </c>
      <c r="D3094" s="22">
        <v>1481.5050585937499</v>
      </c>
      <c r="E3094" s="17">
        <v>70.762074766074448</v>
      </c>
      <c r="F3094" s="17">
        <v>-24.036772868242679</v>
      </c>
      <c r="G3094" s="17">
        <v>0.28889432628328338</v>
      </c>
      <c r="H3094" s="17">
        <v>5.172436848211678</v>
      </c>
      <c r="I3094" s="17">
        <v>48.63887391185721</v>
      </c>
      <c r="J3094" s="17">
        <v>10.36165336786086</v>
      </c>
      <c r="K3094" s="17">
        <v>-1.0000000000000004</v>
      </c>
      <c r="L3094" s="17">
        <v>-1.0000000000000004</v>
      </c>
      <c r="M3094" s="17">
        <v>-1.0000000000000004</v>
      </c>
      <c r="N3094" s="17">
        <v>0.22977677365422242</v>
      </c>
      <c r="O3094" s="17">
        <v>-1.0000000000000004</v>
      </c>
      <c r="P3094" s="17">
        <v>-1.0000000000000004</v>
      </c>
      <c r="Q3094" s="17">
        <v>3.5862718295375093</v>
      </c>
      <c r="R3094" s="17">
        <v>-1.0000000000000004</v>
      </c>
      <c r="S3094" s="17">
        <v>0.62025476491232667</v>
      </c>
      <c r="T3094" s="17">
        <v>8.5988879093407869E-2</v>
      </c>
      <c r="U3094" s="17">
        <v>-6.8179122637386042E-2</v>
      </c>
      <c r="V3094" s="17">
        <v>-0.257023676038724</v>
      </c>
      <c r="W3094" s="17">
        <v>1.3603519205971457</v>
      </c>
      <c r="X3094" s="17">
        <v>-1.0931020950780082</v>
      </c>
      <c r="Y3094" s="17">
        <v>4.9875790995613824E-2</v>
      </c>
      <c r="Z3094" s="17">
        <v>28.302291883798478</v>
      </c>
      <c r="AA3094" s="17">
        <v>0.16662720120301994</v>
      </c>
      <c r="AB3094" s="17">
        <v>0.52716283173470191</v>
      </c>
      <c r="AC3094" s="17">
        <v>11.265038911645087</v>
      </c>
      <c r="AD3094" s="17">
        <v>0.18430318407026147</v>
      </c>
      <c r="AE3094" s="17">
        <v>0.10422684169671104</v>
      </c>
      <c r="AF3094" s="17">
        <v>42.517426946706337</v>
      </c>
      <c r="AG3094" s="17">
        <v>-18.245053321251827</v>
      </c>
      <c r="AH3094" s="17">
        <v>8.6692083252532193E-2</v>
      </c>
      <c r="AI3094" s="17">
        <v>0.14429844805754777</v>
      </c>
      <c r="AJ3094" s="17">
        <v>0.33333333333333298</v>
      </c>
      <c r="AK3094" s="17">
        <v>0.49530855646151695</v>
      </c>
      <c r="AL3094" s="17">
        <v>0.59834063933763226</v>
      </c>
      <c r="AM3094" s="17">
        <v>0.33333333333333298</v>
      </c>
      <c r="AN3094" s="17">
        <v>0.16966525742751906</v>
      </c>
      <c r="AO3094" s="17">
        <v>0.22434780002622565</v>
      </c>
      <c r="AP3094" s="17">
        <v>0.33333333333333298</v>
      </c>
      <c r="AQ3094" s="17">
        <v>5.2533810451285223</v>
      </c>
      <c r="AR3094" s="17">
        <v>2.2444243630026963</v>
      </c>
      <c r="AS3094" s="17">
        <v>2.0082922467070503</v>
      </c>
      <c r="AT3094" s="17">
        <v>4.9033884070998282</v>
      </c>
      <c r="AU3094" s="17">
        <v>-1.0000000000000004</v>
      </c>
      <c r="AV3094" s="17">
        <v>-1.0000000000000004</v>
      </c>
      <c r="AW3094" s="17">
        <v>-1.0000000000000004</v>
      </c>
      <c r="AX3094" s="17">
        <v>-1.0000000000000004</v>
      </c>
      <c r="AY3094" s="17">
        <v>-1.1555458789058832E-2</v>
      </c>
      <c r="AZ3094" s="17">
        <v>0.46269300273094982</v>
      </c>
      <c r="BA3094" s="17">
        <v>0.11924945709143947</v>
      </c>
      <c r="BB3094" s="17">
        <v>0.25491743867721417</v>
      </c>
      <c r="BC3094" s="17">
        <v>6.43625622074009E-2</v>
      </c>
      <c r="BD3094" s="17">
        <v>7.9738705058751025</v>
      </c>
      <c r="BE3094" s="17">
        <v>2.8678653116875288</v>
      </c>
      <c r="BF3094" s="17">
        <v>-1.0000000000000004</v>
      </c>
      <c r="BG3094" s="22">
        <v>0</v>
      </c>
    </row>
    <row r="3095" spans="1:100" x14ac:dyDescent="0.25">
      <c r="A3095">
        <v>6646</v>
      </c>
      <c r="B3095" t="s">
        <v>3211</v>
      </c>
      <c r="C3095" s="48">
        <v>3</v>
      </c>
      <c r="D3095" s="22">
        <v>1422.786261575365</v>
      </c>
      <c r="E3095" s="17">
        <v>33.117270799010036</v>
      </c>
      <c r="F3095" s="17">
        <v>-82.078179692756706</v>
      </c>
      <c r="G3095" s="17">
        <v>6.0185965249193521E-3</v>
      </c>
      <c r="H3095" s="17">
        <v>4.0969033305355742</v>
      </c>
      <c r="I3095" s="17">
        <v>9.2539875046315192</v>
      </c>
      <c r="J3095" s="17">
        <v>15.212941546068478</v>
      </c>
      <c r="K3095" s="17">
        <v>-1</v>
      </c>
      <c r="L3095" s="17">
        <v>-1</v>
      </c>
      <c r="M3095" s="17">
        <v>-1</v>
      </c>
      <c r="N3095" s="17">
        <v>0.27628805436770099</v>
      </c>
      <c r="O3095" s="17">
        <v>-1</v>
      </c>
      <c r="P3095" s="17">
        <v>-1</v>
      </c>
      <c r="Q3095" s="17">
        <v>5.683114860259189</v>
      </c>
      <c r="R3095" s="17">
        <v>-1</v>
      </c>
      <c r="S3095" s="17">
        <v>-0.67484502150566839</v>
      </c>
      <c r="T3095" s="17">
        <v>-4.111368977330733E-2</v>
      </c>
      <c r="U3095" s="17">
        <v>-0.11826074335613837</v>
      </c>
      <c r="V3095" s="17">
        <v>0.24810637401979638</v>
      </c>
      <c r="W3095" s="17">
        <v>-1.586211529723613</v>
      </c>
      <c r="X3095" s="17">
        <v>-3.5769307735133138</v>
      </c>
      <c r="Y3095" s="17">
        <v>8.1707905828101612E-2</v>
      </c>
      <c r="Z3095" s="17">
        <v>20.456518247455314</v>
      </c>
      <c r="AA3095" s="17">
        <v>1.7363814519299734</v>
      </c>
      <c r="AB3095" s="17">
        <v>0.18847130926131711</v>
      </c>
      <c r="AC3095" s="17">
        <v>-13.587837307268156</v>
      </c>
      <c r="AD3095" s="17">
        <v>-1.3881319758861539</v>
      </c>
      <c r="AE3095" s="17">
        <v>-0.76470142222831194</v>
      </c>
      <c r="AF3095" s="17">
        <v>6.2924508272201489</v>
      </c>
      <c r="AG3095" s="17">
        <v>-80.643653080344478</v>
      </c>
      <c r="AH3095" s="17">
        <v>-7.9949914355500709E-2</v>
      </c>
      <c r="AI3095" s="17">
        <v>-0.12943493854166252</v>
      </c>
      <c r="AJ3095" s="17">
        <v>0.33333333333333298</v>
      </c>
      <c r="AK3095" s="17">
        <v>0.74732619084925467</v>
      </c>
      <c r="AL3095" s="17">
        <v>0.91497377475625519</v>
      </c>
      <c r="AM3095" s="17">
        <v>0.33333333333333298</v>
      </c>
      <c r="AN3095" s="17">
        <v>-0.19844400295574849</v>
      </c>
      <c r="AO3095" s="17">
        <v>-0.1932315007323179</v>
      </c>
      <c r="AP3095" s="17">
        <v>0.33333333333333298</v>
      </c>
      <c r="AQ3095" s="17">
        <v>2.9615366774113738</v>
      </c>
      <c r="AR3095" s="17">
        <v>4.3528935928557173</v>
      </c>
      <c r="AS3095" s="17">
        <v>3.3867860447202225</v>
      </c>
      <c r="AT3095" s="17">
        <v>7.4732619084925425</v>
      </c>
      <c r="AU3095" s="17">
        <v>-1</v>
      </c>
      <c r="AV3095" s="17">
        <v>-1</v>
      </c>
      <c r="AW3095" s="17">
        <v>-1</v>
      </c>
      <c r="AX3095" s="17">
        <v>-1</v>
      </c>
      <c r="AY3095" s="17">
        <v>5.9509602844996248E-2</v>
      </c>
      <c r="AZ3095" s="17">
        <v>0.51427634750236872</v>
      </c>
      <c r="BA3095" s="17">
        <v>0.13878040229836955</v>
      </c>
      <c r="BB3095" s="17">
        <v>0.18192176521164755</v>
      </c>
      <c r="BC3095" s="17">
        <v>0.1543814562513062</v>
      </c>
      <c r="BD3095" s="17">
        <v>7.1194258678030362</v>
      </c>
      <c r="BE3095" s="17">
        <v>4.553438417774502</v>
      </c>
      <c r="BF3095" s="17">
        <v>-1</v>
      </c>
      <c r="CU3095" t="e">
        <v>#N/A</v>
      </c>
      <c r="CV3095" t="e">
        <v>#N/A</v>
      </c>
    </row>
    <row r="3096" spans="1:100" x14ac:dyDescent="0.25">
      <c r="A3096">
        <v>6647</v>
      </c>
      <c r="B3096" t="s">
        <v>3212</v>
      </c>
      <c r="C3096" s="48">
        <v>3</v>
      </c>
      <c r="D3096" s="22">
        <v>1505.6501427349788</v>
      </c>
      <c r="E3096" s="17">
        <v>107.80086200961274</v>
      </c>
      <c r="F3096" s="17">
        <v>7.6860967967162539</v>
      </c>
      <c r="G3096" s="17">
        <v>0.40356307249990991</v>
      </c>
      <c r="H3096" s="17">
        <v>3.2283437238926869</v>
      </c>
      <c r="I3096" s="17">
        <v>85.422672536439862</v>
      </c>
      <c r="J3096" s="17">
        <v>15.302983594875554</v>
      </c>
      <c r="K3096" s="17">
        <v>-1.0000000000000009</v>
      </c>
      <c r="L3096" s="17">
        <v>-1.0000000000000009</v>
      </c>
      <c r="M3096" s="17">
        <v>-1.0000000000000009</v>
      </c>
      <c r="N3096" s="17">
        <v>0.2895151738261264</v>
      </c>
      <c r="O3096" s="17">
        <v>-1.0000000000000009</v>
      </c>
      <c r="P3096" s="17">
        <v>-1.0000000000000009</v>
      </c>
      <c r="Q3096" s="17">
        <v>3.6253299709567237</v>
      </c>
      <c r="R3096" s="17">
        <v>-1.0000000000000009</v>
      </c>
      <c r="S3096" s="17">
        <v>-0.20895559812660619</v>
      </c>
      <c r="T3096" s="17">
        <v>-4.6418840042499847E-2</v>
      </c>
      <c r="U3096" s="17">
        <v>1.0462474594587771E-2</v>
      </c>
      <c r="V3096" s="17">
        <v>2.7210842187141676E-2</v>
      </c>
      <c r="W3096" s="17">
        <v>-0.39698624706403696</v>
      </c>
      <c r="X3096" s="17">
        <v>-4.9702943752291224</v>
      </c>
      <c r="Y3096" s="17">
        <v>-4.9914037292968824E-2</v>
      </c>
      <c r="Z3096" s="17">
        <v>45.59670054909941</v>
      </c>
      <c r="AA3096" s="17">
        <v>0.18906621494646519</v>
      </c>
      <c r="AB3096" s="17">
        <v>2.3437279055306641</v>
      </c>
      <c r="AC3096" s="17">
        <v>25.897424148253798</v>
      </c>
      <c r="AD3096" s="17">
        <v>-0.96486773047811825</v>
      </c>
      <c r="AE3096" s="17">
        <v>1.5530440358643696</v>
      </c>
      <c r="AF3096" s="17">
        <v>75.390896638748231</v>
      </c>
      <c r="AG3096" s="17">
        <v>9.2538785066164149</v>
      </c>
      <c r="AH3096" s="17">
        <v>-0.25504055037123208</v>
      </c>
      <c r="AI3096" s="17">
        <v>-9.1113782969895647E-3</v>
      </c>
      <c r="AJ3096" s="17">
        <v>0.33333333333333298</v>
      </c>
      <c r="AK3096" s="17">
        <v>1.3432690535097587</v>
      </c>
      <c r="AL3096" s="17">
        <v>1.3241512312995933</v>
      </c>
      <c r="AM3096" s="17">
        <v>0.33333333333333298</v>
      </c>
      <c r="AN3096" s="17">
        <v>0.27971893085352545</v>
      </c>
      <c r="AO3096" s="17">
        <v>0.69131532653572703</v>
      </c>
      <c r="AP3096" s="17">
        <v>0.33333333333333298</v>
      </c>
      <c r="AQ3096" s="17">
        <v>10.031775897691654</v>
      </c>
      <c r="AR3096" s="17">
        <v>0.91573154559268921</v>
      </c>
      <c r="AS3096" s="17">
        <v>0.95456151418528301</v>
      </c>
      <c r="AT3096" s="17">
        <v>13.432690535097581</v>
      </c>
      <c r="AU3096" s="17">
        <v>-1.0000000000000009</v>
      </c>
      <c r="AV3096" s="17">
        <v>-1.0000000000000009</v>
      </c>
      <c r="AW3096" s="17">
        <v>-1.0000000000000009</v>
      </c>
      <c r="AX3096" s="17">
        <v>-1.0000000000000009</v>
      </c>
      <c r="AY3096" s="17">
        <v>-1.061078502949277E-2</v>
      </c>
      <c r="AZ3096" s="17">
        <v>0.3834270620731563</v>
      </c>
      <c r="BA3096" s="17">
        <v>0.81038810834542085</v>
      </c>
      <c r="BB3096" s="17">
        <v>7.1424950380767641E-2</v>
      </c>
      <c r="BC3096" s="17">
        <v>-5.3151477793807814E-3</v>
      </c>
      <c r="BD3096" s="17">
        <v>3.7027590698849728</v>
      </c>
      <c r="BE3096" s="17">
        <v>3.9190618472425829</v>
      </c>
      <c r="BF3096" s="17">
        <v>-1.0000000000000009</v>
      </c>
      <c r="CU3096" t="e">
        <v>#N/A</v>
      </c>
      <c r="CV3096" t="e">
        <v>#N/A</v>
      </c>
    </row>
    <row r="3097" spans="1:100" x14ac:dyDescent="0.25">
      <c r="A3097">
        <v>6648</v>
      </c>
      <c r="B3097" t="s">
        <v>3213</v>
      </c>
      <c r="C3097" s="48">
        <v>2</v>
      </c>
      <c r="D3097" s="22">
        <v>1455.321982421875</v>
      </c>
      <c r="E3097" s="17">
        <v>46.972796263240461</v>
      </c>
      <c r="F3097" s="17">
        <v>-62.414674658685293</v>
      </c>
      <c r="G3097" s="17">
        <v>2.2145562306191802E-2</v>
      </c>
      <c r="H3097" s="17">
        <v>2.7392227538455254</v>
      </c>
      <c r="I3097" s="17">
        <v>29.957881328939912</v>
      </c>
      <c r="J3097" s="17">
        <v>5.7477607666161603</v>
      </c>
      <c r="K3097" s="17">
        <v>-1.0000000000000009</v>
      </c>
      <c r="L3097" s="17">
        <v>-1.0000000000000009</v>
      </c>
      <c r="M3097" s="17">
        <v>-1.0000000000000009</v>
      </c>
      <c r="N3097" s="17">
        <v>0.163303069598982</v>
      </c>
      <c r="O3097" s="17">
        <v>-1.0000000000000009</v>
      </c>
      <c r="P3097" s="17">
        <v>-1.0000000000000009</v>
      </c>
      <c r="Q3097" s="17">
        <v>2.8721872733344664</v>
      </c>
      <c r="R3097" s="17">
        <v>-1.0000000000000009</v>
      </c>
      <c r="S3097" s="17">
        <v>-0.31105700387780444</v>
      </c>
      <c r="T3097" s="17">
        <v>-1.8544918367692398E-2</v>
      </c>
      <c r="U3097" s="17">
        <v>-0.38141912893267743</v>
      </c>
      <c r="V3097" s="17">
        <v>-0.66746936455016503</v>
      </c>
      <c r="W3097" s="17">
        <v>-0.71949393077672896</v>
      </c>
      <c r="X3097" s="17">
        <v>-3.6556627735788454</v>
      </c>
      <c r="Y3097" s="17">
        <v>-4.4172330734951276E-2</v>
      </c>
      <c r="Z3097" s="17">
        <v>19.667240950397098</v>
      </c>
      <c r="AA3097" s="17">
        <v>-0.46933433842076311</v>
      </c>
      <c r="AB3097" s="17">
        <v>-0.38951951572848453</v>
      </c>
      <c r="AC3097" s="17">
        <v>0.74057645011244944</v>
      </c>
      <c r="AD3097" s="17">
        <v>-0.61899635767065608</v>
      </c>
      <c r="AE3097" s="17">
        <v>-0.56849421894500973</v>
      </c>
      <c r="AF3097" s="17">
        <v>25.472437237462149</v>
      </c>
      <c r="AG3097" s="17">
        <v>-47.367280705559146</v>
      </c>
      <c r="AH3097" s="17">
        <v>-0.11478981671767935</v>
      </c>
      <c r="AI3097" s="17">
        <v>-9.4079861863953174E-2</v>
      </c>
      <c r="AJ3097" s="17">
        <v>0.33333333333333298</v>
      </c>
      <c r="AK3097" s="17">
        <v>0.22636044035934361</v>
      </c>
      <c r="AL3097" s="17">
        <v>0.36343900263977219</v>
      </c>
      <c r="AM3097" s="17">
        <v>0.33333333333333298</v>
      </c>
      <c r="AN3097" s="17">
        <v>-7.2790013308090595E-2</v>
      </c>
      <c r="AO3097" s="17">
        <v>-4.059066537773165E-2</v>
      </c>
      <c r="AP3097" s="17">
        <v>0.33333333333333298</v>
      </c>
      <c r="AQ3097" s="17">
        <v>2.2307201743735501</v>
      </c>
      <c r="AR3097" s="17">
        <v>2.2444243630026963</v>
      </c>
      <c r="AS3097" s="17">
        <v>-1.8393751850911553</v>
      </c>
      <c r="AT3097" s="17">
        <v>2.2114071132668149</v>
      </c>
      <c r="AU3097" s="17">
        <v>-1.0000000000000009</v>
      </c>
      <c r="AV3097" s="17">
        <v>-1.0000000000000009</v>
      </c>
      <c r="AW3097" s="17">
        <v>-1.0000000000000009</v>
      </c>
      <c r="AX3097" s="17">
        <v>-1.0000000000000009</v>
      </c>
      <c r="AY3097" s="17">
        <v>-5.2075307135289316E-2</v>
      </c>
      <c r="AZ3097" s="17">
        <v>0.74214044654492972</v>
      </c>
      <c r="BA3097" s="17">
        <v>-0.14939374813341655</v>
      </c>
      <c r="BB3097" s="17">
        <v>0.41054312087013223</v>
      </c>
      <c r="BC3097" s="17">
        <v>-8.4598627505254043E-2</v>
      </c>
      <c r="BD3097" s="17">
        <v>12.123545804549357</v>
      </c>
      <c r="BE3097" s="17">
        <v>-1.1410094957197767</v>
      </c>
      <c r="BF3097" s="17">
        <v>-1.0000000000000009</v>
      </c>
      <c r="BG3097" s="22">
        <v>0</v>
      </c>
    </row>
    <row r="3098" spans="1:100" x14ac:dyDescent="0.25">
      <c r="A3098">
        <v>6649</v>
      </c>
      <c r="B3098" t="s">
        <v>3214</v>
      </c>
      <c r="C3098" s="48">
        <v>2</v>
      </c>
      <c r="D3098" s="22">
        <v>1418.8564257812502</v>
      </c>
      <c r="E3098" s="17">
        <v>23.276588880718194</v>
      </c>
      <c r="F3098" s="17">
        <v>-100.64243005799527</v>
      </c>
      <c r="G3098" s="17">
        <v>-0.24355959682587863</v>
      </c>
      <c r="H3098" s="17">
        <v>0.31552815632724673</v>
      </c>
      <c r="I3098" s="17">
        <v>11.349974649322277</v>
      </c>
      <c r="J3098" s="17">
        <v>1.1519191606273527</v>
      </c>
      <c r="K3098" s="17">
        <v>-1.0000000000000016</v>
      </c>
      <c r="L3098" s="17">
        <v>-1.0000000000000016</v>
      </c>
      <c r="M3098" s="17">
        <v>-1.0000000000000016</v>
      </c>
      <c r="N3098" s="17">
        <v>9.7089431527119519E-2</v>
      </c>
      <c r="O3098" s="17">
        <v>-1.0000000000000016</v>
      </c>
      <c r="P3098" s="17">
        <v>-1.0000000000000016</v>
      </c>
      <c r="Q3098" s="17">
        <v>2.1608964399269759</v>
      </c>
      <c r="R3098" s="17">
        <v>-1.0000000000000016</v>
      </c>
      <c r="S3098" s="17">
        <v>-1.2387251888715431</v>
      </c>
      <c r="T3098" s="17">
        <v>-0.12266974682038059</v>
      </c>
      <c r="U3098" s="17">
        <v>-0.69343364205847724</v>
      </c>
      <c r="V3098" s="17">
        <v>-1.0763092607694051</v>
      </c>
      <c r="W3098" s="17">
        <v>-2.7912027727225972</v>
      </c>
      <c r="X3098" s="17">
        <v>-6.2081979108180425</v>
      </c>
      <c r="Y3098" s="17">
        <v>-0.13785250670996799</v>
      </c>
      <c r="Z3098" s="17">
        <v>11.065973045103302</v>
      </c>
      <c r="AA3098" s="17">
        <v>-1.1028077969974102</v>
      </c>
      <c r="AB3098" s="17">
        <v>-1.3026155142808284</v>
      </c>
      <c r="AC3098" s="17">
        <v>-9.7427110126972636</v>
      </c>
      <c r="AD3098" s="17">
        <v>-1.4191531396054367</v>
      </c>
      <c r="AE3098" s="17">
        <v>-1.2385833837617373</v>
      </c>
      <c r="AF3098" s="17">
        <v>8.4941328750540208</v>
      </c>
      <c r="AG3098" s="17">
        <v>-76.375572800559254</v>
      </c>
      <c r="AH3098" s="17">
        <v>-0.31548345628938712</v>
      </c>
      <c r="AI3098" s="17">
        <v>-0.33152556105664349</v>
      </c>
      <c r="AJ3098" s="17">
        <v>0.33333333333333298</v>
      </c>
      <c r="AK3098" s="17">
        <v>-4.1535466342348282E-2</v>
      </c>
      <c r="AL3098" s="17">
        <v>0.12945637483442307</v>
      </c>
      <c r="AM3098" s="17">
        <v>0.33333333333333298</v>
      </c>
      <c r="AN3098" s="17">
        <v>-0.3142967229652231</v>
      </c>
      <c r="AO3098" s="17">
        <v>-0.30449260839258513</v>
      </c>
      <c r="AP3098" s="17">
        <v>0.33333333333333298</v>
      </c>
      <c r="AQ3098" s="17">
        <v>-0.78011509883208774</v>
      </c>
      <c r="AR3098" s="17">
        <v>2.2444243630026963</v>
      </c>
      <c r="AS3098" s="17">
        <v>-5.6719893348647847</v>
      </c>
      <c r="AT3098" s="17">
        <v>-0.47004230525752178</v>
      </c>
      <c r="AU3098" s="17">
        <v>-1.0000000000000016</v>
      </c>
      <c r="AV3098" s="17">
        <v>-1.0000000000000016</v>
      </c>
      <c r="AW3098" s="17">
        <v>-1.0000000000000016</v>
      </c>
      <c r="AX3098" s="17">
        <v>-1.0000000000000016</v>
      </c>
      <c r="AY3098" s="17">
        <v>-9.2436629123522213E-2</v>
      </c>
      <c r="AZ3098" s="17">
        <v>1.0204946042947309</v>
      </c>
      <c r="BA3098" s="17">
        <v>-0.41698593686479513</v>
      </c>
      <c r="BB3098" s="17">
        <v>0.56555994657380271</v>
      </c>
      <c r="BC3098" s="17">
        <v>-0.23297703431392683</v>
      </c>
      <c r="BD3098" s="17">
        <v>16.256986271682528</v>
      </c>
      <c r="BE3098" s="17">
        <v>-5.1342003272776102</v>
      </c>
      <c r="BF3098" s="17">
        <v>-1.0000000000000016</v>
      </c>
      <c r="BG3098" s="22">
        <v>0</v>
      </c>
    </row>
    <row r="3099" spans="1:100" x14ac:dyDescent="0.25">
      <c r="A3099">
        <v>6650</v>
      </c>
      <c r="B3099" t="s">
        <v>2672</v>
      </c>
      <c r="C3099" s="48">
        <v>2</v>
      </c>
      <c r="D3099" s="22">
        <v>1484.067099609375</v>
      </c>
      <c r="E3099" s="17">
        <v>49.521957919430868</v>
      </c>
      <c r="F3099" s="17">
        <v>-58.302255878200505</v>
      </c>
      <c r="G3099" s="17">
        <v>5.0729267393573141E-2</v>
      </c>
      <c r="H3099" s="17">
        <v>2.9999560110530257</v>
      </c>
      <c r="I3099" s="17">
        <v>31.959659986761636</v>
      </c>
      <c r="J3099" s="17">
        <v>6.2421666017268151</v>
      </c>
      <c r="K3099" s="17">
        <v>-1.0000000000000009</v>
      </c>
      <c r="L3099" s="17">
        <v>-1.0000000000000009</v>
      </c>
      <c r="M3099" s="17">
        <v>-1.0000000000000009</v>
      </c>
      <c r="N3099" s="17">
        <v>0.17042611948476905</v>
      </c>
      <c r="O3099" s="17">
        <v>-1.0000000000000009</v>
      </c>
      <c r="P3099" s="17">
        <v>-1.0000000000000009</v>
      </c>
      <c r="Q3099" s="17">
        <v>2.948705649868403</v>
      </c>
      <c r="R3099" s="17">
        <v>-1.0000000000000009</v>
      </c>
      <c r="S3099" s="17">
        <v>-0.21126144888962561</v>
      </c>
      <c r="T3099" s="17">
        <v>-7.3435047463391301E-3</v>
      </c>
      <c r="U3099" s="17">
        <v>-0.3478536127217644</v>
      </c>
      <c r="V3099" s="17">
        <v>-0.62348768553550338</v>
      </c>
      <c r="W3099" s="17">
        <v>-0.49662616728077591</v>
      </c>
      <c r="X3099" s="17">
        <v>-3.3810692661499671</v>
      </c>
      <c r="Y3099" s="17">
        <v>-3.4094519181157246E-2</v>
      </c>
      <c r="Z3099" s="17">
        <v>20.592537643865782</v>
      </c>
      <c r="AA3099" s="17">
        <v>-0.40118730439332784</v>
      </c>
      <c r="AB3099" s="17">
        <v>-0.29129158961540846</v>
      </c>
      <c r="AC3099" s="17">
        <v>1.8683347449156429</v>
      </c>
      <c r="AD3099" s="17">
        <v>-0.53291806866339075</v>
      </c>
      <c r="AE3099" s="17">
        <v>-0.49640818519264829</v>
      </c>
      <c r="AF3099" s="17">
        <v>27.298908527534657</v>
      </c>
      <c r="AG3099" s="17">
        <v>-44.24666208813909</v>
      </c>
      <c r="AH3099" s="17">
        <v>-9.319984147907473E-2</v>
      </c>
      <c r="AI3099" s="17">
        <v>-6.8536218442948493E-2</v>
      </c>
      <c r="AJ3099" s="17">
        <v>0.33333333333333298</v>
      </c>
      <c r="AK3099" s="17">
        <v>0.25517981901307757</v>
      </c>
      <c r="AL3099" s="17">
        <v>0.38861009999672724</v>
      </c>
      <c r="AM3099" s="17">
        <v>0.33333333333333298</v>
      </c>
      <c r="AN3099" s="17">
        <v>-4.6809499463299098E-2</v>
      </c>
      <c r="AO3099" s="17">
        <v>-1.2200944471431774E-2</v>
      </c>
      <c r="AP3099" s="17">
        <v>0.33333333333333298</v>
      </c>
      <c r="AQ3099" s="17">
        <v>2.5546161340798417</v>
      </c>
      <c r="AR3099" s="17">
        <v>2.2444243630026963</v>
      </c>
      <c r="AS3099" s="17">
        <v>-1.4270749010895143</v>
      </c>
      <c r="AT3099" s="17">
        <v>2.4998688037970025</v>
      </c>
      <c r="AU3099" s="17">
        <v>-1.0000000000000009</v>
      </c>
      <c r="AV3099" s="17">
        <v>-1.0000000000000009</v>
      </c>
      <c r="AW3099" s="17">
        <v>-1.0000000000000009</v>
      </c>
      <c r="AX3099" s="17">
        <v>-1.0000000000000009</v>
      </c>
      <c r="AY3099" s="17">
        <v>-4.7733366134154881E-2</v>
      </c>
      <c r="AZ3099" s="17">
        <v>0.71219600293323471</v>
      </c>
      <c r="BA3099" s="17">
        <v>-0.12060704248054388</v>
      </c>
      <c r="BB3099" s="17">
        <v>0.39386691012597708</v>
      </c>
      <c r="BC3099" s="17">
        <v>-6.8636556481083744E-2</v>
      </c>
      <c r="BD3099" s="17">
        <v>11.678883594396126</v>
      </c>
      <c r="BE3099" s="17">
        <v>-0.71143488956713519</v>
      </c>
      <c r="BF3099" s="17">
        <v>-1.0000000000000009</v>
      </c>
      <c r="BG3099" s="22">
        <v>0</v>
      </c>
    </row>
    <row r="3100" spans="1:100" x14ac:dyDescent="0.25">
      <c r="A3100">
        <v>6651</v>
      </c>
      <c r="B3100" t="s">
        <v>2673</v>
      </c>
      <c r="C3100" s="48">
        <v>2</v>
      </c>
      <c r="D3100" s="22">
        <v>1489.927685546875</v>
      </c>
      <c r="E3100" s="17">
        <v>143.25088325492794</v>
      </c>
      <c r="F3100" s="17">
        <v>92.905335012835323</v>
      </c>
      <c r="G3100" s="17">
        <v>1.1017100686468131</v>
      </c>
      <c r="H3100" s="17">
        <v>12.586734447774234</v>
      </c>
      <c r="I3100" s="17">
        <v>105.56211744626978</v>
      </c>
      <c r="J3100" s="17">
        <v>24.420742092217164</v>
      </c>
      <c r="K3100" s="17">
        <v>-0.99999999999999856</v>
      </c>
      <c r="L3100" s="17">
        <v>-0.99999999999999856</v>
      </c>
      <c r="M3100" s="17">
        <v>-0.99999999999999856</v>
      </c>
      <c r="N3100" s="17">
        <v>0.43233018872441931</v>
      </c>
      <c r="O3100" s="17">
        <v>-0.99999999999999856</v>
      </c>
      <c r="P3100" s="17">
        <v>-0.99999999999999856</v>
      </c>
      <c r="Q3100" s="17">
        <v>5.7621738281325419</v>
      </c>
      <c r="R3100" s="17">
        <v>-0.99999999999999856</v>
      </c>
      <c r="S3100" s="17">
        <v>3.4580743500334501</v>
      </c>
      <c r="T3100" s="17">
        <v>0.40451600146357958</v>
      </c>
      <c r="U3100" s="17">
        <v>0.88630105735973519</v>
      </c>
      <c r="V3100" s="17">
        <v>0.99365397297181868</v>
      </c>
      <c r="W3100" s="17">
        <v>7.6978937501493432</v>
      </c>
      <c r="X3100" s="17">
        <v>6.7153301885149821</v>
      </c>
      <c r="Y3100" s="17">
        <v>0.33645179135859921</v>
      </c>
      <c r="Z3100" s="17">
        <v>54.614336333917471</v>
      </c>
      <c r="AA3100" s="17">
        <v>2.1044789206897199</v>
      </c>
      <c r="AB3100" s="17">
        <v>3.3204048009039466</v>
      </c>
      <c r="AC3100" s="17">
        <v>43.334348778746886</v>
      </c>
      <c r="AD3100" s="17">
        <v>2.6320540325671695</v>
      </c>
      <c r="AE3100" s="17">
        <v>2.1540892671362553</v>
      </c>
      <c r="AF3100" s="17">
        <v>94.455571879546056</v>
      </c>
      <c r="AG3100" s="17">
        <v>70.493895334900685</v>
      </c>
      <c r="AH3100" s="17">
        <v>0.7006317981190886</v>
      </c>
      <c r="AI3100" s="17">
        <v>0.87066598601115675</v>
      </c>
      <c r="AJ3100" s="17">
        <v>0.33333333333333298</v>
      </c>
      <c r="AK3100" s="17">
        <v>1.3148259907227482</v>
      </c>
      <c r="AL3100" s="17">
        <v>1.3141143335369296</v>
      </c>
      <c r="AM3100" s="17">
        <v>0.33333333333333298</v>
      </c>
      <c r="AN3100" s="17">
        <v>0.90845578801771798</v>
      </c>
      <c r="AO3100" s="17">
        <v>1.0316473437139553</v>
      </c>
      <c r="AP3100" s="17">
        <v>0.33333333333333298</v>
      </c>
      <c r="AQ3100" s="17">
        <v>14.463794255466368</v>
      </c>
      <c r="AR3100" s="17">
        <v>2.2444243630026963</v>
      </c>
      <c r="AS3100" s="17">
        <v>13.732600218434412</v>
      </c>
      <c r="AT3100" s="17">
        <v>13.106180956734768</v>
      </c>
      <c r="AU3100" s="17">
        <v>-0.99999999999999856</v>
      </c>
      <c r="AV3100" s="17">
        <v>-0.99999999999999856</v>
      </c>
      <c r="AW3100" s="17">
        <v>-0.99999999999999856</v>
      </c>
      <c r="AX3100" s="17">
        <v>-0.99999999999999856</v>
      </c>
      <c r="AY3100" s="17">
        <v>0.11191341927789805</v>
      </c>
      <c r="AZ3100" s="17">
        <v>-0.38881715277536627</v>
      </c>
      <c r="BA3100" s="17">
        <v>0.9378377910359299</v>
      </c>
      <c r="BB3100" s="17">
        <v>-0.21929283512683201</v>
      </c>
      <c r="BC3100" s="17">
        <v>0.51826532147208659</v>
      </c>
      <c r="BD3100" s="17">
        <v>-4.6706919587111777</v>
      </c>
      <c r="BE3100" s="17">
        <v>15.083391652064726</v>
      </c>
      <c r="BF3100" s="17">
        <v>-0.99999999999999856</v>
      </c>
      <c r="BG3100" s="22">
        <v>0</v>
      </c>
    </row>
    <row r="3101" spans="1:100" x14ac:dyDescent="0.25">
      <c r="A3101">
        <v>6652</v>
      </c>
      <c r="B3101" t="s">
        <v>2674</v>
      </c>
      <c r="C3101" s="48">
        <v>3</v>
      </c>
      <c r="D3101" s="22">
        <v>1412.3055450679576</v>
      </c>
      <c r="E3101" s="17">
        <v>36.134034100861754</v>
      </c>
      <c r="F3101" s="17">
        <v>-72.11433761519072</v>
      </c>
      <c r="G3101" s="17">
        <v>0.11883449575144762</v>
      </c>
      <c r="H3101" s="17">
        <v>4.5556392837050863</v>
      </c>
      <c r="I3101" s="17">
        <v>5.2721392785461481</v>
      </c>
      <c r="J3101" s="17">
        <v>10.257000845740135</v>
      </c>
      <c r="K3101" s="17">
        <v>-0.99999999999999978</v>
      </c>
      <c r="L3101" s="17">
        <v>-0.99999999999999978</v>
      </c>
      <c r="M3101" s="17">
        <v>-0.99999999999999978</v>
      </c>
      <c r="N3101" s="17">
        <v>0.29189279156687725</v>
      </c>
      <c r="O3101" s="17">
        <v>-0.99999999999999978</v>
      </c>
      <c r="P3101" s="17">
        <v>-0.99999999999999978</v>
      </c>
      <c r="Q3101" s="17">
        <v>5.6767235821620528</v>
      </c>
      <c r="R3101" s="17">
        <v>-0.99999999999999978</v>
      </c>
      <c r="S3101" s="17">
        <v>-0.62054239637035702</v>
      </c>
      <c r="T3101" s="17">
        <v>-0.10386084515120657</v>
      </c>
      <c r="U3101" s="17">
        <v>6.0000247141874637E-2</v>
      </c>
      <c r="V3101" s="17">
        <v>8.0693115981853303E-2</v>
      </c>
      <c r="W3101" s="17">
        <v>-1.1210842984569642</v>
      </c>
      <c r="X3101" s="17">
        <v>1.4375411092192898</v>
      </c>
      <c r="Y3101" s="17">
        <v>4.509340192020643E-2</v>
      </c>
      <c r="Z3101" s="17">
        <v>5.0948703138369202</v>
      </c>
      <c r="AA3101" s="17">
        <v>-9.9447971925997608E-2</v>
      </c>
      <c r="AB3101" s="17">
        <v>-1.1913543496672581</v>
      </c>
      <c r="AC3101" s="17">
        <v>-0.55150535581748406</v>
      </c>
      <c r="AD3101" s="17">
        <v>-0.95459223788997272</v>
      </c>
      <c r="AE3101" s="17">
        <v>0.36833723144047653</v>
      </c>
      <c r="AF3101" s="17">
        <v>3.7203478397926517</v>
      </c>
      <c r="AG3101" s="17">
        <v>-70.869868978692011</v>
      </c>
      <c r="AH3101" s="17">
        <v>-0.21457137183473626</v>
      </c>
      <c r="AI3101" s="17">
        <v>-4.5385211826428372E-2</v>
      </c>
      <c r="AJ3101" s="17">
        <v>0.33333333333333298</v>
      </c>
      <c r="AK3101" s="17">
        <v>1.3627486987041776E-2</v>
      </c>
      <c r="AL3101" s="17">
        <v>0.12547319376992724</v>
      </c>
      <c r="AM3101" s="17">
        <v>0.33333333333333298</v>
      </c>
      <c r="AN3101" s="17">
        <v>-7.161806510401425E-2</v>
      </c>
      <c r="AO3101" s="17">
        <v>0.23027030580719912</v>
      </c>
      <c r="AP3101" s="17">
        <v>0.33333333333333298</v>
      </c>
      <c r="AQ3101" s="17">
        <v>1.551791438753491</v>
      </c>
      <c r="AR3101" s="17">
        <v>1.2074622308537131</v>
      </c>
      <c r="AS3101" s="17">
        <v>8.9132637450160033</v>
      </c>
      <c r="AT3101" s="17">
        <v>0.13627486987041756</v>
      </c>
      <c r="AU3101" s="17">
        <v>-0.99999999999999978</v>
      </c>
      <c r="AV3101" s="17">
        <v>-0.99999999999999978</v>
      </c>
      <c r="AW3101" s="17">
        <v>-0.99999999999999978</v>
      </c>
      <c r="AX3101" s="17">
        <v>-0.99999999999999978</v>
      </c>
      <c r="AY3101" s="17">
        <v>-1.5055332378633478E-3</v>
      </c>
      <c r="AZ3101" s="17">
        <v>5.6607062702469707E-2</v>
      </c>
      <c r="BA3101" s="17">
        <v>0.74425931170172133</v>
      </c>
      <c r="BB3101" s="17">
        <v>-2.4160714063786856E-3</v>
      </c>
      <c r="BC3101" s="17">
        <v>0.49224661567241279</v>
      </c>
      <c r="BD3101" s="17">
        <v>0.2226335283528815</v>
      </c>
      <c r="BE3101" s="17">
        <v>16.02746195031893</v>
      </c>
      <c r="BF3101" s="17">
        <v>-0.99999999999999978</v>
      </c>
      <c r="CU3101" t="e">
        <v>#N/A</v>
      </c>
      <c r="CV3101" t="e">
        <v>#N/A</v>
      </c>
    </row>
    <row r="3102" spans="1:100" x14ac:dyDescent="0.25">
      <c r="A3102">
        <v>6653</v>
      </c>
      <c r="B3102" t="s">
        <v>2675</v>
      </c>
      <c r="C3102" s="48">
        <v>1</v>
      </c>
      <c r="D3102" s="22">
        <v>1450</v>
      </c>
      <c r="E3102" s="47">
        <v>62.798508766834246</v>
      </c>
      <c r="F3102" s="47">
        <v>-29.08938549335334</v>
      </c>
      <c r="G3102" s="47">
        <v>0.24773049482204326</v>
      </c>
      <c r="H3102" s="47">
        <v>5.0316799675559034</v>
      </c>
      <c r="I3102" s="47">
        <v>43.150978932390657</v>
      </c>
      <c r="J3102" s="47">
        <v>9.4265685797601293</v>
      </c>
      <c r="K3102" s="47">
        <v>-1</v>
      </c>
      <c r="L3102" s="47">
        <v>-1</v>
      </c>
      <c r="M3102" s="47">
        <v>-1</v>
      </c>
      <c r="N3102" s="47">
        <v>0.23106494761372834</v>
      </c>
      <c r="O3102" s="47">
        <v>-1</v>
      </c>
      <c r="P3102" s="47">
        <v>-1</v>
      </c>
      <c r="Q3102" s="47">
        <v>3.6908187015592362</v>
      </c>
      <c r="R3102" s="47">
        <v>-1</v>
      </c>
      <c r="S3102" s="47">
        <v>0.64189072421973781</v>
      </c>
      <c r="T3102" s="47">
        <v>9.2362986157557392E-2</v>
      </c>
      <c r="U3102" s="47">
        <v>2.8539908778594872E-2</v>
      </c>
      <c r="V3102" s="47">
        <v>-3.3016092497362891E-2</v>
      </c>
      <c r="W3102" s="47">
        <v>1.340861265996665</v>
      </c>
      <c r="X3102" s="47">
        <v>-0.95214589246562853</v>
      </c>
      <c r="Y3102" s="47">
        <v>6.2963204570277986E-2</v>
      </c>
      <c r="Z3102" s="47">
        <v>26.745601001024557</v>
      </c>
      <c r="AA3102" s="47">
        <v>0.83044305783086536</v>
      </c>
      <c r="AB3102" s="47">
        <v>0.95436065465510056</v>
      </c>
      <c r="AC3102" s="47">
        <v>9.5356991142494465</v>
      </c>
      <c r="AD3102" s="47">
        <v>1.0338197723233149</v>
      </c>
      <c r="AE3102" s="47">
        <v>-6.1692529453854741E-2</v>
      </c>
      <c r="AF3102" s="47">
        <v>37.173968240475233</v>
      </c>
      <c r="AG3102" s="47">
        <v>-21.084351504417185</v>
      </c>
      <c r="AH3102" s="47">
        <v>0.31588437088007865</v>
      </c>
      <c r="AI3102" s="47">
        <v>0.38548558873661259</v>
      </c>
      <c r="AJ3102" s="47">
        <v>0.33333333333333298</v>
      </c>
      <c r="AK3102" s="47">
        <v>0.47968211832321317</v>
      </c>
      <c r="AL3102" s="47">
        <v>0.57122895297980814</v>
      </c>
      <c r="AM3102" s="47">
        <v>0.33333333333333298</v>
      </c>
      <c r="AN3102" s="47">
        <v>0.18789602731731778</v>
      </c>
      <c r="AO3102" s="47">
        <v>0.23868759666666312</v>
      </c>
      <c r="AP3102" s="47">
        <v>0.33333333333333298</v>
      </c>
      <c r="AQ3102" s="47">
        <v>5.9770106919154165</v>
      </c>
      <c r="AR3102" s="47">
        <v>2.6866680235991405</v>
      </c>
      <c r="AS3102" s="47">
        <v>1.9901707455278179</v>
      </c>
      <c r="AT3102" s="47">
        <v>4.7497298106331778</v>
      </c>
      <c r="AU3102" s="47">
        <v>-1</v>
      </c>
      <c r="AV3102" s="47">
        <v>-1</v>
      </c>
      <c r="AW3102" s="47">
        <v>-1</v>
      </c>
      <c r="AX3102" s="47">
        <v>-1</v>
      </c>
      <c r="AY3102" s="47">
        <v>5.741340798477359E-3</v>
      </c>
      <c r="AZ3102" s="47">
        <v>0.26109216513129191</v>
      </c>
      <c r="BA3102" s="47">
        <v>0.31605474538102962</v>
      </c>
      <c r="BB3102" s="47">
        <v>0.19654570281331249</v>
      </c>
      <c r="BC3102" s="47">
        <v>0.14449960111956645</v>
      </c>
      <c r="BD3102" s="47">
        <v>6.219103395989273</v>
      </c>
      <c r="BE3102" s="47">
        <v>5.19276375489431</v>
      </c>
      <c r="BF3102" s="47">
        <v>-1</v>
      </c>
      <c r="BG3102" s="22">
        <v>0</v>
      </c>
    </row>
    <row r="3103" spans="1:100" x14ac:dyDescent="0.25">
      <c r="A3103">
        <v>6654</v>
      </c>
      <c r="B3103" t="s">
        <v>2676</v>
      </c>
      <c r="C3103" s="48">
        <v>2</v>
      </c>
      <c r="D3103" s="22">
        <v>1450.8847070312499</v>
      </c>
      <c r="E3103" s="17">
        <v>10.524305043016852</v>
      </c>
      <c r="F3103" s="17">
        <v>-121.21497061103675</v>
      </c>
      <c r="G3103" s="17">
        <v>-0.38655073256741185</v>
      </c>
      <c r="H3103" s="17">
        <v>-0.98880046236356911</v>
      </c>
      <c r="I3103" s="17">
        <v>1.3359963036160281</v>
      </c>
      <c r="J3103" s="17">
        <v>-1.3213659388233641</v>
      </c>
      <c r="K3103" s="17">
        <v>-1.0000000000000018</v>
      </c>
      <c r="L3103" s="17">
        <v>-1.0000000000000018</v>
      </c>
      <c r="M3103" s="17">
        <v>-1.0000000000000018</v>
      </c>
      <c r="N3103" s="17">
        <v>6.1456087634205764E-2</v>
      </c>
      <c r="O3103" s="17">
        <v>-1.0000000000000018</v>
      </c>
      <c r="P3103" s="17">
        <v>-1.0000000000000018</v>
      </c>
      <c r="Q3103" s="17">
        <v>1.778110179984902</v>
      </c>
      <c r="R3103" s="17">
        <v>-1.0000000000000018</v>
      </c>
      <c r="S3103" s="17">
        <v>-1.7379564713834792</v>
      </c>
      <c r="T3103" s="17">
        <v>-0.17870526953276253</v>
      </c>
      <c r="U3103" s="17">
        <v>-0.8613464885588471</v>
      </c>
      <c r="V3103" s="17">
        <v>-1.296329381145696</v>
      </c>
      <c r="W3103" s="17">
        <v>-3.906107734309626</v>
      </c>
      <c r="X3103" s="17">
        <v>-7.5818629893819942</v>
      </c>
      <c r="Y3103" s="17">
        <v>-0.18826716483286896</v>
      </c>
      <c r="Z3103" s="17">
        <v>6.4371390751018929</v>
      </c>
      <c r="AA3103" s="17">
        <v>-1.4437160789437455</v>
      </c>
      <c r="AB3103" s="17">
        <v>-1.7940046702179591</v>
      </c>
      <c r="AC3103" s="17">
        <v>-15.384367296333973</v>
      </c>
      <c r="AD3103" s="17">
        <v>-1.8497632466650202</v>
      </c>
      <c r="AE3103" s="17">
        <v>-1.5991966704522413</v>
      </c>
      <c r="AF3103" s="17">
        <v>-0.64286330400563685</v>
      </c>
      <c r="AG3103" s="17">
        <v>-91.986593098906013</v>
      </c>
      <c r="AH3103" s="17">
        <v>-0.42348817683076045</v>
      </c>
      <c r="AI3103" s="17">
        <v>-0.45930866589138569</v>
      </c>
      <c r="AJ3103" s="17">
        <v>0.33333333333333298</v>
      </c>
      <c r="AK3103" s="17">
        <v>-0.18570556858993814</v>
      </c>
      <c r="AL3103" s="17">
        <v>3.5369466872072763E-3</v>
      </c>
      <c r="AM3103" s="17">
        <v>0.33333333333333298</v>
      </c>
      <c r="AN3103" s="17">
        <v>-0.44426528968736595</v>
      </c>
      <c r="AO3103" s="17">
        <v>-0.44651333045667779</v>
      </c>
      <c r="AP3103" s="17">
        <v>0.33333333333333298</v>
      </c>
      <c r="AQ3103" s="17">
        <v>-2.4004176802823389</v>
      </c>
      <c r="AR3103" s="17">
        <v>2.2444243630026963</v>
      </c>
      <c r="AS3103" s="17">
        <v>-7.7345381085707565</v>
      </c>
      <c r="AT3103" s="17">
        <v>-1.9130835282459149</v>
      </c>
      <c r="AU3103" s="17">
        <v>-1.0000000000000018</v>
      </c>
      <c r="AV3103" s="17">
        <v>-1.0000000000000018</v>
      </c>
      <c r="AW3103" s="17">
        <v>-1.0000000000000018</v>
      </c>
      <c r="AX3103" s="17">
        <v>-1.0000000000000018</v>
      </c>
      <c r="AY3103" s="17">
        <v>-0.11415736382803154</v>
      </c>
      <c r="AZ3103" s="17">
        <v>1.1702928892999462</v>
      </c>
      <c r="BA3103" s="17">
        <v>-0.56099259110986199</v>
      </c>
      <c r="BB3103" s="17">
        <v>0.64898336235850473</v>
      </c>
      <c r="BC3103" s="17">
        <v>-0.31282793739159509</v>
      </c>
      <c r="BD3103" s="17">
        <v>18.481426884149531</v>
      </c>
      <c r="BE3103" s="17">
        <v>-7.283164593166469</v>
      </c>
      <c r="BF3103" s="17">
        <v>-1.0000000000000018</v>
      </c>
      <c r="BG3103" s="22">
        <v>0</v>
      </c>
    </row>
    <row r="3104" spans="1:100" x14ac:dyDescent="0.25">
      <c r="A3104">
        <v>6655</v>
      </c>
      <c r="B3104" t="s">
        <v>1482</v>
      </c>
      <c r="C3104" s="48">
        <v>3</v>
      </c>
      <c r="D3104" s="22">
        <v>1476.9640627497283</v>
      </c>
      <c r="E3104" s="17">
        <v>35.678130778354287</v>
      </c>
      <c r="F3104" s="17">
        <v>-63.252551104045807</v>
      </c>
      <c r="G3104" s="17">
        <v>0.3699074027060329</v>
      </c>
      <c r="H3104" s="17">
        <v>6.7607849711822112</v>
      </c>
      <c r="I3104" s="17">
        <v>29.338094589877638</v>
      </c>
      <c r="J3104" s="17">
        <v>12.796692692885584</v>
      </c>
      <c r="K3104" s="17">
        <v>-0.99999999999999933</v>
      </c>
      <c r="L3104" s="17">
        <v>-0.99999999999999933</v>
      </c>
      <c r="M3104" s="17">
        <v>-0.99999999999999933</v>
      </c>
      <c r="N3104" s="17">
        <v>0.44012383622758855</v>
      </c>
      <c r="O3104" s="17">
        <v>-0.99999999999999933</v>
      </c>
      <c r="P3104" s="17">
        <v>-0.99999999999999933</v>
      </c>
      <c r="Q3104" s="17">
        <v>7.3914096032944618</v>
      </c>
      <c r="R3104" s="17">
        <v>-0.99999999999999933</v>
      </c>
      <c r="S3104" s="17">
        <v>-0.15376285307625501</v>
      </c>
      <c r="T3104" s="17">
        <v>-2.6844135818475823E-2</v>
      </c>
      <c r="U3104" s="17">
        <v>-0.16154946297987161</v>
      </c>
      <c r="V3104" s="17">
        <v>-7.4454273246932212E-3</v>
      </c>
      <c r="W3104" s="17">
        <v>-0.63062463211225439</v>
      </c>
      <c r="X3104" s="17">
        <v>-4.5628453355720531</v>
      </c>
      <c r="Y3104" s="17">
        <v>0.12120206372708675</v>
      </c>
      <c r="Z3104" s="17">
        <v>18.516979624517965</v>
      </c>
      <c r="AA3104" s="17">
        <v>-0.99979794228466079</v>
      </c>
      <c r="AB3104" s="17">
        <v>1.1050980770341914</v>
      </c>
      <c r="AC3104" s="17">
        <v>8.1413291519662057</v>
      </c>
      <c r="AD3104" s="17">
        <v>-0.16341928080852097</v>
      </c>
      <c r="AE3104" s="17">
        <v>-0.33881351356386402</v>
      </c>
      <c r="AF3104" s="17">
        <v>27.424593339954498</v>
      </c>
      <c r="AG3104" s="17">
        <v>-41.357934528682044</v>
      </c>
      <c r="AH3104" s="17">
        <v>-0.29897875743599223</v>
      </c>
      <c r="AI3104" s="17">
        <v>-0.18025902225595913</v>
      </c>
      <c r="AJ3104" s="17">
        <v>0.33333333333333298</v>
      </c>
      <c r="AK3104" s="17">
        <v>0.90267050246556602</v>
      </c>
      <c r="AL3104" s="17">
        <v>0.7596801532269517</v>
      </c>
      <c r="AM3104" s="17">
        <v>0.33333333333333298</v>
      </c>
      <c r="AN3104" s="17">
        <v>-8.7784129322613161E-2</v>
      </c>
      <c r="AO3104" s="17">
        <v>-0.19672088098636309</v>
      </c>
      <c r="AP3104" s="17">
        <v>0.33333333333333298</v>
      </c>
      <c r="AQ3104" s="17">
        <v>1.9135012499231461</v>
      </c>
      <c r="AR3104" s="17">
        <v>1.2877612063733193</v>
      </c>
      <c r="AS3104" s="17">
        <v>2.4822264618566097</v>
      </c>
      <c r="AT3104" s="17">
        <v>9.0267050246556586</v>
      </c>
      <c r="AU3104" s="17">
        <v>-0.99999999999999933</v>
      </c>
      <c r="AV3104" s="17">
        <v>-0.99999999999999933</v>
      </c>
      <c r="AW3104" s="17">
        <v>-0.99999999999999933</v>
      </c>
      <c r="AX3104" s="17">
        <v>-0.99999999999999933</v>
      </c>
      <c r="AY3104" s="17">
        <v>1.4071638546688126E-2</v>
      </c>
      <c r="AZ3104" s="17">
        <v>-0.23038499659835421</v>
      </c>
      <c r="BA3104" s="17">
        <v>-0.31259873176095482</v>
      </c>
      <c r="BB3104" s="17">
        <v>0.26564297230212142</v>
      </c>
      <c r="BC3104" s="17">
        <v>-0.46617791267145497</v>
      </c>
      <c r="BD3104" s="17">
        <v>5.4891493245612573</v>
      </c>
      <c r="BE3104" s="17">
        <v>-13.21744147559115</v>
      </c>
      <c r="BF3104" s="17">
        <v>-0.99999999999999933</v>
      </c>
      <c r="CU3104" t="e">
        <v>#N/A</v>
      </c>
      <c r="CV3104" t="e">
        <v>#N/A</v>
      </c>
    </row>
    <row r="3105" spans="1:100" x14ac:dyDescent="0.25">
      <c r="A3105">
        <v>6656</v>
      </c>
      <c r="B3105" t="s">
        <v>2677</v>
      </c>
      <c r="C3105" s="48">
        <v>2</v>
      </c>
      <c r="D3105" s="22">
        <v>1447.8807226562501</v>
      </c>
      <c r="E3105" s="17">
        <v>40.297788373563371</v>
      </c>
      <c r="F3105" s="17">
        <v>-73.18308855614498</v>
      </c>
      <c r="G3105" s="17">
        <v>-5.2701184470789364E-2</v>
      </c>
      <c r="H3105" s="17">
        <v>2.0564898464463921</v>
      </c>
      <c r="I3105" s="17">
        <v>24.716201852905478</v>
      </c>
      <c r="J3105" s="17">
        <v>4.4531536387975414</v>
      </c>
      <c r="K3105" s="17">
        <v>-1.0000000000000011</v>
      </c>
      <c r="L3105" s="17">
        <v>-1.0000000000000011</v>
      </c>
      <c r="M3105" s="17">
        <v>-1.0000000000000011</v>
      </c>
      <c r="N3105" s="17">
        <v>0.14465128497373872</v>
      </c>
      <c r="O3105" s="17">
        <v>-1.0000000000000011</v>
      </c>
      <c r="P3105" s="17">
        <v>-1.0000000000000011</v>
      </c>
      <c r="Q3105" s="17">
        <v>2.6718230611123914</v>
      </c>
      <c r="R3105" s="17">
        <v>-1.0000000000000011</v>
      </c>
      <c r="S3105" s="17">
        <v>-0.57237276440760287</v>
      </c>
      <c r="T3105" s="17">
        <v>-4.7875943379973779E-2</v>
      </c>
      <c r="U3105" s="17">
        <v>-0.46931080303849299</v>
      </c>
      <c r="V3105" s="17">
        <v>-0.78263587574853677</v>
      </c>
      <c r="W3105" s="17">
        <v>-1.303075625596894</v>
      </c>
      <c r="X3105" s="17">
        <v>-4.3746888989290387</v>
      </c>
      <c r="Y3105" s="17">
        <v>-7.0561191350713426E-2</v>
      </c>
      <c r="Z3105" s="17">
        <v>17.244341361351079</v>
      </c>
      <c r="AA3105" s="17">
        <v>-0.64777809803349107</v>
      </c>
      <c r="AB3105" s="17">
        <v>-0.64673042277283033</v>
      </c>
      <c r="AC3105" s="17">
        <v>-2.2124710732486221</v>
      </c>
      <c r="AD3105" s="17">
        <v>-0.84439330605880669</v>
      </c>
      <c r="AE3105" s="17">
        <v>-0.75725229274705841</v>
      </c>
      <c r="AF3105" s="17">
        <v>20.68980203584745</v>
      </c>
      <c r="AG3105" s="17">
        <v>-55.538654945936543</v>
      </c>
      <c r="AH3105" s="17">
        <v>-0.17132340481149549</v>
      </c>
      <c r="AI3105" s="17">
        <v>-0.16096617366463911</v>
      </c>
      <c r="AJ3105" s="17">
        <v>0.33333333333333298</v>
      </c>
      <c r="AK3105" s="17">
        <v>0.15089657975163617</v>
      </c>
      <c r="AL3105" s="17">
        <v>0.29752820681343023</v>
      </c>
      <c r="AM3105" s="17">
        <v>0.33333333333333298</v>
      </c>
      <c r="AN3105" s="17">
        <v>-0.1408202751279769</v>
      </c>
      <c r="AO3105" s="17">
        <v>-0.11492946243875563</v>
      </c>
      <c r="AP3105" s="17">
        <v>0.33333333333333298</v>
      </c>
      <c r="AQ3105" s="17">
        <v>1.3825950343990829</v>
      </c>
      <c r="AR3105" s="17">
        <v>2.2444243630026963</v>
      </c>
      <c r="AS3105" s="17">
        <v>-2.9189880224896081</v>
      </c>
      <c r="AT3105" s="17">
        <v>1.4560669976320399</v>
      </c>
      <c r="AU3105" s="17">
        <v>-1.0000000000000011</v>
      </c>
      <c r="AV3105" s="17">
        <v>-1.0000000000000011</v>
      </c>
      <c r="AW3105" s="17">
        <v>-1.0000000000000011</v>
      </c>
      <c r="AX3105" s="17">
        <v>-1.0000000000000011</v>
      </c>
      <c r="AY3105" s="17">
        <v>-6.3444727496961353E-2</v>
      </c>
      <c r="AZ3105" s="17">
        <v>0.82055030214379521</v>
      </c>
      <c r="BA3105" s="17">
        <v>-0.22477205412829715</v>
      </c>
      <c r="BB3105" s="17">
        <v>0.45420996248327139</v>
      </c>
      <c r="BC3105" s="17">
        <v>-0.12639548639146223</v>
      </c>
      <c r="BD3105" s="17">
        <v>13.287898702219163</v>
      </c>
      <c r="BE3105" s="17">
        <v>-2.2658553360416542</v>
      </c>
      <c r="BF3105" s="17">
        <v>-1.0000000000000011</v>
      </c>
      <c r="BG3105" s="22">
        <v>0</v>
      </c>
    </row>
    <row r="3106" spans="1:100" x14ac:dyDescent="0.25">
      <c r="A3106">
        <v>6657</v>
      </c>
      <c r="B3106" t="s">
        <v>3215</v>
      </c>
      <c r="C3106" s="48">
        <v>2</v>
      </c>
      <c r="D3106" s="22">
        <v>1466.2444433593751</v>
      </c>
      <c r="E3106" s="17">
        <v>4.4992408472372603</v>
      </c>
      <c r="F3106" s="17">
        <v>-130.93486699037402</v>
      </c>
      <c r="G3106" s="17">
        <v>-0.4541096720667907</v>
      </c>
      <c r="H3106" s="17">
        <v>-1.6050558531643162</v>
      </c>
      <c r="I3106" s="17">
        <v>-3.3953022744198975</v>
      </c>
      <c r="J3106" s="17">
        <v>-2.4899175244303073</v>
      </c>
      <c r="K3106" s="17">
        <v>-1.000000000000002</v>
      </c>
      <c r="L3106" s="17">
        <v>-1.000000000000002</v>
      </c>
      <c r="M3106" s="17">
        <v>-1.000000000000002</v>
      </c>
      <c r="N3106" s="17">
        <v>4.4620422180275898E-2</v>
      </c>
      <c r="O3106" s="17">
        <v>-1.000000000000002</v>
      </c>
      <c r="P3106" s="17">
        <v>-1.000000000000002</v>
      </c>
      <c r="Q3106" s="17">
        <v>1.5972553763461295</v>
      </c>
      <c r="R3106" s="17">
        <v>-1.000000000000002</v>
      </c>
      <c r="S3106" s="17">
        <v>-1.9738279877296818</v>
      </c>
      <c r="T3106" s="17">
        <v>-0.20518034065594612</v>
      </c>
      <c r="U3106" s="17">
        <v>-0.94068017437830975</v>
      </c>
      <c r="V3106" s="17">
        <v>-1.4002821606243923</v>
      </c>
      <c r="W3106" s="17">
        <v>-4.432866239001588</v>
      </c>
      <c r="X3106" s="17">
        <v>-8.2308777374210642</v>
      </c>
      <c r="Y3106" s="17">
        <v>-0.2120865493027109</v>
      </c>
      <c r="Z3106" s="17">
        <v>4.2501565568480508</v>
      </c>
      <c r="AA3106" s="17">
        <v>-1.60478481845275</v>
      </c>
      <c r="AB3106" s="17">
        <v>-2.0261710215407067</v>
      </c>
      <c r="AC3106" s="17">
        <v>-18.049877389431277</v>
      </c>
      <c r="AD3106" s="17">
        <v>-2.0532133557909771</v>
      </c>
      <c r="AE3106" s="17">
        <v>-1.7695754221969171</v>
      </c>
      <c r="AF3106" s="17">
        <v>-4.9598146231624867</v>
      </c>
      <c r="AG3106" s="17">
        <v>-99.362322862784282</v>
      </c>
      <c r="AH3106" s="17">
        <v>-0.47451710490285615</v>
      </c>
      <c r="AI3106" s="17">
        <v>-0.51968227579247572</v>
      </c>
      <c r="AJ3106" s="17">
        <v>0.33333333333333298</v>
      </c>
      <c r="AK3106" s="17">
        <v>-0.25382153371500649</v>
      </c>
      <c r="AL3106" s="17">
        <v>-5.5956132963346228E-2</v>
      </c>
      <c r="AM3106" s="17">
        <v>0.33333333333333298</v>
      </c>
      <c r="AN3106" s="17">
        <v>-0.50567146350693526</v>
      </c>
      <c r="AO3106" s="17">
        <v>-0.5136137791651163</v>
      </c>
      <c r="AP3106" s="17">
        <v>0.33333333333333298</v>
      </c>
      <c r="AQ3106" s="17">
        <v>-3.1659611071752645</v>
      </c>
      <c r="AR3106" s="17">
        <v>2.2444243630026963</v>
      </c>
      <c r="AS3106" s="17">
        <v>-8.7090293390564923</v>
      </c>
      <c r="AT3106" s="17">
        <v>-2.5948763832603934</v>
      </c>
      <c r="AU3106" s="17">
        <v>-1.000000000000002</v>
      </c>
      <c r="AV3106" s="17">
        <v>-1.000000000000002</v>
      </c>
      <c r="AW3106" s="17">
        <v>-1.000000000000002</v>
      </c>
      <c r="AX3106" s="17">
        <v>-1.000000000000002</v>
      </c>
      <c r="AY3106" s="17">
        <v>-0.12441974683641949</v>
      </c>
      <c r="AZ3106" s="17">
        <v>1.2410679986890421</v>
      </c>
      <c r="BA3106" s="17">
        <v>-0.62903133205137185</v>
      </c>
      <c r="BB3106" s="17">
        <v>0.68839837553818661</v>
      </c>
      <c r="BC3106" s="17">
        <v>-0.35055504755138955</v>
      </c>
      <c r="BD3106" s="17">
        <v>19.532407058397975</v>
      </c>
      <c r="BE3106" s="17">
        <v>-8.2984845014434327</v>
      </c>
      <c r="BF3106" s="17">
        <v>-1.000000000000002</v>
      </c>
      <c r="BG3106" s="22">
        <v>0</v>
      </c>
    </row>
    <row r="3107" spans="1:100" x14ac:dyDescent="0.25">
      <c r="A3107">
        <v>6658</v>
      </c>
      <c r="B3107" t="s">
        <v>2678</v>
      </c>
      <c r="C3107" s="48">
        <v>2</v>
      </c>
      <c r="D3107" s="22">
        <v>1432.167431640625</v>
      </c>
      <c r="E3107" s="17">
        <v>28.165270360639141</v>
      </c>
      <c r="F3107" s="17">
        <v>-92.755795845914761</v>
      </c>
      <c r="G3107" s="17">
        <v>-0.18874289685360907</v>
      </c>
      <c r="H3107" s="17">
        <v>0.81555209267291495</v>
      </c>
      <c r="I3107" s="17">
        <v>15.188906647859731</v>
      </c>
      <c r="J3107" s="17">
        <v>2.1000711320022809</v>
      </c>
      <c r="K3107" s="17">
        <v>-1.0000000000000013</v>
      </c>
      <c r="L3107" s="17">
        <v>-1.0000000000000013</v>
      </c>
      <c r="M3107" s="17">
        <v>-1.0000000000000013</v>
      </c>
      <c r="N3107" s="17">
        <v>0.11074973509109212</v>
      </c>
      <c r="O3107" s="17">
        <v>-1.0000000000000013</v>
      </c>
      <c r="P3107" s="17">
        <v>-1.0000000000000013</v>
      </c>
      <c r="Q3107" s="17">
        <v>2.3076403583939236</v>
      </c>
      <c r="R3107" s="17">
        <v>-1.0000000000000013</v>
      </c>
      <c r="S3107" s="17">
        <v>-1.0473412174924051</v>
      </c>
      <c r="T3107" s="17">
        <v>-0.10118811846359752</v>
      </c>
      <c r="U3107" s="17">
        <v>-0.62906302159751259</v>
      </c>
      <c r="V3107" s="17">
        <v>-0.99196293493609955</v>
      </c>
      <c r="W3107" s="17">
        <v>-2.3637957837510477</v>
      </c>
      <c r="X3107" s="17">
        <v>-5.6815933343628</v>
      </c>
      <c r="Y3107" s="17">
        <v>-0.11852567799295613</v>
      </c>
      <c r="Z3107" s="17">
        <v>12.840470475585043</v>
      </c>
      <c r="AA3107" s="17">
        <v>-0.97211810834920542</v>
      </c>
      <c r="AB3107" s="17">
        <v>-1.1142378796047758</v>
      </c>
      <c r="AC3107" s="17">
        <v>-7.579940724574044</v>
      </c>
      <c r="AD3107" s="17">
        <v>-1.2540755988103267</v>
      </c>
      <c r="AE3107" s="17">
        <v>-1.1003396371125829</v>
      </c>
      <c r="AF3107" s="17">
        <v>11.996867331969078</v>
      </c>
      <c r="AG3107" s="17">
        <v>-70.39097374469678</v>
      </c>
      <c r="AH3107" s="17">
        <v>-0.27407905502491337</v>
      </c>
      <c r="AI3107" s="17">
        <v>-0.282538971203182</v>
      </c>
      <c r="AJ3107" s="17">
        <v>0.33333333333333298</v>
      </c>
      <c r="AK3107" s="17">
        <v>1.3733199081518821E-2</v>
      </c>
      <c r="AL3107" s="17">
        <v>0.17772851056948313</v>
      </c>
      <c r="AM3107" s="17">
        <v>0.33333333333333298</v>
      </c>
      <c r="AN3107" s="17">
        <v>-0.26447232027839113</v>
      </c>
      <c r="AO3107" s="17">
        <v>-0.25004792361642819</v>
      </c>
      <c r="AP3107" s="17">
        <v>0.33333333333333298</v>
      </c>
      <c r="AQ3107" s="17">
        <v>-0.15896022786022534</v>
      </c>
      <c r="AR3107" s="17">
        <v>2.2444243630026963</v>
      </c>
      <c r="AS3107" s="17">
        <v>-4.8812961445485641</v>
      </c>
      <c r="AT3107" s="17">
        <v>8.3158124670915434E-2</v>
      </c>
      <c r="AU3107" s="17">
        <v>-1.0000000000000013</v>
      </c>
      <c r="AV3107" s="17">
        <v>-1.0000000000000013</v>
      </c>
      <c r="AW3107" s="17">
        <v>-1.0000000000000013</v>
      </c>
      <c r="AX3107" s="17">
        <v>-1.0000000000000013</v>
      </c>
      <c r="AY3107" s="17">
        <v>-8.410982626752872E-2</v>
      </c>
      <c r="AZ3107" s="17">
        <v>0.96306833375769441</v>
      </c>
      <c r="BA3107" s="17">
        <v>-0.36177993043072432</v>
      </c>
      <c r="BB3107" s="17">
        <v>0.5335789686620116</v>
      </c>
      <c r="BC3107" s="17">
        <v>-0.20236560533391404</v>
      </c>
      <c r="BD3107" s="17">
        <v>15.404230658354548</v>
      </c>
      <c r="BE3107" s="17">
        <v>-4.3103791246312566</v>
      </c>
      <c r="BF3107" s="17">
        <v>-1.0000000000000013</v>
      </c>
      <c r="BG3107" s="22">
        <v>0</v>
      </c>
    </row>
    <row r="3108" spans="1:100" x14ac:dyDescent="0.25">
      <c r="A3108">
        <v>6659</v>
      </c>
      <c r="B3108" t="s">
        <v>312</v>
      </c>
      <c r="C3108" s="48">
        <v>2</v>
      </c>
      <c r="D3108" s="22">
        <v>1480.7231640625</v>
      </c>
      <c r="E3108" s="17">
        <v>41.162356244859616</v>
      </c>
      <c r="F3108" s="17">
        <v>-71.788329952943698</v>
      </c>
      <c r="G3108" s="17">
        <v>-4.3006800043993765E-2</v>
      </c>
      <c r="H3108" s="17">
        <v>2.1449195451328631</v>
      </c>
      <c r="I3108" s="17">
        <v>25.395120551057232</v>
      </c>
      <c r="J3108" s="17">
        <v>4.6208351977053663</v>
      </c>
      <c r="K3108" s="17">
        <v>-1.0000000000000011</v>
      </c>
      <c r="L3108" s="17">
        <v>-1.0000000000000011</v>
      </c>
      <c r="M3108" s="17">
        <v>-1.0000000000000011</v>
      </c>
      <c r="N3108" s="17">
        <v>0.14706712237735603</v>
      </c>
      <c r="O3108" s="17">
        <v>-1.0000000000000011</v>
      </c>
      <c r="P3108" s="17">
        <v>-1.0000000000000011</v>
      </c>
      <c r="Q3108" s="17">
        <v>2.6977748597181557</v>
      </c>
      <c r="R3108" s="17">
        <v>-1.0000000000000011</v>
      </c>
      <c r="S3108" s="17">
        <v>-0.53852633088251278</v>
      </c>
      <c r="T3108" s="17">
        <v>-4.4076897404758952E-2</v>
      </c>
      <c r="U3108" s="17">
        <v>-0.45792679887816173</v>
      </c>
      <c r="V3108" s="17">
        <v>-0.76771914949486819</v>
      </c>
      <c r="W3108" s="17">
        <v>-1.2274883016630294</v>
      </c>
      <c r="X3108" s="17">
        <v>-4.2815583892914724</v>
      </c>
      <c r="Y3108" s="17">
        <v>-6.7143223698003074E-2</v>
      </c>
      <c r="Z3108" s="17">
        <v>17.558162884065023</v>
      </c>
      <c r="AA3108" s="17">
        <v>-0.62466550491834827</v>
      </c>
      <c r="AB3108" s="17">
        <v>-0.61341566269270986</v>
      </c>
      <c r="AC3108" s="17">
        <v>-1.8299831341620916</v>
      </c>
      <c r="AD3108" s="17">
        <v>-0.81519918927491797</v>
      </c>
      <c r="AE3108" s="17">
        <v>-0.73280375744129556</v>
      </c>
      <c r="AF3108" s="17">
        <v>21.309263885748948</v>
      </c>
      <c r="AG3108" s="17">
        <v>-54.480273030988755</v>
      </c>
      <c r="AH3108" s="17">
        <v>-0.16400099789859912</v>
      </c>
      <c r="AI3108" s="17">
        <v>-0.15230284964043739</v>
      </c>
      <c r="AJ3108" s="17">
        <v>0.33333333333333298</v>
      </c>
      <c r="AK3108" s="17">
        <v>0.16067089468934592</v>
      </c>
      <c r="AL3108" s="17">
        <v>0.30606517896160518</v>
      </c>
      <c r="AM3108" s="17">
        <v>0.33333333333333298</v>
      </c>
      <c r="AN3108" s="17">
        <v>-0.13200878312415393</v>
      </c>
      <c r="AO3108" s="17">
        <v>-0.1053008692457546</v>
      </c>
      <c r="AP3108" s="17">
        <v>0.33333333333333298</v>
      </c>
      <c r="AQ3108" s="17">
        <v>1.4924468516522946</v>
      </c>
      <c r="AR3108" s="17">
        <v>2.2444243630026963</v>
      </c>
      <c r="AS3108" s="17">
        <v>-2.7791531956128965</v>
      </c>
      <c r="AT3108" s="17">
        <v>1.5539010087182206</v>
      </c>
      <c r="AU3108" s="17">
        <v>-1.0000000000000011</v>
      </c>
      <c r="AV3108" s="17">
        <v>-1.0000000000000011</v>
      </c>
      <c r="AW3108" s="17">
        <v>-1.0000000000000011</v>
      </c>
      <c r="AX3108" s="17">
        <v>-1.0000000000000011</v>
      </c>
      <c r="AY3108" s="17">
        <v>-6.1972124659268164E-2</v>
      </c>
      <c r="AZ3108" s="17">
        <v>0.8103944127329985</v>
      </c>
      <c r="BA3108" s="17">
        <v>-0.2150088204912709</v>
      </c>
      <c r="BB3108" s="17">
        <v>0.44855409676390845</v>
      </c>
      <c r="BC3108" s="17">
        <v>-0.12098182667579307</v>
      </c>
      <c r="BD3108" s="17">
        <v>13.137088078050043</v>
      </c>
      <c r="BE3108" s="17">
        <v>-2.1201617893407585</v>
      </c>
      <c r="BF3108" s="17">
        <v>-1.0000000000000011</v>
      </c>
      <c r="BG3108" s="22">
        <v>0</v>
      </c>
    </row>
    <row r="3109" spans="1:100" x14ac:dyDescent="0.25">
      <c r="A3109">
        <v>6660</v>
      </c>
      <c r="B3109" t="s">
        <v>2679</v>
      </c>
      <c r="C3109" s="48">
        <v>2</v>
      </c>
      <c r="D3109" s="22">
        <v>1445.6627343749999</v>
      </c>
      <c r="E3109" s="17">
        <v>24.03151759693008</v>
      </c>
      <c r="F3109" s="17">
        <v>-99.424546122334363</v>
      </c>
      <c r="G3109" s="17">
        <v>-0.23509459432837349</v>
      </c>
      <c r="H3109" s="17">
        <v>0.39274374705269377</v>
      </c>
      <c r="I3109" s="17">
        <v>11.942797073361135</v>
      </c>
      <c r="J3109" s="17">
        <v>1.2983363803754102</v>
      </c>
      <c r="K3109" s="17">
        <v>-1.0000000000000016</v>
      </c>
      <c r="L3109" s="17">
        <v>-1.0000000000000016</v>
      </c>
      <c r="M3109" s="17">
        <v>-1.0000000000000016</v>
      </c>
      <c r="N3109" s="17">
        <v>9.9198907359196287E-2</v>
      </c>
      <c r="O3109" s="17">
        <v>-1.0000000000000016</v>
      </c>
      <c r="P3109" s="17">
        <v>-1.0000000000000016</v>
      </c>
      <c r="Q3109" s="17">
        <v>2.1835571917953809</v>
      </c>
      <c r="R3109" s="17">
        <v>-1.0000000000000016</v>
      </c>
      <c r="S3109" s="17">
        <v>-1.2091709509016109</v>
      </c>
      <c r="T3109" s="17">
        <v>-0.11935247238060889</v>
      </c>
      <c r="U3109" s="17">
        <v>-0.68349328696151468</v>
      </c>
      <c r="V3109" s="17">
        <v>-1.0632841815655218</v>
      </c>
      <c r="W3109" s="17">
        <v>-2.7252009661394654</v>
      </c>
      <c r="X3109" s="17">
        <v>-6.1268776369389819</v>
      </c>
      <c r="Y3109" s="17">
        <v>-0.13486798459460678</v>
      </c>
      <c r="Z3109" s="17">
        <v>11.339997661478296</v>
      </c>
      <c r="AA3109" s="17">
        <v>-1.082626200123376</v>
      </c>
      <c r="AB3109" s="17">
        <v>-1.2735255262149003</v>
      </c>
      <c r="AC3109" s="17">
        <v>-9.4087278305692905</v>
      </c>
      <c r="AD3109" s="17">
        <v>-1.3936612403152653</v>
      </c>
      <c r="AE3109" s="17">
        <v>-1.2172352606306196</v>
      </c>
      <c r="AF3109" s="17">
        <v>9.0350384009408913</v>
      </c>
      <c r="AG3109" s="17">
        <v>-75.45140834009247</v>
      </c>
      <c r="AH3109" s="17">
        <v>-0.30908963177443494</v>
      </c>
      <c r="AI3109" s="17">
        <v>-0.32396086625262238</v>
      </c>
      <c r="AJ3109" s="17">
        <v>0.33333333333333298</v>
      </c>
      <c r="AK3109" s="17">
        <v>-3.3000669627414991E-2</v>
      </c>
      <c r="AL3109" s="17">
        <v>0.1369107409265794</v>
      </c>
      <c r="AM3109" s="17">
        <v>0.33333333333333298</v>
      </c>
      <c r="AN3109" s="17">
        <v>-0.306602649929194</v>
      </c>
      <c r="AO3109" s="17">
        <v>-0.2960850538911432</v>
      </c>
      <c r="AP3109" s="17">
        <v>0.33333333333333298</v>
      </c>
      <c r="AQ3109" s="17">
        <v>-0.68419401024459248</v>
      </c>
      <c r="AR3109" s="17">
        <v>2.2444243630026963</v>
      </c>
      <c r="AS3109" s="17">
        <v>-5.5498874966626843</v>
      </c>
      <c r="AT3109" s="17">
        <v>-0.38461499891959772</v>
      </c>
      <c r="AU3109" s="17">
        <v>-1.0000000000000016</v>
      </c>
      <c r="AV3109" s="17">
        <v>-1.0000000000000016</v>
      </c>
      <c r="AW3109" s="17">
        <v>-1.0000000000000016</v>
      </c>
      <c r="AX3109" s="17">
        <v>-1.0000000000000016</v>
      </c>
      <c r="AY3109" s="17">
        <v>-9.1150772678171163E-2</v>
      </c>
      <c r="AZ3109" s="17">
        <v>1.0116266220235557</v>
      </c>
      <c r="BA3109" s="17">
        <v>-0.40846081618846664</v>
      </c>
      <c r="BB3109" s="17">
        <v>0.56062132279614152</v>
      </c>
      <c r="BC3109" s="17">
        <v>-0.22824990147121479</v>
      </c>
      <c r="BD3109" s="17">
        <v>16.125300518978797</v>
      </c>
      <c r="BE3109" s="17">
        <v>-5.0069827358971208</v>
      </c>
      <c r="BF3109" s="17">
        <v>-1.0000000000000016</v>
      </c>
      <c r="BG3109" s="22">
        <v>0</v>
      </c>
    </row>
    <row r="3110" spans="1:100" x14ac:dyDescent="0.25">
      <c r="A3110">
        <v>6662</v>
      </c>
      <c r="B3110" t="s">
        <v>3216</v>
      </c>
      <c r="C3110" s="48">
        <v>2</v>
      </c>
      <c r="D3110" s="22">
        <v>1507.3895410156251</v>
      </c>
      <c r="E3110" s="17">
        <v>124.62006039363814</v>
      </c>
      <c r="F3110" s="17">
        <v>62.849278879794767</v>
      </c>
      <c r="G3110" s="17">
        <v>0.89280297760018235</v>
      </c>
      <c r="H3110" s="17">
        <v>10.68113732046627</v>
      </c>
      <c r="I3110" s="17">
        <v>90.931902257358558</v>
      </c>
      <c r="J3110" s="17">
        <v>20.807323730472177</v>
      </c>
      <c r="K3110" s="17">
        <v>-0.999999999999999</v>
      </c>
      <c r="L3110" s="17">
        <v>-0.999999999999999</v>
      </c>
      <c r="M3110" s="17">
        <v>-0.999999999999999</v>
      </c>
      <c r="N3110" s="17">
        <v>0.38027061049721711</v>
      </c>
      <c r="O3110" s="17">
        <v>-0.999999999999999</v>
      </c>
      <c r="P3110" s="17">
        <v>-0.999999999999999</v>
      </c>
      <c r="Q3110" s="17">
        <v>5.2029310216297402</v>
      </c>
      <c r="R3110" s="17">
        <v>-0.999999999999999</v>
      </c>
      <c r="S3110" s="17">
        <v>2.728707774628635</v>
      </c>
      <c r="T3110" s="17">
        <v>0.32264926207155908</v>
      </c>
      <c r="U3110" s="17">
        <v>0.64098386248719419</v>
      </c>
      <c r="V3110" s="17">
        <v>0.67220912898776009</v>
      </c>
      <c r="W3110" s="17">
        <v>6.0690406669791663</v>
      </c>
      <c r="X3110" s="17">
        <v>4.7084339277995424</v>
      </c>
      <c r="Y3110" s="17">
        <v>0.26279701884456763</v>
      </c>
      <c r="Z3110" s="17">
        <v>47.851705667365266</v>
      </c>
      <c r="AA3110" s="17">
        <v>1.6064189736462502</v>
      </c>
      <c r="AB3110" s="17">
        <v>2.6024954101831059</v>
      </c>
      <c r="AC3110" s="17">
        <v>35.092005665745376</v>
      </c>
      <c r="AD3110" s="17">
        <v>2.0029415748292259</v>
      </c>
      <c r="AE3110" s="17">
        <v>1.6272407158284965</v>
      </c>
      <c r="AF3110" s="17">
        <v>81.106609492662187</v>
      </c>
      <c r="AG3110" s="17">
        <v>47.686517647569936</v>
      </c>
      <c r="AH3110" s="17">
        <v>0.54283913586352917</v>
      </c>
      <c r="AI3110" s="17">
        <v>0.68397751348803881</v>
      </c>
      <c r="AJ3110" s="17">
        <v>0.33333333333333298</v>
      </c>
      <c r="AK3110" s="17">
        <v>1.1041964540018143</v>
      </c>
      <c r="AL3110" s="17">
        <v>1.1301486540976171</v>
      </c>
      <c r="AM3110" s="17">
        <v>0.33333333333333298</v>
      </c>
      <c r="AN3110" s="17">
        <v>0.71857440089103042</v>
      </c>
      <c r="AO3110" s="17">
        <v>0.82415800697366426</v>
      </c>
      <c r="AP3110" s="17">
        <v>0.33333333333333298</v>
      </c>
      <c r="AQ3110" s="17">
        <v>12.096565705593401</v>
      </c>
      <c r="AR3110" s="17">
        <v>2.2444243630026963</v>
      </c>
      <c r="AS3110" s="17">
        <v>10.719259131085064</v>
      </c>
      <c r="AT3110" s="17">
        <v>10.997927584303408</v>
      </c>
      <c r="AU3110" s="17">
        <v>-0.999999999999999</v>
      </c>
      <c r="AV3110" s="17">
        <v>-0.999999999999999</v>
      </c>
      <c r="AW3110" s="17">
        <v>-0.999999999999999</v>
      </c>
      <c r="AX3110" s="17">
        <v>-0.999999999999999</v>
      </c>
      <c r="AY3110" s="17">
        <v>8.0179875243974769E-2</v>
      </c>
      <c r="AZ3110" s="17">
        <v>-0.16996495748418627</v>
      </c>
      <c r="BA3110" s="17">
        <v>0.72744704846518848</v>
      </c>
      <c r="BB3110" s="17">
        <v>-9.741295057050825E-2</v>
      </c>
      <c r="BC3110" s="17">
        <v>0.40160480407081922</v>
      </c>
      <c r="BD3110" s="17">
        <v>-1.4208302442308565</v>
      </c>
      <c r="BE3110" s="17">
        <v>11.943799318442871</v>
      </c>
      <c r="BF3110" s="17">
        <v>-0.999999999999999</v>
      </c>
      <c r="BG3110" s="22">
        <v>0</v>
      </c>
    </row>
    <row r="3111" spans="1:100" x14ac:dyDescent="0.25">
      <c r="A3111">
        <v>6664</v>
      </c>
      <c r="B3111" t="s">
        <v>2680</v>
      </c>
      <c r="C3111" s="48">
        <v>2</v>
      </c>
      <c r="D3111" s="22">
        <v>1476.0358984375</v>
      </c>
      <c r="E3111" s="17">
        <v>68.704677396583307</v>
      </c>
      <c r="F3111" s="17">
        <v>-27.355856050224837</v>
      </c>
      <c r="G3111" s="17">
        <v>0.26582476554582335</v>
      </c>
      <c r="H3111" s="17">
        <v>4.9620022073897081</v>
      </c>
      <c r="I3111" s="17">
        <v>47.023262703009536</v>
      </c>
      <c r="J3111" s="17">
        <v>9.9626244313681198</v>
      </c>
      <c r="K3111" s="17">
        <v>-1.0000000000000004</v>
      </c>
      <c r="L3111" s="17">
        <v>-1.0000000000000004</v>
      </c>
      <c r="M3111" s="17">
        <v>-1.0000000000000004</v>
      </c>
      <c r="N3111" s="17">
        <v>0.22402784672281961</v>
      </c>
      <c r="O3111" s="17">
        <v>-1.0000000000000004</v>
      </c>
      <c r="P3111" s="17">
        <v>-1.0000000000000004</v>
      </c>
      <c r="Q3111" s="17">
        <v>3.5245147784629518</v>
      </c>
      <c r="R3111" s="17">
        <v>-1.0000000000000004</v>
      </c>
      <c r="S3111" s="17">
        <v>0.5397109862072812</v>
      </c>
      <c r="T3111" s="17">
        <v>7.6948354392594995E-2</v>
      </c>
      <c r="U3111" s="17">
        <v>-9.5269442543243904E-2</v>
      </c>
      <c r="V3111" s="17">
        <v>-0.29252075426082397</v>
      </c>
      <c r="W3111" s="17">
        <v>1.1804780592249353</v>
      </c>
      <c r="X3111" s="17">
        <v>-1.3147231752835715</v>
      </c>
      <c r="Y3111" s="17">
        <v>4.1742111858140349E-2</v>
      </c>
      <c r="Z3111" s="17">
        <v>27.555496176073017</v>
      </c>
      <c r="AA3111" s="17">
        <v>0.11162655885215433</v>
      </c>
      <c r="AB3111" s="17">
        <v>0.44788426722905494</v>
      </c>
      <c r="AC3111" s="17">
        <v>10.354838907845643</v>
      </c>
      <c r="AD3111" s="17">
        <v>0.11483044390732133</v>
      </c>
      <c r="AE3111" s="17">
        <v>4.6047080574460775E-2</v>
      </c>
      <c r="AF3111" s="17">
        <v>41.043304182259114</v>
      </c>
      <c r="AG3111" s="17">
        <v>-20.763666654020998</v>
      </c>
      <c r="AH3111" s="17">
        <v>6.9267076817410234E-2</v>
      </c>
      <c r="AI3111" s="17">
        <v>0.12368248411741337</v>
      </c>
      <c r="AJ3111" s="17">
        <v>0.33333333333333298</v>
      </c>
      <c r="AK3111" s="17">
        <v>0.47204878645494486</v>
      </c>
      <c r="AL3111" s="17">
        <v>0.5780253527948408</v>
      </c>
      <c r="AM3111" s="17">
        <v>0.33333333333333298</v>
      </c>
      <c r="AN3111" s="17">
        <v>0.14869670068161855</v>
      </c>
      <c r="AO3111" s="17">
        <v>0.20143480156205676</v>
      </c>
      <c r="AP3111" s="17">
        <v>0.33333333333333298</v>
      </c>
      <c r="AQ3111" s="17">
        <v>4.9919685553123969</v>
      </c>
      <c r="AR3111" s="17">
        <v>2.2444243630026963</v>
      </c>
      <c r="AS3111" s="17">
        <v>1.6755297019365005</v>
      </c>
      <c r="AT3111" s="17">
        <v>4.6705744849797597</v>
      </c>
      <c r="AU3111" s="17">
        <v>-1.0000000000000004</v>
      </c>
      <c r="AV3111" s="17">
        <v>-1.0000000000000004</v>
      </c>
      <c r="AW3111" s="17">
        <v>-1.0000000000000004</v>
      </c>
      <c r="AX3111" s="17">
        <v>-1.0000000000000004</v>
      </c>
      <c r="AY3111" s="17">
        <v>-1.5059786563849617E-2</v>
      </c>
      <c r="AZ3111" s="17">
        <v>0.48686079898191281</v>
      </c>
      <c r="BA3111" s="17">
        <v>9.6016057066489413E-2</v>
      </c>
      <c r="BB3111" s="17">
        <v>0.2683766055506791</v>
      </c>
      <c r="BC3111" s="17">
        <v>5.1479768816479976E-2</v>
      </c>
      <c r="BD3111" s="17">
        <v>8.3327519676528397</v>
      </c>
      <c r="BE3111" s="17">
        <v>2.5211608716013556</v>
      </c>
      <c r="BF3111" s="17">
        <v>-1.0000000000000004</v>
      </c>
      <c r="BG3111" s="22">
        <v>0</v>
      </c>
    </row>
    <row r="3112" spans="1:100" x14ac:dyDescent="0.25">
      <c r="A3112">
        <v>6665</v>
      </c>
      <c r="B3112" t="s">
        <v>2681</v>
      </c>
      <c r="C3112" s="48">
        <v>2</v>
      </c>
      <c r="D3112" s="22">
        <v>1472.391796875</v>
      </c>
      <c r="E3112" s="17">
        <v>76.506754135483291</v>
      </c>
      <c r="F3112" s="17">
        <v>-14.769205521444418</v>
      </c>
      <c r="G3112" s="17">
        <v>0.35330931562614865</v>
      </c>
      <c r="H3112" s="17">
        <v>5.7600139286849199</v>
      </c>
      <c r="I3112" s="17">
        <v>53.149994864028166</v>
      </c>
      <c r="J3112" s="17">
        <v>11.475824763848383</v>
      </c>
      <c r="K3112" s="17">
        <v>-1.0000000000000002</v>
      </c>
      <c r="L3112" s="17">
        <v>-1.0000000000000002</v>
      </c>
      <c r="M3112" s="17">
        <v>-1.0000000000000002</v>
      </c>
      <c r="N3112" s="17">
        <v>0.24582896776548294</v>
      </c>
      <c r="O3112" s="17">
        <v>-1.0000000000000002</v>
      </c>
      <c r="P3112" s="17">
        <v>-1.0000000000000002</v>
      </c>
      <c r="Q3112" s="17">
        <v>3.7587103008238243</v>
      </c>
      <c r="R3112" s="17">
        <v>-1.0000000000000002</v>
      </c>
      <c r="S3112" s="17">
        <v>0.84514966889266263</v>
      </c>
      <c r="T3112" s="17">
        <v>0.11123189558965033</v>
      </c>
      <c r="U3112" s="17">
        <v>7.4626586643750381E-3</v>
      </c>
      <c r="V3112" s="17">
        <v>-0.15790848518610573</v>
      </c>
      <c r="W3112" s="17">
        <v>1.8625969782820482</v>
      </c>
      <c r="X3112" s="17">
        <v>-0.47429016007592861</v>
      </c>
      <c r="Y3112" s="17">
        <v>7.2586706947640953E-2</v>
      </c>
      <c r="Z3112" s="17">
        <v>30.387500098288715</v>
      </c>
      <c r="AA3112" s="17">
        <v>0.32020038064934087</v>
      </c>
      <c r="AB3112" s="17">
        <v>0.74852499575097065</v>
      </c>
      <c r="AC3112" s="17">
        <v>13.806505748047115</v>
      </c>
      <c r="AD3112" s="17">
        <v>0.37828545656099211</v>
      </c>
      <c r="AE3112" s="17">
        <v>0.26667677888059599</v>
      </c>
      <c r="AF3112" s="17">
        <v>46.633482871765864</v>
      </c>
      <c r="AG3112" s="17">
        <v>-11.212563503373014</v>
      </c>
      <c r="AH3112" s="17">
        <v>0.13534630847127027</v>
      </c>
      <c r="AI3112" s="17">
        <v>0.20186248720894351</v>
      </c>
      <c r="AJ3112" s="17">
        <v>0.33333333333333298</v>
      </c>
      <c r="AK3112" s="17">
        <v>0.56025464946006975</v>
      </c>
      <c r="AL3112" s="17">
        <v>0.65506512495067049</v>
      </c>
      <c r="AM3112" s="17">
        <v>0.33333333333333298</v>
      </c>
      <c r="AN3112" s="17">
        <v>0.22821380868490021</v>
      </c>
      <c r="AO3112" s="17">
        <v>0.28832563509119569</v>
      </c>
      <c r="AP3112" s="17">
        <v>0.33333333333333298</v>
      </c>
      <c r="AQ3112" s="17">
        <v>5.9832988332143131</v>
      </c>
      <c r="AR3112" s="17">
        <v>2.2444243630026963</v>
      </c>
      <c r="AS3112" s="17">
        <v>2.9374341588152406</v>
      </c>
      <c r="AT3112" s="17">
        <v>5.5534530738224754</v>
      </c>
      <c r="AU3112" s="17">
        <v>-1.0000000000000002</v>
      </c>
      <c r="AV3112" s="17">
        <v>-1.0000000000000002</v>
      </c>
      <c r="AW3112" s="17">
        <v>-1.0000000000000002</v>
      </c>
      <c r="AX3112" s="17">
        <v>-1.0000000000000002</v>
      </c>
      <c r="AY3112" s="17">
        <v>-1.7706501905788465E-3</v>
      </c>
      <c r="AZ3112" s="17">
        <v>0.39521151248226638</v>
      </c>
      <c r="BA3112" s="17">
        <v>0.18412191964230024</v>
      </c>
      <c r="BB3112" s="17">
        <v>0.21733665850612455</v>
      </c>
      <c r="BC3112" s="17">
        <v>0.10033398829680257</v>
      </c>
      <c r="BD3112" s="17">
        <v>6.9717991704539974</v>
      </c>
      <c r="BE3112" s="17">
        <v>3.8359358817097373</v>
      </c>
      <c r="BF3112" s="17">
        <v>-1.0000000000000002</v>
      </c>
      <c r="BG3112" s="22">
        <v>0</v>
      </c>
    </row>
    <row r="3113" spans="1:100" x14ac:dyDescent="0.25">
      <c r="A3113">
        <v>6666</v>
      </c>
      <c r="B3113" t="s">
        <v>3217</v>
      </c>
      <c r="C3113" s="48">
        <v>3</v>
      </c>
      <c r="D3113" s="22">
        <v>1429.0108834874482</v>
      </c>
      <c r="E3113" s="17">
        <v>35.509526052762901</v>
      </c>
      <c r="F3113" s="17">
        <v>-48.420676651892876</v>
      </c>
      <c r="G3113" s="17">
        <v>0.26360913479970671</v>
      </c>
      <c r="H3113" s="17">
        <v>1.4763597674716589</v>
      </c>
      <c r="I3113" s="17">
        <v>38.207762324242864</v>
      </c>
      <c r="J3113" s="17">
        <v>0.21860538909658231</v>
      </c>
      <c r="K3113" s="17">
        <v>-0.99999999999999967</v>
      </c>
      <c r="L3113" s="17">
        <v>-0.99999999999999967</v>
      </c>
      <c r="M3113" s="17">
        <v>-0.99999999999999967</v>
      </c>
      <c r="N3113" s="17">
        <v>-7.3854591101876782E-2</v>
      </c>
      <c r="O3113" s="17">
        <v>-0.99999999999999967</v>
      </c>
      <c r="P3113" s="17">
        <v>-0.99999999999999967</v>
      </c>
      <c r="Q3113" s="17">
        <v>1.5220256027384702</v>
      </c>
      <c r="R3113" s="17">
        <v>-0.99999999999999967</v>
      </c>
      <c r="S3113" s="17">
        <v>-7.9449924573455899E-3</v>
      </c>
      <c r="T3113" s="17">
        <v>3.2988173525131309E-2</v>
      </c>
      <c r="U3113" s="17">
        <v>-1.4887925176060579E-2</v>
      </c>
      <c r="V3113" s="17">
        <v>-1.7407724202137178E-3</v>
      </c>
      <c r="W3113" s="17">
        <v>-4.5665835266812393E-2</v>
      </c>
      <c r="X3113" s="17">
        <v>1.8316689692712454E-2</v>
      </c>
      <c r="Y3113" s="17">
        <v>-5.597859728827155E-4</v>
      </c>
      <c r="Z3113" s="17">
        <v>28.896365675754829</v>
      </c>
      <c r="AA3113" s="17">
        <v>0.56758891217659846</v>
      </c>
      <c r="AB3113" s="17">
        <v>1.5143394065348816</v>
      </c>
      <c r="AC3113" s="17">
        <v>7.9887711202823946</v>
      </c>
      <c r="AD3113" s="17">
        <v>0.59584970729833042</v>
      </c>
      <c r="AE3113" s="17">
        <v>-1.2131779018874629</v>
      </c>
      <c r="AF3113" s="17">
        <v>37.186298300684633</v>
      </c>
      <c r="AG3113" s="17">
        <v>-11.578768457004852</v>
      </c>
      <c r="AH3113" s="17">
        <v>0.1910332527345765</v>
      </c>
      <c r="AI3113" s="17">
        <v>0.19780783950731132</v>
      </c>
      <c r="AJ3113" s="17">
        <v>0.33333333333333298</v>
      </c>
      <c r="AK3113" s="17">
        <v>-7.6728210881759629E-2</v>
      </c>
      <c r="AL3113" s="17">
        <v>-8.9321194349319136E-2</v>
      </c>
      <c r="AM3113" s="17">
        <v>0.33333333333333298</v>
      </c>
      <c r="AN3113" s="17">
        <v>5.6466126962668797E-2</v>
      </c>
      <c r="AO3113" s="17">
        <v>9.5806159553657524E-2</v>
      </c>
      <c r="AP3113" s="17">
        <v>0.33333333333333298</v>
      </c>
      <c r="AQ3113" s="17">
        <v>1.0214640235582486</v>
      </c>
      <c r="AR3113" s="17">
        <v>1.4600296936716513</v>
      </c>
      <c r="AS3113" s="17">
        <v>-0.47414219575747157</v>
      </c>
      <c r="AT3113" s="17">
        <v>-0.76728210881759673</v>
      </c>
      <c r="AU3113" s="17">
        <v>-0.99999999999999967</v>
      </c>
      <c r="AV3113" s="17">
        <v>-0.99999999999999967</v>
      </c>
      <c r="AW3113" s="17">
        <v>-0.99999999999999967</v>
      </c>
      <c r="AX3113" s="17">
        <v>-0.99999999999999967</v>
      </c>
      <c r="AY3113" s="17">
        <v>-5.6852881136300951E-3</v>
      </c>
      <c r="AZ3113" s="17">
        <v>0.67749044663650837</v>
      </c>
      <c r="BA3113" s="17">
        <v>-3.7596395103470778E-2</v>
      </c>
      <c r="BB3113" s="17">
        <v>0.7566208904023769</v>
      </c>
      <c r="BC3113" s="17">
        <v>-0.16761421778169497</v>
      </c>
      <c r="BD3113" s="17">
        <v>22.302974493241965</v>
      </c>
      <c r="BE3113" s="17">
        <v>-4.3783374200597311</v>
      </c>
      <c r="BF3113" s="17">
        <v>-0.99999999999999967</v>
      </c>
      <c r="CU3113" t="e">
        <v>#N/A</v>
      </c>
      <c r="CV3113" t="e">
        <v>#N/A</v>
      </c>
    </row>
    <row r="3114" spans="1:100" x14ac:dyDescent="0.25">
      <c r="A3114">
        <v>6667</v>
      </c>
      <c r="B3114" t="s">
        <v>2682</v>
      </c>
      <c r="C3114" s="48">
        <v>2</v>
      </c>
      <c r="D3114" s="22">
        <v>1453.1059765625</v>
      </c>
      <c r="E3114" s="17">
        <v>36.407140697457216</v>
      </c>
      <c r="F3114" s="17">
        <v>-79.459651100781556</v>
      </c>
      <c r="G3114" s="17">
        <v>-9.6326948848133809E-2</v>
      </c>
      <c r="H3114" s="17">
        <v>1.6585467663068805</v>
      </c>
      <c r="I3114" s="17">
        <v>21.660995265979139</v>
      </c>
      <c r="J3114" s="17">
        <v>3.6985687309493454</v>
      </c>
      <c r="K3114" s="17">
        <v>-1.0000000000000011</v>
      </c>
      <c r="L3114" s="17">
        <v>-1.0000000000000011</v>
      </c>
      <c r="M3114" s="17">
        <v>-1.0000000000000011</v>
      </c>
      <c r="N3114" s="17">
        <v>0.13377975887117619</v>
      </c>
      <c r="O3114" s="17">
        <v>-1.0000000000000011</v>
      </c>
      <c r="P3114" s="17">
        <v>-1.0000000000000011</v>
      </c>
      <c r="Q3114" s="17">
        <v>2.5550371981530042</v>
      </c>
      <c r="R3114" s="17">
        <v>-1.0000000000000011</v>
      </c>
      <c r="S3114" s="17">
        <v>-0.72468532691520426</v>
      </c>
      <c r="T3114" s="17">
        <v>-6.4972055652488953E-2</v>
      </c>
      <c r="U3114" s="17">
        <v>-0.52054003651066716</v>
      </c>
      <c r="V3114" s="17">
        <v>-0.8497627356062073</v>
      </c>
      <c r="W3114" s="17">
        <v>-1.6432266489809289</v>
      </c>
      <c r="X3114" s="17">
        <v>-4.7937861299569819</v>
      </c>
      <c r="Y3114" s="17">
        <v>-8.5942410508309225E-2</v>
      </c>
      <c r="Z3114" s="17">
        <v>15.832111022247098</v>
      </c>
      <c r="AA3114" s="17">
        <v>-0.75178723332254171</v>
      </c>
      <c r="AB3114" s="17">
        <v>-0.79665039804489757</v>
      </c>
      <c r="AC3114" s="17">
        <v>-3.9337076132029729</v>
      </c>
      <c r="AD3114" s="17">
        <v>-0.97576994679715967</v>
      </c>
      <c r="AE3114" s="17">
        <v>-0.86727331044801903</v>
      </c>
      <c r="AF3114" s="17">
        <v>17.902157610497426</v>
      </c>
      <c r="AG3114" s="17">
        <v>-60.30148649975154</v>
      </c>
      <c r="AH3114" s="17">
        <v>-0.20427501727015718</v>
      </c>
      <c r="AI3114" s="17">
        <v>-0.19995205620915235</v>
      </c>
      <c r="AJ3114" s="17">
        <v>0.33333333333333298</v>
      </c>
      <c r="AK3114" s="17">
        <v>0.10691111954604826</v>
      </c>
      <c r="AL3114" s="17">
        <v>0.25911092119364193</v>
      </c>
      <c r="AM3114" s="17">
        <v>0.33333333333333298</v>
      </c>
      <c r="AN3114" s="17">
        <v>-0.18047292939131715</v>
      </c>
      <c r="AO3114" s="17">
        <v>-0.15825915924365214</v>
      </c>
      <c r="AP3114" s="17">
        <v>0.33333333333333298</v>
      </c>
      <c r="AQ3114" s="17">
        <v>0.88825013482346549</v>
      </c>
      <c r="AR3114" s="17">
        <v>2.2444243630026963</v>
      </c>
      <c r="AS3114" s="17">
        <v>-3.5482596647620577</v>
      </c>
      <c r="AT3114" s="17">
        <v>1.0158035081897276</v>
      </c>
      <c r="AU3114" s="17">
        <v>-1.0000000000000011</v>
      </c>
      <c r="AV3114" s="17">
        <v>-1.0000000000000011</v>
      </c>
      <c r="AW3114" s="17">
        <v>-1.0000000000000011</v>
      </c>
      <c r="AX3114" s="17">
        <v>-1.0000000000000011</v>
      </c>
      <c r="AY3114" s="17">
        <v>-7.0071597403320848E-2</v>
      </c>
      <c r="AZ3114" s="17">
        <v>0.86625288819486634</v>
      </c>
      <c r="BA3114" s="17">
        <v>-0.26870764729835828</v>
      </c>
      <c r="BB3114" s="17">
        <v>0.47966196173975079</v>
      </c>
      <c r="BC3114" s="17">
        <v>-0.1507575327862912</v>
      </c>
      <c r="BD3114" s="17">
        <v>13.966562603499682</v>
      </c>
      <c r="BE3114" s="17">
        <v>-2.9214918426881953</v>
      </c>
      <c r="BF3114" s="17">
        <v>-1.0000000000000011</v>
      </c>
      <c r="BG3114" s="22">
        <v>0</v>
      </c>
    </row>
    <row r="3115" spans="1:100" x14ac:dyDescent="0.25">
      <c r="A3115">
        <v>6668</v>
      </c>
      <c r="B3115" t="s">
        <v>2683</v>
      </c>
      <c r="C3115" s="48">
        <v>2</v>
      </c>
      <c r="D3115" s="22">
        <v>1489.272255859375</v>
      </c>
      <c r="E3115" s="17">
        <v>68.612495597538725</v>
      </c>
      <c r="F3115" s="17">
        <v>-27.504567749496349</v>
      </c>
      <c r="G3115" s="17">
        <v>0.26479113264462373</v>
      </c>
      <c r="H3115" s="17">
        <v>4.9525736720664275</v>
      </c>
      <c r="I3115" s="17">
        <v>46.950875156492444</v>
      </c>
      <c r="J3115" s="17">
        <v>9.9447459185527514</v>
      </c>
      <c r="K3115" s="17">
        <v>-1.0000000000000004</v>
      </c>
      <c r="L3115" s="17">
        <v>-1.0000000000000004</v>
      </c>
      <c r="M3115" s="17">
        <v>-1.0000000000000004</v>
      </c>
      <c r="N3115" s="17">
        <v>0.22377026574455497</v>
      </c>
      <c r="O3115" s="17">
        <v>-1.0000000000000004</v>
      </c>
      <c r="P3115" s="17">
        <v>-1.0000000000000004</v>
      </c>
      <c r="Q3115" s="17">
        <v>3.5217477504905434</v>
      </c>
      <c r="R3115" s="17">
        <v>-1.0000000000000004</v>
      </c>
      <c r="S3115" s="17">
        <v>0.5361022178998166</v>
      </c>
      <c r="T3115" s="17">
        <v>7.6543293200437387E-2</v>
      </c>
      <c r="U3115" s="17">
        <v>-9.648322577376936E-2</v>
      </c>
      <c r="V3115" s="17">
        <v>-0.29411120274679103</v>
      </c>
      <c r="W3115" s="17">
        <v>1.1724188012574337</v>
      </c>
      <c r="X3115" s="17">
        <v>-1.3246529196210046</v>
      </c>
      <c r="Y3115" s="17">
        <v>4.1377681929891136E-2</v>
      </c>
      <c r="Z3115" s="17">
        <v>27.522035954495138</v>
      </c>
      <c r="AA3115" s="17">
        <v>0.10916225213353298</v>
      </c>
      <c r="AB3115" s="17">
        <v>0.44433218691138132</v>
      </c>
      <c r="AC3115" s="17">
        <v>10.314057348053245</v>
      </c>
      <c r="AD3115" s="17">
        <v>0.1117177140731419</v>
      </c>
      <c r="AE3115" s="17">
        <v>4.3440333269461395E-2</v>
      </c>
      <c r="AF3115" s="17">
        <v>40.977256033051582</v>
      </c>
      <c r="AG3115" s="17">
        <v>-20.876513258938054</v>
      </c>
      <c r="AH3115" s="17">
        <v>6.8486348473254521E-2</v>
      </c>
      <c r="AI3115" s="17">
        <v>0.12275878475178714</v>
      </c>
      <c r="AJ3115" s="17">
        <v>0.33333333333333298</v>
      </c>
      <c r="AK3115" s="17">
        <v>0.47100663121728181</v>
      </c>
      <c r="AL3115" s="17">
        <v>0.57711512529606446</v>
      </c>
      <c r="AM3115" s="17">
        <v>0.33333333333333298</v>
      </c>
      <c r="AN3115" s="17">
        <v>0.14775720337649473</v>
      </c>
      <c r="AO3115" s="17">
        <v>0.20040818344187539</v>
      </c>
      <c r="AP3115" s="17">
        <v>0.33333333333333298</v>
      </c>
      <c r="AQ3115" s="17">
        <v>4.980255954741736</v>
      </c>
      <c r="AR3115" s="17">
        <v>2.2444243630026963</v>
      </c>
      <c r="AS3115" s="17">
        <v>1.6606202583421439</v>
      </c>
      <c r="AT3115" s="17">
        <v>4.6601432447624349</v>
      </c>
      <c r="AU3115" s="17">
        <v>-1.0000000000000004</v>
      </c>
      <c r="AV3115" s="17">
        <v>-1.0000000000000004</v>
      </c>
      <c r="AW3115" s="17">
        <v>-1.0000000000000004</v>
      </c>
      <c r="AX3115" s="17">
        <v>-1.0000000000000004</v>
      </c>
      <c r="AY3115" s="17">
        <v>-1.5216798156997538E-2</v>
      </c>
      <c r="AZ3115" s="17">
        <v>0.48794363838396176</v>
      </c>
      <c r="BA3115" s="17">
        <v>9.4975083337261623E-2</v>
      </c>
      <c r="BB3115" s="17">
        <v>0.26897964424142273</v>
      </c>
      <c r="BC3115" s="17">
        <v>5.090255457041111E-2</v>
      </c>
      <c r="BD3115" s="17">
        <v>8.3488316707189565</v>
      </c>
      <c r="BE3115" s="17">
        <v>2.5056267606426177</v>
      </c>
      <c r="BF3115" s="17">
        <v>-1.0000000000000004</v>
      </c>
      <c r="BG3115" s="22">
        <v>0</v>
      </c>
    </row>
    <row r="3116" spans="1:100" x14ac:dyDescent="0.25">
      <c r="A3116">
        <v>6670</v>
      </c>
      <c r="B3116" t="s">
        <v>2684</v>
      </c>
      <c r="C3116" s="48">
        <v>2</v>
      </c>
      <c r="D3116" s="22">
        <v>1442.1891894531252</v>
      </c>
      <c r="E3116" s="17">
        <v>35.41740576380063</v>
      </c>
      <c r="F3116" s="17">
        <v>-81.056334668882101</v>
      </c>
      <c r="G3116" s="17">
        <v>-0.10742482935705261</v>
      </c>
      <c r="H3116" s="17">
        <v>1.5573147348279575</v>
      </c>
      <c r="I3116" s="17">
        <v>20.883786703201991</v>
      </c>
      <c r="J3116" s="17">
        <v>3.5066112200459543</v>
      </c>
      <c r="K3116" s="17">
        <v>-1.0000000000000013</v>
      </c>
      <c r="L3116" s="17">
        <v>-1.0000000000000013</v>
      </c>
      <c r="M3116" s="17">
        <v>-1.0000000000000013</v>
      </c>
      <c r="N3116" s="17">
        <v>0.13101417070652532</v>
      </c>
      <c r="O3116" s="17">
        <v>-1.0000000000000013</v>
      </c>
      <c r="P3116" s="17">
        <v>-1.0000000000000013</v>
      </c>
      <c r="Q3116" s="17">
        <v>2.5253282504531143</v>
      </c>
      <c r="R3116" s="17">
        <v>-1.0000000000000013</v>
      </c>
      <c r="S3116" s="17">
        <v>-0.76343184844536705</v>
      </c>
      <c r="T3116" s="17">
        <v>-6.9321105207846734E-2</v>
      </c>
      <c r="U3116" s="17">
        <v>-0.53357214998196567</v>
      </c>
      <c r="V3116" s="17">
        <v>-0.86683901794239104</v>
      </c>
      <c r="W3116" s="17">
        <v>-1.7297570620609308</v>
      </c>
      <c r="X3116" s="17">
        <v>-4.9003995282079993</v>
      </c>
      <c r="Y3116" s="17">
        <v>-8.9855211458133688E-2</v>
      </c>
      <c r="Z3116" s="17">
        <v>15.472856261255792</v>
      </c>
      <c r="AA3116" s="17">
        <v>-0.77824593202383707</v>
      </c>
      <c r="AB3116" s="17">
        <v>-0.8347882735690566</v>
      </c>
      <c r="AC3116" s="17">
        <v>-4.3715699113342694</v>
      </c>
      <c r="AD3116" s="17">
        <v>-1.0091906164722235</v>
      </c>
      <c r="AE3116" s="17">
        <v>-0.89526136120980659</v>
      </c>
      <c r="AF3116" s="17">
        <v>17.193013709515043</v>
      </c>
      <c r="AG3116" s="17">
        <v>-61.513094736827981</v>
      </c>
      <c r="AH3116" s="17">
        <v>-0.21265751928156812</v>
      </c>
      <c r="AI3116" s="17">
        <v>-0.20986960544156058</v>
      </c>
      <c r="AJ3116" s="17">
        <v>0.33333333333333298</v>
      </c>
      <c r="AK3116" s="17">
        <v>9.5721736655947742E-2</v>
      </c>
      <c r="AL3116" s="17">
        <v>0.24933801632032748</v>
      </c>
      <c r="AM3116" s="17">
        <v>0.33333333333333298</v>
      </c>
      <c r="AN3116" s="17">
        <v>-0.19056009749385588</v>
      </c>
      <c r="AO3116" s="17">
        <v>-0.16928172365006838</v>
      </c>
      <c r="AP3116" s="17">
        <v>0.33333333333333298</v>
      </c>
      <c r="AQ3116" s="17">
        <v>0.76249461617557479</v>
      </c>
      <c r="AR3116" s="17">
        <v>2.2444243630026963</v>
      </c>
      <c r="AS3116" s="17">
        <v>-3.7083389572000236</v>
      </c>
      <c r="AT3116" s="17">
        <v>0.90380566315465494</v>
      </c>
      <c r="AU3116" s="17">
        <v>-1.0000000000000013</v>
      </c>
      <c r="AV3116" s="17">
        <v>-1.0000000000000013</v>
      </c>
      <c r="AW3116" s="17">
        <v>-1.0000000000000013</v>
      </c>
      <c r="AX3116" s="17">
        <v>-1.0000000000000013</v>
      </c>
      <c r="AY3116" s="17">
        <v>-7.1757395037324492E-2</v>
      </c>
      <c r="AZ3116" s="17">
        <v>0.87787908767085243</v>
      </c>
      <c r="BA3116" s="17">
        <v>-0.2798843446020971</v>
      </c>
      <c r="BB3116" s="17">
        <v>0.48613665050436045</v>
      </c>
      <c r="BC3116" s="17">
        <v>-0.15695495038347038</v>
      </c>
      <c r="BD3116" s="17">
        <v>14.139206704746403</v>
      </c>
      <c r="BE3116" s="17">
        <v>-3.0882780460223644</v>
      </c>
      <c r="BF3116" s="17">
        <v>-1.0000000000000013</v>
      </c>
      <c r="BG3116" s="22">
        <v>0</v>
      </c>
    </row>
    <row r="3117" spans="1:100" x14ac:dyDescent="0.25">
      <c r="A3117">
        <v>6671</v>
      </c>
      <c r="B3117" t="s">
        <v>2685</v>
      </c>
      <c r="C3117" s="48">
        <v>3</v>
      </c>
      <c r="D3117" s="22">
        <v>1488.8709057505905</v>
      </c>
      <c r="E3117" s="17">
        <v>53.876698061344754</v>
      </c>
      <c r="F3117" s="17">
        <v>2.3184184133987036</v>
      </c>
      <c r="G3117" s="17">
        <v>0.27164499274163056</v>
      </c>
      <c r="H3117" s="17">
        <v>5.8456043957314749</v>
      </c>
      <c r="I3117" s="17">
        <v>40.009052211403592</v>
      </c>
      <c r="J3117" s="17">
        <v>4.8956123586889735</v>
      </c>
      <c r="K3117" s="17">
        <v>-1.0000000000000009</v>
      </c>
      <c r="L3117" s="17">
        <v>-1.0000000000000009</v>
      </c>
      <c r="M3117" s="17">
        <v>-1.0000000000000009</v>
      </c>
      <c r="N3117" s="17">
        <v>0.37204909435088157</v>
      </c>
      <c r="O3117" s="17">
        <v>-1.0000000000000009</v>
      </c>
      <c r="P3117" s="17">
        <v>-1.0000000000000009</v>
      </c>
      <c r="Q3117" s="17">
        <v>6.0578664705798184</v>
      </c>
      <c r="R3117" s="17">
        <v>-1.0000000000000009</v>
      </c>
      <c r="S3117" s="17">
        <v>0.15607136413152914</v>
      </c>
      <c r="T3117" s="17">
        <v>1.8318054102443443E-2</v>
      </c>
      <c r="U3117" s="17">
        <v>-0.2622024015557029</v>
      </c>
      <c r="V3117" s="17">
        <v>-0.10420149121304025</v>
      </c>
      <c r="W3117" s="17">
        <v>-0.21226207484834717</v>
      </c>
      <c r="X3117" s="17">
        <v>-2.3655771240352612</v>
      </c>
      <c r="Y3117" s="17">
        <v>7.0190163753023255E-2</v>
      </c>
      <c r="Z3117" s="17">
        <v>10.976942866861773</v>
      </c>
      <c r="AA3117" s="17">
        <v>-0.73615244194736129</v>
      </c>
      <c r="AB3117" s="17">
        <v>-1.6229038297179005E-2</v>
      </c>
      <c r="AC3117" s="17">
        <v>23.579566197757892</v>
      </c>
      <c r="AD3117" s="17">
        <v>-0.19649762459613118</v>
      </c>
      <c r="AE3117" s="17">
        <v>0.7762812430967998</v>
      </c>
      <c r="AF3117" s="17">
        <v>35.316561269419289</v>
      </c>
      <c r="AG3117" s="17">
        <v>17.900311722404194</v>
      </c>
      <c r="AH3117" s="17">
        <v>6.704272640100048E-2</v>
      </c>
      <c r="AI3117" s="17">
        <v>-0.20212372793790698</v>
      </c>
      <c r="AJ3117" s="17">
        <v>0.33333333333333298</v>
      </c>
      <c r="AK3117" s="17">
        <v>0.45628704861578534</v>
      </c>
      <c r="AL3117" s="17">
        <v>0.56355056655668156</v>
      </c>
      <c r="AM3117" s="17">
        <v>0.33333333333333298</v>
      </c>
      <c r="AN3117" s="17">
        <v>0.64362710610849949</v>
      </c>
      <c r="AO3117" s="17">
        <v>0.57707134977809171</v>
      </c>
      <c r="AP3117" s="17">
        <v>0.33333333333333298</v>
      </c>
      <c r="AQ3117" s="17">
        <v>4.6924909419843299</v>
      </c>
      <c r="AR3117" s="17">
        <v>4.3755806336090277</v>
      </c>
      <c r="AS3117" s="17">
        <v>-4.0428387610779115</v>
      </c>
      <c r="AT3117" s="17">
        <v>4.562870486157852</v>
      </c>
      <c r="AU3117" s="17">
        <v>-1.0000000000000009</v>
      </c>
      <c r="AV3117" s="17">
        <v>-1.0000000000000009</v>
      </c>
      <c r="AW3117" s="17">
        <v>-1.0000000000000009</v>
      </c>
      <c r="AX3117" s="17">
        <v>-1.0000000000000009</v>
      </c>
      <c r="AY3117" s="17">
        <v>-0.10699416450865334</v>
      </c>
      <c r="AZ3117" s="17">
        <v>-0.16468908725086995</v>
      </c>
      <c r="BA3117" s="17">
        <v>0.46916228017955819</v>
      </c>
      <c r="BB3117" s="17">
        <v>0.42565003085882763</v>
      </c>
      <c r="BC3117" s="17">
        <v>3.1224707784915703E-2</v>
      </c>
      <c r="BD3117" s="17">
        <v>9.8178053352163417</v>
      </c>
      <c r="BE3117" s="17">
        <v>3.1264290955206819</v>
      </c>
      <c r="BF3117" s="17">
        <v>-1.0000000000000009</v>
      </c>
      <c r="CU3117" t="e">
        <v>#N/A</v>
      </c>
      <c r="CV3117" t="e">
        <v>#N/A</v>
      </c>
    </row>
    <row r="3118" spans="1:100" x14ac:dyDescent="0.25">
      <c r="A3118">
        <v>6672</v>
      </c>
      <c r="B3118" t="s">
        <v>2686</v>
      </c>
      <c r="C3118" s="48">
        <v>3</v>
      </c>
      <c r="D3118" s="22">
        <v>1574.5543059213335</v>
      </c>
      <c r="E3118" s="17">
        <v>97.006728219566583</v>
      </c>
      <c r="F3118" s="17">
        <v>23.049693144132675</v>
      </c>
      <c r="G3118" s="17">
        <v>0.33140341566037557</v>
      </c>
      <c r="H3118" s="17">
        <v>3.4179207266590637</v>
      </c>
      <c r="I3118" s="17">
        <v>71.472875784676447</v>
      </c>
      <c r="J3118" s="17">
        <v>15.463008601847015</v>
      </c>
      <c r="K3118" s="17">
        <v>-1.0000000000000009</v>
      </c>
      <c r="L3118" s="17">
        <v>-1.0000000000000009</v>
      </c>
      <c r="M3118" s="17">
        <v>-1.0000000000000009</v>
      </c>
      <c r="N3118" s="17">
        <v>-8.4765484210788753E-3</v>
      </c>
      <c r="O3118" s="17">
        <v>-1.0000000000000009</v>
      </c>
      <c r="P3118" s="17">
        <v>-1.0000000000000009</v>
      </c>
      <c r="Q3118" s="17">
        <v>0.96827563785941595</v>
      </c>
      <c r="R3118" s="17">
        <v>-1.0000000000000009</v>
      </c>
      <c r="S3118" s="17">
        <v>1.5641225021930993</v>
      </c>
      <c r="T3118" s="17">
        <v>8.3473728276688336E-2</v>
      </c>
      <c r="U3118" s="17">
        <v>-0.3392999577932756</v>
      </c>
      <c r="V3118" s="17">
        <v>-0.92673048577456307</v>
      </c>
      <c r="W3118" s="17">
        <v>2.4496450887996479</v>
      </c>
      <c r="X3118" s="17">
        <v>-0.72028595521494965</v>
      </c>
      <c r="Y3118" s="17">
        <v>3.0839620451159309E-2</v>
      </c>
      <c r="Z3118" s="17">
        <v>42.114710549587187</v>
      </c>
      <c r="AA3118" s="17">
        <v>-0.55052805398869342</v>
      </c>
      <c r="AB3118" s="17">
        <v>1.6716705375252214</v>
      </c>
      <c r="AC3118" s="17">
        <v>22.437354766471884</v>
      </c>
      <c r="AD3118" s="17">
        <v>-0.18067530119902275</v>
      </c>
      <c r="AE3118" s="17">
        <v>-1.0052973840710469</v>
      </c>
      <c r="AF3118" s="17">
        <v>65.218438469513259</v>
      </c>
      <c r="AG3118" s="17">
        <v>30.099862374909325</v>
      </c>
      <c r="AH3118" s="17">
        <v>0.14828555154840239</v>
      </c>
      <c r="AI3118" s="17">
        <v>6.3272843843778126E-2</v>
      </c>
      <c r="AJ3118" s="17">
        <v>0.33333333333333298</v>
      </c>
      <c r="AK3118" s="17">
        <v>0.97456295906149237</v>
      </c>
      <c r="AL3118" s="17">
        <v>0.64915255114825698</v>
      </c>
      <c r="AM3118" s="17">
        <v>0.33333333333333298</v>
      </c>
      <c r="AN3118" s="17">
        <v>0.28369257754947996</v>
      </c>
      <c r="AO3118" s="17">
        <v>0.53846206804060692</v>
      </c>
      <c r="AP3118" s="17">
        <v>0.33333333333333298</v>
      </c>
      <c r="AQ3118" s="17">
        <v>6.2544373151632104</v>
      </c>
      <c r="AR3118" s="17">
        <v>2.0865153752114716</v>
      </c>
      <c r="AS3118" s="17">
        <v>3.6308636360206195</v>
      </c>
      <c r="AT3118" s="17">
        <v>9.7456295906149268</v>
      </c>
      <c r="AU3118" s="17">
        <v>-1.0000000000000009</v>
      </c>
      <c r="AV3118" s="17">
        <v>-1.0000000000000009</v>
      </c>
      <c r="AW3118" s="17">
        <v>-1.0000000000000009</v>
      </c>
      <c r="AX3118" s="17">
        <v>-1.0000000000000009</v>
      </c>
      <c r="AY3118" s="17">
        <v>2.8738593663578949E-2</v>
      </c>
      <c r="AZ3118" s="17">
        <v>0.61655046152340731</v>
      </c>
      <c r="BA3118" s="17">
        <v>0.10252317512583088</v>
      </c>
      <c r="BB3118" s="17">
        <v>0.44152808693349793</v>
      </c>
      <c r="BC3118" s="17">
        <v>0.24561228923019568</v>
      </c>
      <c r="BD3118" s="17">
        <v>14.120954480954484</v>
      </c>
      <c r="BE3118" s="17">
        <v>6.6529231063840433</v>
      </c>
      <c r="BF3118" s="17">
        <v>-1.0000000000000009</v>
      </c>
      <c r="CU3118" t="e">
        <v>#N/A</v>
      </c>
      <c r="CV3118" t="e">
        <v>#N/A</v>
      </c>
    </row>
    <row r="3119" spans="1:100" x14ac:dyDescent="0.25">
      <c r="A3119">
        <v>6674</v>
      </c>
      <c r="B3119" t="s">
        <v>2687</v>
      </c>
      <c r="C3119" s="48">
        <v>2</v>
      </c>
      <c r="D3119" s="22">
        <v>1463.2649316406248</v>
      </c>
      <c r="E3119" s="17">
        <v>27.177994080406066</v>
      </c>
      <c r="F3119" s="17">
        <v>-94.348513007063843</v>
      </c>
      <c r="G3119" s="17">
        <v>-0.19981320852467138</v>
      </c>
      <c r="H3119" s="17">
        <v>0.71457153709152887</v>
      </c>
      <c r="I3119" s="17">
        <v>14.413628790394348</v>
      </c>
      <c r="J3119" s="17">
        <v>1.9085904730067114</v>
      </c>
      <c r="K3119" s="17">
        <v>-1.0000000000000016</v>
      </c>
      <c r="L3119" s="17">
        <v>-1.0000000000000016</v>
      </c>
      <c r="M3119" s="17">
        <v>-1.0000000000000016</v>
      </c>
      <c r="N3119" s="17">
        <v>0.10799101707174766</v>
      </c>
      <c r="O3119" s="17">
        <v>-1.0000000000000016</v>
      </c>
      <c r="P3119" s="17">
        <v>-1.0000000000000016</v>
      </c>
      <c r="Q3119" s="17">
        <v>2.2780052122781624</v>
      </c>
      <c r="R3119" s="17">
        <v>-1.0000000000000016</v>
      </c>
      <c r="S3119" s="17">
        <v>-1.0859914867184715</v>
      </c>
      <c r="T3119" s="17">
        <v>-0.10552636431261472</v>
      </c>
      <c r="U3119" s="17">
        <v>-0.64206276129952</v>
      </c>
      <c r="V3119" s="17">
        <v>-1.0089967971670626</v>
      </c>
      <c r="W3119" s="17">
        <v>-2.4501112420091866</v>
      </c>
      <c r="X3119" s="17">
        <v>-5.7879418885755918</v>
      </c>
      <c r="Y3119" s="17">
        <v>-0.12242875894490676</v>
      </c>
      <c r="Z3119" s="17">
        <v>12.482108158538054</v>
      </c>
      <c r="AA3119" s="17">
        <v>-0.99851107958354834</v>
      </c>
      <c r="AB3119" s="17">
        <v>-1.1522810147948976</v>
      </c>
      <c r="AC3119" s="17">
        <v>-8.0167153055785398</v>
      </c>
      <c r="AD3119" s="17">
        <v>-1.2874132464144112</v>
      </c>
      <c r="AE3119" s="17">
        <v>-1.1282581612622617</v>
      </c>
      <c r="AF3119" s="17">
        <v>11.289485053235865</v>
      </c>
      <c r="AG3119" s="17">
        <v>-71.599572161023502</v>
      </c>
      <c r="AH3119" s="17">
        <v>-0.28244073361525762</v>
      </c>
      <c r="AI3119" s="17">
        <v>-0.29243188372171464</v>
      </c>
      <c r="AJ3119" s="17">
        <v>0.33333333333333298</v>
      </c>
      <c r="AK3119" s="17">
        <v>2.5716123352281794E-3</v>
      </c>
      <c r="AL3119" s="17">
        <v>0.16797988309126444</v>
      </c>
      <c r="AM3119" s="17">
        <v>0.33333333333333298</v>
      </c>
      <c r="AN3119" s="17">
        <v>-0.27453443030775754</v>
      </c>
      <c r="AO3119" s="17">
        <v>-0.26104310628174182</v>
      </c>
      <c r="AP3119" s="17">
        <v>0.33333333333333298</v>
      </c>
      <c r="AQ3119" s="17">
        <v>-0.28440335050597998</v>
      </c>
      <c r="AR3119" s="17">
        <v>2.2444243630026963</v>
      </c>
      <c r="AS3119" s="17">
        <v>-5.0409777754642366</v>
      </c>
      <c r="AT3119" s="17">
        <v>-2.8561500534021178E-2</v>
      </c>
      <c r="AU3119" s="17">
        <v>-1.0000000000000016</v>
      </c>
      <c r="AV3119" s="17">
        <v>-1.0000000000000016</v>
      </c>
      <c r="AW3119" s="17">
        <v>-1.0000000000000016</v>
      </c>
      <c r="AX3119" s="17">
        <v>-1.0000000000000016</v>
      </c>
      <c r="AY3119" s="17">
        <v>-8.5791436121569031E-2</v>
      </c>
      <c r="AZ3119" s="17">
        <v>0.9746656519704533</v>
      </c>
      <c r="BA3119" s="17">
        <v>-0.37292886310359585</v>
      </c>
      <c r="BB3119" s="17">
        <v>0.54003757330636248</v>
      </c>
      <c r="BC3119" s="17">
        <v>-0.20854762759495418</v>
      </c>
      <c r="BD3119" s="17">
        <v>15.576445885166162</v>
      </c>
      <c r="BE3119" s="17">
        <v>-4.4767510054474675</v>
      </c>
      <c r="BF3119" s="17">
        <v>-1.0000000000000016</v>
      </c>
      <c r="BG3119" s="22">
        <v>0</v>
      </c>
    </row>
    <row r="3120" spans="1:100" x14ac:dyDescent="0.25">
      <c r="A3120">
        <v>6676</v>
      </c>
      <c r="B3120" t="s">
        <v>2688</v>
      </c>
      <c r="C3120" s="48">
        <v>3</v>
      </c>
      <c r="D3120" s="22">
        <v>1384.1109223270403</v>
      </c>
      <c r="E3120" s="17">
        <v>49.240131959922763</v>
      </c>
      <c r="F3120" s="17">
        <v>-81.024681834981223</v>
      </c>
      <c r="G3120" s="17">
        <v>-0.29705793441458311</v>
      </c>
      <c r="H3120" s="17">
        <v>2.4791185698888727</v>
      </c>
      <c r="I3120" s="17">
        <v>33.103821098723287</v>
      </c>
      <c r="J3120" s="17">
        <v>2.4542736211600951</v>
      </c>
      <c r="K3120" s="17">
        <v>-0.99999999999999944</v>
      </c>
      <c r="L3120" s="17">
        <v>-0.99999999999999944</v>
      </c>
      <c r="M3120" s="17">
        <v>-0.99999999999999944</v>
      </c>
      <c r="N3120" s="17">
        <v>0.23080135367696372</v>
      </c>
      <c r="O3120" s="17">
        <v>-0.99999999999999944</v>
      </c>
      <c r="P3120" s="17">
        <v>-0.99999999999999944</v>
      </c>
      <c r="Q3120" s="17">
        <v>2.0237990737544704</v>
      </c>
      <c r="R3120" s="17">
        <v>-0.99999999999999944</v>
      </c>
      <c r="S3120" s="17">
        <v>0.25153947597061876</v>
      </c>
      <c r="T3120" s="17">
        <v>4.1672377414051553E-2</v>
      </c>
      <c r="U3120" s="17">
        <v>-2.3879727903417591E-2</v>
      </c>
      <c r="V3120" s="17">
        <v>-3.427696149194337E-2</v>
      </c>
      <c r="W3120" s="17">
        <v>0.4553194961344022</v>
      </c>
      <c r="X3120" s="17">
        <v>-2.6398919143548603</v>
      </c>
      <c r="Y3120" s="17">
        <v>-4.2051442674540626E-2</v>
      </c>
      <c r="Z3120" s="17">
        <v>38.099553079366487</v>
      </c>
      <c r="AA3120" s="17">
        <v>-0.99870430552319189</v>
      </c>
      <c r="AB3120" s="17">
        <v>-0.19085303650292279</v>
      </c>
      <c r="AC3120" s="17">
        <v>-4.8835728055346896</v>
      </c>
      <c r="AD3120" s="17">
        <v>0.62961261964041504</v>
      </c>
      <c r="AE3120" s="17">
        <v>-0.80518252405037605</v>
      </c>
      <c r="AF3120" s="17">
        <v>32.219944713278494</v>
      </c>
      <c r="AG3120" s="17">
        <v>-70.946802159113687</v>
      </c>
      <c r="AH3120" s="17">
        <v>-5.8992110510863546E-2</v>
      </c>
      <c r="AI3120" s="17">
        <v>-4.327972686674382E-2</v>
      </c>
      <c r="AJ3120" s="17">
        <v>0.33333333333333298</v>
      </c>
      <c r="AK3120" s="17">
        <v>-0.19995234033535531</v>
      </c>
      <c r="AL3120" s="17">
        <v>-2.0258342253990418E-2</v>
      </c>
      <c r="AM3120" s="17">
        <v>0.33333333333333298</v>
      </c>
      <c r="AN3120" s="17">
        <v>0.36124039231851818</v>
      </c>
      <c r="AO3120" s="17">
        <v>0.24031334620968767</v>
      </c>
      <c r="AP3120" s="17">
        <v>0.33333333333333298</v>
      </c>
      <c r="AQ3120" s="17">
        <v>0.88387638544476876</v>
      </c>
      <c r="AR3120" s="17">
        <v>3.0861958798927702</v>
      </c>
      <c r="AS3120" s="17">
        <v>1.3676011446208785</v>
      </c>
      <c r="AT3120" s="17">
        <v>-1.9995234033535532</v>
      </c>
      <c r="AU3120" s="17">
        <v>-0.99999999999999944</v>
      </c>
      <c r="AV3120" s="17">
        <v>-0.99999999999999944</v>
      </c>
      <c r="AW3120" s="17">
        <v>-0.99999999999999944</v>
      </c>
      <c r="AX3120" s="17">
        <v>-0.99999999999999944</v>
      </c>
      <c r="AY3120" s="17">
        <v>1.8953006904231257E-3</v>
      </c>
      <c r="AZ3120" s="17">
        <v>0.30865847756681181</v>
      </c>
      <c r="BA3120" s="17">
        <v>3.0814185472574092E-2</v>
      </c>
      <c r="BB3120" s="17">
        <v>0.2443114648912752</v>
      </c>
      <c r="BC3120" s="17">
        <v>0.4418551060986653</v>
      </c>
      <c r="BD3120" s="17">
        <v>7.651079010115942</v>
      </c>
      <c r="BE3120" s="17">
        <v>11.200448579829505</v>
      </c>
      <c r="BF3120" s="17">
        <v>-0.99999999999999944</v>
      </c>
      <c r="CU3120" t="e">
        <v>#N/A</v>
      </c>
      <c r="CV3120" t="e">
        <v>#N/A</v>
      </c>
    </row>
    <row r="3121" spans="1:100" x14ac:dyDescent="0.25">
      <c r="A3121">
        <v>6677</v>
      </c>
      <c r="B3121" t="s">
        <v>2689</v>
      </c>
      <c r="C3121" s="48">
        <v>2</v>
      </c>
      <c r="D3121" s="22">
        <v>1445.7151660156251</v>
      </c>
      <c r="E3121" s="17">
        <v>35.579809636147047</v>
      </c>
      <c r="F3121" s="17">
        <v>-80.794337657810274</v>
      </c>
      <c r="G3121" s="17">
        <v>-0.10560379757551547</v>
      </c>
      <c r="H3121" s="17">
        <v>1.5739257216271518</v>
      </c>
      <c r="I3121" s="17">
        <v>21.011317495461157</v>
      </c>
      <c r="J3121" s="17">
        <v>3.5381091919135468</v>
      </c>
      <c r="K3121" s="17">
        <v>-1.0000000000000013</v>
      </c>
      <c r="L3121" s="17">
        <v>-1.0000000000000013</v>
      </c>
      <c r="M3121" s="17">
        <v>-1.0000000000000013</v>
      </c>
      <c r="N3121" s="17">
        <v>0.13146797122622136</v>
      </c>
      <c r="O3121" s="17">
        <v>-1.0000000000000013</v>
      </c>
      <c r="P3121" s="17">
        <v>-1.0000000000000013</v>
      </c>
      <c r="Q3121" s="17">
        <v>2.5302031396640805</v>
      </c>
      <c r="R3121" s="17">
        <v>-1.0000000000000013</v>
      </c>
      <c r="S3121" s="17">
        <v>-0.7570739995683915</v>
      </c>
      <c r="T3121" s="17">
        <v>-6.8607477281016765E-2</v>
      </c>
      <c r="U3121" s="17">
        <v>-0.53143373330026145</v>
      </c>
      <c r="V3121" s="17">
        <v>-0.86403700067254385</v>
      </c>
      <c r="W3121" s="17">
        <v>-1.7155584380838951</v>
      </c>
      <c r="X3121" s="17">
        <v>-4.8829055223573548</v>
      </c>
      <c r="Y3121" s="17">
        <v>-8.921316680116223E-2</v>
      </c>
      <c r="Z3121" s="17">
        <v>15.531805745971177</v>
      </c>
      <c r="AA3121" s="17">
        <v>-0.77390437048022065</v>
      </c>
      <c r="AB3121" s="17">
        <v>-0.82853029634953401</v>
      </c>
      <c r="AC3121" s="17">
        <v>-4.2997218534827546</v>
      </c>
      <c r="AD3121" s="17">
        <v>-1.0037066773011687</v>
      </c>
      <c r="AE3121" s="17">
        <v>-0.8906688509643117</v>
      </c>
      <c r="AF3121" s="17">
        <v>17.309375890594069</v>
      </c>
      <c r="AG3121" s="17">
        <v>-61.314284062599221</v>
      </c>
      <c r="AH3121" s="17">
        <v>-0.21128204920335719</v>
      </c>
      <c r="AI3121" s="17">
        <v>-0.20824225215255548</v>
      </c>
      <c r="AJ3121" s="17">
        <v>0.33333333333333298</v>
      </c>
      <c r="AK3121" s="17">
        <v>9.7557782903002321E-2</v>
      </c>
      <c r="AL3121" s="17">
        <v>0.25094163516970525</v>
      </c>
      <c r="AM3121" s="17">
        <v>0.33333333333333298</v>
      </c>
      <c r="AN3121" s="17">
        <v>-0.18890491174143526</v>
      </c>
      <c r="AO3121" s="17">
        <v>-0.16747305035592069</v>
      </c>
      <c r="AP3121" s="17">
        <v>0.33333333333333298</v>
      </c>
      <c r="AQ3121" s="17">
        <v>0.78312961904638811</v>
      </c>
      <c r="AR3121" s="17">
        <v>2.2444243630026963</v>
      </c>
      <c r="AS3121" s="17">
        <v>-3.68207182638516</v>
      </c>
      <c r="AT3121" s="17">
        <v>0.92218319345051913</v>
      </c>
      <c r="AU3121" s="17">
        <v>-1.0000000000000013</v>
      </c>
      <c r="AV3121" s="17">
        <v>-1.0000000000000013</v>
      </c>
      <c r="AW3121" s="17">
        <v>-1.0000000000000013</v>
      </c>
      <c r="AX3121" s="17">
        <v>-1.0000000000000013</v>
      </c>
      <c r="AY3121" s="17">
        <v>-7.1480775455207562E-2</v>
      </c>
      <c r="AZ3121" s="17">
        <v>0.8759713649550378</v>
      </c>
      <c r="BA3121" s="17">
        <v>-0.27805037991069759</v>
      </c>
      <c r="BB3121" s="17">
        <v>0.48507423016144541</v>
      </c>
      <c r="BC3121" s="17">
        <v>-0.15593802698094764</v>
      </c>
      <c r="BD3121" s="17">
        <v>14.110877836453714</v>
      </c>
      <c r="BE3121" s="17">
        <v>-3.0609103899416068</v>
      </c>
      <c r="BF3121" s="17">
        <v>-1.0000000000000013</v>
      </c>
      <c r="BG3121" s="22">
        <v>0</v>
      </c>
    </row>
    <row r="3122" spans="1:100" x14ac:dyDescent="0.25">
      <c r="A3122">
        <v>6679</v>
      </c>
      <c r="B3122" t="s">
        <v>2690</v>
      </c>
      <c r="C3122" s="48">
        <v>2</v>
      </c>
      <c r="D3122" s="22">
        <v>1505.740439453125</v>
      </c>
      <c r="E3122" s="17">
        <v>123.22513605542193</v>
      </c>
      <c r="F3122" s="17">
        <v>60.598926089533286</v>
      </c>
      <c r="G3122" s="17">
        <v>0.87716171538130472</v>
      </c>
      <c r="H3122" s="17">
        <v>10.538461721459866</v>
      </c>
      <c r="I3122" s="17">
        <v>89.836510851820833</v>
      </c>
      <c r="J3122" s="17">
        <v>20.536780381180385</v>
      </c>
      <c r="K3122" s="17">
        <v>-0.99999999999999911</v>
      </c>
      <c r="L3122" s="17">
        <v>-0.99999999999999911</v>
      </c>
      <c r="M3122" s="17">
        <v>-0.99999999999999911</v>
      </c>
      <c r="N3122" s="17">
        <v>0.37637281310807014</v>
      </c>
      <c r="O3122" s="17">
        <v>-0.99999999999999911</v>
      </c>
      <c r="P3122" s="17">
        <v>-0.99999999999999911</v>
      </c>
      <c r="Q3122" s="17">
        <v>5.1610594731978168</v>
      </c>
      <c r="R3122" s="17">
        <v>-0.99999999999999911</v>
      </c>
      <c r="S3122" s="17">
        <v>2.6740987433964443</v>
      </c>
      <c r="T3122" s="17">
        <v>0.31651974712106234</v>
      </c>
      <c r="U3122" s="17">
        <v>0.62261650811651648</v>
      </c>
      <c r="V3122" s="17">
        <v>0.64814195602359015</v>
      </c>
      <c r="W3122" s="17">
        <v>5.9470854089635097</v>
      </c>
      <c r="X3122" s="17">
        <v>4.5581738743821676</v>
      </c>
      <c r="Y3122" s="17">
        <v>0.25728234911846154</v>
      </c>
      <c r="Z3122" s="17">
        <v>47.345374939121314</v>
      </c>
      <c r="AA3122" s="17">
        <v>1.5691282996274909</v>
      </c>
      <c r="AB3122" s="17">
        <v>2.5487441996645845</v>
      </c>
      <c r="AC3122" s="17">
        <v>34.47488611617662</v>
      </c>
      <c r="AD3122" s="17">
        <v>1.955838755737052</v>
      </c>
      <c r="AE3122" s="17">
        <v>1.5877945854968027</v>
      </c>
      <c r="AF3122" s="17">
        <v>80.107147865978689</v>
      </c>
      <c r="AG3122" s="17">
        <v>45.978886886233596</v>
      </c>
      <c r="AH3122" s="17">
        <v>0.53102490593869112</v>
      </c>
      <c r="AI3122" s="17">
        <v>0.66999980053752906</v>
      </c>
      <c r="AJ3122" s="17">
        <v>0.33333333333333298</v>
      </c>
      <c r="AK3122" s="17">
        <v>1.0884262290736548</v>
      </c>
      <c r="AL3122" s="17">
        <v>1.1163748017263639</v>
      </c>
      <c r="AM3122" s="17">
        <v>0.33333333333333298</v>
      </c>
      <c r="AN3122" s="17">
        <v>0.70435762848922712</v>
      </c>
      <c r="AO3122" s="17">
        <v>0.80862289465499504</v>
      </c>
      <c r="AP3122" s="17">
        <v>0.33333333333333298</v>
      </c>
      <c r="AQ3122" s="17">
        <v>11.919326903908534</v>
      </c>
      <c r="AR3122" s="17">
        <v>2.2444243630026963</v>
      </c>
      <c r="AS3122" s="17">
        <v>10.493644682738605</v>
      </c>
      <c r="AT3122" s="17">
        <v>10.840078735531343</v>
      </c>
      <c r="AU3122" s="17">
        <v>-0.99999999999999911</v>
      </c>
      <c r="AV3122" s="17">
        <v>-0.99999999999999911</v>
      </c>
      <c r="AW3122" s="17">
        <v>-0.99999999999999911</v>
      </c>
      <c r="AX3122" s="17">
        <v>-0.99999999999999911</v>
      </c>
      <c r="AY3122" s="17">
        <v>7.7803925816494118E-2</v>
      </c>
      <c r="AZ3122" s="17">
        <v>-0.15357908682476346</v>
      </c>
      <c r="BA3122" s="17">
        <v>0.71169470249891964</v>
      </c>
      <c r="BB3122" s="17">
        <v>-8.8287577065946504E-2</v>
      </c>
      <c r="BC3122" s="17">
        <v>0.39287021428680918</v>
      </c>
      <c r="BD3122" s="17">
        <v>-1.1775070568914101</v>
      </c>
      <c r="BE3122" s="17">
        <v>11.708732204614762</v>
      </c>
      <c r="BF3122" s="17">
        <v>-0.99999999999999911</v>
      </c>
      <c r="BG3122" s="22">
        <v>0</v>
      </c>
    </row>
    <row r="3123" spans="1:100" x14ac:dyDescent="0.25">
      <c r="A3123">
        <v>6680</v>
      </c>
      <c r="B3123" t="s">
        <v>2691</v>
      </c>
      <c r="C3123" s="48">
        <v>2</v>
      </c>
      <c r="D3123" s="22">
        <v>1462.0572265625001</v>
      </c>
      <c r="E3123" s="17">
        <v>39.899299408526396</v>
      </c>
      <c r="F3123" s="17">
        <v>-73.825948336988802</v>
      </c>
      <c r="G3123" s="17">
        <v>-5.7169434269515318E-2</v>
      </c>
      <c r="H3123" s="17">
        <v>2.0157316130236405</v>
      </c>
      <c r="I3123" s="17">
        <v>24.403280660304219</v>
      </c>
      <c r="J3123" s="17">
        <v>4.3758673399615873</v>
      </c>
      <c r="K3123" s="17">
        <v>-1.0000000000000011</v>
      </c>
      <c r="L3123" s="17">
        <v>-1.0000000000000011</v>
      </c>
      <c r="M3123" s="17">
        <v>-1.0000000000000011</v>
      </c>
      <c r="N3123" s="17">
        <v>0.14353779859675628</v>
      </c>
      <c r="O3123" s="17">
        <v>-1.0000000000000011</v>
      </c>
      <c r="P3123" s="17">
        <v>-1.0000000000000011</v>
      </c>
      <c r="Q3123" s="17">
        <v>2.6598615879758127</v>
      </c>
      <c r="R3123" s="17">
        <v>-1.0000000000000011</v>
      </c>
      <c r="S3123" s="17">
        <v>-0.58797296274181154</v>
      </c>
      <c r="T3123" s="17">
        <v>-4.96269659995415E-2</v>
      </c>
      <c r="U3123" s="17">
        <v>-0.47455781739842479</v>
      </c>
      <c r="V3123" s="17">
        <v>-0.78951116108345465</v>
      </c>
      <c r="W3123" s="17">
        <v>-1.3379146654043303</v>
      </c>
      <c r="X3123" s="17">
        <v>-4.4176137884963538</v>
      </c>
      <c r="Y3123" s="17">
        <v>-7.2136570725401916E-2</v>
      </c>
      <c r="Z3123" s="17">
        <v>17.099697524881524</v>
      </c>
      <c r="AA3123" s="17">
        <v>-0.65843094972455085</v>
      </c>
      <c r="AB3123" s="17">
        <v>-0.66208556689226028</v>
      </c>
      <c r="AC3123" s="17">
        <v>-2.3887640261167391</v>
      </c>
      <c r="AD3123" s="17">
        <v>-0.85784919977012231</v>
      </c>
      <c r="AE3123" s="17">
        <v>-0.76852089507906118</v>
      </c>
      <c r="AF3123" s="17">
        <v>20.404285167082655</v>
      </c>
      <c r="AG3123" s="17">
        <v>-56.026474963200272</v>
      </c>
      <c r="AH3123" s="17">
        <v>-0.1746983837451041</v>
      </c>
      <c r="AI3123" s="17">
        <v>-0.16495919623556599</v>
      </c>
      <c r="AJ3123" s="17">
        <v>0.33333333333333298</v>
      </c>
      <c r="AK3123" s="17">
        <v>0.14639148908983091</v>
      </c>
      <c r="AL3123" s="17">
        <v>0.29359342122999726</v>
      </c>
      <c r="AM3123" s="17">
        <v>0.33333333333333298</v>
      </c>
      <c r="AN3123" s="17">
        <v>-0.14488158997162309</v>
      </c>
      <c r="AO3123" s="17">
        <v>-0.11936738832476895</v>
      </c>
      <c r="AP3123" s="17">
        <v>0.33333333333333298</v>
      </c>
      <c r="AQ3123" s="17">
        <v>1.3319631078401741</v>
      </c>
      <c r="AR3123" s="17">
        <v>2.2444243630026963</v>
      </c>
      <c r="AS3123" s="17">
        <v>-2.9834394522595815</v>
      </c>
      <c r="AT3123" s="17">
        <v>1.4109742118398758</v>
      </c>
      <c r="AU3123" s="17">
        <v>-1.0000000000000011</v>
      </c>
      <c r="AV3123" s="17">
        <v>-1.0000000000000011</v>
      </c>
      <c r="AW3123" s="17">
        <v>-1.0000000000000011</v>
      </c>
      <c r="AX3123" s="17">
        <v>-1.0000000000000011</v>
      </c>
      <c r="AY3123" s="17">
        <v>-6.4123466552835656E-2</v>
      </c>
      <c r="AZ3123" s="17">
        <v>0.82523126473181141</v>
      </c>
      <c r="BA3123" s="17">
        <v>-0.22927203729514756</v>
      </c>
      <c r="BB3123" s="17">
        <v>0.4568168140119061</v>
      </c>
      <c r="BC3123" s="17">
        <v>-0.12889070247429554</v>
      </c>
      <c r="BD3123" s="17">
        <v>13.357408999255334</v>
      </c>
      <c r="BE3123" s="17">
        <v>-2.3330071150574092</v>
      </c>
      <c r="BF3123" s="17">
        <v>-1.0000000000000011</v>
      </c>
      <c r="BG3123" s="22">
        <v>0</v>
      </c>
    </row>
    <row r="3124" spans="1:100" x14ac:dyDescent="0.25">
      <c r="A3124">
        <v>6682</v>
      </c>
      <c r="B3124" t="s">
        <v>3218</v>
      </c>
      <c r="C3124" s="48">
        <v>2</v>
      </c>
      <c r="D3124" s="22">
        <v>1442.729296875</v>
      </c>
      <c r="E3124" s="17">
        <v>67.386946479640883</v>
      </c>
      <c r="F3124" s="17">
        <v>-29.481677046041163</v>
      </c>
      <c r="G3124" s="17">
        <v>0.25104907181022229</v>
      </c>
      <c r="H3124" s="17">
        <v>4.827222103011831</v>
      </c>
      <c r="I3124" s="17">
        <v>45.988488929490103</v>
      </c>
      <c r="J3124" s="17">
        <v>9.7070526229424132</v>
      </c>
      <c r="K3124" s="17">
        <v>-1.0000000000000004</v>
      </c>
      <c r="L3124" s="17">
        <v>-1.0000000000000004</v>
      </c>
      <c r="M3124" s="17">
        <v>-1.0000000000000004</v>
      </c>
      <c r="N3124" s="17">
        <v>0.22034574871438961</v>
      </c>
      <c r="O3124" s="17">
        <v>-1.0000000000000004</v>
      </c>
      <c r="P3124" s="17">
        <v>-1.0000000000000004</v>
      </c>
      <c r="Q3124" s="17">
        <v>3.4849603507442732</v>
      </c>
      <c r="R3124" s="17">
        <v>-1.0000000000000004</v>
      </c>
      <c r="S3124" s="17">
        <v>0.488123952539955</v>
      </c>
      <c r="T3124" s="17">
        <v>7.1158039366291018E-2</v>
      </c>
      <c r="U3124" s="17">
        <v>-0.11262036979685416</v>
      </c>
      <c r="V3124" s="17">
        <v>-0.31525607905904418</v>
      </c>
      <c r="W3124" s="17">
        <v>1.0652716572946155</v>
      </c>
      <c r="X3124" s="17">
        <v>-1.4566680195628652</v>
      </c>
      <c r="Y3124" s="17">
        <v>3.6532617267122494E-2</v>
      </c>
      <c r="Z3124" s="17">
        <v>27.077185176310664</v>
      </c>
      <c r="AA3124" s="17">
        <v>7.6399505511771104E-2</v>
      </c>
      <c r="AB3124" s="17">
        <v>0.3971075835173693</v>
      </c>
      <c r="AC3124" s="17">
        <v>9.7718700057787125</v>
      </c>
      <c r="AD3124" s="17">
        <v>7.0334237702850189E-2</v>
      </c>
      <c r="AE3124" s="17">
        <v>8.7838512596122298E-3</v>
      </c>
      <c r="AF3124" s="17">
        <v>40.09915154996466</v>
      </c>
      <c r="AG3124" s="17">
        <v>-22.376799199842328</v>
      </c>
      <c r="AH3124" s="17">
        <v>5.8106632049679224E-2</v>
      </c>
      <c r="AI3124" s="17">
        <v>0.11047828085102906</v>
      </c>
      <c r="AJ3124" s="17">
        <v>0.33333333333333298</v>
      </c>
      <c r="AK3124" s="17">
        <v>0.45715126665000261</v>
      </c>
      <c r="AL3124" s="17">
        <v>0.5650137287104755</v>
      </c>
      <c r="AM3124" s="17">
        <v>0.33333333333333298</v>
      </c>
      <c r="AN3124" s="17">
        <v>0.13526666722407171</v>
      </c>
      <c r="AO3124" s="17">
        <v>0.18675938351991281</v>
      </c>
      <c r="AP3124" s="17">
        <v>0.33333333333333298</v>
      </c>
      <c r="AQ3124" s="17">
        <v>4.8245379339780232</v>
      </c>
      <c r="AR3124" s="17">
        <v>2.2444243630026963</v>
      </c>
      <c r="AS3124" s="17">
        <v>1.4624004835623929</v>
      </c>
      <c r="AT3124" s="17">
        <v>4.5214608000778886</v>
      </c>
      <c r="AU3124" s="17">
        <v>-1.0000000000000004</v>
      </c>
      <c r="AV3124" s="17">
        <v>-1.0000000000000004</v>
      </c>
      <c r="AW3124" s="17">
        <v>-1.0000000000000004</v>
      </c>
      <c r="AX3124" s="17">
        <v>-1.0000000000000004</v>
      </c>
      <c r="AY3124" s="17">
        <v>-1.7304253831290528E-2</v>
      </c>
      <c r="AZ3124" s="17">
        <v>0.5023398954299344</v>
      </c>
      <c r="BA3124" s="17">
        <v>8.1135426823368245E-2</v>
      </c>
      <c r="BB3124" s="17">
        <v>0.2769969919516973</v>
      </c>
      <c r="BC3124" s="17">
        <v>4.3228540638815469E-2</v>
      </c>
      <c r="BD3124" s="17">
        <v>8.5626099448791759</v>
      </c>
      <c r="BE3124" s="17">
        <v>2.2991020867902514</v>
      </c>
      <c r="BF3124" s="17">
        <v>-1.0000000000000004</v>
      </c>
      <c r="BG3124" s="22">
        <v>0</v>
      </c>
    </row>
    <row r="3125" spans="1:100" x14ac:dyDescent="0.25">
      <c r="A3125">
        <v>6683</v>
      </c>
      <c r="B3125" t="s">
        <v>2692</v>
      </c>
      <c r="C3125" s="48">
        <v>2</v>
      </c>
      <c r="D3125" s="22">
        <v>1447.1192675781251</v>
      </c>
      <c r="E3125" s="17">
        <v>25.280960123732427</v>
      </c>
      <c r="F3125" s="17">
        <v>-97.408890936292863</v>
      </c>
      <c r="G3125" s="17">
        <v>-0.22108461711762134</v>
      </c>
      <c r="H3125" s="17">
        <v>0.52053918086350759</v>
      </c>
      <c r="I3125" s="17">
        <v>12.923946063365001</v>
      </c>
      <c r="J3125" s="17">
        <v>1.5406637645122228</v>
      </c>
      <c r="K3125" s="17">
        <v>-1.0000000000000016</v>
      </c>
      <c r="L3125" s="17">
        <v>-1.0000000000000016</v>
      </c>
      <c r="M3125" s="17">
        <v>-1.0000000000000016</v>
      </c>
      <c r="N3125" s="17">
        <v>0.10269018906203553</v>
      </c>
      <c r="O3125" s="17">
        <v>-1.0000000000000016</v>
      </c>
      <c r="P3125" s="17">
        <v>-1.0000000000000016</v>
      </c>
      <c r="Q3125" s="17">
        <v>2.2210618017879273</v>
      </c>
      <c r="R3125" s="17">
        <v>-1.0000000000000016</v>
      </c>
      <c r="S3125" s="17">
        <v>-1.160257297236188</v>
      </c>
      <c r="T3125" s="17">
        <v>-0.113862227183787</v>
      </c>
      <c r="U3125" s="17">
        <v>-0.66704153181835024</v>
      </c>
      <c r="V3125" s="17">
        <v>-1.0417270629623758</v>
      </c>
      <c r="W3125" s="17">
        <v>-2.6159648724264777</v>
      </c>
      <c r="X3125" s="17">
        <v>-5.9922887594810543</v>
      </c>
      <c r="Y3125" s="17">
        <v>-0.12992846014278053</v>
      </c>
      <c r="Z3125" s="17">
        <v>11.79352128793089</v>
      </c>
      <c r="AA3125" s="17">
        <v>-1.0492247082318926</v>
      </c>
      <c r="AB3125" s="17">
        <v>-1.2253802279725403</v>
      </c>
      <c r="AC3125" s="17">
        <v>-8.8559699581686111</v>
      </c>
      <c r="AD3125" s="17">
        <v>-1.3514709482014307</v>
      </c>
      <c r="AE3125" s="17">
        <v>-1.1819031129262991</v>
      </c>
      <c r="AF3125" s="17">
        <v>9.9302624830458228</v>
      </c>
      <c r="AG3125" s="17">
        <v>-73.921872698024671</v>
      </c>
      <c r="AH3125" s="17">
        <v>-0.29850755152455566</v>
      </c>
      <c r="AI3125" s="17">
        <v>-0.31144094061268707</v>
      </c>
      <c r="AJ3125" s="17">
        <v>0.33333333333333298</v>
      </c>
      <c r="AK3125" s="17">
        <v>-1.8875179704658462E-2</v>
      </c>
      <c r="AL3125" s="17">
        <v>0.14924806736003204</v>
      </c>
      <c r="AM3125" s="17">
        <v>0.33333333333333298</v>
      </c>
      <c r="AN3125" s="17">
        <v>-0.29386859723111164</v>
      </c>
      <c r="AO3125" s="17">
        <v>-0.28217015581543986</v>
      </c>
      <c r="AP3125" s="17">
        <v>0.33333333333333298</v>
      </c>
      <c r="AQ3125" s="17">
        <v>-0.52544009782254175</v>
      </c>
      <c r="AR3125" s="17">
        <v>2.2444243630026963</v>
      </c>
      <c r="AS3125" s="17">
        <v>-5.3478032124458128</v>
      </c>
      <c r="AT3125" s="17">
        <v>-0.24322878960388916</v>
      </c>
      <c r="AU3125" s="17">
        <v>-1.0000000000000016</v>
      </c>
      <c r="AV3125" s="17">
        <v>-1.0000000000000016</v>
      </c>
      <c r="AW3125" s="17">
        <v>-1.0000000000000016</v>
      </c>
      <c r="AX3125" s="17">
        <v>-1.0000000000000016</v>
      </c>
      <c r="AY3125" s="17">
        <v>-8.9022619792099772E-2</v>
      </c>
      <c r="AZ3125" s="17">
        <v>0.99694969433674907</v>
      </c>
      <c r="BA3125" s="17">
        <v>-0.39435134056462873</v>
      </c>
      <c r="BB3125" s="17">
        <v>0.55244766819912239</v>
      </c>
      <c r="BC3125" s="17">
        <v>-0.22042627431716336</v>
      </c>
      <c r="BD3125" s="17">
        <v>15.907354405566101</v>
      </c>
      <c r="BE3125" s="17">
        <v>-4.7964316395952897</v>
      </c>
      <c r="BF3125" s="17">
        <v>-1.0000000000000016</v>
      </c>
      <c r="BG3125" s="22">
        <v>0</v>
      </c>
    </row>
    <row r="3126" spans="1:100" x14ac:dyDescent="0.25">
      <c r="A3126">
        <v>6684</v>
      </c>
      <c r="B3126" t="s">
        <v>244</v>
      </c>
      <c r="C3126" s="48">
        <v>2</v>
      </c>
      <c r="D3126" s="22">
        <v>1444.4036230468751</v>
      </c>
      <c r="E3126" s="17">
        <v>26.730820460360668</v>
      </c>
      <c r="F3126" s="17">
        <v>-95.069912997035573</v>
      </c>
      <c r="G3126" s="17">
        <v>-0.20482735850892003</v>
      </c>
      <c r="H3126" s="17">
        <v>0.66883374160548303</v>
      </c>
      <c r="I3126" s="17">
        <v>14.062477027706414</v>
      </c>
      <c r="J3126" s="17">
        <v>1.8218618630258128</v>
      </c>
      <c r="K3126" s="17">
        <v>-1.0000000000000016</v>
      </c>
      <c r="L3126" s="17">
        <v>-1.0000000000000016</v>
      </c>
      <c r="M3126" s="17">
        <v>-1.0000000000000016</v>
      </c>
      <c r="N3126" s="17">
        <v>0.10674149254847692</v>
      </c>
      <c r="O3126" s="17">
        <v>-1.0000000000000016</v>
      </c>
      <c r="P3126" s="17">
        <v>-1.0000000000000016</v>
      </c>
      <c r="Q3126" s="17">
        <v>2.2645823682025092</v>
      </c>
      <c r="R3126" s="17">
        <v>-1.0000000000000016</v>
      </c>
      <c r="S3126" s="17">
        <v>-1.1034976105377019</v>
      </c>
      <c r="T3126" s="17">
        <v>-0.10749131489412159</v>
      </c>
      <c r="U3126" s="17">
        <v>-0.64795081997021153</v>
      </c>
      <c r="V3126" s="17">
        <v>-1.016712057818697</v>
      </c>
      <c r="W3126" s="17">
        <v>-2.4892066773072541</v>
      </c>
      <c r="X3126" s="17">
        <v>-5.8361110474281697</v>
      </c>
      <c r="Y3126" s="17">
        <v>-0.12419660739174876</v>
      </c>
      <c r="Z3126" s="17">
        <v>12.319792727882792</v>
      </c>
      <c r="AA3126" s="17">
        <v>-1.0104654237999708</v>
      </c>
      <c r="AB3126" s="17">
        <v>-1.1695121453522201</v>
      </c>
      <c r="AC3126" s="17">
        <v>-8.214546525108581</v>
      </c>
      <c r="AD3126" s="17">
        <v>-1.3025130891447534</v>
      </c>
      <c r="AE3126" s="17">
        <v>-1.1409034843195418</v>
      </c>
      <c r="AF3126" s="17">
        <v>10.969085687151207</v>
      </c>
      <c r="AG3126" s="17">
        <v>-72.146990689991284</v>
      </c>
      <c r="AH3126" s="17">
        <v>-0.28622804438101168</v>
      </c>
      <c r="AI3126" s="17">
        <v>-0.29691274646730831</v>
      </c>
      <c r="AJ3126" s="17">
        <v>0.33333333333333298</v>
      </c>
      <c r="AK3126" s="17">
        <v>-2.4838794766597339E-3</v>
      </c>
      <c r="AL3126" s="17">
        <v>0.16356437232979848</v>
      </c>
      <c r="AM3126" s="17">
        <v>0.33333333333333298</v>
      </c>
      <c r="AN3126" s="17">
        <v>-0.27909192880864792</v>
      </c>
      <c r="AO3126" s="17">
        <v>-0.26602322758512004</v>
      </c>
      <c r="AP3126" s="17">
        <v>0.33333333333333298</v>
      </c>
      <c r="AQ3126" s="17">
        <v>-0.34122113939285548</v>
      </c>
      <c r="AR3126" s="17">
        <v>2.2444243630026963</v>
      </c>
      <c r="AS3126" s="17">
        <v>-5.1133034399018129</v>
      </c>
      <c r="AT3126" s="17">
        <v>-7.9163414337939386E-2</v>
      </c>
      <c r="AU3126" s="17">
        <v>-1.0000000000000016</v>
      </c>
      <c r="AV3126" s="17">
        <v>-1.0000000000000016</v>
      </c>
      <c r="AW3126" s="17">
        <v>-1.0000000000000016</v>
      </c>
      <c r="AX3126" s="17">
        <v>-1.0000000000000016</v>
      </c>
      <c r="AY3126" s="17">
        <v>-8.655309887088343E-2</v>
      </c>
      <c r="AZ3126" s="17">
        <v>0.97991850253705803</v>
      </c>
      <c r="BA3126" s="17">
        <v>-0.37797862342174449</v>
      </c>
      <c r="BB3126" s="17">
        <v>0.54296291211686687</v>
      </c>
      <c r="BC3126" s="17">
        <v>-0.21134769210477708</v>
      </c>
      <c r="BD3126" s="17">
        <v>15.654448474656219</v>
      </c>
      <c r="BE3126" s="17">
        <v>-4.5521069293239984</v>
      </c>
      <c r="BF3126" s="17">
        <v>-1.0000000000000016</v>
      </c>
      <c r="BG3126" s="22">
        <v>0</v>
      </c>
    </row>
    <row r="3127" spans="1:100" x14ac:dyDescent="0.25">
      <c r="A3127">
        <v>6685</v>
      </c>
      <c r="B3127" t="s">
        <v>504</v>
      </c>
      <c r="C3127" s="48">
        <v>2</v>
      </c>
      <c r="D3127" s="22">
        <v>1462.2304492187502</v>
      </c>
      <c r="E3127" s="17">
        <v>27.065804605567372</v>
      </c>
      <c r="F3127" s="17">
        <v>-94.529501961679173</v>
      </c>
      <c r="G3127" s="17">
        <v>-0.2010711871447835</v>
      </c>
      <c r="H3127" s="17">
        <v>0.70309657742074538</v>
      </c>
      <c r="I3127" s="17">
        <v>14.325529828204587</v>
      </c>
      <c r="J3127" s="17">
        <v>1.8868315034005469</v>
      </c>
      <c r="K3127" s="17">
        <v>-1.0000000000000016</v>
      </c>
      <c r="L3127" s="17">
        <v>-1.0000000000000016</v>
      </c>
      <c r="M3127" s="17">
        <v>-1.0000000000000016</v>
      </c>
      <c r="N3127" s="17">
        <v>0.10767752921428062</v>
      </c>
      <c r="O3127" s="17">
        <v>-1.0000000000000016</v>
      </c>
      <c r="P3127" s="17">
        <v>-1.0000000000000016</v>
      </c>
      <c r="Q3127" s="17">
        <v>2.2746376124015502</v>
      </c>
      <c r="R3127" s="17">
        <v>-1.0000000000000016</v>
      </c>
      <c r="S3127" s="17">
        <v>-1.0903835231662857</v>
      </c>
      <c r="T3127" s="17">
        <v>-0.10601934235054297</v>
      </c>
      <c r="U3127" s="17">
        <v>-0.64353999112809812</v>
      </c>
      <c r="V3127" s="17">
        <v>-1.0109324458769811</v>
      </c>
      <c r="W3127" s="17">
        <v>-2.4599197283734648</v>
      </c>
      <c r="X3127" s="17">
        <v>-5.8000268425908654</v>
      </c>
      <c r="Y3127" s="17">
        <v>-0.12287228687221488</v>
      </c>
      <c r="Z3127" s="17">
        <v>12.441385535138267</v>
      </c>
      <c r="AA3127" s="17">
        <v>-1.0015102538182565</v>
      </c>
      <c r="AB3127" s="17">
        <v>-1.1566040593606899</v>
      </c>
      <c r="AC3127" s="17">
        <v>-8.0663483331786914</v>
      </c>
      <c r="AD3127" s="17">
        <v>-1.291201581302976</v>
      </c>
      <c r="AE3127" s="17">
        <v>-1.1314306922197406</v>
      </c>
      <c r="AF3127" s="17">
        <v>11.209101428155215</v>
      </c>
      <c r="AG3127" s="17">
        <v>-71.736911651836124</v>
      </c>
      <c r="AH3127" s="17">
        <v>-0.28339091579688486</v>
      </c>
      <c r="AI3127" s="17">
        <v>-0.29355606818993391</v>
      </c>
      <c r="AJ3127" s="17">
        <v>0.33333333333333298</v>
      </c>
      <c r="AK3127" s="17">
        <v>1.303261640995812E-3</v>
      </c>
      <c r="AL3127" s="17">
        <v>0.16687209450252083</v>
      </c>
      <c r="AM3127" s="17">
        <v>0.33333333333333298</v>
      </c>
      <c r="AN3127" s="17">
        <v>-0.27567784159248648</v>
      </c>
      <c r="AO3127" s="17">
        <v>-0.26229254759181347</v>
      </c>
      <c r="AP3127" s="17">
        <v>0.33333333333333298</v>
      </c>
      <c r="AQ3127" s="17">
        <v>-0.29865812227911626</v>
      </c>
      <c r="AR3127" s="17">
        <v>2.2444243630026963</v>
      </c>
      <c r="AS3127" s="17">
        <v>-5.0591232517331353</v>
      </c>
      <c r="AT3127" s="17">
        <v>-4.1256798022540231E-2</v>
      </c>
      <c r="AU3127" s="17">
        <v>-1.0000000000000016</v>
      </c>
      <c r="AV3127" s="17">
        <v>-1.0000000000000016</v>
      </c>
      <c r="AW3127" s="17">
        <v>-1.0000000000000016</v>
      </c>
      <c r="AX3127" s="17">
        <v>-1.0000000000000016</v>
      </c>
      <c r="AY3127" s="17">
        <v>-8.5982526427479958E-2</v>
      </c>
      <c r="AZ3127" s="17">
        <v>0.97598351715761167</v>
      </c>
      <c r="BA3127" s="17">
        <v>-0.37419577584790498</v>
      </c>
      <c r="BB3127" s="17">
        <v>0.54077149903490251</v>
      </c>
      <c r="BC3127" s="17">
        <v>-0.20925012379059202</v>
      </c>
      <c r="BD3127" s="17">
        <v>15.596015620854191</v>
      </c>
      <c r="BE3127" s="17">
        <v>-4.495656730532132</v>
      </c>
      <c r="BF3127" s="17">
        <v>-1.0000000000000016</v>
      </c>
      <c r="BG3127" s="22">
        <v>0</v>
      </c>
    </row>
    <row r="3128" spans="1:100" x14ac:dyDescent="0.25">
      <c r="A3128">
        <v>6686</v>
      </c>
      <c r="B3128" t="s">
        <v>2693</v>
      </c>
      <c r="C3128" s="48">
        <v>2</v>
      </c>
      <c r="D3128" s="22">
        <v>1481.579091796875</v>
      </c>
      <c r="E3128" s="17">
        <v>46.354419430856595</v>
      </c>
      <c r="F3128" s="17">
        <v>-63.412267138839148</v>
      </c>
      <c r="G3128" s="17">
        <v>1.5211713694901874E-2</v>
      </c>
      <c r="H3128" s="17">
        <v>2.6759739577962183</v>
      </c>
      <c r="I3128" s="17">
        <v>29.472288921510042</v>
      </c>
      <c r="J3128" s="17">
        <v>5.6278275668187314</v>
      </c>
      <c r="K3128" s="17">
        <v>-1.0000000000000009</v>
      </c>
      <c r="L3128" s="17">
        <v>-1.0000000000000009</v>
      </c>
      <c r="M3128" s="17">
        <v>-1.0000000000000009</v>
      </c>
      <c r="N3128" s="17">
        <v>0.16157515681063894</v>
      </c>
      <c r="O3128" s="17">
        <v>-1.0000000000000009</v>
      </c>
      <c r="P3128" s="17">
        <v>-1.0000000000000009</v>
      </c>
      <c r="Q3128" s="17">
        <v>2.8536254095996556</v>
      </c>
      <c r="R3128" s="17">
        <v>-1.0000000000000009</v>
      </c>
      <c r="S3128" s="17">
        <v>-0.33526545649975548</v>
      </c>
      <c r="T3128" s="17">
        <v>-2.1262162547390884E-2</v>
      </c>
      <c r="U3128" s="17">
        <v>-0.38956146762721605</v>
      </c>
      <c r="V3128" s="17">
        <v>-0.6781384609120864</v>
      </c>
      <c r="W3128" s="17">
        <v>-0.77355729756887825</v>
      </c>
      <c r="X3128" s="17">
        <v>-3.7222737956396457</v>
      </c>
      <c r="Y3128" s="17">
        <v>-4.6617010997132002E-2</v>
      </c>
      <c r="Z3128" s="17">
        <v>19.442782043707936</v>
      </c>
      <c r="AA3128" s="17">
        <v>-0.4858654779567384</v>
      </c>
      <c r="AB3128" s="17">
        <v>-0.41334769220130041</v>
      </c>
      <c r="AC3128" s="17">
        <v>0.46700431303691303</v>
      </c>
      <c r="AD3128" s="17">
        <v>-0.63987726946535317</v>
      </c>
      <c r="AE3128" s="17">
        <v>-0.58598088288515338</v>
      </c>
      <c r="AF3128" s="17">
        <v>25.029370973676034</v>
      </c>
      <c r="AG3128" s="17">
        <v>-48.12428183611992</v>
      </c>
      <c r="AH3128" s="17">
        <v>-0.12002712305597035</v>
      </c>
      <c r="AI3128" s="17">
        <v>-0.10027625088771935</v>
      </c>
      <c r="AJ3128" s="17">
        <v>0.33333333333333298</v>
      </c>
      <c r="AK3128" s="17">
        <v>0.21936942194358722</v>
      </c>
      <c r="AL3128" s="17">
        <v>0.35733298601527874</v>
      </c>
      <c r="AM3128" s="17">
        <v>0.33333333333333298</v>
      </c>
      <c r="AN3128" s="17">
        <v>-7.9092378564539989E-2</v>
      </c>
      <c r="AO3128" s="17">
        <v>-4.7477457215223673E-2</v>
      </c>
      <c r="AP3128" s="17">
        <v>0.33333333333333298</v>
      </c>
      <c r="AQ3128" s="17">
        <v>2.1521493402725724</v>
      </c>
      <c r="AR3128" s="17">
        <v>2.2444243630026963</v>
      </c>
      <c r="AS3128" s="17">
        <v>-1.9393911817199934</v>
      </c>
      <c r="AT3128" s="17">
        <v>2.1414319408327804</v>
      </c>
      <c r="AU3128" s="17">
        <v>-1.0000000000000009</v>
      </c>
      <c r="AV3128" s="17">
        <v>-1.0000000000000009</v>
      </c>
      <c r="AW3128" s="17">
        <v>-1.0000000000000009</v>
      </c>
      <c r="AX3128" s="17">
        <v>-1.0000000000000009</v>
      </c>
      <c r="AY3128" s="17">
        <v>-5.3128577223578534E-2</v>
      </c>
      <c r="AZ3128" s="17">
        <v>0.74940438374684493</v>
      </c>
      <c r="BA3128" s="17">
        <v>-0.15637684071727131</v>
      </c>
      <c r="BB3128" s="17">
        <v>0.41458844390843169</v>
      </c>
      <c r="BC3128" s="17">
        <v>-8.8470714194712474E-2</v>
      </c>
      <c r="BD3128" s="17">
        <v>12.231412172430588</v>
      </c>
      <c r="BE3128" s="17">
        <v>-1.2452159055330325</v>
      </c>
      <c r="BF3128" s="17">
        <v>-1.0000000000000009</v>
      </c>
      <c r="BG3128" s="22">
        <v>0</v>
      </c>
    </row>
    <row r="3129" spans="1:100" x14ac:dyDescent="0.25">
      <c r="A3129">
        <v>6688</v>
      </c>
      <c r="B3129" t="s">
        <v>2694</v>
      </c>
      <c r="C3129" s="48">
        <v>2</v>
      </c>
      <c r="D3129" s="22">
        <v>1433.0401757812499</v>
      </c>
      <c r="E3129" s="17">
        <v>43.556812315295851</v>
      </c>
      <c r="F3129" s="17">
        <v>-67.925488971793996</v>
      </c>
      <c r="G3129" s="17">
        <v>-1.615780598516936E-2</v>
      </c>
      <c r="H3129" s="17">
        <v>2.3898292114025637</v>
      </c>
      <c r="I3129" s="17">
        <v>27.27541364555406</v>
      </c>
      <c r="J3129" s="17">
        <v>5.0852361313475996</v>
      </c>
      <c r="K3129" s="17">
        <v>-1.0000000000000011</v>
      </c>
      <c r="L3129" s="17">
        <v>-1.0000000000000011</v>
      </c>
      <c r="M3129" s="17">
        <v>-1.0000000000000011</v>
      </c>
      <c r="N3129" s="17">
        <v>0.15375788284663594</v>
      </c>
      <c r="O3129" s="17">
        <v>-1.0000000000000011</v>
      </c>
      <c r="P3129" s="17">
        <v>-1.0000000000000011</v>
      </c>
      <c r="Q3129" s="17">
        <v>2.7696494270868737</v>
      </c>
      <c r="R3129" s="17">
        <v>-1.0000000000000011</v>
      </c>
      <c r="S3129" s="17">
        <v>-0.44478724930496183</v>
      </c>
      <c r="T3129" s="17">
        <v>-3.3555284239119437E-2</v>
      </c>
      <c r="U3129" s="17">
        <v>-0.42639833388129805</v>
      </c>
      <c r="V3129" s="17">
        <v>-0.72640666621280825</v>
      </c>
      <c r="W3129" s="17">
        <v>-1.0181461173760824</v>
      </c>
      <c r="X3129" s="17">
        <v>-4.0236296348836182</v>
      </c>
      <c r="Y3129" s="17">
        <v>-5.7677022528259736E-2</v>
      </c>
      <c r="Z3129" s="17">
        <v>18.427304422911856</v>
      </c>
      <c r="AA3129" s="17">
        <v>-0.56065423324675345</v>
      </c>
      <c r="AB3129" s="17">
        <v>-0.52114907246032915</v>
      </c>
      <c r="AC3129" s="17">
        <v>-0.77066714750478482</v>
      </c>
      <c r="AD3129" s="17">
        <v>-0.73434488913836526</v>
      </c>
      <c r="AE3129" s="17">
        <v>-0.66509253924810929</v>
      </c>
      <c r="AF3129" s="17">
        <v>23.024888807915499</v>
      </c>
      <c r="AG3129" s="17">
        <v>-51.549041041894512</v>
      </c>
      <c r="AH3129" s="17">
        <v>-0.14372129255111554</v>
      </c>
      <c r="AI3129" s="17">
        <v>-0.12830941952510749</v>
      </c>
      <c r="AJ3129" s="17">
        <v>0.33333333333333298</v>
      </c>
      <c r="AK3129" s="17">
        <v>0.18774125956638588</v>
      </c>
      <c r="AL3129" s="17">
        <v>0.32970867238994062</v>
      </c>
      <c r="AM3129" s="17">
        <v>0.33333333333333298</v>
      </c>
      <c r="AN3129" s="17">
        <v>-0.10760499573089688</v>
      </c>
      <c r="AO3129" s="17">
        <v>-7.863408669902916E-2</v>
      </c>
      <c r="AP3129" s="17">
        <v>0.33333333333333298</v>
      </c>
      <c r="AQ3129" s="17">
        <v>1.796685951210824</v>
      </c>
      <c r="AR3129" s="17">
        <v>2.2444243630026963</v>
      </c>
      <c r="AS3129" s="17">
        <v>-2.3918749249418694</v>
      </c>
      <c r="AT3129" s="17">
        <v>1.8248563027071221</v>
      </c>
      <c r="AU3129" s="17">
        <v>-1.0000000000000011</v>
      </c>
      <c r="AV3129" s="17">
        <v>-1.0000000000000011</v>
      </c>
      <c r="AW3129" s="17">
        <v>-1.0000000000000011</v>
      </c>
      <c r="AX3129" s="17">
        <v>-1.0000000000000011</v>
      </c>
      <c r="AY3129" s="17">
        <v>-5.7893690887759329E-2</v>
      </c>
      <c r="AZ3129" s="17">
        <v>0.78226726175073735</v>
      </c>
      <c r="BA3129" s="17">
        <v>-0.18796914572957224</v>
      </c>
      <c r="BB3129" s="17">
        <v>0.43288994539428116</v>
      </c>
      <c r="BC3129" s="17">
        <v>-0.10598847473683545</v>
      </c>
      <c r="BD3129" s="17">
        <v>12.719411887993832</v>
      </c>
      <c r="BE3129" s="17">
        <v>-1.7166575545623992</v>
      </c>
      <c r="BF3129" s="17">
        <v>-1.0000000000000011</v>
      </c>
      <c r="BG3129" s="22">
        <v>0</v>
      </c>
    </row>
    <row r="3130" spans="1:100" x14ac:dyDescent="0.25">
      <c r="A3130">
        <v>6690</v>
      </c>
      <c r="B3130" t="s">
        <v>2695</v>
      </c>
      <c r="C3130" s="48">
        <v>2</v>
      </c>
      <c r="D3130" s="22">
        <v>1500.6631835937501</v>
      </c>
      <c r="E3130" s="17">
        <v>97.746824967843565</v>
      </c>
      <c r="F3130" s="17">
        <v>19.49620325626438</v>
      </c>
      <c r="G3130" s="17">
        <v>0.59147385855850443</v>
      </c>
      <c r="H3130" s="17">
        <v>7.9324900594123671</v>
      </c>
      <c r="I3130" s="17">
        <v>69.829172655514853</v>
      </c>
      <c r="J3130" s="17">
        <v>15.595302605585612</v>
      </c>
      <c r="K3130" s="17">
        <v>-0.99999999999999967</v>
      </c>
      <c r="L3130" s="17">
        <v>-0.99999999999999967</v>
      </c>
      <c r="M3130" s="17">
        <v>-0.99999999999999967</v>
      </c>
      <c r="N3130" s="17">
        <v>0.30517949335853367</v>
      </c>
      <c r="O3130" s="17">
        <v>-0.99999999999999967</v>
      </c>
      <c r="P3130" s="17">
        <v>-0.99999999999999967</v>
      </c>
      <c r="Q3130" s="17">
        <v>4.3962750992787383</v>
      </c>
      <c r="R3130" s="17">
        <v>-0.99999999999999967</v>
      </c>
      <c r="S3130" s="17">
        <v>1.6766640813098617</v>
      </c>
      <c r="T3130" s="17">
        <v>0.20456407723546483</v>
      </c>
      <c r="U3130" s="17">
        <v>0.28713654286596491</v>
      </c>
      <c r="V3130" s="17">
        <v>0.20855473040831982</v>
      </c>
      <c r="W3130" s="17">
        <v>3.7195710432293776</v>
      </c>
      <c r="X3130" s="17">
        <v>1.8136720543768932</v>
      </c>
      <c r="Y3130" s="17">
        <v>0.15655683521234109</v>
      </c>
      <c r="Z3130" s="17">
        <v>38.097237635920827</v>
      </c>
      <c r="AA3130" s="17">
        <v>0.8880136561405193</v>
      </c>
      <c r="AB3130" s="17">
        <v>1.566977644013207</v>
      </c>
      <c r="AC3130" s="17">
        <v>23.20318955789195</v>
      </c>
      <c r="AD3130" s="17">
        <v>1.0955051555168491</v>
      </c>
      <c r="AE3130" s="17">
        <v>0.86731050456288128</v>
      </c>
      <c r="AF3130" s="17">
        <v>61.851968321758356</v>
      </c>
      <c r="AG3130" s="17">
        <v>14.788988934003395</v>
      </c>
      <c r="AH3130" s="17">
        <v>0.31523784348760164</v>
      </c>
      <c r="AI3130" s="17">
        <v>0.41469669262748271</v>
      </c>
      <c r="AJ3130" s="17">
        <v>0.33333333333333298</v>
      </c>
      <c r="AK3130" s="17">
        <v>0.80038286669706971</v>
      </c>
      <c r="AL3130" s="17">
        <v>0.86479520993435466</v>
      </c>
      <c r="AM3130" s="17">
        <v>0.33333333333333298</v>
      </c>
      <c r="AN3130" s="17">
        <v>0.44468809660792186</v>
      </c>
      <c r="AO3130" s="17">
        <v>0.52487386713305895</v>
      </c>
      <c r="AP3130" s="17">
        <v>0.33333333333333298</v>
      </c>
      <c r="AQ3130" s="17">
        <v>8.6820578976975487</v>
      </c>
      <c r="AR3130" s="17">
        <v>2.2444243630026963</v>
      </c>
      <c r="AS3130" s="17">
        <v>6.3727938642818787</v>
      </c>
      <c r="AT3130" s="17">
        <v>7.9569674701750381</v>
      </c>
      <c r="AU3130" s="17">
        <v>-0.99999999999999967</v>
      </c>
      <c r="AV3130" s="17">
        <v>-0.99999999999999967</v>
      </c>
      <c r="AW3130" s="17">
        <v>-0.99999999999999967</v>
      </c>
      <c r="AX3130" s="17">
        <v>-0.99999999999999967</v>
      </c>
      <c r="AY3130" s="17">
        <v>3.4407178779219623E-2</v>
      </c>
      <c r="AZ3130" s="17">
        <v>0.14570905279968874</v>
      </c>
      <c r="BA3130" s="17">
        <v>0.42397789959261645</v>
      </c>
      <c r="BB3130" s="17">
        <v>7.838748807549599E-2</v>
      </c>
      <c r="BC3130" s="17">
        <v>0.23333281885791141</v>
      </c>
      <c r="BD3130" s="17">
        <v>3.2667941084199819</v>
      </c>
      <c r="BE3130" s="17">
        <v>7.4152283288199818</v>
      </c>
      <c r="BF3130" s="17">
        <v>-0.99999999999999967</v>
      </c>
      <c r="BG3130" s="22">
        <v>0</v>
      </c>
    </row>
    <row r="3131" spans="1:100" x14ac:dyDescent="0.25">
      <c r="A3131">
        <v>6691</v>
      </c>
      <c r="B3131" t="s">
        <v>3055</v>
      </c>
      <c r="C3131" s="48">
        <v>3</v>
      </c>
      <c r="D3131" s="22">
        <v>1451.4220371847107</v>
      </c>
      <c r="E3131" s="17">
        <v>57.480661988510569</v>
      </c>
      <c r="F3131" s="17">
        <v>-29.290954539525522</v>
      </c>
      <c r="G3131" s="17">
        <v>2.0304209616738088E-2</v>
      </c>
      <c r="H3131" s="17">
        <v>2.8665747134305026</v>
      </c>
      <c r="I3131" s="17">
        <v>34.400571808153273</v>
      </c>
      <c r="J3131" s="17">
        <v>15.076825983923129</v>
      </c>
      <c r="K3131" s="17">
        <v>-1.0000000000000002</v>
      </c>
      <c r="L3131" s="17">
        <v>-1.0000000000000002</v>
      </c>
      <c r="M3131" s="17">
        <v>-1.0000000000000002</v>
      </c>
      <c r="N3131" s="17">
        <v>0.18688955714941341</v>
      </c>
      <c r="O3131" s="17">
        <v>-1.0000000000000002</v>
      </c>
      <c r="P3131" s="17">
        <v>-1.0000000000000002</v>
      </c>
      <c r="Q3131" s="17">
        <v>4.1953121670001625</v>
      </c>
      <c r="R3131" s="17">
        <v>-1.0000000000000002</v>
      </c>
      <c r="S3131" s="17">
        <v>-0.65595665756944943</v>
      </c>
      <c r="T3131" s="17">
        <v>-0.100246140579375</v>
      </c>
      <c r="U3131" s="17">
        <v>-8.4120692153802131E-3</v>
      </c>
      <c r="V3131" s="17">
        <v>-0.60647009421219777</v>
      </c>
      <c r="W3131" s="17">
        <v>-1.3287374535696592</v>
      </c>
      <c r="X3131" s="17">
        <v>-6.5963446353713637E-2</v>
      </c>
      <c r="Y3131" s="17">
        <v>-4.0201353397696461E-2</v>
      </c>
      <c r="Z3131" s="17">
        <v>31.066120605277998</v>
      </c>
      <c r="AA3131" s="17">
        <v>1.7631842052359132</v>
      </c>
      <c r="AB3131" s="17">
        <v>8.8858585516257263E-2</v>
      </c>
      <c r="AC3131" s="17">
        <v>-6.4331548566196544</v>
      </c>
      <c r="AD3131" s="17">
        <v>0.64982079577104801</v>
      </c>
      <c r="AE3131" s="17">
        <v>0.45461843589516943</v>
      </c>
      <c r="AF3131" s="17">
        <v>25.176442770069769</v>
      </c>
      <c r="AG3131" s="17">
        <v>-37.961024711207955</v>
      </c>
      <c r="AH3131" s="17">
        <v>0.3015392323060051</v>
      </c>
      <c r="AI3131" s="17">
        <v>0.52038566939029041</v>
      </c>
      <c r="AJ3131" s="17">
        <v>0.33333333333333298</v>
      </c>
      <c r="AK3131" s="17">
        <v>1.2639148563475087</v>
      </c>
      <c r="AL3131" s="17">
        <v>1.1182419751762354</v>
      </c>
      <c r="AM3131" s="17">
        <v>0.33333333333333298</v>
      </c>
      <c r="AN3131" s="17">
        <v>6.050690477545731E-2</v>
      </c>
      <c r="AO3131" s="17">
        <v>0.2061981630501728</v>
      </c>
      <c r="AP3131" s="17">
        <v>0.33333333333333298</v>
      </c>
      <c r="AQ3131" s="17">
        <v>9.2241290380834879</v>
      </c>
      <c r="AR3131" s="17">
        <v>3.3170167142230298</v>
      </c>
      <c r="AS3131" s="17">
        <v>-0.87933929377499698</v>
      </c>
      <c r="AT3131" s="17">
        <v>12.639148563475089</v>
      </c>
      <c r="AU3131" s="17">
        <v>-1.0000000000000002</v>
      </c>
      <c r="AV3131" s="17">
        <v>-1.0000000000000002</v>
      </c>
      <c r="AW3131" s="17">
        <v>-1.0000000000000002</v>
      </c>
      <c r="AX3131" s="17">
        <v>-1.0000000000000002</v>
      </c>
      <c r="AY3131" s="17">
        <v>4.6128344033499642E-3</v>
      </c>
      <c r="AZ3131" s="17">
        <v>0.347623286099631</v>
      </c>
      <c r="BA3131" s="17">
        <v>3.1100221027062377E-2</v>
      </c>
      <c r="BB3131" s="17">
        <v>-2.3450035142543724E-2</v>
      </c>
      <c r="BC3131" s="17">
        <v>0.19924753511473495</v>
      </c>
      <c r="BD3131" s="17">
        <v>1.1518655519345611</v>
      </c>
      <c r="BE3131" s="17">
        <v>5.1366894830036838</v>
      </c>
      <c r="BF3131" s="17">
        <v>-1.0000000000000002</v>
      </c>
      <c r="CU3131" t="e">
        <v>#N/A</v>
      </c>
      <c r="CV3131" t="e">
        <v>#N/A</v>
      </c>
    </row>
    <row r="3132" spans="1:100" x14ac:dyDescent="0.25">
      <c r="A3132">
        <v>6692</v>
      </c>
      <c r="B3132" t="s">
        <v>2696</v>
      </c>
      <c r="C3132" s="48">
        <v>2</v>
      </c>
      <c r="D3132" s="22">
        <v>1449.658955078125</v>
      </c>
      <c r="E3132" s="17">
        <v>46.677943618133945</v>
      </c>
      <c r="F3132" s="17">
        <v>-62.890343807508039</v>
      </c>
      <c r="G3132" s="17">
        <v>1.8839384751115074E-2</v>
      </c>
      <c r="H3132" s="17">
        <v>2.7090646466230281</v>
      </c>
      <c r="I3132" s="17">
        <v>29.726342567660023</v>
      </c>
      <c r="J3132" s="17">
        <v>5.6905745666415655</v>
      </c>
      <c r="K3132" s="17">
        <v>-1.0000000000000009</v>
      </c>
      <c r="L3132" s="17">
        <v>-1.0000000000000009</v>
      </c>
      <c r="M3132" s="17">
        <v>-1.0000000000000009</v>
      </c>
      <c r="N3132" s="17">
        <v>0.16247917124206546</v>
      </c>
      <c r="O3132" s="17">
        <v>-1.0000000000000009</v>
      </c>
      <c r="P3132" s="17">
        <v>-1.0000000000000009</v>
      </c>
      <c r="Q3132" s="17">
        <v>2.8633366593824245</v>
      </c>
      <c r="R3132" s="17">
        <v>-1.0000000000000009</v>
      </c>
      <c r="S3132" s="17">
        <v>-0.3226000079421727</v>
      </c>
      <c r="T3132" s="17">
        <v>-1.9840546845065643E-2</v>
      </c>
      <c r="U3132" s="17">
        <v>-0.38530153521912053</v>
      </c>
      <c r="V3132" s="17">
        <v>-0.67255657208845787</v>
      </c>
      <c r="W3132" s="17">
        <v>-0.74527226830043158</v>
      </c>
      <c r="X3132" s="17">
        <v>-3.6874240476423652</v>
      </c>
      <c r="Y3132" s="17">
        <v>-4.5337996076851128E-2</v>
      </c>
      <c r="Z3132" s="17">
        <v>19.560215106463261</v>
      </c>
      <c r="AA3132" s="17">
        <v>-0.47721666835866983</v>
      </c>
      <c r="AB3132" s="17">
        <v>-0.40088119762395591</v>
      </c>
      <c r="AC3132" s="17">
        <v>0.61013257831795542</v>
      </c>
      <c r="AD3132" s="17">
        <v>-0.62895273338280533</v>
      </c>
      <c r="AE3132" s="17">
        <v>-0.57683215925393716</v>
      </c>
      <c r="AF3132" s="17">
        <v>25.261175668474873</v>
      </c>
      <c r="AG3132" s="17">
        <v>-47.728231785880205</v>
      </c>
      <c r="AH3132" s="17">
        <v>-0.11728705391384847</v>
      </c>
      <c r="AI3132" s="17">
        <v>-9.7034406080500291E-2</v>
      </c>
      <c r="AJ3132" s="17">
        <v>0.33333333333333298</v>
      </c>
      <c r="AK3132" s="17">
        <v>0.22302700326415409</v>
      </c>
      <c r="AL3132" s="17">
        <v>0.36052754952815452</v>
      </c>
      <c r="AM3132" s="17">
        <v>0.33333333333333298</v>
      </c>
      <c r="AN3132" s="17">
        <v>-7.5795088804091693E-2</v>
      </c>
      <c r="AO3132" s="17">
        <v>-4.3874405458605159E-2</v>
      </c>
      <c r="AP3132" s="17">
        <v>0.33333333333333298</v>
      </c>
      <c r="AQ3132" s="17">
        <v>2.1932562574709875</v>
      </c>
      <c r="AR3132" s="17">
        <v>2.2444243630026963</v>
      </c>
      <c r="AS3132" s="17">
        <v>-1.8870645221015554</v>
      </c>
      <c r="AT3132" s="17">
        <v>2.1780417547936946</v>
      </c>
      <c r="AU3132" s="17">
        <v>-1.0000000000000009</v>
      </c>
      <c r="AV3132" s="17">
        <v>-1.0000000000000009</v>
      </c>
      <c r="AW3132" s="17">
        <v>-1.0000000000000009</v>
      </c>
      <c r="AX3132" s="17">
        <v>-1.0000000000000009</v>
      </c>
      <c r="AY3132" s="17">
        <v>-5.2577524319504375E-2</v>
      </c>
      <c r="AZ3132" s="17">
        <v>0.74560401598302728</v>
      </c>
      <c r="BA3132" s="17">
        <v>-0.15272340605645979</v>
      </c>
      <c r="BB3132" s="17">
        <v>0.41247200005138285</v>
      </c>
      <c r="BC3132" s="17">
        <v>-8.6444904633825176E-2</v>
      </c>
      <c r="BD3132" s="17">
        <v>12.174978332778473</v>
      </c>
      <c r="BE3132" s="17">
        <v>-1.1906968933734765</v>
      </c>
      <c r="BF3132" s="17">
        <v>-1.0000000000000009</v>
      </c>
      <c r="BG3132" s="22">
        <v>0</v>
      </c>
    </row>
    <row r="3133" spans="1:100" x14ac:dyDescent="0.25">
      <c r="A3133">
        <v>6693</v>
      </c>
      <c r="B3133" t="s">
        <v>2697</v>
      </c>
      <c r="C3133" s="48">
        <v>3</v>
      </c>
      <c r="D3133" s="22">
        <v>1400.6762352340934</v>
      </c>
      <c r="E3133" s="17">
        <v>25.495644135636539</v>
      </c>
      <c r="F3133" s="17">
        <v>-107.45122256026814</v>
      </c>
      <c r="G3133" s="17">
        <v>-0.21916065906327886</v>
      </c>
      <c r="H3133" s="17">
        <v>6.1091732856046406</v>
      </c>
      <c r="I3133" s="17">
        <v>4.3958618445524396</v>
      </c>
      <c r="J3133" s="17">
        <v>3.4196457944090732</v>
      </c>
      <c r="K3133" s="17">
        <v>-1.0000000000000002</v>
      </c>
      <c r="L3133" s="17">
        <v>-1.0000000000000002</v>
      </c>
      <c r="M3133" s="17">
        <v>-1.0000000000000002</v>
      </c>
      <c r="N3133" s="17">
        <v>0.10780176333038442</v>
      </c>
      <c r="O3133" s="17">
        <v>-1.0000000000000002</v>
      </c>
      <c r="P3133" s="17">
        <v>-1.0000000000000002</v>
      </c>
      <c r="Q3133" s="17">
        <v>2.566345165829556</v>
      </c>
      <c r="R3133" s="17">
        <v>-1.0000000000000002</v>
      </c>
      <c r="S3133" s="17">
        <v>0.53154876626421044</v>
      </c>
      <c r="T3133" s="17">
        <v>0.18228967981338856</v>
      </c>
      <c r="U3133" s="17">
        <v>1.2398652936233339</v>
      </c>
      <c r="V3133" s="17">
        <v>1.3673655766106525</v>
      </c>
      <c r="W3133" s="17">
        <v>3.5428281197750882</v>
      </c>
      <c r="X3133" s="17">
        <v>4.3455487883856332</v>
      </c>
      <c r="Y3133" s="17">
        <v>0.13585796220545959</v>
      </c>
      <c r="Z3133" s="17">
        <v>28.045842205927105</v>
      </c>
      <c r="AA3133" s="17">
        <v>0.14657928195381117</v>
      </c>
      <c r="AB3133" s="17">
        <v>-0.31368282157200744</v>
      </c>
      <c r="AC3133" s="17">
        <v>-17.097482371485988</v>
      </c>
      <c r="AD3133" s="17">
        <v>-0.1134624599782928</v>
      </c>
      <c r="AE3133" s="17">
        <v>-2.5963163644918201</v>
      </c>
      <c r="AF3133" s="17">
        <v>8.0383606483772994</v>
      </c>
      <c r="AG3133" s="17">
        <v>-86.460574138116527</v>
      </c>
      <c r="AH3133" s="17">
        <v>9.3855222059875329E-4</v>
      </c>
      <c r="AI3133" s="17">
        <v>-0.29934991732491201</v>
      </c>
      <c r="AJ3133" s="17">
        <v>0.33333333333333298</v>
      </c>
      <c r="AK3133" s="17">
        <v>-4.3395338754632196E-2</v>
      </c>
      <c r="AL3133" s="17">
        <v>-0.35160345373363688</v>
      </c>
      <c r="AM3133" s="17">
        <v>0.33333333333333298</v>
      </c>
      <c r="AN3133" s="17">
        <v>-0.22635749539952482</v>
      </c>
      <c r="AO3133" s="17">
        <v>-7.7546389706422247E-2</v>
      </c>
      <c r="AP3133" s="17">
        <v>0.33333333333333298</v>
      </c>
      <c r="AQ3133" s="17">
        <v>-3.6424988038248554</v>
      </c>
      <c r="AR3133" s="17">
        <v>3.5000725382319096</v>
      </c>
      <c r="AS3133" s="17">
        <v>2.0487736820435476E-2</v>
      </c>
      <c r="AT3133" s="17">
        <v>-0.1009144806432799</v>
      </c>
      <c r="AU3133" s="17">
        <v>-1.0000000000000002</v>
      </c>
      <c r="AV3133" s="17">
        <v>-1.0000000000000002</v>
      </c>
      <c r="AW3133" s="17">
        <v>-1.0000000000000002</v>
      </c>
      <c r="AX3133" s="17">
        <v>-1.0000000000000002</v>
      </c>
      <c r="AY3133" s="17">
        <v>4.3776660775027683E-2</v>
      </c>
      <c r="AZ3133" s="17">
        <v>0.39296696918047402</v>
      </c>
      <c r="BA3133" s="17">
        <v>0.54658216892412592</v>
      </c>
      <c r="BB3133" s="17">
        <v>0.56118323154456173</v>
      </c>
      <c r="BC3133" s="17">
        <v>0.35370469981909025</v>
      </c>
      <c r="BD3133" s="17">
        <v>15.994415634516422</v>
      </c>
      <c r="BE3133" s="17">
        <v>11.575528340097886</v>
      </c>
      <c r="BF3133" s="17">
        <v>-1.0000000000000002</v>
      </c>
      <c r="CU3133" t="e">
        <v>#N/A</v>
      </c>
      <c r="CV3133" t="e">
        <v>#N/A</v>
      </c>
    </row>
    <row r="3134" spans="1:100" x14ac:dyDescent="0.25">
      <c r="A3134">
        <v>6694</v>
      </c>
      <c r="B3134" t="s">
        <v>2698</v>
      </c>
      <c r="C3134" s="48">
        <v>3</v>
      </c>
      <c r="D3134" s="22">
        <v>1491.4794786263985</v>
      </c>
      <c r="E3134" s="17">
        <v>78.81172218455697</v>
      </c>
      <c r="F3134" s="17">
        <v>21.494690171049484</v>
      </c>
      <c r="G3134" s="17">
        <v>0.33672710109664888</v>
      </c>
      <c r="H3134" s="17">
        <v>3.0737253727447982</v>
      </c>
      <c r="I3134" s="17">
        <v>57.720386592168701</v>
      </c>
      <c r="J3134" s="17">
        <v>13.250222988724556</v>
      </c>
      <c r="K3134" s="17">
        <v>-1</v>
      </c>
      <c r="L3134" s="17">
        <v>-1</v>
      </c>
      <c r="M3134" s="17">
        <v>-1</v>
      </c>
      <c r="N3134" s="17">
        <v>0.13248850530211426</v>
      </c>
      <c r="O3134" s="17">
        <v>-1</v>
      </c>
      <c r="P3134" s="17">
        <v>-1</v>
      </c>
      <c r="Q3134" s="17">
        <v>3.6619095710988767</v>
      </c>
      <c r="R3134" s="17">
        <v>-1</v>
      </c>
      <c r="S3134" s="17">
        <v>-0.2917245060508506</v>
      </c>
      <c r="T3134" s="17">
        <v>-5.3770081117090286E-2</v>
      </c>
      <c r="U3134" s="17">
        <v>-2.3675931261892269E-3</v>
      </c>
      <c r="V3134" s="17">
        <v>-0.18143745251734614</v>
      </c>
      <c r="W3134" s="17">
        <v>-0.58818419835407953</v>
      </c>
      <c r="X3134" s="17">
        <v>-4.268370469942866</v>
      </c>
      <c r="Y3134" s="17">
        <v>-1.1903439461127714E-2</v>
      </c>
      <c r="Z3134" s="17">
        <v>34.090117799549922</v>
      </c>
      <c r="AA3134" s="17">
        <v>-0.41204875950663644</v>
      </c>
      <c r="AB3134" s="17">
        <v>2.199679018751191</v>
      </c>
      <c r="AC3134" s="17">
        <v>17.083725770804705</v>
      </c>
      <c r="AD3134" s="17">
        <v>-0.83322967227489164</v>
      </c>
      <c r="AE3134" s="17">
        <v>0.8821916613221944</v>
      </c>
      <c r="AF3134" s="17">
        <v>54.255714250427999</v>
      </c>
      <c r="AG3134" s="17">
        <v>8.4007549147324543</v>
      </c>
      <c r="AH3134" s="17">
        <v>-9.0057421415426789E-2</v>
      </c>
      <c r="AI3134" s="17">
        <v>3.9291628865614991E-2</v>
      </c>
      <c r="AJ3134" s="17">
        <v>0.33333333333333298</v>
      </c>
      <c r="AK3134" s="17">
        <v>0.15089223378741218</v>
      </c>
      <c r="AL3134" s="17">
        <v>0.13056756494621999</v>
      </c>
      <c r="AM3134" s="17">
        <v>0.33333333333333298</v>
      </c>
      <c r="AN3134" s="17">
        <v>0.47823622276812106</v>
      </c>
      <c r="AO3134" s="17">
        <v>0.52307527453630198</v>
      </c>
      <c r="AP3134" s="17">
        <v>0.33333333333333298</v>
      </c>
      <c r="AQ3134" s="17">
        <v>3.4646723417406853</v>
      </c>
      <c r="AR3134" s="17">
        <v>5.091399313920868</v>
      </c>
      <c r="AS3134" s="17">
        <v>6.6499013369295721</v>
      </c>
      <c r="AT3134" s="17">
        <v>1.508922337874123</v>
      </c>
      <c r="AU3134" s="17">
        <v>-1</v>
      </c>
      <c r="AV3134" s="17">
        <v>-1</v>
      </c>
      <c r="AW3134" s="17">
        <v>-1</v>
      </c>
      <c r="AX3134" s="17">
        <v>-1</v>
      </c>
      <c r="AY3134" s="17">
        <v>9.951805111429738E-3</v>
      </c>
      <c r="AZ3134" s="17">
        <v>-0.22547497019604468</v>
      </c>
      <c r="BA3134" s="17">
        <v>0.68931104497414486</v>
      </c>
      <c r="BB3134" s="17">
        <v>-6.1849158841069882E-2</v>
      </c>
      <c r="BC3134" s="17">
        <v>5.2305370974840809E-2</v>
      </c>
      <c r="BD3134" s="17">
        <v>-2.6736038220069664</v>
      </c>
      <c r="BE3134" s="17">
        <v>4.7541894992417468</v>
      </c>
      <c r="BF3134" s="17">
        <v>-1</v>
      </c>
      <c r="CU3134" t="e">
        <v>#N/A</v>
      </c>
      <c r="CV3134" t="e">
        <v>#N/A</v>
      </c>
    </row>
    <row r="3135" spans="1:100" x14ac:dyDescent="0.25">
      <c r="A3135">
        <v>6695</v>
      </c>
      <c r="B3135" t="s">
        <v>2699</v>
      </c>
      <c r="C3135" s="48">
        <v>2</v>
      </c>
      <c r="D3135" s="22">
        <v>1505.1913085937501</v>
      </c>
      <c r="E3135" s="17">
        <v>94.204531709592175</v>
      </c>
      <c r="F3135" s="17">
        <v>13.781621254043349</v>
      </c>
      <c r="G3135" s="17">
        <v>0.55175418617876504</v>
      </c>
      <c r="H3135" s="17">
        <v>7.5701773528152039</v>
      </c>
      <c r="I3135" s="17">
        <v>67.047518135137992</v>
      </c>
      <c r="J3135" s="17">
        <v>14.908280481155144</v>
      </c>
      <c r="K3135" s="17">
        <v>-0.99999999999999978</v>
      </c>
      <c r="L3135" s="17">
        <v>-0.99999999999999978</v>
      </c>
      <c r="M3135" s="17">
        <v>-0.99999999999999978</v>
      </c>
      <c r="N3135" s="17">
        <v>0.29528136409421718</v>
      </c>
      <c r="O3135" s="17">
        <v>-0.99999999999999978</v>
      </c>
      <c r="P3135" s="17">
        <v>-0.99999999999999978</v>
      </c>
      <c r="Q3135" s="17">
        <v>4.2899458169947824</v>
      </c>
      <c r="R3135" s="17">
        <v>-0.99999999999999978</v>
      </c>
      <c r="S3135" s="17">
        <v>1.5379890307183757</v>
      </c>
      <c r="T3135" s="17">
        <v>0.18899868856839114</v>
      </c>
      <c r="U3135" s="17">
        <v>0.24049418831190603</v>
      </c>
      <c r="V3135" s="17">
        <v>0.14743816501440829</v>
      </c>
      <c r="W3135" s="17">
        <v>3.4098759031835737</v>
      </c>
      <c r="X3135" s="17">
        <v>1.4320992624894786</v>
      </c>
      <c r="Y3135" s="17">
        <v>0.14255279437866472</v>
      </c>
      <c r="Z3135" s="17">
        <v>36.811453256104471</v>
      </c>
      <c r="AA3135" s="17">
        <v>0.79331711988162723</v>
      </c>
      <c r="AB3135" s="17">
        <v>1.4304809571132631</v>
      </c>
      <c r="AC3135" s="17">
        <v>21.636066266625861</v>
      </c>
      <c r="AD3135" s="17">
        <v>0.97589150053667395</v>
      </c>
      <c r="AE3135" s="17">
        <v>0.76714036793973783</v>
      </c>
      <c r="AF3135" s="17">
        <v>59.313919421837866</v>
      </c>
      <c r="AG3135" s="17">
        <v>10.452603964765823</v>
      </c>
      <c r="AH3135" s="17">
        <v>0.28523659835361664</v>
      </c>
      <c r="AI3135" s="17">
        <v>0.3792014639660628</v>
      </c>
      <c r="AJ3135" s="17">
        <v>0.33333333333333298</v>
      </c>
      <c r="AK3135" s="17">
        <v>0.76033570434304343</v>
      </c>
      <c r="AL3135" s="17">
        <v>0.82981766810062818</v>
      </c>
      <c r="AM3135" s="17">
        <v>0.33333333333333298</v>
      </c>
      <c r="AN3135" s="17">
        <v>0.40858579653808358</v>
      </c>
      <c r="AO3135" s="17">
        <v>0.48542375351401384</v>
      </c>
      <c r="AP3135" s="17">
        <v>0.33333333333333298</v>
      </c>
      <c r="AQ3135" s="17">
        <v>8.2319748393492223</v>
      </c>
      <c r="AR3135" s="17">
        <v>2.2444243630026963</v>
      </c>
      <c r="AS3135" s="17">
        <v>5.7998649121899293</v>
      </c>
      <c r="AT3135" s="17">
        <v>7.5561235695351954</v>
      </c>
      <c r="AU3135" s="17">
        <v>-0.99999999999999978</v>
      </c>
      <c r="AV3135" s="17">
        <v>-0.99999999999999978</v>
      </c>
      <c r="AW3135" s="17">
        <v>-0.99999999999999978</v>
      </c>
      <c r="AX3135" s="17">
        <v>-0.99999999999999978</v>
      </c>
      <c r="AY3135" s="17">
        <v>2.8373654660145482E-2</v>
      </c>
      <c r="AZ3135" s="17">
        <v>0.18731959580711627</v>
      </c>
      <c r="BA3135" s="17">
        <v>0.38397613936143976</v>
      </c>
      <c r="BB3135" s="17">
        <v>0.10156060804956643</v>
      </c>
      <c r="BC3135" s="17">
        <v>0.21115206133735931</v>
      </c>
      <c r="BD3135" s="17">
        <v>3.8846929166026261</v>
      </c>
      <c r="BE3135" s="17">
        <v>6.8182951262530764</v>
      </c>
      <c r="BF3135" s="17">
        <v>-0.99999999999999978</v>
      </c>
      <c r="BG3135" s="22">
        <v>0</v>
      </c>
    </row>
    <row r="3136" spans="1:100" x14ac:dyDescent="0.25">
      <c r="A3136">
        <v>6696</v>
      </c>
      <c r="B3136" t="s">
        <v>2700</v>
      </c>
      <c r="C3136" s="48">
        <v>3</v>
      </c>
      <c r="D3136" s="22">
        <v>1519.6701612770535</v>
      </c>
      <c r="E3136" s="17">
        <v>73.232033206319926</v>
      </c>
      <c r="F3136" s="17">
        <v>-2.2897534932041612</v>
      </c>
      <c r="G3136" s="17">
        <v>0.25579327159494564</v>
      </c>
      <c r="H3136" s="17">
        <v>5.0221476947264723</v>
      </c>
      <c r="I3136" s="17">
        <v>47.1281560061474</v>
      </c>
      <c r="J3136" s="17">
        <v>9.8888486846002035</v>
      </c>
      <c r="K3136" s="17">
        <v>-1.0000000000000009</v>
      </c>
      <c r="L3136" s="17">
        <v>-1.0000000000000009</v>
      </c>
      <c r="M3136" s="17">
        <v>-1.0000000000000009</v>
      </c>
      <c r="N3136" s="17">
        <v>0.24260246677027039</v>
      </c>
      <c r="O3136" s="17">
        <v>-1.0000000000000009</v>
      </c>
      <c r="P3136" s="17">
        <v>-1.0000000000000009</v>
      </c>
      <c r="Q3136" s="17">
        <v>4.6326358666080312</v>
      </c>
      <c r="R3136" s="17">
        <v>-1.0000000000000009</v>
      </c>
      <c r="S3136" s="17">
        <v>0.33872803273408963</v>
      </c>
      <c r="T3136" s="17">
        <v>1.3173217597519479E-2</v>
      </c>
      <c r="U3136" s="17">
        <v>-0.14397211867486942</v>
      </c>
      <c r="V3136" s="17">
        <v>-6.0450875651918694E-2</v>
      </c>
      <c r="W3136" s="17">
        <v>0.38951182811844076</v>
      </c>
      <c r="X3136" s="17">
        <v>-2.7043117480128442</v>
      </c>
      <c r="Y3136" s="17">
        <v>0.15997169914194462</v>
      </c>
      <c r="Z3136" s="17">
        <v>36.418269114475088</v>
      </c>
      <c r="AA3136" s="17">
        <v>1.8681449764056861</v>
      </c>
      <c r="AB3136" s="17">
        <v>0.58169468195424756</v>
      </c>
      <c r="AC3136" s="17">
        <v>6.3498169223489951</v>
      </c>
      <c r="AD3136" s="17">
        <v>0.53244627512884268</v>
      </c>
      <c r="AE3136" s="17">
        <v>-1.4190173010195481</v>
      </c>
      <c r="AF3136" s="17">
        <v>41.930763417758783</v>
      </c>
      <c r="AG3136" s="17">
        <v>-18.426696241920848</v>
      </c>
      <c r="AH3136" s="17">
        <v>0.42932168702798607</v>
      </c>
      <c r="AI3136" s="17">
        <v>0.35101047918069206</v>
      </c>
      <c r="AJ3136" s="17">
        <v>0.33333333333333298</v>
      </c>
      <c r="AK3136" s="17">
        <v>0.60204771357401154</v>
      </c>
      <c r="AL3136" s="17">
        <v>0.51663631610899585</v>
      </c>
      <c r="AM3136" s="17">
        <v>0.33333333333333298</v>
      </c>
      <c r="AN3136" s="17">
        <v>0.24374492357812078</v>
      </c>
      <c r="AO3136" s="17">
        <v>0.17183172238803723</v>
      </c>
      <c r="AP3136" s="17">
        <v>0.33333333333333298</v>
      </c>
      <c r="AQ3136" s="17">
        <v>5.1973925883886238</v>
      </c>
      <c r="AR3136" s="17">
        <v>3.5185111017561579</v>
      </c>
      <c r="AS3136" s="17">
        <v>0.34986044710393149</v>
      </c>
      <c r="AT3136" s="17">
        <v>6.0204771357401148</v>
      </c>
      <c r="AU3136" s="17">
        <v>-1.0000000000000009</v>
      </c>
      <c r="AV3136" s="17">
        <v>-1.0000000000000009</v>
      </c>
      <c r="AW3136" s="17">
        <v>-1.0000000000000009</v>
      </c>
      <c r="AX3136" s="17">
        <v>-1.0000000000000009</v>
      </c>
      <c r="AY3136" s="17">
        <v>-2.8915333392408133E-3</v>
      </c>
      <c r="AZ3136" s="17">
        <v>8.2038049521099651E-2</v>
      </c>
      <c r="BA3136" s="17">
        <v>1.345690589608155</v>
      </c>
      <c r="BB3136" s="17">
        <v>-0.39059671131968937</v>
      </c>
      <c r="BC3136" s="17">
        <v>0.17857711491220277</v>
      </c>
      <c r="BD3136" s="17">
        <v>-9.3547275353867363</v>
      </c>
      <c r="BE3136" s="17">
        <v>11.192880820845849</v>
      </c>
      <c r="BF3136" s="17">
        <v>-1.0000000000000009</v>
      </c>
      <c r="CU3136" t="e">
        <v>#N/A</v>
      </c>
      <c r="CV3136" t="e">
        <v>#N/A</v>
      </c>
    </row>
    <row r="3137" spans="1:100" x14ac:dyDescent="0.25">
      <c r="A3137">
        <v>6697</v>
      </c>
      <c r="B3137" t="s">
        <v>2701</v>
      </c>
      <c r="C3137" s="48">
        <v>2</v>
      </c>
      <c r="D3137" s="22">
        <v>1442.744130859375</v>
      </c>
      <c r="E3137" s="17">
        <v>21.928334864582446</v>
      </c>
      <c r="F3137" s="17">
        <v>-102.81749224887523</v>
      </c>
      <c r="G3137" s="17">
        <v>-0.25867754553914096</v>
      </c>
      <c r="H3137" s="17">
        <v>0.17762608945891145</v>
      </c>
      <c r="I3137" s="17">
        <v>10.291232019850781</v>
      </c>
      <c r="J3137" s="17">
        <v>0.89042744582372357</v>
      </c>
      <c r="K3137" s="17">
        <v>-1.0000000000000016</v>
      </c>
      <c r="L3137" s="17">
        <v>-1.0000000000000016</v>
      </c>
      <c r="M3137" s="17">
        <v>-1.0000000000000016</v>
      </c>
      <c r="N3137" s="17">
        <v>9.3322043691073109E-2</v>
      </c>
      <c r="O3137" s="17">
        <v>-1.0000000000000016</v>
      </c>
      <c r="P3137" s="17">
        <v>-1.0000000000000016</v>
      </c>
      <c r="Q3137" s="17">
        <v>2.1204257980516212</v>
      </c>
      <c r="R3137" s="17">
        <v>-1.0000000000000016</v>
      </c>
      <c r="S3137" s="17">
        <v>-1.2915071524941977</v>
      </c>
      <c r="T3137" s="17">
        <v>-0.12859418510177104</v>
      </c>
      <c r="U3137" s="17">
        <v>-0.71118647539689483</v>
      </c>
      <c r="V3137" s="17">
        <v>-1.0995712124874963</v>
      </c>
      <c r="W3137" s="17">
        <v>-2.9090777440767743</v>
      </c>
      <c r="X3137" s="17">
        <v>-6.353430677165651</v>
      </c>
      <c r="Y3137" s="17">
        <v>-0.14318267079284056</v>
      </c>
      <c r="Z3137" s="17">
        <v>10.57658274690203</v>
      </c>
      <c r="AA3137" s="17">
        <v>-1.1388508278864509</v>
      </c>
      <c r="AB3137" s="17">
        <v>-1.3545683575055927</v>
      </c>
      <c r="AC3137" s="17">
        <v>-10.339183443743917</v>
      </c>
      <c r="AD3137" s="17">
        <v>-1.4646800282491239</v>
      </c>
      <c r="AE3137" s="17">
        <v>-1.2767097553388007</v>
      </c>
      <c r="AF3137" s="17">
        <v>7.5281104785469921</v>
      </c>
      <c r="AG3137" s="17">
        <v>-78.026070945134478</v>
      </c>
      <c r="AH3137" s="17">
        <v>-0.32690241465675152</v>
      </c>
      <c r="AI3137" s="17">
        <v>-0.34503561827309187</v>
      </c>
      <c r="AJ3137" s="17">
        <v>0.33333333333333298</v>
      </c>
      <c r="AK3137" s="17">
        <v>-5.6778063028233405E-2</v>
      </c>
      <c r="AL3137" s="17">
        <v>0.11614335758436145</v>
      </c>
      <c r="AM3137" s="17">
        <v>0.33333333333333298</v>
      </c>
      <c r="AN3137" s="17">
        <v>-0.32803784136289199</v>
      </c>
      <c r="AO3137" s="17">
        <v>-0.31950795868860921</v>
      </c>
      <c r="AP3137" s="17">
        <v>0.33333333333333298</v>
      </c>
      <c r="AQ3137" s="17">
        <v>-0.95142397891965746</v>
      </c>
      <c r="AR3137" s="17">
        <v>2.2444243630026963</v>
      </c>
      <c r="AS3137" s="17">
        <v>-5.8900553458645994</v>
      </c>
      <c r="AT3137" s="17">
        <v>-0.62260996679211988</v>
      </c>
      <c r="AU3137" s="17">
        <v>-1.0000000000000016</v>
      </c>
      <c r="AV3137" s="17">
        <v>-1.0000000000000016</v>
      </c>
      <c r="AW3137" s="17">
        <v>-1.0000000000000016</v>
      </c>
      <c r="AX3137" s="17">
        <v>-1.0000000000000016</v>
      </c>
      <c r="AY3137" s="17">
        <v>-9.4733085834452224E-2</v>
      </c>
      <c r="AZ3137" s="17">
        <v>1.0363322489032543</v>
      </c>
      <c r="BA3137" s="17">
        <v>-0.4322112527695563</v>
      </c>
      <c r="BB3137" s="17">
        <v>0.5743800102426303</v>
      </c>
      <c r="BC3137" s="17">
        <v>-0.24141938880797001</v>
      </c>
      <c r="BD3137" s="17">
        <v>16.49216853609758</v>
      </c>
      <c r="BE3137" s="17">
        <v>-5.3614027436362415</v>
      </c>
      <c r="BF3137" s="17">
        <v>-1.0000000000000016</v>
      </c>
      <c r="BG3137" s="22">
        <v>0</v>
      </c>
    </row>
    <row r="3138" spans="1:100" x14ac:dyDescent="0.25">
      <c r="A3138">
        <v>6699</v>
      </c>
      <c r="B3138" t="s">
        <v>380</v>
      </c>
      <c r="C3138" s="48">
        <v>2</v>
      </c>
      <c r="D3138" s="22">
        <v>1498.7061230468751</v>
      </c>
      <c r="E3138" s="17">
        <v>92.679984457771127</v>
      </c>
      <c r="F3138" s="17">
        <v>11.322155125286779</v>
      </c>
      <c r="G3138" s="17">
        <v>0.53465946449565527</v>
      </c>
      <c r="H3138" s="17">
        <v>7.4142436678059589</v>
      </c>
      <c r="I3138" s="17">
        <v>65.850337821317922</v>
      </c>
      <c r="J3138" s="17">
        <v>14.612596974629838</v>
      </c>
      <c r="K3138" s="17">
        <v>-0.99999999999999978</v>
      </c>
      <c r="L3138" s="17">
        <v>-0.99999999999999978</v>
      </c>
      <c r="M3138" s="17">
        <v>-0.99999999999999978</v>
      </c>
      <c r="N3138" s="17">
        <v>0.29102136508568444</v>
      </c>
      <c r="O3138" s="17">
        <v>-0.99999999999999978</v>
      </c>
      <c r="P3138" s="17">
        <v>-0.99999999999999978</v>
      </c>
      <c r="Q3138" s="17">
        <v>4.2441833678478904</v>
      </c>
      <c r="R3138" s="17">
        <v>-0.99999999999999978</v>
      </c>
      <c r="S3138" s="17">
        <v>1.4783054721132483</v>
      </c>
      <c r="T3138" s="17">
        <v>0.18229959033290863</v>
      </c>
      <c r="U3138" s="17">
        <v>0.22042005320516028</v>
      </c>
      <c r="V3138" s="17">
        <v>0.12113455743053947</v>
      </c>
      <c r="W3138" s="17">
        <v>3.2765879904565991</v>
      </c>
      <c r="X3138" s="17">
        <v>1.2678763399839599</v>
      </c>
      <c r="Y3138" s="17">
        <v>0.13652567567028595</v>
      </c>
      <c r="Z3138" s="17">
        <v>36.25807190121035</v>
      </c>
      <c r="AA3138" s="17">
        <v>0.75256122148892013</v>
      </c>
      <c r="AB3138" s="17">
        <v>1.3717349319468681</v>
      </c>
      <c r="AC3138" s="17">
        <v>20.961601073378748</v>
      </c>
      <c r="AD3138" s="17">
        <v>0.92441166651798667</v>
      </c>
      <c r="AE3138" s="17">
        <v>0.72402871812146807</v>
      </c>
      <c r="AF3138" s="17">
        <v>58.221583131964664</v>
      </c>
      <c r="AG3138" s="17">
        <v>8.5862921419686753</v>
      </c>
      <c r="AH3138" s="17">
        <v>0.2723245347593099</v>
      </c>
      <c r="AI3138" s="17">
        <v>0.36392487635365267</v>
      </c>
      <c r="AJ3138" s="17">
        <v>0.33333333333333298</v>
      </c>
      <c r="AK3138" s="17">
        <v>0.74310003613069442</v>
      </c>
      <c r="AL3138" s="17">
        <v>0.81476388474888317</v>
      </c>
      <c r="AM3138" s="17">
        <v>0.33333333333333298</v>
      </c>
      <c r="AN3138" s="17">
        <v>0.39304793494865098</v>
      </c>
      <c r="AO3138" s="17">
        <v>0.46844504567782752</v>
      </c>
      <c r="AP3138" s="17">
        <v>0.33333333333333298</v>
      </c>
      <c r="AQ3138" s="17">
        <v>8.0382661767200663</v>
      </c>
      <c r="AR3138" s="17">
        <v>2.2444243630026963</v>
      </c>
      <c r="AS3138" s="17">
        <v>5.5532853108636235</v>
      </c>
      <c r="AT3138" s="17">
        <v>7.3836066652088261</v>
      </c>
      <c r="AU3138" s="17">
        <v>-0.99999999999999978</v>
      </c>
      <c r="AV3138" s="17">
        <v>-0.99999999999999978</v>
      </c>
      <c r="AW3138" s="17">
        <v>-0.99999999999999978</v>
      </c>
      <c r="AX3138" s="17">
        <v>-0.99999999999999978</v>
      </c>
      <c r="AY3138" s="17">
        <v>2.5776920865419765E-2</v>
      </c>
      <c r="AZ3138" s="17">
        <v>0.20522811844029593</v>
      </c>
      <c r="BA3138" s="17">
        <v>0.36676001150799686</v>
      </c>
      <c r="BB3138" s="17">
        <v>0.11153395407062056</v>
      </c>
      <c r="BC3138" s="17">
        <v>0.2016058124934792</v>
      </c>
      <c r="BD3138" s="17">
        <v>4.1506268360272873</v>
      </c>
      <c r="BE3138" s="17">
        <v>6.5613844734226703</v>
      </c>
      <c r="BF3138" s="17">
        <v>-0.99999999999999978</v>
      </c>
      <c r="BG3138" s="22">
        <v>0</v>
      </c>
    </row>
    <row r="3139" spans="1:100" x14ac:dyDescent="0.25">
      <c r="A3139">
        <v>6700</v>
      </c>
      <c r="B3139" t="s">
        <v>2702</v>
      </c>
      <c r="C3139" s="48">
        <v>2</v>
      </c>
      <c r="D3139" s="22">
        <v>1453.1622363281251</v>
      </c>
      <c r="E3139" s="17">
        <v>34.717361992558651</v>
      </c>
      <c r="F3139" s="17">
        <v>-82.185675817187033</v>
      </c>
      <c r="G3139" s="17">
        <v>-0.11527440792608806</v>
      </c>
      <c r="H3139" s="17">
        <v>1.4857128839918214</v>
      </c>
      <c r="I3139" s="17">
        <v>20.334063747260686</v>
      </c>
      <c r="J3139" s="17">
        <v>3.3708388477860716</v>
      </c>
      <c r="K3139" s="17">
        <v>-1.0000000000000013</v>
      </c>
      <c r="L3139" s="17">
        <v>-1.0000000000000013</v>
      </c>
      <c r="M3139" s="17">
        <v>-1.0000000000000013</v>
      </c>
      <c r="N3139" s="17">
        <v>0.12905805831456227</v>
      </c>
      <c r="O3139" s="17">
        <v>-1.0000000000000013</v>
      </c>
      <c r="P3139" s="17">
        <v>-1.0000000000000013</v>
      </c>
      <c r="Q3139" s="17">
        <v>2.5043149840923675</v>
      </c>
      <c r="R3139" s="17">
        <v>-1.0000000000000013</v>
      </c>
      <c r="S3139" s="17">
        <v>-0.7908374296086722</v>
      </c>
      <c r="T3139" s="17">
        <v>-7.2397206645231527E-2</v>
      </c>
      <c r="U3139" s="17">
        <v>-0.54278981983625307</v>
      </c>
      <c r="V3139" s="17">
        <v>-0.87891714581168867</v>
      </c>
      <c r="W3139" s="17">
        <v>-1.7909603950339896</v>
      </c>
      <c r="X3139" s="17">
        <v>-4.9758076428845506</v>
      </c>
      <c r="Y3139" s="17">
        <v>-9.2622752382363338E-2</v>
      </c>
      <c r="Z3139" s="17">
        <v>15.218753825170356</v>
      </c>
      <c r="AA3139" s="17">
        <v>-0.7969602833022944</v>
      </c>
      <c r="AB3139" s="17">
        <v>-0.86176335679710125</v>
      </c>
      <c r="AC3139" s="17">
        <v>-4.6812717961975814</v>
      </c>
      <c r="AD3139" s="17">
        <v>-1.0328291997344388</v>
      </c>
      <c r="AE3139" s="17">
        <v>-0.91505742977192939</v>
      </c>
      <c r="AF3139" s="17">
        <v>16.691433181319603</v>
      </c>
      <c r="AG3139" s="17">
        <v>-62.370070448918135</v>
      </c>
      <c r="AH3139" s="17">
        <v>-0.2185864989719502</v>
      </c>
      <c r="AI3139" s="17">
        <v>-0.21688433062710405</v>
      </c>
      <c r="AJ3139" s="17">
        <v>0.33333333333333298</v>
      </c>
      <c r="AK3139" s="17">
        <v>8.780743805953739E-2</v>
      </c>
      <c r="AL3139" s="17">
        <v>0.24242559871147507</v>
      </c>
      <c r="AM3139" s="17">
        <v>0.33333333333333298</v>
      </c>
      <c r="AN3139" s="17">
        <v>-0.19769479483505653</v>
      </c>
      <c r="AO3139" s="17">
        <v>-0.1770780308161875</v>
      </c>
      <c r="AP3139" s="17">
        <v>0.33333333333333298</v>
      </c>
      <c r="AQ3139" s="17">
        <v>0.67354719749295988</v>
      </c>
      <c r="AR3139" s="17">
        <v>2.2444243630026963</v>
      </c>
      <c r="AS3139" s="17">
        <v>-3.8215637285658364</v>
      </c>
      <c r="AT3139" s="17">
        <v>0.82458910613199343</v>
      </c>
      <c r="AU3139" s="17">
        <v>-1.0000000000000013</v>
      </c>
      <c r="AV3139" s="17">
        <v>-1.0000000000000013</v>
      </c>
      <c r="AW3139" s="17">
        <v>-1.0000000000000013</v>
      </c>
      <c r="AX3139" s="17">
        <v>-1.0000000000000013</v>
      </c>
      <c r="AY3139" s="17">
        <v>-7.2949766947345604E-2</v>
      </c>
      <c r="AZ3139" s="17">
        <v>0.88610234851536118</v>
      </c>
      <c r="BA3139" s="17">
        <v>-0.28778967062876659</v>
      </c>
      <c r="BB3139" s="17">
        <v>0.4907162256878389</v>
      </c>
      <c r="BC3139" s="17">
        <v>-0.16133841047885397</v>
      </c>
      <c r="BD3139" s="17">
        <v>14.261318619370783</v>
      </c>
      <c r="BE3139" s="17">
        <v>-3.2062466442831346</v>
      </c>
      <c r="BF3139" s="17">
        <v>-1.0000000000000013</v>
      </c>
      <c r="BG3139" s="22">
        <v>0</v>
      </c>
    </row>
    <row r="3140" spans="1:100" x14ac:dyDescent="0.25">
      <c r="A3140">
        <v>6701</v>
      </c>
      <c r="B3140" t="s">
        <v>2703</v>
      </c>
      <c r="C3140" s="48">
        <v>2</v>
      </c>
      <c r="D3140" s="22">
        <v>1471.4031835937501</v>
      </c>
      <c r="E3140" s="17">
        <v>54.849037747598871</v>
      </c>
      <c r="F3140" s="17">
        <v>-49.708378327398606</v>
      </c>
      <c r="G3140" s="17">
        <v>0.11046172038082241</v>
      </c>
      <c r="H3140" s="17">
        <v>3.5448201908627599</v>
      </c>
      <c r="I3140" s="17">
        <v>36.142852795520405</v>
      </c>
      <c r="J3140" s="17">
        <v>7.2753452331214667</v>
      </c>
      <c r="K3140" s="17">
        <v>-1.0000000000000007</v>
      </c>
      <c r="L3140" s="17">
        <v>-1.0000000000000007</v>
      </c>
      <c r="M3140" s="17">
        <v>-1.0000000000000007</v>
      </c>
      <c r="N3140" s="17">
        <v>0.18531142707970494</v>
      </c>
      <c r="O3140" s="17">
        <v>-1.0000000000000007</v>
      </c>
      <c r="P3140" s="17">
        <v>-1.0000000000000007</v>
      </c>
      <c r="Q3140" s="17">
        <v>3.1086090044195873</v>
      </c>
      <c r="R3140" s="17">
        <v>-1.0000000000000007</v>
      </c>
      <c r="S3140" s="17">
        <v>-2.7148913861543278E-3</v>
      </c>
      <c r="T3140" s="17">
        <v>1.6064514279983511E-2</v>
      </c>
      <c r="U3140" s="17">
        <v>-0.27771048001969112</v>
      </c>
      <c r="V3140" s="17">
        <v>-0.53157750223308209</v>
      </c>
      <c r="W3140" s="17">
        <v>-3.089094629739142E-2</v>
      </c>
      <c r="X3140" s="17">
        <v>-2.8072407955945402</v>
      </c>
      <c r="Y3140" s="17">
        <v>-1.3034534024890396E-2</v>
      </c>
      <c r="Z3140" s="17">
        <v>22.526165249976067</v>
      </c>
      <c r="AA3140" s="17">
        <v>-0.25877786188682517</v>
      </c>
      <c r="AB3140" s="17">
        <v>-8.6020965648099468E-2</v>
      </c>
      <c r="AC3140" s="17">
        <v>4.2250540407304733</v>
      </c>
      <c r="AD3140" s="17">
        <v>-0.35303700231348611</v>
      </c>
      <c r="AE3140" s="17">
        <v>-0.34576726551526615</v>
      </c>
      <c r="AF3140" s="17">
        <v>31.115754878744045</v>
      </c>
      <c r="AG3140" s="17">
        <v>-37.725386967004837</v>
      </c>
      <c r="AH3140" s="17">
        <v>-4.8082451099017043E-2</v>
      </c>
      <c r="AI3140" s="17">
        <v>-1.5156697659906293E-2</v>
      </c>
      <c r="AJ3140" s="17">
        <v>0.33333333333333298</v>
      </c>
      <c r="AK3140" s="17">
        <v>0.31540476799339218</v>
      </c>
      <c r="AL3140" s="17">
        <v>0.44121109713532258</v>
      </c>
      <c r="AM3140" s="17">
        <v>0.33333333333333298</v>
      </c>
      <c r="AN3140" s="17">
        <v>7.4829660192002323E-3</v>
      </c>
      <c r="AO3140" s="17">
        <v>4.7126132412849242E-2</v>
      </c>
      <c r="AP3140" s="17">
        <v>0.33333333333333298</v>
      </c>
      <c r="AQ3140" s="17">
        <v>3.2314738096950704</v>
      </c>
      <c r="AR3140" s="17">
        <v>2.2444243630026963</v>
      </c>
      <c r="AS3140" s="17">
        <v>-0.56547535493306356</v>
      </c>
      <c r="AT3140" s="17">
        <v>3.1026781427382861</v>
      </c>
      <c r="AU3140" s="17">
        <v>-1.0000000000000007</v>
      </c>
      <c r="AV3140" s="17">
        <v>-1.0000000000000007</v>
      </c>
      <c r="AW3140" s="17">
        <v>-1.0000000000000007</v>
      </c>
      <c r="AX3140" s="17">
        <v>-1.0000000000000007</v>
      </c>
      <c r="AY3140" s="17">
        <v>-3.8659847290785303E-2</v>
      </c>
      <c r="AZ3140" s="17">
        <v>0.64961996302528946</v>
      </c>
      <c r="BA3140" s="17">
        <v>-6.0450371509743195E-2</v>
      </c>
      <c r="BB3140" s="17">
        <v>0.35901799983825999</v>
      </c>
      <c r="BC3140" s="17">
        <v>-3.5280011060689453E-2</v>
      </c>
      <c r="BD3140" s="17">
        <v>10.749656103348796</v>
      </c>
      <c r="BE3140" s="17">
        <v>0.18626346297626917</v>
      </c>
      <c r="BF3140" s="17">
        <v>-1.0000000000000007</v>
      </c>
      <c r="BG3140" s="22">
        <v>0</v>
      </c>
    </row>
    <row r="3141" spans="1:100" x14ac:dyDescent="0.25">
      <c r="A3141">
        <v>6702</v>
      </c>
      <c r="B3141" t="s">
        <v>2704</v>
      </c>
      <c r="C3141" s="48">
        <v>2</v>
      </c>
      <c r="D3141" s="22">
        <v>1436.7019824218751</v>
      </c>
      <c r="E3141" s="17">
        <v>30.454066056107209</v>
      </c>
      <c r="F3141" s="17">
        <v>-89.063410790664037</v>
      </c>
      <c r="G3141" s="17">
        <v>-0.1630786707321879</v>
      </c>
      <c r="H3141" s="17">
        <v>1.0496546084206724</v>
      </c>
      <c r="I3141" s="17">
        <v>16.986227882539396</v>
      </c>
      <c r="J3141" s="17">
        <v>2.5439794045387014</v>
      </c>
      <c r="K3141" s="17">
        <v>-1.0000000000000013</v>
      </c>
      <c r="L3141" s="17">
        <v>-1.0000000000000013</v>
      </c>
      <c r="M3141" s="17">
        <v>-1.0000000000000013</v>
      </c>
      <c r="N3141" s="17">
        <v>0.11714525178090379</v>
      </c>
      <c r="O3141" s="17">
        <v>-1.0000000000000013</v>
      </c>
      <c r="P3141" s="17">
        <v>-1.0000000000000013</v>
      </c>
      <c r="Q3141" s="17">
        <v>2.3763433103663028</v>
      </c>
      <c r="R3141" s="17">
        <v>-1.0000000000000013</v>
      </c>
      <c r="S3141" s="17">
        <v>-0.95773856866504903</v>
      </c>
      <c r="T3141" s="17">
        <v>-9.1130793453450848E-2</v>
      </c>
      <c r="U3141" s="17">
        <v>-0.59892581596634376</v>
      </c>
      <c r="V3141" s="17">
        <v>-0.95247345126064897</v>
      </c>
      <c r="W3141" s="17">
        <v>-2.1636912605602943</v>
      </c>
      <c r="X3141" s="17">
        <v>-5.4350462249315594</v>
      </c>
      <c r="Y3141" s="17">
        <v>-0.1094771927201417</v>
      </c>
      <c r="Z3141" s="17">
        <v>13.671259328814124</v>
      </c>
      <c r="AA3141" s="17">
        <v>-0.91093146772869393</v>
      </c>
      <c r="AB3141" s="17">
        <v>-1.0260427453666625</v>
      </c>
      <c r="AC3141" s="17">
        <v>-6.5673692682265283</v>
      </c>
      <c r="AD3141" s="17">
        <v>-1.1767891635328103</v>
      </c>
      <c r="AE3141" s="17">
        <v>-1.0356163178381435</v>
      </c>
      <c r="AF3141" s="17">
        <v>13.636786721334673</v>
      </c>
      <c r="AG3141" s="17">
        <v>-67.589088489046659</v>
      </c>
      <c r="AH3141" s="17">
        <v>-0.25469423403037955</v>
      </c>
      <c r="AI3141" s="17">
        <v>-0.25960430130235718</v>
      </c>
      <c r="AJ3141" s="17">
        <v>0.33333333333333298</v>
      </c>
      <c r="AK3141" s="17">
        <v>3.9609027571465227E-2</v>
      </c>
      <c r="AL3141" s="17">
        <v>0.20032868547047544</v>
      </c>
      <c r="AM3141" s="17">
        <v>0.33333333333333298</v>
      </c>
      <c r="AN3141" s="17">
        <v>-0.2411454009715655</v>
      </c>
      <c r="AO3141" s="17">
        <v>-0.22455786854358289</v>
      </c>
      <c r="AP3141" s="17">
        <v>0.33333333333333298</v>
      </c>
      <c r="AQ3141" s="17">
        <v>0.13185368602201386</v>
      </c>
      <c r="AR3141" s="17">
        <v>2.2444243630026963</v>
      </c>
      <c r="AS3141" s="17">
        <v>-4.5111073364078162</v>
      </c>
      <c r="AT3141" s="17">
        <v>0.34215695041805017</v>
      </c>
      <c r="AU3141" s="17">
        <v>-1.0000000000000013</v>
      </c>
      <c r="AV3141" s="17">
        <v>-1.0000000000000013</v>
      </c>
      <c r="AW3141" s="17">
        <v>-1.0000000000000013</v>
      </c>
      <c r="AX3141" s="17">
        <v>-1.0000000000000013</v>
      </c>
      <c r="AY3141" s="17">
        <v>-8.02113619040625E-2</v>
      </c>
      <c r="AZ3141" s="17">
        <v>0.93618235205653444</v>
      </c>
      <c r="BA3141" s="17">
        <v>-0.33593343779068285</v>
      </c>
      <c r="BB3141" s="17">
        <v>0.5186060306864021</v>
      </c>
      <c r="BC3141" s="17">
        <v>-0.1880338663631205</v>
      </c>
      <c r="BD3141" s="17">
        <v>15.004985302508034</v>
      </c>
      <c r="BE3141" s="17">
        <v>-3.9246803569376025</v>
      </c>
      <c r="BF3141" s="17">
        <v>-1.0000000000000013</v>
      </c>
      <c r="BG3141" s="22">
        <v>0</v>
      </c>
    </row>
    <row r="3142" spans="1:100" x14ac:dyDescent="0.25">
      <c r="A3142">
        <v>6704</v>
      </c>
      <c r="B3142" t="s">
        <v>2705</v>
      </c>
      <c r="C3142" s="48">
        <v>2</v>
      </c>
      <c r="D3142" s="22">
        <v>1508.8790917968752</v>
      </c>
      <c r="E3142" s="17">
        <v>111.05271224478707</v>
      </c>
      <c r="F3142" s="17">
        <v>40.961841026170035</v>
      </c>
      <c r="G3142" s="17">
        <v>0.74067253998637383</v>
      </c>
      <c r="H3142" s="17">
        <v>9.2934423243769935</v>
      </c>
      <c r="I3142" s="17">
        <v>80.277878844738026</v>
      </c>
      <c r="J3142" s="17">
        <v>18.175958208603252</v>
      </c>
      <c r="K3142" s="17">
        <v>-0.99999999999999933</v>
      </c>
      <c r="L3142" s="17">
        <v>-0.99999999999999933</v>
      </c>
      <c r="M3142" s="17">
        <v>-0.99999999999999933</v>
      </c>
      <c r="N3142" s="17">
        <v>0.34235975559030174</v>
      </c>
      <c r="O3142" s="17">
        <v>-0.99999999999999933</v>
      </c>
      <c r="P3142" s="17">
        <v>-0.99999999999999933</v>
      </c>
      <c r="Q3142" s="17">
        <v>4.7956789151578967</v>
      </c>
      <c r="R3142" s="17">
        <v>-0.99999999999999933</v>
      </c>
      <c r="S3142" s="17">
        <v>2.1975680428880207</v>
      </c>
      <c r="T3142" s="17">
        <v>0.26303221974271007</v>
      </c>
      <c r="U3142" s="17">
        <v>0.46233883888758237</v>
      </c>
      <c r="V3142" s="17">
        <v>0.43812638656384795</v>
      </c>
      <c r="W3142" s="17">
        <v>4.8828763720775221</v>
      </c>
      <c r="X3142" s="17">
        <v>3.2469708206424639</v>
      </c>
      <c r="Y3142" s="17">
        <v>0.20916009958650372</v>
      </c>
      <c r="Z3142" s="17">
        <v>42.927019015663682</v>
      </c>
      <c r="AA3142" s="17">
        <v>1.2437214829961101</v>
      </c>
      <c r="AB3142" s="17">
        <v>2.0796990358223821</v>
      </c>
      <c r="AC3142" s="17">
        <v>29.089761996265572</v>
      </c>
      <c r="AD3142" s="17">
        <v>1.5448089522146642</v>
      </c>
      <c r="AE3142" s="17">
        <v>1.2435787718269884</v>
      </c>
      <c r="AF3142" s="17">
        <v>71.385620705576855</v>
      </c>
      <c r="AG3142" s="17">
        <v>31.077716428742189</v>
      </c>
      <c r="AH3142" s="17">
        <v>0.4279312759104752</v>
      </c>
      <c r="AI3142" s="17">
        <v>0.54802713056850472</v>
      </c>
      <c r="AJ3142" s="17">
        <v>0.33333333333333298</v>
      </c>
      <c r="AK3142" s="17">
        <v>0.9508116960445222</v>
      </c>
      <c r="AL3142" s="17">
        <v>0.99618106506648552</v>
      </c>
      <c r="AM3142" s="17">
        <v>0.33333333333333298</v>
      </c>
      <c r="AN3142" s="17">
        <v>0.58029887192943996</v>
      </c>
      <c r="AO3142" s="17">
        <v>0.6730600071865076</v>
      </c>
      <c r="AP3142" s="17">
        <v>0.33333333333333298</v>
      </c>
      <c r="AQ3142" s="17">
        <v>10.372701219137596</v>
      </c>
      <c r="AR3142" s="17">
        <v>2.2444243630026963</v>
      </c>
      <c r="AS3142" s="17">
        <v>8.5248822145264924</v>
      </c>
      <c r="AT3142" s="17">
        <v>9.4626541450826238</v>
      </c>
      <c r="AU3142" s="17">
        <v>-0.99999999999999933</v>
      </c>
      <c r="AV3142" s="17">
        <v>-0.99999999999999933</v>
      </c>
      <c r="AW3142" s="17">
        <v>-0.99999999999999933</v>
      </c>
      <c r="AX3142" s="17">
        <v>-0.99999999999999933</v>
      </c>
      <c r="AY3142" s="17">
        <v>5.7070856221541386E-2</v>
      </c>
      <c r="AZ3142" s="17">
        <v>-1.0592290546048488E-2</v>
      </c>
      <c r="BA3142" s="17">
        <v>0.57423618531628418</v>
      </c>
      <c r="BB3142" s="17">
        <v>-8.6575134956831112E-3</v>
      </c>
      <c r="BC3142" s="17">
        <v>0.31665021743811061</v>
      </c>
      <c r="BD3142" s="17">
        <v>0.9457858544916915</v>
      </c>
      <c r="BE3142" s="17">
        <v>9.6574836493579994</v>
      </c>
      <c r="BF3142" s="17">
        <v>-0.99999999999999933</v>
      </c>
      <c r="BG3142" s="22">
        <v>0</v>
      </c>
    </row>
    <row r="3143" spans="1:100" x14ac:dyDescent="0.25">
      <c r="A3143">
        <v>6705</v>
      </c>
      <c r="B3143" t="s">
        <v>3219</v>
      </c>
      <c r="C3143" s="48">
        <v>3</v>
      </c>
      <c r="D3143" s="22">
        <v>1669.4964972710445</v>
      </c>
      <c r="E3143" s="17">
        <v>195.48966691118804</v>
      </c>
      <c r="F3143" s="17">
        <v>147.10603799000782</v>
      </c>
      <c r="G3143" s="17">
        <v>1.6029649728679369</v>
      </c>
      <c r="H3143" s="17">
        <v>9.001432620072034</v>
      </c>
      <c r="I3143" s="17">
        <v>157.02009486647037</v>
      </c>
      <c r="J3143" s="17">
        <v>20.844673127620908</v>
      </c>
      <c r="K3143" s="17">
        <v>-0.99999999999999878</v>
      </c>
      <c r="L3143" s="17">
        <v>-0.99999999999999878</v>
      </c>
      <c r="M3143" s="17">
        <v>-0.99999999999999878</v>
      </c>
      <c r="N3143" s="17">
        <v>0.20491034036744959</v>
      </c>
      <c r="O3143" s="17">
        <v>-0.99999999999999878</v>
      </c>
      <c r="P3143" s="17">
        <v>-0.99999999999999878</v>
      </c>
      <c r="Q3143" s="17">
        <v>3.4440363421710853</v>
      </c>
      <c r="R3143" s="17">
        <v>-0.99999999999999878</v>
      </c>
      <c r="S3143" s="17">
        <v>2.7142373655306629</v>
      </c>
      <c r="T3143" s="17">
        <v>0.43783543292211874</v>
      </c>
      <c r="U3143" s="17">
        <v>6.4460773419814613E-2</v>
      </c>
      <c r="V3143" s="17">
        <v>0.10374908534816248</v>
      </c>
      <c r="W3143" s="17">
        <v>5.5573962779009545</v>
      </c>
      <c r="X3143" s="17">
        <v>3.6911685966374428</v>
      </c>
      <c r="Y3143" s="17">
        <v>0.21027982039879531</v>
      </c>
      <c r="Z3143" s="17">
        <v>66.687059143334793</v>
      </c>
      <c r="AA3143" s="17">
        <v>0.71159449660786456</v>
      </c>
      <c r="AB3143" s="17">
        <v>1.606806985570264</v>
      </c>
      <c r="AC3143" s="17">
        <v>70.890673069128525</v>
      </c>
      <c r="AD3143" s="17">
        <v>0.82773861264903337</v>
      </c>
      <c r="AE3143" s="17">
        <v>3.9775489684729903</v>
      </c>
      <c r="AF3143" s="17">
        <v>143.16208816650661</v>
      </c>
      <c r="AG3143" s="17">
        <v>121.08380693655955</v>
      </c>
      <c r="AH3143" s="17">
        <v>0.31995125669408664</v>
      </c>
      <c r="AI3143" s="17">
        <v>0.45586667188391822</v>
      </c>
      <c r="AJ3143" s="17">
        <v>0.33333333333333298</v>
      </c>
      <c r="AK3143" s="17">
        <v>1.4561197027309065</v>
      </c>
      <c r="AL3143" s="17">
        <v>1.2000727044508284</v>
      </c>
      <c r="AM3143" s="17">
        <v>0.33333333333333298</v>
      </c>
      <c r="AN3143" s="17">
        <v>1.1202253956612001</v>
      </c>
      <c r="AO3143" s="17">
        <v>1.1156619636580323</v>
      </c>
      <c r="AP3143" s="17">
        <v>0.33333333333333298</v>
      </c>
      <c r="AQ3143" s="17">
        <v>13.858006699963894</v>
      </c>
      <c r="AR3143" s="17">
        <v>4.1325814288488347</v>
      </c>
      <c r="AS3143" s="17">
        <v>2.1508946714629986</v>
      </c>
      <c r="AT3143" s="17">
        <v>14.561197027309076</v>
      </c>
      <c r="AU3143" s="17">
        <v>-0.99999999999999878</v>
      </c>
      <c r="AV3143" s="17">
        <v>-0.99999999999999878</v>
      </c>
      <c r="AW3143" s="17">
        <v>-0.99999999999999878</v>
      </c>
      <c r="AX3143" s="17">
        <v>-0.99999999999999878</v>
      </c>
      <c r="AY3143" s="17">
        <v>-8.1481764364617418E-3</v>
      </c>
      <c r="AZ3143" s="17">
        <v>0.73447592517280325</v>
      </c>
      <c r="BA3143" s="17">
        <v>0.25945186232412853</v>
      </c>
      <c r="BB3143" s="17">
        <v>-0.12849724027900503</v>
      </c>
      <c r="BC3143" s="17">
        <v>0.29304827941615802</v>
      </c>
      <c r="BD3143" s="17">
        <v>0.4599486188888891</v>
      </c>
      <c r="BE3143" s="17">
        <v>8.6234662970245921</v>
      </c>
      <c r="BF3143" s="17">
        <v>-0.99999999999999878</v>
      </c>
      <c r="CU3143" t="e">
        <v>#N/A</v>
      </c>
      <c r="CV3143" t="e">
        <v>#N/A</v>
      </c>
    </row>
    <row r="3144" spans="1:100" x14ac:dyDescent="0.25">
      <c r="A3144">
        <v>6706</v>
      </c>
      <c r="B3144" t="s">
        <v>2706</v>
      </c>
      <c r="C3144" s="48">
        <v>2</v>
      </c>
      <c r="D3144" s="22">
        <v>1460.4675976562501</v>
      </c>
      <c r="E3144" s="17">
        <v>66.135686048983615</v>
      </c>
      <c r="F3144" s="17">
        <v>-31.500264953880038</v>
      </c>
      <c r="G3144" s="17">
        <v>0.23701871047532472</v>
      </c>
      <c r="H3144" s="17">
        <v>4.6992407304268973</v>
      </c>
      <c r="I3144" s="17">
        <v>45.005912395207147</v>
      </c>
      <c r="J3144" s="17">
        <v>9.4643726592540602</v>
      </c>
      <c r="K3144" s="17">
        <v>-1.0000000000000004</v>
      </c>
      <c r="L3144" s="17">
        <v>-1.0000000000000004</v>
      </c>
      <c r="M3144" s="17">
        <v>-1.0000000000000004</v>
      </c>
      <c r="N3144" s="17">
        <v>0.21684938729453251</v>
      </c>
      <c r="O3144" s="17">
        <v>-1.0000000000000004</v>
      </c>
      <c r="P3144" s="17">
        <v>-1.0000000000000004</v>
      </c>
      <c r="Q3144" s="17">
        <v>3.4474011725954323</v>
      </c>
      <c r="R3144" s="17">
        <v>-1.0000000000000004</v>
      </c>
      <c r="S3144" s="17">
        <v>0.43913913087948697</v>
      </c>
      <c r="T3144" s="17">
        <v>6.5659806016598002E-2</v>
      </c>
      <c r="U3144" s="17">
        <v>-0.12909606178261335</v>
      </c>
      <c r="V3144" s="17">
        <v>-0.33684456266551699</v>
      </c>
      <c r="W3144" s="17">
        <v>0.95587662812713559</v>
      </c>
      <c r="X3144" s="17">
        <v>-1.5914527200650004</v>
      </c>
      <c r="Y3144" s="17">
        <v>3.1585905945672552E-2</v>
      </c>
      <c r="Z3144" s="17">
        <v>26.623001685693737</v>
      </c>
      <c r="AA3144" s="17">
        <v>4.2949415385821199E-2</v>
      </c>
      <c r="AB3144" s="17">
        <v>0.34889223521556745</v>
      </c>
      <c r="AC3144" s="17">
        <v>9.2183078861673557</v>
      </c>
      <c r="AD3144" s="17">
        <v>2.8082559896573156E-2</v>
      </c>
      <c r="AE3144" s="17">
        <v>-2.6599703729266566E-2</v>
      </c>
      <c r="AF3144" s="17">
        <v>39.202624941913179</v>
      </c>
      <c r="AG3144" s="17">
        <v>-23.908560273396809</v>
      </c>
      <c r="AH3144" s="17">
        <v>4.7509155169649403E-2</v>
      </c>
      <c r="AI3144" s="17">
        <v>9.7940139070218091E-2</v>
      </c>
      <c r="AJ3144" s="17">
        <v>0.33333333333333298</v>
      </c>
      <c r="AK3144" s="17">
        <v>0.44300522453534241</v>
      </c>
      <c r="AL3144" s="17">
        <v>0.55265845181287432</v>
      </c>
      <c r="AM3144" s="17">
        <v>0.33333333333333298</v>
      </c>
      <c r="AN3144" s="17">
        <v>0.12251408683624596</v>
      </c>
      <c r="AO3144" s="17">
        <v>0.17282423965754046</v>
      </c>
      <c r="AP3144" s="17">
        <v>0.33333333333333298</v>
      </c>
      <c r="AQ3144" s="17">
        <v>4.6655530390632309</v>
      </c>
      <c r="AR3144" s="17">
        <v>2.2444243630026963</v>
      </c>
      <c r="AS3144" s="17">
        <v>1.2600221723763574</v>
      </c>
      <c r="AT3144" s="17">
        <v>4.3798688777906465</v>
      </c>
      <c r="AU3144" s="17">
        <v>-1.0000000000000004</v>
      </c>
      <c r="AV3144" s="17">
        <v>-1.0000000000000004</v>
      </c>
      <c r="AW3144" s="17">
        <v>-1.0000000000000004</v>
      </c>
      <c r="AX3144" s="17">
        <v>-1.0000000000000004</v>
      </c>
      <c r="AY3144" s="17">
        <v>-1.9435503120159542E-2</v>
      </c>
      <c r="AZ3144" s="17">
        <v>0.51703817763513449</v>
      </c>
      <c r="BA3144" s="17">
        <v>6.7005422307982898E-2</v>
      </c>
      <c r="BB3144" s="17">
        <v>0.28518253898704959</v>
      </c>
      <c r="BC3144" s="17">
        <v>3.5393530326549266E-2</v>
      </c>
      <c r="BD3144" s="17">
        <v>8.7808731637779101</v>
      </c>
      <c r="BE3144" s="17">
        <v>2.0882446445449978</v>
      </c>
      <c r="BF3144" s="17">
        <v>-1.0000000000000004</v>
      </c>
      <c r="BG3144" s="22">
        <v>0</v>
      </c>
    </row>
    <row r="3145" spans="1:100" x14ac:dyDescent="0.25">
      <c r="A3145">
        <v>6707</v>
      </c>
      <c r="B3145" t="s">
        <v>3220</v>
      </c>
      <c r="C3145" s="48">
        <v>2</v>
      </c>
      <c r="D3145" s="22">
        <v>1436.354990234375</v>
      </c>
      <c r="E3145" s="17">
        <v>17.076045498544161</v>
      </c>
      <c r="F3145" s="17">
        <v>-110.64541711538355</v>
      </c>
      <c r="G3145" s="17">
        <v>-0.31308618137463723</v>
      </c>
      <c r="H3145" s="17">
        <v>-0.31867559005527912</v>
      </c>
      <c r="I3145" s="17">
        <v>6.4808776349403203</v>
      </c>
      <c r="J3145" s="17">
        <v>-5.0666333140412689E-2</v>
      </c>
      <c r="K3145" s="17">
        <v>-1.0000000000000018</v>
      </c>
      <c r="L3145" s="17">
        <v>-1.0000000000000018</v>
      </c>
      <c r="M3145" s="17">
        <v>-1.0000000000000018</v>
      </c>
      <c r="N3145" s="17">
        <v>7.9763429575475053E-2</v>
      </c>
      <c r="O3145" s="17">
        <v>-1.0000000000000018</v>
      </c>
      <c r="P3145" s="17">
        <v>-1.0000000000000018</v>
      </c>
      <c r="Q3145" s="17">
        <v>1.9747742643952551</v>
      </c>
      <c r="R3145" s="17">
        <v>-1.0000000000000018</v>
      </c>
      <c r="S3145" s="17">
        <v>-1.4814664314873924</v>
      </c>
      <c r="T3145" s="17">
        <v>-0.14991590083819709</v>
      </c>
      <c r="U3145" s="17">
        <v>-0.77507791083422162</v>
      </c>
      <c r="V3145" s="17">
        <v>-1.1832896510043713</v>
      </c>
      <c r="W3145" s="17">
        <v>-3.3333030481950994</v>
      </c>
      <c r="X3145" s="17">
        <v>-6.8761151263235423</v>
      </c>
      <c r="Y3145" s="17">
        <v>-0.16236562755694459</v>
      </c>
      <c r="Z3145" s="17">
        <v>8.8152949544054664</v>
      </c>
      <c r="AA3145" s="17">
        <v>-1.2685676419360321</v>
      </c>
      <c r="AB3145" s="17">
        <v>-1.5415436794389898</v>
      </c>
      <c r="AC3145" s="17">
        <v>-12.485853729657812</v>
      </c>
      <c r="AD3145" s="17">
        <v>-1.6285287058653255</v>
      </c>
      <c r="AE3145" s="17">
        <v>-1.4139243937933867</v>
      </c>
      <c r="AF3145" s="17">
        <v>4.0514509278782</v>
      </c>
      <c r="AG3145" s="17">
        <v>-83.96611970430088</v>
      </c>
      <c r="AH3145" s="17">
        <v>-0.36799859504566823</v>
      </c>
      <c r="AI3145" s="17">
        <v>-0.39365754424652916</v>
      </c>
      <c r="AJ3145" s="17">
        <v>0.33333333333333298</v>
      </c>
      <c r="AK3145" s="17">
        <v>-0.11163529981341547</v>
      </c>
      <c r="AL3145" s="17">
        <v>6.8230567220491034E-2</v>
      </c>
      <c r="AM3145" s="17">
        <v>0.33333333333333298</v>
      </c>
      <c r="AN3145" s="17">
        <v>-0.3774913433591876</v>
      </c>
      <c r="AO3145" s="17">
        <v>-0.37354734866762745</v>
      </c>
      <c r="AP3145" s="17">
        <v>0.33333333333333298</v>
      </c>
      <c r="AQ3145" s="17">
        <v>-1.5679548753298649</v>
      </c>
      <c r="AR3145" s="17">
        <v>2.2444243630026963</v>
      </c>
      <c r="AS3145" s="17">
        <v>-6.6748624917030952</v>
      </c>
      <c r="AT3145" s="17">
        <v>-1.1716922857066585</v>
      </c>
      <c r="AU3145" s="17">
        <v>-1.0000000000000018</v>
      </c>
      <c r="AV3145" s="17">
        <v>-1.0000000000000018</v>
      </c>
      <c r="AW3145" s="17">
        <v>-1.0000000000000018</v>
      </c>
      <c r="AX3145" s="17">
        <v>-1.0000000000000018</v>
      </c>
      <c r="AY3145" s="17">
        <v>-0.10299790266025365</v>
      </c>
      <c r="AZ3145" s="17">
        <v>1.0933310292497711</v>
      </c>
      <c r="BA3145" s="17">
        <v>-0.48700629700831788</v>
      </c>
      <c r="BB3145" s="17">
        <v>0.60612291672452256</v>
      </c>
      <c r="BC3145" s="17">
        <v>-0.27180294149574991</v>
      </c>
      <c r="BD3145" s="17">
        <v>17.338576102509066</v>
      </c>
      <c r="BE3145" s="17">
        <v>-6.1790912916703435</v>
      </c>
      <c r="BF3145" s="17">
        <v>-1.0000000000000018</v>
      </c>
      <c r="BG3145" s="22">
        <v>0</v>
      </c>
    </row>
    <row r="3146" spans="1:100" x14ac:dyDescent="0.25">
      <c r="A3146">
        <v>6708</v>
      </c>
      <c r="B3146" t="s">
        <v>2707</v>
      </c>
      <c r="C3146" s="48">
        <v>2</v>
      </c>
      <c r="D3146" s="22">
        <v>1467.7439746093751</v>
      </c>
      <c r="E3146" s="17">
        <v>5.4405326346823841</v>
      </c>
      <c r="F3146" s="17">
        <v>-129.41633401887529</v>
      </c>
      <c r="G3146" s="17">
        <v>-0.44355498370947616</v>
      </c>
      <c r="H3146" s="17">
        <v>-1.5087786817549471</v>
      </c>
      <c r="I3146" s="17">
        <v>-2.6561346322600698</v>
      </c>
      <c r="J3146" s="17">
        <v>-2.3073554844261075</v>
      </c>
      <c r="K3146" s="17">
        <v>-1.000000000000002</v>
      </c>
      <c r="L3146" s="17">
        <v>-1.000000000000002</v>
      </c>
      <c r="M3146" s="17">
        <v>-1.000000000000002</v>
      </c>
      <c r="N3146" s="17">
        <v>4.7250647039798338E-2</v>
      </c>
      <c r="O3146" s="17">
        <v>-1.000000000000002</v>
      </c>
      <c r="P3146" s="17">
        <v>-1.000000000000002</v>
      </c>
      <c r="Q3146" s="17">
        <v>1.6255102024946084</v>
      </c>
      <c r="R3146" s="17">
        <v>-1.000000000000002</v>
      </c>
      <c r="S3146" s="17">
        <v>-1.9369779370058355</v>
      </c>
      <c r="T3146" s="17">
        <v>-0.20104415783523286</v>
      </c>
      <c r="U3146" s="17">
        <v>-0.92828592520467934</v>
      </c>
      <c r="V3146" s="17">
        <v>-1.3840416867595771</v>
      </c>
      <c r="W3146" s="17">
        <v>-4.3505711068134962</v>
      </c>
      <c r="X3146" s="17">
        <v>-8.1294825933348207</v>
      </c>
      <c r="Y3146" s="17">
        <v>-0.20836526264834368</v>
      </c>
      <c r="Z3146" s="17">
        <v>4.5918273867058303</v>
      </c>
      <c r="AA3146" s="17">
        <v>-1.5796211559941553</v>
      </c>
      <c r="AB3146" s="17">
        <v>-1.9898998262936445</v>
      </c>
      <c r="AC3146" s="17">
        <v>-17.633446513600592</v>
      </c>
      <c r="AD3146" s="17">
        <v>-2.0214284800365871</v>
      </c>
      <c r="AE3146" s="17">
        <v>-1.7429572626950227</v>
      </c>
      <c r="AF3146" s="17">
        <v>-4.2853801787346342</v>
      </c>
      <c r="AG3146" s="17">
        <v>-98.210017488508541</v>
      </c>
      <c r="AH3146" s="17">
        <v>-0.46654488927898985</v>
      </c>
      <c r="AI3146" s="17">
        <v>-0.51025014671771518</v>
      </c>
      <c r="AJ3146" s="17">
        <v>0.33333333333333298</v>
      </c>
      <c r="AK3146" s="17">
        <v>-0.2431798216132437</v>
      </c>
      <c r="AL3146" s="17">
        <v>-4.6661568546238152E-2</v>
      </c>
      <c r="AM3146" s="17">
        <v>0.33333333333333298</v>
      </c>
      <c r="AN3146" s="17">
        <v>-0.49607801765530818</v>
      </c>
      <c r="AO3146" s="17">
        <v>-0.50313072052030083</v>
      </c>
      <c r="AP3146" s="17">
        <v>0.33333333333333298</v>
      </c>
      <c r="AQ3146" s="17">
        <v>-3.0463607647968951</v>
      </c>
      <c r="AR3146" s="17">
        <v>2.2444243630026963</v>
      </c>
      <c r="AS3146" s="17">
        <v>-8.5567852197596306</v>
      </c>
      <c r="AT3146" s="17">
        <v>-2.4883603372382712</v>
      </c>
      <c r="AU3146" s="17">
        <v>-1.000000000000002</v>
      </c>
      <c r="AV3146" s="17">
        <v>-1.000000000000002</v>
      </c>
      <c r="AW3146" s="17">
        <v>-1.000000000000002</v>
      </c>
      <c r="AX3146" s="17">
        <v>-1.000000000000002</v>
      </c>
      <c r="AY3146" s="17">
        <v>-0.12281646153828465</v>
      </c>
      <c r="AZ3146" s="17">
        <v>1.2300108502407066</v>
      </c>
      <c r="BA3146" s="17">
        <v>-0.61840168463264211</v>
      </c>
      <c r="BB3146" s="17">
        <v>0.68224059414324911</v>
      </c>
      <c r="BC3146" s="17">
        <v>-0.34466096612694141</v>
      </c>
      <c r="BD3146" s="17">
        <v>19.368213122094247</v>
      </c>
      <c r="BE3146" s="17">
        <v>-8.1398617448659856</v>
      </c>
      <c r="BF3146" s="17">
        <v>-1.000000000000002</v>
      </c>
      <c r="BG3146" s="22">
        <v>0</v>
      </c>
    </row>
    <row r="3147" spans="1:100" x14ac:dyDescent="0.25">
      <c r="A3147">
        <v>6709</v>
      </c>
      <c r="B3147" t="s">
        <v>2708</v>
      </c>
      <c r="C3147" s="48">
        <v>2</v>
      </c>
      <c r="D3147" s="22">
        <v>1492.877939453125</v>
      </c>
      <c r="E3147" s="17">
        <v>96.686421614512355</v>
      </c>
      <c r="F3147" s="17">
        <v>17.78551431092486</v>
      </c>
      <c r="G3147" s="17">
        <v>0.57958357429517271</v>
      </c>
      <c r="H3147" s="17">
        <v>7.8240299232745159</v>
      </c>
      <c r="I3147" s="17">
        <v>68.996470344844894</v>
      </c>
      <c r="J3147" s="17">
        <v>15.389639067463298</v>
      </c>
      <c r="K3147" s="17">
        <v>-0.99999999999999978</v>
      </c>
      <c r="L3147" s="17">
        <v>-0.99999999999999978</v>
      </c>
      <c r="M3147" s="17">
        <v>-0.99999999999999978</v>
      </c>
      <c r="N3147" s="17">
        <v>0.30221643843948154</v>
      </c>
      <c r="O3147" s="17">
        <v>-0.99999999999999978</v>
      </c>
      <c r="P3147" s="17">
        <v>-0.99999999999999978</v>
      </c>
      <c r="Q3147" s="17">
        <v>4.3644448923277572</v>
      </c>
      <c r="R3147" s="17">
        <v>-0.99999999999999978</v>
      </c>
      <c r="S3147" s="17">
        <v>1.6351510054717597</v>
      </c>
      <c r="T3147" s="17">
        <v>0.19990449962990645</v>
      </c>
      <c r="U3147" s="17">
        <v>0.27317391877740976</v>
      </c>
      <c r="V3147" s="17">
        <v>0.19025917830042297</v>
      </c>
      <c r="W3147" s="17">
        <v>3.6268622410290026</v>
      </c>
      <c r="X3147" s="17">
        <v>1.6994463145641756</v>
      </c>
      <c r="Y3147" s="17">
        <v>0.15236465495577245</v>
      </c>
      <c r="Z3147" s="17">
        <v>37.712331596636204</v>
      </c>
      <c r="AA3147" s="17">
        <v>0.85966577038490888</v>
      </c>
      <c r="AB3147" s="17">
        <v>1.5261166723333099</v>
      </c>
      <c r="AC3147" s="17">
        <v>22.734063296459173</v>
      </c>
      <c r="AD3147" s="17">
        <v>1.0596982045960794</v>
      </c>
      <c r="AE3147" s="17">
        <v>0.83732406893071076</v>
      </c>
      <c r="AF3147" s="17">
        <v>61.092190582260066</v>
      </c>
      <c r="AG3147" s="17">
        <v>13.49087022178122</v>
      </c>
      <c r="AH3147" s="17">
        <v>0.30625681943769173</v>
      </c>
      <c r="AI3147" s="17">
        <v>0.4040710168983061</v>
      </c>
      <c r="AJ3147" s="17">
        <v>0.33333333333333298</v>
      </c>
      <c r="AK3147" s="17">
        <v>0.78839454665815467</v>
      </c>
      <c r="AL3147" s="17">
        <v>0.85432450636813573</v>
      </c>
      <c r="AM3147" s="17">
        <v>0.33333333333333298</v>
      </c>
      <c r="AN3147" s="17">
        <v>0.4338806909907133</v>
      </c>
      <c r="AO3147" s="17">
        <v>0.51306427664433041</v>
      </c>
      <c r="AP3147" s="17">
        <v>0.33333333333333298</v>
      </c>
      <c r="AQ3147" s="17">
        <v>8.5473232640704797</v>
      </c>
      <c r="AR3147" s="17">
        <v>2.2444243630026963</v>
      </c>
      <c r="AS3147" s="17">
        <v>6.2012846927575698</v>
      </c>
      <c r="AT3147" s="17">
        <v>7.8369728267584522</v>
      </c>
      <c r="AU3147" s="17">
        <v>-0.99999999999999978</v>
      </c>
      <c r="AV3147" s="17">
        <v>-0.99999999999999978</v>
      </c>
      <c r="AW3147" s="17">
        <v>-0.99999999999999978</v>
      </c>
      <c r="AX3147" s="17">
        <v>-0.99999999999999978</v>
      </c>
      <c r="AY3147" s="17">
        <v>3.2601012902532936E-2</v>
      </c>
      <c r="AZ3147" s="17">
        <v>0.15816537872251479</v>
      </c>
      <c r="BA3147" s="17">
        <v>0.41200317090817379</v>
      </c>
      <c r="BB3147" s="17">
        <v>8.5324478419367425E-2</v>
      </c>
      <c r="BC3147" s="17">
        <v>0.22669289721973779</v>
      </c>
      <c r="BD3147" s="17">
        <v>3.4517652331821584</v>
      </c>
      <c r="BE3147" s="17">
        <v>7.2365333638443392</v>
      </c>
      <c r="BF3147" s="17">
        <v>-0.99999999999999978</v>
      </c>
      <c r="BG3147" s="22">
        <v>0</v>
      </c>
    </row>
    <row r="3148" spans="1:100" x14ac:dyDescent="0.25">
      <c r="A3148">
        <v>6711</v>
      </c>
      <c r="B3148" t="s">
        <v>2709</v>
      </c>
      <c r="C3148" s="48">
        <v>2</v>
      </c>
      <c r="D3148" s="22">
        <v>1443.8587304687499</v>
      </c>
      <c r="E3148" s="17">
        <v>30.417076486921822</v>
      </c>
      <c r="F3148" s="17">
        <v>-89.123083977192096</v>
      </c>
      <c r="G3148" s="17">
        <v>-0.16349343412482592</v>
      </c>
      <c r="H3148" s="17">
        <v>1.0458712426882615</v>
      </c>
      <c r="I3148" s="17">
        <v>16.957181105542134</v>
      </c>
      <c r="J3148" s="17">
        <v>2.5368053366254042</v>
      </c>
      <c r="K3148" s="17">
        <v>-1.0000000000000013</v>
      </c>
      <c r="L3148" s="17">
        <v>-1.0000000000000013</v>
      </c>
      <c r="M3148" s="17">
        <v>-1.0000000000000013</v>
      </c>
      <c r="N3148" s="17">
        <v>0.117041892880176</v>
      </c>
      <c r="O3148" s="17">
        <v>-1.0000000000000013</v>
      </c>
      <c r="P3148" s="17">
        <v>-1.0000000000000013</v>
      </c>
      <c r="Q3148" s="17">
        <v>2.3752329916951105</v>
      </c>
      <c r="R3148" s="17">
        <v>-1.0000000000000013</v>
      </c>
      <c r="S3148" s="17">
        <v>-0.95918665045957296</v>
      </c>
      <c r="T3148" s="17">
        <v>-9.1293331385525506E-2</v>
      </c>
      <c r="U3148" s="17">
        <v>-0.5994128678491113</v>
      </c>
      <c r="V3148" s="17">
        <v>-0.95311164670614035</v>
      </c>
      <c r="W3148" s="17">
        <v>-2.1669251796556193</v>
      </c>
      <c r="X3148" s="17">
        <v>-5.4390307096017381</v>
      </c>
      <c r="Y3148" s="17">
        <v>-0.10962342664249849</v>
      </c>
      <c r="Z3148" s="17">
        <v>13.65783282603547</v>
      </c>
      <c r="AA3148" s="17">
        <v>-0.91192031416917585</v>
      </c>
      <c r="AB3148" s="17">
        <v>-1.0274680801076244</v>
      </c>
      <c r="AC3148" s="17">
        <v>-6.5837335868128832</v>
      </c>
      <c r="AD3148" s="17">
        <v>-1.1780382011600874</v>
      </c>
      <c r="AE3148" s="17">
        <v>-1.0366623210707386</v>
      </c>
      <c r="AF3148" s="17">
        <v>13.610283739075705</v>
      </c>
      <c r="AG3148" s="17">
        <v>-67.634370175270817</v>
      </c>
      <c r="AH3148" s="17">
        <v>-0.25500751501860558</v>
      </c>
      <c r="AI3148" s="17">
        <v>-0.25997495192911274</v>
      </c>
      <c r="AJ3148" s="17">
        <v>0.33333333333333298</v>
      </c>
      <c r="AK3148" s="17">
        <v>3.9190844441335582E-2</v>
      </c>
      <c r="AL3148" s="17">
        <v>0.19996344066738658</v>
      </c>
      <c r="AM3148" s="17">
        <v>0.33333333333333298</v>
      </c>
      <c r="AN3148" s="17">
        <v>-0.24152239079957433</v>
      </c>
      <c r="AO3148" s="17">
        <v>-0.22496981713188341</v>
      </c>
      <c r="AP3148" s="17">
        <v>0.33333333333333298</v>
      </c>
      <c r="AQ3148" s="17">
        <v>0.12715379891154743</v>
      </c>
      <c r="AR3148" s="17">
        <v>2.2444243630026963</v>
      </c>
      <c r="AS3148" s="17">
        <v>-4.5170900130431715</v>
      </c>
      <c r="AT3148" s="17">
        <v>0.33797123170017773</v>
      </c>
      <c r="AU3148" s="17">
        <v>-1.0000000000000013</v>
      </c>
      <c r="AV3148" s="17">
        <v>-1.0000000000000013</v>
      </c>
      <c r="AW3148" s="17">
        <v>-1.0000000000000013</v>
      </c>
      <c r="AX3148" s="17">
        <v>-1.0000000000000013</v>
      </c>
      <c r="AY3148" s="17">
        <v>-8.0274365569079312E-2</v>
      </c>
      <c r="AZ3148" s="17">
        <v>0.93661686042362957</v>
      </c>
      <c r="BA3148" s="17">
        <v>-0.33635114681975931</v>
      </c>
      <c r="BB3148" s="17">
        <v>0.51884801057401453</v>
      </c>
      <c r="BC3148" s="17">
        <v>-0.18826548373781968</v>
      </c>
      <c r="BD3148" s="17">
        <v>15.011437566351971</v>
      </c>
      <c r="BE3148" s="17">
        <v>-3.9309136923465102</v>
      </c>
      <c r="BF3148" s="17">
        <v>-1.0000000000000013</v>
      </c>
      <c r="BG3148" s="22">
        <v>0</v>
      </c>
    </row>
    <row r="3149" spans="1:100" x14ac:dyDescent="0.25">
      <c r="A3149">
        <v>6712</v>
      </c>
      <c r="B3149" t="s">
        <v>2710</v>
      </c>
      <c r="C3149" s="48">
        <v>2</v>
      </c>
      <c r="D3149" s="22">
        <v>1437.72634765625</v>
      </c>
      <c r="E3149" s="17">
        <v>32.334710644279724</v>
      </c>
      <c r="F3149" s="17">
        <v>-86.029472905619997</v>
      </c>
      <c r="G3149" s="17">
        <v>-0.14199103584172817</v>
      </c>
      <c r="H3149" s="17">
        <v>1.2420106278724461</v>
      </c>
      <c r="I3149" s="17">
        <v>18.463040539912299</v>
      </c>
      <c r="J3149" s="17">
        <v>2.9087274211675531</v>
      </c>
      <c r="K3149" s="17">
        <v>-1.0000000000000013</v>
      </c>
      <c r="L3149" s="17">
        <v>-1.0000000000000013</v>
      </c>
      <c r="M3149" s="17">
        <v>-1.0000000000000013</v>
      </c>
      <c r="N3149" s="17">
        <v>0.12240028344453227</v>
      </c>
      <c r="O3149" s="17">
        <v>-1.0000000000000013</v>
      </c>
      <c r="P3149" s="17">
        <v>-1.0000000000000013</v>
      </c>
      <c r="Q3149" s="17">
        <v>2.4327947599535964</v>
      </c>
      <c r="R3149" s="17">
        <v>-1.0000000000000013</v>
      </c>
      <c r="S3149" s="17">
        <v>-0.88411437541060089</v>
      </c>
      <c r="T3149" s="17">
        <v>-8.2866948021866199E-2</v>
      </c>
      <c r="U3149" s="17">
        <v>-0.57416284879320378</v>
      </c>
      <c r="V3149" s="17">
        <v>-0.92002595762414252</v>
      </c>
      <c r="W3149" s="17">
        <v>-1.9992705176548977</v>
      </c>
      <c r="X3149" s="17">
        <v>-5.2324648027454188</v>
      </c>
      <c r="Y3149" s="17">
        <v>-0.10204228496792439</v>
      </c>
      <c r="Z3149" s="17">
        <v>14.353897173613017</v>
      </c>
      <c r="AA3149" s="17">
        <v>-0.86065597796817661</v>
      </c>
      <c r="AB3149" s="17">
        <v>-0.95357507066923342</v>
      </c>
      <c r="AC3149" s="17">
        <v>-5.7353653312702946</v>
      </c>
      <c r="AD3149" s="17">
        <v>-1.113284886357</v>
      </c>
      <c r="AE3149" s="17">
        <v>-0.98243483014002719</v>
      </c>
      <c r="AF3149" s="17">
        <v>14.984266328516853</v>
      </c>
      <c r="AG3149" s="17">
        <v>-65.286851398531184</v>
      </c>
      <c r="AH3149" s="17">
        <v>-0.23876622491700716</v>
      </c>
      <c r="AI3149" s="17">
        <v>-0.24075947259356828</v>
      </c>
      <c r="AJ3149" s="17">
        <v>0.33333333333333298</v>
      </c>
      <c r="AK3149" s="17">
        <v>6.0870530688783009E-2</v>
      </c>
      <c r="AL3149" s="17">
        <v>0.21889866823628612</v>
      </c>
      <c r="AM3149" s="17">
        <v>0.33333333333333298</v>
      </c>
      <c r="AN3149" s="17">
        <v>-0.22197827100885953</v>
      </c>
      <c r="AO3149" s="17">
        <v>-0.20361334552657223</v>
      </c>
      <c r="AP3149" s="17">
        <v>0.33333333333333298</v>
      </c>
      <c r="AQ3149" s="17">
        <v>0.37080800352218279</v>
      </c>
      <c r="AR3149" s="17">
        <v>2.2444243630026963</v>
      </c>
      <c r="AS3149" s="17">
        <v>-4.2069327086721788</v>
      </c>
      <c r="AT3149" s="17">
        <v>0.55496962782252002</v>
      </c>
      <c r="AU3149" s="17">
        <v>-1.0000000000000013</v>
      </c>
      <c r="AV3149" s="17">
        <v>-1.0000000000000013</v>
      </c>
      <c r="AW3149" s="17">
        <v>-1.0000000000000013</v>
      </c>
      <c r="AX3149" s="17">
        <v>-1.0000000000000013</v>
      </c>
      <c r="AY3149" s="17">
        <v>-7.7008093948843462E-2</v>
      </c>
      <c r="AZ3149" s="17">
        <v>0.9140908320121246</v>
      </c>
      <c r="BA3149" s="17">
        <v>-0.31469603918713729</v>
      </c>
      <c r="BB3149" s="17">
        <v>0.50630315243972046</v>
      </c>
      <c r="BC3149" s="17">
        <v>-0.17625784485631138</v>
      </c>
      <c r="BD3149" s="17">
        <v>14.676935656437633</v>
      </c>
      <c r="BE3149" s="17">
        <v>-3.6077615941296601</v>
      </c>
      <c r="BF3149" s="17">
        <v>-1.0000000000000013</v>
      </c>
      <c r="BG3149" s="22">
        <v>0</v>
      </c>
    </row>
    <row r="3150" spans="1:100" x14ac:dyDescent="0.25">
      <c r="A3150">
        <v>6714</v>
      </c>
      <c r="B3150" t="s">
        <v>2711</v>
      </c>
      <c r="C3150" s="48">
        <v>2</v>
      </c>
      <c r="D3150" s="22">
        <v>1438.0503710937501</v>
      </c>
      <c r="E3150" s="17">
        <v>24.304445423365607</v>
      </c>
      <c r="F3150" s="17">
        <v>-98.984247047371923</v>
      </c>
      <c r="G3150" s="17">
        <v>-0.23203425938177308</v>
      </c>
      <c r="H3150" s="17">
        <v>0.42065934079163636</v>
      </c>
      <c r="I3150" s="17">
        <v>12.157118945321507</v>
      </c>
      <c r="J3150" s="17">
        <v>1.351270296757729</v>
      </c>
      <c r="K3150" s="17">
        <v>-1.0000000000000016</v>
      </c>
      <c r="L3150" s="17">
        <v>-1.0000000000000016</v>
      </c>
      <c r="M3150" s="17">
        <v>-1.0000000000000016</v>
      </c>
      <c r="N3150" s="17">
        <v>9.9961541819117122E-2</v>
      </c>
      <c r="O3150" s="17">
        <v>-1.0000000000000016</v>
      </c>
      <c r="P3150" s="17">
        <v>-1.0000000000000016</v>
      </c>
      <c r="Q3150" s="17">
        <v>2.1917496868217623</v>
      </c>
      <c r="R3150" s="17">
        <v>-1.0000000000000016</v>
      </c>
      <c r="S3150" s="17">
        <v>-1.1984862680198056</v>
      </c>
      <c r="T3150" s="17">
        <v>-0.11815318497360697</v>
      </c>
      <c r="U3150" s="17">
        <v>-0.67989957082335439</v>
      </c>
      <c r="V3150" s="17">
        <v>-1.0585752514640092</v>
      </c>
      <c r="W3150" s="17">
        <v>-2.7013394687229386</v>
      </c>
      <c r="X3150" s="17">
        <v>-6.0974780855398469</v>
      </c>
      <c r="Y3150" s="17">
        <v>-0.13378899645122069</v>
      </c>
      <c r="Z3150" s="17">
        <v>11.439065217568011</v>
      </c>
      <c r="AA3150" s="17">
        <v>-1.0753299889042995</v>
      </c>
      <c r="AB3150" s="17">
        <v>-1.2630086826462676</v>
      </c>
      <c r="AC3150" s="17">
        <v>-9.2879835774938471</v>
      </c>
      <c r="AD3150" s="17">
        <v>-1.3844452063830937</v>
      </c>
      <c r="AE3150" s="17">
        <v>-1.2095173175725114</v>
      </c>
      <c r="AF3150" s="17">
        <v>9.2305908634674765</v>
      </c>
      <c r="AG3150" s="17">
        <v>-75.117297063030676</v>
      </c>
      <c r="AH3150" s="17">
        <v>-0.30677808554496777</v>
      </c>
      <c r="AI3150" s="17">
        <v>-0.32122601769517239</v>
      </c>
      <c r="AJ3150" s="17">
        <v>0.33333333333333298</v>
      </c>
      <c r="AK3150" s="17">
        <v>-2.9915102120903425E-2</v>
      </c>
      <c r="AL3150" s="17">
        <v>0.13960570257169436</v>
      </c>
      <c r="AM3150" s="17">
        <v>0.33333333333333298</v>
      </c>
      <c r="AN3150" s="17">
        <v>-0.30382102752556278</v>
      </c>
      <c r="AO3150" s="17">
        <v>-0.29304548800043101</v>
      </c>
      <c r="AP3150" s="17">
        <v>0.33333333333333298</v>
      </c>
      <c r="AQ3150" s="17">
        <v>-0.64951585632712039</v>
      </c>
      <c r="AR3150" s="17">
        <v>2.2444243630026963</v>
      </c>
      <c r="AS3150" s="17">
        <v>-5.5057442701717108</v>
      </c>
      <c r="AT3150" s="17">
        <v>-0.35373064052077474</v>
      </c>
      <c r="AU3150" s="17">
        <v>-1.0000000000000016</v>
      </c>
      <c r="AV3150" s="17">
        <v>-1.0000000000000016</v>
      </c>
      <c r="AW3150" s="17">
        <v>-1.0000000000000016</v>
      </c>
      <c r="AX3150" s="17">
        <v>-1.0000000000000016</v>
      </c>
      <c r="AY3150" s="17">
        <v>-9.0685899641550202E-2</v>
      </c>
      <c r="AZ3150" s="17">
        <v>1.0084205986280153</v>
      </c>
      <c r="BA3150" s="17">
        <v>-0.4053787468402954</v>
      </c>
      <c r="BB3150" s="17">
        <v>0.55883587229694287</v>
      </c>
      <c r="BC3150" s="17">
        <v>-0.22654091085484604</v>
      </c>
      <c r="BD3150" s="17">
        <v>16.077692439585157</v>
      </c>
      <c r="BE3150" s="17">
        <v>-4.9609900216789287</v>
      </c>
      <c r="BF3150" s="17">
        <v>-1.0000000000000016</v>
      </c>
      <c r="BG3150" s="22">
        <v>0</v>
      </c>
    </row>
    <row r="3151" spans="1:100" x14ac:dyDescent="0.25">
      <c r="A3151">
        <v>6715</v>
      </c>
      <c r="B3151" t="s">
        <v>2712</v>
      </c>
      <c r="C3151" s="48">
        <v>2</v>
      </c>
      <c r="D3151" s="22">
        <v>1397.6344628906249</v>
      </c>
      <c r="E3151" s="17">
        <v>22.538962390740458</v>
      </c>
      <c r="F3151" s="17">
        <v>-101.83240128755659</v>
      </c>
      <c r="G3151" s="17">
        <v>-0.25183058976309108</v>
      </c>
      <c r="H3151" s="17">
        <v>0.24008227125856507</v>
      </c>
      <c r="I3151" s="17">
        <v>10.770739134189029</v>
      </c>
      <c r="J3151" s="17">
        <v>1.0088576800454643</v>
      </c>
      <c r="K3151" s="17">
        <v>-1.0000000000000016</v>
      </c>
      <c r="L3151" s="17">
        <v>-1.0000000000000016</v>
      </c>
      <c r="M3151" s="17">
        <v>-1.0000000000000016</v>
      </c>
      <c r="N3151" s="17">
        <v>9.502830281351668E-2</v>
      </c>
      <c r="O3151" s="17">
        <v>-1.0000000000000016</v>
      </c>
      <c r="P3151" s="17">
        <v>-1.0000000000000016</v>
      </c>
      <c r="Q3151" s="17">
        <v>2.1387550502805177</v>
      </c>
      <c r="R3151" s="17">
        <v>-1.0000000000000016</v>
      </c>
      <c r="S3151" s="17">
        <v>-1.267602072674715</v>
      </c>
      <c r="T3151" s="17">
        <v>-0.12591099258141072</v>
      </c>
      <c r="U3151" s="17">
        <v>-0.70314617395963075</v>
      </c>
      <c r="V3151" s="17">
        <v>-1.0890358179244328</v>
      </c>
      <c r="W3151" s="17">
        <v>-2.8556918825903432</v>
      </c>
      <c r="X3151" s="17">
        <v>-6.2876544037256501</v>
      </c>
      <c r="Y3151" s="17">
        <v>-0.14076862650371674</v>
      </c>
      <c r="Z3151" s="17">
        <v>10.798228804351105</v>
      </c>
      <c r="AA3151" s="17">
        <v>-1.122526851452031</v>
      </c>
      <c r="AB3151" s="17">
        <v>-1.3310387883327621</v>
      </c>
      <c r="AC3151" s="17">
        <v>-10.069039627643612</v>
      </c>
      <c r="AD3151" s="17">
        <v>-1.4440607895496953</v>
      </c>
      <c r="AE3151" s="17">
        <v>-1.2594422288349976</v>
      </c>
      <c r="AF3151" s="17">
        <v>7.9656243736533341</v>
      </c>
      <c r="AG3151" s="17">
        <v>-77.278556317409553</v>
      </c>
      <c r="AH3151" s="17">
        <v>-0.32173074061334717</v>
      </c>
      <c r="AI3151" s="17">
        <v>-0.3389168804702723</v>
      </c>
      <c r="AJ3151" s="17">
        <v>0.33333333333333298</v>
      </c>
      <c r="AK3151" s="17">
        <v>-4.9874653881934128E-2</v>
      </c>
      <c r="AL3151" s="17">
        <v>0.12217285550672152</v>
      </c>
      <c r="AM3151" s="17">
        <v>0.33333333333333298</v>
      </c>
      <c r="AN3151" s="17">
        <v>-0.32181445538859205</v>
      </c>
      <c r="AO3151" s="17">
        <v>-0.31270746998549676</v>
      </c>
      <c r="AP3151" s="17">
        <v>0.33333333333333298</v>
      </c>
      <c r="AQ3151" s="17">
        <v>-0.87383777008596564</v>
      </c>
      <c r="AR3151" s="17">
        <v>2.2444243630026963</v>
      </c>
      <c r="AS3151" s="17">
        <v>-5.7912927186130911</v>
      </c>
      <c r="AT3151" s="17">
        <v>-0.55351170146553219</v>
      </c>
      <c r="AU3151" s="17">
        <v>-1.0000000000000016</v>
      </c>
      <c r="AV3151" s="17">
        <v>-1.0000000000000016</v>
      </c>
      <c r="AW3151" s="17">
        <v>-1.0000000000000016</v>
      </c>
      <c r="AX3151" s="17">
        <v>-1.0000000000000016</v>
      </c>
      <c r="AY3151" s="17">
        <v>-9.3693014999474661E-2</v>
      </c>
      <c r="AZ3151" s="17">
        <v>1.0291593411041806</v>
      </c>
      <c r="BA3151" s="17">
        <v>-0.42531567013109706</v>
      </c>
      <c r="BB3151" s="17">
        <v>0.57038538193505905</v>
      </c>
      <c r="BC3151" s="17">
        <v>-0.23759582590517089</v>
      </c>
      <c r="BD3151" s="17">
        <v>16.385653916005737</v>
      </c>
      <c r="BE3151" s="17">
        <v>-5.2585022161556489</v>
      </c>
      <c r="BF3151" s="17">
        <v>-1.0000000000000016</v>
      </c>
      <c r="BG3151" s="22">
        <v>0</v>
      </c>
    </row>
    <row r="3152" spans="1:100" x14ac:dyDescent="0.25">
      <c r="A3152">
        <v>6716</v>
      </c>
      <c r="B3152" t="s">
        <v>2713</v>
      </c>
      <c r="C3152" s="48">
        <v>2</v>
      </c>
      <c r="D3152" s="22">
        <v>1429.6080566406251</v>
      </c>
      <c r="E3152" s="17">
        <v>34.303050579446506</v>
      </c>
      <c r="F3152" s="17">
        <v>-82.85406106145507</v>
      </c>
      <c r="G3152" s="17">
        <v>-0.11992007455847881</v>
      </c>
      <c r="H3152" s="17">
        <v>1.4433362995266332</v>
      </c>
      <c r="I3152" s="17">
        <v>20.008717670268737</v>
      </c>
      <c r="J3152" s="17">
        <v>3.2904838103963652</v>
      </c>
      <c r="K3152" s="17">
        <v>-1.0000000000000013</v>
      </c>
      <c r="L3152" s="17">
        <v>-1.0000000000000013</v>
      </c>
      <c r="M3152" s="17">
        <v>-1.0000000000000013</v>
      </c>
      <c r="N3152" s="17">
        <v>0.12790035972111211</v>
      </c>
      <c r="O3152" s="17">
        <v>-1.0000000000000013</v>
      </c>
      <c r="P3152" s="17">
        <v>-1.0000000000000013</v>
      </c>
      <c r="Q3152" s="17">
        <v>2.4918785673457733</v>
      </c>
      <c r="R3152" s="17">
        <v>-1.0000000000000013</v>
      </c>
      <c r="S3152" s="17">
        <v>-0.80705705118859705</v>
      </c>
      <c r="T3152" s="17">
        <v>-7.4217755567676846E-2</v>
      </c>
      <c r="U3152" s="17">
        <v>-0.54824517274390838</v>
      </c>
      <c r="V3152" s="17">
        <v>-0.88606542200647553</v>
      </c>
      <c r="W3152" s="17">
        <v>-1.8271827577103306</v>
      </c>
      <c r="X3152" s="17">
        <v>-5.0204369129890996</v>
      </c>
      <c r="Y3152" s="17">
        <v>-9.4260683949312363E-2</v>
      </c>
      <c r="Z3152" s="17">
        <v>15.068366744112534</v>
      </c>
      <c r="AA3152" s="17">
        <v>-0.80803611833172218</v>
      </c>
      <c r="AB3152" s="17">
        <v>-0.87772819401178137</v>
      </c>
      <c r="AC3152" s="17">
        <v>-4.8645646570619334</v>
      </c>
      <c r="AD3152" s="17">
        <v>-1.0468193746887304</v>
      </c>
      <c r="AE3152" s="17">
        <v>-0.92677346450713882</v>
      </c>
      <c r="AF3152" s="17">
        <v>16.39457954735682</v>
      </c>
      <c r="AG3152" s="17">
        <v>-62.877259903156016</v>
      </c>
      <c r="AH3152" s="17">
        <v>-0.22209548520216454</v>
      </c>
      <c r="AI3152" s="17">
        <v>-0.22103590060544936</v>
      </c>
      <c r="AJ3152" s="17">
        <v>0.33333333333333298</v>
      </c>
      <c r="AK3152" s="17">
        <v>8.312346775657653E-2</v>
      </c>
      <c r="AL3152" s="17">
        <v>0.2383345780850592</v>
      </c>
      <c r="AM3152" s="17">
        <v>0.33333333333333298</v>
      </c>
      <c r="AN3152" s="17">
        <v>-0.20191736870685312</v>
      </c>
      <c r="AO3152" s="17">
        <v>-0.18169216949114569</v>
      </c>
      <c r="AP3152" s="17">
        <v>0.33333333333333298</v>
      </c>
      <c r="AQ3152" s="17">
        <v>0.6209048739112637</v>
      </c>
      <c r="AR3152" s="17">
        <v>2.2444243630026963</v>
      </c>
      <c r="AS3152" s="17">
        <v>-3.8885742741216394</v>
      </c>
      <c r="AT3152" s="17">
        <v>0.77770586106903217</v>
      </c>
      <c r="AU3152" s="17">
        <v>-1.0000000000000013</v>
      </c>
      <c r="AV3152" s="17">
        <v>-1.0000000000000013</v>
      </c>
      <c r="AW3152" s="17">
        <v>-1.0000000000000013</v>
      </c>
      <c r="AX3152" s="17">
        <v>-1.0000000000000013</v>
      </c>
      <c r="AY3152" s="17">
        <v>-7.3655456093210891E-2</v>
      </c>
      <c r="AZ3152" s="17">
        <v>0.89096917393519703</v>
      </c>
      <c r="BA3152" s="17">
        <v>-0.29246833063799837</v>
      </c>
      <c r="BB3152" s="17">
        <v>0.49342658515915322</v>
      </c>
      <c r="BC3152" s="17">
        <v>-0.16393270189468503</v>
      </c>
      <c r="BD3152" s="17">
        <v>14.33358890015065</v>
      </c>
      <c r="BE3152" s="17">
        <v>-3.2760647594583689</v>
      </c>
      <c r="BF3152" s="17">
        <v>-1.0000000000000013</v>
      </c>
      <c r="BG3152" s="22">
        <v>0</v>
      </c>
    </row>
    <row r="3153" spans="1:100" x14ac:dyDescent="0.25">
      <c r="A3153">
        <v>6717</v>
      </c>
      <c r="B3153" t="s">
        <v>2714</v>
      </c>
      <c r="C3153" s="48">
        <v>3</v>
      </c>
      <c r="D3153" s="22">
        <v>1517.4181311066254</v>
      </c>
      <c r="E3153" s="17">
        <v>74.711387198999006</v>
      </c>
      <c r="F3153" s="17">
        <v>-10.444769784347876</v>
      </c>
      <c r="G3153" s="17">
        <v>0.25772449905015166</v>
      </c>
      <c r="H3153" s="17">
        <v>4.1566420993402762</v>
      </c>
      <c r="I3153" s="17">
        <v>44.804198962892116</v>
      </c>
      <c r="J3153" s="17">
        <v>24.336838953482506</v>
      </c>
      <c r="K3153" s="17">
        <v>-0.99999999999999833</v>
      </c>
      <c r="L3153" s="17">
        <v>-0.99999999999999833</v>
      </c>
      <c r="M3153" s="17">
        <v>-0.99999999999999833</v>
      </c>
      <c r="N3153" s="17">
        <v>0.43368285638036774</v>
      </c>
      <c r="O3153" s="17">
        <v>-0.99999999999999833</v>
      </c>
      <c r="P3153" s="17">
        <v>-0.99999999999999833</v>
      </c>
      <c r="Q3153" s="17">
        <v>4.7648649788576245</v>
      </c>
      <c r="R3153" s="17">
        <v>-0.99999999999999833</v>
      </c>
      <c r="S3153" s="17">
        <v>-4.0751464978005372E-2</v>
      </c>
      <c r="T3153" s="17">
        <v>-6.4729387028824317E-2</v>
      </c>
      <c r="U3153" s="17">
        <v>-0.2633599747806683</v>
      </c>
      <c r="V3153" s="17">
        <v>-0.20426058143392198</v>
      </c>
      <c r="W3153" s="17">
        <v>-0.60822287951734821</v>
      </c>
      <c r="X3153" s="17">
        <v>-2.3095007526740057</v>
      </c>
      <c r="Y3153" s="17">
        <v>2.2993013009943785E-2</v>
      </c>
      <c r="Z3153" s="17">
        <v>23.304880056905951</v>
      </c>
      <c r="AA3153" s="17">
        <v>0.18424845935871259</v>
      </c>
      <c r="AB3153" s="17">
        <v>-0.73017005887011976</v>
      </c>
      <c r="AC3153" s="17">
        <v>18.392395863566129</v>
      </c>
      <c r="AD3153" s="17">
        <v>-1.5019315241969138</v>
      </c>
      <c r="AE3153" s="17">
        <v>0.13967592563916131</v>
      </c>
      <c r="AF3153" s="17">
        <v>41.106781787241076</v>
      </c>
      <c r="AG3153" s="17">
        <v>-10.116851634215971</v>
      </c>
      <c r="AH3153" s="17">
        <v>-0.22101990619001982</v>
      </c>
      <c r="AI3153" s="17">
        <v>-8.9247794302126343E-2</v>
      </c>
      <c r="AJ3153" s="17">
        <v>0.33333333333333298</v>
      </c>
      <c r="AK3153" s="17">
        <v>1.275643641180676</v>
      </c>
      <c r="AL3153" s="17">
        <v>1.0680662412048021</v>
      </c>
      <c r="AM3153" s="17">
        <v>0.33333333333333298</v>
      </c>
      <c r="AN3153" s="17">
        <v>5.190259058911998E-2</v>
      </c>
      <c r="AO3153" s="17">
        <v>-0.23933501177247404</v>
      </c>
      <c r="AP3153" s="17">
        <v>0.33333333333333298</v>
      </c>
      <c r="AQ3153" s="17">
        <v>3.6974171756510108</v>
      </c>
      <c r="AR3153" s="17">
        <v>2.5477250107326048</v>
      </c>
      <c r="AS3153" s="17">
        <v>8.5265900743930185</v>
      </c>
      <c r="AT3153" s="17">
        <v>13.262523868356881</v>
      </c>
      <c r="AU3153" s="17">
        <v>-0.99999999999999833</v>
      </c>
      <c r="AV3153" s="17">
        <v>-0.99999999999999833</v>
      </c>
      <c r="AW3153" s="17">
        <v>-0.99999999999999833</v>
      </c>
      <c r="AX3153" s="17">
        <v>-0.99999999999999833</v>
      </c>
      <c r="AY3153" s="17">
        <v>-5.7969522063377701E-2</v>
      </c>
      <c r="AZ3153" s="17">
        <v>0.34009696101610204</v>
      </c>
      <c r="BA3153" s="17">
        <v>0.51449413216150519</v>
      </c>
      <c r="BB3153" s="17">
        <v>-0.12569114345107485</v>
      </c>
      <c r="BC3153" s="17">
        <v>-4.6909293850933911E-2</v>
      </c>
      <c r="BD3153" s="17">
        <v>-1.4417937811963621</v>
      </c>
      <c r="BE3153" s="17">
        <v>1.3997383145341786</v>
      </c>
      <c r="BF3153" s="17">
        <v>-0.99999999999999833</v>
      </c>
      <c r="CU3153" t="e">
        <v>#N/A</v>
      </c>
      <c r="CV3153" t="e">
        <v>#N/A</v>
      </c>
    </row>
    <row r="3154" spans="1:100" x14ac:dyDescent="0.25">
      <c r="A3154">
        <v>6718</v>
      </c>
      <c r="B3154" t="s">
        <v>2715</v>
      </c>
      <c r="C3154" s="48">
        <v>2</v>
      </c>
      <c r="D3154" s="22">
        <v>1428.3724609375001</v>
      </c>
      <c r="E3154" s="17">
        <v>-3.6381989050907464</v>
      </c>
      <c r="F3154" s="17">
        <v>-144.06253976125205</v>
      </c>
      <c r="G3154" s="17">
        <v>-0.54535464175399473</v>
      </c>
      <c r="H3154" s="17">
        <v>-2.4373691616600386</v>
      </c>
      <c r="I3154" s="17">
        <v>-9.7853847495595474</v>
      </c>
      <c r="J3154" s="17">
        <v>-4.068160978172207</v>
      </c>
      <c r="K3154" s="17">
        <v>-1.0000000000000022</v>
      </c>
      <c r="L3154" s="17">
        <v>-1.0000000000000022</v>
      </c>
      <c r="M3154" s="17">
        <v>-1.0000000000000022</v>
      </c>
      <c r="N3154" s="17">
        <v>2.1882205811117827E-2</v>
      </c>
      <c r="O3154" s="17">
        <v>-1.0000000000000022</v>
      </c>
      <c r="P3154" s="17">
        <v>-1.0000000000000022</v>
      </c>
      <c r="Q3154" s="17">
        <v>1.352993237270415</v>
      </c>
      <c r="R3154" s="17">
        <v>-1.0000000000000022</v>
      </c>
      <c r="S3154" s="17">
        <v>-2.2923955898644381</v>
      </c>
      <c r="T3154" s="17">
        <v>-0.24093751920259374</v>
      </c>
      <c r="U3154" s="17">
        <v>-1.0478280930906458</v>
      </c>
      <c r="V3154" s="17">
        <v>-1.5406805784018271</v>
      </c>
      <c r="W3154" s="17">
        <v>-5.1443052306325461</v>
      </c>
      <c r="X3154" s="17">
        <v>-9.1074357688258925</v>
      </c>
      <c r="Y3154" s="17">
        <v>-0.24425696272281164</v>
      </c>
      <c r="Z3154" s="17">
        <v>1.2964223054933299</v>
      </c>
      <c r="AA3154" s="17">
        <v>-1.8223239385597254</v>
      </c>
      <c r="AB3154" s="17">
        <v>-2.3397344351438409</v>
      </c>
      <c r="AC3154" s="17">
        <v>-21.64991003422784</v>
      </c>
      <c r="AD3154" s="17">
        <v>-2.3279926696407305</v>
      </c>
      <c r="AE3154" s="17">
        <v>-1.999688626363326</v>
      </c>
      <c r="AF3154" s="17">
        <v>-10.790280512302495</v>
      </c>
      <c r="AG3154" s="17">
        <v>-109.32396885239118</v>
      </c>
      <c r="AH3154" s="17">
        <v>-0.54343667394303774</v>
      </c>
      <c r="AI3154" s="17">
        <v>-0.60122275357606658</v>
      </c>
      <c r="AJ3154" s="17">
        <v>0.33333333333333298</v>
      </c>
      <c r="AK3154" s="17">
        <v>-0.34581882110742712</v>
      </c>
      <c r="AL3154" s="17">
        <v>-0.13630736833706147</v>
      </c>
      <c r="AM3154" s="17">
        <v>0.33333333333333298</v>
      </c>
      <c r="AN3154" s="17">
        <v>-0.58860652007077174</v>
      </c>
      <c r="AO3154" s="17">
        <v>-0.60423951209947613</v>
      </c>
      <c r="AP3154" s="17">
        <v>0.33333333333333298</v>
      </c>
      <c r="AQ3154" s="17">
        <v>-4.1999025411097888</v>
      </c>
      <c r="AR3154" s="17">
        <v>2.2444243630026963</v>
      </c>
      <c r="AS3154" s="17">
        <v>-10.025175262083229</v>
      </c>
      <c r="AT3154" s="17">
        <v>-3.515704460932044</v>
      </c>
      <c r="AU3154" s="17">
        <v>-1.0000000000000022</v>
      </c>
      <c r="AV3154" s="17">
        <v>-1.0000000000000022</v>
      </c>
      <c r="AW3154" s="17">
        <v>-1.0000000000000022</v>
      </c>
      <c r="AX3154" s="17">
        <v>-1.0000000000000022</v>
      </c>
      <c r="AY3154" s="17">
        <v>-0.13828010097249124</v>
      </c>
      <c r="AZ3154" s="17">
        <v>1.3366567210501439</v>
      </c>
      <c r="BA3154" s="17">
        <v>-0.72092432061464962</v>
      </c>
      <c r="BB3154" s="17">
        <v>0.74163221416044467</v>
      </c>
      <c r="BC3154" s="17">
        <v>-0.4015092077028809</v>
      </c>
      <c r="BD3154" s="17">
        <v>20.951858797157634</v>
      </c>
      <c r="BE3154" s="17">
        <v>-9.6697735557128297</v>
      </c>
      <c r="BF3154" s="17">
        <v>-1.0000000000000022</v>
      </c>
      <c r="BG3154" s="22">
        <v>0</v>
      </c>
    </row>
    <row r="3155" spans="1:100" x14ac:dyDescent="0.25">
      <c r="A3155">
        <v>6720</v>
      </c>
      <c r="B3155" t="s">
        <v>2716</v>
      </c>
      <c r="C3155" s="48">
        <v>2</v>
      </c>
      <c r="D3155" s="22">
        <v>1482.498251953125</v>
      </c>
      <c r="E3155" s="17">
        <v>16.090924650877398</v>
      </c>
      <c r="F3155" s="17">
        <v>-112.23465703869473</v>
      </c>
      <c r="G3155" s="17">
        <v>-0.32413232421801391</v>
      </c>
      <c r="H3155" s="17">
        <v>-0.41943568376350804</v>
      </c>
      <c r="I3155" s="17">
        <v>5.7072923727245026</v>
      </c>
      <c r="J3155" s="17">
        <v>-0.2417289494295165</v>
      </c>
      <c r="K3155" s="17">
        <v>-1.0000000000000018</v>
      </c>
      <c r="L3155" s="17">
        <v>-1.0000000000000018</v>
      </c>
      <c r="M3155" s="17">
        <v>-1.0000000000000018</v>
      </c>
      <c r="N3155" s="17">
        <v>7.7010734420023125E-2</v>
      </c>
      <c r="O3155" s="17">
        <v>-1.0000000000000018</v>
      </c>
      <c r="P3155" s="17">
        <v>-1.0000000000000018</v>
      </c>
      <c r="Q3155" s="17">
        <v>1.9452038180604205</v>
      </c>
      <c r="R3155" s="17">
        <v>-1.0000000000000018</v>
      </c>
      <c r="S3155" s="17">
        <v>-1.5200323190153926</v>
      </c>
      <c r="T3155" s="17">
        <v>-0.15424467538057915</v>
      </c>
      <c r="U3155" s="17">
        <v>-0.78804926935978603</v>
      </c>
      <c r="V3155" s="17">
        <v>-1.2002863247176743</v>
      </c>
      <c r="W3155" s="17">
        <v>-3.4194300615838218</v>
      </c>
      <c r="X3155" s="17">
        <v>-6.9822314991888028</v>
      </c>
      <c r="Y3155" s="17">
        <v>-0.16626018725910804</v>
      </c>
      <c r="Z3155" s="17">
        <v>8.4577150179586873</v>
      </c>
      <c r="AA3155" s="17">
        <v>-1.2949029917417438</v>
      </c>
      <c r="AB3155" s="17">
        <v>-1.579503758432832</v>
      </c>
      <c r="AC3155" s="17">
        <v>-12.92167473953446</v>
      </c>
      <c r="AD3155" s="17">
        <v>-1.6617935703460143</v>
      </c>
      <c r="AE3155" s="17">
        <v>-1.4417819659103259</v>
      </c>
      <c r="AF3155" s="17">
        <v>3.3456130140111853</v>
      </c>
      <c r="AG3155" s="17">
        <v>-85.172079495109813</v>
      </c>
      <c r="AH3155" s="17">
        <v>-0.37634201832622394</v>
      </c>
      <c r="AI3155" s="17">
        <v>-0.40352885844831404</v>
      </c>
      <c r="AJ3155" s="17">
        <v>0.33333333333333298</v>
      </c>
      <c r="AK3155" s="17">
        <v>-0.12277251845925996</v>
      </c>
      <c r="AL3155" s="17">
        <v>5.850322305431388E-2</v>
      </c>
      <c r="AM3155" s="17">
        <v>0.33333333333333298</v>
      </c>
      <c r="AN3155" s="17">
        <v>-0.38753148567791679</v>
      </c>
      <c r="AO3155" s="17">
        <v>-0.38451852652773716</v>
      </c>
      <c r="AP3155" s="17">
        <v>0.33333333333333298</v>
      </c>
      <c r="AQ3155" s="17">
        <v>-1.6931241291537082</v>
      </c>
      <c r="AR3155" s="17">
        <v>2.2444243630026963</v>
      </c>
      <c r="AS3155" s="17">
        <v>-6.8341955039044233</v>
      </c>
      <c r="AT3155" s="17">
        <v>-1.2831680033820785</v>
      </c>
      <c r="AU3155" s="17">
        <v>-1.0000000000000018</v>
      </c>
      <c r="AV3155" s="17">
        <v>-1.0000000000000018</v>
      </c>
      <c r="AW3155" s="17">
        <v>-1.0000000000000018</v>
      </c>
      <c r="AX3155" s="17">
        <v>-1.0000000000000018</v>
      </c>
      <c r="AY3155" s="17">
        <v>-0.10467584120493931</v>
      </c>
      <c r="AZ3155" s="17">
        <v>1.1049030280682954</v>
      </c>
      <c r="BA3155" s="17">
        <v>-0.49813088920725745</v>
      </c>
      <c r="BB3155" s="17">
        <v>0.61256742087131044</v>
      </c>
      <c r="BC3155" s="17">
        <v>-0.27797146709696552</v>
      </c>
      <c r="BD3155" s="17">
        <v>17.510415347120237</v>
      </c>
      <c r="BE3155" s="17">
        <v>-6.3450999475441447</v>
      </c>
      <c r="BF3155" s="17">
        <v>-1.0000000000000018</v>
      </c>
      <c r="BG3155" s="22">
        <v>0</v>
      </c>
    </row>
    <row r="3156" spans="1:100" x14ac:dyDescent="0.25">
      <c r="A3156">
        <v>6721</v>
      </c>
      <c r="B3156" t="s">
        <v>3221</v>
      </c>
      <c r="C3156" s="48">
        <v>2</v>
      </c>
      <c r="D3156" s="22">
        <v>1499.158662109375</v>
      </c>
      <c r="E3156" s="17">
        <v>98.016884861034228</v>
      </c>
      <c r="F3156" s="17">
        <v>19.931875656214388</v>
      </c>
      <c r="G3156" s="17">
        <v>0.59450203541976621</v>
      </c>
      <c r="H3156" s="17">
        <v>7.9601123153103872</v>
      </c>
      <c r="I3156" s="17">
        <v>70.041242427241528</v>
      </c>
      <c r="J3156" s="17">
        <v>15.647680290891911</v>
      </c>
      <c r="K3156" s="17">
        <v>-0.99999999999999967</v>
      </c>
      <c r="L3156" s="17">
        <v>-0.99999999999999967</v>
      </c>
      <c r="M3156" s="17">
        <v>-0.99999999999999967</v>
      </c>
      <c r="N3156" s="17">
        <v>0.30593411403418835</v>
      </c>
      <c r="O3156" s="17">
        <v>-0.99999999999999967</v>
      </c>
      <c r="P3156" s="17">
        <v>-0.99999999999999967</v>
      </c>
      <c r="Q3156" s="17">
        <v>4.404381507337912</v>
      </c>
      <c r="R3156" s="17">
        <v>-0.99999999999999967</v>
      </c>
      <c r="S3156" s="17">
        <v>1.6872364892446678</v>
      </c>
      <c r="T3156" s="17">
        <v>0.20575076249680205</v>
      </c>
      <c r="U3156" s="17">
        <v>0.29069249613428583</v>
      </c>
      <c r="V3156" s="17">
        <v>0.21321417894042913</v>
      </c>
      <c r="W3156" s="17">
        <v>3.743181803362694</v>
      </c>
      <c r="X3156" s="17">
        <v>1.8427626744664471</v>
      </c>
      <c r="Y3156" s="17">
        <v>0.15762448531809412</v>
      </c>
      <c r="Z3156" s="17">
        <v>38.19526418735628</v>
      </c>
      <c r="AA3156" s="17">
        <v>0.89523319856773975</v>
      </c>
      <c r="AB3156" s="17">
        <v>1.577383976295045</v>
      </c>
      <c r="AC3156" s="17">
        <v>23.322665026974043</v>
      </c>
      <c r="AD3156" s="17">
        <v>1.1046243471063215</v>
      </c>
      <c r="AE3156" s="17">
        <v>0.87494734725915602</v>
      </c>
      <c r="AF3156" s="17">
        <v>62.045465913531316</v>
      </c>
      <c r="AG3156" s="17">
        <v>15.119589360407389</v>
      </c>
      <c r="AH3156" s="17">
        <v>0.31752509992454336</v>
      </c>
      <c r="AI3156" s="17">
        <v>0.41740280331968815</v>
      </c>
      <c r="AJ3156" s="17">
        <v>0.33333333333333298</v>
      </c>
      <c r="AK3156" s="17">
        <v>0.80343601097379636</v>
      </c>
      <c r="AL3156" s="17">
        <v>0.86746185284701716</v>
      </c>
      <c r="AM3156" s="17">
        <v>0.33333333333333298</v>
      </c>
      <c r="AN3156" s="17">
        <v>0.44744048964542288</v>
      </c>
      <c r="AO3156" s="17">
        <v>0.52788149318025357</v>
      </c>
      <c r="AP3156" s="17">
        <v>0.33333333333333298</v>
      </c>
      <c r="AQ3156" s="17">
        <v>8.7163716526023229</v>
      </c>
      <c r="AR3156" s="17">
        <v>2.2444243630026963</v>
      </c>
      <c r="AS3156" s="17">
        <v>6.4164732325124385</v>
      </c>
      <c r="AT3156" s="17">
        <v>7.9875272948707394</v>
      </c>
      <c r="AU3156" s="17">
        <v>-0.99999999999999967</v>
      </c>
      <c r="AV3156" s="17">
        <v>-0.99999999999999967</v>
      </c>
      <c r="AW3156" s="17">
        <v>-0.99999999999999967</v>
      </c>
      <c r="AX3156" s="17">
        <v>-0.99999999999999967</v>
      </c>
      <c r="AY3156" s="17">
        <v>3.4867166916950722E-2</v>
      </c>
      <c r="AZ3156" s="17">
        <v>0.14253671838778895</v>
      </c>
      <c r="BA3156" s="17">
        <v>0.4270275824697487</v>
      </c>
      <c r="BB3156" s="17">
        <v>7.662079914015324E-2</v>
      </c>
      <c r="BC3156" s="17">
        <v>0.23502385135301471</v>
      </c>
      <c r="BD3156" s="17">
        <v>3.2196862960581054</v>
      </c>
      <c r="BE3156" s="17">
        <v>7.4607377503089181</v>
      </c>
      <c r="BF3156" s="17">
        <v>-0.99999999999999967</v>
      </c>
      <c r="BG3156" s="22">
        <v>0</v>
      </c>
    </row>
    <row r="3157" spans="1:100" x14ac:dyDescent="0.25">
      <c r="A3157">
        <v>6722</v>
      </c>
      <c r="B3157" t="s">
        <v>2717</v>
      </c>
      <c r="C3157" s="48">
        <v>2</v>
      </c>
      <c r="D3157" s="22">
        <v>1463.1949316406251</v>
      </c>
      <c r="E3157" s="17">
        <v>20.566801908066907</v>
      </c>
      <c r="F3157" s="17">
        <v>-105.01397660561514</v>
      </c>
      <c r="G3157" s="17">
        <v>-0.2739443907787445</v>
      </c>
      <c r="H3157" s="17">
        <v>3.8365826507138046E-2</v>
      </c>
      <c r="I3157" s="17">
        <v>9.2220618447639566</v>
      </c>
      <c r="J3157" s="17">
        <v>0.62636030172477852</v>
      </c>
      <c r="K3157" s="17">
        <v>-1.0000000000000016</v>
      </c>
      <c r="L3157" s="17">
        <v>-1.0000000000000016</v>
      </c>
      <c r="M3157" s="17">
        <v>-1.0000000000000016</v>
      </c>
      <c r="N3157" s="17">
        <v>8.9517550889742947E-2</v>
      </c>
      <c r="O3157" s="17">
        <v>-1.0000000000000016</v>
      </c>
      <c r="P3157" s="17">
        <v>-1.0000000000000016</v>
      </c>
      <c r="Q3157" s="17">
        <v>2.0795565612274194</v>
      </c>
      <c r="R3157" s="17">
        <v>-1.0000000000000016</v>
      </c>
      <c r="S3157" s="17">
        <v>-1.3448089651509993</v>
      </c>
      <c r="T3157" s="17">
        <v>-0.13457697311680281</v>
      </c>
      <c r="U3157" s="17">
        <v>-0.72911415621409015</v>
      </c>
      <c r="V3157" s="17">
        <v>-1.1230622709364302</v>
      </c>
      <c r="W3157" s="17">
        <v>-3.0281136648500881</v>
      </c>
      <c r="X3157" s="17">
        <v>-6.500093839582874</v>
      </c>
      <c r="Y3157" s="17">
        <v>-0.14856533160869059</v>
      </c>
      <c r="Z3157" s="17">
        <v>10.082372448526833</v>
      </c>
      <c r="AA3157" s="17">
        <v>-1.1752488462278221</v>
      </c>
      <c r="AB3157" s="17">
        <v>-1.4070328837659614</v>
      </c>
      <c r="AC3157" s="17">
        <v>-10.941530525824621</v>
      </c>
      <c r="AD3157" s="17">
        <v>-1.510655310765733</v>
      </c>
      <c r="AE3157" s="17">
        <v>-1.3152116331698864</v>
      </c>
      <c r="AF3157" s="17">
        <v>6.5525737370758463</v>
      </c>
      <c r="AG3157" s="17">
        <v>-79.692824829500921</v>
      </c>
      <c r="AH3157" s="17">
        <v>-0.33843383823137274</v>
      </c>
      <c r="AI3157" s="17">
        <v>-0.35867873590853988</v>
      </c>
      <c r="AJ3157" s="17">
        <v>0.33333333333333298</v>
      </c>
      <c r="AK3157" s="17">
        <v>-7.2170783897100965E-2</v>
      </c>
      <c r="AL3157" s="17">
        <v>0.10269922055996727</v>
      </c>
      <c r="AM3157" s="17">
        <v>0.33333333333333298</v>
      </c>
      <c r="AN3157" s="17">
        <v>-0.34191429589883365</v>
      </c>
      <c r="AO3157" s="17">
        <v>-0.33467119502018455</v>
      </c>
      <c r="AP3157" s="17">
        <v>0.33333333333333298</v>
      </c>
      <c r="AQ3157" s="17">
        <v>-1.1244200784614131</v>
      </c>
      <c r="AR3157" s="17">
        <v>2.2444243630026963</v>
      </c>
      <c r="AS3157" s="17">
        <v>-6.1102690868353751</v>
      </c>
      <c r="AT3157" s="17">
        <v>-0.77668026570599036</v>
      </c>
      <c r="AU3157" s="17">
        <v>-1.0000000000000016</v>
      </c>
      <c r="AV3157" s="17">
        <v>-1.0000000000000016</v>
      </c>
      <c r="AW3157" s="17">
        <v>-1.0000000000000016</v>
      </c>
      <c r="AX3157" s="17">
        <v>-1.0000000000000016</v>
      </c>
      <c r="AY3157" s="17">
        <v>-9.7052160324661435E-2</v>
      </c>
      <c r="AZ3157" s="17">
        <v>1.0523258783158247</v>
      </c>
      <c r="BA3157" s="17">
        <v>-0.44758652265905863</v>
      </c>
      <c r="BB3157" s="17">
        <v>0.58328694263070702</v>
      </c>
      <c r="BC3157" s="17">
        <v>-0.249944891967361</v>
      </c>
      <c r="BD3157" s="17">
        <v>16.72966710829305</v>
      </c>
      <c r="BE3157" s="17">
        <v>-5.5908428743312362</v>
      </c>
      <c r="BF3157" s="17">
        <v>-1.0000000000000016</v>
      </c>
      <c r="BG3157" s="22">
        <v>0</v>
      </c>
    </row>
    <row r="3158" spans="1:100" x14ac:dyDescent="0.25">
      <c r="A3158">
        <v>6723</v>
      </c>
      <c r="B3158" t="s">
        <v>3222</v>
      </c>
      <c r="C3158" s="48">
        <v>3</v>
      </c>
      <c r="D3158" s="22">
        <v>1390.6906439766356</v>
      </c>
      <c r="E3158" s="17">
        <v>30.258350805353057</v>
      </c>
      <c r="F3158" s="17">
        <v>-63.437692660752838</v>
      </c>
      <c r="G3158" s="17">
        <v>-0.12398944172563461</v>
      </c>
      <c r="H3158" s="17">
        <v>3.3639049978741506</v>
      </c>
      <c r="I3158" s="17">
        <v>7.7119203180903551</v>
      </c>
      <c r="J3158" s="17">
        <v>14.897781050910297</v>
      </c>
      <c r="K3158" s="17">
        <v>-0.99999999999999956</v>
      </c>
      <c r="L3158" s="17">
        <v>-0.99999999999999956</v>
      </c>
      <c r="M3158" s="17">
        <v>-0.99999999999999956</v>
      </c>
      <c r="N3158" s="17">
        <v>0.41271329856846922</v>
      </c>
      <c r="O3158" s="17">
        <v>-0.99999999999999956</v>
      </c>
      <c r="P3158" s="17">
        <v>-0.99999999999999956</v>
      </c>
      <c r="Q3158" s="17">
        <v>4.8754787623035263</v>
      </c>
      <c r="R3158" s="17">
        <v>-0.99999999999999956</v>
      </c>
      <c r="S3158" s="17">
        <v>-1.2053342712253223</v>
      </c>
      <c r="T3158" s="17">
        <v>-8.6271906885539359E-2</v>
      </c>
      <c r="U3158" s="17">
        <v>0.44954738901063529</v>
      </c>
      <c r="V3158" s="17">
        <v>1.0591465117535521</v>
      </c>
      <c r="W3158" s="17">
        <v>-1.5115737644293752</v>
      </c>
      <c r="X3158" s="17">
        <v>-5.4216133958828268</v>
      </c>
      <c r="Y3158" s="17">
        <v>-3.977213277171341E-2</v>
      </c>
      <c r="Z3158" s="17">
        <v>-10.984383199667581</v>
      </c>
      <c r="AA3158" s="17">
        <v>1.5532670814234384</v>
      </c>
      <c r="AB3158" s="17">
        <v>-1.0268283796696145</v>
      </c>
      <c r="AC3158" s="17">
        <v>12.467958386482556</v>
      </c>
      <c r="AD3158" s="17">
        <v>-1.4546291096410351</v>
      </c>
      <c r="AE3158" s="17">
        <v>0.30289235938221476</v>
      </c>
      <c r="AF3158" s="17">
        <v>0.7596391665275799</v>
      </c>
      <c r="AG3158" s="17">
        <v>-63.428315143744499</v>
      </c>
      <c r="AH3158" s="17">
        <v>7.7675881546901054E-2</v>
      </c>
      <c r="AI3158" s="17">
        <v>0.27601577785628373</v>
      </c>
      <c r="AJ3158" s="17">
        <v>0.33333333333333298</v>
      </c>
      <c r="AK3158" s="17">
        <v>0.48442636448777959</v>
      </c>
      <c r="AL3158" s="17">
        <v>0.9048473298027685</v>
      </c>
      <c r="AM3158" s="17">
        <v>0.33333333333333298</v>
      </c>
      <c r="AN3158" s="17">
        <v>0.27757630589640664</v>
      </c>
      <c r="AO3158" s="17">
        <v>0.20959312265350327</v>
      </c>
      <c r="AP3158" s="17">
        <v>0.33333333333333298</v>
      </c>
      <c r="AQ3158" s="17">
        <v>6.9522811515627749</v>
      </c>
      <c r="AR3158" s="17">
        <v>1.0861294955795642</v>
      </c>
      <c r="AS3158" s="17">
        <v>8.9673879104529295</v>
      </c>
      <c r="AT3158" s="17">
        <v>4.8442636448777971</v>
      </c>
      <c r="AU3158" s="17">
        <v>-0.99999999999999956</v>
      </c>
      <c r="AV3158" s="17">
        <v>-0.99999999999999956</v>
      </c>
      <c r="AW3158" s="17">
        <v>-0.99999999999999956</v>
      </c>
      <c r="AX3158" s="17">
        <v>-0.99999999999999956</v>
      </c>
      <c r="AY3158" s="17">
        <v>-2.9884124633278001E-2</v>
      </c>
      <c r="AZ3158" s="17">
        <v>-0.18361746944160581</v>
      </c>
      <c r="BA3158" s="17">
        <v>2.5112960602567173E-2</v>
      </c>
      <c r="BB3158" s="17">
        <v>0.22005326287145061</v>
      </c>
      <c r="BC3158" s="17">
        <v>0.1658034001244991</v>
      </c>
      <c r="BD3158" s="17">
        <v>4.5832442245782357</v>
      </c>
      <c r="BE3158" s="17">
        <v>4.2706498061253146</v>
      </c>
      <c r="BF3158" s="17">
        <v>-0.99999999999999956</v>
      </c>
      <c r="CU3158" t="e">
        <v>#N/A</v>
      </c>
      <c r="CV3158" t="e">
        <v>#N/A</v>
      </c>
    </row>
    <row r="3159" spans="1:100" x14ac:dyDescent="0.25">
      <c r="A3159">
        <v>6725</v>
      </c>
      <c r="B3159" t="s">
        <v>2718</v>
      </c>
      <c r="C3159" s="48">
        <v>2</v>
      </c>
      <c r="D3159" s="22">
        <v>1495.50779296875</v>
      </c>
      <c r="E3159" s="17">
        <v>117.39640418403928</v>
      </c>
      <c r="F3159" s="17">
        <v>51.195761580105327</v>
      </c>
      <c r="G3159" s="17">
        <v>0.8118042468031812</v>
      </c>
      <c r="H3159" s="17">
        <v>9.9422875861223883</v>
      </c>
      <c r="I3159" s="17">
        <v>85.259386041409215</v>
      </c>
      <c r="J3159" s="17">
        <v>19.406307136571144</v>
      </c>
      <c r="K3159" s="17">
        <v>-0.99999999999999922</v>
      </c>
      <c r="L3159" s="17">
        <v>-0.99999999999999922</v>
      </c>
      <c r="M3159" s="17">
        <v>-0.99999999999999922</v>
      </c>
      <c r="N3159" s="17">
        <v>0.3600857534820508</v>
      </c>
      <c r="O3159" s="17">
        <v>-0.99999999999999922</v>
      </c>
      <c r="P3159" s="17">
        <v>-0.99999999999999922</v>
      </c>
      <c r="Q3159" s="17">
        <v>4.9860979916586867</v>
      </c>
      <c r="R3159" s="17">
        <v>-0.99999999999999922</v>
      </c>
      <c r="S3159" s="17">
        <v>2.4459133199379686</v>
      </c>
      <c r="T3159" s="17">
        <v>0.29090739083099704</v>
      </c>
      <c r="U3159" s="17">
        <v>0.54586798428600336</v>
      </c>
      <c r="V3159" s="17">
        <v>0.54757657461392562</v>
      </c>
      <c r="W3159" s="17">
        <v>5.4374918204054659</v>
      </c>
      <c r="X3159" s="17">
        <v>3.9303078759513865</v>
      </c>
      <c r="Y3159" s="17">
        <v>0.23423914146046904</v>
      </c>
      <c r="Z3159" s="17">
        <v>45.229657281667627</v>
      </c>
      <c r="AA3159" s="17">
        <v>1.413308134903406</v>
      </c>
      <c r="AB3159" s="17">
        <v>2.3241432049788471</v>
      </c>
      <c r="AC3159" s="17">
        <v>31.896234150275355</v>
      </c>
      <c r="AD3159" s="17">
        <v>1.7590182577696765</v>
      </c>
      <c r="AE3159" s="17">
        <v>1.4229677839506514</v>
      </c>
      <c r="AF3159" s="17">
        <v>75.930868423379138</v>
      </c>
      <c r="AG3159" s="17">
        <v>38.843502141364468</v>
      </c>
      <c r="AH3159" s="17">
        <v>0.48165880298087332</v>
      </c>
      <c r="AI3159" s="17">
        <v>0.61159352090528785</v>
      </c>
      <c r="AJ3159" s="17">
        <v>0.33333333333333298</v>
      </c>
      <c r="AK3159" s="17">
        <v>1.0225298860682834</v>
      </c>
      <c r="AL3159" s="17">
        <v>1.0588203594469288</v>
      </c>
      <c r="AM3159" s="17">
        <v>0.33333333333333298</v>
      </c>
      <c r="AN3159" s="17">
        <v>0.64495243199480612</v>
      </c>
      <c r="AO3159" s="17">
        <v>0.74370897651866774</v>
      </c>
      <c r="AP3159" s="17">
        <v>0.33333333333333298</v>
      </c>
      <c r="AQ3159" s="17">
        <v>11.178729422078559</v>
      </c>
      <c r="AR3159" s="17">
        <v>2.2444243630026963</v>
      </c>
      <c r="AS3159" s="17">
        <v>9.5509081559653559</v>
      </c>
      <c r="AT3159" s="17">
        <v>10.180502735247805</v>
      </c>
      <c r="AU3159" s="17">
        <v>-0.99999999999999922</v>
      </c>
      <c r="AV3159" s="17">
        <v>-0.99999999999999922</v>
      </c>
      <c r="AW3159" s="17">
        <v>-0.99999999999999922</v>
      </c>
      <c r="AX3159" s="17">
        <v>-0.99999999999999922</v>
      </c>
      <c r="AY3159" s="17">
        <v>6.7875952109719875E-2</v>
      </c>
      <c r="AZ3159" s="17">
        <v>-8.5110250246095587E-2</v>
      </c>
      <c r="BA3159" s="17">
        <v>0.64587306725521221</v>
      </c>
      <c r="BB3159" s="17">
        <v>-5.0156938774605808E-2</v>
      </c>
      <c r="BC3159" s="17">
        <v>0.35637247712450743</v>
      </c>
      <c r="BD3159" s="17">
        <v>-0.16077404977685905</v>
      </c>
      <c r="BE3159" s="17">
        <v>10.726497440515702</v>
      </c>
      <c r="BF3159" s="17">
        <v>-0.99999999999999922</v>
      </c>
      <c r="BG3159" s="22">
        <v>0</v>
      </c>
    </row>
    <row r="3160" spans="1:100" x14ac:dyDescent="0.25">
      <c r="A3160">
        <v>6727</v>
      </c>
      <c r="B3160" t="s">
        <v>2719</v>
      </c>
      <c r="C3160" s="48">
        <v>2</v>
      </c>
      <c r="D3160" s="22">
        <v>1476.3224609375</v>
      </c>
      <c r="E3160" s="17">
        <v>52.76804247869584</v>
      </c>
      <c r="F3160" s="17">
        <v>-53.065530670073564</v>
      </c>
      <c r="G3160" s="17">
        <v>8.7127556809786455E-2</v>
      </c>
      <c r="H3160" s="17">
        <v>3.3319719105754482</v>
      </c>
      <c r="I3160" s="17">
        <v>34.508710878234751</v>
      </c>
      <c r="J3160" s="17">
        <v>6.8717395216967558</v>
      </c>
      <c r="K3160" s="17">
        <v>-1.0000000000000009</v>
      </c>
      <c r="L3160" s="17">
        <v>-1.0000000000000009</v>
      </c>
      <c r="M3160" s="17">
        <v>-1.0000000000000009</v>
      </c>
      <c r="N3160" s="17">
        <v>0.17949656120939553</v>
      </c>
      <c r="O3160" s="17">
        <v>-1.0000000000000009</v>
      </c>
      <c r="P3160" s="17">
        <v>-1.0000000000000009</v>
      </c>
      <c r="Q3160" s="17">
        <v>3.0461436134293467</v>
      </c>
      <c r="R3160" s="17">
        <v>-1.0000000000000009</v>
      </c>
      <c r="S3160" s="17">
        <v>-8.4182489678178873E-2</v>
      </c>
      <c r="T3160" s="17">
        <v>6.9202967312628483E-3</v>
      </c>
      <c r="U3160" s="17">
        <v>-0.30511151999044944</v>
      </c>
      <c r="V3160" s="17">
        <v>-0.56748172420569054</v>
      </c>
      <c r="W3160" s="17">
        <v>-0.21282792165547182</v>
      </c>
      <c r="X3160" s="17">
        <v>-3.0314038212870558</v>
      </c>
      <c r="Y3160" s="17">
        <v>-2.1261504689309957E-2</v>
      </c>
      <c r="Z3160" s="17">
        <v>21.770803958249452</v>
      </c>
      <c r="AA3160" s="17">
        <v>-0.31440934961789357</v>
      </c>
      <c r="AB3160" s="17">
        <v>-0.16620883800961561</v>
      </c>
      <c r="AC3160" s="17">
        <v>3.3044142412683826</v>
      </c>
      <c r="AD3160" s="17">
        <v>-0.42330657966429452</v>
      </c>
      <c r="AE3160" s="17">
        <v>-0.40461433581712825</v>
      </c>
      <c r="AF3160" s="17">
        <v>29.624724247478266</v>
      </c>
      <c r="AG3160" s="17">
        <v>-40.272888245761237</v>
      </c>
      <c r="AH3160" s="17">
        <v>-6.5707318560115302E-2</v>
      </c>
      <c r="AI3160" s="17">
        <v>-3.6009122213120304E-2</v>
      </c>
      <c r="AJ3160" s="17">
        <v>0.33333333333333298</v>
      </c>
      <c r="AK3160" s="17">
        <v>0.29187821349438409</v>
      </c>
      <c r="AL3160" s="17">
        <v>0.42066279868366546</v>
      </c>
      <c r="AM3160" s="17">
        <v>0.33333333333333298</v>
      </c>
      <c r="AN3160" s="17">
        <v>-1.3726095502413382E-2</v>
      </c>
      <c r="AO3160" s="17">
        <v>2.3950326850255887E-2</v>
      </c>
      <c r="AP3160" s="17">
        <v>0.33333333333333298</v>
      </c>
      <c r="AQ3160" s="17">
        <v>2.9670629755964208</v>
      </c>
      <c r="AR3160" s="17">
        <v>2.2444243630026963</v>
      </c>
      <c r="AS3160" s="17">
        <v>-0.90205461356549499</v>
      </c>
      <c r="AT3160" s="17">
        <v>2.8671938956740215</v>
      </c>
      <c r="AU3160" s="17">
        <v>-1.0000000000000009</v>
      </c>
      <c r="AV3160" s="17">
        <v>-1.0000000000000009</v>
      </c>
      <c r="AW3160" s="17">
        <v>-1.0000000000000009</v>
      </c>
      <c r="AX3160" s="17">
        <v>-1.0000000000000009</v>
      </c>
      <c r="AY3160" s="17">
        <v>-4.2204368941373777E-2</v>
      </c>
      <c r="AZ3160" s="17">
        <v>0.67406495863180438</v>
      </c>
      <c r="BA3160" s="17">
        <v>-8.395025356918745E-2</v>
      </c>
      <c r="BB3160" s="17">
        <v>0.37263154042229618</v>
      </c>
      <c r="BC3160" s="17">
        <v>-4.8310567283959244E-2</v>
      </c>
      <c r="BD3160" s="17">
        <v>11.11265385727379</v>
      </c>
      <c r="BE3160" s="17">
        <v>-0.16441760147237705</v>
      </c>
      <c r="BF3160" s="17">
        <v>-1.0000000000000009</v>
      </c>
      <c r="BG3160" s="22">
        <v>0</v>
      </c>
    </row>
    <row r="3161" spans="1:100" x14ac:dyDescent="0.25">
      <c r="A3161">
        <v>6729</v>
      </c>
      <c r="B3161" t="s">
        <v>3223</v>
      </c>
      <c r="C3161" s="48">
        <v>2</v>
      </c>
      <c r="D3161" s="22">
        <v>1486.5380859375</v>
      </c>
      <c r="E3161" s="17">
        <v>113.93114337611571</v>
      </c>
      <c r="F3161" s="17">
        <v>45.605451686977737</v>
      </c>
      <c r="G3161" s="17">
        <v>0.77294833794231543</v>
      </c>
      <c r="H3161" s="17">
        <v>9.5878539097294802</v>
      </c>
      <c r="I3161" s="17">
        <v>82.538222747491659</v>
      </c>
      <c r="J3161" s="17">
        <v>18.734225332948682</v>
      </c>
      <c r="K3161" s="17">
        <v>-0.99999999999999933</v>
      </c>
      <c r="L3161" s="17">
        <v>-0.99999999999999933</v>
      </c>
      <c r="M3161" s="17">
        <v>-0.99999999999999933</v>
      </c>
      <c r="N3161" s="17">
        <v>0.35040287380191704</v>
      </c>
      <c r="O3161" s="17">
        <v>-0.99999999999999933</v>
      </c>
      <c r="P3161" s="17">
        <v>-0.99999999999999933</v>
      </c>
      <c r="Q3161" s="17">
        <v>4.8820809982110243</v>
      </c>
      <c r="R3161" s="17">
        <v>-0.99999999999999933</v>
      </c>
      <c r="S3161" s="17">
        <v>2.31025396515922</v>
      </c>
      <c r="T3161" s="17">
        <v>0.27568049475669126</v>
      </c>
      <c r="U3161" s="17">
        <v>0.50023993730006833</v>
      </c>
      <c r="V3161" s="17">
        <v>0.48778908009153138</v>
      </c>
      <c r="W3161" s="17">
        <v>5.1345314630987193</v>
      </c>
      <c r="X3161" s="17">
        <v>3.5570329535498053</v>
      </c>
      <c r="Y3161" s="17">
        <v>0.22053963938213039</v>
      </c>
      <c r="Z3161" s="17">
        <v>43.9718342009729</v>
      </c>
      <c r="AA3161" s="17">
        <v>1.3206709160679337</v>
      </c>
      <c r="AB3161" s="17">
        <v>2.190614842124079</v>
      </c>
      <c r="AC3161" s="17">
        <v>30.363190292385035</v>
      </c>
      <c r="AD3161" s="17">
        <v>1.6420057801240788</v>
      </c>
      <c r="AE3161" s="17">
        <v>1.3249759963548731</v>
      </c>
      <c r="AF3161" s="17">
        <v>73.448013182356675</v>
      </c>
      <c r="AG3161" s="17">
        <v>34.601418331119589</v>
      </c>
      <c r="AH3161" s="17">
        <v>0.45230997967000341</v>
      </c>
      <c r="AI3161" s="17">
        <v>0.57687018893321373</v>
      </c>
      <c r="AJ3161" s="17">
        <v>0.33333333333333298</v>
      </c>
      <c r="AK3161" s="17">
        <v>0.98335360899108193</v>
      </c>
      <c r="AL3161" s="17">
        <v>1.0246034564303357</v>
      </c>
      <c r="AM3161" s="17">
        <v>0.33333333333333298</v>
      </c>
      <c r="AN3161" s="17">
        <v>0.60963523028755318</v>
      </c>
      <c r="AO3161" s="17">
        <v>0.70511676446119087</v>
      </c>
      <c r="AP3161" s="17">
        <v>0.33333333333333298</v>
      </c>
      <c r="AQ3161" s="17">
        <v>10.738434091145193</v>
      </c>
      <c r="AR3161" s="17">
        <v>2.2444243630026963</v>
      </c>
      <c r="AS3161" s="17">
        <v>8.9904383984758276</v>
      </c>
      <c r="AT3161" s="17">
        <v>9.7883757830970026</v>
      </c>
      <c r="AU3161" s="17">
        <v>-0.99999999999999933</v>
      </c>
      <c r="AV3161" s="17">
        <v>-0.99999999999999933</v>
      </c>
      <c r="AW3161" s="17">
        <v>-0.99999999999999933</v>
      </c>
      <c r="AX3161" s="17">
        <v>-0.99999999999999933</v>
      </c>
      <c r="AY3161" s="17">
        <v>6.1973635971781016E-2</v>
      </c>
      <c r="AZ3161" s="17">
        <v>-4.4404590559626034E-2</v>
      </c>
      <c r="BA3161" s="17">
        <v>0.60674120496398043</v>
      </c>
      <c r="BB3161" s="17">
        <v>-2.748775285771296E-2</v>
      </c>
      <c r="BC3161" s="17">
        <v>0.33467407325944543</v>
      </c>
      <c r="BD3161" s="17">
        <v>0.44368762720890409</v>
      </c>
      <c r="BE3161" s="17">
        <v>10.14254544078079</v>
      </c>
      <c r="BF3161" s="17">
        <v>-0.99999999999999933</v>
      </c>
      <c r="BG3161" s="22">
        <v>0</v>
      </c>
    </row>
    <row r="3162" spans="1:100" x14ac:dyDescent="0.25">
      <c r="A3162">
        <v>6730</v>
      </c>
      <c r="B3162" t="s">
        <v>2720</v>
      </c>
      <c r="C3162" s="48">
        <v>2</v>
      </c>
      <c r="D3162" s="22">
        <v>1461.2131933593751</v>
      </c>
      <c r="E3162" s="17">
        <v>33.478476091870618</v>
      </c>
      <c r="F3162" s="17">
        <v>-84.184300593491415</v>
      </c>
      <c r="G3162" s="17">
        <v>-0.12916601387276733</v>
      </c>
      <c r="H3162" s="17">
        <v>1.3589972026185286</v>
      </c>
      <c r="I3162" s="17">
        <v>19.361204552767795</v>
      </c>
      <c r="J3162" s="17">
        <v>3.1305589044372226</v>
      </c>
      <c r="K3162" s="17">
        <v>-1.0000000000000013</v>
      </c>
      <c r="L3162" s="17">
        <v>-1.0000000000000013</v>
      </c>
      <c r="M3162" s="17">
        <v>-1.0000000000000013</v>
      </c>
      <c r="N3162" s="17">
        <v>0.1255962746917115</v>
      </c>
      <c r="O3162" s="17">
        <v>-1.0000000000000013</v>
      </c>
      <c r="P3162" s="17">
        <v>-1.0000000000000013</v>
      </c>
      <c r="Q3162" s="17">
        <v>2.4671272531372805</v>
      </c>
      <c r="R3162" s="17">
        <v>-1.0000000000000013</v>
      </c>
      <c r="S3162" s="17">
        <v>-0.83933780843947514</v>
      </c>
      <c r="T3162" s="17">
        <v>-7.784106438158564E-2</v>
      </c>
      <c r="U3162" s="17">
        <v>-0.55910257296512311</v>
      </c>
      <c r="V3162" s="17">
        <v>-0.90029212683242199</v>
      </c>
      <c r="W3162" s="17">
        <v>-1.899273545454446</v>
      </c>
      <c r="X3162" s="17">
        <v>-5.1092593696308688</v>
      </c>
      <c r="Y3162" s="17">
        <v>-9.7520542451293268E-2</v>
      </c>
      <c r="Z3162" s="17">
        <v>14.76906205112855</v>
      </c>
      <c r="AA3162" s="17">
        <v>-0.83007956368424884</v>
      </c>
      <c r="AB3162" s="17">
        <v>-0.90950187209282429</v>
      </c>
      <c r="AC3162" s="17">
        <v>-5.2293593791967865</v>
      </c>
      <c r="AD3162" s="17">
        <v>-1.0746630231592824</v>
      </c>
      <c r="AE3162" s="17">
        <v>-0.95009105372255265</v>
      </c>
      <c r="AF3162" s="17">
        <v>15.803772909250412</v>
      </c>
      <c r="AG3162" s="17">
        <v>-63.886682938815689</v>
      </c>
      <c r="AH3162" s="17">
        <v>-0.2290791704956871</v>
      </c>
      <c r="AI3162" s="17">
        <v>-0.2292984745514946</v>
      </c>
      <c r="AJ3162" s="17">
        <v>0.33333333333333298</v>
      </c>
      <c r="AK3162" s="17">
        <v>7.3801295375727216E-2</v>
      </c>
      <c r="AL3162" s="17">
        <v>0.23019251120027318</v>
      </c>
      <c r="AM3162" s="17">
        <v>0.33333333333333298</v>
      </c>
      <c r="AN3162" s="17">
        <v>-0.21032125664330631</v>
      </c>
      <c r="AO3162" s="17">
        <v>-0.19087536095799024</v>
      </c>
      <c r="AP3162" s="17">
        <v>0.33333333333333298</v>
      </c>
      <c r="AQ3162" s="17">
        <v>0.51613460783019871</v>
      </c>
      <c r="AR3162" s="17">
        <v>2.2444243630026963</v>
      </c>
      <c r="AS3162" s="17">
        <v>-4.0219405887225435</v>
      </c>
      <c r="AT3162" s="17">
        <v>0.68439747865374301</v>
      </c>
      <c r="AU3162" s="17">
        <v>-1.0000000000000013</v>
      </c>
      <c r="AV3162" s="17">
        <v>-1.0000000000000013</v>
      </c>
      <c r="AW3162" s="17">
        <v>-1.0000000000000013</v>
      </c>
      <c r="AX3162" s="17">
        <v>-1.0000000000000013</v>
      </c>
      <c r="AY3162" s="17">
        <v>-7.5059938922850553E-2</v>
      </c>
      <c r="AZ3162" s="17">
        <v>0.90065526982750654</v>
      </c>
      <c r="BA3162" s="17">
        <v>-0.30177993431957451</v>
      </c>
      <c r="BB3162" s="17">
        <v>0.49882082051322607</v>
      </c>
      <c r="BC3162" s="17">
        <v>-0.16909593526728925</v>
      </c>
      <c r="BD3162" s="17">
        <v>14.47742329103405</v>
      </c>
      <c r="BE3162" s="17">
        <v>-3.4150187798453251</v>
      </c>
      <c r="BF3162" s="17">
        <v>-1.0000000000000013</v>
      </c>
      <c r="BG3162" s="22">
        <v>0</v>
      </c>
    </row>
    <row r="3163" spans="1:100" x14ac:dyDescent="0.25">
      <c r="A3163">
        <v>6731</v>
      </c>
      <c r="B3163" t="s">
        <v>3224</v>
      </c>
      <c r="C3163" s="48">
        <v>2</v>
      </c>
      <c r="D3163" s="22">
        <v>1496.1066210937499</v>
      </c>
      <c r="E3163" s="17">
        <v>99.946339265038418</v>
      </c>
      <c r="F3163" s="17">
        <v>23.044555665286058</v>
      </c>
      <c r="G3163" s="17">
        <v>0.61613697392187172</v>
      </c>
      <c r="H3163" s="17">
        <v>8.157460698520099</v>
      </c>
      <c r="I3163" s="17">
        <v>71.556383939666347</v>
      </c>
      <c r="J3163" s="17">
        <v>16.021894893407637</v>
      </c>
      <c r="K3163" s="17">
        <v>-0.99999999999999967</v>
      </c>
      <c r="L3163" s="17">
        <v>-0.99999999999999967</v>
      </c>
      <c r="M3163" s="17">
        <v>-0.99999999999999967</v>
      </c>
      <c r="N3163" s="17">
        <v>0.31132553357743242</v>
      </c>
      <c r="O3163" s="17">
        <v>-0.99999999999999967</v>
      </c>
      <c r="P3163" s="17">
        <v>-0.99999999999999967</v>
      </c>
      <c r="Q3163" s="17">
        <v>4.4622980848260942</v>
      </c>
      <c r="R3163" s="17">
        <v>-0.99999999999999967</v>
      </c>
      <c r="S3163" s="17">
        <v>1.7627715078278916</v>
      </c>
      <c r="T3163" s="17">
        <v>0.21422908586649037</v>
      </c>
      <c r="U3163" s="17">
        <v>0.3160981556453446</v>
      </c>
      <c r="V3163" s="17">
        <v>0.24650380734208871</v>
      </c>
      <c r="W3163" s="17">
        <v>3.911869884302396</v>
      </c>
      <c r="X3163" s="17">
        <v>2.0506018481543919</v>
      </c>
      <c r="Y3163" s="17">
        <v>0.16525235695109652</v>
      </c>
      <c r="Z3163" s="17">
        <v>38.895619057314484</v>
      </c>
      <c r="AA3163" s="17">
        <v>0.94681352679241515</v>
      </c>
      <c r="AB3163" s="17">
        <v>1.6517324603053964</v>
      </c>
      <c r="AC3163" s="17">
        <v>24.176262602191041</v>
      </c>
      <c r="AD3163" s="17">
        <v>1.1697767996433717</v>
      </c>
      <c r="AE3163" s="17">
        <v>0.92950909502157397</v>
      </c>
      <c r="AF3163" s="17">
        <v>63.427917695614127</v>
      </c>
      <c r="AG3163" s="17">
        <v>17.481578181311285</v>
      </c>
      <c r="AH3163" s="17">
        <v>0.33386650091231795</v>
      </c>
      <c r="AI3163" s="17">
        <v>0.43673672636583361</v>
      </c>
      <c r="AJ3163" s="17">
        <v>0.33333333333333298</v>
      </c>
      <c r="AK3163" s="17">
        <v>0.82524933023861347</v>
      </c>
      <c r="AL3163" s="17">
        <v>0.88651379666197927</v>
      </c>
      <c r="AM3163" s="17">
        <v>0.33333333333333298</v>
      </c>
      <c r="AN3163" s="17">
        <v>0.46710507887788411</v>
      </c>
      <c r="AO3163" s="17">
        <v>0.54936960551635827</v>
      </c>
      <c r="AP3163" s="17">
        <v>0.33333333333333298</v>
      </c>
      <c r="AQ3163" s="17">
        <v>8.9615277353391143</v>
      </c>
      <c r="AR3163" s="17">
        <v>2.2444243630026963</v>
      </c>
      <c r="AS3163" s="17">
        <v>6.7285423383721286</v>
      </c>
      <c r="AT3163" s="17">
        <v>8.2058632634148978</v>
      </c>
      <c r="AU3163" s="17">
        <v>-0.99999999999999967</v>
      </c>
      <c r="AV3163" s="17">
        <v>-0.99999999999999967</v>
      </c>
      <c r="AW3163" s="17">
        <v>-0.99999999999999967</v>
      </c>
      <c r="AX3163" s="17">
        <v>-0.99999999999999967</v>
      </c>
      <c r="AY3163" s="17">
        <v>3.8153571749779201E-2</v>
      </c>
      <c r="AZ3163" s="17">
        <v>0.11987184012801469</v>
      </c>
      <c r="BA3163" s="17">
        <v>0.44881617161780341</v>
      </c>
      <c r="BB3163" s="17">
        <v>6.3998614829371761E-2</v>
      </c>
      <c r="BC3163" s="17">
        <v>0.24710550500562745</v>
      </c>
      <c r="BD3163" s="17">
        <v>2.883122525145061</v>
      </c>
      <c r="BE3163" s="17">
        <v>7.7858817495828774</v>
      </c>
      <c r="BF3163" s="17">
        <v>-0.99999999999999967</v>
      </c>
      <c r="BG3163" s="22">
        <v>0</v>
      </c>
    </row>
    <row r="3164" spans="1:100" x14ac:dyDescent="0.25">
      <c r="A3164">
        <v>6732</v>
      </c>
      <c r="B3164" t="s">
        <v>2721</v>
      </c>
      <c r="C3164" s="48">
        <v>2</v>
      </c>
      <c r="D3164" s="22">
        <v>1463.0941015625001</v>
      </c>
      <c r="E3164" s="17">
        <v>45.973162813869052</v>
      </c>
      <c r="F3164" s="17">
        <v>-64.027326944119125</v>
      </c>
      <c r="G3164" s="17">
        <v>1.0936689913604802E-2</v>
      </c>
      <c r="H3164" s="17">
        <v>2.6369782827523558</v>
      </c>
      <c r="I3164" s="17">
        <v>29.172899764613838</v>
      </c>
      <c r="J3164" s="17">
        <v>5.5538834543865354</v>
      </c>
      <c r="K3164" s="17">
        <v>-1.0000000000000009</v>
      </c>
      <c r="L3164" s="17">
        <v>-1.0000000000000009</v>
      </c>
      <c r="M3164" s="17">
        <v>-1.0000000000000009</v>
      </c>
      <c r="N3164" s="17">
        <v>0.16050982229350705</v>
      </c>
      <c r="O3164" s="17">
        <v>-1.0000000000000009</v>
      </c>
      <c r="P3164" s="17">
        <v>-1.0000000000000009</v>
      </c>
      <c r="Q3164" s="17">
        <v>2.8421812011463139</v>
      </c>
      <c r="R3164" s="17">
        <v>-1.0000000000000009</v>
      </c>
      <c r="S3164" s="17">
        <v>-0.35019103628509085</v>
      </c>
      <c r="T3164" s="17">
        <v>-2.2937463543851622E-2</v>
      </c>
      <c r="U3164" s="17">
        <v>-0.39458157889671402</v>
      </c>
      <c r="V3164" s="17">
        <v>-0.68471642983368919</v>
      </c>
      <c r="W3164" s="17">
        <v>-0.80688974996149376</v>
      </c>
      <c r="X3164" s="17">
        <v>-3.7633424314536383</v>
      </c>
      <c r="Y3164" s="17">
        <v>-4.8124264305413583E-2</v>
      </c>
      <c r="Z3164" s="17">
        <v>19.304393218422987</v>
      </c>
      <c r="AA3164" s="17">
        <v>-0.49605765528999668</v>
      </c>
      <c r="AB3164" s="17">
        <v>-0.42803881495243323</v>
      </c>
      <c r="AC3164" s="17">
        <v>0.29833501298990583</v>
      </c>
      <c r="AD3164" s="17">
        <v>-0.65275127342790729</v>
      </c>
      <c r="AE3164" s="17">
        <v>-0.59676218319764418</v>
      </c>
      <c r="AF3164" s="17">
        <v>24.756201061761313</v>
      </c>
      <c r="AG3164" s="17">
        <v>-48.591006452856845</v>
      </c>
      <c r="AH3164" s="17">
        <v>-0.12325615362777664</v>
      </c>
      <c r="AI3164" s="17">
        <v>-0.1040965982762731</v>
      </c>
      <c r="AJ3164" s="17">
        <v>0.33333333333333298</v>
      </c>
      <c r="AK3164" s="17">
        <v>0.2150591504539297</v>
      </c>
      <c r="AL3164" s="17">
        <v>0.35356835720059676</v>
      </c>
      <c r="AM3164" s="17">
        <v>0.33333333333333298</v>
      </c>
      <c r="AN3164" s="17">
        <v>-8.297806497913407E-2</v>
      </c>
      <c r="AO3164" s="17">
        <v>-5.1723468418032992E-2</v>
      </c>
      <c r="AP3164" s="17">
        <v>0.33333333333333298</v>
      </c>
      <c r="AQ3164" s="17">
        <v>2.1037069523393956</v>
      </c>
      <c r="AR3164" s="17">
        <v>2.2444243630026963</v>
      </c>
      <c r="AS3164" s="17">
        <v>-2.0010554591030081</v>
      </c>
      <c r="AT3164" s="17">
        <v>2.0982891577946878</v>
      </c>
      <c r="AU3164" s="17">
        <v>-1.0000000000000009</v>
      </c>
      <c r="AV3164" s="17">
        <v>-1.0000000000000009</v>
      </c>
      <c r="AW3164" s="17">
        <v>-1.0000000000000009</v>
      </c>
      <c r="AX3164" s="17">
        <v>-1.0000000000000009</v>
      </c>
      <c r="AY3164" s="17">
        <v>-5.3777964732304014E-2</v>
      </c>
      <c r="AZ3164" s="17">
        <v>0.75388292171686544</v>
      </c>
      <c r="BA3164" s="17">
        <v>-0.1606822255816554</v>
      </c>
      <c r="BB3164" s="17">
        <v>0.41708256415264938</v>
      </c>
      <c r="BC3164" s="17">
        <v>-9.085802658190914E-2</v>
      </c>
      <c r="BD3164" s="17">
        <v>12.29791655026537</v>
      </c>
      <c r="BE3164" s="17">
        <v>-1.3094637576407218</v>
      </c>
      <c r="BF3164" s="17">
        <v>-1.0000000000000009</v>
      </c>
      <c r="BG3164" s="22">
        <v>0</v>
      </c>
    </row>
    <row r="3165" spans="1:100" x14ac:dyDescent="0.25">
      <c r="A3165">
        <v>6736</v>
      </c>
      <c r="B3165" t="s">
        <v>2722</v>
      </c>
      <c r="C3165" s="48">
        <v>2</v>
      </c>
      <c r="D3165" s="22">
        <v>1490.822236328125</v>
      </c>
      <c r="E3165" s="17">
        <v>106.60770869203725</v>
      </c>
      <c r="F3165" s="17">
        <v>33.79096739983121</v>
      </c>
      <c r="G3165" s="17">
        <v>0.69083079285526394</v>
      </c>
      <c r="H3165" s="17">
        <v>8.8387986371895053</v>
      </c>
      <c r="I3165" s="17">
        <v>76.787353548223948</v>
      </c>
      <c r="J3165" s="17">
        <v>17.313856863154896</v>
      </c>
      <c r="K3165" s="17">
        <v>-0.99999999999999944</v>
      </c>
      <c r="L3165" s="17">
        <v>-0.99999999999999944</v>
      </c>
      <c r="M3165" s="17">
        <v>-0.99999999999999944</v>
      </c>
      <c r="N3165" s="17">
        <v>0.32993920863446263</v>
      </c>
      <c r="O3165" s="17">
        <v>-0.99999999999999944</v>
      </c>
      <c r="P3165" s="17">
        <v>-0.99999999999999944</v>
      </c>
      <c r="Q3165" s="17">
        <v>4.6622529102915369</v>
      </c>
      <c r="R3165" s="17">
        <v>-0.99999999999999944</v>
      </c>
      <c r="S3165" s="17">
        <v>2.023553344607167</v>
      </c>
      <c r="T3165" s="17">
        <v>0.24350018134811696</v>
      </c>
      <c r="U3165" s="17">
        <v>0.40381024834289309</v>
      </c>
      <c r="V3165" s="17">
        <v>0.36143500883135959</v>
      </c>
      <c r="W3165" s="17">
        <v>4.4942591974361159</v>
      </c>
      <c r="X3165" s="17">
        <v>2.7681588500013077</v>
      </c>
      <c r="Y3165" s="17">
        <v>0.19158729950465134</v>
      </c>
      <c r="Z3165" s="17">
        <v>41.313568146501247</v>
      </c>
      <c r="AA3165" s="17">
        <v>1.1248926878015353</v>
      </c>
      <c r="AB3165" s="17">
        <v>1.90841783068909</v>
      </c>
      <c r="AC3165" s="17">
        <v>27.123276420558778</v>
      </c>
      <c r="AD3165" s="17">
        <v>1.3947132140637439</v>
      </c>
      <c r="AE3165" s="17">
        <v>1.1178814958795122</v>
      </c>
      <c r="AF3165" s="17">
        <v>68.200780954966135</v>
      </c>
      <c r="AG3165" s="17">
        <v>25.636256563878558</v>
      </c>
      <c r="AH3165" s="17">
        <v>0.39028457884584233</v>
      </c>
      <c r="AI3165" s="17">
        <v>0.50348637518690098</v>
      </c>
      <c r="AJ3165" s="17">
        <v>0.33333333333333298</v>
      </c>
      <c r="AK3165" s="17">
        <v>0.90055900210775075</v>
      </c>
      <c r="AL3165" s="17">
        <v>0.95228992269559143</v>
      </c>
      <c r="AM3165" s="17">
        <v>0.33333333333333298</v>
      </c>
      <c r="AN3165" s="17">
        <v>0.5349963403846385</v>
      </c>
      <c r="AO3165" s="17">
        <v>0.62355651258323974</v>
      </c>
      <c r="AP3165" s="17">
        <v>0.33333333333333298</v>
      </c>
      <c r="AQ3165" s="17">
        <v>9.8079199750295345</v>
      </c>
      <c r="AR3165" s="17">
        <v>2.2444243630026963</v>
      </c>
      <c r="AS3165" s="17">
        <v>7.8059492968213426</v>
      </c>
      <c r="AT3165" s="17">
        <v>8.9596600583305452</v>
      </c>
      <c r="AU3165" s="17">
        <v>-0.99999999999999944</v>
      </c>
      <c r="AV3165" s="17">
        <v>-0.99999999999999944</v>
      </c>
      <c r="AW3165" s="17">
        <v>-0.99999999999999944</v>
      </c>
      <c r="AX3165" s="17">
        <v>-0.99999999999999944</v>
      </c>
      <c r="AY3165" s="17">
        <v>4.9499761964335462E-2</v>
      </c>
      <c r="AZ3165" s="17">
        <v>4.1622192562887489E-2</v>
      </c>
      <c r="BA3165" s="17">
        <v>0.52404046368040813</v>
      </c>
      <c r="BB3165" s="17">
        <v>2.0420993873265791E-2</v>
      </c>
      <c r="BC3165" s="17">
        <v>0.28881696400775908</v>
      </c>
      <c r="BD3165" s="17">
        <v>1.7211486484145047</v>
      </c>
      <c r="BE3165" s="17">
        <v>8.9084292902973861</v>
      </c>
      <c r="BF3165" s="17">
        <v>-0.99999999999999944</v>
      </c>
      <c r="BG3165" s="22">
        <v>0</v>
      </c>
    </row>
    <row r="3166" spans="1:100" x14ac:dyDescent="0.25">
      <c r="A3166">
        <v>6738</v>
      </c>
      <c r="B3166" t="s">
        <v>2723</v>
      </c>
      <c r="C3166" s="48">
        <v>2</v>
      </c>
      <c r="D3166" s="22">
        <v>1490.843701171875</v>
      </c>
      <c r="E3166" s="17">
        <v>94.157362043564106</v>
      </c>
      <c r="F3166" s="17">
        <v>13.70552509122372</v>
      </c>
      <c r="G3166" s="17">
        <v>0.55122527353819462</v>
      </c>
      <c r="H3166" s="17">
        <v>7.5653527467981547</v>
      </c>
      <c r="I3166" s="17">
        <v>67.010477239546972</v>
      </c>
      <c r="J3166" s="17">
        <v>14.899131999705228</v>
      </c>
      <c r="K3166" s="17">
        <v>-0.99999999999999978</v>
      </c>
      <c r="L3166" s="17">
        <v>-0.99999999999999978</v>
      </c>
      <c r="M3166" s="17">
        <v>-0.99999999999999978</v>
      </c>
      <c r="N3166" s="17">
        <v>0.29514955923853142</v>
      </c>
      <c r="O3166" s="17">
        <v>-0.99999999999999978</v>
      </c>
      <c r="P3166" s="17">
        <v>-0.99999999999999978</v>
      </c>
      <c r="Q3166" s="17">
        <v>4.2885299215935042</v>
      </c>
      <c r="R3166" s="17">
        <v>-0.99999999999999978</v>
      </c>
      <c r="S3166" s="17">
        <v>1.5361424146010938</v>
      </c>
      <c r="T3166" s="17">
        <v>0.18879141770415292</v>
      </c>
      <c r="U3166" s="17">
        <v>0.23987309227985032</v>
      </c>
      <c r="V3166" s="17">
        <v>0.14662432839269493</v>
      </c>
      <c r="W3166" s="17">
        <v>3.405751959946393</v>
      </c>
      <c r="X3166" s="17">
        <v>1.4270181865179166</v>
      </c>
      <c r="Y3166" s="17">
        <v>0.14236631463771462</v>
      </c>
      <c r="Z3166" s="17">
        <v>36.794331573804797</v>
      </c>
      <c r="AA3166" s="17">
        <v>0.79205612773227829</v>
      </c>
      <c r="AB3166" s="17">
        <v>1.4286633483876132</v>
      </c>
      <c r="AC3166" s="17">
        <v>21.615198236543471</v>
      </c>
      <c r="AD3166" s="17">
        <v>0.97429870859471124</v>
      </c>
      <c r="AE3166" s="17">
        <v>0.76580648857232703</v>
      </c>
      <c r="AF3166" s="17">
        <v>59.280122412317752</v>
      </c>
      <c r="AG3166" s="17">
        <v>10.394860063892679</v>
      </c>
      <c r="AH3166" s="17">
        <v>0.28483709763184556</v>
      </c>
      <c r="AI3166" s="17">
        <v>0.37872880460121516</v>
      </c>
      <c r="AJ3166" s="17">
        <v>0.33333333333333298</v>
      </c>
      <c r="AK3166" s="17">
        <v>0.75980243080076659</v>
      </c>
      <c r="AL3166" s="17">
        <v>0.82935190232504297</v>
      </c>
      <c r="AM3166" s="17">
        <v>0.33333333333333298</v>
      </c>
      <c r="AN3166" s="17">
        <v>0.40810505332655744</v>
      </c>
      <c r="AO3166" s="17">
        <v>0.48489843035511249</v>
      </c>
      <c r="AP3166" s="17">
        <v>0.33333333333333298</v>
      </c>
      <c r="AQ3166" s="17">
        <v>8.2259814712118633</v>
      </c>
      <c r="AR3166" s="17">
        <v>2.2444243630026963</v>
      </c>
      <c r="AS3166" s="17">
        <v>5.7922357111730349</v>
      </c>
      <c r="AT3166" s="17">
        <v>7.5507858768191767</v>
      </c>
      <c r="AU3166" s="17">
        <v>-0.99999999999999978</v>
      </c>
      <c r="AV3166" s="17">
        <v>-0.99999999999999978</v>
      </c>
      <c r="AW3166" s="17">
        <v>-0.99999999999999978</v>
      </c>
      <c r="AX3166" s="17">
        <v>-0.99999999999999978</v>
      </c>
      <c r="AY3166" s="17">
        <v>2.8293311420068992E-2</v>
      </c>
      <c r="AZ3166" s="17">
        <v>0.18787368754199305</v>
      </c>
      <c r="BA3166" s="17">
        <v>0.38344347040009835</v>
      </c>
      <c r="BB3166" s="17">
        <v>0.10186918451410931</v>
      </c>
      <c r="BC3166" s="17">
        <v>0.21085669930823964</v>
      </c>
      <c r="BD3166" s="17">
        <v>3.8929209424311555</v>
      </c>
      <c r="BE3166" s="17">
        <v>6.8103462813231541</v>
      </c>
      <c r="BF3166" s="17">
        <v>-0.99999999999999978</v>
      </c>
      <c r="BG3166" s="22">
        <v>0</v>
      </c>
    </row>
    <row r="3167" spans="1:100" x14ac:dyDescent="0.25">
      <c r="A3167">
        <v>6739</v>
      </c>
      <c r="B3167" t="s">
        <v>2724</v>
      </c>
      <c r="C3167" s="48">
        <v>2</v>
      </c>
      <c r="D3167" s="22">
        <v>1383.215625</v>
      </c>
      <c r="E3167" s="17">
        <v>42.951484214949232</v>
      </c>
      <c r="F3167" s="17">
        <v>-68.902030668227965</v>
      </c>
      <c r="G3167" s="17">
        <v>-2.2945339392238584E-2</v>
      </c>
      <c r="H3167" s="17">
        <v>2.3279150652756098</v>
      </c>
      <c r="I3167" s="17">
        <v>26.800068008171259</v>
      </c>
      <c r="J3167" s="17">
        <v>4.9678337123048326</v>
      </c>
      <c r="K3167" s="17">
        <v>-1.0000000000000011</v>
      </c>
      <c r="L3167" s="17">
        <v>-1.0000000000000011</v>
      </c>
      <c r="M3167" s="17">
        <v>-1.0000000000000011</v>
      </c>
      <c r="N3167" s="17">
        <v>0.15206643175895507</v>
      </c>
      <c r="O3167" s="17">
        <v>-1.0000000000000011</v>
      </c>
      <c r="P3167" s="17">
        <v>-1.0000000000000011</v>
      </c>
      <c r="Q3167" s="17">
        <v>2.7514792481198338</v>
      </c>
      <c r="R3167" s="17">
        <v>-1.0000000000000011</v>
      </c>
      <c r="S3167" s="17">
        <v>-0.46848486517696153</v>
      </c>
      <c r="T3167" s="17">
        <v>-3.6215190256513263E-2</v>
      </c>
      <c r="U3167" s="17">
        <v>-0.43436885631394356</v>
      </c>
      <c r="V3167" s="17">
        <v>-0.73685062771809262</v>
      </c>
      <c r="W3167" s="17">
        <v>-1.0710686613732006</v>
      </c>
      <c r="X3167" s="17">
        <v>-4.0888350587200346</v>
      </c>
      <c r="Y3167" s="17">
        <v>-6.0070116159138376E-2</v>
      </c>
      <c r="Z3167" s="17">
        <v>18.207581955192232</v>
      </c>
      <c r="AA3167" s="17">
        <v>-0.57683653951670233</v>
      </c>
      <c r="AB3167" s="17">
        <v>-0.5444744366131371</v>
      </c>
      <c r="AC3167" s="17">
        <v>-1.0384664785458604</v>
      </c>
      <c r="AD3167" s="17">
        <v>-0.75478518057273591</v>
      </c>
      <c r="AE3167" s="17">
        <v>-0.68221020684163869</v>
      </c>
      <c r="AF3167" s="17">
        <v>22.591171945090288</v>
      </c>
      <c r="AG3167" s="17">
        <v>-52.290068247839621</v>
      </c>
      <c r="AH3167" s="17">
        <v>-0.14884808341821421</v>
      </c>
      <c r="AI3167" s="17">
        <v>-0.13437505491171359</v>
      </c>
      <c r="AJ3167" s="17">
        <v>0.33333333333333298</v>
      </c>
      <c r="AK3167" s="17">
        <v>0.18089776272840757</v>
      </c>
      <c r="AL3167" s="17">
        <v>0.32373150240163323</v>
      </c>
      <c r="AM3167" s="17">
        <v>0.33333333333333298</v>
      </c>
      <c r="AN3167" s="17">
        <v>-0.11377437108357635</v>
      </c>
      <c r="AO3167" s="17">
        <v>-8.5375556304869427E-2</v>
      </c>
      <c r="AP3167" s="17">
        <v>0.33333333333333298</v>
      </c>
      <c r="AQ3167" s="17">
        <v>1.7197730863390213</v>
      </c>
      <c r="AR3167" s="17">
        <v>2.2444243630026963</v>
      </c>
      <c r="AS3167" s="17">
        <v>-2.4897804253957183</v>
      </c>
      <c r="AT3167" s="17">
        <v>1.756357717406587</v>
      </c>
      <c r="AU3167" s="17">
        <v>-1.0000000000000011</v>
      </c>
      <c r="AV3167" s="17">
        <v>-1.0000000000000011</v>
      </c>
      <c r="AW3167" s="17">
        <v>-1.0000000000000011</v>
      </c>
      <c r="AX3167" s="17">
        <v>-1.0000000000000011</v>
      </c>
      <c r="AY3167" s="17">
        <v>-5.8924735306480756E-2</v>
      </c>
      <c r="AZ3167" s="17">
        <v>0.78937791835558069</v>
      </c>
      <c r="BA3167" s="17">
        <v>-0.194804883983274</v>
      </c>
      <c r="BB3167" s="17">
        <v>0.4368499056997508</v>
      </c>
      <c r="BC3167" s="17">
        <v>-0.10977885425521347</v>
      </c>
      <c r="BD3167" s="17">
        <v>12.825002104414331</v>
      </c>
      <c r="BE3167" s="17">
        <v>-1.8186650438356109</v>
      </c>
      <c r="BF3167" s="17">
        <v>-1.0000000000000011</v>
      </c>
      <c r="BG3167" s="22">
        <v>0</v>
      </c>
    </row>
    <row r="3168" spans="1:100" x14ac:dyDescent="0.25">
      <c r="A3168">
        <v>6740</v>
      </c>
      <c r="B3168" t="s">
        <v>3225</v>
      </c>
      <c r="C3168" s="48">
        <v>2</v>
      </c>
      <c r="D3168" s="22">
        <v>1478.6468164062501</v>
      </c>
      <c r="E3168" s="17">
        <v>89.284035070320897</v>
      </c>
      <c r="F3168" s="17">
        <v>5.8436614390930988</v>
      </c>
      <c r="G3168" s="17">
        <v>0.49658074338088093</v>
      </c>
      <c r="H3168" s="17">
        <v>7.066899299530407</v>
      </c>
      <c r="I3168" s="17">
        <v>63.183602665337339</v>
      </c>
      <c r="J3168" s="17">
        <v>13.953958010396788</v>
      </c>
      <c r="K3168" s="17">
        <v>-0.99999999999999989</v>
      </c>
      <c r="L3168" s="17">
        <v>-0.99999999999999989</v>
      </c>
      <c r="M3168" s="17">
        <v>-0.99999999999999989</v>
      </c>
      <c r="N3168" s="17">
        <v>0.28153216033569384</v>
      </c>
      <c r="O3168" s="17">
        <v>-0.99999999999999989</v>
      </c>
      <c r="P3168" s="17">
        <v>-0.99999999999999989</v>
      </c>
      <c r="Q3168" s="17">
        <v>4.1422469005045652</v>
      </c>
      <c r="R3168" s="17">
        <v>-0.99999999999999989</v>
      </c>
      <c r="S3168" s="17">
        <v>1.3453595473189643</v>
      </c>
      <c r="T3168" s="17">
        <v>0.16737725944281537</v>
      </c>
      <c r="U3168" s="17">
        <v>0.17570464885287274</v>
      </c>
      <c r="V3168" s="17">
        <v>6.254291984405394E-2</v>
      </c>
      <c r="W3168" s="17">
        <v>2.9796873827259938</v>
      </c>
      <c r="X3168" s="17">
        <v>0.90206758435388512</v>
      </c>
      <c r="Y3168" s="17">
        <v>0.12310018816154496</v>
      </c>
      <c r="Z3168" s="17">
        <v>35.02540753417658</v>
      </c>
      <c r="AA3168" s="17">
        <v>0.66177691289082552</v>
      </c>
      <c r="AB3168" s="17">
        <v>1.2408773754226883</v>
      </c>
      <c r="AC3168" s="17">
        <v>19.459220837457465</v>
      </c>
      <c r="AD3168" s="17">
        <v>0.80973964792821951</v>
      </c>
      <c r="AE3168" s="17">
        <v>0.6279969417252661</v>
      </c>
      <c r="AF3168" s="17">
        <v>55.788389441146848</v>
      </c>
      <c r="AG3168" s="17">
        <v>4.429057603092537</v>
      </c>
      <c r="AH3168" s="17">
        <v>0.2435627404617384</v>
      </c>
      <c r="AI3168" s="17">
        <v>0.32989607319079478</v>
      </c>
      <c r="AJ3168" s="17">
        <v>0.33333333333333298</v>
      </c>
      <c r="AK3168" s="17">
        <v>0.70470735473750845</v>
      </c>
      <c r="AL3168" s="17">
        <v>0.78123138105567003</v>
      </c>
      <c r="AM3168" s="17">
        <v>0.33333333333333298</v>
      </c>
      <c r="AN3168" s="17">
        <v>0.35843714050860148</v>
      </c>
      <c r="AO3168" s="17">
        <v>0.43062474695824288</v>
      </c>
      <c r="AP3168" s="17">
        <v>0.33333333333333298</v>
      </c>
      <c r="AQ3168" s="17">
        <v>7.6067775407243463</v>
      </c>
      <c r="AR3168" s="17">
        <v>2.2444243630026963</v>
      </c>
      <c r="AS3168" s="17">
        <v>5.0040259520070371</v>
      </c>
      <c r="AT3168" s="17">
        <v>6.9993229541777975</v>
      </c>
      <c r="AU3168" s="17">
        <v>-0.99999999999999989</v>
      </c>
      <c r="AV3168" s="17">
        <v>-0.99999999999999989</v>
      </c>
      <c r="AW3168" s="17">
        <v>-0.99999999999999989</v>
      </c>
      <c r="AX3168" s="17">
        <v>-0.99999999999999989</v>
      </c>
      <c r="AY3168" s="17">
        <v>1.9992661617937103E-2</v>
      </c>
      <c r="AZ3168" s="17">
        <v>0.24511959205230852</v>
      </c>
      <c r="BA3168" s="17">
        <v>0.32841085652553964</v>
      </c>
      <c r="BB3168" s="17">
        <v>0.1337497156815331</v>
      </c>
      <c r="BC3168" s="17">
        <v>0.18034141555524141</v>
      </c>
      <c r="BD3168" s="17">
        <v>4.7429981972256297</v>
      </c>
      <c r="BE3168" s="17">
        <v>5.9891125592089747</v>
      </c>
      <c r="BF3168" s="17">
        <v>-0.99999999999999989</v>
      </c>
      <c r="BG3168" s="22">
        <v>0</v>
      </c>
    </row>
    <row r="3169" spans="1:100" x14ac:dyDescent="0.25">
      <c r="A3169">
        <v>6741</v>
      </c>
      <c r="B3169" t="s">
        <v>2725</v>
      </c>
      <c r="C3169" s="48">
        <v>2</v>
      </c>
      <c r="D3169" s="22">
        <v>1461.8045019531251</v>
      </c>
      <c r="E3169" s="17">
        <v>82.631703172653246</v>
      </c>
      <c r="F3169" s="17">
        <v>-4.8881705589098585</v>
      </c>
      <c r="G3169" s="17">
        <v>0.42198826210588847</v>
      </c>
      <c r="H3169" s="17">
        <v>6.3864857370981474</v>
      </c>
      <c r="I3169" s="17">
        <v>57.959729952063206</v>
      </c>
      <c r="J3169" s="17">
        <v>12.663748855040671</v>
      </c>
      <c r="K3169" s="17">
        <v>-1</v>
      </c>
      <c r="L3169" s="17">
        <v>-1</v>
      </c>
      <c r="M3169" s="17">
        <v>-1</v>
      </c>
      <c r="N3169" s="17">
        <v>0.26294373858973313</v>
      </c>
      <c r="O3169" s="17">
        <v>-1</v>
      </c>
      <c r="P3169" s="17">
        <v>-1</v>
      </c>
      <c r="Q3169" s="17">
        <v>3.9425633552345629</v>
      </c>
      <c r="R3169" s="17">
        <v>-1</v>
      </c>
      <c r="S3169" s="17">
        <v>1.084931515192735</v>
      </c>
      <c r="T3169" s="17">
        <v>0.13814587627362993</v>
      </c>
      <c r="U3169" s="17">
        <v>8.8111555802339786E-2</v>
      </c>
      <c r="V3169" s="17">
        <v>-5.2232353631328929E-2</v>
      </c>
      <c r="W3169" s="17">
        <v>2.3980882014949234</v>
      </c>
      <c r="X3169" s="17">
        <v>0.1854840974158859</v>
      </c>
      <c r="Y3169" s="17">
        <v>9.6800974419966532E-2</v>
      </c>
      <c r="Z3169" s="17">
        <v>32.6107388944611</v>
      </c>
      <c r="AA3169" s="17">
        <v>0.48393935320085296</v>
      </c>
      <c r="AB3169" s="17">
        <v>0.98454025198568462</v>
      </c>
      <c r="AC3169" s="17">
        <v>16.516205254604927</v>
      </c>
      <c r="AD3169" s="17">
        <v>0.5851084064103943</v>
      </c>
      <c r="AE3169" s="17">
        <v>0.43988010710135728</v>
      </c>
      <c r="AF3169" s="17">
        <v>51.022001560795033</v>
      </c>
      <c r="AG3169" s="17">
        <v>-3.714557266802692</v>
      </c>
      <c r="AH3169" s="17">
        <v>0.18722120535318734</v>
      </c>
      <c r="AI3169" s="17">
        <v>0.26323698411358742</v>
      </c>
      <c r="AJ3169" s="17">
        <v>0.33333333333333298</v>
      </c>
      <c r="AK3169" s="17">
        <v>0.62949985605901881</v>
      </c>
      <c r="AL3169" s="17">
        <v>0.71554449398032827</v>
      </c>
      <c r="AM3169" s="17">
        <v>0.33333333333333298</v>
      </c>
      <c r="AN3169" s="17">
        <v>0.29063798758010895</v>
      </c>
      <c r="AO3169" s="17">
        <v>0.35653848981867042</v>
      </c>
      <c r="AP3169" s="17">
        <v>0.33333333333333298</v>
      </c>
      <c r="AQ3169" s="17">
        <v>6.7615336076660251</v>
      </c>
      <c r="AR3169" s="17">
        <v>2.2444243630026963</v>
      </c>
      <c r="AS3169" s="17">
        <v>3.9280807195730674</v>
      </c>
      <c r="AT3169" s="17">
        <v>6.2465488409672343</v>
      </c>
      <c r="AU3169" s="17">
        <v>-1</v>
      </c>
      <c r="AV3169" s="17">
        <v>-1</v>
      </c>
      <c r="AW3169" s="17">
        <v>-1</v>
      </c>
      <c r="AX3169" s="17">
        <v>-1</v>
      </c>
      <c r="AY3169" s="17">
        <v>8.6618648638374218E-3</v>
      </c>
      <c r="AZ3169" s="17">
        <v>0.32326307773994584</v>
      </c>
      <c r="BA3169" s="17">
        <v>0.25328862181816547</v>
      </c>
      <c r="BB3169" s="17">
        <v>0.17726821455592753</v>
      </c>
      <c r="BC3169" s="17">
        <v>0.13868654679905079</v>
      </c>
      <c r="BD3169" s="17">
        <v>5.9033956153753948</v>
      </c>
      <c r="BE3169" s="17">
        <v>4.8680879870726281</v>
      </c>
      <c r="BF3169" s="17">
        <v>-1</v>
      </c>
      <c r="BG3169" s="22">
        <v>0</v>
      </c>
    </row>
    <row r="3170" spans="1:100" x14ac:dyDescent="0.25">
      <c r="A3170">
        <v>6742</v>
      </c>
      <c r="B3170" t="s">
        <v>2726</v>
      </c>
      <c r="C3170" s="48">
        <v>3</v>
      </c>
      <c r="D3170" s="22">
        <v>1491.6860858688453</v>
      </c>
      <c r="E3170" s="17">
        <v>73.22954833374024</v>
      </c>
      <c r="F3170" s="17">
        <v>-4.8621915038301537</v>
      </c>
      <c r="G3170" s="17">
        <v>0.43157545072585896</v>
      </c>
      <c r="H3170" s="17">
        <v>4.2306858173160204</v>
      </c>
      <c r="I3170" s="17">
        <v>50.170551840142018</v>
      </c>
      <c r="J3170" s="17">
        <v>9.486078783174376</v>
      </c>
      <c r="K3170" s="17">
        <v>-1</v>
      </c>
      <c r="L3170" s="17">
        <v>-1</v>
      </c>
      <c r="M3170" s="17">
        <v>-1</v>
      </c>
      <c r="N3170" s="17">
        <v>0.47272367702763129</v>
      </c>
      <c r="O3170" s="17">
        <v>-1</v>
      </c>
      <c r="P3170" s="17">
        <v>-1</v>
      </c>
      <c r="Q3170" s="17">
        <v>4.4146188384041212</v>
      </c>
      <c r="R3170" s="17">
        <v>-1</v>
      </c>
      <c r="S3170" s="17">
        <v>-0.10501935145639224</v>
      </c>
      <c r="T3170" s="17">
        <v>-3.6677656601211604E-2</v>
      </c>
      <c r="U3170" s="17">
        <v>1.305284091234156E-2</v>
      </c>
      <c r="V3170" s="17">
        <v>1.3653984968058116E-2</v>
      </c>
      <c r="W3170" s="17">
        <v>-0.1839330210881015</v>
      </c>
      <c r="X3170" s="17">
        <v>1.2219319594092006</v>
      </c>
      <c r="Y3170" s="17">
        <v>3.0583058462992363E-2</v>
      </c>
      <c r="Z3170" s="17">
        <v>19.822962330915065</v>
      </c>
      <c r="AA3170" s="17">
        <v>1.1289926565293762</v>
      </c>
      <c r="AB3170" s="17">
        <v>1.8730680419692274</v>
      </c>
      <c r="AC3170" s="17">
        <v>19.97092035634261</v>
      </c>
      <c r="AD3170" s="17">
        <v>1.8672653474926144</v>
      </c>
      <c r="AE3170" s="17">
        <v>0.73013904221359915</v>
      </c>
      <c r="AF3170" s="17">
        <v>42.39708977144047</v>
      </c>
      <c r="AG3170" s="17">
        <v>-3.8532762751446707</v>
      </c>
      <c r="AH3170" s="17">
        <v>0.57924450907628056</v>
      </c>
      <c r="AI3170" s="17">
        <v>0.38756387814695953</v>
      </c>
      <c r="AJ3170" s="17">
        <v>0.33333333333333298</v>
      </c>
      <c r="AK3170" s="17">
        <v>0.49320262242809149</v>
      </c>
      <c r="AL3170" s="17">
        <v>0.67795555513668748</v>
      </c>
      <c r="AM3170" s="17">
        <v>0.33333333333333298</v>
      </c>
      <c r="AN3170" s="17">
        <v>0.56299266826277639</v>
      </c>
      <c r="AO3170" s="17">
        <v>0.48917298045665059</v>
      </c>
      <c r="AP3170" s="17">
        <v>0.33333333333333298</v>
      </c>
      <c r="AQ3170" s="17">
        <v>7.7734620687014919</v>
      </c>
      <c r="AR3170" s="17">
        <v>3.0534331528651828</v>
      </c>
      <c r="AS3170" s="17">
        <v>1.5006194060282712</v>
      </c>
      <c r="AT3170" s="17">
        <v>4.9320262242809134</v>
      </c>
      <c r="AU3170" s="17">
        <v>-1</v>
      </c>
      <c r="AV3170" s="17">
        <v>-1</v>
      </c>
      <c r="AW3170" s="17">
        <v>-1</v>
      </c>
      <c r="AX3170" s="17">
        <v>-1</v>
      </c>
      <c r="AY3170" s="17">
        <v>-1.6636137631038592E-2</v>
      </c>
      <c r="AZ3170" s="17">
        <v>1.05309925993887</v>
      </c>
      <c r="BA3170" s="17">
        <v>0.49310787524539573</v>
      </c>
      <c r="BB3170" s="17">
        <v>0.59089534098515883</v>
      </c>
      <c r="BC3170" s="17">
        <v>0.27479650276114959</v>
      </c>
      <c r="BD3170" s="17">
        <v>20.037879824323323</v>
      </c>
      <c r="BE3170" s="17">
        <v>9.3354519452557199</v>
      </c>
      <c r="BF3170" s="17">
        <v>-1</v>
      </c>
      <c r="CU3170" t="e">
        <v>#N/A</v>
      </c>
      <c r="CV3170" t="e">
        <v>#N/A</v>
      </c>
    </row>
    <row r="3171" spans="1:100" x14ac:dyDescent="0.25">
      <c r="A3171">
        <v>6743</v>
      </c>
      <c r="B3171" t="s">
        <v>2727</v>
      </c>
      <c r="C3171" s="48">
        <v>2</v>
      </c>
      <c r="D3171" s="22">
        <v>1440.8587109375001</v>
      </c>
      <c r="E3171" s="17">
        <v>34.753420876778691</v>
      </c>
      <c r="F3171" s="17">
        <v>-82.127504052242372</v>
      </c>
      <c r="G3171" s="17">
        <v>-0.11487008028769646</v>
      </c>
      <c r="H3171" s="17">
        <v>1.4894010574394052</v>
      </c>
      <c r="I3171" s="17">
        <v>20.362379685828671</v>
      </c>
      <c r="J3171" s="17">
        <v>3.3778324108355839</v>
      </c>
      <c r="K3171" s="17">
        <v>-1.0000000000000013</v>
      </c>
      <c r="L3171" s="17">
        <v>-1.0000000000000013</v>
      </c>
      <c r="M3171" s="17">
        <v>-1.0000000000000013</v>
      </c>
      <c r="N3171" s="17">
        <v>0.12915881662877174</v>
      </c>
      <c r="O3171" s="17">
        <v>-1.0000000000000013</v>
      </c>
      <c r="P3171" s="17">
        <v>-1.0000000000000013</v>
      </c>
      <c r="Q3171" s="17">
        <v>2.5053973663231854</v>
      </c>
      <c r="R3171" s="17">
        <v>-1.0000000000000013</v>
      </c>
      <c r="S3171" s="17">
        <v>-0.78942578262494512</v>
      </c>
      <c r="T3171" s="17">
        <v>-7.2238758287948096E-2</v>
      </c>
      <c r="U3171" s="17">
        <v>-0.54231502253970021</v>
      </c>
      <c r="V3171" s="17">
        <v>-0.87829500783642855</v>
      </c>
      <c r="W3171" s="17">
        <v>-1.7878078437390315</v>
      </c>
      <c r="X3171" s="17">
        <v>-4.9719234108006782</v>
      </c>
      <c r="Y3171" s="17">
        <v>-9.2480197813834042E-2</v>
      </c>
      <c r="Z3171" s="17">
        <v>15.23184250719174</v>
      </c>
      <c r="AA3171" s="17">
        <v>-0.79599631697086637</v>
      </c>
      <c r="AB3171" s="17">
        <v>-0.86037388453421659</v>
      </c>
      <c r="AC3171" s="17">
        <v>-4.6653192159907704</v>
      </c>
      <c r="AD3171" s="17">
        <v>-1.0316115888192443</v>
      </c>
      <c r="AE3171" s="17">
        <v>-0.9140377447556236</v>
      </c>
      <c r="AF3171" s="17">
        <v>16.717269328909545</v>
      </c>
      <c r="AG3171" s="17">
        <v>-62.325928083467431</v>
      </c>
      <c r="AH3171" s="17">
        <v>-0.21828110036548992</v>
      </c>
      <c r="AI3171" s="17">
        <v>-0.21652300584472345</v>
      </c>
      <c r="AJ3171" s="17">
        <v>0.33333333333333298</v>
      </c>
      <c r="AK3171" s="17">
        <v>8.8215099392291663E-2</v>
      </c>
      <c r="AL3171" s="17">
        <v>0.24278165368471771</v>
      </c>
      <c r="AM3171" s="17">
        <v>0.33333333333333298</v>
      </c>
      <c r="AN3171" s="17">
        <v>-0.19732729035042279</v>
      </c>
      <c r="AO3171" s="17">
        <v>-0.17667644715957104</v>
      </c>
      <c r="AP3171" s="17">
        <v>0.33333333333333298</v>
      </c>
      <c r="AQ3171" s="17">
        <v>0.67812883196169871</v>
      </c>
      <c r="AR3171" s="17">
        <v>2.2444243630026963</v>
      </c>
      <c r="AS3171" s="17">
        <v>-3.8157315805070393</v>
      </c>
      <c r="AT3171" s="17">
        <v>0.82866950906583181</v>
      </c>
      <c r="AU3171" s="17">
        <v>-1.0000000000000013</v>
      </c>
      <c r="AV3171" s="17">
        <v>-1.0000000000000013</v>
      </c>
      <c r="AW3171" s="17">
        <v>-1.0000000000000013</v>
      </c>
      <c r="AX3171" s="17">
        <v>-1.0000000000000013</v>
      </c>
      <c r="AY3171" s="17">
        <v>-7.2888348501218433E-2</v>
      </c>
      <c r="AZ3171" s="17">
        <v>0.8856787727006985</v>
      </c>
      <c r="BA3171" s="17">
        <v>-0.28738247146833173</v>
      </c>
      <c r="BB3171" s="17">
        <v>0.49048033419347553</v>
      </c>
      <c r="BC3171" s="17">
        <v>-0.16111262076890173</v>
      </c>
      <c r="BD3171" s="17">
        <v>14.255028699265479</v>
      </c>
      <c r="BE3171" s="17">
        <v>-3.200170144211234</v>
      </c>
      <c r="BF3171" s="17">
        <v>-1.0000000000000013</v>
      </c>
      <c r="BG3171" s="22">
        <v>0</v>
      </c>
    </row>
    <row r="3172" spans="1:100" x14ac:dyDescent="0.25">
      <c r="A3172">
        <v>6744</v>
      </c>
      <c r="B3172" t="s">
        <v>3226</v>
      </c>
      <c r="C3172" s="48">
        <v>2</v>
      </c>
      <c r="D3172" s="22">
        <v>1465.091015625</v>
      </c>
      <c r="E3172" s="17">
        <v>24.405362653383655</v>
      </c>
      <c r="F3172" s="17">
        <v>-98.821442969806697</v>
      </c>
      <c r="G3172" s="17">
        <v>-0.2309026762457777</v>
      </c>
      <c r="H3172" s="17">
        <v>0.43098135313913311</v>
      </c>
      <c r="I3172" s="17">
        <v>12.236366158524341</v>
      </c>
      <c r="J3172" s="17">
        <v>1.3708430324698657</v>
      </c>
      <c r="K3172" s="17">
        <v>-1.0000000000000016</v>
      </c>
      <c r="L3172" s="17">
        <v>-1.0000000000000016</v>
      </c>
      <c r="M3172" s="17">
        <v>-1.0000000000000016</v>
      </c>
      <c r="N3172" s="17">
        <v>0.10024353196360578</v>
      </c>
      <c r="O3172" s="17">
        <v>-1.0000000000000016</v>
      </c>
      <c r="P3172" s="17">
        <v>-1.0000000000000016</v>
      </c>
      <c r="Q3172" s="17">
        <v>2.1947789268805602</v>
      </c>
      <c r="R3172" s="17">
        <v>-1.0000000000000016</v>
      </c>
      <c r="S3172" s="17">
        <v>-1.194535521721287</v>
      </c>
      <c r="T3172" s="17">
        <v>-0.11770973893627609</v>
      </c>
      <c r="U3172" s="17">
        <v>-0.67857076575840081</v>
      </c>
      <c r="V3172" s="17">
        <v>-1.0568340871847945</v>
      </c>
      <c r="W3172" s="17">
        <v>-2.6925164906675016</v>
      </c>
      <c r="X3172" s="17">
        <v>-6.0866073680695099</v>
      </c>
      <c r="Y3172" s="17">
        <v>-0.13339003202141178</v>
      </c>
      <c r="Z3172" s="17">
        <v>11.4756962327188</v>
      </c>
      <c r="AA3172" s="17">
        <v>-1.0726321568969439</v>
      </c>
      <c r="AB3172" s="17">
        <v>-1.259119996265913</v>
      </c>
      <c r="AC3172" s="17">
        <v>-9.243337431587392</v>
      </c>
      <c r="AD3172" s="17">
        <v>-1.3810375046901817</v>
      </c>
      <c r="AE3172" s="17">
        <v>-1.2066635468704416</v>
      </c>
      <c r="AF3172" s="17">
        <v>9.302897938561749</v>
      </c>
      <c r="AG3172" s="17">
        <v>-74.993756766538297</v>
      </c>
      <c r="AH3172" s="17">
        <v>-0.30592337298017325</v>
      </c>
      <c r="AI3172" s="17">
        <v>-0.32021478573490952</v>
      </c>
      <c r="AJ3172" s="17">
        <v>0.33333333333333298</v>
      </c>
      <c r="AK3172" s="17">
        <v>-2.8774189045613241E-2</v>
      </c>
      <c r="AL3172" s="17">
        <v>0.14060218602954411</v>
      </c>
      <c r="AM3172" s="17">
        <v>0.33333333333333298</v>
      </c>
      <c r="AN3172" s="17">
        <v>-0.30279250056443613</v>
      </c>
      <c r="AO3172" s="17">
        <v>-0.29192158438769161</v>
      </c>
      <c r="AP3172" s="17">
        <v>0.33333333333333298</v>
      </c>
      <c r="AQ3172" s="17">
        <v>-0.63669333368002956</v>
      </c>
      <c r="AR3172" s="17">
        <v>2.2444243630026963</v>
      </c>
      <c r="AS3172" s="17">
        <v>-5.489421961817488</v>
      </c>
      <c r="AT3172" s="17">
        <v>-0.34231090387757757</v>
      </c>
      <c r="AU3172" s="17">
        <v>-1.0000000000000016</v>
      </c>
      <c r="AV3172" s="17">
        <v>-1.0000000000000016</v>
      </c>
      <c r="AW3172" s="17">
        <v>-1.0000000000000016</v>
      </c>
      <c r="AX3172" s="17">
        <v>-1.0000000000000016</v>
      </c>
      <c r="AY3172" s="17">
        <v>-9.0514009146621333E-2</v>
      </c>
      <c r="AZ3172" s="17">
        <v>1.0072351460317135</v>
      </c>
      <c r="BA3172" s="17">
        <v>-0.40423912723681588</v>
      </c>
      <c r="BB3172" s="17">
        <v>0.55817568780397031</v>
      </c>
      <c r="BC3172" s="17">
        <v>-0.22590899801040212</v>
      </c>
      <c r="BD3172" s="17">
        <v>16.060088974370075</v>
      </c>
      <c r="BE3172" s="17">
        <v>-4.9439838505584186</v>
      </c>
      <c r="BF3172" s="17">
        <v>-1.0000000000000016</v>
      </c>
      <c r="BG3172" s="22">
        <v>0</v>
      </c>
    </row>
    <row r="3173" spans="1:100" x14ac:dyDescent="0.25">
      <c r="A3173">
        <v>6746</v>
      </c>
      <c r="B3173" t="s">
        <v>1372</v>
      </c>
      <c r="C3173" s="48">
        <v>2</v>
      </c>
      <c r="D3173" s="22">
        <v>1459.695341796875</v>
      </c>
      <c r="E3173" s="17">
        <v>96.1390890879496</v>
      </c>
      <c r="F3173" s="17">
        <v>16.902533603937975</v>
      </c>
      <c r="G3173" s="17">
        <v>0.57344634424308505</v>
      </c>
      <c r="H3173" s="17">
        <v>7.7680476782569174</v>
      </c>
      <c r="I3173" s="17">
        <v>68.566666857198555</v>
      </c>
      <c r="J3173" s="17">
        <v>15.283484797403043</v>
      </c>
      <c r="K3173" s="17">
        <v>-0.99999999999999978</v>
      </c>
      <c r="L3173" s="17">
        <v>-0.99999999999999978</v>
      </c>
      <c r="M3173" s="17">
        <v>-0.99999999999999978</v>
      </c>
      <c r="N3173" s="17">
        <v>0.30068704273350394</v>
      </c>
      <c r="O3173" s="17">
        <v>-0.99999999999999978</v>
      </c>
      <c r="P3173" s="17">
        <v>-0.99999999999999978</v>
      </c>
      <c r="Q3173" s="17">
        <v>4.348015570846675</v>
      </c>
      <c r="R3173" s="17">
        <v>-0.99999999999999978</v>
      </c>
      <c r="S3173" s="17">
        <v>1.613723822492301</v>
      </c>
      <c r="T3173" s="17">
        <v>0.19749943520272059</v>
      </c>
      <c r="U3173" s="17">
        <v>0.26596704009692729</v>
      </c>
      <c r="V3173" s="17">
        <v>0.18081583702031673</v>
      </c>
      <c r="W3173" s="17">
        <v>3.5790101262808438</v>
      </c>
      <c r="X3173" s="17">
        <v>1.6404881241984133</v>
      </c>
      <c r="Y3173" s="17">
        <v>0.15020084002211909</v>
      </c>
      <c r="Z3173" s="17">
        <v>37.513660407688064</v>
      </c>
      <c r="AA3173" s="17">
        <v>0.84503386651117185</v>
      </c>
      <c r="AB3173" s="17">
        <v>1.5050260761963681</v>
      </c>
      <c r="AC3173" s="17">
        <v>22.49192141606968</v>
      </c>
      <c r="AD3173" s="17">
        <v>1.0412162667047988</v>
      </c>
      <c r="AE3173" s="17">
        <v>0.82184641929332702</v>
      </c>
      <c r="AF3173" s="17">
        <v>60.700027478966064</v>
      </c>
      <c r="AG3173" s="17">
        <v>12.820839716590024</v>
      </c>
      <c r="AH3173" s="17">
        <v>0.30162121868358638</v>
      </c>
      <c r="AI3173" s="17">
        <v>0.39858652090438379</v>
      </c>
      <c r="AJ3173" s="17">
        <v>0.33333333333333298</v>
      </c>
      <c r="AK3173" s="17">
        <v>0.78220671494720306</v>
      </c>
      <c r="AL3173" s="17">
        <v>0.84892000003591339</v>
      </c>
      <c r="AM3173" s="17">
        <v>0.33333333333333298</v>
      </c>
      <c r="AN3173" s="17">
        <v>0.4283023942006543</v>
      </c>
      <c r="AO3173" s="17">
        <v>0.50696869709003956</v>
      </c>
      <c r="AP3173" s="17">
        <v>0.33333333333333298</v>
      </c>
      <c r="AQ3173" s="17">
        <v>8.4777793049657255</v>
      </c>
      <c r="AR3173" s="17">
        <v>2.2444243630026963</v>
      </c>
      <c r="AS3173" s="17">
        <v>6.1127593708749224</v>
      </c>
      <c r="AT3173" s="17">
        <v>7.7750369877695658</v>
      </c>
      <c r="AU3173" s="17">
        <v>-0.99999999999999978</v>
      </c>
      <c r="AV3173" s="17">
        <v>-0.99999999999999978</v>
      </c>
      <c r="AW3173" s="17">
        <v>-0.99999999999999978</v>
      </c>
      <c r="AX3173" s="17">
        <v>-0.99999999999999978</v>
      </c>
      <c r="AY3173" s="17">
        <v>3.1668751297010099E-2</v>
      </c>
      <c r="AZ3173" s="17">
        <v>0.16459477402536046</v>
      </c>
      <c r="BA3173" s="17">
        <v>0.40582235444322212</v>
      </c>
      <c r="BB3173" s="17">
        <v>8.8905040890925977E-2</v>
      </c>
      <c r="BC3173" s="17">
        <v>0.22326566825541641</v>
      </c>
      <c r="BD3173" s="17">
        <v>3.5472390099664293</v>
      </c>
      <c r="BE3173" s="17">
        <v>7.1442990585142878</v>
      </c>
      <c r="BF3173" s="17">
        <v>-0.99999999999999978</v>
      </c>
      <c r="BG3173" s="22">
        <v>0</v>
      </c>
    </row>
    <row r="3174" spans="1:100" x14ac:dyDescent="0.25">
      <c r="A3174">
        <v>6748</v>
      </c>
      <c r="B3174" t="s">
        <v>2728</v>
      </c>
      <c r="C3174" s="48">
        <v>1</v>
      </c>
      <c r="D3174" s="22">
        <v>1450</v>
      </c>
      <c r="E3174" s="47">
        <v>62.798508766834246</v>
      </c>
      <c r="F3174" s="47">
        <v>-29.08938549335334</v>
      </c>
      <c r="G3174" s="47">
        <v>0.24773049482204326</v>
      </c>
      <c r="H3174" s="47">
        <v>5.0316799675559034</v>
      </c>
      <c r="I3174" s="47">
        <v>43.150978932390657</v>
      </c>
      <c r="J3174" s="47">
        <v>9.4265685797601293</v>
      </c>
      <c r="K3174" s="47">
        <v>-1</v>
      </c>
      <c r="L3174" s="47">
        <v>-1</v>
      </c>
      <c r="M3174" s="47">
        <v>-1</v>
      </c>
      <c r="N3174" s="47">
        <v>0.23106494761372834</v>
      </c>
      <c r="O3174" s="47">
        <v>-1</v>
      </c>
      <c r="P3174" s="47">
        <v>-1</v>
      </c>
      <c r="Q3174" s="47">
        <v>3.6908187015592362</v>
      </c>
      <c r="R3174" s="47">
        <v>-1</v>
      </c>
      <c r="S3174" s="47">
        <v>0.64189072421973781</v>
      </c>
      <c r="T3174" s="47">
        <v>9.2362986157557392E-2</v>
      </c>
      <c r="U3174" s="47">
        <v>2.8539908778594872E-2</v>
      </c>
      <c r="V3174" s="47">
        <v>-3.3016092497362891E-2</v>
      </c>
      <c r="W3174" s="47">
        <v>1.340861265996665</v>
      </c>
      <c r="X3174" s="47">
        <v>-0.95214589246562853</v>
      </c>
      <c r="Y3174" s="47">
        <v>6.2963204570277986E-2</v>
      </c>
      <c r="Z3174" s="47">
        <v>26.745601001024557</v>
      </c>
      <c r="AA3174" s="47">
        <v>0.83044305783086536</v>
      </c>
      <c r="AB3174" s="47">
        <v>0.95436065465510056</v>
      </c>
      <c r="AC3174" s="47">
        <v>9.5356991142494465</v>
      </c>
      <c r="AD3174" s="47">
        <v>1.0338197723233149</v>
      </c>
      <c r="AE3174" s="47">
        <v>-6.1692529453854741E-2</v>
      </c>
      <c r="AF3174" s="47">
        <v>37.173968240475233</v>
      </c>
      <c r="AG3174" s="47">
        <v>-21.084351504417185</v>
      </c>
      <c r="AH3174" s="47">
        <v>0.31588437088007865</v>
      </c>
      <c r="AI3174" s="47">
        <v>0.38548558873661259</v>
      </c>
      <c r="AJ3174" s="47">
        <v>0.33333333333333298</v>
      </c>
      <c r="AK3174" s="47">
        <v>0.47968211832321317</v>
      </c>
      <c r="AL3174" s="47">
        <v>0.57122895297980814</v>
      </c>
      <c r="AM3174" s="47">
        <v>0.33333333333333298</v>
      </c>
      <c r="AN3174" s="47">
        <v>0.18789602731731778</v>
      </c>
      <c r="AO3174" s="47">
        <v>0.23868759666666312</v>
      </c>
      <c r="AP3174" s="47">
        <v>0.33333333333333298</v>
      </c>
      <c r="AQ3174" s="47">
        <v>5.9770106919154165</v>
      </c>
      <c r="AR3174" s="47">
        <v>2.6866680235991405</v>
      </c>
      <c r="AS3174" s="47">
        <v>1.9901707455278179</v>
      </c>
      <c r="AT3174" s="47">
        <v>4.7497298106331778</v>
      </c>
      <c r="AU3174" s="47">
        <v>-1</v>
      </c>
      <c r="AV3174" s="47">
        <v>-1</v>
      </c>
      <c r="AW3174" s="47">
        <v>-1</v>
      </c>
      <c r="AX3174" s="47">
        <v>-1</v>
      </c>
      <c r="AY3174" s="47">
        <v>5.741340798477359E-3</v>
      </c>
      <c r="AZ3174" s="47">
        <v>0.26109216513129191</v>
      </c>
      <c r="BA3174" s="47">
        <v>0.31605474538102962</v>
      </c>
      <c r="BB3174" s="47">
        <v>0.19654570281331249</v>
      </c>
      <c r="BC3174" s="47">
        <v>0.14449960111956645</v>
      </c>
      <c r="BD3174" s="47">
        <v>6.219103395989273</v>
      </c>
      <c r="BE3174" s="47">
        <v>5.19276375489431</v>
      </c>
      <c r="BF3174" s="47">
        <v>-1</v>
      </c>
      <c r="BG3174" s="22">
        <v>0</v>
      </c>
    </row>
    <row r="3175" spans="1:100" x14ac:dyDescent="0.25">
      <c r="A3175">
        <v>6749</v>
      </c>
      <c r="B3175" t="s">
        <v>2729</v>
      </c>
      <c r="C3175" s="48">
        <v>2</v>
      </c>
      <c r="D3175" s="22">
        <v>1468.0755175781251</v>
      </c>
      <c r="E3175" s="17">
        <v>44.779988517548396</v>
      </c>
      <c r="F3175" s="17">
        <v>-65.952207766276871</v>
      </c>
      <c r="G3175" s="17">
        <v>-2.4423526124160988E-3</v>
      </c>
      <c r="H3175" s="17">
        <v>2.5149380739878504</v>
      </c>
      <c r="I3175" s="17">
        <v>28.235936494498752</v>
      </c>
      <c r="J3175" s="17">
        <v>5.3224692037553769</v>
      </c>
      <c r="K3175" s="17">
        <v>-1.0000000000000011</v>
      </c>
      <c r="L3175" s="17">
        <v>-1.0000000000000011</v>
      </c>
      <c r="M3175" s="17">
        <v>-1.0000000000000011</v>
      </c>
      <c r="N3175" s="17">
        <v>0.15717576930612914</v>
      </c>
      <c r="O3175" s="17">
        <v>-1.0000000000000011</v>
      </c>
      <c r="P3175" s="17">
        <v>-1.0000000000000011</v>
      </c>
      <c r="Q3175" s="17">
        <v>2.8063655988463321</v>
      </c>
      <c r="R3175" s="17">
        <v>-1.0000000000000011</v>
      </c>
      <c r="S3175" s="17">
        <v>-0.39690187975388014</v>
      </c>
      <c r="T3175" s="17">
        <v>-2.8180457366153377E-2</v>
      </c>
      <c r="U3175" s="17">
        <v>-0.41029243469447757</v>
      </c>
      <c r="V3175" s="17">
        <v>-0.70530273073849159</v>
      </c>
      <c r="W3175" s="17">
        <v>-0.91120643236414978</v>
      </c>
      <c r="X3175" s="17">
        <v>-3.8918701433800416</v>
      </c>
      <c r="Y3175" s="17">
        <v>-5.2841338909117019E-2</v>
      </c>
      <c r="Z3175" s="17">
        <v>18.871293878317871</v>
      </c>
      <c r="AA3175" s="17">
        <v>-0.52795492205398076</v>
      </c>
      <c r="AB3175" s="17">
        <v>-0.47401590563022133</v>
      </c>
      <c r="AC3175" s="17">
        <v>-0.22952959165526821</v>
      </c>
      <c r="AD3175" s="17">
        <v>-0.69304153970635896</v>
      </c>
      <c r="AE3175" s="17">
        <v>-0.6305031593292092</v>
      </c>
      <c r="AF3175" s="17">
        <v>23.901293099769216</v>
      </c>
      <c r="AG3175" s="17">
        <v>-50.051659963740818</v>
      </c>
      <c r="AH3175" s="17">
        <v>-0.13336167339751942</v>
      </c>
      <c r="AI3175" s="17">
        <v>-0.11605269321058609</v>
      </c>
      <c r="AJ3175" s="17">
        <v>0.33333333333333298</v>
      </c>
      <c r="AK3175" s="17">
        <v>0.20156979729264118</v>
      </c>
      <c r="AL3175" s="17">
        <v>0.34178663817796434</v>
      </c>
      <c r="AM3175" s="17">
        <v>0.33333333333333298</v>
      </c>
      <c r="AN3175" s="17">
        <v>-9.5138643830431857E-2</v>
      </c>
      <c r="AO3175" s="17">
        <v>-6.5011713666369653E-2</v>
      </c>
      <c r="AP3175" s="17">
        <v>0.33333333333333298</v>
      </c>
      <c r="AQ3175" s="17">
        <v>1.9521024697970013</v>
      </c>
      <c r="AR3175" s="17">
        <v>2.2444243630026963</v>
      </c>
      <c r="AS3175" s="17">
        <v>-2.1940389444939097</v>
      </c>
      <c r="AT3175" s="17">
        <v>1.9632702296</v>
      </c>
      <c r="AU3175" s="17">
        <v>-1.0000000000000011</v>
      </c>
      <c r="AV3175" s="17">
        <v>-1.0000000000000011</v>
      </c>
      <c r="AW3175" s="17">
        <v>-1.0000000000000011</v>
      </c>
      <c r="AX3175" s="17">
        <v>-1.0000000000000011</v>
      </c>
      <c r="AY3175" s="17">
        <v>-5.5810276957820808E-2</v>
      </c>
      <c r="AZ3175" s="17">
        <v>0.76789887882509089</v>
      </c>
      <c r="BA3175" s="17">
        <v>-0.17415628564267438</v>
      </c>
      <c r="BB3175" s="17">
        <v>0.42488812092133554</v>
      </c>
      <c r="BC3175" s="17">
        <v>-9.8329319277621313E-2</v>
      </c>
      <c r="BD3175" s="17">
        <v>12.506047532626395</v>
      </c>
      <c r="BE3175" s="17">
        <v>-1.5105327550378478</v>
      </c>
      <c r="BF3175" s="17">
        <v>-1.0000000000000011</v>
      </c>
      <c r="BG3175" s="22">
        <v>0</v>
      </c>
    </row>
    <row r="3176" spans="1:100" x14ac:dyDescent="0.25">
      <c r="A3176">
        <v>6750</v>
      </c>
      <c r="B3176" t="s">
        <v>2730</v>
      </c>
      <c r="C3176" s="48">
        <v>2</v>
      </c>
      <c r="D3176" s="22">
        <v>1422.4350390625002</v>
      </c>
      <c r="E3176" s="17">
        <v>29.213856673056078</v>
      </c>
      <c r="F3176" s="17">
        <v>-91.064170666448078</v>
      </c>
      <c r="G3176" s="17">
        <v>-0.17698511686346802</v>
      </c>
      <c r="H3176" s="17">
        <v>0.92280355867380148</v>
      </c>
      <c r="I3176" s="17">
        <v>16.012329397838286</v>
      </c>
      <c r="J3176" s="17">
        <v>2.3034427738976273</v>
      </c>
      <c r="K3176" s="17">
        <v>-1.0000000000000013</v>
      </c>
      <c r="L3176" s="17">
        <v>-1.0000000000000013</v>
      </c>
      <c r="M3176" s="17">
        <v>-1.0000000000000013</v>
      </c>
      <c r="N3176" s="17">
        <v>0.11367976998894225</v>
      </c>
      <c r="O3176" s="17">
        <v>-1.0000000000000013</v>
      </c>
      <c r="P3176" s="17">
        <v>-1.0000000000000013</v>
      </c>
      <c r="Q3176" s="17">
        <v>2.3391158523419069</v>
      </c>
      <c r="R3176" s="17">
        <v>-1.0000000000000013</v>
      </c>
      <c r="S3176" s="17">
        <v>-1.0062907596893316</v>
      </c>
      <c r="T3176" s="17">
        <v>-9.6580466777582086E-2</v>
      </c>
      <c r="U3176" s="17">
        <v>-0.61525599575334877</v>
      </c>
      <c r="V3176" s="17">
        <v>-0.9738712668381212</v>
      </c>
      <c r="W3176" s="17">
        <v>-2.272120120219344</v>
      </c>
      <c r="X3176" s="17">
        <v>-5.5686405160630041</v>
      </c>
      <c r="Y3176" s="17">
        <v>-0.11438021502133031</v>
      </c>
      <c r="Z3176" s="17">
        <v>13.221087156108126</v>
      </c>
      <c r="AA3176" s="17">
        <v>-0.94408612891806554</v>
      </c>
      <c r="AB3176" s="17">
        <v>-1.0738322589690084</v>
      </c>
      <c r="AC3176" s="17">
        <v>-7.1160423645882886</v>
      </c>
      <c r="AD3176" s="17">
        <v>-1.2186676773746268</v>
      </c>
      <c r="AE3176" s="17">
        <v>-1.070687367659372</v>
      </c>
      <c r="AF3176" s="17">
        <v>12.748178175728874</v>
      </c>
      <c r="AG3176" s="17">
        <v>-69.107321152263566</v>
      </c>
      <c r="AH3176" s="17">
        <v>-0.26519811471042032</v>
      </c>
      <c r="AI3176" s="17">
        <v>-0.27203170706185914</v>
      </c>
      <c r="AJ3176" s="17">
        <v>0.33333333333333298</v>
      </c>
      <c r="AK3176" s="17">
        <v>2.5587922345255643E-2</v>
      </c>
      <c r="AL3176" s="17">
        <v>0.1880825295438866</v>
      </c>
      <c r="AM3176" s="17">
        <v>0.33333333333333298</v>
      </c>
      <c r="AN3176" s="17">
        <v>-0.25378535143078967</v>
      </c>
      <c r="AO3176" s="17">
        <v>-0.23836993815662361</v>
      </c>
      <c r="AP3176" s="17">
        <v>0.33333333333333298</v>
      </c>
      <c r="AQ3176" s="17">
        <v>-2.5727065039656161E-2</v>
      </c>
      <c r="AR3176" s="17">
        <v>2.2444243630026963</v>
      </c>
      <c r="AS3176" s="17">
        <v>-4.7116982560192664</v>
      </c>
      <c r="AT3176" s="17">
        <v>0.2018155584245056</v>
      </c>
      <c r="AU3176" s="17">
        <v>-1.0000000000000013</v>
      </c>
      <c r="AV3176" s="17">
        <v>-1.0000000000000013</v>
      </c>
      <c r="AW3176" s="17">
        <v>-1.0000000000000013</v>
      </c>
      <c r="AX3176" s="17">
        <v>-1.0000000000000013</v>
      </c>
      <c r="AY3176" s="17">
        <v>-8.2323788143169221E-2</v>
      </c>
      <c r="AZ3176" s="17">
        <v>0.95075082002610589</v>
      </c>
      <c r="BA3176" s="17">
        <v>-0.34993864706061117</v>
      </c>
      <c r="BB3176" s="17">
        <v>0.52671928352323771</v>
      </c>
      <c r="BC3176" s="17">
        <v>-0.19579967839353099</v>
      </c>
      <c r="BD3176" s="17">
        <v>15.221320835400224</v>
      </c>
      <c r="BE3176" s="17">
        <v>-4.133675520495486</v>
      </c>
      <c r="BF3176" s="17">
        <v>-1.0000000000000013</v>
      </c>
      <c r="BG3176" s="22">
        <v>0</v>
      </c>
    </row>
    <row r="3177" spans="1:100" x14ac:dyDescent="0.25">
      <c r="A3177">
        <v>6751</v>
      </c>
      <c r="B3177" t="s">
        <v>2731</v>
      </c>
      <c r="C3177" s="48">
        <v>3</v>
      </c>
      <c r="D3177" s="22">
        <v>1341.2060267508498</v>
      </c>
      <c r="E3177" s="17">
        <v>-12.381453337673417</v>
      </c>
      <c r="F3177" s="17">
        <v>-132.37437117494389</v>
      </c>
      <c r="G3177" s="17">
        <v>-0.17657230986463818</v>
      </c>
      <c r="H3177" s="17">
        <v>4.9395888750217054</v>
      </c>
      <c r="I3177" s="17">
        <v>-18.939539177047301</v>
      </c>
      <c r="J3177" s="17">
        <v>-0.42781130829097846</v>
      </c>
      <c r="K3177" s="17">
        <v>-0.99999999999999911</v>
      </c>
      <c r="L3177" s="17">
        <v>-0.99999999999999911</v>
      </c>
      <c r="M3177" s="17">
        <v>-0.99999999999999911</v>
      </c>
      <c r="N3177" s="17">
        <v>0.38059682223852381</v>
      </c>
      <c r="O3177" s="17">
        <v>-0.99999999999999911</v>
      </c>
      <c r="P3177" s="17">
        <v>-0.99999999999999911</v>
      </c>
      <c r="Q3177" s="17">
        <v>2.5902243078442444</v>
      </c>
      <c r="R3177" s="17">
        <v>-0.99999999999999911</v>
      </c>
      <c r="S3177" s="17">
        <v>0.4789309980049733</v>
      </c>
      <c r="T3177" s="17">
        <v>5.7400132689545941E-2</v>
      </c>
      <c r="U3177" s="17">
        <v>0.69575128558375676</v>
      </c>
      <c r="V3177" s="17">
        <v>0.34711280124675198</v>
      </c>
      <c r="W3177" s="17">
        <v>2.3493645671774592</v>
      </c>
      <c r="X3177" s="17">
        <v>-1.285382787274514</v>
      </c>
      <c r="Y3177" s="17">
        <v>-0.10271788317108106</v>
      </c>
      <c r="Z3177" s="17">
        <v>-9.3159038290818401</v>
      </c>
      <c r="AA3177" s="17">
        <v>-0.4535042059696115</v>
      </c>
      <c r="AB3177" s="17">
        <v>0.1235831712385881</v>
      </c>
      <c r="AC3177" s="17">
        <v>-9.7356121561769129</v>
      </c>
      <c r="AD3177" s="17">
        <v>1.8111466365363669</v>
      </c>
      <c r="AE3177" s="17">
        <v>-0.56990899441542253</v>
      </c>
      <c r="AF3177" s="17">
        <v>-19.497841808435592</v>
      </c>
      <c r="AG3177" s="17">
        <v>-107.33580933221796</v>
      </c>
      <c r="AH3177" s="17">
        <v>0.37751572842629816</v>
      </c>
      <c r="AI3177" s="17">
        <v>0.13214424278817824</v>
      </c>
      <c r="AJ3177" s="17">
        <v>0.33333333333333298</v>
      </c>
      <c r="AK3177" s="17">
        <v>-0.29543100530910382</v>
      </c>
      <c r="AL3177" s="17">
        <v>-0.38832944226364541</v>
      </c>
      <c r="AM3177" s="17">
        <v>0.33333333333333298</v>
      </c>
      <c r="AN3177" s="17">
        <v>0.25056875827619857</v>
      </c>
      <c r="AO3177" s="17">
        <v>0.36784572575312086</v>
      </c>
      <c r="AP3177" s="17">
        <v>0.33333333333333298</v>
      </c>
      <c r="AQ3177" s="17">
        <v>0.55830263138826597</v>
      </c>
      <c r="AR3177" s="17">
        <v>2.8007224453984638</v>
      </c>
      <c r="AS3177" s="17">
        <v>-0.27422370059839984</v>
      </c>
      <c r="AT3177" s="17">
        <v>-2.9543100530910409</v>
      </c>
      <c r="AU3177" s="17">
        <v>-0.99999999999999911</v>
      </c>
      <c r="AV3177" s="17">
        <v>-0.99999999999999911</v>
      </c>
      <c r="AW3177" s="17">
        <v>-0.99999999999999911</v>
      </c>
      <c r="AX3177" s="17">
        <v>-0.99999999999999911</v>
      </c>
      <c r="AY3177" s="17">
        <v>3.3642671672095802E-3</v>
      </c>
      <c r="AZ3177" s="17">
        <v>0.67872802204657146</v>
      </c>
      <c r="BA3177" s="17">
        <v>0.36017762602439268</v>
      </c>
      <c r="BB3177" s="17">
        <v>0.29892205052368714</v>
      </c>
      <c r="BC3177" s="17">
        <v>9.8168057008495326E-3</v>
      </c>
      <c r="BD3177" s="17">
        <v>10.866691373325034</v>
      </c>
      <c r="BE3177" s="17">
        <v>2.0463082726432016</v>
      </c>
      <c r="BF3177" s="17">
        <v>-0.99999999999999911</v>
      </c>
      <c r="CU3177" t="e">
        <v>#N/A</v>
      </c>
      <c r="CV3177" t="e">
        <v>#N/A</v>
      </c>
    </row>
    <row r="3178" spans="1:100" x14ac:dyDescent="0.25">
      <c r="A3178">
        <v>6753</v>
      </c>
      <c r="B3178" t="s">
        <v>3227</v>
      </c>
      <c r="C3178" s="48">
        <v>2</v>
      </c>
      <c r="D3178" s="22">
        <v>1533.6327050781249</v>
      </c>
      <c r="E3178" s="17">
        <v>154.67943167262837</v>
      </c>
      <c r="F3178" s="17">
        <v>111.34236784380472</v>
      </c>
      <c r="G3178" s="17">
        <v>1.2298581822649188</v>
      </c>
      <c r="H3178" s="17">
        <v>13.755668809729846</v>
      </c>
      <c r="I3178" s="17">
        <v>114.5366068659106</v>
      </c>
      <c r="J3178" s="17">
        <v>26.637290819456332</v>
      </c>
      <c r="K3178" s="17">
        <v>-0.99999999999999833</v>
      </c>
      <c r="L3178" s="17">
        <v>-0.99999999999999833</v>
      </c>
      <c r="M3178" s="17">
        <v>-0.99999999999999833</v>
      </c>
      <c r="N3178" s="17">
        <v>0.46426465639685005</v>
      </c>
      <c r="O3178" s="17">
        <v>-0.99999999999999833</v>
      </c>
      <c r="P3178" s="17">
        <v>-0.99999999999999833</v>
      </c>
      <c r="Q3178" s="17">
        <v>6.1052254227374974</v>
      </c>
      <c r="R3178" s="17">
        <v>-0.99999999999999833</v>
      </c>
      <c r="S3178" s="17">
        <v>3.9054835322969756</v>
      </c>
      <c r="T3178" s="17">
        <v>0.45473482442737623</v>
      </c>
      <c r="U3178" s="17">
        <v>1.036783913654854</v>
      </c>
      <c r="V3178" s="17">
        <v>1.1908351705197215</v>
      </c>
      <c r="W3178" s="17">
        <v>8.697067348917713</v>
      </c>
      <c r="X3178" s="17">
        <v>7.9464036228796768</v>
      </c>
      <c r="Y3178" s="17">
        <v>0.38163321679205664</v>
      </c>
      <c r="Z3178" s="17">
        <v>58.762679784935983</v>
      </c>
      <c r="AA3178" s="17">
        <v>2.4099996302194295</v>
      </c>
      <c r="AB3178" s="17">
        <v>3.760785899069083</v>
      </c>
      <c r="AC3178" s="17">
        <v>48.390379746544738</v>
      </c>
      <c r="AD3178" s="17">
        <v>3.0179651776071066</v>
      </c>
      <c r="AE3178" s="17">
        <v>2.4772695271947853</v>
      </c>
      <c r="AF3178" s="17">
        <v>102.64411320702249</v>
      </c>
      <c r="AG3178" s="17">
        <v>84.484432528081541</v>
      </c>
      <c r="AH3178" s="17">
        <v>0.79742521910600606</v>
      </c>
      <c r="AI3178" s="17">
        <v>0.98518472000062718</v>
      </c>
      <c r="AJ3178" s="17">
        <v>0.33333333333333298</v>
      </c>
      <c r="AK3178" s="17">
        <v>1.4440306896528496</v>
      </c>
      <c r="AL3178" s="17">
        <v>1.4269628475462448</v>
      </c>
      <c r="AM3178" s="17">
        <v>0.33333333333333298</v>
      </c>
      <c r="AN3178" s="17">
        <v>1.0249331246632358</v>
      </c>
      <c r="AO3178" s="17">
        <v>1.1589257762742227</v>
      </c>
      <c r="AP3178" s="17">
        <v>0.33333333333333298</v>
      </c>
      <c r="AQ3178" s="17">
        <v>15.915903284649261</v>
      </c>
      <c r="AR3178" s="17">
        <v>2.2444243630026963</v>
      </c>
      <c r="AS3178" s="17">
        <v>15.581048608085082</v>
      </c>
      <c r="AT3178" s="17">
        <v>14.399429028652937</v>
      </c>
      <c r="AU3178" s="17">
        <v>-0.99999999999999833</v>
      </c>
      <c r="AV3178" s="17">
        <v>-0.99999999999999833</v>
      </c>
      <c r="AW3178" s="17">
        <v>-0.99999999999999833</v>
      </c>
      <c r="AX3178" s="17">
        <v>-0.99999999999999833</v>
      </c>
      <c r="AY3178" s="17">
        <v>0.13137945935337184</v>
      </c>
      <c r="AZ3178" s="17">
        <v>-0.52306580775034717</v>
      </c>
      <c r="BA3178" s="17">
        <v>1.0668960084859775</v>
      </c>
      <c r="BB3178" s="17">
        <v>-0.2940565840050311</v>
      </c>
      <c r="BC3178" s="17">
        <v>0.58982739800948669</v>
      </c>
      <c r="BD3178" s="17">
        <v>-6.6642272003530998</v>
      </c>
      <c r="BE3178" s="17">
        <v>17.009285278115463</v>
      </c>
      <c r="BF3178" s="17">
        <v>-0.99999999999999833</v>
      </c>
      <c r="BG3178" s="22">
        <v>0</v>
      </c>
    </row>
    <row r="3179" spans="1:100" x14ac:dyDescent="0.25">
      <c r="A3179">
        <v>6754</v>
      </c>
      <c r="B3179" t="s">
        <v>2732</v>
      </c>
      <c r="C3179" s="48">
        <v>2</v>
      </c>
      <c r="D3179" s="22">
        <v>1444.9219921874999</v>
      </c>
      <c r="E3179" s="17">
        <v>73.527967489787997</v>
      </c>
      <c r="F3179" s="17">
        <v>-19.574714075625963</v>
      </c>
      <c r="G3179" s="17">
        <v>0.3199082330419909</v>
      </c>
      <c r="H3179" s="17">
        <v>5.4553377843641915</v>
      </c>
      <c r="I3179" s="17">
        <v>50.810844846187244</v>
      </c>
      <c r="J3179" s="17">
        <v>10.898093847644988</v>
      </c>
      <c r="K3179" s="17">
        <v>-1.0000000000000002</v>
      </c>
      <c r="L3179" s="17">
        <v>-1.0000000000000002</v>
      </c>
      <c r="M3179" s="17">
        <v>-1.0000000000000002</v>
      </c>
      <c r="N3179" s="17">
        <v>0.23750542899544153</v>
      </c>
      <c r="O3179" s="17">
        <v>-1.0000000000000002</v>
      </c>
      <c r="P3179" s="17">
        <v>-1.0000000000000002</v>
      </c>
      <c r="Q3179" s="17">
        <v>3.669295838772717</v>
      </c>
      <c r="R3179" s="17">
        <v>-1.0000000000000002</v>
      </c>
      <c r="S3179" s="17">
        <v>0.72853499058199334</v>
      </c>
      <c r="T3179" s="17">
        <v>9.8142642804457753E-2</v>
      </c>
      <c r="U3179" s="17">
        <v>-3.1759848547803199E-2</v>
      </c>
      <c r="V3179" s="17">
        <v>-0.20930265149406835</v>
      </c>
      <c r="W3179" s="17">
        <v>1.6021680188060723</v>
      </c>
      <c r="X3179" s="17">
        <v>-0.79516250292536872</v>
      </c>
      <c r="Y3179" s="17">
        <v>6.0810423399135748E-2</v>
      </c>
      <c r="Z3179" s="17">
        <v>29.306257789815572</v>
      </c>
      <c r="AA3179" s="17">
        <v>0.24056813197977889</v>
      </c>
      <c r="AB3179" s="17">
        <v>0.63374214789609939</v>
      </c>
      <c r="AC3179" s="17">
        <v>12.488679811047803</v>
      </c>
      <c r="AD3179" s="17">
        <v>0.27769989457575012</v>
      </c>
      <c r="AE3179" s="17">
        <v>0.18244166803102524</v>
      </c>
      <c r="AF3179" s="17">
        <v>44.499185788486869</v>
      </c>
      <c r="AG3179" s="17">
        <v>-14.859118064283386</v>
      </c>
      <c r="AH3179" s="17">
        <v>0.11011764956473458</v>
      </c>
      <c r="AI3179" s="17">
        <v>0.17201382550476488</v>
      </c>
      <c r="AJ3179" s="17">
        <v>0.33333333333333298</v>
      </c>
      <c r="AK3179" s="17">
        <v>0.52657817387739825</v>
      </c>
      <c r="AL3179" s="17">
        <v>0.62565179665808701</v>
      </c>
      <c r="AM3179" s="17">
        <v>0.33333333333333298</v>
      </c>
      <c r="AN3179" s="17">
        <v>0.19785464825220223</v>
      </c>
      <c r="AO3179" s="17">
        <v>0.2551512299665385</v>
      </c>
      <c r="AP3179" s="17">
        <v>0.33333333333333298</v>
      </c>
      <c r="AQ3179" s="17">
        <v>5.604814810035637</v>
      </c>
      <c r="AR3179" s="17">
        <v>2.2444243630026963</v>
      </c>
      <c r="AS3179" s="17">
        <v>2.4556465181538472</v>
      </c>
      <c r="AT3179" s="17">
        <v>5.2163752625901578</v>
      </c>
      <c r="AU3179" s="17">
        <v>-1.0000000000000002</v>
      </c>
      <c r="AV3179" s="17">
        <v>-1.0000000000000002</v>
      </c>
      <c r="AW3179" s="17">
        <v>-1.0000000000000002</v>
      </c>
      <c r="AX3179" s="17">
        <v>-1.0000000000000002</v>
      </c>
      <c r="AY3179" s="17">
        <v>-6.8443636756251019E-3</v>
      </c>
      <c r="AZ3179" s="17">
        <v>0.43020266674142582</v>
      </c>
      <c r="BA3179" s="17">
        <v>0.15048362363070619</v>
      </c>
      <c r="BB3179" s="17">
        <v>0.23682340770653676</v>
      </c>
      <c r="BC3179" s="17">
        <v>8.1681736922719114E-2</v>
      </c>
      <c r="BD3179" s="17">
        <v>7.4914028802592334</v>
      </c>
      <c r="BE3179" s="17">
        <v>3.3339625772588866</v>
      </c>
      <c r="BF3179" s="17">
        <v>-1.0000000000000002</v>
      </c>
      <c r="BG3179" s="22">
        <v>0</v>
      </c>
    </row>
    <row r="3180" spans="1:100" x14ac:dyDescent="0.25">
      <c r="A3180">
        <v>6755</v>
      </c>
      <c r="B3180" t="s">
        <v>2733</v>
      </c>
      <c r="C3180" s="48">
        <v>2</v>
      </c>
      <c r="D3180" s="22">
        <v>1468.327900390625</v>
      </c>
      <c r="E3180" s="17">
        <v>27.042670774174915</v>
      </c>
      <c r="F3180" s="17">
        <v>-94.566822467599962</v>
      </c>
      <c r="G3180" s="17">
        <v>-0.20133058639177032</v>
      </c>
      <c r="H3180" s="17">
        <v>0.70073040374321582</v>
      </c>
      <c r="I3180" s="17">
        <v>14.307363538184248</v>
      </c>
      <c r="J3180" s="17">
        <v>1.8823447337203572</v>
      </c>
      <c r="K3180" s="17">
        <v>-1.0000000000000016</v>
      </c>
      <c r="L3180" s="17">
        <v>-1.0000000000000016</v>
      </c>
      <c r="M3180" s="17">
        <v>-1.0000000000000016</v>
      </c>
      <c r="N3180" s="17">
        <v>0.10761288700743676</v>
      </c>
      <c r="O3180" s="17">
        <v>-1.0000000000000016</v>
      </c>
      <c r="P3180" s="17">
        <v>-1.0000000000000016</v>
      </c>
      <c r="Q3180" s="17">
        <v>2.2739432024503952</v>
      </c>
      <c r="R3180" s="17">
        <v>-1.0000000000000016</v>
      </c>
      <c r="S3180" s="17">
        <v>-1.0912891752410403</v>
      </c>
      <c r="T3180" s="17">
        <v>-0.10612099601124517</v>
      </c>
      <c r="U3180" s="17">
        <v>-0.64384460068110094</v>
      </c>
      <c r="V3180" s="17">
        <v>-1.0113315828811846</v>
      </c>
      <c r="W3180" s="17">
        <v>-2.4619422698827531</v>
      </c>
      <c r="X3180" s="17">
        <v>-5.8025187990687526</v>
      </c>
      <c r="Y3180" s="17">
        <v>-0.12296374376068814</v>
      </c>
      <c r="Z3180" s="17">
        <v>12.432988398910076</v>
      </c>
      <c r="AA3180" s="17">
        <v>-1.0021286932143061</v>
      </c>
      <c r="AB3180" s="17">
        <v>-1.1574954850869528</v>
      </c>
      <c r="AC3180" s="17">
        <v>-8.0765828234786952</v>
      </c>
      <c r="AD3180" s="17">
        <v>-1.291982748169977</v>
      </c>
      <c r="AE3180" s="17">
        <v>-1.1320848783308994</v>
      </c>
      <c r="AF3180" s="17">
        <v>11.192526065519779</v>
      </c>
      <c r="AG3180" s="17">
        <v>-71.765231497601988</v>
      </c>
      <c r="AH3180" s="17">
        <v>-0.28358684642596999</v>
      </c>
      <c r="AI3180" s="17">
        <v>-0.29378787865146955</v>
      </c>
      <c r="AJ3180" s="17">
        <v>0.33333333333333298</v>
      </c>
      <c r="AK3180" s="17">
        <v>1.0417236388875484E-3</v>
      </c>
      <c r="AL3180" s="17">
        <v>0.16664366492419069</v>
      </c>
      <c r="AM3180" s="17">
        <v>0.33333333333333298</v>
      </c>
      <c r="AN3180" s="17">
        <v>-0.27591361668557063</v>
      </c>
      <c r="AO3180" s="17">
        <v>-0.26255018641794686</v>
      </c>
      <c r="AP3180" s="17">
        <v>0.33333333333333298</v>
      </c>
      <c r="AQ3180" s="17">
        <v>-0.30159750217381465</v>
      </c>
      <c r="AR3180" s="17">
        <v>2.2444243630026963</v>
      </c>
      <c r="AS3180" s="17">
        <v>-5.0628649074378629</v>
      </c>
      <c r="AT3180" s="17">
        <v>-4.3874609292259059E-2</v>
      </c>
      <c r="AU3180" s="17">
        <v>-1.0000000000000016</v>
      </c>
      <c r="AV3180" s="17">
        <v>-1.0000000000000016</v>
      </c>
      <c r="AW3180" s="17">
        <v>-1.0000000000000016</v>
      </c>
      <c r="AX3180" s="17">
        <v>-1.0000000000000016</v>
      </c>
      <c r="AY3180" s="17">
        <v>-8.6021929864603039E-2</v>
      </c>
      <c r="AZ3180" s="17">
        <v>0.97625526520778805</v>
      </c>
      <c r="BA3180" s="17">
        <v>-0.37445701734010328</v>
      </c>
      <c r="BB3180" s="17">
        <v>0.54092283688618537</v>
      </c>
      <c r="BC3180" s="17">
        <v>-0.20939498077086668</v>
      </c>
      <c r="BD3180" s="17">
        <v>15.600050963442724</v>
      </c>
      <c r="BE3180" s="17">
        <v>-4.4995551519935892</v>
      </c>
      <c r="BF3180" s="17">
        <v>-1.0000000000000016</v>
      </c>
      <c r="BG3180" s="22">
        <v>0</v>
      </c>
    </row>
    <row r="3181" spans="1:100" x14ac:dyDescent="0.25">
      <c r="A3181">
        <v>6758</v>
      </c>
      <c r="B3181" t="s">
        <v>2734</v>
      </c>
      <c r="C3181" s="48">
        <v>2</v>
      </c>
      <c r="D3181" s="22">
        <v>1490.46505859375</v>
      </c>
      <c r="E3181" s="17">
        <v>78.125565656368096</v>
      </c>
      <c r="F3181" s="17">
        <v>-12.157668161942198</v>
      </c>
      <c r="G3181" s="17">
        <v>0.37146102091037803</v>
      </c>
      <c r="H3181" s="17">
        <v>5.9255891481380853</v>
      </c>
      <c r="I3181" s="17">
        <v>54.42119802435888</v>
      </c>
      <c r="J3181" s="17">
        <v>11.789790674925943</v>
      </c>
      <c r="K3181" s="17">
        <v>-1.0000000000000002</v>
      </c>
      <c r="L3181" s="17">
        <v>-1.0000000000000002</v>
      </c>
      <c r="M3181" s="17">
        <v>-1.0000000000000002</v>
      </c>
      <c r="N3181" s="17">
        <v>0.2503523667390033</v>
      </c>
      <c r="O3181" s="17">
        <v>-1.0000000000000002</v>
      </c>
      <c r="P3181" s="17">
        <v>-1.0000000000000002</v>
      </c>
      <c r="Q3181" s="17">
        <v>3.8073022876018041</v>
      </c>
      <c r="R3181" s="17">
        <v>-1.0000000000000002</v>
      </c>
      <c r="S3181" s="17">
        <v>0.90852352113763368</v>
      </c>
      <c r="T3181" s="17">
        <v>0.11834520571512172</v>
      </c>
      <c r="U3181" s="17">
        <v>2.8777997460061433E-2</v>
      </c>
      <c r="V3181" s="17">
        <v>-0.1299784994498564</v>
      </c>
      <c r="W3181" s="17">
        <v>2.0041262148861509</v>
      </c>
      <c r="X3181" s="17">
        <v>-0.29991317134845019</v>
      </c>
      <c r="Y3181" s="17">
        <v>7.898648838518553E-2</v>
      </c>
      <c r="Z3181" s="17">
        <v>30.97509757135844</v>
      </c>
      <c r="AA3181" s="17">
        <v>0.36347625667307037</v>
      </c>
      <c r="AB3181" s="17">
        <v>0.81090334593457758</v>
      </c>
      <c r="AC3181" s="17">
        <v>14.522673793320916</v>
      </c>
      <c r="AD3181" s="17">
        <v>0.43294833978953412</v>
      </c>
      <c r="AE3181" s="17">
        <v>0.31245406477764115</v>
      </c>
      <c r="AF3181" s="17">
        <v>47.793359398134676</v>
      </c>
      <c r="AG3181" s="17">
        <v>-9.230855769028425</v>
      </c>
      <c r="AH3181" s="17">
        <v>0.1490567377675048</v>
      </c>
      <c r="AI3181" s="17">
        <v>0.2180836413891345</v>
      </c>
      <c r="AJ3181" s="17">
        <v>0.33333333333333298</v>
      </c>
      <c r="AK3181" s="17">
        <v>0.57855601613727248</v>
      </c>
      <c r="AL3181" s="17">
        <v>0.67104969866171815</v>
      </c>
      <c r="AM3181" s="17">
        <v>0.33333333333333298</v>
      </c>
      <c r="AN3181" s="17">
        <v>0.24471239167131958</v>
      </c>
      <c r="AO3181" s="17">
        <v>0.30635415327725052</v>
      </c>
      <c r="AP3181" s="17">
        <v>0.33333333333333298</v>
      </c>
      <c r="AQ3181" s="17">
        <v>6.1889846946296956</v>
      </c>
      <c r="AR3181" s="17">
        <v>2.2444243630026963</v>
      </c>
      <c r="AS3181" s="17">
        <v>3.1992600215199944</v>
      </c>
      <c r="AT3181" s="17">
        <v>5.7366368694951397</v>
      </c>
      <c r="AU3181" s="17">
        <v>-1.0000000000000002</v>
      </c>
      <c r="AV3181" s="17">
        <v>-1.0000000000000002</v>
      </c>
      <c r="AW3181" s="17">
        <v>-1.0000000000000002</v>
      </c>
      <c r="AX3181" s="17">
        <v>-1.0000000000000002</v>
      </c>
      <c r="AY3181" s="17">
        <v>9.8664223086087147E-4</v>
      </c>
      <c r="AZ3181" s="17">
        <v>0.37619568812786286</v>
      </c>
      <c r="BA3181" s="17">
        <v>0.2024025377608199</v>
      </c>
      <c r="BB3181" s="17">
        <v>0.20674665060616068</v>
      </c>
      <c r="BC3181" s="17">
        <v>0.11047049117741015</v>
      </c>
      <c r="BD3181" s="17">
        <v>6.6894222929616971</v>
      </c>
      <c r="BE3181" s="17">
        <v>4.1087315750823921</v>
      </c>
      <c r="BF3181" s="17">
        <v>-1.0000000000000002</v>
      </c>
      <c r="BG3181" s="22">
        <v>0</v>
      </c>
    </row>
    <row r="3182" spans="1:100" x14ac:dyDescent="0.25">
      <c r="A3182">
        <v>6762</v>
      </c>
      <c r="B3182" t="s">
        <v>3228</v>
      </c>
      <c r="C3182" s="48">
        <v>2</v>
      </c>
      <c r="D3182" s="22">
        <v>1453.4134570312501</v>
      </c>
      <c r="E3182" s="17">
        <v>49.423239385337062</v>
      </c>
      <c r="F3182" s="17">
        <v>-58.461512923591656</v>
      </c>
      <c r="G3182" s="17">
        <v>4.9622338196539439E-2</v>
      </c>
      <c r="H3182" s="17">
        <v>2.989858885639844</v>
      </c>
      <c r="I3182" s="17">
        <v>31.882139342199707</v>
      </c>
      <c r="J3182" s="17">
        <v>6.2230202995803729</v>
      </c>
      <c r="K3182" s="17">
        <v>-1.0000000000000009</v>
      </c>
      <c r="L3182" s="17">
        <v>-1.0000000000000009</v>
      </c>
      <c r="M3182" s="17">
        <v>-1.0000000000000009</v>
      </c>
      <c r="N3182" s="17">
        <v>0.17015027309374306</v>
      </c>
      <c r="O3182" s="17">
        <v>-1.0000000000000009</v>
      </c>
      <c r="P3182" s="17">
        <v>-1.0000000000000009</v>
      </c>
      <c r="Q3182" s="17">
        <v>2.9457424082299903</v>
      </c>
      <c r="R3182" s="17">
        <v>-1.0000000000000009</v>
      </c>
      <c r="S3182" s="17">
        <v>-0.21512611979960372</v>
      </c>
      <c r="T3182" s="17">
        <v>-7.7772893710972568E-3</v>
      </c>
      <c r="U3182" s="17">
        <v>-0.34915346694968141</v>
      </c>
      <c r="V3182" s="17">
        <v>-0.62519091485749156</v>
      </c>
      <c r="W3182" s="17">
        <v>-0.50525691804374029</v>
      </c>
      <c r="X3182" s="17">
        <v>-3.3917031419809591</v>
      </c>
      <c r="Y3182" s="17">
        <v>-3.4484791324568859E-2</v>
      </c>
      <c r="Z3182" s="17">
        <v>20.556704713082734</v>
      </c>
      <c r="AA3182" s="17">
        <v>-0.40382635840769077</v>
      </c>
      <c r="AB3182" s="17">
        <v>-0.29509555271418253</v>
      </c>
      <c r="AC3182" s="17">
        <v>1.8246613100023481</v>
      </c>
      <c r="AD3182" s="17">
        <v>-0.53625152634641537</v>
      </c>
      <c r="AE3182" s="17">
        <v>-0.49919978044647961</v>
      </c>
      <c r="AF3182" s="17">
        <v>27.228176815450993</v>
      </c>
      <c r="AG3182" s="17">
        <v>-44.367510797215438</v>
      </c>
      <c r="AH3182" s="17">
        <v>-9.4035932317606263E-2</v>
      </c>
      <c r="AI3182" s="17">
        <v>-6.9525418569905073E-2</v>
      </c>
      <c r="AJ3182" s="17">
        <v>0.33333333333333298</v>
      </c>
      <c r="AK3182" s="17">
        <v>0.2540637631492676</v>
      </c>
      <c r="AL3182" s="17">
        <v>0.38763532704477394</v>
      </c>
      <c r="AM3182" s="17">
        <v>0.33333333333333298</v>
      </c>
      <c r="AN3182" s="17">
        <v>-4.7815617782838882E-2</v>
      </c>
      <c r="AO3182" s="17">
        <v>-1.330036145991359E-2</v>
      </c>
      <c r="AP3182" s="17">
        <v>0.33333333333333298</v>
      </c>
      <c r="AQ3182" s="17">
        <v>2.5420729772880932</v>
      </c>
      <c r="AR3182" s="17">
        <v>2.2444243630026963</v>
      </c>
      <c r="AS3182" s="17">
        <v>-1.4430415933329268</v>
      </c>
      <c r="AT3182" s="17">
        <v>2.4886978703404266</v>
      </c>
      <c r="AU3182" s="17">
        <v>-1.0000000000000009</v>
      </c>
      <c r="AV3182" s="17">
        <v>-1.0000000000000009</v>
      </c>
      <c r="AW3182" s="17">
        <v>-1.0000000000000009</v>
      </c>
      <c r="AX3182" s="17">
        <v>-1.0000000000000009</v>
      </c>
      <c r="AY3182" s="17">
        <v>-4.7901511630033054E-2</v>
      </c>
      <c r="AZ3182" s="17">
        <v>0.71335562793011253</v>
      </c>
      <c r="BA3182" s="17">
        <v>-0.12172183305357032</v>
      </c>
      <c r="BB3182" s="17">
        <v>0.39451271109936947</v>
      </c>
      <c r="BC3182" s="17">
        <v>-6.9254701763781151E-2</v>
      </c>
      <c r="BD3182" s="17">
        <v>11.696103530780562</v>
      </c>
      <c r="BE3182" s="17">
        <v>-0.72807054517584469</v>
      </c>
      <c r="BF3182" s="17">
        <v>-1.0000000000000009</v>
      </c>
      <c r="BG3182" s="22">
        <v>0</v>
      </c>
    </row>
    <row r="3183" spans="1:100" x14ac:dyDescent="0.25">
      <c r="A3183">
        <v>6763</v>
      </c>
      <c r="B3183" t="s">
        <v>2735</v>
      </c>
      <c r="C3183" s="48">
        <v>2</v>
      </c>
      <c r="D3183" s="22">
        <v>1565.3429101562499</v>
      </c>
      <c r="E3183" s="17">
        <v>158.10195507204475</v>
      </c>
      <c r="F3183" s="17">
        <v>116.86373188528445</v>
      </c>
      <c r="G3183" s="17">
        <v>1.268234877311313</v>
      </c>
      <c r="H3183" s="17">
        <v>14.105731220103742</v>
      </c>
      <c r="I3183" s="17">
        <v>117.22420978046483</v>
      </c>
      <c r="J3183" s="17">
        <v>27.301083770901791</v>
      </c>
      <c r="K3183" s="17">
        <v>-0.99999999999999822</v>
      </c>
      <c r="L3183" s="17">
        <v>-0.99999999999999822</v>
      </c>
      <c r="M3183" s="17">
        <v>-0.99999999999999822</v>
      </c>
      <c r="N3183" s="17">
        <v>0.4738281161523798</v>
      </c>
      <c r="O3183" s="17">
        <v>-0.99999999999999822</v>
      </c>
      <c r="P3183" s="17">
        <v>-0.99999999999999822</v>
      </c>
      <c r="Q3183" s="17">
        <v>6.2079595641901539</v>
      </c>
      <c r="R3183" s="17">
        <v>-0.99999999999999822</v>
      </c>
      <c r="S3183" s="17">
        <v>4.0394697866701961</v>
      </c>
      <c r="T3183" s="17">
        <v>0.46977392566778786</v>
      </c>
      <c r="U3183" s="17">
        <v>1.0818492253687531</v>
      </c>
      <c r="V3183" s="17">
        <v>1.2498852998858827</v>
      </c>
      <c r="W3183" s="17">
        <v>8.9962912658035599</v>
      </c>
      <c r="X3183" s="17">
        <v>8.3150749082887199</v>
      </c>
      <c r="Y3183" s="17">
        <v>0.39516376153958555</v>
      </c>
      <c r="Z3183" s="17">
        <v>60.004990007635591</v>
      </c>
      <c r="AA3183" s="17">
        <v>2.5014943449596005</v>
      </c>
      <c r="AB3183" s="17">
        <v>3.8926674432550894</v>
      </c>
      <c r="AC3183" s="17">
        <v>49.904516421037997</v>
      </c>
      <c r="AD3183" s="17">
        <v>3.133534528649899</v>
      </c>
      <c r="AE3183" s="17">
        <v>2.5740527722626103</v>
      </c>
      <c r="AF3183" s="17">
        <v>105.09634714575881</v>
      </c>
      <c r="AG3183" s="17">
        <v>88.674198293951392</v>
      </c>
      <c r="AH3183" s="17">
        <v>0.82641208044039982</v>
      </c>
      <c r="AI3183" s="17">
        <v>1.0194798056427781</v>
      </c>
      <c r="AJ3183" s="17">
        <v>0.33333333333333298</v>
      </c>
      <c r="AK3183" s="17">
        <v>1.4827238017822904</v>
      </c>
      <c r="AL3183" s="17">
        <v>1.4607577500719295</v>
      </c>
      <c r="AM3183" s="17">
        <v>0.33333333333333298</v>
      </c>
      <c r="AN3183" s="17">
        <v>1.0598147557856596</v>
      </c>
      <c r="AO3183" s="17">
        <v>1.1970420267163071</v>
      </c>
      <c r="AP3183" s="17">
        <v>0.33333333333333298</v>
      </c>
      <c r="AQ3183" s="17">
        <v>16.350768409181175</v>
      </c>
      <c r="AR3183" s="17">
        <v>2.2444243630026963</v>
      </c>
      <c r="AS3183" s="17">
        <v>16.134606035937843</v>
      </c>
      <c r="AT3183" s="17">
        <v>14.786719839840725</v>
      </c>
      <c r="AU3183" s="17">
        <v>-0.99999999999999822</v>
      </c>
      <c r="AV3183" s="17">
        <v>-0.99999999999999822</v>
      </c>
      <c r="AW3183" s="17">
        <v>-0.99999999999999822</v>
      </c>
      <c r="AX3183" s="17">
        <v>-0.99999999999999822</v>
      </c>
      <c r="AY3183" s="17">
        <v>0.1372089816354056</v>
      </c>
      <c r="AZ3183" s="17">
        <v>-0.56326944046020455</v>
      </c>
      <c r="BA3183" s="17">
        <v>1.1055452536014512</v>
      </c>
      <c r="BB3183" s="17">
        <v>-0.31644618858223389</v>
      </c>
      <c r="BC3183" s="17">
        <v>0.6112581932871044</v>
      </c>
      <c r="BD3183" s="17">
        <v>-7.2612339909542101</v>
      </c>
      <c r="BE3183" s="17">
        <v>17.586035339368809</v>
      </c>
      <c r="BF3183" s="17">
        <v>-0.99999999999999822</v>
      </c>
      <c r="BG3183" s="22">
        <v>0</v>
      </c>
    </row>
    <row r="3184" spans="1:100" x14ac:dyDescent="0.25">
      <c r="A3184">
        <v>6764</v>
      </c>
      <c r="B3184" t="s">
        <v>3229</v>
      </c>
      <c r="C3184" s="48">
        <v>2</v>
      </c>
      <c r="D3184" s="22">
        <v>1442.9071679687499</v>
      </c>
      <c r="E3184" s="17">
        <v>24.992168714418618</v>
      </c>
      <c r="F3184" s="17">
        <v>-97.874781835138265</v>
      </c>
      <c r="G3184" s="17">
        <v>-0.22432283014171467</v>
      </c>
      <c r="H3184" s="17">
        <v>0.49100102873373519</v>
      </c>
      <c r="I3184" s="17">
        <v>12.697167005111559</v>
      </c>
      <c r="J3184" s="17">
        <v>1.4846531315467342</v>
      </c>
      <c r="K3184" s="17">
        <v>-1.0000000000000016</v>
      </c>
      <c r="L3184" s="17">
        <v>-1.0000000000000016</v>
      </c>
      <c r="M3184" s="17">
        <v>-1.0000000000000016</v>
      </c>
      <c r="N3184" s="17">
        <v>0.10188322744383702</v>
      </c>
      <c r="O3184" s="17">
        <v>-1.0000000000000016</v>
      </c>
      <c r="P3184" s="17">
        <v>-1.0000000000000016</v>
      </c>
      <c r="Q3184" s="17">
        <v>2.2123931284050613</v>
      </c>
      <c r="R3184" s="17">
        <v>-1.0000000000000016</v>
      </c>
      <c r="S3184" s="17">
        <v>-1.1715630137247064</v>
      </c>
      <c r="T3184" s="17">
        <v>-0.11513122164640258</v>
      </c>
      <c r="U3184" s="17">
        <v>-0.67084412813755789</v>
      </c>
      <c r="V3184" s="17">
        <v>-1.0467096936385385</v>
      </c>
      <c r="W3184" s="17">
        <v>-2.6412132890399613</v>
      </c>
      <c r="X3184" s="17">
        <v>-6.0233971224231357</v>
      </c>
      <c r="Y3184" s="17">
        <v>-0.13107016310004557</v>
      </c>
      <c r="Z3184" s="17">
        <v>11.688695556109874</v>
      </c>
      <c r="AA3184" s="17">
        <v>-1.0569450024507969</v>
      </c>
      <c r="AB3184" s="17">
        <v>-1.2365083497012193</v>
      </c>
      <c r="AC3184" s="17">
        <v>-8.9837323174252894</v>
      </c>
      <c r="AD3184" s="17">
        <v>-1.3612226523875353</v>
      </c>
      <c r="AE3184" s="17">
        <v>-1.1900696516111382</v>
      </c>
      <c r="AF3184" s="17">
        <v>9.7233437822838056</v>
      </c>
      <c r="AG3184" s="17">
        <v>-74.275403768236387</v>
      </c>
      <c r="AH3184" s="17">
        <v>-0.30095345343943258</v>
      </c>
      <c r="AI3184" s="17">
        <v>-0.31433474876512318</v>
      </c>
      <c r="AJ3184" s="17">
        <v>0.33333333333333298</v>
      </c>
      <c r="AK3184" s="17">
        <v>-2.2140091899124026E-2</v>
      </c>
      <c r="AL3184" s="17">
        <v>0.14639646449599331</v>
      </c>
      <c r="AM3184" s="17">
        <v>0.33333333333333298</v>
      </c>
      <c r="AN3184" s="17">
        <v>-0.2968118979000644</v>
      </c>
      <c r="AO3184" s="17">
        <v>-0.28538639260867976</v>
      </c>
      <c r="AP3184" s="17">
        <v>0.33333333333333298</v>
      </c>
      <c r="AQ3184" s="17">
        <v>-0.5621338753424876</v>
      </c>
      <c r="AR3184" s="17">
        <v>2.2444243630026963</v>
      </c>
      <c r="AS3184" s="17">
        <v>-5.394512207847562</v>
      </c>
      <c r="AT3184" s="17">
        <v>-0.27590826206455432</v>
      </c>
      <c r="AU3184" s="17">
        <v>-1.0000000000000016</v>
      </c>
      <c r="AV3184" s="17">
        <v>-1.0000000000000016</v>
      </c>
      <c r="AW3184" s="17">
        <v>-1.0000000000000016</v>
      </c>
      <c r="AX3184" s="17">
        <v>-1.0000000000000016</v>
      </c>
      <c r="AY3184" s="17">
        <v>-8.9514512982878783E-2</v>
      </c>
      <c r="AZ3184" s="17">
        <v>1.0003420637656315</v>
      </c>
      <c r="BA3184" s="17">
        <v>-0.39761255127474859</v>
      </c>
      <c r="BB3184" s="17">
        <v>0.55433689573835032</v>
      </c>
      <c r="BC3184" s="17">
        <v>-0.22223459784009217</v>
      </c>
      <c r="BD3184" s="17">
        <v>15.957729644039857</v>
      </c>
      <c r="BE3184" s="17">
        <v>-4.845097621846743</v>
      </c>
      <c r="BF3184" s="17">
        <v>-1.0000000000000016</v>
      </c>
      <c r="BG3184" s="22">
        <v>0</v>
      </c>
    </row>
    <row r="3185" spans="1:100" x14ac:dyDescent="0.25">
      <c r="A3185">
        <v>6765</v>
      </c>
      <c r="B3185" t="s">
        <v>3230</v>
      </c>
      <c r="C3185" s="48">
        <v>3</v>
      </c>
      <c r="D3185" s="22">
        <v>1459.4838727233605</v>
      </c>
      <c r="E3185" s="17">
        <v>81.574562066025351</v>
      </c>
      <c r="F3185" s="17">
        <v>-3.7957938430628584</v>
      </c>
      <c r="G3185" s="17">
        <v>0.37909095974728213</v>
      </c>
      <c r="H3185" s="17">
        <v>11.086602814111547</v>
      </c>
      <c r="I3185" s="17">
        <v>66.913875785529754</v>
      </c>
      <c r="J3185" s="17">
        <v>-0.62024105415430042</v>
      </c>
      <c r="K3185" s="17">
        <v>-0.99999999999999889</v>
      </c>
      <c r="L3185" s="17">
        <v>-0.99999999999999889</v>
      </c>
      <c r="M3185" s="17">
        <v>-0.99999999999999889</v>
      </c>
      <c r="N3185" s="17">
        <v>0.31116589500244607</v>
      </c>
      <c r="O3185" s="17">
        <v>-0.99999999999999889</v>
      </c>
      <c r="P3185" s="17">
        <v>-0.99999999999999889</v>
      </c>
      <c r="Q3185" s="17">
        <v>4.0251312091047211</v>
      </c>
      <c r="R3185" s="17">
        <v>-0.99999999999999889</v>
      </c>
      <c r="S3185" s="17">
        <v>3.3625311053006697</v>
      </c>
      <c r="T3185" s="17">
        <v>0.45023398840500967</v>
      </c>
      <c r="U3185" s="17">
        <v>0.16820469720274342</v>
      </c>
      <c r="V3185" s="17">
        <v>1.0562251588908902</v>
      </c>
      <c r="W3185" s="17">
        <v>7.0614716050068269</v>
      </c>
      <c r="X3185" s="17">
        <v>3.1472629648454764</v>
      </c>
      <c r="Y3185" s="17">
        <v>0.36955205183826711</v>
      </c>
      <c r="Z3185" s="17">
        <v>49.287298867211945</v>
      </c>
      <c r="AA3185" s="17">
        <v>0.75796436445303528</v>
      </c>
      <c r="AB3185" s="17">
        <v>-0.29724800006939983</v>
      </c>
      <c r="AC3185" s="17">
        <v>20.922736091198992</v>
      </c>
      <c r="AD3185" s="17">
        <v>-0.48608583772558039</v>
      </c>
      <c r="AE3185" s="17">
        <v>-1.2233644701637865</v>
      </c>
      <c r="AF3185" s="17">
        <v>68.68942248817774</v>
      </c>
      <c r="AG3185" s="17">
        <v>20.459179913256225</v>
      </c>
      <c r="AH3185" s="17">
        <v>-6.1458575080005663E-3</v>
      </c>
      <c r="AI3185" s="17">
        <v>-0.16139100829143663</v>
      </c>
      <c r="AJ3185" s="17">
        <v>0.33333333333333298</v>
      </c>
      <c r="AK3185" s="17">
        <v>-0.16215373143921438</v>
      </c>
      <c r="AL3185" s="17">
        <v>0.32634746262845632</v>
      </c>
      <c r="AM3185" s="17">
        <v>0.33333333333333298</v>
      </c>
      <c r="AN3185" s="17">
        <v>-0.34432629664465253</v>
      </c>
      <c r="AO3185" s="17">
        <v>-0.52006579486661886</v>
      </c>
      <c r="AP3185" s="17">
        <v>0.33333333333333298</v>
      </c>
      <c r="AQ3185" s="17">
        <v>-1.7755467026479956</v>
      </c>
      <c r="AR3185" s="17">
        <v>3.1597073118081096</v>
      </c>
      <c r="AS3185" s="17">
        <v>-3.7313506281663438</v>
      </c>
      <c r="AT3185" s="17">
        <v>-4.8597737796066409E-2</v>
      </c>
      <c r="AU3185" s="17">
        <v>-0.99999999999999889</v>
      </c>
      <c r="AV3185" s="17">
        <v>-0.99999999999999889</v>
      </c>
      <c r="AW3185" s="17">
        <v>-0.99999999999999889</v>
      </c>
      <c r="AX3185" s="17">
        <v>-0.99999999999999889</v>
      </c>
      <c r="AY3185" s="17">
        <v>-9.0773497524283694E-2</v>
      </c>
      <c r="AZ3185" s="17">
        <v>-0.34627973005813451</v>
      </c>
      <c r="BA3185" s="17">
        <v>0.29430818427282351</v>
      </c>
      <c r="BB3185" s="17">
        <v>0.30420379745651344</v>
      </c>
      <c r="BC3185" s="17">
        <v>0.10844602208071878</v>
      </c>
      <c r="BD3185" s="17">
        <v>5.8736962861221631</v>
      </c>
      <c r="BE3185" s="17">
        <v>4.1826914733820848</v>
      </c>
      <c r="BF3185" s="17">
        <v>-0.99999999999999889</v>
      </c>
      <c r="CU3185" t="e">
        <v>#N/A</v>
      </c>
      <c r="CV3185" t="e">
        <v>#N/A</v>
      </c>
    </row>
    <row r="3186" spans="1:100" x14ac:dyDescent="0.25">
      <c r="A3186">
        <v>6766</v>
      </c>
      <c r="B3186" t="s">
        <v>2736</v>
      </c>
      <c r="C3186" s="48">
        <v>2</v>
      </c>
      <c r="D3186" s="22">
        <v>1482.2520898437501</v>
      </c>
      <c r="E3186" s="17">
        <v>71.201630001429606</v>
      </c>
      <c r="F3186" s="17">
        <v>-23.327663188774029</v>
      </c>
      <c r="G3186" s="17">
        <v>0.29382305145318205</v>
      </c>
      <c r="H3186" s="17">
        <v>5.2173954203596811</v>
      </c>
      <c r="I3186" s="17">
        <v>48.984043190129938</v>
      </c>
      <c r="J3186" s="17">
        <v>10.44690440428897</v>
      </c>
      <c r="K3186" s="17">
        <v>-1.0000000000000004</v>
      </c>
      <c r="L3186" s="17">
        <v>-1.0000000000000004</v>
      </c>
      <c r="M3186" s="17">
        <v>-1.0000000000000004</v>
      </c>
      <c r="N3186" s="17">
        <v>0.23100501034191556</v>
      </c>
      <c r="O3186" s="17">
        <v>-1.0000000000000004</v>
      </c>
      <c r="P3186" s="17">
        <v>-1.0000000000000004</v>
      </c>
      <c r="Q3186" s="17">
        <v>3.5994659919887968</v>
      </c>
      <c r="R3186" s="17">
        <v>-1.0000000000000004</v>
      </c>
      <c r="S3186" s="17">
        <v>0.63746264129541275</v>
      </c>
      <c r="T3186" s="17">
        <v>8.7920353305209142E-2</v>
      </c>
      <c r="U3186" s="17">
        <v>-6.2391377343917975E-2</v>
      </c>
      <c r="V3186" s="17">
        <v>-0.24943985834569632</v>
      </c>
      <c r="W3186" s="17">
        <v>1.398781296779958</v>
      </c>
      <c r="X3186" s="17">
        <v>-1.0457535820906925</v>
      </c>
      <c r="Y3186" s="17">
        <v>5.1613521052330948E-2</v>
      </c>
      <c r="Z3186" s="17">
        <v>28.461841987215145</v>
      </c>
      <c r="AA3186" s="17">
        <v>0.17837788225847351</v>
      </c>
      <c r="AB3186" s="17">
        <v>0.54410039984703873</v>
      </c>
      <c r="AC3186" s="17">
        <v>11.459499730358626</v>
      </c>
      <c r="AD3186" s="17">
        <v>0.19914577457121152</v>
      </c>
      <c r="AE3186" s="17">
        <v>0.11665672955999856</v>
      </c>
      <c r="AF3186" s="17">
        <v>42.83236774923553</v>
      </c>
      <c r="AG3186" s="17">
        <v>-17.706961024318538</v>
      </c>
      <c r="AH3186" s="17">
        <v>9.0414870555672128E-2</v>
      </c>
      <c r="AI3186" s="17">
        <v>0.14870297146958095</v>
      </c>
      <c r="AJ3186" s="17">
        <v>0.33333333333333298</v>
      </c>
      <c r="AK3186" s="17">
        <v>0.50027791912871744</v>
      </c>
      <c r="AL3186" s="17">
        <v>0.60268092415088281</v>
      </c>
      <c r="AM3186" s="17">
        <v>0.33333333333333298</v>
      </c>
      <c r="AN3186" s="17">
        <v>0.17414511097072735</v>
      </c>
      <c r="AO3186" s="17">
        <v>0.22924307625334608</v>
      </c>
      <c r="AP3186" s="17">
        <v>0.33333333333333298</v>
      </c>
      <c r="AQ3186" s="17">
        <v>5.3092308436117026</v>
      </c>
      <c r="AR3186" s="17">
        <v>2.2444243630026963</v>
      </c>
      <c r="AS3186" s="17">
        <v>2.0793857169588259</v>
      </c>
      <c r="AT3186" s="17">
        <v>4.9531282288031839</v>
      </c>
      <c r="AU3186" s="17">
        <v>-1.0000000000000004</v>
      </c>
      <c r="AV3186" s="17">
        <v>-1.0000000000000004</v>
      </c>
      <c r="AW3186" s="17">
        <v>-1.0000000000000004</v>
      </c>
      <c r="AX3186" s="17">
        <v>-1.0000000000000004</v>
      </c>
      <c r="AY3186" s="17">
        <v>-1.0806772296769422E-2</v>
      </c>
      <c r="AZ3186" s="17">
        <v>0.45752964366058463</v>
      </c>
      <c r="BA3186" s="17">
        <v>0.12421318591092043</v>
      </c>
      <c r="BB3186" s="17">
        <v>0.25204193812954245</v>
      </c>
      <c r="BC3186" s="17">
        <v>6.7114922721198331E-2</v>
      </c>
      <c r="BD3186" s="17">
        <v>7.8971968269176278</v>
      </c>
      <c r="BE3186" s="17">
        <v>2.9419374156090226</v>
      </c>
      <c r="BF3186" s="17">
        <v>-1.0000000000000004</v>
      </c>
      <c r="BG3186" s="22">
        <v>0</v>
      </c>
    </row>
    <row r="3187" spans="1:100" x14ac:dyDescent="0.25">
      <c r="A3187">
        <v>6768</v>
      </c>
      <c r="B3187" t="s">
        <v>3231</v>
      </c>
      <c r="C3187" s="48">
        <v>3</v>
      </c>
      <c r="D3187" s="22">
        <v>1408.8387731287223</v>
      </c>
      <c r="E3187" s="17">
        <v>19.341433564593284</v>
      </c>
      <c r="F3187" s="17">
        <v>-80.586220175208382</v>
      </c>
      <c r="G3187" s="17">
        <v>-0.73699083046286251</v>
      </c>
      <c r="H3187" s="17">
        <v>0.73411266684776821</v>
      </c>
      <c r="I3187" s="17">
        <v>5.9684540082217561</v>
      </c>
      <c r="J3187" s="17">
        <v>0.39494766824067662</v>
      </c>
      <c r="K3187" s="17">
        <v>-0.99999999999999845</v>
      </c>
      <c r="L3187" s="17">
        <v>-0.99999999999999845</v>
      </c>
      <c r="M3187" s="17">
        <v>-0.99999999999999845</v>
      </c>
      <c r="N3187" s="17">
        <v>0.17203731934116814</v>
      </c>
      <c r="O3187" s="17">
        <v>-0.99999999999999845</v>
      </c>
      <c r="P3187" s="17">
        <v>-0.99999999999999845</v>
      </c>
      <c r="Q3187" s="17">
        <v>3.5855044948965089</v>
      </c>
      <c r="R3187" s="17">
        <v>-0.99999999999999845</v>
      </c>
      <c r="S3187" s="17">
        <v>-1.0881298713729217</v>
      </c>
      <c r="T3187" s="17">
        <v>-9.7453935774810638E-2</v>
      </c>
      <c r="U3187" s="17">
        <v>-0.33756604265144774</v>
      </c>
      <c r="V3187" s="17">
        <v>-0.37194371902183221</v>
      </c>
      <c r="W3187" s="17">
        <v>-2.8513918280487389</v>
      </c>
      <c r="X3187" s="17">
        <v>-4.6913757473419873</v>
      </c>
      <c r="Y3187" s="17">
        <v>-0.10469213912186397</v>
      </c>
      <c r="Z3187" s="17">
        <v>14.738638354617137</v>
      </c>
      <c r="AA3187" s="17">
        <v>-1.7308755256483455E-2</v>
      </c>
      <c r="AB3187" s="17">
        <v>-1.0636276145160672</v>
      </c>
      <c r="AC3187" s="17">
        <v>-8.8921901744683147</v>
      </c>
      <c r="AD3187" s="17">
        <v>0.39685189084933403</v>
      </c>
      <c r="AE3187" s="17">
        <v>-0.40363822881372047</v>
      </c>
      <c r="AF3187" s="17">
        <v>4.3791823368190279</v>
      </c>
      <c r="AG3187" s="17">
        <v>-64.582389984702814</v>
      </c>
      <c r="AH3187" s="17">
        <v>0.13270169077689764</v>
      </c>
      <c r="AI3187" s="17">
        <v>0.1691614295684315</v>
      </c>
      <c r="AJ3187" s="17">
        <v>0.33333333333333298</v>
      </c>
      <c r="AK3187" s="17">
        <v>-0.18363511954640027</v>
      </c>
      <c r="AL3187" s="17">
        <v>0.39153757869797212</v>
      </c>
      <c r="AM3187" s="17">
        <v>0.33333333333333298</v>
      </c>
      <c r="AN3187" s="17">
        <v>-0.12561357279937113</v>
      </c>
      <c r="AO3187" s="17">
        <v>-0.24284467398585702</v>
      </c>
      <c r="AP3187" s="17">
        <v>0.33333333333333298</v>
      </c>
      <c r="AQ3187" s="17">
        <v>1.5892716714027324</v>
      </c>
      <c r="AR3187" s="17">
        <v>0.64296768103824542</v>
      </c>
      <c r="AS3187" s="17">
        <v>1.588331182666425</v>
      </c>
      <c r="AT3187" s="17">
        <v>-1.8363511954639957</v>
      </c>
      <c r="AU3187" s="17">
        <v>-0.99999999999999845</v>
      </c>
      <c r="AV3187" s="17">
        <v>-0.99999999999999845</v>
      </c>
      <c r="AW3187" s="17">
        <v>-0.99999999999999845</v>
      </c>
      <c r="AX3187" s="17">
        <v>-0.99999999999999845</v>
      </c>
      <c r="AY3187" s="17">
        <v>-8.9514302328556367E-2</v>
      </c>
      <c r="AZ3187" s="17">
        <v>0.41489907741519189</v>
      </c>
      <c r="BA3187" s="17">
        <v>0.90167636438193721</v>
      </c>
      <c r="BB3187" s="17">
        <v>0.21118564688491015</v>
      </c>
      <c r="BC3187" s="17">
        <v>0.30942149597493501</v>
      </c>
      <c r="BD3187" s="17">
        <v>7.3541365591987153</v>
      </c>
      <c r="BE3187" s="17">
        <v>12.243919221283056</v>
      </c>
      <c r="BF3187" s="17">
        <v>-0.99999999999999845</v>
      </c>
      <c r="CU3187" t="e">
        <v>#N/A</v>
      </c>
      <c r="CV3187" t="e">
        <v>#N/A</v>
      </c>
    </row>
    <row r="3188" spans="1:100" x14ac:dyDescent="0.25">
      <c r="A3188">
        <v>6769</v>
      </c>
      <c r="B3188" t="s">
        <v>2737</v>
      </c>
      <c r="C3188" s="48">
        <v>2</v>
      </c>
      <c r="D3188" s="22">
        <v>1433.6863769531251</v>
      </c>
      <c r="E3188" s="17">
        <v>18.056472261981526</v>
      </c>
      <c r="F3188" s="17">
        <v>-109.06374989351139</v>
      </c>
      <c r="G3188" s="17">
        <v>-0.30209267321566474</v>
      </c>
      <c r="H3188" s="17">
        <v>-0.21839561649469452</v>
      </c>
      <c r="I3188" s="17">
        <v>7.2507767764248001</v>
      </c>
      <c r="J3188" s="17">
        <v>0.13948587300350468</v>
      </c>
      <c r="K3188" s="17">
        <v>-1.0000000000000018</v>
      </c>
      <c r="L3188" s="17">
        <v>-1.0000000000000018</v>
      </c>
      <c r="M3188" s="17">
        <v>-1.0000000000000018</v>
      </c>
      <c r="N3188" s="17">
        <v>8.2503008184923371E-2</v>
      </c>
      <c r="O3188" s="17">
        <v>-1.0000000000000018</v>
      </c>
      <c r="P3188" s="17">
        <v>-1.0000000000000018</v>
      </c>
      <c r="Q3188" s="17">
        <v>2.00420380805188</v>
      </c>
      <c r="R3188" s="17">
        <v>-1.0000000000000018</v>
      </c>
      <c r="S3188" s="17">
        <v>-1.4430843097632191</v>
      </c>
      <c r="T3188" s="17">
        <v>-0.1456077528335237</v>
      </c>
      <c r="U3188" s="17">
        <v>-0.76216836061332671</v>
      </c>
      <c r="V3188" s="17">
        <v>-1.1663739661547381</v>
      </c>
      <c r="W3188" s="17">
        <v>-3.2475864285730207</v>
      </c>
      <c r="X3188" s="17">
        <v>-6.7705043961857978</v>
      </c>
      <c r="Y3188" s="17">
        <v>-0.15848962536609726</v>
      </c>
      <c r="Z3188" s="17">
        <v>9.1711710284840855</v>
      </c>
      <c r="AA3188" s="17">
        <v>-1.2423577796281142</v>
      </c>
      <c r="AB3188" s="17">
        <v>-1.5037644795815233</v>
      </c>
      <c r="AC3188" s="17">
        <v>-12.052109399545014</v>
      </c>
      <c r="AD3188" s="17">
        <v>-1.5954223479030212</v>
      </c>
      <c r="AE3188" s="17">
        <v>-1.3861995625378889</v>
      </c>
      <c r="AF3188" s="17">
        <v>4.7539255359864967</v>
      </c>
      <c r="AG3188" s="17">
        <v>-82.765906291561947</v>
      </c>
      <c r="AH3188" s="17">
        <v>-0.35969492803636949</v>
      </c>
      <c r="AI3188" s="17">
        <v>-0.38383326669047951</v>
      </c>
      <c r="AJ3188" s="17">
        <v>0.33333333333333298</v>
      </c>
      <c r="AK3188" s="17">
        <v>-0.10055114982663804</v>
      </c>
      <c r="AL3188" s="17">
        <v>7.7911560755725362E-2</v>
      </c>
      <c r="AM3188" s="17">
        <v>0.33333333333333298</v>
      </c>
      <c r="AN3188" s="17">
        <v>-0.36749904214932422</v>
      </c>
      <c r="AO3188" s="17">
        <v>-0.36262844828504043</v>
      </c>
      <c r="AP3188" s="17">
        <v>0.33333333333333298</v>
      </c>
      <c r="AQ3188" s="17">
        <v>-1.4433820508900643</v>
      </c>
      <c r="AR3188" s="17">
        <v>2.2444243630026963</v>
      </c>
      <c r="AS3188" s="17">
        <v>-6.5162886986184549</v>
      </c>
      <c r="AT3188" s="17">
        <v>-1.0607477479464151</v>
      </c>
      <c r="AU3188" s="17">
        <v>-1.0000000000000018</v>
      </c>
      <c r="AV3188" s="17">
        <v>-1.0000000000000018</v>
      </c>
      <c r="AW3188" s="17">
        <v>-1.0000000000000018</v>
      </c>
      <c r="AX3188" s="17">
        <v>-1.0000000000000018</v>
      </c>
      <c r="AY3188" s="17">
        <v>-0.10132795946444235</v>
      </c>
      <c r="AZ3188" s="17">
        <v>1.0818141708105065</v>
      </c>
      <c r="BA3188" s="17">
        <v>-0.47593471330363901</v>
      </c>
      <c r="BB3188" s="17">
        <v>0.59970912053133585</v>
      </c>
      <c r="BC3188" s="17">
        <v>-0.26566380881501894</v>
      </c>
      <c r="BD3188" s="17">
        <v>17.167555669001153</v>
      </c>
      <c r="BE3188" s="17">
        <v>-6.0138736642427739</v>
      </c>
      <c r="BF3188" s="17">
        <v>-1.0000000000000018</v>
      </c>
      <c r="BG3188" s="22">
        <v>0</v>
      </c>
    </row>
    <row r="3189" spans="1:100" x14ac:dyDescent="0.25">
      <c r="A3189">
        <v>6771</v>
      </c>
      <c r="B3189" t="s">
        <v>3232</v>
      </c>
      <c r="C3189" s="48">
        <v>1</v>
      </c>
      <c r="D3189" s="22">
        <v>1450</v>
      </c>
      <c r="E3189" s="47">
        <v>62.798508766834246</v>
      </c>
      <c r="F3189" s="47">
        <v>-29.08938549335334</v>
      </c>
      <c r="G3189" s="47">
        <v>0.24773049482204326</v>
      </c>
      <c r="H3189" s="47">
        <v>5.0316799675559034</v>
      </c>
      <c r="I3189" s="47">
        <v>43.150978932390657</v>
      </c>
      <c r="J3189" s="47">
        <v>9.4265685797601293</v>
      </c>
      <c r="K3189" s="47">
        <v>-1</v>
      </c>
      <c r="L3189" s="47">
        <v>-1</v>
      </c>
      <c r="M3189" s="47">
        <v>-1</v>
      </c>
      <c r="N3189" s="47">
        <v>0.23106494761372834</v>
      </c>
      <c r="O3189" s="47">
        <v>-1</v>
      </c>
      <c r="P3189" s="47">
        <v>-1</v>
      </c>
      <c r="Q3189" s="47">
        <v>3.6908187015592362</v>
      </c>
      <c r="R3189" s="47">
        <v>-1</v>
      </c>
      <c r="S3189" s="47">
        <v>0.64189072421973781</v>
      </c>
      <c r="T3189" s="47">
        <v>9.2362986157557392E-2</v>
      </c>
      <c r="U3189" s="47">
        <v>2.8539908778594872E-2</v>
      </c>
      <c r="V3189" s="47">
        <v>-3.3016092497362891E-2</v>
      </c>
      <c r="W3189" s="47">
        <v>1.340861265996665</v>
      </c>
      <c r="X3189" s="47">
        <v>-0.95214589246562853</v>
      </c>
      <c r="Y3189" s="47">
        <v>6.2963204570277986E-2</v>
      </c>
      <c r="Z3189" s="47">
        <v>26.745601001024557</v>
      </c>
      <c r="AA3189" s="47">
        <v>0.83044305783086536</v>
      </c>
      <c r="AB3189" s="47">
        <v>0.95436065465510056</v>
      </c>
      <c r="AC3189" s="47">
        <v>9.5356991142494465</v>
      </c>
      <c r="AD3189" s="47">
        <v>1.0338197723233149</v>
      </c>
      <c r="AE3189" s="47">
        <v>-6.1692529453854741E-2</v>
      </c>
      <c r="AF3189" s="47">
        <v>37.173968240475233</v>
      </c>
      <c r="AG3189" s="47">
        <v>-21.084351504417185</v>
      </c>
      <c r="AH3189" s="47">
        <v>0.31588437088007865</v>
      </c>
      <c r="AI3189" s="47">
        <v>0.38548558873661259</v>
      </c>
      <c r="AJ3189" s="47">
        <v>0.33333333333333298</v>
      </c>
      <c r="AK3189" s="47">
        <v>0.47968211832321317</v>
      </c>
      <c r="AL3189" s="47">
        <v>0.57122895297980814</v>
      </c>
      <c r="AM3189" s="47">
        <v>0.33333333333333298</v>
      </c>
      <c r="AN3189" s="47">
        <v>0.18789602731731778</v>
      </c>
      <c r="AO3189" s="47">
        <v>0.23868759666666312</v>
      </c>
      <c r="AP3189" s="47">
        <v>0.33333333333333298</v>
      </c>
      <c r="AQ3189" s="47">
        <v>5.9770106919154165</v>
      </c>
      <c r="AR3189" s="47">
        <v>2.6866680235991405</v>
      </c>
      <c r="AS3189" s="47">
        <v>1.9901707455278179</v>
      </c>
      <c r="AT3189" s="47">
        <v>4.7497298106331778</v>
      </c>
      <c r="AU3189" s="47">
        <v>-1</v>
      </c>
      <c r="AV3189" s="47">
        <v>-1</v>
      </c>
      <c r="AW3189" s="47">
        <v>-1</v>
      </c>
      <c r="AX3189" s="47">
        <v>-1</v>
      </c>
      <c r="AY3189" s="47">
        <v>5.741340798477359E-3</v>
      </c>
      <c r="AZ3189" s="47">
        <v>0.26109216513129191</v>
      </c>
      <c r="BA3189" s="47">
        <v>0.31605474538102962</v>
      </c>
      <c r="BB3189" s="47">
        <v>0.19654570281331249</v>
      </c>
      <c r="BC3189" s="47">
        <v>0.14449960111956645</v>
      </c>
      <c r="BD3189" s="47">
        <v>6.219103395989273</v>
      </c>
      <c r="BE3189" s="47">
        <v>5.19276375489431</v>
      </c>
      <c r="BF3189" s="47">
        <v>-1</v>
      </c>
      <c r="BG3189" s="22">
        <v>0</v>
      </c>
    </row>
    <row r="3190" spans="1:100" x14ac:dyDescent="0.25">
      <c r="A3190">
        <v>6800</v>
      </c>
      <c r="B3190" t="s">
        <v>3233</v>
      </c>
      <c r="C3190" s="48">
        <v>1</v>
      </c>
      <c r="D3190" s="22">
        <v>1450</v>
      </c>
      <c r="E3190" s="47">
        <v>62.798508766834246</v>
      </c>
      <c r="F3190" s="47">
        <v>-29.08938549335334</v>
      </c>
      <c r="G3190" s="47">
        <v>0.24773049482204326</v>
      </c>
      <c r="H3190" s="47">
        <v>5.0316799675559034</v>
      </c>
      <c r="I3190" s="47">
        <v>43.150978932390657</v>
      </c>
      <c r="J3190" s="47">
        <v>9.4265685797601293</v>
      </c>
      <c r="K3190" s="47">
        <v>-1</v>
      </c>
      <c r="L3190" s="47">
        <v>-1</v>
      </c>
      <c r="M3190" s="47">
        <v>-1</v>
      </c>
      <c r="N3190" s="47">
        <v>0.23106494761372834</v>
      </c>
      <c r="O3190" s="47">
        <v>-1</v>
      </c>
      <c r="P3190" s="47">
        <v>-1</v>
      </c>
      <c r="Q3190" s="47">
        <v>3.6908187015592362</v>
      </c>
      <c r="R3190" s="47">
        <v>-1</v>
      </c>
      <c r="S3190" s="47">
        <v>0.64189072421973781</v>
      </c>
      <c r="T3190" s="47">
        <v>9.2362986157557392E-2</v>
      </c>
      <c r="U3190" s="47">
        <v>2.8539908778594872E-2</v>
      </c>
      <c r="V3190" s="47">
        <v>-3.3016092497362891E-2</v>
      </c>
      <c r="W3190" s="47">
        <v>1.340861265996665</v>
      </c>
      <c r="X3190" s="47">
        <v>-0.95214589246562853</v>
      </c>
      <c r="Y3190" s="47">
        <v>6.2963204570277986E-2</v>
      </c>
      <c r="Z3190" s="47">
        <v>26.745601001024557</v>
      </c>
      <c r="AA3190" s="47">
        <v>0.83044305783086536</v>
      </c>
      <c r="AB3190" s="47">
        <v>0.95436065465510056</v>
      </c>
      <c r="AC3190" s="47">
        <v>9.5356991142494465</v>
      </c>
      <c r="AD3190" s="47">
        <v>1.0338197723233149</v>
      </c>
      <c r="AE3190" s="47">
        <v>-6.1692529453854741E-2</v>
      </c>
      <c r="AF3190" s="47">
        <v>37.173968240475233</v>
      </c>
      <c r="AG3190" s="47">
        <v>-21.084351504417185</v>
      </c>
      <c r="AH3190" s="47">
        <v>0.31588437088007865</v>
      </c>
      <c r="AI3190" s="47">
        <v>0.38548558873661259</v>
      </c>
      <c r="AJ3190" s="47">
        <v>0.33333333333333298</v>
      </c>
      <c r="AK3190" s="47">
        <v>0.47968211832321317</v>
      </c>
      <c r="AL3190" s="47">
        <v>0.57122895297980814</v>
      </c>
      <c r="AM3190" s="47">
        <v>0.33333333333333298</v>
      </c>
      <c r="AN3190" s="47">
        <v>0.18789602731731778</v>
      </c>
      <c r="AO3190" s="47">
        <v>0.23868759666666312</v>
      </c>
      <c r="AP3190" s="47">
        <v>0.33333333333333298</v>
      </c>
      <c r="AQ3190" s="47">
        <v>5.9770106919154165</v>
      </c>
      <c r="AR3190" s="47">
        <v>2.6866680235991405</v>
      </c>
      <c r="AS3190" s="47">
        <v>1.9901707455278179</v>
      </c>
      <c r="AT3190" s="47">
        <v>4.7497298106331778</v>
      </c>
      <c r="AU3190" s="47">
        <v>-1</v>
      </c>
      <c r="AV3190" s="47">
        <v>-1</v>
      </c>
      <c r="AW3190" s="47">
        <v>-1</v>
      </c>
      <c r="AX3190" s="47">
        <v>-1</v>
      </c>
      <c r="AY3190" s="47">
        <v>5.741340798477359E-3</v>
      </c>
      <c r="AZ3190" s="47">
        <v>0.26109216513129191</v>
      </c>
      <c r="BA3190" s="47">
        <v>0.31605474538102962</v>
      </c>
      <c r="BB3190" s="47">
        <v>0.19654570281331249</v>
      </c>
      <c r="BC3190" s="47">
        <v>0.14449960111956645</v>
      </c>
      <c r="BD3190" s="47">
        <v>6.219103395989273</v>
      </c>
      <c r="BE3190" s="47">
        <v>5.19276375489431</v>
      </c>
      <c r="BF3190" s="47">
        <v>-1</v>
      </c>
      <c r="BG3190" s="22">
        <v>0</v>
      </c>
    </row>
    <row r="3191" spans="1:100" x14ac:dyDescent="0.25">
      <c r="A3191">
        <v>6801</v>
      </c>
      <c r="B3191" t="s">
        <v>3234</v>
      </c>
      <c r="C3191" s="48">
        <v>1</v>
      </c>
      <c r="D3191" s="22">
        <v>1450</v>
      </c>
      <c r="E3191" s="47">
        <v>62.798508766834246</v>
      </c>
      <c r="F3191" s="47">
        <v>-29.08938549335334</v>
      </c>
      <c r="G3191" s="47">
        <v>0.24773049482204326</v>
      </c>
      <c r="H3191" s="47">
        <v>5.0316799675559034</v>
      </c>
      <c r="I3191" s="47">
        <v>43.150978932390657</v>
      </c>
      <c r="J3191" s="47">
        <v>9.4265685797601293</v>
      </c>
      <c r="K3191" s="47">
        <v>-1</v>
      </c>
      <c r="L3191" s="47">
        <v>-1</v>
      </c>
      <c r="M3191" s="47">
        <v>-1</v>
      </c>
      <c r="N3191" s="47">
        <v>0.23106494761372834</v>
      </c>
      <c r="O3191" s="47">
        <v>-1</v>
      </c>
      <c r="P3191" s="47">
        <v>-1</v>
      </c>
      <c r="Q3191" s="47">
        <v>3.6908187015592362</v>
      </c>
      <c r="R3191" s="47">
        <v>-1</v>
      </c>
      <c r="S3191" s="47">
        <v>0.64189072421973781</v>
      </c>
      <c r="T3191" s="47">
        <v>9.2362986157557392E-2</v>
      </c>
      <c r="U3191" s="47">
        <v>2.8539908778594872E-2</v>
      </c>
      <c r="V3191" s="47">
        <v>-3.3016092497362891E-2</v>
      </c>
      <c r="W3191" s="47">
        <v>1.340861265996665</v>
      </c>
      <c r="X3191" s="47">
        <v>-0.95214589246562853</v>
      </c>
      <c r="Y3191" s="47">
        <v>6.2963204570277986E-2</v>
      </c>
      <c r="Z3191" s="47">
        <v>26.745601001024557</v>
      </c>
      <c r="AA3191" s="47">
        <v>0.83044305783086536</v>
      </c>
      <c r="AB3191" s="47">
        <v>0.95436065465510056</v>
      </c>
      <c r="AC3191" s="47">
        <v>9.5356991142494465</v>
      </c>
      <c r="AD3191" s="47">
        <v>1.0338197723233149</v>
      </c>
      <c r="AE3191" s="47">
        <v>-6.1692529453854741E-2</v>
      </c>
      <c r="AF3191" s="47">
        <v>37.173968240475233</v>
      </c>
      <c r="AG3191" s="47">
        <v>-21.084351504417185</v>
      </c>
      <c r="AH3191" s="47">
        <v>0.31588437088007865</v>
      </c>
      <c r="AI3191" s="47">
        <v>0.38548558873661259</v>
      </c>
      <c r="AJ3191" s="47">
        <v>0.33333333333333298</v>
      </c>
      <c r="AK3191" s="47">
        <v>0.47968211832321317</v>
      </c>
      <c r="AL3191" s="47">
        <v>0.57122895297980814</v>
      </c>
      <c r="AM3191" s="47">
        <v>0.33333333333333298</v>
      </c>
      <c r="AN3191" s="47">
        <v>0.18789602731731778</v>
      </c>
      <c r="AO3191" s="47">
        <v>0.23868759666666312</v>
      </c>
      <c r="AP3191" s="47">
        <v>0.33333333333333298</v>
      </c>
      <c r="AQ3191" s="47">
        <v>5.9770106919154165</v>
      </c>
      <c r="AR3191" s="47">
        <v>2.6866680235991405</v>
      </c>
      <c r="AS3191" s="47">
        <v>1.9901707455278179</v>
      </c>
      <c r="AT3191" s="47">
        <v>4.7497298106331778</v>
      </c>
      <c r="AU3191" s="47">
        <v>-1</v>
      </c>
      <c r="AV3191" s="47">
        <v>-1</v>
      </c>
      <c r="AW3191" s="47">
        <v>-1</v>
      </c>
      <c r="AX3191" s="47">
        <v>-1</v>
      </c>
      <c r="AY3191" s="47">
        <v>5.741340798477359E-3</v>
      </c>
      <c r="AZ3191" s="47">
        <v>0.26109216513129191</v>
      </c>
      <c r="BA3191" s="47">
        <v>0.31605474538102962</v>
      </c>
      <c r="BB3191" s="47">
        <v>0.19654570281331249</v>
      </c>
      <c r="BC3191" s="47">
        <v>0.14449960111956645</v>
      </c>
      <c r="BD3191" s="47">
        <v>6.219103395989273</v>
      </c>
      <c r="BE3191" s="47">
        <v>5.19276375489431</v>
      </c>
      <c r="BF3191" s="47">
        <v>-1</v>
      </c>
      <c r="BG3191" s="22">
        <v>0</v>
      </c>
    </row>
    <row r="3192" spans="1:100" x14ac:dyDescent="0.25">
      <c r="A3192">
        <v>6802</v>
      </c>
      <c r="B3192" t="s">
        <v>3235</v>
      </c>
      <c r="C3192" s="48">
        <v>1</v>
      </c>
      <c r="D3192" s="22">
        <v>1450</v>
      </c>
      <c r="E3192" s="47">
        <v>62.798508766834246</v>
      </c>
      <c r="F3192" s="47">
        <v>-29.08938549335334</v>
      </c>
      <c r="G3192" s="47">
        <v>0.24773049482204326</v>
      </c>
      <c r="H3192" s="47">
        <v>5.0316799675559034</v>
      </c>
      <c r="I3192" s="47">
        <v>43.150978932390657</v>
      </c>
      <c r="J3192" s="47">
        <v>9.4265685797601293</v>
      </c>
      <c r="K3192" s="47">
        <v>-1</v>
      </c>
      <c r="L3192" s="47">
        <v>-1</v>
      </c>
      <c r="M3192" s="47">
        <v>-1</v>
      </c>
      <c r="N3192" s="47">
        <v>0.23106494761372834</v>
      </c>
      <c r="O3192" s="47">
        <v>-1</v>
      </c>
      <c r="P3192" s="47">
        <v>-1</v>
      </c>
      <c r="Q3192" s="47">
        <v>3.6908187015592362</v>
      </c>
      <c r="R3192" s="47">
        <v>-1</v>
      </c>
      <c r="S3192" s="47">
        <v>0.64189072421973781</v>
      </c>
      <c r="T3192" s="47">
        <v>9.2362986157557392E-2</v>
      </c>
      <c r="U3192" s="47">
        <v>2.8539908778594872E-2</v>
      </c>
      <c r="V3192" s="47">
        <v>-3.3016092497362891E-2</v>
      </c>
      <c r="W3192" s="47">
        <v>1.340861265996665</v>
      </c>
      <c r="X3192" s="47">
        <v>-0.95214589246562853</v>
      </c>
      <c r="Y3192" s="47">
        <v>6.2963204570277986E-2</v>
      </c>
      <c r="Z3192" s="47">
        <v>26.745601001024557</v>
      </c>
      <c r="AA3192" s="47">
        <v>0.83044305783086536</v>
      </c>
      <c r="AB3192" s="47">
        <v>0.95436065465510056</v>
      </c>
      <c r="AC3192" s="47">
        <v>9.5356991142494465</v>
      </c>
      <c r="AD3192" s="47">
        <v>1.0338197723233149</v>
      </c>
      <c r="AE3192" s="47">
        <v>-6.1692529453854741E-2</v>
      </c>
      <c r="AF3192" s="47">
        <v>37.173968240475233</v>
      </c>
      <c r="AG3192" s="47">
        <v>-21.084351504417185</v>
      </c>
      <c r="AH3192" s="47">
        <v>0.31588437088007865</v>
      </c>
      <c r="AI3192" s="47">
        <v>0.38548558873661259</v>
      </c>
      <c r="AJ3192" s="47">
        <v>0.33333333333333298</v>
      </c>
      <c r="AK3192" s="47">
        <v>0.47968211832321317</v>
      </c>
      <c r="AL3192" s="47">
        <v>0.57122895297980814</v>
      </c>
      <c r="AM3192" s="47">
        <v>0.33333333333333298</v>
      </c>
      <c r="AN3192" s="47">
        <v>0.18789602731731778</v>
      </c>
      <c r="AO3192" s="47">
        <v>0.23868759666666312</v>
      </c>
      <c r="AP3192" s="47">
        <v>0.33333333333333298</v>
      </c>
      <c r="AQ3192" s="47">
        <v>5.9770106919154165</v>
      </c>
      <c r="AR3192" s="47">
        <v>2.6866680235991405</v>
      </c>
      <c r="AS3192" s="47">
        <v>1.9901707455278179</v>
      </c>
      <c r="AT3192" s="47">
        <v>4.7497298106331778</v>
      </c>
      <c r="AU3192" s="47">
        <v>-1</v>
      </c>
      <c r="AV3192" s="47">
        <v>-1</v>
      </c>
      <c r="AW3192" s="47">
        <v>-1</v>
      </c>
      <c r="AX3192" s="47">
        <v>-1</v>
      </c>
      <c r="AY3192" s="47">
        <v>5.741340798477359E-3</v>
      </c>
      <c r="AZ3192" s="47">
        <v>0.26109216513129191</v>
      </c>
      <c r="BA3192" s="47">
        <v>0.31605474538102962</v>
      </c>
      <c r="BB3192" s="47">
        <v>0.19654570281331249</v>
      </c>
      <c r="BC3192" s="47">
        <v>0.14449960111956645</v>
      </c>
      <c r="BD3192" s="47">
        <v>6.219103395989273</v>
      </c>
      <c r="BE3192" s="47">
        <v>5.19276375489431</v>
      </c>
      <c r="BF3192" s="47">
        <v>-1</v>
      </c>
      <c r="BG3192" s="22">
        <v>0</v>
      </c>
    </row>
    <row r="3193" spans="1:100" x14ac:dyDescent="0.25">
      <c r="A3193">
        <v>6803</v>
      </c>
      <c r="B3193" t="s">
        <v>3236</v>
      </c>
      <c r="C3193" s="48">
        <v>1</v>
      </c>
      <c r="D3193" s="22">
        <v>1450</v>
      </c>
      <c r="E3193" s="47">
        <v>62.798508766834246</v>
      </c>
      <c r="F3193" s="47">
        <v>-29.08938549335334</v>
      </c>
      <c r="G3193" s="47">
        <v>0.24773049482204326</v>
      </c>
      <c r="H3193" s="47">
        <v>5.0316799675559034</v>
      </c>
      <c r="I3193" s="47">
        <v>43.150978932390657</v>
      </c>
      <c r="J3193" s="47">
        <v>9.4265685797601293</v>
      </c>
      <c r="K3193" s="47">
        <v>-1</v>
      </c>
      <c r="L3193" s="47">
        <v>-1</v>
      </c>
      <c r="M3193" s="47">
        <v>-1</v>
      </c>
      <c r="N3193" s="47">
        <v>0.23106494761372834</v>
      </c>
      <c r="O3193" s="47">
        <v>-1</v>
      </c>
      <c r="P3193" s="47">
        <v>-1</v>
      </c>
      <c r="Q3193" s="47">
        <v>3.6908187015592362</v>
      </c>
      <c r="R3193" s="47">
        <v>-1</v>
      </c>
      <c r="S3193" s="47">
        <v>0.64189072421973781</v>
      </c>
      <c r="T3193" s="47">
        <v>9.2362986157557392E-2</v>
      </c>
      <c r="U3193" s="47">
        <v>2.8539908778594872E-2</v>
      </c>
      <c r="V3193" s="47">
        <v>-3.3016092497362891E-2</v>
      </c>
      <c r="W3193" s="47">
        <v>1.340861265996665</v>
      </c>
      <c r="X3193" s="47">
        <v>-0.95214589246562853</v>
      </c>
      <c r="Y3193" s="47">
        <v>6.2963204570277986E-2</v>
      </c>
      <c r="Z3193" s="47">
        <v>26.745601001024557</v>
      </c>
      <c r="AA3193" s="47">
        <v>0.83044305783086536</v>
      </c>
      <c r="AB3193" s="47">
        <v>0.95436065465510056</v>
      </c>
      <c r="AC3193" s="47">
        <v>9.5356991142494465</v>
      </c>
      <c r="AD3193" s="47">
        <v>1.0338197723233149</v>
      </c>
      <c r="AE3193" s="47">
        <v>-6.1692529453854741E-2</v>
      </c>
      <c r="AF3193" s="47">
        <v>37.173968240475233</v>
      </c>
      <c r="AG3193" s="47">
        <v>-21.084351504417185</v>
      </c>
      <c r="AH3193" s="47">
        <v>0.31588437088007865</v>
      </c>
      <c r="AI3193" s="47">
        <v>0.38548558873661259</v>
      </c>
      <c r="AJ3193" s="47">
        <v>0.33333333333333298</v>
      </c>
      <c r="AK3193" s="47">
        <v>0.47968211832321317</v>
      </c>
      <c r="AL3193" s="47">
        <v>0.57122895297980814</v>
      </c>
      <c r="AM3193" s="47">
        <v>0.33333333333333298</v>
      </c>
      <c r="AN3193" s="47">
        <v>0.18789602731731778</v>
      </c>
      <c r="AO3193" s="47">
        <v>0.23868759666666312</v>
      </c>
      <c r="AP3193" s="47">
        <v>0.33333333333333298</v>
      </c>
      <c r="AQ3193" s="47">
        <v>5.9770106919154165</v>
      </c>
      <c r="AR3193" s="47">
        <v>2.6866680235991405</v>
      </c>
      <c r="AS3193" s="47">
        <v>1.9901707455278179</v>
      </c>
      <c r="AT3193" s="47">
        <v>4.7497298106331778</v>
      </c>
      <c r="AU3193" s="47">
        <v>-1</v>
      </c>
      <c r="AV3193" s="47">
        <v>-1</v>
      </c>
      <c r="AW3193" s="47">
        <v>-1</v>
      </c>
      <c r="AX3193" s="47">
        <v>-1</v>
      </c>
      <c r="AY3193" s="47">
        <v>5.741340798477359E-3</v>
      </c>
      <c r="AZ3193" s="47">
        <v>0.26109216513129191</v>
      </c>
      <c r="BA3193" s="47">
        <v>0.31605474538102962</v>
      </c>
      <c r="BB3193" s="47">
        <v>0.19654570281331249</v>
      </c>
      <c r="BC3193" s="47">
        <v>0.14449960111956645</v>
      </c>
      <c r="BD3193" s="47">
        <v>6.219103395989273</v>
      </c>
      <c r="BE3193" s="47">
        <v>5.19276375489431</v>
      </c>
      <c r="BF3193" s="47">
        <v>-1</v>
      </c>
      <c r="BG3193" s="22">
        <v>0</v>
      </c>
    </row>
    <row r="3194" spans="1:100" x14ac:dyDescent="0.25">
      <c r="A3194">
        <v>6804</v>
      </c>
      <c r="B3194" t="s">
        <v>3237</v>
      </c>
      <c r="C3194" s="48">
        <v>1</v>
      </c>
      <c r="D3194" s="22">
        <v>1450</v>
      </c>
      <c r="E3194" s="47">
        <v>62.798508766834246</v>
      </c>
      <c r="F3194" s="47">
        <v>-29.08938549335334</v>
      </c>
      <c r="G3194" s="47">
        <v>0.24773049482204326</v>
      </c>
      <c r="H3194" s="47">
        <v>5.0316799675559034</v>
      </c>
      <c r="I3194" s="47">
        <v>43.150978932390657</v>
      </c>
      <c r="J3194" s="47">
        <v>9.4265685797601293</v>
      </c>
      <c r="K3194" s="47">
        <v>-1</v>
      </c>
      <c r="L3194" s="47">
        <v>-1</v>
      </c>
      <c r="M3194" s="47">
        <v>-1</v>
      </c>
      <c r="N3194" s="47">
        <v>0.23106494761372834</v>
      </c>
      <c r="O3194" s="47">
        <v>-1</v>
      </c>
      <c r="P3194" s="47">
        <v>-1</v>
      </c>
      <c r="Q3194" s="47">
        <v>3.6908187015592362</v>
      </c>
      <c r="R3194" s="47">
        <v>-1</v>
      </c>
      <c r="S3194" s="47">
        <v>0.64189072421973781</v>
      </c>
      <c r="T3194" s="47">
        <v>9.2362986157557392E-2</v>
      </c>
      <c r="U3194" s="47">
        <v>2.8539908778594872E-2</v>
      </c>
      <c r="V3194" s="47">
        <v>-3.3016092497362891E-2</v>
      </c>
      <c r="W3194" s="47">
        <v>1.340861265996665</v>
      </c>
      <c r="X3194" s="47">
        <v>-0.95214589246562853</v>
      </c>
      <c r="Y3194" s="47">
        <v>6.2963204570277986E-2</v>
      </c>
      <c r="Z3194" s="47">
        <v>26.745601001024557</v>
      </c>
      <c r="AA3194" s="47">
        <v>0.83044305783086536</v>
      </c>
      <c r="AB3194" s="47">
        <v>0.95436065465510056</v>
      </c>
      <c r="AC3194" s="47">
        <v>9.5356991142494465</v>
      </c>
      <c r="AD3194" s="47">
        <v>1.0338197723233149</v>
      </c>
      <c r="AE3194" s="47">
        <v>-6.1692529453854741E-2</v>
      </c>
      <c r="AF3194" s="47">
        <v>37.173968240475233</v>
      </c>
      <c r="AG3194" s="47">
        <v>-21.084351504417185</v>
      </c>
      <c r="AH3194" s="47">
        <v>0.31588437088007865</v>
      </c>
      <c r="AI3194" s="47">
        <v>0.38548558873661259</v>
      </c>
      <c r="AJ3194" s="47">
        <v>0.33333333333333298</v>
      </c>
      <c r="AK3194" s="47">
        <v>0.47968211832321317</v>
      </c>
      <c r="AL3194" s="47">
        <v>0.57122895297980814</v>
      </c>
      <c r="AM3194" s="47">
        <v>0.33333333333333298</v>
      </c>
      <c r="AN3194" s="47">
        <v>0.18789602731731778</v>
      </c>
      <c r="AO3194" s="47">
        <v>0.23868759666666312</v>
      </c>
      <c r="AP3194" s="47">
        <v>0.33333333333333298</v>
      </c>
      <c r="AQ3194" s="47">
        <v>5.9770106919154165</v>
      </c>
      <c r="AR3194" s="47">
        <v>2.6866680235991405</v>
      </c>
      <c r="AS3194" s="47">
        <v>1.9901707455278179</v>
      </c>
      <c r="AT3194" s="47">
        <v>4.7497298106331778</v>
      </c>
      <c r="AU3194" s="47">
        <v>-1</v>
      </c>
      <c r="AV3194" s="47">
        <v>-1</v>
      </c>
      <c r="AW3194" s="47">
        <v>-1</v>
      </c>
      <c r="AX3194" s="47">
        <v>-1</v>
      </c>
      <c r="AY3194" s="47">
        <v>5.741340798477359E-3</v>
      </c>
      <c r="AZ3194" s="47">
        <v>0.26109216513129191</v>
      </c>
      <c r="BA3194" s="47">
        <v>0.31605474538102962</v>
      </c>
      <c r="BB3194" s="47">
        <v>0.19654570281331249</v>
      </c>
      <c r="BC3194" s="47">
        <v>0.14449960111956645</v>
      </c>
      <c r="BD3194" s="47">
        <v>6.219103395989273</v>
      </c>
      <c r="BE3194" s="47">
        <v>5.19276375489431</v>
      </c>
      <c r="BF3194" s="47">
        <v>-1</v>
      </c>
      <c r="BG3194" s="22">
        <v>0</v>
      </c>
    </row>
    <row r="3195" spans="1:100" x14ac:dyDescent="0.25">
      <c r="A3195">
        <v>6805</v>
      </c>
      <c r="B3195" t="s">
        <v>3238</v>
      </c>
      <c r="C3195" s="48">
        <v>1</v>
      </c>
      <c r="D3195" s="22">
        <v>1450</v>
      </c>
      <c r="E3195" s="47">
        <v>62.798508766834246</v>
      </c>
      <c r="F3195" s="47">
        <v>-29.08938549335334</v>
      </c>
      <c r="G3195" s="47">
        <v>0.24773049482204326</v>
      </c>
      <c r="H3195" s="47">
        <v>5.0316799675559034</v>
      </c>
      <c r="I3195" s="47">
        <v>43.150978932390657</v>
      </c>
      <c r="J3195" s="47">
        <v>9.4265685797601293</v>
      </c>
      <c r="K3195" s="47">
        <v>-1</v>
      </c>
      <c r="L3195" s="47">
        <v>-1</v>
      </c>
      <c r="M3195" s="47">
        <v>-1</v>
      </c>
      <c r="N3195" s="47">
        <v>0.23106494761372834</v>
      </c>
      <c r="O3195" s="47">
        <v>-1</v>
      </c>
      <c r="P3195" s="47">
        <v>-1</v>
      </c>
      <c r="Q3195" s="47">
        <v>3.6908187015592362</v>
      </c>
      <c r="R3195" s="47">
        <v>-1</v>
      </c>
      <c r="S3195" s="47">
        <v>0.64189072421973781</v>
      </c>
      <c r="T3195" s="47">
        <v>9.2362986157557392E-2</v>
      </c>
      <c r="U3195" s="47">
        <v>2.8539908778594872E-2</v>
      </c>
      <c r="V3195" s="47">
        <v>-3.3016092497362891E-2</v>
      </c>
      <c r="W3195" s="47">
        <v>1.340861265996665</v>
      </c>
      <c r="X3195" s="47">
        <v>-0.95214589246562853</v>
      </c>
      <c r="Y3195" s="47">
        <v>6.2963204570277986E-2</v>
      </c>
      <c r="Z3195" s="47">
        <v>26.745601001024557</v>
      </c>
      <c r="AA3195" s="47">
        <v>0.83044305783086536</v>
      </c>
      <c r="AB3195" s="47">
        <v>0.95436065465510056</v>
      </c>
      <c r="AC3195" s="47">
        <v>9.5356991142494465</v>
      </c>
      <c r="AD3195" s="47">
        <v>1.0338197723233149</v>
      </c>
      <c r="AE3195" s="47">
        <v>-6.1692529453854741E-2</v>
      </c>
      <c r="AF3195" s="47">
        <v>37.173968240475233</v>
      </c>
      <c r="AG3195" s="47">
        <v>-21.084351504417185</v>
      </c>
      <c r="AH3195" s="47">
        <v>0.31588437088007865</v>
      </c>
      <c r="AI3195" s="47">
        <v>0.38548558873661259</v>
      </c>
      <c r="AJ3195" s="47">
        <v>0.33333333333333298</v>
      </c>
      <c r="AK3195" s="47">
        <v>0.47968211832321317</v>
      </c>
      <c r="AL3195" s="47">
        <v>0.57122895297980814</v>
      </c>
      <c r="AM3195" s="47">
        <v>0.33333333333333298</v>
      </c>
      <c r="AN3195" s="47">
        <v>0.18789602731731778</v>
      </c>
      <c r="AO3195" s="47">
        <v>0.23868759666666312</v>
      </c>
      <c r="AP3195" s="47">
        <v>0.33333333333333298</v>
      </c>
      <c r="AQ3195" s="47">
        <v>5.9770106919154165</v>
      </c>
      <c r="AR3195" s="47">
        <v>2.6866680235991405</v>
      </c>
      <c r="AS3195" s="47">
        <v>1.9901707455278179</v>
      </c>
      <c r="AT3195" s="47">
        <v>4.7497298106331778</v>
      </c>
      <c r="AU3195" s="47">
        <v>-1</v>
      </c>
      <c r="AV3195" s="47">
        <v>-1</v>
      </c>
      <c r="AW3195" s="47">
        <v>-1</v>
      </c>
      <c r="AX3195" s="47">
        <v>-1</v>
      </c>
      <c r="AY3195" s="47">
        <v>5.741340798477359E-3</v>
      </c>
      <c r="AZ3195" s="47">
        <v>0.26109216513129191</v>
      </c>
      <c r="BA3195" s="47">
        <v>0.31605474538102962</v>
      </c>
      <c r="BB3195" s="47">
        <v>0.19654570281331249</v>
      </c>
      <c r="BC3195" s="47">
        <v>0.14449960111956645</v>
      </c>
      <c r="BD3195" s="47">
        <v>6.219103395989273</v>
      </c>
      <c r="BE3195" s="47">
        <v>5.19276375489431</v>
      </c>
      <c r="BF3195" s="47">
        <v>-1</v>
      </c>
      <c r="BG3195" s="22">
        <v>0</v>
      </c>
    </row>
    <row r="3196" spans="1:100" x14ac:dyDescent="0.25">
      <c r="A3196">
        <v>6806</v>
      </c>
      <c r="B3196" t="s">
        <v>3239</v>
      </c>
      <c r="C3196" s="48">
        <v>1</v>
      </c>
      <c r="D3196" s="22">
        <v>1450</v>
      </c>
      <c r="E3196" s="47">
        <v>62.798508766834246</v>
      </c>
      <c r="F3196" s="47">
        <v>-29.08938549335334</v>
      </c>
      <c r="G3196" s="47">
        <v>0.24773049482204326</v>
      </c>
      <c r="H3196" s="47">
        <v>5.0316799675559034</v>
      </c>
      <c r="I3196" s="47">
        <v>43.150978932390657</v>
      </c>
      <c r="J3196" s="47">
        <v>9.4265685797601293</v>
      </c>
      <c r="K3196" s="47">
        <v>-1</v>
      </c>
      <c r="L3196" s="47">
        <v>-1</v>
      </c>
      <c r="M3196" s="47">
        <v>-1</v>
      </c>
      <c r="N3196" s="47">
        <v>0.23106494761372834</v>
      </c>
      <c r="O3196" s="47">
        <v>-1</v>
      </c>
      <c r="P3196" s="47">
        <v>-1</v>
      </c>
      <c r="Q3196" s="47">
        <v>3.6908187015592362</v>
      </c>
      <c r="R3196" s="47">
        <v>-1</v>
      </c>
      <c r="S3196" s="47">
        <v>0.64189072421973781</v>
      </c>
      <c r="T3196" s="47">
        <v>9.2362986157557392E-2</v>
      </c>
      <c r="U3196" s="47">
        <v>2.8539908778594872E-2</v>
      </c>
      <c r="V3196" s="47">
        <v>-3.3016092497362891E-2</v>
      </c>
      <c r="W3196" s="47">
        <v>1.340861265996665</v>
      </c>
      <c r="X3196" s="47">
        <v>-0.95214589246562853</v>
      </c>
      <c r="Y3196" s="47">
        <v>6.2963204570277986E-2</v>
      </c>
      <c r="Z3196" s="47">
        <v>26.745601001024557</v>
      </c>
      <c r="AA3196" s="47">
        <v>0.83044305783086536</v>
      </c>
      <c r="AB3196" s="47">
        <v>0.95436065465510056</v>
      </c>
      <c r="AC3196" s="47">
        <v>9.5356991142494465</v>
      </c>
      <c r="AD3196" s="47">
        <v>1.0338197723233149</v>
      </c>
      <c r="AE3196" s="47">
        <v>-6.1692529453854741E-2</v>
      </c>
      <c r="AF3196" s="47">
        <v>37.173968240475233</v>
      </c>
      <c r="AG3196" s="47">
        <v>-21.084351504417185</v>
      </c>
      <c r="AH3196" s="47">
        <v>0.31588437088007865</v>
      </c>
      <c r="AI3196" s="47">
        <v>0.38548558873661259</v>
      </c>
      <c r="AJ3196" s="47">
        <v>0.33333333333333298</v>
      </c>
      <c r="AK3196" s="47">
        <v>0.47968211832321317</v>
      </c>
      <c r="AL3196" s="47">
        <v>0.57122895297980814</v>
      </c>
      <c r="AM3196" s="47">
        <v>0.33333333333333298</v>
      </c>
      <c r="AN3196" s="47">
        <v>0.18789602731731778</v>
      </c>
      <c r="AO3196" s="47">
        <v>0.23868759666666312</v>
      </c>
      <c r="AP3196" s="47">
        <v>0.33333333333333298</v>
      </c>
      <c r="AQ3196" s="47">
        <v>5.9770106919154165</v>
      </c>
      <c r="AR3196" s="47">
        <v>2.6866680235991405</v>
      </c>
      <c r="AS3196" s="47">
        <v>1.9901707455278179</v>
      </c>
      <c r="AT3196" s="47">
        <v>4.7497298106331778</v>
      </c>
      <c r="AU3196" s="47">
        <v>-1</v>
      </c>
      <c r="AV3196" s="47">
        <v>-1</v>
      </c>
      <c r="AW3196" s="47">
        <v>-1</v>
      </c>
      <c r="AX3196" s="47">
        <v>-1</v>
      </c>
      <c r="AY3196" s="47">
        <v>5.741340798477359E-3</v>
      </c>
      <c r="AZ3196" s="47">
        <v>0.26109216513129191</v>
      </c>
      <c r="BA3196" s="47">
        <v>0.31605474538102962</v>
      </c>
      <c r="BB3196" s="47">
        <v>0.19654570281331249</v>
      </c>
      <c r="BC3196" s="47">
        <v>0.14449960111956645</v>
      </c>
      <c r="BD3196" s="47">
        <v>6.219103395989273</v>
      </c>
      <c r="BE3196" s="47">
        <v>5.19276375489431</v>
      </c>
      <c r="BF3196" s="47">
        <v>-1</v>
      </c>
      <c r="BG3196" s="22">
        <v>0</v>
      </c>
    </row>
    <row r="3197" spans="1:100" x14ac:dyDescent="0.25">
      <c r="A3197">
        <v>6807</v>
      </c>
      <c r="B3197" t="s">
        <v>3240</v>
      </c>
      <c r="C3197" s="48">
        <v>1</v>
      </c>
      <c r="D3197" s="22">
        <v>1450</v>
      </c>
      <c r="E3197" s="47">
        <v>62.798508766834246</v>
      </c>
      <c r="F3197" s="47">
        <v>-29.08938549335334</v>
      </c>
      <c r="G3197" s="47">
        <v>0.24773049482204326</v>
      </c>
      <c r="H3197" s="47">
        <v>5.0316799675559034</v>
      </c>
      <c r="I3197" s="47">
        <v>43.150978932390657</v>
      </c>
      <c r="J3197" s="47">
        <v>9.4265685797601293</v>
      </c>
      <c r="K3197" s="47">
        <v>-1</v>
      </c>
      <c r="L3197" s="47">
        <v>-1</v>
      </c>
      <c r="M3197" s="47">
        <v>-1</v>
      </c>
      <c r="N3197" s="47">
        <v>0.23106494761372834</v>
      </c>
      <c r="O3197" s="47">
        <v>-1</v>
      </c>
      <c r="P3197" s="47">
        <v>-1</v>
      </c>
      <c r="Q3197" s="47">
        <v>3.6908187015592362</v>
      </c>
      <c r="R3197" s="47">
        <v>-1</v>
      </c>
      <c r="S3197" s="47">
        <v>0.64189072421973781</v>
      </c>
      <c r="T3197" s="47">
        <v>9.2362986157557392E-2</v>
      </c>
      <c r="U3197" s="47">
        <v>2.8539908778594872E-2</v>
      </c>
      <c r="V3197" s="47">
        <v>-3.3016092497362891E-2</v>
      </c>
      <c r="W3197" s="47">
        <v>1.340861265996665</v>
      </c>
      <c r="X3197" s="47">
        <v>-0.95214589246562853</v>
      </c>
      <c r="Y3197" s="47">
        <v>6.2963204570277986E-2</v>
      </c>
      <c r="Z3197" s="47">
        <v>26.745601001024557</v>
      </c>
      <c r="AA3197" s="47">
        <v>0.83044305783086536</v>
      </c>
      <c r="AB3197" s="47">
        <v>0.95436065465510056</v>
      </c>
      <c r="AC3197" s="47">
        <v>9.5356991142494465</v>
      </c>
      <c r="AD3197" s="47">
        <v>1.0338197723233149</v>
      </c>
      <c r="AE3197" s="47">
        <v>-6.1692529453854741E-2</v>
      </c>
      <c r="AF3197" s="47">
        <v>37.173968240475233</v>
      </c>
      <c r="AG3197" s="47">
        <v>-21.084351504417185</v>
      </c>
      <c r="AH3197" s="47">
        <v>0.31588437088007865</v>
      </c>
      <c r="AI3197" s="47">
        <v>0.38548558873661259</v>
      </c>
      <c r="AJ3197" s="47">
        <v>0.33333333333333298</v>
      </c>
      <c r="AK3197" s="47">
        <v>0.47968211832321317</v>
      </c>
      <c r="AL3197" s="47">
        <v>0.57122895297980814</v>
      </c>
      <c r="AM3197" s="47">
        <v>0.33333333333333298</v>
      </c>
      <c r="AN3197" s="47">
        <v>0.18789602731731778</v>
      </c>
      <c r="AO3197" s="47">
        <v>0.23868759666666312</v>
      </c>
      <c r="AP3197" s="47">
        <v>0.33333333333333298</v>
      </c>
      <c r="AQ3197" s="47">
        <v>5.9770106919154165</v>
      </c>
      <c r="AR3197" s="47">
        <v>2.6866680235991405</v>
      </c>
      <c r="AS3197" s="47">
        <v>1.9901707455278179</v>
      </c>
      <c r="AT3197" s="47">
        <v>4.7497298106331778</v>
      </c>
      <c r="AU3197" s="47">
        <v>-1</v>
      </c>
      <c r="AV3197" s="47">
        <v>-1</v>
      </c>
      <c r="AW3197" s="47">
        <v>-1</v>
      </c>
      <c r="AX3197" s="47">
        <v>-1</v>
      </c>
      <c r="AY3197" s="47">
        <v>5.741340798477359E-3</v>
      </c>
      <c r="AZ3197" s="47">
        <v>0.26109216513129191</v>
      </c>
      <c r="BA3197" s="47">
        <v>0.31605474538102962</v>
      </c>
      <c r="BB3197" s="47">
        <v>0.19654570281331249</v>
      </c>
      <c r="BC3197" s="47">
        <v>0.14449960111956645</v>
      </c>
      <c r="BD3197" s="47">
        <v>6.219103395989273</v>
      </c>
      <c r="BE3197" s="47">
        <v>5.19276375489431</v>
      </c>
      <c r="BF3197" s="47">
        <v>-1</v>
      </c>
      <c r="BG3197" s="22">
        <v>0</v>
      </c>
    </row>
    <row r="3198" spans="1:100" x14ac:dyDescent="0.25">
      <c r="A3198">
        <v>6808</v>
      </c>
      <c r="B3198" t="s">
        <v>3241</v>
      </c>
      <c r="C3198" s="48">
        <v>1</v>
      </c>
      <c r="D3198" s="22">
        <v>1450</v>
      </c>
      <c r="E3198" s="47">
        <v>62.798508766834246</v>
      </c>
      <c r="F3198" s="47">
        <v>-29.08938549335334</v>
      </c>
      <c r="G3198" s="47">
        <v>0.24773049482204326</v>
      </c>
      <c r="H3198" s="47">
        <v>5.0316799675559034</v>
      </c>
      <c r="I3198" s="47">
        <v>43.150978932390657</v>
      </c>
      <c r="J3198" s="47">
        <v>9.4265685797601293</v>
      </c>
      <c r="K3198" s="47">
        <v>-1</v>
      </c>
      <c r="L3198" s="47">
        <v>-1</v>
      </c>
      <c r="M3198" s="47">
        <v>-1</v>
      </c>
      <c r="N3198" s="47">
        <v>0.23106494761372834</v>
      </c>
      <c r="O3198" s="47">
        <v>-1</v>
      </c>
      <c r="P3198" s="47">
        <v>-1</v>
      </c>
      <c r="Q3198" s="47">
        <v>3.6908187015592362</v>
      </c>
      <c r="R3198" s="47">
        <v>-1</v>
      </c>
      <c r="S3198" s="47">
        <v>0.64189072421973781</v>
      </c>
      <c r="T3198" s="47">
        <v>9.2362986157557392E-2</v>
      </c>
      <c r="U3198" s="47">
        <v>2.8539908778594872E-2</v>
      </c>
      <c r="V3198" s="47">
        <v>-3.3016092497362891E-2</v>
      </c>
      <c r="W3198" s="47">
        <v>1.340861265996665</v>
      </c>
      <c r="X3198" s="47">
        <v>-0.95214589246562853</v>
      </c>
      <c r="Y3198" s="47">
        <v>6.2963204570277986E-2</v>
      </c>
      <c r="Z3198" s="47">
        <v>26.745601001024557</v>
      </c>
      <c r="AA3198" s="47">
        <v>0.83044305783086536</v>
      </c>
      <c r="AB3198" s="47">
        <v>0.95436065465510056</v>
      </c>
      <c r="AC3198" s="47">
        <v>9.5356991142494465</v>
      </c>
      <c r="AD3198" s="47">
        <v>1.0338197723233149</v>
      </c>
      <c r="AE3198" s="47">
        <v>-6.1692529453854741E-2</v>
      </c>
      <c r="AF3198" s="47">
        <v>37.173968240475233</v>
      </c>
      <c r="AG3198" s="47">
        <v>-21.084351504417185</v>
      </c>
      <c r="AH3198" s="47">
        <v>0.31588437088007865</v>
      </c>
      <c r="AI3198" s="47">
        <v>0.38548558873661259</v>
      </c>
      <c r="AJ3198" s="47">
        <v>0.33333333333333298</v>
      </c>
      <c r="AK3198" s="47">
        <v>0.47968211832321317</v>
      </c>
      <c r="AL3198" s="47">
        <v>0.57122895297980814</v>
      </c>
      <c r="AM3198" s="47">
        <v>0.33333333333333298</v>
      </c>
      <c r="AN3198" s="47">
        <v>0.18789602731731778</v>
      </c>
      <c r="AO3198" s="47">
        <v>0.23868759666666312</v>
      </c>
      <c r="AP3198" s="47">
        <v>0.33333333333333298</v>
      </c>
      <c r="AQ3198" s="47">
        <v>5.9770106919154165</v>
      </c>
      <c r="AR3198" s="47">
        <v>2.6866680235991405</v>
      </c>
      <c r="AS3198" s="47">
        <v>1.9901707455278179</v>
      </c>
      <c r="AT3198" s="47">
        <v>4.7497298106331778</v>
      </c>
      <c r="AU3198" s="47">
        <v>-1</v>
      </c>
      <c r="AV3198" s="47">
        <v>-1</v>
      </c>
      <c r="AW3198" s="47">
        <v>-1</v>
      </c>
      <c r="AX3198" s="47">
        <v>-1</v>
      </c>
      <c r="AY3198" s="47">
        <v>5.741340798477359E-3</v>
      </c>
      <c r="AZ3198" s="47">
        <v>0.26109216513129191</v>
      </c>
      <c r="BA3198" s="47">
        <v>0.31605474538102962</v>
      </c>
      <c r="BB3198" s="47">
        <v>0.19654570281331249</v>
      </c>
      <c r="BC3198" s="47">
        <v>0.14449960111956645</v>
      </c>
      <c r="BD3198" s="47">
        <v>6.219103395989273</v>
      </c>
      <c r="BE3198" s="47">
        <v>5.19276375489431</v>
      </c>
      <c r="BF3198" s="47">
        <v>-1</v>
      </c>
      <c r="BG3198" s="22">
        <v>0</v>
      </c>
    </row>
    <row r="3199" spans="1:100" x14ac:dyDescent="0.25">
      <c r="A3199">
        <v>6809</v>
      </c>
      <c r="B3199" t="s">
        <v>3242</v>
      </c>
      <c r="C3199" s="48">
        <v>1</v>
      </c>
      <c r="D3199" s="22">
        <v>1450</v>
      </c>
      <c r="E3199" s="47">
        <v>62.798508766834246</v>
      </c>
      <c r="F3199" s="47">
        <v>-29.08938549335334</v>
      </c>
      <c r="G3199" s="47">
        <v>0.24773049482204326</v>
      </c>
      <c r="H3199" s="47">
        <v>5.0316799675559034</v>
      </c>
      <c r="I3199" s="47">
        <v>43.150978932390657</v>
      </c>
      <c r="J3199" s="47">
        <v>9.4265685797601293</v>
      </c>
      <c r="K3199" s="47">
        <v>-1</v>
      </c>
      <c r="L3199" s="47">
        <v>-1</v>
      </c>
      <c r="M3199" s="47">
        <v>-1</v>
      </c>
      <c r="N3199" s="47">
        <v>0.23106494761372834</v>
      </c>
      <c r="O3199" s="47">
        <v>-1</v>
      </c>
      <c r="P3199" s="47">
        <v>-1</v>
      </c>
      <c r="Q3199" s="47">
        <v>3.6908187015592362</v>
      </c>
      <c r="R3199" s="47">
        <v>-1</v>
      </c>
      <c r="S3199" s="47">
        <v>0.64189072421973781</v>
      </c>
      <c r="T3199" s="47">
        <v>9.2362986157557392E-2</v>
      </c>
      <c r="U3199" s="47">
        <v>2.8539908778594872E-2</v>
      </c>
      <c r="V3199" s="47">
        <v>-3.3016092497362891E-2</v>
      </c>
      <c r="W3199" s="47">
        <v>1.340861265996665</v>
      </c>
      <c r="X3199" s="47">
        <v>-0.95214589246562853</v>
      </c>
      <c r="Y3199" s="47">
        <v>6.2963204570277986E-2</v>
      </c>
      <c r="Z3199" s="47">
        <v>26.745601001024557</v>
      </c>
      <c r="AA3199" s="47">
        <v>0.83044305783086536</v>
      </c>
      <c r="AB3199" s="47">
        <v>0.95436065465510056</v>
      </c>
      <c r="AC3199" s="47">
        <v>9.5356991142494465</v>
      </c>
      <c r="AD3199" s="47">
        <v>1.0338197723233149</v>
      </c>
      <c r="AE3199" s="47">
        <v>-6.1692529453854741E-2</v>
      </c>
      <c r="AF3199" s="47">
        <v>37.173968240475233</v>
      </c>
      <c r="AG3199" s="47">
        <v>-21.084351504417185</v>
      </c>
      <c r="AH3199" s="47">
        <v>0.31588437088007865</v>
      </c>
      <c r="AI3199" s="47">
        <v>0.38548558873661259</v>
      </c>
      <c r="AJ3199" s="47">
        <v>0.33333333333333298</v>
      </c>
      <c r="AK3199" s="47">
        <v>0.47968211832321317</v>
      </c>
      <c r="AL3199" s="47">
        <v>0.57122895297980814</v>
      </c>
      <c r="AM3199" s="47">
        <v>0.33333333333333298</v>
      </c>
      <c r="AN3199" s="47">
        <v>0.18789602731731778</v>
      </c>
      <c r="AO3199" s="47">
        <v>0.23868759666666312</v>
      </c>
      <c r="AP3199" s="47">
        <v>0.33333333333333298</v>
      </c>
      <c r="AQ3199" s="47">
        <v>5.9770106919154165</v>
      </c>
      <c r="AR3199" s="47">
        <v>2.6866680235991405</v>
      </c>
      <c r="AS3199" s="47">
        <v>1.9901707455278179</v>
      </c>
      <c r="AT3199" s="47">
        <v>4.7497298106331778</v>
      </c>
      <c r="AU3199" s="47">
        <v>-1</v>
      </c>
      <c r="AV3199" s="47">
        <v>-1</v>
      </c>
      <c r="AW3199" s="47">
        <v>-1</v>
      </c>
      <c r="AX3199" s="47">
        <v>-1</v>
      </c>
      <c r="AY3199" s="47">
        <v>5.741340798477359E-3</v>
      </c>
      <c r="AZ3199" s="47">
        <v>0.26109216513129191</v>
      </c>
      <c r="BA3199" s="47">
        <v>0.31605474538102962</v>
      </c>
      <c r="BB3199" s="47">
        <v>0.19654570281331249</v>
      </c>
      <c r="BC3199" s="47">
        <v>0.14449960111956645</v>
      </c>
      <c r="BD3199" s="47">
        <v>6.219103395989273</v>
      </c>
      <c r="BE3199" s="47">
        <v>5.19276375489431</v>
      </c>
      <c r="BF3199" s="47">
        <v>-1</v>
      </c>
      <c r="BG3199" s="22">
        <v>0</v>
      </c>
    </row>
    <row r="3200" spans="1:100" x14ac:dyDescent="0.25">
      <c r="A3200">
        <v>6810</v>
      </c>
      <c r="B3200" t="s">
        <v>3243</v>
      </c>
      <c r="C3200" s="48">
        <v>1</v>
      </c>
      <c r="D3200" s="22">
        <v>1450</v>
      </c>
      <c r="E3200" s="47">
        <v>62.798508766834246</v>
      </c>
      <c r="F3200" s="47">
        <v>-29.08938549335334</v>
      </c>
      <c r="G3200" s="47">
        <v>0.24773049482204326</v>
      </c>
      <c r="H3200" s="47">
        <v>5.0316799675559034</v>
      </c>
      <c r="I3200" s="47">
        <v>43.150978932390657</v>
      </c>
      <c r="J3200" s="47">
        <v>9.4265685797601293</v>
      </c>
      <c r="K3200" s="47">
        <v>-1</v>
      </c>
      <c r="L3200" s="47">
        <v>-1</v>
      </c>
      <c r="M3200" s="47">
        <v>-1</v>
      </c>
      <c r="N3200" s="47">
        <v>0.23106494761372834</v>
      </c>
      <c r="O3200" s="47">
        <v>-1</v>
      </c>
      <c r="P3200" s="47">
        <v>-1</v>
      </c>
      <c r="Q3200" s="47">
        <v>3.6908187015592362</v>
      </c>
      <c r="R3200" s="47">
        <v>-1</v>
      </c>
      <c r="S3200" s="47">
        <v>0.64189072421973781</v>
      </c>
      <c r="T3200" s="47">
        <v>9.2362986157557392E-2</v>
      </c>
      <c r="U3200" s="47">
        <v>2.8539908778594872E-2</v>
      </c>
      <c r="V3200" s="47">
        <v>-3.3016092497362891E-2</v>
      </c>
      <c r="W3200" s="47">
        <v>1.340861265996665</v>
      </c>
      <c r="X3200" s="47">
        <v>-0.95214589246562853</v>
      </c>
      <c r="Y3200" s="47">
        <v>6.2963204570277986E-2</v>
      </c>
      <c r="Z3200" s="47">
        <v>26.745601001024557</v>
      </c>
      <c r="AA3200" s="47">
        <v>0.83044305783086536</v>
      </c>
      <c r="AB3200" s="47">
        <v>0.95436065465510056</v>
      </c>
      <c r="AC3200" s="47">
        <v>9.5356991142494465</v>
      </c>
      <c r="AD3200" s="47">
        <v>1.0338197723233149</v>
      </c>
      <c r="AE3200" s="47">
        <v>-6.1692529453854741E-2</v>
      </c>
      <c r="AF3200" s="47">
        <v>37.173968240475233</v>
      </c>
      <c r="AG3200" s="47">
        <v>-21.084351504417185</v>
      </c>
      <c r="AH3200" s="47">
        <v>0.31588437088007865</v>
      </c>
      <c r="AI3200" s="47">
        <v>0.38548558873661259</v>
      </c>
      <c r="AJ3200" s="47">
        <v>0.33333333333333298</v>
      </c>
      <c r="AK3200" s="47">
        <v>0.47968211832321317</v>
      </c>
      <c r="AL3200" s="47">
        <v>0.57122895297980814</v>
      </c>
      <c r="AM3200" s="47">
        <v>0.33333333333333298</v>
      </c>
      <c r="AN3200" s="47">
        <v>0.18789602731731778</v>
      </c>
      <c r="AO3200" s="47">
        <v>0.23868759666666312</v>
      </c>
      <c r="AP3200" s="47">
        <v>0.33333333333333298</v>
      </c>
      <c r="AQ3200" s="47">
        <v>5.9770106919154165</v>
      </c>
      <c r="AR3200" s="47">
        <v>2.6866680235991405</v>
      </c>
      <c r="AS3200" s="47">
        <v>1.9901707455278179</v>
      </c>
      <c r="AT3200" s="47">
        <v>4.7497298106331778</v>
      </c>
      <c r="AU3200" s="47">
        <v>-1</v>
      </c>
      <c r="AV3200" s="47">
        <v>-1</v>
      </c>
      <c r="AW3200" s="47">
        <v>-1</v>
      </c>
      <c r="AX3200" s="47">
        <v>-1</v>
      </c>
      <c r="AY3200" s="47">
        <v>5.741340798477359E-3</v>
      </c>
      <c r="AZ3200" s="47">
        <v>0.26109216513129191</v>
      </c>
      <c r="BA3200" s="47">
        <v>0.31605474538102962</v>
      </c>
      <c r="BB3200" s="47">
        <v>0.19654570281331249</v>
      </c>
      <c r="BC3200" s="47">
        <v>0.14449960111956645</v>
      </c>
      <c r="BD3200" s="47">
        <v>6.219103395989273</v>
      </c>
      <c r="BE3200" s="47">
        <v>5.19276375489431</v>
      </c>
      <c r="BF3200" s="47">
        <v>-1</v>
      </c>
      <c r="BG3200" s="22">
        <v>0</v>
      </c>
    </row>
    <row r="3201" spans="1:100" x14ac:dyDescent="0.25">
      <c r="A3201">
        <v>6811</v>
      </c>
      <c r="B3201" t="s">
        <v>3244</v>
      </c>
      <c r="C3201" s="48">
        <v>1</v>
      </c>
      <c r="D3201" s="22">
        <v>1450</v>
      </c>
      <c r="E3201" s="47">
        <v>62.798508766834246</v>
      </c>
      <c r="F3201" s="47">
        <v>-29.08938549335334</v>
      </c>
      <c r="G3201" s="47">
        <v>0.24773049482204326</v>
      </c>
      <c r="H3201" s="47">
        <v>5.0316799675559034</v>
      </c>
      <c r="I3201" s="47">
        <v>43.150978932390657</v>
      </c>
      <c r="J3201" s="47">
        <v>9.4265685797601293</v>
      </c>
      <c r="K3201" s="47">
        <v>-1</v>
      </c>
      <c r="L3201" s="47">
        <v>-1</v>
      </c>
      <c r="M3201" s="47">
        <v>-1</v>
      </c>
      <c r="N3201" s="47">
        <v>0.23106494761372834</v>
      </c>
      <c r="O3201" s="47">
        <v>-1</v>
      </c>
      <c r="P3201" s="47">
        <v>-1</v>
      </c>
      <c r="Q3201" s="47">
        <v>3.6908187015592362</v>
      </c>
      <c r="R3201" s="47">
        <v>-1</v>
      </c>
      <c r="S3201" s="47">
        <v>0.64189072421973781</v>
      </c>
      <c r="T3201" s="47">
        <v>9.2362986157557392E-2</v>
      </c>
      <c r="U3201" s="47">
        <v>2.8539908778594872E-2</v>
      </c>
      <c r="V3201" s="47">
        <v>-3.3016092497362891E-2</v>
      </c>
      <c r="W3201" s="47">
        <v>1.340861265996665</v>
      </c>
      <c r="X3201" s="47">
        <v>-0.95214589246562853</v>
      </c>
      <c r="Y3201" s="47">
        <v>6.2963204570277986E-2</v>
      </c>
      <c r="Z3201" s="47">
        <v>26.745601001024557</v>
      </c>
      <c r="AA3201" s="47">
        <v>0.83044305783086536</v>
      </c>
      <c r="AB3201" s="47">
        <v>0.95436065465510056</v>
      </c>
      <c r="AC3201" s="47">
        <v>9.5356991142494465</v>
      </c>
      <c r="AD3201" s="47">
        <v>1.0338197723233149</v>
      </c>
      <c r="AE3201" s="47">
        <v>-6.1692529453854741E-2</v>
      </c>
      <c r="AF3201" s="47">
        <v>37.173968240475233</v>
      </c>
      <c r="AG3201" s="47">
        <v>-21.084351504417185</v>
      </c>
      <c r="AH3201" s="47">
        <v>0.31588437088007865</v>
      </c>
      <c r="AI3201" s="47">
        <v>0.38548558873661259</v>
      </c>
      <c r="AJ3201" s="47">
        <v>0.33333333333333298</v>
      </c>
      <c r="AK3201" s="47">
        <v>0.47968211832321317</v>
      </c>
      <c r="AL3201" s="47">
        <v>0.57122895297980814</v>
      </c>
      <c r="AM3201" s="47">
        <v>0.33333333333333298</v>
      </c>
      <c r="AN3201" s="47">
        <v>0.18789602731731778</v>
      </c>
      <c r="AO3201" s="47">
        <v>0.23868759666666312</v>
      </c>
      <c r="AP3201" s="47">
        <v>0.33333333333333298</v>
      </c>
      <c r="AQ3201" s="47">
        <v>5.9770106919154165</v>
      </c>
      <c r="AR3201" s="47">
        <v>2.6866680235991405</v>
      </c>
      <c r="AS3201" s="47">
        <v>1.9901707455278179</v>
      </c>
      <c r="AT3201" s="47">
        <v>4.7497298106331778</v>
      </c>
      <c r="AU3201" s="47">
        <v>-1</v>
      </c>
      <c r="AV3201" s="47">
        <v>-1</v>
      </c>
      <c r="AW3201" s="47">
        <v>-1</v>
      </c>
      <c r="AX3201" s="47">
        <v>-1</v>
      </c>
      <c r="AY3201" s="47">
        <v>5.741340798477359E-3</v>
      </c>
      <c r="AZ3201" s="47">
        <v>0.26109216513129191</v>
      </c>
      <c r="BA3201" s="47">
        <v>0.31605474538102962</v>
      </c>
      <c r="BB3201" s="47">
        <v>0.19654570281331249</v>
      </c>
      <c r="BC3201" s="47">
        <v>0.14449960111956645</v>
      </c>
      <c r="BD3201" s="47">
        <v>6.219103395989273</v>
      </c>
      <c r="BE3201" s="47">
        <v>5.19276375489431</v>
      </c>
      <c r="BF3201" s="47">
        <v>-1</v>
      </c>
      <c r="BG3201" s="22">
        <v>0</v>
      </c>
    </row>
    <row r="3202" spans="1:100" x14ac:dyDescent="0.25">
      <c r="A3202">
        <v>6812</v>
      </c>
      <c r="B3202" t="s">
        <v>3245</v>
      </c>
      <c r="C3202" s="48">
        <v>1</v>
      </c>
      <c r="D3202" s="22">
        <v>1450</v>
      </c>
      <c r="E3202" s="47">
        <v>62.798508766834246</v>
      </c>
      <c r="F3202" s="47">
        <v>-29.08938549335334</v>
      </c>
      <c r="G3202" s="47">
        <v>0.24773049482204326</v>
      </c>
      <c r="H3202" s="47">
        <v>5.0316799675559034</v>
      </c>
      <c r="I3202" s="47">
        <v>43.150978932390657</v>
      </c>
      <c r="J3202" s="47">
        <v>9.4265685797601293</v>
      </c>
      <c r="K3202" s="47">
        <v>-1</v>
      </c>
      <c r="L3202" s="47">
        <v>-1</v>
      </c>
      <c r="M3202" s="47">
        <v>-1</v>
      </c>
      <c r="N3202" s="47">
        <v>0.23106494761372834</v>
      </c>
      <c r="O3202" s="47">
        <v>-1</v>
      </c>
      <c r="P3202" s="47">
        <v>-1</v>
      </c>
      <c r="Q3202" s="47">
        <v>3.6908187015592362</v>
      </c>
      <c r="R3202" s="47">
        <v>-1</v>
      </c>
      <c r="S3202" s="47">
        <v>0.64189072421973781</v>
      </c>
      <c r="T3202" s="47">
        <v>9.2362986157557392E-2</v>
      </c>
      <c r="U3202" s="47">
        <v>2.8539908778594872E-2</v>
      </c>
      <c r="V3202" s="47">
        <v>-3.3016092497362891E-2</v>
      </c>
      <c r="W3202" s="47">
        <v>1.340861265996665</v>
      </c>
      <c r="X3202" s="47">
        <v>-0.95214589246562853</v>
      </c>
      <c r="Y3202" s="47">
        <v>6.2963204570277986E-2</v>
      </c>
      <c r="Z3202" s="47">
        <v>26.745601001024557</v>
      </c>
      <c r="AA3202" s="47">
        <v>0.83044305783086536</v>
      </c>
      <c r="AB3202" s="47">
        <v>0.95436065465510056</v>
      </c>
      <c r="AC3202" s="47">
        <v>9.5356991142494465</v>
      </c>
      <c r="AD3202" s="47">
        <v>1.0338197723233149</v>
      </c>
      <c r="AE3202" s="47">
        <v>-6.1692529453854741E-2</v>
      </c>
      <c r="AF3202" s="47">
        <v>37.173968240475233</v>
      </c>
      <c r="AG3202" s="47">
        <v>-21.084351504417185</v>
      </c>
      <c r="AH3202" s="47">
        <v>0.31588437088007865</v>
      </c>
      <c r="AI3202" s="47">
        <v>0.38548558873661259</v>
      </c>
      <c r="AJ3202" s="47">
        <v>0.33333333333333298</v>
      </c>
      <c r="AK3202" s="47">
        <v>0.47968211832321317</v>
      </c>
      <c r="AL3202" s="47">
        <v>0.57122895297980814</v>
      </c>
      <c r="AM3202" s="47">
        <v>0.33333333333333298</v>
      </c>
      <c r="AN3202" s="47">
        <v>0.18789602731731778</v>
      </c>
      <c r="AO3202" s="47">
        <v>0.23868759666666312</v>
      </c>
      <c r="AP3202" s="47">
        <v>0.33333333333333298</v>
      </c>
      <c r="AQ3202" s="47">
        <v>5.9770106919154165</v>
      </c>
      <c r="AR3202" s="47">
        <v>2.6866680235991405</v>
      </c>
      <c r="AS3202" s="47">
        <v>1.9901707455278179</v>
      </c>
      <c r="AT3202" s="47">
        <v>4.7497298106331778</v>
      </c>
      <c r="AU3202" s="47">
        <v>-1</v>
      </c>
      <c r="AV3202" s="47">
        <v>-1</v>
      </c>
      <c r="AW3202" s="47">
        <v>-1</v>
      </c>
      <c r="AX3202" s="47">
        <v>-1</v>
      </c>
      <c r="AY3202" s="47">
        <v>5.741340798477359E-3</v>
      </c>
      <c r="AZ3202" s="47">
        <v>0.26109216513129191</v>
      </c>
      <c r="BA3202" s="47">
        <v>0.31605474538102962</v>
      </c>
      <c r="BB3202" s="47">
        <v>0.19654570281331249</v>
      </c>
      <c r="BC3202" s="47">
        <v>0.14449960111956645</v>
      </c>
      <c r="BD3202" s="47">
        <v>6.219103395989273</v>
      </c>
      <c r="BE3202" s="47">
        <v>5.19276375489431</v>
      </c>
      <c r="BF3202" s="47">
        <v>-1</v>
      </c>
      <c r="BG3202" s="22">
        <v>0</v>
      </c>
    </row>
    <row r="3203" spans="1:100" x14ac:dyDescent="0.25">
      <c r="A3203">
        <v>6813</v>
      </c>
      <c r="B3203" t="s">
        <v>3246</v>
      </c>
      <c r="C3203" s="48">
        <v>1</v>
      </c>
      <c r="D3203" s="22">
        <v>1450</v>
      </c>
      <c r="E3203" s="47">
        <v>62.798508766834246</v>
      </c>
      <c r="F3203" s="47">
        <v>-29.08938549335334</v>
      </c>
      <c r="G3203" s="47">
        <v>0.24773049482204326</v>
      </c>
      <c r="H3203" s="47">
        <v>5.0316799675559034</v>
      </c>
      <c r="I3203" s="47">
        <v>43.150978932390657</v>
      </c>
      <c r="J3203" s="47">
        <v>9.4265685797601293</v>
      </c>
      <c r="K3203" s="47">
        <v>-1</v>
      </c>
      <c r="L3203" s="47">
        <v>-1</v>
      </c>
      <c r="M3203" s="47">
        <v>-1</v>
      </c>
      <c r="N3203" s="47">
        <v>0.23106494761372834</v>
      </c>
      <c r="O3203" s="47">
        <v>-1</v>
      </c>
      <c r="P3203" s="47">
        <v>-1</v>
      </c>
      <c r="Q3203" s="47">
        <v>3.6908187015592362</v>
      </c>
      <c r="R3203" s="47">
        <v>-1</v>
      </c>
      <c r="S3203" s="47">
        <v>0.64189072421973781</v>
      </c>
      <c r="T3203" s="47">
        <v>9.2362986157557392E-2</v>
      </c>
      <c r="U3203" s="47">
        <v>2.8539908778594872E-2</v>
      </c>
      <c r="V3203" s="47">
        <v>-3.3016092497362891E-2</v>
      </c>
      <c r="W3203" s="47">
        <v>1.340861265996665</v>
      </c>
      <c r="X3203" s="47">
        <v>-0.95214589246562853</v>
      </c>
      <c r="Y3203" s="47">
        <v>6.2963204570277986E-2</v>
      </c>
      <c r="Z3203" s="47">
        <v>26.745601001024557</v>
      </c>
      <c r="AA3203" s="47">
        <v>0.83044305783086536</v>
      </c>
      <c r="AB3203" s="47">
        <v>0.95436065465510056</v>
      </c>
      <c r="AC3203" s="47">
        <v>9.5356991142494465</v>
      </c>
      <c r="AD3203" s="47">
        <v>1.0338197723233149</v>
      </c>
      <c r="AE3203" s="47">
        <v>-6.1692529453854741E-2</v>
      </c>
      <c r="AF3203" s="47">
        <v>37.173968240475233</v>
      </c>
      <c r="AG3203" s="47">
        <v>-21.084351504417185</v>
      </c>
      <c r="AH3203" s="47">
        <v>0.31588437088007865</v>
      </c>
      <c r="AI3203" s="47">
        <v>0.38548558873661259</v>
      </c>
      <c r="AJ3203" s="47">
        <v>0.33333333333333298</v>
      </c>
      <c r="AK3203" s="47">
        <v>0.47968211832321317</v>
      </c>
      <c r="AL3203" s="47">
        <v>0.57122895297980814</v>
      </c>
      <c r="AM3203" s="47">
        <v>0.33333333333333298</v>
      </c>
      <c r="AN3203" s="47">
        <v>0.18789602731731778</v>
      </c>
      <c r="AO3203" s="47">
        <v>0.23868759666666312</v>
      </c>
      <c r="AP3203" s="47">
        <v>0.33333333333333298</v>
      </c>
      <c r="AQ3203" s="47">
        <v>5.9770106919154165</v>
      </c>
      <c r="AR3203" s="47">
        <v>2.6866680235991405</v>
      </c>
      <c r="AS3203" s="47">
        <v>1.9901707455278179</v>
      </c>
      <c r="AT3203" s="47">
        <v>4.7497298106331778</v>
      </c>
      <c r="AU3203" s="47">
        <v>-1</v>
      </c>
      <c r="AV3203" s="47">
        <v>-1</v>
      </c>
      <c r="AW3203" s="47">
        <v>-1</v>
      </c>
      <c r="AX3203" s="47">
        <v>-1</v>
      </c>
      <c r="AY3203" s="47">
        <v>5.741340798477359E-3</v>
      </c>
      <c r="AZ3203" s="47">
        <v>0.26109216513129191</v>
      </c>
      <c r="BA3203" s="47">
        <v>0.31605474538102962</v>
      </c>
      <c r="BB3203" s="47">
        <v>0.19654570281331249</v>
      </c>
      <c r="BC3203" s="47">
        <v>0.14449960111956645</v>
      </c>
      <c r="BD3203" s="47">
        <v>6.219103395989273</v>
      </c>
      <c r="BE3203" s="47">
        <v>5.19276375489431</v>
      </c>
      <c r="BF3203" s="47">
        <v>-1</v>
      </c>
      <c r="BG3203" s="22">
        <v>0</v>
      </c>
    </row>
    <row r="3204" spans="1:100" x14ac:dyDescent="0.25">
      <c r="A3204">
        <v>6814</v>
      </c>
      <c r="B3204" t="s">
        <v>3247</v>
      </c>
      <c r="C3204" s="48">
        <v>1</v>
      </c>
      <c r="D3204" s="22">
        <v>1450</v>
      </c>
      <c r="E3204" s="47">
        <v>62.798508766834246</v>
      </c>
      <c r="F3204" s="47">
        <v>-29.08938549335334</v>
      </c>
      <c r="G3204" s="47">
        <v>0.24773049482204326</v>
      </c>
      <c r="H3204" s="47">
        <v>5.0316799675559034</v>
      </c>
      <c r="I3204" s="47">
        <v>43.150978932390657</v>
      </c>
      <c r="J3204" s="47">
        <v>9.4265685797601293</v>
      </c>
      <c r="K3204" s="47">
        <v>-1</v>
      </c>
      <c r="L3204" s="47">
        <v>-1</v>
      </c>
      <c r="M3204" s="47">
        <v>-1</v>
      </c>
      <c r="N3204" s="47">
        <v>0.23106494761372834</v>
      </c>
      <c r="O3204" s="47">
        <v>-1</v>
      </c>
      <c r="P3204" s="47">
        <v>-1</v>
      </c>
      <c r="Q3204" s="47">
        <v>3.6908187015592362</v>
      </c>
      <c r="R3204" s="47">
        <v>-1</v>
      </c>
      <c r="S3204" s="47">
        <v>0.64189072421973781</v>
      </c>
      <c r="T3204" s="47">
        <v>9.2362986157557392E-2</v>
      </c>
      <c r="U3204" s="47">
        <v>2.8539908778594872E-2</v>
      </c>
      <c r="V3204" s="47">
        <v>-3.3016092497362891E-2</v>
      </c>
      <c r="W3204" s="47">
        <v>1.340861265996665</v>
      </c>
      <c r="X3204" s="47">
        <v>-0.95214589246562853</v>
      </c>
      <c r="Y3204" s="47">
        <v>6.2963204570277986E-2</v>
      </c>
      <c r="Z3204" s="47">
        <v>26.745601001024557</v>
      </c>
      <c r="AA3204" s="47">
        <v>0.83044305783086536</v>
      </c>
      <c r="AB3204" s="47">
        <v>0.95436065465510056</v>
      </c>
      <c r="AC3204" s="47">
        <v>9.5356991142494465</v>
      </c>
      <c r="AD3204" s="47">
        <v>1.0338197723233149</v>
      </c>
      <c r="AE3204" s="47">
        <v>-6.1692529453854741E-2</v>
      </c>
      <c r="AF3204" s="47">
        <v>37.173968240475233</v>
      </c>
      <c r="AG3204" s="47">
        <v>-21.084351504417185</v>
      </c>
      <c r="AH3204" s="47">
        <v>0.31588437088007865</v>
      </c>
      <c r="AI3204" s="47">
        <v>0.38548558873661259</v>
      </c>
      <c r="AJ3204" s="47">
        <v>0.33333333333333298</v>
      </c>
      <c r="AK3204" s="47">
        <v>0.47968211832321317</v>
      </c>
      <c r="AL3204" s="47">
        <v>0.57122895297980814</v>
      </c>
      <c r="AM3204" s="47">
        <v>0.33333333333333298</v>
      </c>
      <c r="AN3204" s="47">
        <v>0.18789602731731778</v>
      </c>
      <c r="AO3204" s="47">
        <v>0.23868759666666312</v>
      </c>
      <c r="AP3204" s="47">
        <v>0.33333333333333298</v>
      </c>
      <c r="AQ3204" s="47">
        <v>5.9770106919154165</v>
      </c>
      <c r="AR3204" s="47">
        <v>2.6866680235991405</v>
      </c>
      <c r="AS3204" s="47">
        <v>1.9901707455278179</v>
      </c>
      <c r="AT3204" s="47">
        <v>4.7497298106331778</v>
      </c>
      <c r="AU3204" s="47">
        <v>-1</v>
      </c>
      <c r="AV3204" s="47">
        <v>-1</v>
      </c>
      <c r="AW3204" s="47">
        <v>-1</v>
      </c>
      <c r="AX3204" s="47">
        <v>-1</v>
      </c>
      <c r="AY3204" s="47">
        <v>5.741340798477359E-3</v>
      </c>
      <c r="AZ3204" s="47">
        <v>0.26109216513129191</v>
      </c>
      <c r="BA3204" s="47">
        <v>0.31605474538102962</v>
      </c>
      <c r="BB3204" s="47">
        <v>0.19654570281331249</v>
      </c>
      <c r="BC3204" s="47">
        <v>0.14449960111956645</v>
      </c>
      <c r="BD3204" s="47">
        <v>6.219103395989273</v>
      </c>
      <c r="BE3204" s="47">
        <v>5.19276375489431</v>
      </c>
      <c r="BF3204" s="47">
        <v>-1</v>
      </c>
      <c r="BG3204" s="22">
        <v>0</v>
      </c>
    </row>
    <row r="3205" spans="1:100" x14ac:dyDescent="0.25">
      <c r="A3205">
        <v>6817</v>
      </c>
      <c r="B3205" t="s">
        <v>3248</v>
      </c>
      <c r="C3205" s="48">
        <v>1</v>
      </c>
      <c r="D3205" s="22">
        <v>1450</v>
      </c>
      <c r="E3205" s="47">
        <v>62.798508766834246</v>
      </c>
      <c r="F3205" s="47">
        <v>-29.08938549335334</v>
      </c>
      <c r="G3205" s="47">
        <v>0.24773049482204326</v>
      </c>
      <c r="H3205" s="47">
        <v>5.0316799675559034</v>
      </c>
      <c r="I3205" s="47">
        <v>43.150978932390657</v>
      </c>
      <c r="J3205" s="47">
        <v>9.4265685797601293</v>
      </c>
      <c r="K3205" s="47">
        <v>-1</v>
      </c>
      <c r="L3205" s="47">
        <v>-1</v>
      </c>
      <c r="M3205" s="47">
        <v>-1</v>
      </c>
      <c r="N3205" s="47">
        <v>0.23106494761372834</v>
      </c>
      <c r="O3205" s="47">
        <v>-1</v>
      </c>
      <c r="P3205" s="47">
        <v>-1</v>
      </c>
      <c r="Q3205" s="47">
        <v>3.6908187015592362</v>
      </c>
      <c r="R3205" s="47">
        <v>-1</v>
      </c>
      <c r="S3205" s="47">
        <v>0.64189072421973781</v>
      </c>
      <c r="T3205" s="47">
        <v>9.2362986157557392E-2</v>
      </c>
      <c r="U3205" s="47">
        <v>2.8539908778594872E-2</v>
      </c>
      <c r="V3205" s="47">
        <v>-3.3016092497362891E-2</v>
      </c>
      <c r="W3205" s="47">
        <v>1.340861265996665</v>
      </c>
      <c r="X3205" s="47">
        <v>-0.95214589246562853</v>
      </c>
      <c r="Y3205" s="47">
        <v>6.2963204570277986E-2</v>
      </c>
      <c r="Z3205" s="47">
        <v>26.745601001024557</v>
      </c>
      <c r="AA3205" s="47">
        <v>0.83044305783086536</v>
      </c>
      <c r="AB3205" s="47">
        <v>0.95436065465510056</v>
      </c>
      <c r="AC3205" s="47">
        <v>9.5356991142494465</v>
      </c>
      <c r="AD3205" s="47">
        <v>1.0338197723233149</v>
      </c>
      <c r="AE3205" s="47">
        <v>-6.1692529453854741E-2</v>
      </c>
      <c r="AF3205" s="47">
        <v>37.173968240475233</v>
      </c>
      <c r="AG3205" s="47">
        <v>-21.084351504417185</v>
      </c>
      <c r="AH3205" s="47">
        <v>0.31588437088007865</v>
      </c>
      <c r="AI3205" s="47">
        <v>0.38548558873661259</v>
      </c>
      <c r="AJ3205" s="47">
        <v>0.33333333333333298</v>
      </c>
      <c r="AK3205" s="47">
        <v>0.47968211832321317</v>
      </c>
      <c r="AL3205" s="47">
        <v>0.57122895297980814</v>
      </c>
      <c r="AM3205" s="47">
        <v>0.33333333333333298</v>
      </c>
      <c r="AN3205" s="47">
        <v>0.18789602731731778</v>
      </c>
      <c r="AO3205" s="47">
        <v>0.23868759666666312</v>
      </c>
      <c r="AP3205" s="47">
        <v>0.33333333333333298</v>
      </c>
      <c r="AQ3205" s="47">
        <v>5.9770106919154165</v>
      </c>
      <c r="AR3205" s="47">
        <v>2.6866680235991405</v>
      </c>
      <c r="AS3205" s="47">
        <v>1.9901707455278179</v>
      </c>
      <c r="AT3205" s="47">
        <v>4.7497298106331778</v>
      </c>
      <c r="AU3205" s="47">
        <v>-1</v>
      </c>
      <c r="AV3205" s="47">
        <v>-1</v>
      </c>
      <c r="AW3205" s="47">
        <v>-1</v>
      </c>
      <c r="AX3205" s="47">
        <v>-1</v>
      </c>
      <c r="AY3205" s="47">
        <v>5.741340798477359E-3</v>
      </c>
      <c r="AZ3205" s="47">
        <v>0.26109216513129191</v>
      </c>
      <c r="BA3205" s="47">
        <v>0.31605474538102962</v>
      </c>
      <c r="BB3205" s="47">
        <v>0.19654570281331249</v>
      </c>
      <c r="BC3205" s="47">
        <v>0.14449960111956645</v>
      </c>
      <c r="BD3205" s="47">
        <v>6.219103395989273</v>
      </c>
      <c r="BE3205" s="47">
        <v>5.19276375489431</v>
      </c>
      <c r="BF3205" s="47">
        <v>-1</v>
      </c>
      <c r="BG3205" s="22">
        <v>0</v>
      </c>
    </row>
    <row r="3206" spans="1:100" x14ac:dyDescent="0.25">
      <c r="A3206">
        <v>6818</v>
      </c>
      <c r="B3206" t="s">
        <v>3249</v>
      </c>
      <c r="C3206" s="48">
        <v>1</v>
      </c>
      <c r="D3206" s="22">
        <v>1450</v>
      </c>
      <c r="E3206" s="47">
        <v>62.798508766834246</v>
      </c>
      <c r="F3206" s="47">
        <v>-29.08938549335334</v>
      </c>
      <c r="G3206" s="47">
        <v>0.24773049482204326</v>
      </c>
      <c r="H3206" s="47">
        <v>5.0316799675559034</v>
      </c>
      <c r="I3206" s="47">
        <v>43.150978932390657</v>
      </c>
      <c r="J3206" s="47">
        <v>9.4265685797601293</v>
      </c>
      <c r="K3206" s="47">
        <v>-1</v>
      </c>
      <c r="L3206" s="47">
        <v>-1</v>
      </c>
      <c r="M3206" s="47">
        <v>-1</v>
      </c>
      <c r="N3206" s="47">
        <v>0.23106494761372834</v>
      </c>
      <c r="O3206" s="47">
        <v>-1</v>
      </c>
      <c r="P3206" s="47">
        <v>-1</v>
      </c>
      <c r="Q3206" s="47">
        <v>3.6908187015592362</v>
      </c>
      <c r="R3206" s="47">
        <v>-1</v>
      </c>
      <c r="S3206" s="47">
        <v>0.64189072421973781</v>
      </c>
      <c r="T3206" s="47">
        <v>9.2362986157557392E-2</v>
      </c>
      <c r="U3206" s="47">
        <v>2.8539908778594872E-2</v>
      </c>
      <c r="V3206" s="47">
        <v>-3.3016092497362891E-2</v>
      </c>
      <c r="W3206" s="47">
        <v>1.340861265996665</v>
      </c>
      <c r="X3206" s="47">
        <v>-0.95214589246562853</v>
      </c>
      <c r="Y3206" s="47">
        <v>6.2963204570277986E-2</v>
      </c>
      <c r="Z3206" s="47">
        <v>26.745601001024557</v>
      </c>
      <c r="AA3206" s="47">
        <v>0.83044305783086536</v>
      </c>
      <c r="AB3206" s="47">
        <v>0.95436065465510056</v>
      </c>
      <c r="AC3206" s="47">
        <v>9.5356991142494465</v>
      </c>
      <c r="AD3206" s="47">
        <v>1.0338197723233149</v>
      </c>
      <c r="AE3206" s="47">
        <v>-6.1692529453854741E-2</v>
      </c>
      <c r="AF3206" s="47">
        <v>37.173968240475233</v>
      </c>
      <c r="AG3206" s="47">
        <v>-21.084351504417185</v>
      </c>
      <c r="AH3206" s="47">
        <v>0.31588437088007865</v>
      </c>
      <c r="AI3206" s="47">
        <v>0.38548558873661259</v>
      </c>
      <c r="AJ3206" s="47">
        <v>0.33333333333333298</v>
      </c>
      <c r="AK3206" s="47">
        <v>0.47968211832321317</v>
      </c>
      <c r="AL3206" s="47">
        <v>0.57122895297980814</v>
      </c>
      <c r="AM3206" s="47">
        <v>0.33333333333333298</v>
      </c>
      <c r="AN3206" s="47">
        <v>0.18789602731731778</v>
      </c>
      <c r="AO3206" s="47">
        <v>0.23868759666666312</v>
      </c>
      <c r="AP3206" s="47">
        <v>0.33333333333333298</v>
      </c>
      <c r="AQ3206" s="47">
        <v>5.9770106919154165</v>
      </c>
      <c r="AR3206" s="47">
        <v>2.6866680235991405</v>
      </c>
      <c r="AS3206" s="47">
        <v>1.9901707455278179</v>
      </c>
      <c r="AT3206" s="47">
        <v>4.7497298106331778</v>
      </c>
      <c r="AU3206" s="47">
        <v>-1</v>
      </c>
      <c r="AV3206" s="47">
        <v>-1</v>
      </c>
      <c r="AW3206" s="47">
        <v>-1</v>
      </c>
      <c r="AX3206" s="47">
        <v>-1</v>
      </c>
      <c r="AY3206" s="47">
        <v>5.741340798477359E-3</v>
      </c>
      <c r="AZ3206" s="47">
        <v>0.26109216513129191</v>
      </c>
      <c r="BA3206" s="47">
        <v>0.31605474538102962</v>
      </c>
      <c r="BB3206" s="47">
        <v>0.19654570281331249</v>
      </c>
      <c r="BC3206" s="47">
        <v>0.14449960111956645</v>
      </c>
      <c r="BD3206" s="47">
        <v>6.219103395989273</v>
      </c>
      <c r="BE3206" s="47">
        <v>5.19276375489431</v>
      </c>
      <c r="BF3206" s="47">
        <v>-1</v>
      </c>
      <c r="BG3206" s="22">
        <v>0</v>
      </c>
    </row>
    <row r="3207" spans="1:100" x14ac:dyDescent="0.25">
      <c r="A3207">
        <v>6819</v>
      </c>
      <c r="B3207" t="s">
        <v>294</v>
      </c>
      <c r="C3207" s="48">
        <v>1</v>
      </c>
      <c r="D3207" s="22">
        <v>1450</v>
      </c>
      <c r="E3207" s="47">
        <v>62.798508766834246</v>
      </c>
      <c r="F3207" s="47">
        <v>-29.08938549335334</v>
      </c>
      <c r="G3207" s="47">
        <v>0.24773049482204326</v>
      </c>
      <c r="H3207" s="47">
        <v>5.0316799675559034</v>
      </c>
      <c r="I3207" s="47">
        <v>43.150978932390657</v>
      </c>
      <c r="J3207" s="47">
        <v>9.4265685797601293</v>
      </c>
      <c r="K3207" s="47">
        <v>-1</v>
      </c>
      <c r="L3207" s="47">
        <v>-1</v>
      </c>
      <c r="M3207" s="47">
        <v>-1</v>
      </c>
      <c r="N3207" s="47">
        <v>0.23106494761372834</v>
      </c>
      <c r="O3207" s="47">
        <v>-1</v>
      </c>
      <c r="P3207" s="47">
        <v>-1</v>
      </c>
      <c r="Q3207" s="47">
        <v>3.6908187015592362</v>
      </c>
      <c r="R3207" s="47">
        <v>-1</v>
      </c>
      <c r="S3207" s="47">
        <v>0.64189072421973781</v>
      </c>
      <c r="T3207" s="47">
        <v>9.2362986157557392E-2</v>
      </c>
      <c r="U3207" s="47">
        <v>2.8539908778594872E-2</v>
      </c>
      <c r="V3207" s="47">
        <v>-3.3016092497362891E-2</v>
      </c>
      <c r="W3207" s="47">
        <v>1.340861265996665</v>
      </c>
      <c r="X3207" s="47">
        <v>-0.95214589246562853</v>
      </c>
      <c r="Y3207" s="47">
        <v>6.2963204570277986E-2</v>
      </c>
      <c r="Z3207" s="47">
        <v>26.745601001024557</v>
      </c>
      <c r="AA3207" s="47">
        <v>0.83044305783086536</v>
      </c>
      <c r="AB3207" s="47">
        <v>0.95436065465510056</v>
      </c>
      <c r="AC3207" s="47">
        <v>9.5356991142494465</v>
      </c>
      <c r="AD3207" s="47">
        <v>1.0338197723233149</v>
      </c>
      <c r="AE3207" s="47">
        <v>-6.1692529453854741E-2</v>
      </c>
      <c r="AF3207" s="47">
        <v>37.173968240475233</v>
      </c>
      <c r="AG3207" s="47">
        <v>-21.084351504417185</v>
      </c>
      <c r="AH3207" s="47">
        <v>0.31588437088007865</v>
      </c>
      <c r="AI3207" s="47">
        <v>0.38548558873661259</v>
      </c>
      <c r="AJ3207" s="47">
        <v>0.33333333333333298</v>
      </c>
      <c r="AK3207" s="47">
        <v>0.47968211832321317</v>
      </c>
      <c r="AL3207" s="47">
        <v>0.57122895297980814</v>
      </c>
      <c r="AM3207" s="47">
        <v>0.33333333333333298</v>
      </c>
      <c r="AN3207" s="47">
        <v>0.18789602731731778</v>
      </c>
      <c r="AO3207" s="47">
        <v>0.23868759666666312</v>
      </c>
      <c r="AP3207" s="47">
        <v>0.33333333333333298</v>
      </c>
      <c r="AQ3207" s="47">
        <v>5.9770106919154165</v>
      </c>
      <c r="AR3207" s="47">
        <v>2.6866680235991405</v>
      </c>
      <c r="AS3207" s="47">
        <v>1.9901707455278179</v>
      </c>
      <c r="AT3207" s="47">
        <v>4.7497298106331778</v>
      </c>
      <c r="AU3207" s="47">
        <v>-1</v>
      </c>
      <c r="AV3207" s="47">
        <v>-1</v>
      </c>
      <c r="AW3207" s="47">
        <v>-1</v>
      </c>
      <c r="AX3207" s="47">
        <v>-1</v>
      </c>
      <c r="AY3207" s="47">
        <v>5.741340798477359E-3</v>
      </c>
      <c r="AZ3207" s="47">
        <v>0.26109216513129191</v>
      </c>
      <c r="BA3207" s="47">
        <v>0.31605474538102962</v>
      </c>
      <c r="BB3207" s="47">
        <v>0.19654570281331249</v>
      </c>
      <c r="BC3207" s="47">
        <v>0.14449960111956645</v>
      </c>
      <c r="BD3207" s="47">
        <v>6.219103395989273</v>
      </c>
      <c r="BE3207" s="47">
        <v>5.19276375489431</v>
      </c>
      <c r="BF3207" s="47">
        <v>-1</v>
      </c>
      <c r="BG3207" s="22">
        <v>0</v>
      </c>
    </row>
    <row r="3208" spans="1:100" x14ac:dyDescent="0.25">
      <c r="A3208">
        <v>6820</v>
      </c>
      <c r="B3208" t="s">
        <v>3250</v>
      </c>
      <c r="C3208" s="48">
        <v>3</v>
      </c>
      <c r="D3208" s="22">
        <v>1466.0232245153088</v>
      </c>
      <c r="E3208" s="47">
        <v>52.889049996647486</v>
      </c>
      <c r="F3208" s="47">
        <v>13.944498465480036</v>
      </c>
      <c r="G3208" s="47">
        <v>0.56197478978051718</v>
      </c>
      <c r="H3208" s="47">
        <v>3.2261701624424384</v>
      </c>
      <c r="I3208" s="47">
        <v>44.720686967920109</v>
      </c>
      <c r="J3208" s="47">
        <v>-4.7374751719854631</v>
      </c>
      <c r="K3208" s="47">
        <v>-0.99999999999999978</v>
      </c>
      <c r="L3208" s="47">
        <v>-0.99999999999999978</v>
      </c>
      <c r="M3208" s="47">
        <v>-0.99999999999999978</v>
      </c>
      <c r="N3208" s="47">
        <v>-0.13564278831053594</v>
      </c>
      <c r="O3208" s="47">
        <v>-0.99999999999999978</v>
      </c>
      <c r="P3208" s="47">
        <v>-0.99999999999999978</v>
      </c>
      <c r="Q3208" s="47">
        <v>0.48134475115776243</v>
      </c>
      <c r="R3208" s="47">
        <v>-0.99999999999999978</v>
      </c>
      <c r="S3208" s="47">
        <v>1.4048767908768389</v>
      </c>
      <c r="T3208" s="47">
        <v>0.15108822716971679</v>
      </c>
      <c r="U3208" s="47">
        <v>-3.2464085234500201E-2</v>
      </c>
      <c r="V3208" s="47">
        <v>-4.1930527476685048E-2</v>
      </c>
      <c r="W3208" s="47">
        <v>2.7448254112846779</v>
      </c>
      <c r="X3208" s="47">
        <v>4.5061979561165089</v>
      </c>
      <c r="Y3208" s="47">
        <v>5.0724776052232627E-2</v>
      </c>
      <c r="Z3208" s="47">
        <v>21.443067897061571</v>
      </c>
      <c r="AA3208" s="47">
        <v>-0.58549992043498678</v>
      </c>
      <c r="AB3208" s="47">
        <v>3.0763498445746791</v>
      </c>
      <c r="AC3208" s="47">
        <v>17.965753267343512</v>
      </c>
      <c r="AD3208" s="47">
        <v>0.90765644090167874</v>
      </c>
      <c r="AE3208" s="47">
        <v>0.62368565009093468</v>
      </c>
      <c r="AF3208" s="47">
        <v>43.108856659070696</v>
      </c>
      <c r="AG3208" s="47">
        <v>8.8270606354281167</v>
      </c>
      <c r="AH3208" s="47">
        <v>0.11719598151800086</v>
      </c>
      <c r="AI3208" s="47">
        <v>2.6640706637215017E-2</v>
      </c>
      <c r="AJ3208" s="47">
        <v>0.33333333333333298</v>
      </c>
      <c r="AK3208" s="47">
        <v>-0.20860968344224112</v>
      </c>
      <c r="AL3208" s="47">
        <v>-5.7022611485411823E-2</v>
      </c>
      <c r="AM3208" s="47">
        <v>0.33333333333333298</v>
      </c>
      <c r="AN3208" s="47">
        <v>0.44340206280102107</v>
      </c>
      <c r="AO3208" s="47">
        <v>0.352747966618075</v>
      </c>
      <c r="AP3208" s="47">
        <v>0.33333333333333298</v>
      </c>
      <c r="AQ3208" s="47">
        <v>1.6118303088493904</v>
      </c>
      <c r="AR3208" s="47">
        <v>2.0370056204920486</v>
      </c>
      <c r="AS3208" s="47">
        <v>-4.6883839580551001</v>
      </c>
      <c r="AT3208" s="47">
        <v>-2.0860968344224093</v>
      </c>
      <c r="AU3208" s="47">
        <v>-0.99999999999999978</v>
      </c>
      <c r="AV3208" s="47">
        <v>-0.99999999999999978</v>
      </c>
      <c r="AW3208" s="47">
        <v>-0.99999999999999978</v>
      </c>
      <c r="AX3208" s="47">
        <v>-0.99999999999999978</v>
      </c>
      <c r="AY3208" s="47">
        <v>-2.1870168277073027E-2</v>
      </c>
      <c r="AZ3208" s="47">
        <v>-0.13783619244096021</v>
      </c>
      <c r="BA3208" s="47">
        <v>1.143798501063553</v>
      </c>
      <c r="BB3208" s="47">
        <v>-0.1709371508917561</v>
      </c>
      <c r="BC3208" s="47">
        <v>0.15941275209089434</v>
      </c>
      <c r="BD3208" s="47">
        <v>-4.9626097344987041</v>
      </c>
      <c r="BE3208" s="47">
        <v>9.7043113075901211</v>
      </c>
      <c r="BF3208" s="47">
        <v>-0.99999999999999978</v>
      </c>
      <c r="CU3208" t="e">
        <v>#N/A</v>
      </c>
      <c r="CV3208" t="e">
        <v>#N/A</v>
      </c>
    </row>
    <row r="3209" spans="1:100" x14ac:dyDescent="0.25">
      <c r="A3209">
        <v>6821</v>
      </c>
      <c r="B3209" t="s">
        <v>3251</v>
      </c>
      <c r="C3209" s="48">
        <v>1</v>
      </c>
      <c r="D3209" s="22">
        <v>1450</v>
      </c>
      <c r="E3209" s="47">
        <v>62.798508766834246</v>
      </c>
      <c r="F3209" s="47">
        <v>-29.08938549335334</v>
      </c>
      <c r="G3209" s="47">
        <v>0.24773049482204326</v>
      </c>
      <c r="H3209" s="47">
        <v>5.0316799675559034</v>
      </c>
      <c r="I3209" s="47">
        <v>43.150978932390657</v>
      </c>
      <c r="J3209" s="47">
        <v>9.4265685797601293</v>
      </c>
      <c r="K3209" s="47">
        <v>-1</v>
      </c>
      <c r="L3209" s="47">
        <v>-1</v>
      </c>
      <c r="M3209" s="47">
        <v>-1</v>
      </c>
      <c r="N3209" s="47">
        <v>0.23106494761372834</v>
      </c>
      <c r="O3209" s="47">
        <v>-1</v>
      </c>
      <c r="P3209" s="47">
        <v>-1</v>
      </c>
      <c r="Q3209" s="47">
        <v>3.6908187015592362</v>
      </c>
      <c r="R3209" s="47">
        <v>-1</v>
      </c>
      <c r="S3209" s="47">
        <v>0.64189072421973781</v>
      </c>
      <c r="T3209" s="47">
        <v>9.2362986157557392E-2</v>
      </c>
      <c r="U3209" s="47">
        <v>2.8539908778594872E-2</v>
      </c>
      <c r="V3209" s="47">
        <v>-3.3016092497362891E-2</v>
      </c>
      <c r="W3209" s="47">
        <v>1.340861265996665</v>
      </c>
      <c r="X3209" s="47">
        <v>-0.95214589246562853</v>
      </c>
      <c r="Y3209" s="47">
        <v>6.2963204570277986E-2</v>
      </c>
      <c r="Z3209" s="47">
        <v>26.745601001024557</v>
      </c>
      <c r="AA3209" s="47">
        <v>0.83044305783086536</v>
      </c>
      <c r="AB3209" s="47">
        <v>0.95436065465510056</v>
      </c>
      <c r="AC3209" s="47">
        <v>9.5356991142494465</v>
      </c>
      <c r="AD3209" s="47">
        <v>1.0338197723233149</v>
      </c>
      <c r="AE3209" s="47">
        <v>-6.1692529453854741E-2</v>
      </c>
      <c r="AF3209" s="47">
        <v>37.173968240475233</v>
      </c>
      <c r="AG3209" s="47">
        <v>-21.084351504417185</v>
      </c>
      <c r="AH3209" s="47">
        <v>0.31588437088007865</v>
      </c>
      <c r="AI3209" s="47">
        <v>0.38548558873661259</v>
      </c>
      <c r="AJ3209" s="47">
        <v>0.33333333333333298</v>
      </c>
      <c r="AK3209" s="47">
        <v>0.47968211832321317</v>
      </c>
      <c r="AL3209" s="47">
        <v>0.57122895297980814</v>
      </c>
      <c r="AM3209" s="47">
        <v>0.33333333333333298</v>
      </c>
      <c r="AN3209" s="47">
        <v>0.18789602731731778</v>
      </c>
      <c r="AO3209" s="47">
        <v>0.23868759666666312</v>
      </c>
      <c r="AP3209" s="47">
        <v>0.33333333333333298</v>
      </c>
      <c r="AQ3209" s="47">
        <v>5.9770106919154165</v>
      </c>
      <c r="AR3209" s="47">
        <v>2.6866680235991405</v>
      </c>
      <c r="AS3209" s="47">
        <v>1.9901707455278179</v>
      </c>
      <c r="AT3209" s="47">
        <v>4.7497298106331778</v>
      </c>
      <c r="AU3209" s="47">
        <v>-1</v>
      </c>
      <c r="AV3209" s="47">
        <v>-1</v>
      </c>
      <c r="AW3209" s="47">
        <v>-1</v>
      </c>
      <c r="AX3209" s="47">
        <v>-1</v>
      </c>
      <c r="AY3209" s="47">
        <v>5.741340798477359E-3</v>
      </c>
      <c r="AZ3209" s="47">
        <v>0.26109216513129191</v>
      </c>
      <c r="BA3209" s="47">
        <v>0.31605474538102962</v>
      </c>
      <c r="BB3209" s="47">
        <v>0.19654570281331249</v>
      </c>
      <c r="BC3209" s="47">
        <v>0.14449960111956645</v>
      </c>
      <c r="BD3209" s="47">
        <v>6.219103395989273</v>
      </c>
      <c r="BE3209" s="47">
        <v>5.19276375489431</v>
      </c>
      <c r="BF3209" s="47">
        <v>-1</v>
      </c>
      <c r="BG3209" s="22">
        <v>0</v>
      </c>
    </row>
    <row r="3210" spans="1:100" x14ac:dyDescent="0.25">
      <c r="A3210">
        <v>6822</v>
      </c>
      <c r="B3210" t="s">
        <v>3252</v>
      </c>
      <c r="C3210" s="48">
        <v>1</v>
      </c>
      <c r="D3210" s="22">
        <v>1450</v>
      </c>
      <c r="E3210" s="47">
        <v>62.798508766834246</v>
      </c>
      <c r="F3210" s="47">
        <v>-29.08938549335334</v>
      </c>
      <c r="G3210" s="47">
        <v>0.24773049482204326</v>
      </c>
      <c r="H3210" s="47">
        <v>5.0316799675559034</v>
      </c>
      <c r="I3210" s="47">
        <v>43.150978932390657</v>
      </c>
      <c r="J3210" s="47">
        <v>9.4265685797601293</v>
      </c>
      <c r="K3210" s="47">
        <v>-1</v>
      </c>
      <c r="L3210" s="47">
        <v>-1</v>
      </c>
      <c r="M3210" s="47">
        <v>-1</v>
      </c>
      <c r="N3210" s="47">
        <v>0.23106494761372834</v>
      </c>
      <c r="O3210" s="47">
        <v>-1</v>
      </c>
      <c r="P3210" s="47">
        <v>-1</v>
      </c>
      <c r="Q3210" s="47">
        <v>3.6908187015592362</v>
      </c>
      <c r="R3210" s="47">
        <v>-1</v>
      </c>
      <c r="S3210" s="47">
        <v>0.64189072421973781</v>
      </c>
      <c r="T3210" s="47">
        <v>9.2362986157557392E-2</v>
      </c>
      <c r="U3210" s="47">
        <v>2.8539908778594872E-2</v>
      </c>
      <c r="V3210" s="47">
        <v>-3.3016092497362891E-2</v>
      </c>
      <c r="W3210" s="47">
        <v>1.340861265996665</v>
      </c>
      <c r="X3210" s="47">
        <v>-0.95214589246562853</v>
      </c>
      <c r="Y3210" s="47">
        <v>6.2963204570277986E-2</v>
      </c>
      <c r="Z3210" s="47">
        <v>26.745601001024557</v>
      </c>
      <c r="AA3210" s="47">
        <v>0.83044305783086536</v>
      </c>
      <c r="AB3210" s="47">
        <v>0.95436065465510056</v>
      </c>
      <c r="AC3210" s="47">
        <v>9.5356991142494465</v>
      </c>
      <c r="AD3210" s="47">
        <v>1.0338197723233149</v>
      </c>
      <c r="AE3210" s="47">
        <v>-6.1692529453854741E-2</v>
      </c>
      <c r="AF3210" s="47">
        <v>37.173968240475233</v>
      </c>
      <c r="AG3210" s="47">
        <v>-21.084351504417185</v>
      </c>
      <c r="AH3210" s="47">
        <v>0.31588437088007865</v>
      </c>
      <c r="AI3210" s="47">
        <v>0.38548558873661259</v>
      </c>
      <c r="AJ3210" s="47">
        <v>0.33333333333333298</v>
      </c>
      <c r="AK3210" s="47">
        <v>0.47968211832321317</v>
      </c>
      <c r="AL3210" s="47">
        <v>0.57122895297980814</v>
      </c>
      <c r="AM3210" s="47">
        <v>0.33333333333333298</v>
      </c>
      <c r="AN3210" s="47">
        <v>0.18789602731731778</v>
      </c>
      <c r="AO3210" s="47">
        <v>0.23868759666666312</v>
      </c>
      <c r="AP3210" s="47">
        <v>0.33333333333333298</v>
      </c>
      <c r="AQ3210" s="47">
        <v>5.9770106919154165</v>
      </c>
      <c r="AR3210" s="47">
        <v>2.6866680235991405</v>
      </c>
      <c r="AS3210" s="47">
        <v>1.9901707455278179</v>
      </c>
      <c r="AT3210" s="47">
        <v>4.7497298106331778</v>
      </c>
      <c r="AU3210" s="47">
        <v>-1</v>
      </c>
      <c r="AV3210" s="47">
        <v>-1</v>
      </c>
      <c r="AW3210" s="47">
        <v>-1</v>
      </c>
      <c r="AX3210" s="47">
        <v>-1</v>
      </c>
      <c r="AY3210" s="47">
        <v>5.741340798477359E-3</v>
      </c>
      <c r="AZ3210" s="47">
        <v>0.26109216513129191</v>
      </c>
      <c r="BA3210" s="47">
        <v>0.31605474538102962</v>
      </c>
      <c r="BB3210" s="47">
        <v>0.19654570281331249</v>
      </c>
      <c r="BC3210" s="47">
        <v>0.14449960111956645</v>
      </c>
      <c r="BD3210" s="47">
        <v>6.219103395989273</v>
      </c>
      <c r="BE3210" s="47">
        <v>5.19276375489431</v>
      </c>
      <c r="BF3210" s="47">
        <v>-1</v>
      </c>
      <c r="BG3210" s="22">
        <v>0</v>
      </c>
    </row>
    <row r="3211" spans="1:100" x14ac:dyDescent="0.25">
      <c r="A3211">
        <v>6823</v>
      </c>
      <c r="B3211" t="s">
        <v>487</v>
      </c>
      <c r="C3211" s="48">
        <v>3</v>
      </c>
      <c r="D3211" s="22">
        <v>1519.3226873552223</v>
      </c>
      <c r="E3211" s="47">
        <v>130.09392479333223</v>
      </c>
      <c r="F3211" s="47">
        <v>36.360663266062232</v>
      </c>
      <c r="G3211" s="47">
        <v>0.33252128403620351</v>
      </c>
      <c r="H3211" s="47">
        <v>4.8763791641393173</v>
      </c>
      <c r="I3211" s="47">
        <v>112.35760180838328</v>
      </c>
      <c r="J3211" s="47">
        <v>16.956114359447383</v>
      </c>
      <c r="K3211" s="47">
        <v>-1.0000000000000002</v>
      </c>
      <c r="L3211" s="47">
        <v>-1.0000000000000002</v>
      </c>
      <c r="M3211" s="47">
        <v>-1.0000000000000002</v>
      </c>
      <c r="N3211" s="47">
        <v>0.20807768830050338</v>
      </c>
      <c r="O3211" s="47">
        <v>-1.0000000000000002</v>
      </c>
      <c r="P3211" s="47">
        <v>-1.0000000000000002</v>
      </c>
      <c r="Q3211" s="47">
        <v>2.9410484018064054</v>
      </c>
      <c r="R3211" s="47">
        <v>-1.0000000000000002</v>
      </c>
      <c r="S3211" s="47">
        <v>1.3487132422361598</v>
      </c>
      <c r="T3211" s="47">
        <v>0.12133368866215596</v>
      </c>
      <c r="U3211" s="47">
        <v>-0.38104786106970384</v>
      </c>
      <c r="V3211" s="47">
        <v>-0.29656375452225497</v>
      </c>
      <c r="W3211" s="47">
        <v>1.9353307623329123</v>
      </c>
      <c r="X3211" s="47">
        <v>-0.38066154965077281</v>
      </c>
      <c r="Y3211" s="47">
        <v>-4.2479060586401926E-2</v>
      </c>
      <c r="Z3211" s="47">
        <v>52.385780852599588</v>
      </c>
      <c r="AA3211" s="47">
        <v>4.5775897469816877</v>
      </c>
      <c r="AB3211" s="47">
        <v>3.0310555395139045</v>
      </c>
      <c r="AC3211" s="47">
        <v>33.477164195525887</v>
      </c>
      <c r="AD3211" s="47">
        <v>6.8603096141424036</v>
      </c>
      <c r="AE3211" s="47">
        <v>-0.36470965773884056</v>
      </c>
      <c r="AF3211" s="47">
        <v>88.529290929900512</v>
      </c>
      <c r="AG3211" s="47">
        <v>33.374406043477499</v>
      </c>
      <c r="AH3211" s="47">
        <v>1.775108293623737</v>
      </c>
      <c r="AI3211" s="47">
        <v>1.8270870198174702</v>
      </c>
      <c r="AJ3211" s="47">
        <v>0.33333333333333298</v>
      </c>
      <c r="AK3211" s="47">
        <v>1.1866392374776236</v>
      </c>
      <c r="AL3211" s="47">
        <v>1.2653405964154041</v>
      </c>
      <c r="AM3211" s="47">
        <v>0.33333333333333298</v>
      </c>
      <c r="AN3211" s="47">
        <v>1.5516523350101512</v>
      </c>
      <c r="AO3211" s="47">
        <v>1.6732345594636655</v>
      </c>
      <c r="AP3211" s="47">
        <v>0.33333333333333298</v>
      </c>
      <c r="AQ3211" s="47">
        <v>23.828310878482696</v>
      </c>
      <c r="AR3211" s="47">
        <v>2.6947822592610295</v>
      </c>
      <c r="AS3211" s="47">
        <v>1.8831312900835853</v>
      </c>
      <c r="AT3211" s="47">
        <v>12.378200810102783</v>
      </c>
      <c r="AU3211" s="47">
        <v>-1.0000000000000002</v>
      </c>
      <c r="AV3211" s="47">
        <v>-1.0000000000000002</v>
      </c>
      <c r="AW3211" s="47">
        <v>-1.0000000000000002</v>
      </c>
      <c r="AX3211" s="47">
        <v>-1.0000000000000002</v>
      </c>
      <c r="AY3211" s="47">
        <v>-4.702491886653859E-2</v>
      </c>
      <c r="AZ3211" s="47">
        <v>-0.65368526535781901</v>
      </c>
      <c r="BA3211" s="47">
        <v>0.90692500467677395</v>
      </c>
      <c r="BB3211" s="47">
        <v>0.35273918210532501</v>
      </c>
      <c r="BC3211" s="47">
        <v>-0.34523182248086326</v>
      </c>
      <c r="BD3211" s="47">
        <v>5.5500532258440289</v>
      </c>
      <c r="BE3211" s="47">
        <v>-4.0961705386377139</v>
      </c>
      <c r="BF3211" s="47">
        <v>-1.0000000000000002</v>
      </c>
      <c r="CU3211" t="e">
        <v>#N/A</v>
      </c>
      <c r="CV3211" t="e">
        <v>#N/A</v>
      </c>
    </row>
    <row r="3212" spans="1:100" x14ac:dyDescent="0.25">
      <c r="A3212">
        <v>6824</v>
      </c>
      <c r="B3212" t="s">
        <v>3253</v>
      </c>
      <c r="C3212" s="48">
        <v>1</v>
      </c>
      <c r="D3212" s="22">
        <v>1450</v>
      </c>
      <c r="E3212" s="47">
        <v>62.798508766834246</v>
      </c>
      <c r="F3212" s="47">
        <v>-29.08938549335334</v>
      </c>
      <c r="G3212" s="47">
        <v>0.24773049482204326</v>
      </c>
      <c r="H3212" s="47">
        <v>5.0316799675559034</v>
      </c>
      <c r="I3212" s="47">
        <v>43.150978932390657</v>
      </c>
      <c r="J3212" s="47">
        <v>9.4265685797601293</v>
      </c>
      <c r="K3212" s="47">
        <v>-1</v>
      </c>
      <c r="L3212" s="47">
        <v>-1</v>
      </c>
      <c r="M3212" s="47">
        <v>-1</v>
      </c>
      <c r="N3212" s="47">
        <v>0.23106494761372834</v>
      </c>
      <c r="O3212" s="47">
        <v>-1</v>
      </c>
      <c r="P3212" s="47">
        <v>-1</v>
      </c>
      <c r="Q3212" s="47">
        <v>3.6908187015592362</v>
      </c>
      <c r="R3212" s="47">
        <v>-1</v>
      </c>
      <c r="S3212" s="47">
        <v>0.64189072421973781</v>
      </c>
      <c r="T3212" s="47">
        <v>9.2362986157557392E-2</v>
      </c>
      <c r="U3212" s="47">
        <v>2.8539908778594872E-2</v>
      </c>
      <c r="V3212" s="47">
        <v>-3.3016092497362891E-2</v>
      </c>
      <c r="W3212" s="47">
        <v>1.340861265996665</v>
      </c>
      <c r="X3212" s="47">
        <v>-0.95214589246562853</v>
      </c>
      <c r="Y3212" s="47">
        <v>6.2963204570277986E-2</v>
      </c>
      <c r="Z3212" s="47">
        <v>26.745601001024557</v>
      </c>
      <c r="AA3212" s="47">
        <v>0.83044305783086536</v>
      </c>
      <c r="AB3212" s="47">
        <v>0.95436065465510056</v>
      </c>
      <c r="AC3212" s="47">
        <v>9.5356991142494465</v>
      </c>
      <c r="AD3212" s="47">
        <v>1.0338197723233149</v>
      </c>
      <c r="AE3212" s="47">
        <v>-6.1692529453854741E-2</v>
      </c>
      <c r="AF3212" s="47">
        <v>37.173968240475233</v>
      </c>
      <c r="AG3212" s="47">
        <v>-21.084351504417185</v>
      </c>
      <c r="AH3212" s="47">
        <v>0.31588437088007865</v>
      </c>
      <c r="AI3212" s="47">
        <v>0.38548558873661259</v>
      </c>
      <c r="AJ3212" s="47">
        <v>0.33333333333333298</v>
      </c>
      <c r="AK3212" s="47">
        <v>0.47968211832321317</v>
      </c>
      <c r="AL3212" s="47">
        <v>0.57122895297980814</v>
      </c>
      <c r="AM3212" s="47">
        <v>0.33333333333333298</v>
      </c>
      <c r="AN3212" s="47">
        <v>0.18789602731731778</v>
      </c>
      <c r="AO3212" s="47">
        <v>0.23868759666666312</v>
      </c>
      <c r="AP3212" s="47">
        <v>0.33333333333333298</v>
      </c>
      <c r="AQ3212" s="47">
        <v>5.9770106919154165</v>
      </c>
      <c r="AR3212" s="47">
        <v>2.6866680235991405</v>
      </c>
      <c r="AS3212" s="47">
        <v>1.9901707455278179</v>
      </c>
      <c r="AT3212" s="47">
        <v>4.7497298106331778</v>
      </c>
      <c r="AU3212" s="47">
        <v>-1</v>
      </c>
      <c r="AV3212" s="47">
        <v>-1</v>
      </c>
      <c r="AW3212" s="47">
        <v>-1</v>
      </c>
      <c r="AX3212" s="47">
        <v>-1</v>
      </c>
      <c r="AY3212" s="47">
        <v>5.741340798477359E-3</v>
      </c>
      <c r="AZ3212" s="47">
        <v>0.26109216513129191</v>
      </c>
      <c r="BA3212" s="47">
        <v>0.31605474538102962</v>
      </c>
      <c r="BB3212" s="47">
        <v>0.19654570281331249</v>
      </c>
      <c r="BC3212" s="47">
        <v>0.14449960111956645</v>
      </c>
      <c r="BD3212" s="47">
        <v>6.219103395989273</v>
      </c>
      <c r="BE3212" s="47">
        <v>5.19276375489431</v>
      </c>
      <c r="BF3212" s="47">
        <v>-1</v>
      </c>
      <c r="BG3212" s="22">
        <v>0</v>
      </c>
    </row>
    <row r="3213" spans="1:100" x14ac:dyDescent="0.25">
      <c r="A3213">
        <v>6825</v>
      </c>
      <c r="B3213" t="s">
        <v>3254</v>
      </c>
      <c r="C3213" s="48">
        <v>1</v>
      </c>
      <c r="D3213" s="22">
        <v>1450</v>
      </c>
      <c r="E3213" s="47">
        <v>62.798508766834246</v>
      </c>
      <c r="F3213" s="47">
        <v>-29.08938549335334</v>
      </c>
      <c r="G3213" s="47">
        <v>0.24773049482204326</v>
      </c>
      <c r="H3213" s="47">
        <v>5.0316799675559034</v>
      </c>
      <c r="I3213" s="47">
        <v>43.150978932390657</v>
      </c>
      <c r="J3213" s="47">
        <v>9.4265685797601293</v>
      </c>
      <c r="K3213" s="47">
        <v>-1</v>
      </c>
      <c r="L3213" s="47">
        <v>-1</v>
      </c>
      <c r="M3213" s="47">
        <v>-1</v>
      </c>
      <c r="N3213" s="47">
        <v>0.23106494761372834</v>
      </c>
      <c r="O3213" s="47">
        <v>-1</v>
      </c>
      <c r="P3213" s="47">
        <v>-1</v>
      </c>
      <c r="Q3213" s="47">
        <v>3.6908187015592362</v>
      </c>
      <c r="R3213" s="47">
        <v>-1</v>
      </c>
      <c r="S3213" s="47">
        <v>0.64189072421973781</v>
      </c>
      <c r="T3213" s="47">
        <v>9.2362986157557392E-2</v>
      </c>
      <c r="U3213" s="47">
        <v>2.8539908778594872E-2</v>
      </c>
      <c r="V3213" s="47">
        <v>-3.3016092497362891E-2</v>
      </c>
      <c r="W3213" s="47">
        <v>1.340861265996665</v>
      </c>
      <c r="X3213" s="47">
        <v>-0.95214589246562853</v>
      </c>
      <c r="Y3213" s="47">
        <v>6.2963204570277986E-2</v>
      </c>
      <c r="Z3213" s="47">
        <v>26.745601001024557</v>
      </c>
      <c r="AA3213" s="47">
        <v>0.83044305783086536</v>
      </c>
      <c r="AB3213" s="47">
        <v>0.95436065465510056</v>
      </c>
      <c r="AC3213" s="47">
        <v>9.5356991142494465</v>
      </c>
      <c r="AD3213" s="47">
        <v>1.0338197723233149</v>
      </c>
      <c r="AE3213" s="47">
        <v>-6.1692529453854741E-2</v>
      </c>
      <c r="AF3213" s="47">
        <v>37.173968240475233</v>
      </c>
      <c r="AG3213" s="47">
        <v>-21.084351504417185</v>
      </c>
      <c r="AH3213" s="47">
        <v>0.31588437088007865</v>
      </c>
      <c r="AI3213" s="47">
        <v>0.38548558873661259</v>
      </c>
      <c r="AJ3213" s="47">
        <v>0.33333333333333298</v>
      </c>
      <c r="AK3213" s="47">
        <v>0.47968211832321317</v>
      </c>
      <c r="AL3213" s="47">
        <v>0.57122895297980814</v>
      </c>
      <c r="AM3213" s="47">
        <v>0.33333333333333298</v>
      </c>
      <c r="AN3213" s="47">
        <v>0.18789602731731778</v>
      </c>
      <c r="AO3213" s="47">
        <v>0.23868759666666312</v>
      </c>
      <c r="AP3213" s="47">
        <v>0.33333333333333298</v>
      </c>
      <c r="AQ3213" s="47">
        <v>5.9770106919154165</v>
      </c>
      <c r="AR3213" s="47">
        <v>2.6866680235991405</v>
      </c>
      <c r="AS3213" s="47">
        <v>1.9901707455278179</v>
      </c>
      <c r="AT3213" s="47">
        <v>4.7497298106331778</v>
      </c>
      <c r="AU3213" s="47">
        <v>-1</v>
      </c>
      <c r="AV3213" s="47">
        <v>-1</v>
      </c>
      <c r="AW3213" s="47">
        <v>-1</v>
      </c>
      <c r="AX3213" s="47">
        <v>-1</v>
      </c>
      <c r="AY3213" s="47">
        <v>5.741340798477359E-3</v>
      </c>
      <c r="AZ3213" s="47">
        <v>0.26109216513129191</v>
      </c>
      <c r="BA3213" s="47">
        <v>0.31605474538102962</v>
      </c>
      <c r="BB3213" s="47">
        <v>0.19654570281331249</v>
      </c>
      <c r="BC3213" s="47">
        <v>0.14449960111956645</v>
      </c>
      <c r="BD3213" s="47">
        <v>6.219103395989273</v>
      </c>
      <c r="BE3213" s="47">
        <v>5.19276375489431</v>
      </c>
      <c r="BF3213" s="47">
        <v>-1</v>
      </c>
      <c r="BG3213" s="22">
        <v>0</v>
      </c>
    </row>
    <row r="3214" spans="1:100" x14ac:dyDescent="0.25">
      <c r="A3214">
        <v>6826</v>
      </c>
      <c r="B3214" t="s">
        <v>3255</v>
      </c>
      <c r="C3214" s="48">
        <v>1</v>
      </c>
      <c r="D3214" s="22">
        <v>1450</v>
      </c>
      <c r="E3214" s="47">
        <v>62.798508766834246</v>
      </c>
      <c r="F3214" s="47">
        <v>-29.08938549335334</v>
      </c>
      <c r="G3214" s="47">
        <v>0.24773049482204326</v>
      </c>
      <c r="H3214" s="47">
        <v>5.0316799675559034</v>
      </c>
      <c r="I3214" s="47">
        <v>43.150978932390657</v>
      </c>
      <c r="J3214" s="47">
        <v>9.4265685797601293</v>
      </c>
      <c r="K3214" s="47">
        <v>-1</v>
      </c>
      <c r="L3214" s="47">
        <v>-1</v>
      </c>
      <c r="M3214" s="47">
        <v>-1</v>
      </c>
      <c r="N3214" s="47">
        <v>0.23106494761372834</v>
      </c>
      <c r="O3214" s="47">
        <v>-1</v>
      </c>
      <c r="P3214" s="47">
        <v>-1</v>
      </c>
      <c r="Q3214" s="47">
        <v>3.6908187015592362</v>
      </c>
      <c r="R3214" s="47">
        <v>-1</v>
      </c>
      <c r="S3214" s="47">
        <v>0.64189072421973781</v>
      </c>
      <c r="T3214" s="47">
        <v>9.2362986157557392E-2</v>
      </c>
      <c r="U3214" s="47">
        <v>2.8539908778594872E-2</v>
      </c>
      <c r="V3214" s="47">
        <v>-3.3016092497362891E-2</v>
      </c>
      <c r="W3214" s="47">
        <v>1.340861265996665</v>
      </c>
      <c r="X3214" s="47">
        <v>-0.95214589246562853</v>
      </c>
      <c r="Y3214" s="47">
        <v>6.2963204570277986E-2</v>
      </c>
      <c r="Z3214" s="47">
        <v>26.745601001024557</v>
      </c>
      <c r="AA3214" s="47">
        <v>0.83044305783086536</v>
      </c>
      <c r="AB3214" s="47">
        <v>0.95436065465510056</v>
      </c>
      <c r="AC3214" s="47">
        <v>9.5356991142494465</v>
      </c>
      <c r="AD3214" s="47">
        <v>1.0338197723233149</v>
      </c>
      <c r="AE3214" s="47">
        <v>-6.1692529453854741E-2</v>
      </c>
      <c r="AF3214" s="47">
        <v>37.173968240475233</v>
      </c>
      <c r="AG3214" s="47">
        <v>-21.084351504417185</v>
      </c>
      <c r="AH3214" s="47">
        <v>0.31588437088007865</v>
      </c>
      <c r="AI3214" s="47">
        <v>0.38548558873661259</v>
      </c>
      <c r="AJ3214" s="47">
        <v>0.33333333333333298</v>
      </c>
      <c r="AK3214" s="47">
        <v>0.47968211832321317</v>
      </c>
      <c r="AL3214" s="47">
        <v>0.57122895297980814</v>
      </c>
      <c r="AM3214" s="47">
        <v>0.33333333333333298</v>
      </c>
      <c r="AN3214" s="47">
        <v>0.18789602731731778</v>
      </c>
      <c r="AO3214" s="47">
        <v>0.23868759666666312</v>
      </c>
      <c r="AP3214" s="47">
        <v>0.33333333333333298</v>
      </c>
      <c r="AQ3214" s="47">
        <v>5.9770106919154165</v>
      </c>
      <c r="AR3214" s="47">
        <v>2.6866680235991405</v>
      </c>
      <c r="AS3214" s="47">
        <v>1.9901707455278179</v>
      </c>
      <c r="AT3214" s="47">
        <v>4.7497298106331778</v>
      </c>
      <c r="AU3214" s="47">
        <v>-1</v>
      </c>
      <c r="AV3214" s="47">
        <v>-1</v>
      </c>
      <c r="AW3214" s="47">
        <v>-1</v>
      </c>
      <c r="AX3214" s="47">
        <v>-1</v>
      </c>
      <c r="AY3214" s="47">
        <v>5.741340798477359E-3</v>
      </c>
      <c r="AZ3214" s="47">
        <v>0.26109216513129191</v>
      </c>
      <c r="BA3214" s="47">
        <v>0.31605474538102962</v>
      </c>
      <c r="BB3214" s="47">
        <v>0.19654570281331249</v>
      </c>
      <c r="BC3214" s="47">
        <v>0.14449960111956645</v>
      </c>
      <c r="BD3214" s="47">
        <v>6.219103395989273</v>
      </c>
      <c r="BE3214" s="47">
        <v>5.19276375489431</v>
      </c>
      <c r="BF3214" s="47">
        <v>-1</v>
      </c>
      <c r="BG3214" s="22">
        <v>0</v>
      </c>
    </row>
    <row r="3215" spans="1:100" x14ac:dyDescent="0.25">
      <c r="A3215">
        <v>6827</v>
      </c>
      <c r="B3215" t="s">
        <v>3256</v>
      </c>
      <c r="C3215" s="48">
        <v>1</v>
      </c>
      <c r="D3215" s="22">
        <v>1450</v>
      </c>
      <c r="E3215" s="47">
        <v>62.798508766834246</v>
      </c>
      <c r="F3215" s="47">
        <v>-29.08938549335334</v>
      </c>
      <c r="G3215" s="47">
        <v>0.24773049482204326</v>
      </c>
      <c r="H3215" s="47">
        <v>5.0316799675559034</v>
      </c>
      <c r="I3215" s="47">
        <v>43.150978932390657</v>
      </c>
      <c r="J3215" s="47">
        <v>9.4265685797601293</v>
      </c>
      <c r="K3215" s="47">
        <v>-1</v>
      </c>
      <c r="L3215" s="47">
        <v>-1</v>
      </c>
      <c r="M3215" s="47">
        <v>-1</v>
      </c>
      <c r="N3215" s="47">
        <v>0.23106494761372834</v>
      </c>
      <c r="O3215" s="47">
        <v>-1</v>
      </c>
      <c r="P3215" s="47">
        <v>-1</v>
      </c>
      <c r="Q3215" s="47">
        <v>3.6908187015592362</v>
      </c>
      <c r="R3215" s="47">
        <v>-1</v>
      </c>
      <c r="S3215" s="47">
        <v>0.64189072421973781</v>
      </c>
      <c r="T3215" s="47">
        <v>9.2362986157557392E-2</v>
      </c>
      <c r="U3215" s="47">
        <v>2.8539908778594872E-2</v>
      </c>
      <c r="V3215" s="47">
        <v>-3.3016092497362891E-2</v>
      </c>
      <c r="W3215" s="47">
        <v>1.340861265996665</v>
      </c>
      <c r="X3215" s="47">
        <v>-0.95214589246562853</v>
      </c>
      <c r="Y3215" s="47">
        <v>6.2963204570277986E-2</v>
      </c>
      <c r="Z3215" s="47">
        <v>26.745601001024557</v>
      </c>
      <c r="AA3215" s="47">
        <v>0.83044305783086536</v>
      </c>
      <c r="AB3215" s="47">
        <v>0.95436065465510056</v>
      </c>
      <c r="AC3215" s="47">
        <v>9.5356991142494465</v>
      </c>
      <c r="AD3215" s="47">
        <v>1.0338197723233149</v>
      </c>
      <c r="AE3215" s="47">
        <v>-6.1692529453854741E-2</v>
      </c>
      <c r="AF3215" s="47">
        <v>37.173968240475233</v>
      </c>
      <c r="AG3215" s="47">
        <v>-21.084351504417185</v>
      </c>
      <c r="AH3215" s="47">
        <v>0.31588437088007865</v>
      </c>
      <c r="AI3215" s="47">
        <v>0.38548558873661259</v>
      </c>
      <c r="AJ3215" s="47">
        <v>0.33333333333333298</v>
      </c>
      <c r="AK3215" s="47">
        <v>0.47968211832321317</v>
      </c>
      <c r="AL3215" s="47">
        <v>0.57122895297980814</v>
      </c>
      <c r="AM3215" s="47">
        <v>0.33333333333333298</v>
      </c>
      <c r="AN3215" s="47">
        <v>0.18789602731731778</v>
      </c>
      <c r="AO3215" s="47">
        <v>0.23868759666666312</v>
      </c>
      <c r="AP3215" s="47">
        <v>0.33333333333333298</v>
      </c>
      <c r="AQ3215" s="47">
        <v>5.9770106919154165</v>
      </c>
      <c r="AR3215" s="47">
        <v>2.6866680235991405</v>
      </c>
      <c r="AS3215" s="47">
        <v>1.9901707455278179</v>
      </c>
      <c r="AT3215" s="47">
        <v>4.7497298106331778</v>
      </c>
      <c r="AU3215" s="47">
        <v>-1</v>
      </c>
      <c r="AV3215" s="47">
        <v>-1</v>
      </c>
      <c r="AW3215" s="47">
        <v>-1</v>
      </c>
      <c r="AX3215" s="47">
        <v>-1</v>
      </c>
      <c r="AY3215" s="47">
        <v>5.741340798477359E-3</v>
      </c>
      <c r="AZ3215" s="47">
        <v>0.26109216513129191</v>
      </c>
      <c r="BA3215" s="47">
        <v>0.31605474538102962</v>
      </c>
      <c r="BB3215" s="47">
        <v>0.19654570281331249</v>
      </c>
      <c r="BC3215" s="47">
        <v>0.14449960111956645</v>
      </c>
      <c r="BD3215" s="47">
        <v>6.219103395989273</v>
      </c>
      <c r="BE3215" s="47">
        <v>5.19276375489431</v>
      </c>
      <c r="BF3215" s="47">
        <v>-1</v>
      </c>
      <c r="BG3215" s="22">
        <v>0</v>
      </c>
    </row>
    <row r="3216" spans="1:100" x14ac:dyDescent="0.25">
      <c r="A3216">
        <v>6829</v>
      </c>
      <c r="B3216" t="s">
        <v>3257</v>
      </c>
      <c r="C3216" s="48">
        <v>3</v>
      </c>
      <c r="D3216" s="22">
        <v>1475.3906008762774</v>
      </c>
      <c r="E3216" s="47">
        <v>71.851230253584077</v>
      </c>
      <c r="F3216" s="47">
        <v>-16.93711094158575</v>
      </c>
      <c r="G3216" s="47">
        <v>0.13175607884632506</v>
      </c>
      <c r="H3216" s="47">
        <v>3.331669910054075</v>
      </c>
      <c r="I3216" s="47">
        <v>53.393045999015754</v>
      </c>
      <c r="J3216" s="47">
        <v>13.786313060317832</v>
      </c>
      <c r="K3216" s="47">
        <v>-1.0000000000000009</v>
      </c>
      <c r="L3216" s="47">
        <v>-1.0000000000000009</v>
      </c>
      <c r="M3216" s="47">
        <v>-1.0000000000000009</v>
      </c>
      <c r="N3216" s="47">
        <v>0.29417765656089656</v>
      </c>
      <c r="O3216" s="47">
        <v>-1.0000000000000009</v>
      </c>
      <c r="P3216" s="47">
        <v>-1.0000000000000009</v>
      </c>
      <c r="Q3216" s="47">
        <v>4.1349886709132875</v>
      </c>
      <c r="R3216" s="47">
        <v>-1.0000000000000009</v>
      </c>
      <c r="S3216" s="47">
        <v>-0.33070331027828265</v>
      </c>
      <c r="T3216" s="47">
        <v>8.7363280009887884E-2</v>
      </c>
      <c r="U3216" s="47">
        <v>-7.0956070151323533E-2</v>
      </c>
      <c r="V3216" s="47">
        <v>-4.3215483711806689E-2</v>
      </c>
      <c r="W3216" s="47">
        <v>-0.80331876085921217</v>
      </c>
      <c r="X3216" s="47">
        <v>-1.0920727168401363</v>
      </c>
      <c r="Y3216" s="47">
        <v>0.17089315208230332</v>
      </c>
      <c r="Z3216" s="47">
        <v>25.399146605687204</v>
      </c>
      <c r="AA3216" s="47">
        <v>5.2895342787898239</v>
      </c>
      <c r="AB3216" s="47">
        <v>3.3802166423648421</v>
      </c>
      <c r="AC3216" s="47">
        <v>9.6278585173043449</v>
      </c>
      <c r="AD3216" s="47">
        <v>5.6310831008442213</v>
      </c>
      <c r="AE3216" s="47">
        <v>-0.81054754780592997</v>
      </c>
      <c r="AF3216" s="47">
        <v>37.596674217550458</v>
      </c>
      <c r="AG3216" s="47">
        <v>-39.725542814739619</v>
      </c>
      <c r="AH3216" s="47">
        <v>1.6157344472269066</v>
      </c>
      <c r="AI3216" s="47">
        <v>1.4312440106991167</v>
      </c>
      <c r="AJ3216" s="47">
        <v>0.33333333333333298</v>
      </c>
      <c r="AK3216" s="47">
        <v>0.71560395817131195</v>
      </c>
      <c r="AL3216" s="47">
        <v>0.56675647848640087</v>
      </c>
      <c r="AM3216" s="47">
        <v>0.33333333333333298</v>
      </c>
      <c r="AN3216" s="47">
        <v>1.159371211215807</v>
      </c>
      <c r="AO3216" s="47">
        <v>1.1612738671075407</v>
      </c>
      <c r="AP3216" s="47">
        <v>0.33333333333333298</v>
      </c>
      <c r="AQ3216" s="47">
        <v>15.796371781465297</v>
      </c>
      <c r="AR3216" s="47">
        <v>4.1127971766698694</v>
      </c>
      <c r="AS3216" s="47">
        <v>2.5174763019348418</v>
      </c>
      <c r="AT3216" s="47">
        <v>7.1560395817131175</v>
      </c>
      <c r="AU3216" s="47">
        <v>-1.0000000000000009</v>
      </c>
      <c r="AV3216" s="47">
        <v>-1.0000000000000009</v>
      </c>
      <c r="AW3216" s="47">
        <v>-1.0000000000000009</v>
      </c>
      <c r="AX3216" s="47">
        <v>-1.0000000000000009</v>
      </c>
      <c r="AY3216" s="47">
        <v>3.0039950806045211E-3</v>
      </c>
      <c r="AZ3216" s="47">
        <v>-0.27769645085606492</v>
      </c>
      <c r="BA3216" s="47">
        <v>0.29589813855436253</v>
      </c>
      <c r="BB3216" s="47">
        <v>6.8969823338300998E-2</v>
      </c>
      <c r="BC3216" s="47">
        <v>-5.5715763430161094E-3</v>
      </c>
      <c r="BD3216" s="47">
        <v>0.33576332917720159</v>
      </c>
      <c r="BE3216" s="47">
        <v>1.3402012841964102</v>
      </c>
      <c r="BF3216" s="47">
        <v>-1.0000000000000009</v>
      </c>
      <c r="CU3216" t="e">
        <v>#N/A</v>
      </c>
      <c r="CV3216" t="e">
        <v>#N/A</v>
      </c>
    </row>
    <row r="3217" spans="1:100" x14ac:dyDescent="0.25">
      <c r="A3217">
        <v>6830</v>
      </c>
      <c r="B3217" t="s">
        <v>3258</v>
      </c>
      <c r="C3217" s="48">
        <v>1</v>
      </c>
      <c r="D3217" s="22">
        <v>1450</v>
      </c>
      <c r="E3217" s="47">
        <v>62.798508766834246</v>
      </c>
      <c r="F3217" s="47">
        <v>-29.08938549335334</v>
      </c>
      <c r="G3217" s="47">
        <v>0.24773049482204326</v>
      </c>
      <c r="H3217" s="47">
        <v>5.0316799675559034</v>
      </c>
      <c r="I3217" s="47">
        <v>43.150978932390657</v>
      </c>
      <c r="J3217" s="47">
        <v>9.4265685797601293</v>
      </c>
      <c r="K3217" s="47">
        <v>-1</v>
      </c>
      <c r="L3217" s="47">
        <v>-1</v>
      </c>
      <c r="M3217" s="47">
        <v>-1</v>
      </c>
      <c r="N3217" s="47">
        <v>0.23106494761372834</v>
      </c>
      <c r="O3217" s="47">
        <v>-1</v>
      </c>
      <c r="P3217" s="47">
        <v>-1</v>
      </c>
      <c r="Q3217" s="47">
        <v>3.6908187015592362</v>
      </c>
      <c r="R3217" s="47">
        <v>-1</v>
      </c>
      <c r="S3217" s="47">
        <v>0.64189072421973781</v>
      </c>
      <c r="T3217" s="47">
        <v>9.2362986157557392E-2</v>
      </c>
      <c r="U3217" s="47">
        <v>2.8539908778594872E-2</v>
      </c>
      <c r="V3217" s="47">
        <v>-3.3016092497362891E-2</v>
      </c>
      <c r="W3217" s="47">
        <v>1.340861265996665</v>
      </c>
      <c r="X3217" s="47">
        <v>-0.95214589246562853</v>
      </c>
      <c r="Y3217" s="47">
        <v>6.2963204570277986E-2</v>
      </c>
      <c r="Z3217" s="47">
        <v>26.745601001024557</v>
      </c>
      <c r="AA3217" s="47">
        <v>0.83044305783086536</v>
      </c>
      <c r="AB3217" s="47">
        <v>0.95436065465510056</v>
      </c>
      <c r="AC3217" s="47">
        <v>9.5356991142494465</v>
      </c>
      <c r="AD3217" s="47">
        <v>1.0338197723233149</v>
      </c>
      <c r="AE3217" s="47">
        <v>-6.1692529453854741E-2</v>
      </c>
      <c r="AF3217" s="47">
        <v>37.173968240475233</v>
      </c>
      <c r="AG3217" s="47">
        <v>-21.084351504417185</v>
      </c>
      <c r="AH3217" s="47">
        <v>0.31588437088007865</v>
      </c>
      <c r="AI3217" s="47">
        <v>0.38548558873661259</v>
      </c>
      <c r="AJ3217" s="47">
        <v>0.33333333333333298</v>
      </c>
      <c r="AK3217" s="47">
        <v>0.47968211832321317</v>
      </c>
      <c r="AL3217" s="47">
        <v>0.57122895297980814</v>
      </c>
      <c r="AM3217" s="47">
        <v>0.33333333333333298</v>
      </c>
      <c r="AN3217" s="47">
        <v>0.18789602731731778</v>
      </c>
      <c r="AO3217" s="47">
        <v>0.23868759666666312</v>
      </c>
      <c r="AP3217" s="47">
        <v>0.33333333333333298</v>
      </c>
      <c r="AQ3217" s="47">
        <v>5.9770106919154165</v>
      </c>
      <c r="AR3217" s="47">
        <v>2.6866680235991405</v>
      </c>
      <c r="AS3217" s="47">
        <v>1.9901707455278179</v>
      </c>
      <c r="AT3217" s="47">
        <v>4.7497298106331778</v>
      </c>
      <c r="AU3217" s="47">
        <v>-1</v>
      </c>
      <c r="AV3217" s="47">
        <v>-1</v>
      </c>
      <c r="AW3217" s="47">
        <v>-1</v>
      </c>
      <c r="AX3217" s="47">
        <v>-1</v>
      </c>
      <c r="AY3217" s="47">
        <v>5.741340798477359E-3</v>
      </c>
      <c r="AZ3217" s="47">
        <v>0.26109216513129191</v>
      </c>
      <c r="BA3217" s="47">
        <v>0.31605474538102962</v>
      </c>
      <c r="BB3217" s="47">
        <v>0.19654570281331249</v>
      </c>
      <c r="BC3217" s="47">
        <v>0.14449960111956645</v>
      </c>
      <c r="BD3217" s="47">
        <v>6.219103395989273</v>
      </c>
      <c r="BE3217" s="47">
        <v>5.19276375489431</v>
      </c>
      <c r="BF3217" s="47">
        <v>-1</v>
      </c>
      <c r="BG3217" s="22">
        <v>0</v>
      </c>
    </row>
    <row r="3218" spans="1:100" x14ac:dyDescent="0.25">
      <c r="A3218">
        <v>6831</v>
      </c>
      <c r="B3218" t="s">
        <v>3259</v>
      </c>
      <c r="C3218" s="48">
        <v>3</v>
      </c>
      <c r="D3218" s="22">
        <v>1577.1271374735295</v>
      </c>
      <c r="E3218" s="47">
        <v>128.55419408508328</v>
      </c>
      <c r="F3218" s="47">
        <v>119.73433112220107</v>
      </c>
      <c r="G3218" s="47">
        <v>0.80881712648518678</v>
      </c>
      <c r="H3218" s="47">
        <v>8.6080997654588032</v>
      </c>
      <c r="I3218" s="47">
        <v>119.65302778795329</v>
      </c>
      <c r="J3218" s="47">
        <v>12.978427820903116</v>
      </c>
      <c r="K3218" s="47">
        <v>-1.0000000000000004</v>
      </c>
      <c r="L3218" s="47">
        <v>-1.0000000000000004</v>
      </c>
      <c r="M3218" s="47">
        <v>-1.0000000000000004</v>
      </c>
      <c r="N3218" s="47">
        <v>0.32842304502305492</v>
      </c>
      <c r="O3218" s="47">
        <v>-1.0000000000000004</v>
      </c>
      <c r="P3218" s="47">
        <v>-1.0000000000000004</v>
      </c>
      <c r="Q3218" s="47">
        <v>3.1714917326596366</v>
      </c>
      <c r="R3218" s="47">
        <v>-1.0000000000000004</v>
      </c>
      <c r="S3218" s="47">
        <v>2.5738678706064366</v>
      </c>
      <c r="T3218" s="47">
        <v>0.36679833112404148</v>
      </c>
      <c r="U3218" s="47">
        <v>0.14443614579314767</v>
      </c>
      <c r="V3218" s="47">
        <v>0.22752116646980086</v>
      </c>
      <c r="W3218" s="47">
        <v>5.4366080327991684</v>
      </c>
      <c r="X3218" s="47">
        <v>4.5911296569566824</v>
      </c>
      <c r="Y3218" s="47">
        <v>0.14830754784217096</v>
      </c>
      <c r="Z3218" s="47">
        <v>56.038406042280442</v>
      </c>
      <c r="AA3218" s="47">
        <v>0.23945300996378577</v>
      </c>
      <c r="AB3218" s="47">
        <v>3.4986014038506505</v>
      </c>
      <c r="AC3218" s="47">
        <v>42.594940914772991</v>
      </c>
      <c r="AD3218" s="47">
        <v>1.0584301552858502</v>
      </c>
      <c r="AE3218" s="47">
        <v>3.2174973285457118</v>
      </c>
      <c r="AF3218" s="47">
        <v>105.34944568944984</v>
      </c>
      <c r="AG3218" s="47">
        <v>106.20158986222944</v>
      </c>
      <c r="AH3218" s="47">
        <v>0.30438506059700199</v>
      </c>
      <c r="AI3218" s="47">
        <v>0.62668534109379914</v>
      </c>
      <c r="AJ3218" s="47">
        <v>0.33333333333333298</v>
      </c>
      <c r="AK3218" s="47">
        <v>1.039336622594897</v>
      </c>
      <c r="AL3218" s="47">
        <v>0.884343608494362</v>
      </c>
      <c r="AM3218" s="47">
        <v>0.33333333333333298</v>
      </c>
      <c r="AN3218" s="47">
        <v>1.2896453261869802</v>
      </c>
      <c r="AO3218" s="47">
        <v>1.3496874701125381</v>
      </c>
      <c r="AP3218" s="47">
        <v>0.33333333333333298</v>
      </c>
      <c r="AQ3218" s="47">
        <v>14.303582098503496</v>
      </c>
      <c r="AR3218" s="47">
        <v>2.970016910803821</v>
      </c>
      <c r="AS3218" s="47">
        <v>-0.38495531584967424</v>
      </c>
      <c r="AT3218" s="47">
        <v>10.393366225948974</v>
      </c>
      <c r="AU3218" s="47">
        <v>-1.0000000000000004</v>
      </c>
      <c r="AV3218" s="47">
        <v>-1.0000000000000004</v>
      </c>
      <c r="AW3218" s="47">
        <v>-1.0000000000000004</v>
      </c>
      <c r="AX3218" s="47">
        <v>-1.0000000000000004</v>
      </c>
      <c r="AY3218" s="47">
        <v>-8.3900032365228517E-3</v>
      </c>
      <c r="AZ3218" s="47">
        <v>4.8698061284805361E-2</v>
      </c>
      <c r="BA3218" s="47">
        <v>-0.10006913311841885</v>
      </c>
      <c r="BB3218" s="47">
        <v>-0.17515183186177546</v>
      </c>
      <c r="BC3218" s="47">
        <v>-0.48740062494559533</v>
      </c>
      <c r="BD3218" s="47">
        <v>-4.1353054901203592</v>
      </c>
      <c r="BE3218" s="47">
        <v>-12.685361289231977</v>
      </c>
      <c r="BF3218" s="47">
        <v>-1.0000000000000004</v>
      </c>
      <c r="CU3218" t="e">
        <v>#N/A</v>
      </c>
      <c r="CV3218" t="e">
        <v>#N/A</v>
      </c>
    </row>
    <row r="3219" spans="1:100" x14ac:dyDescent="0.25">
      <c r="A3219">
        <v>6832</v>
      </c>
      <c r="B3219" t="s">
        <v>3260</v>
      </c>
      <c r="C3219" s="48">
        <v>1</v>
      </c>
      <c r="D3219" s="22">
        <v>1450</v>
      </c>
      <c r="E3219" s="47">
        <v>62.798508766834246</v>
      </c>
      <c r="F3219" s="47">
        <v>-29.08938549335334</v>
      </c>
      <c r="G3219" s="47">
        <v>0.24773049482204326</v>
      </c>
      <c r="H3219" s="47">
        <v>5.0316799675559034</v>
      </c>
      <c r="I3219" s="47">
        <v>43.150978932390657</v>
      </c>
      <c r="J3219" s="47">
        <v>9.4265685797601293</v>
      </c>
      <c r="K3219" s="47">
        <v>-1</v>
      </c>
      <c r="L3219" s="47">
        <v>-1</v>
      </c>
      <c r="M3219" s="47">
        <v>-1</v>
      </c>
      <c r="N3219" s="47">
        <v>0.23106494761372834</v>
      </c>
      <c r="O3219" s="47">
        <v>-1</v>
      </c>
      <c r="P3219" s="47">
        <v>-1</v>
      </c>
      <c r="Q3219" s="47">
        <v>3.6908187015592362</v>
      </c>
      <c r="R3219" s="47">
        <v>-1</v>
      </c>
      <c r="S3219" s="47">
        <v>0.64189072421973781</v>
      </c>
      <c r="T3219" s="47">
        <v>9.2362986157557392E-2</v>
      </c>
      <c r="U3219" s="47">
        <v>2.8539908778594872E-2</v>
      </c>
      <c r="V3219" s="47">
        <v>-3.3016092497362891E-2</v>
      </c>
      <c r="W3219" s="47">
        <v>1.340861265996665</v>
      </c>
      <c r="X3219" s="47">
        <v>-0.95214589246562853</v>
      </c>
      <c r="Y3219" s="47">
        <v>6.2963204570277986E-2</v>
      </c>
      <c r="Z3219" s="47">
        <v>26.745601001024557</v>
      </c>
      <c r="AA3219" s="47">
        <v>0.83044305783086536</v>
      </c>
      <c r="AB3219" s="47">
        <v>0.95436065465510056</v>
      </c>
      <c r="AC3219" s="47">
        <v>9.5356991142494465</v>
      </c>
      <c r="AD3219" s="47">
        <v>1.0338197723233149</v>
      </c>
      <c r="AE3219" s="47">
        <v>-6.1692529453854741E-2</v>
      </c>
      <c r="AF3219" s="47">
        <v>37.173968240475233</v>
      </c>
      <c r="AG3219" s="47">
        <v>-21.084351504417185</v>
      </c>
      <c r="AH3219" s="47">
        <v>0.31588437088007865</v>
      </c>
      <c r="AI3219" s="47">
        <v>0.38548558873661259</v>
      </c>
      <c r="AJ3219" s="47">
        <v>0.33333333333333298</v>
      </c>
      <c r="AK3219" s="47">
        <v>0.47968211832321317</v>
      </c>
      <c r="AL3219" s="47">
        <v>0.57122895297980814</v>
      </c>
      <c r="AM3219" s="47">
        <v>0.33333333333333298</v>
      </c>
      <c r="AN3219" s="47">
        <v>0.18789602731731778</v>
      </c>
      <c r="AO3219" s="47">
        <v>0.23868759666666312</v>
      </c>
      <c r="AP3219" s="47">
        <v>0.33333333333333298</v>
      </c>
      <c r="AQ3219" s="47">
        <v>5.9770106919154165</v>
      </c>
      <c r="AR3219" s="47">
        <v>2.6866680235991405</v>
      </c>
      <c r="AS3219" s="47">
        <v>1.9901707455278179</v>
      </c>
      <c r="AT3219" s="47">
        <v>4.7497298106331778</v>
      </c>
      <c r="AU3219" s="47">
        <v>-1</v>
      </c>
      <c r="AV3219" s="47">
        <v>-1</v>
      </c>
      <c r="AW3219" s="47">
        <v>-1</v>
      </c>
      <c r="AX3219" s="47">
        <v>-1</v>
      </c>
      <c r="AY3219" s="47">
        <v>5.741340798477359E-3</v>
      </c>
      <c r="AZ3219" s="47">
        <v>0.26109216513129191</v>
      </c>
      <c r="BA3219" s="47">
        <v>0.31605474538102962</v>
      </c>
      <c r="BB3219" s="47">
        <v>0.19654570281331249</v>
      </c>
      <c r="BC3219" s="47">
        <v>0.14449960111956645</v>
      </c>
      <c r="BD3219" s="47">
        <v>6.219103395989273</v>
      </c>
      <c r="BE3219" s="47">
        <v>5.19276375489431</v>
      </c>
      <c r="BF3219" s="47">
        <v>-1</v>
      </c>
      <c r="BG3219" s="22">
        <v>0</v>
      </c>
    </row>
    <row r="3220" spans="1:100" x14ac:dyDescent="0.25">
      <c r="A3220">
        <v>6833</v>
      </c>
      <c r="B3220" t="s">
        <v>3261</v>
      </c>
      <c r="C3220" s="48">
        <v>1</v>
      </c>
      <c r="D3220" s="22">
        <v>1450</v>
      </c>
      <c r="E3220" s="47">
        <v>62.798508766834246</v>
      </c>
      <c r="F3220" s="47">
        <v>-29.08938549335334</v>
      </c>
      <c r="G3220" s="47">
        <v>0.24773049482204326</v>
      </c>
      <c r="H3220" s="47">
        <v>5.0316799675559034</v>
      </c>
      <c r="I3220" s="47">
        <v>43.150978932390657</v>
      </c>
      <c r="J3220" s="47">
        <v>9.4265685797601293</v>
      </c>
      <c r="K3220" s="47">
        <v>-1</v>
      </c>
      <c r="L3220" s="47">
        <v>-1</v>
      </c>
      <c r="M3220" s="47">
        <v>-1</v>
      </c>
      <c r="N3220" s="47">
        <v>0.23106494761372834</v>
      </c>
      <c r="O3220" s="47">
        <v>-1</v>
      </c>
      <c r="P3220" s="47">
        <v>-1</v>
      </c>
      <c r="Q3220" s="47">
        <v>3.6908187015592362</v>
      </c>
      <c r="R3220" s="47">
        <v>-1</v>
      </c>
      <c r="S3220" s="47">
        <v>0.64189072421973781</v>
      </c>
      <c r="T3220" s="47">
        <v>9.2362986157557392E-2</v>
      </c>
      <c r="U3220" s="47">
        <v>2.8539908778594872E-2</v>
      </c>
      <c r="V3220" s="47">
        <v>-3.3016092497362891E-2</v>
      </c>
      <c r="W3220" s="47">
        <v>1.340861265996665</v>
      </c>
      <c r="X3220" s="47">
        <v>-0.95214589246562853</v>
      </c>
      <c r="Y3220" s="47">
        <v>6.2963204570277986E-2</v>
      </c>
      <c r="Z3220" s="47">
        <v>26.745601001024557</v>
      </c>
      <c r="AA3220" s="47">
        <v>0.83044305783086536</v>
      </c>
      <c r="AB3220" s="47">
        <v>0.95436065465510056</v>
      </c>
      <c r="AC3220" s="47">
        <v>9.5356991142494465</v>
      </c>
      <c r="AD3220" s="47">
        <v>1.0338197723233149</v>
      </c>
      <c r="AE3220" s="47">
        <v>-6.1692529453854741E-2</v>
      </c>
      <c r="AF3220" s="47">
        <v>37.173968240475233</v>
      </c>
      <c r="AG3220" s="47">
        <v>-21.084351504417185</v>
      </c>
      <c r="AH3220" s="47">
        <v>0.31588437088007865</v>
      </c>
      <c r="AI3220" s="47">
        <v>0.38548558873661259</v>
      </c>
      <c r="AJ3220" s="47">
        <v>0.33333333333333298</v>
      </c>
      <c r="AK3220" s="47">
        <v>0.47968211832321317</v>
      </c>
      <c r="AL3220" s="47">
        <v>0.57122895297980814</v>
      </c>
      <c r="AM3220" s="47">
        <v>0.33333333333333298</v>
      </c>
      <c r="AN3220" s="47">
        <v>0.18789602731731778</v>
      </c>
      <c r="AO3220" s="47">
        <v>0.23868759666666312</v>
      </c>
      <c r="AP3220" s="47">
        <v>0.33333333333333298</v>
      </c>
      <c r="AQ3220" s="47">
        <v>5.9770106919154165</v>
      </c>
      <c r="AR3220" s="47">
        <v>2.6866680235991405</v>
      </c>
      <c r="AS3220" s="47">
        <v>1.9901707455278179</v>
      </c>
      <c r="AT3220" s="47">
        <v>4.7497298106331778</v>
      </c>
      <c r="AU3220" s="47">
        <v>-1</v>
      </c>
      <c r="AV3220" s="47">
        <v>-1</v>
      </c>
      <c r="AW3220" s="47">
        <v>-1</v>
      </c>
      <c r="AX3220" s="47">
        <v>-1</v>
      </c>
      <c r="AY3220" s="47">
        <v>5.741340798477359E-3</v>
      </c>
      <c r="AZ3220" s="47">
        <v>0.26109216513129191</v>
      </c>
      <c r="BA3220" s="47">
        <v>0.31605474538102962</v>
      </c>
      <c r="BB3220" s="47">
        <v>0.19654570281331249</v>
      </c>
      <c r="BC3220" s="47">
        <v>0.14449960111956645</v>
      </c>
      <c r="BD3220" s="47">
        <v>6.219103395989273</v>
      </c>
      <c r="BE3220" s="47">
        <v>5.19276375489431</v>
      </c>
      <c r="BF3220" s="47">
        <v>-1</v>
      </c>
      <c r="BG3220" s="22">
        <v>0</v>
      </c>
    </row>
    <row r="3221" spans="1:100" x14ac:dyDescent="0.25">
      <c r="A3221">
        <v>6834</v>
      </c>
      <c r="B3221" t="s">
        <v>3262</v>
      </c>
      <c r="C3221" s="48">
        <v>3</v>
      </c>
      <c r="D3221" s="22">
        <v>1419.69467422871</v>
      </c>
      <c r="E3221" s="47">
        <v>45.942179461883278</v>
      </c>
      <c r="F3221" s="47">
        <v>-117.53435253131639</v>
      </c>
      <c r="G3221" s="47">
        <v>-0.33945268172620691</v>
      </c>
      <c r="H3221" s="47">
        <v>3.6211018637069614</v>
      </c>
      <c r="I3221" s="47">
        <v>2.9301386370369515</v>
      </c>
      <c r="J3221" s="47">
        <v>13.518447129703331</v>
      </c>
      <c r="K3221" s="47">
        <v>-1.0000000000000002</v>
      </c>
      <c r="L3221" s="47">
        <v>-1.0000000000000002</v>
      </c>
      <c r="M3221" s="47">
        <v>-1.0000000000000002</v>
      </c>
      <c r="N3221" s="47">
        <v>0.14138402297859209</v>
      </c>
      <c r="O3221" s="47">
        <v>-1.0000000000000002</v>
      </c>
      <c r="P3221" s="47">
        <v>-1.0000000000000002</v>
      </c>
      <c r="Q3221" s="47">
        <v>2.5334704743367515</v>
      </c>
      <c r="R3221" s="47">
        <v>-1.0000000000000002</v>
      </c>
      <c r="S3221" s="47">
        <v>0.44552937292119693</v>
      </c>
      <c r="T3221" s="47">
        <v>9.3986293252292047E-2</v>
      </c>
      <c r="U3221" s="47">
        <v>9.8286321763905449E-2</v>
      </c>
      <c r="V3221" s="47">
        <v>0.16266149861554666</v>
      </c>
      <c r="W3221" s="47">
        <v>1.0876313893702063</v>
      </c>
      <c r="X3221" s="47">
        <v>-9.0025131547924104</v>
      </c>
      <c r="Y3221" s="47">
        <v>-9.5321221202008755E-2</v>
      </c>
      <c r="Z3221" s="47">
        <v>6.305468736702089</v>
      </c>
      <c r="AA3221" s="47">
        <v>-1.0969881390291547</v>
      </c>
      <c r="AB3221" s="47">
        <v>-0.82531231221235635</v>
      </c>
      <c r="AC3221" s="47">
        <v>0.66633032191095631</v>
      </c>
      <c r="AD3221" s="47">
        <v>-0.53850343375727661</v>
      </c>
      <c r="AE3221" s="47">
        <v>-1.1699894515253639</v>
      </c>
      <c r="AF3221" s="47">
        <v>4.976497294875311</v>
      </c>
      <c r="AG3221" s="47">
        <v>-89.103198358005301</v>
      </c>
      <c r="AH3221" s="47">
        <v>-0.22547131147436059</v>
      </c>
      <c r="AI3221" s="47">
        <v>-0.30077310672204316</v>
      </c>
      <c r="AJ3221" s="47">
        <v>0.33333333333333298</v>
      </c>
      <c r="AK3221" s="47">
        <v>-0.39958537028368663</v>
      </c>
      <c r="AL3221" s="47">
        <v>0.39840571321409501</v>
      </c>
      <c r="AM3221" s="47">
        <v>0.33333333333333298</v>
      </c>
      <c r="AN3221" s="47">
        <v>-0.60869396467769632</v>
      </c>
      <c r="AO3221" s="47">
        <v>-0.50690433805972401</v>
      </c>
      <c r="AP3221" s="47">
        <v>0.33333333333333298</v>
      </c>
      <c r="AQ3221" s="47">
        <v>-2.0463586578383621</v>
      </c>
      <c r="AR3221" s="47">
        <v>1.8789214345595417</v>
      </c>
      <c r="AS3221" s="47">
        <v>16.876231073988837</v>
      </c>
      <c r="AT3221" s="47">
        <v>-5.2367053788450582</v>
      </c>
      <c r="AU3221" s="47">
        <v>-1.0000000000000002</v>
      </c>
      <c r="AV3221" s="47">
        <v>-1.0000000000000002</v>
      </c>
      <c r="AW3221" s="47">
        <v>-1.0000000000000002</v>
      </c>
      <c r="AX3221" s="47">
        <v>-1.0000000000000002</v>
      </c>
      <c r="AY3221" s="47">
        <v>1.3755938886876571E-2</v>
      </c>
      <c r="AZ3221" s="47">
        <v>3.1848214247816638E-3</v>
      </c>
      <c r="BA3221" s="47">
        <v>-0.35083936376440639</v>
      </c>
      <c r="BB3221" s="47">
        <v>0.35287239141188165</v>
      </c>
      <c r="BC3221" s="47">
        <v>1.1046974077445626</v>
      </c>
      <c r="BD3221" s="47">
        <v>8.8377338924209479</v>
      </c>
      <c r="BE3221" s="47">
        <v>25.863238374792012</v>
      </c>
      <c r="BF3221" s="47">
        <v>-1.0000000000000002</v>
      </c>
      <c r="CU3221" t="e">
        <v>#N/A</v>
      </c>
      <c r="CV3221" t="e">
        <v>#N/A</v>
      </c>
    </row>
    <row r="3222" spans="1:100" x14ac:dyDescent="0.25">
      <c r="A3222">
        <v>6835</v>
      </c>
      <c r="B3222" t="s">
        <v>3263</v>
      </c>
      <c r="C3222" s="48">
        <v>1</v>
      </c>
      <c r="D3222" s="22">
        <v>1450</v>
      </c>
      <c r="E3222" s="47">
        <v>62.798508766834246</v>
      </c>
      <c r="F3222" s="47">
        <v>-29.08938549335334</v>
      </c>
      <c r="G3222" s="47">
        <v>0.24773049482204326</v>
      </c>
      <c r="H3222" s="47">
        <v>5.0316799675559034</v>
      </c>
      <c r="I3222" s="47">
        <v>43.150978932390657</v>
      </c>
      <c r="J3222" s="47">
        <v>9.4265685797601293</v>
      </c>
      <c r="K3222" s="47">
        <v>-1</v>
      </c>
      <c r="L3222" s="47">
        <v>-1</v>
      </c>
      <c r="M3222" s="47">
        <v>-1</v>
      </c>
      <c r="N3222" s="47">
        <v>0.23106494761372834</v>
      </c>
      <c r="O3222" s="47">
        <v>-1</v>
      </c>
      <c r="P3222" s="47">
        <v>-1</v>
      </c>
      <c r="Q3222" s="47">
        <v>3.6908187015592362</v>
      </c>
      <c r="R3222" s="47">
        <v>-1</v>
      </c>
      <c r="S3222" s="47">
        <v>0.64189072421973781</v>
      </c>
      <c r="T3222" s="47">
        <v>9.2362986157557392E-2</v>
      </c>
      <c r="U3222" s="47">
        <v>2.8539908778594872E-2</v>
      </c>
      <c r="V3222" s="47">
        <v>-3.3016092497362891E-2</v>
      </c>
      <c r="W3222" s="47">
        <v>1.340861265996665</v>
      </c>
      <c r="X3222" s="47">
        <v>-0.95214589246562853</v>
      </c>
      <c r="Y3222" s="47">
        <v>6.2963204570277986E-2</v>
      </c>
      <c r="Z3222" s="47">
        <v>26.745601001024557</v>
      </c>
      <c r="AA3222" s="47">
        <v>0.83044305783086536</v>
      </c>
      <c r="AB3222" s="47">
        <v>0.95436065465510056</v>
      </c>
      <c r="AC3222" s="47">
        <v>9.5356991142494465</v>
      </c>
      <c r="AD3222" s="47">
        <v>1.0338197723233149</v>
      </c>
      <c r="AE3222" s="47">
        <v>-6.1692529453854741E-2</v>
      </c>
      <c r="AF3222" s="47">
        <v>37.173968240475233</v>
      </c>
      <c r="AG3222" s="47">
        <v>-21.084351504417185</v>
      </c>
      <c r="AH3222" s="47">
        <v>0.31588437088007865</v>
      </c>
      <c r="AI3222" s="47">
        <v>0.38548558873661259</v>
      </c>
      <c r="AJ3222" s="47">
        <v>0.33333333333333298</v>
      </c>
      <c r="AK3222" s="47">
        <v>0.47968211832321317</v>
      </c>
      <c r="AL3222" s="47">
        <v>0.57122895297980814</v>
      </c>
      <c r="AM3222" s="47">
        <v>0.33333333333333298</v>
      </c>
      <c r="AN3222" s="47">
        <v>0.18789602731731778</v>
      </c>
      <c r="AO3222" s="47">
        <v>0.23868759666666312</v>
      </c>
      <c r="AP3222" s="47">
        <v>0.33333333333333298</v>
      </c>
      <c r="AQ3222" s="47">
        <v>5.9770106919154165</v>
      </c>
      <c r="AR3222" s="47">
        <v>2.6866680235991405</v>
      </c>
      <c r="AS3222" s="47">
        <v>1.9901707455278179</v>
      </c>
      <c r="AT3222" s="47">
        <v>4.7497298106331778</v>
      </c>
      <c r="AU3222" s="47">
        <v>-1</v>
      </c>
      <c r="AV3222" s="47">
        <v>-1</v>
      </c>
      <c r="AW3222" s="47">
        <v>-1</v>
      </c>
      <c r="AX3222" s="47">
        <v>-1</v>
      </c>
      <c r="AY3222" s="47">
        <v>5.741340798477359E-3</v>
      </c>
      <c r="AZ3222" s="47">
        <v>0.26109216513129191</v>
      </c>
      <c r="BA3222" s="47">
        <v>0.31605474538102962</v>
      </c>
      <c r="BB3222" s="47">
        <v>0.19654570281331249</v>
      </c>
      <c r="BC3222" s="47">
        <v>0.14449960111956645</v>
      </c>
      <c r="BD3222" s="47">
        <v>6.219103395989273</v>
      </c>
      <c r="BE3222" s="47">
        <v>5.19276375489431</v>
      </c>
      <c r="BF3222" s="47">
        <v>-1</v>
      </c>
      <c r="BG3222" s="22">
        <v>0</v>
      </c>
    </row>
    <row r="3223" spans="1:100" x14ac:dyDescent="0.25">
      <c r="A3223">
        <v>6836</v>
      </c>
      <c r="B3223" t="s">
        <v>3264</v>
      </c>
      <c r="C3223" s="48">
        <v>1</v>
      </c>
      <c r="D3223" s="22">
        <v>1450</v>
      </c>
      <c r="E3223" s="47">
        <v>62.798508766834246</v>
      </c>
      <c r="F3223" s="47">
        <v>-29.08938549335334</v>
      </c>
      <c r="G3223" s="47">
        <v>0.24773049482204326</v>
      </c>
      <c r="H3223" s="47">
        <v>5.0316799675559034</v>
      </c>
      <c r="I3223" s="47">
        <v>43.150978932390657</v>
      </c>
      <c r="J3223" s="47">
        <v>9.4265685797601293</v>
      </c>
      <c r="K3223" s="47">
        <v>-1</v>
      </c>
      <c r="L3223" s="47">
        <v>-1</v>
      </c>
      <c r="M3223" s="47">
        <v>-1</v>
      </c>
      <c r="N3223" s="47">
        <v>0.23106494761372834</v>
      </c>
      <c r="O3223" s="47">
        <v>-1</v>
      </c>
      <c r="P3223" s="47">
        <v>-1</v>
      </c>
      <c r="Q3223" s="47">
        <v>3.6908187015592362</v>
      </c>
      <c r="R3223" s="47">
        <v>-1</v>
      </c>
      <c r="S3223" s="47">
        <v>0.64189072421973781</v>
      </c>
      <c r="T3223" s="47">
        <v>9.2362986157557392E-2</v>
      </c>
      <c r="U3223" s="47">
        <v>2.8539908778594872E-2</v>
      </c>
      <c r="V3223" s="47">
        <v>-3.3016092497362891E-2</v>
      </c>
      <c r="W3223" s="47">
        <v>1.340861265996665</v>
      </c>
      <c r="X3223" s="47">
        <v>-0.95214589246562853</v>
      </c>
      <c r="Y3223" s="47">
        <v>6.2963204570277986E-2</v>
      </c>
      <c r="Z3223" s="47">
        <v>26.745601001024557</v>
      </c>
      <c r="AA3223" s="47">
        <v>0.83044305783086536</v>
      </c>
      <c r="AB3223" s="47">
        <v>0.95436065465510056</v>
      </c>
      <c r="AC3223" s="47">
        <v>9.5356991142494465</v>
      </c>
      <c r="AD3223" s="47">
        <v>1.0338197723233149</v>
      </c>
      <c r="AE3223" s="47">
        <v>-6.1692529453854741E-2</v>
      </c>
      <c r="AF3223" s="47">
        <v>37.173968240475233</v>
      </c>
      <c r="AG3223" s="47">
        <v>-21.084351504417185</v>
      </c>
      <c r="AH3223" s="47">
        <v>0.31588437088007865</v>
      </c>
      <c r="AI3223" s="47">
        <v>0.38548558873661259</v>
      </c>
      <c r="AJ3223" s="47">
        <v>0.33333333333333298</v>
      </c>
      <c r="AK3223" s="47">
        <v>0.47968211832321317</v>
      </c>
      <c r="AL3223" s="47">
        <v>0.57122895297980814</v>
      </c>
      <c r="AM3223" s="47">
        <v>0.33333333333333298</v>
      </c>
      <c r="AN3223" s="47">
        <v>0.18789602731731778</v>
      </c>
      <c r="AO3223" s="47">
        <v>0.23868759666666312</v>
      </c>
      <c r="AP3223" s="47">
        <v>0.33333333333333298</v>
      </c>
      <c r="AQ3223" s="47">
        <v>5.9770106919154165</v>
      </c>
      <c r="AR3223" s="47">
        <v>2.6866680235991405</v>
      </c>
      <c r="AS3223" s="47">
        <v>1.9901707455278179</v>
      </c>
      <c r="AT3223" s="47">
        <v>4.7497298106331778</v>
      </c>
      <c r="AU3223" s="47">
        <v>-1</v>
      </c>
      <c r="AV3223" s="47">
        <v>-1</v>
      </c>
      <c r="AW3223" s="47">
        <v>-1</v>
      </c>
      <c r="AX3223" s="47">
        <v>-1</v>
      </c>
      <c r="AY3223" s="47">
        <v>5.741340798477359E-3</v>
      </c>
      <c r="AZ3223" s="47">
        <v>0.26109216513129191</v>
      </c>
      <c r="BA3223" s="47">
        <v>0.31605474538102962</v>
      </c>
      <c r="BB3223" s="47">
        <v>0.19654570281331249</v>
      </c>
      <c r="BC3223" s="47">
        <v>0.14449960111956645</v>
      </c>
      <c r="BD3223" s="47">
        <v>6.219103395989273</v>
      </c>
      <c r="BE3223" s="47">
        <v>5.19276375489431</v>
      </c>
      <c r="BF3223" s="47">
        <v>-1</v>
      </c>
      <c r="BG3223" s="22">
        <v>0</v>
      </c>
    </row>
    <row r="3224" spans="1:100" x14ac:dyDescent="0.25">
      <c r="A3224">
        <v>6837</v>
      </c>
      <c r="B3224" t="s">
        <v>3265</v>
      </c>
      <c r="C3224" s="48">
        <v>1</v>
      </c>
      <c r="D3224" s="22">
        <v>1450</v>
      </c>
      <c r="E3224" s="47">
        <v>62.798508766834246</v>
      </c>
      <c r="F3224" s="47">
        <v>-29.08938549335334</v>
      </c>
      <c r="G3224" s="47">
        <v>0.24773049482204326</v>
      </c>
      <c r="H3224" s="47">
        <v>5.0316799675559034</v>
      </c>
      <c r="I3224" s="47">
        <v>43.150978932390657</v>
      </c>
      <c r="J3224" s="47">
        <v>9.4265685797601293</v>
      </c>
      <c r="K3224" s="47">
        <v>-1</v>
      </c>
      <c r="L3224" s="47">
        <v>-1</v>
      </c>
      <c r="M3224" s="47">
        <v>-1</v>
      </c>
      <c r="N3224" s="47">
        <v>0.23106494761372834</v>
      </c>
      <c r="O3224" s="47">
        <v>-1</v>
      </c>
      <c r="P3224" s="47">
        <v>-1</v>
      </c>
      <c r="Q3224" s="47">
        <v>3.6908187015592362</v>
      </c>
      <c r="R3224" s="47">
        <v>-1</v>
      </c>
      <c r="S3224" s="47">
        <v>0.64189072421973781</v>
      </c>
      <c r="T3224" s="47">
        <v>9.2362986157557392E-2</v>
      </c>
      <c r="U3224" s="47">
        <v>2.8539908778594872E-2</v>
      </c>
      <c r="V3224" s="47">
        <v>-3.3016092497362891E-2</v>
      </c>
      <c r="W3224" s="47">
        <v>1.340861265996665</v>
      </c>
      <c r="X3224" s="47">
        <v>-0.95214589246562853</v>
      </c>
      <c r="Y3224" s="47">
        <v>6.2963204570277986E-2</v>
      </c>
      <c r="Z3224" s="47">
        <v>26.745601001024557</v>
      </c>
      <c r="AA3224" s="47">
        <v>0.83044305783086536</v>
      </c>
      <c r="AB3224" s="47">
        <v>0.95436065465510056</v>
      </c>
      <c r="AC3224" s="47">
        <v>9.5356991142494465</v>
      </c>
      <c r="AD3224" s="47">
        <v>1.0338197723233149</v>
      </c>
      <c r="AE3224" s="47">
        <v>-6.1692529453854741E-2</v>
      </c>
      <c r="AF3224" s="47">
        <v>37.173968240475233</v>
      </c>
      <c r="AG3224" s="47">
        <v>-21.084351504417185</v>
      </c>
      <c r="AH3224" s="47">
        <v>0.31588437088007865</v>
      </c>
      <c r="AI3224" s="47">
        <v>0.38548558873661259</v>
      </c>
      <c r="AJ3224" s="47">
        <v>0.33333333333333298</v>
      </c>
      <c r="AK3224" s="47">
        <v>0.47968211832321317</v>
      </c>
      <c r="AL3224" s="47">
        <v>0.57122895297980814</v>
      </c>
      <c r="AM3224" s="47">
        <v>0.33333333333333298</v>
      </c>
      <c r="AN3224" s="47">
        <v>0.18789602731731778</v>
      </c>
      <c r="AO3224" s="47">
        <v>0.23868759666666312</v>
      </c>
      <c r="AP3224" s="47">
        <v>0.33333333333333298</v>
      </c>
      <c r="AQ3224" s="47">
        <v>5.9770106919154165</v>
      </c>
      <c r="AR3224" s="47">
        <v>2.6866680235991405</v>
      </c>
      <c r="AS3224" s="47">
        <v>1.9901707455278179</v>
      </c>
      <c r="AT3224" s="47">
        <v>4.7497298106331778</v>
      </c>
      <c r="AU3224" s="47">
        <v>-1</v>
      </c>
      <c r="AV3224" s="47">
        <v>-1</v>
      </c>
      <c r="AW3224" s="47">
        <v>-1</v>
      </c>
      <c r="AX3224" s="47">
        <v>-1</v>
      </c>
      <c r="AY3224" s="47">
        <v>5.741340798477359E-3</v>
      </c>
      <c r="AZ3224" s="47">
        <v>0.26109216513129191</v>
      </c>
      <c r="BA3224" s="47">
        <v>0.31605474538102962</v>
      </c>
      <c r="BB3224" s="47">
        <v>0.19654570281331249</v>
      </c>
      <c r="BC3224" s="47">
        <v>0.14449960111956645</v>
      </c>
      <c r="BD3224" s="47">
        <v>6.219103395989273</v>
      </c>
      <c r="BE3224" s="47">
        <v>5.19276375489431</v>
      </c>
      <c r="BF3224" s="47">
        <v>-1</v>
      </c>
      <c r="BG3224" s="22">
        <v>0</v>
      </c>
    </row>
    <row r="3225" spans="1:100" x14ac:dyDescent="0.25">
      <c r="A3225">
        <v>6838</v>
      </c>
      <c r="B3225" t="s">
        <v>3266</v>
      </c>
      <c r="C3225" s="48">
        <v>1</v>
      </c>
      <c r="D3225" s="22">
        <v>1450</v>
      </c>
      <c r="E3225" s="47">
        <v>62.798508766834246</v>
      </c>
      <c r="F3225" s="47">
        <v>-29.08938549335334</v>
      </c>
      <c r="G3225" s="47">
        <v>0.24773049482204326</v>
      </c>
      <c r="H3225" s="47">
        <v>5.0316799675559034</v>
      </c>
      <c r="I3225" s="47">
        <v>43.150978932390657</v>
      </c>
      <c r="J3225" s="47">
        <v>9.4265685797601293</v>
      </c>
      <c r="K3225" s="47">
        <v>-1</v>
      </c>
      <c r="L3225" s="47">
        <v>-1</v>
      </c>
      <c r="M3225" s="47">
        <v>-1</v>
      </c>
      <c r="N3225" s="47">
        <v>0.23106494761372834</v>
      </c>
      <c r="O3225" s="47">
        <v>-1</v>
      </c>
      <c r="P3225" s="47">
        <v>-1</v>
      </c>
      <c r="Q3225" s="47">
        <v>3.6908187015592362</v>
      </c>
      <c r="R3225" s="47">
        <v>-1</v>
      </c>
      <c r="S3225" s="47">
        <v>0.64189072421973781</v>
      </c>
      <c r="T3225" s="47">
        <v>9.2362986157557392E-2</v>
      </c>
      <c r="U3225" s="47">
        <v>2.8539908778594872E-2</v>
      </c>
      <c r="V3225" s="47">
        <v>-3.3016092497362891E-2</v>
      </c>
      <c r="W3225" s="47">
        <v>1.340861265996665</v>
      </c>
      <c r="X3225" s="47">
        <v>-0.95214589246562853</v>
      </c>
      <c r="Y3225" s="47">
        <v>6.2963204570277986E-2</v>
      </c>
      <c r="Z3225" s="47">
        <v>26.745601001024557</v>
      </c>
      <c r="AA3225" s="47">
        <v>0.83044305783086536</v>
      </c>
      <c r="AB3225" s="47">
        <v>0.95436065465510056</v>
      </c>
      <c r="AC3225" s="47">
        <v>9.5356991142494465</v>
      </c>
      <c r="AD3225" s="47">
        <v>1.0338197723233149</v>
      </c>
      <c r="AE3225" s="47">
        <v>-6.1692529453854741E-2</v>
      </c>
      <c r="AF3225" s="47">
        <v>37.173968240475233</v>
      </c>
      <c r="AG3225" s="47">
        <v>-21.084351504417185</v>
      </c>
      <c r="AH3225" s="47">
        <v>0.31588437088007865</v>
      </c>
      <c r="AI3225" s="47">
        <v>0.38548558873661259</v>
      </c>
      <c r="AJ3225" s="47">
        <v>0.33333333333333298</v>
      </c>
      <c r="AK3225" s="47">
        <v>0.47968211832321317</v>
      </c>
      <c r="AL3225" s="47">
        <v>0.57122895297980814</v>
      </c>
      <c r="AM3225" s="47">
        <v>0.33333333333333298</v>
      </c>
      <c r="AN3225" s="47">
        <v>0.18789602731731778</v>
      </c>
      <c r="AO3225" s="47">
        <v>0.23868759666666312</v>
      </c>
      <c r="AP3225" s="47">
        <v>0.33333333333333298</v>
      </c>
      <c r="AQ3225" s="47">
        <v>5.9770106919154165</v>
      </c>
      <c r="AR3225" s="47">
        <v>2.6866680235991405</v>
      </c>
      <c r="AS3225" s="47">
        <v>1.9901707455278179</v>
      </c>
      <c r="AT3225" s="47">
        <v>4.7497298106331778</v>
      </c>
      <c r="AU3225" s="47">
        <v>-1</v>
      </c>
      <c r="AV3225" s="47">
        <v>-1</v>
      </c>
      <c r="AW3225" s="47">
        <v>-1</v>
      </c>
      <c r="AX3225" s="47">
        <v>-1</v>
      </c>
      <c r="AY3225" s="47">
        <v>5.741340798477359E-3</v>
      </c>
      <c r="AZ3225" s="47">
        <v>0.26109216513129191</v>
      </c>
      <c r="BA3225" s="47">
        <v>0.31605474538102962</v>
      </c>
      <c r="BB3225" s="47">
        <v>0.19654570281331249</v>
      </c>
      <c r="BC3225" s="47">
        <v>0.14449960111956645</v>
      </c>
      <c r="BD3225" s="47">
        <v>6.219103395989273</v>
      </c>
      <c r="BE3225" s="47">
        <v>5.19276375489431</v>
      </c>
      <c r="BF3225" s="47">
        <v>-1</v>
      </c>
      <c r="BG3225" s="22">
        <v>0</v>
      </c>
    </row>
    <row r="3226" spans="1:100" x14ac:dyDescent="0.25">
      <c r="A3226">
        <v>6840</v>
      </c>
      <c r="B3226" t="s">
        <v>2989</v>
      </c>
      <c r="C3226" s="48">
        <v>1</v>
      </c>
      <c r="D3226" s="22">
        <v>1450</v>
      </c>
      <c r="E3226" s="47">
        <v>62.798508766834246</v>
      </c>
      <c r="F3226" s="47">
        <v>-29.08938549335334</v>
      </c>
      <c r="G3226" s="47">
        <v>0.24773049482204326</v>
      </c>
      <c r="H3226" s="47">
        <v>5.0316799675559034</v>
      </c>
      <c r="I3226" s="47">
        <v>43.150978932390657</v>
      </c>
      <c r="J3226" s="47">
        <v>9.4265685797601293</v>
      </c>
      <c r="K3226" s="47">
        <v>-1</v>
      </c>
      <c r="L3226" s="47">
        <v>-1</v>
      </c>
      <c r="M3226" s="47">
        <v>-1</v>
      </c>
      <c r="N3226" s="47">
        <v>0.23106494761372834</v>
      </c>
      <c r="O3226" s="47">
        <v>-1</v>
      </c>
      <c r="P3226" s="47">
        <v>-1</v>
      </c>
      <c r="Q3226" s="47">
        <v>3.6908187015592362</v>
      </c>
      <c r="R3226" s="47">
        <v>-1</v>
      </c>
      <c r="S3226" s="47">
        <v>0.64189072421973781</v>
      </c>
      <c r="T3226" s="47">
        <v>9.2362986157557392E-2</v>
      </c>
      <c r="U3226" s="47">
        <v>2.8539908778594872E-2</v>
      </c>
      <c r="V3226" s="47">
        <v>-3.3016092497362891E-2</v>
      </c>
      <c r="W3226" s="47">
        <v>1.340861265996665</v>
      </c>
      <c r="X3226" s="47">
        <v>-0.95214589246562853</v>
      </c>
      <c r="Y3226" s="47">
        <v>6.2963204570277986E-2</v>
      </c>
      <c r="Z3226" s="47">
        <v>26.745601001024557</v>
      </c>
      <c r="AA3226" s="47">
        <v>0.83044305783086536</v>
      </c>
      <c r="AB3226" s="47">
        <v>0.95436065465510056</v>
      </c>
      <c r="AC3226" s="47">
        <v>9.5356991142494465</v>
      </c>
      <c r="AD3226" s="47">
        <v>1.0338197723233149</v>
      </c>
      <c r="AE3226" s="47">
        <v>-6.1692529453854741E-2</v>
      </c>
      <c r="AF3226" s="47">
        <v>37.173968240475233</v>
      </c>
      <c r="AG3226" s="47">
        <v>-21.084351504417185</v>
      </c>
      <c r="AH3226" s="47">
        <v>0.31588437088007865</v>
      </c>
      <c r="AI3226" s="47">
        <v>0.38548558873661259</v>
      </c>
      <c r="AJ3226" s="47">
        <v>0.33333333333333298</v>
      </c>
      <c r="AK3226" s="47">
        <v>0.47968211832321317</v>
      </c>
      <c r="AL3226" s="47">
        <v>0.57122895297980814</v>
      </c>
      <c r="AM3226" s="47">
        <v>0.33333333333333298</v>
      </c>
      <c r="AN3226" s="47">
        <v>0.18789602731731778</v>
      </c>
      <c r="AO3226" s="47">
        <v>0.23868759666666312</v>
      </c>
      <c r="AP3226" s="47">
        <v>0.33333333333333298</v>
      </c>
      <c r="AQ3226" s="47">
        <v>5.9770106919154165</v>
      </c>
      <c r="AR3226" s="47">
        <v>2.6866680235991405</v>
      </c>
      <c r="AS3226" s="47">
        <v>1.9901707455278179</v>
      </c>
      <c r="AT3226" s="47">
        <v>4.7497298106331778</v>
      </c>
      <c r="AU3226" s="47">
        <v>-1</v>
      </c>
      <c r="AV3226" s="47">
        <v>-1</v>
      </c>
      <c r="AW3226" s="47">
        <v>-1</v>
      </c>
      <c r="AX3226" s="47">
        <v>-1</v>
      </c>
      <c r="AY3226" s="47">
        <v>5.741340798477359E-3</v>
      </c>
      <c r="AZ3226" s="47">
        <v>0.26109216513129191</v>
      </c>
      <c r="BA3226" s="47">
        <v>0.31605474538102962</v>
      </c>
      <c r="BB3226" s="47">
        <v>0.19654570281331249</v>
      </c>
      <c r="BC3226" s="47">
        <v>0.14449960111956645</v>
      </c>
      <c r="BD3226" s="47">
        <v>6.219103395989273</v>
      </c>
      <c r="BE3226" s="47">
        <v>5.19276375489431</v>
      </c>
      <c r="BF3226" s="47">
        <v>-1</v>
      </c>
      <c r="BG3226" s="22">
        <v>0</v>
      </c>
    </row>
    <row r="3227" spans="1:100" x14ac:dyDescent="0.25">
      <c r="A3227">
        <v>6841</v>
      </c>
      <c r="B3227" t="s">
        <v>3267</v>
      </c>
      <c r="C3227" s="48">
        <v>1</v>
      </c>
      <c r="D3227" s="22">
        <v>1450</v>
      </c>
      <c r="E3227" s="47">
        <v>62.798508766834246</v>
      </c>
      <c r="F3227" s="47">
        <v>-29.08938549335334</v>
      </c>
      <c r="G3227" s="47">
        <v>0.24773049482204326</v>
      </c>
      <c r="H3227" s="47">
        <v>5.0316799675559034</v>
      </c>
      <c r="I3227" s="47">
        <v>43.150978932390657</v>
      </c>
      <c r="J3227" s="47">
        <v>9.4265685797601293</v>
      </c>
      <c r="K3227" s="47">
        <v>-1</v>
      </c>
      <c r="L3227" s="47">
        <v>-1</v>
      </c>
      <c r="M3227" s="47">
        <v>-1</v>
      </c>
      <c r="N3227" s="47">
        <v>0.23106494761372834</v>
      </c>
      <c r="O3227" s="47">
        <v>-1</v>
      </c>
      <c r="P3227" s="47">
        <v>-1</v>
      </c>
      <c r="Q3227" s="47">
        <v>3.6908187015592362</v>
      </c>
      <c r="R3227" s="47">
        <v>-1</v>
      </c>
      <c r="S3227" s="47">
        <v>0.64189072421973781</v>
      </c>
      <c r="T3227" s="47">
        <v>9.2362986157557392E-2</v>
      </c>
      <c r="U3227" s="47">
        <v>2.8539908778594872E-2</v>
      </c>
      <c r="V3227" s="47">
        <v>-3.3016092497362891E-2</v>
      </c>
      <c r="W3227" s="47">
        <v>1.340861265996665</v>
      </c>
      <c r="X3227" s="47">
        <v>-0.95214589246562853</v>
      </c>
      <c r="Y3227" s="47">
        <v>6.2963204570277986E-2</v>
      </c>
      <c r="Z3227" s="47">
        <v>26.745601001024557</v>
      </c>
      <c r="AA3227" s="47">
        <v>0.83044305783086536</v>
      </c>
      <c r="AB3227" s="47">
        <v>0.95436065465510056</v>
      </c>
      <c r="AC3227" s="47">
        <v>9.5356991142494465</v>
      </c>
      <c r="AD3227" s="47">
        <v>1.0338197723233149</v>
      </c>
      <c r="AE3227" s="47">
        <v>-6.1692529453854741E-2</v>
      </c>
      <c r="AF3227" s="47">
        <v>37.173968240475233</v>
      </c>
      <c r="AG3227" s="47">
        <v>-21.084351504417185</v>
      </c>
      <c r="AH3227" s="47">
        <v>0.31588437088007865</v>
      </c>
      <c r="AI3227" s="47">
        <v>0.38548558873661259</v>
      </c>
      <c r="AJ3227" s="47">
        <v>0.33333333333333298</v>
      </c>
      <c r="AK3227" s="47">
        <v>0.47968211832321317</v>
      </c>
      <c r="AL3227" s="47">
        <v>0.57122895297980814</v>
      </c>
      <c r="AM3227" s="47">
        <v>0.33333333333333298</v>
      </c>
      <c r="AN3227" s="47">
        <v>0.18789602731731778</v>
      </c>
      <c r="AO3227" s="47">
        <v>0.23868759666666312</v>
      </c>
      <c r="AP3227" s="47">
        <v>0.33333333333333298</v>
      </c>
      <c r="AQ3227" s="47">
        <v>5.9770106919154165</v>
      </c>
      <c r="AR3227" s="47">
        <v>2.6866680235991405</v>
      </c>
      <c r="AS3227" s="47">
        <v>1.9901707455278179</v>
      </c>
      <c r="AT3227" s="47">
        <v>4.7497298106331778</v>
      </c>
      <c r="AU3227" s="47">
        <v>-1</v>
      </c>
      <c r="AV3227" s="47">
        <v>-1</v>
      </c>
      <c r="AW3227" s="47">
        <v>-1</v>
      </c>
      <c r="AX3227" s="47">
        <v>-1</v>
      </c>
      <c r="AY3227" s="47">
        <v>5.741340798477359E-3</v>
      </c>
      <c r="AZ3227" s="47">
        <v>0.26109216513129191</v>
      </c>
      <c r="BA3227" s="47">
        <v>0.31605474538102962</v>
      </c>
      <c r="BB3227" s="47">
        <v>0.19654570281331249</v>
      </c>
      <c r="BC3227" s="47">
        <v>0.14449960111956645</v>
      </c>
      <c r="BD3227" s="47">
        <v>6.219103395989273</v>
      </c>
      <c r="BE3227" s="47">
        <v>5.19276375489431</v>
      </c>
      <c r="BF3227" s="47">
        <v>-1</v>
      </c>
      <c r="BG3227" s="22">
        <v>0</v>
      </c>
    </row>
    <row r="3228" spans="1:100" x14ac:dyDescent="0.25">
      <c r="A3228">
        <v>6842</v>
      </c>
      <c r="B3228" t="s">
        <v>3268</v>
      </c>
      <c r="C3228" s="48">
        <v>1</v>
      </c>
      <c r="D3228" s="22">
        <v>1450</v>
      </c>
      <c r="E3228" s="47">
        <v>62.798508766834246</v>
      </c>
      <c r="F3228" s="47">
        <v>-29.08938549335334</v>
      </c>
      <c r="G3228" s="47">
        <v>0.24773049482204326</v>
      </c>
      <c r="H3228" s="47">
        <v>5.0316799675559034</v>
      </c>
      <c r="I3228" s="47">
        <v>43.150978932390657</v>
      </c>
      <c r="J3228" s="47">
        <v>9.4265685797601293</v>
      </c>
      <c r="K3228" s="47">
        <v>-1</v>
      </c>
      <c r="L3228" s="47">
        <v>-1</v>
      </c>
      <c r="M3228" s="47">
        <v>-1</v>
      </c>
      <c r="N3228" s="47">
        <v>0.23106494761372834</v>
      </c>
      <c r="O3228" s="47">
        <v>-1</v>
      </c>
      <c r="P3228" s="47">
        <v>-1</v>
      </c>
      <c r="Q3228" s="47">
        <v>3.6908187015592362</v>
      </c>
      <c r="R3228" s="47">
        <v>-1</v>
      </c>
      <c r="S3228" s="47">
        <v>0.64189072421973781</v>
      </c>
      <c r="T3228" s="47">
        <v>9.2362986157557392E-2</v>
      </c>
      <c r="U3228" s="47">
        <v>2.8539908778594872E-2</v>
      </c>
      <c r="V3228" s="47">
        <v>-3.3016092497362891E-2</v>
      </c>
      <c r="W3228" s="47">
        <v>1.340861265996665</v>
      </c>
      <c r="X3228" s="47">
        <v>-0.95214589246562853</v>
      </c>
      <c r="Y3228" s="47">
        <v>6.2963204570277986E-2</v>
      </c>
      <c r="Z3228" s="47">
        <v>26.745601001024557</v>
      </c>
      <c r="AA3228" s="47">
        <v>0.83044305783086536</v>
      </c>
      <c r="AB3228" s="47">
        <v>0.95436065465510056</v>
      </c>
      <c r="AC3228" s="47">
        <v>9.5356991142494465</v>
      </c>
      <c r="AD3228" s="47">
        <v>1.0338197723233149</v>
      </c>
      <c r="AE3228" s="47">
        <v>-6.1692529453854741E-2</v>
      </c>
      <c r="AF3228" s="47">
        <v>37.173968240475233</v>
      </c>
      <c r="AG3228" s="47">
        <v>-21.084351504417185</v>
      </c>
      <c r="AH3228" s="47">
        <v>0.31588437088007865</v>
      </c>
      <c r="AI3228" s="47">
        <v>0.38548558873661259</v>
      </c>
      <c r="AJ3228" s="47">
        <v>0.33333333333333298</v>
      </c>
      <c r="AK3228" s="47">
        <v>0.47968211832321317</v>
      </c>
      <c r="AL3228" s="47">
        <v>0.57122895297980814</v>
      </c>
      <c r="AM3228" s="47">
        <v>0.33333333333333298</v>
      </c>
      <c r="AN3228" s="47">
        <v>0.18789602731731778</v>
      </c>
      <c r="AO3228" s="47">
        <v>0.23868759666666312</v>
      </c>
      <c r="AP3228" s="47">
        <v>0.33333333333333298</v>
      </c>
      <c r="AQ3228" s="47">
        <v>5.9770106919154165</v>
      </c>
      <c r="AR3228" s="47">
        <v>2.6866680235991405</v>
      </c>
      <c r="AS3228" s="47">
        <v>1.9901707455278179</v>
      </c>
      <c r="AT3228" s="47">
        <v>4.7497298106331778</v>
      </c>
      <c r="AU3228" s="47">
        <v>-1</v>
      </c>
      <c r="AV3228" s="47">
        <v>-1</v>
      </c>
      <c r="AW3228" s="47">
        <v>-1</v>
      </c>
      <c r="AX3228" s="47">
        <v>-1</v>
      </c>
      <c r="AY3228" s="47">
        <v>5.741340798477359E-3</v>
      </c>
      <c r="AZ3228" s="47">
        <v>0.26109216513129191</v>
      </c>
      <c r="BA3228" s="47">
        <v>0.31605474538102962</v>
      </c>
      <c r="BB3228" s="47">
        <v>0.19654570281331249</v>
      </c>
      <c r="BC3228" s="47">
        <v>0.14449960111956645</v>
      </c>
      <c r="BD3228" s="47">
        <v>6.219103395989273</v>
      </c>
      <c r="BE3228" s="47">
        <v>5.19276375489431</v>
      </c>
      <c r="BF3228" s="47">
        <v>-1</v>
      </c>
      <c r="BG3228" s="22">
        <v>0</v>
      </c>
    </row>
    <row r="3229" spans="1:100" x14ac:dyDescent="0.25">
      <c r="A3229">
        <v>6843</v>
      </c>
      <c r="B3229" t="s">
        <v>3269</v>
      </c>
      <c r="C3229" s="48">
        <v>1</v>
      </c>
      <c r="D3229" s="22">
        <v>1450</v>
      </c>
      <c r="E3229" s="47">
        <v>62.798508766834246</v>
      </c>
      <c r="F3229" s="47">
        <v>-29.08938549335334</v>
      </c>
      <c r="G3229" s="47">
        <v>0.24773049482204326</v>
      </c>
      <c r="H3229" s="47">
        <v>5.0316799675559034</v>
      </c>
      <c r="I3229" s="47">
        <v>43.150978932390657</v>
      </c>
      <c r="J3229" s="47">
        <v>9.4265685797601293</v>
      </c>
      <c r="K3229" s="47">
        <v>-1</v>
      </c>
      <c r="L3229" s="47">
        <v>-1</v>
      </c>
      <c r="M3229" s="47">
        <v>-1</v>
      </c>
      <c r="N3229" s="47">
        <v>0.23106494761372834</v>
      </c>
      <c r="O3229" s="47">
        <v>-1</v>
      </c>
      <c r="P3229" s="47">
        <v>-1</v>
      </c>
      <c r="Q3229" s="47">
        <v>3.6908187015592362</v>
      </c>
      <c r="R3229" s="47">
        <v>-1</v>
      </c>
      <c r="S3229" s="47">
        <v>0.64189072421973781</v>
      </c>
      <c r="T3229" s="47">
        <v>9.2362986157557392E-2</v>
      </c>
      <c r="U3229" s="47">
        <v>2.8539908778594872E-2</v>
      </c>
      <c r="V3229" s="47">
        <v>-3.3016092497362891E-2</v>
      </c>
      <c r="W3229" s="47">
        <v>1.340861265996665</v>
      </c>
      <c r="X3229" s="47">
        <v>-0.95214589246562853</v>
      </c>
      <c r="Y3229" s="47">
        <v>6.2963204570277986E-2</v>
      </c>
      <c r="Z3229" s="47">
        <v>26.745601001024557</v>
      </c>
      <c r="AA3229" s="47">
        <v>0.83044305783086536</v>
      </c>
      <c r="AB3229" s="47">
        <v>0.95436065465510056</v>
      </c>
      <c r="AC3229" s="47">
        <v>9.5356991142494465</v>
      </c>
      <c r="AD3229" s="47">
        <v>1.0338197723233149</v>
      </c>
      <c r="AE3229" s="47">
        <v>-6.1692529453854741E-2</v>
      </c>
      <c r="AF3229" s="47">
        <v>37.173968240475233</v>
      </c>
      <c r="AG3229" s="47">
        <v>-21.084351504417185</v>
      </c>
      <c r="AH3229" s="47">
        <v>0.31588437088007865</v>
      </c>
      <c r="AI3229" s="47">
        <v>0.38548558873661259</v>
      </c>
      <c r="AJ3229" s="47">
        <v>0.33333333333333298</v>
      </c>
      <c r="AK3229" s="47">
        <v>0.47968211832321317</v>
      </c>
      <c r="AL3229" s="47">
        <v>0.57122895297980814</v>
      </c>
      <c r="AM3229" s="47">
        <v>0.33333333333333298</v>
      </c>
      <c r="AN3229" s="47">
        <v>0.18789602731731778</v>
      </c>
      <c r="AO3229" s="47">
        <v>0.23868759666666312</v>
      </c>
      <c r="AP3229" s="47">
        <v>0.33333333333333298</v>
      </c>
      <c r="AQ3229" s="47">
        <v>5.9770106919154165</v>
      </c>
      <c r="AR3229" s="47">
        <v>2.6866680235991405</v>
      </c>
      <c r="AS3229" s="47">
        <v>1.9901707455278179</v>
      </c>
      <c r="AT3229" s="47">
        <v>4.7497298106331778</v>
      </c>
      <c r="AU3229" s="47">
        <v>-1</v>
      </c>
      <c r="AV3229" s="47">
        <v>-1</v>
      </c>
      <c r="AW3229" s="47">
        <v>-1</v>
      </c>
      <c r="AX3229" s="47">
        <v>-1</v>
      </c>
      <c r="AY3229" s="47">
        <v>5.741340798477359E-3</v>
      </c>
      <c r="AZ3229" s="47">
        <v>0.26109216513129191</v>
      </c>
      <c r="BA3229" s="47">
        <v>0.31605474538102962</v>
      </c>
      <c r="BB3229" s="47">
        <v>0.19654570281331249</v>
      </c>
      <c r="BC3229" s="47">
        <v>0.14449960111956645</v>
      </c>
      <c r="BD3229" s="47">
        <v>6.219103395989273</v>
      </c>
      <c r="BE3229" s="47">
        <v>5.19276375489431</v>
      </c>
      <c r="BF3229" s="47">
        <v>-1</v>
      </c>
      <c r="BG3229" s="22">
        <v>0</v>
      </c>
    </row>
    <row r="3230" spans="1:100" x14ac:dyDescent="0.25">
      <c r="A3230">
        <v>6844</v>
      </c>
      <c r="B3230" t="s">
        <v>3270</v>
      </c>
      <c r="C3230" s="48">
        <v>3</v>
      </c>
      <c r="D3230" s="22">
        <v>1473.4922468481116</v>
      </c>
      <c r="E3230" s="47">
        <v>90.363234904888046</v>
      </c>
      <c r="F3230" s="47">
        <v>14.026863957627254</v>
      </c>
      <c r="G3230" s="47">
        <v>0.42689236414234294</v>
      </c>
      <c r="H3230" s="47">
        <v>4.6836808548425726</v>
      </c>
      <c r="I3230" s="47">
        <v>64.136743037752709</v>
      </c>
      <c r="J3230" s="47">
        <v>10.70305727861593</v>
      </c>
      <c r="K3230" s="47">
        <v>-1.0000000000000007</v>
      </c>
      <c r="L3230" s="47">
        <v>-1.0000000000000007</v>
      </c>
      <c r="M3230" s="47">
        <v>-1.0000000000000007</v>
      </c>
      <c r="N3230" s="47">
        <v>0.47601861673370993</v>
      </c>
      <c r="O3230" s="47">
        <v>-1.0000000000000007</v>
      </c>
      <c r="P3230" s="47">
        <v>-1.0000000000000007</v>
      </c>
      <c r="Q3230" s="47">
        <v>3.3587104764502453</v>
      </c>
      <c r="R3230" s="47">
        <v>-1.0000000000000007</v>
      </c>
      <c r="S3230" s="47">
        <v>0.5435235548096603</v>
      </c>
      <c r="T3230" s="47">
        <v>0.12284971831230782</v>
      </c>
      <c r="U3230" s="47">
        <v>0.11896163438650281</v>
      </c>
      <c r="V3230" s="47">
        <v>0.24688876579490249</v>
      </c>
      <c r="W3230" s="47">
        <v>1.3249703783923257</v>
      </c>
      <c r="X3230" s="47">
        <v>-4.3020604472630411E-2</v>
      </c>
      <c r="Y3230" s="47">
        <v>-2.8774975773503818E-2</v>
      </c>
      <c r="Z3230" s="47">
        <v>23.049132883515874</v>
      </c>
      <c r="AA3230" s="47">
        <v>-1.0465789813198467</v>
      </c>
      <c r="AB3230" s="47">
        <v>1.7980476410112287</v>
      </c>
      <c r="AC3230" s="47">
        <v>33.282194640832799</v>
      </c>
      <c r="AD3230" s="47">
        <v>1.8492181297638635</v>
      </c>
      <c r="AE3230" s="47">
        <v>0.98462559502023617</v>
      </c>
      <c r="AF3230" s="47">
        <v>59.114000760380122</v>
      </c>
      <c r="AG3230" s="47">
        <v>14.80381083157117</v>
      </c>
      <c r="AH3230" s="47">
        <v>0.18759431989579481</v>
      </c>
      <c r="AI3230" s="47">
        <v>0.22244251060181608</v>
      </c>
      <c r="AJ3230" s="47">
        <v>0.33333333333333298</v>
      </c>
      <c r="AK3230" s="47">
        <v>-1.4365905660767057E-2</v>
      </c>
      <c r="AL3230" s="47">
        <v>0.23670155721529063</v>
      </c>
      <c r="AM3230" s="47">
        <v>0.33333333333333298</v>
      </c>
      <c r="AN3230" s="47">
        <v>0.2026100162343405</v>
      </c>
      <c r="AO3230" s="47">
        <v>0.54540438765741217</v>
      </c>
      <c r="AP3230" s="47">
        <v>0.33333333333333298</v>
      </c>
      <c r="AQ3230" s="47">
        <v>5.0227422773725925</v>
      </c>
      <c r="AR3230" s="47">
        <v>3.4393081101898271</v>
      </c>
      <c r="AS3230" s="47">
        <v>7.3130782867233046</v>
      </c>
      <c r="AT3230" s="47">
        <v>-4.9329118297198993E-2</v>
      </c>
      <c r="AU3230" s="47">
        <v>-1.0000000000000007</v>
      </c>
      <c r="AV3230" s="47">
        <v>-1.0000000000000007</v>
      </c>
      <c r="AW3230" s="47">
        <v>-1.0000000000000007</v>
      </c>
      <c r="AX3230" s="47">
        <v>-1.0000000000000007</v>
      </c>
      <c r="AY3230" s="47">
        <v>2.7505835673217897E-2</v>
      </c>
      <c r="AZ3230" s="47">
        <v>-2.1972051317048505E-2</v>
      </c>
      <c r="BA3230" s="47">
        <v>9.8362135820141888E-2</v>
      </c>
      <c r="BB3230" s="47">
        <v>5.4854668042004728E-2</v>
      </c>
      <c r="BC3230" s="47">
        <v>0.41324732917453405</v>
      </c>
      <c r="BD3230" s="47">
        <v>1.2615064444648767</v>
      </c>
      <c r="BE3230" s="47">
        <v>10.822993908464063</v>
      </c>
      <c r="BF3230" s="47">
        <v>-1.0000000000000007</v>
      </c>
      <c r="CU3230" t="e">
        <v>#N/A</v>
      </c>
      <c r="CV3230" t="e">
        <v>#N/A</v>
      </c>
    </row>
    <row r="3231" spans="1:100" x14ac:dyDescent="0.25">
      <c r="A3231">
        <v>6845</v>
      </c>
      <c r="B3231" t="s">
        <v>3271</v>
      </c>
      <c r="C3231" s="48">
        <v>3</v>
      </c>
      <c r="D3231" s="22">
        <v>1469.8931434239489</v>
      </c>
      <c r="E3231" s="47">
        <v>77.200335518431004</v>
      </c>
      <c r="F3231" s="47">
        <v>19.577942806581344</v>
      </c>
      <c r="G3231" s="47">
        <v>0.4238464515181688</v>
      </c>
      <c r="H3231" s="47">
        <v>7.8527510618615679</v>
      </c>
      <c r="I3231" s="47">
        <v>62.024479127255567</v>
      </c>
      <c r="J3231" s="47">
        <v>14.831189297848294</v>
      </c>
      <c r="K3231" s="47">
        <v>-1.0000000000000004</v>
      </c>
      <c r="L3231" s="47">
        <v>-1.0000000000000004</v>
      </c>
      <c r="M3231" s="47">
        <v>-1.0000000000000004</v>
      </c>
      <c r="N3231" s="47">
        <v>0.32874563519585098</v>
      </c>
      <c r="O3231" s="47">
        <v>-1.0000000000000004</v>
      </c>
      <c r="P3231" s="47">
        <v>-1.0000000000000004</v>
      </c>
      <c r="Q3231" s="47">
        <v>5.6582425189568841</v>
      </c>
      <c r="R3231" s="47">
        <v>-1.0000000000000004</v>
      </c>
      <c r="S3231" s="47">
        <v>0.81944184840413858</v>
      </c>
      <c r="T3231" s="47">
        <v>5.4732892186853552E-2</v>
      </c>
      <c r="U3231" s="47">
        <v>0.27781242304820408</v>
      </c>
      <c r="V3231" s="47">
        <v>0.37821893470626861</v>
      </c>
      <c r="W3231" s="47">
        <v>2.1945085429046851</v>
      </c>
      <c r="X3231" s="47">
        <v>0.61134155662367906</v>
      </c>
      <c r="Y3231" s="47">
        <v>0.17082757967437434</v>
      </c>
      <c r="Z3231" s="47">
        <v>40.808974244609828</v>
      </c>
      <c r="AA3231" s="47">
        <v>-0.6094968650728716</v>
      </c>
      <c r="AB3231" s="47">
        <v>2.1663334797527152</v>
      </c>
      <c r="AC3231" s="47">
        <v>12.295338256375869</v>
      </c>
      <c r="AD3231" s="47">
        <v>4.6966695719734552E-2</v>
      </c>
      <c r="AE3231" s="47">
        <v>0.31683917298940167</v>
      </c>
      <c r="AF3231" s="47">
        <v>55.587485153727826</v>
      </c>
      <c r="AG3231" s="47">
        <v>6.1084253125107759</v>
      </c>
      <c r="AH3231" s="47">
        <v>-6.75964735753323E-2</v>
      </c>
      <c r="AI3231" s="47">
        <v>0.26339012866858913</v>
      </c>
      <c r="AJ3231" s="47">
        <v>0.33333333333333298</v>
      </c>
      <c r="AK3231" s="47">
        <v>0.53270254730539934</v>
      </c>
      <c r="AL3231" s="47">
        <v>0.56931104080274941</v>
      </c>
      <c r="AM3231" s="47">
        <v>0.33333333333333298</v>
      </c>
      <c r="AN3231" s="47">
        <v>0.38336160538554287</v>
      </c>
      <c r="AO3231" s="47">
        <v>0.45469762523421209</v>
      </c>
      <c r="AP3231" s="47">
        <v>0.33333333333333298</v>
      </c>
      <c r="AQ3231" s="47">
        <v>6.4369939735277528</v>
      </c>
      <c r="AR3231" s="47">
        <v>2.7295703015991268</v>
      </c>
      <c r="AS3231" s="47">
        <v>6.7745935231951737</v>
      </c>
      <c r="AT3231" s="47">
        <v>5.3270254730539923</v>
      </c>
      <c r="AU3231" s="47">
        <v>-1.0000000000000004</v>
      </c>
      <c r="AV3231" s="47">
        <v>-1.0000000000000004</v>
      </c>
      <c r="AW3231" s="47">
        <v>-1.0000000000000004</v>
      </c>
      <c r="AX3231" s="47">
        <v>-1.0000000000000004</v>
      </c>
      <c r="AY3231" s="47">
        <v>-1.9047496125212469E-2</v>
      </c>
      <c r="AZ3231" s="47">
        <v>0.65280577042562293</v>
      </c>
      <c r="BA3231" s="47">
        <v>-0.82383372816748945</v>
      </c>
      <c r="BB3231" s="47">
        <v>-0.12667502383779189</v>
      </c>
      <c r="BC3231" s="47">
        <v>-0.13555661310787734</v>
      </c>
      <c r="BD3231" s="47">
        <v>9.7153256183314857E-2</v>
      </c>
      <c r="BE3231" s="47">
        <v>-7.5080839685343781</v>
      </c>
      <c r="BF3231" s="47">
        <v>-1.0000000000000004</v>
      </c>
      <c r="CU3231" t="e">
        <v>#N/A</v>
      </c>
      <c r="CV3231" t="e">
        <v>#N/A</v>
      </c>
    </row>
    <row r="3232" spans="1:100" x14ac:dyDescent="0.25">
      <c r="A3232">
        <v>6846</v>
      </c>
      <c r="B3232" t="s">
        <v>3272</v>
      </c>
      <c r="C3232" s="48">
        <v>1</v>
      </c>
      <c r="D3232" s="22">
        <v>1450</v>
      </c>
      <c r="E3232" s="47">
        <v>62.798508766834246</v>
      </c>
      <c r="F3232" s="47">
        <v>-29.08938549335334</v>
      </c>
      <c r="G3232" s="47">
        <v>0.24773049482204326</v>
      </c>
      <c r="H3232" s="47">
        <v>5.0316799675559034</v>
      </c>
      <c r="I3232" s="47">
        <v>43.150978932390657</v>
      </c>
      <c r="J3232" s="47">
        <v>9.4265685797601293</v>
      </c>
      <c r="K3232" s="47">
        <v>-1</v>
      </c>
      <c r="L3232" s="47">
        <v>-1</v>
      </c>
      <c r="M3232" s="47">
        <v>-1</v>
      </c>
      <c r="N3232" s="47">
        <v>0.23106494761372834</v>
      </c>
      <c r="O3232" s="47">
        <v>-1</v>
      </c>
      <c r="P3232" s="47">
        <v>-1</v>
      </c>
      <c r="Q3232" s="47">
        <v>3.6908187015592362</v>
      </c>
      <c r="R3232" s="47">
        <v>-1</v>
      </c>
      <c r="S3232" s="47">
        <v>0.64189072421973781</v>
      </c>
      <c r="T3232" s="47">
        <v>9.2362986157557392E-2</v>
      </c>
      <c r="U3232" s="47">
        <v>2.8539908778594872E-2</v>
      </c>
      <c r="V3232" s="47">
        <v>-3.3016092497362891E-2</v>
      </c>
      <c r="W3232" s="47">
        <v>1.340861265996665</v>
      </c>
      <c r="X3232" s="47">
        <v>-0.95214589246562853</v>
      </c>
      <c r="Y3232" s="47">
        <v>6.2963204570277986E-2</v>
      </c>
      <c r="Z3232" s="47">
        <v>26.745601001024557</v>
      </c>
      <c r="AA3232" s="47">
        <v>0.83044305783086536</v>
      </c>
      <c r="AB3232" s="47">
        <v>0.95436065465510056</v>
      </c>
      <c r="AC3232" s="47">
        <v>9.5356991142494465</v>
      </c>
      <c r="AD3232" s="47">
        <v>1.0338197723233149</v>
      </c>
      <c r="AE3232" s="47">
        <v>-6.1692529453854741E-2</v>
      </c>
      <c r="AF3232" s="47">
        <v>37.173968240475233</v>
      </c>
      <c r="AG3232" s="47">
        <v>-21.084351504417185</v>
      </c>
      <c r="AH3232" s="47">
        <v>0.31588437088007865</v>
      </c>
      <c r="AI3232" s="47">
        <v>0.38548558873661259</v>
      </c>
      <c r="AJ3232" s="47">
        <v>0.33333333333333298</v>
      </c>
      <c r="AK3232" s="47">
        <v>0.47968211832321317</v>
      </c>
      <c r="AL3232" s="47">
        <v>0.57122895297980814</v>
      </c>
      <c r="AM3232" s="47">
        <v>0.33333333333333298</v>
      </c>
      <c r="AN3232" s="47">
        <v>0.18789602731731778</v>
      </c>
      <c r="AO3232" s="47">
        <v>0.23868759666666312</v>
      </c>
      <c r="AP3232" s="47">
        <v>0.33333333333333298</v>
      </c>
      <c r="AQ3232" s="47">
        <v>5.9770106919154165</v>
      </c>
      <c r="AR3232" s="47">
        <v>2.6866680235991405</v>
      </c>
      <c r="AS3232" s="47">
        <v>1.9901707455278179</v>
      </c>
      <c r="AT3232" s="47">
        <v>4.7497298106331778</v>
      </c>
      <c r="AU3232" s="47">
        <v>-1</v>
      </c>
      <c r="AV3232" s="47">
        <v>-1</v>
      </c>
      <c r="AW3232" s="47">
        <v>-1</v>
      </c>
      <c r="AX3232" s="47">
        <v>-1</v>
      </c>
      <c r="AY3232" s="47">
        <v>5.741340798477359E-3</v>
      </c>
      <c r="AZ3232" s="47">
        <v>0.26109216513129191</v>
      </c>
      <c r="BA3232" s="47">
        <v>0.31605474538102962</v>
      </c>
      <c r="BB3232" s="47">
        <v>0.19654570281331249</v>
      </c>
      <c r="BC3232" s="47">
        <v>0.14449960111956645</v>
      </c>
      <c r="BD3232" s="47">
        <v>6.219103395989273</v>
      </c>
      <c r="BE3232" s="47">
        <v>5.19276375489431</v>
      </c>
      <c r="BF3232" s="47">
        <v>-1</v>
      </c>
      <c r="BG3232" s="22">
        <v>0</v>
      </c>
    </row>
    <row r="3233" spans="1:100" x14ac:dyDescent="0.25">
      <c r="A3233">
        <v>6847</v>
      </c>
      <c r="B3233" t="s">
        <v>3273</v>
      </c>
      <c r="C3233" s="48">
        <v>3</v>
      </c>
      <c r="D3233" s="22">
        <v>1458.8077446843286</v>
      </c>
      <c r="E3233" s="47">
        <v>40.309628776251444</v>
      </c>
      <c r="F3233" s="47">
        <v>-20.106103223214113</v>
      </c>
      <c r="G3233" s="47">
        <v>0.21095129131541426</v>
      </c>
      <c r="H3233" s="47">
        <v>7.7673752605958564</v>
      </c>
      <c r="I3233" s="47">
        <v>35.631604660580955</v>
      </c>
      <c r="J3233" s="47">
        <v>-4.5558121512015033</v>
      </c>
      <c r="K3233" s="47">
        <v>-1.0000000000000004</v>
      </c>
      <c r="L3233" s="47">
        <v>-1.0000000000000004</v>
      </c>
      <c r="M3233" s="47">
        <v>-1.0000000000000004</v>
      </c>
      <c r="N3233" s="47">
        <v>0.14343689206924454</v>
      </c>
      <c r="O3233" s="47">
        <v>-1.0000000000000004</v>
      </c>
      <c r="P3233" s="47">
        <v>-1.0000000000000004</v>
      </c>
      <c r="Q3233" s="47">
        <v>4.088005358101058</v>
      </c>
      <c r="R3233" s="47">
        <v>-1.0000000000000004</v>
      </c>
      <c r="S3233" s="47">
        <v>1.7165810898279366</v>
      </c>
      <c r="T3233" s="47">
        <v>0.15981644810460954</v>
      </c>
      <c r="U3233" s="47">
        <v>0.12310386141946186</v>
      </c>
      <c r="V3233" s="47">
        <v>0.32365060420202585</v>
      </c>
      <c r="W3233" s="47">
        <v>3.679369902494797</v>
      </c>
      <c r="X3233" s="47">
        <v>-1.0816914067155099</v>
      </c>
      <c r="Y3233" s="47">
        <v>0.17881267021641034</v>
      </c>
      <c r="Z3233" s="47">
        <v>26.873347725013851</v>
      </c>
      <c r="AA3233" s="47">
        <v>2.9029965348469244E-2</v>
      </c>
      <c r="AB3233" s="47">
        <v>-2.2523043588998894</v>
      </c>
      <c r="AC3233" s="47">
        <v>14.330348439398149</v>
      </c>
      <c r="AD3233" s="47">
        <v>-0.6666534532717987</v>
      </c>
      <c r="AE3233" s="47">
        <v>-0.87806475859386546</v>
      </c>
      <c r="AF3233" s="47">
        <v>38.073327046918237</v>
      </c>
      <c r="AG3233" s="47">
        <v>11.538882705772382</v>
      </c>
      <c r="AH3233" s="47">
        <v>-0.11027437441337914</v>
      </c>
      <c r="AI3233" s="47">
        <v>-0.21951172572398103</v>
      </c>
      <c r="AJ3233" s="47">
        <v>0.33333333333333298</v>
      </c>
      <c r="AK3233" s="47">
        <v>-0.31034244644169895</v>
      </c>
      <c r="AL3233" s="47">
        <v>0.32298664227394569</v>
      </c>
      <c r="AM3233" s="47">
        <v>0.33333333333333298</v>
      </c>
      <c r="AN3233" s="47">
        <v>-0.53345010791893777</v>
      </c>
      <c r="AO3233" s="47">
        <v>-0.59181939381742033</v>
      </c>
      <c r="AP3233" s="47">
        <v>0.33333333333333298</v>
      </c>
      <c r="AQ3233" s="47">
        <v>-2.4417223863372808</v>
      </c>
      <c r="AR3233" s="47">
        <v>5.3730540491668402</v>
      </c>
      <c r="AS3233" s="47">
        <v>-6.7164593129020922</v>
      </c>
      <c r="AT3233" s="47">
        <v>-3.2124068874662477</v>
      </c>
      <c r="AU3233" s="47">
        <v>-1.0000000000000004</v>
      </c>
      <c r="AV3233" s="47">
        <v>-1.0000000000000004</v>
      </c>
      <c r="AW3233" s="47">
        <v>-1.0000000000000004</v>
      </c>
      <c r="AX3233" s="47">
        <v>-1.0000000000000004</v>
      </c>
      <c r="AY3233" s="47">
        <v>-4.7587766855756081E-2</v>
      </c>
      <c r="AZ3233" s="47">
        <v>0.5304400645580658</v>
      </c>
      <c r="BA3233" s="47">
        <v>0.38152223603466512</v>
      </c>
      <c r="BB3233" s="47">
        <v>-1.5789607687762837E-2</v>
      </c>
      <c r="BC3233" s="47">
        <v>-1.7646006955887424E-2</v>
      </c>
      <c r="BD3233" s="47">
        <v>2.2574601305962601</v>
      </c>
      <c r="BE3233" s="47">
        <v>1.4664610062761456</v>
      </c>
      <c r="BF3233" s="47">
        <v>-1.0000000000000004</v>
      </c>
      <c r="CU3233" t="e">
        <v>#N/A</v>
      </c>
      <c r="CV3233" t="e">
        <v>#N/A</v>
      </c>
    </row>
    <row r="3234" spans="1:100" x14ac:dyDescent="0.25">
      <c r="A3234">
        <v>6850</v>
      </c>
      <c r="B3234" t="s">
        <v>3274</v>
      </c>
      <c r="C3234" s="48">
        <v>1</v>
      </c>
      <c r="D3234" s="22">
        <v>1450</v>
      </c>
      <c r="E3234" s="47">
        <v>62.798508766834246</v>
      </c>
      <c r="F3234" s="47">
        <v>-29.08938549335334</v>
      </c>
      <c r="G3234" s="47">
        <v>0.24773049482204326</v>
      </c>
      <c r="H3234" s="47">
        <v>5.0316799675559034</v>
      </c>
      <c r="I3234" s="47">
        <v>43.150978932390657</v>
      </c>
      <c r="J3234" s="47">
        <v>9.4265685797601293</v>
      </c>
      <c r="K3234" s="47">
        <v>-1</v>
      </c>
      <c r="L3234" s="47">
        <v>-1</v>
      </c>
      <c r="M3234" s="47">
        <v>-1</v>
      </c>
      <c r="N3234" s="47">
        <v>0.23106494761372834</v>
      </c>
      <c r="O3234" s="47">
        <v>-1</v>
      </c>
      <c r="P3234" s="47">
        <v>-1</v>
      </c>
      <c r="Q3234" s="47">
        <v>3.6908187015592362</v>
      </c>
      <c r="R3234" s="47">
        <v>-1</v>
      </c>
      <c r="S3234" s="47">
        <v>0.64189072421973781</v>
      </c>
      <c r="T3234" s="47">
        <v>9.2362986157557392E-2</v>
      </c>
      <c r="U3234" s="47">
        <v>2.8539908778594872E-2</v>
      </c>
      <c r="V3234" s="47">
        <v>-3.3016092497362891E-2</v>
      </c>
      <c r="W3234" s="47">
        <v>1.340861265996665</v>
      </c>
      <c r="X3234" s="47">
        <v>-0.95214589246562853</v>
      </c>
      <c r="Y3234" s="47">
        <v>6.2963204570277986E-2</v>
      </c>
      <c r="Z3234" s="47">
        <v>26.745601001024557</v>
      </c>
      <c r="AA3234" s="47">
        <v>0.83044305783086536</v>
      </c>
      <c r="AB3234" s="47">
        <v>0.95436065465510056</v>
      </c>
      <c r="AC3234" s="47">
        <v>9.5356991142494465</v>
      </c>
      <c r="AD3234" s="47">
        <v>1.0338197723233149</v>
      </c>
      <c r="AE3234" s="47">
        <v>-6.1692529453854741E-2</v>
      </c>
      <c r="AF3234" s="47">
        <v>37.173968240475233</v>
      </c>
      <c r="AG3234" s="47">
        <v>-21.084351504417185</v>
      </c>
      <c r="AH3234" s="47">
        <v>0.31588437088007865</v>
      </c>
      <c r="AI3234" s="47">
        <v>0.38548558873661259</v>
      </c>
      <c r="AJ3234" s="47">
        <v>0.33333333333333298</v>
      </c>
      <c r="AK3234" s="47">
        <v>0.47968211832321317</v>
      </c>
      <c r="AL3234" s="47">
        <v>0.57122895297980814</v>
      </c>
      <c r="AM3234" s="47">
        <v>0.33333333333333298</v>
      </c>
      <c r="AN3234" s="47">
        <v>0.18789602731731778</v>
      </c>
      <c r="AO3234" s="47">
        <v>0.23868759666666312</v>
      </c>
      <c r="AP3234" s="47">
        <v>0.33333333333333298</v>
      </c>
      <c r="AQ3234" s="47">
        <v>5.9770106919154165</v>
      </c>
      <c r="AR3234" s="47">
        <v>2.6866680235991405</v>
      </c>
      <c r="AS3234" s="47">
        <v>1.9901707455278179</v>
      </c>
      <c r="AT3234" s="47">
        <v>4.7497298106331778</v>
      </c>
      <c r="AU3234" s="47">
        <v>-1</v>
      </c>
      <c r="AV3234" s="47">
        <v>-1</v>
      </c>
      <c r="AW3234" s="47">
        <v>-1</v>
      </c>
      <c r="AX3234" s="47">
        <v>-1</v>
      </c>
      <c r="AY3234" s="47">
        <v>5.741340798477359E-3</v>
      </c>
      <c r="AZ3234" s="47">
        <v>0.26109216513129191</v>
      </c>
      <c r="BA3234" s="47">
        <v>0.31605474538102962</v>
      </c>
      <c r="BB3234" s="47">
        <v>0.19654570281331249</v>
      </c>
      <c r="BC3234" s="47">
        <v>0.14449960111956645</v>
      </c>
      <c r="BD3234" s="47">
        <v>6.219103395989273</v>
      </c>
      <c r="BE3234" s="47">
        <v>5.19276375489431</v>
      </c>
      <c r="BF3234" s="47">
        <v>-1</v>
      </c>
      <c r="BG3234" s="22">
        <v>0</v>
      </c>
    </row>
    <row r="3235" spans="1:100" x14ac:dyDescent="0.25">
      <c r="A3235">
        <v>6851</v>
      </c>
      <c r="B3235" t="s">
        <v>3275</v>
      </c>
      <c r="C3235" s="48">
        <v>3</v>
      </c>
      <c r="D3235" s="22">
        <v>1480.7433677930105</v>
      </c>
      <c r="E3235" s="47">
        <v>127.88075429288698</v>
      </c>
      <c r="F3235" s="47">
        <v>41.686310152902834</v>
      </c>
      <c r="G3235" s="47">
        <v>1.0356293640622005</v>
      </c>
      <c r="H3235" s="47">
        <v>11.236209820214238</v>
      </c>
      <c r="I3235" s="47">
        <v>86.039957982485546</v>
      </c>
      <c r="J3235" s="47">
        <v>19.176259481273011</v>
      </c>
      <c r="K3235" s="47">
        <v>-0.99999999999999822</v>
      </c>
      <c r="L3235" s="47">
        <v>-0.99999999999999822</v>
      </c>
      <c r="M3235" s="47">
        <v>-0.99999999999999822</v>
      </c>
      <c r="N3235" s="47">
        <v>0.53918640084572034</v>
      </c>
      <c r="O3235" s="47">
        <v>-0.99999999999999822</v>
      </c>
      <c r="P3235" s="47">
        <v>-0.99999999999999822</v>
      </c>
      <c r="Q3235" s="47">
        <v>6.402632666772214</v>
      </c>
      <c r="R3235" s="47">
        <v>-0.99999999999999822</v>
      </c>
      <c r="S3235" s="47">
        <v>1.992009537226987</v>
      </c>
      <c r="T3235" s="47">
        <v>0.87821612958205109</v>
      </c>
      <c r="U3235" s="47">
        <v>0.42477903949402412</v>
      </c>
      <c r="V3235" s="47">
        <v>0.14996131480898006</v>
      </c>
      <c r="W3235" s="47">
        <v>4.8335771534420227</v>
      </c>
      <c r="X3235" s="47">
        <v>2.7730217640844157</v>
      </c>
      <c r="Y3235" s="47">
        <v>0.73659474864847951</v>
      </c>
      <c r="Z3235" s="47">
        <v>58.677046976058065</v>
      </c>
      <c r="AA3235" s="47">
        <v>-0.46455455138056312</v>
      </c>
      <c r="AB3235" s="47">
        <v>4.0159151941609927</v>
      </c>
      <c r="AC3235" s="47">
        <v>7.8223054487751416</v>
      </c>
      <c r="AD3235" s="47">
        <v>1.7200759119946876</v>
      </c>
      <c r="AE3235" s="47">
        <v>0.94833042471926621</v>
      </c>
      <c r="AF3235" s="47">
        <v>71.463598043713461</v>
      </c>
      <c r="AG3235" s="47">
        <v>15.980073283404948</v>
      </c>
      <c r="AH3235" s="47">
        <v>0.28607271638832565</v>
      </c>
      <c r="AI3235" s="47">
        <v>0.69167755651993224</v>
      </c>
      <c r="AJ3235" s="47">
        <v>0.33333333333333298</v>
      </c>
      <c r="AK3235" s="47">
        <v>1.4098347162970057</v>
      </c>
      <c r="AL3235" s="47">
        <v>1.403463037366631</v>
      </c>
      <c r="AM3235" s="47">
        <v>0.33333333333333298</v>
      </c>
      <c r="AN3235" s="47">
        <v>0.75006012239341269</v>
      </c>
      <c r="AO3235" s="47">
        <v>0.82013139386785594</v>
      </c>
      <c r="AP3235" s="47">
        <v>0.33333333333333298</v>
      </c>
      <c r="AQ3235" s="47">
        <v>14.576359938772102</v>
      </c>
      <c r="AR3235" s="47">
        <v>3.3526380123151034</v>
      </c>
      <c r="AS3235" s="47">
        <v>1.3510442510841927</v>
      </c>
      <c r="AT3235" s="47">
        <v>14.47257721787371</v>
      </c>
      <c r="AU3235" s="47">
        <v>-0.99999999999999822</v>
      </c>
      <c r="AV3235" s="47">
        <v>-0.99999999999999822</v>
      </c>
      <c r="AW3235" s="47">
        <v>-0.99999999999999822</v>
      </c>
      <c r="AX3235" s="47">
        <v>-0.99999999999999822</v>
      </c>
      <c r="AY3235" s="47">
        <v>-2.2890318733536672E-2</v>
      </c>
      <c r="AZ3235" s="47">
        <v>0.62754632048597425</v>
      </c>
      <c r="BA3235" s="47">
        <v>4.45535986849111E-2</v>
      </c>
      <c r="BB3235" s="47">
        <v>-1.5251468978899084E-2</v>
      </c>
      <c r="BC3235" s="47">
        <v>0.44822236061958592</v>
      </c>
      <c r="BD3235" s="47">
        <v>2.756444877957394</v>
      </c>
      <c r="BE3235" s="47">
        <v>11.4283270089142</v>
      </c>
      <c r="BF3235" s="47">
        <v>-0.99999999999999822</v>
      </c>
      <c r="CU3235" t="e">
        <v>#N/A</v>
      </c>
      <c r="CV3235" t="e">
        <v>#N/A</v>
      </c>
    </row>
    <row r="3236" spans="1:100" x14ac:dyDescent="0.25">
      <c r="A3236">
        <v>6852</v>
      </c>
      <c r="B3236" t="s">
        <v>415</v>
      </c>
      <c r="C3236" s="48">
        <v>3</v>
      </c>
      <c r="D3236" s="22">
        <v>1522.9637444565587</v>
      </c>
      <c r="E3236" s="47">
        <v>92.014643170162998</v>
      </c>
      <c r="F3236" s="47">
        <v>26.567699124269083</v>
      </c>
      <c r="G3236" s="47">
        <v>0.34127279875758931</v>
      </c>
      <c r="H3236" s="47">
        <v>7.07240580070492</v>
      </c>
      <c r="I3236" s="47">
        <v>70.276628628943627</v>
      </c>
      <c r="J3236" s="47">
        <v>16.595448572682841</v>
      </c>
      <c r="K3236" s="47">
        <v>-1.0000000000000011</v>
      </c>
      <c r="L3236" s="47">
        <v>-1.0000000000000011</v>
      </c>
      <c r="M3236" s="47">
        <v>-1.0000000000000011</v>
      </c>
      <c r="N3236" s="47">
        <v>0.29572357288056761</v>
      </c>
      <c r="O3236" s="47">
        <v>-1.0000000000000011</v>
      </c>
      <c r="P3236" s="47">
        <v>-1.0000000000000011</v>
      </c>
      <c r="Q3236" s="47">
        <v>3.9321861164960077</v>
      </c>
      <c r="R3236" s="47">
        <v>-1.0000000000000011</v>
      </c>
      <c r="S3236" s="47">
        <v>1.6750894489872954</v>
      </c>
      <c r="T3236" s="47">
        <v>0.13798626552160023</v>
      </c>
      <c r="U3236" s="47">
        <v>-0.10497960688283918</v>
      </c>
      <c r="V3236" s="47">
        <v>-1.0518692367251725</v>
      </c>
      <c r="W3236" s="47">
        <v>3.1402196842089123</v>
      </c>
      <c r="X3236" s="47">
        <v>5.2698490590342821</v>
      </c>
      <c r="Y3236" s="47">
        <v>0.18330630879980447</v>
      </c>
      <c r="Z3236" s="47">
        <v>48.784889080204408</v>
      </c>
      <c r="AA3236" s="47">
        <v>3.0546237800886189</v>
      </c>
      <c r="AB3236" s="47">
        <v>5.0093831459613058</v>
      </c>
      <c r="AC3236" s="47">
        <v>5.1265626107791551</v>
      </c>
      <c r="AD3236" s="47">
        <v>2.5964447372447488</v>
      </c>
      <c r="AE3236" s="47">
        <v>-1.0558138506776702</v>
      </c>
      <c r="AF3236" s="47">
        <v>57.865020986267211</v>
      </c>
      <c r="AG3236" s="47">
        <v>23.953964815413471</v>
      </c>
      <c r="AH3236" s="47">
        <v>0.98169985356687894</v>
      </c>
      <c r="AI3236" s="47">
        <v>0.70075017748422075</v>
      </c>
      <c r="AJ3236" s="47">
        <v>0.33333333333333298</v>
      </c>
      <c r="AK3236" s="47">
        <v>1.1788183978469831</v>
      </c>
      <c r="AL3236" s="47">
        <v>1.1666607740156698</v>
      </c>
      <c r="AM3236" s="47">
        <v>0.33333333333333298</v>
      </c>
      <c r="AN3236" s="47">
        <v>0.37049085053030817</v>
      </c>
      <c r="AO3236" s="47">
        <v>0.61491057703539642</v>
      </c>
      <c r="AP3236" s="47">
        <v>0.33333333333333298</v>
      </c>
      <c r="AQ3236" s="47">
        <v>12.411607642676424</v>
      </c>
      <c r="AR3236" s="47">
        <v>3.1733160627894619</v>
      </c>
      <c r="AS3236" s="47">
        <v>1.1906771915279453</v>
      </c>
      <c r="AT3236" s="47">
        <v>12.231455318365429</v>
      </c>
      <c r="AU3236" s="47">
        <v>-1.0000000000000011</v>
      </c>
      <c r="AV3236" s="47">
        <v>-1.0000000000000011</v>
      </c>
      <c r="AW3236" s="47">
        <v>-1.0000000000000011</v>
      </c>
      <c r="AX3236" s="47">
        <v>-1.0000000000000011</v>
      </c>
      <c r="AY3236" s="47">
        <v>-6.2539605108163754E-2</v>
      </c>
      <c r="AZ3236" s="47">
        <v>8.3875591740891015E-2</v>
      </c>
      <c r="BA3236" s="47">
        <v>-0.19826962964245048</v>
      </c>
      <c r="BB3236" s="47">
        <v>0.12551050177977274</v>
      </c>
      <c r="BC3236" s="47">
        <v>-3.7539667358246633E-2</v>
      </c>
      <c r="BD3236" s="47">
        <v>3.5571405031987746</v>
      </c>
      <c r="BE3236" s="47">
        <v>-1.9298398321684183</v>
      </c>
      <c r="BF3236" s="47">
        <v>-1.0000000000000011</v>
      </c>
      <c r="CU3236" t="e">
        <v>#N/A</v>
      </c>
      <c r="CV3236" t="e">
        <v>#N/A</v>
      </c>
    </row>
    <row r="3237" spans="1:100" x14ac:dyDescent="0.25">
      <c r="A3237">
        <v>6854</v>
      </c>
      <c r="B3237" t="s">
        <v>3276</v>
      </c>
      <c r="C3237" s="48">
        <v>1</v>
      </c>
      <c r="D3237" s="22">
        <v>1450</v>
      </c>
      <c r="E3237" s="47">
        <v>62.798508766834246</v>
      </c>
      <c r="F3237" s="47">
        <v>-29.08938549335334</v>
      </c>
      <c r="G3237" s="47">
        <v>0.24773049482204326</v>
      </c>
      <c r="H3237" s="47">
        <v>5.0316799675559034</v>
      </c>
      <c r="I3237" s="47">
        <v>43.150978932390657</v>
      </c>
      <c r="J3237" s="47">
        <v>9.4265685797601293</v>
      </c>
      <c r="K3237" s="47">
        <v>-1</v>
      </c>
      <c r="L3237" s="47">
        <v>-1</v>
      </c>
      <c r="M3237" s="47">
        <v>-1</v>
      </c>
      <c r="N3237" s="47">
        <v>0.23106494761372834</v>
      </c>
      <c r="O3237" s="47">
        <v>-1</v>
      </c>
      <c r="P3237" s="47">
        <v>-1</v>
      </c>
      <c r="Q3237" s="47">
        <v>3.6908187015592362</v>
      </c>
      <c r="R3237" s="47">
        <v>-1</v>
      </c>
      <c r="S3237" s="47">
        <v>0.64189072421973781</v>
      </c>
      <c r="T3237" s="47">
        <v>9.2362986157557392E-2</v>
      </c>
      <c r="U3237" s="47">
        <v>2.8539908778594872E-2</v>
      </c>
      <c r="V3237" s="47">
        <v>-3.3016092497362891E-2</v>
      </c>
      <c r="W3237" s="47">
        <v>1.340861265996665</v>
      </c>
      <c r="X3237" s="47">
        <v>-0.95214589246562853</v>
      </c>
      <c r="Y3237" s="47">
        <v>6.2963204570277986E-2</v>
      </c>
      <c r="Z3237" s="47">
        <v>26.745601001024557</v>
      </c>
      <c r="AA3237" s="47">
        <v>0.83044305783086536</v>
      </c>
      <c r="AB3237" s="47">
        <v>0.95436065465510056</v>
      </c>
      <c r="AC3237" s="47">
        <v>9.5356991142494465</v>
      </c>
      <c r="AD3237" s="47">
        <v>1.0338197723233149</v>
      </c>
      <c r="AE3237" s="47">
        <v>-6.1692529453854741E-2</v>
      </c>
      <c r="AF3237" s="47">
        <v>37.173968240475233</v>
      </c>
      <c r="AG3237" s="47">
        <v>-21.084351504417185</v>
      </c>
      <c r="AH3237" s="47">
        <v>0.31588437088007865</v>
      </c>
      <c r="AI3237" s="47">
        <v>0.38548558873661259</v>
      </c>
      <c r="AJ3237" s="47">
        <v>0.33333333333333298</v>
      </c>
      <c r="AK3237" s="47">
        <v>0.47968211832321317</v>
      </c>
      <c r="AL3237" s="47">
        <v>0.57122895297980814</v>
      </c>
      <c r="AM3237" s="47">
        <v>0.33333333333333298</v>
      </c>
      <c r="AN3237" s="47">
        <v>0.18789602731731778</v>
      </c>
      <c r="AO3237" s="47">
        <v>0.23868759666666312</v>
      </c>
      <c r="AP3237" s="47">
        <v>0.33333333333333298</v>
      </c>
      <c r="AQ3237" s="47">
        <v>5.9770106919154165</v>
      </c>
      <c r="AR3237" s="47">
        <v>2.6866680235991405</v>
      </c>
      <c r="AS3237" s="47">
        <v>1.9901707455278179</v>
      </c>
      <c r="AT3237" s="47">
        <v>4.7497298106331778</v>
      </c>
      <c r="AU3237" s="47">
        <v>-1</v>
      </c>
      <c r="AV3237" s="47">
        <v>-1</v>
      </c>
      <c r="AW3237" s="47">
        <v>-1</v>
      </c>
      <c r="AX3237" s="47">
        <v>-1</v>
      </c>
      <c r="AY3237" s="47">
        <v>5.741340798477359E-3</v>
      </c>
      <c r="AZ3237" s="47">
        <v>0.26109216513129191</v>
      </c>
      <c r="BA3237" s="47">
        <v>0.31605474538102962</v>
      </c>
      <c r="BB3237" s="47">
        <v>0.19654570281331249</v>
      </c>
      <c r="BC3237" s="47">
        <v>0.14449960111956645</v>
      </c>
      <c r="BD3237" s="47">
        <v>6.219103395989273</v>
      </c>
      <c r="BE3237" s="47">
        <v>5.19276375489431</v>
      </c>
      <c r="BF3237" s="47">
        <v>-1</v>
      </c>
      <c r="BG3237" s="22">
        <v>0</v>
      </c>
    </row>
    <row r="3238" spans="1:100" x14ac:dyDescent="0.25">
      <c r="A3238">
        <v>6855</v>
      </c>
      <c r="B3238" t="s">
        <v>3277</v>
      </c>
      <c r="C3238" s="48">
        <v>1</v>
      </c>
      <c r="D3238" s="22">
        <v>1450</v>
      </c>
      <c r="E3238" s="47">
        <v>62.798508766834246</v>
      </c>
      <c r="F3238" s="47">
        <v>-29.08938549335334</v>
      </c>
      <c r="G3238" s="47">
        <v>0.24773049482204326</v>
      </c>
      <c r="H3238" s="47">
        <v>5.0316799675559034</v>
      </c>
      <c r="I3238" s="47">
        <v>43.150978932390657</v>
      </c>
      <c r="J3238" s="47">
        <v>9.4265685797601293</v>
      </c>
      <c r="K3238" s="47">
        <v>-1</v>
      </c>
      <c r="L3238" s="47">
        <v>-1</v>
      </c>
      <c r="M3238" s="47">
        <v>-1</v>
      </c>
      <c r="N3238" s="47">
        <v>0.23106494761372834</v>
      </c>
      <c r="O3238" s="47">
        <v>-1</v>
      </c>
      <c r="P3238" s="47">
        <v>-1</v>
      </c>
      <c r="Q3238" s="47">
        <v>3.6908187015592362</v>
      </c>
      <c r="R3238" s="47">
        <v>-1</v>
      </c>
      <c r="S3238" s="47">
        <v>0.64189072421973781</v>
      </c>
      <c r="T3238" s="47">
        <v>9.2362986157557392E-2</v>
      </c>
      <c r="U3238" s="47">
        <v>2.8539908778594872E-2</v>
      </c>
      <c r="V3238" s="47">
        <v>-3.3016092497362891E-2</v>
      </c>
      <c r="W3238" s="47">
        <v>1.340861265996665</v>
      </c>
      <c r="X3238" s="47">
        <v>-0.95214589246562853</v>
      </c>
      <c r="Y3238" s="47">
        <v>6.2963204570277986E-2</v>
      </c>
      <c r="Z3238" s="47">
        <v>26.745601001024557</v>
      </c>
      <c r="AA3238" s="47">
        <v>0.83044305783086536</v>
      </c>
      <c r="AB3238" s="47">
        <v>0.95436065465510056</v>
      </c>
      <c r="AC3238" s="47">
        <v>9.5356991142494465</v>
      </c>
      <c r="AD3238" s="47">
        <v>1.0338197723233149</v>
      </c>
      <c r="AE3238" s="47">
        <v>-6.1692529453854741E-2</v>
      </c>
      <c r="AF3238" s="47">
        <v>37.173968240475233</v>
      </c>
      <c r="AG3238" s="47">
        <v>-21.084351504417185</v>
      </c>
      <c r="AH3238" s="47">
        <v>0.31588437088007865</v>
      </c>
      <c r="AI3238" s="47">
        <v>0.38548558873661259</v>
      </c>
      <c r="AJ3238" s="47">
        <v>0.33333333333333298</v>
      </c>
      <c r="AK3238" s="47">
        <v>0.47968211832321317</v>
      </c>
      <c r="AL3238" s="47">
        <v>0.57122895297980814</v>
      </c>
      <c r="AM3238" s="47">
        <v>0.33333333333333298</v>
      </c>
      <c r="AN3238" s="47">
        <v>0.18789602731731778</v>
      </c>
      <c r="AO3238" s="47">
        <v>0.23868759666666312</v>
      </c>
      <c r="AP3238" s="47">
        <v>0.33333333333333298</v>
      </c>
      <c r="AQ3238" s="47">
        <v>5.9770106919154165</v>
      </c>
      <c r="AR3238" s="47">
        <v>2.6866680235991405</v>
      </c>
      <c r="AS3238" s="47">
        <v>1.9901707455278179</v>
      </c>
      <c r="AT3238" s="47">
        <v>4.7497298106331778</v>
      </c>
      <c r="AU3238" s="47">
        <v>-1</v>
      </c>
      <c r="AV3238" s="47">
        <v>-1</v>
      </c>
      <c r="AW3238" s="47">
        <v>-1</v>
      </c>
      <c r="AX3238" s="47">
        <v>-1</v>
      </c>
      <c r="AY3238" s="47">
        <v>5.741340798477359E-3</v>
      </c>
      <c r="AZ3238" s="47">
        <v>0.26109216513129191</v>
      </c>
      <c r="BA3238" s="47">
        <v>0.31605474538102962</v>
      </c>
      <c r="BB3238" s="47">
        <v>0.19654570281331249</v>
      </c>
      <c r="BC3238" s="47">
        <v>0.14449960111956645</v>
      </c>
      <c r="BD3238" s="47">
        <v>6.219103395989273</v>
      </c>
      <c r="BE3238" s="47">
        <v>5.19276375489431</v>
      </c>
      <c r="BF3238" s="47">
        <v>-1</v>
      </c>
      <c r="BG3238" s="22">
        <v>0</v>
      </c>
    </row>
    <row r="3239" spans="1:100" x14ac:dyDescent="0.25">
      <c r="A3239">
        <v>6856</v>
      </c>
      <c r="B3239" t="s">
        <v>3278</v>
      </c>
      <c r="C3239" s="48">
        <v>1</v>
      </c>
      <c r="D3239" s="22">
        <v>1450</v>
      </c>
      <c r="E3239" s="47">
        <v>62.798508766834246</v>
      </c>
      <c r="F3239" s="47">
        <v>-29.08938549335334</v>
      </c>
      <c r="G3239" s="47">
        <v>0.24773049482204326</v>
      </c>
      <c r="H3239" s="47">
        <v>5.0316799675559034</v>
      </c>
      <c r="I3239" s="47">
        <v>43.150978932390657</v>
      </c>
      <c r="J3239" s="47">
        <v>9.4265685797601293</v>
      </c>
      <c r="K3239" s="47">
        <v>-1</v>
      </c>
      <c r="L3239" s="47">
        <v>-1</v>
      </c>
      <c r="M3239" s="47">
        <v>-1</v>
      </c>
      <c r="N3239" s="47">
        <v>0.23106494761372834</v>
      </c>
      <c r="O3239" s="47">
        <v>-1</v>
      </c>
      <c r="P3239" s="47">
        <v>-1</v>
      </c>
      <c r="Q3239" s="47">
        <v>3.6908187015592362</v>
      </c>
      <c r="R3239" s="47">
        <v>-1</v>
      </c>
      <c r="S3239" s="47">
        <v>0.64189072421973781</v>
      </c>
      <c r="T3239" s="47">
        <v>9.2362986157557392E-2</v>
      </c>
      <c r="U3239" s="47">
        <v>2.8539908778594872E-2</v>
      </c>
      <c r="V3239" s="47">
        <v>-3.3016092497362891E-2</v>
      </c>
      <c r="W3239" s="47">
        <v>1.340861265996665</v>
      </c>
      <c r="X3239" s="47">
        <v>-0.95214589246562853</v>
      </c>
      <c r="Y3239" s="47">
        <v>6.2963204570277986E-2</v>
      </c>
      <c r="Z3239" s="47">
        <v>26.745601001024557</v>
      </c>
      <c r="AA3239" s="47">
        <v>0.83044305783086536</v>
      </c>
      <c r="AB3239" s="47">
        <v>0.95436065465510056</v>
      </c>
      <c r="AC3239" s="47">
        <v>9.5356991142494465</v>
      </c>
      <c r="AD3239" s="47">
        <v>1.0338197723233149</v>
      </c>
      <c r="AE3239" s="47">
        <v>-6.1692529453854741E-2</v>
      </c>
      <c r="AF3239" s="47">
        <v>37.173968240475233</v>
      </c>
      <c r="AG3239" s="47">
        <v>-21.084351504417185</v>
      </c>
      <c r="AH3239" s="47">
        <v>0.31588437088007865</v>
      </c>
      <c r="AI3239" s="47">
        <v>0.38548558873661259</v>
      </c>
      <c r="AJ3239" s="47">
        <v>0.33333333333333298</v>
      </c>
      <c r="AK3239" s="47">
        <v>0.47968211832321317</v>
      </c>
      <c r="AL3239" s="47">
        <v>0.57122895297980814</v>
      </c>
      <c r="AM3239" s="47">
        <v>0.33333333333333298</v>
      </c>
      <c r="AN3239" s="47">
        <v>0.18789602731731778</v>
      </c>
      <c r="AO3239" s="47">
        <v>0.23868759666666312</v>
      </c>
      <c r="AP3239" s="47">
        <v>0.33333333333333298</v>
      </c>
      <c r="AQ3239" s="47">
        <v>5.9770106919154165</v>
      </c>
      <c r="AR3239" s="47">
        <v>2.6866680235991405</v>
      </c>
      <c r="AS3239" s="47">
        <v>1.9901707455278179</v>
      </c>
      <c r="AT3239" s="47">
        <v>4.7497298106331778</v>
      </c>
      <c r="AU3239" s="47">
        <v>-1</v>
      </c>
      <c r="AV3239" s="47">
        <v>-1</v>
      </c>
      <c r="AW3239" s="47">
        <v>-1</v>
      </c>
      <c r="AX3239" s="47">
        <v>-1</v>
      </c>
      <c r="AY3239" s="47">
        <v>5.741340798477359E-3</v>
      </c>
      <c r="AZ3239" s="47">
        <v>0.26109216513129191</v>
      </c>
      <c r="BA3239" s="47">
        <v>0.31605474538102962</v>
      </c>
      <c r="BB3239" s="47">
        <v>0.19654570281331249</v>
      </c>
      <c r="BC3239" s="47">
        <v>0.14449960111956645</v>
      </c>
      <c r="BD3239" s="47">
        <v>6.219103395989273</v>
      </c>
      <c r="BE3239" s="47">
        <v>5.19276375489431</v>
      </c>
      <c r="BF3239" s="47">
        <v>-1</v>
      </c>
      <c r="BG3239" s="22">
        <v>0</v>
      </c>
    </row>
    <row r="3240" spans="1:100" x14ac:dyDescent="0.25">
      <c r="A3240">
        <v>6858</v>
      </c>
      <c r="B3240" t="s">
        <v>3279</v>
      </c>
      <c r="C3240" s="48">
        <v>1</v>
      </c>
      <c r="D3240" s="22">
        <v>1450</v>
      </c>
      <c r="E3240" s="47">
        <v>62.798508766834246</v>
      </c>
      <c r="F3240" s="47">
        <v>-29.08938549335334</v>
      </c>
      <c r="G3240" s="47">
        <v>0.24773049482204326</v>
      </c>
      <c r="H3240" s="47">
        <v>5.0316799675559034</v>
      </c>
      <c r="I3240" s="47">
        <v>43.150978932390657</v>
      </c>
      <c r="J3240" s="47">
        <v>9.4265685797601293</v>
      </c>
      <c r="K3240" s="47">
        <v>-1</v>
      </c>
      <c r="L3240" s="47">
        <v>-1</v>
      </c>
      <c r="M3240" s="47">
        <v>-1</v>
      </c>
      <c r="N3240" s="47">
        <v>0.23106494761372834</v>
      </c>
      <c r="O3240" s="47">
        <v>-1</v>
      </c>
      <c r="P3240" s="47">
        <v>-1</v>
      </c>
      <c r="Q3240" s="47">
        <v>3.6908187015592362</v>
      </c>
      <c r="R3240" s="47">
        <v>-1</v>
      </c>
      <c r="S3240" s="47">
        <v>0.64189072421973781</v>
      </c>
      <c r="T3240" s="47">
        <v>9.2362986157557392E-2</v>
      </c>
      <c r="U3240" s="47">
        <v>2.8539908778594872E-2</v>
      </c>
      <c r="V3240" s="47">
        <v>-3.3016092497362891E-2</v>
      </c>
      <c r="W3240" s="47">
        <v>1.340861265996665</v>
      </c>
      <c r="X3240" s="47">
        <v>-0.95214589246562853</v>
      </c>
      <c r="Y3240" s="47">
        <v>6.2963204570277986E-2</v>
      </c>
      <c r="Z3240" s="47">
        <v>26.745601001024557</v>
      </c>
      <c r="AA3240" s="47">
        <v>0.83044305783086536</v>
      </c>
      <c r="AB3240" s="47">
        <v>0.95436065465510056</v>
      </c>
      <c r="AC3240" s="47">
        <v>9.5356991142494465</v>
      </c>
      <c r="AD3240" s="47">
        <v>1.0338197723233149</v>
      </c>
      <c r="AE3240" s="47">
        <v>-6.1692529453854741E-2</v>
      </c>
      <c r="AF3240" s="47">
        <v>37.173968240475233</v>
      </c>
      <c r="AG3240" s="47">
        <v>-21.084351504417185</v>
      </c>
      <c r="AH3240" s="47">
        <v>0.31588437088007865</v>
      </c>
      <c r="AI3240" s="47">
        <v>0.38548558873661259</v>
      </c>
      <c r="AJ3240" s="47">
        <v>0.33333333333333298</v>
      </c>
      <c r="AK3240" s="47">
        <v>0.47968211832321317</v>
      </c>
      <c r="AL3240" s="47">
        <v>0.57122895297980814</v>
      </c>
      <c r="AM3240" s="47">
        <v>0.33333333333333298</v>
      </c>
      <c r="AN3240" s="47">
        <v>0.18789602731731778</v>
      </c>
      <c r="AO3240" s="47">
        <v>0.23868759666666312</v>
      </c>
      <c r="AP3240" s="47">
        <v>0.33333333333333298</v>
      </c>
      <c r="AQ3240" s="47">
        <v>5.9770106919154165</v>
      </c>
      <c r="AR3240" s="47">
        <v>2.6866680235991405</v>
      </c>
      <c r="AS3240" s="47">
        <v>1.9901707455278179</v>
      </c>
      <c r="AT3240" s="47">
        <v>4.7497298106331778</v>
      </c>
      <c r="AU3240" s="47">
        <v>-1</v>
      </c>
      <c r="AV3240" s="47">
        <v>-1</v>
      </c>
      <c r="AW3240" s="47">
        <v>-1</v>
      </c>
      <c r="AX3240" s="47">
        <v>-1</v>
      </c>
      <c r="AY3240" s="47">
        <v>5.741340798477359E-3</v>
      </c>
      <c r="AZ3240" s="47">
        <v>0.26109216513129191</v>
      </c>
      <c r="BA3240" s="47">
        <v>0.31605474538102962</v>
      </c>
      <c r="BB3240" s="47">
        <v>0.19654570281331249</v>
      </c>
      <c r="BC3240" s="47">
        <v>0.14449960111956645</v>
      </c>
      <c r="BD3240" s="47">
        <v>6.219103395989273</v>
      </c>
      <c r="BE3240" s="47">
        <v>5.19276375489431</v>
      </c>
      <c r="BF3240" s="47">
        <v>-1</v>
      </c>
      <c r="BG3240" s="22">
        <v>0</v>
      </c>
    </row>
    <row r="3241" spans="1:100" x14ac:dyDescent="0.25">
      <c r="A3241">
        <v>6859</v>
      </c>
      <c r="B3241" t="s">
        <v>3280</v>
      </c>
      <c r="C3241" s="48">
        <v>3</v>
      </c>
      <c r="D3241" s="22">
        <v>1439.187551240411</v>
      </c>
      <c r="E3241" s="47">
        <v>73.213116509547262</v>
      </c>
      <c r="F3241" s="47">
        <v>-40.111734166191411</v>
      </c>
      <c r="G3241" s="47">
        <v>0.15958893759495352</v>
      </c>
      <c r="H3241" s="47">
        <v>4.7121985510068232</v>
      </c>
      <c r="I3241" s="47">
        <v>50.191632074913372</v>
      </c>
      <c r="J3241" s="47">
        <v>12.293021004653644</v>
      </c>
      <c r="K3241" s="47">
        <v>-1.0000000000000011</v>
      </c>
      <c r="L3241" s="47">
        <v>-1.0000000000000011</v>
      </c>
      <c r="M3241" s="47">
        <v>-1.0000000000000011</v>
      </c>
      <c r="N3241" s="47">
        <v>0.17026320262590677</v>
      </c>
      <c r="O3241" s="47">
        <v>-1.0000000000000011</v>
      </c>
      <c r="P3241" s="47">
        <v>-1.0000000000000011</v>
      </c>
      <c r="Q3241" s="47">
        <v>2.2211255912604519</v>
      </c>
      <c r="R3241" s="47">
        <v>-1.0000000000000011</v>
      </c>
      <c r="S3241" s="47">
        <v>0.78060794525697119</v>
      </c>
      <c r="T3241" s="47">
        <v>9.621160675088189E-2</v>
      </c>
      <c r="U3241" s="47">
        <v>0.46492853461621292</v>
      </c>
      <c r="V3241" s="47">
        <v>-0.9006209971064113</v>
      </c>
      <c r="W3241" s="47">
        <v>2.4910729597463686</v>
      </c>
      <c r="X3241" s="47">
        <v>3.5099072988925331</v>
      </c>
      <c r="Y3241" s="47">
        <v>-0.20759559869546182</v>
      </c>
      <c r="Z3241" s="47">
        <v>29.445268259406063</v>
      </c>
      <c r="AA3241" s="47">
        <v>0.11857786715022192</v>
      </c>
      <c r="AB3241" s="47">
        <v>-3.443198175937856E-2</v>
      </c>
      <c r="AC3241" s="47">
        <v>16.715802159196283</v>
      </c>
      <c r="AD3241" s="47">
        <v>5.0412261445692552E-3</v>
      </c>
      <c r="AE3241" s="47">
        <v>0.47102426727979951</v>
      </c>
      <c r="AF3241" s="47">
        <v>46.597662704122762</v>
      </c>
      <c r="AG3241" s="47">
        <v>-33.493273933871613</v>
      </c>
      <c r="AH3241" s="47">
        <v>-3.5138906715075059E-2</v>
      </c>
      <c r="AI3241" s="47">
        <v>9.1230600236035964E-2</v>
      </c>
      <c r="AJ3241" s="47">
        <v>0.33333333333333298</v>
      </c>
      <c r="AK3241" s="47">
        <v>0.86136991828481013</v>
      </c>
      <c r="AL3241" s="47">
        <v>0.68640657401790284</v>
      </c>
      <c r="AM3241" s="47">
        <v>0.33333333333333298</v>
      </c>
      <c r="AN3241" s="47">
        <v>8.7524289793890042E-2</v>
      </c>
      <c r="AO3241" s="47">
        <v>-5.8843300095816065E-2</v>
      </c>
      <c r="AP3241" s="47">
        <v>0.33333333333333298</v>
      </c>
      <c r="AQ3241" s="47">
        <v>3.5939693707906097</v>
      </c>
      <c r="AR3241" s="47">
        <v>2.3541872872652219</v>
      </c>
      <c r="AS3241" s="47">
        <v>1.3251345345403167</v>
      </c>
      <c r="AT3241" s="47">
        <v>8.6136991828481069</v>
      </c>
      <c r="AU3241" s="47">
        <v>-1.0000000000000011</v>
      </c>
      <c r="AV3241" s="47">
        <v>-1.0000000000000011</v>
      </c>
      <c r="AW3241" s="47">
        <v>-1.0000000000000011</v>
      </c>
      <c r="AX3241" s="47">
        <v>-1.0000000000000011</v>
      </c>
      <c r="AY3241" s="47">
        <v>-3.8326635875158582E-2</v>
      </c>
      <c r="AZ3241" s="47">
        <v>0.12412723045642993</v>
      </c>
      <c r="BA3241" s="47">
        <v>-0.45714378051573978</v>
      </c>
      <c r="BB3241" s="47">
        <v>-0.22222093350566399</v>
      </c>
      <c r="BC3241" s="47">
        <v>0.33164585239599931</v>
      </c>
      <c r="BD3241" s="47">
        <v>-4.9348871853594503</v>
      </c>
      <c r="BE3241" s="47">
        <v>6.0054274073212879</v>
      </c>
      <c r="BF3241" s="47">
        <v>-1.0000000000000011</v>
      </c>
      <c r="CU3241" t="e">
        <v>#N/A</v>
      </c>
      <c r="CV3241" t="e">
        <v>#N/A</v>
      </c>
    </row>
    <row r="3242" spans="1:100" x14ac:dyDescent="0.25">
      <c r="A3242">
        <v>6860</v>
      </c>
      <c r="B3242" t="s">
        <v>3281</v>
      </c>
      <c r="C3242" s="48">
        <v>1</v>
      </c>
      <c r="D3242" s="22">
        <v>1450</v>
      </c>
      <c r="E3242" s="47">
        <v>62.798508766834246</v>
      </c>
      <c r="F3242" s="47">
        <v>-29.08938549335334</v>
      </c>
      <c r="G3242" s="47">
        <v>0.24773049482204326</v>
      </c>
      <c r="H3242" s="47">
        <v>5.0316799675559034</v>
      </c>
      <c r="I3242" s="47">
        <v>43.150978932390657</v>
      </c>
      <c r="J3242" s="47">
        <v>9.4265685797601293</v>
      </c>
      <c r="K3242" s="47">
        <v>-1</v>
      </c>
      <c r="L3242" s="47">
        <v>-1</v>
      </c>
      <c r="M3242" s="47">
        <v>-1</v>
      </c>
      <c r="N3242" s="47">
        <v>0.23106494761372834</v>
      </c>
      <c r="O3242" s="47">
        <v>-1</v>
      </c>
      <c r="P3242" s="47">
        <v>-1</v>
      </c>
      <c r="Q3242" s="47">
        <v>3.6908187015592362</v>
      </c>
      <c r="R3242" s="47">
        <v>-1</v>
      </c>
      <c r="S3242" s="47">
        <v>0.64189072421973781</v>
      </c>
      <c r="T3242" s="47">
        <v>9.2362986157557392E-2</v>
      </c>
      <c r="U3242" s="47">
        <v>2.8539908778594872E-2</v>
      </c>
      <c r="V3242" s="47">
        <v>-3.3016092497362891E-2</v>
      </c>
      <c r="W3242" s="47">
        <v>1.340861265996665</v>
      </c>
      <c r="X3242" s="47">
        <v>-0.95214589246562853</v>
      </c>
      <c r="Y3242" s="47">
        <v>6.2963204570277986E-2</v>
      </c>
      <c r="Z3242" s="47">
        <v>26.745601001024557</v>
      </c>
      <c r="AA3242" s="47">
        <v>0.83044305783086536</v>
      </c>
      <c r="AB3242" s="47">
        <v>0.95436065465510056</v>
      </c>
      <c r="AC3242" s="47">
        <v>9.5356991142494465</v>
      </c>
      <c r="AD3242" s="47">
        <v>1.0338197723233149</v>
      </c>
      <c r="AE3242" s="47">
        <v>-6.1692529453854741E-2</v>
      </c>
      <c r="AF3242" s="47">
        <v>37.173968240475233</v>
      </c>
      <c r="AG3242" s="47">
        <v>-21.084351504417185</v>
      </c>
      <c r="AH3242" s="47">
        <v>0.31588437088007865</v>
      </c>
      <c r="AI3242" s="47">
        <v>0.38548558873661259</v>
      </c>
      <c r="AJ3242" s="47">
        <v>0.33333333333333298</v>
      </c>
      <c r="AK3242" s="47">
        <v>0.47968211832321317</v>
      </c>
      <c r="AL3242" s="47">
        <v>0.57122895297980814</v>
      </c>
      <c r="AM3242" s="47">
        <v>0.33333333333333298</v>
      </c>
      <c r="AN3242" s="47">
        <v>0.18789602731731778</v>
      </c>
      <c r="AO3242" s="47">
        <v>0.23868759666666312</v>
      </c>
      <c r="AP3242" s="47">
        <v>0.33333333333333298</v>
      </c>
      <c r="AQ3242" s="47">
        <v>5.9770106919154165</v>
      </c>
      <c r="AR3242" s="47">
        <v>2.6866680235991405</v>
      </c>
      <c r="AS3242" s="47">
        <v>1.9901707455278179</v>
      </c>
      <c r="AT3242" s="47">
        <v>4.7497298106331778</v>
      </c>
      <c r="AU3242" s="47">
        <v>-1</v>
      </c>
      <c r="AV3242" s="47">
        <v>-1</v>
      </c>
      <c r="AW3242" s="47">
        <v>-1</v>
      </c>
      <c r="AX3242" s="47">
        <v>-1</v>
      </c>
      <c r="AY3242" s="47">
        <v>5.741340798477359E-3</v>
      </c>
      <c r="AZ3242" s="47">
        <v>0.26109216513129191</v>
      </c>
      <c r="BA3242" s="47">
        <v>0.31605474538102962</v>
      </c>
      <c r="BB3242" s="47">
        <v>0.19654570281331249</v>
      </c>
      <c r="BC3242" s="47">
        <v>0.14449960111956645</v>
      </c>
      <c r="BD3242" s="47">
        <v>6.219103395989273</v>
      </c>
      <c r="BE3242" s="47">
        <v>5.19276375489431</v>
      </c>
      <c r="BF3242" s="47">
        <v>-1</v>
      </c>
      <c r="BG3242" s="22">
        <v>0</v>
      </c>
    </row>
    <row r="3243" spans="1:100" x14ac:dyDescent="0.25">
      <c r="A3243">
        <v>6861</v>
      </c>
      <c r="B3243" t="s">
        <v>3282</v>
      </c>
      <c r="C3243" s="48">
        <v>1</v>
      </c>
      <c r="D3243" s="22">
        <v>1450</v>
      </c>
      <c r="E3243" s="47">
        <v>62.798508766834246</v>
      </c>
      <c r="F3243" s="47">
        <v>-29.08938549335334</v>
      </c>
      <c r="G3243" s="47">
        <v>0.24773049482204326</v>
      </c>
      <c r="H3243" s="47">
        <v>5.0316799675559034</v>
      </c>
      <c r="I3243" s="47">
        <v>43.150978932390657</v>
      </c>
      <c r="J3243" s="47">
        <v>9.4265685797601293</v>
      </c>
      <c r="K3243" s="47">
        <v>-1</v>
      </c>
      <c r="L3243" s="47">
        <v>-1</v>
      </c>
      <c r="M3243" s="47">
        <v>-1</v>
      </c>
      <c r="N3243" s="47">
        <v>0.23106494761372834</v>
      </c>
      <c r="O3243" s="47">
        <v>-1</v>
      </c>
      <c r="P3243" s="47">
        <v>-1</v>
      </c>
      <c r="Q3243" s="47">
        <v>3.6908187015592362</v>
      </c>
      <c r="R3243" s="47">
        <v>-1</v>
      </c>
      <c r="S3243" s="47">
        <v>0.64189072421973781</v>
      </c>
      <c r="T3243" s="47">
        <v>9.2362986157557392E-2</v>
      </c>
      <c r="U3243" s="47">
        <v>2.8539908778594872E-2</v>
      </c>
      <c r="V3243" s="47">
        <v>-3.3016092497362891E-2</v>
      </c>
      <c r="W3243" s="47">
        <v>1.340861265996665</v>
      </c>
      <c r="X3243" s="47">
        <v>-0.95214589246562853</v>
      </c>
      <c r="Y3243" s="47">
        <v>6.2963204570277986E-2</v>
      </c>
      <c r="Z3243" s="47">
        <v>26.745601001024557</v>
      </c>
      <c r="AA3243" s="47">
        <v>0.83044305783086536</v>
      </c>
      <c r="AB3243" s="47">
        <v>0.95436065465510056</v>
      </c>
      <c r="AC3243" s="47">
        <v>9.5356991142494465</v>
      </c>
      <c r="AD3243" s="47">
        <v>1.0338197723233149</v>
      </c>
      <c r="AE3243" s="47">
        <v>-6.1692529453854741E-2</v>
      </c>
      <c r="AF3243" s="47">
        <v>37.173968240475233</v>
      </c>
      <c r="AG3243" s="47">
        <v>-21.084351504417185</v>
      </c>
      <c r="AH3243" s="47">
        <v>0.31588437088007865</v>
      </c>
      <c r="AI3243" s="47">
        <v>0.38548558873661259</v>
      </c>
      <c r="AJ3243" s="47">
        <v>0.33333333333333298</v>
      </c>
      <c r="AK3243" s="47">
        <v>0.47968211832321317</v>
      </c>
      <c r="AL3243" s="47">
        <v>0.57122895297980814</v>
      </c>
      <c r="AM3243" s="47">
        <v>0.33333333333333298</v>
      </c>
      <c r="AN3243" s="47">
        <v>0.18789602731731778</v>
      </c>
      <c r="AO3243" s="47">
        <v>0.23868759666666312</v>
      </c>
      <c r="AP3243" s="47">
        <v>0.33333333333333298</v>
      </c>
      <c r="AQ3243" s="47">
        <v>5.9770106919154165</v>
      </c>
      <c r="AR3243" s="47">
        <v>2.6866680235991405</v>
      </c>
      <c r="AS3243" s="47">
        <v>1.9901707455278179</v>
      </c>
      <c r="AT3243" s="47">
        <v>4.7497298106331778</v>
      </c>
      <c r="AU3243" s="47">
        <v>-1</v>
      </c>
      <c r="AV3243" s="47">
        <v>-1</v>
      </c>
      <c r="AW3243" s="47">
        <v>-1</v>
      </c>
      <c r="AX3243" s="47">
        <v>-1</v>
      </c>
      <c r="AY3243" s="47">
        <v>5.741340798477359E-3</v>
      </c>
      <c r="AZ3243" s="47">
        <v>0.26109216513129191</v>
      </c>
      <c r="BA3243" s="47">
        <v>0.31605474538102962</v>
      </c>
      <c r="BB3243" s="47">
        <v>0.19654570281331249</v>
      </c>
      <c r="BC3243" s="47">
        <v>0.14449960111956645</v>
      </c>
      <c r="BD3243" s="47">
        <v>6.219103395989273</v>
      </c>
      <c r="BE3243" s="47">
        <v>5.19276375489431</v>
      </c>
      <c r="BF3243" s="47">
        <v>-1</v>
      </c>
      <c r="BG3243" s="22">
        <v>0</v>
      </c>
    </row>
    <row r="3244" spans="1:100" x14ac:dyDescent="0.25">
      <c r="A3244">
        <v>6862</v>
      </c>
      <c r="B3244" t="s">
        <v>3283</v>
      </c>
      <c r="C3244" s="48">
        <v>3</v>
      </c>
      <c r="D3244" s="22">
        <v>1389.6018985174012</v>
      </c>
      <c r="E3244" s="47">
        <v>19.319009508274839</v>
      </c>
      <c r="F3244" s="47">
        <v>-84.634393506599125</v>
      </c>
      <c r="G3244" s="47">
        <v>0.13621170095502716</v>
      </c>
      <c r="H3244" s="47">
        <v>2.8917962278673692</v>
      </c>
      <c r="I3244" s="47">
        <v>8.1297407812358635</v>
      </c>
      <c r="J3244" s="47">
        <v>-3.1406174168816645</v>
      </c>
      <c r="K3244" s="47">
        <v>-1.0000000000000007</v>
      </c>
      <c r="L3244" s="47">
        <v>-1.0000000000000007</v>
      </c>
      <c r="M3244" s="47">
        <v>-1.0000000000000007</v>
      </c>
      <c r="N3244" s="47">
        <v>0.2663955626397525</v>
      </c>
      <c r="O3244" s="47">
        <v>-1.0000000000000007</v>
      </c>
      <c r="P3244" s="47">
        <v>-1.0000000000000007</v>
      </c>
      <c r="Q3244" s="47">
        <v>2.3735924735289755</v>
      </c>
      <c r="R3244" s="47">
        <v>-1.0000000000000007</v>
      </c>
      <c r="S3244" s="47">
        <v>0.30225031539135916</v>
      </c>
      <c r="T3244" s="47">
        <v>6.895236970748457E-2</v>
      </c>
      <c r="U3244" s="47">
        <v>-4.3148438222162293E-2</v>
      </c>
      <c r="V3244" s="47">
        <v>2.330286573870298E-2</v>
      </c>
      <c r="W3244" s="47">
        <v>0.51820375433839372</v>
      </c>
      <c r="X3244" s="47">
        <v>-2.5578642950578381</v>
      </c>
      <c r="Y3244" s="47">
        <v>-5.9375089695307227E-2</v>
      </c>
      <c r="Z3244" s="47">
        <v>3.1021418080426244E-2</v>
      </c>
      <c r="AA3244" s="47">
        <v>-1.0105208443299116</v>
      </c>
      <c r="AB3244" s="47">
        <v>-1.4038639949586114</v>
      </c>
      <c r="AC3244" s="47">
        <v>6.5133742678321118</v>
      </c>
      <c r="AD3244" s="47">
        <v>-1.1131725854075687</v>
      </c>
      <c r="AE3244" s="47">
        <v>-0.34845714968580177</v>
      </c>
      <c r="AF3244" s="47">
        <v>4.7920745412681285</v>
      </c>
      <c r="AG3244" s="47">
        <v>-66.747241302208053</v>
      </c>
      <c r="AH3244" s="47">
        <v>-0.34459492621162036</v>
      </c>
      <c r="AI3244" s="47">
        <v>-1.6138986912460018E-2</v>
      </c>
      <c r="AJ3244" s="47">
        <v>0.33333333333333298</v>
      </c>
      <c r="AK3244" s="47">
        <v>-6.3940420873902365E-2</v>
      </c>
      <c r="AL3244" s="47">
        <v>0.68665857106087302</v>
      </c>
      <c r="AM3244" s="47">
        <v>0.33333333333333298</v>
      </c>
      <c r="AN3244" s="47">
        <v>-0.16822817915681992</v>
      </c>
      <c r="AO3244" s="47">
        <v>-2.9863361548651112E-3</v>
      </c>
      <c r="AP3244" s="47">
        <v>0.33333333333333298</v>
      </c>
      <c r="AQ3244" s="47">
        <v>3.3376662399677368</v>
      </c>
      <c r="AR3244" s="47">
        <v>1.1524582905051795</v>
      </c>
      <c r="AS3244" s="47">
        <v>-3.6536714986478187</v>
      </c>
      <c r="AT3244" s="47">
        <v>-0.63940420873902315</v>
      </c>
      <c r="AU3244" s="47">
        <v>-1.0000000000000007</v>
      </c>
      <c r="AV3244" s="47">
        <v>-1.0000000000000007</v>
      </c>
      <c r="AW3244" s="47">
        <v>-1.0000000000000007</v>
      </c>
      <c r="AX3244" s="47">
        <v>-1.0000000000000007</v>
      </c>
      <c r="AY3244" s="47">
        <v>-1.2647792636823075E-2</v>
      </c>
      <c r="AZ3244" s="47">
        <v>0.23095768358072258</v>
      </c>
      <c r="BA3244" s="47">
        <v>0.60991635003587907</v>
      </c>
      <c r="BB3244" s="47">
        <v>0.13919127017359148</v>
      </c>
      <c r="BC3244" s="47">
        <v>0.33559486117092996</v>
      </c>
      <c r="BD3244" s="47">
        <v>4.6345701722434018</v>
      </c>
      <c r="BE3244" s="47">
        <v>11.439453279452646</v>
      </c>
      <c r="BF3244" s="47">
        <v>-1.0000000000000007</v>
      </c>
      <c r="CU3244" t="e">
        <v>#N/A</v>
      </c>
      <c r="CV3244" t="e">
        <v>#N/A</v>
      </c>
    </row>
    <row r="3245" spans="1:100" x14ac:dyDescent="0.25">
      <c r="A3245">
        <v>6863</v>
      </c>
      <c r="B3245" t="s">
        <v>3284</v>
      </c>
      <c r="C3245" s="48">
        <v>1</v>
      </c>
      <c r="D3245" s="22">
        <v>1450</v>
      </c>
      <c r="E3245" s="47">
        <v>62.798508766834246</v>
      </c>
      <c r="F3245" s="47">
        <v>-29.08938549335334</v>
      </c>
      <c r="G3245" s="47">
        <v>0.24773049482204326</v>
      </c>
      <c r="H3245" s="47">
        <v>5.0316799675559034</v>
      </c>
      <c r="I3245" s="47">
        <v>43.150978932390657</v>
      </c>
      <c r="J3245" s="47">
        <v>9.4265685797601293</v>
      </c>
      <c r="K3245" s="47">
        <v>-1</v>
      </c>
      <c r="L3245" s="47">
        <v>-1</v>
      </c>
      <c r="M3245" s="47">
        <v>-1</v>
      </c>
      <c r="N3245" s="47">
        <v>0.23106494761372834</v>
      </c>
      <c r="O3245" s="47">
        <v>-1</v>
      </c>
      <c r="P3245" s="47">
        <v>-1</v>
      </c>
      <c r="Q3245" s="47">
        <v>3.6908187015592362</v>
      </c>
      <c r="R3245" s="47">
        <v>-1</v>
      </c>
      <c r="S3245" s="47">
        <v>0.64189072421973781</v>
      </c>
      <c r="T3245" s="47">
        <v>9.2362986157557392E-2</v>
      </c>
      <c r="U3245" s="47">
        <v>2.8539908778594872E-2</v>
      </c>
      <c r="V3245" s="47">
        <v>-3.3016092497362891E-2</v>
      </c>
      <c r="W3245" s="47">
        <v>1.340861265996665</v>
      </c>
      <c r="X3245" s="47">
        <v>-0.95214589246562853</v>
      </c>
      <c r="Y3245" s="47">
        <v>6.2963204570277986E-2</v>
      </c>
      <c r="Z3245" s="47">
        <v>26.745601001024557</v>
      </c>
      <c r="AA3245" s="47">
        <v>0.83044305783086536</v>
      </c>
      <c r="AB3245" s="47">
        <v>0.95436065465510056</v>
      </c>
      <c r="AC3245" s="47">
        <v>9.5356991142494465</v>
      </c>
      <c r="AD3245" s="47">
        <v>1.0338197723233149</v>
      </c>
      <c r="AE3245" s="47">
        <v>-6.1692529453854741E-2</v>
      </c>
      <c r="AF3245" s="47">
        <v>37.173968240475233</v>
      </c>
      <c r="AG3245" s="47">
        <v>-21.084351504417185</v>
      </c>
      <c r="AH3245" s="47">
        <v>0.31588437088007865</v>
      </c>
      <c r="AI3245" s="47">
        <v>0.38548558873661259</v>
      </c>
      <c r="AJ3245" s="47">
        <v>0.33333333333333298</v>
      </c>
      <c r="AK3245" s="47">
        <v>0.47968211832321317</v>
      </c>
      <c r="AL3245" s="47">
        <v>0.57122895297980814</v>
      </c>
      <c r="AM3245" s="47">
        <v>0.33333333333333298</v>
      </c>
      <c r="AN3245" s="47">
        <v>0.18789602731731778</v>
      </c>
      <c r="AO3245" s="47">
        <v>0.23868759666666312</v>
      </c>
      <c r="AP3245" s="47">
        <v>0.33333333333333298</v>
      </c>
      <c r="AQ3245" s="47">
        <v>5.9770106919154165</v>
      </c>
      <c r="AR3245" s="47">
        <v>2.6866680235991405</v>
      </c>
      <c r="AS3245" s="47">
        <v>1.9901707455278179</v>
      </c>
      <c r="AT3245" s="47">
        <v>4.7497298106331778</v>
      </c>
      <c r="AU3245" s="47">
        <v>-1</v>
      </c>
      <c r="AV3245" s="47">
        <v>-1</v>
      </c>
      <c r="AW3245" s="47">
        <v>-1</v>
      </c>
      <c r="AX3245" s="47">
        <v>-1</v>
      </c>
      <c r="AY3245" s="47">
        <v>5.741340798477359E-3</v>
      </c>
      <c r="AZ3245" s="47">
        <v>0.26109216513129191</v>
      </c>
      <c r="BA3245" s="47">
        <v>0.31605474538102962</v>
      </c>
      <c r="BB3245" s="47">
        <v>0.19654570281331249</v>
      </c>
      <c r="BC3245" s="47">
        <v>0.14449960111956645</v>
      </c>
      <c r="BD3245" s="47">
        <v>6.219103395989273</v>
      </c>
      <c r="BE3245" s="47">
        <v>5.19276375489431</v>
      </c>
      <c r="BF3245" s="47">
        <v>-1</v>
      </c>
      <c r="BG3245" s="22">
        <v>0</v>
      </c>
    </row>
    <row r="3246" spans="1:100" x14ac:dyDescent="0.25">
      <c r="A3246">
        <v>6864</v>
      </c>
      <c r="B3246" t="s">
        <v>3285</v>
      </c>
      <c r="C3246" s="48">
        <v>3</v>
      </c>
      <c r="D3246" s="22">
        <v>1342.9866780242382</v>
      </c>
      <c r="E3246" s="47">
        <v>12.742196906003727</v>
      </c>
      <c r="F3246" s="47">
        <v>-164.58939845421421</v>
      </c>
      <c r="G3246" s="47">
        <v>-0.13359280604709772</v>
      </c>
      <c r="H3246" s="47">
        <v>5.6343160700631918</v>
      </c>
      <c r="I3246" s="47">
        <v>6.3204336443769726</v>
      </c>
      <c r="J3246" s="47">
        <v>5.3861373284195615</v>
      </c>
      <c r="K3246" s="47">
        <v>-1</v>
      </c>
      <c r="L3246" s="47">
        <v>-1</v>
      </c>
      <c r="M3246" s="47">
        <v>-1</v>
      </c>
      <c r="N3246" s="47">
        <v>0.27886963475213766</v>
      </c>
      <c r="O3246" s="47">
        <v>-1</v>
      </c>
      <c r="P3246" s="47">
        <v>-1</v>
      </c>
      <c r="Q3246" s="47">
        <v>5.0341016108558447</v>
      </c>
      <c r="R3246" s="47">
        <v>-1</v>
      </c>
      <c r="S3246" s="47">
        <v>0.64768493555483786</v>
      </c>
      <c r="T3246" s="47">
        <v>0.12854727340181396</v>
      </c>
      <c r="U3246" s="47">
        <v>-0.34757770595116516</v>
      </c>
      <c r="V3246" s="47">
        <v>-0.86719130993699223</v>
      </c>
      <c r="W3246" s="47">
        <v>0.60021445920734495</v>
      </c>
      <c r="X3246" s="47">
        <v>-4.128976127352014</v>
      </c>
      <c r="Y3246" s="47">
        <v>0.14114526605665312</v>
      </c>
      <c r="Z3246" s="47">
        <v>19.222923288956203</v>
      </c>
      <c r="AA3246" s="47">
        <v>1.2372358854507357</v>
      </c>
      <c r="AB3246" s="47">
        <v>0.46275480428609306</v>
      </c>
      <c r="AC3246" s="47">
        <v>-15.922310865586212</v>
      </c>
      <c r="AD3246" s="47">
        <v>0.75370774337066682</v>
      </c>
      <c r="AE3246" s="47">
        <v>-1.1895777099979052</v>
      </c>
      <c r="AF3246" s="47">
        <v>2.5737895176581809</v>
      </c>
      <c r="AG3246" s="47">
        <v>-103.04988057439195</v>
      </c>
      <c r="AH3246" s="47">
        <v>0.23542382669823791</v>
      </c>
      <c r="AI3246" s="47">
        <v>0.36484428218334569</v>
      </c>
      <c r="AJ3246" s="47">
        <v>0.33333333333333298</v>
      </c>
      <c r="AK3246" s="47">
        <v>8.2635735154881054E-2</v>
      </c>
      <c r="AL3246" s="47">
        <v>0.34508435190065434</v>
      </c>
      <c r="AM3246" s="47">
        <v>0.33333333333333298</v>
      </c>
      <c r="AN3246" s="47">
        <v>1.6952153336792126E-3</v>
      </c>
      <c r="AO3246" s="47">
        <v>3.9400191259758161E-2</v>
      </c>
      <c r="AP3246" s="47">
        <v>0.33333333333333298</v>
      </c>
      <c r="AQ3246" s="47">
        <v>3.7466441267187935</v>
      </c>
      <c r="AR3246" s="47">
        <v>3.5943219550292547</v>
      </c>
      <c r="AS3246" s="47">
        <v>0.96545802184149732</v>
      </c>
      <c r="AT3246" s="47">
        <v>0.82635735154881063</v>
      </c>
      <c r="AU3246" s="47">
        <v>-1</v>
      </c>
      <c r="AV3246" s="47">
        <v>-1</v>
      </c>
      <c r="AW3246" s="47">
        <v>-1</v>
      </c>
      <c r="AX3246" s="47">
        <v>-1</v>
      </c>
      <c r="AY3246" s="47">
        <v>8.6972183147490056E-2</v>
      </c>
      <c r="AZ3246" s="47">
        <v>0.16580776851943488</v>
      </c>
      <c r="BA3246" s="47">
        <v>0.28361708752321491</v>
      </c>
      <c r="BB3246" s="47">
        <v>0.63695345676447523</v>
      </c>
      <c r="BC3246" s="47">
        <v>-0.24116187826595353</v>
      </c>
      <c r="BD3246" s="47">
        <v>16.752875261709061</v>
      </c>
      <c r="BE3246" s="47">
        <v>-4.6109615190327649</v>
      </c>
      <c r="BF3246" s="47">
        <v>-1</v>
      </c>
      <c r="CU3246" t="e">
        <v>#N/A</v>
      </c>
      <c r="CV3246" t="e">
        <v>#N/A</v>
      </c>
    </row>
    <row r="3247" spans="1:100" x14ac:dyDescent="0.25">
      <c r="A3247">
        <v>6865</v>
      </c>
      <c r="B3247" t="s">
        <v>3286</v>
      </c>
      <c r="C3247" s="48">
        <v>3</v>
      </c>
      <c r="D3247" s="22">
        <v>1352.9603762453457</v>
      </c>
      <c r="E3247" s="47">
        <v>-4.8027101406876938</v>
      </c>
      <c r="F3247" s="47">
        <v>-113.73455230377827</v>
      </c>
      <c r="G3247" s="47">
        <v>-0.11020801395821277</v>
      </c>
      <c r="H3247" s="47">
        <v>1.9564995359778645</v>
      </c>
      <c r="I3247" s="47">
        <v>-10.832189748228831</v>
      </c>
      <c r="J3247" s="47">
        <v>2.1638487074831643</v>
      </c>
      <c r="K3247" s="47">
        <v>-1.0000000000000002</v>
      </c>
      <c r="L3247" s="47">
        <v>-1.0000000000000002</v>
      </c>
      <c r="M3247" s="47">
        <v>-1.0000000000000002</v>
      </c>
      <c r="N3247" s="47">
        <v>9.1785591000604114E-2</v>
      </c>
      <c r="O3247" s="47">
        <v>-1.0000000000000002</v>
      </c>
      <c r="P3247" s="47">
        <v>-1.0000000000000002</v>
      </c>
      <c r="Q3247" s="47">
        <v>2.9758710050632997</v>
      </c>
      <c r="R3247" s="47">
        <v>-1.0000000000000002</v>
      </c>
      <c r="S3247" s="47">
        <v>-0.84439349178817191</v>
      </c>
      <c r="T3247" s="47">
        <v>-0.13269598280112399</v>
      </c>
      <c r="U3247" s="47">
        <v>0.33470775724545349</v>
      </c>
      <c r="V3247" s="47">
        <v>0.54196094916643223</v>
      </c>
      <c r="W3247" s="47">
        <v>-1.0193714690854367</v>
      </c>
      <c r="X3247" s="47">
        <v>-4.128781184049684</v>
      </c>
      <c r="Y3247" s="47">
        <v>-8.8332668631111125E-2</v>
      </c>
      <c r="Z3247" s="47">
        <v>-12.905476355458829</v>
      </c>
      <c r="AA3247" s="47">
        <v>0.84627946103863028</v>
      </c>
      <c r="AB3247" s="47">
        <v>-4.6993066155874813E-2</v>
      </c>
      <c r="AC3247" s="47">
        <v>-4.2311861828138353</v>
      </c>
      <c r="AD3247" s="47">
        <v>0.96320841563008341</v>
      </c>
      <c r="AE3247" s="47">
        <v>0.41856001884403848</v>
      </c>
      <c r="AF3247" s="47">
        <v>-16.765095585584497</v>
      </c>
      <c r="AG3247" s="47">
        <v>-80.566068633378052</v>
      </c>
      <c r="AH3247" s="47">
        <v>0.22636881766812736</v>
      </c>
      <c r="AI3247" s="47">
        <v>0.50381206159633862</v>
      </c>
      <c r="AJ3247" s="47">
        <v>0.33333333333333298</v>
      </c>
      <c r="AK3247" s="47">
        <v>0.70922281151883215</v>
      </c>
      <c r="AL3247" s="47">
        <v>0.66794473684750044</v>
      </c>
      <c r="AM3247" s="47">
        <v>0.33333333333333298</v>
      </c>
      <c r="AN3247" s="47">
        <v>4.3666109008131407E-2</v>
      </c>
      <c r="AO3247" s="47">
        <v>1.48243690272956E-2</v>
      </c>
      <c r="AP3247" s="47">
        <v>0.33333333333333298</v>
      </c>
      <c r="AQ3247" s="47">
        <v>5.9329058373556691</v>
      </c>
      <c r="AR3247" s="47">
        <v>3.7871752606957583</v>
      </c>
      <c r="AS3247" s="47">
        <v>-8.715554668400916</v>
      </c>
      <c r="AT3247" s="47">
        <v>7.0922281151883171</v>
      </c>
      <c r="AU3247" s="47">
        <v>-1.0000000000000002</v>
      </c>
      <c r="AV3247" s="47">
        <v>-1.0000000000000002</v>
      </c>
      <c r="AW3247" s="47">
        <v>-1.0000000000000002</v>
      </c>
      <c r="AX3247" s="47">
        <v>-1.0000000000000002</v>
      </c>
      <c r="AY3247" s="47">
        <v>-3.2150215640332686E-2</v>
      </c>
      <c r="AZ3247" s="47">
        <v>-0.28850197729329985</v>
      </c>
      <c r="BA3247" s="47">
        <v>0.85539606479403385</v>
      </c>
      <c r="BB3247" s="47">
        <v>0.81060628089429887</v>
      </c>
      <c r="BC3247" s="47">
        <v>-9.1977664903877307E-2</v>
      </c>
      <c r="BD3247" s="47">
        <v>18.822647135890985</v>
      </c>
      <c r="BE3247" s="47">
        <v>1.9775387013732375</v>
      </c>
      <c r="BF3247" s="47">
        <v>-1.0000000000000002</v>
      </c>
      <c r="CU3247" t="e">
        <v>#N/A</v>
      </c>
      <c r="CV3247" t="e">
        <v>#N/A</v>
      </c>
    </row>
    <row r="3248" spans="1:100" x14ac:dyDescent="0.25">
      <c r="A3248">
        <v>6866</v>
      </c>
      <c r="B3248" t="s">
        <v>3287</v>
      </c>
      <c r="C3248" s="48">
        <v>3</v>
      </c>
      <c r="D3248" s="22">
        <v>1483.2519104143767</v>
      </c>
      <c r="E3248" s="47">
        <v>62.055090160003054</v>
      </c>
      <c r="F3248" s="47">
        <v>-2.785139413885493</v>
      </c>
      <c r="G3248" s="47">
        <v>0.18812945034285491</v>
      </c>
      <c r="H3248" s="47">
        <v>2.521202536105847</v>
      </c>
      <c r="I3248" s="47">
        <v>37.778132833258198</v>
      </c>
      <c r="J3248" s="47">
        <v>12.465655466701737</v>
      </c>
      <c r="K3248" s="47">
        <v>-1.0000000000000002</v>
      </c>
      <c r="L3248" s="47">
        <v>-1.0000000000000002</v>
      </c>
      <c r="M3248" s="47">
        <v>-1.0000000000000002</v>
      </c>
      <c r="N3248" s="47">
        <v>-9.1921867044607343E-3</v>
      </c>
      <c r="O3248" s="47">
        <v>-1.0000000000000002</v>
      </c>
      <c r="P3248" s="47">
        <v>-1.0000000000000002</v>
      </c>
      <c r="Q3248" s="47">
        <v>1.7484481618273504</v>
      </c>
      <c r="R3248" s="47">
        <v>-1.0000000000000002</v>
      </c>
      <c r="S3248" s="47">
        <v>-0.21079352476339619</v>
      </c>
      <c r="T3248" s="47">
        <v>-3.5309257344068187E-2</v>
      </c>
      <c r="U3248" s="47">
        <v>0.59717071190264404</v>
      </c>
      <c r="V3248" s="47">
        <v>0.86820191615346598</v>
      </c>
      <c r="W3248" s="47">
        <v>0.77275437427849647</v>
      </c>
      <c r="X3248" s="47">
        <v>-1.0761315253427322</v>
      </c>
      <c r="Y3248" s="47">
        <v>-0.20190480558638157</v>
      </c>
      <c r="Z3248" s="47">
        <v>14.628251148642324</v>
      </c>
      <c r="AA3248" s="47">
        <v>-1.5339775835882985</v>
      </c>
      <c r="AB3248" s="47">
        <v>-0.54371022762858334</v>
      </c>
      <c r="AC3248" s="47">
        <v>22.330038924458851</v>
      </c>
      <c r="AD3248" s="47">
        <v>-1.0249758651196963</v>
      </c>
      <c r="AE3248" s="47">
        <v>0.59381191361341679</v>
      </c>
      <c r="AF3248" s="47">
        <v>37.008391759085995</v>
      </c>
      <c r="AG3248" s="47">
        <v>-7.6522603016460371</v>
      </c>
      <c r="AH3248" s="47">
        <v>-0.39479593447170874</v>
      </c>
      <c r="AI3248" s="47">
        <v>-0.61621899160394211</v>
      </c>
      <c r="AJ3248" s="47">
        <v>0.33333333333333298</v>
      </c>
      <c r="AK3248" s="47">
        <v>0.78637349524817624</v>
      </c>
      <c r="AL3248" s="47">
        <v>0.8200151805364394</v>
      </c>
      <c r="AM3248" s="47">
        <v>0.33333333333333298</v>
      </c>
      <c r="AN3248" s="47">
        <v>3.6936360985642333E-2</v>
      </c>
      <c r="AO3248" s="47">
        <v>-4.9847974098061354E-2</v>
      </c>
      <c r="AP3248" s="47">
        <v>0.33333333333333298</v>
      </c>
      <c r="AQ3248" s="47">
        <v>0.76974107417218063</v>
      </c>
      <c r="AR3248" s="47">
        <v>3.587607089576482</v>
      </c>
      <c r="AS3248" s="47">
        <v>1.0143134246434837</v>
      </c>
      <c r="AT3248" s="47">
        <v>7.8637349524817672</v>
      </c>
      <c r="AU3248" s="47">
        <v>-1.0000000000000002</v>
      </c>
      <c r="AV3248" s="47">
        <v>-1.0000000000000002</v>
      </c>
      <c r="AW3248" s="47">
        <v>-1.0000000000000002</v>
      </c>
      <c r="AX3248" s="47">
        <v>-1.0000000000000002</v>
      </c>
      <c r="AY3248" s="47">
        <v>6.5927911107198978E-2</v>
      </c>
      <c r="AZ3248" s="47">
        <v>0.81689342037627022</v>
      </c>
      <c r="BA3248" s="47">
        <v>9.1786884380621561E-2</v>
      </c>
      <c r="BB3248" s="47">
        <v>-0.16328890974133639</v>
      </c>
      <c r="BC3248" s="47">
        <v>0.35307574624239002</v>
      </c>
      <c r="BD3248" s="47">
        <v>2.2443583479424545E-3</v>
      </c>
      <c r="BE3248" s="47">
        <v>9.2858280779628615</v>
      </c>
      <c r="BF3248" s="47">
        <v>-1.0000000000000002</v>
      </c>
      <c r="CU3248" t="e">
        <v>#N/A</v>
      </c>
      <c r="CV3248" t="e">
        <v>#N/A</v>
      </c>
    </row>
    <row r="3249" spans="1:100" x14ac:dyDescent="0.25">
      <c r="A3249">
        <v>6867</v>
      </c>
      <c r="B3249" t="s">
        <v>3288</v>
      </c>
      <c r="C3249" s="48">
        <v>3</v>
      </c>
      <c r="D3249" s="22">
        <v>1533.0402031888229</v>
      </c>
      <c r="E3249" s="47">
        <v>120.26439194589834</v>
      </c>
      <c r="F3249" s="47">
        <v>46.941855742277724</v>
      </c>
      <c r="G3249" s="47">
        <v>0.42326319419401837</v>
      </c>
      <c r="H3249" s="47">
        <v>8.1186440251795773</v>
      </c>
      <c r="I3249" s="47">
        <v>83.683952862341769</v>
      </c>
      <c r="J3249" s="47">
        <v>11.972883638100646</v>
      </c>
      <c r="K3249" s="47">
        <v>-1.0000000000000002</v>
      </c>
      <c r="L3249" s="47">
        <v>-1.0000000000000002</v>
      </c>
      <c r="M3249" s="47">
        <v>-1.0000000000000002</v>
      </c>
      <c r="N3249" s="47">
        <v>0.16413498719182584</v>
      </c>
      <c r="O3249" s="47">
        <v>-1.0000000000000002</v>
      </c>
      <c r="P3249" s="47">
        <v>-1.0000000000000002</v>
      </c>
      <c r="Q3249" s="47">
        <v>4.3249071675729729</v>
      </c>
      <c r="R3249" s="47">
        <v>-1.0000000000000002</v>
      </c>
      <c r="S3249" s="47">
        <v>1.0541148064083594</v>
      </c>
      <c r="T3249" s="47">
        <v>0.1195171552473535</v>
      </c>
      <c r="U3249" s="47">
        <v>0.84275362239494145</v>
      </c>
      <c r="V3249" s="47">
        <v>0.94637090679742963</v>
      </c>
      <c r="W3249" s="47">
        <v>3.7937368576066017</v>
      </c>
      <c r="X3249" s="47">
        <v>-2.2538040731717341</v>
      </c>
      <c r="Y3249" s="47">
        <v>0.13562755712672991</v>
      </c>
      <c r="Z3249" s="47">
        <v>45.512611013386262</v>
      </c>
      <c r="AA3249" s="47">
        <v>0.83157016374114279</v>
      </c>
      <c r="AB3249" s="47">
        <v>4.2372032836331499</v>
      </c>
      <c r="AC3249" s="47">
        <v>24.533379324153749</v>
      </c>
      <c r="AD3249" s="47">
        <v>2.4393579956597335</v>
      </c>
      <c r="AE3249" s="47">
        <v>-0.68679571893811575</v>
      </c>
      <c r="AF3249" s="47">
        <v>73.596397902235012</v>
      </c>
      <c r="AG3249" s="47">
        <v>38.903782559251447</v>
      </c>
      <c r="AH3249" s="47">
        <v>0.65186076543446403</v>
      </c>
      <c r="AI3249" s="47">
        <v>0.48108452530334711</v>
      </c>
      <c r="AJ3249" s="47">
        <v>0.33333333333333298</v>
      </c>
      <c r="AK3249" s="47">
        <v>1.0355440107149156</v>
      </c>
      <c r="AL3249" s="47">
        <v>1.1075325136973722</v>
      </c>
      <c r="AM3249" s="47">
        <v>0.33333333333333298</v>
      </c>
      <c r="AN3249" s="47">
        <v>0.35795608344636975</v>
      </c>
      <c r="AO3249" s="47">
        <v>0.42889395302063366</v>
      </c>
      <c r="AP3249" s="47">
        <v>0.33333333333333298</v>
      </c>
      <c r="AQ3249" s="47">
        <v>10.087554960106765</v>
      </c>
      <c r="AR3249" s="47">
        <v>4.2181472472657271</v>
      </c>
      <c r="AS3249" s="47">
        <v>-2.600703716314237</v>
      </c>
      <c r="AT3249" s="47">
        <v>10.355440107149155</v>
      </c>
      <c r="AU3249" s="47">
        <v>-1.0000000000000002</v>
      </c>
      <c r="AV3249" s="47">
        <v>-1.0000000000000002</v>
      </c>
      <c r="AW3249" s="47">
        <v>-1.0000000000000002</v>
      </c>
      <c r="AX3249" s="47">
        <v>-1.0000000000000002</v>
      </c>
      <c r="AY3249" s="47">
        <v>3.3021610387160873E-3</v>
      </c>
      <c r="AZ3249" s="47">
        <v>0.15246164459418227</v>
      </c>
      <c r="BA3249" s="47">
        <v>1.2940112898596496</v>
      </c>
      <c r="BB3249" s="47">
        <v>0.51115220459577493</v>
      </c>
      <c r="BC3249" s="47">
        <v>0.40006970503026384</v>
      </c>
      <c r="BD3249" s="47">
        <v>13.541113337865278</v>
      </c>
      <c r="BE3249" s="47">
        <v>16.471799075054847</v>
      </c>
      <c r="BF3249" s="47">
        <v>-1.0000000000000002</v>
      </c>
      <c r="CU3249" t="e">
        <v>#N/A</v>
      </c>
      <c r="CV3249" t="e">
        <v>#N/A</v>
      </c>
    </row>
    <row r="3250" spans="1:100" x14ac:dyDescent="0.25">
      <c r="A3250">
        <v>6868</v>
      </c>
      <c r="B3250" t="s">
        <v>3289</v>
      </c>
      <c r="C3250" s="48">
        <v>1</v>
      </c>
      <c r="D3250" s="22">
        <v>1450</v>
      </c>
      <c r="E3250" s="47">
        <v>62.798508766834246</v>
      </c>
      <c r="F3250" s="47">
        <v>-29.08938549335334</v>
      </c>
      <c r="G3250" s="47">
        <v>0.24773049482204326</v>
      </c>
      <c r="H3250" s="47">
        <v>5.0316799675559034</v>
      </c>
      <c r="I3250" s="47">
        <v>43.150978932390657</v>
      </c>
      <c r="J3250" s="47">
        <v>9.4265685797601293</v>
      </c>
      <c r="K3250" s="47">
        <v>-1</v>
      </c>
      <c r="L3250" s="47">
        <v>-1</v>
      </c>
      <c r="M3250" s="47">
        <v>-1</v>
      </c>
      <c r="N3250" s="47">
        <v>0.23106494761372834</v>
      </c>
      <c r="O3250" s="47">
        <v>-1</v>
      </c>
      <c r="P3250" s="47">
        <v>-1</v>
      </c>
      <c r="Q3250" s="47">
        <v>3.6908187015592362</v>
      </c>
      <c r="R3250" s="47">
        <v>-1</v>
      </c>
      <c r="S3250" s="47">
        <v>0.64189072421973781</v>
      </c>
      <c r="T3250" s="47">
        <v>9.2362986157557392E-2</v>
      </c>
      <c r="U3250" s="47">
        <v>2.8539908778594872E-2</v>
      </c>
      <c r="V3250" s="47">
        <v>-3.3016092497362891E-2</v>
      </c>
      <c r="W3250" s="47">
        <v>1.340861265996665</v>
      </c>
      <c r="X3250" s="47">
        <v>-0.95214589246562853</v>
      </c>
      <c r="Y3250" s="47">
        <v>6.2963204570277986E-2</v>
      </c>
      <c r="Z3250" s="47">
        <v>26.745601001024557</v>
      </c>
      <c r="AA3250" s="47">
        <v>0.83044305783086536</v>
      </c>
      <c r="AB3250" s="47">
        <v>0.95436065465510056</v>
      </c>
      <c r="AC3250" s="47">
        <v>9.5356991142494465</v>
      </c>
      <c r="AD3250" s="47">
        <v>1.0338197723233149</v>
      </c>
      <c r="AE3250" s="47">
        <v>-6.1692529453854741E-2</v>
      </c>
      <c r="AF3250" s="47">
        <v>37.173968240475233</v>
      </c>
      <c r="AG3250" s="47">
        <v>-21.084351504417185</v>
      </c>
      <c r="AH3250" s="47">
        <v>0.31588437088007865</v>
      </c>
      <c r="AI3250" s="47">
        <v>0.38548558873661259</v>
      </c>
      <c r="AJ3250" s="47">
        <v>0.33333333333333298</v>
      </c>
      <c r="AK3250" s="47">
        <v>0.47968211832321317</v>
      </c>
      <c r="AL3250" s="47">
        <v>0.57122895297980814</v>
      </c>
      <c r="AM3250" s="47">
        <v>0.33333333333333298</v>
      </c>
      <c r="AN3250" s="47">
        <v>0.18789602731731778</v>
      </c>
      <c r="AO3250" s="47">
        <v>0.23868759666666312</v>
      </c>
      <c r="AP3250" s="47">
        <v>0.33333333333333298</v>
      </c>
      <c r="AQ3250" s="47">
        <v>5.9770106919154165</v>
      </c>
      <c r="AR3250" s="47">
        <v>2.6866680235991405</v>
      </c>
      <c r="AS3250" s="47">
        <v>1.9901707455278179</v>
      </c>
      <c r="AT3250" s="47">
        <v>4.7497298106331778</v>
      </c>
      <c r="AU3250" s="47">
        <v>-1</v>
      </c>
      <c r="AV3250" s="47">
        <v>-1</v>
      </c>
      <c r="AW3250" s="47">
        <v>-1</v>
      </c>
      <c r="AX3250" s="47">
        <v>-1</v>
      </c>
      <c r="AY3250" s="47">
        <v>5.741340798477359E-3</v>
      </c>
      <c r="AZ3250" s="47">
        <v>0.26109216513129191</v>
      </c>
      <c r="BA3250" s="47">
        <v>0.31605474538102962</v>
      </c>
      <c r="BB3250" s="47">
        <v>0.19654570281331249</v>
      </c>
      <c r="BC3250" s="47">
        <v>0.14449960111956645</v>
      </c>
      <c r="BD3250" s="47">
        <v>6.219103395989273</v>
      </c>
      <c r="BE3250" s="47">
        <v>5.19276375489431</v>
      </c>
      <c r="BF3250" s="47">
        <v>-1</v>
      </c>
      <c r="BG3250" s="22">
        <v>0</v>
      </c>
    </row>
    <row r="3251" spans="1:100" x14ac:dyDescent="0.25">
      <c r="A3251">
        <v>6869</v>
      </c>
      <c r="B3251" t="s">
        <v>3290</v>
      </c>
      <c r="C3251" s="48">
        <v>3</v>
      </c>
      <c r="D3251" s="22">
        <v>1508.7971956953079</v>
      </c>
      <c r="E3251" s="47">
        <v>142.14159947434419</v>
      </c>
      <c r="F3251" s="47">
        <v>38.280392638803335</v>
      </c>
      <c r="G3251" s="47">
        <v>0.55437186964938912</v>
      </c>
      <c r="H3251" s="47">
        <v>7.0450105618546202</v>
      </c>
      <c r="I3251" s="47">
        <v>109.04045441710143</v>
      </c>
      <c r="J3251" s="47">
        <v>20.229731191578765</v>
      </c>
      <c r="K3251" s="47">
        <v>-1.0000000000000002</v>
      </c>
      <c r="L3251" s="47">
        <v>-1.0000000000000002</v>
      </c>
      <c r="M3251" s="47">
        <v>-1.0000000000000002</v>
      </c>
      <c r="N3251" s="47">
        <v>0.37550627748352139</v>
      </c>
      <c r="O3251" s="47">
        <v>-1.0000000000000002</v>
      </c>
      <c r="P3251" s="47">
        <v>-1.0000000000000002</v>
      </c>
      <c r="Q3251" s="47">
        <v>5.4137494024474018</v>
      </c>
      <c r="R3251" s="47">
        <v>-1.0000000000000002</v>
      </c>
      <c r="S3251" s="47">
        <v>-1.1288519399794528E-2</v>
      </c>
      <c r="T3251" s="47">
        <v>1.2934023407538473E-2</v>
      </c>
      <c r="U3251" s="47">
        <v>0.82691909910340122</v>
      </c>
      <c r="V3251" s="47">
        <v>-0.14762210018996896</v>
      </c>
      <c r="W3251" s="47">
        <v>1.6312611594072133</v>
      </c>
      <c r="X3251" s="47">
        <v>-1.7387307411919761</v>
      </c>
      <c r="Y3251" s="47">
        <v>0.15529928379936325</v>
      </c>
      <c r="Z3251" s="47">
        <v>65.545512617674902</v>
      </c>
      <c r="AA3251" s="47">
        <v>1.6134118863139471</v>
      </c>
      <c r="AB3251" s="47">
        <v>5.3202324863532349</v>
      </c>
      <c r="AC3251" s="47">
        <v>20.102374362522184</v>
      </c>
      <c r="AD3251" s="47">
        <v>2.2954418622466473</v>
      </c>
      <c r="AE3251" s="47">
        <v>1.4853698114808678</v>
      </c>
      <c r="AF3251" s="47">
        <v>92.453489278031185</v>
      </c>
      <c r="AG3251" s="47">
        <v>44.463736940586713</v>
      </c>
      <c r="AH3251" s="47">
        <v>0.6937186422656153</v>
      </c>
      <c r="AI3251" s="47">
        <v>1.0908036412354305</v>
      </c>
      <c r="AJ3251" s="47">
        <v>0.33333333333333298</v>
      </c>
      <c r="AK3251" s="47">
        <v>1.5750552872748527</v>
      </c>
      <c r="AL3251" s="47">
        <v>1.4449758328943159</v>
      </c>
      <c r="AM3251" s="47">
        <v>0.33333333333333298</v>
      </c>
      <c r="AN3251" s="47">
        <v>0.79640768055635058</v>
      </c>
      <c r="AO3251" s="47">
        <v>0.78161355368430696</v>
      </c>
      <c r="AP3251" s="47">
        <v>0.33333333333333298</v>
      </c>
      <c r="AQ3251" s="47">
        <v>16.586965139070262</v>
      </c>
      <c r="AR3251" s="47">
        <v>3.6591646866700946</v>
      </c>
      <c r="AS3251" s="47">
        <v>0.70248743282182113</v>
      </c>
      <c r="AT3251" s="47">
        <v>15.868079072086838</v>
      </c>
      <c r="AU3251" s="47">
        <v>-1.0000000000000002</v>
      </c>
      <c r="AV3251" s="47">
        <v>-1.0000000000000002</v>
      </c>
      <c r="AW3251" s="47">
        <v>-1.0000000000000002</v>
      </c>
      <c r="AX3251" s="47">
        <v>-1.0000000000000002</v>
      </c>
      <c r="AY3251" s="47">
        <v>8.2487077113769902E-2</v>
      </c>
      <c r="AZ3251" s="47">
        <v>0.54761632907180857</v>
      </c>
      <c r="BA3251" s="47">
        <v>0.93559971780729501</v>
      </c>
      <c r="BB3251" s="47">
        <v>0.89521019858494655</v>
      </c>
      <c r="BC3251" s="47">
        <v>4.5936188590914868E-2</v>
      </c>
      <c r="BD3251" s="47">
        <v>25.118336609982705</v>
      </c>
      <c r="BE3251" s="47">
        <v>5.8264033038093528</v>
      </c>
      <c r="BF3251" s="47">
        <v>-1.0000000000000002</v>
      </c>
      <c r="CU3251" t="e">
        <v>#N/A</v>
      </c>
      <c r="CV3251" t="e">
        <v>#N/A</v>
      </c>
    </row>
    <row r="3252" spans="1:100" x14ac:dyDescent="0.25">
      <c r="A3252">
        <v>6870</v>
      </c>
      <c r="B3252" t="s">
        <v>3291</v>
      </c>
      <c r="C3252" s="48">
        <v>1</v>
      </c>
      <c r="D3252" s="22">
        <v>1450</v>
      </c>
      <c r="E3252" s="47">
        <v>62.798508766834246</v>
      </c>
      <c r="F3252" s="47">
        <v>-29.08938549335334</v>
      </c>
      <c r="G3252" s="47">
        <v>0.24773049482204326</v>
      </c>
      <c r="H3252" s="47">
        <v>5.0316799675559034</v>
      </c>
      <c r="I3252" s="47">
        <v>43.150978932390657</v>
      </c>
      <c r="J3252" s="47">
        <v>9.4265685797601293</v>
      </c>
      <c r="K3252" s="47">
        <v>-1</v>
      </c>
      <c r="L3252" s="47">
        <v>-1</v>
      </c>
      <c r="M3252" s="47">
        <v>-1</v>
      </c>
      <c r="N3252" s="47">
        <v>0.23106494761372834</v>
      </c>
      <c r="O3252" s="47">
        <v>-1</v>
      </c>
      <c r="P3252" s="47">
        <v>-1</v>
      </c>
      <c r="Q3252" s="47">
        <v>3.6908187015592362</v>
      </c>
      <c r="R3252" s="47">
        <v>-1</v>
      </c>
      <c r="S3252" s="47">
        <v>0.64189072421973781</v>
      </c>
      <c r="T3252" s="47">
        <v>9.2362986157557392E-2</v>
      </c>
      <c r="U3252" s="47">
        <v>2.8539908778594872E-2</v>
      </c>
      <c r="V3252" s="47">
        <v>-3.3016092497362891E-2</v>
      </c>
      <c r="W3252" s="47">
        <v>1.340861265996665</v>
      </c>
      <c r="X3252" s="47">
        <v>-0.95214589246562853</v>
      </c>
      <c r="Y3252" s="47">
        <v>6.2963204570277986E-2</v>
      </c>
      <c r="Z3252" s="47">
        <v>26.745601001024557</v>
      </c>
      <c r="AA3252" s="47">
        <v>0.83044305783086536</v>
      </c>
      <c r="AB3252" s="47">
        <v>0.95436065465510056</v>
      </c>
      <c r="AC3252" s="47">
        <v>9.5356991142494465</v>
      </c>
      <c r="AD3252" s="47">
        <v>1.0338197723233149</v>
      </c>
      <c r="AE3252" s="47">
        <v>-6.1692529453854741E-2</v>
      </c>
      <c r="AF3252" s="47">
        <v>37.173968240475233</v>
      </c>
      <c r="AG3252" s="47">
        <v>-21.084351504417185</v>
      </c>
      <c r="AH3252" s="47">
        <v>0.31588437088007865</v>
      </c>
      <c r="AI3252" s="47">
        <v>0.38548558873661259</v>
      </c>
      <c r="AJ3252" s="47">
        <v>0.33333333333333298</v>
      </c>
      <c r="AK3252" s="47">
        <v>0.47968211832321317</v>
      </c>
      <c r="AL3252" s="47">
        <v>0.57122895297980814</v>
      </c>
      <c r="AM3252" s="47">
        <v>0.33333333333333298</v>
      </c>
      <c r="AN3252" s="47">
        <v>0.18789602731731778</v>
      </c>
      <c r="AO3252" s="47">
        <v>0.23868759666666312</v>
      </c>
      <c r="AP3252" s="47">
        <v>0.33333333333333298</v>
      </c>
      <c r="AQ3252" s="47">
        <v>5.9770106919154165</v>
      </c>
      <c r="AR3252" s="47">
        <v>2.6866680235991405</v>
      </c>
      <c r="AS3252" s="47">
        <v>1.9901707455278179</v>
      </c>
      <c r="AT3252" s="47">
        <v>4.7497298106331778</v>
      </c>
      <c r="AU3252" s="47">
        <v>-1</v>
      </c>
      <c r="AV3252" s="47">
        <v>-1</v>
      </c>
      <c r="AW3252" s="47">
        <v>-1</v>
      </c>
      <c r="AX3252" s="47">
        <v>-1</v>
      </c>
      <c r="AY3252" s="47">
        <v>5.741340798477359E-3</v>
      </c>
      <c r="AZ3252" s="47">
        <v>0.26109216513129191</v>
      </c>
      <c r="BA3252" s="47">
        <v>0.31605474538102962</v>
      </c>
      <c r="BB3252" s="47">
        <v>0.19654570281331249</v>
      </c>
      <c r="BC3252" s="47">
        <v>0.14449960111956645</v>
      </c>
      <c r="BD3252" s="47">
        <v>6.219103395989273</v>
      </c>
      <c r="BE3252" s="47">
        <v>5.19276375489431</v>
      </c>
      <c r="BF3252" s="47">
        <v>-1</v>
      </c>
      <c r="BG3252" s="22">
        <v>0</v>
      </c>
    </row>
    <row r="3253" spans="1:100" x14ac:dyDescent="0.25">
      <c r="A3253">
        <v>6871</v>
      </c>
      <c r="B3253" t="s">
        <v>3292</v>
      </c>
      <c r="C3253" s="48">
        <v>1</v>
      </c>
      <c r="D3253" s="22">
        <v>1450</v>
      </c>
      <c r="E3253" s="47">
        <v>62.798508766834246</v>
      </c>
      <c r="F3253" s="47">
        <v>-29.08938549335334</v>
      </c>
      <c r="G3253" s="47">
        <v>0.24773049482204326</v>
      </c>
      <c r="H3253" s="47">
        <v>5.0316799675559034</v>
      </c>
      <c r="I3253" s="47">
        <v>43.150978932390657</v>
      </c>
      <c r="J3253" s="47">
        <v>9.4265685797601293</v>
      </c>
      <c r="K3253" s="47">
        <v>-1</v>
      </c>
      <c r="L3253" s="47">
        <v>-1</v>
      </c>
      <c r="M3253" s="47">
        <v>-1</v>
      </c>
      <c r="N3253" s="47">
        <v>0.23106494761372834</v>
      </c>
      <c r="O3253" s="47">
        <v>-1</v>
      </c>
      <c r="P3253" s="47">
        <v>-1</v>
      </c>
      <c r="Q3253" s="47">
        <v>3.6908187015592362</v>
      </c>
      <c r="R3253" s="47">
        <v>-1</v>
      </c>
      <c r="S3253" s="47">
        <v>0.64189072421973781</v>
      </c>
      <c r="T3253" s="47">
        <v>9.2362986157557392E-2</v>
      </c>
      <c r="U3253" s="47">
        <v>2.8539908778594872E-2</v>
      </c>
      <c r="V3253" s="47">
        <v>-3.3016092497362891E-2</v>
      </c>
      <c r="W3253" s="47">
        <v>1.340861265996665</v>
      </c>
      <c r="X3253" s="47">
        <v>-0.95214589246562853</v>
      </c>
      <c r="Y3253" s="47">
        <v>6.2963204570277986E-2</v>
      </c>
      <c r="Z3253" s="47">
        <v>26.745601001024557</v>
      </c>
      <c r="AA3253" s="47">
        <v>0.83044305783086536</v>
      </c>
      <c r="AB3253" s="47">
        <v>0.95436065465510056</v>
      </c>
      <c r="AC3253" s="47">
        <v>9.5356991142494465</v>
      </c>
      <c r="AD3253" s="47">
        <v>1.0338197723233149</v>
      </c>
      <c r="AE3253" s="47">
        <v>-6.1692529453854741E-2</v>
      </c>
      <c r="AF3253" s="47">
        <v>37.173968240475233</v>
      </c>
      <c r="AG3253" s="47">
        <v>-21.084351504417185</v>
      </c>
      <c r="AH3253" s="47">
        <v>0.31588437088007865</v>
      </c>
      <c r="AI3253" s="47">
        <v>0.38548558873661259</v>
      </c>
      <c r="AJ3253" s="47">
        <v>0.33333333333333298</v>
      </c>
      <c r="AK3253" s="47">
        <v>0.47968211832321317</v>
      </c>
      <c r="AL3253" s="47">
        <v>0.57122895297980814</v>
      </c>
      <c r="AM3253" s="47">
        <v>0.33333333333333298</v>
      </c>
      <c r="AN3253" s="47">
        <v>0.18789602731731778</v>
      </c>
      <c r="AO3253" s="47">
        <v>0.23868759666666312</v>
      </c>
      <c r="AP3253" s="47">
        <v>0.33333333333333298</v>
      </c>
      <c r="AQ3253" s="47">
        <v>5.9770106919154165</v>
      </c>
      <c r="AR3253" s="47">
        <v>2.6866680235991405</v>
      </c>
      <c r="AS3253" s="47">
        <v>1.9901707455278179</v>
      </c>
      <c r="AT3253" s="47">
        <v>4.7497298106331778</v>
      </c>
      <c r="AU3253" s="47">
        <v>-1</v>
      </c>
      <c r="AV3253" s="47">
        <v>-1</v>
      </c>
      <c r="AW3253" s="47">
        <v>-1</v>
      </c>
      <c r="AX3253" s="47">
        <v>-1</v>
      </c>
      <c r="AY3253" s="47">
        <v>5.741340798477359E-3</v>
      </c>
      <c r="AZ3253" s="47">
        <v>0.26109216513129191</v>
      </c>
      <c r="BA3253" s="47">
        <v>0.31605474538102962</v>
      </c>
      <c r="BB3253" s="47">
        <v>0.19654570281331249</v>
      </c>
      <c r="BC3253" s="47">
        <v>0.14449960111956645</v>
      </c>
      <c r="BD3253" s="47">
        <v>6.219103395989273</v>
      </c>
      <c r="BE3253" s="47">
        <v>5.19276375489431</v>
      </c>
      <c r="BF3253" s="47">
        <v>-1</v>
      </c>
      <c r="BG3253" s="22">
        <v>0</v>
      </c>
    </row>
    <row r="3254" spans="1:100" x14ac:dyDescent="0.25">
      <c r="A3254">
        <v>6872</v>
      </c>
      <c r="B3254" t="s">
        <v>3293</v>
      </c>
      <c r="C3254" s="48">
        <v>3</v>
      </c>
      <c r="D3254" s="22">
        <v>1435.2153116692275</v>
      </c>
      <c r="E3254" s="47">
        <v>55.932423432611564</v>
      </c>
      <c r="F3254" s="47">
        <v>-54.091704474277329</v>
      </c>
      <c r="G3254" s="47">
        <v>0.2480593592067783</v>
      </c>
      <c r="H3254" s="47">
        <v>6.1213174441942266</v>
      </c>
      <c r="I3254" s="47">
        <v>24.153731917416497</v>
      </c>
      <c r="J3254" s="47">
        <v>11.7191433302542</v>
      </c>
      <c r="K3254" s="47">
        <v>-1</v>
      </c>
      <c r="L3254" s="47">
        <v>-1</v>
      </c>
      <c r="M3254" s="47">
        <v>-1</v>
      </c>
      <c r="N3254" s="47">
        <v>0.38154508509956453</v>
      </c>
      <c r="O3254" s="47">
        <v>-1</v>
      </c>
      <c r="P3254" s="47">
        <v>-1</v>
      </c>
      <c r="Q3254" s="47">
        <v>4.1106335670460759</v>
      </c>
      <c r="R3254" s="47">
        <v>-1</v>
      </c>
      <c r="S3254" s="47">
        <v>0.95161200161345683</v>
      </c>
      <c r="T3254" s="47">
        <v>0.15271658187113241</v>
      </c>
      <c r="U3254" s="47">
        <v>5.3729936960617057E-2</v>
      </c>
      <c r="V3254" s="47">
        <v>2.7437718043869332E-2</v>
      </c>
      <c r="W3254" s="47">
        <v>2.0106838771481486</v>
      </c>
      <c r="X3254" s="47">
        <v>-4.9158844693799093</v>
      </c>
      <c r="Y3254" s="47">
        <v>6.75100523577956E-2</v>
      </c>
      <c r="Z3254" s="47">
        <v>9.4060604453336332</v>
      </c>
      <c r="AA3254" s="47">
        <v>-1.225901813852744</v>
      </c>
      <c r="AB3254" s="47">
        <v>-1.0611630061802724</v>
      </c>
      <c r="AC3254" s="47">
        <v>16.06039013141487</v>
      </c>
      <c r="AD3254" s="47">
        <v>7.6355652236616806E-2</v>
      </c>
      <c r="AE3254" s="47">
        <v>-0.30863666757958513</v>
      </c>
      <c r="AF3254" s="47">
        <v>24.096650902988639</v>
      </c>
      <c r="AG3254" s="47">
        <v>-44.109624318757142</v>
      </c>
      <c r="AH3254" s="47">
        <v>-9.9144360201575243E-2</v>
      </c>
      <c r="AI3254" s="47">
        <v>-0.37641850853560982</v>
      </c>
      <c r="AJ3254" s="47">
        <v>0.33333333333333298</v>
      </c>
      <c r="AK3254" s="47">
        <v>0.46293984791080206</v>
      </c>
      <c r="AL3254" s="47">
        <v>0.41169837960753813</v>
      </c>
      <c r="AM3254" s="47">
        <v>0.33333333333333298</v>
      </c>
      <c r="AN3254" s="47">
        <v>-6.0595683061166229E-2</v>
      </c>
      <c r="AO3254" s="47">
        <v>-2.3863668186361153E-2</v>
      </c>
      <c r="AP3254" s="47">
        <v>0.33333333333333298</v>
      </c>
      <c r="AQ3254" s="47">
        <v>5.7081014427833532E-2</v>
      </c>
      <c r="AR3254" s="47">
        <v>4.0045349400002381</v>
      </c>
      <c r="AS3254" s="47">
        <v>1.4534633437655395</v>
      </c>
      <c r="AT3254" s="47">
        <v>6.2611450464884273</v>
      </c>
      <c r="AU3254" s="47">
        <v>-1</v>
      </c>
      <c r="AV3254" s="47">
        <v>-1</v>
      </c>
      <c r="AW3254" s="47">
        <v>-1</v>
      </c>
      <c r="AX3254" s="47">
        <v>-1</v>
      </c>
      <c r="AY3254" s="47">
        <v>5.6257297431087927E-2</v>
      </c>
      <c r="AZ3254" s="47">
        <v>0.1438779802980561</v>
      </c>
      <c r="BA3254" s="47">
        <v>1.7855342738039919</v>
      </c>
      <c r="BB3254" s="47">
        <v>5.0202821051323759E-2</v>
      </c>
      <c r="BC3254" s="47">
        <v>0.20042237486906933</v>
      </c>
      <c r="BD3254" s="47">
        <v>1.9744604277733735</v>
      </c>
      <c r="BE3254" s="47">
        <v>13.938230740746691</v>
      </c>
      <c r="BF3254" s="47">
        <v>-1</v>
      </c>
      <c r="CU3254" t="e">
        <v>#N/A</v>
      </c>
      <c r="CV3254" t="e">
        <v>#N/A</v>
      </c>
    </row>
    <row r="3255" spans="1:100" x14ac:dyDescent="0.25">
      <c r="A3255">
        <v>6873</v>
      </c>
      <c r="B3255" t="s">
        <v>201</v>
      </c>
      <c r="C3255" s="48">
        <v>1</v>
      </c>
      <c r="D3255" s="22">
        <v>1450</v>
      </c>
      <c r="E3255" s="47">
        <v>62.798508766834246</v>
      </c>
      <c r="F3255" s="47">
        <v>-29.08938549335334</v>
      </c>
      <c r="G3255" s="47">
        <v>0.24773049482204326</v>
      </c>
      <c r="H3255" s="47">
        <v>5.0316799675559034</v>
      </c>
      <c r="I3255" s="47">
        <v>43.150978932390657</v>
      </c>
      <c r="J3255" s="47">
        <v>9.4265685797601293</v>
      </c>
      <c r="K3255" s="47">
        <v>-1</v>
      </c>
      <c r="L3255" s="47">
        <v>-1</v>
      </c>
      <c r="M3255" s="47">
        <v>-1</v>
      </c>
      <c r="N3255" s="47">
        <v>0.23106494761372834</v>
      </c>
      <c r="O3255" s="47">
        <v>-1</v>
      </c>
      <c r="P3255" s="47">
        <v>-1</v>
      </c>
      <c r="Q3255" s="47">
        <v>3.6908187015592362</v>
      </c>
      <c r="R3255" s="47">
        <v>-1</v>
      </c>
      <c r="S3255" s="47">
        <v>0.64189072421973781</v>
      </c>
      <c r="T3255" s="47">
        <v>9.2362986157557392E-2</v>
      </c>
      <c r="U3255" s="47">
        <v>2.8539908778594872E-2</v>
      </c>
      <c r="V3255" s="47">
        <v>-3.3016092497362891E-2</v>
      </c>
      <c r="W3255" s="47">
        <v>1.340861265996665</v>
      </c>
      <c r="X3255" s="47">
        <v>-0.95214589246562853</v>
      </c>
      <c r="Y3255" s="47">
        <v>6.2963204570277986E-2</v>
      </c>
      <c r="Z3255" s="47">
        <v>26.745601001024557</v>
      </c>
      <c r="AA3255" s="47">
        <v>0.83044305783086536</v>
      </c>
      <c r="AB3255" s="47">
        <v>0.95436065465510056</v>
      </c>
      <c r="AC3255" s="47">
        <v>9.5356991142494465</v>
      </c>
      <c r="AD3255" s="47">
        <v>1.0338197723233149</v>
      </c>
      <c r="AE3255" s="47">
        <v>-6.1692529453854741E-2</v>
      </c>
      <c r="AF3255" s="47">
        <v>37.173968240475233</v>
      </c>
      <c r="AG3255" s="47">
        <v>-21.084351504417185</v>
      </c>
      <c r="AH3255" s="47">
        <v>0.31588437088007865</v>
      </c>
      <c r="AI3255" s="47">
        <v>0.38548558873661259</v>
      </c>
      <c r="AJ3255" s="47">
        <v>0.33333333333333298</v>
      </c>
      <c r="AK3255" s="47">
        <v>0.47968211832321317</v>
      </c>
      <c r="AL3255" s="47">
        <v>0.57122895297980814</v>
      </c>
      <c r="AM3255" s="47">
        <v>0.33333333333333298</v>
      </c>
      <c r="AN3255" s="47">
        <v>0.18789602731731778</v>
      </c>
      <c r="AO3255" s="47">
        <v>0.23868759666666312</v>
      </c>
      <c r="AP3255" s="47">
        <v>0.33333333333333298</v>
      </c>
      <c r="AQ3255" s="47">
        <v>5.9770106919154165</v>
      </c>
      <c r="AR3255" s="47">
        <v>2.6866680235991405</v>
      </c>
      <c r="AS3255" s="47">
        <v>1.9901707455278179</v>
      </c>
      <c r="AT3255" s="47">
        <v>4.7497298106331778</v>
      </c>
      <c r="AU3255" s="47">
        <v>-1</v>
      </c>
      <c r="AV3255" s="47">
        <v>-1</v>
      </c>
      <c r="AW3255" s="47">
        <v>-1</v>
      </c>
      <c r="AX3255" s="47">
        <v>-1</v>
      </c>
      <c r="AY3255" s="47">
        <v>5.741340798477359E-3</v>
      </c>
      <c r="AZ3255" s="47">
        <v>0.26109216513129191</v>
      </c>
      <c r="BA3255" s="47">
        <v>0.31605474538102962</v>
      </c>
      <c r="BB3255" s="47">
        <v>0.19654570281331249</v>
      </c>
      <c r="BC3255" s="47">
        <v>0.14449960111956645</v>
      </c>
      <c r="BD3255" s="47">
        <v>6.219103395989273</v>
      </c>
      <c r="BE3255" s="47">
        <v>5.19276375489431</v>
      </c>
      <c r="BF3255" s="47">
        <v>-1</v>
      </c>
      <c r="BG3255" s="22">
        <v>0</v>
      </c>
    </row>
    <row r="3256" spans="1:100" x14ac:dyDescent="0.25">
      <c r="A3256">
        <v>6874</v>
      </c>
      <c r="B3256" t="s">
        <v>3294</v>
      </c>
      <c r="C3256" s="48">
        <v>1</v>
      </c>
      <c r="D3256" s="22">
        <v>1450</v>
      </c>
      <c r="E3256" s="47">
        <v>62.798508766834246</v>
      </c>
      <c r="F3256" s="47">
        <v>-29.08938549335334</v>
      </c>
      <c r="G3256" s="47">
        <v>0.24773049482204326</v>
      </c>
      <c r="H3256" s="47">
        <v>5.0316799675559034</v>
      </c>
      <c r="I3256" s="47">
        <v>43.150978932390657</v>
      </c>
      <c r="J3256" s="47">
        <v>9.4265685797601293</v>
      </c>
      <c r="K3256" s="47">
        <v>-1</v>
      </c>
      <c r="L3256" s="47">
        <v>-1</v>
      </c>
      <c r="M3256" s="47">
        <v>-1</v>
      </c>
      <c r="N3256" s="47">
        <v>0.23106494761372834</v>
      </c>
      <c r="O3256" s="47">
        <v>-1</v>
      </c>
      <c r="P3256" s="47">
        <v>-1</v>
      </c>
      <c r="Q3256" s="47">
        <v>3.6908187015592362</v>
      </c>
      <c r="R3256" s="47">
        <v>-1</v>
      </c>
      <c r="S3256" s="47">
        <v>0.64189072421973781</v>
      </c>
      <c r="T3256" s="47">
        <v>9.2362986157557392E-2</v>
      </c>
      <c r="U3256" s="47">
        <v>2.8539908778594872E-2</v>
      </c>
      <c r="V3256" s="47">
        <v>-3.3016092497362891E-2</v>
      </c>
      <c r="W3256" s="47">
        <v>1.340861265996665</v>
      </c>
      <c r="X3256" s="47">
        <v>-0.95214589246562853</v>
      </c>
      <c r="Y3256" s="47">
        <v>6.2963204570277986E-2</v>
      </c>
      <c r="Z3256" s="47">
        <v>26.745601001024557</v>
      </c>
      <c r="AA3256" s="47">
        <v>0.83044305783086536</v>
      </c>
      <c r="AB3256" s="47">
        <v>0.95436065465510056</v>
      </c>
      <c r="AC3256" s="47">
        <v>9.5356991142494465</v>
      </c>
      <c r="AD3256" s="47">
        <v>1.0338197723233149</v>
      </c>
      <c r="AE3256" s="47">
        <v>-6.1692529453854741E-2</v>
      </c>
      <c r="AF3256" s="47">
        <v>37.173968240475233</v>
      </c>
      <c r="AG3256" s="47">
        <v>-21.084351504417185</v>
      </c>
      <c r="AH3256" s="47">
        <v>0.31588437088007865</v>
      </c>
      <c r="AI3256" s="47">
        <v>0.38548558873661259</v>
      </c>
      <c r="AJ3256" s="47">
        <v>0.33333333333333298</v>
      </c>
      <c r="AK3256" s="47">
        <v>0.47968211832321317</v>
      </c>
      <c r="AL3256" s="47">
        <v>0.57122895297980814</v>
      </c>
      <c r="AM3256" s="47">
        <v>0.33333333333333298</v>
      </c>
      <c r="AN3256" s="47">
        <v>0.18789602731731778</v>
      </c>
      <c r="AO3256" s="47">
        <v>0.23868759666666312</v>
      </c>
      <c r="AP3256" s="47">
        <v>0.33333333333333298</v>
      </c>
      <c r="AQ3256" s="47">
        <v>5.9770106919154165</v>
      </c>
      <c r="AR3256" s="47">
        <v>2.6866680235991405</v>
      </c>
      <c r="AS3256" s="47">
        <v>1.9901707455278179</v>
      </c>
      <c r="AT3256" s="47">
        <v>4.7497298106331778</v>
      </c>
      <c r="AU3256" s="47">
        <v>-1</v>
      </c>
      <c r="AV3256" s="47">
        <v>-1</v>
      </c>
      <c r="AW3256" s="47">
        <v>-1</v>
      </c>
      <c r="AX3256" s="47">
        <v>-1</v>
      </c>
      <c r="AY3256" s="47">
        <v>5.741340798477359E-3</v>
      </c>
      <c r="AZ3256" s="47">
        <v>0.26109216513129191</v>
      </c>
      <c r="BA3256" s="47">
        <v>0.31605474538102962</v>
      </c>
      <c r="BB3256" s="47">
        <v>0.19654570281331249</v>
      </c>
      <c r="BC3256" s="47">
        <v>0.14449960111956645</v>
      </c>
      <c r="BD3256" s="47">
        <v>6.219103395989273</v>
      </c>
      <c r="BE3256" s="47">
        <v>5.19276375489431</v>
      </c>
      <c r="BF3256" s="47">
        <v>-1</v>
      </c>
      <c r="BG3256" s="22">
        <v>0</v>
      </c>
    </row>
    <row r="3257" spans="1:100" x14ac:dyDescent="0.25">
      <c r="A3257">
        <v>6875</v>
      </c>
      <c r="B3257" t="s">
        <v>3295</v>
      </c>
      <c r="C3257" s="48">
        <v>1</v>
      </c>
      <c r="D3257" s="22">
        <v>1450</v>
      </c>
      <c r="E3257" s="47">
        <v>62.798508766834246</v>
      </c>
      <c r="F3257" s="47">
        <v>-29.08938549335334</v>
      </c>
      <c r="G3257" s="47">
        <v>0.24773049482204326</v>
      </c>
      <c r="H3257" s="47">
        <v>5.0316799675559034</v>
      </c>
      <c r="I3257" s="47">
        <v>43.150978932390657</v>
      </c>
      <c r="J3257" s="47">
        <v>9.4265685797601293</v>
      </c>
      <c r="K3257" s="47">
        <v>-1</v>
      </c>
      <c r="L3257" s="47">
        <v>-1</v>
      </c>
      <c r="M3257" s="47">
        <v>-1</v>
      </c>
      <c r="N3257" s="47">
        <v>0.23106494761372834</v>
      </c>
      <c r="O3257" s="47">
        <v>-1</v>
      </c>
      <c r="P3257" s="47">
        <v>-1</v>
      </c>
      <c r="Q3257" s="47">
        <v>3.6908187015592362</v>
      </c>
      <c r="R3257" s="47">
        <v>-1</v>
      </c>
      <c r="S3257" s="47">
        <v>0.64189072421973781</v>
      </c>
      <c r="T3257" s="47">
        <v>9.2362986157557392E-2</v>
      </c>
      <c r="U3257" s="47">
        <v>2.8539908778594872E-2</v>
      </c>
      <c r="V3257" s="47">
        <v>-3.3016092497362891E-2</v>
      </c>
      <c r="W3257" s="47">
        <v>1.340861265996665</v>
      </c>
      <c r="X3257" s="47">
        <v>-0.95214589246562853</v>
      </c>
      <c r="Y3257" s="47">
        <v>6.2963204570277986E-2</v>
      </c>
      <c r="Z3257" s="47">
        <v>26.745601001024557</v>
      </c>
      <c r="AA3257" s="47">
        <v>0.83044305783086536</v>
      </c>
      <c r="AB3257" s="47">
        <v>0.95436065465510056</v>
      </c>
      <c r="AC3257" s="47">
        <v>9.5356991142494465</v>
      </c>
      <c r="AD3257" s="47">
        <v>1.0338197723233149</v>
      </c>
      <c r="AE3257" s="47">
        <v>-6.1692529453854741E-2</v>
      </c>
      <c r="AF3257" s="47">
        <v>37.173968240475233</v>
      </c>
      <c r="AG3257" s="47">
        <v>-21.084351504417185</v>
      </c>
      <c r="AH3257" s="47">
        <v>0.31588437088007865</v>
      </c>
      <c r="AI3257" s="47">
        <v>0.38548558873661259</v>
      </c>
      <c r="AJ3257" s="47">
        <v>0.33333333333333298</v>
      </c>
      <c r="AK3257" s="47">
        <v>0.47968211832321317</v>
      </c>
      <c r="AL3257" s="47">
        <v>0.57122895297980814</v>
      </c>
      <c r="AM3257" s="47">
        <v>0.33333333333333298</v>
      </c>
      <c r="AN3257" s="47">
        <v>0.18789602731731778</v>
      </c>
      <c r="AO3257" s="47">
        <v>0.23868759666666312</v>
      </c>
      <c r="AP3257" s="47">
        <v>0.33333333333333298</v>
      </c>
      <c r="AQ3257" s="47">
        <v>5.9770106919154165</v>
      </c>
      <c r="AR3257" s="47">
        <v>2.6866680235991405</v>
      </c>
      <c r="AS3257" s="47">
        <v>1.9901707455278179</v>
      </c>
      <c r="AT3257" s="47">
        <v>4.7497298106331778</v>
      </c>
      <c r="AU3257" s="47">
        <v>-1</v>
      </c>
      <c r="AV3257" s="47">
        <v>-1</v>
      </c>
      <c r="AW3257" s="47">
        <v>-1</v>
      </c>
      <c r="AX3257" s="47">
        <v>-1</v>
      </c>
      <c r="AY3257" s="47">
        <v>5.741340798477359E-3</v>
      </c>
      <c r="AZ3257" s="47">
        <v>0.26109216513129191</v>
      </c>
      <c r="BA3257" s="47">
        <v>0.31605474538102962</v>
      </c>
      <c r="BB3257" s="47">
        <v>0.19654570281331249</v>
      </c>
      <c r="BC3257" s="47">
        <v>0.14449960111956645</v>
      </c>
      <c r="BD3257" s="47">
        <v>6.219103395989273</v>
      </c>
      <c r="BE3257" s="47">
        <v>5.19276375489431</v>
      </c>
      <c r="BF3257" s="47">
        <v>-1</v>
      </c>
      <c r="BG3257" s="22">
        <v>0</v>
      </c>
    </row>
    <row r="3258" spans="1:100" x14ac:dyDescent="0.25">
      <c r="A3258">
        <v>6877</v>
      </c>
      <c r="B3258" t="s">
        <v>1187</v>
      </c>
      <c r="C3258" s="48">
        <v>3</v>
      </c>
      <c r="D3258" s="22">
        <v>1394.337372646529</v>
      </c>
      <c r="E3258" s="47">
        <v>56.050182708976394</v>
      </c>
      <c r="F3258" s="47">
        <v>-86.000536799412785</v>
      </c>
      <c r="G3258" s="47">
        <v>-0.25605519355436257</v>
      </c>
      <c r="H3258" s="47">
        <v>6.509213437474374</v>
      </c>
      <c r="I3258" s="47">
        <v>33.209631612637345</v>
      </c>
      <c r="J3258" s="47">
        <v>16.077389856253248</v>
      </c>
      <c r="K3258" s="47">
        <v>-1.0000000000000011</v>
      </c>
      <c r="L3258" s="47">
        <v>-1.0000000000000011</v>
      </c>
      <c r="M3258" s="47">
        <v>-1.0000000000000011</v>
      </c>
      <c r="N3258" s="47">
        <v>0.31690060406542236</v>
      </c>
      <c r="O3258" s="47">
        <v>-1.0000000000000011</v>
      </c>
      <c r="P3258" s="47">
        <v>-1.0000000000000011</v>
      </c>
      <c r="Q3258" s="47">
        <v>5.0793396715103105</v>
      </c>
      <c r="R3258" s="47">
        <v>-1.0000000000000011</v>
      </c>
      <c r="S3258" s="47">
        <v>0.61448567205199722</v>
      </c>
      <c r="T3258" s="47">
        <v>1.5455830837915388E-2</v>
      </c>
      <c r="U3258" s="47">
        <v>0.10045121093003311</v>
      </c>
      <c r="V3258" s="47">
        <v>0.12218385708028628</v>
      </c>
      <c r="W3258" s="47">
        <v>1.4298737659640601</v>
      </c>
      <c r="X3258" s="47">
        <v>-0.12941954991760435</v>
      </c>
      <c r="Y3258" s="47">
        <v>0.1060443633608838</v>
      </c>
      <c r="Z3258" s="47">
        <v>17.224749688044685</v>
      </c>
      <c r="AA3258" s="47">
        <v>1.2431801340913591</v>
      </c>
      <c r="AB3258" s="47">
        <v>9.8975881599891041E-2</v>
      </c>
      <c r="AC3258" s="47">
        <v>11.416774135644495</v>
      </c>
      <c r="AD3258" s="47">
        <v>0.92755107368918865</v>
      </c>
      <c r="AE3258" s="47">
        <v>-1.4774409378455198</v>
      </c>
      <c r="AF3258" s="47">
        <v>27.263058767443525</v>
      </c>
      <c r="AG3258" s="47">
        <v>-66.923707871078435</v>
      </c>
      <c r="AH3258" s="47">
        <v>0.28449103103463741</v>
      </c>
      <c r="AI3258" s="47">
        <v>0.27280276221084648</v>
      </c>
      <c r="AJ3258" s="47">
        <v>0.33333333333333298</v>
      </c>
      <c r="AK3258" s="47">
        <v>1.0563246840291707</v>
      </c>
      <c r="AL3258" s="47">
        <v>1.2742104456435093</v>
      </c>
      <c r="AM3258" s="47">
        <v>0.33333333333333298</v>
      </c>
      <c r="AN3258" s="47">
        <v>-0.29709217159211665</v>
      </c>
      <c r="AO3258" s="47">
        <v>-0.35769863881559699</v>
      </c>
      <c r="AP3258" s="47">
        <v>0.33333333333333298</v>
      </c>
      <c r="AQ3258" s="47">
        <v>5.9465728451937947</v>
      </c>
      <c r="AR3258" s="47">
        <v>3.3449228303356011</v>
      </c>
      <c r="AS3258" s="47">
        <v>2.1692201856259588</v>
      </c>
      <c r="AT3258" s="47">
        <v>10.563246840291697</v>
      </c>
      <c r="AU3258" s="47">
        <v>-1.0000000000000011</v>
      </c>
      <c r="AV3258" s="47">
        <v>-1.0000000000000011</v>
      </c>
      <c r="AW3258" s="47">
        <v>-1.0000000000000011</v>
      </c>
      <c r="AX3258" s="47">
        <v>-1.0000000000000011</v>
      </c>
      <c r="AY3258" s="47">
        <v>-3.880551334295089E-2</v>
      </c>
      <c r="AZ3258" s="47">
        <v>-0.14994273361413266</v>
      </c>
      <c r="BA3258" s="47">
        <v>0.21090627881146959</v>
      </c>
      <c r="BB3258" s="47">
        <v>0.42169801395778506</v>
      </c>
      <c r="BC3258" s="47">
        <v>-3.2023343657837454E-2</v>
      </c>
      <c r="BD3258" s="47">
        <v>9.7927366808739613</v>
      </c>
      <c r="BE3258" s="47">
        <v>0.25394780261141148</v>
      </c>
      <c r="BF3258" s="47">
        <v>-1.0000000000000011</v>
      </c>
      <c r="CU3258" t="e">
        <v>#N/A</v>
      </c>
      <c r="CV3258" t="e">
        <v>#N/A</v>
      </c>
    </row>
    <row r="3259" spans="1:100" x14ac:dyDescent="0.25">
      <c r="A3259">
        <v>6878</v>
      </c>
      <c r="B3259" t="s">
        <v>3296</v>
      </c>
      <c r="C3259" s="48">
        <v>1</v>
      </c>
      <c r="D3259" s="22">
        <v>1450</v>
      </c>
      <c r="E3259" s="47">
        <v>62.798508766834246</v>
      </c>
      <c r="F3259" s="47">
        <v>-29.08938549335334</v>
      </c>
      <c r="G3259" s="47">
        <v>0.24773049482204326</v>
      </c>
      <c r="H3259" s="47">
        <v>5.0316799675559034</v>
      </c>
      <c r="I3259" s="47">
        <v>43.150978932390657</v>
      </c>
      <c r="J3259" s="47">
        <v>9.4265685797601293</v>
      </c>
      <c r="K3259" s="47">
        <v>-1</v>
      </c>
      <c r="L3259" s="47">
        <v>-1</v>
      </c>
      <c r="M3259" s="47">
        <v>-1</v>
      </c>
      <c r="N3259" s="47">
        <v>0.23106494761372834</v>
      </c>
      <c r="O3259" s="47">
        <v>-1</v>
      </c>
      <c r="P3259" s="47">
        <v>-1</v>
      </c>
      <c r="Q3259" s="47">
        <v>3.6908187015592362</v>
      </c>
      <c r="R3259" s="47">
        <v>-1</v>
      </c>
      <c r="S3259" s="47">
        <v>0.64189072421973781</v>
      </c>
      <c r="T3259" s="47">
        <v>9.2362986157557392E-2</v>
      </c>
      <c r="U3259" s="47">
        <v>2.8539908778594872E-2</v>
      </c>
      <c r="V3259" s="47">
        <v>-3.3016092497362891E-2</v>
      </c>
      <c r="W3259" s="47">
        <v>1.340861265996665</v>
      </c>
      <c r="X3259" s="47">
        <v>-0.95214589246562853</v>
      </c>
      <c r="Y3259" s="47">
        <v>6.2963204570277986E-2</v>
      </c>
      <c r="Z3259" s="47">
        <v>26.745601001024557</v>
      </c>
      <c r="AA3259" s="47">
        <v>0.83044305783086536</v>
      </c>
      <c r="AB3259" s="47">
        <v>0.95436065465510056</v>
      </c>
      <c r="AC3259" s="47">
        <v>9.5356991142494465</v>
      </c>
      <c r="AD3259" s="47">
        <v>1.0338197723233149</v>
      </c>
      <c r="AE3259" s="47">
        <v>-6.1692529453854741E-2</v>
      </c>
      <c r="AF3259" s="47">
        <v>37.173968240475233</v>
      </c>
      <c r="AG3259" s="47">
        <v>-21.084351504417185</v>
      </c>
      <c r="AH3259" s="47">
        <v>0.31588437088007865</v>
      </c>
      <c r="AI3259" s="47">
        <v>0.38548558873661259</v>
      </c>
      <c r="AJ3259" s="47">
        <v>0.33333333333333298</v>
      </c>
      <c r="AK3259" s="47">
        <v>0.47968211832321317</v>
      </c>
      <c r="AL3259" s="47">
        <v>0.57122895297980814</v>
      </c>
      <c r="AM3259" s="47">
        <v>0.33333333333333298</v>
      </c>
      <c r="AN3259" s="47">
        <v>0.18789602731731778</v>
      </c>
      <c r="AO3259" s="47">
        <v>0.23868759666666312</v>
      </c>
      <c r="AP3259" s="47">
        <v>0.33333333333333298</v>
      </c>
      <c r="AQ3259" s="47">
        <v>5.9770106919154165</v>
      </c>
      <c r="AR3259" s="47">
        <v>2.6866680235991405</v>
      </c>
      <c r="AS3259" s="47">
        <v>1.9901707455278179</v>
      </c>
      <c r="AT3259" s="47">
        <v>4.7497298106331778</v>
      </c>
      <c r="AU3259" s="47">
        <v>-1</v>
      </c>
      <c r="AV3259" s="47">
        <v>-1</v>
      </c>
      <c r="AW3259" s="47">
        <v>-1</v>
      </c>
      <c r="AX3259" s="47">
        <v>-1</v>
      </c>
      <c r="AY3259" s="47">
        <v>5.741340798477359E-3</v>
      </c>
      <c r="AZ3259" s="47">
        <v>0.26109216513129191</v>
      </c>
      <c r="BA3259" s="47">
        <v>0.31605474538102962</v>
      </c>
      <c r="BB3259" s="47">
        <v>0.19654570281331249</v>
      </c>
      <c r="BC3259" s="47">
        <v>0.14449960111956645</v>
      </c>
      <c r="BD3259" s="47">
        <v>6.219103395989273</v>
      </c>
      <c r="BE3259" s="47">
        <v>5.19276375489431</v>
      </c>
      <c r="BF3259" s="47">
        <v>-1</v>
      </c>
      <c r="BG3259" s="22">
        <v>0</v>
      </c>
    </row>
    <row r="3260" spans="1:100" x14ac:dyDescent="0.25">
      <c r="A3260">
        <v>6880</v>
      </c>
      <c r="B3260" t="s">
        <v>3297</v>
      </c>
      <c r="C3260" s="48">
        <v>1</v>
      </c>
      <c r="D3260" s="22">
        <v>1450</v>
      </c>
      <c r="E3260" s="47">
        <v>62.798508766834246</v>
      </c>
      <c r="F3260" s="47">
        <v>-29.08938549335334</v>
      </c>
      <c r="G3260" s="47">
        <v>0.24773049482204326</v>
      </c>
      <c r="H3260" s="47">
        <v>5.0316799675559034</v>
      </c>
      <c r="I3260" s="47">
        <v>43.150978932390657</v>
      </c>
      <c r="J3260" s="47">
        <v>9.4265685797601293</v>
      </c>
      <c r="K3260" s="47">
        <v>-1</v>
      </c>
      <c r="L3260" s="47">
        <v>-1</v>
      </c>
      <c r="M3260" s="47">
        <v>-1</v>
      </c>
      <c r="N3260" s="47">
        <v>0.23106494761372834</v>
      </c>
      <c r="O3260" s="47">
        <v>-1</v>
      </c>
      <c r="P3260" s="47">
        <v>-1</v>
      </c>
      <c r="Q3260" s="47">
        <v>3.6908187015592362</v>
      </c>
      <c r="R3260" s="47">
        <v>-1</v>
      </c>
      <c r="S3260" s="47">
        <v>0.64189072421973781</v>
      </c>
      <c r="T3260" s="47">
        <v>9.2362986157557392E-2</v>
      </c>
      <c r="U3260" s="47">
        <v>2.8539908778594872E-2</v>
      </c>
      <c r="V3260" s="47">
        <v>-3.3016092497362891E-2</v>
      </c>
      <c r="W3260" s="47">
        <v>1.340861265996665</v>
      </c>
      <c r="X3260" s="47">
        <v>-0.95214589246562853</v>
      </c>
      <c r="Y3260" s="47">
        <v>6.2963204570277986E-2</v>
      </c>
      <c r="Z3260" s="47">
        <v>26.745601001024557</v>
      </c>
      <c r="AA3260" s="47">
        <v>0.83044305783086536</v>
      </c>
      <c r="AB3260" s="47">
        <v>0.95436065465510056</v>
      </c>
      <c r="AC3260" s="47">
        <v>9.5356991142494465</v>
      </c>
      <c r="AD3260" s="47">
        <v>1.0338197723233149</v>
      </c>
      <c r="AE3260" s="47">
        <v>-6.1692529453854741E-2</v>
      </c>
      <c r="AF3260" s="47">
        <v>37.173968240475233</v>
      </c>
      <c r="AG3260" s="47">
        <v>-21.084351504417185</v>
      </c>
      <c r="AH3260" s="47">
        <v>0.31588437088007865</v>
      </c>
      <c r="AI3260" s="47">
        <v>0.38548558873661259</v>
      </c>
      <c r="AJ3260" s="47">
        <v>0.33333333333333298</v>
      </c>
      <c r="AK3260" s="47">
        <v>0.47968211832321317</v>
      </c>
      <c r="AL3260" s="47">
        <v>0.57122895297980814</v>
      </c>
      <c r="AM3260" s="47">
        <v>0.33333333333333298</v>
      </c>
      <c r="AN3260" s="47">
        <v>0.18789602731731778</v>
      </c>
      <c r="AO3260" s="47">
        <v>0.23868759666666312</v>
      </c>
      <c r="AP3260" s="47">
        <v>0.33333333333333298</v>
      </c>
      <c r="AQ3260" s="47">
        <v>5.9770106919154165</v>
      </c>
      <c r="AR3260" s="47">
        <v>2.6866680235991405</v>
      </c>
      <c r="AS3260" s="47">
        <v>1.9901707455278179</v>
      </c>
      <c r="AT3260" s="47">
        <v>4.7497298106331778</v>
      </c>
      <c r="AU3260" s="47">
        <v>-1</v>
      </c>
      <c r="AV3260" s="47">
        <v>-1</v>
      </c>
      <c r="AW3260" s="47">
        <v>-1</v>
      </c>
      <c r="AX3260" s="47">
        <v>-1</v>
      </c>
      <c r="AY3260" s="47">
        <v>5.741340798477359E-3</v>
      </c>
      <c r="AZ3260" s="47">
        <v>0.26109216513129191</v>
      </c>
      <c r="BA3260" s="47">
        <v>0.31605474538102962</v>
      </c>
      <c r="BB3260" s="47">
        <v>0.19654570281331249</v>
      </c>
      <c r="BC3260" s="47">
        <v>0.14449960111956645</v>
      </c>
      <c r="BD3260" s="47">
        <v>6.219103395989273</v>
      </c>
      <c r="BE3260" s="47">
        <v>5.19276375489431</v>
      </c>
      <c r="BF3260" s="47">
        <v>-1</v>
      </c>
      <c r="BG3260" s="22">
        <v>0</v>
      </c>
    </row>
    <row r="3261" spans="1:100" x14ac:dyDescent="0.25">
      <c r="A3261">
        <v>6881</v>
      </c>
      <c r="B3261" t="s">
        <v>3298</v>
      </c>
      <c r="C3261" s="48">
        <v>1</v>
      </c>
      <c r="D3261" s="22">
        <v>1450</v>
      </c>
      <c r="E3261" s="47">
        <v>62.798508766834246</v>
      </c>
      <c r="F3261" s="47">
        <v>-29.08938549335334</v>
      </c>
      <c r="G3261" s="47">
        <v>0.24773049482204326</v>
      </c>
      <c r="H3261" s="47">
        <v>5.0316799675559034</v>
      </c>
      <c r="I3261" s="47">
        <v>43.150978932390657</v>
      </c>
      <c r="J3261" s="47">
        <v>9.4265685797601293</v>
      </c>
      <c r="K3261" s="47">
        <v>-1</v>
      </c>
      <c r="L3261" s="47">
        <v>-1</v>
      </c>
      <c r="M3261" s="47">
        <v>-1</v>
      </c>
      <c r="N3261" s="47">
        <v>0.23106494761372834</v>
      </c>
      <c r="O3261" s="47">
        <v>-1</v>
      </c>
      <c r="P3261" s="47">
        <v>-1</v>
      </c>
      <c r="Q3261" s="47">
        <v>3.6908187015592362</v>
      </c>
      <c r="R3261" s="47">
        <v>-1</v>
      </c>
      <c r="S3261" s="47">
        <v>0.64189072421973781</v>
      </c>
      <c r="T3261" s="47">
        <v>9.2362986157557392E-2</v>
      </c>
      <c r="U3261" s="47">
        <v>2.8539908778594872E-2</v>
      </c>
      <c r="V3261" s="47">
        <v>-3.3016092497362891E-2</v>
      </c>
      <c r="W3261" s="47">
        <v>1.340861265996665</v>
      </c>
      <c r="X3261" s="47">
        <v>-0.95214589246562853</v>
      </c>
      <c r="Y3261" s="47">
        <v>6.2963204570277986E-2</v>
      </c>
      <c r="Z3261" s="47">
        <v>26.745601001024557</v>
      </c>
      <c r="AA3261" s="47">
        <v>0.83044305783086536</v>
      </c>
      <c r="AB3261" s="47">
        <v>0.95436065465510056</v>
      </c>
      <c r="AC3261" s="47">
        <v>9.5356991142494465</v>
      </c>
      <c r="AD3261" s="47">
        <v>1.0338197723233149</v>
      </c>
      <c r="AE3261" s="47">
        <v>-6.1692529453854741E-2</v>
      </c>
      <c r="AF3261" s="47">
        <v>37.173968240475233</v>
      </c>
      <c r="AG3261" s="47">
        <v>-21.084351504417185</v>
      </c>
      <c r="AH3261" s="47">
        <v>0.31588437088007865</v>
      </c>
      <c r="AI3261" s="47">
        <v>0.38548558873661259</v>
      </c>
      <c r="AJ3261" s="47">
        <v>0.33333333333333298</v>
      </c>
      <c r="AK3261" s="47">
        <v>0.47968211832321317</v>
      </c>
      <c r="AL3261" s="47">
        <v>0.57122895297980814</v>
      </c>
      <c r="AM3261" s="47">
        <v>0.33333333333333298</v>
      </c>
      <c r="AN3261" s="47">
        <v>0.18789602731731778</v>
      </c>
      <c r="AO3261" s="47">
        <v>0.23868759666666312</v>
      </c>
      <c r="AP3261" s="47">
        <v>0.33333333333333298</v>
      </c>
      <c r="AQ3261" s="47">
        <v>5.9770106919154165</v>
      </c>
      <c r="AR3261" s="47">
        <v>2.6866680235991405</v>
      </c>
      <c r="AS3261" s="47">
        <v>1.9901707455278179</v>
      </c>
      <c r="AT3261" s="47">
        <v>4.7497298106331778</v>
      </c>
      <c r="AU3261" s="47">
        <v>-1</v>
      </c>
      <c r="AV3261" s="47">
        <v>-1</v>
      </c>
      <c r="AW3261" s="47">
        <v>-1</v>
      </c>
      <c r="AX3261" s="47">
        <v>-1</v>
      </c>
      <c r="AY3261" s="47">
        <v>5.741340798477359E-3</v>
      </c>
      <c r="AZ3261" s="47">
        <v>0.26109216513129191</v>
      </c>
      <c r="BA3261" s="47">
        <v>0.31605474538102962</v>
      </c>
      <c r="BB3261" s="47">
        <v>0.19654570281331249</v>
      </c>
      <c r="BC3261" s="47">
        <v>0.14449960111956645</v>
      </c>
      <c r="BD3261" s="47">
        <v>6.219103395989273</v>
      </c>
      <c r="BE3261" s="47">
        <v>5.19276375489431</v>
      </c>
      <c r="BF3261" s="47">
        <v>-1</v>
      </c>
      <c r="BG3261" s="22">
        <v>0</v>
      </c>
    </row>
    <row r="3262" spans="1:100" x14ac:dyDescent="0.25">
      <c r="A3262">
        <v>6882</v>
      </c>
      <c r="B3262" t="s">
        <v>3299</v>
      </c>
      <c r="C3262" s="48">
        <v>1</v>
      </c>
      <c r="D3262" s="22">
        <v>1450</v>
      </c>
      <c r="E3262" s="47">
        <v>62.798508766834246</v>
      </c>
      <c r="F3262" s="47">
        <v>-29.08938549335334</v>
      </c>
      <c r="G3262" s="47">
        <v>0.24773049482204326</v>
      </c>
      <c r="H3262" s="47">
        <v>5.0316799675559034</v>
      </c>
      <c r="I3262" s="47">
        <v>43.150978932390657</v>
      </c>
      <c r="J3262" s="47">
        <v>9.4265685797601293</v>
      </c>
      <c r="K3262" s="47">
        <v>-1</v>
      </c>
      <c r="L3262" s="47">
        <v>-1</v>
      </c>
      <c r="M3262" s="47">
        <v>-1</v>
      </c>
      <c r="N3262" s="47">
        <v>0.23106494761372834</v>
      </c>
      <c r="O3262" s="47">
        <v>-1</v>
      </c>
      <c r="P3262" s="47">
        <v>-1</v>
      </c>
      <c r="Q3262" s="47">
        <v>3.6908187015592362</v>
      </c>
      <c r="R3262" s="47">
        <v>-1</v>
      </c>
      <c r="S3262" s="47">
        <v>0.64189072421973781</v>
      </c>
      <c r="T3262" s="47">
        <v>9.2362986157557392E-2</v>
      </c>
      <c r="U3262" s="47">
        <v>2.8539908778594872E-2</v>
      </c>
      <c r="V3262" s="47">
        <v>-3.3016092497362891E-2</v>
      </c>
      <c r="W3262" s="47">
        <v>1.340861265996665</v>
      </c>
      <c r="X3262" s="47">
        <v>-0.95214589246562853</v>
      </c>
      <c r="Y3262" s="47">
        <v>6.2963204570277986E-2</v>
      </c>
      <c r="Z3262" s="47">
        <v>26.745601001024557</v>
      </c>
      <c r="AA3262" s="47">
        <v>0.83044305783086536</v>
      </c>
      <c r="AB3262" s="47">
        <v>0.95436065465510056</v>
      </c>
      <c r="AC3262" s="47">
        <v>9.5356991142494465</v>
      </c>
      <c r="AD3262" s="47">
        <v>1.0338197723233149</v>
      </c>
      <c r="AE3262" s="47">
        <v>-6.1692529453854741E-2</v>
      </c>
      <c r="AF3262" s="47">
        <v>37.173968240475233</v>
      </c>
      <c r="AG3262" s="47">
        <v>-21.084351504417185</v>
      </c>
      <c r="AH3262" s="47">
        <v>0.31588437088007865</v>
      </c>
      <c r="AI3262" s="47">
        <v>0.38548558873661259</v>
      </c>
      <c r="AJ3262" s="47">
        <v>0.33333333333333298</v>
      </c>
      <c r="AK3262" s="47">
        <v>0.47968211832321317</v>
      </c>
      <c r="AL3262" s="47">
        <v>0.57122895297980814</v>
      </c>
      <c r="AM3262" s="47">
        <v>0.33333333333333298</v>
      </c>
      <c r="AN3262" s="47">
        <v>0.18789602731731778</v>
      </c>
      <c r="AO3262" s="47">
        <v>0.23868759666666312</v>
      </c>
      <c r="AP3262" s="47">
        <v>0.33333333333333298</v>
      </c>
      <c r="AQ3262" s="47">
        <v>5.9770106919154165</v>
      </c>
      <c r="AR3262" s="47">
        <v>2.6866680235991405</v>
      </c>
      <c r="AS3262" s="47">
        <v>1.9901707455278179</v>
      </c>
      <c r="AT3262" s="47">
        <v>4.7497298106331778</v>
      </c>
      <c r="AU3262" s="47">
        <v>-1</v>
      </c>
      <c r="AV3262" s="47">
        <v>-1</v>
      </c>
      <c r="AW3262" s="47">
        <v>-1</v>
      </c>
      <c r="AX3262" s="47">
        <v>-1</v>
      </c>
      <c r="AY3262" s="47">
        <v>5.741340798477359E-3</v>
      </c>
      <c r="AZ3262" s="47">
        <v>0.26109216513129191</v>
      </c>
      <c r="BA3262" s="47">
        <v>0.31605474538102962</v>
      </c>
      <c r="BB3262" s="47">
        <v>0.19654570281331249</v>
      </c>
      <c r="BC3262" s="47">
        <v>0.14449960111956645</v>
      </c>
      <c r="BD3262" s="47">
        <v>6.219103395989273</v>
      </c>
      <c r="BE3262" s="47">
        <v>5.19276375489431</v>
      </c>
      <c r="BF3262" s="47">
        <v>-1</v>
      </c>
      <c r="BG3262" s="22">
        <v>0</v>
      </c>
    </row>
    <row r="3263" spans="1:100" x14ac:dyDescent="0.25">
      <c r="A3263">
        <v>6883</v>
      </c>
      <c r="B3263" t="s">
        <v>3300</v>
      </c>
      <c r="C3263" s="48">
        <v>1</v>
      </c>
      <c r="D3263" s="22">
        <v>1450</v>
      </c>
      <c r="E3263" s="47">
        <v>62.798508766834246</v>
      </c>
      <c r="F3263" s="47">
        <v>-29.08938549335334</v>
      </c>
      <c r="G3263" s="47">
        <v>0.24773049482204326</v>
      </c>
      <c r="H3263" s="47">
        <v>5.0316799675559034</v>
      </c>
      <c r="I3263" s="47">
        <v>43.150978932390657</v>
      </c>
      <c r="J3263" s="47">
        <v>9.4265685797601293</v>
      </c>
      <c r="K3263" s="47">
        <v>-1</v>
      </c>
      <c r="L3263" s="47">
        <v>-1</v>
      </c>
      <c r="M3263" s="47">
        <v>-1</v>
      </c>
      <c r="N3263" s="47">
        <v>0.23106494761372834</v>
      </c>
      <c r="O3263" s="47">
        <v>-1</v>
      </c>
      <c r="P3263" s="47">
        <v>-1</v>
      </c>
      <c r="Q3263" s="47">
        <v>3.6908187015592362</v>
      </c>
      <c r="R3263" s="47">
        <v>-1</v>
      </c>
      <c r="S3263" s="47">
        <v>0.64189072421973781</v>
      </c>
      <c r="T3263" s="47">
        <v>9.2362986157557392E-2</v>
      </c>
      <c r="U3263" s="47">
        <v>2.8539908778594872E-2</v>
      </c>
      <c r="V3263" s="47">
        <v>-3.3016092497362891E-2</v>
      </c>
      <c r="W3263" s="47">
        <v>1.340861265996665</v>
      </c>
      <c r="X3263" s="47">
        <v>-0.95214589246562853</v>
      </c>
      <c r="Y3263" s="47">
        <v>6.2963204570277986E-2</v>
      </c>
      <c r="Z3263" s="47">
        <v>26.745601001024557</v>
      </c>
      <c r="AA3263" s="47">
        <v>0.83044305783086536</v>
      </c>
      <c r="AB3263" s="47">
        <v>0.95436065465510056</v>
      </c>
      <c r="AC3263" s="47">
        <v>9.5356991142494465</v>
      </c>
      <c r="AD3263" s="47">
        <v>1.0338197723233149</v>
      </c>
      <c r="AE3263" s="47">
        <v>-6.1692529453854741E-2</v>
      </c>
      <c r="AF3263" s="47">
        <v>37.173968240475233</v>
      </c>
      <c r="AG3263" s="47">
        <v>-21.084351504417185</v>
      </c>
      <c r="AH3263" s="47">
        <v>0.31588437088007865</v>
      </c>
      <c r="AI3263" s="47">
        <v>0.38548558873661259</v>
      </c>
      <c r="AJ3263" s="47">
        <v>0.33333333333333298</v>
      </c>
      <c r="AK3263" s="47">
        <v>0.47968211832321317</v>
      </c>
      <c r="AL3263" s="47">
        <v>0.57122895297980814</v>
      </c>
      <c r="AM3263" s="47">
        <v>0.33333333333333298</v>
      </c>
      <c r="AN3263" s="47">
        <v>0.18789602731731778</v>
      </c>
      <c r="AO3263" s="47">
        <v>0.23868759666666312</v>
      </c>
      <c r="AP3263" s="47">
        <v>0.33333333333333298</v>
      </c>
      <c r="AQ3263" s="47">
        <v>5.9770106919154165</v>
      </c>
      <c r="AR3263" s="47">
        <v>2.6866680235991405</v>
      </c>
      <c r="AS3263" s="47">
        <v>1.9901707455278179</v>
      </c>
      <c r="AT3263" s="47">
        <v>4.7497298106331778</v>
      </c>
      <c r="AU3263" s="47">
        <v>-1</v>
      </c>
      <c r="AV3263" s="47">
        <v>-1</v>
      </c>
      <c r="AW3263" s="47">
        <v>-1</v>
      </c>
      <c r="AX3263" s="47">
        <v>-1</v>
      </c>
      <c r="AY3263" s="47">
        <v>5.741340798477359E-3</v>
      </c>
      <c r="AZ3263" s="47">
        <v>0.26109216513129191</v>
      </c>
      <c r="BA3263" s="47">
        <v>0.31605474538102962</v>
      </c>
      <c r="BB3263" s="47">
        <v>0.19654570281331249</v>
      </c>
      <c r="BC3263" s="47">
        <v>0.14449960111956645</v>
      </c>
      <c r="BD3263" s="47">
        <v>6.219103395989273</v>
      </c>
      <c r="BE3263" s="47">
        <v>5.19276375489431</v>
      </c>
      <c r="BF3263" s="47">
        <v>-1</v>
      </c>
      <c r="BG3263" s="22">
        <v>0</v>
      </c>
    </row>
    <row r="3264" spans="1:100" x14ac:dyDescent="0.25">
      <c r="A3264">
        <v>6884</v>
      </c>
      <c r="B3264" t="s">
        <v>3301</v>
      </c>
      <c r="C3264" s="48">
        <v>1</v>
      </c>
      <c r="D3264" s="22">
        <v>1450</v>
      </c>
      <c r="E3264" s="47">
        <v>62.798508766834246</v>
      </c>
      <c r="F3264" s="47">
        <v>-29.08938549335334</v>
      </c>
      <c r="G3264" s="47">
        <v>0.24773049482204326</v>
      </c>
      <c r="H3264" s="47">
        <v>5.0316799675559034</v>
      </c>
      <c r="I3264" s="47">
        <v>43.150978932390657</v>
      </c>
      <c r="J3264" s="47">
        <v>9.4265685797601293</v>
      </c>
      <c r="K3264" s="47">
        <v>-1</v>
      </c>
      <c r="L3264" s="47">
        <v>-1</v>
      </c>
      <c r="M3264" s="47">
        <v>-1</v>
      </c>
      <c r="N3264" s="47">
        <v>0.23106494761372834</v>
      </c>
      <c r="O3264" s="47">
        <v>-1</v>
      </c>
      <c r="P3264" s="47">
        <v>-1</v>
      </c>
      <c r="Q3264" s="47">
        <v>3.6908187015592362</v>
      </c>
      <c r="R3264" s="47">
        <v>-1</v>
      </c>
      <c r="S3264" s="47">
        <v>0.64189072421973781</v>
      </c>
      <c r="T3264" s="47">
        <v>9.2362986157557392E-2</v>
      </c>
      <c r="U3264" s="47">
        <v>2.8539908778594872E-2</v>
      </c>
      <c r="V3264" s="47">
        <v>-3.3016092497362891E-2</v>
      </c>
      <c r="W3264" s="47">
        <v>1.340861265996665</v>
      </c>
      <c r="X3264" s="47">
        <v>-0.95214589246562853</v>
      </c>
      <c r="Y3264" s="47">
        <v>6.2963204570277986E-2</v>
      </c>
      <c r="Z3264" s="47">
        <v>26.745601001024557</v>
      </c>
      <c r="AA3264" s="47">
        <v>0.83044305783086536</v>
      </c>
      <c r="AB3264" s="47">
        <v>0.95436065465510056</v>
      </c>
      <c r="AC3264" s="47">
        <v>9.5356991142494465</v>
      </c>
      <c r="AD3264" s="47">
        <v>1.0338197723233149</v>
      </c>
      <c r="AE3264" s="47">
        <v>-6.1692529453854741E-2</v>
      </c>
      <c r="AF3264" s="47">
        <v>37.173968240475233</v>
      </c>
      <c r="AG3264" s="47">
        <v>-21.084351504417185</v>
      </c>
      <c r="AH3264" s="47">
        <v>0.31588437088007865</v>
      </c>
      <c r="AI3264" s="47">
        <v>0.38548558873661259</v>
      </c>
      <c r="AJ3264" s="47">
        <v>0.33333333333333298</v>
      </c>
      <c r="AK3264" s="47">
        <v>0.47968211832321317</v>
      </c>
      <c r="AL3264" s="47">
        <v>0.57122895297980814</v>
      </c>
      <c r="AM3264" s="47">
        <v>0.33333333333333298</v>
      </c>
      <c r="AN3264" s="47">
        <v>0.18789602731731778</v>
      </c>
      <c r="AO3264" s="47">
        <v>0.23868759666666312</v>
      </c>
      <c r="AP3264" s="47">
        <v>0.33333333333333298</v>
      </c>
      <c r="AQ3264" s="47">
        <v>5.9770106919154165</v>
      </c>
      <c r="AR3264" s="47">
        <v>2.6866680235991405</v>
      </c>
      <c r="AS3264" s="47">
        <v>1.9901707455278179</v>
      </c>
      <c r="AT3264" s="47">
        <v>4.7497298106331778</v>
      </c>
      <c r="AU3264" s="47">
        <v>-1</v>
      </c>
      <c r="AV3264" s="47">
        <v>-1</v>
      </c>
      <c r="AW3264" s="47">
        <v>-1</v>
      </c>
      <c r="AX3264" s="47">
        <v>-1</v>
      </c>
      <c r="AY3264" s="47">
        <v>5.741340798477359E-3</v>
      </c>
      <c r="AZ3264" s="47">
        <v>0.26109216513129191</v>
      </c>
      <c r="BA3264" s="47">
        <v>0.31605474538102962</v>
      </c>
      <c r="BB3264" s="47">
        <v>0.19654570281331249</v>
      </c>
      <c r="BC3264" s="47">
        <v>0.14449960111956645</v>
      </c>
      <c r="BD3264" s="47">
        <v>6.219103395989273</v>
      </c>
      <c r="BE3264" s="47">
        <v>5.19276375489431</v>
      </c>
      <c r="BF3264" s="47">
        <v>-1</v>
      </c>
      <c r="BG3264" s="22">
        <v>0</v>
      </c>
    </row>
    <row r="3265" spans="1:100" x14ac:dyDescent="0.25">
      <c r="A3265">
        <v>6885</v>
      </c>
      <c r="B3265" t="s">
        <v>648</v>
      </c>
      <c r="C3265" s="48">
        <v>1</v>
      </c>
      <c r="D3265" s="22">
        <v>1450</v>
      </c>
      <c r="E3265" s="47">
        <v>62.798508766834246</v>
      </c>
      <c r="F3265" s="47">
        <v>-29.08938549335334</v>
      </c>
      <c r="G3265" s="47">
        <v>0.24773049482204326</v>
      </c>
      <c r="H3265" s="47">
        <v>5.0316799675559034</v>
      </c>
      <c r="I3265" s="47">
        <v>43.150978932390657</v>
      </c>
      <c r="J3265" s="47">
        <v>9.4265685797601293</v>
      </c>
      <c r="K3265" s="47">
        <v>-1</v>
      </c>
      <c r="L3265" s="47">
        <v>-1</v>
      </c>
      <c r="M3265" s="47">
        <v>-1</v>
      </c>
      <c r="N3265" s="47">
        <v>0.23106494761372834</v>
      </c>
      <c r="O3265" s="47">
        <v>-1</v>
      </c>
      <c r="P3265" s="47">
        <v>-1</v>
      </c>
      <c r="Q3265" s="47">
        <v>3.6908187015592362</v>
      </c>
      <c r="R3265" s="47">
        <v>-1</v>
      </c>
      <c r="S3265" s="47">
        <v>0.64189072421973781</v>
      </c>
      <c r="T3265" s="47">
        <v>9.2362986157557392E-2</v>
      </c>
      <c r="U3265" s="47">
        <v>2.8539908778594872E-2</v>
      </c>
      <c r="V3265" s="47">
        <v>-3.3016092497362891E-2</v>
      </c>
      <c r="W3265" s="47">
        <v>1.340861265996665</v>
      </c>
      <c r="X3265" s="47">
        <v>-0.95214589246562853</v>
      </c>
      <c r="Y3265" s="47">
        <v>6.2963204570277986E-2</v>
      </c>
      <c r="Z3265" s="47">
        <v>26.745601001024557</v>
      </c>
      <c r="AA3265" s="47">
        <v>0.83044305783086536</v>
      </c>
      <c r="AB3265" s="47">
        <v>0.95436065465510056</v>
      </c>
      <c r="AC3265" s="47">
        <v>9.5356991142494465</v>
      </c>
      <c r="AD3265" s="47">
        <v>1.0338197723233149</v>
      </c>
      <c r="AE3265" s="47">
        <v>-6.1692529453854741E-2</v>
      </c>
      <c r="AF3265" s="47">
        <v>37.173968240475233</v>
      </c>
      <c r="AG3265" s="47">
        <v>-21.084351504417185</v>
      </c>
      <c r="AH3265" s="47">
        <v>0.31588437088007865</v>
      </c>
      <c r="AI3265" s="47">
        <v>0.38548558873661259</v>
      </c>
      <c r="AJ3265" s="47">
        <v>0.33333333333333298</v>
      </c>
      <c r="AK3265" s="47">
        <v>0.47968211832321317</v>
      </c>
      <c r="AL3265" s="47">
        <v>0.57122895297980814</v>
      </c>
      <c r="AM3265" s="47">
        <v>0.33333333333333298</v>
      </c>
      <c r="AN3265" s="47">
        <v>0.18789602731731778</v>
      </c>
      <c r="AO3265" s="47">
        <v>0.23868759666666312</v>
      </c>
      <c r="AP3265" s="47">
        <v>0.33333333333333298</v>
      </c>
      <c r="AQ3265" s="47">
        <v>5.9770106919154165</v>
      </c>
      <c r="AR3265" s="47">
        <v>2.6866680235991405</v>
      </c>
      <c r="AS3265" s="47">
        <v>1.9901707455278179</v>
      </c>
      <c r="AT3265" s="47">
        <v>4.7497298106331778</v>
      </c>
      <c r="AU3265" s="47">
        <v>-1</v>
      </c>
      <c r="AV3265" s="47">
        <v>-1</v>
      </c>
      <c r="AW3265" s="47">
        <v>-1</v>
      </c>
      <c r="AX3265" s="47">
        <v>-1</v>
      </c>
      <c r="AY3265" s="47">
        <v>5.741340798477359E-3</v>
      </c>
      <c r="AZ3265" s="47">
        <v>0.26109216513129191</v>
      </c>
      <c r="BA3265" s="47">
        <v>0.31605474538102962</v>
      </c>
      <c r="BB3265" s="47">
        <v>0.19654570281331249</v>
      </c>
      <c r="BC3265" s="47">
        <v>0.14449960111956645</v>
      </c>
      <c r="BD3265" s="47">
        <v>6.219103395989273</v>
      </c>
      <c r="BE3265" s="47">
        <v>5.19276375489431</v>
      </c>
      <c r="BF3265" s="47">
        <v>-1</v>
      </c>
      <c r="BG3265" s="22">
        <v>0</v>
      </c>
    </row>
    <row r="3266" spans="1:100" x14ac:dyDescent="0.25">
      <c r="A3266">
        <v>6886</v>
      </c>
      <c r="B3266" t="s">
        <v>3302</v>
      </c>
      <c r="C3266" s="48">
        <v>1</v>
      </c>
      <c r="D3266" s="22">
        <v>1450</v>
      </c>
      <c r="E3266" s="47">
        <v>62.798508766834246</v>
      </c>
      <c r="F3266" s="47">
        <v>-29.08938549335334</v>
      </c>
      <c r="G3266" s="47">
        <v>0.24773049482204326</v>
      </c>
      <c r="H3266" s="47">
        <v>5.0316799675559034</v>
      </c>
      <c r="I3266" s="47">
        <v>43.150978932390657</v>
      </c>
      <c r="J3266" s="47">
        <v>9.4265685797601293</v>
      </c>
      <c r="K3266" s="47">
        <v>-1</v>
      </c>
      <c r="L3266" s="47">
        <v>-1</v>
      </c>
      <c r="M3266" s="47">
        <v>-1</v>
      </c>
      <c r="N3266" s="47">
        <v>0.23106494761372834</v>
      </c>
      <c r="O3266" s="47">
        <v>-1</v>
      </c>
      <c r="P3266" s="47">
        <v>-1</v>
      </c>
      <c r="Q3266" s="47">
        <v>3.6908187015592362</v>
      </c>
      <c r="R3266" s="47">
        <v>-1</v>
      </c>
      <c r="S3266" s="47">
        <v>0.64189072421973781</v>
      </c>
      <c r="T3266" s="47">
        <v>9.2362986157557392E-2</v>
      </c>
      <c r="U3266" s="47">
        <v>2.8539908778594872E-2</v>
      </c>
      <c r="V3266" s="47">
        <v>-3.3016092497362891E-2</v>
      </c>
      <c r="W3266" s="47">
        <v>1.340861265996665</v>
      </c>
      <c r="X3266" s="47">
        <v>-0.95214589246562853</v>
      </c>
      <c r="Y3266" s="47">
        <v>6.2963204570277986E-2</v>
      </c>
      <c r="Z3266" s="47">
        <v>26.745601001024557</v>
      </c>
      <c r="AA3266" s="47">
        <v>0.83044305783086536</v>
      </c>
      <c r="AB3266" s="47">
        <v>0.95436065465510056</v>
      </c>
      <c r="AC3266" s="47">
        <v>9.5356991142494465</v>
      </c>
      <c r="AD3266" s="47">
        <v>1.0338197723233149</v>
      </c>
      <c r="AE3266" s="47">
        <v>-6.1692529453854741E-2</v>
      </c>
      <c r="AF3266" s="47">
        <v>37.173968240475233</v>
      </c>
      <c r="AG3266" s="47">
        <v>-21.084351504417185</v>
      </c>
      <c r="AH3266" s="47">
        <v>0.31588437088007865</v>
      </c>
      <c r="AI3266" s="47">
        <v>0.38548558873661259</v>
      </c>
      <c r="AJ3266" s="47">
        <v>0.33333333333333298</v>
      </c>
      <c r="AK3266" s="47">
        <v>0.47968211832321317</v>
      </c>
      <c r="AL3266" s="47">
        <v>0.57122895297980814</v>
      </c>
      <c r="AM3266" s="47">
        <v>0.33333333333333298</v>
      </c>
      <c r="AN3266" s="47">
        <v>0.18789602731731778</v>
      </c>
      <c r="AO3266" s="47">
        <v>0.23868759666666312</v>
      </c>
      <c r="AP3266" s="47">
        <v>0.33333333333333298</v>
      </c>
      <c r="AQ3266" s="47">
        <v>5.9770106919154165</v>
      </c>
      <c r="AR3266" s="47">
        <v>2.6866680235991405</v>
      </c>
      <c r="AS3266" s="47">
        <v>1.9901707455278179</v>
      </c>
      <c r="AT3266" s="47">
        <v>4.7497298106331778</v>
      </c>
      <c r="AU3266" s="47">
        <v>-1</v>
      </c>
      <c r="AV3266" s="47">
        <v>-1</v>
      </c>
      <c r="AW3266" s="47">
        <v>-1</v>
      </c>
      <c r="AX3266" s="47">
        <v>-1</v>
      </c>
      <c r="AY3266" s="47">
        <v>5.741340798477359E-3</v>
      </c>
      <c r="AZ3266" s="47">
        <v>0.26109216513129191</v>
      </c>
      <c r="BA3266" s="47">
        <v>0.31605474538102962</v>
      </c>
      <c r="BB3266" s="47">
        <v>0.19654570281331249</v>
      </c>
      <c r="BC3266" s="47">
        <v>0.14449960111956645</v>
      </c>
      <c r="BD3266" s="47">
        <v>6.219103395989273</v>
      </c>
      <c r="BE3266" s="47">
        <v>5.19276375489431</v>
      </c>
      <c r="BF3266" s="47">
        <v>-1</v>
      </c>
      <c r="BG3266" s="22">
        <v>0</v>
      </c>
    </row>
    <row r="3267" spans="1:100" x14ac:dyDescent="0.25">
      <c r="A3267">
        <v>6887</v>
      </c>
      <c r="B3267" t="s">
        <v>3303</v>
      </c>
      <c r="C3267" s="48">
        <v>3</v>
      </c>
      <c r="D3267" s="22">
        <v>1384.3401028249257</v>
      </c>
      <c r="E3267" s="47">
        <v>22.49699949782611</v>
      </c>
      <c r="F3267" s="47">
        <v>-85.519701350141716</v>
      </c>
      <c r="G3267" s="47">
        <v>-0.24159709016913744</v>
      </c>
      <c r="H3267" s="47">
        <v>4.2068489518618479</v>
      </c>
      <c r="I3267" s="47">
        <v>3.1414117252846796</v>
      </c>
      <c r="J3267" s="47">
        <v>8.8657388187805566</v>
      </c>
      <c r="K3267" s="47">
        <v>-1.0000000000000002</v>
      </c>
      <c r="L3267" s="47">
        <v>-1.0000000000000002</v>
      </c>
      <c r="M3267" s="47">
        <v>-1.0000000000000002</v>
      </c>
      <c r="N3267" s="47">
        <v>0.12917603332177979</v>
      </c>
      <c r="O3267" s="47">
        <v>-1.0000000000000002</v>
      </c>
      <c r="P3267" s="47">
        <v>-1.0000000000000002</v>
      </c>
      <c r="Q3267" s="47">
        <v>3.3585076175179336</v>
      </c>
      <c r="R3267" s="47">
        <v>-1.0000000000000002</v>
      </c>
      <c r="S3267" s="47">
        <v>0.55534652086715441</v>
      </c>
      <c r="T3267" s="47">
        <v>3.9411198695343867E-2</v>
      </c>
      <c r="U3267" s="47">
        <v>-0.13117585369519638</v>
      </c>
      <c r="V3267" s="47">
        <v>-4.6941665987438735E-2</v>
      </c>
      <c r="W3267" s="47">
        <v>0.84834133434391601</v>
      </c>
      <c r="X3267" s="47">
        <v>-2.5162686068323574</v>
      </c>
      <c r="Y3267" s="47">
        <v>-6.0682947782034757E-2</v>
      </c>
      <c r="Z3267" s="47">
        <v>7.8924726680917496</v>
      </c>
      <c r="AA3267" s="47">
        <v>3.6428642352987115</v>
      </c>
      <c r="AB3267" s="47">
        <v>0.49122866567745294</v>
      </c>
      <c r="AC3267" s="47">
        <v>-12.027457911964971</v>
      </c>
      <c r="AD3267" s="47">
        <v>1.0757353474857199</v>
      </c>
      <c r="AE3267" s="47">
        <v>-0.68922595850258006</v>
      </c>
      <c r="AF3267" s="47">
        <v>-4.3329825366983599</v>
      </c>
      <c r="AG3267" s="47">
        <v>-81.848028068682254</v>
      </c>
      <c r="AH3267" s="47">
        <v>0.68783219130267648</v>
      </c>
      <c r="AI3267" s="47">
        <v>1.0294808954410772</v>
      </c>
      <c r="AJ3267" s="47">
        <v>0.33333333333333298</v>
      </c>
      <c r="AK3267" s="47">
        <v>0.63112027214697519</v>
      </c>
      <c r="AL3267" s="47">
        <v>0.41500880127775663</v>
      </c>
      <c r="AM3267" s="47">
        <v>0.33333333333333298</v>
      </c>
      <c r="AN3267" s="47">
        <v>-0.21801686303523221</v>
      </c>
      <c r="AO3267" s="47">
        <v>5.0389155677772302E-2</v>
      </c>
      <c r="AP3267" s="47">
        <v>0.33333333333333298</v>
      </c>
      <c r="AQ3267" s="47">
        <v>7.4743942619830293</v>
      </c>
      <c r="AR3267" s="47">
        <v>3.1203904918828616</v>
      </c>
      <c r="AS3267" s="47">
        <v>-0.565854394572056</v>
      </c>
      <c r="AT3267" s="47">
        <v>6.3112027214697513</v>
      </c>
      <c r="AU3267" s="47">
        <v>-1.0000000000000002</v>
      </c>
      <c r="AV3267" s="47">
        <v>-1.0000000000000002</v>
      </c>
      <c r="AW3267" s="47">
        <v>-1.0000000000000002</v>
      </c>
      <c r="AX3267" s="47">
        <v>-1.0000000000000002</v>
      </c>
      <c r="AY3267" s="47">
        <v>-7.299496020364951E-3</v>
      </c>
      <c r="AZ3267" s="47">
        <v>0.30702451623713889</v>
      </c>
      <c r="BA3267" s="47">
        <v>1.3832853491729882</v>
      </c>
      <c r="BB3267" s="47">
        <v>9.0156366873038435E-2</v>
      </c>
      <c r="BC3267" s="47">
        <v>-2.5337069758636938E-2</v>
      </c>
      <c r="BD3267" s="47">
        <v>3.7890317530116557</v>
      </c>
      <c r="BE3267" s="47">
        <v>6.2830000018990182</v>
      </c>
      <c r="BF3267" s="47">
        <v>-1.0000000000000002</v>
      </c>
      <c r="CU3267" t="e">
        <v>#N/A</v>
      </c>
      <c r="CV3267" t="e">
        <v>#N/A</v>
      </c>
    </row>
    <row r="3268" spans="1:100" x14ac:dyDescent="0.25">
      <c r="A3268">
        <v>6888</v>
      </c>
      <c r="B3268" t="s">
        <v>3304</v>
      </c>
      <c r="C3268" s="48">
        <v>1</v>
      </c>
      <c r="D3268" s="22">
        <v>1450</v>
      </c>
      <c r="E3268" s="47">
        <v>62.798508766834246</v>
      </c>
      <c r="F3268" s="47">
        <v>-29.08938549335334</v>
      </c>
      <c r="G3268" s="47">
        <v>0.24773049482204326</v>
      </c>
      <c r="H3268" s="47">
        <v>5.0316799675559034</v>
      </c>
      <c r="I3268" s="47">
        <v>43.150978932390657</v>
      </c>
      <c r="J3268" s="47">
        <v>9.4265685797601293</v>
      </c>
      <c r="K3268" s="47">
        <v>-1</v>
      </c>
      <c r="L3268" s="47">
        <v>-1</v>
      </c>
      <c r="M3268" s="47">
        <v>-1</v>
      </c>
      <c r="N3268" s="47">
        <v>0.23106494761372834</v>
      </c>
      <c r="O3268" s="47">
        <v>-1</v>
      </c>
      <c r="P3268" s="47">
        <v>-1</v>
      </c>
      <c r="Q3268" s="47">
        <v>3.6908187015592362</v>
      </c>
      <c r="R3268" s="47">
        <v>-1</v>
      </c>
      <c r="S3268" s="47">
        <v>0.64189072421973781</v>
      </c>
      <c r="T3268" s="47">
        <v>9.2362986157557392E-2</v>
      </c>
      <c r="U3268" s="47">
        <v>2.8539908778594872E-2</v>
      </c>
      <c r="V3268" s="47">
        <v>-3.3016092497362891E-2</v>
      </c>
      <c r="W3268" s="47">
        <v>1.340861265996665</v>
      </c>
      <c r="X3268" s="47">
        <v>-0.95214589246562853</v>
      </c>
      <c r="Y3268" s="47">
        <v>6.2963204570277986E-2</v>
      </c>
      <c r="Z3268" s="47">
        <v>26.745601001024557</v>
      </c>
      <c r="AA3268" s="47">
        <v>0.83044305783086536</v>
      </c>
      <c r="AB3268" s="47">
        <v>0.95436065465510056</v>
      </c>
      <c r="AC3268" s="47">
        <v>9.5356991142494465</v>
      </c>
      <c r="AD3268" s="47">
        <v>1.0338197723233149</v>
      </c>
      <c r="AE3268" s="47">
        <v>-6.1692529453854741E-2</v>
      </c>
      <c r="AF3268" s="47">
        <v>37.173968240475233</v>
      </c>
      <c r="AG3268" s="47">
        <v>-21.084351504417185</v>
      </c>
      <c r="AH3268" s="47">
        <v>0.31588437088007865</v>
      </c>
      <c r="AI3268" s="47">
        <v>0.38548558873661259</v>
      </c>
      <c r="AJ3268" s="47">
        <v>0.33333333333333298</v>
      </c>
      <c r="AK3268" s="47">
        <v>0.47968211832321317</v>
      </c>
      <c r="AL3268" s="47">
        <v>0.57122895297980814</v>
      </c>
      <c r="AM3268" s="47">
        <v>0.33333333333333298</v>
      </c>
      <c r="AN3268" s="47">
        <v>0.18789602731731778</v>
      </c>
      <c r="AO3268" s="47">
        <v>0.23868759666666312</v>
      </c>
      <c r="AP3268" s="47">
        <v>0.33333333333333298</v>
      </c>
      <c r="AQ3268" s="47">
        <v>5.9770106919154165</v>
      </c>
      <c r="AR3268" s="47">
        <v>2.6866680235991405</v>
      </c>
      <c r="AS3268" s="47">
        <v>1.9901707455278179</v>
      </c>
      <c r="AT3268" s="47">
        <v>4.7497298106331778</v>
      </c>
      <c r="AU3268" s="47">
        <v>-1</v>
      </c>
      <c r="AV3268" s="47">
        <v>-1</v>
      </c>
      <c r="AW3268" s="47">
        <v>-1</v>
      </c>
      <c r="AX3268" s="47">
        <v>-1</v>
      </c>
      <c r="AY3268" s="47">
        <v>5.741340798477359E-3</v>
      </c>
      <c r="AZ3268" s="47">
        <v>0.26109216513129191</v>
      </c>
      <c r="BA3268" s="47">
        <v>0.31605474538102962</v>
      </c>
      <c r="BB3268" s="47">
        <v>0.19654570281331249</v>
      </c>
      <c r="BC3268" s="47">
        <v>0.14449960111956645</v>
      </c>
      <c r="BD3268" s="47">
        <v>6.219103395989273</v>
      </c>
      <c r="BE3268" s="47">
        <v>5.19276375489431</v>
      </c>
      <c r="BF3268" s="47">
        <v>-1</v>
      </c>
      <c r="BG3268" s="22">
        <v>0</v>
      </c>
    </row>
    <row r="3269" spans="1:100" x14ac:dyDescent="0.25">
      <c r="A3269">
        <v>6889</v>
      </c>
      <c r="B3269" t="s">
        <v>3305</v>
      </c>
      <c r="C3269" s="48">
        <v>1</v>
      </c>
      <c r="D3269" s="22">
        <v>1450</v>
      </c>
      <c r="E3269" s="47">
        <v>62.798508766834246</v>
      </c>
      <c r="F3269" s="47">
        <v>-29.08938549335334</v>
      </c>
      <c r="G3269" s="47">
        <v>0.24773049482204326</v>
      </c>
      <c r="H3269" s="47">
        <v>5.0316799675559034</v>
      </c>
      <c r="I3269" s="47">
        <v>43.150978932390657</v>
      </c>
      <c r="J3269" s="47">
        <v>9.4265685797601293</v>
      </c>
      <c r="K3269" s="47">
        <v>-1</v>
      </c>
      <c r="L3269" s="47">
        <v>-1</v>
      </c>
      <c r="M3269" s="47">
        <v>-1</v>
      </c>
      <c r="N3269" s="47">
        <v>0.23106494761372834</v>
      </c>
      <c r="O3269" s="47">
        <v>-1</v>
      </c>
      <c r="P3269" s="47">
        <v>-1</v>
      </c>
      <c r="Q3269" s="47">
        <v>3.6908187015592362</v>
      </c>
      <c r="R3269" s="47">
        <v>-1</v>
      </c>
      <c r="S3269" s="47">
        <v>0.64189072421973781</v>
      </c>
      <c r="T3269" s="47">
        <v>9.2362986157557392E-2</v>
      </c>
      <c r="U3269" s="47">
        <v>2.8539908778594872E-2</v>
      </c>
      <c r="V3269" s="47">
        <v>-3.3016092497362891E-2</v>
      </c>
      <c r="W3269" s="47">
        <v>1.340861265996665</v>
      </c>
      <c r="X3269" s="47">
        <v>-0.95214589246562853</v>
      </c>
      <c r="Y3269" s="47">
        <v>6.2963204570277986E-2</v>
      </c>
      <c r="Z3269" s="47">
        <v>26.745601001024557</v>
      </c>
      <c r="AA3269" s="47">
        <v>0.83044305783086536</v>
      </c>
      <c r="AB3269" s="47">
        <v>0.95436065465510056</v>
      </c>
      <c r="AC3269" s="47">
        <v>9.5356991142494465</v>
      </c>
      <c r="AD3269" s="47">
        <v>1.0338197723233149</v>
      </c>
      <c r="AE3269" s="47">
        <v>-6.1692529453854741E-2</v>
      </c>
      <c r="AF3269" s="47">
        <v>37.173968240475233</v>
      </c>
      <c r="AG3269" s="47">
        <v>-21.084351504417185</v>
      </c>
      <c r="AH3269" s="47">
        <v>0.31588437088007865</v>
      </c>
      <c r="AI3269" s="47">
        <v>0.38548558873661259</v>
      </c>
      <c r="AJ3269" s="47">
        <v>0.33333333333333298</v>
      </c>
      <c r="AK3269" s="47">
        <v>0.47968211832321317</v>
      </c>
      <c r="AL3269" s="47">
        <v>0.57122895297980814</v>
      </c>
      <c r="AM3269" s="47">
        <v>0.33333333333333298</v>
      </c>
      <c r="AN3269" s="47">
        <v>0.18789602731731778</v>
      </c>
      <c r="AO3269" s="47">
        <v>0.23868759666666312</v>
      </c>
      <c r="AP3269" s="47">
        <v>0.33333333333333298</v>
      </c>
      <c r="AQ3269" s="47">
        <v>5.9770106919154165</v>
      </c>
      <c r="AR3269" s="47">
        <v>2.6866680235991405</v>
      </c>
      <c r="AS3269" s="47">
        <v>1.9901707455278179</v>
      </c>
      <c r="AT3269" s="47">
        <v>4.7497298106331778</v>
      </c>
      <c r="AU3269" s="47">
        <v>-1</v>
      </c>
      <c r="AV3269" s="47">
        <v>-1</v>
      </c>
      <c r="AW3269" s="47">
        <v>-1</v>
      </c>
      <c r="AX3269" s="47">
        <v>-1</v>
      </c>
      <c r="AY3269" s="47">
        <v>5.741340798477359E-3</v>
      </c>
      <c r="AZ3269" s="47">
        <v>0.26109216513129191</v>
      </c>
      <c r="BA3269" s="47">
        <v>0.31605474538102962</v>
      </c>
      <c r="BB3269" s="47">
        <v>0.19654570281331249</v>
      </c>
      <c r="BC3269" s="47">
        <v>0.14449960111956645</v>
      </c>
      <c r="BD3269" s="47">
        <v>6.219103395989273</v>
      </c>
      <c r="BE3269" s="47">
        <v>5.19276375489431</v>
      </c>
      <c r="BF3269" s="47">
        <v>-1</v>
      </c>
      <c r="BG3269" s="22">
        <v>0</v>
      </c>
    </row>
    <row r="3270" spans="1:100" x14ac:dyDescent="0.25">
      <c r="A3270">
        <v>6891</v>
      </c>
      <c r="B3270" t="s">
        <v>3306</v>
      </c>
      <c r="C3270" s="48">
        <v>1</v>
      </c>
      <c r="D3270" s="22">
        <v>1450</v>
      </c>
      <c r="E3270" s="47">
        <v>62.798508766834246</v>
      </c>
      <c r="F3270" s="47">
        <v>-29.08938549335334</v>
      </c>
      <c r="G3270" s="47">
        <v>0.24773049482204326</v>
      </c>
      <c r="H3270" s="47">
        <v>5.0316799675559034</v>
      </c>
      <c r="I3270" s="47">
        <v>43.150978932390657</v>
      </c>
      <c r="J3270" s="47">
        <v>9.4265685797601293</v>
      </c>
      <c r="K3270" s="47">
        <v>-1</v>
      </c>
      <c r="L3270" s="47">
        <v>-1</v>
      </c>
      <c r="M3270" s="47">
        <v>-1</v>
      </c>
      <c r="N3270" s="47">
        <v>0.23106494761372834</v>
      </c>
      <c r="O3270" s="47">
        <v>-1</v>
      </c>
      <c r="P3270" s="47">
        <v>-1</v>
      </c>
      <c r="Q3270" s="47">
        <v>3.6908187015592362</v>
      </c>
      <c r="R3270" s="47">
        <v>-1</v>
      </c>
      <c r="S3270" s="47">
        <v>0.64189072421973781</v>
      </c>
      <c r="T3270" s="47">
        <v>9.2362986157557392E-2</v>
      </c>
      <c r="U3270" s="47">
        <v>2.8539908778594872E-2</v>
      </c>
      <c r="V3270" s="47">
        <v>-3.3016092497362891E-2</v>
      </c>
      <c r="W3270" s="47">
        <v>1.340861265996665</v>
      </c>
      <c r="X3270" s="47">
        <v>-0.95214589246562853</v>
      </c>
      <c r="Y3270" s="47">
        <v>6.2963204570277986E-2</v>
      </c>
      <c r="Z3270" s="47">
        <v>26.745601001024557</v>
      </c>
      <c r="AA3270" s="47">
        <v>0.83044305783086536</v>
      </c>
      <c r="AB3270" s="47">
        <v>0.95436065465510056</v>
      </c>
      <c r="AC3270" s="47">
        <v>9.5356991142494465</v>
      </c>
      <c r="AD3270" s="47">
        <v>1.0338197723233149</v>
      </c>
      <c r="AE3270" s="47">
        <v>-6.1692529453854741E-2</v>
      </c>
      <c r="AF3270" s="47">
        <v>37.173968240475233</v>
      </c>
      <c r="AG3270" s="47">
        <v>-21.084351504417185</v>
      </c>
      <c r="AH3270" s="47">
        <v>0.31588437088007865</v>
      </c>
      <c r="AI3270" s="47">
        <v>0.38548558873661259</v>
      </c>
      <c r="AJ3270" s="47">
        <v>0.33333333333333298</v>
      </c>
      <c r="AK3270" s="47">
        <v>0.47968211832321317</v>
      </c>
      <c r="AL3270" s="47">
        <v>0.57122895297980814</v>
      </c>
      <c r="AM3270" s="47">
        <v>0.33333333333333298</v>
      </c>
      <c r="AN3270" s="47">
        <v>0.18789602731731778</v>
      </c>
      <c r="AO3270" s="47">
        <v>0.23868759666666312</v>
      </c>
      <c r="AP3270" s="47">
        <v>0.33333333333333298</v>
      </c>
      <c r="AQ3270" s="47">
        <v>5.9770106919154165</v>
      </c>
      <c r="AR3270" s="47">
        <v>2.6866680235991405</v>
      </c>
      <c r="AS3270" s="47">
        <v>1.9901707455278179</v>
      </c>
      <c r="AT3270" s="47">
        <v>4.7497298106331778</v>
      </c>
      <c r="AU3270" s="47">
        <v>-1</v>
      </c>
      <c r="AV3270" s="47">
        <v>-1</v>
      </c>
      <c r="AW3270" s="47">
        <v>-1</v>
      </c>
      <c r="AX3270" s="47">
        <v>-1</v>
      </c>
      <c r="AY3270" s="47">
        <v>5.741340798477359E-3</v>
      </c>
      <c r="AZ3270" s="47">
        <v>0.26109216513129191</v>
      </c>
      <c r="BA3270" s="47">
        <v>0.31605474538102962</v>
      </c>
      <c r="BB3270" s="47">
        <v>0.19654570281331249</v>
      </c>
      <c r="BC3270" s="47">
        <v>0.14449960111956645</v>
      </c>
      <c r="BD3270" s="47">
        <v>6.219103395989273</v>
      </c>
      <c r="BE3270" s="47">
        <v>5.19276375489431</v>
      </c>
      <c r="BF3270" s="47">
        <v>-1</v>
      </c>
      <c r="BG3270" s="22">
        <v>0</v>
      </c>
    </row>
    <row r="3271" spans="1:100" x14ac:dyDescent="0.25">
      <c r="A3271">
        <v>6892</v>
      </c>
      <c r="B3271" t="s">
        <v>3307</v>
      </c>
      <c r="C3271" s="48">
        <v>1</v>
      </c>
      <c r="D3271" s="22">
        <v>1450</v>
      </c>
      <c r="E3271" s="47">
        <v>62.798508766834246</v>
      </c>
      <c r="F3271" s="47">
        <v>-29.08938549335334</v>
      </c>
      <c r="G3271" s="47">
        <v>0.24773049482204326</v>
      </c>
      <c r="H3271" s="47">
        <v>5.0316799675559034</v>
      </c>
      <c r="I3271" s="47">
        <v>43.150978932390657</v>
      </c>
      <c r="J3271" s="47">
        <v>9.4265685797601293</v>
      </c>
      <c r="K3271" s="47">
        <v>-1</v>
      </c>
      <c r="L3271" s="47">
        <v>-1</v>
      </c>
      <c r="M3271" s="47">
        <v>-1</v>
      </c>
      <c r="N3271" s="47">
        <v>0.23106494761372834</v>
      </c>
      <c r="O3271" s="47">
        <v>-1</v>
      </c>
      <c r="P3271" s="47">
        <v>-1</v>
      </c>
      <c r="Q3271" s="47">
        <v>3.6908187015592362</v>
      </c>
      <c r="R3271" s="47">
        <v>-1</v>
      </c>
      <c r="S3271" s="47">
        <v>0.64189072421973781</v>
      </c>
      <c r="T3271" s="47">
        <v>9.2362986157557392E-2</v>
      </c>
      <c r="U3271" s="47">
        <v>2.8539908778594872E-2</v>
      </c>
      <c r="V3271" s="47">
        <v>-3.3016092497362891E-2</v>
      </c>
      <c r="W3271" s="47">
        <v>1.340861265996665</v>
      </c>
      <c r="X3271" s="47">
        <v>-0.95214589246562853</v>
      </c>
      <c r="Y3271" s="47">
        <v>6.2963204570277986E-2</v>
      </c>
      <c r="Z3271" s="47">
        <v>26.745601001024557</v>
      </c>
      <c r="AA3271" s="47">
        <v>0.83044305783086536</v>
      </c>
      <c r="AB3271" s="47">
        <v>0.95436065465510056</v>
      </c>
      <c r="AC3271" s="47">
        <v>9.5356991142494465</v>
      </c>
      <c r="AD3271" s="47">
        <v>1.0338197723233149</v>
      </c>
      <c r="AE3271" s="47">
        <v>-6.1692529453854741E-2</v>
      </c>
      <c r="AF3271" s="47">
        <v>37.173968240475233</v>
      </c>
      <c r="AG3271" s="47">
        <v>-21.084351504417185</v>
      </c>
      <c r="AH3271" s="47">
        <v>0.31588437088007865</v>
      </c>
      <c r="AI3271" s="47">
        <v>0.38548558873661259</v>
      </c>
      <c r="AJ3271" s="47">
        <v>0.33333333333333298</v>
      </c>
      <c r="AK3271" s="47">
        <v>0.47968211832321317</v>
      </c>
      <c r="AL3271" s="47">
        <v>0.57122895297980814</v>
      </c>
      <c r="AM3271" s="47">
        <v>0.33333333333333298</v>
      </c>
      <c r="AN3271" s="47">
        <v>0.18789602731731778</v>
      </c>
      <c r="AO3271" s="47">
        <v>0.23868759666666312</v>
      </c>
      <c r="AP3271" s="47">
        <v>0.33333333333333298</v>
      </c>
      <c r="AQ3271" s="47">
        <v>5.9770106919154165</v>
      </c>
      <c r="AR3271" s="47">
        <v>2.6866680235991405</v>
      </c>
      <c r="AS3271" s="47">
        <v>1.9901707455278179</v>
      </c>
      <c r="AT3271" s="47">
        <v>4.7497298106331778</v>
      </c>
      <c r="AU3271" s="47">
        <v>-1</v>
      </c>
      <c r="AV3271" s="47">
        <v>-1</v>
      </c>
      <c r="AW3271" s="47">
        <v>-1</v>
      </c>
      <c r="AX3271" s="47">
        <v>-1</v>
      </c>
      <c r="AY3271" s="47">
        <v>5.741340798477359E-3</v>
      </c>
      <c r="AZ3271" s="47">
        <v>0.26109216513129191</v>
      </c>
      <c r="BA3271" s="47">
        <v>0.31605474538102962</v>
      </c>
      <c r="BB3271" s="47">
        <v>0.19654570281331249</v>
      </c>
      <c r="BC3271" s="47">
        <v>0.14449960111956645</v>
      </c>
      <c r="BD3271" s="47">
        <v>6.219103395989273</v>
      </c>
      <c r="BE3271" s="47">
        <v>5.19276375489431</v>
      </c>
      <c r="BF3271" s="47">
        <v>-1</v>
      </c>
      <c r="BG3271" s="22">
        <v>0</v>
      </c>
    </row>
    <row r="3272" spans="1:100" x14ac:dyDescent="0.25">
      <c r="A3272">
        <v>6893</v>
      </c>
      <c r="B3272" t="s">
        <v>3308</v>
      </c>
      <c r="C3272" s="48">
        <v>3</v>
      </c>
      <c r="D3272" s="22">
        <v>1445.0794126441272</v>
      </c>
      <c r="E3272" s="47">
        <v>40.735766597650468</v>
      </c>
      <c r="F3272" s="47">
        <v>-32.329740923403747</v>
      </c>
      <c r="G3272" s="47">
        <v>0.12722741972858345</v>
      </c>
      <c r="H3272" s="47">
        <v>3.2437994993647945</v>
      </c>
      <c r="I3272" s="47">
        <v>40.735132519010847</v>
      </c>
      <c r="J3272" s="47">
        <v>1.3942617370639769</v>
      </c>
      <c r="K3272" s="47">
        <v>-1.0000000000000011</v>
      </c>
      <c r="L3272" s="47">
        <v>-1.0000000000000011</v>
      </c>
      <c r="M3272" s="47">
        <v>-1.0000000000000011</v>
      </c>
      <c r="N3272" s="47">
        <v>1.5865355164587813E-2</v>
      </c>
      <c r="O3272" s="47">
        <v>-1.0000000000000011</v>
      </c>
      <c r="P3272" s="47">
        <v>-1.0000000000000011</v>
      </c>
      <c r="Q3272" s="47">
        <v>1.9704209954954064</v>
      </c>
      <c r="R3272" s="47">
        <v>-1.0000000000000011</v>
      </c>
      <c r="S3272" s="47">
        <v>1.1943475058886692</v>
      </c>
      <c r="T3272" s="47">
        <v>0.14565432332368497</v>
      </c>
      <c r="U3272" s="47">
        <v>-0.55765825395397473</v>
      </c>
      <c r="V3272" s="47">
        <v>-0.83435885078283267</v>
      </c>
      <c r="W3272" s="47">
        <v>1.273378503869389</v>
      </c>
      <c r="X3272" s="47">
        <v>1.860035065493638</v>
      </c>
      <c r="Y3272" s="47">
        <v>3.6600072724093234E-2</v>
      </c>
      <c r="Z3272" s="47">
        <v>32.256617240598587</v>
      </c>
      <c r="AA3272" s="47">
        <v>-0.50583602970113073</v>
      </c>
      <c r="AB3272" s="47">
        <v>-9.577606077087264E-2</v>
      </c>
      <c r="AC3272" s="47">
        <v>10.287492770724651</v>
      </c>
      <c r="AD3272" s="47">
        <v>-0.57637323862552192</v>
      </c>
      <c r="AE3272" s="47">
        <v>-1.128334556398856</v>
      </c>
      <c r="AF3272" s="47">
        <v>41.319999394153498</v>
      </c>
      <c r="AG3272" s="47">
        <v>-8.4355328735251121</v>
      </c>
      <c r="AH3272" s="47">
        <v>-0.21019704763845315</v>
      </c>
      <c r="AI3272" s="47">
        <v>-3.9756006633302421E-2</v>
      </c>
      <c r="AJ3272" s="47">
        <v>0.33333333333333298</v>
      </c>
      <c r="AK3272" s="47">
        <v>0.31247561577200261</v>
      </c>
      <c r="AL3272" s="47">
        <v>0.37365200488182393</v>
      </c>
      <c r="AM3272" s="47">
        <v>0.33333333333333298</v>
      </c>
      <c r="AN3272" s="47">
        <v>-0.41136896942851747</v>
      </c>
      <c r="AO3272" s="47">
        <v>-0.45086937327705334</v>
      </c>
      <c r="AP3272" s="47">
        <v>0.33333333333333298</v>
      </c>
      <c r="AQ3272" s="47">
        <v>-0.58486687514265823</v>
      </c>
      <c r="AR3272" s="47">
        <v>2.3332154615422422</v>
      </c>
      <c r="AS3272" s="47">
        <v>-4.0637098821982924</v>
      </c>
      <c r="AT3272" s="47">
        <v>3.1247561577200234</v>
      </c>
      <c r="AU3272" s="47">
        <v>-1.0000000000000011</v>
      </c>
      <c r="AV3272" s="47">
        <v>-1.0000000000000011</v>
      </c>
      <c r="AW3272" s="47">
        <v>-1.0000000000000011</v>
      </c>
      <c r="AX3272" s="47">
        <v>-1.0000000000000011</v>
      </c>
      <c r="AY3272" s="47">
        <v>-1.6670576582156194E-2</v>
      </c>
      <c r="AZ3272" s="47">
        <v>0.28271868131519517</v>
      </c>
      <c r="BA3272" s="47">
        <v>1.1620501445870723</v>
      </c>
      <c r="BB3272" s="47">
        <v>9.3018020544638799E-2</v>
      </c>
      <c r="BC3272" s="47">
        <v>-0.4181859594581353</v>
      </c>
      <c r="BD3272" s="47">
        <v>3.7390439201919423</v>
      </c>
      <c r="BE3272" s="47">
        <v>-4.6443982635180134</v>
      </c>
      <c r="BF3272" s="47">
        <v>-1.0000000000000011</v>
      </c>
      <c r="CU3272" t="e">
        <v>#N/A</v>
      </c>
      <c r="CV3272" t="e">
        <v>#N/A</v>
      </c>
    </row>
    <row r="3273" spans="1:100" x14ac:dyDescent="0.25">
      <c r="A3273">
        <v>6894</v>
      </c>
      <c r="B3273" t="s">
        <v>3309</v>
      </c>
      <c r="C3273" s="48">
        <v>1</v>
      </c>
      <c r="D3273" s="22">
        <v>1450</v>
      </c>
      <c r="E3273" s="47">
        <v>62.798508766834246</v>
      </c>
      <c r="F3273" s="47">
        <v>-29.08938549335334</v>
      </c>
      <c r="G3273" s="47">
        <v>0.24773049482204326</v>
      </c>
      <c r="H3273" s="47">
        <v>5.0316799675559034</v>
      </c>
      <c r="I3273" s="47">
        <v>43.150978932390657</v>
      </c>
      <c r="J3273" s="47">
        <v>9.4265685797601293</v>
      </c>
      <c r="K3273" s="47">
        <v>-1</v>
      </c>
      <c r="L3273" s="47">
        <v>-1</v>
      </c>
      <c r="M3273" s="47">
        <v>-1</v>
      </c>
      <c r="N3273" s="47">
        <v>0.23106494761372834</v>
      </c>
      <c r="O3273" s="47">
        <v>-1</v>
      </c>
      <c r="P3273" s="47">
        <v>-1</v>
      </c>
      <c r="Q3273" s="47">
        <v>3.6908187015592362</v>
      </c>
      <c r="R3273" s="47">
        <v>-1</v>
      </c>
      <c r="S3273" s="47">
        <v>0.64189072421973781</v>
      </c>
      <c r="T3273" s="47">
        <v>9.2362986157557392E-2</v>
      </c>
      <c r="U3273" s="47">
        <v>2.8539908778594872E-2</v>
      </c>
      <c r="V3273" s="47">
        <v>-3.3016092497362891E-2</v>
      </c>
      <c r="W3273" s="47">
        <v>1.340861265996665</v>
      </c>
      <c r="X3273" s="47">
        <v>-0.95214589246562853</v>
      </c>
      <c r="Y3273" s="47">
        <v>6.2963204570277986E-2</v>
      </c>
      <c r="Z3273" s="47">
        <v>26.745601001024557</v>
      </c>
      <c r="AA3273" s="47">
        <v>0.83044305783086536</v>
      </c>
      <c r="AB3273" s="47">
        <v>0.95436065465510056</v>
      </c>
      <c r="AC3273" s="47">
        <v>9.5356991142494465</v>
      </c>
      <c r="AD3273" s="47">
        <v>1.0338197723233149</v>
      </c>
      <c r="AE3273" s="47">
        <v>-6.1692529453854741E-2</v>
      </c>
      <c r="AF3273" s="47">
        <v>37.173968240475233</v>
      </c>
      <c r="AG3273" s="47">
        <v>-21.084351504417185</v>
      </c>
      <c r="AH3273" s="47">
        <v>0.31588437088007865</v>
      </c>
      <c r="AI3273" s="47">
        <v>0.38548558873661259</v>
      </c>
      <c r="AJ3273" s="47">
        <v>0.33333333333333298</v>
      </c>
      <c r="AK3273" s="47">
        <v>0.47968211832321317</v>
      </c>
      <c r="AL3273" s="47">
        <v>0.57122895297980814</v>
      </c>
      <c r="AM3273" s="47">
        <v>0.33333333333333298</v>
      </c>
      <c r="AN3273" s="47">
        <v>0.18789602731731778</v>
      </c>
      <c r="AO3273" s="47">
        <v>0.23868759666666312</v>
      </c>
      <c r="AP3273" s="47">
        <v>0.33333333333333298</v>
      </c>
      <c r="AQ3273" s="47">
        <v>5.9770106919154165</v>
      </c>
      <c r="AR3273" s="47">
        <v>2.6866680235991405</v>
      </c>
      <c r="AS3273" s="47">
        <v>1.9901707455278179</v>
      </c>
      <c r="AT3273" s="47">
        <v>4.7497298106331778</v>
      </c>
      <c r="AU3273" s="47">
        <v>-1</v>
      </c>
      <c r="AV3273" s="47">
        <v>-1</v>
      </c>
      <c r="AW3273" s="47">
        <v>-1</v>
      </c>
      <c r="AX3273" s="47">
        <v>-1</v>
      </c>
      <c r="AY3273" s="47">
        <v>5.741340798477359E-3</v>
      </c>
      <c r="AZ3273" s="47">
        <v>0.26109216513129191</v>
      </c>
      <c r="BA3273" s="47">
        <v>0.31605474538102962</v>
      </c>
      <c r="BB3273" s="47">
        <v>0.19654570281331249</v>
      </c>
      <c r="BC3273" s="47">
        <v>0.14449960111956645</v>
      </c>
      <c r="BD3273" s="47">
        <v>6.219103395989273</v>
      </c>
      <c r="BE3273" s="47">
        <v>5.19276375489431</v>
      </c>
      <c r="BF3273" s="47">
        <v>-1</v>
      </c>
      <c r="BG3273" s="22">
        <v>0</v>
      </c>
    </row>
    <row r="3274" spans="1:100" x14ac:dyDescent="0.25">
      <c r="A3274">
        <v>6895</v>
      </c>
      <c r="B3274" t="s">
        <v>3310</v>
      </c>
      <c r="C3274" s="48">
        <v>1</v>
      </c>
      <c r="D3274" s="22">
        <v>1450</v>
      </c>
      <c r="E3274" s="47">
        <v>62.798508766834246</v>
      </c>
      <c r="F3274" s="47">
        <v>-29.08938549335334</v>
      </c>
      <c r="G3274" s="47">
        <v>0.24773049482204326</v>
      </c>
      <c r="H3274" s="47">
        <v>5.0316799675559034</v>
      </c>
      <c r="I3274" s="47">
        <v>43.150978932390657</v>
      </c>
      <c r="J3274" s="47">
        <v>9.4265685797601293</v>
      </c>
      <c r="K3274" s="47">
        <v>-1</v>
      </c>
      <c r="L3274" s="47">
        <v>-1</v>
      </c>
      <c r="M3274" s="47">
        <v>-1</v>
      </c>
      <c r="N3274" s="47">
        <v>0.23106494761372834</v>
      </c>
      <c r="O3274" s="47">
        <v>-1</v>
      </c>
      <c r="P3274" s="47">
        <v>-1</v>
      </c>
      <c r="Q3274" s="47">
        <v>3.6908187015592362</v>
      </c>
      <c r="R3274" s="47">
        <v>-1</v>
      </c>
      <c r="S3274" s="47">
        <v>0.64189072421973781</v>
      </c>
      <c r="T3274" s="47">
        <v>9.2362986157557392E-2</v>
      </c>
      <c r="U3274" s="47">
        <v>2.8539908778594872E-2</v>
      </c>
      <c r="V3274" s="47">
        <v>-3.3016092497362891E-2</v>
      </c>
      <c r="W3274" s="47">
        <v>1.340861265996665</v>
      </c>
      <c r="X3274" s="47">
        <v>-0.95214589246562853</v>
      </c>
      <c r="Y3274" s="47">
        <v>6.2963204570277986E-2</v>
      </c>
      <c r="Z3274" s="47">
        <v>26.745601001024557</v>
      </c>
      <c r="AA3274" s="47">
        <v>0.83044305783086536</v>
      </c>
      <c r="AB3274" s="47">
        <v>0.95436065465510056</v>
      </c>
      <c r="AC3274" s="47">
        <v>9.5356991142494465</v>
      </c>
      <c r="AD3274" s="47">
        <v>1.0338197723233149</v>
      </c>
      <c r="AE3274" s="47">
        <v>-6.1692529453854741E-2</v>
      </c>
      <c r="AF3274" s="47">
        <v>37.173968240475233</v>
      </c>
      <c r="AG3274" s="47">
        <v>-21.084351504417185</v>
      </c>
      <c r="AH3274" s="47">
        <v>0.31588437088007865</v>
      </c>
      <c r="AI3274" s="47">
        <v>0.38548558873661259</v>
      </c>
      <c r="AJ3274" s="47">
        <v>0.33333333333333298</v>
      </c>
      <c r="AK3274" s="47">
        <v>0.47968211832321317</v>
      </c>
      <c r="AL3274" s="47">
        <v>0.57122895297980814</v>
      </c>
      <c r="AM3274" s="47">
        <v>0.33333333333333298</v>
      </c>
      <c r="AN3274" s="47">
        <v>0.18789602731731778</v>
      </c>
      <c r="AO3274" s="47">
        <v>0.23868759666666312</v>
      </c>
      <c r="AP3274" s="47">
        <v>0.33333333333333298</v>
      </c>
      <c r="AQ3274" s="47">
        <v>5.9770106919154165</v>
      </c>
      <c r="AR3274" s="47">
        <v>2.6866680235991405</v>
      </c>
      <c r="AS3274" s="47">
        <v>1.9901707455278179</v>
      </c>
      <c r="AT3274" s="47">
        <v>4.7497298106331778</v>
      </c>
      <c r="AU3274" s="47">
        <v>-1</v>
      </c>
      <c r="AV3274" s="47">
        <v>-1</v>
      </c>
      <c r="AW3274" s="47">
        <v>-1</v>
      </c>
      <c r="AX3274" s="47">
        <v>-1</v>
      </c>
      <c r="AY3274" s="47">
        <v>5.741340798477359E-3</v>
      </c>
      <c r="AZ3274" s="47">
        <v>0.26109216513129191</v>
      </c>
      <c r="BA3274" s="47">
        <v>0.31605474538102962</v>
      </c>
      <c r="BB3274" s="47">
        <v>0.19654570281331249</v>
      </c>
      <c r="BC3274" s="47">
        <v>0.14449960111956645</v>
      </c>
      <c r="BD3274" s="47">
        <v>6.219103395989273</v>
      </c>
      <c r="BE3274" s="47">
        <v>5.19276375489431</v>
      </c>
      <c r="BF3274" s="47">
        <v>-1</v>
      </c>
      <c r="BG3274" s="22">
        <v>0</v>
      </c>
    </row>
    <row r="3275" spans="1:100" x14ac:dyDescent="0.25">
      <c r="A3275">
        <v>6896</v>
      </c>
      <c r="B3275" t="s">
        <v>3311</v>
      </c>
      <c r="C3275" s="48">
        <v>1</v>
      </c>
      <c r="D3275" s="22">
        <v>1450</v>
      </c>
      <c r="E3275" s="47">
        <v>62.798508766834246</v>
      </c>
      <c r="F3275" s="47">
        <v>-29.08938549335334</v>
      </c>
      <c r="G3275" s="47">
        <v>0.24773049482204326</v>
      </c>
      <c r="H3275" s="47">
        <v>5.0316799675559034</v>
      </c>
      <c r="I3275" s="47">
        <v>43.150978932390657</v>
      </c>
      <c r="J3275" s="47">
        <v>9.4265685797601293</v>
      </c>
      <c r="K3275" s="47">
        <v>-1</v>
      </c>
      <c r="L3275" s="47">
        <v>-1</v>
      </c>
      <c r="M3275" s="47">
        <v>-1</v>
      </c>
      <c r="N3275" s="47">
        <v>0.23106494761372834</v>
      </c>
      <c r="O3275" s="47">
        <v>-1</v>
      </c>
      <c r="P3275" s="47">
        <v>-1</v>
      </c>
      <c r="Q3275" s="47">
        <v>3.6908187015592362</v>
      </c>
      <c r="R3275" s="47">
        <v>-1</v>
      </c>
      <c r="S3275" s="47">
        <v>0.64189072421973781</v>
      </c>
      <c r="T3275" s="47">
        <v>9.2362986157557392E-2</v>
      </c>
      <c r="U3275" s="47">
        <v>2.8539908778594872E-2</v>
      </c>
      <c r="V3275" s="47">
        <v>-3.3016092497362891E-2</v>
      </c>
      <c r="W3275" s="47">
        <v>1.340861265996665</v>
      </c>
      <c r="X3275" s="47">
        <v>-0.95214589246562853</v>
      </c>
      <c r="Y3275" s="47">
        <v>6.2963204570277986E-2</v>
      </c>
      <c r="Z3275" s="47">
        <v>26.745601001024557</v>
      </c>
      <c r="AA3275" s="47">
        <v>0.83044305783086536</v>
      </c>
      <c r="AB3275" s="47">
        <v>0.95436065465510056</v>
      </c>
      <c r="AC3275" s="47">
        <v>9.5356991142494465</v>
      </c>
      <c r="AD3275" s="47">
        <v>1.0338197723233149</v>
      </c>
      <c r="AE3275" s="47">
        <v>-6.1692529453854741E-2</v>
      </c>
      <c r="AF3275" s="47">
        <v>37.173968240475233</v>
      </c>
      <c r="AG3275" s="47">
        <v>-21.084351504417185</v>
      </c>
      <c r="AH3275" s="47">
        <v>0.31588437088007865</v>
      </c>
      <c r="AI3275" s="47">
        <v>0.38548558873661259</v>
      </c>
      <c r="AJ3275" s="47">
        <v>0.33333333333333298</v>
      </c>
      <c r="AK3275" s="47">
        <v>0.47968211832321317</v>
      </c>
      <c r="AL3275" s="47">
        <v>0.57122895297980814</v>
      </c>
      <c r="AM3275" s="47">
        <v>0.33333333333333298</v>
      </c>
      <c r="AN3275" s="47">
        <v>0.18789602731731778</v>
      </c>
      <c r="AO3275" s="47">
        <v>0.23868759666666312</v>
      </c>
      <c r="AP3275" s="47">
        <v>0.33333333333333298</v>
      </c>
      <c r="AQ3275" s="47">
        <v>5.9770106919154165</v>
      </c>
      <c r="AR3275" s="47">
        <v>2.6866680235991405</v>
      </c>
      <c r="AS3275" s="47">
        <v>1.9901707455278179</v>
      </c>
      <c r="AT3275" s="47">
        <v>4.7497298106331778</v>
      </c>
      <c r="AU3275" s="47">
        <v>-1</v>
      </c>
      <c r="AV3275" s="47">
        <v>-1</v>
      </c>
      <c r="AW3275" s="47">
        <v>-1</v>
      </c>
      <c r="AX3275" s="47">
        <v>-1</v>
      </c>
      <c r="AY3275" s="47">
        <v>5.741340798477359E-3</v>
      </c>
      <c r="AZ3275" s="47">
        <v>0.26109216513129191</v>
      </c>
      <c r="BA3275" s="47">
        <v>0.31605474538102962</v>
      </c>
      <c r="BB3275" s="47">
        <v>0.19654570281331249</v>
      </c>
      <c r="BC3275" s="47">
        <v>0.14449960111956645</v>
      </c>
      <c r="BD3275" s="47">
        <v>6.219103395989273</v>
      </c>
      <c r="BE3275" s="47">
        <v>5.19276375489431</v>
      </c>
      <c r="BF3275" s="47">
        <v>-1</v>
      </c>
      <c r="BG3275" s="22">
        <v>0</v>
      </c>
    </row>
    <row r="3276" spans="1:100" x14ac:dyDescent="0.25">
      <c r="A3276">
        <v>6897</v>
      </c>
      <c r="B3276" t="s">
        <v>3312</v>
      </c>
      <c r="C3276" s="48">
        <v>1</v>
      </c>
      <c r="D3276" s="22">
        <v>1450</v>
      </c>
      <c r="E3276" s="47">
        <v>62.798508766834246</v>
      </c>
      <c r="F3276" s="47">
        <v>-29.08938549335334</v>
      </c>
      <c r="G3276" s="47">
        <v>0.24773049482204326</v>
      </c>
      <c r="H3276" s="47">
        <v>5.0316799675559034</v>
      </c>
      <c r="I3276" s="47">
        <v>43.150978932390657</v>
      </c>
      <c r="J3276" s="47">
        <v>9.4265685797601293</v>
      </c>
      <c r="K3276" s="47">
        <v>-1</v>
      </c>
      <c r="L3276" s="47">
        <v>-1</v>
      </c>
      <c r="M3276" s="47">
        <v>-1</v>
      </c>
      <c r="N3276" s="47">
        <v>0.23106494761372834</v>
      </c>
      <c r="O3276" s="47">
        <v>-1</v>
      </c>
      <c r="P3276" s="47">
        <v>-1</v>
      </c>
      <c r="Q3276" s="47">
        <v>3.6908187015592362</v>
      </c>
      <c r="R3276" s="47">
        <v>-1</v>
      </c>
      <c r="S3276" s="47">
        <v>0.64189072421973781</v>
      </c>
      <c r="T3276" s="47">
        <v>9.2362986157557392E-2</v>
      </c>
      <c r="U3276" s="47">
        <v>2.8539908778594872E-2</v>
      </c>
      <c r="V3276" s="47">
        <v>-3.3016092497362891E-2</v>
      </c>
      <c r="W3276" s="47">
        <v>1.340861265996665</v>
      </c>
      <c r="X3276" s="47">
        <v>-0.95214589246562853</v>
      </c>
      <c r="Y3276" s="47">
        <v>6.2963204570277986E-2</v>
      </c>
      <c r="Z3276" s="47">
        <v>26.745601001024557</v>
      </c>
      <c r="AA3276" s="47">
        <v>0.83044305783086536</v>
      </c>
      <c r="AB3276" s="47">
        <v>0.95436065465510056</v>
      </c>
      <c r="AC3276" s="47">
        <v>9.5356991142494465</v>
      </c>
      <c r="AD3276" s="47">
        <v>1.0338197723233149</v>
      </c>
      <c r="AE3276" s="47">
        <v>-6.1692529453854741E-2</v>
      </c>
      <c r="AF3276" s="47">
        <v>37.173968240475233</v>
      </c>
      <c r="AG3276" s="47">
        <v>-21.084351504417185</v>
      </c>
      <c r="AH3276" s="47">
        <v>0.31588437088007865</v>
      </c>
      <c r="AI3276" s="47">
        <v>0.38548558873661259</v>
      </c>
      <c r="AJ3276" s="47">
        <v>0.33333333333333298</v>
      </c>
      <c r="AK3276" s="47">
        <v>0.47968211832321317</v>
      </c>
      <c r="AL3276" s="47">
        <v>0.57122895297980814</v>
      </c>
      <c r="AM3276" s="47">
        <v>0.33333333333333298</v>
      </c>
      <c r="AN3276" s="47">
        <v>0.18789602731731778</v>
      </c>
      <c r="AO3276" s="47">
        <v>0.23868759666666312</v>
      </c>
      <c r="AP3276" s="47">
        <v>0.33333333333333298</v>
      </c>
      <c r="AQ3276" s="47">
        <v>5.9770106919154165</v>
      </c>
      <c r="AR3276" s="47">
        <v>2.6866680235991405</v>
      </c>
      <c r="AS3276" s="47">
        <v>1.9901707455278179</v>
      </c>
      <c r="AT3276" s="47">
        <v>4.7497298106331778</v>
      </c>
      <c r="AU3276" s="47">
        <v>-1</v>
      </c>
      <c r="AV3276" s="47">
        <v>-1</v>
      </c>
      <c r="AW3276" s="47">
        <v>-1</v>
      </c>
      <c r="AX3276" s="47">
        <v>-1</v>
      </c>
      <c r="AY3276" s="47">
        <v>5.741340798477359E-3</v>
      </c>
      <c r="AZ3276" s="47">
        <v>0.26109216513129191</v>
      </c>
      <c r="BA3276" s="47">
        <v>0.31605474538102962</v>
      </c>
      <c r="BB3276" s="47">
        <v>0.19654570281331249</v>
      </c>
      <c r="BC3276" s="47">
        <v>0.14449960111956645</v>
      </c>
      <c r="BD3276" s="47">
        <v>6.219103395989273</v>
      </c>
      <c r="BE3276" s="47">
        <v>5.19276375489431</v>
      </c>
      <c r="BF3276" s="47">
        <v>-1</v>
      </c>
      <c r="BG3276" s="22">
        <v>0</v>
      </c>
    </row>
    <row r="3277" spans="1:100" x14ac:dyDescent="0.25">
      <c r="A3277">
        <v>6898</v>
      </c>
      <c r="B3277" t="s">
        <v>3313</v>
      </c>
      <c r="C3277" s="48">
        <v>1</v>
      </c>
      <c r="D3277" s="22">
        <v>1450</v>
      </c>
      <c r="E3277" s="47">
        <v>62.798508766834246</v>
      </c>
      <c r="F3277" s="47">
        <v>-29.08938549335334</v>
      </c>
      <c r="G3277" s="47">
        <v>0.24773049482204326</v>
      </c>
      <c r="H3277" s="47">
        <v>5.0316799675559034</v>
      </c>
      <c r="I3277" s="47">
        <v>43.150978932390657</v>
      </c>
      <c r="J3277" s="47">
        <v>9.4265685797601293</v>
      </c>
      <c r="K3277" s="47">
        <v>-1</v>
      </c>
      <c r="L3277" s="47">
        <v>-1</v>
      </c>
      <c r="M3277" s="47">
        <v>-1</v>
      </c>
      <c r="N3277" s="47">
        <v>0.23106494761372834</v>
      </c>
      <c r="O3277" s="47">
        <v>-1</v>
      </c>
      <c r="P3277" s="47">
        <v>-1</v>
      </c>
      <c r="Q3277" s="47">
        <v>3.6908187015592362</v>
      </c>
      <c r="R3277" s="47">
        <v>-1</v>
      </c>
      <c r="S3277" s="47">
        <v>0.64189072421973781</v>
      </c>
      <c r="T3277" s="47">
        <v>9.2362986157557392E-2</v>
      </c>
      <c r="U3277" s="47">
        <v>2.8539908778594872E-2</v>
      </c>
      <c r="V3277" s="47">
        <v>-3.3016092497362891E-2</v>
      </c>
      <c r="W3277" s="47">
        <v>1.340861265996665</v>
      </c>
      <c r="X3277" s="47">
        <v>-0.95214589246562853</v>
      </c>
      <c r="Y3277" s="47">
        <v>6.2963204570277986E-2</v>
      </c>
      <c r="Z3277" s="47">
        <v>26.745601001024557</v>
      </c>
      <c r="AA3277" s="47">
        <v>0.83044305783086536</v>
      </c>
      <c r="AB3277" s="47">
        <v>0.95436065465510056</v>
      </c>
      <c r="AC3277" s="47">
        <v>9.5356991142494465</v>
      </c>
      <c r="AD3277" s="47">
        <v>1.0338197723233149</v>
      </c>
      <c r="AE3277" s="47">
        <v>-6.1692529453854741E-2</v>
      </c>
      <c r="AF3277" s="47">
        <v>37.173968240475233</v>
      </c>
      <c r="AG3277" s="47">
        <v>-21.084351504417185</v>
      </c>
      <c r="AH3277" s="47">
        <v>0.31588437088007865</v>
      </c>
      <c r="AI3277" s="47">
        <v>0.38548558873661259</v>
      </c>
      <c r="AJ3277" s="47">
        <v>0.33333333333333298</v>
      </c>
      <c r="AK3277" s="47">
        <v>0.47968211832321317</v>
      </c>
      <c r="AL3277" s="47">
        <v>0.57122895297980814</v>
      </c>
      <c r="AM3277" s="47">
        <v>0.33333333333333298</v>
      </c>
      <c r="AN3277" s="47">
        <v>0.18789602731731778</v>
      </c>
      <c r="AO3277" s="47">
        <v>0.23868759666666312</v>
      </c>
      <c r="AP3277" s="47">
        <v>0.33333333333333298</v>
      </c>
      <c r="AQ3277" s="47">
        <v>5.9770106919154165</v>
      </c>
      <c r="AR3277" s="47">
        <v>2.6866680235991405</v>
      </c>
      <c r="AS3277" s="47">
        <v>1.9901707455278179</v>
      </c>
      <c r="AT3277" s="47">
        <v>4.7497298106331778</v>
      </c>
      <c r="AU3277" s="47">
        <v>-1</v>
      </c>
      <c r="AV3277" s="47">
        <v>-1</v>
      </c>
      <c r="AW3277" s="47">
        <v>-1</v>
      </c>
      <c r="AX3277" s="47">
        <v>-1</v>
      </c>
      <c r="AY3277" s="47">
        <v>5.741340798477359E-3</v>
      </c>
      <c r="AZ3277" s="47">
        <v>0.26109216513129191</v>
      </c>
      <c r="BA3277" s="47">
        <v>0.31605474538102962</v>
      </c>
      <c r="BB3277" s="47">
        <v>0.19654570281331249</v>
      </c>
      <c r="BC3277" s="47">
        <v>0.14449960111956645</v>
      </c>
      <c r="BD3277" s="47">
        <v>6.219103395989273</v>
      </c>
      <c r="BE3277" s="47">
        <v>5.19276375489431</v>
      </c>
      <c r="BF3277" s="47">
        <v>-1</v>
      </c>
      <c r="BG3277" s="22">
        <v>0</v>
      </c>
    </row>
    <row r="3278" spans="1:100" x14ac:dyDescent="0.25">
      <c r="A3278">
        <v>6899</v>
      </c>
      <c r="B3278" t="s">
        <v>3314</v>
      </c>
      <c r="C3278" s="48">
        <v>1</v>
      </c>
      <c r="D3278" s="22">
        <v>1450</v>
      </c>
      <c r="E3278" s="47">
        <v>62.798508766834246</v>
      </c>
      <c r="F3278" s="47">
        <v>-29.08938549335334</v>
      </c>
      <c r="G3278" s="47">
        <v>0.24773049482204326</v>
      </c>
      <c r="H3278" s="47">
        <v>5.0316799675559034</v>
      </c>
      <c r="I3278" s="47">
        <v>43.150978932390657</v>
      </c>
      <c r="J3278" s="47">
        <v>9.4265685797601293</v>
      </c>
      <c r="K3278" s="47">
        <v>-1</v>
      </c>
      <c r="L3278" s="47">
        <v>-1</v>
      </c>
      <c r="M3278" s="47">
        <v>-1</v>
      </c>
      <c r="N3278" s="47">
        <v>0.23106494761372834</v>
      </c>
      <c r="O3278" s="47">
        <v>-1</v>
      </c>
      <c r="P3278" s="47">
        <v>-1</v>
      </c>
      <c r="Q3278" s="47">
        <v>3.6908187015592362</v>
      </c>
      <c r="R3278" s="47">
        <v>-1</v>
      </c>
      <c r="S3278" s="47">
        <v>0.64189072421973781</v>
      </c>
      <c r="T3278" s="47">
        <v>9.2362986157557392E-2</v>
      </c>
      <c r="U3278" s="47">
        <v>2.8539908778594872E-2</v>
      </c>
      <c r="V3278" s="47">
        <v>-3.3016092497362891E-2</v>
      </c>
      <c r="W3278" s="47">
        <v>1.340861265996665</v>
      </c>
      <c r="X3278" s="47">
        <v>-0.95214589246562853</v>
      </c>
      <c r="Y3278" s="47">
        <v>6.2963204570277986E-2</v>
      </c>
      <c r="Z3278" s="47">
        <v>26.745601001024557</v>
      </c>
      <c r="AA3278" s="47">
        <v>0.83044305783086536</v>
      </c>
      <c r="AB3278" s="47">
        <v>0.95436065465510056</v>
      </c>
      <c r="AC3278" s="47">
        <v>9.5356991142494465</v>
      </c>
      <c r="AD3278" s="47">
        <v>1.0338197723233149</v>
      </c>
      <c r="AE3278" s="47">
        <v>-6.1692529453854741E-2</v>
      </c>
      <c r="AF3278" s="47">
        <v>37.173968240475233</v>
      </c>
      <c r="AG3278" s="47">
        <v>-21.084351504417185</v>
      </c>
      <c r="AH3278" s="47">
        <v>0.31588437088007865</v>
      </c>
      <c r="AI3278" s="47">
        <v>0.38548558873661259</v>
      </c>
      <c r="AJ3278" s="47">
        <v>0.33333333333333298</v>
      </c>
      <c r="AK3278" s="47">
        <v>0.47968211832321317</v>
      </c>
      <c r="AL3278" s="47">
        <v>0.57122895297980814</v>
      </c>
      <c r="AM3278" s="47">
        <v>0.33333333333333298</v>
      </c>
      <c r="AN3278" s="47">
        <v>0.18789602731731778</v>
      </c>
      <c r="AO3278" s="47">
        <v>0.23868759666666312</v>
      </c>
      <c r="AP3278" s="47">
        <v>0.33333333333333298</v>
      </c>
      <c r="AQ3278" s="47">
        <v>5.9770106919154165</v>
      </c>
      <c r="AR3278" s="47">
        <v>2.6866680235991405</v>
      </c>
      <c r="AS3278" s="47">
        <v>1.9901707455278179</v>
      </c>
      <c r="AT3278" s="47">
        <v>4.7497298106331778</v>
      </c>
      <c r="AU3278" s="47">
        <v>-1</v>
      </c>
      <c r="AV3278" s="47">
        <v>-1</v>
      </c>
      <c r="AW3278" s="47">
        <v>-1</v>
      </c>
      <c r="AX3278" s="47">
        <v>-1</v>
      </c>
      <c r="AY3278" s="47">
        <v>5.741340798477359E-3</v>
      </c>
      <c r="AZ3278" s="47">
        <v>0.26109216513129191</v>
      </c>
      <c r="BA3278" s="47">
        <v>0.31605474538102962</v>
      </c>
      <c r="BB3278" s="47">
        <v>0.19654570281331249</v>
      </c>
      <c r="BC3278" s="47">
        <v>0.14449960111956645</v>
      </c>
      <c r="BD3278" s="47">
        <v>6.219103395989273</v>
      </c>
      <c r="BE3278" s="47">
        <v>5.19276375489431</v>
      </c>
      <c r="BF3278" s="47">
        <v>-1</v>
      </c>
      <c r="BG3278" s="22">
        <v>0</v>
      </c>
    </row>
    <row r="3279" spans="1:100" x14ac:dyDescent="0.25">
      <c r="A3279">
        <v>6900</v>
      </c>
      <c r="B3279" t="s">
        <v>3315</v>
      </c>
      <c r="C3279" s="48">
        <v>1</v>
      </c>
      <c r="D3279" s="22">
        <v>1450</v>
      </c>
      <c r="E3279" s="47">
        <v>62.798508766834246</v>
      </c>
      <c r="F3279" s="47">
        <v>-29.08938549335334</v>
      </c>
      <c r="G3279" s="47">
        <v>0.24773049482204326</v>
      </c>
      <c r="H3279" s="47">
        <v>5.0316799675559034</v>
      </c>
      <c r="I3279" s="47">
        <v>43.150978932390657</v>
      </c>
      <c r="J3279" s="47">
        <v>9.4265685797601293</v>
      </c>
      <c r="K3279" s="47">
        <v>-1</v>
      </c>
      <c r="L3279" s="47">
        <v>-1</v>
      </c>
      <c r="M3279" s="47">
        <v>-1</v>
      </c>
      <c r="N3279" s="47">
        <v>0.23106494761372834</v>
      </c>
      <c r="O3279" s="47">
        <v>-1</v>
      </c>
      <c r="P3279" s="47">
        <v>-1</v>
      </c>
      <c r="Q3279" s="47">
        <v>3.6908187015592362</v>
      </c>
      <c r="R3279" s="47">
        <v>-1</v>
      </c>
      <c r="S3279" s="47">
        <v>0.64189072421973781</v>
      </c>
      <c r="T3279" s="47">
        <v>9.2362986157557392E-2</v>
      </c>
      <c r="U3279" s="47">
        <v>2.8539908778594872E-2</v>
      </c>
      <c r="V3279" s="47">
        <v>-3.3016092497362891E-2</v>
      </c>
      <c r="W3279" s="47">
        <v>1.340861265996665</v>
      </c>
      <c r="X3279" s="47">
        <v>-0.95214589246562853</v>
      </c>
      <c r="Y3279" s="47">
        <v>6.2963204570277986E-2</v>
      </c>
      <c r="Z3279" s="47">
        <v>26.745601001024557</v>
      </c>
      <c r="AA3279" s="47">
        <v>0.83044305783086536</v>
      </c>
      <c r="AB3279" s="47">
        <v>0.95436065465510056</v>
      </c>
      <c r="AC3279" s="47">
        <v>9.5356991142494465</v>
      </c>
      <c r="AD3279" s="47">
        <v>1.0338197723233149</v>
      </c>
      <c r="AE3279" s="47">
        <v>-6.1692529453854741E-2</v>
      </c>
      <c r="AF3279" s="47">
        <v>37.173968240475233</v>
      </c>
      <c r="AG3279" s="47">
        <v>-21.084351504417185</v>
      </c>
      <c r="AH3279" s="47">
        <v>0.31588437088007865</v>
      </c>
      <c r="AI3279" s="47">
        <v>0.38548558873661259</v>
      </c>
      <c r="AJ3279" s="47">
        <v>0.33333333333333298</v>
      </c>
      <c r="AK3279" s="47">
        <v>0.47968211832321317</v>
      </c>
      <c r="AL3279" s="47">
        <v>0.57122895297980814</v>
      </c>
      <c r="AM3279" s="47">
        <v>0.33333333333333298</v>
      </c>
      <c r="AN3279" s="47">
        <v>0.18789602731731778</v>
      </c>
      <c r="AO3279" s="47">
        <v>0.23868759666666312</v>
      </c>
      <c r="AP3279" s="47">
        <v>0.33333333333333298</v>
      </c>
      <c r="AQ3279" s="47">
        <v>5.9770106919154165</v>
      </c>
      <c r="AR3279" s="47">
        <v>2.6866680235991405</v>
      </c>
      <c r="AS3279" s="47">
        <v>1.9901707455278179</v>
      </c>
      <c r="AT3279" s="47">
        <v>4.7497298106331778</v>
      </c>
      <c r="AU3279" s="47">
        <v>-1</v>
      </c>
      <c r="AV3279" s="47">
        <v>-1</v>
      </c>
      <c r="AW3279" s="47">
        <v>-1</v>
      </c>
      <c r="AX3279" s="47">
        <v>-1</v>
      </c>
      <c r="AY3279" s="47">
        <v>5.741340798477359E-3</v>
      </c>
      <c r="AZ3279" s="47">
        <v>0.26109216513129191</v>
      </c>
      <c r="BA3279" s="47">
        <v>0.31605474538102962</v>
      </c>
      <c r="BB3279" s="47">
        <v>0.19654570281331249</v>
      </c>
      <c r="BC3279" s="47">
        <v>0.14449960111956645</v>
      </c>
      <c r="BD3279" s="47">
        <v>6.219103395989273</v>
      </c>
      <c r="BE3279" s="47">
        <v>5.19276375489431</v>
      </c>
      <c r="BF3279" s="47">
        <v>-1</v>
      </c>
      <c r="BG3279" s="22">
        <v>0</v>
      </c>
    </row>
    <row r="3280" spans="1:100" x14ac:dyDescent="0.25">
      <c r="A3280">
        <v>6901</v>
      </c>
      <c r="B3280" t="s">
        <v>3316</v>
      </c>
      <c r="C3280" s="48">
        <v>3</v>
      </c>
      <c r="D3280" s="22">
        <v>1498.068316021114</v>
      </c>
      <c r="E3280" s="47">
        <v>62.690201648553249</v>
      </c>
      <c r="F3280" s="47">
        <v>-15.118597642288085</v>
      </c>
      <c r="G3280" s="47">
        <v>0.17905295915233077</v>
      </c>
      <c r="H3280" s="47">
        <v>5.75596959164303</v>
      </c>
      <c r="I3280" s="47">
        <v>41.307946904956182</v>
      </c>
      <c r="J3280" s="47">
        <v>-4.5395563943026529</v>
      </c>
      <c r="K3280" s="47">
        <v>-1.0000000000000011</v>
      </c>
      <c r="L3280" s="47">
        <v>-1.0000000000000011</v>
      </c>
      <c r="M3280" s="47">
        <v>-1.0000000000000011</v>
      </c>
      <c r="N3280" s="47">
        <v>0.57291484396189274</v>
      </c>
      <c r="O3280" s="47">
        <v>-1.0000000000000011</v>
      </c>
      <c r="P3280" s="47">
        <v>-1.0000000000000011</v>
      </c>
      <c r="Q3280" s="47">
        <v>6.7893198422171848</v>
      </c>
      <c r="R3280" s="47">
        <v>-1.0000000000000011</v>
      </c>
      <c r="S3280" s="47">
        <v>-1.2153437121794963</v>
      </c>
      <c r="T3280" s="47">
        <v>-0.10115749051842654</v>
      </c>
      <c r="U3280" s="47">
        <v>0.69866858689241973</v>
      </c>
      <c r="V3280" s="47">
        <v>0.89588427433519646</v>
      </c>
      <c r="W3280" s="47">
        <v>-1.033350250574153</v>
      </c>
      <c r="X3280" s="47">
        <v>-8.501864687870361</v>
      </c>
      <c r="Y3280" s="47">
        <v>-1.469564749404282E-2</v>
      </c>
      <c r="Z3280" s="47">
        <v>10.803358413306794</v>
      </c>
      <c r="AA3280" s="47">
        <v>1.582524240026443</v>
      </c>
      <c r="AB3280" s="47">
        <v>-0.73841252994034312</v>
      </c>
      <c r="AC3280" s="47">
        <v>29.011521742042625</v>
      </c>
      <c r="AD3280" s="47">
        <v>0.27266900955467344</v>
      </c>
      <c r="AE3280" s="47">
        <v>0.83860795657983533</v>
      </c>
      <c r="AF3280" s="47">
        <v>39.915075581988944</v>
      </c>
      <c r="AG3280" s="47">
        <v>-7.4466559597384823</v>
      </c>
      <c r="AH3280" s="47">
        <v>0.18772623996231119</v>
      </c>
      <c r="AI3280" s="47">
        <v>0.10422128338608858</v>
      </c>
      <c r="AJ3280" s="47">
        <v>0.33333333333333298</v>
      </c>
      <c r="AK3280" s="47">
        <v>0.12972574827606059</v>
      </c>
      <c r="AL3280" s="47">
        <v>0.12138670257393748</v>
      </c>
      <c r="AM3280" s="47">
        <v>0.33333333333333298</v>
      </c>
      <c r="AN3280" s="47">
        <v>-6.2280810020428849E-3</v>
      </c>
      <c r="AO3280" s="47">
        <v>5.2966278633434324E-2</v>
      </c>
      <c r="AP3280" s="47">
        <v>0.33333333333333298</v>
      </c>
      <c r="AQ3280" s="47">
        <v>1.3928713229673022</v>
      </c>
      <c r="AR3280" s="47">
        <v>3.1854117351725169</v>
      </c>
      <c r="AS3280" s="47">
        <v>-9.022225612235772</v>
      </c>
      <c r="AT3280" s="47">
        <v>1.2972574827606076</v>
      </c>
      <c r="AU3280" s="47">
        <v>-1.0000000000000011</v>
      </c>
      <c r="AV3280" s="47">
        <v>-1.0000000000000011</v>
      </c>
      <c r="AW3280" s="47">
        <v>-1.0000000000000011</v>
      </c>
      <c r="AX3280" s="47">
        <v>-1.0000000000000011</v>
      </c>
      <c r="AY3280" s="47">
        <v>-0.10628306867008473</v>
      </c>
      <c r="AZ3280" s="47">
        <v>0.66043596557355289</v>
      </c>
      <c r="BA3280" s="47">
        <v>6.383440987230711E-2</v>
      </c>
      <c r="BB3280" s="47">
        <v>0.16274708055759507</v>
      </c>
      <c r="BC3280" s="47">
        <v>0.79386677987580623</v>
      </c>
      <c r="BD3280" s="47">
        <v>7.370856841807635</v>
      </c>
      <c r="BE3280" s="47">
        <v>20.165841546256694</v>
      </c>
      <c r="BF3280" s="47">
        <v>-1.0000000000000011</v>
      </c>
      <c r="CU3280" t="e">
        <v>#N/A</v>
      </c>
      <c r="CV3280" t="e">
        <v>#N/A</v>
      </c>
    </row>
    <row r="3281" spans="1:100" x14ac:dyDescent="0.25">
      <c r="A3281">
        <v>6902</v>
      </c>
      <c r="B3281" t="s">
        <v>3317</v>
      </c>
      <c r="C3281" s="48">
        <v>3</v>
      </c>
      <c r="D3281" s="22">
        <v>1411.9927220043194</v>
      </c>
      <c r="E3281" s="47">
        <v>75.301418105678337</v>
      </c>
      <c r="F3281" s="47">
        <v>-25.83769011110039</v>
      </c>
      <c r="G3281" s="47">
        <v>0.44129921982625542</v>
      </c>
      <c r="H3281" s="47">
        <v>2.6927214233474737</v>
      </c>
      <c r="I3281" s="47">
        <v>55.213643260262629</v>
      </c>
      <c r="J3281" s="47">
        <v>21.035226250658994</v>
      </c>
      <c r="K3281" s="47">
        <v>-1.0000000000000002</v>
      </c>
      <c r="L3281" s="47">
        <v>-1.0000000000000002</v>
      </c>
      <c r="M3281" s="47">
        <v>-1.0000000000000002</v>
      </c>
      <c r="N3281" s="47">
        <v>0.28392453367591142</v>
      </c>
      <c r="O3281" s="47">
        <v>-1.0000000000000002</v>
      </c>
      <c r="P3281" s="47">
        <v>-1.0000000000000002</v>
      </c>
      <c r="Q3281" s="47">
        <v>4.4771092131218122</v>
      </c>
      <c r="R3281" s="47">
        <v>-1.0000000000000002</v>
      </c>
      <c r="S3281" s="47">
        <v>-0.26633181688217444</v>
      </c>
      <c r="T3281" s="47">
        <v>-4.4515187809938905E-2</v>
      </c>
      <c r="U3281" s="47">
        <v>-0.62586207800499427</v>
      </c>
      <c r="V3281" s="47">
        <v>-1.1767365276644524</v>
      </c>
      <c r="W3281" s="47">
        <v>-1.7843877897743365</v>
      </c>
      <c r="X3281" s="47">
        <v>-0.22154120880779188</v>
      </c>
      <c r="Y3281" s="47">
        <v>9.604720038299186E-2</v>
      </c>
      <c r="Z3281" s="47">
        <v>45.533288032958815</v>
      </c>
      <c r="AA3281" s="47">
        <v>-1.4846015520574296</v>
      </c>
      <c r="AB3281" s="47">
        <v>-1.0003778542133124</v>
      </c>
      <c r="AC3281" s="47">
        <v>7.9011295827206522</v>
      </c>
      <c r="AD3281" s="47">
        <v>1.1363890505977403</v>
      </c>
      <c r="AE3281" s="47">
        <v>-0.16407866690311596</v>
      </c>
      <c r="AF3281" s="47">
        <v>52.269961094563023</v>
      </c>
      <c r="AG3281" s="47">
        <v>-5.112435671079063E-2</v>
      </c>
      <c r="AH3281" s="47">
        <v>5.4536232633618995E-2</v>
      </c>
      <c r="AI3281" s="47">
        <v>0.28020445078299655</v>
      </c>
      <c r="AJ3281" s="47">
        <v>0.33333333333333298</v>
      </c>
      <c r="AK3281" s="47">
        <v>0.60315351090831082</v>
      </c>
      <c r="AL3281" s="47">
        <v>0.47115421246794958</v>
      </c>
      <c r="AM3281" s="47">
        <v>0.33333333333333298</v>
      </c>
      <c r="AN3281" s="47">
        <v>-0.13831769716169973</v>
      </c>
      <c r="AO3281" s="47">
        <v>-0.16262223011102669</v>
      </c>
      <c r="AP3281" s="47">
        <v>0.33333333333333298</v>
      </c>
      <c r="AQ3281" s="47">
        <v>2.9436821656995984</v>
      </c>
      <c r="AR3281" s="47">
        <v>2.3990190910109042</v>
      </c>
      <c r="AS3281" s="47">
        <v>11.769996227467065</v>
      </c>
      <c r="AT3281" s="47">
        <v>6.8662109321810476</v>
      </c>
      <c r="AU3281" s="47">
        <v>-1.0000000000000002</v>
      </c>
      <c r="AV3281" s="47">
        <v>-1.0000000000000002</v>
      </c>
      <c r="AW3281" s="47">
        <v>-1.0000000000000002</v>
      </c>
      <c r="AX3281" s="47">
        <v>-1.0000000000000002</v>
      </c>
      <c r="AY3281" s="47">
        <v>4.1920809112767909E-2</v>
      </c>
      <c r="AZ3281" s="47">
        <v>0.4774156877822277</v>
      </c>
      <c r="BA3281" s="47">
        <v>-4.3562792151058766E-2</v>
      </c>
      <c r="BB3281" s="47">
        <v>0.86125217139115906</v>
      </c>
      <c r="BC3281" s="47">
        <v>-0.13689435471341965</v>
      </c>
      <c r="BD3281" s="47">
        <v>23.918382723690108</v>
      </c>
      <c r="BE3281" s="47">
        <v>-3.6401728285907842</v>
      </c>
      <c r="BF3281" s="47">
        <v>-1.0000000000000002</v>
      </c>
      <c r="CU3281" t="e">
        <v>#N/A</v>
      </c>
      <c r="CV3281" t="e">
        <v>#N/A</v>
      </c>
    </row>
    <row r="3282" spans="1:100" x14ac:dyDescent="0.25">
      <c r="A3282">
        <v>6904</v>
      </c>
      <c r="B3282" t="s">
        <v>3318</v>
      </c>
      <c r="C3282" s="48">
        <v>1</v>
      </c>
      <c r="D3282" s="22">
        <v>1450</v>
      </c>
      <c r="E3282" s="47">
        <v>62.798508766834246</v>
      </c>
      <c r="F3282" s="47">
        <v>-29.08938549335334</v>
      </c>
      <c r="G3282" s="47">
        <v>0.24773049482204326</v>
      </c>
      <c r="H3282" s="47">
        <v>5.0316799675559034</v>
      </c>
      <c r="I3282" s="47">
        <v>43.150978932390657</v>
      </c>
      <c r="J3282" s="47">
        <v>9.4265685797601293</v>
      </c>
      <c r="K3282" s="47">
        <v>-1</v>
      </c>
      <c r="L3282" s="47">
        <v>-1</v>
      </c>
      <c r="M3282" s="47">
        <v>-1</v>
      </c>
      <c r="N3282" s="47">
        <v>0.23106494761372834</v>
      </c>
      <c r="O3282" s="47">
        <v>-1</v>
      </c>
      <c r="P3282" s="47">
        <v>-1</v>
      </c>
      <c r="Q3282" s="47">
        <v>3.6908187015592362</v>
      </c>
      <c r="R3282" s="47">
        <v>-1</v>
      </c>
      <c r="S3282" s="47">
        <v>0.64189072421973781</v>
      </c>
      <c r="T3282" s="47">
        <v>9.2362986157557392E-2</v>
      </c>
      <c r="U3282" s="47">
        <v>2.8539908778594872E-2</v>
      </c>
      <c r="V3282" s="47">
        <v>-3.3016092497362891E-2</v>
      </c>
      <c r="W3282" s="47">
        <v>1.340861265996665</v>
      </c>
      <c r="X3282" s="47">
        <v>-0.95214589246562853</v>
      </c>
      <c r="Y3282" s="47">
        <v>6.2963204570277986E-2</v>
      </c>
      <c r="Z3282" s="47">
        <v>26.745601001024557</v>
      </c>
      <c r="AA3282" s="47">
        <v>0.83044305783086536</v>
      </c>
      <c r="AB3282" s="47">
        <v>0.95436065465510056</v>
      </c>
      <c r="AC3282" s="47">
        <v>9.5356991142494465</v>
      </c>
      <c r="AD3282" s="47">
        <v>1.0338197723233149</v>
      </c>
      <c r="AE3282" s="47">
        <v>-6.1692529453854741E-2</v>
      </c>
      <c r="AF3282" s="47">
        <v>37.173968240475233</v>
      </c>
      <c r="AG3282" s="47">
        <v>-21.084351504417185</v>
      </c>
      <c r="AH3282" s="47">
        <v>0.31588437088007865</v>
      </c>
      <c r="AI3282" s="47">
        <v>0.38548558873661259</v>
      </c>
      <c r="AJ3282" s="47">
        <v>0.33333333333333298</v>
      </c>
      <c r="AK3282" s="47">
        <v>0.47968211832321317</v>
      </c>
      <c r="AL3282" s="47">
        <v>0.57122895297980814</v>
      </c>
      <c r="AM3282" s="47">
        <v>0.33333333333333298</v>
      </c>
      <c r="AN3282" s="47">
        <v>0.18789602731731778</v>
      </c>
      <c r="AO3282" s="47">
        <v>0.23868759666666312</v>
      </c>
      <c r="AP3282" s="47">
        <v>0.33333333333333298</v>
      </c>
      <c r="AQ3282" s="47">
        <v>5.9770106919154165</v>
      </c>
      <c r="AR3282" s="47">
        <v>2.6866680235991405</v>
      </c>
      <c r="AS3282" s="47">
        <v>1.9901707455278179</v>
      </c>
      <c r="AT3282" s="47">
        <v>4.7497298106331778</v>
      </c>
      <c r="AU3282" s="47">
        <v>-1</v>
      </c>
      <c r="AV3282" s="47">
        <v>-1</v>
      </c>
      <c r="AW3282" s="47">
        <v>-1</v>
      </c>
      <c r="AX3282" s="47">
        <v>-1</v>
      </c>
      <c r="AY3282" s="47">
        <v>5.741340798477359E-3</v>
      </c>
      <c r="AZ3282" s="47">
        <v>0.26109216513129191</v>
      </c>
      <c r="BA3282" s="47">
        <v>0.31605474538102962</v>
      </c>
      <c r="BB3282" s="47">
        <v>0.19654570281331249</v>
      </c>
      <c r="BC3282" s="47">
        <v>0.14449960111956645</v>
      </c>
      <c r="BD3282" s="47">
        <v>6.219103395989273</v>
      </c>
      <c r="BE3282" s="47">
        <v>5.19276375489431</v>
      </c>
      <c r="BF3282" s="47">
        <v>-1</v>
      </c>
      <c r="BG3282" s="22">
        <v>0</v>
      </c>
    </row>
    <row r="3283" spans="1:100" x14ac:dyDescent="0.25">
      <c r="A3283">
        <v>6905</v>
      </c>
      <c r="B3283" t="s">
        <v>3319</v>
      </c>
      <c r="C3283" s="48">
        <v>1</v>
      </c>
      <c r="D3283" s="22">
        <v>1450</v>
      </c>
      <c r="E3283" s="47">
        <v>62.798508766834246</v>
      </c>
      <c r="F3283" s="47">
        <v>-29.08938549335334</v>
      </c>
      <c r="G3283" s="47">
        <v>0.24773049482204326</v>
      </c>
      <c r="H3283" s="47">
        <v>5.0316799675559034</v>
      </c>
      <c r="I3283" s="47">
        <v>43.150978932390657</v>
      </c>
      <c r="J3283" s="47">
        <v>9.4265685797601293</v>
      </c>
      <c r="K3283" s="47">
        <v>-1</v>
      </c>
      <c r="L3283" s="47">
        <v>-1</v>
      </c>
      <c r="M3283" s="47">
        <v>-1</v>
      </c>
      <c r="N3283" s="47">
        <v>0.23106494761372834</v>
      </c>
      <c r="O3283" s="47">
        <v>-1</v>
      </c>
      <c r="P3283" s="47">
        <v>-1</v>
      </c>
      <c r="Q3283" s="47">
        <v>3.6908187015592362</v>
      </c>
      <c r="R3283" s="47">
        <v>-1</v>
      </c>
      <c r="S3283" s="47">
        <v>0.64189072421973781</v>
      </c>
      <c r="T3283" s="47">
        <v>9.2362986157557392E-2</v>
      </c>
      <c r="U3283" s="47">
        <v>2.8539908778594872E-2</v>
      </c>
      <c r="V3283" s="47">
        <v>-3.3016092497362891E-2</v>
      </c>
      <c r="W3283" s="47">
        <v>1.340861265996665</v>
      </c>
      <c r="X3283" s="47">
        <v>-0.95214589246562853</v>
      </c>
      <c r="Y3283" s="47">
        <v>6.2963204570277986E-2</v>
      </c>
      <c r="Z3283" s="47">
        <v>26.745601001024557</v>
      </c>
      <c r="AA3283" s="47">
        <v>0.83044305783086536</v>
      </c>
      <c r="AB3283" s="47">
        <v>0.95436065465510056</v>
      </c>
      <c r="AC3283" s="47">
        <v>9.5356991142494465</v>
      </c>
      <c r="AD3283" s="47">
        <v>1.0338197723233149</v>
      </c>
      <c r="AE3283" s="47">
        <v>-6.1692529453854741E-2</v>
      </c>
      <c r="AF3283" s="47">
        <v>37.173968240475233</v>
      </c>
      <c r="AG3283" s="47">
        <v>-21.084351504417185</v>
      </c>
      <c r="AH3283" s="47">
        <v>0.31588437088007865</v>
      </c>
      <c r="AI3283" s="47">
        <v>0.38548558873661259</v>
      </c>
      <c r="AJ3283" s="47">
        <v>0.33333333333333298</v>
      </c>
      <c r="AK3283" s="47">
        <v>0.47968211832321317</v>
      </c>
      <c r="AL3283" s="47">
        <v>0.57122895297980814</v>
      </c>
      <c r="AM3283" s="47">
        <v>0.33333333333333298</v>
      </c>
      <c r="AN3283" s="47">
        <v>0.18789602731731778</v>
      </c>
      <c r="AO3283" s="47">
        <v>0.23868759666666312</v>
      </c>
      <c r="AP3283" s="47">
        <v>0.33333333333333298</v>
      </c>
      <c r="AQ3283" s="47">
        <v>5.9770106919154165</v>
      </c>
      <c r="AR3283" s="47">
        <v>2.6866680235991405</v>
      </c>
      <c r="AS3283" s="47">
        <v>1.9901707455278179</v>
      </c>
      <c r="AT3283" s="47">
        <v>4.7497298106331778</v>
      </c>
      <c r="AU3283" s="47">
        <v>-1</v>
      </c>
      <c r="AV3283" s="47">
        <v>-1</v>
      </c>
      <c r="AW3283" s="47">
        <v>-1</v>
      </c>
      <c r="AX3283" s="47">
        <v>-1</v>
      </c>
      <c r="AY3283" s="47">
        <v>5.741340798477359E-3</v>
      </c>
      <c r="AZ3283" s="47">
        <v>0.26109216513129191</v>
      </c>
      <c r="BA3283" s="47">
        <v>0.31605474538102962</v>
      </c>
      <c r="BB3283" s="47">
        <v>0.19654570281331249</v>
      </c>
      <c r="BC3283" s="47">
        <v>0.14449960111956645</v>
      </c>
      <c r="BD3283" s="47">
        <v>6.219103395989273</v>
      </c>
      <c r="BE3283" s="47">
        <v>5.19276375489431</v>
      </c>
      <c r="BF3283" s="47">
        <v>-1</v>
      </c>
      <c r="BG3283" s="22">
        <v>0</v>
      </c>
    </row>
    <row r="3284" spans="1:100" x14ac:dyDescent="0.25">
      <c r="A3284">
        <v>6906</v>
      </c>
      <c r="B3284" t="s">
        <v>3320</v>
      </c>
      <c r="C3284" s="48">
        <v>1</v>
      </c>
      <c r="D3284" s="22">
        <v>1450</v>
      </c>
      <c r="E3284" s="47">
        <v>62.798508766834246</v>
      </c>
      <c r="F3284" s="47">
        <v>-29.08938549335334</v>
      </c>
      <c r="G3284" s="47">
        <v>0.24773049482204326</v>
      </c>
      <c r="H3284" s="47">
        <v>5.0316799675559034</v>
      </c>
      <c r="I3284" s="47">
        <v>43.150978932390657</v>
      </c>
      <c r="J3284" s="47">
        <v>9.4265685797601293</v>
      </c>
      <c r="K3284" s="47">
        <v>-1</v>
      </c>
      <c r="L3284" s="47">
        <v>-1</v>
      </c>
      <c r="M3284" s="47">
        <v>-1</v>
      </c>
      <c r="N3284" s="47">
        <v>0.23106494761372834</v>
      </c>
      <c r="O3284" s="47">
        <v>-1</v>
      </c>
      <c r="P3284" s="47">
        <v>-1</v>
      </c>
      <c r="Q3284" s="47">
        <v>3.6908187015592362</v>
      </c>
      <c r="R3284" s="47">
        <v>-1</v>
      </c>
      <c r="S3284" s="47">
        <v>0.64189072421973781</v>
      </c>
      <c r="T3284" s="47">
        <v>9.2362986157557392E-2</v>
      </c>
      <c r="U3284" s="47">
        <v>2.8539908778594872E-2</v>
      </c>
      <c r="V3284" s="47">
        <v>-3.3016092497362891E-2</v>
      </c>
      <c r="W3284" s="47">
        <v>1.340861265996665</v>
      </c>
      <c r="X3284" s="47">
        <v>-0.95214589246562853</v>
      </c>
      <c r="Y3284" s="47">
        <v>6.2963204570277986E-2</v>
      </c>
      <c r="Z3284" s="47">
        <v>26.745601001024557</v>
      </c>
      <c r="AA3284" s="47">
        <v>0.83044305783086536</v>
      </c>
      <c r="AB3284" s="47">
        <v>0.95436065465510056</v>
      </c>
      <c r="AC3284" s="47">
        <v>9.5356991142494465</v>
      </c>
      <c r="AD3284" s="47">
        <v>1.0338197723233149</v>
      </c>
      <c r="AE3284" s="47">
        <v>-6.1692529453854741E-2</v>
      </c>
      <c r="AF3284" s="47">
        <v>37.173968240475233</v>
      </c>
      <c r="AG3284" s="47">
        <v>-21.084351504417185</v>
      </c>
      <c r="AH3284" s="47">
        <v>0.31588437088007865</v>
      </c>
      <c r="AI3284" s="47">
        <v>0.38548558873661259</v>
      </c>
      <c r="AJ3284" s="47">
        <v>0.33333333333333298</v>
      </c>
      <c r="AK3284" s="47">
        <v>0.47968211832321317</v>
      </c>
      <c r="AL3284" s="47">
        <v>0.57122895297980814</v>
      </c>
      <c r="AM3284" s="47">
        <v>0.33333333333333298</v>
      </c>
      <c r="AN3284" s="47">
        <v>0.18789602731731778</v>
      </c>
      <c r="AO3284" s="47">
        <v>0.23868759666666312</v>
      </c>
      <c r="AP3284" s="47">
        <v>0.33333333333333298</v>
      </c>
      <c r="AQ3284" s="47">
        <v>5.9770106919154165</v>
      </c>
      <c r="AR3284" s="47">
        <v>2.6866680235991405</v>
      </c>
      <c r="AS3284" s="47">
        <v>1.9901707455278179</v>
      </c>
      <c r="AT3284" s="47">
        <v>4.7497298106331778</v>
      </c>
      <c r="AU3284" s="47">
        <v>-1</v>
      </c>
      <c r="AV3284" s="47">
        <v>-1</v>
      </c>
      <c r="AW3284" s="47">
        <v>-1</v>
      </c>
      <c r="AX3284" s="47">
        <v>-1</v>
      </c>
      <c r="AY3284" s="47">
        <v>5.741340798477359E-3</v>
      </c>
      <c r="AZ3284" s="47">
        <v>0.26109216513129191</v>
      </c>
      <c r="BA3284" s="47">
        <v>0.31605474538102962</v>
      </c>
      <c r="BB3284" s="47">
        <v>0.19654570281331249</v>
      </c>
      <c r="BC3284" s="47">
        <v>0.14449960111956645</v>
      </c>
      <c r="BD3284" s="47">
        <v>6.219103395989273</v>
      </c>
      <c r="BE3284" s="47">
        <v>5.19276375489431</v>
      </c>
      <c r="BF3284" s="47">
        <v>-1</v>
      </c>
      <c r="BG3284" s="22">
        <v>0</v>
      </c>
    </row>
    <row r="3285" spans="1:100" x14ac:dyDescent="0.25">
      <c r="A3285">
        <v>6907</v>
      </c>
      <c r="B3285" t="s">
        <v>3321</v>
      </c>
      <c r="C3285" s="48">
        <v>1</v>
      </c>
      <c r="D3285" s="22">
        <v>1450</v>
      </c>
      <c r="E3285" s="47">
        <v>62.798508766834246</v>
      </c>
      <c r="F3285" s="47">
        <v>-29.08938549335334</v>
      </c>
      <c r="G3285" s="47">
        <v>0.24773049482204326</v>
      </c>
      <c r="H3285" s="47">
        <v>5.0316799675559034</v>
      </c>
      <c r="I3285" s="47">
        <v>43.150978932390657</v>
      </c>
      <c r="J3285" s="47">
        <v>9.4265685797601293</v>
      </c>
      <c r="K3285" s="47">
        <v>-1</v>
      </c>
      <c r="L3285" s="47">
        <v>-1</v>
      </c>
      <c r="M3285" s="47">
        <v>-1</v>
      </c>
      <c r="N3285" s="47">
        <v>0.23106494761372834</v>
      </c>
      <c r="O3285" s="47">
        <v>-1</v>
      </c>
      <c r="P3285" s="47">
        <v>-1</v>
      </c>
      <c r="Q3285" s="47">
        <v>3.6908187015592362</v>
      </c>
      <c r="R3285" s="47">
        <v>-1</v>
      </c>
      <c r="S3285" s="47">
        <v>0.64189072421973781</v>
      </c>
      <c r="T3285" s="47">
        <v>9.2362986157557392E-2</v>
      </c>
      <c r="U3285" s="47">
        <v>2.8539908778594872E-2</v>
      </c>
      <c r="V3285" s="47">
        <v>-3.3016092497362891E-2</v>
      </c>
      <c r="W3285" s="47">
        <v>1.340861265996665</v>
      </c>
      <c r="X3285" s="47">
        <v>-0.95214589246562853</v>
      </c>
      <c r="Y3285" s="47">
        <v>6.2963204570277986E-2</v>
      </c>
      <c r="Z3285" s="47">
        <v>26.745601001024557</v>
      </c>
      <c r="AA3285" s="47">
        <v>0.83044305783086536</v>
      </c>
      <c r="AB3285" s="47">
        <v>0.95436065465510056</v>
      </c>
      <c r="AC3285" s="47">
        <v>9.5356991142494465</v>
      </c>
      <c r="AD3285" s="47">
        <v>1.0338197723233149</v>
      </c>
      <c r="AE3285" s="47">
        <v>-6.1692529453854741E-2</v>
      </c>
      <c r="AF3285" s="47">
        <v>37.173968240475233</v>
      </c>
      <c r="AG3285" s="47">
        <v>-21.084351504417185</v>
      </c>
      <c r="AH3285" s="47">
        <v>0.31588437088007865</v>
      </c>
      <c r="AI3285" s="47">
        <v>0.38548558873661259</v>
      </c>
      <c r="AJ3285" s="47">
        <v>0.33333333333333298</v>
      </c>
      <c r="AK3285" s="47">
        <v>0.47968211832321317</v>
      </c>
      <c r="AL3285" s="47">
        <v>0.57122895297980814</v>
      </c>
      <c r="AM3285" s="47">
        <v>0.33333333333333298</v>
      </c>
      <c r="AN3285" s="47">
        <v>0.18789602731731778</v>
      </c>
      <c r="AO3285" s="47">
        <v>0.23868759666666312</v>
      </c>
      <c r="AP3285" s="47">
        <v>0.33333333333333298</v>
      </c>
      <c r="AQ3285" s="47">
        <v>5.9770106919154165</v>
      </c>
      <c r="AR3285" s="47">
        <v>2.6866680235991405</v>
      </c>
      <c r="AS3285" s="47">
        <v>1.9901707455278179</v>
      </c>
      <c r="AT3285" s="47">
        <v>4.7497298106331778</v>
      </c>
      <c r="AU3285" s="47">
        <v>-1</v>
      </c>
      <c r="AV3285" s="47">
        <v>-1</v>
      </c>
      <c r="AW3285" s="47">
        <v>-1</v>
      </c>
      <c r="AX3285" s="47">
        <v>-1</v>
      </c>
      <c r="AY3285" s="47">
        <v>5.741340798477359E-3</v>
      </c>
      <c r="AZ3285" s="47">
        <v>0.26109216513129191</v>
      </c>
      <c r="BA3285" s="47">
        <v>0.31605474538102962</v>
      </c>
      <c r="BB3285" s="47">
        <v>0.19654570281331249</v>
      </c>
      <c r="BC3285" s="47">
        <v>0.14449960111956645</v>
      </c>
      <c r="BD3285" s="47">
        <v>6.219103395989273</v>
      </c>
      <c r="BE3285" s="47">
        <v>5.19276375489431</v>
      </c>
      <c r="BF3285" s="47">
        <v>-1</v>
      </c>
      <c r="BG3285" s="22">
        <v>0</v>
      </c>
    </row>
    <row r="3286" spans="1:100" x14ac:dyDescent="0.25">
      <c r="A3286">
        <v>6908</v>
      </c>
      <c r="B3286" t="s">
        <v>3322</v>
      </c>
      <c r="C3286" s="48">
        <v>1</v>
      </c>
      <c r="D3286" s="22">
        <v>1450</v>
      </c>
      <c r="E3286" s="47">
        <v>62.798508766834246</v>
      </c>
      <c r="F3286" s="47">
        <v>-29.08938549335334</v>
      </c>
      <c r="G3286" s="47">
        <v>0.24773049482204326</v>
      </c>
      <c r="H3286" s="47">
        <v>5.0316799675559034</v>
      </c>
      <c r="I3286" s="47">
        <v>43.150978932390657</v>
      </c>
      <c r="J3286" s="47">
        <v>9.4265685797601293</v>
      </c>
      <c r="K3286" s="47">
        <v>-1</v>
      </c>
      <c r="L3286" s="47">
        <v>-1</v>
      </c>
      <c r="M3286" s="47">
        <v>-1</v>
      </c>
      <c r="N3286" s="47">
        <v>0.23106494761372834</v>
      </c>
      <c r="O3286" s="47">
        <v>-1</v>
      </c>
      <c r="P3286" s="47">
        <v>-1</v>
      </c>
      <c r="Q3286" s="47">
        <v>3.6908187015592362</v>
      </c>
      <c r="R3286" s="47">
        <v>-1</v>
      </c>
      <c r="S3286" s="47">
        <v>0.64189072421973781</v>
      </c>
      <c r="T3286" s="47">
        <v>9.2362986157557392E-2</v>
      </c>
      <c r="U3286" s="47">
        <v>2.8539908778594872E-2</v>
      </c>
      <c r="V3286" s="47">
        <v>-3.3016092497362891E-2</v>
      </c>
      <c r="W3286" s="47">
        <v>1.340861265996665</v>
      </c>
      <c r="X3286" s="47">
        <v>-0.95214589246562853</v>
      </c>
      <c r="Y3286" s="47">
        <v>6.2963204570277986E-2</v>
      </c>
      <c r="Z3286" s="47">
        <v>26.745601001024557</v>
      </c>
      <c r="AA3286" s="47">
        <v>0.83044305783086536</v>
      </c>
      <c r="AB3286" s="47">
        <v>0.95436065465510056</v>
      </c>
      <c r="AC3286" s="47">
        <v>9.5356991142494465</v>
      </c>
      <c r="AD3286" s="47">
        <v>1.0338197723233149</v>
      </c>
      <c r="AE3286" s="47">
        <v>-6.1692529453854741E-2</v>
      </c>
      <c r="AF3286" s="47">
        <v>37.173968240475233</v>
      </c>
      <c r="AG3286" s="47">
        <v>-21.084351504417185</v>
      </c>
      <c r="AH3286" s="47">
        <v>0.31588437088007865</v>
      </c>
      <c r="AI3286" s="47">
        <v>0.38548558873661259</v>
      </c>
      <c r="AJ3286" s="47">
        <v>0.33333333333333298</v>
      </c>
      <c r="AK3286" s="47">
        <v>0.47968211832321317</v>
      </c>
      <c r="AL3286" s="47">
        <v>0.57122895297980814</v>
      </c>
      <c r="AM3286" s="47">
        <v>0.33333333333333298</v>
      </c>
      <c r="AN3286" s="47">
        <v>0.18789602731731778</v>
      </c>
      <c r="AO3286" s="47">
        <v>0.23868759666666312</v>
      </c>
      <c r="AP3286" s="47">
        <v>0.33333333333333298</v>
      </c>
      <c r="AQ3286" s="47">
        <v>5.9770106919154165</v>
      </c>
      <c r="AR3286" s="47">
        <v>2.6866680235991405</v>
      </c>
      <c r="AS3286" s="47">
        <v>1.9901707455278179</v>
      </c>
      <c r="AT3286" s="47">
        <v>4.7497298106331778</v>
      </c>
      <c r="AU3286" s="47">
        <v>-1</v>
      </c>
      <c r="AV3286" s="47">
        <v>-1</v>
      </c>
      <c r="AW3286" s="47">
        <v>-1</v>
      </c>
      <c r="AX3286" s="47">
        <v>-1</v>
      </c>
      <c r="AY3286" s="47">
        <v>5.741340798477359E-3</v>
      </c>
      <c r="AZ3286" s="47">
        <v>0.26109216513129191</v>
      </c>
      <c r="BA3286" s="47">
        <v>0.31605474538102962</v>
      </c>
      <c r="BB3286" s="47">
        <v>0.19654570281331249</v>
      </c>
      <c r="BC3286" s="47">
        <v>0.14449960111956645</v>
      </c>
      <c r="BD3286" s="47">
        <v>6.219103395989273</v>
      </c>
      <c r="BE3286" s="47">
        <v>5.19276375489431</v>
      </c>
      <c r="BF3286" s="47">
        <v>-1</v>
      </c>
      <c r="BG3286" s="22">
        <v>0</v>
      </c>
    </row>
    <row r="3287" spans="1:100" x14ac:dyDescent="0.25">
      <c r="A3287">
        <v>6909</v>
      </c>
      <c r="B3287" t="s">
        <v>3323</v>
      </c>
      <c r="C3287" s="48">
        <v>1</v>
      </c>
      <c r="D3287" s="22">
        <v>1450</v>
      </c>
      <c r="E3287" s="47">
        <v>62.798508766834246</v>
      </c>
      <c r="F3287" s="47">
        <v>-29.08938549335334</v>
      </c>
      <c r="G3287" s="47">
        <v>0.24773049482204326</v>
      </c>
      <c r="H3287" s="47">
        <v>5.0316799675559034</v>
      </c>
      <c r="I3287" s="47">
        <v>43.150978932390657</v>
      </c>
      <c r="J3287" s="47">
        <v>9.4265685797601293</v>
      </c>
      <c r="K3287" s="47">
        <v>-1</v>
      </c>
      <c r="L3287" s="47">
        <v>-1</v>
      </c>
      <c r="M3287" s="47">
        <v>-1</v>
      </c>
      <c r="N3287" s="47">
        <v>0.23106494761372834</v>
      </c>
      <c r="O3287" s="47">
        <v>-1</v>
      </c>
      <c r="P3287" s="47">
        <v>-1</v>
      </c>
      <c r="Q3287" s="47">
        <v>3.6908187015592362</v>
      </c>
      <c r="R3287" s="47">
        <v>-1</v>
      </c>
      <c r="S3287" s="47">
        <v>0.64189072421973781</v>
      </c>
      <c r="T3287" s="47">
        <v>9.2362986157557392E-2</v>
      </c>
      <c r="U3287" s="47">
        <v>2.8539908778594872E-2</v>
      </c>
      <c r="V3287" s="47">
        <v>-3.3016092497362891E-2</v>
      </c>
      <c r="W3287" s="47">
        <v>1.340861265996665</v>
      </c>
      <c r="X3287" s="47">
        <v>-0.95214589246562853</v>
      </c>
      <c r="Y3287" s="47">
        <v>6.2963204570277986E-2</v>
      </c>
      <c r="Z3287" s="47">
        <v>26.745601001024557</v>
      </c>
      <c r="AA3287" s="47">
        <v>0.83044305783086536</v>
      </c>
      <c r="AB3287" s="47">
        <v>0.95436065465510056</v>
      </c>
      <c r="AC3287" s="47">
        <v>9.5356991142494465</v>
      </c>
      <c r="AD3287" s="47">
        <v>1.0338197723233149</v>
      </c>
      <c r="AE3287" s="47">
        <v>-6.1692529453854741E-2</v>
      </c>
      <c r="AF3287" s="47">
        <v>37.173968240475233</v>
      </c>
      <c r="AG3287" s="47">
        <v>-21.084351504417185</v>
      </c>
      <c r="AH3287" s="47">
        <v>0.31588437088007865</v>
      </c>
      <c r="AI3287" s="47">
        <v>0.38548558873661259</v>
      </c>
      <c r="AJ3287" s="47">
        <v>0.33333333333333298</v>
      </c>
      <c r="AK3287" s="47">
        <v>0.47968211832321317</v>
      </c>
      <c r="AL3287" s="47">
        <v>0.57122895297980814</v>
      </c>
      <c r="AM3287" s="47">
        <v>0.33333333333333298</v>
      </c>
      <c r="AN3287" s="47">
        <v>0.18789602731731778</v>
      </c>
      <c r="AO3287" s="47">
        <v>0.23868759666666312</v>
      </c>
      <c r="AP3287" s="47">
        <v>0.33333333333333298</v>
      </c>
      <c r="AQ3287" s="47">
        <v>5.9770106919154165</v>
      </c>
      <c r="AR3287" s="47">
        <v>2.6866680235991405</v>
      </c>
      <c r="AS3287" s="47">
        <v>1.9901707455278179</v>
      </c>
      <c r="AT3287" s="47">
        <v>4.7497298106331778</v>
      </c>
      <c r="AU3287" s="47">
        <v>-1</v>
      </c>
      <c r="AV3287" s="47">
        <v>-1</v>
      </c>
      <c r="AW3287" s="47">
        <v>-1</v>
      </c>
      <c r="AX3287" s="47">
        <v>-1</v>
      </c>
      <c r="AY3287" s="47">
        <v>5.741340798477359E-3</v>
      </c>
      <c r="AZ3287" s="47">
        <v>0.26109216513129191</v>
      </c>
      <c r="BA3287" s="47">
        <v>0.31605474538102962</v>
      </c>
      <c r="BB3287" s="47">
        <v>0.19654570281331249</v>
      </c>
      <c r="BC3287" s="47">
        <v>0.14449960111956645</v>
      </c>
      <c r="BD3287" s="47">
        <v>6.219103395989273</v>
      </c>
      <c r="BE3287" s="47">
        <v>5.19276375489431</v>
      </c>
      <c r="BF3287" s="47">
        <v>-1</v>
      </c>
      <c r="BG3287" s="22">
        <v>0</v>
      </c>
    </row>
    <row r="3288" spans="1:100" x14ac:dyDescent="0.25">
      <c r="A3288">
        <v>6910</v>
      </c>
      <c r="B3288" t="s">
        <v>3324</v>
      </c>
      <c r="C3288" s="48">
        <v>3</v>
      </c>
      <c r="D3288" s="22">
        <v>1453.6512080696639</v>
      </c>
      <c r="E3288" s="47">
        <v>66.549190007345956</v>
      </c>
      <c r="F3288" s="47">
        <v>24.587118744280811</v>
      </c>
      <c r="G3288" s="47">
        <v>0.14498457850479535</v>
      </c>
      <c r="H3288" s="47">
        <v>1.3971424351427444</v>
      </c>
      <c r="I3288" s="47">
        <v>64.388793672527953</v>
      </c>
      <c r="J3288" s="47">
        <v>2.0913126645057591</v>
      </c>
      <c r="K3288" s="47">
        <v>-0.99999999999999878</v>
      </c>
      <c r="L3288" s="47">
        <v>-0.99999999999999878</v>
      </c>
      <c r="M3288" s="47">
        <v>-0.99999999999999878</v>
      </c>
      <c r="N3288" s="47">
        <v>1.1469601969580967E-2</v>
      </c>
      <c r="O3288" s="47">
        <v>-0.99999999999999878</v>
      </c>
      <c r="P3288" s="47">
        <v>-0.99999999999999878</v>
      </c>
      <c r="Q3288" s="47">
        <v>3.4887686424338149</v>
      </c>
      <c r="R3288" s="47">
        <v>-0.99999999999999878</v>
      </c>
      <c r="S3288" s="47">
        <v>-0.90290214236710686</v>
      </c>
      <c r="T3288" s="47">
        <v>-9.4039715940179236E-2</v>
      </c>
      <c r="U3288" s="47">
        <v>-0.14291096127842839</v>
      </c>
      <c r="V3288" s="47">
        <v>-0.41164141495569617</v>
      </c>
      <c r="W3288" s="47">
        <v>-2.0916262072910703</v>
      </c>
      <c r="X3288" s="47">
        <v>-1.4420247821129644</v>
      </c>
      <c r="Y3288" s="47">
        <v>-0.13896856939067434</v>
      </c>
      <c r="Z3288" s="47">
        <v>37.7416261840049</v>
      </c>
      <c r="AA3288" s="47">
        <v>1.6750267574449584</v>
      </c>
      <c r="AB3288" s="47">
        <v>3.3423233213367523</v>
      </c>
      <c r="AC3288" s="47">
        <v>12.732659429758325</v>
      </c>
      <c r="AD3288" s="47">
        <v>0.46534437680928531</v>
      </c>
      <c r="AE3288" s="47">
        <v>0.65880953306290868</v>
      </c>
      <c r="AF3288" s="47">
        <v>54.475418468162843</v>
      </c>
      <c r="AG3288" s="47">
        <v>26.972907343142072</v>
      </c>
      <c r="AH3288" s="47">
        <v>0.58880154175177934</v>
      </c>
      <c r="AI3288" s="47">
        <v>0.7076368095455875</v>
      </c>
      <c r="AJ3288" s="47">
        <v>0.33333333333333298</v>
      </c>
      <c r="AK3288" s="47">
        <v>0.21093892752920462</v>
      </c>
      <c r="AL3288" s="47">
        <v>0.50612902890116152</v>
      </c>
      <c r="AM3288" s="47">
        <v>0.33333333333333298</v>
      </c>
      <c r="AN3288" s="47">
        <v>0.50565117777932711</v>
      </c>
      <c r="AO3288" s="47">
        <v>0.76890920242626526</v>
      </c>
      <c r="AP3288" s="47">
        <v>0.33333333333333298</v>
      </c>
      <c r="AQ3288" s="47">
        <v>9.9133752043650709</v>
      </c>
      <c r="AR3288" s="47">
        <v>2.7710665165944719</v>
      </c>
      <c r="AS3288" s="47">
        <v>-2.7891431273807603</v>
      </c>
      <c r="AT3288" s="47">
        <v>2.109389275292044</v>
      </c>
      <c r="AU3288" s="47">
        <v>-0.99999999999999878</v>
      </c>
      <c r="AV3288" s="47">
        <v>-0.99999999999999878</v>
      </c>
      <c r="AW3288" s="47">
        <v>-0.99999999999999878</v>
      </c>
      <c r="AX3288" s="47">
        <v>-0.99999999999999878</v>
      </c>
      <c r="AY3288" s="47">
        <v>-5.5341001873513516E-3</v>
      </c>
      <c r="AZ3288" s="47">
        <v>-0.38695197088712185</v>
      </c>
      <c r="BA3288" s="47">
        <v>5.958502453047769E-2</v>
      </c>
      <c r="BB3288" s="47">
        <v>0.10207635593377609</v>
      </c>
      <c r="BC3288" s="47">
        <v>-6.5039355499316553E-2</v>
      </c>
      <c r="BD3288" s="47">
        <v>0.61714904390879344</v>
      </c>
      <c r="BE3288" s="47">
        <v>-1.3280587648305258</v>
      </c>
      <c r="BF3288" s="47">
        <v>-0.99999999999999878</v>
      </c>
      <c r="CU3288" t="e">
        <v>#N/A</v>
      </c>
      <c r="CV3288" t="e">
        <v>#N/A</v>
      </c>
    </row>
    <row r="3289" spans="1:100" x14ac:dyDescent="0.25">
      <c r="A3289">
        <v>6911</v>
      </c>
      <c r="B3289" t="s">
        <v>3325</v>
      </c>
      <c r="C3289" s="48">
        <v>1</v>
      </c>
      <c r="D3289" s="22">
        <v>1450</v>
      </c>
      <c r="E3289" s="47">
        <v>62.798508766834246</v>
      </c>
      <c r="F3289" s="47">
        <v>-29.08938549335334</v>
      </c>
      <c r="G3289" s="47">
        <v>0.24773049482204326</v>
      </c>
      <c r="H3289" s="47">
        <v>5.0316799675559034</v>
      </c>
      <c r="I3289" s="47">
        <v>43.150978932390657</v>
      </c>
      <c r="J3289" s="47">
        <v>9.4265685797601293</v>
      </c>
      <c r="K3289" s="47">
        <v>-1</v>
      </c>
      <c r="L3289" s="47">
        <v>-1</v>
      </c>
      <c r="M3289" s="47">
        <v>-1</v>
      </c>
      <c r="N3289" s="47">
        <v>0.23106494761372834</v>
      </c>
      <c r="O3289" s="47">
        <v>-1</v>
      </c>
      <c r="P3289" s="47">
        <v>-1</v>
      </c>
      <c r="Q3289" s="47">
        <v>3.6908187015592362</v>
      </c>
      <c r="R3289" s="47">
        <v>-1</v>
      </c>
      <c r="S3289" s="47">
        <v>0.64189072421973781</v>
      </c>
      <c r="T3289" s="47">
        <v>9.2362986157557392E-2</v>
      </c>
      <c r="U3289" s="47">
        <v>2.8539908778594872E-2</v>
      </c>
      <c r="V3289" s="47">
        <v>-3.3016092497362891E-2</v>
      </c>
      <c r="W3289" s="47">
        <v>1.340861265996665</v>
      </c>
      <c r="X3289" s="47">
        <v>-0.95214589246562853</v>
      </c>
      <c r="Y3289" s="47">
        <v>6.2963204570277986E-2</v>
      </c>
      <c r="Z3289" s="47">
        <v>26.745601001024557</v>
      </c>
      <c r="AA3289" s="47">
        <v>0.83044305783086536</v>
      </c>
      <c r="AB3289" s="47">
        <v>0.95436065465510056</v>
      </c>
      <c r="AC3289" s="47">
        <v>9.5356991142494465</v>
      </c>
      <c r="AD3289" s="47">
        <v>1.0338197723233149</v>
      </c>
      <c r="AE3289" s="47">
        <v>-6.1692529453854741E-2</v>
      </c>
      <c r="AF3289" s="47">
        <v>37.173968240475233</v>
      </c>
      <c r="AG3289" s="47">
        <v>-21.084351504417185</v>
      </c>
      <c r="AH3289" s="47">
        <v>0.31588437088007865</v>
      </c>
      <c r="AI3289" s="47">
        <v>0.38548558873661259</v>
      </c>
      <c r="AJ3289" s="47">
        <v>0.33333333333333298</v>
      </c>
      <c r="AK3289" s="47">
        <v>0.47968211832321317</v>
      </c>
      <c r="AL3289" s="47">
        <v>0.57122895297980814</v>
      </c>
      <c r="AM3289" s="47">
        <v>0.33333333333333298</v>
      </c>
      <c r="AN3289" s="47">
        <v>0.18789602731731778</v>
      </c>
      <c r="AO3289" s="47">
        <v>0.23868759666666312</v>
      </c>
      <c r="AP3289" s="47">
        <v>0.33333333333333298</v>
      </c>
      <c r="AQ3289" s="47">
        <v>5.9770106919154165</v>
      </c>
      <c r="AR3289" s="47">
        <v>2.6866680235991405</v>
      </c>
      <c r="AS3289" s="47">
        <v>1.9901707455278179</v>
      </c>
      <c r="AT3289" s="47">
        <v>4.7497298106331778</v>
      </c>
      <c r="AU3289" s="47">
        <v>-1</v>
      </c>
      <c r="AV3289" s="47">
        <v>-1</v>
      </c>
      <c r="AW3289" s="47">
        <v>-1</v>
      </c>
      <c r="AX3289" s="47">
        <v>-1</v>
      </c>
      <c r="AY3289" s="47">
        <v>5.741340798477359E-3</v>
      </c>
      <c r="AZ3289" s="47">
        <v>0.26109216513129191</v>
      </c>
      <c r="BA3289" s="47">
        <v>0.31605474538102962</v>
      </c>
      <c r="BB3289" s="47">
        <v>0.19654570281331249</v>
      </c>
      <c r="BC3289" s="47">
        <v>0.14449960111956645</v>
      </c>
      <c r="BD3289" s="47">
        <v>6.219103395989273</v>
      </c>
      <c r="BE3289" s="47">
        <v>5.19276375489431</v>
      </c>
      <c r="BF3289" s="47">
        <v>-1</v>
      </c>
      <c r="BG3289" s="22">
        <v>0</v>
      </c>
    </row>
    <row r="3290" spans="1:100" x14ac:dyDescent="0.25">
      <c r="A3290">
        <v>6912</v>
      </c>
      <c r="B3290" t="s">
        <v>3326</v>
      </c>
      <c r="C3290" s="48">
        <v>1</v>
      </c>
      <c r="D3290" s="22">
        <v>1450</v>
      </c>
      <c r="E3290" s="47">
        <v>62.798508766834246</v>
      </c>
      <c r="F3290" s="47">
        <v>-29.08938549335334</v>
      </c>
      <c r="G3290" s="47">
        <v>0.24773049482204326</v>
      </c>
      <c r="H3290" s="47">
        <v>5.0316799675559034</v>
      </c>
      <c r="I3290" s="47">
        <v>43.150978932390657</v>
      </c>
      <c r="J3290" s="47">
        <v>9.4265685797601293</v>
      </c>
      <c r="K3290" s="47">
        <v>-1</v>
      </c>
      <c r="L3290" s="47">
        <v>-1</v>
      </c>
      <c r="M3290" s="47">
        <v>-1</v>
      </c>
      <c r="N3290" s="47">
        <v>0.23106494761372834</v>
      </c>
      <c r="O3290" s="47">
        <v>-1</v>
      </c>
      <c r="P3290" s="47">
        <v>-1</v>
      </c>
      <c r="Q3290" s="47">
        <v>3.6908187015592362</v>
      </c>
      <c r="R3290" s="47">
        <v>-1</v>
      </c>
      <c r="S3290" s="47">
        <v>0.64189072421973781</v>
      </c>
      <c r="T3290" s="47">
        <v>9.2362986157557392E-2</v>
      </c>
      <c r="U3290" s="47">
        <v>2.8539908778594872E-2</v>
      </c>
      <c r="V3290" s="47">
        <v>-3.3016092497362891E-2</v>
      </c>
      <c r="W3290" s="47">
        <v>1.340861265996665</v>
      </c>
      <c r="X3290" s="47">
        <v>-0.95214589246562853</v>
      </c>
      <c r="Y3290" s="47">
        <v>6.2963204570277986E-2</v>
      </c>
      <c r="Z3290" s="47">
        <v>26.745601001024557</v>
      </c>
      <c r="AA3290" s="47">
        <v>0.83044305783086536</v>
      </c>
      <c r="AB3290" s="47">
        <v>0.95436065465510056</v>
      </c>
      <c r="AC3290" s="47">
        <v>9.5356991142494465</v>
      </c>
      <c r="AD3290" s="47">
        <v>1.0338197723233149</v>
      </c>
      <c r="AE3290" s="47">
        <v>-6.1692529453854741E-2</v>
      </c>
      <c r="AF3290" s="47">
        <v>37.173968240475233</v>
      </c>
      <c r="AG3290" s="47">
        <v>-21.084351504417185</v>
      </c>
      <c r="AH3290" s="47">
        <v>0.31588437088007865</v>
      </c>
      <c r="AI3290" s="47">
        <v>0.38548558873661259</v>
      </c>
      <c r="AJ3290" s="47">
        <v>0.33333333333333298</v>
      </c>
      <c r="AK3290" s="47">
        <v>0.47968211832321317</v>
      </c>
      <c r="AL3290" s="47">
        <v>0.57122895297980814</v>
      </c>
      <c r="AM3290" s="47">
        <v>0.33333333333333298</v>
      </c>
      <c r="AN3290" s="47">
        <v>0.18789602731731778</v>
      </c>
      <c r="AO3290" s="47">
        <v>0.23868759666666312</v>
      </c>
      <c r="AP3290" s="47">
        <v>0.33333333333333298</v>
      </c>
      <c r="AQ3290" s="47">
        <v>5.9770106919154165</v>
      </c>
      <c r="AR3290" s="47">
        <v>2.6866680235991405</v>
      </c>
      <c r="AS3290" s="47">
        <v>1.9901707455278179</v>
      </c>
      <c r="AT3290" s="47">
        <v>4.7497298106331778</v>
      </c>
      <c r="AU3290" s="47">
        <v>-1</v>
      </c>
      <c r="AV3290" s="47">
        <v>-1</v>
      </c>
      <c r="AW3290" s="47">
        <v>-1</v>
      </c>
      <c r="AX3290" s="47">
        <v>-1</v>
      </c>
      <c r="AY3290" s="47">
        <v>5.741340798477359E-3</v>
      </c>
      <c r="AZ3290" s="47">
        <v>0.26109216513129191</v>
      </c>
      <c r="BA3290" s="47">
        <v>0.31605474538102962</v>
      </c>
      <c r="BB3290" s="47">
        <v>0.19654570281331249</v>
      </c>
      <c r="BC3290" s="47">
        <v>0.14449960111956645</v>
      </c>
      <c r="BD3290" s="47">
        <v>6.219103395989273</v>
      </c>
      <c r="BE3290" s="47">
        <v>5.19276375489431</v>
      </c>
      <c r="BF3290" s="47">
        <v>-1</v>
      </c>
      <c r="BG3290" s="22">
        <v>0</v>
      </c>
    </row>
    <row r="3291" spans="1:100" x14ac:dyDescent="0.25">
      <c r="A3291">
        <v>6913</v>
      </c>
      <c r="B3291" t="s">
        <v>3327</v>
      </c>
      <c r="C3291" s="48">
        <v>1</v>
      </c>
      <c r="D3291" s="22">
        <v>1450</v>
      </c>
      <c r="E3291" s="47">
        <v>62.798508766834246</v>
      </c>
      <c r="F3291" s="47">
        <v>-29.08938549335334</v>
      </c>
      <c r="G3291" s="47">
        <v>0.24773049482204326</v>
      </c>
      <c r="H3291" s="47">
        <v>5.0316799675559034</v>
      </c>
      <c r="I3291" s="47">
        <v>43.150978932390657</v>
      </c>
      <c r="J3291" s="47">
        <v>9.4265685797601293</v>
      </c>
      <c r="K3291" s="47">
        <v>-1</v>
      </c>
      <c r="L3291" s="47">
        <v>-1</v>
      </c>
      <c r="M3291" s="47">
        <v>-1</v>
      </c>
      <c r="N3291" s="47">
        <v>0.23106494761372834</v>
      </c>
      <c r="O3291" s="47">
        <v>-1</v>
      </c>
      <c r="P3291" s="47">
        <v>-1</v>
      </c>
      <c r="Q3291" s="47">
        <v>3.6908187015592362</v>
      </c>
      <c r="R3291" s="47">
        <v>-1</v>
      </c>
      <c r="S3291" s="47">
        <v>0.64189072421973781</v>
      </c>
      <c r="T3291" s="47">
        <v>9.2362986157557392E-2</v>
      </c>
      <c r="U3291" s="47">
        <v>2.8539908778594872E-2</v>
      </c>
      <c r="V3291" s="47">
        <v>-3.3016092497362891E-2</v>
      </c>
      <c r="W3291" s="47">
        <v>1.340861265996665</v>
      </c>
      <c r="X3291" s="47">
        <v>-0.95214589246562853</v>
      </c>
      <c r="Y3291" s="47">
        <v>6.2963204570277986E-2</v>
      </c>
      <c r="Z3291" s="47">
        <v>26.745601001024557</v>
      </c>
      <c r="AA3291" s="47">
        <v>0.83044305783086536</v>
      </c>
      <c r="AB3291" s="47">
        <v>0.95436065465510056</v>
      </c>
      <c r="AC3291" s="47">
        <v>9.5356991142494465</v>
      </c>
      <c r="AD3291" s="47">
        <v>1.0338197723233149</v>
      </c>
      <c r="AE3291" s="47">
        <v>-6.1692529453854741E-2</v>
      </c>
      <c r="AF3291" s="47">
        <v>37.173968240475233</v>
      </c>
      <c r="AG3291" s="47">
        <v>-21.084351504417185</v>
      </c>
      <c r="AH3291" s="47">
        <v>0.31588437088007865</v>
      </c>
      <c r="AI3291" s="47">
        <v>0.38548558873661259</v>
      </c>
      <c r="AJ3291" s="47">
        <v>0.33333333333333298</v>
      </c>
      <c r="AK3291" s="47">
        <v>0.47968211832321317</v>
      </c>
      <c r="AL3291" s="47">
        <v>0.57122895297980814</v>
      </c>
      <c r="AM3291" s="47">
        <v>0.33333333333333298</v>
      </c>
      <c r="AN3291" s="47">
        <v>0.18789602731731778</v>
      </c>
      <c r="AO3291" s="47">
        <v>0.23868759666666312</v>
      </c>
      <c r="AP3291" s="47">
        <v>0.33333333333333298</v>
      </c>
      <c r="AQ3291" s="47">
        <v>5.9770106919154165</v>
      </c>
      <c r="AR3291" s="47">
        <v>2.6866680235991405</v>
      </c>
      <c r="AS3291" s="47">
        <v>1.9901707455278179</v>
      </c>
      <c r="AT3291" s="47">
        <v>4.7497298106331778</v>
      </c>
      <c r="AU3291" s="47">
        <v>-1</v>
      </c>
      <c r="AV3291" s="47">
        <v>-1</v>
      </c>
      <c r="AW3291" s="47">
        <v>-1</v>
      </c>
      <c r="AX3291" s="47">
        <v>-1</v>
      </c>
      <c r="AY3291" s="47">
        <v>5.741340798477359E-3</v>
      </c>
      <c r="AZ3291" s="47">
        <v>0.26109216513129191</v>
      </c>
      <c r="BA3291" s="47">
        <v>0.31605474538102962</v>
      </c>
      <c r="BB3291" s="47">
        <v>0.19654570281331249</v>
      </c>
      <c r="BC3291" s="47">
        <v>0.14449960111956645</v>
      </c>
      <c r="BD3291" s="47">
        <v>6.219103395989273</v>
      </c>
      <c r="BE3291" s="47">
        <v>5.19276375489431</v>
      </c>
      <c r="BF3291" s="47">
        <v>-1</v>
      </c>
      <c r="BG3291" s="22">
        <v>0</v>
      </c>
    </row>
    <row r="3292" spans="1:100" x14ac:dyDescent="0.25">
      <c r="A3292">
        <v>6914</v>
      </c>
      <c r="B3292" t="s">
        <v>3328</v>
      </c>
      <c r="C3292" s="48">
        <v>3</v>
      </c>
      <c r="D3292" s="22">
        <v>1456.9158637005107</v>
      </c>
      <c r="E3292" s="47">
        <v>71.207034622785429</v>
      </c>
      <c r="F3292" s="47">
        <v>-10.150242852069999</v>
      </c>
      <c r="G3292" s="47">
        <v>9.7909007357784836E-2</v>
      </c>
      <c r="H3292" s="47">
        <v>5.8695108478717666</v>
      </c>
      <c r="I3292" s="47">
        <v>39.162951520994859</v>
      </c>
      <c r="J3292" s="47">
        <v>13.549964523244238</v>
      </c>
      <c r="K3292" s="47">
        <v>-1.0000000000000004</v>
      </c>
      <c r="L3292" s="47">
        <v>-1.0000000000000004</v>
      </c>
      <c r="M3292" s="47">
        <v>-1.0000000000000004</v>
      </c>
      <c r="N3292" s="47">
        <v>0.3424387202845095</v>
      </c>
      <c r="O3292" s="47">
        <v>-1.0000000000000004</v>
      </c>
      <c r="P3292" s="47">
        <v>-1.0000000000000004</v>
      </c>
      <c r="Q3292" s="47">
        <v>5.3650626429634363</v>
      </c>
      <c r="R3292" s="47">
        <v>-1.0000000000000004</v>
      </c>
      <c r="S3292" s="47">
        <v>0.44840235582424187</v>
      </c>
      <c r="T3292" s="47">
        <v>2.6305506842994934E-2</v>
      </c>
      <c r="U3292" s="47">
        <v>-0.1961782533700791</v>
      </c>
      <c r="V3292" s="47">
        <v>-0.26617452106798528</v>
      </c>
      <c r="W3292" s="47">
        <v>0.50444820490832532</v>
      </c>
      <c r="X3292" s="47">
        <v>-2.3560030896851867</v>
      </c>
      <c r="Y3292" s="47">
        <v>0.12400687914819307</v>
      </c>
      <c r="Z3292" s="47">
        <v>27.888985377158551</v>
      </c>
      <c r="AA3292" s="47">
        <v>1.5139751306859708</v>
      </c>
      <c r="AB3292" s="47">
        <v>-4.534980945344709E-2</v>
      </c>
      <c r="AC3292" s="47">
        <v>0.74764230948051646</v>
      </c>
      <c r="AD3292" s="47">
        <v>2.8161948236504002</v>
      </c>
      <c r="AE3292" s="47">
        <v>-0.13401173818744483</v>
      </c>
      <c r="AF3292" s="47">
        <v>28.457266138998175</v>
      </c>
      <c r="AG3292" s="47">
        <v>-26.404766337272207</v>
      </c>
      <c r="AH3292" s="47">
        <v>0.77071134950454756</v>
      </c>
      <c r="AI3292" s="47">
        <v>0.69979697391938867</v>
      </c>
      <c r="AJ3292" s="47">
        <v>0.33333333333333298</v>
      </c>
      <c r="AK3292" s="47">
        <v>0.9325428936295409</v>
      </c>
      <c r="AL3292" s="47">
        <v>1.0121867102994344</v>
      </c>
      <c r="AM3292" s="47">
        <v>0.33333333333333298</v>
      </c>
      <c r="AN3292" s="47">
        <v>0.18484608095945215</v>
      </c>
      <c r="AO3292" s="47">
        <v>0.42915339218051352</v>
      </c>
      <c r="AP3292" s="47">
        <v>0.33333333333333298</v>
      </c>
      <c r="AQ3292" s="47">
        <v>10.705685381996686</v>
      </c>
      <c r="AR3292" s="47">
        <v>2.2798881453695778</v>
      </c>
      <c r="AS3292" s="47">
        <v>2.2682191612554772</v>
      </c>
      <c r="AT3292" s="47">
        <v>9.0018572166191877</v>
      </c>
      <c r="AU3292" s="47">
        <v>-1.0000000000000004</v>
      </c>
      <c r="AV3292" s="47">
        <v>-1.0000000000000004</v>
      </c>
      <c r="AW3292" s="47">
        <v>-1.0000000000000004</v>
      </c>
      <c r="AX3292" s="47">
        <v>-1.0000000000000004</v>
      </c>
      <c r="AY3292" s="47">
        <v>-3.9591819102650118E-3</v>
      </c>
      <c r="AZ3292" s="47">
        <v>-0.18103377635143225</v>
      </c>
      <c r="BA3292" s="47">
        <v>0.57217561087898494</v>
      </c>
      <c r="BB3292" s="47">
        <v>-3.7903576444509847E-2</v>
      </c>
      <c r="BC3292" s="47">
        <v>0.3905491870511858</v>
      </c>
      <c r="BD3292" s="47">
        <v>-1.852758292869906</v>
      </c>
      <c r="BE3292" s="47">
        <v>12.624607730674573</v>
      </c>
      <c r="BF3292" s="47">
        <v>-1.0000000000000004</v>
      </c>
      <c r="CU3292" t="e">
        <v>#N/A</v>
      </c>
      <c r="CV3292" t="e">
        <v>#N/A</v>
      </c>
    </row>
    <row r="3293" spans="1:100" x14ac:dyDescent="0.25">
      <c r="A3293">
        <v>6915</v>
      </c>
      <c r="B3293" t="s">
        <v>1521</v>
      </c>
      <c r="C3293" s="48">
        <v>1</v>
      </c>
      <c r="D3293" s="22">
        <v>1450</v>
      </c>
      <c r="E3293" s="47">
        <v>62.798508766834246</v>
      </c>
      <c r="F3293" s="47">
        <v>-29.08938549335334</v>
      </c>
      <c r="G3293" s="47">
        <v>0.24773049482204326</v>
      </c>
      <c r="H3293" s="47">
        <v>5.0316799675559034</v>
      </c>
      <c r="I3293" s="47">
        <v>43.150978932390657</v>
      </c>
      <c r="J3293" s="47">
        <v>9.4265685797601293</v>
      </c>
      <c r="K3293" s="47">
        <v>-1</v>
      </c>
      <c r="L3293" s="47">
        <v>-1</v>
      </c>
      <c r="M3293" s="47">
        <v>-1</v>
      </c>
      <c r="N3293" s="47">
        <v>0.23106494761372834</v>
      </c>
      <c r="O3293" s="47">
        <v>-1</v>
      </c>
      <c r="P3293" s="47">
        <v>-1</v>
      </c>
      <c r="Q3293" s="47">
        <v>3.6908187015592362</v>
      </c>
      <c r="R3293" s="47">
        <v>-1</v>
      </c>
      <c r="S3293" s="47">
        <v>0.64189072421973781</v>
      </c>
      <c r="T3293" s="47">
        <v>9.2362986157557392E-2</v>
      </c>
      <c r="U3293" s="47">
        <v>2.8539908778594872E-2</v>
      </c>
      <c r="V3293" s="47">
        <v>-3.3016092497362891E-2</v>
      </c>
      <c r="W3293" s="47">
        <v>1.340861265996665</v>
      </c>
      <c r="X3293" s="47">
        <v>-0.95214589246562853</v>
      </c>
      <c r="Y3293" s="47">
        <v>6.2963204570277986E-2</v>
      </c>
      <c r="Z3293" s="47">
        <v>26.745601001024557</v>
      </c>
      <c r="AA3293" s="47">
        <v>0.83044305783086536</v>
      </c>
      <c r="AB3293" s="47">
        <v>0.95436065465510056</v>
      </c>
      <c r="AC3293" s="47">
        <v>9.5356991142494465</v>
      </c>
      <c r="AD3293" s="47">
        <v>1.0338197723233149</v>
      </c>
      <c r="AE3293" s="47">
        <v>-6.1692529453854741E-2</v>
      </c>
      <c r="AF3293" s="47">
        <v>37.173968240475233</v>
      </c>
      <c r="AG3293" s="47">
        <v>-21.084351504417185</v>
      </c>
      <c r="AH3293" s="47">
        <v>0.31588437088007865</v>
      </c>
      <c r="AI3293" s="47">
        <v>0.38548558873661259</v>
      </c>
      <c r="AJ3293" s="47">
        <v>0.33333333333333298</v>
      </c>
      <c r="AK3293" s="47">
        <v>0.47968211832321317</v>
      </c>
      <c r="AL3293" s="47">
        <v>0.57122895297980814</v>
      </c>
      <c r="AM3293" s="47">
        <v>0.33333333333333298</v>
      </c>
      <c r="AN3293" s="47">
        <v>0.18789602731731778</v>
      </c>
      <c r="AO3293" s="47">
        <v>0.23868759666666312</v>
      </c>
      <c r="AP3293" s="47">
        <v>0.33333333333333298</v>
      </c>
      <c r="AQ3293" s="47">
        <v>5.9770106919154165</v>
      </c>
      <c r="AR3293" s="47">
        <v>2.6866680235991405</v>
      </c>
      <c r="AS3293" s="47">
        <v>1.9901707455278179</v>
      </c>
      <c r="AT3293" s="47">
        <v>4.7497298106331778</v>
      </c>
      <c r="AU3293" s="47">
        <v>-1</v>
      </c>
      <c r="AV3293" s="47">
        <v>-1</v>
      </c>
      <c r="AW3293" s="47">
        <v>-1</v>
      </c>
      <c r="AX3293" s="47">
        <v>-1</v>
      </c>
      <c r="AY3293" s="47">
        <v>5.741340798477359E-3</v>
      </c>
      <c r="AZ3293" s="47">
        <v>0.26109216513129191</v>
      </c>
      <c r="BA3293" s="47">
        <v>0.31605474538102962</v>
      </c>
      <c r="BB3293" s="47">
        <v>0.19654570281331249</v>
      </c>
      <c r="BC3293" s="47">
        <v>0.14449960111956645</v>
      </c>
      <c r="BD3293" s="47">
        <v>6.219103395989273</v>
      </c>
      <c r="BE3293" s="47">
        <v>5.19276375489431</v>
      </c>
      <c r="BF3293" s="47">
        <v>-1</v>
      </c>
      <c r="BG3293" s="22">
        <v>0</v>
      </c>
    </row>
    <row r="3294" spans="1:100" x14ac:dyDescent="0.25">
      <c r="A3294">
        <v>6916</v>
      </c>
      <c r="B3294" t="s">
        <v>3329</v>
      </c>
      <c r="C3294" s="48">
        <v>1</v>
      </c>
      <c r="D3294" s="22">
        <v>1450</v>
      </c>
      <c r="E3294" s="47">
        <v>62.798508766834246</v>
      </c>
      <c r="F3294" s="47">
        <v>-29.08938549335334</v>
      </c>
      <c r="G3294" s="47">
        <v>0.24773049482204326</v>
      </c>
      <c r="H3294" s="47">
        <v>5.0316799675559034</v>
      </c>
      <c r="I3294" s="47">
        <v>43.150978932390657</v>
      </c>
      <c r="J3294" s="47">
        <v>9.4265685797601293</v>
      </c>
      <c r="K3294" s="47">
        <v>-1</v>
      </c>
      <c r="L3294" s="47">
        <v>-1</v>
      </c>
      <c r="M3294" s="47">
        <v>-1</v>
      </c>
      <c r="N3294" s="47">
        <v>0.23106494761372834</v>
      </c>
      <c r="O3294" s="47">
        <v>-1</v>
      </c>
      <c r="P3294" s="47">
        <v>-1</v>
      </c>
      <c r="Q3294" s="47">
        <v>3.6908187015592362</v>
      </c>
      <c r="R3294" s="47">
        <v>-1</v>
      </c>
      <c r="S3294" s="47">
        <v>0.64189072421973781</v>
      </c>
      <c r="T3294" s="47">
        <v>9.2362986157557392E-2</v>
      </c>
      <c r="U3294" s="47">
        <v>2.8539908778594872E-2</v>
      </c>
      <c r="V3294" s="47">
        <v>-3.3016092497362891E-2</v>
      </c>
      <c r="W3294" s="47">
        <v>1.340861265996665</v>
      </c>
      <c r="X3294" s="47">
        <v>-0.95214589246562853</v>
      </c>
      <c r="Y3294" s="47">
        <v>6.2963204570277986E-2</v>
      </c>
      <c r="Z3294" s="47">
        <v>26.745601001024557</v>
      </c>
      <c r="AA3294" s="47">
        <v>0.83044305783086536</v>
      </c>
      <c r="AB3294" s="47">
        <v>0.95436065465510056</v>
      </c>
      <c r="AC3294" s="47">
        <v>9.5356991142494465</v>
      </c>
      <c r="AD3294" s="47">
        <v>1.0338197723233149</v>
      </c>
      <c r="AE3294" s="47">
        <v>-6.1692529453854741E-2</v>
      </c>
      <c r="AF3294" s="47">
        <v>37.173968240475233</v>
      </c>
      <c r="AG3294" s="47">
        <v>-21.084351504417185</v>
      </c>
      <c r="AH3294" s="47">
        <v>0.31588437088007865</v>
      </c>
      <c r="AI3294" s="47">
        <v>0.38548558873661259</v>
      </c>
      <c r="AJ3294" s="47">
        <v>0.33333333333333298</v>
      </c>
      <c r="AK3294" s="47">
        <v>0.47968211832321317</v>
      </c>
      <c r="AL3294" s="47">
        <v>0.57122895297980814</v>
      </c>
      <c r="AM3294" s="47">
        <v>0.33333333333333298</v>
      </c>
      <c r="AN3294" s="47">
        <v>0.18789602731731778</v>
      </c>
      <c r="AO3294" s="47">
        <v>0.23868759666666312</v>
      </c>
      <c r="AP3294" s="47">
        <v>0.33333333333333298</v>
      </c>
      <c r="AQ3294" s="47">
        <v>5.9770106919154165</v>
      </c>
      <c r="AR3294" s="47">
        <v>2.6866680235991405</v>
      </c>
      <c r="AS3294" s="47">
        <v>1.9901707455278179</v>
      </c>
      <c r="AT3294" s="47">
        <v>4.7497298106331778</v>
      </c>
      <c r="AU3294" s="47">
        <v>-1</v>
      </c>
      <c r="AV3294" s="47">
        <v>-1</v>
      </c>
      <c r="AW3294" s="47">
        <v>-1</v>
      </c>
      <c r="AX3294" s="47">
        <v>-1</v>
      </c>
      <c r="AY3294" s="47">
        <v>5.741340798477359E-3</v>
      </c>
      <c r="AZ3294" s="47">
        <v>0.26109216513129191</v>
      </c>
      <c r="BA3294" s="47">
        <v>0.31605474538102962</v>
      </c>
      <c r="BB3294" s="47">
        <v>0.19654570281331249</v>
      </c>
      <c r="BC3294" s="47">
        <v>0.14449960111956645</v>
      </c>
      <c r="BD3294" s="47">
        <v>6.219103395989273</v>
      </c>
      <c r="BE3294" s="47">
        <v>5.19276375489431</v>
      </c>
      <c r="BF3294" s="47">
        <v>-1</v>
      </c>
      <c r="BG3294" s="22">
        <v>0</v>
      </c>
    </row>
    <row r="3295" spans="1:100" x14ac:dyDescent="0.25">
      <c r="A3295">
        <v>6917</v>
      </c>
      <c r="B3295" t="s">
        <v>3330</v>
      </c>
      <c r="C3295" s="48">
        <v>3</v>
      </c>
      <c r="D3295" s="22">
        <v>1454.1392499411713</v>
      </c>
      <c r="E3295" s="47">
        <v>83.291462362525309</v>
      </c>
      <c r="F3295" s="47">
        <v>-47.15497597179619</v>
      </c>
      <c r="G3295" s="47">
        <v>-0.19364910960837614</v>
      </c>
      <c r="H3295" s="47">
        <v>5.7322351736349964</v>
      </c>
      <c r="I3295" s="47">
        <v>61.067280949866131</v>
      </c>
      <c r="J3295" s="47">
        <v>9.011425433815301</v>
      </c>
      <c r="K3295" s="47">
        <v>-0.99999999999999878</v>
      </c>
      <c r="L3295" s="47">
        <v>-0.99999999999999878</v>
      </c>
      <c r="M3295" s="47">
        <v>-0.99999999999999878</v>
      </c>
      <c r="N3295" s="47">
        <v>0.27732756301845396</v>
      </c>
      <c r="O3295" s="47">
        <v>-0.99999999999999878</v>
      </c>
      <c r="P3295" s="47">
        <v>-0.99999999999999878</v>
      </c>
      <c r="Q3295" s="47">
        <v>4.7740787079978224</v>
      </c>
      <c r="R3295" s="47">
        <v>-0.99999999999999878</v>
      </c>
      <c r="S3295" s="47">
        <v>0.79880341904860352</v>
      </c>
      <c r="T3295" s="47">
        <v>5.2117786102166441E-2</v>
      </c>
      <c r="U3295" s="47">
        <v>-0.31972518623001256</v>
      </c>
      <c r="V3295" s="47">
        <v>-0.7476246587360047</v>
      </c>
      <c r="W3295" s="47">
        <v>0.95815646563718027</v>
      </c>
      <c r="X3295" s="47">
        <v>-2.2518236011500652</v>
      </c>
      <c r="Y3295" s="47">
        <v>8.5028308157139854E-2</v>
      </c>
      <c r="Z3295" s="47">
        <v>52.09804631369515</v>
      </c>
      <c r="AA3295" s="47">
        <v>1.789792136923706</v>
      </c>
      <c r="AB3295" s="47">
        <v>0.49138407369485099</v>
      </c>
      <c r="AC3295" s="47">
        <v>-2.8524407427006757</v>
      </c>
      <c r="AD3295" s="47">
        <v>2.4223503437189371</v>
      </c>
      <c r="AE3295" s="47">
        <v>-0.38197232445414786</v>
      </c>
      <c r="AF3295" s="47">
        <v>49.35501732023517</v>
      </c>
      <c r="AG3295" s="47">
        <v>-32.061371500528296</v>
      </c>
      <c r="AH3295" s="47">
        <v>0.85155847020757425</v>
      </c>
      <c r="AI3295" s="47">
        <v>0.8813493286142875</v>
      </c>
      <c r="AJ3295" s="47">
        <v>0.33333333333333298</v>
      </c>
      <c r="AK3295" s="47">
        <v>0.63253276565472827</v>
      </c>
      <c r="AL3295" s="47">
        <v>1.0675541390099172</v>
      </c>
      <c r="AM3295" s="47">
        <v>0.33333333333333298</v>
      </c>
      <c r="AN3295" s="47">
        <v>-0.12356766075337433</v>
      </c>
      <c r="AO3295" s="47">
        <v>0.39354925830198273</v>
      </c>
      <c r="AP3295" s="47">
        <v>0.33333333333333298</v>
      </c>
      <c r="AQ3295" s="47">
        <v>11.712263629630934</v>
      </c>
      <c r="AR3295" s="47">
        <v>1.9983460368120387</v>
      </c>
      <c r="AS3295" s="47">
        <v>0.68775174045597676</v>
      </c>
      <c r="AT3295" s="47">
        <v>6.3253276565472794</v>
      </c>
      <c r="AU3295" s="47">
        <v>-0.99999999999999878</v>
      </c>
      <c r="AV3295" s="47">
        <v>-0.99999999999999878</v>
      </c>
      <c r="AW3295" s="47">
        <v>-0.99999999999999878</v>
      </c>
      <c r="AX3295" s="47">
        <v>-0.99999999999999878</v>
      </c>
      <c r="AY3295" s="47">
        <v>-5.3789575603577729E-2</v>
      </c>
      <c r="AZ3295" s="47">
        <v>0.64651198916354879</v>
      </c>
      <c r="BA3295" s="47">
        <v>0.93750863726182887</v>
      </c>
      <c r="BB3295" s="47">
        <v>0.14144378113654357</v>
      </c>
      <c r="BC3295" s="47">
        <v>0.11179494126274239</v>
      </c>
      <c r="BD3295" s="47">
        <v>6.7686544742313357</v>
      </c>
      <c r="BE3295" s="47">
        <v>7.4824167178777046</v>
      </c>
      <c r="BF3295" s="47">
        <v>-0.99999999999999878</v>
      </c>
      <c r="CU3295" t="e">
        <v>#N/A</v>
      </c>
      <c r="CV3295" t="e">
        <v>#N/A</v>
      </c>
    </row>
    <row r="3296" spans="1:100" x14ac:dyDescent="0.25">
      <c r="A3296">
        <v>6918</v>
      </c>
      <c r="B3296" t="s">
        <v>3331</v>
      </c>
      <c r="C3296" s="48">
        <v>1</v>
      </c>
      <c r="D3296" s="22">
        <v>1450</v>
      </c>
      <c r="E3296" s="47">
        <v>62.798508766834246</v>
      </c>
      <c r="F3296" s="47">
        <v>-29.08938549335334</v>
      </c>
      <c r="G3296" s="47">
        <v>0.24773049482204326</v>
      </c>
      <c r="H3296" s="47">
        <v>5.0316799675559034</v>
      </c>
      <c r="I3296" s="47">
        <v>43.150978932390657</v>
      </c>
      <c r="J3296" s="47">
        <v>9.4265685797601293</v>
      </c>
      <c r="K3296" s="47">
        <v>-1</v>
      </c>
      <c r="L3296" s="47">
        <v>-1</v>
      </c>
      <c r="M3296" s="47">
        <v>-1</v>
      </c>
      <c r="N3296" s="47">
        <v>0.23106494761372834</v>
      </c>
      <c r="O3296" s="47">
        <v>-1</v>
      </c>
      <c r="P3296" s="47">
        <v>-1</v>
      </c>
      <c r="Q3296" s="47">
        <v>3.6908187015592362</v>
      </c>
      <c r="R3296" s="47">
        <v>-1</v>
      </c>
      <c r="S3296" s="47">
        <v>0.64189072421973781</v>
      </c>
      <c r="T3296" s="47">
        <v>9.2362986157557392E-2</v>
      </c>
      <c r="U3296" s="47">
        <v>2.8539908778594872E-2</v>
      </c>
      <c r="V3296" s="47">
        <v>-3.3016092497362891E-2</v>
      </c>
      <c r="W3296" s="47">
        <v>1.340861265996665</v>
      </c>
      <c r="X3296" s="47">
        <v>-0.95214589246562853</v>
      </c>
      <c r="Y3296" s="47">
        <v>6.2963204570277986E-2</v>
      </c>
      <c r="Z3296" s="47">
        <v>26.745601001024557</v>
      </c>
      <c r="AA3296" s="47">
        <v>0.83044305783086536</v>
      </c>
      <c r="AB3296" s="47">
        <v>0.95436065465510056</v>
      </c>
      <c r="AC3296" s="47">
        <v>9.5356991142494465</v>
      </c>
      <c r="AD3296" s="47">
        <v>1.0338197723233149</v>
      </c>
      <c r="AE3296" s="47">
        <v>-6.1692529453854741E-2</v>
      </c>
      <c r="AF3296" s="47">
        <v>37.173968240475233</v>
      </c>
      <c r="AG3296" s="47">
        <v>-21.084351504417185</v>
      </c>
      <c r="AH3296" s="47">
        <v>0.31588437088007865</v>
      </c>
      <c r="AI3296" s="47">
        <v>0.38548558873661259</v>
      </c>
      <c r="AJ3296" s="47">
        <v>0.33333333333333298</v>
      </c>
      <c r="AK3296" s="47">
        <v>0.47968211832321317</v>
      </c>
      <c r="AL3296" s="47">
        <v>0.57122895297980814</v>
      </c>
      <c r="AM3296" s="47">
        <v>0.33333333333333298</v>
      </c>
      <c r="AN3296" s="47">
        <v>0.18789602731731778</v>
      </c>
      <c r="AO3296" s="47">
        <v>0.23868759666666312</v>
      </c>
      <c r="AP3296" s="47">
        <v>0.33333333333333298</v>
      </c>
      <c r="AQ3296" s="47">
        <v>5.9770106919154165</v>
      </c>
      <c r="AR3296" s="47">
        <v>2.6866680235991405</v>
      </c>
      <c r="AS3296" s="47">
        <v>1.9901707455278179</v>
      </c>
      <c r="AT3296" s="47">
        <v>4.7497298106331778</v>
      </c>
      <c r="AU3296" s="47">
        <v>-1</v>
      </c>
      <c r="AV3296" s="47">
        <v>-1</v>
      </c>
      <c r="AW3296" s="47">
        <v>-1</v>
      </c>
      <c r="AX3296" s="47">
        <v>-1</v>
      </c>
      <c r="AY3296" s="47">
        <v>5.741340798477359E-3</v>
      </c>
      <c r="AZ3296" s="47">
        <v>0.26109216513129191</v>
      </c>
      <c r="BA3296" s="47">
        <v>0.31605474538102962</v>
      </c>
      <c r="BB3296" s="47">
        <v>0.19654570281331249</v>
      </c>
      <c r="BC3296" s="47">
        <v>0.14449960111956645</v>
      </c>
      <c r="BD3296" s="47">
        <v>6.219103395989273</v>
      </c>
      <c r="BE3296" s="47">
        <v>5.19276375489431</v>
      </c>
      <c r="BF3296" s="47">
        <v>-1</v>
      </c>
      <c r="BG3296" s="22">
        <v>0</v>
      </c>
    </row>
    <row r="3297" spans="1:100" x14ac:dyDescent="0.25">
      <c r="A3297">
        <v>6919</v>
      </c>
      <c r="B3297" t="s">
        <v>3332</v>
      </c>
      <c r="C3297" s="48">
        <v>3</v>
      </c>
      <c r="D3297" s="22">
        <v>1512.4090715008542</v>
      </c>
      <c r="E3297" s="47">
        <v>86.280214085079919</v>
      </c>
      <c r="F3297" s="47">
        <v>36.858573734919183</v>
      </c>
      <c r="G3297" s="47">
        <v>0.64334073513162671</v>
      </c>
      <c r="H3297" s="47">
        <v>6.8881867889856148</v>
      </c>
      <c r="I3297" s="47">
        <v>75.273611206395472</v>
      </c>
      <c r="J3297" s="47">
        <v>7.7400924906886406</v>
      </c>
      <c r="K3297" s="47">
        <v>-1.0000000000000009</v>
      </c>
      <c r="L3297" s="47">
        <v>-1.0000000000000009</v>
      </c>
      <c r="M3297" s="47">
        <v>-1.0000000000000009</v>
      </c>
      <c r="N3297" s="47">
        <v>0.34127403451103849</v>
      </c>
      <c r="O3297" s="47">
        <v>-1.0000000000000009</v>
      </c>
      <c r="P3297" s="47">
        <v>-1.0000000000000009</v>
      </c>
      <c r="Q3297" s="47">
        <v>4.5349483954480041</v>
      </c>
      <c r="R3297" s="47">
        <v>-1.0000000000000009</v>
      </c>
      <c r="S3297" s="47">
        <v>1.247523199193743</v>
      </c>
      <c r="T3297" s="47">
        <v>0.17650409860639088</v>
      </c>
      <c r="U3297" s="47">
        <v>-7.0904002424936149E-2</v>
      </c>
      <c r="V3297" s="47">
        <v>-8.027992732864167E-2</v>
      </c>
      <c r="W3297" s="47">
        <v>2.3532383935376142</v>
      </c>
      <c r="X3297" s="47">
        <v>2.4840670515642556</v>
      </c>
      <c r="Y3297" s="47">
        <v>3.0509684563444245E-2</v>
      </c>
      <c r="Z3297" s="47">
        <v>33.871737730725847</v>
      </c>
      <c r="AA3297" s="47">
        <v>0.70634040096899131</v>
      </c>
      <c r="AB3297" s="47">
        <v>1.676813819561001</v>
      </c>
      <c r="AC3297" s="47">
        <v>33.887108725750402</v>
      </c>
      <c r="AD3297" s="47">
        <v>-1.0817726574481401</v>
      </c>
      <c r="AE3297" s="47">
        <v>0.75636619580674991</v>
      </c>
      <c r="AF3297" s="47">
        <v>70.192026471844031</v>
      </c>
      <c r="AG3297" s="47">
        <v>39.289428751159136</v>
      </c>
      <c r="AH3297" s="47">
        <v>-0.14046400558834504</v>
      </c>
      <c r="AI3297" s="47">
        <v>-0.10286935968013636</v>
      </c>
      <c r="AJ3297" s="47">
        <v>0.33333333333333298</v>
      </c>
      <c r="AK3297" s="47">
        <v>0.77877447107551845</v>
      </c>
      <c r="AL3297" s="47">
        <v>0.81643313518780714</v>
      </c>
      <c r="AM3297" s="47">
        <v>0.33333333333333298</v>
      </c>
      <c r="AN3297" s="47">
        <v>0.27678674305759782</v>
      </c>
      <c r="AO3297" s="47">
        <v>0.3027531714026217</v>
      </c>
      <c r="AP3297" s="47">
        <v>0.33333333333333298</v>
      </c>
      <c r="AQ3297" s="47">
        <v>5.0815847345514618</v>
      </c>
      <c r="AR3297" s="47">
        <v>2.4494994180944802</v>
      </c>
      <c r="AS3297" s="47">
        <v>-2.4971516381610233</v>
      </c>
      <c r="AT3297" s="47">
        <v>7.7877447107551863</v>
      </c>
      <c r="AU3297" s="47">
        <v>-1.0000000000000009</v>
      </c>
      <c r="AV3297" s="47">
        <v>-1.0000000000000009</v>
      </c>
      <c r="AW3297" s="47">
        <v>-1.0000000000000009</v>
      </c>
      <c r="AX3297" s="47">
        <v>-1.0000000000000009</v>
      </c>
      <c r="AY3297" s="47">
        <v>-6.9119915423369784E-3</v>
      </c>
      <c r="AZ3297" s="47">
        <v>-0.23418801690219462</v>
      </c>
      <c r="BA3297" s="47">
        <v>-0.13157667800394648</v>
      </c>
      <c r="BB3297" s="47">
        <v>0.13836257972103133</v>
      </c>
      <c r="BC3297" s="47">
        <v>-0.11855172043880688</v>
      </c>
      <c r="BD3297" s="47">
        <v>2.2881244085148125</v>
      </c>
      <c r="BE3297" s="47">
        <v>-3.6216764009899052</v>
      </c>
      <c r="BF3297" s="47">
        <v>-1.0000000000000009</v>
      </c>
      <c r="CU3297" t="e">
        <v>#N/A</v>
      </c>
      <c r="CV3297" t="e">
        <v>#N/A</v>
      </c>
    </row>
    <row r="3298" spans="1:100" x14ac:dyDescent="0.25">
      <c r="A3298">
        <v>6920</v>
      </c>
      <c r="B3298" t="s">
        <v>3333</v>
      </c>
      <c r="C3298" s="48">
        <v>1</v>
      </c>
      <c r="D3298" s="22">
        <v>1450</v>
      </c>
      <c r="E3298" s="47">
        <v>62.798508766834246</v>
      </c>
      <c r="F3298" s="47">
        <v>-29.08938549335334</v>
      </c>
      <c r="G3298" s="47">
        <v>0.24773049482204326</v>
      </c>
      <c r="H3298" s="47">
        <v>5.0316799675559034</v>
      </c>
      <c r="I3298" s="47">
        <v>43.150978932390657</v>
      </c>
      <c r="J3298" s="47">
        <v>9.4265685797601293</v>
      </c>
      <c r="K3298" s="47">
        <v>-1</v>
      </c>
      <c r="L3298" s="47">
        <v>-1</v>
      </c>
      <c r="M3298" s="47">
        <v>-1</v>
      </c>
      <c r="N3298" s="47">
        <v>0.23106494761372834</v>
      </c>
      <c r="O3298" s="47">
        <v>-1</v>
      </c>
      <c r="P3298" s="47">
        <v>-1</v>
      </c>
      <c r="Q3298" s="47">
        <v>3.6908187015592362</v>
      </c>
      <c r="R3298" s="47">
        <v>-1</v>
      </c>
      <c r="S3298" s="47">
        <v>0.64189072421973781</v>
      </c>
      <c r="T3298" s="47">
        <v>9.2362986157557392E-2</v>
      </c>
      <c r="U3298" s="47">
        <v>2.8539908778594872E-2</v>
      </c>
      <c r="V3298" s="47">
        <v>-3.3016092497362891E-2</v>
      </c>
      <c r="W3298" s="47">
        <v>1.340861265996665</v>
      </c>
      <c r="X3298" s="47">
        <v>-0.95214589246562853</v>
      </c>
      <c r="Y3298" s="47">
        <v>6.2963204570277986E-2</v>
      </c>
      <c r="Z3298" s="47">
        <v>26.745601001024557</v>
      </c>
      <c r="AA3298" s="47">
        <v>0.83044305783086536</v>
      </c>
      <c r="AB3298" s="47">
        <v>0.95436065465510056</v>
      </c>
      <c r="AC3298" s="47">
        <v>9.5356991142494465</v>
      </c>
      <c r="AD3298" s="47">
        <v>1.0338197723233149</v>
      </c>
      <c r="AE3298" s="47">
        <v>-6.1692529453854741E-2</v>
      </c>
      <c r="AF3298" s="47">
        <v>37.173968240475233</v>
      </c>
      <c r="AG3298" s="47">
        <v>-21.084351504417185</v>
      </c>
      <c r="AH3298" s="47">
        <v>0.31588437088007865</v>
      </c>
      <c r="AI3298" s="47">
        <v>0.38548558873661259</v>
      </c>
      <c r="AJ3298" s="47">
        <v>0.33333333333333298</v>
      </c>
      <c r="AK3298" s="47">
        <v>0.47968211832321317</v>
      </c>
      <c r="AL3298" s="47">
        <v>0.57122895297980814</v>
      </c>
      <c r="AM3298" s="47">
        <v>0.33333333333333298</v>
      </c>
      <c r="AN3298" s="47">
        <v>0.18789602731731778</v>
      </c>
      <c r="AO3298" s="47">
        <v>0.23868759666666312</v>
      </c>
      <c r="AP3298" s="47">
        <v>0.33333333333333298</v>
      </c>
      <c r="AQ3298" s="47">
        <v>5.9770106919154165</v>
      </c>
      <c r="AR3298" s="47">
        <v>2.6866680235991405</v>
      </c>
      <c r="AS3298" s="47">
        <v>1.9901707455278179</v>
      </c>
      <c r="AT3298" s="47">
        <v>4.7497298106331778</v>
      </c>
      <c r="AU3298" s="47">
        <v>-1</v>
      </c>
      <c r="AV3298" s="47">
        <v>-1</v>
      </c>
      <c r="AW3298" s="47">
        <v>-1</v>
      </c>
      <c r="AX3298" s="47">
        <v>-1</v>
      </c>
      <c r="AY3298" s="47">
        <v>5.741340798477359E-3</v>
      </c>
      <c r="AZ3298" s="47">
        <v>0.26109216513129191</v>
      </c>
      <c r="BA3298" s="47">
        <v>0.31605474538102962</v>
      </c>
      <c r="BB3298" s="47">
        <v>0.19654570281331249</v>
      </c>
      <c r="BC3298" s="47">
        <v>0.14449960111956645</v>
      </c>
      <c r="BD3298" s="47">
        <v>6.219103395989273</v>
      </c>
      <c r="BE3298" s="47">
        <v>5.19276375489431</v>
      </c>
      <c r="BF3298" s="47">
        <v>-1</v>
      </c>
      <c r="BG3298" s="22">
        <v>0</v>
      </c>
    </row>
    <row r="3299" spans="1:100" x14ac:dyDescent="0.25">
      <c r="A3299">
        <v>6921</v>
      </c>
      <c r="B3299" t="s">
        <v>3334</v>
      </c>
      <c r="C3299" s="48">
        <v>1</v>
      </c>
      <c r="D3299" s="22">
        <v>1450</v>
      </c>
      <c r="E3299" s="47">
        <v>62.798508766834246</v>
      </c>
      <c r="F3299" s="47">
        <v>-29.08938549335334</v>
      </c>
      <c r="G3299" s="47">
        <v>0.24773049482204326</v>
      </c>
      <c r="H3299" s="47">
        <v>5.0316799675559034</v>
      </c>
      <c r="I3299" s="47">
        <v>43.150978932390657</v>
      </c>
      <c r="J3299" s="47">
        <v>9.4265685797601293</v>
      </c>
      <c r="K3299" s="47">
        <v>-1</v>
      </c>
      <c r="L3299" s="47">
        <v>-1</v>
      </c>
      <c r="M3299" s="47">
        <v>-1</v>
      </c>
      <c r="N3299" s="47">
        <v>0.23106494761372834</v>
      </c>
      <c r="O3299" s="47">
        <v>-1</v>
      </c>
      <c r="P3299" s="47">
        <v>-1</v>
      </c>
      <c r="Q3299" s="47">
        <v>3.6908187015592362</v>
      </c>
      <c r="R3299" s="47">
        <v>-1</v>
      </c>
      <c r="S3299" s="47">
        <v>0.64189072421973781</v>
      </c>
      <c r="T3299" s="47">
        <v>9.2362986157557392E-2</v>
      </c>
      <c r="U3299" s="47">
        <v>2.8539908778594872E-2</v>
      </c>
      <c r="V3299" s="47">
        <v>-3.3016092497362891E-2</v>
      </c>
      <c r="W3299" s="47">
        <v>1.340861265996665</v>
      </c>
      <c r="X3299" s="47">
        <v>-0.95214589246562853</v>
      </c>
      <c r="Y3299" s="47">
        <v>6.2963204570277986E-2</v>
      </c>
      <c r="Z3299" s="47">
        <v>26.745601001024557</v>
      </c>
      <c r="AA3299" s="47">
        <v>0.83044305783086536</v>
      </c>
      <c r="AB3299" s="47">
        <v>0.95436065465510056</v>
      </c>
      <c r="AC3299" s="47">
        <v>9.5356991142494465</v>
      </c>
      <c r="AD3299" s="47">
        <v>1.0338197723233149</v>
      </c>
      <c r="AE3299" s="47">
        <v>-6.1692529453854741E-2</v>
      </c>
      <c r="AF3299" s="47">
        <v>37.173968240475233</v>
      </c>
      <c r="AG3299" s="47">
        <v>-21.084351504417185</v>
      </c>
      <c r="AH3299" s="47">
        <v>0.31588437088007865</v>
      </c>
      <c r="AI3299" s="47">
        <v>0.38548558873661259</v>
      </c>
      <c r="AJ3299" s="47">
        <v>0.33333333333333298</v>
      </c>
      <c r="AK3299" s="47">
        <v>0.47968211832321317</v>
      </c>
      <c r="AL3299" s="47">
        <v>0.57122895297980814</v>
      </c>
      <c r="AM3299" s="47">
        <v>0.33333333333333298</v>
      </c>
      <c r="AN3299" s="47">
        <v>0.18789602731731778</v>
      </c>
      <c r="AO3299" s="47">
        <v>0.23868759666666312</v>
      </c>
      <c r="AP3299" s="47">
        <v>0.33333333333333298</v>
      </c>
      <c r="AQ3299" s="47">
        <v>5.9770106919154165</v>
      </c>
      <c r="AR3299" s="47">
        <v>2.6866680235991405</v>
      </c>
      <c r="AS3299" s="47">
        <v>1.9901707455278179</v>
      </c>
      <c r="AT3299" s="47">
        <v>4.7497298106331778</v>
      </c>
      <c r="AU3299" s="47">
        <v>-1</v>
      </c>
      <c r="AV3299" s="47">
        <v>-1</v>
      </c>
      <c r="AW3299" s="47">
        <v>-1</v>
      </c>
      <c r="AX3299" s="47">
        <v>-1</v>
      </c>
      <c r="AY3299" s="47">
        <v>5.741340798477359E-3</v>
      </c>
      <c r="AZ3299" s="47">
        <v>0.26109216513129191</v>
      </c>
      <c r="BA3299" s="47">
        <v>0.31605474538102962</v>
      </c>
      <c r="BB3299" s="47">
        <v>0.19654570281331249</v>
      </c>
      <c r="BC3299" s="47">
        <v>0.14449960111956645</v>
      </c>
      <c r="BD3299" s="47">
        <v>6.219103395989273</v>
      </c>
      <c r="BE3299" s="47">
        <v>5.19276375489431</v>
      </c>
      <c r="BF3299" s="47">
        <v>-1</v>
      </c>
      <c r="BG3299" s="22">
        <v>0</v>
      </c>
    </row>
    <row r="3300" spans="1:100" x14ac:dyDescent="0.25">
      <c r="A3300">
        <v>6922</v>
      </c>
      <c r="B3300" t="s">
        <v>3335</v>
      </c>
      <c r="C3300" s="48">
        <v>1</v>
      </c>
      <c r="D3300" s="22">
        <v>1450</v>
      </c>
      <c r="E3300" s="47">
        <v>62.798508766834246</v>
      </c>
      <c r="F3300" s="47">
        <v>-29.08938549335334</v>
      </c>
      <c r="G3300" s="47">
        <v>0.24773049482204326</v>
      </c>
      <c r="H3300" s="47">
        <v>5.0316799675559034</v>
      </c>
      <c r="I3300" s="47">
        <v>43.150978932390657</v>
      </c>
      <c r="J3300" s="47">
        <v>9.4265685797601293</v>
      </c>
      <c r="K3300" s="47">
        <v>-1</v>
      </c>
      <c r="L3300" s="47">
        <v>-1</v>
      </c>
      <c r="M3300" s="47">
        <v>-1</v>
      </c>
      <c r="N3300" s="47">
        <v>0.23106494761372834</v>
      </c>
      <c r="O3300" s="47">
        <v>-1</v>
      </c>
      <c r="P3300" s="47">
        <v>-1</v>
      </c>
      <c r="Q3300" s="47">
        <v>3.6908187015592362</v>
      </c>
      <c r="R3300" s="47">
        <v>-1</v>
      </c>
      <c r="S3300" s="47">
        <v>0.64189072421973781</v>
      </c>
      <c r="T3300" s="47">
        <v>9.2362986157557392E-2</v>
      </c>
      <c r="U3300" s="47">
        <v>2.8539908778594872E-2</v>
      </c>
      <c r="V3300" s="47">
        <v>-3.3016092497362891E-2</v>
      </c>
      <c r="W3300" s="47">
        <v>1.340861265996665</v>
      </c>
      <c r="X3300" s="47">
        <v>-0.95214589246562853</v>
      </c>
      <c r="Y3300" s="47">
        <v>6.2963204570277986E-2</v>
      </c>
      <c r="Z3300" s="47">
        <v>26.745601001024557</v>
      </c>
      <c r="AA3300" s="47">
        <v>0.83044305783086536</v>
      </c>
      <c r="AB3300" s="47">
        <v>0.95436065465510056</v>
      </c>
      <c r="AC3300" s="47">
        <v>9.5356991142494465</v>
      </c>
      <c r="AD3300" s="47">
        <v>1.0338197723233149</v>
      </c>
      <c r="AE3300" s="47">
        <v>-6.1692529453854741E-2</v>
      </c>
      <c r="AF3300" s="47">
        <v>37.173968240475233</v>
      </c>
      <c r="AG3300" s="47">
        <v>-21.084351504417185</v>
      </c>
      <c r="AH3300" s="47">
        <v>0.31588437088007865</v>
      </c>
      <c r="AI3300" s="47">
        <v>0.38548558873661259</v>
      </c>
      <c r="AJ3300" s="47">
        <v>0.33333333333333298</v>
      </c>
      <c r="AK3300" s="47">
        <v>0.47968211832321317</v>
      </c>
      <c r="AL3300" s="47">
        <v>0.57122895297980814</v>
      </c>
      <c r="AM3300" s="47">
        <v>0.33333333333333298</v>
      </c>
      <c r="AN3300" s="47">
        <v>0.18789602731731778</v>
      </c>
      <c r="AO3300" s="47">
        <v>0.23868759666666312</v>
      </c>
      <c r="AP3300" s="47">
        <v>0.33333333333333298</v>
      </c>
      <c r="AQ3300" s="47">
        <v>5.9770106919154165</v>
      </c>
      <c r="AR3300" s="47">
        <v>2.6866680235991405</v>
      </c>
      <c r="AS3300" s="47">
        <v>1.9901707455278179</v>
      </c>
      <c r="AT3300" s="47">
        <v>4.7497298106331778</v>
      </c>
      <c r="AU3300" s="47">
        <v>-1</v>
      </c>
      <c r="AV3300" s="47">
        <v>-1</v>
      </c>
      <c r="AW3300" s="47">
        <v>-1</v>
      </c>
      <c r="AX3300" s="47">
        <v>-1</v>
      </c>
      <c r="AY3300" s="47">
        <v>5.741340798477359E-3</v>
      </c>
      <c r="AZ3300" s="47">
        <v>0.26109216513129191</v>
      </c>
      <c r="BA3300" s="47">
        <v>0.31605474538102962</v>
      </c>
      <c r="BB3300" s="47">
        <v>0.19654570281331249</v>
      </c>
      <c r="BC3300" s="47">
        <v>0.14449960111956645</v>
      </c>
      <c r="BD3300" s="47">
        <v>6.219103395989273</v>
      </c>
      <c r="BE3300" s="47">
        <v>5.19276375489431</v>
      </c>
      <c r="BF3300" s="47">
        <v>-1</v>
      </c>
      <c r="BG3300" s="22">
        <v>0</v>
      </c>
    </row>
    <row r="3301" spans="1:100" x14ac:dyDescent="0.25">
      <c r="A3301">
        <v>6923</v>
      </c>
      <c r="B3301" t="s">
        <v>3336</v>
      </c>
      <c r="C3301" s="48">
        <v>1</v>
      </c>
      <c r="D3301" s="22">
        <v>1450</v>
      </c>
      <c r="E3301" s="47">
        <v>62.798508766834246</v>
      </c>
      <c r="F3301" s="47">
        <v>-29.08938549335334</v>
      </c>
      <c r="G3301" s="47">
        <v>0.24773049482204326</v>
      </c>
      <c r="H3301" s="47">
        <v>5.0316799675559034</v>
      </c>
      <c r="I3301" s="47">
        <v>43.150978932390657</v>
      </c>
      <c r="J3301" s="47">
        <v>9.4265685797601293</v>
      </c>
      <c r="K3301" s="47">
        <v>-1</v>
      </c>
      <c r="L3301" s="47">
        <v>-1</v>
      </c>
      <c r="M3301" s="47">
        <v>-1</v>
      </c>
      <c r="N3301" s="47">
        <v>0.23106494761372834</v>
      </c>
      <c r="O3301" s="47">
        <v>-1</v>
      </c>
      <c r="P3301" s="47">
        <v>-1</v>
      </c>
      <c r="Q3301" s="47">
        <v>3.6908187015592362</v>
      </c>
      <c r="R3301" s="47">
        <v>-1</v>
      </c>
      <c r="S3301" s="47">
        <v>0.64189072421973781</v>
      </c>
      <c r="T3301" s="47">
        <v>9.2362986157557392E-2</v>
      </c>
      <c r="U3301" s="47">
        <v>2.8539908778594872E-2</v>
      </c>
      <c r="V3301" s="47">
        <v>-3.3016092497362891E-2</v>
      </c>
      <c r="W3301" s="47">
        <v>1.340861265996665</v>
      </c>
      <c r="X3301" s="47">
        <v>-0.95214589246562853</v>
      </c>
      <c r="Y3301" s="47">
        <v>6.2963204570277986E-2</v>
      </c>
      <c r="Z3301" s="47">
        <v>26.745601001024557</v>
      </c>
      <c r="AA3301" s="47">
        <v>0.83044305783086536</v>
      </c>
      <c r="AB3301" s="47">
        <v>0.95436065465510056</v>
      </c>
      <c r="AC3301" s="47">
        <v>9.5356991142494465</v>
      </c>
      <c r="AD3301" s="47">
        <v>1.0338197723233149</v>
      </c>
      <c r="AE3301" s="47">
        <v>-6.1692529453854741E-2</v>
      </c>
      <c r="AF3301" s="47">
        <v>37.173968240475233</v>
      </c>
      <c r="AG3301" s="47">
        <v>-21.084351504417185</v>
      </c>
      <c r="AH3301" s="47">
        <v>0.31588437088007865</v>
      </c>
      <c r="AI3301" s="47">
        <v>0.38548558873661259</v>
      </c>
      <c r="AJ3301" s="47">
        <v>0.33333333333333298</v>
      </c>
      <c r="AK3301" s="47">
        <v>0.47968211832321317</v>
      </c>
      <c r="AL3301" s="47">
        <v>0.57122895297980814</v>
      </c>
      <c r="AM3301" s="47">
        <v>0.33333333333333298</v>
      </c>
      <c r="AN3301" s="47">
        <v>0.18789602731731778</v>
      </c>
      <c r="AO3301" s="47">
        <v>0.23868759666666312</v>
      </c>
      <c r="AP3301" s="47">
        <v>0.33333333333333298</v>
      </c>
      <c r="AQ3301" s="47">
        <v>5.9770106919154165</v>
      </c>
      <c r="AR3301" s="47">
        <v>2.6866680235991405</v>
      </c>
      <c r="AS3301" s="47">
        <v>1.9901707455278179</v>
      </c>
      <c r="AT3301" s="47">
        <v>4.7497298106331778</v>
      </c>
      <c r="AU3301" s="47">
        <v>-1</v>
      </c>
      <c r="AV3301" s="47">
        <v>-1</v>
      </c>
      <c r="AW3301" s="47">
        <v>-1</v>
      </c>
      <c r="AX3301" s="47">
        <v>-1</v>
      </c>
      <c r="AY3301" s="47">
        <v>5.741340798477359E-3</v>
      </c>
      <c r="AZ3301" s="47">
        <v>0.26109216513129191</v>
      </c>
      <c r="BA3301" s="47">
        <v>0.31605474538102962</v>
      </c>
      <c r="BB3301" s="47">
        <v>0.19654570281331249</v>
      </c>
      <c r="BC3301" s="47">
        <v>0.14449960111956645</v>
      </c>
      <c r="BD3301" s="47">
        <v>6.219103395989273</v>
      </c>
      <c r="BE3301" s="47">
        <v>5.19276375489431</v>
      </c>
      <c r="BF3301" s="47">
        <v>-1</v>
      </c>
      <c r="BG3301" s="22">
        <v>0</v>
      </c>
    </row>
    <row r="3302" spans="1:100" x14ac:dyDescent="0.25">
      <c r="A3302">
        <v>6925</v>
      </c>
      <c r="B3302" t="s">
        <v>3337</v>
      </c>
      <c r="C3302" s="48">
        <v>3</v>
      </c>
      <c r="D3302" s="22">
        <v>1431.6325938012274</v>
      </c>
      <c r="E3302" s="47">
        <v>49.942732307693099</v>
      </c>
      <c r="F3302" s="47">
        <v>-36.783730019279318</v>
      </c>
      <c r="G3302" s="47">
        <v>0.158596872095007</v>
      </c>
      <c r="H3302" s="47">
        <v>4.704932680475836</v>
      </c>
      <c r="I3302" s="47">
        <v>29.791615938852733</v>
      </c>
      <c r="J3302" s="47">
        <v>16.784304354452761</v>
      </c>
      <c r="K3302" s="47">
        <v>-1.0000000000000004</v>
      </c>
      <c r="L3302" s="47">
        <v>-1.0000000000000004</v>
      </c>
      <c r="M3302" s="47">
        <v>-1.0000000000000004</v>
      </c>
      <c r="N3302" s="47">
        <v>6.9281700307908161E-3</v>
      </c>
      <c r="O3302" s="47">
        <v>-1.0000000000000004</v>
      </c>
      <c r="P3302" s="47">
        <v>-1.0000000000000004</v>
      </c>
      <c r="Q3302" s="47">
        <v>0.20888463105289193</v>
      </c>
      <c r="R3302" s="47">
        <v>-1.0000000000000004</v>
      </c>
      <c r="S3302" s="47">
        <v>2.3533778323659553</v>
      </c>
      <c r="T3302" s="47">
        <v>0.24872262204541074</v>
      </c>
      <c r="U3302" s="47">
        <v>-0.10535380765448443</v>
      </c>
      <c r="V3302" s="47">
        <v>-2.0613601961570013E-2</v>
      </c>
      <c r="W3302" s="47">
        <v>4.4960480494229413</v>
      </c>
      <c r="X3302" s="47">
        <v>1.7957199043469199</v>
      </c>
      <c r="Y3302" s="47">
        <v>-5.1090463194820596E-3</v>
      </c>
      <c r="Z3302" s="47">
        <v>16.937949544327889</v>
      </c>
      <c r="AA3302" s="47">
        <v>2.6175093520503423</v>
      </c>
      <c r="AB3302" s="47">
        <v>-1.0844529971774659</v>
      </c>
      <c r="AC3302" s="47">
        <v>10.357690925678531</v>
      </c>
      <c r="AD3302" s="47">
        <v>-1.049317442772532</v>
      </c>
      <c r="AE3302" s="47">
        <v>-0.17561667437940343</v>
      </c>
      <c r="AF3302" s="47">
        <v>26.035570798449541</v>
      </c>
      <c r="AG3302" s="47">
        <v>-26.76347963436119</v>
      </c>
      <c r="AH3302" s="47">
        <v>2.8576274570549509E-2</v>
      </c>
      <c r="AI3302" s="47">
        <v>0.1080309476563007</v>
      </c>
      <c r="AJ3302" s="47">
        <v>0.33333333333333298</v>
      </c>
      <c r="AK3302" s="47">
        <v>0.81394180017616724</v>
      </c>
      <c r="AL3302" s="47">
        <v>0.82624646467666196</v>
      </c>
      <c r="AM3302" s="47">
        <v>0.33333333333333298</v>
      </c>
      <c r="AN3302" s="47">
        <v>7.9520911975347157E-3</v>
      </c>
      <c r="AO3302" s="47">
        <v>-0.18306838425232608</v>
      </c>
      <c r="AP3302" s="47">
        <v>0.33333333333333298</v>
      </c>
      <c r="AQ3302" s="47">
        <v>3.7560451404031814</v>
      </c>
      <c r="AR3302" s="47">
        <v>3.6456848872906411</v>
      </c>
      <c r="AS3302" s="47">
        <v>4.99920146540045</v>
      </c>
      <c r="AT3302" s="47">
        <v>8.1394180017616709</v>
      </c>
      <c r="AU3302" s="47">
        <v>-1.0000000000000004</v>
      </c>
      <c r="AV3302" s="47">
        <v>-1.0000000000000004</v>
      </c>
      <c r="AW3302" s="47">
        <v>-1.0000000000000004</v>
      </c>
      <c r="AX3302" s="47">
        <v>-1.0000000000000004</v>
      </c>
      <c r="AY3302" s="47">
        <v>8.1221138284127359E-2</v>
      </c>
      <c r="AZ3302" s="47">
        <v>4.9646409522981216E-2</v>
      </c>
      <c r="BA3302" s="47">
        <v>-8.9977513722029251E-2</v>
      </c>
      <c r="BB3302" s="47">
        <v>-5.2716308073827017E-3</v>
      </c>
      <c r="BC3302" s="47">
        <v>-3.5529323899123194E-2</v>
      </c>
      <c r="BD3302" s="47">
        <v>0.11644127743033882</v>
      </c>
      <c r="BE3302" s="47">
        <v>-1.3381206660882259</v>
      </c>
      <c r="BF3302" s="47">
        <v>-1.0000000000000004</v>
      </c>
      <c r="CU3302" t="e">
        <v>#N/A</v>
      </c>
      <c r="CV3302" t="e">
        <v>#N/A</v>
      </c>
    </row>
    <row r="3303" spans="1:100" x14ac:dyDescent="0.25">
      <c r="A3303">
        <v>6926</v>
      </c>
      <c r="B3303" t="s">
        <v>3338</v>
      </c>
      <c r="C3303" s="48">
        <v>1</v>
      </c>
      <c r="D3303" s="22">
        <v>1450</v>
      </c>
      <c r="E3303" s="47">
        <v>62.798508766834246</v>
      </c>
      <c r="F3303" s="47">
        <v>-29.08938549335334</v>
      </c>
      <c r="G3303" s="47">
        <v>0.24773049482204326</v>
      </c>
      <c r="H3303" s="47">
        <v>5.0316799675559034</v>
      </c>
      <c r="I3303" s="47">
        <v>43.150978932390657</v>
      </c>
      <c r="J3303" s="47">
        <v>9.4265685797601293</v>
      </c>
      <c r="K3303" s="47">
        <v>-1</v>
      </c>
      <c r="L3303" s="47">
        <v>-1</v>
      </c>
      <c r="M3303" s="47">
        <v>-1</v>
      </c>
      <c r="N3303" s="47">
        <v>0.23106494761372834</v>
      </c>
      <c r="O3303" s="47">
        <v>-1</v>
      </c>
      <c r="P3303" s="47">
        <v>-1</v>
      </c>
      <c r="Q3303" s="47">
        <v>3.6908187015592362</v>
      </c>
      <c r="R3303" s="47">
        <v>-1</v>
      </c>
      <c r="S3303" s="47">
        <v>0.64189072421973781</v>
      </c>
      <c r="T3303" s="47">
        <v>9.2362986157557392E-2</v>
      </c>
      <c r="U3303" s="47">
        <v>2.8539908778594872E-2</v>
      </c>
      <c r="V3303" s="47">
        <v>-3.3016092497362891E-2</v>
      </c>
      <c r="W3303" s="47">
        <v>1.340861265996665</v>
      </c>
      <c r="X3303" s="47">
        <v>-0.95214589246562853</v>
      </c>
      <c r="Y3303" s="47">
        <v>6.2963204570277986E-2</v>
      </c>
      <c r="Z3303" s="47">
        <v>26.745601001024557</v>
      </c>
      <c r="AA3303" s="47">
        <v>0.83044305783086536</v>
      </c>
      <c r="AB3303" s="47">
        <v>0.95436065465510056</v>
      </c>
      <c r="AC3303" s="47">
        <v>9.5356991142494465</v>
      </c>
      <c r="AD3303" s="47">
        <v>1.0338197723233149</v>
      </c>
      <c r="AE3303" s="47">
        <v>-6.1692529453854741E-2</v>
      </c>
      <c r="AF3303" s="47">
        <v>37.173968240475233</v>
      </c>
      <c r="AG3303" s="47">
        <v>-21.084351504417185</v>
      </c>
      <c r="AH3303" s="47">
        <v>0.31588437088007865</v>
      </c>
      <c r="AI3303" s="47">
        <v>0.38548558873661259</v>
      </c>
      <c r="AJ3303" s="47">
        <v>0.33333333333333298</v>
      </c>
      <c r="AK3303" s="47">
        <v>0.47968211832321317</v>
      </c>
      <c r="AL3303" s="47">
        <v>0.57122895297980814</v>
      </c>
      <c r="AM3303" s="47">
        <v>0.33333333333333298</v>
      </c>
      <c r="AN3303" s="47">
        <v>0.18789602731731778</v>
      </c>
      <c r="AO3303" s="47">
        <v>0.23868759666666312</v>
      </c>
      <c r="AP3303" s="47">
        <v>0.33333333333333298</v>
      </c>
      <c r="AQ3303" s="47">
        <v>5.9770106919154165</v>
      </c>
      <c r="AR3303" s="47">
        <v>2.6866680235991405</v>
      </c>
      <c r="AS3303" s="47">
        <v>1.9901707455278179</v>
      </c>
      <c r="AT3303" s="47">
        <v>4.7497298106331778</v>
      </c>
      <c r="AU3303" s="47">
        <v>-1</v>
      </c>
      <c r="AV3303" s="47">
        <v>-1</v>
      </c>
      <c r="AW3303" s="47">
        <v>-1</v>
      </c>
      <c r="AX3303" s="47">
        <v>-1</v>
      </c>
      <c r="AY3303" s="47">
        <v>5.741340798477359E-3</v>
      </c>
      <c r="AZ3303" s="47">
        <v>0.26109216513129191</v>
      </c>
      <c r="BA3303" s="47">
        <v>0.31605474538102962</v>
      </c>
      <c r="BB3303" s="47">
        <v>0.19654570281331249</v>
      </c>
      <c r="BC3303" s="47">
        <v>0.14449960111956645</v>
      </c>
      <c r="BD3303" s="47">
        <v>6.219103395989273</v>
      </c>
      <c r="BE3303" s="47">
        <v>5.19276375489431</v>
      </c>
      <c r="BF3303" s="47">
        <v>-1</v>
      </c>
      <c r="BG3303" s="22">
        <v>0</v>
      </c>
    </row>
    <row r="3304" spans="1:100" x14ac:dyDescent="0.25">
      <c r="A3304">
        <v>6927</v>
      </c>
      <c r="B3304" t="s">
        <v>3339</v>
      </c>
      <c r="C3304" s="48">
        <v>3</v>
      </c>
      <c r="D3304" s="22">
        <v>1424.2636827544295</v>
      </c>
      <c r="E3304" s="47">
        <v>68.119210249442432</v>
      </c>
      <c r="F3304" s="47">
        <v>-59.403787518190072</v>
      </c>
      <c r="G3304" s="47">
        <v>-0.20850741357210512</v>
      </c>
      <c r="H3304" s="47">
        <v>4.4277177059848496</v>
      </c>
      <c r="I3304" s="47">
        <v>44.37885123855996</v>
      </c>
      <c r="J3304" s="47">
        <v>6.9497871859259881</v>
      </c>
      <c r="K3304" s="47">
        <v>-0.99999999999999867</v>
      </c>
      <c r="L3304" s="47">
        <v>-0.99999999999999867</v>
      </c>
      <c r="M3304" s="47">
        <v>-0.99999999999999867</v>
      </c>
      <c r="N3304" s="47">
        <v>0.25745678494801644</v>
      </c>
      <c r="O3304" s="47">
        <v>-0.99999999999999867</v>
      </c>
      <c r="P3304" s="47">
        <v>-0.99999999999999867</v>
      </c>
      <c r="Q3304" s="47">
        <v>4.3121146773830672</v>
      </c>
      <c r="R3304" s="47">
        <v>-0.99999999999999867</v>
      </c>
      <c r="S3304" s="47">
        <v>-3.1358653481061399E-2</v>
      </c>
      <c r="T3304" s="47">
        <v>-3.1945703058555888E-2</v>
      </c>
      <c r="U3304" s="47">
        <v>8.916016778195085E-2</v>
      </c>
      <c r="V3304" s="47">
        <v>0.63621188860481814</v>
      </c>
      <c r="W3304" s="47">
        <v>0.11560302860177879</v>
      </c>
      <c r="X3304" s="47">
        <v>-2.4408526998510096</v>
      </c>
      <c r="Y3304" s="47">
        <v>-5.6783228358108132E-2</v>
      </c>
      <c r="Z3304" s="47">
        <v>43.562924439783274</v>
      </c>
      <c r="AA3304" s="47">
        <v>1.254870501830236</v>
      </c>
      <c r="AB3304" s="47">
        <v>0.71381790428600755</v>
      </c>
      <c r="AC3304" s="47">
        <v>0.16305594427400294</v>
      </c>
      <c r="AD3304" s="47">
        <v>1.3588776265768592</v>
      </c>
      <c r="AE3304" s="47">
        <v>-1.1353862446583642</v>
      </c>
      <c r="AF3304" s="47">
        <v>43.304412043684941</v>
      </c>
      <c r="AG3304" s="47">
        <v>-39.977503391108165</v>
      </c>
      <c r="AH3304" s="47">
        <v>0.39040478357870412</v>
      </c>
      <c r="AI3304" s="47">
        <v>0.4433280998580702</v>
      </c>
      <c r="AJ3304" s="47">
        <v>0.33333333333333298</v>
      </c>
      <c r="AK3304" s="47">
        <v>-0.17393521214378399</v>
      </c>
      <c r="AL3304" s="47">
        <v>-6.3177197268302843E-2</v>
      </c>
      <c r="AM3304" s="47">
        <v>0.33333333333333298</v>
      </c>
      <c r="AN3304" s="47">
        <v>-0.11510465482828823</v>
      </c>
      <c r="AO3304" s="47">
        <v>-0.16526306361475962</v>
      </c>
      <c r="AP3304" s="47">
        <v>0.33333333333333298</v>
      </c>
      <c r="AQ3304" s="47">
        <v>1.0744391948750396</v>
      </c>
      <c r="AR3304" s="47">
        <v>1.2682085500381752</v>
      </c>
      <c r="AS3304" s="47">
        <v>7.0558355189069424</v>
      </c>
      <c r="AT3304" s="47">
        <v>-1.3742568830191315</v>
      </c>
      <c r="AU3304" s="47">
        <v>-0.99999999999999867</v>
      </c>
      <c r="AV3304" s="47">
        <v>-0.99999999999999867</v>
      </c>
      <c r="AW3304" s="47">
        <v>-0.99999999999999867</v>
      </c>
      <c r="AX3304" s="47">
        <v>-0.99999999999999867</v>
      </c>
      <c r="AY3304" s="47">
        <v>-4.5304494375984695E-2</v>
      </c>
      <c r="AZ3304" s="47">
        <v>-0.26571164214160536</v>
      </c>
      <c r="BA3304" s="47">
        <v>6.8577475095526932E-2</v>
      </c>
      <c r="BB3304" s="47">
        <v>0.34909347714279326</v>
      </c>
      <c r="BC3304" s="47">
        <v>0.48433531689940967</v>
      </c>
      <c r="BD3304" s="47">
        <v>7.3987787178618092</v>
      </c>
      <c r="BE3304" s="47">
        <v>12.451270297962868</v>
      </c>
      <c r="BF3304" s="47">
        <v>-0.99999999999999867</v>
      </c>
      <c r="CU3304" t="e">
        <v>#N/A</v>
      </c>
      <c r="CV3304" t="e">
        <v>#N/A</v>
      </c>
    </row>
    <row r="3305" spans="1:100" x14ac:dyDescent="0.25">
      <c r="A3305">
        <v>6928</v>
      </c>
      <c r="B3305" t="s">
        <v>3340</v>
      </c>
      <c r="C3305" s="48">
        <v>1</v>
      </c>
      <c r="D3305" s="22">
        <v>1450</v>
      </c>
      <c r="E3305" s="47">
        <v>62.798508766834246</v>
      </c>
      <c r="F3305" s="47">
        <v>-29.08938549335334</v>
      </c>
      <c r="G3305" s="47">
        <v>0.24773049482204326</v>
      </c>
      <c r="H3305" s="47">
        <v>5.0316799675559034</v>
      </c>
      <c r="I3305" s="47">
        <v>43.150978932390657</v>
      </c>
      <c r="J3305" s="47">
        <v>9.4265685797601293</v>
      </c>
      <c r="K3305" s="47">
        <v>-1</v>
      </c>
      <c r="L3305" s="47">
        <v>-1</v>
      </c>
      <c r="M3305" s="47">
        <v>-1</v>
      </c>
      <c r="N3305" s="47">
        <v>0.23106494761372834</v>
      </c>
      <c r="O3305" s="47">
        <v>-1</v>
      </c>
      <c r="P3305" s="47">
        <v>-1</v>
      </c>
      <c r="Q3305" s="47">
        <v>3.6908187015592362</v>
      </c>
      <c r="R3305" s="47">
        <v>-1</v>
      </c>
      <c r="S3305" s="47">
        <v>0.64189072421973781</v>
      </c>
      <c r="T3305" s="47">
        <v>9.2362986157557392E-2</v>
      </c>
      <c r="U3305" s="47">
        <v>2.8539908778594872E-2</v>
      </c>
      <c r="V3305" s="47">
        <v>-3.3016092497362891E-2</v>
      </c>
      <c r="W3305" s="47">
        <v>1.340861265996665</v>
      </c>
      <c r="X3305" s="47">
        <v>-0.95214589246562853</v>
      </c>
      <c r="Y3305" s="47">
        <v>6.2963204570277986E-2</v>
      </c>
      <c r="Z3305" s="47">
        <v>26.745601001024557</v>
      </c>
      <c r="AA3305" s="47">
        <v>0.83044305783086536</v>
      </c>
      <c r="AB3305" s="47">
        <v>0.95436065465510056</v>
      </c>
      <c r="AC3305" s="47">
        <v>9.5356991142494465</v>
      </c>
      <c r="AD3305" s="47">
        <v>1.0338197723233149</v>
      </c>
      <c r="AE3305" s="47">
        <v>-6.1692529453854741E-2</v>
      </c>
      <c r="AF3305" s="47">
        <v>37.173968240475233</v>
      </c>
      <c r="AG3305" s="47">
        <v>-21.084351504417185</v>
      </c>
      <c r="AH3305" s="47">
        <v>0.31588437088007865</v>
      </c>
      <c r="AI3305" s="47">
        <v>0.38548558873661259</v>
      </c>
      <c r="AJ3305" s="47">
        <v>0.33333333333333298</v>
      </c>
      <c r="AK3305" s="47">
        <v>0.47968211832321317</v>
      </c>
      <c r="AL3305" s="47">
        <v>0.57122895297980814</v>
      </c>
      <c r="AM3305" s="47">
        <v>0.33333333333333298</v>
      </c>
      <c r="AN3305" s="47">
        <v>0.18789602731731778</v>
      </c>
      <c r="AO3305" s="47">
        <v>0.23868759666666312</v>
      </c>
      <c r="AP3305" s="47">
        <v>0.33333333333333298</v>
      </c>
      <c r="AQ3305" s="47">
        <v>5.9770106919154165</v>
      </c>
      <c r="AR3305" s="47">
        <v>2.6866680235991405</v>
      </c>
      <c r="AS3305" s="47">
        <v>1.9901707455278179</v>
      </c>
      <c r="AT3305" s="47">
        <v>4.7497298106331778</v>
      </c>
      <c r="AU3305" s="47">
        <v>-1</v>
      </c>
      <c r="AV3305" s="47">
        <v>-1</v>
      </c>
      <c r="AW3305" s="47">
        <v>-1</v>
      </c>
      <c r="AX3305" s="47">
        <v>-1</v>
      </c>
      <c r="AY3305" s="47">
        <v>5.741340798477359E-3</v>
      </c>
      <c r="AZ3305" s="47">
        <v>0.26109216513129191</v>
      </c>
      <c r="BA3305" s="47">
        <v>0.31605474538102962</v>
      </c>
      <c r="BB3305" s="47">
        <v>0.19654570281331249</v>
      </c>
      <c r="BC3305" s="47">
        <v>0.14449960111956645</v>
      </c>
      <c r="BD3305" s="47">
        <v>6.219103395989273</v>
      </c>
      <c r="BE3305" s="47">
        <v>5.19276375489431</v>
      </c>
      <c r="BF3305" s="47">
        <v>-1</v>
      </c>
      <c r="BG3305" s="22">
        <v>0</v>
      </c>
    </row>
    <row r="3306" spans="1:100" x14ac:dyDescent="0.25">
      <c r="A3306">
        <v>6929</v>
      </c>
      <c r="B3306" t="s">
        <v>3341</v>
      </c>
      <c r="C3306" s="48">
        <v>3</v>
      </c>
      <c r="D3306" s="22">
        <v>1493.2396599124265</v>
      </c>
      <c r="E3306" s="47">
        <v>100.05459886777543</v>
      </c>
      <c r="F3306" s="47">
        <v>25.452117723887554</v>
      </c>
      <c r="G3306" s="47">
        <v>0.98263978125982843</v>
      </c>
      <c r="H3306" s="47">
        <v>7.2848080595153251</v>
      </c>
      <c r="I3306" s="47">
        <v>74.796771117856252</v>
      </c>
      <c r="J3306" s="47">
        <v>10.036839549016806</v>
      </c>
      <c r="K3306" s="47">
        <v>-0.99999999999999767</v>
      </c>
      <c r="L3306" s="47">
        <v>-0.99999999999999767</v>
      </c>
      <c r="M3306" s="47">
        <v>-0.99999999999999767</v>
      </c>
      <c r="N3306" s="47">
        <v>0.23861340729931788</v>
      </c>
      <c r="O3306" s="47">
        <v>-0.99999999999999767</v>
      </c>
      <c r="P3306" s="47">
        <v>-0.99999999999999767</v>
      </c>
      <c r="Q3306" s="47">
        <v>5.7418723726647087</v>
      </c>
      <c r="R3306" s="47">
        <v>-0.99999999999999767</v>
      </c>
      <c r="S3306" s="47">
        <v>1.2700326857870066</v>
      </c>
      <c r="T3306" s="47">
        <v>0.14833092218366434</v>
      </c>
      <c r="U3306" s="47">
        <v>-0.49856484236169751</v>
      </c>
      <c r="V3306" s="47">
        <v>-0.11540651777378216</v>
      </c>
      <c r="W3306" s="47">
        <v>1.5429356868506181</v>
      </c>
      <c r="X3306" s="47">
        <v>6.6536969057859344E-2</v>
      </c>
      <c r="Y3306" s="47">
        <v>0.26161805525056353</v>
      </c>
      <c r="Z3306" s="47">
        <v>25.009416641859371</v>
      </c>
      <c r="AA3306" s="47">
        <v>1.2610147986188833</v>
      </c>
      <c r="AB3306" s="47">
        <v>1.7310078748750968</v>
      </c>
      <c r="AC3306" s="47">
        <v>42.376012670228597</v>
      </c>
      <c r="AD3306" s="47">
        <v>0.12960644488035392</v>
      </c>
      <c r="AE3306" s="47">
        <v>2.5414291730673104E-2</v>
      </c>
      <c r="AF3306" s="47">
        <v>69.141851478693738</v>
      </c>
      <c r="AG3306" s="47">
        <v>27.582642985072713</v>
      </c>
      <c r="AH3306" s="47">
        <v>0.15123005042540874</v>
      </c>
      <c r="AI3306" s="47">
        <v>8.5987296570521246E-2</v>
      </c>
      <c r="AJ3306" s="47">
        <v>0.33333333333333298</v>
      </c>
      <c r="AK3306" s="47">
        <v>0.19459190553694294</v>
      </c>
      <c r="AL3306" s="47">
        <v>0.49808543451147597</v>
      </c>
      <c r="AM3306" s="47">
        <v>0.33333333333333298</v>
      </c>
      <c r="AN3306" s="47">
        <v>0.37581969762493983</v>
      </c>
      <c r="AO3306" s="47">
        <v>0.54691119675050281</v>
      </c>
      <c r="AP3306" s="47">
        <v>0.33333333333333298</v>
      </c>
      <c r="AQ3306" s="47">
        <v>5.6549196391624976</v>
      </c>
      <c r="AR3306" s="47">
        <v>3.4046126829686938</v>
      </c>
      <c r="AS3306" s="47">
        <v>4.2295111877873524</v>
      </c>
      <c r="AT3306" s="47">
        <v>2.4027156782607593</v>
      </c>
      <c r="AU3306" s="47">
        <v>-0.99999999999999767</v>
      </c>
      <c r="AV3306" s="47">
        <v>-0.99999999999999767</v>
      </c>
      <c r="AW3306" s="47">
        <v>-0.99999999999999767</v>
      </c>
      <c r="AX3306" s="47">
        <v>-0.99999999999999767</v>
      </c>
      <c r="AY3306" s="47">
        <v>7.9796944830274316E-2</v>
      </c>
      <c r="AZ3306" s="47">
        <v>1.7604781310758486</v>
      </c>
      <c r="BA3306" s="47">
        <v>6.0800827115016817E-2</v>
      </c>
      <c r="BB3306" s="47">
        <v>0.10440280984106676</v>
      </c>
      <c r="BC3306" s="47">
        <v>0.3052870402324801</v>
      </c>
      <c r="BD3306" s="47">
        <v>11.412460901405916</v>
      </c>
      <c r="BE3306" s="47">
        <v>7.9361801413870872</v>
      </c>
      <c r="BF3306" s="47">
        <v>-0.99999999999999767</v>
      </c>
      <c r="CU3306" t="e">
        <v>#N/A</v>
      </c>
      <c r="CV3306" t="e">
        <v>#N/A</v>
      </c>
    </row>
    <row r="3307" spans="1:100" x14ac:dyDescent="0.25">
      <c r="A3307">
        <v>6931</v>
      </c>
      <c r="B3307" t="s">
        <v>3342</v>
      </c>
      <c r="C3307" s="48">
        <v>1</v>
      </c>
      <c r="D3307" s="22">
        <v>1450</v>
      </c>
      <c r="E3307" s="47">
        <v>62.798508766834246</v>
      </c>
      <c r="F3307" s="47">
        <v>-29.08938549335334</v>
      </c>
      <c r="G3307" s="47">
        <v>0.24773049482204326</v>
      </c>
      <c r="H3307" s="47">
        <v>5.0316799675559034</v>
      </c>
      <c r="I3307" s="47">
        <v>43.150978932390657</v>
      </c>
      <c r="J3307" s="47">
        <v>9.4265685797601293</v>
      </c>
      <c r="K3307" s="47">
        <v>-1</v>
      </c>
      <c r="L3307" s="47">
        <v>-1</v>
      </c>
      <c r="M3307" s="47">
        <v>-1</v>
      </c>
      <c r="N3307" s="47">
        <v>0.23106494761372834</v>
      </c>
      <c r="O3307" s="47">
        <v>-1</v>
      </c>
      <c r="P3307" s="47">
        <v>-1</v>
      </c>
      <c r="Q3307" s="47">
        <v>3.6908187015592362</v>
      </c>
      <c r="R3307" s="47">
        <v>-1</v>
      </c>
      <c r="S3307" s="47">
        <v>0.64189072421973781</v>
      </c>
      <c r="T3307" s="47">
        <v>9.2362986157557392E-2</v>
      </c>
      <c r="U3307" s="47">
        <v>2.8539908778594872E-2</v>
      </c>
      <c r="V3307" s="47">
        <v>-3.3016092497362891E-2</v>
      </c>
      <c r="W3307" s="47">
        <v>1.340861265996665</v>
      </c>
      <c r="X3307" s="47">
        <v>-0.95214589246562853</v>
      </c>
      <c r="Y3307" s="47">
        <v>6.2963204570277986E-2</v>
      </c>
      <c r="Z3307" s="47">
        <v>26.745601001024557</v>
      </c>
      <c r="AA3307" s="47">
        <v>0.83044305783086536</v>
      </c>
      <c r="AB3307" s="47">
        <v>0.95436065465510056</v>
      </c>
      <c r="AC3307" s="47">
        <v>9.5356991142494465</v>
      </c>
      <c r="AD3307" s="47">
        <v>1.0338197723233149</v>
      </c>
      <c r="AE3307" s="47">
        <v>-6.1692529453854741E-2</v>
      </c>
      <c r="AF3307" s="47">
        <v>37.173968240475233</v>
      </c>
      <c r="AG3307" s="47">
        <v>-21.084351504417185</v>
      </c>
      <c r="AH3307" s="47">
        <v>0.31588437088007865</v>
      </c>
      <c r="AI3307" s="47">
        <v>0.38548558873661259</v>
      </c>
      <c r="AJ3307" s="47">
        <v>0.33333333333333298</v>
      </c>
      <c r="AK3307" s="47">
        <v>0.47968211832321317</v>
      </c>
      <c r="AL3307" s="47">
        <v>0.57122895297980814</v>
      </c>
      <c r="AM3307" s="47">
        <v>0.33333333333333298</v>
      </c>
      <c r="AN3307" s="47">
        <v>0.18789602731731778</v>
      </c>
      <c r="AO3307" s="47">
        <v>0.23868759666666312</v>
      </c>
      <c r="AP3307" s="47">
        <v>0.33333333333333298</v>
      </c>
      <c r="AQ3307" s="47">
        <v>5.9770106919154165</v>
      </c>
      <c r="AR3307" s="47">
        <v>2.6866680235991405</v>
      </c>
      <c r="AS3307" s="47">
        <v>1.9901707455278179</v>
      </c>
      <c r="AT3307" s="47">
        <v>4.7497298106331778</v>
      </c>
      <c r="AU3307" s="47">
        <v>-1</v>
      </c>
      <c r="AV3307" s="47">
        <v>-1</v>
      </c>
      <c r="AW3307" s="47">
        <v>-1</v>
      </c>
      <c r="AX3307" s="47">
        <v>-1</v>
      </c>
      <c r="AY3307" s="47">
        <v>5.741340798477359E-3</v>
      </c>
      <c r="AZ3307" s="47">
        <v>0.26109216513129191</v>
      </c>
      <c r="BA3307" s="47">
        <v>0.31605474538102962</v>
      </c>
      <c r="BB3307" s="47">
        <v>0.19654570281331249</v>
      </c>
      <c r="BC3307" s="47">
        <v>0.14449960111956645</v>
      </c>
      <c r="BD3307" s="47">
        <v>6.219103395989273</v>
      </c>
      <c r="BE3307" s="47">
        <v>5.19276375489431</v>
      </c>
      <c r="BF3307" s="47">
        <v>-1</v>
      </c>
      <c r="BG3307" s="22">
        <v>0</v>
      </c>
    </row>
    <row r="3308" spans="1:100" x14ac:dyDescent="0.25">
      <c r="A3308">
        <v>6932</v>
      </c>
      <c r="B3308" t="s">
        <v>3343</v>
      </c>
      <c r="C3308" s="48">
        <v>1</v>
      </c>
      <c r="D3308" s="22">
        <v>1450</v>
      </c>
      <c r="E3308" s="47">
        <v>62.798508766834246</v>
      </c>
      <c r="F3308" s="47">
        <v>-29.08938549335334</v>
      </c>
      <c r="G3308" s="47">
        <v>0.24773049482204326</v>
      </c>
      <c r="H3308" s="47">
        <v>5.0316799675559034</v>
      </c>
      <c r="I3308" s="47">
        <v>43.150978932390657</v>
      </c>
      <c r="J3308" s="47">
        <v>9.4265685797601293</v>
      </c>
      <c r="K3308" s="47">
        <v>-1</v>
      </c>
      <c r="L3308" s="47">
        <v>-1</v>
      </c>
      <c r="M3308" s="47">
        <v>-1</v>
      </c>
      <c r="N3308" s="47">
        <v>0.23106494761372834</v>
      </c>
      <c r="O3308" s="47">
        <v>-1</v>
      </c>
      <c r="P3308" s="47">
        <v>-1</v>
      </c>
      <c r="Q3308" s="47">
        <v>3.6908187015592362</v>
      </c>
      <c r="R3308" s="47">
        <v>-1</v>
      </c>
      <c r="S3308" s="47">
        <v>0.64189072421973781</v>
      </c>
      <c r="T3308" s="47">
        <v>9.2362986157557392E-2</v>
      </c>
      <c r="U3308" s="47">
        <v>2.8539908778594872E-2</v>
      </c>
      <c r="V3308" s="47">
        <v>-3.3016092497362891E-2</v>
      </c>
      <c r="W3308" s="47">
        <v>1.340861265996665</v>
      </c>
      <c r="X3308" s="47">
        <v>-0.95214589246562853</v>
      </c>
      <c r="Y3308" s="47">
        <v>6.2963204570277986E-2</v>
      </c>
      <c r="Z3308" s="47">
        <v>26.745601001024557</v>
      </c>
      <c r="AA3308" s="47">
        <v>0.83044305783086536</v>
      </c>
      <c r="AB3308" s="47">
        <v>0.95436065465510056</v>
      </c>
      <c r="AC3308" s="47">
        <v>9.5356991142494465</v>
      </c>
      <c r="AD3308" s="47">
        <v>1.0338197723233149</v>
      </c>
      <c r="AE3308" s="47">
        <v>-6.1692529453854741E-2</v>
      </c>
      <c r="AF3308" s="47">
        <v>37.173968240475233</v>
      </c>
      <c r="AG3308" s="47">
        <v>-21.084351504417185</v>
      </c>
      <c r="AH3308" s="47">
        <v>0.31588437088007865</v>
      </c>
      <c r="AI3308" s="47">
        <v>0.38548558873661259</v>
      </c>
      <c r="AJ3308" s="47">
        <v>0.33333333333333298</v>
      </c>
      <c r="AK3308" s="47">
        <v>0.47968211832321317</v>
      </c>
      <c r="AL3308" s="47">
        <v>0.57122895297980814</v>
      </c>
      <c r="AM3308" s="47">
        <v>0.33333333333333298</v>
      </c>
      <c r="AN3308" s="47">
        <v>0.18789602731731778</v>
      </c>
      <c r="AO3308" s="47">
        <v>0.23868759666666312</v>
      </c>
      <c r="AP3308" s="47">
        <v>0.33333333333333298</v>
      </c>
      <c r="AQ3308" s="47">
        <v>5.9770106919154165</v>
      </c>
      <c r="AR3308" s="47">
        <v>2.6866680235991405</v>
      </c>
      <c r="AS3308" s="47">
        <v>1.9901707455278179</v>
      </c>
      <c r="AT3308" s="47">
        <v>4.7497298106331778</v>
      </c>
      <c r="AU3308" s="47">
        <v>-1</v>
      </c>
      <c r="AV3308" s="47">
        <v>-1</v>
      </c>
      <c r="AW3308" s="47">
        <v>-1</v>
      </c>
      <c r="AX3308" s="47">
        <v>-1</v>
      </c>
      <c r="AY3308" s="47">
        <v>5.741340798477359E-3</v>
      </c>
      <c r="AZ3308" s="47">
        <v>0.26109216513129191</v>
      </c>
      <c r="BA3308" s="47">
        <v>0.31605474538102962</v>
      </c>
      <c r="BB3308" s="47">
        <v>0.19654570281331249</v>
      </c>
      <c r="BC3308" s="47">
        <v>0.14449960111956645</v>
      </c>
      <c r="BD3308" s="47">
        <v>6.219103395989273</v>
      </c>
      <c r="BE3308" s="47">
        <v>5.19276375489431</v>
      </c>
      <c r="BF3308" s="47">
        <v>-1</v>
      </c>
      <c r="BG3308" s="22">
        <v>0</v>
      </c>
    </row>
    <row r="3309" spans="1:100" x14ac:dyDescent="0.25">
      <c r="A3309">
        <v>6933</v>
      </c>
      <c r="B3309" t="s">
        <v>3344</v>
      </c>
      <c r="C3309" s="48">
        <v>3</v>
      </c>
      <c r="D3309" s="22">
        <v>1632.9867808857714</v>
      </c>
      <c r="E3309" s="47">
        <v>171.26483794978816</v>
      </c>
      <c r="F3309" s="47">
        <v>175.53185519867236</v>
      </c>
      <c r="G3309" s="47">
        <v>1.3139291812806007</v>
      </c>
      <c r="H3309" s="47">
        <v>10.92784040753947</v>
      </c>
      <c r="I3309" s="47">
        <v>128.73097838875796</v>
      </c>
      <c r="J3309" s="47">
        <v>21.339074038068809</v>
      </c>
      <c r="K3309" s="47">
        <v>-0.99999999999999978</v>
      </c>
      <c r="L3309" s="47">
        <v>-0.99999999999999978</v>
      </c>
      <c r="M3309" s="47">
        <v>-0.99999999999999978</v>
      </c>
      <c r="N3309" s="47">
        <v>0.38742248082114433</v>
      </c>
      <c r="O3309" s="47">
        <v>-0.99999999999999978</v>
      </c>
      <c r="P3309" s="47">
        <v>-0.99999999999999978</v>
      </c>
      <c r="Q3309" s="47">
        <v>4.9182010811749812</v>
      </c>
      <c r="R3309" s="47">
        <v>-0.99999999999999978</v>
      </c>
      <c r="S3309" s="47">
        <v>3.0406684832733903</v>
      </c>
      <c r="T3309" s="47">
        <v>0.65184762377834859</v>
      </c>
      <c r="U3309" s="47">
        <v>-3.5848820091144429E-2</v>
      </c>
      <c r="V3309" s="47">
        <v>0.12868179146287248</v>
      </c>
      <c r="W3309" s="47">
        <v>6.0096393263644909</v>
      </c>
      <c r="X3309" s="47">
        <v>5.411041107618404</v>
      </c>
      <c r="Y3309" s="47">
        <v>0.48497097308036302</v>
      </c>
      <c r="Z3309" s="47">
        <v>64.614224779043724</v>
      </c>
      <c r="AA3309" s="47">
        <v>1.7009273604954716</v>
      </c>
      <c r="AB3309" s="47">
        <v>6.8082929042392175</v>
      </c>
      <c r="AC3309" s="47">
        <v>33.816603274624939</v>
      </c>
      <c r="AD3309" s="47">
        <v>1.9016836879894725</v>
      </c>
      <c r="AE3309" s="47">
        <v>2.454513050377825</v>
      </c>
      <c r="AF3309" s="47">
        <v>107.69363400828566</v>
      </c>
      <c r="AG3309" s="47">
        <v>122.31634113749348</v>
      </c>
      <c r="AH3309" s="47">
        <v>0.67242840353058586</v>
      </c>
      <c r="AI3309" s="47">
        <v>1.2660670666218188</v>
      </c>
      <c r="AJ3309" s="47">
        <v>0.33333333333333298</v>
      </c>
      <c r="AK3309" s="47">
        <v>1.466409460612851</v>
      </c>
      <c r="AL3309" s="47">
        <v>1.3223387844893226</v>
      </c>
      <c r="AM3309" s="47">
        <v>0.33333333333333298</v>
      </c>
      <c r="AN3309" s="47">
        <v>1.5490956989930373</v>
      </c>
      <c r="AO3309" s="47">
        <v>1.6190630249833138</v>
      </c>
      <c r="AP3309" s="47">
        <v>0.33333333333333298</v>
      </c>
      <c r="AQ3309" s="47">
        <v>21.037344380472284</v>
      </c>
      <c r="AR3309" s="47">
        <v>3.8915066136150132</v>
      </c>
      <c r="AS3309" s="47">
        <v>2.7834728183252984</v>
      </c>
      <c r="AT3309" s="47">
        <v>14.664094606128504</v>
      </c>
      <c r="AU3309" s="47">
        <v>-0.99999999999999978</v>
      </c>
      <c r="AV3309" s="47">
        <v>-0.99999999999999978</v>
      </c>
      <c r="AW3309" s="47">
        <v>-0.99999999999999978</v>
      </c>
      <c r="AX3309" s="47">
        <v>-0.99999999999999978</v>
      </c>
      <c r="AY3309" s="47">
        <v>2.4114557002999316E-3</v>
      </c>
      <c r="AZ3309" s="47">
        <v>0.20725964794648585</v>
      </c>
      <c r="BA3309" s="47">
        <v>0.45477468069416849</v>
      </c>
      <c r="BB3309" s="47">
        <v>0.24262217017537377</v>
      </c>
      <c r="BC3309" s="47">
        <v>0.31972286847804193</v>
      </c>
      <c r="BD3309" s="47">
        <v>7.1018524941167742</v>
      </c>
      <c r="BE3309" s="47">
        <v>10.266945115421883</v>
      </c>
      <c r="BF3309" s="47">
        <v>-0.99999999999999978</v>
      </c>
      <c r="CU3309" t="e">
        <v>#N/A</v>
      </c>
      <c r="CV3309" t="e">
        <v>#N/A</v>
      </c>
    </row>
    <row r="3310" spans="1:100" x14ac:dyDescent="0.25">
      <c r="A3310">
        <v>6934</v>
      </c>
      <c r="B3310" t="s">
        <v>3345</v>
      </c>
      <c r="C3310" s="48">
        <v>1</v>
      </c>
      <c r="D3310" s="22">
        <v>1450</v>
      </c>
      <c r="E3310" s="47">
        <v>62.798508766834246</v>
      </c>
      <c r="F3310" s="47">
        <v>-29.08938549335334</v>
      </c>
      <c r="G3310" s="47">
        <v>0.24773049482204326</v>
      </c>
      <c r="H3310" s="47">
        <v>5.0316799675559034</v>
      </c>
      <c r="I3310" s="47">
        <v>43.150978932390657</v>
      </c>
      <c r="J3310" s="47">
        <v>9.4265685797601293</v>
      </c>
      <c r="K3310" s="47">
        <v>-1</v>
      </c>
      <c r="L3310" s="47">
        <v>-1</v>
      </c>
      <c r="M3310" s="47">
        <v>-1</v>
      </c>
      <c r="N3310" s="47">
        <v>0.23106494761372834</v>
      </c>
      <c r="O3310" s="47">
        <v>-1</v>
      </c>
      <c r="P3310" s="47">
        <v>-1</v>
      </c>
      <c r="Q3310" s="47">
        <v>3.6908187015592362</v>
      </c>
      <c r="R3310" s="47">
        <v>-1</v>
      </c>
      <c r="S3310" s="47">
        <v>0.64189072421973781</v>
      </c>
      <c r="T3310" s="47">
        <v>9.2362986157557392E-2</v>
      </c>
      <c r="U3310" s="47">
        <v>2.8539908778594872E-2</v>
      </c>
      <c r="V3310" s="47">
        <v>-3.3016092497362891E-2</v>
      </c>
      <c r="W3310" s="47">
        <v>1.340861265996665</v>
      </c>
      <c r="X3310" s="47">
        <v>-0.95214589246562853</v>
      </c>
      <c r="Y3310" s="47">
        <v>6.2963204570277986E-2</v>
      </c>
      <c r="Z3310" s="47">
        <v>26.745601001024557</v>
      </c>
      <c r="AA3310" s="47">
        <v>0.83044305783086536</v>
      </c>
      <c r="AB3310" s="47">
        <v>0.95436065465510056</v>
      </c>
      <c r="AC3310" s="47">
        <v>9.5356991142494465</v>
      </c>
      <c r="AD3310" s="47">
        <v>1.0338197723233149</v>
      </c>
      <c r="AE3310" s="47">
        <v>-6.1692529453854741E-2</v>
      </c>
      <c r="AF3310" s="47">
        <v>37.173968240475233</v>
      </c>
      <c r="AG3310" s="47">
        <v>-21.084351504417185</v>
      </c>
      <c r="AH3310" s="47">
        <v>0.31588437088007865</v>
      </c>
      <c r="AI3310" s="47">
        <v>0.38548558873661259</v>
      </c>
      <c r="AJ3310" s="47">
        <v>0.33333333333333298</v>
      </c>
      <c r="AK3310" s="47">
        <v>0.47968211832321317</v>
      </c>
      <c r="AL3310" s="47">
        <v>0.57122895297980814</v>
      </c>
      <c r="AM3310" s="47">
        <v>0.33333333333333298</v>
      </c>
      <c r="AN3310" s="47">
        <v>0.18789602731731778</v>
      </c>
      <c r="AO3310" s="47">
        <v>0.23868759666666312</v>
      </c>
      <c r="AP3310" s="47">
        <v>0.33333333333333298</v>
      </c>
      <c r="AQ3310" s="47">
        <v>5.9770106919154165</v>
      </c>
      <c r="AR3310" s="47">
        <v>2.6866680235991405</v>
      </c>
      <c r="AS3310" s="47">
        <v>1.9901707455278179</v>
      </c>
      <c r="AT3310" s="47">
        <v>4.7497298106331778</v>
      </c>
      <c r="AU3310" s="47">
        <v>-1</v>
      </c>
      <c r="AV3310" s="47">
        <v>-1</v>
      </c>
      <c r="AW3310" s="47">
        <v>-1</v>
      </c>
      <c r="AX3310" s="47">
        <v>-1</v>
      </c>
      <c r="AY3310" s="47">
        <v>5.741340798477359E-3</v>
      </c>
      <c r="AZ3310" s="47">
        <v>0.26109216513129191</v>
      </c>
      <c r="BA3310" s="47">
        <v>0.31605474538102962</v>
      </c>
      <c r="BB3310" s="47">
        <v>0.19654570281331249</v>
      </c>
      <c r="BC3310" s="47">
        <v>0.14449960111956645</v>
      </c>
      <c r="BD3310" s="47">
        <v>6.219103395989273</v>
      </c>
      <c r="BE3310" s="47">
        <v>5.19276375489431</v>
      </c>
      <c r="BF3310" s="47">
        <v>-1</v>
      </c>
      <c r="BG3310" s="22">
        <v>0</v>
      </c>
    </row>
    <row r="3311" spans="1:100" x14ac:dyDescent="0.25">
      <c r="A3311">
        <v>6935</v>
      </c>
      <c r="B3311" t="s">
        <v>3346</v>
      </c>
      <c r="C3311" s="48">
        <v>1</v>
      </c>
      <c r="D3311" s="22">
        <v>1450</v>
      </c>
      <c r="E3311" s="47">
        <v>62.798508766834246</v>
      </c>
      <c r="F3311" s="47">
        <v>-29.08938549335334</v>
      </c>
      <c r="G3311" s="47">
        <v>0.24773049482204326</v>
      </c>
      <c r="H3311" s="47">
        <v>5.0316799675559034</v>
      </c>
      <c r="I3311" s="47">
        <v>43.150978932390657</v>
      </c>
      <c r="J3311" s="47">
        <v>9.4265685797601293</v>
      </c>
      <c r="K3311" s="47">
        <v>-1</v>
      </c>
      <c r="L3311" s="47">
        <v>-1</v>
      </c>
      <c r="M3311" s="47">
        <v>-1</v>
      </c>
      <c r="N3311" s="47">
        <v>0.23106494761372834</v>
      </c>
      <c r="O3311" s="47">
        <v>-1</v>
      </c>
      <c r="P3311" s="47">
        <v>-1</v>
      </c>
      <c r="Q3311" s="47">
        <v>3.6908187015592362</v>
      </c>
      <c r="R3311" s="47">
        <v>-1</v>
      </c>
      <c r="S3311" s="47">
        <v>0.64189072421973781</v>
      </c>
      <c r="T3311" s="47">
        <v>9.2362986157557392E-2</v>
      </c>
      <c r="U3311" s="47">
        <v>2.8539908778594872E-2</v>
      </c>
      <c r="V3311" s="47">
        <v>-3.3016092497362891E-2</v>
      </c>
      <c r="W3311" s="47">
        <v>1.340861265996665</v>
      </c>
      <c r="X3311" s="47">
        <v>-0.95214589246562853</v>
      </c>
      <c r="Y3311" s="47">
        <v>6.2963204570277986E-2</v>
      </c>
      <c r="Z3311" s="47">
        <v>26.745601001024557</v>
      </c>
      <c r="AA3311" s="47">
        <v>0.83044305783086536</v>
      </c>
      <c r="AB3311" s="47">
        <v>0.95436065465510056</v>
      </c>
      <c r="AC3311" s="47">
        <v>9.5356991142494465</v>
      </c>
      <c r="AD3311" s="47">
        <v>1.0338197723233149</v>
      </c>
      <c r="AE3311" s="47">
        <v>-6.1692529453854741E-2</v>
      </c>
      <c r="AF3311" s="47">
        <v>37.173968240475233</v>
      </c>
      <c r="AG3311" s="47">
        <v>-21.084351504417185</v>
      </c>
      <c r="AH3311" s="47">
        <v>0.31588437088007865</v>
      </c>
      <c r="AI3311" s="47">
        <v>0.38548558873661259</v>
      </c>
      <c r="AJ3311" s="47">
        <v>0.33333333333333298</v>
      </c>
      <c r="AK3311" s="47">
        <v>0.47968211832321317</v>
      </c>
      <c r="AL3311" s="47">
        <v>0.57122895297980814</v>
      </c>
      <c r="AM3311" s="47">
        <v>0.33333333333333298</v>
      </c>
      <c r="AN3311" s="47">
        <v>0.18789602731731778</v>
      </c>
      <c r="AO3311" s="47">
        <v>0.23868759666666312</v>
      </c>
      <c r="AP3311" s="47">
        <v>0.33333333333333298</v>
      </c>
      <c r="AQ3311" s="47">
        <v>5.9770106919154165</v>
      </c>
      <c r="AR3311" s="47">
        <v>2.6866680235991405</v>
      </c>
      <c r="AS3311" s="47">
        <v>1.9901707455278179</v>
      </c>
      <c r="AT3311" s="47">
        <v>4.7497298106331778</v>
      </c>
      <c r="AU3311" s="47">
        <v>-1</v>
      </c>
      <c r="AV3311" s="47">
        <v>-1</v>
      </c>
      <c r="AW3311" s="47">
        <v>-1</v>
      </c>
      <c r="AX3311" s="47">
        <v>-1</v>
      </c>
      <c r="AY3311" s="47">
        <v>5.741340798477359E-3</v>
      </c>
      <c r="AZ3311" s="47">
        <v>0.26109216513129191</v>
      </c>
      <c r="BA3311" s="47">
        <v>0.31605474538102962</v>
      </c>
      <c r="BB3311" s="47">
        <v>0.19654570281331249</v>
      </c>
      <c r="BC3311" s="47">
        <v>0.14449960111956645</v>
      </c>
      <c r="BD3311" s="47">
        <v>6.219103395989273</v>
      </c>
      <c r="BE3311" s="47">
        <v>5.19276375489431</v>
      </c>
      <c r="BF3311" s="47">
        <v>-1</v>
      </c>
      <c r="BG3311" s="22">
        <v>0</v>
      </c>
    </row>
    <row r="3312" spans="1:100" x14ac:dyDescent="0.25">
      <c r="A3312">
        <v>6936</v>
      </c>
      <c r="B3312" t="s">
        <v>3347</v>
      </c>
      <c r="C3312" s="48">
        <v>3</v>
      </c>
      <c r="D3312" s="22">
        <v>1487.112626294045</v>
      </c>
      <c r="E3312" s="47">
        <v>119.4929556666806</v>
      </c>
      <c r="F3312" s="47">
        <v>54.939507165414312</v>
      </c>
      <c r="G3312" s="47">
        <v>0.86128631797346977</v>
      </c>
      <c r="H3312" s="47">
        <v>5.3840534773834809</v>
      </c>
      <c r="I3312" s="47">
        <v>54.044890046088632</v>
      </c>
      <c r="J3312" s="47">
        <v>29.51565106688787</v>
      </c>
      <c r="K3312" s="47">
        <v>-1.0000000000000002</v>
      </c>
      <c r="L3312" s="47">
        <v>-1.0000000000000002</v>
      </c>
      <c r="M3312" s="47">
        <v>-1.0000000000000002</v>
      </c>
      <c r="N3312" s="47">
        <v>0.15581109400035578</v>
      </c>
      <c r="O3312" s="47">
        <v>-1.0000000000000002</v>
      </c>
      <c r="P3312" s="47">
        <v>-1.0000000000000002</v>
      </c>
      <c r="Q3312" s="47">
        <v>3.2549575571165659</v>
      </c>
      <c r="R3312" s="47">
        <v>-1.0000000000000002</v>
      </c>
      <c r="S3312" s="47">
        <v>1.1397639654796512</v>
      </c>
      <c r="T3312" s="47">
        <v>8.0318222952017918E-2</v>
      </c>
      <c r="U3312" s="47">
        <v>-7.5216005346191106E-2</v>
      </c>
      <c r="V3312" s="47">
        <v>0.37047064136243402</v>
      </c>
      <c r="W3312" s="47">
        <v>2.1290959202669204</v>
      </c>
      <c r="X3312" s="47">
        <v>-3.2855358822349867</v>
      </c>
      <c r="Y3312" s="47">
        <v>2.558974056257312E-2</v>
      </c>
      <c r="Z3312" s="47">
        <v>38.624675419548581</v>
      </c>
      <c r="AA3312" s="47">
        <v>1.7277280534604051</v>
      </c>
      <c r="AB3312" s="47">
        <v>-0.43929686858070682</v>
      </c>
      <c r="AC3312" s="47">
        <v>7.6882394303058499</v>
      </c>
      <c r="AD3312" s="47">
        <v>1.1850336220643167</v>
      </c>
      <c r="AE3312" s="47">
        <v>-0.539543949076844</v>
      </c>
      <c r="AF3312" s="47">
        <v>45.334074032196867</v>
      </c>
      <c r="AG3312" s="47">
        <v>-9.0907513538704841</v>
      </c>
      <c r="AH3312" s="47">
        <v>0.45510124545391756</v>
      </c>
      <c r="AI3312" s="47">
        <v>0.90019162596940994</v>
      </c>
      <c r="AJ3312" s="47">
        <v>0.33333333333333298</v>
      </c>
      <c r="AK3312" s="47">
        <v>0.84771189597566388</v>
      </c>
      <c r="AL3312" s="47">
        <v>0.86962501673870052</v>
      </c>
      <c r="AM3312" s="47">
        <v>0.33333333333333298</v>
      </c>
      <c r="AN3312" s="47">
        <v>-0.20200407031309173</v>
      </c>
      <c r="AO3312" s="47">
        <v>-2.7653439929759448E-2</v>
      </c>
      <c r="AP3312" s="47">
        <v>0.33333333333333298</v>
      </c>
      <c r="AQ3312" s="47">
        <v>8.7108160138917547</v>
      </c>
      <c r="AR3312" s="47">
        <v>-0.42383448458646866</v>
      </c>
      <c r="AS3312" s="47">
        <v>22.104722208944001</v>
      </c>
      <c r="AT3312" s="47">
        <v>7.8347633425303451</v>
      </c>
      <c r="AU3312" s="47">
        <v>-1.0000000000000002</v>
      </c>
      <c r="AV3312" s="47">
        <v>-1.0000000000000002</v>
      </c>
      <c r="AW3312" s="47">
        <v>-1.0000000000000002</v>
      </c>
      <c r="AX3312" s="47">
        <v>-1.0000000000000002</v>
      </c>
      <c r="AY3312" s="47">
        <v>0.27022273660611296</v>
      </c>
      <c r="AZ3312" s="47">
        <v>0.14675267052114796</v>
      </c>
      <c r="BA3312" s="47">
        <v>0.86947845354677977</v>
      </c>
      <c r="BB3312" s="47">
        <v>-0.25217457970405244</v>
      </c>
      <c r="BC3312" s="47">
        <v>1.0478385675774708</v>
      </c>
      <c r="BD3312" s="47">
        <v>-5.5706011399955679</v>
      </c>
      <c r="BE3312" s="47">
        <v>30.54335645717066</v>
      </c>
      <c r="BF3312" s="47">
        <v>-1.0000000000000002</v>
      </c>
      <c r="CU3312" t="e">
        <v>#N/A</v>
      </c>
      <c r="CV3312" t="e">
        <v>#N/A</v>
      </c>
    </row>
    <row r="3313" spans="1:100" x14ac:dyDescent="0.25">
      <c r="A3313">
        <v>6937</v>
      </c>
      <c r="B3313" t="s">
        <v>3348</v>
      </c>
      <c r="C3313" s="48">
        <v>1</v>
      </c>
      <c r="D3313" s="22">
        <v>1450</v>
      </c>
      <c r="E3313" s="47">
        <v>62.798508766834246</v>
      </c>
      <c r="F3313" s="47">
        <v>-29.08938549335334</v>
      </c>
      <c r="G3313" s="47">
        <v>0.24773049482204326</v>
      </c>
      <c r="H3313" s="47">
        <v>5.0316799675559034</v>
      </c>
      <c r="I3313" s="47">
        <v>43.150978932390657</v>
      </c>
      <c r="J3313" s="47">
        <v>9.4265685797601293</v>
      </c>
      <c r="K3313" s="47">
        <v>-1</v>
      </c>
      <c r="L3313" s="47">
        <v>-1</v>
      </c>
      <c r="M3313" s="47">
        <v>-1</v>
      </c>
      <c r="N3313" s="47">
        <v>0.23106494761372834</v>
      </c>
      <c r="O3313" s="47">
        <v>-1</v>
      </c>
      <c r="P3313" s="47">
        <v>-1</v>
      </c>
      <c r="Q3313" s="47">
        <v>3.6908187015592362</v>
      </c>
      <c r="R3313" s="47">
        <v>-1</v>
      </c>
      <c r="S3313" s="47">
        <v>0.64189072421973781</v>
      </c>
      <c r="T3313" s="47">
        <v>9.2362986157557392E-2</v>
      </c>
      <c r="U3313" s="47">
        <v>2.8539908778594872E-2</v>
      </c>
      <c r="V3313" s="47">
        <v>-3.3016092497362891E-2</v>
      </c>
      <c r="W3313" s="47">
        <v>1.340861265996665</v>
      </c>
      <c r="X3313" s="47">
        <v>-0.95214589246562853</v>
      </c>
      <c r="Y3313" s="47">
        <v>6.2963204570277986E-2</v>
      </c>
      <c r="Z3313" s="47">
        <v>26.745601001024557</v>
      </c>
      <c r="AA3313" s="47">
        <v>0.83044305783086536</v>
      </c>
      <c r="AB3313" s="47">
        <v>0.95436065465510056</v>
      </c>
      <c r="AC3313" s="47">
        <v>9.5356991142494465</v>
      </c>
      <c r="AD3313" s="47">
        <v>1.0338197723233149</v>
      </c>
      <c r="AE3313" s="47">
        <v>-6.1692529453854741E-2</v>
      </c>
      <c r="AF3313" s="47">
        <v>37.173968240475233</v>
      </c>
      <c r="AG3313" s="47">
        <v>-21.084351504417185</v>
      </c>
      <c r="AH3313" s="47">
        <v>0.31588437088007865</v>
      </c>
      <c r="AI3313" s="47">
        <v>0.38548558873661259</v>
      </c>
      <c r="AJ3313" s="47">
        <v>0.33333333333333298</v>
      </c>
      <c r="AK3313" s="47">
        <v>0.47968211832321317</v>
      </c>
      <c r="AL3313" s="47">
        <v>0.57122895297980814</v>
      </c>
      <c r="AM3313" s="47">
        <v>0.33333333333333298</v>
      </c>
      <c r="AN3313" s="47">
        <v>0.18789602731731778</v>
      </c>
      <c r="AO3313" s="47">
        <v>0.23868759666666312</v>
      </c>
      <c r="AP3313" s="47">
        <v>0.33333333333333298</v>
      </c>
      <c r="AQ3313" s="47">
        <v>5.9770106919154165</v>
      </c>
      <c r="AR3313" s="47">
        <v>2.6866680235991405</v>
      </c>
      <c r="AS3313" s="47">
        <v>1.9901707455278179</v>
      </c>
      <c r="AT3313" s="47">
        <v>4.7497298106331778</v>
      </c>
      <c r="AU3313" s="47">
        <v>-1</v>
      </c>
      <c r="AV3313" s="47">
        <v>-1</v>
      </c>
      <c r="AW3313" s="47">
        <v>-1</v>
      </c>
      <c r="AX3313" s="47">
        <v>-1</v>
      </c>
      <c r="AY3313" s="47">
        <v>5.741340798477359E-3</v>
      </c>
      <c r="AZ3313" s="47">
        <v>0.26109216513129191</v>
      </c>
      <c r="BA3313" s="47">
        <v>0.31605474538102962</v>
      </c>
      <c r="BB3313" s="47">
        <v>0.19654570281331249</v>
      </c>
      <c r="BC3313" s="47">
        <v>0.14449960111956645</v>
      </c>
      <c r="BD3313" s="47">
        <v>6.219103395989273</v>
      </c>
      <c r="BE3313" s="47">
        <v>5.19276375489431</v>
      </c>
      <c r="BF3313" s="47">
        <v>-1</v>
      </c>
      <c r="BG3313" s="22">
        <v>0</v>
      </c>
    </row>
    <row r="3314" spans="1:100" x14ac:dyDescent="0.25">
      <c r="A3314">
        <v>6938</v>
      </c>
      <c r="B3314" t="s">
        <v>3349</v>
      </c>
      <c r="C3314" s="48">
        <v>1</v>
      </c>
      <c r="D3314" s="22">
        <v>1450</v>
      </c>
      <c r="E3314" s="47">
        <v>62.798508766834246</v>
      </c>
      <c r="F3314" s="47">
        <v>-29.08938549335334</v>
      </c>
      <c r="G3314" s="47">
        <v>0.24773049482204326</v>
      </c>
      <c r="H3314" s="47">
        <v>5.0316799675559034</v>
      </c>
      <c r="I3314" s="47">
        <v>43.150978932390657</v>
      </c>
      <c r="J3314" s="47">
        <v>9.4265685797601293</v>
      </c>
      <c r="K3314" s="47">
        <v>-1</v>
      </c>
      <c r="L3314" s="47">
        <v>-1</v>
      </c>
      <c r="M3314" s="47">
        <v>-1</v>
      </c>
      <c r="N3314" s="47">
        <v>0.23106494761372834</v>
      </c>
      <c r="O3314" s="47">
        <v>-1</v>
      </c>
      <c r="P3314" s="47">
        <v>-1</v>
      </c>
      <c r="Q3314" s="47">
        <v>3.6908187015592362</v>
      </c>
      <c r="R3314" s="47">
        <v>-1</v>
      </c>
      <c r="S3314" s="47">
        <v>0.64189072421973781</v>
      </c>
      <c r="T3314" s="47">
        <v>9.2362986157557392E-2</v>
      </c>
      <c r="U3314" s="47">
        <v>2.8539908778594872E-2</v>
      </c>
      <c r="V3314" s="47">
        <v>-3.3016092497362891E-2</v>
      </c>
      <c r="W3314" s="47">
        <v>1.340861265996665</v>
      </c>
      <c r="X3314" s="47">
        <v>-0.95214589246562853</v>
      </c>
      <c r="Y3314" s="47">
        <v>6.2963204570277986E-2</v>
      </c>
      <c r="Z3314" s="47">
        <v>26.745601001024557</v>
      </c>
      <c r="AA3314" s="47">
        <v>0.83044305783086536</v>
      </c>
      <c r="AB3314" s="47">
        <v>0.95436065465510056</v>
      </c>
      <c r="AC3314" s="47">
        <v>9.5356991142494465</v>
      </c>
      <c r="AD3314" s="47">
        <v>1.0338197723233149</v>
      </c>
      <c r="AE3314" s="47">
        <v>-6.1692529453854741E-2</v>
      </c>
      <c r="AF3314" s="47">
        <v>37.173968240475233</v>
      </c>
      <c r="AG3314" s="47">
        <v>-21.084351504417185</v>
      </c>
      <c r="AH3314" s="47">
        <v>0.31588437088007865</v>
      </c>
      <c r="AI3314" s="47">
        <v>0.38548558873661259</v>
      </c>
      <c r="AJ3314" s="47">
        <v>0.33333333333333298</v>
      </c>
      <c r="AK3314" s="47">
        <v>0.47968211832321317</v>
      </c>
      <c r="AL3314" s="47">
        <v>0.57122895297980814</v>
      </c>
      <c r="AM3314" s="47">
        <v>0.33333333333333298</v>
      </c>
      <c r="AN3314" s="47">
        <v>0.18789602731731778</v>
      </c>
      <c r="AO3314" s="47">
        <v>0.23868759666666312</v>
      </c>
      <c r="AP3314" s="47">
        <v>0.33333333333333298</v>
      </c>
      <c r="AQ3314" s="47">
        <v>5.9770106919154165</v>
      </c>
      <c r="AR3314" s="47">
        <v>2.6866680235991405</v>
      </c>
      <c r="AS3314" s="47">
        <v>1.9901707455278179</v>
      </c>
      <c r="AT3314" s="47">
        <v>4.7497298106331778</v>
      </c>
      <c r="AU3314" s="47">
        <v>-1</v>
      </c>
      <c r="AV3314" s="47">
        <v>-1</v>
      </c>
      <c r="AW3314" s="47">
        <v>-1</v>
      </c>
      <c r="AX3314" s="47">
        <v>-1</v>
      </c>
      <c r="AY3314" s="47">
        <v>5.741340798477359E-3</v>
      </c>
      <c r="AZ3314" s="47">
        <v>0.26109216513129191</v>
      </c>
      <c r="BA3314" s="47">
        <v>0.31605474538102962</v>
      </c>
      <c r="BB3314" s="47">
        <v>0.19654570281331249</v>
      </c>
      <c r="BC3314" s="47">
        <v>0.14449960111956645</v>
      </c>
      <c r="BD3314" s="47">
        <v>6.219103395989273</v>
      </c>
      <c r="BE3314" s="47">
        <v>5.19276375489431</v>
      </c>
      <c r="BF3314" s="47">
        <v>-1</v>
      </c>
      <c r="BG3314" s="22">
        <v>0</v>
      </c>
    </row>
    <row r="3315" spans="1:100" x14ac:dyDescent="0.25">
      <c r="A3315">
        <v>6940</v>
      </c>
      <c r="B3315" t="s">
        <v>3350</v>
      </c>
      <c r="C3315" s="48">
        <v>1</v>
      </c>
      <c r="D3315" s="22">
        <v>1450</v>
      </c>
      <c r="E3315" s="47">
        <v>62.798508766834246</v>
      </c>
      <c r="F3315" s="47">
        <v>-29.08938549335334</v>
      </c>
      <c r="G3315" s="47">
        <v>0.24773049482204326</v>
      </c>
      <c r="H3315" s="47">
        <v>5.0316799675559034</v>
      </c>
      <c r="I3315" s="47">
        <v>43.150978932390657</v>
      </c>
      <c r="J3315" s="47">
        <v>9.4265685797601293</v>
      </c>
      <c r="K3315" s="47">
        <v>-1</v>
      </c>
      <c r="L3315" s="47">
        <v>-1</v>
      </c>
      <c r="M3315" s="47">
        <v>-1</v>
      </c>
      <c r="N3315" s="47">
        <v>0.23106494761372834</v>
      </c>
      <c r="O3315" s="47">
        <v>-1</v>
      </c>
      <c r="P3315" s="47">
        <v>-1</v>
      </c>
      <c r="Q3315" s="47">
        <v>3.6908187015592362</v>
      </c>
      <c r="R3315" s="47">
        <v>-1</v>
      </c>
      <c r="S3315" s="47">
        <v>0.64189072421973781</v>
      </c>
      <c r="T3315" s="47">
        <v>9.2362986157557392E-2</v>
      </c>
      <c r="U3315" s="47">
        <v>2.8539908778594872E-2</v>
      </c>
      <c r="V3315" s="47">
        <v>-3.3016092497362891E-2</v>
      </c>
      <c r="W3315" s="47">
        <v>1.340861265996665</v>
      </c>
      <c r="X3315" s="47">
        <v>-0.95214589246562853</v>
      </c>
      <c r="Y3315" s="47">
        <v>6.2963204570277986E-2</v>
      </c>
      <c r="Z3315" s="47">
        <v>26.745601001024557</v>
      </c>
      <c r="AA3315" s="47">
        <v>0.83044305783086536</v>
      </c>
      <c r="AB3315" s="47">
        <v>0.95436065465510056</v>
      </c>
      <c r="AC3315" s="47">
        <v>9.5356991142494465</v>
      </c>
      <c r="AD3315" s="47">
        <v>1.0338197723233149</v>
      </c>
      <c r="AE3315" s="47">
        <v>-6.1692529453854741E-2</v>
      </c>
      <c r="AF3315" s="47">
        <v>37.173968240475233</v>
      </c>
      <c r="AG3315" s="47">
        <v>-21.084351504417185</v>
      </c>
      <c r="AH3315" s="47">
        <v>0.31588437088007865</v>
      </c>
      <c r="AI3315" s="47">
        <v>0.38548558873661259</v>
      </c>
      <c r="AJ3315" s="47">
        <v>0.33333333333333298</v>
      </c>
      <c r="AK3315" s="47">
        <v>0.47968211832321317</v>
      </c>
      <c r="AL3315" s="47">
        <v>0.57122895297980814</v>
      </c>
      <c r="AM3315" s="47">
        <v>0.33333333333333298</v>
      </c>
      <c r="AN3315" s="47">
        <v>0.18789602731731778</v>
      </c>
      <c r="AO3315" s="47">
        <v>0.23868759666666312</v>
      </c>
      <c r="AP3315" s="47">
        <v>0.33333333333333298</v>
      </c>
      <c r="AQ3315" s="47">
        <v>5.9770106919154165</v>
      </c>
      <c r="AR3315" s="47">
        <v>2.6866680235991405</v>
      </c>
      <c r="AS3315" s="47">
        <v>1.9901707455278179</v>
      </c>
      <c r="AT3315" s="47">
        <v>4.7497298106331778</v>
      </c>
      <c r="AU3315" s="47">
        <v>-1</v>
      </c>
      <c r="AV3315" s="47">
        <v>-1</v>
      </c>
      <c r="AW3315" s="47">
        <v>-1</v>
      </c>
      <c r="AX3315" s="47">
        <v>-1</v>
      </c>
      <c r="AY3315" s="47">
        <v>5.741340798477359E-3</v>
      </c>
      <c r="AZ3315" s="47">
        <v>0.26109216513129191</v>
      </c>
      <c r="BA3315" s="47">
        <v>0.31605474538102962</v>
      </c>
      <c r="BB3315" s="47">
        <v>0.19654570281331249</v>
      </c>
      <c r="BC3315" s="47">
        <v>0.14449960111956645</v>
      </c>
      <c r="BD3315" s="47">
        <v>6.219103395989273</v>
      </c>
      <c r="BE3315" s="47">
        <v>5.19276375489431</v>
      </c>
      <c r="BF3315" s="47">
        <v>-1</v>
      </c>
      <c r="BG3315" s="22">
        <v>0</v>
      </c>
    </row>
    <row r="3316" spans="1:100" x14ac:dyDescent="0.25">
      <c r="A3316">
        <v>6941</v>
      </c>
      <c r="B3316" t="s">
        <v>3351</v>
      </c>
      <c r="C3316" s="48">
        <v>1</v>
      </c>
      <c r="D3316" s="22">
        <v>1450</v>
      </c>
      <c r="E3316" s="47">
        <v>62.798508766834246</v>
      </c>
      <c r="F3316" s="47">
        <v>-29.08938549335334</v>
      </c>
      <c r="G3316" s="47">
        <v>0.24773049482204326</v>
      </c>
      <c r="H3316" s="47">
        <v>5.0316799675559034</v>
      </c>
      <c r="I3316" s="47">
        <v>43.150978932390657</v>
      </c>
      <c r="J3316" s="47">
        <v>9.4265685797601293</v>
      </c>
      <c r="K3316" s="47">
        <v>-1</v>
      </c>
      <c r="L3316" s="47">
        <v>-1</v>
      </c>
      <c r="M3316" s="47">
        <v>-1</v>
      </c>
      <c r="N3316" s="47">
        <v>0.23106494761372834</v>
      </c>
      <c r="O3316" s="47">
        <v>-1</v>
      </c>
      <c r="P3316" s="47">
        <v>-1</v>
      </c>
      <c r="Q3316" s="47">
        <v>3.6908187015592362</v>
      </c>
      <c r="R3316" s="47">
        <v>-1</v>
      </c>
      <c r="S3316" s="47">
        <v>0.64189072421973781</v>
      </c>
      <c r="T3316" s="47">
        <v>9.2362986157557392E-2</v>
      </c>
      <c r="U3316" s="47">
        <v>2.8539908778594872E-2</v>
      </c>
      <c r="V3316" s="47">
        <v>-3.3016092497362891E-2</v>
      </c>
      <c r="W3316" s="47">
        <v>1.340861265996665</v>
      </c>
      <c r="X3316" s="47">
        <v>-0.95214589246562853</v>
      </c>
      <c r="Y3316" s="47">
        <v>6.2963204570277986E-2</v>
      </c>
      <c r="Z3316" s="47">
        <v>26.745601001024557</v>
      </c>
      <c r="AA3316" s="47">
        <v>0.83044305783086536</v>
      </c>
      <c r="AB3316" s="47">
        <v>0.95436065465510056</v>
      </c>
      <c r="AC3316" s="47">
        <v>9.5356991142494465</v>
      </c>
      <c r="AD3316" s="47">
        <v>1.0338197723233149</v>
      </c>
      <c r="AE3316" s="47">
        <v>-6.1692529453854741E-2</v>
      </c>
      <c r="AF3316" s="47">
        <v>37.173968240475233</v>
      </c>
      <c r="AG3316" s="47">
        <v>-21.084351504417185</v>
      </c>
      <c r="AH3316" s="47">
        <v>0.31588437088007865</v>
      </c>
      <c r="AI3316" s="47">
        <v>0.38548558873661259</v>
      </c>
      <c r="AJ3316" s="47">
        <v>0.33333333333333298</v>
      </c>
      <c r="AK3316" s="47">
        <v>0.47968211832321317</v>
      </c>
      <c r="AL3316" s="47">
        <v>0.57122895297980814</v>
      </c>
      <c r="AM3316" s="47">
        <v>0.33333333333333298</v>
      </c>
      <c r="AN3316" s="47">
        <v>0.18789602731731778</v>
      </c>
      <c r="AO3316" s="47">
        <v>0.23868759666666312</v>
      </c>
      <c r="AP3316" s="47">
        <v>0.33333333333333298</v>
      </c>
      <c r="AQ3316" s="47">
        <v>5.9770106919154165</v>
      </c>
      <c r="AR3316" s="47">
        <v>2.6866680235991405</v>
      </c>
      <c r="AS3316" s="47">
        <v>1.9901707455278179</v>
      </c>
      <c r="AT3316" s="47">
        <v>4.7497298106331778</v>
      </c>
      <c r="AU3316" s="47">
        <v>-1</v>
      </c>
      <c r="AV3316" s="47">
        <v>-1</v>
      </c>
      <c r="AW3316" s="47">
        <v>-1</v>
      </c>
      <c r="AX3316" s="47">
        <v>-1</v>
      </c>
      <c r="AY3316" s="47">
        <v>5.741340798477359E-3</v>
      </c>
      <c r="AZ3316" s="47">
        <v>0.26109216513129191</v>
      </c>
      <c r="BA3316" s="47">
        <v>0.31605474538102962</v>
      </c>
      <c r="BB3316" s="47">
        <v>0.19654570281331249</v>
      </c>
      <c r="BC3316" s="47">
        <v>0.14449960111956645</v>
      </c>
      <c r="BD3316" s="47">
        <v>6.219103395989273</v>
      </c>
      <c r="BE3316" s="47">
        <v>5.19276375489431</v>
      </c>
      <c r="BF3316" s="47">
        <v>-1</v>
      </c>
      <c r="BG3316" s="22">
        <v>0</v>
      </c>
    </row>
    <row r="3317" spans="1:100" x14ac:dyDescent="0.25">
      <c r="A3317">
        <v>6943</v>
      </c>
      <c r="B3317" t="s">
        <v>3352</v>
      </c>
      <c r="C3317" s="48">
        <v>1</v>
      </c>
      <c r="D3317" s="22">
        <v>1450</v>
      </c>
      <c r="E3317" s="47">
        <v>62.798508766834246</v>
      </c>
      <c r="F3317" s="47">
        <v>-29.08938549335334</v>
      </c>
      <c r="G3317" s="47">
        <v>0.24773049482204326</v>
      </c>
      <c r="H3317" s="47">
        <v>5.0316799675559034</v>
      </c>
      <c r="I3317" s="47">
        <v>43.150978932390657</v>
      </c>
      <c r="J3317" s="47">
        <v>9.4265685797601293</v>
      </c>
      <c r="K3317" s="47">
        <v>-1</v>
      </c>
      <c r="L3317" s="47">
        <v>-1</v>
      </c>
      <c r="M3317" s="47">
        <v>-1</v>
      </c>
      <c r="N3317" s="47">
        <v>0.23106494761372834</v>
      </c>
      <c r="O3317" s="47">
        <v>-1</v>
      </c>
      <c r="P3317" s="47">
        <v>-1</v>
      </c>
      <c r="Q3317" s="47">
        <v>3.6908187015592362</v>
      </c>
      <c r="R3317" s="47">
        <v>-1</v>
      </c>
      <c r="S3317" s="47">
        <v>0.64189072421973781</v>
      </c>
      <c r="T3317" s="47">
        <v>9.2362986157557392E-2</v>
      </c>
      <c r="U3317" s="47">
        <v>2.8539908778594872E-2</v>
      </c>
      <c r="V3317" s="47">
        <v>-3.3016092497362891E-2</v>
      </c>
      <c r="W3317" s="47">
        <v>1.340861265996665</v>
      </c>
      <c r="X3317" s="47">
        <v>-0.95214589246562853</v>
      </c>
      <c r="Y3317" s="47">
        <v>6.2963204570277986E-2</v>
      </c>
      <c r="Z3317" s="47">
        <v>26.745601001024557</v>
      </c>
      <c r="AA3317" s="47">
        <v>0.83044305783086536</v>
      </c>
      <c r="AB3317" s="47">
        <v>0.95436065465510056</v>
      </c>
      <c r="AC3317" s="47">
        <v>9.5356991142494465</v>
      </c>
      <c r="AD3317" s="47">
        <v>1.0338197723233149</v>
      </c>
      <c r="AE3317" s="47">
        <v>-6.1692529453854741E-2</v>
      </c>
      <c r="AF3317" s="47">
        <v>37.173968240475233</v>
      </c>
      <c r="AG3317" s="47">
        <v>-21.084351504417185</v>
      </c>
      <c r="AH3317" s="47">
        <v>0.31588437088007865</v>
      </c>
      <c r="AI3317" s="47">
        <v>0.38548558873661259</v>
      </c>
      <c r="AJ3317" s="47">
        <v>0.33333333333333298</v>
      </c>
      <c r="AK3317" s="47">
        <v>0.47968211832321317</v>
      </c>
      <c r="AL3317" s="47">
        <v>0.57122895297980814</v>
      </c>
      <c r="AM3317" s="47">
        <v>0.33333333333333298</v>
      </c>
      <c r="AN3317" s="47">
        <v>0.18789602731731778</v>
      </c>
      <c r="AO3317" s="47">
        <v>0.23868759666666312</v>
      </c>
      <c r="AP3317" s="47">
        <v>0.33333333333333298</v>
      </c>
      <c r="AQ3317" s="47">
        <v>5.9770106919154165</v>
      </c>
      <c r="AR3317" s="47">
        <v>2.6866680235991405</v>
      </c>
      <c r="AS3317" s="47">
        <v>1.9901707455278179</v>
      </c>
      <c r="AT3317" s="47">
        <v>4.7497298106331778</v>
      </c>
      <c r="AU3317" s="47">
        <v>-1</v>
      </c>
      <c r="AV3317" s="47">
        <v>-1</v>
      </c>
      <c r="AW3317" s="47">
        <v>-1</v>
      </c>
      <c r="AX3317" s="47">
        <v>-1</v>
      </c>
      <c r="AY3317" s="47">
        <v>5.741340798477359E-3</v>
      </c>
      <c r="AZ3317" s="47">
        <v>0.26109216513129191</v>
      </c>
      <c r="BA3317" s="47">
        <v>0.31605474538102962</v>
      </c>
      <c r="BB3317" s="47">
        <v>0.19654570281331249</v>
      </c>
      <c r="BC3317" s="47">
        <v>0.14449960111956645</v>
      </c>
      <c r="BD3317" s="47">
        <v>6.219103395989273</v>
      </c>
      <c r="BE3317" s="47">
        <v>5.19276375489431</v>
      </c>
      <c r="BF3317" s="47">
        <v>-1</v>
      </c>
      <c r="BG3317" s="22">
        <v>0</v>
      </c>
    </row>
    <row r="3318" spans="1:100" x14ac:dyDescent="0.25">
      <c r="A3318">
        <v>6944</v>
      </c>
      <c r="B3318" t="s">
        <v>631</v>
      </c>
      <c r="C3318" s="48">
        <v>1</v>
      </c>
      <c r="D3318" s="22">
        <v>1450</v>
      </c>
      <c r="E3318" s="47">
        <v>62.798508766834246</v>
      </c>
      <c r="F3318" s="47">
        <v>-29.08938549335334</v>
      </c>
      <c r="G3318" s="47">
        <v>0.24773049482204326</v>
      </c>
      <c r="H3318" s="47">
        <v>5.0316799675559034</v>
      </c>
      <c r="I3318" s="47">
        <v>43.150978932390657</v>
      </c>
      <c r="J3318" s="47">
        <v>9.4265685797601293</v>
      </c>
      <c r="K3318" s="47">
        <v>-1</v>
      </c>
      <c r="L3318" s="47">
        <v>-1</v>
      </c>
      <c r="M3318" s="47">
        <v>-1</v>
      </c>
      <c r="N3318" s="47">
        <v>0.23106494761372834</v>
      </c>
      <c r="O3318" s="47">
        <v>-1</v>
      </c>
      <c r="P3318" s="47">
        <v>-1</v>
      </c>
      <c r="Q3318" s="47">
        <v>3.6908187015592362</v>
      </c>
      <c r="R3318" s="47">
        <v>-1</v>
      </c>
      <c r="S3318" s="47">
        <v>0.64189072421973781</v>
      </c>
      <c r="T3318" s="47">
        <v>9.2362986157557392E-2</v>
      </c>
      <c r="U3318" s="47">
        <v>2.8539908778594872E-2</v>
      </c>
      <c r="V3318" s="47">
        <v>-3.3016092497362891E-2</v>
      </c>
      <c r="W3318" s="47">
        <v>1.340861265996665</v>
      </c>
      <c r="X3318" s="47">
        <v>-0.95214589246562853</v>
      </c>
      <c r="Y3318" s="47">
        <v>6.2963204570277986E-2</v>
      </c>
      <c r="Z3318" s="47">
        <v>26.745601001024557</v>
      </c>
      <c r="AA3318" s="47">
        <v>0.83044305783086536</v>
      </c>
      <c r="AB3318" s="47">
        <v>0.95436065465510056</v>
      </c>
      <c r="AC3318" s="47">
        <v>9.5356991142494465</v>
      </c>
      <c r="AD3318" s="47">
        <v>1.0338197723233149</v>
      </c>
      <c r="AE3318" s="47">
        <v>-6.1692529453854741E-2</v>
      </c>
      <c r="AF3318" s="47">
        <v>37.173968240475233</v>
      </c>
      <c r="AG3318" s="47">
        <v>-21.084351504417185</v>
      </c>
      <c r="AH3318" s="47">
        <v>0.31588437088007865</v>
      </c>
      <c r="AI3318" s="47">
        <v>0.38548558873661259</v>
      </c>
      <c r="AJ3318" s="47">
        <v>0.33333333333333298</v>
      </c>
      <c r="AK3318" s="47">
        <v>0.47968211832321317</v>
      </c>
      <c r="AL3318" s="47">
        <v>0.57122895297980814</v>
      </c>
      <c r="AM3318" s="47">
        <v>0.33333333333333298</v>
      </c>
      <c r="AN3318" s="47">
        <v>0.18789602731731778</v>
      </c>
      <c r="AO3318" s="47">
        <v>0.23868759666666312</v>
      </c>
      <c r="AP3318" s="47">
        <v>0.33333333333333298</v>
      </c>
      <c r="AQ3318" s="47">
        <v>5.9770106919154165</v>
      </c>
      <c r="AR3318" s="47">
        <v>2.6866680235991405</v>
      </c>
      <c r="AS3318" s="47">
        <v>1.9901707455278179</v>
      </c>
      <c r="AT3318" s="47">
        <v>4.7497298106331778</v>
      </c>
      <c r="AU3318" s="47">
        <v>-1</v>
      </c>
      <c r="AV3318" s="47">
        <v>-1</v>
      </c>
      <c r="AW3318" s="47">
        <v>-1</v>
      </c>
      <c r="AX3318" s="47">
        <v>-1</v>
      </c>
      <c r="AY3318" s="47">
        <v>5.741340798477359E-3</v>
      </c>
      <c r="AZ3318" s="47">
        <v>0.26109216513129191</v>
      </c>
      <c r="BA3318" s="47">
        <v>0.31605474538102962</v>
      </c>
      <c r="BB3318" s="47">
        <v>0.19654570281331249</v>
      </c>
      <c r="BC3318" s="47">
        <v>0.14449960111956645</v>
      </c>
      <c r="BD3318" s="47">
        <v>6.219103395989273</v>
      </c>
      <c r="BE3318" s="47">
        <v>5.19276375489431</v>
      </c>
      <c r="BF3318" s="47">
        <v>-1</v>
      </c>
      <c r="BG3318" s="22">
        <v>0</v>
      </c>
    </row>
    <row r="3319" spans="1:100" x14ac:dyDescent="0.25">
      <c r="A3319">
        <v>6945</v>
      </c>
      <c r="B3319" t="s">
        <v>3353</v>
      </c>
      <c r="C3319" s="48">
        <v>1</v>
      </c>
      <c r="D3319" s="22">
        <v>1450</v>
      </c>
      <c r="E3319" s="47">
        <v>62.798508766834246</v>
      </c>
      <c r="F3319" s="47">
        <v>-29.08938549335334</v>
      </c>
      <c r="G3319" s="47">
        <v>0.24773049482204326</v>
      </c>
      <c r="H3319" s="47">
        <v>5.0316799675559034</v>
      </c>
      <c r="I3319" s="47">
        <v>43.150978932390657</v>
      </c>
      <c r="J3319" s="47">
        <v>9.4265685797601293</v>
      </c>
      <c r="K3319" s="47">
        <v>-1</v>
      </c>
      <c r="L3319" s="47">
        <v>-1</v>
      </c>
      <c r="M3319" s="47">
        <v>-1</v>
      </c>
      <c r="N3319" s="47">
        <v>0.23106494761372834</v>
      </c>
      <c r="O3319" s="47">
        <v>-1</v>
      </c>
      <c r="P3319" s="47">
        <v>-1</v>
      </c>
      <c r="Q3319" s="47">
        <v>3.6908187015592362</v>
      </c>
      <c r="R3319" s="47">
        <v>-1</v>
      </c>
      <c r="S3319" s="47">
        <v>0.64189072421973781</v>
      </c>
      <c r="T3319" s="47">
        <v>9.2362986157557392E-2</v>
      </c>
      <c r="U3319" s="47">
        <v>2.8539908778594872E-2</v>
      </c>
      <c r="V3319" s="47">
        <v>-3.3016092497362891E-2</v>
      </c>
      <c r="W3319" s="47">
        <v>1.340861265996665</v>
      </c>
      <c r="X3319" s="47">
        <v>-0.95214589246562853</v>
      </c>
      <c r="Y3319" s="47">
        <v>6.2963204570277986E-2</v>
      </c>
      <c r="Z3319" s="47">
        <v>26.745601001024557</v>
      </c>
      <c r="AA3319" s="47">
        <v>0.83044305783086536</v>
      </c>
      <c r="AB3319" s="47">
        <v>0.95436065465510056</v>
      </c>
      <c r="AC3319" s="47">
        <v>9.5356991142494465</v>
      </c>
      <c r="AD3319" s="47">
        <v>1.0338197723233149</v>
      </c>
      <c r="AE3319" s="47">
        <v>-6.1692529453854741E-2</v>
      </c>
      <c r="AF3319" s="47">
        <v>37.173968240475233</v>
      </c>
      <c r="AG3319" s="47">
        <v>-21.084351504417185</v>
      </c>
      <c r="AH3319" s="47">
        <v>0.31588437088007865</v>
      </c>
      <c r="AI3319" s="47">
        <v>0.38548558873661259</v>
      </c>
      <c r="AJ3319" s="47">
        <v>0.33333333333333298</v>
      </c>
      <c r="AK3319" s="47">
        <v>0.47968211832321317</v>
      </c>
      <c r="AL3319" s="47">
        <v>0.57122895297980814</v>
      </c>
      <c r="AM3319" s="47">
        <v>0.33333333333333298</v>
      </c>
      <c r="AN3319" s="47">
        <v>0.18789602731731778</v>
      </c>
      <c r="AO3319" s="47">
        <v>0.23868759666666312</v>
      </c>
      <c r="AP3319" s="47">
        <v>0.33333333333333298</v>
      </c>
      <c r="AQ3319" s="47">
        <v>5.9770106919154165</v>
      </c>
      <c r="AR3319" s="47">
        <v>2.6866680235991405</v>
      </c>
      <c r="AS3319" s="47">
        <v>1.9901707455278179</v>
      </c>
      <c r="AT3319" s="47">
        <v>4.7497298106331778</v>
      </c>
      <c r="AU3319" s="47">
        <v>-1</v>
      </c>
      <c r="AV3319" s="47">
        <v>-1</v>
      </c>
      <c r="AW3319" s="47">
        <v>-1</v>
      </c>
      <c r="AX3319" s="47">
        <v>-1</v>
      </c>
      <c r="AY3319" s="47">
        <v>5.741340798477359E-3</v>
      </c>
      <c r="AZ3319" s="47">
        <v>0.26109216513129191</v>
      </c>
      <c r="BA3319" s="47">
        <v>0.31605474538102962</v>
      </c>
      <c r="BB3319" s="47">
        <v>0.19654570281331249</v>
      </c>
      <c r="BC3319" s="47">
        <v>0.14449960111956645</v>
      </c>
      <c r="BD3319" s="47">
        <v>6.219103395989273</v>
      </c>
      <c r="BE3319" s="47">
        <v>5.19276375489431</v>
      </c>
      <c r="BF3319" s="47">
        <v>-1</v>
      </c>
      <c r="BG3319" s="22">
        <v>0</v>
      </c>
    </row>
    <row r="3320" spans="1:100" x14ac:dyDescent="0.25">
      <c r="A3320">
        <v>6946</v>
      </c>
      <c r="B3320" t="s">
        <v>3354</v>
      </c>
      <c r="C3320" s="48">
        <v>1</v>
      </c>
      <c r="D3320" s="22">
        <v>1450</v>
      </c>
      <c r="E3320" s="47">
        <v>62.798508766834246</v>
      </c>
      <c r="F3320" s="47">
        <v>-29.08938549335334</v>
      </c>
      <c r="G3320" s="47">
        <v>0.24773049482204326</v>
      </c>
      <c r="H3320" s="47">
        <v>5.0316799675559034</v>
      </c>
      <c r="I3320" s="47">
        <v>43.150978932390657</v>
      </c>
      <c r="J3320" s="47">
        <v>9.4265685797601293</v>
      </c>
      <c r="K3320" s="47">
        <v>-1</v>
      </c>
      <c r="L3320" s="47">
        <v>-1</v>
      </c>
      <c r="M3320" s="47">
        <v>-1</v>
      </c>
      <c r="N3320" s="47">
        <v>0.23106494761372834</v>
      </c>
      <c r="O3320" s="47">
        <v>-1</v>
      </c>
      <c r="P3320" s="47">
        <v>-1</v>
      </c>
      <c r="Q3320" s="47">
        <v>3.6908187015592362</v>
      </c>
      <c r="R3320" s="47">
        <v>-1</v>
      </c>
      <c r="S3320" s="47">
        <v>0.64189072421973781</v>
      </c>
      <c r="T3320" s="47">
        <v>9.2362986157557392E-2</v>
      </c>
      <c r="U3320" s="47">
        <v>2.8539908778594872E-2</v>
      </c>
      <c r="V3320" s="47">
        <v>-3.3016092497362891E-2</v>
      </c>
      <c r="W3320" s="47">
        <v>1.340861265996665</v>
      </c>
      <c r="X3320" s="47">
        <v>-0.95214589246562853</v>
      </c>
      <c r="Y3320" s="47">
        <v>6.2963204570277986E-2</v>
      </c>
      <c r="Z3320" s="47">
        <v>26.745601001024557</v>
      </c>
      <c r="AA3320" s="47">
        <v>0.83044305783086536</v>
      </c>
      <c r="AB3320" s="47">
        <v>0.95436065465510056</v>
      </c>
      <c r="AC3320" s="47">
        <v>9.5356991142494465</v>
      </c>
      <c r="AD3320" s="47">
        <v>1.0338197723233149</v>
      </c>
      <c r="AE3320" s="47">
        <v>-6.1692529453854741E-2</v>
      </c>
      <c r="AF3320" s="47">
        <v>37.173968240475233</v>
      </c>
      <c r="AG3320" s="47">
        <v>-21.084351504417185</v>
      </c>
      <c r="AH3320" s="47">
        <v>0.31588437088007865</v>
      </c>
      <c r="AI3320" s="47">
        <v>0.38548558873661259</v>
      </c>
      <c r="AJ3320" s="47">
        <v>0.33333333333333298</v>
      </c>
      <c r="AK3320" s="47">
        <v>0.47968211832321317</v>
      </c>
      <c r="AL3320" s="47">
        <v>0.57122895297980814</v>
      </c>
      <c r="AM3320" s="47">
        <v>0.33333333333333298</v>
      </c>
      <c r="AN3320" s="47">
        <v>0.18789602731731778</v>
      </c>
      <c r="AO3320" s="47">
        <v>0.23868759666666312</v>
      </c>
      <c r="AP3320" s="47">
        <v>0.33333333333333298</v>
      </c>
      <c r="AQ3320" s="47">
        <v>5.9770106919154165</v>
      </c>
      <c r="AR3320" s="47">
        <v>2.6866680235991405</v>
      </c>
      <c r="AS3320" s="47">
        <v>1.9901707455278179</v>
      </c>
      <c r="AT3320" s="47">
        <v>4.7497298106331778</v>
      </c>
      <c r="AU3320" s="47">
        <v>-1</v>
      </c>
      <c r="AV3320" s="47">
        <v>-1</v>
      </c>
      <c r="AW3320" s="47">
        <v>-1</v>
      </c>
      <c r="AX3320" s="47">
        <v>-1</v>
      </c>
      <c r="AY3320" s="47">
        <v>5.741340798477359E-3</v>
      </c>
      <c r="AZ3320" s="47">
        <v>0.26109216513129191</v>
      </c>
      <c r="BA3320" s="47">
        <v>0.31605474538102962</v>
      </c>
      <c r="BB3320" s="47">
        <v>0.19654570281331249</v>
      </c>
      <c r="BC3320" s="47">
        <v>0.14449960111956645</v>
      </c>
      <c r="BD3320" s="47">
        <v>6.219103395989273</v>
      </c>
      <c r="BE3320" s="47">
        <v>5.19276375489431</v>
      </c>
      <c r="BF3320" s="47">
        <v>-1</v>
      </c>
      <c r="BG3320" s="22">
        <v>0</v>
      </c>
    </row>
    <row r="3321" spans="1:100" x14ac:dyDescent="0.25">
      <c r="A3321">
        <v>6947</v>
      </c>
      <c r="B3321" t="s">
        <v>3355</v>
      </c>
      <c r="C3321" s="48">
        <v>1</v>
      </c>
      <c r="D3321" s="22">
        <v>1450</v>
      </c>
      <c r="E3321" s="47">
        <v>62.798508766834246</v>
      </c>
      <c r="F3321" s="47">
        <v>-29.08938549335334</v>
      </c>
      <c r="G3321" s="47">
        <v>0.24773049482204326</v>
      </c>
      <c r="H3321" s="47">
        <v>5.0316799675559034</v>
      </c>
      <c r="I3321" s="47">
        <v>43.150978932390657</v>
      </c>
      <c r="J3321" s="47">
        <v>9.4265685797601293</v>
      </c>
      <c r="K3321" s="47">
        <v>-1</v>
      </c>
      <c r="L3321" s="47">
        <v>-1</v>
      </c>
      <c r="M3321" s="47">
        <v>-1</v>
      </c>
      <c r="N3321" s="47">
        <v>0.23106494761372834</v>
      </c>
      <c r="O3321" s="47">
        <v>-1</v>
      </c>
      <c r="P3321" s="47">
        <v>-1</v>
      </c>
      <c r="Q3321" s="47">
        <v>3.6908187015592362</v>
      </c>
      <c r="R3321" s="47">
        <v>-1</v>
      </c>
      <c r="S3321" s="47">
        <v>0.64189072421973781</v>
      </c>
      <c r="T3321" s="47">
        <v>9.2362986157557392E-2</v>
      </c>
      <c r="U3321" s="47">
        <v>2.8539908778594872E-2</v>
      </c>
      <c r="V3321" s="47">
        <v>-3.3016092497362891E-2</v>
      </c>
      <c r="W3321" s="47">
        <v>1.340861265996665</v>
      </c>
      <c r="X3321" s="47">
        <v>-0.95214589246562853</v>
      </c>
      <c r="Y3321" s="47">
        <v>6.2963204570277986E-2</v>
      </c>
      <c r="Z3321" s="47">
        <v>26.745601001024557</v>
      </c>
      <c r="AA3321" s="47">
        <v>0.83044305783086536</v>
      </c>
      <c r="AB3321" s="47">
        <v>0.95436065465510056</v>
      </c>
      <c r="AC3321" s="47">
        <v>9.5356991142494465</v>
      </c>
      <c r="AD3321" s="47">
        <v>1.0338197723233149</v>
      </c>
      <c r="AE3321" s="47">
        <v>-6.1692529453854741E-2</v>
      </c>
      <c r="AF3321" s="47">
        <v>37.173968240475233</v>
      </c>
      <c r="AG3321" s="47">
        <v>-21.084351504417185</v>
      </c>
      <c r="AH3321" s="47">
        <v>0.31588437088007865</v>
      </c>
      <c r="AI3321" s="47">
        <v>0.38548558873661259</v>
      </c>
      <c r="AJ3321" s="47">
        <v>0.33333333333333298</v>
      </c>
      <c r="AK3321" s="47">
        <v>0.47968211832321317</v>
      </c>
      <c r="AL3321" s="47">
        <v>0.57122895297980814</v>
      </c>
      <c r="AM3321" s="47">
        <v>0.33333333333333298</v>
      </c>
      <c r="AN3321" s="47">
        <v>0.18789602731731778</v>
      </c>
      <c r="AO3321" s="47">
        <v>0.23868759666666312</v>
      </c>
      <c r="AP3321" s="47">
        <v>0.33333333333333298</v>
      </c>
      <c r="AQ3321" s="47">
        <v>5.9770106919154165</v>
      </c>
      <c r="AR3321" s="47">
        <v>2.6866680235991405</v>
      </c>
      <c r="AS3321" s="47">
        <v>1.9901707455278179</v>
      </c>
      <c r="AT3321" s="47">
        <v>4.7497298106331778</v>
      </c>
      <c r="AU3321" s="47">
        <v>-1</v>
      </c>
      <c r="AV3321" s="47">
        <v>-1</v>
      </c>
      <c r="AW3321" s="47">
        <v>-1</v>
      </c>
      <c r="AX3321" s="47">
        <v>-1</v>
      </c>
      <c r="AY3321" s="47">
        <v>5.741340798477359E-3</v>
      </c>
      <c r="AZ3321" s="47">
        <v>0.26109216513129191</v>
      </c>
      <c r="BA3321" s="47">
        <v>0.31605474538102962</v>
      </c>
      <c r="BB3321" s="47">
        <v>0.19654570281331249</v>
      </c>
      <c r="BC3321" s="47">
        <v>0.14449960111956645</v>
      </c>
      <c r="BD3321" s="47">
        <v>6.219103395989273</v>
      </c>
      <c r="BE3321" s="47">
        <v>5.19276375489431</v>
      </c>
      <c r="BF3321" s="47">
        <v>-1</v>
      </c>
      <c r="BG3321" s="22">
        <v>0</v>
      </c>
    </row>
    <row r="3322" spans="1:100" x14ac:dyDescent="0.25">
      <c r="A3322">
        <v>6948</v>
      </c>
      <c r="B3322" t="s">
        <v>3356</v>
      </c>
      <c r="C3322" s="48">
        <v>1</v>
      </c>
      <c r="D3322" s="22">
        <v>1450</v>
      </c>
      <c r="E3322" s="47">
        <v>62.798508766834246</v>
      </c>
      <c r="F3322" s="47">
        <v>-29.08938549335334</v>
      </c>
      <c r="G3322" s="47">
        <v>0.24773049482204326</v>
      </c>
      <c r="H3322" s="47">
        <v>5.0316799675559034</v>
      </c>
      <c r="I3322" s="47">
        <v>43.150978932390657</v>
      </c>
      <c r="J3322" s="47">
        <v>9.4265685797601293</v>
      </c>
      <c r="K3322" s="47">
        <v>-1</v>
      </c>
      <c r="L3322" s="47">
        <v>-1</v>
      </c>
      <c r="M3322" s="47">
        <v>-1</v>
      </c>
      <c r="N3322" s="47">
        <v>0.23106494761372834</v>
      </c>
      <c r="O3322" s="47">
        <v>-1</v>
      </c>
      <c r="P3322" s="47">
        <v>-1</v>
      </c>
      <c r="Q3322" s="47">
        <v>3.6908187015592362</v>
      </c>
      <c r="R3322" s="47">
        <v>-1</v>
      </c>
      <c r="S3322" s="47">
        <v>0.64189072421973781</v>
      </c>
      <c r="T3322" s="47">
        <v>9.2362986157557392E-2</v>
      </c>
      <c r="U3322" s="47">
        <v>2.8539908778594872E-2</v>
      </c>
      <c r="V3322" s="47">
        <v>-3.3016092497362891E-2</v>
      </c>
      <c r="W3322" s="47">
        <v>1.340861265996665</v>
      </c>
      <c r="X3322" s="47">
        <v>-0.95214589246562853</v>
      </c>
      <c r="Y3322" s="47">
        <v>6.2963204570277986E-2</v>
      </c>
      <c r="Z3322" s="47">
        <v>26.745601001024557</v>
      </c>
      <c r="AA3322" s="47">
        <v>0.83044305783086536</v>
      </c>
      <c r="AB3322" s="47">
        <v>0.95436065465510056</v>
      </c>
      <c r="AC3322" s="47">
        <v>9.5356991142494465</v>
      </c>
      <c r="AD3322" s="47">
        <v>1.0338197723233149</v>
      </c>
      <c r="AE3322" s="47">
        <v>-6.1692529453854741E-2</v>
      </c>
      <c r="AF3322" s="47">
        <v>37.173968240475233</v>
      </c>
      <c r="AG3322" s="47">
        <v>-21.084351504417185</v>
      </c>
      <c r="AH3322" s="47">
        <v>0.31588437088007865</v>
      </c>
      <c r="AI3322" s="47">
        <v>0.38548558873661259</v>
      </c>
      <c r="AJ3322" s="47">
        <v>0.33333333333333298</v>
      </c>
      <c r="AK3322" s="47">
        <v>0.47968211832321317</v>
      </c>
      <c r="AL3322" s="47">
        <v>0.57122895297980814</v>
      </c>
      <c r="AM3322" s="47">
        <v>0.33333333333333298</v>
      </c>
      <c r="AN3322" s="47">
        <v>0.18789602731731778</v>
      </c>
      <c r="AO3322" s="47">
        <v>0.23868759666666312</v>
      </c>
      <c r="AP3322" s="47">
        <v>0.33333333333333298</v>
      </c>
      <c r="AQ3322" s="47">
        <v>5.9770106919154165</v>
      </c>
      <c r="AR3322" s="47">
        <v>2.6866680235991405</v>
      </c>
      <c r="AS3322" s="47">
        <v>1.9901707455278179</v>
      </c>
      <c r="AT3322" s="47">
        <v>4.7497298106331778</v>
      </c>
      <c r="AU3322" s="47">
        <v>-1</v>
      </c>
      <c r="AV3322" s="47">
        <v>-1</v>
      </c>
      <c r="AW3322" s="47">
        <v>-1</v>
      </c>
      <c r="AX3322" s="47">
        <v>-1</v>
      </c>
      <c r="AY3322" s="47">
        <v>5.741340798477359E-3</v>
      </c>
      <c r="AZ3322" s="47">
        <v>0.26109216513129191</v>
      </c>
      <c r="BA3322" s="47">
        <v>0.31605474538102962</v>
      </c>
      <c r="BB3322" s="47">
        <v>0.19654570281331249</v>
      </c>
      <c r="BC3322" s="47">
        <v>0.14449960111956645</v>
      </c>
      <c r="BD3322" s="47">
        <v>6.219103395989273</v>
      </c>
      <c r="BE3322" s="47">
        <v>5.19276375489431</v>
      </c>
      <c r="BF3322" s="47">
        <v>-1</v>
      </c>
      <c r="BG3322" s="22">
        <v>0</v>
      </c>
    </row>
    <row r="3323" spans="1:100" x14ac:dyDescent="0.25">
      <c r="A3323">
        <v>6949</v>
      </c>
      <c r="B3323" t="s">
        <v>3357</v>
      </c>
      <c r="C3323" s="48">
        <v>1</v>
      </c>
      <c r="D3323" s="22">
        <v>1450</v>
      </c>
      <c r="E3323" s="47">
        <v>62.798508766834246</v>
      </c>
      <c r="F3323" s="47">
        <v>-29.08938549335334</v>
      </c>
      <c r="G3323" s="47">
        <v>0.24773049482204326</v>
      </c>
      <c r="H3323" s="47">
        <v>5.0316799675559034</v>
      </c>
      <c r="I3323" s="47">
        <v>43.150978932390657</v>
      </c>
      <c r="J3323" s="47">
        <v>9.4265685797601293</v>
      </c>
      <c r="K3323" s="47">
        <v>-1</v>
      </c>
      <c r="L3323" s="47">
        <v>-1</v>
      </c>
      <c r="M3323" s="47">
        <v>-1</v>
      </c>
      <c r="N3323" s="47">
        <v>0.23106494761372834</v>
      </c>
      <c r="O3323" s="47">
        <v>-1</v>
      </c>
      <c r="P3323" s="47">
        <v>-1</v>
      </c>
      <c r="Q3323" s="47">
        <v>3.6908187015592362</v>
      </c>
      <c r="R3323" s="47">
        <v>-1</v>
      </c>
      <c r="S3323" s="47">
        <v>0.64189072421973781</v>
      </c>
      <c r="T3323" s="47">
        <v>9.2362986157557392E-2</v>
      </c>
      <c r="U3323" s="47">
        <v>2.8539908778594872E-2</v>
      </c>
      <c r="V3323" s="47">
        <v>-3.3016092497362891E-2</v>
      </c>
      <c r="W3323" s="47">
        <v>1.340861265996665</v>
      </c>
      <c r="X3323" s="47">
        <v>-0.95214589246562853</v>
      </c>
      <c r="Y3323" s="47">
        <v>6.2963204570277986E-2</v>
      </c>
      <c r="Z3323" s="47">
        <v>26.745601001024557</v>
      </c>
      <c r="AA3323" s="47">
        <v>0.83044305783086536</v>
      </c>
      <c r="AB3323" s="47">
        <v>0.95436065465510056</v>
      </c>
      <c r="AC3323" s="47">
        <v>9.5356991142494465</v>
      </c>
      <c r="AD3323" s="47">
        <v>1.0338197723233149</v>
      </c>
      <c r="AE3323" s="47">
        <v>-6.1692529453854741E-2</v>
      </c>
      <c r="AF3323" s="47">
        <v>37.173968240475233</v>
      </c>
      <c r="AG3323" s="47">
        <v>-21.084351504417185</v>
      </c>
      <c r="AH3323" s="47">
        <v>0.31588437088007865</v>
      </c>
      <c r="AI3323" s="47">
        <v>0.38548558873661259</v>
      </c>
      <c r="AJ3323" s="47">
        <v>0.33333333333333298</v>
      </c>
      <c r="AK3323" s="47">
        <v>0.47968211832321317</v>
      </c>
      <c r="AL3323" s="47">
        <v>0.57122895297980814</v>
      </c>
      <c r="AM3323" s="47">
        <v>0.33333333333333298</v>
      </c>
      <c r="AN3323" s="47">
        <v>0.18789602731731778</v>
      </c>
      <c r="AO3323" s="47">
        <v>0.23868759666666312</v>
      </c>
      <c r="AP3323" s="47">
        <v>0.33333333333333298</v>
      </c>
      <c r="AQ3323" s="47">
        <v>5.9770106919154165</v>
      </c>
      <c r="AR3323" s="47">
        <v>2.6866680235991405</v>
      </c>
      <c r="AS3323" s="47">
        <v>1.9901707455278179</v>
      </c>
      <c r="AT3323" s="47">
        <v>4.7497298106331778</v>
      </c>
      <c r="AU3323" s="47">
        <v>-1</v>
      </c>
      <c r="AV3323" s="47">
        <v>-1</v>
      </c>
      <c r="AW3323" s="47">
        <v>-1</v>
      </c>
      <c r="AX3323" s="47">
        <v>-1</v>
      </c>
      <c r="AY3323" s="47">
        <v>5.741340798477359E-3</v>
      </c>
      <c r="AZ3323" s="47">
        <v>0.26109216513129191</v>
      </c>
      <c r="BA3323" s="47">
        <v>0.31605474538102962</v>
      </c>
      <c r="BB3323" s="47">
        <v>0.19654570281331249</v>
      </c>
      <c r="BC3323" s="47">
        <v>0.14449960111956645</v>
      </c>
      <c r="BD3323" s="47">
        <v>6.219103395989273</v>
      </c>
      <c r="BE3323" s="47">
        <v>5.19276375489431</v>
      </c>
      <c r="BF3323" s="47">
        <v>-1</v>
      </c>
      <c r="BG3323" s="22">
        <v>0</v>
      </c>
    </row>
    <row r="3324" spans="1:100" x14ac:dyDescent="0.25">
      <c r="A3324">
        <v>6950</v>
      </c>
      <c r="B3324" t="s">
        <v>3358</v>
      </c>
      <c r="C3324" s="48">
        <v>1</v>
      </c>
      <c r="D3324" s="22">
        <v>1450</v>
      </c>
      <c r="E3324" s="47">
        <v>62.798508766834246</v>
      </c>
      <c r="F3324" s="47">
        <v>-29.08938549335334</v>
      </c>
      <c r="G3324" s="47">
        <v>0.24773049482204326</v>
      </c>
      <c r="H3324" s="47">
        <v>5.0316799675559034</v>
      </c>
      <c r="I3324" s="47">
        <v>43.150978932390657</v>
      </c>
      <c r="J3324" s="47">
        <v>9.4265685797601293</v>
      </c>
      <c r="K3324" s="47">
        <v>-1</v>
      </c>
      <c r="L3324" s="47">
        <v>-1</v>
      </c>
      <c r="M3324" s="47">
        <v>-1</v>
      </c>
      <c r="N3324" s="47">
        <v>0.23106494761372834</v>
      </c>
      <c r="O3324" s="47">
        <v>-1</v>
      </c>
      <c r="P3324" s="47">
        <v>-1</v>
      </c>
      <c r="Q3324" s="47">
        <v>3.6908187015592362</v>
      </c>
      <c r="R3324" s="47">
        <v>-1</v>
      </c>
      <c r="S3324" s="47">
        <v>0.64189072421973781</v>
      </c>
      <c r="T3324" s="47">
        <v>9.2362986157557392E-2</v>
      </c>
      <c r="U3324" s="47">
        <v>2.8539908778594872E-2</v>
      </c>
      <c r="V3324" s="47">
        <v>-3.3016092497362891E-2</v>
      </c>
      <c r="W3324" s="47">
        <v>1.340861265996665</v>
      </c>
      <c r="X3324" s="47">
        <v>-0.95214589246562853</v>
      </c>
      <c r="Y3324" s="47">
        <v>6.2963204570277986E-2</v>
      </c>
      <c r="Z3324" s="47">
        <v>26.745601001024557</v>
      </c>
      <c r="AA3324" s="47">
        <v>0.83044305783086536</v>
      </c>
      <c r="AB3324" s="47">
        <v>0.95436065465510056</v>
      </c>
      <c r="AC3324" s="47">
        <v>9.5356991142494465</v>
      </c>
      <c r="AD3324" s="47">
        <v>1.0338197723233149</v>
      </c>
      <c r="AE3324" s="47">
        <v>-6.1692529453854741E-2</v>
      </c>
      <c r="AF3324" s="47">
        <v>37.173968240475233</v>
      </c>
      <c r="AG3324" s="47">
        <v>-21.084351504417185</v>
      </c>
      <c r="AH3324" s="47">
        <v>0.31588437088007865</v>
      </c>
      <c r="AI3324" s="47">
        <v>0.38548558873661259</v>
      </c>
      <c r="AJ3324" s="47">
        <v>0.33333333333333298</v>
      </c>
      <c r="AK3324" s="47">
        <v>0.47968211832321317</v>
      </c>
      <c r="AL3324" s="47">
        <v>0.57122895297980814</v>
      </c>
      <c r="AM3324" s="47">
        <v>0.33333333333333298</v>
      </c>
      <c r="AN3324" s="47">
        <v>0.18789602731731778</v>
      </c>
      <c r="AO3324" s="47">
        <v>0.23868759666666312</v>
      </c>
      <c r="AP3324" s="47">
        <v>0.33333333333333298</v>
      </c>
      <c r="AQ3324" s="47">
        <v>5.9770106919154165</v>
      </c>
      <c r="AR3324" s="47">
        <v>2.6866680235991405</v>
      </c>
      <c r="AS3324" s="47">
        <v>1.9901707455278179</v>
      </c>
      <c r="AT3324" s="47">
        <v>4.7497298106331778</v>
      </c>
      <c r="AU3324" s="47">
        <v>-1</v>
      </c>
      <c r="AV3324" s="47">
        <v>-1</v>
      </c>
      <c r="AW3324" s="47">
        <v>-1</v>
      </c>
      <c r="AX3324" s="47">
        <v>-1</v>
      </c>
      <c r="AY3324" s="47">
        <v>5.741340798477359E-3</v>
      </c>
      <c r="AZ3324" s="47">
        <v>0.26109216513129191</v>
      </c>
      <c r="BA3324" s="47">
        <v>0.31605474538102962</v>
      </c>
      <c r="BB3324" s="47">
        <v>0.19654570281331249</v>
      </c>
      <c r="BC3324" s="47">
        <v>0.14449960111956645</v>
      </c>
      <c r="BD3324" s="47">
        <v>6.219103395989273</v>
      </c>
      <c r="BE3324" s="47">
        <v>5.19276375489431</v>
      </c>
      <c r="BF3324" s="47">
        <v>-1</v>
      </c>
      <c r="BG3324" s="22">
        <v>0</v>
      </c>
    </row>
    <row r="3325" spans="1:100" x14ac:dyDescent="0.25">
      <c r="A3325">
        <v>6951</v>
      </c>
      <c r="B3325" t="s">
        <v>875</v>
      </c>
      <c r="C3325" s="48">
        <v>1</v>
      </c>
      <c r="D3325" s="22">
        <v>1450</v>
      </c>
      <c r="E3325" s="47">
        <v>62.798508766834246</v>
      </c>
      <c r="F3325" s="47">
        <v>-29.08938549335334</v>
      </c>
      <c r="G3325" s="47">
        <v>0.24773049482204326</v>
      </c>
      <c r="H3325" s="47">
        <v>5.0316799675559034</v>
      </c>
      <c r="I3325" s="47">
        <v>43.150978932390657</v>
      </c>
      <c r="J3325" s="47">
        <v>9.4265685797601293</v>
      </c>
      <c r="K3325" s="47">
        <v>-1</v>
      </c>
      <c r="L3325" s="47">
        <v>-1</v>
      </c>
      <c r="M3325" s="47">
        <v>-1</v>
      </c>
      <c r="N3325" s="47">
        <v>0.23106494761372834</v>
      </c>
      <c r="O3325" s="47">
        <v>-1</v>
      </c>
      <c r="P3325" s="47">
        <v>-1</v>
      </c>
      <c r="Q3325" s="47">
        <v>3.6908187015592362</v>
      </c>
      <c r="R3325" s="47">
        <v>-1</v>
      </c>
      <c r="S3325" s="47">
        <v>0.64189072421973781</v>
      </c>
      <c r="T3325" s="47">
        <v>9.2362986157557392E-2</v>
      </c>
      <c r="U3325" s="47">
        <v>2.8539908778594872E-2</v>
      </c>
      <c r="V3325" s="47">
        <v>-3.3016092497362891E-2</v>
      </c>
      <c r="W3325" s="47">
        <v>1.340861265996665</v>
      </c>
      <c r="X3325" s="47">
        <v>-0.95214589246562853</v>
      </c>
      <c r="Y3325" s="47">
        <v>6.2963204570277986E-2</v>
      </c>
      <c r="Z3325" s="47">
        <v>26.745601001024557</v>
      </c>
      <c r="AA3325" s="47">
        <v>0.83044305783086536</v>
      </c>
      <c r="AB3325" s="47">
        <v>0.95436065465510056</v>
      </c>
      <c r="AC3325" s="47">
        <v>9.5356991142494465</v>
      </c>
      <c r="AD3325" s="47">
        <v>1.0338197723233149</v>
      </c>
      <c r="AE3325" s="47">
        <v>-6.1692529453854741E-2</v>
      </c>
      <c r="AF3325" s="47">
        <v>37.173968240475233</v>
      </c>
      <c r="AG3325" s="47">
        <v>-21.084351504417185</v>
      </c>
      <c r="AH3325" s="47">
        <v>0.31588437088007865</v>
      </c>
      <c r="AI3325" s="47">
        <v>0.38548558873661259</v>
      </c>
      <c r="AJ3325" s="47">
        <v>0.33333333333333298</v>
      </c>
      <c r="AK3325" s="47">
        <v>0.47968211832321317</v>
      </c>
      <c r="AL3325" s="47">
        <v>0.57122895297980814</v>
      </c>
      <c r="AM3325" s="47">
        <v>0.33333333333333298</v>
      </c>
      <c r="AN3325" s="47">
        <v>0.18789602731731778</v>
      </c>
      <c r="AO3325" s="47">
        <v>0.23868759666666312</v>
      </c>
      <c r="AP3325" s="47">
        <v>0.33333333333333298</v>
      </c>
      <c r="AQ3325" s="47">
        <v>5.9770106919154165</v>
      </c>
      <c r="AR3325" s="47">
        <v>2.6866680235991405</v>
      </c>
      <c r="AS3325" s="47">
        <v>1.9901707455278179</v>
      </c>
      <c r="AT3325" s="47">
        <v>4.7497298106331778</v>
      </c>
      <c r="AU3325" s="47">
        <v>-1</v>
      </c>
      <c r="AV3325" s="47">
        <v>-1</v>
      </c>
      <c r="AW3325" s="47">
        <v>-1</v>
      </c>
      <c r="AX3325" s="47">
        <v>-1</v>
      </c>
      <c r="AY3325" s="47">
        <v>5.741340798477359E-3</v>
      </c>
      <c r="AZ3325" s="47">
        <v>0.26109216513129191</v>
      </c>
      <c r="BA3325" s="47">
        <v>0.31605474538102962</v>
      </c>
      <c r="BB3325" s="47">
        <v>0.19654570281331249</v>
      </c>
      <c r="BC3325" s="47">
        <v>0.14449960111956645</v>
      </c>
      <c r="BD3325" s="47">
        <v>6.219103395989273</v>
      </c>
      <c r="BE3325" s="47">
        <v>5.19276375489431</v>
      </c>
      <c r="BF3325" s="47">
        <v>-1</v>
      </c>
      <c r="BG3325" s="22">
        <v>0</v>
      </c>
    </row>
    <row r="3326" spans="1:100" x14ac:dyDescent="0.25">
      <c r="A3326">
        <v>6952</v>
      </c>
      <c r="B3326" t="s">
        <v>3359</v>
      </c>
      <c r="C3326" s="48">
        <v>1</v>
      </c>
      <c r="D3326" s="22">
        <v>1450</v>
      </c>
      <c r="E3326" s="47">
        <v>62.798508766834246</v>
      </c>
      <c r="F3326" s="47">
        <v>-29.08938549335334</v>
      </c>
      <c r="G3326" s="47">
        <v>0.24773049482204326</v>
      </c>
      <c r="H3326" s="47">
        <v>5.0316799675559034</v>
      </c>
      <c r="I3326" s="47">
        <v>43.150978932390657</v>
      </c>
      <c r="J3326" s="47">
        <v>9.4265685797601293</v>
      </c>
      <c r="K3326" s="47">
        <v>-1</v>
      </c>
      <c r="L3326" s="47">
        <v>-1</v>
      </c>
      <c r="M3326" s="47">
        <v>-1</v>
      </c>
      <c r="N3326" s="47">
        <v>0.23106494761372834</v>
      </c>
      <c r="O3326" s="47">
        <v>-1</v>
      </c>
      <c r="P3326" s="47">
        <v>-1</v>
      </c>
      <c r="Q3326" s="47">
        <v>3.6908187015592362</v>
      </c>
      <c r="R3326" s="47">
        <v>-1</v>
      </c>
      <c r="S3326" s="47">
        <v>0.64189072421973781</v>
      </c>
      <c r="T3326" s="47">
        <v>9.2362986157557392E-2</v>
      </c>
      <c r="U3326" s="47">
        <v>2.8539908778594872E-2</v>
      </c>
      <c r="V3326" s="47">
        <v>-3.3016092497362891E-2</v>
      </c>
      <c r="W3326" s="47">
        <v>1.340861265996665</v>
      </c>
      <c r="X3326" s="47">
        <v>-0.95214589246562853</v>
      </c>
      <c r="Y3326" s="47">
        <v>6.2963204570277986E-2</v>
      </c>
      <c r="Z3326" s="47">
        <v>26.745601001024557</v>
      </c>
      <c r="AA3326" s="47">
        <v>0.83044305783086536</v>
      </c>
      <c r="AB3326" s="47">
        <v>0.95436065465510056</v>
      </c>
      <c r="AC3326" s="47">
        <v>9.5356991142494465</v>
      </c>
      <c r="AD3326" s="47">
        <v>1.0338197723233149</v>
      </c>
      <c r="AE3326" s="47">
        <v>-6.1692529453854741E-2</v>
      </c>
      <c r="AF3326" s="47">
        <v>37.173968240475233</v>
      </c>
      <c r="AG3326" s="47">
        <v>-21.084351504417185</v>
      </c>
      <c r="AH3326" s="47">
        <v>0.31588437088007865</v>
      </c>
      <c r="AI3326" s="47">
        <v>0.38548558873661259</v>
      </c>
      <c r="AJ3326" s="47">
        <v>0.33333333333333298</v>
      </c>
      <c r="AK3326" s="47">
        <v>0.47968211832321317</v>
      </c>
      <c r="AL3326" s="47">
        <v>0.57122895297980814</v>
      </c>
      <c r="AM3326" s="47">
        <v>0.33333333333333298</v>
      </c>
      <c r="AN3326" s="47">
        <v>0.18789602731731778</v>
      </c>
      <c r="AO3326" s="47">
        <v>0.23868759666666312</v>
      </c>
      <c r="AP3326" s="47">
        <v>0.33333333333333298</v>
      </c>
      <c r="AQ3326" s="47">
        <v>5.9770106919154165</v>
      </c>
      <c r="AR3326" s="47">
        <v>2.6866680235991405</v>
      </c>
      <c r="AS3326" s="47">
        <v>1.9901707455278179</v>
      </c>
      <c r="AT3326" s="47">
        <v>4.7497298106331778</v>
      </c>
      <c r="AU3326" s="47">
        <v>-1</v>
      </c>
      <c r="AV3326" s="47">
        <v>-1</v>
      </c>
      <c r="AW3326" s="47">
        <v>-1</v>
      </c>
      <c r="AX3326" s="47">
        <v>-1</v>
      </c>
      <c r="AY3326" s="47">
        <v>5.741340798477359E-3</v>
      </c>
      <c r="AZ3326" s="47">
        <v>0.26109216513129191</v>
      </c>
      <c r="BA3326" s="47">
        <v>0.31605474538102962</v>
      </c>
      <c r="BB3326" s="47">
        <v>0.19654570281331249</v>
      </c>
      <c r="BC3326" s="47">
        <v>0.14449960111956645</v>
      </c>
      <c r="BD3326" s="47">
        <v>6.219103395989273</v>
      </c>
      <c r="BE3326" s="47">
        <v>5.19276375489431</v>
      </c>
      <c r="BF3326" s="47">
        <v>-1</v>
      </c>
      <c r="BG3326" s="22">
        <v>0</v>
      </c>
    </row>
    <row r="3327" spans="1:100" x14ac:dyDescent="0.25">
      <c r="A3327">
        <v>6953</v>
      </c>
      <c r="B3327" t="s">
        <v>3360</v>
      </c>
      <c r="C3327" s="48">
        <v>3</v>
      </c>
      <c r="D3327" s="22">
        <v>1454.5057573280601</v>
      </c>
      <c r="E3327" s="47">
        <v>56.519054098767576</v>
      </c>
      <c r="F3327" s="47">
        <v>-18.709520979728417</v>
      </c>
      <c r="G3327" s="47">
        <v>0.46821246469793909</v>
      </c>
      <c r="H3327" s="47">
        <v>6.1031220322978674</v>
      </c>
      <c r="I3327" s="47">
        <v>24.195467723737419</v>
      </c>
      <c r="J3327" s="47">
        <v>20.586532681140074</v>
      </c>
      <c r="K3327" s="47">
        <v>-1.0000000000000013</v>
      </c>
      <c r="L3327" s="47">
        <v>-1.0000000000000013</v>
      </c>
      <c r="M3327" s="47">
        <v>-1.0000000000000013</v>
      </c>
      <c r="N3327" s="47">
        <v>0.12436166458244019</v>
      </c>
      <c r="O3327" s="47">
        <v>-1.0000000000000013</v>
      </c>
      <c r="P3327" s="47">
        <v>-1.0000000000000013</v>
      </c>
      <c r="Q3327" s="47">
        <v>3.8679287527579036</v>
      </c>
      <c r="R3327" s="47">
        <v>-1.0000000000000013</v>
      </c>
      <c r="S3327" s="47">
        <v>0.92381888120519695</v>
      </c>
      <c r="T3327" s="47">
        <v>0.12853479097760256</v>
      </c>
      <c r="U3327" s="47">
        <v>0.19377775856478399</v>
      </c>
      <c r="V3327" s="47">
        <v>-7.5179860184953873E-2</v>
      </c>
      <c r="W3327" s="47">
        <v>2.2351932795399621</v>
      </c>
      <c r="X3327" s="47">
        <v>1.9048877948967866</v>
      </c>
      <c r="Y3327" s="47">
        <v>0.22408111798250069</v>
      </c>
      <c r="Z3327" s="47">
        <v>19.309653990021367</v>
      </c>
      <c r="AA3327" s="47">
        <v>1.760346699347467</v>
      </c>
      <c r="AB3327" s="47">
        <v>0.80835364622026673</v>
      </c>
      <c r="AC3327" s="47">
        <v>-0.78561674320500685</v>
      </c>
      <c r="AD3327" s="47">
        <v>-0.35998251917382101</v>
      </c>
      <c r="AE3327" s="47">
        <v>1.1639133691524877</v>
      </c>
      <c r="AF3327" s="47">
        <v>20.49630426218911</v>
      </c>
      <c r="AG3327" s="47">
        <v>-13.502737700384458</v>
      </c>
      <c r="AH3327" s="47">
        <v>0.13977273350335864</v>
      </c>
      <c r="AI3327" s="47">
        <v>0.22824357337123338</v>
      </c>
      <c r="AJ3327" s="47">
        <v>0.33333333333333298</v>
      </c>
      <c r="AK3327" s="47">
        <v>0.20335197790987403</v>
      </c>
      <c r="AL3327" s="47">
        <v>0.16249334118333569</v>
      </c>
      <c r="AM3327" s="47">
        <v>0.33333333333333298</v>
      </c>
      <c r="AN3327" s="47">
        <v>0.20943564762453418</v>
      </c>
      <c r="AO3327" s="47">
        <v>0.3490957777550866</v>
      </c>
      <c r="AP3327" s="47">
        <v>0.33333333333333298</v>
      </c>
      <c r="AQ3327" s="47">
        <v>3.69916346154828</v>
      </c>
      <c r="AR3327" s="47">
        <v>1.237293875101138</v>
      </c>
      <c r="AS3327" s="47">
        <v>20.708372897153755</v>
      </c>
      <c r="AT3327" s="47">
        <v>-1.3591340911148397</v>
      </c>
      <c r="AU3327" s="47">
        <v>-1.0000000000000013</v>
      </c>
      <c r="AV3327" s="47">
        <v>-1.0000000000000013</v>
      </c>
      <c r="AW3327" s="47">
        <v>-1.0000000000000013</v>
      </c>
      <c r="AX3327" s="47">
        <v>-1.0000000000000013</v>
      </c>
      <c r="AY3327" s="47">
        <v>3.9748284418941932E-2</v>
      </c>
      <c r="AZ3327" s="47">
        <v>2.1932151143404277</v>
      </c>
      <c r="BA3327" s="47">
        <v>1.9787186839357489</v>
      </c>
      <c r="BB3327" s="47">
        <v>0.29759523303283592</v>
      </c>
      <c r="BC3327" s="47">
        <v>-0.17038647032346133</v>
      </c>
      <c r="BD3327" s="47">
        <v>18.405956397523031</v>
      </c>
      <c r="BE3327" s="47">
        <v>5.633931661592209</v>
      </c>
      <c r="BF3327" s="47">
        <v>-1.0000000000000013</v>
      </c>
      <c r="CU3327" t="e">
        <v>#N/A</v>
      </c>
      <c r="CV3327" t="e">
        <v>#N/A</v>
      </c>
    </row>
    <row r="3328" spans="1:100" x14ac:dyDescent="0.25">
      <c r="A3328">
        <v>6954</v>
      </c>
      <c r="B3328" t="s">
        <v>3361</v>
      </c>
      <c r="C3328" s="48">
        <v>1</v>
      </c>
      <c r="D3328" s="22">
        <v>1450</v>
      </c>
      <c r="E3328" s="47">
        <v>62.798508766834246</v>
      </c>
      <c r="F3328" s="47">
        <v>-29.08938549335334</v>
      </c>
      <c r="G3328" s="47">
        <v>0.24773049482204326</v>
      </c>
      <c r="H3328" s="47">
        <v>5.0316799675559034</v>
      </c>
      <c r="I3328" s="47">
        <v>43.150978932390657</v>
      </c>
      <c r="J3328" s="47">
        <v>9.4265685797601293</v>
      </c>
      <c r="K3328" s="47">
        <v>-1</v>
      </c>
      <c r="L3328" s="47">
        <v>-1</v>
      </c>
      <c r="M3328" s="47">
        <v>-1</v>
      </c>
      <c r="N3328" s="47">
        <v>0.23106494761372834</v>
      </c>
      <c r="O3328" s="47">
        <v>-1</v>
      </c>
      <c r="P3328" s="47">
        <v>-1</v>
      </c>
      <c r="Q3328" s="47">
        <v>3.6908187015592362</v>
      </c>
      <c r="R3328" s="47">
        <v>-1</v>
      </c>
      <c r="S3328" s="47">
        <v>0.64189072421973781</v>
      </c>
      <c r="T3328" s="47">
        <v>9.2362986157557392E-2</v>
      </c>
      <c r="U3328" s="47">
        <v>2.8539908778594872E-2</v>
      </c>
      <c r="V3328" s="47">
        <v>-3.3016092497362891E-2</v>
      </c>
      <c r="W3328" s="47">
        <v>1.340861265996665</v>
      </c>
      <c r="X3328" s="47">
        <v>-0.95214589246562853</v>
      </c>
      <c r="Y3328" s="47">
        <v>6.2963204570277986E-2</v>
      </c>
      <c r="Z3328" s="47">
        <v>26.745601001024557</v>
      </c>
      <c r="AA3328" s="47">
        <v>0.83044305783086536</v>
      </c>
      <c r="AB3328" s="47">
        <v>0.95436065465510056</v>
      </c>
      <c r="AC3328" s="47">
        <v>9.5356991142494465</v>
      </c>
      <c r="AD3328" s="47">
        <v>1.0338197723233149</v>
      </c>
      <c r="AE3328" s="47">
        <v>-6.1692529453854741E-2</v>
      </c>
      <c r="AF3328" s="47">
        <v>37.173968240475233</v>
      </c>
      <c r="AG3328" s="47">
        <v>-21.084351504417185</v>
      </c>
      <c r="AH3328" s="47">
        <v>0.31588437088007865</v>
      </c>
      <c r="AI3328" s="47">
        <v>0.38548558873661259</v>
      </c>
      <c r="AJ3328" s="47">
        <v>0.33333333333333298</v>
      </c>
      <c r="AK3328" s="47">
        <v>0.47968211832321317</v>
      </c>
      <c r="AL3328" s="47">
        <v>0.57122895297980814</v>
      </c>
      <c r="AM3328" s="47">
        <v>0.33333333333333298</v>
      </c>
      <c r="AN3328" s="47">
        <v>0.18789602731731778</v>
      </c>
      <c r="AO3328" s="47">
        <v>0.23868759666666312</v>
      </c>
      <c r="AP3328" s="47">
        <v>0.33333333333333298</v>
      </c>
      <c r="AQ3328" s="47">
        <v>5.9770106919154165</v>
      </c>
      <c r="AR3328" s="47">
        <v>2.6866680235991405</v>
      </c>
      <c r="AS3328" s="47">
        <v>1.9901707455278179</v>
      </c>
      <c r="AT3328" s="47">
        <v>4.7497298106331778</v>
      </c>
      <c r="AU3328" s="47">
        <v>-1</v>
      </c>
      <c r="AV3328" s="47">
        <v>-1</v>
      </c>
      <c r="AW3328" s="47">
        <v>-1</v>
      </c>
      <c r="AX3328" s="47">
        <v>-1</v>
      </c>
      <c r="AY3328" s="47">
        <v>5.741340798477359E-3</v>
      </c>
      <c r="AZ3328" s="47">
        <v>0.26109216513129191</v>
      </c>
      <c r="BA3328" s="47">
        <v>0.31605474538102962</v>
      </c>
      <c r="BB3328" s="47">
        <v>0.19654570281331249</v>
      </c>
      <c r="BC3328" s="47">
        <v>0.14449960111956645</v>
      </c>
      <c r="BD3328" s="47">
        <v>6.219103395989273</v>
      </c>
      <c r="BE3328" s="47">
        <v>5.19276375489431</v>
      </c>
      <c r="BF3328" s="47">
        <v>-1</v>
      </c>
      <c r="BG3328" s="22">
        <v>0</v>
      </c>
    </row>
    <row r="3329" spans="1:100" x14ac:dyDescent="0.25">
      <c r="A3329">
        <v>6955</v>
      </c>
      <c r="B3329" t="s">
        <v>3362</v>
      </c>
      <c r="C3329" s="48">
        <v>1</v>
      </c>
      <c r="D3329" s="22">
        <v>1450</v>
      </c>
      <c r="E3329" s="47">
        <v>62.798508766834246</v>
      </c>
      <c r="F3329" s="47">
        <v>-29.08938549335334</v>
      </c>
      <c r="G3329" s="47">
        <v>0.24773049482204326</v>
      </c>
      <c r="H3329" s="47">
        <v>5.0316799675559034</v>
      </c>
      <c r="I3329" s="47">
        <v>43.150978932390657</v>
      </c>
      <c r="J3329" s="47">
        <v>9.4265685797601293</v>
      </c>
      <c r="K3329" s="47">
        <v>-1</v>
      </c>
      <c r="L3329" s="47">
        <v>-1</v>
      </c>
      <c r="M3329" s="47">
        <v>-1</v>
      </c>
      <c r="N3329" s="47">
        <v>0.23106494761372834</v>
      </c>
      <c r="O3329" s="47">
        <v>-1</v>
      </c>
      <c r="P3329" s="47">
        <v>-1</v>
      </c>
      <c r="Q3329" s="47">
        <v>3.6908187015592362</v>
      </c>
      <c r="R3329" s="47">
        <v>-1</v>
      </c>
      <c r="S3329" s="47">
        <v>0.64189072421973781</v>
      </c>
      <c r="T3329" s="47">
        <v>9.2362986157557392E-2</v>
      </c>
      <c r="U3329" s="47">
        <v>2.8539908778594872E-2</v>
      </c>
      <c r="V3329" s="47">
        <v>-3.3016092497362891E-2</v>
      </c>
      <c r="W3329" s="47">
        <v>1.340861265996665</v>
      </c>
      <c r="X3329" s="47">
        <v>-0.95214589246562853</v>
      </c>
      <c r="Y3329" s="47">
        <v>6.2963204570277986E-2</v>
      </c>
      <c r="Z3329" s="47">
        <v>26.745601001024557</v>
      </c>
      <c r="AA3329" s="47">
        <v>0.83044305783086536</v>
      </c>
      <c r="AB3329" s="47">
        <v>0.95436065465510056</v>
      </c>
      <c r="AC3329" s="47">
        <v>9.5356991142494465</v>
      </c>
      <c r="AD3329" s="47">
        <v>1.0338197723233149</v>
      </c>
      <c r="AE3329" s="47">
        <v>-6.1692529453854741E-2</v>
      </c>
      <c r="AF3329" s="47">
        <v>37.173968240475233</v>
      </c>
      <c r="AG3329" s="47">
        <v>-21.084351504417185</v>
      </c>
      <c r="AH3329" s="47">
        <v>0.31588437088007865</v>
      </c>
      <c r="AI3329" s="47">
        <v>0.38548558873661259</v>
      </c>
      <c r="AJ3329" s="47">
        <v>0.33333333333333298</v>
      </c>
      <c r="AK3329" s="47">
        <v>0.47968211832321317</v>
      </c>
      <c r="AL3329" s="47">
        <v>0.57122895297980814</v>
      </c>
      <c r="AM3329" s="47">
        <v>0.33333333333333298</v>
      </c>
      <c r="AN3329" s="47">
        <v>0.18789602731731778</v>
      </c>
      <c r="AO3329" s="47">
        <v>0.23868759666666312</v>
      </c>
      <c r="AP3329" s="47">
        <v>0.33333333333333298</v>
      </c>
      <c r="AQ3329" s="47">
        <v>5.9770106919154165</v>
      </c>
      <c r="AR3329" s="47">
        <v>2.6866680235991405</v>
      </c>
      <c r="AS3329" s="47">
        <v>1.9901707455278179</v>
      </c>
      <c r="AT3329" s="47">
        <v>4.7497298106331778</v>
      </c>
      <c r="AU3329" s="47">
        <v>-1</v>
      </c>
      <c r="AV3329" s="47">
        <v>-1</v>
      </c>
      <c r="AW3329" s="47">
        <v>-1</v>
      </c>
      <c r="AX3329" s="47">
        <v>-1</v>
      </c>
      <c r="AY3329" s="47">
        <v>5.741340798477359E-3</v>
      </c>
      <c r="AZ3329" s="47">
        <v>0.26109216513129191</v>
      </c>
      <c r="BA3329" s="47">
        <v>0.31605474538102962</v>
      </c>
      <c r="BB3329" s="47">
        <v>0.19654570281331249</v>
      </c>
      <c r="BC3329" s="47">
        <v>0.14449960111956645</v>
      </c>
      <c r="BD3329" s="47">
        <v>6.219103395989273</v>
      </c>
      <c r="BE3329" s="47">
        <v>5.19276375489431</v>
      </c>
      <c r="BF3329" s="47">
        <v>-1</v>
      </c>
      <c r="BG3329" s="22">
        <v>0</v>
      </c>
    </row>
    <row r="3330" spans="1:100" x14ac:dyDescent="0.25">
      <c r="A3330">
        <v>6956</v>
      </c>
      <c r="B3330" t="s">
        <v>3363</v>
      </c>
      <c r="C3330" s="48">
        <v>1</v>
      </c>
      <c r="D3330" s="22">
        <v>1450</v>
      </c>
      <c r="E3330" s="47">
        <v>62.798508766834246</v>
      </c>
      <c r="F3330" s="47">
        <v>-29.08938549335334</v>
      </c>
      <c r="G3330" s="47">
        <v>0.24773049482204326</v>
      </c>
      <c r="H3330" s="47">
        <v>5.0316799675559034</v>
      </c>
      <c r="I3330" s="47">
        <v>43.150978932390657</v>
      </c>
      <c r="J3330" s="47">
        <v>9.4265685797601293</v>
      </c>
      <c r="K3330" s="47">
        <v>-1</v>
      </c>
      <c r="L3330" s="47">
        <v>-1</v>
      </c>
      <c r="M3330" s="47">
        <v>-1</v>
      </c>
      <c r="N3330" s="47">
        <v>0.23106494761372834</v>
      </c>
      <c r="O3330" s="47">
        <v>-1</v>
      </c>
      <c r="P3330" s="47">
        <v>-1</v>
      </c>
      <c r="Q3330" s="47">
        <v>3.6908187015592362</v>
      </c>
      <c r="R3330" s="47">
        <v>-1</v>
      </c>
      <c r="S3330" s="47">
        <v>0.64189072421973781</v>
      </c>
      <c r="T3330" s="47">
        <v>9.2362986157557392E-2</v>
      </c>
      <c r="U3330" s="47">
        <v>2.8539908778594872E-2</v>
      </c>
      <c r="V3330" s="47">
        <v>-3.3016092497362891E-2</v>
      </c>
      <c r="W3330" s="47">
        <v>1.340861265996665</v>
      </c>
      <c r="X3330" s="47">
        <v>-0.95214589246562853</v>
      </c>
      <c r="Y3330" s="47">
        <v>6.2963204570277986E-2</v>
      </c>
      <c r="Z3330" s="47">
        <v>26.745601001024557</v>
      </c>
      <c r="AA3330" s="47">
        <v>0.83044305783086536</v>
      </c>
      <c r="AB3330" s="47">
        <v>0.95436065465510056</v>
      </c>
      <c r="AC3330" s="47">
        <v>9.5356991142494465</v>
      </c>
      <c r="AD3330" s="47">
        <v>1.0338197723233149</v>
      </c>
      <c r="AE3330" s="47">
        <v>-6.1692529453854741E-2</v>
      </c>
      <c r="AF3330" s="47">
        <v>37.173968240475233</v>
      </c>
      <c r="AG3330" s="47">
        <v>-21.084351504417185</v>
      </c>
      <c r="AH3330" s="47">
        <v>0.31588437088007865</v>
      </c>
      <c r="AI3330" s="47">
        <v>0.38548558873661259</v>
      </c>
      <c r="AJ3330" s="47">
        <v>0.33333333333333298</v>
      </c>
      <c r="AK3330" s="47">
        <v>0.47968211832321317</v>
      </c>
      <c r="AL3330" s="47">
        <v>0.57122895297980814</v>
      </c>
      <c r="AM3330" s="47">
        <v>0.33333333333333298</v>
      </c>
      <c r="AN3330" s="47">
        <v>0.18789602731731778</v>
      </c>
      <c r="AO3330" s="47">
        <v>0.23868759666666312</v>
      </c>
      <c r="AP3330" s="47">
        <v>0.33333333333333298</v>
      </c>
      <c r="AQ3330" s="47">
        <v>5.9770106919154165</v>
      </c>
      <c r="AR3330" s="47">
        <v>2.6866680235991405</v>
      </c>
      <c r="AS3330" s="47">
        <v>1.9901707455278179</v>
      </c>
      <c r="AT3330" s="47">
        <v>4.7497298106331778</v>
      </c>
      <c r="AU3330" s="47">
        <v>-1</v>
      </c>
      <c r="AV3330" s="47">
        <v>-1</v>
      </c>
      <c r="AW3330" s="47">
        <v>-1</v>
      </c>
      <c r="AX3330" s="47">
        <v>-1</v>
      </c>
      <c r="AY3330" s="47">
        <v>5.741340798477359E-3</v>
      </c>
      <c r="AZ3330" s="47">
        <v>0.26109216513129191</v>
      </c>
      <c r="BA3330" s="47">
        <v>0.31605474538102962</v>
      </c>
      <c r="BB3330" s="47">
        <v>0.19654570281331249</v>
      </c>
      <c r="BC3330" s="47">
        <v>0.14449960111956645</v>
      </c>
      <c r="BD3330" s="47">
        <v>6.219103395989273</v>
      </c>
      <c r="BE3330" s="47">
        <v>5.19276375489431</v>
      </c>
      <c r="BF3330" s="47">
        <v>-1</v>
      </c>
      <c r="BG3330" s="22">
        <v>0</v>
      </c>
    </row>
    <row r="3331" spans="1:100" x14ac:dyDescent="0.25">
      <c r="A3331">
        <v>6957</v>
      </c>
      <c r="B3331" t="s">
        <v>3364</v>
      </c>
      <c r="C3331" s="48">
        <v>1</v>
      </c>
      <c r="D3331" s="22">
        <v>1450</v>
      </c>
      <c r="E3331" s="47">
        <v>62.798508766834246</v>
      </c>
      <c r="F3331" s="47">
        <v>-29.08938549335334</v>
      </c>
      <c r="G3331" s="47">
        <v>0.24773049482204326</v>
      </c>
      <c r="H3331" s="47">
        <v>5.0316799675559034</v>
      </c>
      <c r="I3331" s="47">
        <v>43.150978932390657</v>
      </c>
      <c r="J3331" s="47">
        <v>9.4265685797601293</v>
      </c>
      <c r="K3331" s="47">
        <v>-1</v>
      </c>
      <c r="L3331" s="47">
        <v>-1</v>
      </c>
      <c r="M3331" s="47">
        <v>-1</v>
      </c>
      <c r="N3331" s="47">
        <v>0.23106494761372834</v>
      </c>
      <c r="O3331" s="47">
        <v>-1</v>
      </c>
      <c r="P3331" s="47">
        <v>-1</v>
      </c>
      <c r="Q3331" s="47">
        <v>3.6908187015592362</v>
      </c>
      <c r="R3331" s="47">
        <v>-1</v>
      </c>
      <c r="S3331" s="47">
        <v>0.64189072421973781</v>
      </c>
      <c r="T3331" s="47">
        <v>9.2362986157557392E-2</v>
      </c>
      <c r="U3331" s="47">
        <v>2.8539908778594872E-2</v>
      </c>
      <c r="V3331" s="47">
        <v>-3.3016092497362891E-2</v>
      </c>
      <c r="W3331" s="47">
        <v>1.340861265996665</v>
      </c>
      <c r="X3331" s="47">
        <v>-0.95214589246562853</v>
      </c>
      <c r="Y3331" s="47">
        <v>6.2963204570277986E-2</v>
      </c>
      <c r="Z3331" s="47">
        <v>26.745601001024557</v>
      </c>
      <c r="AA3331" s="47">
        <v>0.83044305783086536</v>
      </c>
      <c r="AB3331" s="47">
        <v>0.95436065465510056</v>
      </c>
      <c r="AC3331" s="47">
        <v>9.5356991142494465</v>
      </c>
      <c r="AD3331" s="47">
        <v>1.0338197723233149</v>
      </c>
      <c r="AE3331" s="47">
        <v>-6.1692529453854741E-2</v>
      </c>
      <c r="AF3331" s="47">
        <v>37.173968240475233</v>
      </c>
      <c r="AG3331" s="47">
        <v>-21.084351504417185</v>
      </c>
      <c r="AH3331" s="47">
        <v>0.31588437088007865</v>
      </c>
      <c r="AI3331" s="47">
        <v>0.38548558873661259</v>
      </c>
      <c r="AJ3331" s="47">
        <v>0.33333333333333298</v>
      </c>
      <c r="AK3331" s="47">
        <v>0.47968211832321317</v>
      </c>
      <c r="AL3331" s="47">
        <v>0.57122895297980814</v>
      </c>
      <c r="AM3331" s="47">
        <v>0.33333333333333298</v>
      </c>
      <c r="AN3331" s="47">
        <v>0.18789602731731778</v>
      </c>
      <c r="AO3331" s="47">
        <v>0.23868759666666312</v>
      </c>
      <c r="AP3331" s="47">
        <v>0.33333333333333298</v>
      </c>
      <c r="AQ3331" s="47">
        <v>5.9770106919154165</v>
      </c>
      <c r="AR3331" s="47">
        <v>2.6866680235991405</v>
      </c>
      <c r="AS3331" s="47">
        <v>1.9901707455278179</v>
      </c>
      <c r="AT3331" s="47">
        <v>4.7497298106331778</v>
      </c>
      <c r="AU3331" s="47">
        <v>-1</v>
      </c>
      <c r="AV3331" s="47">
        <v>-1</v>
      </c>
      <c r="AW3331" s="47">
        <v>-1</v>
      </c>
      <c r="AX3331" s="47">
        <v>-1</v>
      </c>
      <c r="AY3331" s="47">
        <v>5.741340798477359E-3</v>
      </c>
      <c r="AZ3331" s="47">
        <v>0.26109216513129191</v>
      </c>
      <c r="BA3331" s="47">
        <v>0.31605474538102962</v>
      </c>
      <c r="BB3331" s="47">
        <v>0.19654570281331249</v>
      </c>
      <c r="BC3331" s="47">
        <v>0.14449960111956645</v>
      </c>
      <c r="BD3331" s="47">
        <v>6.219103395989273</v>
      </c>
      <c r="BE3331" s="47">
        <v>5.19276375489431</v>
      </c>
      <c r="BF3331" s="47">
        <v>-1</v>
      </c>
      <c r="BG3331" s="22">
        <v>0</v>
      </c>
    </row>
    <row r="3332" spans="1:100" x14ac:dyDescent="0.25">
      <c r="A3332">
        <v>6958</v>
      </c>
      <c r="B3332" t="s">
        <v>1554</v>
      </c>
      <c r="C3332" s="48">
        <v>1</v>
      </c>
      <c r="D3332" s="22">
        <v>1450</v>
      </c>
      <c r="E3332" s="47">
        <v>62.798508766834246</v>
      </c>
      <c r="F3332" s="47">
        <v>-29.08938549335334</v>
      </c>
      <c r="G3332" s="47">
        <v>0.24773049482204326</v>
      </c>
      <c r="H3332" s="47">
        <v>5.0316799675559034</v>
      </c>
      <c r="I3332" s="47">
        <v>43.150978932390657</v>
      </c>
      <c r="J3332" s="47">
        <v>9.4265685797601293</v>
      </c>
      <c r="K3332" s="47">
        <v>-1</v>
      </c>
      <c r="L3332" s="47">
        <v>-1</v>
      </c>
      <c r="M3332" s="47">
        <v>-1</v>
      </c>
      <c r="N3332" s="47">
        <v>0.23106494761372834</v>
      </c>
      <c r="O3332" s="47">
        <v>-1</v>
      </c>
      <c r="P3332" s="47">
        <v>-1</v>
      </c>
      <c r="Q3332" s="47">
        <v>3.6908187015592362</v>
      </c>
      <c r="R3332" s="47">
        <v>-1</v>
      </c>
      <c r="S3332" s="47">
        <v>0.64189072421973781</v>
      </c>
      <c r="T3332" s="47">
        <v>9.2362986157557392E-2</v>
      </c>
      <c r="U3332" s="47">
        <v>2.8539908778594872E-2</v>
      </c>
      <c r="V3332" s="47">
        <v>-3.3016092497362891E-2</v>
      </c>
      <c r="W3332" s="47">
        <v>1.340861265996665</v>
      </c>
      <c r="X3332" s="47">
        <v>-0.95214589246562853</v>
      </c>
      <c r="Y3332" s="47">
        <v>6.2963204570277986E-2</v>
      </c>
      <c r="Z3332" s="47">
        <v>26.745601001024557</v>
      </c>
      <c r="AA3332" s="47">
        <v>0.83044305783086536</v>
      </c>
      <c r="AB3332" s="47">
        <v>0.95436065465510056</v>
      </c>
      <c r="AC3332" s="47">
        <v>9.5356991142494465</v>
      </c>
      <c r="AD3332" s="47">
        <v>1.0338197723233149</v>
      </c>
      <c r="AE3332" s="47">
        <v>-6.1692529453854741E-2</v>
      </c>
      <c r="AF3332" s="47">
        <v>37.173968240475233</v>
      </c>
      <c r="AG3332" s="47">
        <v>-21.084351504417185</v>
      </c>
      <c r="AH3332" s="47">
        <v>0.31588437088007865</v>
      </c>
      <c r="AI3332" s="47">
        <v>0.38548558873661259</v>
      </c>
      <c r="AJ3332" s="47">
        <v>0.33333333333333298</v>
      </c>
      <c r="AK3332" s="47">
        <v>0.47968211832321317</v>
      </c>
      <c r="AL3332" s="47">
        <v>0.57122895297980814</v>
      </c>
      <c r="AM3332" s="47">
        <v>0.33333333333333298</v>
      </c>
      <c r="AN3332" s="47">
        <v>0.18789602731731778</v>
      </c>
      <c r="AO3332" s="47">
        <v>0.23868759666666312</v>
      </c>
      <c r="AP3332" s="47">
        <v>0.33333333333333298</v>
      </c>
      <c r="AQ3332" s="47">
        <v>5.9770106919154165</v>
      </c>
      <c r="AR3332" s="47">
        <v>2.6866680235991405</v>
      </c>
      <c r="AS3332" s="47">
        <v>1.9901707455278179</v>
      </c>
      <c r="AT3332" s="47">
        <v>4.7497298106331778</v>
      </c>
      <c r="AU3332" s="47">
        <v>-1</v>
      </c>
      <c r="AV3332" s="47">
        <v>-1</v>
      </c>
      <c r="AW3332" s="47">
        <v>-1</v>
      </c>
      <c r="AX3332" s="47">
        <v>-1</v>
      </c>
      <c r="AY3332" s="47">
        <v>5.741340798477359E-3</v>
      </c>
      <c r="AZ3332" s="47">
        <v>0.26109216513129191</v>
      </c>
      <c r="BA3332" s="47">
        <v>0.31605474538102962</v>
      </c>
      <c r="BB3332" s="47">
        <v>0.19654570281331249</v>
      </c>
      <c r="BC3332" s="47">
        <v>0.14449960111956645</v>
      </c>
      <c r="BD3332" s="47">
        <v>6.219103395989273</v>
      </c>
      <c r="BE3332" s="47">
        <v>5.19276375489431</v>
      </c>
      <c r="BF3332" s="47">
        <v>-1</v>
      </c>
      <c r="BG3332" s="22">
        <v>0</v>
      </c>
    </row>
    <row r="3333" spans="1:100" x14ac:dyDescent="0.25">
      <c r="A3333">
        <v>6959</v>
      </c>
      <c r="B3333" t="s">
        <v>3365</v>
      </c>
      <c r="C3333" s="48">
        <v>3</v>
      </c>
      <c r="D3333" s="22">
        <v>1390.362795643342</v>
      </c>
      <c r="E3333" s="47">
        <v>47.119684703528307</v>
      </c>
      <c r="F3333" s="47">
        <v>-75.750652287199017</v>
      </c>
      <c r="G3333" s="47">
        <v>3.0044916730109769E-2</v>
      </c>
      <c r="H3333" s="47">
        <v>2.4613504863914595</v>
      </c>
      <c r="I3333" s="47">
        <v>36.674386441214729</v>
      </c>
      <c r="J3333" s="47">
        <v>1.8560451531762423</v>
      </c>
      <c r="K3333" s="47">
        <v>-0.99999999999999956</v>
      </c>
      <c r="L3333" s="47">
        <v>-0.99999999999999956</v>
      </c>
      <c r="M3333" s="47">
        <v>-0.99999999999999956</v>
      </c>
      <c r="N3333" s="47">
        <v>8.4306202558034019E-2</v>
      </c>
      <c r="O3333" s="47">
        <v>-0.99999999999999956</v>
      </c>
      <c r="P3333" s="47">
        <v>-0.99999999999999956</v>
      </c>
      <c r="Q3333" s="47">
        <v>0.79278450588946625</v>
      </c>
      <c r="R3333" s="47">
        <v>-0.99999999999999956</v>
      </c>
      <c r="S3333" s="47">
        <v>0.84309879201593052</v>
      </c>
      <c r="T3333" s="47">
        <v>6.9697963423823464E-2</v>
      </c>
      <c r="U3333" s="47">
        <v>-8.8158017649331046E-3</v>
      </c>
      <c r="V3333" s="47">
        <v>3.9310022150437669E-2</v>
      </c>
      <c r="W3333" s="47">
        <v>1.6685659805019948</v>
      </c>
      <c r="X3333" s="47">
        <v>-0.60556357955803708</v>
      </c>
      <c r="Y3333" s="47">
        <v>-0.25218785941493121</v>
      </c>
      <c r="Z3333" s="47">
        <v>48.682700633716067</v>
      </c>
      <c r="AA3333" s="47">
        <v>0.11308347003913863</v>
      </c>
      <c r="AB3333" s="47">
        <v>-0.67887443875895714</v>
      </c>
      <c r="AC3333" s="47">
        <v>-6.7930747511876879</v>
      </c>
      <c r="AD3333" s="47">
        <v>-1.1427307764735433</v>
      </c>
      <c r="AE3333" s="47">
        <v>2.2637759517560418E-2</v>
      </c>
      <c r="AF3333" s="47">
        <v>41.23338920328694</v>
      </c>
      <c r="AG3333" s="47">
        <v>-37.942839681424346</v>
      </c>
      <c r="AH3333" s="47">
        <v>-0.23843627709479953</v>
      </c>
      <c r="AI3333" s="47">
        <v>-0.3163270971607674</v>
      </c>
      <c r="AJ3333" s="47">
        <v>0.33333333333333298</v>
      </c>
      <c r="AK3333" s="47">
        <v>-0.41385276935791432</v>
      </c>
      <c r="AL3333" s="47">
        <v>-0.3648401318191607</v>
      </c>
      <c r="AM3333" s="47">
        <v>0.33333333333333298</v>
      </c>
      <c r="AN3333" s="47">
        <v>-0.18631912415681912</v>
      </c>
      <c r="AO3333" s="47">
        <v>-0.23063332343451776</v>
      </c>
      <c r="AP3333" s="47">
        <v>0.33333333333333298</v>
      </c>
      <c r="AQ3333" s="47">
        <v>-4.559002762072228</v>
      </c>
      <c r="AR3333" s="47">
        <v>4.1557705502511739</v>
      </c>
      <c r="AS3333" s="47">
        <v>1.8388022965042095</v>
      </c>
      <c r="AT3333" s="47">
        <v>-4.1385276935791397</v>
      </c>
      <c r="AU3333" s="47">
        <v>-0.99999999999999956</v>
      </c>
      <c r="AV3333" s="47">
        <v>-0.99999999999999956</v>
      </c>
      <c r="AW3333" s="47">
        <v>-0.99999999999999956</v>
      </c>
      <c r="AX3333" s="47">
        <v>-0.99999999999999956</v>
      </c>
      <c r="AY3333" s="47">
        <v>6.2787061143373245E-3</v>
      </c>
      <c r="AZ3333" s="47">
        <v>0.90801137676342436</v>
      </c>
      <c r="BA3333" s="47">
        <v>0.32097304650372338</v>
      </c>
      <c r="BB3333" s="47">
        <v>0.68022609002040646</v>
      </c>
      <c r="BC3333" s="47">
        <v>0.18092149560909107</v>
      </c>
      <c r="BD3333" s="47">
        <v>21.545709134327279</v>
      </c>
      <c r="BE3333" s="47">
        <v>6.1279026227458919</v>
      </c>
      <c r="BF3333" s="47">
        <v>-0.99999999999999956</v>
      </c>
      <c r="CU3333" t="e">
        <v>#N/A</v>
      </c>
      <c r="CV3333" t="e">
        <v>#N/A</v>
      </c>
    </row>
    <row r="3334" spans="1:100" x14ac:dyDescent="0.25">
      <c r="A3334">
        <v>6960</v>
      </c>
      <c r="B3334" t="s">
        <v>3366</v>
      </c>
      <c r="C3334" s="48">
        <v>1</v>
      </c>
      <c r="D3334" s="22">
        <v>1450</v>
      </c>
      <c r="E3334" s="47">
        <v>62.798508766834246</v>
      </c>
      <c r="F3334" s="47">
        <v>-29.08938549335334</v>
      </c>
      <c r="G3334" s="47">
        <v>0.24773049482204326</v>
      </c>
      <c r="H3334" s="47">
        <v>5.0316799675559034</v>
      </c>
      <c r="I3334" s="47">
        <v>43.150978932390657</v>
      </c>
      <c r="J3334" s="47">
        <v>9.4265685797601293</v>
      </c>
      <c r="K3334" s="47">
        <v>-1</v>
      </c>
      <c r="L3334" s="47">
        <v>-1</v>
      </c>
      <c r="M3334" s="47">
        <v>-1</v>
      </c>
      <c r="N3334" s="47">
        <v>0.23106494761372834</v>
      </c>
      <c r="O3334" s="47">
        <v>-1</v>
      </c>
      <c r="P3334" s="47">
        <v>-1</v>
      </c>
      <c r="Q3334" s="47">
        <v>3.6908187015592362</v>
      </c>
      <c r="R3334" s="47">
        <v>-1</v>
      </c>
      <c r="S3334" s="47">
        <v>0.64189072421973781</v>
      </c>
      <c r="T3334" s="47">
        <v>9.2362986157557392E-2</v>
      </c>
      <c r="U3334" s="47">
        <v>2.8539908778594872E-2</v>
      </c>
      <c r="V3334" s="47">
        <v>-3.3016092497362891E-2</v>
      </c>
      <c r="W3334" s="47">
        <v>1.340861265996665</v>
      </c>
      <c r="X3334" s="47">
        <v>-0.95214589246562853</v>
      </c>
      <c r="Y3334" s="47">
        <v>6.2963204570277986E-2</v>
      </c>
      <c r="Z3334" s="47">
        <v>26.745601001024557</v>
      </c>
      <c r="AA3334" s="47">
        <v>0.83044305783086536</v>
      </c>
      <c r="AB3334" s="47">
        <v>0.95436065465510056</v>
      </c>
      <c r="AC3334" s="47">
        <v>9.5356991142494465</v>
      </c>
      <c r="AD3334" s="47">
        <v>1.0338197723233149</v>
      </c>
      <c r="AE3334" s="47">
        <v>-6.1692529453854741E-2</v>
      </c>
      <c r="AF3334" s="47">
        <v>37.173968240475233</v>
      </c>
      <c r="AG3334" s="47">
        <v>-21.084351504417185</v>
      </c>
      <c r="AH3334" s="47">
        <v>0.31588437088007865</v>
      </c>
      <c r="AI3334" s="47">
        <v>0.38548558873661259</v>
      </c>
      <c r="AJ3334" s="47">
        <v>0.33333333333333298</v>
      </c>
      <c r="AK3334" s="47">
        <v>0.47968211832321317</v>
      </c>
      <c r="AL3334" s="47">
        <v>0.57122895297980814</v>
      </c>
      <c r="AM3334" s="47">
        <v>0.33333333333333298</v>
      </c>
      <c r="AN3334" s="47">
        <v>0.18789602731731778</v>
      </c>
      <c r="AO3334" s="47">
        <v>0.23868759666666312</v>
      </c>
      <c r="AP3334" s="47">
        <v>0.33333333333333298</v>
      </c>
      <c r="AQ3334" s="47">
        <v>5.9770106919154165</v>
      </c>
      <c r="AR3334" s="47">
        <v>2.6866680235991405</v>
      </c>
      <c r="AS3334" s="47">
        <v>1.9901707455278179</v>
      </c>
      <c r="AT3334" s="47">
        <v>4.7497298106331778</v>
      </c>
      <c r="AU3334" s="47">
        <v>-1</v>
      </c>
      <c r="AV3334" s="47">
        <v>-1</v>
      </c>
      <c r="AW3334" s="47">
        <v>-1</v>
      </c>
      <c r="AX3334" s="47">
        <v>-1</v>
      </c>
      <c r="AY3334" s="47">
        <v>5.741340798477359E-3</v>
      </c>
      <c r="AZ3334" s="47">
        <v>0.26109216513129191</v>
      </c>
      <c r="BA3334" s="47">
        <v>0.31605474538102962</v>
      </c>
      <c r="BB3334" s="47">
        <v>0.19654570281331249</v>
      </c>
      <c r="BC3334" s="47">
        <v>0.14449960111956645</v>
      </c>
      <c r="BD3334" s="47">
        <v>6.219103395989273</v>
      </c>
      <c r="BE3334" s="47">
        <v>5.19276375489431</v>
      </c>
      <c r="BF3334" s="47">
        <v>-1</v>
      </c>
      <c r="BG3334" s="22">
        <v>0</v>
      </c>
    </row>
    <row r="3335" spans="1:100" x14ac:dyDescent="0.25">
      <c r="A3335">
        <v>6961</v>
      </c>
      <c r="B3335" t="s">
        <v>3367</v>
      </c>
      <c r="C3335" s="48">
        <v>3</v>
      </c>
      <c r="D3335" s="22">
        <v>1473.166153611066</v>
      </c>
      <c r="E3335" s="47">
        <v>69.594578376138344</v>
      </c>
      <c r="F3335" s="47">
        <v>-0.48516246869928059</v>
      </c>
      <c r="G3335" s="47">
        <v>7.2745256169538947E-2</v>
      </c>
      <c r="H3335" s="47">
        <v>1.9893828730495573</v>
      </c>
      <c r="I3335" s="47">
        <v>31.169714021438466</v>
      </c>
      <c r="J3335" s="47">
        <v>14.193300949786902</v>
      </c>
      <c r="K3335" s="47">
        <v>-1.0000000000000004</v>
      </c>
      <c r="L3335" s="47">
        <v>-1.0000000000000004</v>
      </c>
      <c r="M3335" s="47">
        <v>-1.0000000000000004</v>
      </c>
      <c r="N3335" s="47">
        <v>0.42030817334722936</v>
      </c>
      <c r="O3335" s="47">
        <v>-1.0000000000000004</v>
      </c>
      <c r="P3335" s="47">
        <v>-1.0000000000000004</v>
      </c>
      <c r="Q3335" s="47">
        <v>2.8591699620966309</v>
      </c>
      <c r="R3335" s="47">
        <v>-1.0000000000000004</v>
      </c>
      <c r="S3335" s="47">
        <v>-1.0254501952038391</v>
      </c>
      <c r="T3335" s="47">
        <v>-0.20194634934661271</v>
      </c>
      <c r="U3335" s="47">
        <v>0.5905566506803025</v>
      </c>
      <c r="V3335" s="47">
        <v>0.80366527731055093</v>
      </c>
      <c r="W3335" s="47">
        <v>-0.86978708904707247</v>
      </c>
      <c r="X3335" s="47">
        <v>-1.2684293910362681</v>
      </c>
      <c r="Y3335" s="47">
        <v>-9.3605112305653673E-2</v>
      </c>
      <c r="Z3335" s="47">
        <v>24.849427980772738</v>
      </c>
      <c r="AA3335" s="47">
        <v>1.467266083966088</v>
      </c>
      <c r="AB3335" s="47">
        <v>-0.88660591821597967</v>
      </c>
      <c r="AC3335" s="47">
        <v>9.1773530536999157</v>
      </c>
      <c r="AD3335" s="47">
        <v>-0.77826338214307189</v>
      </c>
      <c r="AE3335" s="47">
        <v>-1.8070277129057823</v>
      </c>
      <c r="AF3335" s="47">
        <v>31.3331474033509</v>
      </c>
      <c r="AG3335" s="47">
        <v>-24.081217180452441</v>
      </c>
      <c r="AH3335" s="47">
        <v>-7.6328249422403127E-2</v>
      </c>
      <c r="AI3335" s="47">
        <v>-0.19630007795738313</v>
      </c>
      <c r="AJ3335" s="47">
        <v>0.33333333333333298</v>
      </c>
      <c r="AK3335" s="47">
        <v>0.48882848870480289</v>
      </c>
      <c r="AL3335" s="47">
        <v>0.6798433479037912</v>
      </c>
      <c r="AM3335" s="47">
        <v>0.33333333333333298</v>
      </c>
      <c r="AN3335" s="47">
        <v>-0.429805339313442</v>
      </c>
      <c r="AO3335" s="47">
        <v>-0.51622994632889652</v>
      </c>
      <c r="AP3335" s="47">
        <v>0.33333333333333298</v>
      </c>
      <c r="AQ3335" s="47">
        <v>-0.1634333819124415</v>
      </c>
      <c r="AR3335" s="47">
        <v>0.70201952802202161</v>
      </c>
      <c r="AS3335" s="47">
        <v>8.0655439263335289</v>
      </c>
      <c r="AT3335" s="47">
        <v>5.4257374954313535</v>
      </c>
      <c r="AU3335" s="47">
        <v>-1.0000000000000004</v>
      </c>
      <c r="AV3335" s="47">
        <v>-1.0000000000000004</v>
      </c>
      <c r="AW3335" s="47">
        <v>-1.0000000000000004</v>
      </c>
      <c r="AX3335" s="47">
        <v>-1.0000000000000004</v>
      </c>
      <c r="AY3335" s="47">
        <v>6.7616934510169296E-3</v>
      </c>
      <c r="AZ3335" s="47">
        <v>0.28204280194692999</v>
      </c>
      <c r="BA3335" s="47">
        <v>2.1952473489612006</v>
      </c>
      <c r="BB3335" s="47">
        <v>-9.450984601553776E-2</v>
      </c>
      <c r="BC3335" s="47">
        <v>0.45075390255884795</v>
      </c>
      <c r="BD3335" s="47">
        <v>-0.95253214065379477</v>
      </c>
      <c r="BE3335" s="47">
        <v>22.245084308777201</v>
      </c>
      <c r="BF3335" s="47">
        <v>-1.0000000000000004</v>
      </c>
      <c r="CU3335" t="e">
        <v>#N/A</v>
      </c>
      <c r="CV3335" t="e">
        <v>#N/A</v>
      </c>
    </row>
    <row r="3336" spans="1:100" x14ac:dyDescent="0.25">
      <c r="A3336">
        <v>6962</v>
      </c>
      <c r="B3336" t="s">
        <v>3368</v>
      </c>
      <c r="C3336" s="48">
        <v>1</v>
      </c>
      <c r="D3336" s="22">
        <v>1450</v>
      </c>
      <c r="E3336" s="47">
        <v>62.798508766834246</v>
      </c>
      <c r="F3336" s="47">
        <v>-29.08938549335334</v>
      </c>
      <c r="G3336" s="47">
        <v>0.24773049482204326</v>
      </c>
      <c r="H3336" s="47">
        <v>5.0316799675559034</v>
      </c>
      <c r="I3336" s="47">
        <v>43.150978932390657</v>
      </c>
      <c r="J3336" s="47">
        <v>9.4265685797601293</v>
      </c>
      <c r="K3336" s="47">
        <v>-1</v>
      </c>
      <c r="L3336" s="47">
        <v>-1</v>
      </c>
      <c r="M3336" s="47">
        <v>-1</v>
      </c>
      <c r="N3336" s="47">
        <v>0.23106494761372834</v>
      </c>
      <c r="O3336" s="47">
        <v>-1</v>
      </c>
      <c r="P3336" s="47">
        <v>-1</v>
      </c>
      <c r="Q3336" s="47">
        <v>3.6908187015592362</v>
      </c>
      <c r="R3336" s="47">
        <v>-1</v>
      </c>
      <c r="S3336" s="47">
        <v>0.64189072421973781</v>
      </c>
      <c r="T3336" s="47">
        <v>9.2362986157557392E-2</v>
      </c>
      <c r="U3336" s="47">
        <v>2.8539908778594872E-2</v>
      </c>
      <c r="V3336" s="47">
        <v>-3.3016092497362891E-2</v>
      </c>
      <c r="W3336" s="47">
        <v>1.340861265996665</v>
      </c>
      <c r="X3336" s="47">
        <v>-0.95214589246562853</v>
      </c>
      <c r="Y3336" s="47">
        <v>6.2963204570277986E-2</v>
      </c>
      <c r="Z3336" s="47">
        <v>26.745601001024557</v>
      </c>
      <c r="AA3336" s="47">
        <v>0.83044305783086536</v>
      </c>
      <c r="AB3336" s="47">
        <v>0.95436065465510056</v>
      </c>
      <c r="AC3336" s="47">
        <v>9.5356991142494465</v>
      </c>
      <c r="AD3336" s="47">
        <v>1.0338197723233149</v>
      </c>
      <c r="AE3336" s="47">
        <v>-6.1692529453854741E-2</v>
      </c>
      <c r="AF3336" s="47">
        <v>37.173968240475233</v>
      </c>
      <c r="AG3336" s="47">
        <v>-21.084351504417185</v>
      </c>
      <c r="AH3336" s="47">
        <v>0.31588437088007865</v>
      </c>
      <c r="AI3336" s="47">
        <v>0.38548558873661259</v>
      </c>
      <c r="AJ3336" s="47">
        <v>0.33333333333333298</v>
      </c>
      <c r="AK3336" s="47">
        <v>0.47968211832321317</v>
      </c>
      <c r="AL3336" s="47">
        <v>0.57122895297980814</v>
      </c>
      <c r="AM3336" s="47">
        <v>0.33333333333333298</v>
      </c>
      <c r="AN3336" s="47">
        <v>0.18789602731731778</v>
      </c>
      <c r="AO3336" s="47">
        <v>0.23868759666666312</v>
      </c>
      <c r="AP3336" s="47">
        <v>0.33333333333333298</v>
      </c>
      <c r="AQ3336" s="47">
        <v>5.9770106919154165</v>
      </c>
      <c r="AR3336" s="47">
        <v>2.6866680235991405</v>
      </c>
      <c r="AS3336" s="47">
        <v>1.9901707455278179</v>
      </c>
      <c r="AT3336" s="47">
        <v>4.7497298106331778</v>
      </c>
      <c r="AU3336" s="47">
        <v>-1</v>
      </c>
      <c r="AV3336" s="47">
        <v>-1</v>
      </c>
      <c r="AW3336" s="47">
        <v>-1</v>
      </c>
      <c r="AX3336" s="47">
        <v>-1</v>
      </c>
      <c r="AY3336" s="47">
        <v>5.741340798477359E-3</v>
      </c>
      <c r="AZ3336" s="47">
        <v>0.26109216513129191</v>
      </c>
      <c r="BA3336" s="47">
        <v>0.31605474538102962</v>
      </c>
      <c r="BB3336" s="47">
        <v>0.19654570281331249</v>
      </c>
      <c r="BC3336" s="47">
        <v>0.14449960111956645</v>
      </c>
      <c r="BD3336" s="47">
        <v>6.219103395989273</v>
      </c>
      <c r="BE3336" s="47">
        <v>5.19276375489431</v>
      </c>
      <c r="BF3336" s="47">
        <v>-1</v>
      </c>
      <c r="BG3336" s="22">
        <v>0</v>
      </c>
    </row>
    <row r="3337" spans="1:100" x14ac:dyDescent="0.25">
      <c r="A3337">
        <v>6963</v>
      </c>
      <c r="B3337" t="s">
        <v>3369</v>
      </c>
      <c r="C3337" s="48">
        <v>1</v>
      </c>
      <c r="D3337" s="22">
        <v>1450</v>
      </c>
      <c r="E3337" s="47">
        <v>62.798508766834246</v>
      </c>
      <c r="F3337" s="47">
        <v>-29.08938549335334</v>
      </c>
      <c r="G3337" s="47">
        <v>0.24773049482204326</v>
      </c>
      <c r="H3337" s="47">
        <v>5.0316799675559034</v>
      </c>
      <c r="I3337" s="47">
        <v>43.150978932390657</v>
      </c>
      <c r="J3337" s="47">
        <v>9.4265685797601293</v>
      </c>
      <c r="K3337" s="47">
        <v>-1</v>
      </c>
      <c r="L3337" s="47">
        <v>-1</v>
      </c>
      <c r="M3337" s="47">
        <v>-1</v>
      </c>
      <c r="N3337" s="47">
        <v>0.23106494761372834</v>
      </c>
      <c r="O3337" s="47">
        <v>-1</v>
      </c>
      <c r="P3337" s="47">
        <v>-1</v>
      </c>
      <c r="Q3337" s="47">
        <v>3.6908187015592362</v>
      </c>
      <c r="R3337" s="47">
        <v>-1</v>
      </c>
      <c r="S3337" s="47">
        <v>0.64189072421973781</v>
      </c>
      <c r="T3337" s="47">
        <v>9.2362986157557392E-2</v>
      </c>
      <c r="U3337" s="47">
        <v>2.8539908778594872E-2</v>
      </c>
      <c r="V3337" s="47">
        <v>-3.3016092497362891E-2</v>
      </c>
      <c r="W3337" s="47">
        <v>1.340861265996665</v>
      </c>
      <c r="X3337" s="47">
        <v>-0.95214589246562853</v>
      </c>
      <c r="Y3337" s="47">
        <v>6.2963204570277986E-2</v>
      </c>
      <c r="Z3337" s="47">
        <v>26.745601001024557</v>
      </c>
      <c r="AA3337" s="47">
        <v>0.83044305783086536</v>
      </c>
      <c r="AB3337" s="47">
        <v>0.95436065465510056</v>
      </c>
      <c r="AC3337" s="47">
        <v>9.5356991142494465</v>
      </c>
      <c r="AD3337" s="47">
        <v>1.0338197723233149</v>
      </c>
      <c r="AE3337" s="47">
        <v>-6.1692529453854741E-2</v>
      </c>
      <c r="AF3337" s="47">
        <v>37.173968240475233</v>
      </c>
      <c r="AG3337" s="47">
        <v>-21.084351504417185</v>
      </c>
      <c r="AH3337" s="47">
        <v>0.31588437088007865</v>
      </c>
      <c r="AI3337" s="47">
        <v>0.38548558873661259</v>
      </c>
      <c r="AJ3337" s="47">
        <v>0.33333333333333298</v>
      </c>
      <c r="AK3337" s="47">
        <v>0.47968211832321317</v>
      </c>
      <c r="AL3337" s="47">
        <v>0.57122895297980814</v>
      </c>
      <c r="AM3337" s="47">
        <v>0.33333333333333298</v>
      </c>
      <c r="AN3337" s="47">
        <v>0.18789602731731778</v>
      </c>
      <c r="AO3337" s="47">
        <v>0.23868759666666312</v>
      </c>
      <c r="AP3337" s="47">
        <v>0.33333333333333298</v>
      </c>
      <c r="AQ3337" s="47">
        <v>5.9770106919154165</v>
      </c>
      <c r="AR3337" s="47">
        <v>2.6866680235991405</v>
      </c>
      <c r="AS3337" s="47">
        <v>1.9901707455278179</v>
      </c>
      <c r="AT3337" s="47">
        <v>4.7497298106331778</v>
      </c>
      <c r="AU3337" s="47">
        <v>-1</v>
      </c>
      <c r="AV3337" s="47">
        <v>-1</v>
      </c>
      <c r="AW3337" s="47">
        <v>-1</v>
      </c>
      <c r="AX3337" s="47">
        <v>-1</v>
      </c>
      <c r="AY3337" s="47">
        <v>5.741340798477359E-3</v>
      </c>
      <c r="AZ3337" s="47">
        <v>0.26109216513129191</v>
      </c>
      <c r="BA3337" s="47">
        <v>0.31605474538102962</v>
      </c>
      <c r="BB3337" s="47">
        <v>0.19654570281331249</v>
      </c>
      <c r="BC3337" s="47">
        <v>0.14449960111956645</v>
      </c>
      <c r="BD3337" s="47">
        <v>6.219103395989273</v>
      </c>
      <c r="BE3337" s="47">
        <v>5.19276375489431</v>
      </c>
      <c r="BF3337" s="47">
        <v>-1</v>
      </c>
      <c r="BG3337" s="22">
        <v>0</v>
      </c>
    </row>
    <row r="3338" spans="1:100" x14ac:dyDescent="0.25">
      <c r="A3338">
        <v>6964</v>
      </c>
      <c r="B3338" t="s">
        <v>3370</v>
      </c>
      <c r="C3338" s="48">
        <v>1</v>
      </c>
      <c r="D3338" s="22">
        <v>1450</v>
      </c>
      <c r="E3338" s="47">
        <v>62.798508766834246</v>
      </c>
      <c r="F3338" s="47">
        <v>-29.08938549335334</v>
      </c>
      <c r="G3338" s="47">
        <v>0.24773049482204326</v>
      </c>
      <c r="H3338" s="47">
        <v>5.0316799675559034</v>
      </c>
      <c r="I3338" s="47">
        <v>43.150978932390657</v>
      </c>
      <c r="J3338" s="47">
        <v>9.4265685797601293</v>
      </c>
      <c r="K3338" s="47">
        <v>-1</v>
      </c>
      <c r="L3338" s="47">
        <v>-1</v>
      </c>
      <c r="M3338" s="47">
        <v>-1</v>
      </c>
      <c r="N3338" s="47">
        <v>0.23106494761372834</v>
      </c>
      <c r="O3338" s="47">
        <v>-1</v>
      </c>
      <c r="P3338" s="47">
        <v>-1</v>
      </c>
      <c r="Q3338" s="47">
        <v>3.6908187015592362</v>
      </c>
      <c r="R3338" s="47">
        <v>-1</v>
      </c>
      <c r="S3338" s="47">
        <v>0.64189072421973781</v>
      </c>
      <c r="T3338" s="47">
        <v>9.2362986157557392E-2</v>
      </c>
      <c r="U3338" s="47">
        <v>2.8539908778594872E-2</v>
      </c>
      <c r="V3338" s="47">
        <v>-3.3016092497362891E-2</v>
      </c>
      <c r="W3338" s="47">
        <v>1.340861265996665</v>
      </c>
      <c r="X3338" s="47">
        <v>-0.95214589246562853</v>
      </c>
      <c r="Y3338" s="47">
        <v>6.2963204570277986E-2</v>
      </c>
      <c r="Z3338" s="47">
        <v>26.745601001024557</v>
      </c>
      <c r="AA3338" s="47">
        <v>0.83044305783086536</v>
      </c>
      <c r="AB3338" s="47">
        <v>0.95436065465510056</v>
      </c>
      <c r="AC3338" s="47">
        <v>9.5356991142494465</v>
      </c>
      <c r="AD3338" s="47">
        <v>1.0338197723233149</v>
      </c>
      <c r="AE3338" s="47">
        <v>-6.1692529453854741E-2</v>
      </c>
      <c r="AF3338" s="47">
        <v>37.173968240475233</v>
      </c>
      <c r="AG3338" s="47">
        <v>-21.084351504417185</v>
      </c>
      <c r="AH3338" s="47">
        <v>0.31588437088007865</v>
      </c>
      <c r="AI3338" s="47">
        <v>0.38548558873661259</v>
      </c>
      <c r="AJ3338" s="47">
        <v>0.33333333333333298</v>
      </c>
      <c r="AK3338" s="47">
        <v>0.47968211832321317</v>
      </c>
      <c r="AL3338" s="47">
        <v>0.57122895297980814</v>
      </c>
      <c r="AM3338" s="47">
        <v>0.33333333333333298</v>
      </c>
      <c r="AN3338" s="47">
        <v>0.18789602731731778</v>
      </c>
      <c r="AO3338" s="47">
        <v>0.23868759666666312</v>
      </c>
      <c r="AP3338" s="47">
        <v>0.33333333333333298</v>
      </c>
      <c r="AQ3338" s="47">
        <v>5.9770106919154165</v>
      </c>
      <c r="AR3338" s="47">
        <v>2.6866680235991405</v>
      </c>
      <c r="AS3338" s="47">
        <v>1.9901707455278179</v>
      </c>
      <c r="AT3338" s="47">
        <v>4.7497298106331778</v>
      </c>
      <c r="AU3338" s="47">
        <v>-1</v>
      </c>
      <c r="AV3338" s="47">
        <v>-1</v>
      </c>
      <c r="AW3338" s="47">
        <v>-1</v>
      </c>
      <c r="AX3338" s="47">
        <v>-1</v>
      </c>
      <c r="AY3338" s="47">
        <v>5.741340798477359E-3</v>
      </c>
      <c r="AZ3338" s="47">
        <v>0.26109216513129191</v>
      </c>
      <c r="BA3338" s="47">
        <v>0.31605474538102962</v>
      </c>
      <c r="BB3338" s="47">
        <v>0.19654570281331249</v>
      </c>
      <c r="BC3338" s="47">
        <v>0.14449960111956645</v>
      </c>
      <c r="BD3338" s="47">
        <v>6.219103395989273</v>
      </c>
      <c r="BE3338" s="47">
        <v>5.19276375489431</v>
      </c>
      <c r="BF3338" s="47">
        <v>-1</v>
      </c>
      <c r="BG3338" s="22">
        <v>0</v>
      </c>
    </row>
    <row r="3339" spans="1:100" x14ac:dyDescent="0.25">
      <c r="A3339">
        <v>6965</v>
      </c>
      <c r="B3339" t="s">
        <v>3371</v>
      </c>
      <c r="C3339" s="48">
        <v>3</v>
      </c>
      <c r="D3339" s="22">
        <v>1383.0283105317371</v>
      </c>
      <c r="E3339" s="47">
        <v>15.572056788121639</v>
      </c>
      <c r="F3339" s="47">
        <v>-98.50951983078626</v>
      </c>
      <c r="G3339" s="47">
        <v>-0.4327021800996827</v>
      </c>
      <c r="H3339" s="47">
        <v>-0.38925394369336652</v>
      </c>
      <c r="I3339" s="47">
        <v>9.8459675319312598</v>
      </c>
      <c r="J3339" s="47">
        <v>5.2130745727322951</v>
      </c>
      <c r="K3339" s="47">
        <v>-1.0000000000000011</v>
      </c>
      <c r="L3339" s="47">
        <v>-1.0000000000000011</v>
      </c>
      <c r="M3339" s="47">
        <v>-1.0000000000000011</v>
      </c>
      <c r="N3339" s="47">
        <v>-0.24095822357682747</v>
      </c>
      <c r="O3339" s="47">
        <v>-1.0000000000000011</v>
      </c>
      <c r="P3339" s="47">
        <v>-1.0000000000000011</v>
      </c>
      <c r="Q3339" s="47">
        <v>-0.76119564944384932</v>
      </c>
      <c r="R3339" s="47">
        <v>-1.0000000000000011</v>
      </c>
      <c r="S3339" s="47">
        <v>0.20909721197179837</v>
      </c>
      <c r="T3339" s="47">
        <v>-6.0080678692181859E-3</v>
      </c>
      <c r="U3339" s="47">
        <v>-2.3126359096556807E-2</v>
      </c>
      <c r="V3339" s="47">
        <v>-2.3523038485468065E-2</v>
      </c>
      <c r="W3339" s="47">
        <v>0.37194170575048291</v>
      </c>
      <c r="X3339" s="47">
        <v>-1.692709350916636</v>
      </c>
      <c r="Y3339" s="47">
        <v>-0.10327977238745727</v>
      </c>
      <c r="Z3339" s="47">
        <v>33.0350268061908</v>
      </c>
      <c r="AA3339" s="47">
        <v>-0.27895020162108897</v>
      </c>
      <c r="AB3339" s="47">
        <v>-0.51800372951962037</v>
      </c>
      <c r="AC3339" s="47">
        <v>-23.945155027512811</v>
      </c>
      <c r="AD3339" s="47">
        <v>1.8528797431060051</v>
      </c>
      <c r="AE3339" s="47">
        <v>-1.7321665019569432</v>
      </c>
      <c r="AF3339" s="47">
        <v>6.8397015472014413</v>
      </c>
      <c r="AG3339" s="47">
        <v>-89.551517771878963</v>
      </c>
      <c r="AH3339" s="47">
        <v>0.35564386126159048</v>
      </c>
      <c r="AI3339" s="47">
        <v>0.30177381976274442</v>
      </c>
      <c r="AJ3339" s="47">
        <v>0.33333333333333298</v>
      </c>
      <c r="AK3339" s="47">
        <v>0.20852944123532213</v>
      </c>
      <c r="AL3339" s="47">
        <v>0.51550746030848094</v>
      </c>
      <c r="AM3339" s="47">
        <v>0.33333333333333298</v>
      </c>
      <c r="AN3339" s="47">
        <v>-0.27935904612285517</v>
      </c>
      <c r="AO3339" s="47">
        <v>-0.21602808312526373</v>
      </c>
      <c r="AP3339" s="47">
        <v>0.33333333333333298</v>
      </c>
      <c r="AQ3339" s="47">
        <v>3.0062659847298119</v>
      </c>
      <c r="AR3339" s="47">
        <v>3.7370678550966834</v>
      </c>
      <c r="AS3339" s="47">
        <v>-0.60928769471760502</v>
      </c>
      <c r="AT3339" s="47">
        <v>2.0852944123532211</v>
      </c>
      <c r="AU3339" s="47">
        <v>-1.0000000000000011</v>
      </c>
      <c r="AV3339" s="47">
        <v>-1.0000000000000011</v>
      </c>
      <c r="AW3339" s="47">
        <v>-1.0000000000000011</v>
      </c>
      <c r="AX3339" s="47">
        <v>-1.0000000000000011</v>
      </c>
      <c r="AY3339" s="47">
        <v>-9.5139430316929629E-3</v>
      </c>
      <c r="AZ3339" s="47">
        <v>0.63301122406748134</v>
      </c>
      <c r="BA3339" s="47">
        <v>0.22231614732518562</v>
      </c>
      <c r="BB3339" s="47">
        <v>9.4576407659215975E-2</v>
      </c>
      <c r="BC3339" s="47">
        <v>-7.5875331515100584E-3</v>
      </c>
      <c r="BD3339" s="47">
        <v>5.5294663118178082</v>
      </c>
      <c r="BE3339" s="47">
        <v>0.92189240783817683</v>
      </c>
      <c r="BF3339" s="47">
        <v>-1.0000000000000011</v>
      </c>
      <c r="CU3339" t="e">
        <v>#N/A</v>
      </c>
      <c r="CV3339" t="e">
        <v>#N/A</v>
      </c>
    </row>
    <row r="3340" spans="1:100" x14ac:dyDescent="0.25">
      <c r="A3340">
        <v>6966</v>
      </c>
      <c r="B3340" t="s">
        <v>3372</v>
      </c>
      <c r="C3340" s="48">
        <v>1</v>
      </c>
      <c r="D3340" s="22">
        <v>1450</v>
      </c>
      <c r="E3340" s="47">
        <v>62.798508766834246</v>
      </c>
      <c r="F3340" s="47">
        <v>-29.08938549335334</v>
      </c>
      <c r="G3340" s="47">
        <v>0.24773049482204326</v>
      </c>
      <c r="H3340" s="47">
        <v>5.0316799675559034</v>
      </c>
      <c r="I3340" s="47">
        <v>43.150978932390657</v>
      </c>
      <c r="J3340" s="47">
        <v>9.4265685797601293</v>
      </c>
      <c r="K3340" s="47">
        <v>-1</v>
      </c>
      <c r="L3340" s="47">
        <v>-1</v>
      </c>
      <c r="M3340" s="47">
        <v>-1</v>
      </c>
      <c r="N3340" s="47">
        <v>0.23106494761372834</v>
      </c>
      <c r="O3340" s="47">
        <v>-1</v>
      </c>
      <c r="P3340" s="47">
        <v>-1</v>
      </c>
      <c r="Q3340" s="47">
        <v>3.6908187015592362</v>
      </c>
      <c r="R3340" s="47">
        <v>-1</v>
      </c>
      <c r="S3340" s="47">
        <v>0.64189072421973781</v>
      </c>
      <c r="T3340" s="47">
        <v>9.2362986157557392E-2</v>
      </c>
      <c r="U3340" s="47">
        <v>2.8539908778594872E-2</v>
      </c>
      <c r="V3340" s="47">
        <v>-3.3016092497362891E-2</v>
      </c>
      <c r="W3340" s="47">
        <v>1.340861265996665</v>
      </c>
      <c r="X3340" s="47">
        <v>-0.95214589246562853</v>
      </c>
      <c r="Y3340" s="47">
        <v>6.2963204570277986E-2</v>
      </c>
      <c r="Z3340" s="47">
        <v>26.745601001024557</v>
      </c>
      <c r="AA3340" s="47">
        <v>0.83044305783086536</v>
      </c>
      <c r="AB3340" s="47">
        <v>0.95436065465510056</v>
      </c>
      <c r="AC3340" s="47">
        <v>9.5356991142494465</v>
      </c>
      <c r="AD3340" s="47">
        <v>1.0338197723233149</v>
      </c>
      <c r="AE3340" s="47">
        <v>-6.1692529453854741E-2</v>
      </c>
      <c r="AF3340" s="47">
        <v>37.173968240475233</v>
      </c>
      <c r="AG3340" s="47">
        <v>-21.084351504417185</v>
      </c>
      <c r="AH3340" s="47">
        <v>0.31588437088007865</v>
      </c>
      <c r="AI3340" s="47">
        <v>0.38548558873661259</v>
      </c>
      <c r="AJ3340" s="47">
        <v>0.33333333333333298</v>
      </c>
      <c r="AK3340" s="47">
        <v>0.47968211832321317</v>
      </c>
      <c r="AL3340" s="47">
        <v>0.57122895297980814</v>
      </c>
      <c r="AM3340" s="47">
        <v>0.33333333333333298</v>
      </c>
      <c r="AN3340" s="47">
        <v>0.18789602731731778</v>
      </c>
      <c r="AO3340" s="47">
        <v>0.23868759666666312</v>
      </c>
      <c r="AP3340" s="47">
        <v>0.33333333333333298</v>
      </c>
      <c r="AQ3340" s="47">
        <v>5.9770106919154165</v>
      </c>
      <c r="AR3340" s="47">
        <v>2.6866680235991405</v>
      </c>
      <c r="AS3340" s="47">
        <v>1.9901707455278179</v>
      </c>
      <c r="AT3340" s="47">
        <v>4.7497298106331778</v>
      </c>
      <c r="AU3340" s="47">
        <v>-1</v>
      </c>
      <c r="AV3340" s="47">
        <v>-1</v>
      </c>
      <c r="AW3340" s="47">
        <v>-1</v>
      </c>
      <c r="AX3340" s="47">
        <v>-1</v>
      </c>
      <c r="AY3340" s="47">
        <v>5.741340798477359E-3</v>
      </c>
      <c r="AZ3340" s="47">
        <v>0.26109216513129191</v>
      </c>
      <c r="BA3340" s="47">
        <v>0.31605474538102962</v>
      </c>
      <c r="BB3340" s="47">
        <v>0.19654570281331249</v>
      </c>
      <c r="BC3340" s="47">
        <v>0.14449960111956645</v>
      </c>
      <c r="BD3340" s="47">
        <v>6.219103395989273</v>
      </c>
      <c r="BE3340" s="47">
        <v>5.19276375489431</v>
      </c>
      <c r="BF3340" s="47">
        <v>-1</v>
      </c>
      <c r="BG3340" s="22">
        <v>0</v>
      </c>
    </row>
    <row r="3341" spans="1:100" x14ac:dyDescent="0.25">
      <c r="A3341">
        <v>6967</v>
      </c>
      <c r="B3341" t="s">
        <v>3373</v>
      </c>
      <c r="C3341" s="48">
        <v>1</v>
      </c>
      <c r="D3341" s="22">
        <v>1450</v>
      </c>
      <c r="E3341" s="47">
        <v>62.798508766834246</v>
      </c>
      <c r="F3341" s="47">
        <v>-29.08938549335334</v>
      </c>
      <c r="G3341" s="47">
        <v>0.24773049482204326</v>
      </c>
      <c r="H3341" s="47">
        <v>5.0316799675559034</v>
      </c>
      <c r="I3341" s="47">
        <v>43.150978932390657</v>
      </c>
      <c r="J3341" s="47">
        <v>9.4265685797601293</v>
      </c>
      <c r="K3341" s="47">
        <v>-1</v>
      </c>
      <c r="L3341" s="47">
        <v>-1</v>
      </c>
      <c r="M3341" s="47">
        <v>-1</v>
      </c>
      <c r="N3341" s="47">
        <v>0.23106494761372834</v>
      </c>
      <c r="O3341" s="47">
        <v>-1</v>
      </c>
      <c r="P3341" s="47">
        <v>-1</v>
      </c>
      <c r="Q3341" s="47">
        <v>3.6908187015592362</v>
      </c>
      <c r="R3341" s="47">
        <v>-1</v>
      </c>
      <c r="S3341" s="47">
        <v>0.64189072421973781</v>
      </c>
      <c r="T3341" s="47">
        <v>9.2362986157557392E-2</v>
      </c>
      <c r="U3341" s="47">
        <v>2.8539908778594872E-2</v>
      </c>
      <c r="V3341" s="47">
        <v>-3.3016092497362891E-2</v>
      </c>
      <c r="W3341" s="47">
        <v>1.340861265996665</v>
      </c>
      <c r="X3341" s="47">
        <v>-0.95214589246562853</v>
      </c>
      <c r="Y3341" s="47">
        <v>6.2963204570277986E-2</v>
      </c>
      <c r="Z3341" s="47">
        <v>26.745601001024557</v>
      </c>
      <c r="AA3341" s="47">
        <v>0.83044305783086536</v>
      </c>
      <c r="AB3341" s="47">
        <v>0.95436065465510056</v>
      </c>
      <c r="AC3341" s="47">
        <v>9.5356991142494465</v>
      </c>
      <c r="AD3341" s="47">
        <v>1.0338197723233149</v>
      </c>
      <c r="AE3341" s="47">
        <v>-6.1692529453854741E-2</v>
      </c>
      <c r="AF3341" s="47">
        <v>37.173968240475233</v>
      </c>
      <c r="AG3341" s="47">
        <v>-21.084351504417185</v>
      </c>
      <c r="AH3341" s="47">
        <v>0.31588437088007865</v>
      </c>
      <c r="AI3341" s="47">
        <v>0.38548558873661259</v>
      </c>
      <c r="AJ3341" s="47">
        <v>0.33333333333333298</v>
      </c>
      <c r="AK3341" s="47">
        <v>0.47968211832321317</v>
      </c>
      <c r="AL3341" s="47">
        <v>0.57122895297980814</v>
      </c>
      <c r="AM3341" s="47">
        <v>0.33333333333333298</v>
      </c>
      <c r="AN3341" s="47">
        <v>0.18789602731731778</v>
      </c>
      <c r="AO3341" s="47">
        <v>0.23868759666666312</v>
      </c>
      <c r="AP3341" s="47">
        <v>0.33333333333333298</v>
      </c>
      <c r="AQ3341" s="47">
        <v>5.9770106919154165</v>
      </c>
      <c r="AR3341" s="47">
        <v>2.6866680235991405</v>
      </c>
      <c r="AS3341" s="47">
        <v>1.9901707455278179</v>
      </c>
      <c r="AT3341" s="47">
        <v>4.7497298106331778</v>
      </c>
      <c r="AU3341" s="47">
        <v>-1</v>
      </c>
      <c r="AV3341" s="47">
        <v>-1</v>
      </c>
      <c r="AW3341" s="47">
        <v>-1</v>
      </c>
      <c r="AX3341" s="47">
        <v>-1</v>
      </c>
      <c r="AY3341" s="47">
        <v>5.741340798477359E-3</v>
      </c>
      <c r="AZ3341" s="47">
        <v>0.26109216513129191</v>
      </c>
      <c r="BA3341" s="47">
        <v>0.31605474538102962</v>
      </c>
      <c r="BB3341" s="47">
        <v>0.19654570281331249</v>
      </c>
      <c r="BC3341" s="47">
        <v>0.14449960111956645</v>
      </c>
      <c r="BD3341" s="47">
        <v>6.219103395989273</v>
      </c>
      <c r="BE3341" s="47">
        <v>5.19276375489431</v>
      </c>
      <c r="BF3341" s="47">
        <v>-1</v>
      </c>
      <c r="BG3341" s="22">
        <v>0</v>
      </c>
    </row>
    <row r="3342" spans="1:100" x14ac:dyDescent="0.25">
      <c r="A3342">
        <v>6968</v>
      </c>
      <c r="B3342" t="s">
        <v>3374</v>
      </c>
      <c r="C3342" s="48">
        <v>1</v>
      </c>
      <c r="D3342" s="22">
        <v>1450</v>
      </c>
      <c r="E3342" s="47">
        <v>62.798508766834246</v>
      </c>
      <c r="F3342" s="47">
        <v>-29.08938549335334</v>
      </c>
      <c r="G3342" s="47">
        <v>0.24773049482204326</v>
      </c>
      <c r="H3342" s="47">
        <v>5.0316799675559034</v>
      </c>
      <c r="I3342" s="47">
        <v>43.150978932390657</v>
      </c>
      <c r="J3342" s="47">
        <v>9.4265685797601293</v>
      </c>
      <c r="K3342" s="47">
        <v>-1</v>
      </c>
      <c r="L3342" s="47">
        <v>-1</v>
      </c>
      <c r="M3342" s="47">
        <v>-1</v>
      </c>
      <c r="N3342" s="47">
        <v>0.23106494761372834</v>
      </c>
      <c r="O3342" s="47">
        <v>-1</v>
      </c>
      <c r="P3342" s="47">
        <v>-1</v>
      </c>
      <c r="Q3342" s="47">
        <v>3.6908187015592362</v>
      </c>
      <c r="R3342" s="47">
        <v>-1</v>
      </c>
      <c r="S3342" s="47">
        <v>0.64189072421973781</v>
      </c>
      <c r="T3342" s="47">
        <v>9.2362986157557392E-2</v>
      </c>
      <c r="U3342" s="47">
        <v>2.8539908778594872E-2</v>
      </c>
      <c r="V3342" s="47">
        <v>-3.3016092497362891E-2</v>
      </c>
      <c r="W3342" s="47">
        <v>1.340861265996665</v>
      </c>
      <c r="X3342" s="47">
        <v>-0.95214589246562853</v>
      </c>
      <c r="Y3342" s="47">
        <v>6.2963204570277986E-2</v>
      </c>
      <c r="Z3342" s="47">
        <v>26.745601001024557</v>
      </c>
      <c r="AA3342" s="47">
        <v>0.83044305783086536</v>
      </c>
      <c r="AB3342" s="47">
        <v>0.95436065465510056</v>
      </c>
      <c r="AC3342" s="47">
        <v>9.5356991142494465</v>
      </c>
      <c r="AD3342" s="47">
        <v>1.0338197723233149</v>
      </c>
      <c r="AE3342" s="47">
        <v>-6.1692529453854741E-2</v>
      </c>
      <c r="AF3342" s="47">
        <v>37.173968240475233</v>
      </c>
      <c r="AG3342" s="47">
        <v>-21.084351504417185</v>
      </c>
      <c r="AH3342" s="47">
        <v>0.31588437088007865</v>
      </c>
      <c r="AI3342" s="47">
        <v>0.38548558873661259</v>
      </c>
      <c r="AJ3342" s="47">
        <v>0.33333333333333298</v>
      </c>
      <c r="AK3342" s="47">
        <v>0.47968211832321317</v>
      </c>
      <c r="AL3342" s="47">
        <v>0.57122895297980814</v>
      </c>
      <c r="AM3342" s="47">
        <v>0.33333333333333298</v>
      </c>
      <c r="AN3342" s="47">
        <v>0.18789602731731778</v>
      </c>
      <c r="AO3342" s="47">
        <v>0.23868759666666312</v>
      </c>
      <c r="AP3342" s="47">
        <v>0.33333333333333298</v>
      </c>
      <c r="AQ3342" s="47">
        <v>5.9770106919154165</v>
      </c>
      <c r="AR3342" s="47">
        <v>2.6866680235991405</v>
      </c>
      <c r="AS3342" s="47">
        <v>1.9901707455278179</v>
      </c>
      <c r="AT3342" s="47">
        <v>4.7497298106331778</v>
      </c>
      <c r="AU3342" s="47">
        <v>-1</v>
      </c>
      <c r="AV3342" s="47">
        <v>-1</v>
      </c>
      <c r="AW3342" s="47">
        <v>-1</v>
      </c>
      <c r="AX3342" s="47">
        <v>-1</v>
      </c>
      <c r="AY3342" s="47">
        <v>5.741340798477359E-3</v>
      </c>
      <c r="AZ3342" s="47">
        <v>0.26109216513129191</v>
      </c>
      <c r="BA3342" s="47">
        <v>0.31605474538102962</v>
      </c>
      <c r="BB3342" s="47">
        <v>0.19654570281331249</v>
      </c>
      <c r="BC3342" s="47">
        <v>0.14449960111956645</v>
      </c>
      <c r="BD3342" s="47">
        <v>6.219103395989273</v>
      </c>
      <c r="BE3342" s="47">
        <v>5.19276375489431</v>
      </c>
      <c r="BF3342" s="47">
        <v>-1</v>
      </c>
      <c r="BG3342" s="22">
        <v>0</v>
      </c>
    </row>
    <row r="3343" spans="1:100" x14ac:dyDescent="0.25">
      <c r="A3343">
        <v>6969</v>
      </c>
      <c r="B3343" t="s">
        <v>3375</v>
      </c>
      <c r="C3343" s="48">
        <v>1</v>
      </c>
      <c r="D3343" s="22">
        <v>1450</v>
      </c>
      <c r="E3343" s="47">
        <v>62.798508766834246</v>
      </c>
      <c r="F3343" s="47">
        <v>-29.08938549335334</v>
      </c>
      <c r="G3343" s="47">
        <v>0.24773049482204326</v>
      </c>
      <c r="H3343" s="47">
        <v>5.0316799675559034</v>
      </c>
      <c r="I3343" s="47">
        <v>43.150978932390657</v>
      </c>
      <c r="J3343" s="47">
        <v>9.4265685797601293</v>
      </c>
      <c r="K3343" s="47">
        <v>-1</v>
      </c>
      <c r="L3343" s="47">
        <v>-1</v>
      </c>
      <c r="M3343" s="47">
        <v>-1</v>
      </c>
      <c r="N3343" s="47">
        <v>0.23106494761372834</v>
      </c>
      <c r="O3343" s="47">
        <v>-1</v>
      </c>
      <c r="P3343" s="47">
        <v>-1</v>
      </c>
      <c r="Q3343" s="47">
        <v>3.6908187015592362</v>
      </c>
      <c r="R3343" s="47">
        <v>-1</v>
      </c>
      <c r="S3343" s="47">
        <v>0.64189072421973781</v>
      </c>
      <c r="T3343" s="47">
        <v>9.2362986157557392E-2</v>
      </c>
      <c r="U3343" s="47">
        <v>2.8539908778594872E-2</v>
      </c>
      <c r="V3343" s="47">
        <v>-3.3016092497362891E-2</v>
      </c>
      <c r="W3343" s="47">
        <v>1.340861265996665</v>
      </c>
      <c r="X3343" s="47">
        <v>-0.95214589246562853</v>
      </c>
      <c r="Y3343" s="47">
        <v>6.2963204570277986E-2</v>
      </c>
      <c r="Z3343" s="47">
        <v>26.745601001024557</v>
      </c>
      <c r="AA3343" s="47">
        <v>0.83044305783086536</v>
      </c>
      <c r="AB3343" s="47">
        <v>0.95436065465510056</v>
      </c>
      <c r="AC3343" s="47">
        <v>9.5356991142494465</v>
      </c>
      <c r="AD3343" s="47">
        <v>1.0338197723233149</v>
      </c>
      <c r="AE3343" s="47">
        <v>-6.1692529453854741E-2</v>
      </c>
      <c r="AF3343" s="47">
        <v>37.173968240475233</v>
      </c>
      <c r="AG3343" s="47">
        <v>-21.084351504417185</v>
      </c>
      <c r="AH3343" s="47">
        <v>0.31588437088007865</v>
      </c>
      <c r="AI3343" s="47">
        <v>0.38548558873661259</v>
      </c>
      <c r="AJ3343" s="47">
        <v>0.33333333333333298</v>
      </c>
      <c r="AK3343" s="47">
        <v>0.47968211832321317</v>
      </c>
      <c r="AL3343" s="47">
        <v>0.57122895297980814</v>
      </c>
      <c r="AM3343" s="47">
        <v>0.33333333333333298</v>
      </c>
      <c r="AN3343" s="47">
        <v>0.18789602731731778</v>
      </c>
      <c r="AO3343" s="47">
        <v>0.23868759666666312</v>
      </c>
      <c r="AP3343" s="47">
        <v>0.33333333333333298</v>
      </c>
      <c r="AQ3343" s="47">
        <v>5.9770106919154165</v>
      </c>
      <c r="AR3343" s="47">
        <v>2.6866680235991405</v>
      </c>
      <c r="AS3343" s="47">
        <v>1.9901707455278179</v>
      </c>
      <c r="AT3343" s="47">
        <v>4.7497298106331778</v>
      </c>
      <c r="AU3343" s="47">
        <v>-1</v>
      </c>
      <c r="AV3343" s="47">
        <v>-1</v>
      </c>
      <c r="AW3343" s="47">
        <v>-1</v>
      </c>
      <c r="AX3343" s="47">
        <v>-1</v>
      </c>
      <c r="AY3343" s="47">
        <v>5.741340798477359E-3</v>
      </c>
      <c r="AZ3343" s="47">
        <v>0.26109216513129191</v>
      </c>
      <c r="BA3343" s="47">
        <v>0.31605474538102962</v>
      </c>
      <c r="BB3343" s="47">
        <v>0.19654570281331249</v>
      </c>
      <c r="BC3343" s="47">
        <v>0.14449960111956645</v>
      </c>
      <c r="BD3343" s="47">
        <v>6.219103395989273</v>
      </c>
      <c r="BE3343" s="47">
        <v>5.19276375489431</v>
      </c>
      <c r="BF3343" s="47">
        <v>-1</v>
      </c>
      <c r="BG3343" s="22">
        <v>0</v>
      </c>
    </row>
    <row r="3344" spans="1:100" x14ac:dyDescent="0.25">
      <c r="A3344">
        <v>6970</v>
      </c>
      <c r="B3344" t="s">
        <v>3376</v>
      </c>
      <c r="C3344" s="48">
        <v>1</v>
      </c>
      <c r="D3344" s="22">
        <v>1450</v>
      </c>
      <c r="E3344" s="47">
        <v>62.798508766834246</v>
      </c>
      <c r="F3344" s="47">
        <v>-29.08938549335334</v>
      </c>
      <c r="G3344" s="47">
        <v>0.24773049482204326</v>
      </c>
      <c r="H3344" s="47">
        <v>5.0316799675559034</v>
      </c>
      <c r="I3344" s="47">
        <v>43.150978932390657</v>
      </c>
      <c r="J3344" s="47">
        <v>9.4265685797601293</v>
      </c>
      <c r="K3344" s="47">
        <v>-1</v>
      </c>
      <c r="L3344" s="47">
        <v>-1</v>
      </c>
      <c r="M3344" s="47">
        <v>-1</v>
      </c>
      <c r="N3344" s="47">
        <v>0.23106494761372834</v>
      </c>
      <c r="O3344" s="47">
        <v>-1</v>
      </c>
      <c r="P3344" s="47">
        <v>-1</v>
      </c>
      <c r="Q3344" s="47">
        <v>3.6908187015592362</v>
      </c>
      <c r="R3344" s="47">
        <v>-1</v>
      </c>
      <c r="S3344" s="47">
        <v>0.64189072421973781</v>
      </c>
      <c r="T3344" s="47">
        <v>9.2362986157557392E-2</v>
      </c>
      <c r="U3344" s="47">
        <v>2.8539908778594872E-2</v>
      </c>
      <c r="V3344" s="47">
        <v>-3.3016092497362891E-2</v>
      </c>
      <c r="W3344" s="47">
        <v>1.340861265996665</v>
      </c>
      <c r="X3344" s="47">
        <v>-0.95214589246562853</v>
      </c>
      <c r="Y3344" s="47">
        <v>6.2963204570277986E-2</v>
      </c>
      <c r="Z3344" s="47">
        <v>26.745601001024557</v>
      </c>
      <c r="AA3344" s="47">
        <v>0.83044305783086536</v>
      </c>
      <c r="AB3344" s="47">
        <v>0.95436065465510056</v>
      </c>
      <c r="AC3344" s="47">
        <v>9.5356991142494465</v>
      </c>
      <c r="AD3344" s="47">
        <v>1.0338197723233149</v>
      </c>
      <c r="AE3344" s="47">
        <v>-6.1692529453854741E-2</v>
      </c>
      <c r="AF3344" s="47">
        <v>37.173968240475233</v>
      </c>
      <c r="AG3344" s="47">
        <v>-21.084351504417185</v>
      </c>
      <c r="AH3344" s="47">
        <v>0.31588437088007865</v>
      </c>
      <c r="AI3344" s="47">
        <v>0.38548558873661259</v>
      </c>
      <c r="AJ3344" s="47">
        <v>0.33333333333333298</v>
      </c>
      <c r="AK3344" s="47">
        <v>0.47968211832321317</v>
      </c>
      <c r="AL3344" s="47">
        <v>0.57122895297980814</v>
      </c>
      <c r="AM3344" s="47">
        <v>0.33333333333333298</v>
      </c>
      <c r="AN3344" s="47">
        <v>0.18789602731731778</v>
      </c>
      <c r="AO3344" s="47">
        <v>0.23868759666666312</v>
      </c>
      <c r="AP3344" s="47">
        <v>0.33333333333333298</v>
      </c>
      <c r="AQ3344" s="47">
        <v>5.9770106919154165</v>
      </c>
      <c r="AR3344" s="47">
        <v>2.6866680235991405</v>
      </c>
      <c r="AS3344" s="47">
        <v>1.9901707455278179</v>
      </c>
      <c r="AT3344" s="47">
        <v>4.7497298106331778</v>
      </c>
      <c r="AU3344" s="47">
        <v>-1</v>
      </c>
      <c r="AV3344" s="47">
        <v>-1</v>
      </c>
      <c r="AW3344" s="47">
        <v>-1</v>
      </c>
      <c r="AX3344" s="47">
        <v>-1</v>
      </c>
      <c r="AY3344" s="47">
        <v>5.741340798477359E-3</v>
      </c>
      <c r="AZ3344" s="47">
        <v>0.26109216513129191</v>
      </c>
      <c r="BA3344" s="47">
        <v>0.31605474538102962</v>
      </c>
      <c r="BB3344" s="47">
        <v>0.19654570281331249</v>
      </c>
      <c r="BC3344" s="47">
        <v>0.14449960111956645</v>
      </c>
      <c r="BD3344" s="47">
        <v>6.219103395989273</v>
      </c>
      <c r="BE3344" s="47">
        <v>5.19276375489431</v>
      </c>
      <c r="BF3344" s="47">
        <v>-1</v>
      </c>
      <c r="BG3344" s="22">
        <v>0</v>
      </c>
    </row>
    <row r="3345" spans="1:100" x14ac:dyDescent="0.25">
      <c r="A3345">
        <v>6971</v>
      </c>
      <c r="B3345" t="s">
        <v>3377</v>
      </c>
      <c r="C3345" s="48">
        <v>1</v>
      </c>
      <c r="D3345" s="22">
        <v>1450</v>
      </c>
      <c r="E3345" s="47">
        <v>62.798508766834246</v>
      </c>
      <c r="F3345" s="47">
        <v>-29.08938549335334</v>
      </c>
      <c r="G3345" s="47">
        <v>0.24773049482204326</v>
      </c>
      <c r="H3345" s="47">
        <v>5.0316799675559034</v>
      </c>
      <c r="I3345" s="47">
        <v>43.150978932390657</v>
      </c>
      <c r="J3345" s="47">
        <v>9.4265685797601293</v>
      </c>
      <c r="K3345" s="47">
        <v>-1</v>
      </c>
      <c r="L3345" s="47">
        <v>-1</v>
      </c>
      <c r="M3345" s="47">
        <v>-1</v>
      </c>
      <c r="N3345" s="47">
        <v>0.23106494761372834</v>
      </c>
      <c r="O3345" s="47">
        <v>-1</v>
      </c>
      <c r="P3345" s="47">
        <v>-1</v>
      </c>
      <c r="Q3345" s="47">
        <v>3.6908187015592362</v>
      </c>
      <c r="R3345" s="47">
        <v>-1</v>
      </c>
      <c r="S3345" s="47">
        <v>0.64189072421973781</v>
      </c>
      <c r="T3345" s="47">
        <v>9.2362986157557392E-2</v>
      </c>
      <c r="U3345" s="47">
        <v>2.8539908778594872E-2</v>
      </c>
      <c r="V3345" s="47">
        <v>-3.3016092497362891E-2</v>
      </c>
      <c r="W3345" s="47">
        <v>1.340861265996665</v>
      </c>
      <c r="X3345" s="47">
        <v>-0.95214589246562853</v>
      </c>
      <c r="Y3345" s="47">
        <v>6.2963204570277986E-2</v>
      </c>
      <c r="Z3345" s="47">
        <v>26.745601001024557</v>
      </c>
      <c r="AA3345" s="47">
        <v>0.83044305783086536</v>
      </c>
      <c r="AB3345" s="47">
        <v>0.95436065465510056</v>
      </c>
      <c r="AC3345" s="47">
        <v>9.5356991142494465</v>
      </c>
      <c r="AD3345" s="47">
        <v>1.0338197723233149</v>
      </c>
      <c r="AE3345" s="47">
        <v>-6.1692529453854741E-2</v>
      </c>
      <c r="AF3345" s="47">
        <v>37.173968240475233</v>
      </c>
      <c r="AG3345" s="47">
        <v>-21.084351504417185</v>
      </c>
      <c r="AH3345" s="47">
        <v>0.31588437088007865</v>
      </c>
      <c r="AI3345" s="47">
        <v>0.38548558873661259</v>
      </c>
      <c r="AJ3345" s="47">
        <v>0.33333333333333298</v>
      </c>
      <c r="AK3345" s="47">
        <v>0.47968211832321317</v>
      </c>
      <c r="AL3345" s="47">
        <v>0.57122895297980814</v>
      </c>
      <c r="AM3345" s="47">
        <v>0.33333333333333298</v>
      </c>
      <c r="AN3345" s="47">
        <v>0.18789602731731778</v>
      </c>
      <c r="AO3345" s="47">
        <v>0.23868759666666312</v>
      </c>
      <c r="AP3345" s="47">
        <v>0.33333333333333298</v>
      </c>
      <c r="AQ3345" s="47">
        <v>5.9770106919154165</v>
      </c>
      <c r="AR3345" s="47">
        <v>2.6866680235991405</v>
      </c>
      <c r="AS3345" s="47">
        <v>1.9901707455278179</v>
      </c>
      <c r="AT3345" s="47">
        <v>4.7497298106331778</v>
      </c>
      <c r="AU3345" s="47">
        <v>-1</v>
      </c>
      <c r="AV3345" s="47">
        <v>-1</v>
      </c>
      <c r="AW3345" s="47">
        <v>-1</v>
      </c>
      <c r="AX3345" s="47">
        <v>-1</v>
      </c>
      <c r="AY3345" s="47">
        <v>5.741340798477359E-3</v>
      </c>
      <c r="AZ3345" s="47">
        <v>0.26109216513129191</v>
      </c>
      <c r="BA3345" s="47">
        <v>0.31605474538102962</v>
      </c>
      <c r="BB3345" s="47">
        <v>0.19654570281331249</v>
      </c>
      <c r="BC3345" s="47">
        <v>0.14449960111956645</v>
      </c>
      <c r="BD3345" s="47">
        <v>6.219103395989273</v>
      </c>
      <c r="BE3345" s="47">
        <v>5.19276375489431</v>
      </c>
      <c r="BF3345" s="47">
        <v>-1</v>
      </c>
      <c r="BG3345" s="22">
        <v>0</v>
      </c>
    </row>
    <row r="3346" spans="1:100" x14ac:dyDescent="0.25">
      <c r="A3346">
        <v>6973</v>
      </c>
      <c r="B3346" t="s">
        <v>3378</v>
      </c>
      <c r="C3346" s="48">
        <v>1</v>
      </c>
      <c r="D3346" s="22">
        <v>1450</v>
      </c>
      <c r="E3346" s="47">
        <v>62.798508766834246</v>
      </c>
      <c r="F3346" s="47">
        <v>-29.08938549335334</v>
      </c>
      <c r="G3346" s="47">
        <v>0.24773049482204326</v>
      </c>
      <c r="H3346" s="47">
        <v>5.0316799675559034</v>
      </c>
      <c r="I3346" s="47">
        <v>43.150978932390657</v>
      </c>
      <c r="J3346" s="47">
        <v>9.4265685797601293</v>
      </c>
      <c r="K3346" s="47">
        <v>-1</v>
      </c>
      <c r="L3346" s="47">
        <v>-1</v>
      </c>
      <c r="M3346" s="47">
        <v>-1</v>
      </c>
      <c r="N3346" s="47">
        <v>0.23106494761372834</v>
      </c>
      <c r="O3346" s="47">
        <v>-1</v>
      </c>
      <c r="P3346" s="47">
        <v>-1</v>
      </c>
      <c r="Q3346" s="47">
        <v>3.6908187015592362</v>
      </c>
      <c r="R3346" s="47">
        <v>-1</v>
      </c>
      <c r="S3346" s="47">
        <v>0.64189072421973781</v>
      </c>
      <c r="T3346" s="47">
        <v>9.2362986157557392E-2</v>
      </c>
      <c r="U3346" s="47">
        <v>2.8539908778594872E-2</v>
      </c>
      <c r="V3346" s="47">
        <v>-3.3016092497362891E-2</v>
      </c>
      <c r="W3346" s="47">
        <v>1.340861265996665</v>
      </c>
      <c r="X3346" s="47">
        <v>-0.95214589246562853</v>
      </c>
      <c r="Y3346" s="47">
        <v>6.2963204570277986E-2</v>
      </c>
      <c r="Z3346" s="47">
        <v>26.745601001024557</v>
      </c>
      <c r="AA3346" s="47">
        <v>0.83044305783086536</v>
      </c>
      <c r="AB3346" s="47">
        <v>0.95436065465510056</v>
      </c>
      <c r="AC3346" s="47">
        <v>9.5356991142494465</v>
      </c>
      <c r="AD3346" s="47">
        <v>1.0338197723233149</v>
      </c>
      <c r="AE3346" s="47">
        <v>-6.1692529453854741E-2</v>
      </c>
      <c r="AF3346" s="47">
        <v>37.173968240475233</v>
      </c>
      <c r="AG3346" s="47">
        <v>-21.084351504417185</v>
      </c>
      <c r="AH3346" s="47">
        <v>0.31588437088007865</v>
      </c>
      <c r="AI3346" s="47">
        <v>0.38548558873661259</v>
      </c>
      <c r="AJ3346" s="47">
        <v>0.33333333333333298</v>
      </c>
      <c r="AK3346" s="47">
        <v>0.47968211832321317</v>
      </c>
      <c r="AL3346" s="47">
        <v>0.57122895297980814</v>
      </c>
      <c r="AM3346" s="47">
        <v>0.33333333333333298</v>
      </c>
      <c r="AN3346" s="47">
        <v>0.18789602731731778</v>
      </c>
      <c r="AO3346" s="47">
        <v>0.23868759666666312</v>
      </c>
      <c r="AP3346" s="47">
        <v>0.33333333333333298</v>
      </c>
      <c r="AQ3346" s="47">
        <v>5.9770106919154165</v>
      </c>
      <c r="AR3346" s="47">
        <v>2.6866680235991405</v>
      </c>
      <c r="AS3346" s="47">
        <v>1.9901707455278179</v>
      </c>
      <c r="AT3346" s="47">
        <v>4.7497298106331778</v>
      </c>
      <c r="AU3346" s="47">
        <v>-1</v>
      </c>
      <c r="AV3346" s="47">
        <v>-1</v>
      </c>
      <c r="AW3346" s="47">
        <v>-1</v>
      </c>
      <c r="AX3346" s="47">
        <v>-1</v>
      </c>
      <c r="AY3346" s="47">
        <v>5.741340798477359E-3</v>
      </c>
      <c r="AZ3346" s="47">
        <v>0.26109216513129191</v>
      </c>
      <c r="BA3346" s="47">
        <v>0.31605474538102962</v>
      </c>
      <c r="BB3346" s="47">
        <v>0.19654570281331249</v>
      </c>
      <c r="BC3346" s="47">
        <v>0.14449960111956645</v>
      </c>
      <c r="BD3346" s="47">
        <v>6.219103395989273</v>
      </c>
      <c r="BE3346" s="47">
        <v>5.19276375489431</v>
      </c>
      <c r="BF3346" s="47">
        <v>-1</v>
      </c>
      <c r="BG3346" s="22">
        <v>0</v>
      </c>
    </row>
    <row r="3347" spans="1:100" x14ac:dyDescent="0.25">
      <c r="A3347">
        <v>6974</v>
      </c>
      <c r="B3347" t="s">
        <v>3379</v>
      </c>
      <c r="C3347" s="48">
        <v>1</v>
      </c>
      <c r="D3347" s="22">
        <v>1450</v>
      </c>
      <c r="E3347" s="47">
        <v>62.798508766834246</v>
      </c>
      <c r="F3347" s="47">
        <v>-29.08938549335334</v>
      </c>
      <c r="G3347" s="47">
        <v>0.24773049482204326</v>
      </c>
      <c r="H3347" s="47">
        <v>5.0316799675559034</v>
      </c>
      <c r="I3347" s="47">
        <v>43.150978932390657</v>
      </c>
      <c r="J3347" s="47">
        <v>9.4265685797601293</v>
      </c>
      <c r="K3347" s="47">
        <v>-1</v>
      </c>
      <c r="L3347" s="47">
        <v>-1</v>
      </c>
      <c r="M3347" s="47">
        <v>-1</v>
      </c>
      <c r="N3347" s="47">
        <v>0.23106494761372834</v>
      </c>
      <c r="O3347" s="47">
        <v>-1</v>
      </c>
      <c r="P3347" s="47">
        <v>-1</v>
      </c>
      <c r="Q3347" s="47">
        <v>3.6908187015592362</v>
      </c>
      <c r="R3347" s="47">
        <v>-1</v>
      </c>
      <c r="S3347" s="47">
        <v>0.64189072421973781</v>
      </c>
      <c r="T3347" s="47">
        <v>9.2362986157557392E-2</v>
      </c>
      <c r="U3347" s="47">
        <v>2.8539908778594872E-2</v>
      </c>
      <c r="V3347" s="47">
        <v>-3.3016092497362891E-2</v>
      </c>
      <c r="W3347" s="47">
        <v>1.340861265996665</v>
      </c>
      <c r="X3347" s="47">
        <v>-0.95214589246562853</v>
      </c>
      <c r="Y3347" s="47">
        <v>6.2963204570277986E-2</v>
      </c>
      <c r="Z3347" s="47">
        <v>26.745601001024557</v>
      </c>
      <c r="AA3347" s="47">
        <v>0.83044305783086536</v>
      </c>
      <c r="AB3347" s="47">
        <v>0.95436065465510056</v>
      </c>
      <c r="AC3347" s="47">
        <v>9.5356991142494465</v>
      </c>
      <c r="AD3347" s="47">
        <v>1.0338197723233149</v>
      </c>
      <c r="AE3347" s="47">
        <v>-6.1692529453854741E-2</v>
      </c>
      <c r="AF3347" s="47">
        <v>37.173968240475233</v>
      </c>
      <c r="AG3347" s="47">
        <v>-21.084351504417185</v>
      </c>
      <c r="AH3347" s="47">
        <v>0.31588437088007865</v>
      </c>
      <c r="AI3347" s="47">
        <v>0.38548558873661259</v>
      </c>
      <c r="AJ3347" s="47">
        <v>0.33333333333333298</v>
      </c>
      <c r="AK3347" s="47">
        <v>0.47968211832321317</v>
      </c>
      <c r="AL3347" s="47">
        <v>0.57122895297980814</v>
      </c>
      <c r="AM3347" s="47">
        <v>0.33333333333333298</v>
      </c>
      <c r="AN3347" s="47">
        <v>0.18789602731731778</v>
      </c>
      <c r="AO3347" s="47">
        <v>0.23868759666666312</v>
      </c>
      <c r="AP3347" s="47">
        <v>0.33333333333333298</v>
      </c>
      <c r="AQ3347" s="47">
        <v>5.9770106919154165</v>
      </c>
      <c r="AR3347" s="47">
        <v>2.6866680235991405</v>
      </c>
      <c r="AS3347" s="47">
        <v>1.9901707455278179</v>
      </c>
      <c r="AT3347" s="47">
        <v>4.7497298106331778</v>
      </c>
      <c r="AU3347" s="47">
        <v>-1</v>
      </c>
      <c r="AV3347" s="47">
        <v>-1</v>
      </c>
      <c r="AW3347" s="47">
        <v>-1</v>
      </c>
      <c r="AX3347" s="47">
        <v>-1</v>
      </c>
      <c r="AY3347" s="47">
        <v>5.741340798477359E-3</v>
      </c>
      <c r="AZ3347" s="47">
        <v>0.26109216513129191</v>
      </c>
      <c r="BA3347" s="47">
        <v>0.31605474538102962</v>
      </c>
      <c r="BB3347" s="47">
        <v>0.19654570281331249</v>
      </c>
      <c r="BC3347" s="47">
        <v>0.14449960111956645</v>
      </c>
      <c r="BD3347" s="47">
        <v>6.219103395989273</v>
      </c>
      <c r="BE3347" s="47">
        <v>5.19276375489431</v>
      </c>
      <c r="BF3347" s="47">
        <v>-1</v>
      </c>
      <c r="BG3347" s="22">
        <v>0</v>
      </c>
    </row>
    <row r="3348" spans="1:100" x14ac:dyDescent="0.25">
      <c r="A3348">
        <v>6975</v>
      </c>
      <c r="B3348" t="s">
        <v>3380</v>
      </c>
      <c r="C3348" s="48">
        <v>3</v>
      </c>
      <c r="D3348" s="22">
        <v>1426.4370965307864</v>
      </c>
      <c r="E3348" s="47">
        <v>56.103318781612472</v>
      </c>
      <c r="F3348" s="47">
        <v>-48.111770245750208</v>
      </c>
      <c r="G3348" s="47">
        <v>-6.5097719458234907E-2</v>
      </c>
      <c r="H3348" s="47">
        <v>3.9049739281993392</v>
      </c>
      <c r="I3348" s="47">
        <v>42.807870158496286</v>
      </c>
      <c r="J3348" s="47">
        <v>2.6588454098127845</v>
      </c>
      <c r="K3348" s="47">
        <v>-1.0000000000000007</v>
      </c>
      <c r="L3348" s="47">
        <v>-1.0000000000000007</v>
      </c>
      <c r="M3348" s="47">
        <v>-1.0000000000000007</v>
      </c>
      <c r="N3348" s="47">
        <v>0.25895042684373282</v>
      </c>
      <c r="O3348" s="47">
        <v>-1.0000000000000007</v>
      </c>
      <c r="P3348" s="47">
        <v>-1.0000000000000007</v>
      </c>
      <c r="Q3348" s="47">
        <v>4.3882718996596006</v>
      </c>
      <c r="R3348" s="47">
        <v>-1.0000000000000007</v>
      </c>
      <c r="S3348" s="47">
        <v>-0.50200061714152167</v>
      </c>
      <c r="T3348" s="47">
        <v>-5.251987529840281E-2</v>
      </c>
      <c r="U3348" s="47">
        <v>0.26035163141139145</v>
      </c>
      <c r="V3348" s="47">
        <v>-6.5606363753475616E-2</v>
      </c>
      <c r="W3348" s="47">
        <v>-0.4832979714602606</v>
      </c>
      <c r="X3348" s="47">
        <v>-5.5084355166861387</v>
      </c>
      <c r="Y3348" s="47">
        <v>-0.2750207964223827</v>
      </c>
      <c r="Z3348" s="47">
        <v>9.8429959093225694</v>
      </c>
      <c r="AA3348" s="47">
        <v>0.29253845128307521</v>
      </c>
      <c r="AB3348" s="47">
        <v>-0.55631212878439529</v>
      </c>
      <c r="AC3348" s="47">
        <v>27.40322834110324</v>
      </c>
      <c r="AD3348" s="47">
        <v>5.7026876243274183E-2</v>
      </c>
      <c r="AE3348" s="47">
        <v>0.45968280612925955</v>
      </c>
      <c r="AF3348" s="47">
        <v>37.149594927770664</v>
      </c>
      <c r="AG3348" s="47">
        <v>-15.506982450600558</v>
      </c>
      <c r="AH3348" s="47">
        <v>7.1438266682511131E-2</v>
      </c>
      <c r="AI3348" s="47">
        <v>0.3043312823913118</v>
      </c>
      <c r="AJ3348" s="47">
        <v>0.33333333333333298</v>
      </c>
      <c r="AK3348" s="47">
        <v>9.8131739057483583E-2</v>
      </c>
      <c r="AL3348" s="47">
        <v>0.55113055575241265</v>
      </c>
      <c r="AM3348" s="47">
        <v>0.33333333333333298</v>
      </c>
      <c r="AN3348" s="47">
        <v>0.21651821084460882</v>
      </c>
      <c r="AO3348" s="47">
        <v>0.27619320800138936</v>
      </c>
      <c r="AP3348" s="47">
        <v>0.33333333333333298</v>
      </c>
      <c r="AQ3348" s="47">
        <v>5.6582752307255664</v>
      </c>
      <c r="AR3348" s="47">
        <v>4.3343630281729997</v>
      </c>
      <c r="AS3348" s="47">
        <v>-2.6568350089350536</v>
      </c>
      <c r="AT3348" s="47">
        <v>0.98131739057483591</v>
      </c>
      <c r="AU3348" s="47">
        <v>-1.0000000000000007</v>
      </c>
      <c r="AV3348" s="47">
        <v>-1.0000000000000007</v>
      </c>
      <c r="AW3348" s="47">
        <v>-1.0000000000000007</v>
      </c>
      <c r="AX3348" s="47">
        <v>-1.0000000000000007</v>
      </c>
      <c r="AY3348" s="47">
        <v>-2.7530379979643228E-2</v>
      </c>
      <c r="AZ3348" s="47">
        <v>-0.23981576369327329</v>
      </c>
      <c r="BA3348" s="47">
        <v>0.30540800173490734</v>
      </c>
      <c r="BB3348" s="47">
        <v>8.9607478637926397E-2</v>
      </c>
      <c r="BC3348" s="47">
        <v>0.2076337031424417</v>
      </c>
      <c r="BD3348" s="47">
        <v>1.0411081474817907</v>
      </c>
      <c r="BE3348" s="47">
        <v>6.7178825872355787</v>
      </c>
      <c r="BF3348" s="47">
        <v>-1.0000000000000007</v>
      </c>
      <c r="CU3348" t="e">
        <v>#N/A</v>
      </c>
      <c r="CV3348" t="e">
        <v>#N/A</v>
      </c>
    </row>
    <row r="3349" spans="1:100" x14ac:dyDescent="0.25">
      <c r="A3349">
        <v>6976</v>
      </c>
      <c r="B3349" t="s">
        <v>643</v>
      </c>
      <c r="C3349" s="48">
        <v>1</v>
      </c>
      <c r="D3349" s="22">
        <v>1450</v>
      </c>
      <c r="E3349" s="47">
        <v>62.798508766834246</v>
      </c>
      <c r="F3349" s="47">
        <v>-29.08938549335334</v>
      </c>
      <c r="G3349" s="47">
        <v>0.24773049482204326</v>
      </c>
      <c r="H3349" s="47">
        <v>5.0316799675559034</v>
      </c>
      <c r="I3349" s="47">
        <v>43.150978932390657</v>
      </c>
      <c r="J3349" s="47">
        <v>9.4265685797601293</v>
      </c>
      <c r="K3349" s="47">
        <v>-1</v>
      </c>
      <c r="L3349" s="47">
        <v>-1</v>
      </c>
      <c r="M3349" s="47">
        <v>-1</v>
      </c>
      <c r="N3349" s="47">
        <v>0.23106494761372834</v>
      </c>
      <c r="O3349" s="47">
        <v>-1</v>
      </c>
      <c r="P3349" s="47">
        <v>-1</v>
      </c>
      <c r="Q3349" s="47">
        <v>3.6908187015592362</v>
      </c>
      <c r="R3349" s="47">
        <v>-1</v>
      </c>
      <c r="S3349" s="47">
        <v>0.64189072421973781</v>
      </c>
      <c r="T3349" s="47">
        <v>9.2362986157557392E-2</v>
      </c>
      <c r="U3349" s="47">
        <v>2.8539908778594872E-2</v>
      </c>
      <c r="V3349" s="47">
        <v>-3.3016092497362891E-2</v>
      </c>
      <c r="W3349" s="47">
        <v>1.340861265996665</v>
      </c>
      <c r="X3349" s="47">
        <v>-0.95214589246562853</v>
      </c>
      <c r="Y3349" s="47">
        <v>6.2963204570277986E-2</v>
      </c>
      <c r="Z3349" s="47">
        <v>26.745601001024557</v>
      </c>
      <c r="AA3349" s="47">
        <v>0.83044305783086536</v>
      </c>
      <c r="AB3349" s="47">
        <v>0.95436065465510056</v>
      </c>
      <c r="AC3349" s="47">
        <v>9.5356991142494465</v>
      </c>
      <c r="AD3349" s="47">
        <v>1.0338197723233149</v>
      </c>
      <c r="AE3349" s="47">
        <v>-6.1692529453854741E-2</v>
      </c>
      <c r="AF3349" s="47">
        <v>37.173968240475233</v>
      </c>
      <c r="AG3349" s="47">
        <v>-21.084351504417185</v>
      </c>
      <c r="AH3349" s="47">
        <v>0.31588437088007865</v>
      </c>
      <c r="AI3349" s="47">
        <v>0.38548558873661259</v>
      </c>
      <c r="AJ3349" s="47">
        <v>0.33333333333333298</v>
      </c>
      <c r="AK3349" s="47">
        <v>0.47968211832321317</v>
      </c>
      <c r="AL3349" s="47">
        <v>0.57122895297980814</v>
      </c>
      <c r="AM3349" s="47">
        <v>0.33333333333333298</v>
      </c>
      <c r="AN3349" s="47">
        <v>0.18789602731731778</v>
      </c>
      <c r="AO3349" s="47">
        <v>0.23868759666666312</v>
      </c>
      <c r="AP3349" s="47">
        <v>0.33333333333333298</v>
      </c>
      <c r="AQ3349" s="47">
        <v>5.9770106919154165</v>
      </c>
      <c r="AR3349" s="47">
        <v>2.6866680235991405</v>
      </c>
      <c r="AS3349" s="47">
        <v>1.9901707455278179</v>
      </c>
      <c r="AT3349" s="47">
        <v>4.7497298106331778</v>
      </c>
      <c r="AU3349" s="47">
        <v>-1</v>
      </c>
      <c r="AV3349" s="47">
        <v>-1</v>
      </c>
      <c r="AW3349" s="47">
        <v>-1</v>
      </c>
      <c r="AX3349" s="47">
        <v>-1</v>
      </c>
      <c r="AY3349" s="47">
        <v>5.741340798477359E-3</v>
      </c>
      <c r="AZ3349" s="47">
        <v>0.26109216513129191</v>
      </c>
      <c r="BA3349" s="47">
        <v>0.31605474538102962</v>
      </c>
      <c r="BB3349" s="47">
        <v>0.19654570281331249</v>
      </c>
      <c r="BC3349" s="47">
        <v>0.14449960111956645</v>
      </c>
      <c r="BD3349" s="47">
        <v>6.219103395989273</v>
      </c>
      <c r="BE3349" s="47">
        <v>5.19276375489431</v>
      </c>
      <c r="BF3349" s="47">
        <v>-1</v>
      </c>
      <c r="BG3349" s="22">
        <v>0</v>
      </c>
    </row>
    <row r="3350" spans="1:100" x14ac:dyDescent="0.25">
      <c r="A3350">
        <v>6977</v>
      </c>
      <c r="B3350" t="s">
        <v>3381</v>
      </c>
      <c r="C3350" s="48">
        <v>3</v>
      </c>
      <c r="D3350" s="22">
        <v>1414.5348041549544</v>
      </c>
      <c r="E3350" s="47">
        <v>51.281924095754192</v>
      </c>
      <c r="F3350" s="47">
        <v>-55.560991872366785</v>
      </c>
      <c r="G3350" s="47">
        <v>0.6087613189197677</v>
      </c>
      <c r="H3350" s="47">
        <v>8.7296562468155443</v>
      </c>
      <c r="I3350" s="47">
        <v>25.616965268781421</v>
      </c>
      <c r="J3350" s="47">
        <v>5.3252301882437072</v>
      </c>
      <c r="K3350" s="47">
        <v>-1.0000000000000002</v>
      </c>
      <c r="L3350" s="47">
        <v>-1.0000000000000002</v>
      </c>
      <c r="M3350" s="47">
        <v>-1.0000000000000002</v>
      </c>
      <c r="N3350" s="47">
        <v>0.28382045601680306</v>
      </c>
      <c r="O3350" s="47">
        <v>-1.0000000000000002</v>
      </c>
      <c r="P3350" s="47">
        <v>-1.0000000000000002</v>
      </c>
      <c r="Q3350" s="47">
        <v>4.7787508988207055</v>
      </c>
      <c r="R3350" s="47">
        <v>-1.0000000000000002</v>
      </c>
      <c r="S3350" s="47">
        <v>1.9860172551564461</v>
      </c>
      <c r="T3350" s="47">
        <v>0.12588902707680893</v>
      </c>
      <c r="U3350" s="47">
        <v>-1.056458115902744E-2</v>
      </c>
      <c r="V3350" s="47">
        <v>-0.29656441212063545</v>
      </c>
      <c r="W3350" s="47">
        <v>3.9509053479948379</v>
      </c>
      <c r="X3350" s="47">
        <v>2.2698767990458126</v>
      </c>
      <c r="Y3350" s="47">
        <v>0.23843376143880568</v>
      </c>
      <c r="Z3350" s="47">
        <v>11.939707701262234</v>
      </c>
      <c r="AA3350" s="47">
        <v>1.4093292155113257</v>
      </c>
      <c r="AB3350" s="47">
        <v>-0.52624739743819793</v>
      </c>
      <c r="AC3350" s="47">
        <v>17.506935904851037</v>
      </c>
      <c r="AD3350" s="47">
        <v>-2.0126674009616368</v>
      </c>
      <c r="AE3350" s="47">
        <v>-1.0783993124251707</v>
      </c>
      <c r="AF3350" s="47">
        <v>27.841996896249903</v>
      </c>
      <c r="AG3350" s="47">
        <v>-45.654273714274453</v>
      </c>
      <c r="AH3350" s="47">
        <v>-0.29164977536053688</v>
      </c>
      <c r="AI3350" s="47">
        <v>-0.24661834594853108</v>
      </c>
      <c r="AJ3350" s="47">
        <v>0.33333333333333298</v>
      </c>
      <c r="AK3350" s="47">
        <v>-4.8828939248590109E-2</v>
      </c>
      <c r="AL3350" s="47">
        <v>7.4763183493155749E-2</v>
      </c>
      <c r="AM3350" s="47">
        <v>0.33333333333333298</v>
      </c>
      <c r="AN3350" s="47">
        <v>-0.17547928985450884</v>
      </c>
      <c r="AO3350" s="47">
        <v>-0.27315116303832226</v>
      </c>
      <c r="AP3350" s="47">
        <v>0.33333333333333298</v>
      </c>
      <c r="AQ3350" s="47">
        <v>-2.2250316274684905</v>
      </c>
      <c r="AR3350" s="47">
        <v>3.1349488507160617</v>
      </c>
      <c r="AS3350" s="47">
        <v>2.6785707300135453</v>
      </c>
      <c r="AT3350" s="47">
        <v>-0.48828939248590264</v>
      </c>
      <c r="AU3350" s="47">
        <v>-1.0000000000000002</v>
      </c>
      <c r="AV3350" s="47">
        <v>-1.0000000000000002</v>
      </c>
      <c r="AW3350" s="47">
        <v>-1.0000000000000002</v>
      </c>
      <c r="AX3350" s="47">
        <v>-1.0000000000000002</v>
      </c>
      <c r="AY3350" s="47">
        <v>-4.6535965936931115E-3</v>
      </c>
      <c r="AZ3350" s="47">
        <v>0.18315098855058001</v>
      </c>
      <c r="BA3350" s="47">
        <v>0.57988225213239242</v>
      </c>
      <c r="BB3350" s="47">
        <v>-8.2135118728204989E-2</v>
      </c>
      <c r="BC3350" s="47">
        <v>0.34869496945061362</v>
      </c>
      <c r="BD3350" s="47">
        <v>-1.1376230254522266</v>
      </c>
      <c r="BE3350" s="47">
        <v>11.616785496927298</v>
      </c>
      <c r="BF3350" s="47">
        <v>-1.0000000000000002</v>
      </c>
      <c r="CU3350" t="e">
        <v>#N/A</v>
      </c>
      <c r="CV3350" t="e">
        <v>#N/A</v>
      </c>
    </row>
    <row r="3351" spans="1:100" x14ac:dyDescent="0.25">
      <c r="A3351">
        <v>6978</v>
      </c>
      <c r="B3351" t="s">
        <v>3382</v>
      </c>
      <c r="C3351" s="48">
        <v>1</v>
      </c>
      <c r="D3351" s="22">
        <v>1450</v>
      </c>
      <c r="E3351" s="47">
        <v>62.798508766834246</v>
      </c>
      <c r="F3351" s="47">
        <v>-29.08938549335334</v>
      </c>
      <c r="G3351" s="47">
        <v>0.24773049482204326</v>
      </c>
      <c r="H3351" s="47">
        <v>5.0316799675559034</v>
      </c>
      <c r="I3351" s="47">
        <v>43.150978932390657</v>
      </c>
      <c r="J3351" s="47">
        <v>9.4265685797601293</v>
      </c>
      <c r="K3351" s="47">
        <v>-1</v>
      </c>
      <c r="L3351" s="47">
        <v>-1</v>
      </c>
      <c r="M3351" s="47">
        <v>-1</v>
      </c>
      <c r="N3351" s="47">
        <v>0.23106494761372834</v>
      </c>
      <c r="O3351" s="47">
        <v>-1</v>
      </c>
      <c r="P3351" s="47">
        <v>-1</v>
      </c>
      <c r="Q3351" s="47">
        <v>3.6908187015592362</v>
      </c>
      <c r="R3351" s="47">
        <v>-1</v>
      </c>
      <c r="S3351" s="47">
        <v>0.64189072421973781</v>
      </c>
      <c r="T3351" s="47">
        <v>9.2362986157557392E-2</v>
      </c>
      <c r="U3351" s="47">
        <v>2.8539908778594872E-2</v>
      </c>
      <c r="V3351" s="47">
        <v>-3.3016092497362891E-2</v>
      </c>
      <c r="W3351" s="47">
        <v>1.340861265996665</v>
      </c>
      <c r="X3351" s="47">
        <v>-0.95214589246562853</v>
      </c>
      <c r="Y3351" s="47">
        <v>6.2963204570277986E-2</v>
      </c>
      <c r="Z3351" s="47">
        <v>26.745601001024557</v>
      </c>
      <c r="AA3351" s="47">
        <v>0.83044305783086536</v>
      </c>
      <c r="AB3351" s="47">
        <v>0.95436065465510056</v>
      </c>
      <c r="AC3351" s="47">
        <v>9.5356991142494465</v>
      </c>
      <c r="AD3351" s="47">
        <v>1.0338197723233149</v>
      </c>
      <c r="AE3351" s="47">
        <v>-6.1692529453854741E-2</v>
      </c>
      <c r="AF3351" s="47">
        <v>37.173968240475233</v>
      </c>
      <c r="AG3351" s="47">
        <v>-21.084351504417185</v>
      </c>
      <c r="AH3351" s="47">
        <v>0.31588437088007865</v>
      </c>
      <c r="AI3351" s="47">
        <v>0.38548558873661259</v>
      </c>
      <c r="AJ3351" s="47">
        <v>0.33333333333333298</v>
      </c>
      <c r="AK3351" s="47">
        <v>0.47968211832321317</v>
      </c>
      <c r="AL3351" s="47">
        <v>0.57122895297980814</v>
      </c>
      <c r="AM3351" s="47">
        <v>0.33333333333333298</v>
      </c>
      <c r="AN3351" s="47">
        <v>0.18789602731731778</v>
      </c>
      <c r="AO3351" s="47">
        <v>0.23868759666666312</v>
      </c>
      <c r="AP3351" s="47">
        <v>0.33333333333333298</v>
      </c>
      <c r="AQ3351" s="47">
        <v>5.9770106919154165</v>
      </c>
      <c r="AR3351" s="47">
        <v>2.6866680235991405</v>
      </c>
      <c r="AS3351" s="47">
        <v>1.9901707455278179</v>
      </c>
      <c r="AT3351" s="47">
        <v>4.7497298106331778</v>
      </c>
      <c r="AU3351" s="47">
        <v>-1</v>
      </c>
      <c r="AV3351" s="47">
        <v>-1</v>
      </c>
      <c r="AW3351" s="47">
        <v>-1</v>
      </c>
      <c r="AX3351" s="47">
        <v>-1</v>
      </c>
      <c r="AY3351" s="47">
        <v>5.741340798477359E-3</v>
      </c>
      <c r="AZ3351" s="47">
        <v>0.26109216513129191</v>
      </c>
      <c r="BA3351" s="47">
        <v>0.31605474538102962</v>
      </c>
      <c r="BB3351" s="47">
        <v>0.19654570281331249</v>
      </c>
      <c r="BC3351" s="47">
        <v>0.14449960111956645</v>
      </c>
      <c r="BD3351" s="47">
        <v>6.219103395989273</v>
      </c>
      <c r="BE3351" s="47">
        <v>5.19276375489431</v>
      </c>
      <c r="BF3351" s="47">
        <v>-1</v>
      </c>
      <c r="BG3351" s="22">
        <v>0</v>
      </c>
    </row>
    <row r="3352" spans="1:100" x14ac:dyDescent="0.25">
      <c r="A3352">
        <v>6979</v>
      </c>
      <c r="B3352" t="s">
        <v>3383</v>
      </c>
      <c r="C3352" s="48">
        <v>1</v>
      </c>
      <c r="D3352" s="22">
        <v>1450</v>
      </c>
      <c r="E3352" s="47">
        <v>62.798508766834246</v>
      </c>
      <c r="F3352" s="47">
        <v>-29.08938549335334</v>
      </c>
      <c r="G3352" s="47">
        <v>0.24773049482204326</v>
      </c>
      <c r="H3352" s="47">
        <v>5.0316799675559034</v>
      </c>
      <c r="I3352" s="47">
        <v>43.150978932390657</v>
      </c>
      <c r="J3352" s="47">
        <v>9.4265685797601293</v>
      </c>
      <c r="K3352" s="47">
        <v>-1</v>
      </c>
      <c r="L3352" s="47">
        <v>-1</v>
      </c>
      <c r="M3352" s="47">
        <v>-1</v>
      </c>
      <c r="N3352" s="47">
        <v>0.23106494761372834</v>
      </c>
      <c r="O3352" s="47">
        <v>-1</v>
      </c>
      <c r="P3352" s="47">
        <v>-1</v>
      </c>
      <c r="Q3352" s="47">
        <v>3.6908187015592362</v>
      </c>
      <c r="R3352" s="47">
        <v>-1</v>
      </c>
      <c r="S3352" s="47">
        <v>0.64189072421973781</v>
      </c>
      <c r="T3352" s="47">
        <v>9.2362986157557392E-2</v>
      </c>
      <c r="U3352" s="47">
        <v>2.8539908778594872E-2</v>
      </c>
      <c r="V3352" s="47">
        <v>-3.3016092497362891E-2</v>
      </c>
      <c r="W3352" s="47">
        <v>1.340861265996665</v>
      </c>
      <c r="X3352" s="47">
        <v>-0.95214589246562853</v>
      </c>
      <c r="Y3352" s="47">
        <v>6.2963204570277986E-2</v>
      </c>
      <c r="Z3352" s="47">
        <v>26.745601001024557</v>
      </c>
      <c r="AA3352" s="47">
        <v>0.83044305783086536</v>
      </c>
      <c r="AB3352" s="47">
        <v>0.95436065465510056</v>
      </c>
      <c r="AC3352" s="47">
        <v>9.5356991142494465</v>
      </c>
      <c r="AD3352" s="47">
        <v>1.0338197723233149</v>
      </c>
      <c r="AE3352" s="47">
        <v>-6.1692529453854741E-2</v>
      </c>
      <c r="AF3352" s="47">
        <v>37.173968240475233</v>
      </c>
      <c r="AG3352" s="47">
        <v>-21.084351504417185</v>
      </c>
      <c r="AH3352" s="47">
        <v>0.31588437088007865</v>
      </c>
      <c r="AI3352" s="47">
        <v>0.38548558873661259</v>
      </c>
      <c r="AJ3352" s="47">
        <v>0.33333333333333298</v>
      </c>
      <c r="AK3352" s="47">
        <v>0.47968211832321317</v>
      </c>
      <c r="AL3352" s="47">
        <v>0.57122895297980814</v>
      </c>
      <c r="AM3352" s="47">
        <v>0.33333333333333298</v>
      </c>
      <c r="AN3352" s="47">
        <v>0.18789602731731778</v>
      </c>
      <c r="AO3352" s="47">
        <v>0.23868759666666312</v>
      </c>
      <c r="AP3352" s="47">
        <v>0.33333333333333298</v>
      </c>
      <c r="AQ3352" s="47">
        <v>5.9770106919154165</v>
      </c>
      <c r="AR3352" s="47">
        <v>2.6866680235991405</v>
      </c>
      <c r="AS3352" s="47">
        <v>1.9901707455278179</v>
      </c>
      <c r="AT3352" s="47">
        <v>4.7497298106331778</v>
      </c>
      <c r="AU3352" s="47">
        <v>-1</v>
      </c>
      <c r="AV3352" s="47">
        <v>-1</v>
      </c>
      <c r="AW3352" s="47">
        <v>-1</v>
      </c>
      <c r="AX3352" s="47">
        <v>-1</v>
      </c>
      <c r="AY3352" s="47">
        <v>5.741340798477359E-3</v>
      </c>
      <c r="AZ3352" s="47">
        <v>0.26109216513129191</v>
      </c>
      <c r="BA3352" s="47">
        <v>0.31605474538102962</v>
      </c>
      <c r="BB3352" s="47">
        <v>0.19654570281331249</v>
      </c>
      <c r="BC3352" s="47">
        <v>0.14449960111956645</v>
      </c>
      <c r="BD3352" s="47">
        <v>6.219103395989273</v>
      </c>
      <c r="BE3352" s="47">
        <v>5.19276375489431</v>
      </c>
      <c r="BF3352" s="47">
        <v>-1</v>
      </c>
      <c r="BG3352" s="22">
        <v>0</v>
      </c>
    </row>
    <row r="3353" spans="1:100" x14ac:dyDescent="0.25">
      <c r="A3353">
        <v>6981</v>
      </c>
      <c r="B3353" t="s">
        <v>3384</v>
      </c>
      <c r="C3353" s="48">
        <v>1</v>
      </c>
      <c r="D3353" s="22">
        <v>1450</v>
      </c>
      <c r="E3353" s="47">
        <v>62.798508766834246</v>
      </c>
      <c r="F3353" s="47">
        <v>-29.08938549335334</v>
      </c>
      <c r="G3353" s="47">
        <v>0.24773049482204326</v>
      </c>
      <c r="H3353" s="47">
        <v>5.0316799675559034</v>
      </c>
      <c r="I3353" s="47">
        <v>43.150978932390657</v>
      </c>
      <c r="J3353" s="47">
        <v>9.4265685797601293</v>
      </c>
      <c r="K3353" s="47">
        <v>-1</v>
      </c>
      <c r="L3353" s="47">
        <v>-1</v>
      </c>
      <c r="M3353" s="47">
        <v>-1</v>
      </c>
      <c r="N3353" s="47">
        <v>0.23106494761372834</v>
      </c>
      <c r="O3353" s="47">
        <v>-1</v>
      </c>
      <c r="P3353" s="47">
        <v>-1</v>
      </c>
      <c r="Q3353" s="47">
        <v>3.6908187015592362</v>
      </c>
      <c r="R3353" s="47">
        <v>-1</v>
      </c>
      <c r="S3353" s="47">
        <v>0.64189072421973781</v>
      </c>
      <c r="T3353" s="47">
        <v>9.2362986157557392E-2</v>
      </c>
      <c r="U3353" s="47">
        <v>2.8539908778594872E-2</v>
      </c>
      <c r="V3353" s="47">
        <v>-3.3016092497362891E-2</v>
      </c>
      <c r="W3353" s="47">
        <v>1.340861265996665</v>
      </c>
      <c r="X3353" s="47">
        <v>-0.95214589246562853</v>
      </c>
      <c r="Y3353" s="47">
        <v>6.2963204570277986E-2</v>
      </c>
      <c r="Z3353" s="47">
        <v>26.745601001024557</v>
      </c>
      <c r="AA3353" s="47">
        <v>0.83044305783086536</v>
      </c>
      <c r="AB3353" s="47">
        <v>0.95436065465510056</v>
      </c>
      <c r="AC3353" s="47">
        <v>9.5356991142494465</v>
      </c>
      <c r="AD3353" s="47">
        <v>1.0338197723233149</v>
      </c>
      <c r="AE3353" s="47">
        <v>-6.1692529453854741E-2</v>
      </c>
      <c r="AF3353" s="47">
        <v>37.173968240475233</v>
      </c>
      <c r="AG3353" s="47">
        <v>-21.084351504417185</v>
      </c>
      <c r="AH3353" s="47">
        <v>0.31588437088007865</v>
      </c>
      <c r="AI3353" s="47">
        <v>0.38548558873661259</v>
      </c>
      <c r="AJ3353" s="47">
        <v>0.33333333333333298</v>
      </c>
      <c r="AK3353" s="47">
        <v>0.47968211832321317</v>
      </c>
      <c r="AL3353" s="47">
        <v>0.57122895297980814</v>
      </c>
      <c r="AM3353" s="47">
        <v>0.33333333333333298</v>
      </c>
      <c r="AN3353" s="47">
        <v>0.18789602731731778</v>
      </c>
      <c r="AO3353" s="47">
        <v>0.23868759666666312</v>
      </c>
      <c r="AP3353" s="47">
        <v>0.33333333333333298</v>
      </c>
      <c r="AQ3353" s="47">
        <v>5.9770106919154165</v>
      </c>
      <c r="AR3353" s="47">
        <v>2.6866680235991405</v>
      </c>
      <c r="AS3353" s="47">
        <v>1.9901707455278179</v>
      </c>
      <c r="AT3353" s="47">
        <v>4.7497298106331778</v>
      </c>
      <c r="AU3353" s="47">
        <v>-1</v>
      </c>
      <c r="AV3353" s="47">
        <v>-1</v>
      </c>
      <c r="AW3353" s="47">
        <v>-1</v>
      </c>
      <c r="AX3353" s="47">
        <v>-1</v>
      </c>
      <c r="AY3353" s="47">
        <v>5.741340798477359E-3</v>
      </c>
      <c r="AZ3353" s="47">
        <v>0.26109216513129191</v>
      </c>
      <c r="BA3353" s="47">
        <v>0.31605474538102962</v>
      </c>
      <c r="BB3353" s="47">
        <v>0.19654570281331249</v>
      </c>
      <c r="BC3353" s="47">
        <v>0.14449960111956645</v>
      </c>
      <c r="BD3353" s="47">
        <v>6.219103395989273</v>
      </c>
      <c r="BE3353" s="47">
        <v>5.19276375489431</v>
      </c>
      <c r="BF3353" s="47">
        <v>-1</v>
      </c>
      <c r="BG3353" s="22">
        <v>0</v>
      </c>
    </row>
    <row r="3354" spans="1:100" x14ac:dyDescent="0.25">
      <c r="A3354">
        <v>6982</v>
      </c>
      <c r="B3354" t="s">
        <v>3385</v>
      </c>
      <c r="C3354" s="48">
        <v>1</v>
      </c>
      <c r="D3354" s="22">
        <v>1450</v>
      </c>
      <c r="E3354" s="47">
        <v>62.798508766834246</v>
      </c>
      <c r="F3354" s="47">
        <v>-29.08938549335334</v>
      </c>
      <c r="G3354" s="47">
        <v>0.24773049482204326</v>
      </c>
      <c r="H3354" s="47">
        <v>5.0316799675559034</v>
      </c>
      <c r="I3354" s="47">
        <v>43.150978932390657</v>
      </c>
      <c r="J3354" s="47">
        <v>9.4265685797601293</v>
      </c>
      <c r="K3354" s="47">
        <v>-1</v>
      </c>
      <c r="L3354" s="47">
        <v>-1</v>
      </c>
      <c r="M3354" s="47">
        <v>-1</v>
      </c>
      <c r="N3354" s="47">
        <v>0.23106494761372834</v>
      </c>
      <c r="O3354" s="47">
        <v>-1</v>
      </c>
      <c r="P3354" s="47">
        <v>-1</v>
      </c>
      <c r="Q3354" s="47">
        <v>3.6908187015592362</v>
      </c>
      <c r="R3354" s="47">
        <v>-1</v>
      </c>
      <c r="S3354" s="47">
        <v>0.64189072421973781</v>
      </c>
      <c r="T3354" s="47">
        <v>9.2362986157557392E-2</v>
      </c>
      <c r="U3354" s="47">
        <v>2.8539908778594872E-2</v>
      </c>
      <c r="V3354" s="47">
        <v>-3.3016092497362891E-2</v>
      </c>
      <c r="W3354" s="47">
        <v>1.340861265996665</v>
      </c>
      <c r="X3354" s="47">
        <v>-0.95214589246562853</v>
      </c>
      <c r="Y3354" s="47">
        <v>6.2963204570277986E-2</v>
      </c>
      <c r="Z3354" s="47">
        <v>26.745601001024557</v>
      </c>
      <c r="AA3354" s="47">
        <v>0.83044305783086536</v>
      </c>
      <c r="AB3354" s="47">
        <v>0.95436065465510056</v>
      </c>
      <c r="AC3354" s="47">
        <v>9.5356991142494465</v>
      </c>
      <c r="AD3354" s="47">
        <v>1.0338197723233149</v>
      </c>
      <c r="AE3354" s="47">
        <v>-6.1692529453854741E-2</v>
      </c>
      <c r="AF3354" s="47">
        <v>37.173968240475233</v>
      </c>
      <c r="AG3354" s="47">
        <v>-21.084351504417185</v>
      </c>
      <c r="AH3354" s="47">
        <v>0.31588437088007865</v>
      </c>
      <c r="AI3354" s="47">
        <v>0.38548558873661259</v>
      </c>
      <c r="AJ3354" s="47">
        <v>0.33333333333333298</v>
      </c>
      <c r="AK3354" s="47">
        <v>0.47968211832321317</v>
      </c>
      <c r="AL3354" s="47">
        <v>0.57122895297980814</v>
      </c>
      <c r="AM3354" s="47">
        <v>0.33333333333333298</v>
      </c>
      <c r="AN3354" s="47">
        <v>0.18789602731731778</v>
      </c>
      <c r="AO3354" s="47">
        <v>0.23868759666666312</v>
      </c>
      <c r="AP3354" s="47">
        <v>0.33333333333333298</v>
      </c>
      <c r="AQ3354" s="47">
        <v>5.9770106919154165</v>
      </c>
      <c r="AR3354" s="47">
        <v>2.6866680235991405</v>
      </c>
      <c r="AS3354" s="47">
        <v>1.9901707455278179</v>
      </c>
      <c r="AT3354" s="47">
        <v>4.7497298106331778</v>
      </c>
      <c r="AU3354" s="47">
        <v>-1</v>
      </c>
      <c r="AV3354" s="47">
        <v>-1</v>
      </c>
      <c r="AW3354" s="47">
        <v>-1</v>
      </c>
      <c r="AX3354" s="47">
        <v>-1</v>
      </c>
      <c r="AY3354" s="47">
        <v>5.741340798477359E-3</v>
      </c>
      <c r="AZ3354" s="47">
        <v>0.26109216513129191</v>
      </c>
      <c r="BA3354" s="47">
        <v>0.31605474538102962</v>
      </c>
      <c r="BB3354" s="47">
        <v>0.19654570281331249</v>
      </c>
      <c r="BC3354" s="47">
        <v>0.14449960111956645</v>
      </c>
      <c r="BD3354" s="47">
        <v>6.219103395989273</v>
      </c>
      <c r="BE3354" s="47">
        <v>5.19276375489431</v>
      </c>
      <c r="BF3354" s="47">
        <v>-1</v>
      </c>
      <c r="BG3354" s="22">
        <v>0</v>
      </c>
    </row>
    <row r="3355" spans="1:100" x14ac:dyDescent="0.25">
      <c r="A3355">
        <v>6983</v>
      </c>
      <c r="B3355" t="s">
        <v>3386</v>
      </c>
      <c r="C3355" s="48">
        <v>3</v>
      </c>
      <c r="D3355" s="22">
        <v>1382.290060378019</v>
      </c>
      <c r="E3355" s="47">
        <v>8.2883441404591753</v>
      </c>
      <c r="F3355" s="47">
        <v>-108.37721787540809</v>
      </c>
      <c r="G3355" s="47">
        <v>-0.11318248686818363</v>
      </c>
      <c r="H3355" s="47">
        <v>7.8787567413406974</v>
      </c>
      <c r="I3355" s="47">
        <v>-1.1448009625145545</v>
      </c>
      <c r="J3355" s="47">
        <v>-10.834906281085837</v>
      </c>
      <c r="K3355" s="47">
        <v>-0.99999999999999989</v>
      </c>
      <c r="L3355" s="47">
        <v>-0.99999999999999989</v>
      </c>
      <c r="M3355" s="47">
        <v>-0.99999999999999989</v>
      </c>
      <c r="N3355" s="47">
        <v>0.47740721524985957</v>
      </c>
      <c r="O3355" s="47">
        <v>-0.99999999999999989</v>
      </c>
      <c r="P3355" s="47">
        <v>-0.99999999999999989</v>
      </c>
      <c r="Q3355" s="47">
        <v>5.46847091554414</v>
      </c>
      <c r="R3355" s="47">
        <v>-0.99999999999999989</v>
      </c>
      <c r="S3355" s="47">
        <v>1.1974356305176843</v>
      </c>
      <c r="T3355" s="47">
        <v>0.20860133308560755</v>
      </c>
      <c r="U3355" s="47">
        <v>7.7072823805919011E-3</v>
      </c>
      <c r="V3355" s="47">
        <v>-0.1639851060158829</v>
      </c>
      <c r="W3355" s="47">
        <v>2.410285825796552</v>
      </c>
      <c r="X3355" s="47">
        <v>-3.2771983738913812</v>
      </c>
      <c r="Y3355" s="47">
        <v>0.24930222128351459</v>
      </c>
      <c r="Z3355" s="47">
        <v>6.4368087341869717</v>
      </c>
      <c r="AA3355" s="47">
        <v>1.363837828068573</v>
      </c>
      <c r="AB3355" s="47">
        <v>-1.1270176476947289</v>
      </c>
      <c r="AC3355" s="47">
        <v>-1.7752459011160637</v>
      </c>
      <c r="AD3355" s="47">
        <v>0.96628060417897543</v>
      </c>
      <c r="AE3355" s="47">
        <v>-1.375145160232222</v>
      </c>
      <c r="AF3355" s="47">
        <v>2.1594000251439569</v>
      </c>
      <c r="AG3355" s="47">
        <v>-79.07538853250918</v>
      </c>
      <c r="AH3355" s="47">
        <v>0.51730653749513877</v>
      </c>
      <c r="AI3355" s="47">
        <v>0.38293961649707836</v>
      </c>
      <c r="AJ3355" s="47">
        <v>0.33333333333333298</v>
      </c>
      <c r="AK3355" s="47">
        <v>-0.69603299574265554</v>
      </c>
      <c r="AL3355" s="47">
        <v>-0.51578538695336817</v>
      </c>
      <c r="AM3355" s="47">
        <v>0.33333333333333298</v>
      </c>
      <c r="AN3355" s="47">
        <v>-0.46446053708130114</v>
      </c>
      <c r="AO3355" s="47">
        <v>-0.52799442707541289</v>
      </c>
      <c r="AP3355" s="47">
        <v>0.33333333333333298</v>
      </c>
      <c r="AQ3355" s="47">
        <v>-3.3042009876585139</v>
      </c>
      <c r="AR3355" s="47">
        <v>3.93321759395499</v>
      </c>
      <c r="AS3355" s="47">
        <v>-7.807793917614271</v>
      </c>
      <c r="AT3355" s="47">
        <v>-6.9603299574265556</v>
      </c>
      <c r="AU3355" s="47">
        <v>-0.99999999999999989</v>
      </c>
      <c r="AV3355" s="47">
        <v>-0.99999999999999989</v>
      </c>
      <c r="AW3355" s="47">
        <v>-0.99999999999999989</v>
      </c>
      <c r="AX3355" s="47">
        <v>-0.99999999999999989</v>
      </c>
      <c r="AY3355" s="47">
        <v>-2.2434483112883114E-4</v>
      </c>
      <c r="AZ3355" s="47">
        <v>0.57715861478001151</v>
      </c>
      <c r="BA3355" s="47">
        <v>-0.31158539618055503</v>
      </c>
      <c r="BB3355" s="47">
        <v>0.12635453753835404</v>
      </c>
      <c r="BC3355" s="47">
        <v>0.55762545634043847</v>
      </c>
      <c r="BD3355" s="47">
        <v>6.044656512358908</v>
      </c>
      <c r="BE3355" s="47">
        <v>12.382709427608187</v>
      </c>
      <c r="BF3355" s="47">
        <v>-0.99999999999999989</v>
      </c>
      <c r="CU3355" t="e">
        <v>#N/A</v>
      </c>
      <c r="CV3355" t="e">
        <v>#N/A</v>
      </c>
    </row>
    <row r="3356" spans="1:100" x14ac:dyDescent="0.25">
      <c r="A3356">
        <v>6985</v>
      </c>
      <c r="B3356" t="s">
        <v>3387</v>
      </c>
      <c r="C3356" s="48">
        <v>1</v>
      </c>
      <c r="D3356" s="22">
        <v>1450</v>
      </c>
      <c r="E3356" s="47">
        <v>62.798508766834246</v>
      </c>
      <c r="F3356" s="47">
        <v>-29.08938549335334</v>
      </c>
      <c r="G3356" s="47">
        <v>0.24773049482204326</v>
      </c>
      <c r="H3356" s="47">
        <v>5.0316799675559034</v>
      </c>
      <c r="I3356" s="47">
        <v>43.150978932390657</v>
      </c>
      <c r="J3356" s="47">
        <v>9.4265685797601293</v>
      </c>
      <c r="K3356" s="47">
        <v>-1</v>
      </c>
      <c r="L3356" s="47">
        <v>-1</v>
      </c>
      <c r="M3356" s="47">
        <v>-1</v>
      </c>
      <c r="N3356" s="47">
        <v>0.23106494761372834</v>
      </c>
      <c r="O3356" s="47">
        <v>-1</v>
      </c>
      <c r="P3356" s="47">
        <v>-1</v>
      </c>
      <c r="Q3356" s="47">
        <v>3.6908187015592362</v>
      </c>
      <c r="R3356" s="47">
        <v>-1</v>
      </c>
      <c r="S3356" s="47">
        <v>0.64189072421973781</v>
      </c>
      <c r="T3356" s="47">
        <v>9.2362986157557392E-2</v>
      </c>
      <c r="U3356" s="47">
        <v>2.8539908778594872E-2</v>
      </c>
      <c r="V3356" s="47">
        <v>-3.3016092497362891E-2</v>
      </c>
      <c r="W3356" s="47">
        <v>1.340861265996665</v>
      </c>
      <c r="X3356" s="47">
        <v>-0.95214589246562853</v>
      </c>
      <c r="Y3356" s="47">
        <v>6.2963204570277986E-2</v>
      </c>
      <c r="Z3356" s="47">
        <v>26.745601001024557</v>
      </c>
      <c r="AA3356" s="47">
        <v>0.83044305783086536</v>
      </c>
      <c r="AB3356" s="47">
        <v>0.95436065465510056</v>
      </c>
      <c r="AC3356" s="47">
        <v>9.5356991142494465</v>
      </c>
      <c r="AD3356" s="47">
        <v>1.0338197723233149</v>
      </c>
      <c r="AE3356" s="47">
        <v>-6.1692529453854741E-2</v>
      </c>
      <c r="AF3356" s="47">
        <v>37.173968240475233</v>
      </c>
      <c r="AG3356" s="47">
        <v>-21.084351504417185</v>
      </c>
      <c r="AH3356" s="47">
        <v>0.31588437088007865</v>
      </c>
      <c r="AI3356" s="47">
        <v>0.38548558873661259</v>
      </c>
      <c r="AJ3356" s="47">
        <v>0.33333333333333298</v>
      </c>
      <c r="AK3356" s="47">
        <v>0.47968211832321317</v>
      </c>
      <c r="AL3356" s="47">
        <v>0.57122895297980814</v>
      </c>
      <c r="AM3356" s="47">
        <v>0.33333333333333298</v>
      </c>
      <c r="AN3356" s="47">
        <v>0.18789602731731778</v>
      </c>
      <c r="AO3356" s="47">
        <v>0.23868759666666312</v>
      </c>
      <c r="AP3356" s="47">
        <v>0.33333333333333298</v>
      </c>
      <c r="AQ3356" s="47">
        <v>5.9770106919154165</v>
      </c>
      <c r="AR3356" s="47">
        <v>2.6866680235991405</v>
      </c>
      <c r="AS3356" s="47">
        <v>1.9901707455278179</v>
      </c>
      <c r="AT3356" s="47">
        <v>4.7497298106331778</v>
      </c>
      <c r="AU3356" s="47">
        <v>-1</v>
      </c>
      <c r="AV3356" s="47">
        <v>-1</v>
      </c>
      <c r="AW3356" s="47">
        <v>-1</v>
      </c>
      <c r="AX3356" s="47">
        <v>-1</v>
      </c>
      <c r="AY3356" s="47">
        <v>5.741340798477359E-3</v>
      </c>
      <c r="AZ3356" s="47">
        <v>0.26109216513129191</v>
      </c>
      <c r="BA3356" s="47">
        <v>0.31605474538102962</v>
      </c>
      <c r="BB3356" s="47">
        <v>0.19654570281331249</v>
      </c>
      <c r="BC3356" s="47">
        <v>0.14449960111956645</v>
      </c>
      <c r="BD3356" s="47">
        <v>6.219103395989273</v>
      </c>
      <c r="BE3356" s="47">
        <v>5.19276375489431</v>
      </c>
      <c r="BF3356" s="47">
        <v>-1</v>
      </c>
      <c r="BG3356" s="22">
        <v>0</v>
      </c>
    </row>
    <row r="3357" spans="1:100" x14ac:dyDescent="0.25">
      <c r="A3357">
        <v>6986</v>
      </c>
      <c r="B3357" t="s">
        <v>3388</v>
      </c>
      <c r="C3357" s="48">
        <v>1</v>
      </c>
      <c r="D3357" s="22">
        <v>1450</v>
      </c>
      <c r="E3357" s="47">
        <v>62.798508766834246</v>
      </c>
      <c r="F3357" s="47">
        <v>-29.08938549335334</v>
      </c>
      <c r="G3357" s="47">
        <v>0.24773049482204326</v>
      </c>
      <c r="H3357" s="47">
        <v>5.0316799675559034</v>
      </c>
      <c r="I3357" s="47">
        <v>43.150978932390657</v>
      </c>
      <c r="J3357" s="47">
        <v>9.4265685797601293</v>
      </c>
      <c r="K3357" s="47">
        <v>-1</v>
      </c>
      <c r="L3357" s="47">
        <v>-1</v>
      </c>
      <c r="M3357" s="47">
        <v>-1</v>
      </c>
      <c r="N3357" s="47">
        <v>0.23106494761372834</v>
      </c>
      <c r="O3357" s="47">
        <v>-1</v>
      </c>
      <c r="P3357" s="47">
        <v>-1</v>
      </c>
      <c r="Q3357" s="47">
        <v>3.6908187015592362</v>
      </c>
      <c r="R3357" s="47">
        <v>-1</v>
      </c>
      <c r="S3357" s="47">
        <v>0.64189072421973781</v>
      </c>
      <c r="T3357" s="47">
        <v>9.2362986157557392E-2</v>
      </c>
      <c r="U3357" s="47">
        <v>2.8539908778594872E-2</v>
      </c>
      <c r="V3357" s="47">
        <v>-3.3016092497362891E-2</v>
      </c>
      <c r="W3357" s="47">
        <v>1.340861265996665</v>
      </c>
      <c r="X3357" s="47">
        <v>-0.95214589246562853</v>
      </c>
      <c r="Y3357" s="47">
        <v>6.2963204570277986E-2</v>
      </c>
      <c r="Z3357" s="47">
        <v>26.745601001024557</v>
      </c>
      <c r="AA3357" s="47">
        <v>0.83044305783086536</v>
      </c>
      <c r="AB3357" s="47">
        <v>0.95436065465510056</v>
      </c>
      <c r="AC3357" s="47">
        <v>9.5356991142494465</v>
      </c>
      <c r="AD3357" s="47">
        <v>1.0338197723233149</v>
      </c>
      <c r="AE3357" s="47">
        <v>-6.1692529453854741E-2</v>
      </c>
      <c r="AF3357" s="47">
        <v>37.173968240475233</v>
      </c>
      <c r="AG3357" s="47">
        <v>-21.084351504417185</v>
      </c>
      <c r="AH3357" s="47">
        <v>0.31588437088007865</v>
      </c>
      <c r="AI3357" s="47">
        <v>0.38548558873661259</v>
      </c>
      <c r="AJ3357" s="47">
        <v>0.33333333333333298</v>
      </c>
      <c r="AK3357" s="47">
        <v>0.47968211832321317</v>
      </c>
      <c r="AL3357" s="47">
        <v>0.57122895297980814</v>
      </c>
      <c r="AM3357" s="47">
        <v>0.33333333333333298</v>
      </c>
      <c r="AN3357" s="47">
        <v>0.18789602731731778</v>
      </c>
      <c r="AO3357" s="47">
        <v>0.23868759666666312</v>
      </c>
      <c r="AP3357" s="47">
        <v>0.33333333333333298</v>
      </c>
      <c r="AQ3357" s="47">
        <v>5.9770106919154165</v>
      </c>
      <c r="AR3357" s="47">
        <v>2.6866680235991405</v>
      </c>
      <c r="AS3357" s="47">
        <v>1.9901707455278179</v>
      </c>
      <c r="AT3357" s="47">
        <v>4.7497298106331778</v>
      </c>
      <c r="AU3357" s="47">
        <v>-1</v>
      </c>
      <c r="AV3357" s="47">
        <v>-1</v>
      </c>
      <c r="AW3357" s="47">
        <v>-1</v>
      </c>
      <c r="AX3357" s="47">
        <v>-1</v>
      </c>
      <c r="AY3357" s="47">
        <v>5.741340798477359E-3</v>
      </c>
      <c r="AZ3357" s="47">
        <v>0.26109216513129191</v>
      </c>
      <c r="BA3357" s="47">
        <v>0.31605474538102962</v>
      </c>
      <c r="BB3357" s="47">
        <v>0.19654570281331249</v>
      </c>
      <c r="BC3357" s="47">
        <v>0.14449960111956645</v>
      </c>
      <c r="BD3357" s="47">
        <v>6.219103395989273</v>
      </c>
      <c r="BE3357" s="47">
        <v>5.19276375489431</v>
      </c>
      <c r="BF3357" s="47">
        <v>-1</v>
      </c>
      <c r="BG3357" s="22">
        <v>0</v>
      </c>
    </row>
    <row r="3358" spans="1:100" x14ac:dyDescent="0.25">
      <c r="A3358">
        <v>6987</v>
      </c>
      <c r="B3358" t="s">
        <v>3389</v>
      </c>
      <c r="C3358" s="48">
        <v>3</v>
      </c>
      <c r="D3358" s="22">
        <v>1397.2204849385712</v>
      </c>
      <c r="E3358" s="47">
        <v>16.527255408381478</v>
      </c>
      <c r="F3358" s="47">
        <v>-146.83041614979638</v>
      </c>
      <c r="G3358" s="47">
        <v>-0.50553061959654721</v>
      </c>
      <c r="H3358" s="47">
        <v>4.1530730978422756</v>
      </c>
      <c r="I3358" s="47">
        <v>-6.4205238729630221</v>
      </c>
      <c r="J3358" s="47">
        <v>13.242910796184496</v>
      </c>
      <c r="K3358" s="47">
        <v>-1.0000000000000004</v>
      </c>
      <c r="L3358" s="47">
        <v>-1.0000000000000004</v>
      </c>
      <c r="M3358" s="47">
        <v>-1.0000000000000004</v>
      </c>
      <c r="N3358" s="47">
        <v>0.33695057276431467</v>
      </c>
      <c r="O3358" s="47">
        <v>-1.0000000000000004</v>
      </c>
      <c r="P3358" s="47">
        <v>-1.0000000000000004</v>
      </c>
      <c r="Q3358" s="47">
        <v>4.521277913804969</v>
      </c>
      <c r="R3358" s="47">
        <v>-1.0000000000000004</v>
      </c>
      <c r="S3358" s="47">
        <v>-1.430000440496469</v>
      </c>
      <c r="T3358" s="47">
        <v>-0.12943773215002802</v>
      </c>
      <c r="U3358" s="47">
        <v>1.2458980325151212</v>
      </c>
      <c r="V3358" s="47">
        <v>0.82744625439081554</v>
      </c>
      <c r="W3358" s="47">
        <v>-0.36820481596269561</v>
      </c>
      <c r="X3358" s="47">
        <v>-3.0566480879913374</v>
      </c>
      <c r="Y3358" s="47">
        <v>-9.4903270832684156E-2</v>
      </c>
      <c r="Z3358" s="47">
        <v>4.6890507188412496</v>
      </c>
      <c r="AA3358" s="47">
        <v>5.9927202526489323E-2</v>
      </c>
      <c r="AB3358" s="47">
        <v>-1.0619739274333759</v>
      </c>
      <c r="AC3358" s="47">
        <v>-9.3694206732450827</v>
      </c>
      <c r="AD3358" s="47">
        <v>-0.32042480947844676</v>
      </c>
      <c r="AE3358" s="47">
        <v>-1.8919120328054446</v>
      </c>
      <c r="AF3358" s="47">
        <v>-7.6342559146426545</v>
      </c>
      <c r="AG3358" s="47">
        <v>-118.21399990265559</v>
      </c>
      <c r="AH3358" s="47">
        <v>4.8330240923787238E-2</v>
      </c>
      <c r="AI3358" s="47">
        <v>-6.631099448434645E-2</v>
      </c>
      <c r="AJ3358" s="47">
        <v>0.33333333333333298</v>
      </c>
      <c r="AK3358" s="47">
        <v>0.74040269674113834</v>
      </c>
      <c r="AL3358" s="47">
        <v>0.74225127508794553</v>
      </c>
      <c r="AM3358" s="47">
        <v>0.33333333333333298</v>
      </c>
      <c r="AN3358" s="47">
        <v>-0.32939175231285067</v>
      </c>
      <c r="AO3358" s="47">
        <v>-0.43319387226767186</v>
      </c>
      <c r="AP3358" s="47">
        <v>0.33333333333333298</v>
      </c>
      <c r="AQ3358" s="47">
        <v>1.2137320416796338</v>
      </c>
      <c r="AR3358" s="47">
        <v>2.6934457854370919</v>
      </c>
      <c r="AS3358" s="47">
        <v>3.145438043336017</v>
      </c>
      <c r="AT3358" s="47">
        <v>7.4040269674113812</v>
      </c>
      <c r="AU3358" s="47">
        <v>-1.0000000000000004</v>
      </c>
      <c r="AV3358" s="47">
        <v>-1.0000000000000004</v>
      </c>
      <c r="AW3358" s="47">
        <v>-1.0000000000000004</v>
      </c>
      <c r="AX3358" s="47">
        <v>-1.0000000000000004</v>
      </c>
      <c r="AY3358" s="47">
        <v>3.1464229540351704E-2</v>
      </c>
      <c r="AZ3358" s="47">
        <v>0.11232985577835991</v>
      </c>
      <c r="BA3358" s="47">
        <v>0.88374970698502808</v>
      </c>
      <c r="BB3358" s="47">
        <v>0.20545906400076538</v>
      </c>
      <c r="BC3358" s="47">
        <v>4.432274585810278E-2</v>
      </c>
      <c r="BD3358" s="47">
        <v>5.698125878910937</v>
      </c>
      <c r="BE3358" s="47">
        <v>5.5268171813777114</v>
      </c>
      <c r="BF3358" s="47">
        <v>-1.0000000000000004</v>
      </c>
      <c r="CU3358" t="e">
        <v>#N/A</v>
      </c>
      <c r="CV3358" t="e">
        <v>#N/A</v>
      </c>
    </row>
    <row r="3359" spans="1:100" x14ac:dyDescent="0.25">
      <c r="A3359">
        <v>6988</v>
      </c>
      <c r="B3359" t="s">
        <v>3390</v>
      </c>
      <c r="C3359" s="48">
        <v>1</v>
      </c>
      <c r="D3359" s="22">
        <v>1450</v>
      </c>
      <c r="E3359" s="47">
        <v>62.798508766834246</v>
      </c>
      <c r="F3359" s="47">
        <v>-29.08938549335334</v>
      </c>
      <c r="G3359" s="47">
        <v>0.24773049482204326</v>
      </c>
      <c r="H3359" s="47">
        <v>5.0316799675559034</v>
      </c>
      <c r="I3359" s="47">
        <v>43.150978932390657</v>
      </c>
      <c r="J3359" s="47">
        <v>9.4265685797601293</v>
      </c>
      <c r="K3359" s="47">
        <v>-1</v>
      </c>
      <c r="L3359" s="47">
        <v>-1</v>
      </c>
      <c r="M3359" s="47">
        <v>-1</v>
      </c>
      <c r="N3359" s="47">
        <v>0.23106494761372834</v>
      </c>
      <c r="O3359" s="47">
        <v>-1</v>
      </c>
      <c r="P3359" s="47">
        <v>-1</v>
      </c>
      <c r="Q3359" s="47">
        <v>3.6908187015592362</v>
      </c>
      <c r="R3359" s="47">
        <v>-1</v>
      </c>
      <c r="S3359" s="47">
        <v>0.64189072421973781</v>
      </c>
      <c r="T3359" s="47">
        <v>9.2362986157557392E-2</v>
      </c>
      <c r="U3359" s="47">
        <v>2.8539908778594872E-2</v>
      </c>
      <c r="V3359" s="47">
        <v>-3.3016092497362891E-2</v>
      </c>
      <c r="W3359" s="47">
        <v>1.340861265996665</v>
      </c>
      <c r="X3359" s="47">
        <v>-0.95214589246562853</v>
      </c>
      <c r="Y3359" s="47">
        <v>6.2963204570277986E-2</v>
      </c>
      <c r="Z3359" s="47">
        <v>26.745601001024557</v>
      </c>
      <c r="AA3359" s="47">
        <v>0.83044305783086536</v>
      </c>
      <c r="AB3359" s="47">
        <v>0.95436065465510056</v>
      </c>
      <c r="AC3359" s="47">
        <v>9.5356991142494465</v>
      </c>
      <c r="AD3359" s="47">
        <v>1.0338197723233149</v>
      </c>
      <c r="AE3359" s="47">
        <v>-6.1692529453854741E-2</v>
      </c>
      <c r="AF3359" s="47">
        <v>37.173968240475233</v>
      </c>
      <c r="AG3359" s="47">
        <v>-21.084351504417185</v>
      </c>
      <c r="AH3359" s="47">
        <v>0.31588437088007865</v>
      </c>
      <c r="AI3359" s="47">
        <v>0.38548558873661259</v>
      </c>
      <c r="AJ3359" s="47">
        <v>0.33333333333333298</v>
      </c>
      <c r="AK3359" s="47">
        <v>0.47968211832321317</v>
      </c>
      <c r="AL3359" s="47">
        <v>0.57122895297980814</v>
      </c>
      <c r="AM3359" s="47">
        <v>0.33333333333333298</v>
      </c>
      <c r="AN3359" s="47">
        <v>0.18789602731731778</v>
      </c>
      <c r="AO3359" s="47">
        <v>0.23868759666666312</v>
      </c>
      <c r="AP3359" s="47">
        <v>0.33333333333333298</v>
      </c>
      <c r="AQ3359" s="47">
        <v>5.9770106919154165</v>
      </c>
      <c r="AR3359" s="47">
        <v>2.6866680235991405</v>
      </c>
      <c r="AS3359" s="47">
        <v>1.9901707455278179</v>
      </c>
      <c r="AT3359" s="47">
        <v>4.7497298106331778</v>
      </c>
      <c r="AU3359" s="47">
        <v>-1</v>
      </c>
      <c r="AV3359" s="47">
        <v>-1</v>
      </c>
      <c r="AW3359" s="47">
        <v>-1</v>
      </c>
      <c r="AX3359" s="47">
        <v>-1</v>
      </c>
      <c r="AY3359" s="47">
        <v>5.741340798477359E-3</v>
      </c>
      <c r="AZ3359" s="47">
        <v>0.26109216513129191</v>
      </c>
      <c r="BA3359" s="47">
        <v>0.31605474538102962</v>
      </c>
      <c r="BB3359" s="47">
        <v>0.19654570281331249</v>
      </c>
      <c r="BC3359" s="47">
        <v>0.14449960111956645</v>
      </c>
      <c r="BD3359" s="47">
        <v>6.219103395989273</v>
      </c>
      <c r="BE3359" s="47">
        <v>5.19276375489431</v>
      </c>
      <c r="BF3359" s="47">
        <v>-1</v>
      </c>
      <c r="BG3359" s="22">
        <v>0</v>
      </c>
    </row>
    <row r="3360" spans="1:100" x14ac:dyDescent="0.25">
      <c r="A3360">
        <v>6989</v>
      </c>
      <c r="B3360" t="s">
        <v>3391</v>
      </c>
      <c r="C3360" s="48">
        <v>1</v>
      </c>
      <c r="D3360" s="22">
        <v>1450</v>
      </c>
      <c r="E3360" s="47">
        <v>62.798508766834246</v>
      </c>
      <c r="F3360" s="47">
        <v>-29.08938549335334</v>
      </c>
      <c r="G3360" s="47">
        <v>0.24773049482204326</v>
      </c>
      <c r="H3360" s="47">
        <v>5.0316799675559034</v>
      </c>
      <c r="I3360" s="47">
        <v>43.150978932390657</v>
      </c>
      <c r="J3360" s="47">
        <v>9.4265685797601293</v>
      </c>
      <c r="K3360" s="47">
        <v>-1</v>
      </c>
      <c r="L3360" s="47">
        <v>-1</v>
      </c>
      <c r="M3360" s="47">
        <v>-1</v>
      </c>
      <c r="N3360" s="47">
        <v>0.23106494761372834</v>
      </c>
      <c r="O3360" s="47">
        <v>-1</v>
      </c>
      <c r="P3360" s="47">
        <v>-1</v>
      </c>
      <c r="Q3360" s="47">
        <v>3.6908187015592362</v>
      </c>
      <c r="R3360" s="47">
        <v>-1</v>
      </c>
      <c r="S3360" s="47">
        <v>0.64189072421973781</v>
      </c>
      <c r="T3360" s="47">
        <v>9.2362986157557392E-2</v>
      </c>
      <c r="U3360" s="47">
        <v>2.8539908778594872E-2</v>
      </c>
      <c r="V3360" s="47">
        <v>-3.3016092497362891E-2</v>
      </c>
      <c r="W3360" s="47">
        <v>1.340861265996665</v>
      </c>
      <c r="X3360" s="47">
        <v>-0.95214589246562853</v>
      </c>
      <c r="Y3360" s="47">
        <v>6.2963204570277986E-2</v>
      </c>
      <c r="Z3360" s="47">
        <v>26.745601001024557</v>
      </c>
      <c r="AA3360" s="47">
        <v>0.83044305783086536</v>
      </c>
      <c r="AB3360" s="47">
        <v>0.95436065465510056</v>
      </c>
      <c r="AC3360" s="47">
        <v>9.5356991142494465</v>
      </c>
      <c r="AD3360" s="47">
        <v>1.0338197723233149</v>
      </c>
      <c r="AE3360" s="47">
        <v>-6.1692529453854741E-2</v>
      </c>
      <c r="AF3360" s="47">
        <v>37.173968240475233</v>
      </c>
      <c r="AG3360" s="47">
        <v>-21.084351504417185</v>
      </c>
      <c r="AH3360" s="47">
        <v>0.31588437088007865</v>
      </c>
      <c r="AI3360" s="47">
        <v>0.38548558873661259</v>
      </c>
      <c r="AJ3360" s="47">
        <v>0.33333333333333298</v>
      </c>
      <c r="AK3360" s="47">
        <v>0.47968211832321317</v>
      </c>
      <c r="AL3360" s="47">
        <v>0.57122895297980814</v>
      </c>
      <c r="AM3360" s="47">
        <v>0.33333333333333298</v>
      </c>
      <c r="AN3360" s="47">
        <v>0.18789602731731778</v>
      </c>
      <c r="AO3360" s="47">
        <v>0.23868759666666312</v>
      </c>
      <c r="AP3360" s="47">
        <v>0.33333333333333298</v>
      </c>
      <c r="AQ3360" s="47">
        <v>5.9770106919154165</v>
      </c>
      <c r="AR3360" s="47">
        <v>2.6866680235991405</v>
      </c>
      <c r="AS3360" s="47">
        <v>1.9901707455278179</v>
      </c>
      <c r="AT3360" s="47">
        <v>4.7497298106331778</v>
      </c>
      <c r="AU3360" s="47">
        <v>-1</v>
      </c>
      <c r="AV3360" s="47">
        <v>-1</v>
      </c>
      <c r="AW3360" s="47">
        <v>-1</v>
      </c>
      <c r="AX3360" s="47">
        <v>-1</v>
      </c>
      <c r="AY3360" s="47">
        <v>5.741340798477359E-3</v>
      </c>
      <c r="AZ3360" s="47">
        <v>0.26109216513129191</v>
      </c>
      <c r="BA3360" s="47">
        <v>0.31605474538102962</v>
      </c>
      <c r="BB3360" s="47">
        <v>0.19654570281331249</v>
      </c>
      <c r="BC3360" s="47">
        <v>0.14449960111956645</v>
      </c>
      <c r="BD3360" s="47">
        <v>6.219103395989273</v>
      </c>
      <c r="BE3360" s="47">
        <v>5.19276375489431</v>
      </c>
      <c r="BF3360" s="47">
        <v>-1</v>
      </c>
      <c r="BG3360" s="22">
        <v>0</v>
      </c>
    </row>
    <row r="3361" spans="1:59" x14ac:dyDescent="0.25">
      <c r="A3361">
        <v>6990</v>
      </c>
      <c r="B3361" t="s">
        <v>3392</v>
      </c>
      <c r="C3361" s="48">
        <v>1</v>
      </c>
      <c r="D3361" s="22">
        <v>1450</v>
      </c>
      <c r="E3361" s="47">
        <v>62.798508766834246</v>
      </c>
      <c r="F3361" s="47">
        <v>-29.08938549335334</v>
      </c>
      <c r="G3361" s="47">
        <v>0.24773049482204326</v>
      </c>
      <c r="H3361" s="47">
        <v>5.0316799675559034</v>
      </c>
      <c r="I3361" s="47">
        <v>43.150978932390657</v>
      </c>
      <c r="J3361" s="47">
        <v>9.4265685797601293</v>
      </c>
      <c r="K3361" s="47">
        <v>-1</v>
      </c>
      <c r="L3361" s="47">
        <v>-1</v>
      </c>
      <c r="M3361" s="47">
        <v>-1</v>
      </c>
      <c r="N3361" s="47">
        <v>0.23106494761372834</v>
      </c>
      <c r="O3361" s="47">
        <v>-1</v>
      </c>
      <c r="P3361" s="47">
        <v>-1</v>
      </c>
      <c r="Q3361" s="47">
        <v>3.6908187015592362</v>
      </c>
      <c r="R3361" s="47">
        <v>-1</v>
      </c>
      <c r="S3361" s="47">
        <v>0.64189072421973781</v>
      </c>
      <c r="T3361" s="47">
        <v>9.2362986157557392E-2</v>
      </c>
      <c r="U3361" s="47">
        <v>2.8539908778594872E-2</v>
      </c>
      <c r="V3361" s="47">
        <v>-3.3016092497362891E-2</v>
      </c>
      <c r="W3361" s="47">
        <v>1.340861265996665</v>
      </c>
      <c r="X3361" s="47">
        <v>-0.95214589246562853</v>
      </c>
      <c r="Y3361" s="47">
        <v>6.2963204570277986E-2</v>
      </c>
      <c r="Z3361" s="47">
        <v>26.745601001024557</v>
      </c>
      <c r="AA3361" s="47">
        <v>0.83044305783086536</v>
      </c>
      <c r="AB3361" s="47">
        <v>0.95436065465510056</v>
      </c>
      <c r="AC3361" s="47">
        <v>9.5356991142494465</v>
      </c>
      <c r="AD3361" s="47">
        <v>1.0338197723233149</v>
      </c>
      <c r="AE3361" s="47">
        <v>-6.1692529453854741E-2</v>
      </c>
      <c r="AF3361" s="47">
        <v>37.173968240475233</v>
      </c>
      <c r="AG3361" s="47">
        <v>-21.084351504417185</v>
      </c>
      <c r="AH3361" s="47">
        <v>0.31588437088007865</v>
      </c>
      <c r="AI3361" s="47">
        <v>0.38548558873661259</v>
      </c>
      <c r="AJ3361" s="47">
        <v>0.33333333333333298</v>
      </c>
      <c r="AK3361" s="47">
        <v>0.47968211832321317</v>
      </c>
      <c r="AL3361" s="47">
        <v>0.57122895297980814</v>
      </c>
      <c r="AM3361" s="47">
        <v>0.33333333333333298</v>
      </c>
      <c r="AN3361" s="47">
        <v>0.18789602731731778</v>
      </c>
      <c r="AO3361" s="47">
        <v>0.23868759666666312</v>
      </c>
      <c r="AP3361" s="47">
        <v>0.33333333333333298</v>
      </c>
      <c r="AQ3361" s="47">
        <v>5.9770106919154165</v>
      </c>
      <c r="AR3361" s="47">
        <v>2.6866680235991405</v>
      </c>
      <c r="AS3361" s="47">
        <v>1.9901707455278179</v>
      </c>
      <c r="AT3361" s="47">
        <v>4.7497298106331778</v>
      </c>
      <c r="AU3361" s="47">
        <v>-1</v>
      </c>
      <c r="AV3361" s="47">
        <v>-1</v>
      </c>
      <c r="AW3361" s="47">
        <v>-1</v>
      </c>
      <c r="AX3361" s="47">
        <v>-1</v>
      </c>
      <c r="AY3361" s="47">
        <v>5.741340798477359E-3</v>
      </c>
      <c r="AZ3361" s="47">
        <v>0.26109216513129191</v>
      </c>
      <c r="BA3361" s="47">
        <v>0.31605474538102962</v>
      </c>
      <c r="BB3361" s="47">
        <v>0.19654570281331249</v>
      </c>
      <c r="BC3361" s="47">
        <v>0.14449960111956645</v>
      </c>
      <c r="BD3361" s="47">
        <v>6.219103395989273</v>
      </c>
      <c r="BE3361" s="47">
        <v>5.19276375489431</v>
      </c>
      <c r="BF3361" s="47">
        <v>-1</v>
      </c>
      <c r="BG3361" s="22">
        <v>0</v>
      </c>
    </row>
    <row r="3362" spans="1:59" x14ac:dyDescent="0.25">
      <c r="A3362">
        <v>6991</v>
      </c>
      <c r="B3362" t="s">
        <v>3393</v>
      </c>
      <c r="C3362" s="48">
        <v>1</v>
      </c>
      <c r="D3362" s="22">
        <v>1450</v>
      </c>
      <c r="E3362" s="47">
        <v>62.798508766834246</v>
      </c>
      <c r="F3362" s="47">
        <v>-29.08938549335334</v>
      </c>
      <c r="G3362" s="47">
        <v>0.24773049482204326</v>
      </c>
      <c r="H3362" s="47">
        <v>5.0316799675559034</v>
      </c>
      <c r="I3362" s="47">
        <v>43.150978932390657</v>
      </c>
      <c r="J3362" s="47">
        <v>9.4265685797601293</v>
      </c>
      <c r="K3362" s="47">
        <v>-1</v>
      </c>
      <c r="L3362" s="47">
        <v>-1</v>
      </c>
      <c r="M3362" s="47">
        <v>-1</v>
      </c>
      <c r="N3362" s="47">
        <v>0.23106494761372834</v>
      </c>
      <c r="O3362" s="47">
        <v>-1</v>
      </c>
      <c r="P3362" s="47">
        <v>-1</v>
      </c>
      <c r="Q3362" s="47">
        <v>3.6908187015592362</v>
      </c>
      <c r="R3362" s="47">
        <v>-1</v>
      </c>
      <c r="S3362" s="47">
        <v>0.64189072421973781</v>
      </c>
      <c r="T3362" s="47">
        <v>9.2362986157557392E-2</v>
      </c>
      <c r="U3362" s="47">
        <v>2.8539908778594872E-2</v>
      </c>
      <c r="V3362" s="47">
        <v>-3.3016092497362891E-2</v>
      </c>
      <c r="W3362" s="47">
        <v>1.340861265996665</v>
      </c>
      <c r="X3362" s="47">
        <v>-0.95214589246562853</v>
      </c>
      <c r="Y3362" s="47">
        <v>6.2963204570277986E-2</v>
      </c>
      <c r="Z3362" s="47">
        <v>26.745601001024557</v>
      </c>
      <c r="AA3362" s="47">
        <v>0.83044305783086536</v>
      </c>
      <c r="AB3362" s="47">
        <v>0.95436065465510056</v>
      </c>
      <c r="AC3362" s="47">
        <v>9.5356991142494465</v>
      </c>
      <c r="AD3362" s="47">
        <v>1.0338197723233149</v>
      </c>
      <c r="AE3362" s="47">
        <v>-6.1692529453854741E-2</v>
      </c>
      <c r="AF3362" s="47">
        <v>37.173968240475233</v>
      </c>
      <c r="AG3362" s="47">
        <v>-21.084351504417185</v>
      </c>
      <c r="AH3362" s="47">
        <v>0.31588437088007865</v>
      </c>
      <c r="AI3362" s="47">
        <v>0.38548558873661259</v>
      </c>
      <c r="AJ3362" s="47">
        <v>0.33333333333333298</v>
      </c>
      <c r="AK3362" s="47">
        <v>0.47968211832321317</v>
      </c>
      <c r="AL3362" s="47">
        <v>0.57122895297980814</v>
      </c>
      <c r="AM3362" s="47">
        <v>0.33333333333333298</v>
      </c>
      <c r="AN3362" s="47">
        <v>0.18789602731731778</v>
      </c>
      <c r="AO3362" s="47">
        <v>0.23868759666666312</v>
      </c>
      <c r="AP3362" s="47">
        <v>0.33333333333333298</v>
      </c>
      <c r="AQ3362" s="47">
        <v>5.9770106919154165</v>
      </c>
      <c r="AR3362" s="47">
        <v>2.6866680235991405</v>
      </c>
      <c r="AS3362" s="47">
        <v>1.9901707455278179</v>
      </c>
      <c r="AT3362" s="47">
        <v>4.7497298106331778</v>
      </c>
      <c r="AU3362" s="47">
        <v>-1</v>
      </c>
      <c r="AV3362" s="47">
        <v>-1</v>
      </c>
      <c r="AW3362" s="47">
        <v>-1</v>
      </c>
      <c r="AX3362" s="47">
        <v>-1</v>
      </c>
      <c r="AY3362" s="47">
        <v>5.741340798477359E-3</v>
      </c>
      <c r="AZ3362" s="47">
        <v>0.26109216513129191</v>
      </c>
      <c r="BA3362" s="47">
        <v>0.31605474538102962</v>
      </c>
      <c r="BB3362" s="47">
        <v>0.19654570281331249</v>
      </c>
      <c r="BC3362" s="47">
        <v>0.14449960111956645</v>
      </c>
      <c r="BD3362" s="47">
        <v>6.219103395989273</v>
      </c>
      <c r="BE3362" s="47">
        <v>5.19276375489431</v>
      </c>
      <c r="BF3362" s="47">
        <v>-1</v>
      </c>
      <c r="BG3362" s="22">
        <v>0</v>
      </c>
    </row>
    <row r="3363" spans="1:59" x14ac:dyDescent="0.25">
      <c r="A3363">
        <v>6992</v>
      </c>
      <c r="B3363" t="s">
        <v>3394</v>
      </c>
      <c r="C3363" s="48">
        <v>1</v>
      </c>
      <c r="D3363" s="22">
        <v>1450</v>
      </c>
      <c r="E3363" s="47">
        <v>62.798508766834246</v>
      </c>
      <c r="F3363" s="47">
        <v>-29.08938549335334</v>
      </c>
      <c r="G3363" s="47">
        <v>0.24773049482204326</v>
      </c>
      <c r="H3363" s="47">
        <v>5.0316799675559034</v>
      </c>
      <c r="I3363" s="47">
        <v>43.150978932390657</v>
      </c>
      <c r="J3363" s="47">
        <v>9.4265685797601293</v>
      </c>
      <c r="K3363" s="47">
        <v>-1</v>
      </c>
      <c r="L3363" s="47">
        <v>-1</v>
      </c>
      <c r="M3363" s="47">
        <v>-1</v>
      </c>
      <c r="N3363" s="47">
        <v>0.23106494761372834</v>
      </c>
      <c r="O3363" s="47">
        <v>-1</v>
      </c>
      <c r="P3363" s="47">
        <v>-1</v>
      </c>
      <c r="Q3363" s="47">
        <v>3.6908187015592362</v>
      </c>
      <c r="R3363" s="47">
        <v>-1</v>
      </c>
      <c r="S3363" s="47">
        <v>0.64189072421973781</v>
      </c>
      <c r="T3363" s="47">
        <v>9.2362986157557392E-2</v>
      </c>
      <c r="U3363" s="47">
        <v>2.8539908778594872E-2</v>
      </c>
      <c r="V3363" s="47">
        <v>-3.3016092497362891E-2</v>
      </c>
      <c r="W3363" s="47">
        <v>1.340861265996665</v>
      </c>
      <c r="X3363" s="47">
        <v>-0.95214589246562853</v>
      </c>
      <c r="Y3363" s="47">
        <v>6.2963204570277986E-2</v>
      </c>
      <c r="Z3363" s="47">
        <v>26.745601001024557</v>
      </c>
      <c r="AA3363" s="47">
        <v>0.83044305783086536</v>
      </c>
      <c r="AB3363" s="47">
        <v>0.95436065465510056</v>
      </c>
      <c r="AC3363" s="47">
        <v>9.5356991142494465</v>
      </c>
      <c r="AD3363" s="47">
        <v>1.0338197723233149</v>
      </c>
      <c r="AE3363" s="47">
        <v>-6.1692529453854741E-2</v>
      </c>
      <c r="AF3363" s="47">
        <v>37.173968240475233</v>
      </c>
      <c r="AG3363" s="47">
        <v>-21.084351504417185</v>
      </c>
      <c r="AH3363" s="47">
        <v>0.31588437088007865</v>
      </c>
      <c r="AI3363" s="47">
        <v>0.38548558873661259</v>
      </c>
      <c r="AJ3363" s="47">
        <v>0.33333333333333298</v>
      </c>
      <c r="AK3363" s="47">
        <v>0.47968211832321317</v>
      </c>
      <c r="AL3363" s="47">
        <v>0.57122895297980814</v>
      </c>
      <c r="AM3363" s="47">
        <v>0.33333333333333298</v>
      </c>
      <c r="AN3363" s="47">
        <v>0.18789602731731778</v>
      </c>
      <c r="AO3363" s="47">
        <v>0.23868759666666312</v>
      </c>
      <c r="AP3363" s="47">
        <v>0.33333333333333298</v>
      </c>
      <c r="AQ3363" s="47">
        <v>5.9770106919154165</v>
      </c>
      <c r="AR3363" s="47">
        <v>2.6866680235991405</v>
      </c>
      <c r="AS3363" s="47">
        <v>1.9901707455278179</v>
      </c>
      <c r="AT3363" s="47">
        <v>4.7497298106331778</v>
      </c>
      <c r="AU3363" s="47">
        <v>-1</v>
      </c>
      <c r="AV3363" s="47">
        <v>-1</v>
      </c>
      <c r="AW3363" s="47">
        <v>-1</v>
      </c>
      <c r="AX3363" s="47">
        <v>-1</v>
      </c>
      <c r="AY3363" s="47">
        <v>5.741340798477359E-3</v>
      </c>
      <c r="AZ3363" s="47">
        <v>0.26109216513129191</v>
      </c>
      <c r="BA3363" s="47">
        <v>0.31605474538102962</v>
      </c>
      <c r="BB3363" s="47">
        <v>0.19654570281331249</v>
      </c>
      <c r="BC3363" s="47">
        <v>0.14449960111956645</v>
      </c>
      <c r="BD3363" s="47">
        <v>6.219103395989273</v>
      </c>
      <c r="BE3363" s="47">
        <v>5.19276375489431</v>
      </c>
      <c r="BF3363" s="47">
        <v>-1</v>
      </c>
      <c r="BG3363" s="22">
        <v>0</v>
      </c>
    </row>
    <row r="3364" spans="1:59" x14ac:dyDescent="0.25">
      <c r="A3364">
        <v>6993</v>
      </c>
      <c r="B3364" t="s">
        <v>3395</v>
      </c>
      <c r="C3364" s="48">
        <v>1</v>
      </c>
      <c r="D3364" s="22">
        <v>1450</v>
      </c>
      <c r="E3364" s="47">
        <v>62.798508766834246</v>
      </c>
      <c r="F3364" s="47">
        <v>-29.08938549335334</v>
      </c>
      <c r="G3364" s="47">
        <v>0.24773049482204326</v>
      </c>
      <c r="H3364" s="47">
        <v>5.0316799675559034</v>
      </c>
      <c r="I3364" s="47">
        <v>43.150978932390657</v>
      </c>
      <c r="J3364" s="47">
        <v>9.4265685797601293</v>
      </c>
      <c r="K3364" s="47">
        <v>-1</v>
      </c>
      <c r="L3364" s="47">
        <v>-1</v>
      </c>
      <c r="M3364" s="47">
        <v>-1</v>
      </c>
      <c r="N3364" s="47">
        <v>0.23106494761372834</v>
      </c>
      <c r="O3364" s="47">
        <v>-1</v>
      </c>
      <c r="P3364" s="47">
        <v>-1</v>
      </c>
      <c r="Q3364" s="47">
        <v>3.6908187015592362</v>
      </c>
      <c r="R3364" s="47">
        <v>-1</v>
      </c>
      <c r="S3364" s="47">
        <v>0.64189072421973781</v>
      </c>
      <c r="T3364" s="47">
        <v>9.2362986157557392E-2</v>
      </c>
      <c r="U3364" s="47">
        <v>2.8539908778594872E-2</v>
      </c>
      <c r="V3364" s="47">
        <v>-3.3016092497362891E-2</v>
      </c>
      <c r="W3364" s="47">
        <v>1.340861265996665</v>
      </c>
      <c r="X3364" s="47">
        <v>-0.95214589246562853</v>
      </c>
      <c r="Y3364" s="47">
        <v>6.2963204570277986E-2</v>
      </c>
      <c r="Z3364" s="47">
        <v>26.745601001024557</v>
      </c>
      <c r="AA3364" s="47">
        <v>0.83044305783086536</v>
      </c>
      <c r="AB3364" s="47">
        <v>0.95436065465510056</v>
      </c>
      <c r="AC3364" s="47">
        <v>9.5356991142494465</v>
      </c>
      <c r="AD3364" s="47">
        <v>1.0338197723233149</v>
      </c>
      <c r="AE3364" s="47">
        <v>-6.1692529453854741E-2</v>
      </c>
      <c r="AF3364" s="47">
        <v>37.173968240475233</v>
      </c>
      <c r="AG3364" s="47">
        <v>-21.084351504417185</v>
      </c>
      <c r="AH3364" s="47">
        <v>0.31588437088007865</v>
      </c>
      <c r="AI3364" s="47">
        <v>0.38548558873661259</v>
      </c>
      <c r="AJ3364" s="47">
        <v>0.33333333333333298</v>
      </c>
      <c r="AK3364" s="47">
        <v>0.47968211832321317</v>
      </c>
      <c r="AL3364" s="47">
        <v>0.57122895297980814</v>
      </c>
      <c r="AM3364" s="47">
        <v>0.33333333333333298</v>
      </c>
      <c r="AN3364" s="47">
        <v>0.18789602731731778</v>
      </c>
      <c r="AO3364" s="47">
        <v>0.23868759666666312</v>
      </c>
      <c r="AP3364" s="47">
        <v>0.33333333333333298</v>
      </c>
      <c r="AQ3364" s="47">
        <v>5.9770106919154165</v>
      </c>
      <c r="AR3364" s="47">
        <v>2.6866680235991405</v>
      </c>
      <c r="AS3364" s="47">
        <v>1.9901707455278179</v>
      </c>
      <c r="AT3364" s="47">
        <v>4.7497298106331778</v>
      </c>
      <c r="AU3364" s="47">
        <v>-1</v>
      </c>
      <c r="AV3364" s="47">
        <v>-1</v>
      </c>
      <c r="AW3364" s="47">
        <v>-1</v>
      </c>
      <c r="AX3364" s="47">
        <v>-1</v>
      </c>
      <c r="AY3364" s="47">
        <v>5.741340798477359E-3</v>
      </c>
      <c r="AZ3364" s="47">
        <v>0.26109216513129191</v>
      </c>
      <c r="BA3364" s="47">
        <v>0.31605474538102962</v>
      </c>
      <c r="BB3364" s="47">
        <v>0.19654570281331249</v>
      </c>
      <c r="BC3364" s="47">
        <v>0.14449960111956645</v>
      </c>
      <c r="BD3364" s="47">
        <v>6.219103395989273</v>
      </c>
      <c r="BE3364" s="47">
        <v>5.19276375489431</v>
      </c>
      <c r="BF3364" s="47">
        <v>-1</v>
      </c>
      <c r="BG3364" s="22">
        <v>0</v>
      </c>
    </row>
    <row r="3365" spans="1:59" x14ac:dyDescent="0.25">
      <c r="A3365">
        <v>6995</v>
      </c>
      <c r="B3365" t="s">
        <v>3396</v>
      </c>
      <c r="C3365" s="48">
        <v>1</v>
      </c>
      <c r="D3365" s="22">
        <v>1450</v>
      </c>
      <c r="E3365" s="47">
        <v>62.798508766834246</v>
      </c>
      <c r="F3365" s="47">
        <v>-29.08938549335334</v>
      </c>
      <c r="G3365" s="47">
        <v>0.24773049482204326</v>
      </c>
      <c r="H3365" s="47">
        <v>5.0316799675559034</v>
      </c>
      <c r="I3365" s="47">
        <v>43.150978932390657</v>
      </c>
      <c r="J3365" s="47">
        <v>9.4265685797601293</v>
      </c>
      <c r="K3365" s="47">
        <v>-1</v>
      </c>
      <c r="L3365" s="47">
        <v>-1</v>
      </c>
      <c r="M3365" s="47">
        <v>-1</v>
      </c>
      <c r="N3365" s="47">
        <v>0.23106494761372834</v>
      </c>
      <c r="O3365" s="47">
        <v>-1</v>
      </c>
      <c r="P3365" s="47">
        <v>-1</v>
      </c>
      <c r="Q3365" s="47">
        <v>3.6908187015592362</v>
      </c>
      <c r="R3365" s="47">
        <v>-1</v>
      </c>
      <c r="S3365" s="47">
        <v>0.64189072421973781</v>
      </c>
      <c r="T3365" s="47">
        <v>9.2362986157557392E-2</v>
      </c>
      <c r="U3365" s="47">
        <v>2.8539908778594872E-2</v>
      </c>
      <c r="V3365" s="47">
        <v>-3.3016092497362891E-2</v>
      </c>
      <c r="W3365" s="47">
        <v>1.340861265996665</v>
      </c>
      <c r="X3365" s="47">
        <v>-0.95214589246562853</v>
      </c>
      <c r="Y3365" s="47">
        <v>6.2963204570277986E-2</v>
      </c>
      <c r="Z3365" s="47">
        <v>26.745601001024557</v>
      </c>
      <c r="AA3365" s="47">
        <v>0.83044305783086536</v>
      </c>
      <c r="AB3365" s="47">
        <v>0.95436065465510056</v>
      </c>
      <c r="AC3365" s="47">
        <v>9.5356991142494465</v>
      </c>
      <c r="AD3365" s="47">
        <v>1.0338197723233149</v>
      </c>
      <c r="AE3365" s="47">
        <v>-6.1692529453854741E-2</v>
      </c>
      <c r="AF3365" s="47">
        <v>37.173968240475233</v>
      </c>
      <c r="AG3365" s="47">
        <v>-21.084351504417185</v>
      </c>
      <c r="AH3365" s="47">
        <v>0.31588437088007865</v>
      </c>
      <c r="AI3365" s="47">
        <v>0.38548558873661259</v>
      </c>
      <c r="AJ3365" s="47">
        <v>0.33333333333333298</v>
      </c>
      <c r="AK3365" s="47">
        <v>0.47968211832321317</v>
      </c>
      <c r="AL3365" s="47">
        <v>0.57122895297980814</v>
      </c>
      <c r="AM3365" s="47">
        <v>0.33333333333333298</v>
      </c>
      <c r="AN3365" s="47">
        <v>0.18789602731731778</v>
      </c>
      <c r="AO3365" s="47">
        <v>0.23868759666666312</v>
      </c>
      <c r="AP3365" s="47">
        <v>0.33333333333333298</v>
      </c>
      <c r="AQ3365" s="47">
        <v>5.9770106919154165</v>
      </c>
      <c r="AR3365" s="47">
        <v>2.6866680235991405</v>
      </c>
      <c r="AS3365" s="47">
        <v>1.9901707455278179</v>
      </c>
      <c r="AT3365" s="47">
        <v>4.7497298106331778</v>
      </c>
      <c r="AU3365" s="47">
        <v>-1</v>
      </c>
      <c r="AV3365" s="47">
        <v>-1</v>
      </c>
      <c r="AW3365" s="47">
        <v>-1</v>
      </c>
      <c r="AX3365" s="47">
        <v>-1</v>
      </c>
      <c r="AY3365" s="47">
        <v>5.741340798477359E-3</v>
      </c>
      <c r="AZ3365" s="47">
        <v>0.26109216513129191</v>
      </c>
      <c r="BA3365" s="47">
        <v>0.31605474538102962</v>
      </c>
      <c r="BB3365" s="47">
        <v>0.19654570281331249</v>
      </c>
      <c r="BC3365" s="47">
        <v>0.14449960111956645</v>
      </c>
      <c r="BD3365" s="47">
        <v>6.219103395989273</v>
      </c>
      <c r="BE3365" s="47">
        <v>5.19276375489431</v>
      </c>
      <c r="BF3365" s="47">
        <v>-1</v>
      </c>
      <c r="BG3365" s="22">
        <v>0</v>
      </c>
    </row>
    <row r="3366" spans="1:59" x14ac:dyDescent="0.25">
      <c r="A3366">
        <v>6996</v>
      </c>
      <c r="B3366" t="s">
        <v>3397</v>
      </c>
      <c r="C3366" s="48">
        <v>1</v>
      </c>
      <c r="D3366" s="22">
        <v>1450</v>
      </c>
      <c r="E3366" s="47">
        <v>62.798508766834246</v>
      </c>
      <c r="F3366" s="47">
        <v>-29.08938549335334</v>
      </c>
      <c r="G3366" s="47">
        <v>0.24773049482204326</v>
      </c>
      <c r="H3366" s="47">
        <v>5.0316799675559034</v>
      </c>
      <c r="I3366" s="47">
        <v>43.150978932390657</v>
      </c>
      <c r="J3366" s="47">
        <v>9.4265685797601293</v>
      </c>
      <c r="K3366" s="47">
        <v>-1</v>
      </c>
      <c r="L3366" s="47">
        <v>-1</v>
      </c>
      <c r="M3366" s="47">
        <v>-1</v>
      </c>
      <c r="N3366" s="47">
        <v>0.23106494761372834</v>
      </c>
      <c r="O3366" s="47">
        <v>-1</v>
      </c>
      <c r="P3366" s="47">
        <v>-1</v>
      </c>
      <c r="Q3366" s="47">
        <v>3.6908187015592362</v>
      </c>
      <c r="R3366" s="47">
        <v>-1</v>
      </c>
      <c r="S3366" s="47">
        <v>0.64189072421973781</v>
      </c>
      <c r="T3366" s="47">
        <v>9.2362986157557392E-2</v>
      </c>
      <c r="U3366" s="47">
        <v>2.8539908778594872E-2</v>
      </c>
      <c r="V3366" s="47">
        <v>-3.3016092497362891E-2</v>
      </c>
      <c r="W3366" s="47">
        <v>1.340861265996665</v>
      </c>
      <c r="X3366" s="47">
        <v>-0.95214589246562853</v>
      </c>
      <c r="Y3366" s="47">
        <v>6.2963204570277986E-2</v>
      </c>
      <c r="Z3366" s="47">
        <v>26.745601001024557</v>
      </c>
      <c r="AA3366" s="47">
        <v>0.83044305783086536</v>
      </c>
      <c r="AB3366" s="47">
        <v>0.95436065465510056</v>
      </c>
      <c r="AC3366" s="47">
        <v>9.5356991142494465</v>
      </c>
      <c r="AD3366" s="47">
        <v>1.0338197723233149</v>
      </c>
      <c r="AE3366" s="47">
        <v>-6.1692529453854741E-2</v>
      </c>
      <c r="AF3366" s="47">
        <v>37.173968240475233</v>
      </c>
      <c r="AG3366" s="47">
        <v>-21.084351504417185</v>
      </c>
      <c r="AH3366" s="47">
        <v>0.31588437088007865</v>
      </c>
      <c r="AI3366" s="47">
        <v>0.38548558873661259</v>
      </c>
      <c r="AJ3366" s="47">
        <v>0.33333333333333298</v>
      </c>
      <c r="AK3366" s="47">
        <v>0.47968211832321317</v>
      </c>
      <c r="AL3366" s="47">
        <v>0.57122895297980814</v>
      </c>
      <c r="AM3366" s="47">
        <v>0.33333333333333298</v>
      </c>
      <c r="AN3366" s="47">
        <v>0.18789602731731778</v>
      </c>
      <c r="AO3366" s="47">
        <v>0.23868759666666312</v>
      </c>
      <c r="AP3366" s="47">
        <v>0.33333333333333298</v>
      </c>
      <c r="AQ3366" s="47">
        <v>5.9770106919154165</v>
      </c>
      <c r="AR3366" s="47">
        <v>2.6866680235991405</v>
      </c>
      <c r="AS3366" s="47">
        <v>1.9901707455278179</v>
      </c>
      <c r="AT3366" s="47">
        <v>4.7497298106331778</v>
      </c>
      <c r="AU3366" s="47">
        <v>-1</v>
      </c>
      <c r="AV3366" s="47">
        <v>-1</v>
      </c>
      <c r="AW3366" s="47">
        <v>-1</v>
      </c>
      <c r="AX3366" s="47">
        <v>-1</v>
      </c>
      <c r="AY3366" s="47">
        <v>5.741340798477359E-3</v>
      </c>
      <c r="AZ3366" s="47">
        <v>0.26109216513129191</v>
      </c>
      <c r="BA3366" s="47">
        <v>0.31605474538102962</v>
      </c>
      <c r="BB3366" s="47">
        <v>0.19654570281331249</v>
      </c>
      <c r="BC3366" s="47">
        <v>0.14449960111956645</v>
      </c>
      <c r="BD3366" s="47">
        <v>6.219103395989273</v>
      </c>
      <c r="BE3366" s="47">
        <v>5.19276375489431</v>
      </c>
      <c r="BF3366" s="47">
        <v>-1</v>
      </c>
      <c r="BG3366" s="22">
        <v>0</v>
      </c>
    </row>
    <row r="3367" spans="1:59" x14ac:dyDescent="0.25">
      <c r="A3367">
        <v>6997</v>
      </c>
      <c r="B3367" t="s">
        <v>3398</v>
      </c>
      <c r="C3367" s="48">
        <v>1</v>
      </c>
      <c r="D3367" s="22">
        <v>1450</v>
      </c>
      <c r="E3367" s="47">
        <v>62.798508766834246</v>
      </c>
      <c r="F3367" s="47">
        <v>-29.08938549335334</v>
      </c>
      <c r="G3367" s="47">
        <v>0.24773049482204326</v>
      </c>
      <c r="H3367" s="47">
        <v>5.0316799675559034</v>
      </c>
      <c r="I3367" s="47">
        <v>43.150978932390657</v>
      </c>
      <c r="J3367" s="47">
        <v>9.4265685797601293</v>
      </c>
      <c r="K3367" s="47">
        <v>-1</v>
      </c>
      <c r="L3367" s="47">
        <v>-1</v>
      </c>
      <c r="M3367" s="47">
        <v>-1</v>
      </c>
      <c r="N3367" s="47">
        <v>0.23106494761372834</v>
      </c>
      <c r="O3367" s="47">
        <v>-1</v>
      </c>
      <c r="P3367" s="47">
        <v>-1</v>
      </c>
      <c r="Q3367" s="47">
        <v>3.6908187015592362</v>
      </c>
      <c r="R3367" s="47">
        <v>-1</v>
      </c>
      <c r="S3367" s="47">
        <v>0.64189072421973781</v>
      </c>
      <c r="T3367" s="47">
        <v>9.2362986157557392E-2</v>
      </c>
      <c r="U3367" s="47">
        <v>2.8539908778594872E-2</v>
      </c>
      <c r="V3367" s="47">
        <v>-3.3016092497362891E-2</v>
      </c>
      <c r="W3367" s="47">
        <v>1.340861265996665</v>
      </c>
      <c r="X3367" s="47">
        <v>-0.95214589246562853</v>
      </c>
      <c r="Y3367" s="47">
        <v>6.2963204570277986E-2</v>
      </c>
      <c r="Z3367" s="47">
        <v>26.745601001024557</v>
      </c>
      <c r="AA3367" s="47">
        <v>0.83044305783086536</v>
      </c>
      <c r="AB3367" s="47">
        <v>0.95436065465510056</v>
      </c>
      <c r="AC3367" s="47">
        <v>9.5356991142494465</v>
      </c>
      <c r="AD3367" s="47">
        <v>1.0338197723233149</v>
      </c>
      <c r="AE3367" s="47">
        <v>-6.1692529453854741E-2</v>
      </c>
      <c r="AF3367" s="47">
        <v>37.173968240475233</v>
      </c>
      <c r="AG3367" s="47">
        <v>-21.084351504417185</v>
      </c>
      <c r="AH3367" s="47">
        <v>0.31588437088007865</v>
      </c>
      <c r="AI3367" s="47">
        <v>0.38548558873661259</v>
      </c>
      <c r="AJ3367" s="47">
        <v>0.33333333333333298</v>
      </c>
      <c r="AK3367" s="47">
        <v>0.47968211832321317</v>
      </c>
      <c r="AL3367" s="47">
        <v>0.57122895297980814</v>
      </c>
      <c r="AM3367" s="47">
        <v>0.33333333333333298</v>
      </c>
      <c r="AN3367" s="47">
        <v>0.18789602731731778</v>
      </c>
      <c r="AO3367" s="47">
        <v>0.23868759666666312</v>
      </c>
      <c r="AP3367" s="47">
        <v>0.33333333333333298</v>
      </c>
      <c r="AQ3367" s="47">
        <v>5.9770106919154165</v>
      </c>
      <c r="AR3367" s="47">
        <v>2.6866680235991405</v>
      </c>
      <c r="AS3367" s="47">
        <v>1.9901707455278179</v>
      </c>
      <c r="AT3367" s="47">
        <v>4.7497298106331778</v>
      </c>
      <c r="AU3367" s="47">
        <v>-1</v>
      </c>
      <c r="AV3367" s="47">
        <v>-1</v>
      </c>
      <c r="AW3367" s="47">
        <v>-1</v>
      </c>
      <c r="AX3367" s="47">
        <v>-1</v>
      </c>
      <c r="AY3367" s="47">
        <v>5.741340798477359E-3</v>
      </c>
      <c r="AZ3367" s="47">
        <v>0.26109216513129191</v>
      </c>
      <c r="BA3367" s="47">
        <v>0.31605474538102962</v>
      </c>
      <c r="BB3367" s="47">
        <v>0.19654570281331249</v>
      </c>
      <c r="BC3367" s="47">
        <v>0.14449960111956645</v>
      </c>
      <c r="BD3367" s="47">
        <v>6.219103395989273</v>
      </c>
      <c r="BE3367" s="47">
        <v>5.19276375489431</v>
      </c>
      <c r="BF3367" s="47">
        <v>-1</v>
      </c>
      <c r="BG3367" s="22">
        <v>0</v>
      </c>
    </row>
    <row r="3368" spans="1:59" x14ac:dyDescent="0.25">
      <c r="A3368">
        <v>6998</v>
      </c>
      <c r="B3368" t="s">
        <v>3399</v>
      </c>
      <c r="C3368" s="48">
        <v>1</v>
      </c>
      <c r="D3368" s="22">
        <v>1450</v>
      </c>
      <c r="E3368" s="47">
        <v>62.798508766834246</v>
      </c>
      <c r="F3368" s="47">
        <v>-29.08938549335334</v>
      </c>
      <c r="G3368" s="47">
        <v>0.24773049482204326</v>
      </c>
      <c r="H3368" s="47">
        <v>5.0316799675559034</v>
      </c>
      <c r="I3368" s="47">
        <v>43.150978932390657</v>
      </c>
      <c r="J3368" s="47">
        <v>9.4265685797601293</v>
      </c>
      <c r="K3368" s="47">
        <v>-1</v>
      </c>
      <c r="L3368" s="47">
        <v>-1</v>
      </c>
      <c r="M3368" s="47">
        <v>-1</v>
      </c>
      <c r="N3368" s="47">
        <v>0.23106494761372834</v>
      </c>
      <c r="O3368" s="47">
        <v>-1</v>
      </c>
      <c r="P3368" s="47">
        <v>-1</v>
      </c>
      <c r="Q3368" s="47">
        <v>3.6908187015592362</v>
      </c>
      <c r="R3368" s="47">
        <v>-1</v>
      </c>
      <c r="S3368" s="47">
        <v>0.64189072421973781</v>
      </c>
      <c r="T3368" s="47">
        <v>9.2362986157557392E-2</v>
      </c>
      <c r="U3368" s="47">
        <v>2.8539908778594872E-2</v>
      </c>
      <c r="V3368" s="47">
        <v>-3.3016092497362891E-2</v>
      </c>
      <c r="W3368" s="47">
        <v>1.340861265996665</v>
      </c>
      <c r="X3368" s="47">
        <v>-0.95214589246562853</v>
      </c>
      <c r="Y3368" s="47">
        <v>6.2963204570277986E-2</v>
      </c>
      <c r="Z3368" s="47">
        <v>26.745601001024557</v>
      </c>
      <c r="AA3368" s="47">
        <v>0.83044305783086536</v>
      </c>
      <c r="AB3368" s="47">
        <v>0.95436065465510056</v>
      </c>
      <c r="AC3368" s="47">
        <v>9.5356991142494465</v>
      </c>
      <c r="AD3368" s="47">
        <v>1.0338197723233149</v>
      </c>
      <c r="AE3368" s="47">
        <v>-6.1692529453854741E-2</v>
      </c>
      <c r="AF3368" s="47">
        <v>37.173968240475233</v>
      </c>
      <c r="AG3368" s="47">
        <v>-21.084351504417185</v>
      </c>
      <c r="AH3368" s="47">
        <v>0.31588437088007865</v>
      </c>
      <c r="AI3368" s="47">
        <v>0.38548558873661259</v>
      </c>
      <c r="AJ3368" s="47">
        <v>0.33333333333333298</v>
      </c>
      <c r="AK3368" s="47">
        <v>0.47968211832321317</v>
      </c>
      <c r="AL3368" s="47">
        <v>0.57122895297980814</v>
      </c>
      <c r="AM3368" s="47">
        <v>0.33333333333333298</v>
      </c>
      <c r="AN3368" s="47">
        <v>0.18789602731731778</v>
      </c>
      <c r="AO3368" s="47">
        <v>0.23868759666666312</v>
      </c>
      <c r="AP3368" s="47">
        <v>0.33333333333333298</v>
      </c>
      <c r="AQ3368" s="47">
        <v>5.9770106919154165</v>
      </c>
      <c r="AR3368" s="47">
        <v>2.6866680235991405</v>
      </c>
      <c r="AS3368" s="47">
        <v>1.9901707455278179</v>
      </c>
      <c r="AT3368" s="47">
        <v>4.7497298106331778</v>
      </c>
      <c r="AU3368" s="47">
        <v>-1</v>
      </c>
      <c r="AV3368" s="47">
        <v>-1</v>
      </c>
      <c r="AW3368" s="47">
        <v>-1</v>
      </c>
      <c r="AX3368" s="47">
        <v>-1</v>
      </c>
      <c r="AY3368" s="47">
        <v>5.741340798477359E-3</v>
      </c>
      <c r="AZ3368" s="47">
        <v>0.26109216513129191</v>
      </c>
      <c r="BA3368" s="47">
        <v>0.31605474538102962</v>
      </c>
      <c r="BB3368" s="47">
        <v>0.19654570281331249</v>
      </c>
      <c r="BC3368" s="47">
        <v>0.14449960111956645</v>
      </c>
      <c r="BD3368" s="47">
        <v>6.219103395989273</v>
      </c>
      <c r="BE3368" s="47">
        <v>5.19276375489431</v>
      </c>
      <c r="BF3368" s="47">
        <v>-1</v>
      </c>
      <c r="BG3368" s="22">
        <v>0</v>
      </c>
    </row>
    <row r="3369" spans="1:59" x14ac:dyDescent="0.25">
      <c r="A3369">
        <v>6999</v>
      </c>
      <c r="B3369" t="s">
        <v>3400</v>
      </c>
      <c r="C3369" s="48">
        <v>1</v>
      </c>
      <c r="D3369" s="22">
        <v>1450</v>
      </c>
      <c r="E3369" s="47">
        <v>62.798508766834246</v>
      </c>
      <c r="F3369" s="47">
        <v>-29.08938549335334</v>
      </c>
      <c r="G3369" s="47">
        <v>0.24773049482204326</v>
      </c>
      <c r="H3369" s="47">
        <v>5.0316799675559034</v>
      </c>
      <c r="I3369" s="47">
        <v>43.150978932390657</v>
      </c>
      <c r="J3369" s="47">
        <v>9.4265685797601293</v>
      </c>
      <c r="K3369" s="47">
        <v>-1</v>
      </c>
      <c r="L3369" s="47">
        <v>-1</v>
      </c>
      <c r="M3369" s="47">
        <v>-1</v>
      </c>
      <c r="N3369" s="47">
        <v>0.23106494761372834</v>
      </c>
      <c r="O3369" s="47">
        <v>-1</v>
      </c>
      <c r="P3369" s="47">
        <v>-1</v>
      </c>
      <c r="Q3369" s="47">
        <v>3.6908187015592362</v>
      </c>
      <c r="R3369" s="47">
        <v>-1</v>
      </c>
      <c r="S3369" s="47">
        <v>0.64189072421973781</v>
      </c>
      <c r="T3369" s="47">
        <v>9.2362986157557392E-2</v>
      </c>
      <c r="U3369" s="47">
        <v>2.8539908778594872E-2</v>
      </c>
      <c r="V3369" s="47">
        <v>-3.3016092497362891E-2</v>
      </c>
      <c r="W3369" s="47">
        <v>1.340861265996665</v>
      </c>
      <c r="X3369" s="47">
        <v>-0.95214589246562853</v>
      </c>
      <c r="Y3369" s="47">
        <v>6.2963204570277986E-2</v>
      </c>
      <c r="Z3369" s="47">
        <v>26.745601001024557</v>
      </c>
      <c r="AA3369" s="47">
        <v>0.83044305783086536</v>
      </c>
      <c r="AB3369" s="47">
        <v>0.95436065465510056</v>
      </c>
      <c r="AC3369" s="47">
        <v>9.5356991142494465</v>
      </c>
      <c r="AD3369" s="47">
        <v>1.0338197723233149</v>
      </c>
      <c r="AE3369" s="47">
        <v>-6.1692529453854741E-2</v>
      </c>
      <c r="AF3369" s="47">
        <v>37.173968240475233</v>
      </c>
      <c r="AG3369" s="47">
        <v>-21.084351504417185</v>
      </c>
      <c r="AH3369" s="47">
        <v>0.31588437088007865</v>
      </c>
      <c r="AI3369" s="47">
        <v>0.38548558873661259</v>
      </c>
      <c r="AJ3369" s="47">
        <v>0.33333333333333298</v>
      </c>
      <c r="AK3369" s="47">
        <v>0.47968211832321317</v>
      </c>
      <c r="AL3369" s="47">
        <v>0.57122895297980814</v>
      </c>
      <c r="AM3369" s="47">
        <v>0.33333333333333298</v>
      </c>
      <c r="AN3369" s="47">
        <v>0.18789602731731778</v>
      </c>
      <c r="AO3369" s="47">
        <v>0.23868759666666312</v>
      </c>
      <c r="AP3369" s="47">
        <v>0.33333333333333298</v>
      </c>
      <c r="AQ3369" s="47">
        <v>5.9770106919154165</v>
      </c>
      <c r="AR3369" s="47">
        <v>2.6866680235991405</v>
      </c>
      <c r="AS3369" s="47">
        <v>1.9901707455278179</v>
      </c>
      <c r="AT3369" s="47">
        <v>4.7497298106331778</v>
      </c>
      <c r="AU3369" s="47">
        <v>-1</v>
      </c>
      <c r="AV3369" s="47">
        <v>-1</v>
      </c>
      <c r="AW3369" s="47">
        <v>-1</v>
      </c>
      <c r="AX3369" s="47">
        <v>-1</v>
      </c>
      <c r="AY3369" s="47">
        <v>5.741340798477359E-3</v>
      </c>
      <c r="AZ3369" s="47">
        <v>0.26109216513129191</v>
      </c>
      <c r="BA3369" s="47">
        <v>0.31605474538102962</v>
      </c>
      <c r="BB3369" s="47">
        <v>0.19654570281331249</v>
      </c>
      <c r="BC3369" s="47">
        <v>0.14449960111956645</v>
      </c>
      <c r="BD3369" s="47">
        <v>6.219103395989273</v>
      </c>
      <c r="BE3369" s="47">
        <v>5.19276375489431</v>
      </c>
      <c r="BF3369" s="47">
        <v>-1</v>
      </c>
      <c r="BG3369" s="22">
        <v>0</v>
      </c>
    </row>
    <row r="3370" spans="1:59" x14ac:dyDescent="0.25">
      <c r="A3370">
        <v>7000</v>
      </c>
      <c r="B3370" t="s">
        <v>3401</v>
      </c>
      <c r="C3370" s="48">
        <v>1</v>
      </c>
      <c r="D3370" s="22">
        <v>1450</v>
      </c>
      <c r="E3370" s="47">
        <v>62.798508766834246</v>
      </c>
      <c r="F3370" s="47">
        <v>-29.08938549335334</v>
      </c>
      <c r="G3370" s="47">
        <v>0.24773049482204326</v>
      </c>
      <c r="H3370" s="47">
        <v>5.0316799675559034</v>
      </c>
      <c r="I3370" s="47">
        <v>43.150978932390657</v>
      </c>
      <c r="J3370" s="47">
        <v>9.4265685797601293</v>
      </c>
      <c r="K3370" s="47">
        <v>-1</v>
      </c>
      <c r="L3370" s="47">
        <v>-1</v>
      </c>
      <c r="M3370" s="47">
        <v>-1</v>
      </c>
      <c r="N3370" s="47">
        <v>0.23106494761372834</v>
      </c>
      <c r="O3370" s="47">
        <v>-1</v>
      </c>
      <c r="P3370" s="47">
        <v>-1</v>
      </c>
      <c r="Q3370" s="47">
        <v>3.6908187015592362</v>
      </c>
      <c r="R3370" s="47">
        <v>-1</v>
      </c>
      <c r="S3370" s="47">
        <v>0.64189072421973781</v>
      </c>
      <c r="T3370" s="47">
        <v>9.2362986157557392E-2</v>
      </c>
      <c r="U3370" s="47">
        <v>2.8539908778594872E-2</v>
      </c>
      <c r="V3370" s="47">
        <v>-3.3016092497362891E-2</v>
      </c>
      <c r="W3370" s="47">
        <v>1.340861265996665</v>
      </c>
      <c r="X3370" s="47">
        <v>-0.95214589246562853</v>
      </c>
      <c r="Y3370" s="47">
        <v>6.2963204570277986E-2</v>
      </c>
      <c r="Z3370" s="47">
        <v>26.745601001024557</v>
      </c>
      <c r="AA3370" s="47">
        <v>0.83044305783086536</v>
      </c>
      <c r="AB3370" s="47">
        <v>0.95436065465510056</v>
      </c>
      <c r="AC3370" s="47">
        <v>9.5356991142494465</v>
      </c>
      <c r="AD3370" s="47">
        <v>1.0338197723233149</v>
      </c>
      <c r="AE3370" s="47">
        <v>-6.1692529453854741E-2</v>
      </c>
      <c r="AF3370" s="47">
        <v>37.173968240475233</v>
      </c>
      <c r="AG3370" s="47">
        <v>-21.084351504417185</v>
      </c>
      <c r="AH3370" s="47">
        <v>0.31588437088007865</v>
      </c>
      <c r="AI3370" s="47">
        <v>0.38548558873661259</v>
      </c>
      <c r="AJ3370" s="47">
        <v>0.33333333333333298</v>
      </c>
      <c r="AK3370" s="47">
        <v>0.47968211832321317</v>
      </c>
      <c r="AL3370" s="47">
        <v>0.57122895297980814</v>
      </c>
      <c r="AM3370" s="47">
        <v>0.33333333333333298</v>
      </c>
      <c r="AN3370" s="47">
        <v>0.18789602731731778</v>
      </c>
      <c r="AO3370" s="47">
        <v>0.23868759666666312</v>
      </c>
      <c r="AP3370" s="47">
        <v>0.33333333333333298</v>
      </c>
      <c r="AQ3370" s="47">
        <v>5.9770106919154165</v>
      </c>
      <c r="AR3370" s="47">
        <v>2.6866680235991405</v>
      </c>
      <c r="AS3370" s="47">
        <v>1.9901707455278179</v>
      </c>
      <c r="AT3370" s="47">
        <v>4.7497298106331778</v>
      </c>
      <c r="AU3370" s="47">
        <v>-1</v>
      </c>
      <c r="AV3370" s="47">
        <v>-1</v>
      </c>
      <c r="AW3370" s="47">
        <v>-1</v>
      </c>
      <c r="AX3370" s="47">
        <v>-1</v>
      </c>
      <c r="AY3370" s="47">
        <v>5.741340798477359E-3</v>
      </c>
      <c r="AZ3370" s="47">
        <v>0.26109216513129191</v>
      </c>
      <c r="BA3370" s="47">
        <v>0.31605474538102962</v>
      </c>
      <c r="BB3370" s="47">
        <v>0.19654570281331249</v>
      </c>
      <c r="BC3370" s="47">
        <v>0.14449960111956645</v>
      </c>
      <c r="BD3370" s="47">
        <v>6.219103395989273</v>
      </c>
      <c r="BE3370" s="47">
        <v>5.19276375489431</v>
      </c>
      <c r="BF3370" s="47">
        <v>-1</v>
      </c>
      <c r="BG3370" s="22">
        <v>0</v>
      </c>
    </row>
    <row r="3371" spans="1:59" x14ac:dyDescent="0.25">
      <c r="A3371">
        <v>7001</v>
      </c>
      <c r="B3371" t="s">
        <v>3402</v>
      </c>
      <c r="C3371" s="48">
        <v>1</v>
      </c>
      <c r="D3371" s="22">
        <v>1450</v>
      </c>
      <c r="E3371" s="47">
        <v>62.798508766834246</v>
      </c>
      <c r="F3371" s="47">
        <v>-29.08938549335334</v>
      </c>
      <c r="G3371" s="47">
        <v>0.24773049482204326</v>
      </c>
      <c r="H3371" s="47">
        <v>5.0316799675559034</v>
      </c>
      <c r="I3371" s="47">
        <v>43.150978932390657</v>
      </c>
      <c r="J3371" s="47">
        <v>9.4265685797601293</v>
      </c>
      <c r="K3371" s="47">
        <v>-1</v>
      </c>
      <c r="L3371" s="47">
        <v>-1</v>
      </c>
      <c r="M3371" s="47">
        <v>-1</v>
      </c>
      <c r="N3371" s="47">
        <v>0.23106494761372834</v>
      </c>
      <c r="O3371" s="47">
        <v>-1</v>
      </c>
      <c r="P3371" s="47">
        <v>-1</v>
      </c>
      <c r="Q3371" s="47">
        <v>3.6908187015592362</v>
      </c>
      <c r="R3371" s="47">
        <v>-1</v>
      </c>
      <c r="S3371" s="47">
        <v>0.64189072421973781</v>
      </c>
      <c r="T3371" s="47">
        <v>9.2362986157557392E-2</v>
      </c>
      <c r="U3371" s="47">
        <v>2.8539908778594872E-2</v>
      </c>
      <c r="V3371" s="47">
        <v>-3.3016092497362891E-2</v>
      </c>
      <c r="W3371" s="47">
        <v>1.340861265996665</v>
      </c>
      <c r="X3371" s="47">
        <v>-0.95214589246562853</v>
      </c>
      <c r="Y3371" s="47">
        <v>6.2963204570277986E-2</v>
      </c>
      <c r="Z3371" s="47">
        <v>26.745601001024557</v>
      </c>
      <c r="AA3371" s="47">
        <v>0.83044305783086536</v>
      </c>
      <c r="AB3371" s="47">
        <v>0.95436065465510056</v>
      </c>
      <c r="AC3371" s="47">
        <v>9.5356991142494465</v>
      </c>
      <c r="AD3371" s="47">
        <v>1.0338197723233149</v>
      </c>
      <c r="AE3371" s="47">
        <v>-6.1692529453854741E-2</v>
      </c>
      <c r="AF3371" s="47">
        <v>37.173968240475233</v>
      </c>
      <c r="AG3371" s="47">
        <v>-21.084351504417185</v>
      </c>
      <c r="AH3371" s="47">
        <v>0.31588437088007865</v>
      </c>
      <c r="AI3371" s="47">
        <v>0.38548558873661259</v>
      </c>
      <c r="AJ3371" s="47">
        <v>0.33333333333333298</v>
      </c>
      <c r="AK3371" s="47">
        <v>0.47968211832321317</v>
      </c>
      <c r="AL3371" s="47">
        <v>0.57122895297980814</v>
      </c>
      <c r="AM3371" s="47">
        <v>0.33333333333333298</v>
      </c>
      <c r="AN3371" s="47">
        <v>0.18789602731731778</v>
      </c>
      <c r="AO3371" s="47">
        <v>0.23868759666666312</v>
      </c>
      <c r="AP3371" s="47">
        <v>0.33333333333333298</v>
      </c>
      <c r="AQ3371" s="47">
        <v>5.9770106919154165</v>
      </c>
      <c r="AR3371" s="47">
        <v>2.6866680235991405</v>
      </c>
      <c r="AS3371" s="47">
        <v>1.9901707455278179</v>
      </c>
      <c r="AT3371" s="47">
        <v>4.7497298106331778</v>
      </c>
      <c r="AU3371" s="47">
        <v>-1</v>
      </c>
      <c r="AV3371" s="47">
        <v>-1</v>
      </c>
      <c r="AW3371" s="47">
        <v>-1</v>
      </c>
      <c r="AX3371" s="47">
        <v>-1</v>
      </c>
      <c r="AY3371" s="47">
        <v>5.741340798477359E-3</v>
      </c>
      <c r="AZ3371" s="47">
        <v>0.26109216513129191</v>
      </c>
      <c r="BA3371" s="47">
        <v>0.31605474538102962</v>
      </c>
      <c r="BB3371" s="47">
        <v>0.19654570281331249</v>
      </c>
      <c r="BC3371" s="47">
        <v>0.14449960111956645</v>
      </c>
      <c r="BD3371" s="47">
        <v>6.219103395989273</v>
      </c>
      <c r="BE3371" s="47">
        <v>5.19276375489431</v>
      </c>
      <c r="BF3371" s="47">
        <v>-1</v>
      </c>
      <c r="BG3371" s="22">
        <v>0</v>
      </c>
    </row>
    <row r="3372" spans="1:59" x14ac:dyDescent="0.25">
      <c r="A3372">
        <v>7002</v>
      </c>
      <c r="B3372" t="s">
        <v>3403</v>
      </c>
      <c r="C3372" s="48">
        <v>1</v>
      </c>
      <c r="D3372" s="22">
        <v>1450</v>
      </c>
      <c r="E3372" s="47">
        <v>62.798508766834246</v>
      </c>
      <c r="F3372" s="47">
        <v>-29.08938549335334</v>
      </c>
      <c r="G3372" s="47">
        <v>0.24773049482204326</v>
      </c>
      <c r="H3372" s="47">
        <v>5.0316799675559034</v>
      </c>
      <c r="I3372" s="47">
        <v>43.150978932390657</v>
      </c>
      <c r="J3372" s="47">
        <v>9.4265685797601293</v>
      </c>
      <c r="K3372" s="47">
        <v>-1</v>
      </c>
      <c r="L3372" s="47">
        <v>-1</v>
      </c>
      <c r="M3372" s="47">
        <v>-1</v>
      </c>
      <c r="N3372" s="47">
        <v>0.23106494761372834</v>
      </c>
      <c r="O3372" s="47">
        <v>-1</v>
      </c>
      <c r="P3372" s="47">
        <v>-1</v>
      </c>
      <c r="Q3372" s="47">
        <v>3.6908187015592362</v>
      </c>
      <c r="R3372" s="47">
        <v>-1</v>
      </c>
      <c r="S3372" s="47">
        <v>0.64189072421973781</v>
      </c>
      <c r="T3372" s="47">
        <v>9.2362986157557392E-2</v>
      </c>
      <c r="U3372" s="47">
        <v>2.8539908778594872E-2</v>
      </c>
      <c r="V3372" s="47">
        <v>-3.3016092497362891E-2</v>
      </c>
      <c r="W3372" s="47">
        <v>1.340861265996665</v>
      </c>
      <c r="X3372" s="47">
        <v>-0.95214589246562853</v>
      </c>
      <c r="Y3372" s="47">
        <v>6.2963204570277986E-2</v>
      </c>
      <c r="Z3372" s="47">
        <v>26.745601001024557</v>
      </c>
      <c r="AA3372" s="47">
        <v>0.83044305783086536</v>
      </c>
      <c r="AB3372" s="47">
        <v>0.95436065465510056</v>
      </c>
      <c r="AC3372" s="47">
        <v>9.5356991142494465</v>
      </c>
      <c r="AD3372" s="47">
        <v>1.0338197723233149</v>
      </c>
      <c r="AE3372" s="47">
        <v>-6.1692529453854741E-2</v>
      </c>
      <c r="AF3372" s="47">
        <v>37.173968240475233</v>
      </c>
      <c r="AG3372" s="47">
        <v>-21.084351504417185</v>
      </c>
      <c r="AH3372" s="47">
        <v>0.31588437088007865</v>
      </c>
      <c r="AI3372" s="47">
        <v>0.38548558873661259</v>
      </c>
      <c r="AJ3372" s="47">
        <v>0.33333333333333298</v>
      </c>
      <c r="AK3372" s="47">
        <v>0.47968211832321317</v>
      </c>
      <c r="AL3372" s="47">
        <v>0.57122895297980814</v>
      </c>
      <c r="AM3372" s="47">
        <v>0.33333333333333298</v>
      </c>
      <c r="AN3372" s="47">
        <v>0.18789602731731778</v>
      </c>
      <c r="AO3372" s="47">
        <v>0.23868759666666312</v>
      </c>
      <c r="AP3372" s="47">
        <v>0.33333333333333298</v>
      </c>
      <c r="AQ3372" s="47">
        <v>5.9770106919154165</v>
      </c>
      <c r="AR3372" s="47">
        <v>2.6866680235991405</v>
      </c>
      <c r="AS3372" s="47">
        <v>1.9901707455278179</v>
      </c>
      <c r="AT3372" s="47">
        <v>4.7497298106331778</v>
      </c>
      <c r="AU3372" s="47">
        <v>-1</v>
      </c>
      <c r="AV3372" s="47">
        <v>-1</v>
      </c>
      <c r="AW3372" s="47">
        <v>-1</v>
      </c>
      <c r="AX3372" s="47">
        <v>-1</v>
      </c>
      <c r="AY3372" s="47">
        <v>5.741340798477359E-3</v>
      </c>
      <c r="AZ3372" s="47">
        <v>0.26109216513129191</v>
      </c>
      <c r="BA3372" s="47">
        <v>0.31605474538102962</v>
      </c>
      <c r="BB3372" s="47">
        <v>0.19654570281331249</v>
      </c>
      <c r="BC3372" s="47">
        <v>0.14449960111956645</v>
      </c>
      <c r="BD3372" s="47">
        <v>6.219103395989273</v>
      </c>
      <c r="BE3372" s="47">
        <v>5.19276375489431</v>
      </c>
      <c r="BF3372" s="47">
        <v>-1</v>
      </c>
      <c r="BG3372" s="22">
        <v>0</v>
      </c>
    </row>
    <row r="3373" spans="1:59" x14ac:dyDescent="0.25">
      <c r="A3373">
        <v>7004</v>
      </c>
      <c r="B3373" t="s">
        <v>3404</v>
      </c>
      <c r="C3373" s="48">
        <v>1</v>
      </c>
      <c r="D3373" s="22">
        <v>1450</v>
      </c>
      <c r="E3373" s="47">
        <v>62.798508766834246</v>
      </c>
      <c r="F3373" s="47">
        <v>-29.08938549335334</v>
      </c>
      <c r="G3373" s="47">
        <v>0.24773049482204326</v>
      </c>
      <c r="H3373" s="47">
        <v>5.0316799675559034</v>
      </c>
      <c r="I3373" s="47">
        <v>43.150978932390657</v>
      </c>
      <c r="J3373" s="47">
        <v>9.4265685797601293</v>
      </c>
      <c r="K3373" s="47">
        <v>-1</v>
      </c>
      <c r="L3373" s="47">
        <v>-1</v>
      </c>
      <c r="M3373" s="47">
        <v>-1</v>
      </c>
      <c r="N3373" s="47">
        <v>0.23106494761372834</v>
      </c>
      <c r="O3373" s="47">
        <v>-1</v>
      </c>
      <c r="P3373" s="47">
        <v>-1</v>
      </c>
      <c r="Q3373" s="47">
        <v>3.6908187015592362</v>
      </c>
      <c r="R3373" s="47">
        <v>-1</v>
      </c>
      <c r="S3373" s="47">
        <v>0.64189072421973781</v>
      </c>
      <c r="T3373" s="47">
        <v>9.2362986157557392E-2</v>
      </c>
      <c r="U3373" s="47">
        <v>2.8539908778594872E-2</v>
      </c>
      <c r="V3373" s="47">
        <v>-3.3016092497362891E-2</v>
      </c>
      <c r="W3373" s="47">
        <v>1.340861265996665</v>
      </c>
      <c r="X3373" s="47">
        <v>-0.95214589246562853</v>
      </c>
      <c r="Y3373" s="47">
        <v>6.2963204570277986E-2</v>
      </c>
      <c r="Z3373" s="47">
        <v>26.745601001024557</v>
      </c>
      <c r="AA3373" s="47">
        <v>0.83044305783086536</v>
      </c>
      <c r="AB3373" s="47">
        <v>0.95436065465510056</v>
      </c>
      <c r="AC3373" s="47">
        <v>9.5356991142494465</v>
      </c>
      <c r="AD3373" s="47">
        <v>1.0338197723233149</v>
      </c>
      <c r="AE3373" s="47">
        <v>-6.1692529453854741E-2</v>
      </c>
      <c r="AF3373" s="47">
        <v>37.173968240475233</v>
      </c>
      <c r="AG3373" s="47">
        <v>-21.084351504417185</v>
      </c>
      <c r="AH3373" s="47">
        <v>0.31588437088007865</v>
      </c>
      <c r="AI3373" s="47">
        <v>0.38548558873661259</v>
      </c>
      <c r="AJ3373" s="47">
        <v>0.33333333333333298</v>
      </c>
      <c r="AK3373" s="47">
        <v>0.47968211832321317</v>
      </c>
      <c r="AL3373" s="47">
        <v>0.57122895297980814</v>
      </c>
      <c r="AM3373" s="47">
        <v>0.33333333333333298</v>
      </c>
      <c r="AN3373" s="47">
        <v>0.18789602731731778</v>
      </c>
      <c r="AO3373" s="47">
        <v>0.23868759666666312</v>
      </c>
      <c r="AP3373" s="47">
        <v>0.33333333333333298</v>
      </c>
      <c r="AQ3373" s="47">
        <v>5.9770106919154165</v>
      </c>
      <c r="AR3373" s="47">
        <v>2.6866680235991405</v>
      </c>
      <c r="AS3373" s="47">
        <v>1.9901707455278179</v>
      </c>
      <c r="AT3373" s="47">
        <v>4.7497298106331778</v>
      </c>
      <c r="AU3373" s="47">
        <v>-1</v>
      </c>
      <c r="AV3373" s="47">
        <v>-1</v>
      </c>
      <c r="AW3373" s="47">
        <v>-1</v>
      </c>
      <c r="AX3373" s="47">
        <v>-1</v>
      </c>
      <c r="AY3373" s="47">
        <v>5.741340798477359E-3</v>
      </c>
      <c r="AZ3373" s="47">
        <v>0.26109216513129191</v>
      </c>
      <c r="BA3373" s="47">
        <v>0.31605474538102962</v>
      </c>
      <c r="BB3373" s="47">
        <v>0.19654570281331249</v>
      </c>
      <c r="BC3373" s="47">
        <v>0.14449960111956645</v>
      </c>
      <c r="BD3373" s="47">
        <v>6.219103395989273</v>
      </c>
      <c r="BE3373" s="47">
        <v>5.19276375489431</v>
      </c>
      <c r="BF3373" s="47">
        <v>-1</v>
      </c>
      <c r="BG3373" s="22">
        <v>0</v>
      </c>
    </row>
    <row r="3374" spans="1:59" x14ac:dyDescent="0.25">
      <c r="A3374">
        <v>7006</v>
      </c>
      <c r="B3374" t="s">
        <v>1529</v>
      </c>
      <c r="C3374" s="48">
        <v>1</v>
      </c>
      <c r="D3374" s="22">
        <v>1450</v>
      </c>
      <c r="E3374" s="47">
        <v>62.798508766834246</v>
      </c>
      <c r="F3374" s="47">
        <v>-29.08938549335334</v>
      </c>
      <c r="G3374" s="47">
        <v>0.24773049482204326</v>
      </c>
      <c r="H3374" s="47">
        <v>5.0316799675559034</v>
      </c>
      <c r="I3374" s="47">
        <v>43.150978932390657</v>
      </c>
      <c r="J3374" s="47">
        <v>9.4265685797601293</v>
      </c>
      <c r="K3374" s="47">
        <v>-1</v>
      </c>
      <c r="L3374" s="47">
        <v>-1</v>
      </c>
      <c r="M3374" s="47">
        <v>-1</v>
      </c>
      <c r="N3374" s="47">
        <v>0.23106494761372834</v>
      </c>
      <c r="O3374" s="47">
        <v>-1</v>
      </c>
      <c r="P3374" s="47">
        <v>-1</v>
      </c>
      <c r="Q3374" s="47">
        <v>3.6908187015592362</v>
      </c>
      <c r="R3374" s="47">
        <v>-1</v>
      </c>
      <c r="S3374" s="47">
        <v>0.64189072421973781</v>
      </c>
      <c r="T3374" s="47">
        <v>9.2362986157557392E-2</v>
      </c>
      <c r="U3374" s="47">
        <v>2.8539908778594872E-2</v>
      </c>
      <c r="V3374" s="47">
        <v>-3.3016092497362891E-2</v>
      </c>
      <c r="W3374" s="47">
        <v>1.340861265996665</v>
      </c>
      <c r="X3374" s="47">
        <v>-0.95214589246562853</v>
      </c>
      <c r="Y3374" s="47">
        <v>6.2963204570277986E-2</v>
      </c>
      <c r="Z3374" s="47">
        <v>26.745601001024557</v>
      </c>
      <c r="AA3374" s="47">
        <v>0.83044305783086536</v>
      </c>
      <c r="AB3374" s="47">
        <v>0.95436065465510056</v>
      </c>
      <c r="AC3374" s="47">
        <v>9.5356991142494465</v>
      </c>
      <c r="AD3374" s="47">
        <v>1.0338197723233149</v>
      </c>
      <c r="AE3374" s="47">
        <v>-6.1692529453854741E-2</v>
      </c>
      <c r="AF3374" s="47">
        <v>37.173968240475233</v>
      </c>
      <c r="AG3374" s="47">
        <v>-21.084351504417185</v>
      </c>
      <c r="AH3374" s="47">
        <v>0.31588437088007865</v>
      </c>
      <c r="AI3374" s="47">
        <v>0.38548558873661259</v>
      </c>
      <c r="AJ3374" s="47">
        <v>0.33333333333333298</v>
      </c>
      <c r="AK3374" s="47">
        <v>0.47968211832321317</v>
      </c>
      <c r="AL3374" s="47">
        <v>0.57122895297980814</v>
      </c>
      <c r="AM3374" s="47">
        <v>0.33333333333333298</v>
      </c>
      <c r="AN3374" s="47">
        <v>0.18789602731731778</v>
      </c>
      <c r="AO3374" s="47">
        <v>0.23868759666666312</v>
      </c>
      <c r="AP3374" s="47">
        <v>0.33333333333333298</v>
      </c>
      <c r="AQ3374" s="47">
        <v>5.9770106919154165</v>
      </c>
      <c r="AR3374" s="47">
        <v>2.6866680235991405</v>
      </c>
      <c r="AS3374" s="47">
        <v>1.9901707455278179</v>
      </c>
      <c r="AT3374" s="47">
        <v>4.7497298106331778</v>
      </c>
      <c r="AU3374" s="47">
        <v>-1</v>
      </c>
      <c r="AV3374" s="47">
        <v>-1</v>
      </c>
      <c r="AW3374" s="47">
        <v>-1</v>
      </c>
      <c r="AX3374" s="47">
        <v>-1</v>
      </c>
      <c r="AY3374" s="47">
        <v>5.741340798477359E-3</v>
      </c>
      <c r="AZ3374" s="47">
        <v>0.26109216513129191</v>
      </c>
      <c r="BA3374" s="47">
        <v>0.31605474538102962</v>
      </c>
      <c r="BB3374" s="47">
        <v>0.19654570281331249</v>
      </c>
      <c r="BC3374" s="47">
        <v>0.14449960111956645</v>
      </c>
      <c r="BD3374" s="47">
        <v>6.219103395989273</v>
      </c>
      <c r="BE3374" s="47">
        <v>5.19276375489431</v>
      </c>
      <c r="BF3374" s="47">
        <v>-1</v>
      </c>
      <c r="BG3374" s="22">
        <v>0</v>
      </c>
    </row>
    <row r="3375" spans="1:59" x14ac:dyDescent="0.25">
      <c r="A3375">
        <v>7009</v>
      </c>
      <c r="B3375" t="s">
        <v>3405</v>
      </c>
      <c r="C3375" s="48">
        <v>1</v>
      </c>
      <c r="D3375" s="22">
        <v>1450</v>
      </c>
      <c r="E3375" s="47">
        <v>62.798508766834246</v>
      </c>
      <c r="F3375" s="47">
        <v>-29.08938549335334</v>
      </c>
      <c r="G3375" s="47">
        <v>0.24773049482204326</v>
      </c>
      <c r="H3375" s="47">
        <v>5.0316799675559034</v>
      </c>
      <c r="I3375" s="47">
        <v>43.150978932390657</v>
      </c>
      <c r="J3375" s="47">
        <v>9.4265685797601293</v>
      </c>
      <c r="K3375" s="47">
        <v>-1</v>
      </c>
      <c r="L3375" s="47">
        <v>-1</v>
      </c>
      <c r="M3375" s="47">
        <v>-1</v>
      </c>
      <c r="N3375" s="47">
        <v>0.23106494761372834</v>
      </c>
      <c r="O3375" s="47">
        <v>-1</v>
      </c>
      <c r="P3375" s="47">
        <v>-1</v>
      </c>
      <c r="Q3375" s="47">
        <v>3.6908187015592362</v>
      </c>
      <c r="R3375" s="47">
        <v>-1</v>
      </c>
      <c r="S3375" s="47">
        <v>0.64189072421973781</v>
      </c>
      <c r="T3375" s="47">
        <v>9.2362986157557392E-2</v>
      </c>
      <c r="U3375" s="47">
        <v>2.8539908778594872E-2</v>
      </c>
      <c r="V3375" s="47">
        <v>-3.3016092497362891E-2</v>
      </c>
      <c r="W3375" s="47">
        <v>1.340861265996665</v>
      </c>
      <c r="X3375" s="47">
        <v>-0.95214589246562853</v>
      </c>
      <c r="Y3375" s="47">
        <v>6.2963204570277986E-2</v>
      </c>
      <c r="Z3375" s="47">
        <v>26.745601001024557</v>
      </c>
      <c r="AA3375" s="47">
        <v>0.83044305783086536</v>
      </c>
      <c r="AB3375" s="47">
        <v>0.95436065465510056</v>
      </c>
      <c r="AC3375" s="47">
        <v>9.5356991142494465</v>
      </c>
      <c r="AD3375" s="47">
        <v>1.0338197723233149</v>
      </c>
      <c r="AE3375" s="47">
        <v>-6.1692529453854741E-2</v>
      </c>
      <c r="AF3375" s="47">
        <v>37.173968240475233</v>
      </c>
      <c r="AG3375" s="47">
        <v>-21.084351504417185</v>
      </c>
      <c r="AH3375" s="47">
        <v>0.31588437088007865</v>
      </c>
      <c r="AI3375" s="47">
        <v>0.38548558873661259</v>
      </c>
      <c r="AJ3375" s="47">
        <v>0.33333333333333298</v>
      </c>
      <c r="AK3375" s="47">
        <v>0.47968211832321317</v>
      </c>
      <c r="AL3375" s="47">
        <v>0.57122895297980814</v>
      </c>
      <c r="AM3375" s="47">
        <v>0.33333333333333298</v>
      </c>
      <c r="AN3375" s="47">
        <v>0.18789602731731778</v>
      </c>
      <c r="AO3375" s="47">
        <v>0.23868759666666312</v>
      </c>
      <c r="AP3375" s="47">
        <v>0.33333333333333298</v>
      </c>
      <c r="AQ3375" s="47">
        <v>5.9770106919154165</v>
      </c>
      <c r="AR3375" s="47">
        <v>2.6866680235991405</v>
      </c>
      <c r="AS3375" s="47">
        <v>1.9901707455278179</v>
      </c>
      <c r="AT3375" s="47">
        <v>4.7497298106331778</v>
      </c>
      <c r="AU3375" s="47">
        <v>-1</v>
      </c>
      <c r="AV3375" s="47">
        <v>-1</v>
      </c>
      <c r="AW3375" s="47">
        <v>-1</v>
      </c>
      <c r="AX3375" s="47">
        <v>-1</v>
      </c>
      <c r="AY3375" s="47">
        <v>5.741340798477359E-3</v>
      </c>
      <c r="AZ3375" s="47">
        <v>0.26109216513129191</v>
      </c>
      <c r="BA3375" s="47">
        <v>0.31605474538102962</v>
      </c>
      <c r="BB3375" s="47">
        <v>0.19654570281331249</v>
      </c>
      <c r="BC3375" s="47">
        <v>0.14449960111956645</v>
      </c>
      <c r="BD3375" s="47">
        <v>6.219103395989273</v>
      </c>
      <c r="BE3375" s="47">
        <v>5.19276375489431</v>
      </c>
      <c r="BF3375" s="47">
        <v>-1</v>
      </c>
      <c r="BG3375" s="22">
        <v>0</v>
      </c>
    </row>
    <row r="3376" spans="1:59" x14ac:dyDescent="0.25">
      <c r="A3376">
        <v>7010</v>
      </c>
      <c r="B3376" t="s">
        <v>3406</v>
      </c>
      <c r="C3376" s="48">
        <v>1</v>
      </c>
      <c r="D3376" s="22">
        <v>1450</v>
      </c>
      <c r="E3376" s="47">
        <v>62.798508766834246</v>
      </c>
      <c r="F3376" s="47">
        <v>-29.08938549335334</v>
      </c>
      <c r="G3376" s="47">
        <v>0.24773049482204326</v>
      </c>
      <c r="H3376" s="47">
        <v>5.0316799675559034</v>
      </c>
      <c r="I3376" s="47">
        <v>43.150978932390657</v>
      </c>
      <c r="J3376" s="47">
        <v>9.4265685797601293</v>
      </c>
      <c r="K3376" s="47">
        <v>-1</v>
      </c>
      <c r="L3376" s="47">
        <v>-1</v>
      </c>
      <c r="M3376" s="47">
        <v>-1</v>
      </c>
      <c r="N3376" s="47">
        <v>0.23106494761372834</v>
      </c>
      <c r="O3376" s="47">
        <v>-1</v>
      </c>
      <c r="P3376" s="47">
        <v>-1</v>
      </c>
      <c r="Q3376" s="47">
        <v>3.6908187015592362</v>
      </c>
      <c r="R3376" s="47">
        <v>-1</v>
      </c>
      <c r="S3376" s="47">
        <v>0.64189072421973781</v>
      </c>
      <c r="T3376" s="47">
        <v>9.2362986157557392E-2</v>
      </c>
      <c r="U3376" s="47">
        <v>2.8539908778594872E-2</v>
      </c>
      <c r="V3376" s="47">
        <v>-3.3016092497362891E-2</v>
      </c>
      <c r="W3376" s="47">
        <v>1.340861265996665</v>
      </c>
      <c r="X3376" s="47">
        <v>-0.95214589246562853</v>
      </c>
      <c r="Y3376" s="47">
        <v>6.2963204570277986E-2</v>
      </c>
      <c r="Z3376" s="47">
        <v>26.745601001024557</v>
      </c>
      <c r="AA3376" s="47">
        <v>0.83044305783086536</v>
      </c>
      <c r="AB3376" s="47">
        <v>0.95436065465510056</v>
      </c>
      <c r="AC3376" s="47">
        <v>9.5356991142494465</v>
      </c>
      <c r="AD3376" s="47">
        <v>1.0338197723233149</v>
      </c>
      <c r="AE3376" s="47">
        <v>-6.1692529453854741E-2</v>
      </c>
      <c r="AF3376" s="47">
        <v>37.173968240475233</v>
      </c>
      <c r="AG3376" s="47">
        <v>-21.084351504417185</v>
      </c>
      <c r="AH3376" s="47">
        <v>0.31588437088007865</v>
      </c>
      <c r="AI3376" s="47">
        <v>0.38548558873661259</v>
      </c>
      <c r="AJ3376" s="47">
        <v>0.33333333333333298</v>
      </c>
      <c r="AK3376" s="47">
        <v>0.47968211832321317</v>
      </c>
      <c r="AL3376" s="47">
        <v>0.57122895297980814</v>
      </c>
      <c r="AM3376" s="47">
        <v>0.33333333333333298</v>
      </c>
      <c r="AN3376" s="47">
        <v>0.18789602731731778</v>
      </c>
      <c r="AO3376" s="47">
        <v>0.23868759666666312</v>
      </c>
      <c r="AP3376" s="47">
        <v>0.33333333333333298</v>
      </c>
      <c r="AQ3376" s="47">
        <v>5.9770106919154165</v>
      </c>
      <c r="AR3376" s="47">
        <v>2.6866680235991405</v>
      </c>
      <c r="AS3376" s="47">
        <v>1.9901707455278179</v>
      </c>
      <c r="AT3376" s="47">
        <v>4.7497298106331778</v>
      </c>
      <c r="AU3376" s="47">
        <v>-1</v>
      </c>
      <c r="AV3376" s="47">
        <v>-1</v>
      </c>
      <c r="AW3376" s="47">
        <v>-1</v>
      </c>
      <c r="AX3376" s="47">
        <v>-1</v>
      </c>
      <c r="AY3376" s="47">
        <v>5.741340798477359E-3</v>
      </c>
      <c r="AZ3376" s="47">
        <v>0.26109216513129191</v>
      </c>
      <c r="BA3376" s="47">
        <v>0.31605474538102962</v>
      </c>
      <c r="BB3376" s="47">
        <v>0.19654570281331249</v>
      </c>
      <c r="BC3376" s="47">
        <v>0.14449960111956645</v>
      </c>
      <c r="BD3376" s="47">
        <v>6.219103395989273</v>
      </c>
      <c r="BE3376" s="47">
        <v>5.19276375489431</v>
      </c>
      <c r="BF3376" s="47">
        <v>-1</v>
      </c>
      <c r="BG3376" s="22">
        <v>0</v>
      </c>
    </row>
    <row r="3377" spans="1:59" x14ac:dyDescent="0.25">
      <c r="A3377">
        <v>7013</v>
      </c>
      <c r="B3377" t="s">
        <v>3407</v>
      </c>
      <c r="C3377" s="48">
        <v>1</v>
      </c>
      <c r="D3377" s="22">
        <v>1450</v>
      </c>
      <c r="E3377" s="47">
        <v>62.798508766834246</v>
      </c>
      <c r="F3377" s="47">
        <v>-29.08938549335334</v>
      </c>
      <c r="G3377" s="47">
        <v>0.24773049482204326</v>
      </c>
      <c r="H3377" s="47">
        <v>5.0316799675559034</v>
      </c>
      <c r="I3377" s="47">
        <v>43.150978932390657</v>
      </c>
      <c r="J3377" s="47">
        <v>9.4265685797601293</v>
      </c>
      <c r="K3377" s="47">
        <v>-1</v>
      </c>
      <c r="L3377" s="47">
        <v>-1</v>
      </c>
      <c r="M3377" s="47">
        <v>-1</v>
      </c>
      <c r="N3377" s="47">
        <v>0.23106494761372834</v>
      </c>
      <c r="O3377" s="47">
        <v>-1</v>
      </c>
      <c r="P3377" s="47">
        <v>-1</v>
      </c>
      <c r="Q3377" s="47">
        <v>3.6908187015592362</v>
      </c>
      <c r="R3377" s="47">
        <v>-1</v>
      </c>
      <c r="S3377" s="47">
        <v>0.64189072421973781</v>
      </c>
      <c r="T3377" s="47">
        <v>9.2362986157557392E-2</v>
      </c>
      <c r="U3377" s="47">
        <v>2.8539908778594872E-2</v>
      </c>
      <c r="V3377" s="47">
        <v>-3.3016092497362891E-2</v>
      </c>
      <c r="W3377" s="47">
        <v>1.340861265996665</v>
      </c>
      <c r="X3377" s="47">
        <v>-0.95214589246562853</v>
      </c>
      <c r="Y3377" s="47">
        <v>6.2963204570277986E-2</v>
      </c>
      <c r="Z3377" s="47">
        <v>26.745601001024557</v>
      </c>
      <c r="AA3377" s="47">
        <v>0.83044305783086536</v>
      </c>
      <c r="AB3377" s="47">
        <v>0.95436065465510056</v>
      </c>
      <c r="AC3377" s="47">
        <v>9.5356991142494465</v>
      </c>
      <c r="AD3377" s="47">
        <v>1.0338197723233149</v>
      </c>
      <c r="AE3377" s="47">
        <v>-6.1692529453854741E-2</v>
      </c>
      <c r="AF3377" s="47">
        <v>37.173968240475233</v>
      </c>
      <c r="AG3377" s="47">
        <v>-21.084351504417185</v>
      </c>
      <c r="AH3377" s="47">
        <v>0.31588437088007865</v>
      </c>
      <c r="AI3377" s="47">
        <v>0.38548558873661259</v>
      </c>
      <c r="AJ3377" s="47">
        <v>0.33333333333333298</v>
      </c>
      <c r="AK3377" s="47">
        <v>0.47968211832321317</v>
      </c>
      <c r="AL3377" s="47">
        <v>0.57122895297980814</v>
      </c>
      <c r="AM3377" s="47">
        <v>0.33333333333333298</v>
      </c>
      <c r="AN3377" s="47">
        <v>0.18789602731731778</v>
      </c>
      <c r="AO3377" s="47">
        <v>0.23868759666666312</v>
      </c>
      <c r="AP3377" s="47">
        <v>0.33333333333333298</v>
      </c>
      <c r="AQ3377" s="47">
        <v>5.9770106919154165</v>
      </c>
      <c r="AR3377" s="47">
        <v>2.6866680235991405</v>
      </c>
      <c r="AS3377" s="47">
        <v>1.9901707455278179</v>
      </c>
      <c r="AT3377" s="47">
        <v>4.7497298106331778</v>
      </c>
      <c r="AU3377" s="47">
        <v>-1</v>
      </c>
      <c r="AV3377" s="47">
        <v>-1</v>
      </c>
      <c r="AW3377" s="47">
        <v>-1</v>
      </c>
      <c r="AX3377" s="47">
        <v>-1</v>
      </c>
      <c r="AY3377" s="47">
        <v>5.741340798477359E-3</v>
      </c>
      <c r="AZ3377" s="47">
        <v>0.26109216513129191</v>
      </c>
      <c r="BA3377" s="47">
        <v>0.31605474538102962</v>
      </c>
      <c r="BB3377" s="47">
        <v>0.19654570281331249</v>
      </c>
      <c r="BC3377" s="47">
        <v>0.14449960111956645</v>
      </c>
      <c r="BD3377" s="47">
        <v>6.219103395989273</v>
      </c>
      <c r="BE3377" s="47">
        <v>5.19276375489431</v>
      </c>
      <c r="BF3377" s="47">
        <v>-1</v>
      </c>
      <c r="BG3377" s="22">
        <v>0</v>
      </c>
    </row>
    <row r="3378" spans="1:59" x14ac:dyDescent="0.25">
      <c r="A3378">
        <v>7016</v>
      </c>
      <c r="B3378" t="s">
        <v>3408</v>
      </c>
      <c r="C3378" s="48">
        <v>1</v>
      </c>
      <c r="D3378" s="22">
        <v>1450</v>
      </c>
      <c r="E3378" s="47">
        <v>62.798508766834246</v>
      </c>
      <c r="F3378" s="47">
        <v>-29.08938549335334</v>
      </c>
      <c r="G3378" s="47">
        <v>0.24773049482204326</v>
      </c>
      <c r="H3378" s="47">
        <v>5.0316799675559034</v>
      </c>
      <c r="I3378" s="47">
        <v>43.150978932390657</v>
      </c>
      <c r="J3378" s="47">
        <v>9.4265685797601293</v>
      </c>
      <c r="K3378" s="47">
        <v>-1</v>
      </c>
      <c r="L3378" s="47">
        <v>-1</v>
      </c>
      <c r="M3378" s="47">
        <v>-1</v>
      </c>
      <c r="N3378" s="47">
        <v>0.23106494761372834</v>
      </c>
      <c r="O3378" s="47">
        <v>-1</v>
      </c>
      <c r="P3378" s="47">
        <v>-1</v>
      </c>
      <c r="Q3378" s="47">
        <v>3.6908187015592362</v>
      </c>
      <c r="R3378" s="47">
        <v>-1</v>
      </c>
      <c r="S3378" s="47">
        <v>0.64189072421973781</v>
      </c>
      <c r="T3378" s="47">
        <v>9.2362986157557392E-2</v>
      </c>
      <c r="U3378" s="47">
        <v>2.8539908778594872E-2</v>
      </c>
      <c r="V3378" s="47">
        <v>-3.3016092497362891E-2</v>
      </c>
      <c r="W3378" s="47">
        <v>1.340861265996665</v>
      </c>
      <c r="X3378" s="47">
        <v>-0.95214589246562853</v>
      </c>
      <c r="Y3378" s="47">
        <v>6.2963204570277986E-2</v>
      </c>
      <c r="Z3378" s="47">
        <v>26.745601001024557</v>
      </c>
      <c r="AA3378" s="47">
        <v>0.83044305783086536</v>
      </c>
      <c r="AB3378" s="47">
        <v>0.95436065465510056</v>
      </c>
      <c r="AC3378" s="47">
        <v>9.5356991142494465</v>
      </c>
      <c r="AD3378" s="47">
        <v>1.0338197723233149</v>
      </c>
      <c r="AE3378" s="47">
        <v>-6.1692529453854741E-2</v>
      </c>
      <c r="AF3378" s="47">
        <v>37.173968240475233</v>
      </c>
      <c r="AG3378" s="47">
        <v>-21.084351504417185</v>
      </c>
      <c r="AH3378" s="47">
        <v>0.31588437088007865</v>
      </c>
      <c r="AI3378" s="47">
        <v>0.38548558873661259</v>
      </c>
      <c r="AJ3378" s="47">
        <v>0.33333333333333298</v>
      </c>
      <c r="AK3378" s="47">
        <v>0.47968211832321317</v>
      </c>
      <c r="AL3378" s="47">
        <v>0.57122895297980814</v>
      </c>
      <c r="AM3378" s="47">
        <v>0.33333333333333298</v>
      </c>
      <c r="AN3378" s="47">
        <v>0.18789602731731778</v>
      </c>
      <c r="AO3378" s="47">
        <v>0.23868759666666312</v>
      </c>
      <c r="AP3378" s="47">
        <v>0.33333333333333298</v>
      </c>
      <c r="AQ3378" s="47">
        <v>5.9770106919154165</v>
      </c>
      <c r="AR3378" s="47">
        <v>2.6866680235991405</v>
      </c>
      <c r="AS3378" s="47">
        <v>1.9901707455278179</v>
      </c>
      <c r="AT3378" s="47">
        <v>4.7497298106331778</v>
      </c>
      <c r="AU3378" s="47">
        <v>-1</v>
      </c>
      <c r="AV3378" s="47">
        <v>-1</v>
      </c>
      <c r="AW3378" s="47">
        <v>-1</v>
      </c>
      <c r="AX3378" s="47">
        <v>-1</v>
      </c>
      <c r="AY3378" s="47">
        <v>5.741340798477359E-3</v>
      </c>
      <c r="AZ3378" s="47">
        <v>0.26109216513129191</v>
      </c>
      <c r="BA3378" s="47">
        <v>0.31605474538102962</v>
      </c>
      <c r="BB3378" s="47">
        <v>0.19654570281331249</v>
      </c>
      <c r="BC3378" s="47">
        <v>0.14449960111956645</v>
      </c>
      <c r="BD3378" s="47">
        <v>6.219103395989273</v>
      </c>
      <c r="BE3378" s="47">
        <v>5.19276375489431</v>
      </c>
      <c r="BF3378" s="47">
        <v>-1</v>
      </c>
      <c r="BG3378" s="22">
        <v>0</v>
      </c>
    </row>
    <row r="3379" spans="1:59" x14ac:dyDescent="0.25">
      <c r="A3379">
        <v>7017</v>
      </c>
      <c r="B3379" t="s">
        <v>3409</v>
      </c>
      <c r="C3379" s="48">
        <v>1</v>
      </c>
      <c r="D3379" s="22">
        <v>1450</v>
      </c>
      <c r="E3379" s="47">
        <v>62.798508766834246</v>
      </c>
      <c r="F3379" s="47">
        <v>-29.08938549335334</v>
      </c>
      <c r="G3379" s="47">
        <v>0.24773049482204326</v>
      </c>
      <c r="H3379" s="47">
        <v>5.0316799675559034</v>
      </c>
      <c r="I3379" s="47">
        <v>43.150978932390657</v>
      </c>
      <c r="J3379" s="47">
        <v>9.4265685797601293</v>
      </c>
      <c r="K3379" s="47">
        <v>-1</v>
      </c>
      <c r="L3379" s="47">
        <v>-1</v>
      </c>
      <c r="M3379" s="47">
        <v>-1</v>
      </c>
      <c r="N3379" s="47">
        <v>0.23106494761372834</v>
      </c>
      <c r="O3379" s="47">
        <v>-1</v>
      </c>
      <c r="P3379" s="47">
        <v>-1</v>
      </c>
      <c r="Q3379" s="47">
        <v>3.6908187015592362</v>
      </c>
      <c r="R3379" s="47">
        <v>-1</v>
      </c>
      <c r="S3379" s="47">
        <v>0.64189072421973781</v>
      </c>
      <c r="T3379" s="47">
        <v>9.2362986157557392E-2</v>
      </c>
      <c r="U3379" s="47">
        <v>2.8539908778594872E-2</v>
      </c>
      <c r="V3379" s="47">
        <v>-3.3016092497362891E-2</v>
      </c>
      <c r="W3379" s="47">
        <v>1.340861265996665</v>
      </c>
      <c r="X3379" s="47">
        <v>-0.95214589246562853</v>
      </c>
      <c r="Y3379" s="47">
        <v>6.2963204570277986E-2</v>
      </c>
      <c r="Z3379" s="47">
        <v>26.745601001024557</v>
      </c>
      <c r="AA3379" s="47">
        <v>0.83044305783086536</v>
      </c>
      <c r="AB3379" s="47">
        <v>0.95436065465510056</v>
      </c>
      <c r="AC3379" s="47">
        <v>9.5356991142494465</v>
      </c>
      <c r="AD3379" s="47">
        <v>1.0338197723233149</v>
      </c>
      <c r="AE3379" s="47">
        <v>-6.1692529453854741E-2</v>
      </c>
      <c r="AF3379" s="47">
        <v>37.173968240475233</v>
      </c>
      <c r="AG3379" s="47">
        <v>-21.084351504417185</v>
      </c>
      <c r="AH3379" s="47">
        <v>0.31588437088007865</v>
      </c>
      <c r="AI3379" s="47">
        <v>0.38548558873661259</v>
      </c>
      <c r="AJ3379" s="47">
        <v>0.33333333333333298</v>
      </c>
      <c r="AK3379" s="47">
        <v>0.47968211832321317</v>
      </c>
      <c r="AL3379" s="47">
        <v>0.57122895297980814</v>
      </c>
      <c r="AM3379" s="47">
        <v>0.33333333333333298</v>
      </c>
      <c r="AN3379" s="47">
        <v>0.18789602731731778</v>
      </c>
      <c r="AO3379" s="47">
        <v>0.23868759666666312</v>
      </c>
      <c r="AP3379" s="47">
        <v>0.33333333333333298</v>
      </c>
      <c r="AQ3379" s="47">
        <v>5.9770106919154165</v>
      </c>
      <c r="AR3379" s="47">
        <v>2.6866680235991405</v>
      </c>
      <c r="AS3379" s="47">
        <v>1.9901707455278179</v>
      </c>
      <c r="AT3379" s="47">
        <v>4.7497298106331778</v>
      </c>
      <c r="AU3379" s="47">
        <v>-1</v>
      </c>
      <c r="AV3379" s="47">
        <v>-1</v>
      </c>
      <c r="AW3379" s="47">
        <v>-1</v>
      </c>
      <c r="AX3379" s="47">
        <v>-1</v>
      </c>
      <c r="AY3379" s="47">
        <v>5.741340798477359E-3</v>
      </c>
      <c r="AZ3379" s="47">
        <v>0.26109216513129191</v>
      </c>
      <c r="BA3379" s="47">
        <v>0.31605474538102962</v>
      </c>
      <c r="BB3379" s="47">
        <v>0.19654570281331249</v>
      </c>
      <c r="BC3379" s="47">
        <v>0.14449960111956645</v>
      </c>
      <c r="BD3379" s="47">
        <v>6.219103395989273</v>
      </c>
      <c r="BE3379" s="47">
        <v>5.19276375489431</v>
      </c>
      <c r="BF3379" s="47">
        <v>-1</v>
      </c>
      <c r="BG3379" s="22">
        <v>0</v>
      </c>
    </row>
    <row r="3380" spans="1:59" x14ac:dyDescent="0.25">
      <c r="A3380">
        <v>7018</v>
      </c>
      <c r="B3380" t="s">
        <v>3410</v>
      </c>
      <c r="C3380" s="48">
        <v>1</v>
      </c>
      <c r="D3380" s="22">
        <v>1450</v>
      </c>
      <c r="E3380" s="47">
        <v>62.798508766834246</v>
      </c>
      <c r="F3380" s="47">
        <v>-29.08938549335334</v>
      </c>
      <c r="G3380" s="47">
        <v>0.24773049482204326</v>
      </c>
      <c r="H3380" s="47">
        <v>5.0316799675559034</v>
      </c>
      <c r="I3380" s="47">
        <v>43.150978932390657</v>
      </c>
      <c r="J3380" s="47">
        <v>9.4265685797601293</v>
      </c>
      <c r="K3380" s="47">
        <v>-1</v>
      </c>
      <c r="L3380" s="47">
        <v>-1</v>
      </c>
      <c r="M3380" s="47">
        <v>-1</v>
      </c>
      <c r="N3380" s="47">
        <v>0.23106494761372834</v>
      </c>
      <c r="O3380" s="47">
        <v>-1</v>
      </c>
      <c r="P3380" s="47">
        <v>-1</v>
      </c>
      <c r="Q3380" s="47">
        <v>3.6908187015592362</v>
      </c>
      <c r="R3380" s="47">
        <v>-1</v>
      </c>
      <c r="S3380" s="47">
        <v>0.64189072421973781</v>
      </c>
      <c r="T3380" s="47">
        <v>9.2362986157557392E-2</v>
      </c>
      <c r="U3380" s="47">
        <v>2.8539908778594872E-2</v>
      </c>
      <c r="V3380" s="47">
        <v>-3.3016092497362891E-2</v>
      </c>
      <c r="W3380" s="47">
        <v>1.340861265996665</v>
      </c>
      <c r="X3380" s="47">
        <v>-0.95214589246562853</v>
      </c>
      <c r="Y3380" s="47">
        <v>6.2963204570277986E-2</v>
      </c>
      <c r="Z3380" s="47">
        <v>26.745601001024557</v>
      </c>
      <c r="AA3380" s="47">
        <v>0.83044305783086536</v>
      </c>
      <c r="AB3380" s="47">
        <v>0.95436065465510056</v>
      </c>
      <c r="AC3380" s="47">
        <v>9.5356991142494465</v>
      </c>
      <c r="AD3380" s="47">
        <v>1.0338197723233149</v>
      </c>
      <c r="AE3380" s="47">
        <v>-6.1692529453854741E-2</v>
      </c>
      <c r="AF3380" s="47">
        <v>37.173968240475233</v>
      </c>
      <c r="AG3380" s="47">
        <v>-21.084351504417185</v>
      </c>
      <c r="AH3380" s="47">
        <v>0.31588437088007865</v>
      </c>
      <c r="AI3380" s="47">
        <v>0.38548558873661259</v>
      </c>
      <c r="AJ3380" s="47">
        <v>0.33333333333333298</v>
      </c>
      <c r="AK3380" s="47">
        <v>0.47968211832321317</v>
      </c>
      <c r="AL3380" s="47">
        <v>0.57122895297980814</v>
      </c>
      <c r="AM3380" s="47">
        <v>0.33333333333333298</v>
      </c>
      <c r="AN3380" s="47">
        <v>0.18789602731731778</v>
      </c>
      <c r="AO3380" s="47">
        <v>0.23868759666666312</v>
      </c>
      <c r="AP3380" s="47">
        <v>0.33333333333333298</v>
      </c>
      <c r="AQ3380" s="47">
        <v>5.9770106919154165</v>
      </c>
      <c r="AR3380" s="47">
        <v>2.6866680235991405</v>
      </c>
      <c r="AS3380" s="47">
        <v>1.9901707455278179</v>
      </c>
      <c r="AT3380" s="47">
        <v>4.7497298106331778</v>
      </c>
      <c r="AU3380" s="47">
        <v>-1</v>
      </c>
      <c r="AV3380" s="47">
        <v>-1</v>
      </c>
      <c r="AW3380" s="47">
        <v>-1</v>
      </c>
      <c r="AX3380" s="47">
        <v>-1</v>
      </c>
      <c r="AY3380" s="47">
        <v>5.741340798477359E-3</v>
      </c>
      <c r="AZ3380" s="47">
        <v>0.26109216513129191</v>
      </c>
      <c r="BA3380" s="47">
        <v>0.31605474538102962</v>
      </c>
      <c r="BB3380" s="47">
        <v>0.19654570281331249</v>
      </c>
      <c r="BC3380" s="47">
        <v>0.14449960111956645</v>
      </c>
      <c r="BD3380" s="47">
        <v>6.219103395989273</v>
      </c>
      <c r="BE3380" s="47">
        <v>5.19276375489431</v>
      </c>
      <c r="BF3380" s="47">
        <v>-1</v>
      </c>
      <c r="BG3380" s="22">
        <v>0</v>
      </c>
    </row>
    <row r="3381" spans="1:59" x14ac:dyDescent="0.25">
      <c r="A3381">
        <v>7019</v>
      </c>
      <c r="B3381" t="s">
        <v>3411</v>
      </c>
      <c r="C3381" s="48">
        <v>1</v>
      </c>
      <c r="D3381" s="22">
        <v>1450</v>
      </c>
      <c r="E3381" s="47">
        <v>62.798508766834246</v>
      </c>
      <c r="F3381" s="47">
        <v>-29.08938549335334</v>
      </c>
      <c r="G3381" s="47">
        <v>0.24773049482204326</v>
      </c>
      <c r="H3381" s="47">
        <v>5.0316799675559034</v>
      </c>
      <c r="I3381" s="47">
        <v>43.150978932390657</v>
      </c>
      <c r="J3381" s="47">
        <v>9.4265685797601293</v>
      </c>
      <c r="K3381" s="47">
        <v>-1</v>
      </c>
      <c r="L3381" s="47">
        <v>-1</v>
      </c>
      <c r="M3381" s="47">
        <v>-1</v>
      </c>
      <c r="N3381" s="47">
        <v>0.23106494761372834</v>
      </c>
      <c r="O3381" s="47">
        <v>-1</v>
      </c>
      <c r="P3381" s="47">
        <v>-1</v>
      </c>
      <c r="Q3381" s="47">
        <v>3.6908187015592362</v>
      </c>
      <c r="R3381" s="47">
        <v>-1</v>
      </c>
      <c r="S3381" s="47">
        <v>0.64189072421973781</v>
      </c>
      <c r="T3381" s="47">
        <v>9.2362986157557392E-2</v>
      </c>
      <c r="U3381" s="47">
        <v>2.8539908778594872E-2</v>
      </c>
      <c r="V3381" s="47">
        <v>-3.3016092497362891E-2</v>
      </c>
      <c r="W3381" s="47">
        <v>1.340861265996665</v>
      </c>
      <c r="X3381" s="47">
        <v>-0.95214589246562853</v>
      </c>
      <c r="Y3381" s="47">
        <v>6.2963204570277986E-2</v>
      </c>
      <c r="Z3381" s="47">
        <v>26.745601001024557</v>
      </c>
      <c r="AA3381" s="47">
        <v>0.83044305783086536</v>
      </c>
      <c r="AB3381" s="47">
        <v>0.95436065465510056</v>
      </c>
      <c r="AC3381" s="47">
        <v>9.5356991142494465</v>
      </c>
      <c r="AD3381" s="47">
        <v>1.0338197723233149</v>
      </c>
      <c r="AE3381" s="47">
        <v>-6.1692529453854741E-2</v>
      </c>
      <c r="AF3381" s="47">
        <v>37.173968240475233</v>
      </c>
      <c r="AG3381" s="47">
        <v>-21.084351504417185</v>
      </c>
      <c r="AH3381" s="47">
        <v>0.31588437088007865</v>
      </c>
      <c r="AI3381" s="47">
        <v>0.38548558873661259</v>
      </c>
      <c r="AJ3381" s="47">
        <v>0.33333333333333298</v>
      </c>
      <c r="AK3381" s="47">
        <v>0.47968211832321317</v>
      </c>
      <c r="AL3381" s="47">
        <v>0.57122895297980814</v>
      </c>
      <c r="AM3381" s="47">
        <v>0.33333333333333298</v>
      </c>
      <c r="AN3381" s="47">
        <v>0.18789602731731778</v>
      </c>
      <c r="AO3381" s="47">
        <v>0.23868759666666312</v>
      </c>
      <c r="AP3381" s="47">
        <v>0.33333333333333298</v>
      </c>
      <c r="AQ3381" s="47">
        <v>5.9770106919154165</v>
      </c>
      <c r="AR3381" s="47">
        <v>2.6866680235991405</v>
      </c>
      <c r="AS3381" s="47">
        <v>1.9901707455278179</v>
      </c>
      <c r="AT3381" s="47">
        <v>4.7497298106331778</v>
      </c>
      <c r="AU3381" s="47">
        <v>-1</v>
      </c>
      <c r="AV3381" s="47">
        <v>-1</v>
      </c>
      <c r="AW3381" s="47">
        <v>-1</v>
      </c>
      <c r="AX3381" s="47">
        <v>-1</v>
      </c>
      <c r="AY3381" s="47">
        <v>5.741340798477359E-3</v>
      </c>
      <c r="AZ3381" s="47">
        <v>0.26109216513129191</v>
      </c>
      <c r="BA3381" s="47">
        <v>0.31605474538102962</v>
      </c>
      <c r="BB3381" s="47">
        <v>0.19654570281331249</v>
      </c>
      <c r="BC3381" s="47">
        <v>0.14449960111956645</v>
      </c>
      <c r="BD3381" s="47">
        <v>6.219103395989273</v>
      </c>
      <c r="BE3381" s="47">
        <v>5.19276375489431</v>
      </c>
      <c r="BF3381" s="47">
        <v>-1</v>
      </c>
      <c r="BG3381" s="22">
        <v>0</v>
      </c>
    </row>
    <row r="3382" spans="1:59" x14ac:dyDescent="0.25">
      <c r="A3382">
        <v>7020</v>
      </c>
      <c r="B3382" t="s">
        <v>3412</v>
      </c>
      <c r="C3382" s="48">
        <v>1</v>
      </c>
      <c r="D3382" s="22">
        <v>1450</v>
      </c>
      <c r="E3382" s="47">
        <v>62.798508766834246</v>
      </c>
      <c r="F3382" s="47">
        <v>-29.08938549335334</v>
      </c>
      <c r="G3382" s="47">
        <v>0.24773049482204326</v>
      </c>
      <c r="H3382" s="47">
        <v>5.0316799675559034</v>
      </c>
      <c r="I3382" s="47">
        <v>43.150978932390657</v>
      </c>
      <c r="J3382" s="47">
        <v>9.4265685797601293</v>
      </c>
      <c r="K3382" s="47">
        <v>-1</v>
      </c>
      <c r="L3382" s="47">
        <v>-1</v>
      </c>
      <c r="M3382" s="47">
        <v>-1</v>
      </c>
      <c r="N3382" s="47">
        <v>0.23106494761372834</v>
      </c>
      <c r="O3382" s="47">
        <v>-1</v>
      </c>
      <c r="P3382" s="47">
        <v>-1</v>
      </c>
      <c r="Q3382" s="47">
        <v>3.6908187015592362</v>
      </c>
      <c r="R3382" s="47">
        <v>-1</v>
      </c>
      <c r="S3382" s="47">
        <v>0.64189072421973781</v>
      </c>
      <c r="T3382" s="47">
        <v>9.2362986157557392E-2</v>
      </c>
      <c r="U3382" s="47">
        <v>2.8539908778594872E-2</v>
      </c>
      <c r="V3382" s="47">
        <v>-3.3016092497362891E-2</v>
      </c>
      <c r="W3382" s="47">
        <v>1.340861265996665</v>
      </c>
      <c r="X3382" s="47">
        <v>-0.95214589246562853</v>
      </c>
      <c r="Y3382" s="47">
        <v>6.2963204570277986E-2</v>
      </c>
      <c r="Z3382" s="47">
        <v>26.745601001024557</v>
      </c>
      <c r="AA3382" s="47">
        <v>0.83044305783086536</v>
      </c>
      <c r="AB3382" s="47">
        <v>0.95436065465510056</v>
      </c>
      <c r="AC3382" s="47">
        <v>9.5356991142494465</v>
      </c>
      <c r="AD3382" s="47">
        <v>1.0338197723233149</v>
      </c>
      <c r="AE3382" s="47">
        <v>-6.1692529453854741E-2</v>
      </c>
      <c r="AF3382" s="47">
        <v>37.173968240475233</v>
      </c>
      <c r="AG3382" s="47">
        <v>-21.084351504417185</v>
      </c>
      <c r="AH3382" s="47">
        <v>0.31588437088007865</v>
      </c>
      <c r="AI3382" s="47">
        <v>0.38548558873661259</v>
      </c>
      <c r="AJ3382" s="47">
        <v>0.33333333333333298</v>
      </c>
      <c r="AK3382" s="47">
        <v>0.47968211832321317</v>
      </c>
      <c r="AL3382" s="47">
        <v>0.57122895297980814</v>
      </c>
      <c r="AM3382" s="47">
        <v>0.33333333333333298</v>
      </c>
      <c r="AN3382" s="47">
        <v>0.18789602731731778</v>
      </c>
      <c r="AO3382" s="47">
        <v>0.23868759666666312</v>
      </c>
      <c r="AP3382" s="47">
        <v>0.33333333333333298</v>
      </c>
      <c r="AQ3382" s="47">
        <v>5.9770106919154165</v>
      </c>
      <c r="AR3382" s="47">
        <v>2.6866680235991405</v>
      </c>
      <c r="AS3382" s="47">
        <v>1.9901707455278179</v>
      </c>
      <c r="AT3382" s="47">
        <v>4.7497298106331778</v>
      </c>
      <c r="AU3382" s="47">
        <v>-1</v>
      </c>
      <c r="AV3382" s="47">
        <v>-1</v>
      </c>
      <c r="AW3382" s="47">
        <v>-1</v>
      </c>
      <c r="AX3382" s="47">
        <v>-1</v>
      </c>
      <c r="AY3382" s="47">
        <v>5.741340798477359E-3</v>
      </c>
      <c r="AZ3382" s="47">
        <v>0.26109216513129191</v>
      </c>
      <c r="BA3382" s="47">
        <v>0.31605474538102962</v>
      </c>
      <c r="BB3382" s="47">
        <v>0.19654570281331249</v>
      </c>
      <c r="BC3382" s="47">
        <v>0.14449960111956645</v>
      </c>
      <c r="BD3382" s="47">
        <v>6.219103395989273</v>
      </c>
      <c r="BE3382" s="47">
        <v>5.19276375489431</v>
      </c>
      <c r="BF3382" s="47">
        <v>-1</v>
      </c>
      <c r="BG3382" s="22">
        <v>0</v>
      </c>
    </row>
    <row r="3383" spans="1:59" x14ac:dyDescent="0.25">
      <c r="A3383">
        <v>7021</v>
      </c>
      <c r="B3383" t="s">
        <v>3413</v>
      </c>
      <c r="C3383" s="48">
        <v>1</v>
      </c>
      <c r="D3383" s="22">
        <v>1450</v>
      </c>
      <c r="E3383" s="47">
        <v>62.798508766834246</v>
      </c>
      <c r="F3383" s="47">
        <v>-29.08938549335334</v>
      </c>
      <c r="G3383" s="47">
        <v>0.24773049482204326</v>
      </c>
      <c r="H3383" s="47">
        <v>5.0316799675559034</v>
      </c>
      <c r="I3383" s="47">
        <v>43.150978932390657</v>
      </c>
      <c r="J3383" s="47">
        <v>9.4265685797601293</v>
      </c>
      <c r="K3383" s="47">
        <v>-1</v>
      </c>
      <c r="L3383" s="47">
        <v>-1</v>
      </c>
      <c r="M3383" s="47">
        <v>-1</v>
      </c>
      <c r="N3383" s="47">
        <v>0.23106494761372834</v>
      </c>
      <c r="O3383" s="47">
        <v>-1</v>
      </c>
      <c r="P3383" s="47">
        <v>-1</v>
      </c>
      <c r="Q3383" s="47">
        <v>3.6908187015592362</v>
      </c>
      <c r="R3383" s="47">
        <v>-1</v>
      </c>
      <c r="S3383" s="47">
        <v>0.64189072421973781</v>
      </c>
      <c r="T3383" s="47">
        <v>9.2362986157557392E-2</v>
      </c>
      <c r="U3383" s="47">
        <v>2.8539908778594872E-2</v>
      </c>
      <c r="V3383" s="47">
        <v>-3.3016092497362891E-2</v>
      </c>
      <c r="W3383" s="47">
        <v>1.340861265996665</v>
      </c>
      <c r="X3383" s="47">
        <v>-0.95214589246562853</v>
      </c>
      <c r="Y3383" s="47">
        <v>6.2963204570277986E-2</v>
      </c>
      <c r="Z3383" s="47">
        <v>26.745601001024557</v>
      </c>
      <c r="AA3383" s="47">
        <v>0.83044305783086536</v>
      </c>
      <c r="AB3383" s="47">
        <v>0.95436065465510056</v>
      </c>
      <c r="AC3383" s="47">
        <v>9.5356991142494465</v>
      </c>
      <c r="AD3383" s="47">
        <v>1.0338197723233149</v>
      </c>
      <c r="AE3383" s="47">
        <v>-6.1692529453854741E-2</v>
      </c>
      <c r="AF3383" s="47">
        <v>37.173968240475233</v>
      </c>
      <c r="AG3383" s="47">
        <v>-21.084351504417185</v>
      </c>
      <c r="AH3383" s="47">
        <v>0.31588437088007865</v>
      </c>
      <c r="AI3383" s="47">
        <v>0.38548558873661259</v>
      </c>
      <c r="AJ3383" s="47">
        <v>0.33333333333333298</v>
      </c>
      <c r="AK3383" s="47">
        <v>0.47968211832321317</v>
      </c>
      <c r="AL3383" s="47">
        <v>0.57122895297980814</v>
      </c>
      <c r="AM3383" s="47">
        <v>0.33333333333333298</v>
      </c>
      <c r="AN3383" s="47">
        <v>0.18789602731731778</v>
      </c>
      <c r="AO3383" s="47">
        <v>0.23868759666666312</v>
      </c>
      <c r="AP3383" s="47">
        <v>0.33333333333333298</v>
      </c>
      <c r="AQ3383" s="47">
        <v>5.9770106919154165</v>
      </c>
      <c r="AR3383" s="47">
        <v>2.6866680235991405</v>
      </c>
      <c r="AS3383" s="47">
        <v>1.9901707455278179</v>
      </c>
      <c r="AT3383" s="47">
        <v>4.7497298106331778</v>
      </c>
      <c r="AU3383" s="47">
        <v>-1</v>
      </c>
      <c r="AV3383" s="47">
        <v>-1</v>
      </c>
      <c r="AW3383" s="47">
        <v>-1</v>
      </c>
      <c r="AX3383" s="47">
        <v>-1</v>
      </c>
      <c r="AY3383" s="47">
        <v>5.741340798477359E-3</v>
      </c>
      <c r="AZ3383" s="47">
        <v>0.26109216513129191</v>
      </c>
      <c r="BA3383" s="47">
        <v>0.31605474538102962</v>
      </c>
      <c r="BB3383" s="47">
        <v>0.19654570281331249</v>
      </c>
      <c r="BC3383" s="47">
        <v>0.14449960111956645</v>
      </c>
      <c r="BD3383" s="47">
        <v>6.219103395989273</v>
      </c>
      <c r="BE3383" s="47">
        <v>5.19276375489431</v>
      </c>
      <c r="BF3383" s="47">
        <v>-1</v>
      </c>
      <c r="BG3383" s="22">
        <v>0</v>
      </c>
    </row>
    <row r="3384" spans="1:59" x14ac:dyDescent="0.25">
      <c r="A3384">
        <v>7022</v>
      </c>
      <c r="B3384" t="s">
        <v>3414</v>
      </c>
      <c r="C3384" s="48">
        <v>1</v>
      </c>
      <c r="D3384" s="22">
        <v>1450</v>
      </c>
      <c r="E3384" s="47">
        <v>62.798508766834246</v>
      </c>
      <c r="F3384" s="47">
        <v>-29.08938549335334</v>
      </c>
      <c r="G3384" s="47">
        <v>0.24773049482204326</v>
      </c>
      <c r="H3384" s="47">
        <v>5.0316799675559034</v>
      </c>
      <c r="I3384" s="47">
        <v>43.150978932390657</v>
      </c>
      <c r="J3384" s="47">
        <v>9.4265685797601293</v>
      </c>
      <c r="K3384" s="47">
        <v>-1</v>
      </c>
      <c r="L3384" s="47">
        <v>-1</v>
      </c>
      <c r="M3384" s="47">
        <v>-1</v>
      </c>
      <c r="N3384" s="47">
        <v>0.23106494761372834</v>
      </c>
      <c r="O3384" s="47">
        <v>-1</v>
      </c>
      <c r="P3384" s="47">
        <v>-1</v>
      </c>
      <c r="Q3384" s="47">
        <v>3.6908187015592362</v>
      </c>
      <c r="R3384" s="47">
        <v>-1</v>
      </c>
      <c r="S3384" s="47">
        <v>0.64189072421973781</v>
      </c>
      <c r="T3384" s="47">
        <v>9.2362986157557392E-2</v>
      </c>
      <c r="U3384" s="47">
        <v>2.8539908778594872E-2</v>
      </c>
      <c r="V3384" s="47">
        <v>-3.3016092497362891E-2</v>
      </c>
      <c r="W3384" s="47">
        <v>1.340861265996665</v>
      </c>
      <c r="X3384" s="47">
        <v>-0.95214589246562853</v>
      </c>
      <c r="Y3384" s="47">
        <v>6.2963204570277986E-2</v>
      </c>
      <c r="Z3384" s="47">
        <v>26.745601001024557</v>
      </c>
      <c r="AA3384" s="47">
        <v>0.83044305783086536</v>
      </c>
      <c r="AB3384" s="47">
        <v>0.95436065465510056</v>
      </c>
      <c r="AC3384" s="47">
        <v>9.5356991142494465</v>
      </c>
      <c r="AD3384" s="47">
        <v>1.0338197723233149</v>
      </c>
      <c r="AE3384" s="47">
        <v>-6.1692529453854741E-2</v>
      </c>
      <c r="AF3384" s="47">
        <v>37.173968240475233</v>
      </c>
      <c r="AG3384" s="47">
        <v>-21.084351504417185</v>
      </c>
      <c r="AH3384" s="47">
        <v>0.31588437088007865</v>
      </c>
      <c r="AI3384" s="47">
        <v>0.38548558873661259</v>
      </c>
      <c r="AJ3384" s="47">
        <v>0.33333333333333298</v>
      </c>
      <c r="AK3384" s="47">
        <v>0.47968211832321317</v>
      </c>
      <c r="AL3384" s="47">
        <v>0.57122895297980814</v>
      </c>
      <c r="AM3384" s="47">
        <v>0.33333333333333298</v>
      </c>
      <c r="AN3384" s="47">
        <v>0.18789602731731778</v>
      </c>
      <c r="AO3384" s="47">
        <v>0.23868759666666312</v>
      </c>
      <c r="AP3384" s="47">
        <v>0.33333333333333298</v>
      </c>
      <c r="AQ3384" s="47">
        <v>5.9770106919154165</v>
      </c>
      <c r="AR3384" s="47">
        <v>2.6866680235991405</v>
      </c>
      <c r="AS3384" s="47">
        <v>1.9901707455278179</v>
      </c>
      <c r="AT3384" s="47">
        <v>4.7497298106331778</v>
      </c>
      <c r="AU3384" s="47">
        <v>-1</v>
      </c>
      <c r="AV3384" s="47">
        <v>-1</v>
      </c>
      <c r="AW3384" s="47">
        <v>-1</v>
      </c>
      <c r="AX3384" s="47">
        <v>-1</v>
      </c>
      <c r="AY3384" s="47">
        <v>5.741340798477359E-3</v>
      </c>
      <c r="AZ3384" s="47">
        <v>0.26109216513129191</v>
      </c>
      <c r="BA3384" s="47">
        <v>0.31605474538102962</v>
      </c>
      <c r="BB3384" s="47">
        <v>0.19654570281331249</v>
      </c>
      <c r="BC3384" s="47">
        <v>0.14449960111956645</v>
      </c>
      <c r="BD3384" s="47">
        <v>6.219103395989273</v>
      </c>
      <c r="BE3384" s="47">
        <v>5.19276375489431</v>
      </c>
      <c r="BF3384" s="47">
        <v>-1</v>
      </c>
      <c r="BG3384" s="22">
        <v>0</v>
      </c>
    </row>
    <row r="3385" spans="1:59" x14ac:dyDescent="0.25">
      <c r="A3385">
        <v>7023</v>
      </c>
      <c r="B3385" t="s">
        <v>3415</v>
      </c>
      <c r="C3385" s="48">
        <v>1</v>
      </c>
      <c r="D3385" s="22">
        <v>1450</v>
      </c>
      <c r="E3385" s="47">
        <v>62.798508766834246</v>
      </c>
      <c r="F3385" s="47">
        <v>-29.08938549335334</v>
      </c>
      <c r="G3385" s="47">
        <v>0.24773049482204326</v>
      </c>
      <c r="H3385" s="47">
        <v>5.0316799675559034</v>
      </c>
      <c r="I3385" s="47">
        <v>43.150978932390657</v>
      </c>
      <c r="J3385" s="47">
        <v>9.4265685797601293</v>
      </c>
      <c r="K3385" s="47">
        <v>-1</v>
      </c>
      <c r="L3385" s="47">
        <v>-1</v>
      </c>
      <c r="M3385" s="47">
        <v>-1</v>
      </c>
      <c r="N3385" s="47">
        <v>0.23106494761372834</v>
      </c>
      <c r="O3385" s="47">
        <v>-1</v>
      </c>
      <c r="P3385" s="47">
        <v>-1</v>
      </c>
      <c r="Q3385" s="47">
        <v>3.6908187015592362</v>
      </c>
      <c r="R3385" s="47">
        <v>-1</v>
      </c>
      <c r="S3385" s="47">
        <v>0.64189072421973781</v>
      </c>
      <c r="T3385" s="47">
        <v>9.2362986157557392E-2</v>
      </c>
      <c r="U3385" s="47">
        <v>2.8539908778594872E-2</v>
      </c>
      <c r="V3385" s="47">
        <v>-3.3016092497362891E-2</v>
      </c>
      <c r="W3385" s="47">
        <v>1.340861265996665</v>
      </c>
      <c r="X3385" s="47">
        <v>-0.95214589246562853</v>
      </c>
      <c r="Y3385" s="47">
        <v>6.2963204570277986E-2</v>
      </c>
      <c r="Z3385" s="47">
        <v>26.745601001024557</v>
      </c>
      <c r="AA3385" s="47">
        <v>0.83044305783086536</v>
      </c>
      <c r="AB3385" s="47">
        <v>0.95436065465510056</v>
      </c>
      <c r="AC3385" s="47">
        <v>9.5356991142494465</v>
      </c>
      <c r="AD3385" s="47">
        <v>1.0338197723233149</v>
      </c>
      <c r="AE3385" s="47">
        <v>-6.1692529453854741E-2</v>
      </c>
      <c r="AF3385" s="47">
        <v>37.173968240475233</v>
      </c>
      <c r="AG3385" s="47">
        <v>-21.084351504417185</v>
      </c>
      <c r="AH3385" s="47">
        <v>0.31588437088007865</v>
      </c>
      <c r="AI3385" s="47">
        <v>0.38548558873661259</v>
      </c>
      <c r="AJ3385" s="47">
        <v>0.33333333333333298</v>
      </c>
      <c r="AK3385" s="47">
        <v>0.47968211832321317</v>
      </c>
      <c r="AL3385" s="47">
        <v>0.57122895297980814</v>
      </c>
      <c r="AM3385" s="47">
        <v>0.33333333333333298</v>
      </c>
      <c r="AN3385" s="47">
        <v>0.18789602731731778</v>
      </c>
      <c r="AO3385" s="47">
        <v>0.23868759666666312</v>
      </c>
      <c r="AP3385" s="47">
        <v>0.33333333333333298</v>
      </c>
      <c r="AQ3385" s="47">
        <v>5.9770106919154165</v>
      </c>
      <c r="AR3385" s="47">
        <v>2.6866680235991405</v>
      </c>
      <c r="AS3385" s="47">
        <v>1.9901707455278179</v>
      </c>
      <c r="AT3385" s="47">
        <v>4.7497298106331778</v>
      </c>
      <c r="AU3385" s="47">
        <v>-1</v>
      </c>
      <c r="AV3385" s="47">
        <v>-1</v>
      </c>
      <c r="AW3385" s="47">
        <v>-1</v>
      </c>
      <c r="AX3385" s="47">
        <v>-1</v>
      </c>
      <c r="AY3385" s="47">
        <v>5.741340798477359E-3</v>
      </c>
      <c r="AZ3385" s="47">
        <v>0.26109216513129191</v>
      </c>
      <c r="BA3385" s="47">
        <v>0.31605474538102962</v>
      </c>
      <c r="BB3385" s="47">
        <v>0.19654570281331249</v>
      </c>
      <c r="BC3385" s="47">
        <v>0.14449960111956645</v>
      </c>
      <c r="BD3385" s="47">
        <v>6.219103395989273</v>
      </c>
      <c r="BE3385" s="47">
        <v>5.19276375489431</v>
      </c>
      <c r="BF3385" s="47">
        <v>-1</v>
      </c>
      <c r="BG3385" s="22">
        <v>0</v>
      </c>
    </row>
    <row r="3386" spans="1:59" x14ac:dyDescent="0.25">
      <c r="A3386">
        <v>7024</v>
      </c>
      <c r="B3386" t="s">
        <v>3416</v>
      </c>
      <c r="C3386" s="48">
        <v>1</v>
      </c>
      <c r="D3386" s="22">
        <v>1450</v>
      </c>
      <c r="E3386" s="47">
        <v>62.798508766834246</v>
      </c>
      <c r="F3386" s="47">
        <v>-29.08938549335334</v>
      </c>
      <c r="G3386" s="47">
        <v>0.24773049482204326</v>
      </c>
      <c r="H3386" s="47">
        <v>5.0316799675559034</v>
      </c>
      <c r="I3386" s="47">
        <v>43.150978932390657</v>
      </c>
      <c r="J3386" s="47">
        <v>9.4265685797601293</v>
      </c>
      <c r="K3386" s="47">
        <v>-1</v>
      </c>
      <c r="L3386" s="47">
        <v>-1</v>
      </c>
      <c r="M3386" s="47">
        <v>-1</v>
      </c>
      <c r="N3386" s="47">
        <v>0.23106494761372834</v>
      </c>
      <c r="O3386" s="47">
        <v>-1</v>
      </c>
      <c r="P3386" s="47">
        <v>-1</v>
      </c>
      <c r="Q3386" s="47">
        <v>3.6908187015592362</v>
      </c>
      <c r="R3386" s="47">
        <v>-1</v>
      </c>
      <c r="S3386" s="47">
        <v>0.64189072421973781</v>
      </c>
      <c r="T3386" s="47">
        <v>9.2362986157557392E-2</v>
      </c>
      <c r="U3386" s="47">
        <v>2.8539908778594872E-2</v>
      </c>
      <c r="V3386" s="47">
        <v>-3.3016092497362891E-2</v>
      </c>
      <c r="W3386" s="47">
        <v>1.340861265996665</v>
      </c>
      <c r="X3386" s="47">
        <v>-0.95214589246562853</v>
      </c>
      <c r="Y3386" s="47">
        <v>6.2963204570277986E-2</v>
      </c>
      <c r="Z3386" s="47">
        <v>26.745601001024557</v>
      </c>
      <c r="AA3386" s="47">
        <v>0.83044305783086536</v>
      </c>
      <c r="AB3386" s="47">
        <v>0.95436065465510056</v>
      </c>
      <c r="AC3386" s="47">
        <v>9.5356991142494465</v>
      </c>
      <c r="AD3386" s="47">
        <v>1.0338197723233149</v>
      </c>
      <c r="AE3386" s="47">
        <v>-6.1692529453854741E-2</v>
      </c>
      <c r="AF3386" s="47">
        <v>37.173968240475233</v>
      </c>
      <c r="AG3386" s="47">
        <v>-21.084351504417185</v>
      </c>
      <c r="AH3386" s="47">
        <v>0.31588437088007865</v>
      </c>
      <c r="AI3386" s="47">
        <v>0.38548558873661259</v>
      </c>
      <c r="AJ3386" s="47">
        <v>0.33333333333333298</v>
      </c>
      <c r="AK3386" s="47">
        <v>0.47968211832321317</v>
      </c>
      <c r="AL3386" s="47">
        <v>0.57122895297980814</v>
      </c>
      <c r="AM3386" s="47">
        <v>0.33333333333333298</v>
      </c>
      <c r="AN3386" s="47">
        <v>0.18789602731731778</v>
      </c>
      <c r="AO3386" s="47">
        <v>0.23868759666666312</v>
      </c>
      <c r="AP3386" s="47">
        <v>0.33333333333333298</v>
      </c>
      <c r="AQ3386" s="47">
        <v>5.9770106919154165</v>
      </c>
      <c r="AR3386" s="47">
        <v>2.6866680235991405</v>
      </c>
      <c r="AS3386" s="47">
        <v>1.9901707455278179</v>
      </c>
      <c r="AT3386" s="47">
        <v>4.7497298106331778</v>
      </c>
      <c r="AU3386" s="47">
        <v>-1</v>
      </c>
      <c r="AV3386" s="47">
        <v>-1</v>
      </c>
      <c r="AW3386" s="47">
        <v>-1</v>
      </c>
      <c r="AX3386" s="47">
        <v>-1</v>
      </c>
      <c r="AY3386" s="47">
        <v>5.741340798477359E-3</v>
      </c>
      <c r="AZ3386" s="47">
        <v>0.26109216513129191</v>
      </c>
      <c r="BA3386" s="47">
        <v>0.31605474538102962</v>
      </c>
      <c r="BB3386" s="47">
        <v>0.19654570281331249</v>
      </c>
      <c r="BC3386" s="47">
        <v>0.14449960111956645</v>
      </c>
      <c r="BD3386" s="47">
        <v>6.219103395989273</v>
      </c>
      <c r="BE3386" s="47">
        <v>5.19276375489431</v>
      </c>
      <c r="BF3386" s="47">
        <v>-1</v>
      </c>
      <c r="BG3386" s="22">
        <v>0</v>
      </c>
    </row>
    <row r="3387" spans="1:59" x14ac:dyDescent="0.25">
      <c r="A3387">
        <v>7025</v>
      </c>
      <c r="B3387" t="s">
        <v>3417</v>
      </c>
      <c r="C3387" s="48">
        <v>1</v>
      </c>
      <c r="D3387" s="22">
        <v>1450</v>
      </c>
      <c r="E3387" s="47">
        <v>62.798508766834246</v>
      </c>
      <c r="F3387" s="47">
        <v>-29.08938549335334</v>
      </c>
      <c r="G3387" s="47">
        <v>0.24773049482204326</v>
      </c>
      <c r="H3387" s="47">
        <v>5.0316799675559034</v>
      </c>
      <c r="I3387" s="47">
        <v>43.150978932390657</v>
      </c>
      <c r="J3387" s="47">
        <v>9.4265685797601293</v>
      </c>
      <c r="K3387" s="47">
        <v>-1</v>
      </c>
      <c r="L3387" s="47">
        <v>-1</v>
      </c>
      <c r="M3387" s="47">
        <v>-1</v>
      </c>
      <c r="N3387" s="47">
        <v>0.23106494761372834</v>
      </c>
      <c r="O3387" s="47">
        <v>-1</v>
      </c>
      <c r="P3387" s="47">
        <v>-1</v>
      </c>
      <c r="Q3387" s="47">
        <v>3.6908187015592362</v>
      </c>
      <c r="R3387" s="47">
        <v>-1</v>
      </c>
      <c r="S3387" s="47">
        <v>0.64189072421973781</v>
      </c>
      <c r="T3387" s="47">
        <v>9.2362986157557392E-2</v>
      </c>
      <c r="U3387" s="47">
        <v>2.8539908778594872E-2</v>
      </c>
      <c r="V3387" s="47">
        <v>-3.3016092497362891E-2</v>
      </c>
      <c r="W3387" s="47">
        <v>1.340861265996665</v>
      </c>
      <c r="X3387" s="47">
        <v>-0.95214589246562853</v>
      </c>
      <c r="Y3387" s="47">
        <v>6.2963204570277986E-2</v>
      </c>
      <c r="Z3387" s="47">
        <v>26.745601001024557</v>
      </c>
      <c r="AA3387" s="47">
        <v>0.83044305783086536</v>
      </c>
      <c r="AB3387" s="47">
        <v>0.95436065465510056</v>
      </c>
      <c r="AC3387" s="47">
        <v>9.5356991142494465</v>
      </c>
      <c r="AD3387" s="47">
        <v>1.0338197723233149</v>
      </c>
      <c r="AE3387" s="47">
        <v>-6.1692529453854741E-2</v>
      </c>
      <c r="AF3387" s="47">
        <v>37.173968240475233</v>
      </c>
      <c r="AG3387" s="47">
        <v>-21.084351504417185</v>
      </c>
      <c r="AH3387" s="47">
        <v>0.31588437088007865</v>
      </c>
      <c r="AI3387" s="47">
        <v>0.38548558873661259</v>
      </c>
      <c r="AJ3387" s="47">
        <v>0.33333333333333298</v>
      </c>
      <c r="AK3387" s="47">
        <v>0.47968211832321317</v>
      </c>
      <c r="AL3387" s="47">
        <v>0.57122895297980814</v>
      </c>
      <c r="AM3387" s="47">
        <v>0.33333333333333298</v>
      </c>
      <c r="AN3387" s="47">
        <v>0.18789602731731778</v>
      </c>
      <c r="AO3387" s="47">
        <v>0.23868759666666312</v>
      </c>
      <c r="AP3387" s="47">
        <v>0.33333333333333298</v>
      </c>
      <c r="AQ3387" s="47">
        <v>5.9770106919154165</v>
      </c>
      <c r="AR3387" s="47">
        <v>2.6866680235991405</v>
      </c>
      <c r="AS3387" s="47">
        <v>1.9901707455278179</v>
      </c>
      <c r="AT3387" s="47">
        <v>4.7497298106331778</v>
      </c>
      <c r="AU3387" s="47">
        <v>-1</v>
      </c>
      <c r="AV3387" s="47">
        <v>-1</v>
      </c>
      <c r="AW3387" s="47">
        <v>-1</v>
      </c>
      <c r="AX3387" s="47">
        <v>-1</v>
      </c>
      <c r="AY3387" s="47">
        <v>5.741340798477359E-3</v>
      </c>
      <c r="AZ3387" s="47">
        <v>0.26109216513129191</v>
      </c>
      <c r="BA3387" s="47">
        <v>0.31605474538102962</v>
      </c>
      <c r="BB3387" s="47">
        <v>0.19654570281331249</v>
      </c>
      <c r="BC3387" s="47">
        <v>0.14449960111956645</v>
      </c>
      <c r="BD3387" s="47">
        <v>6.219103395989273</v>
      </c>
      <c r="BE3387" s="47">
        <v>5.19276375489431</v>
      </c>
      <c r="BF3387" s="47">
        <v>-1</v>
      </c>
      <c r="BG3387" s="22">
        <v>0</v>
      </c>
    </row>
    <row r="3388" spans="1:59" x14ac:dyDescent="0.25">
      <c r="A3388">
        <v>7026</v>
      </c>
      <c r="B3388" t="s">
        <v>435</v>
      </c>
      <c r="C3388" s="48">
        <v>1</v>
      </c>
      <c r="D3388" s="22">
        <v>1450</v>
      </c>
      <c r="E3388" s="47">
        <v>62.798508766834246</v>
      </c>
      <c r="F3388" s="47">
        <v>-29.08938549335334</v>
      </c>
      <c r="G3388" s="47">
        <v>0.24773049482204326</v>
      </c>
      <c r="H3388" s="47">
        <v>5.0316799675559034</v>
      </c>
      <c r="I3388" s="47">
        <v>43.150978932390657</v>
      </c>
      <c r="J3388" s="47">
        <v>9.4265685797601293</v>
      </c>
      <c r="K3388" s="47">
        <v>-1</v>
      </c>
      <c r="L3388" s="47">
        <v>-1</v>
      </c>
      <c r="M3388" s="47">
        <v>-1</v>
      </c>
      <c r="N3388" s="47">
        <v>0.23106494761372834</v>
      </c>
      <c r="O3388" s="47">
        <v>-1</v>
      </c>
      <c r="P3388" s="47">
        <v>-1</v>
      </c>
      <c r="Q3388" s="47">
        <v>3.6908187015592362</v>
      </c>
      <c r="R3388" s="47">
        <v>-1</v>
      </c>
      <c r="S3388" s="47">
        <v>0.64189072421973781</v>
      </c>
      <c r="T3388" s="47">
        <v>9.2362986157557392E-2</v>
      </c>
      <c r="U3388" s="47">
        <v>2.8539908778594872E-2</v>
      </c>
      <c r="V3388" s="47">
        <v>-3.3016092497362891E-2</v>
      </c>
      <c r="W3388" s="47">
        <v>1.340861265996665</v>
      </c>
      <c r="X3388" s="47">
        <v>-0.95214589246562853</v>
      </c>
      <c r="Y3388" s="47">
        <v>6.2963204570277986E-2</v>
      </c>
      <c r="Z3388" s="47">
        <v>26.745601001024557</v>
      </c>
      <c r="AA3388" s="47">
        <v>0.83044305783086536</v>
      </c>
      <c r="AB3388" s="47">
        <v>0.95436065465510056</v>
      </c>
      <c r="AC3388" s="47">
        <v>9.5356991142494465</v>
      </c>
      <c r="AD3388" s="47">
        <v>1.0338197723233149</v>
      </c>
      <c r="AE3388" s="47">
        <v>-6.1692529453854741E-2</v>
      </c>
      <c r="AF3388" s="47">
        <v>37.173968240475233</v>
      </c>
      <c r="AG3388" s="47">
        <v>-21.084351504417185</v>
      </c>
      <c r="AH3388" s="47">
        <v>0.31588437088007865</v>
      </c>
      <c r="AI3388" s="47">
        <v>0.38548558873661259</v>
      </c>
      <c r="AJ3388" s="47">
        <v>0.33333333333333298</v>
      </c>
      <c r="AK3388" s="47">
        <v>0.47968211832321317</v>
      </c>
      <c r="AL3388" s="47">
        <v>0.57122895297980814</v>
      </c>
      <c r="AM3388" s="47">
        <v>0.33333333333333298</v>
      </c>
      <c r="AN3388" s="47">
        <v>0.18789602731731778</v>
      </c>
      <c r="AO3388" s="47">
        <v>0.23868759666666312</v>
      </c>
      <c r="AP3388" s="47">
        <v>0.33333333333333298</v>
      </c>
      <c r="AQ3388" s="47">
        <v>5.9770106919154165</v>
      </c>
      <c r="AR3388" s="47">
        <v>2.6866680235991405</v>
      </c>
      <c r="AS3388" s="47">
        <v>1.9901707455278179</v>
      </c>
      <c r="AT3388" s="47">
        <v>4.7497298106331778</v>
      </c>
      <c r="AU3388" s="47">
        <v>-1</v>
      </c>
      <c r="AV3388" s="47">
        <v>-1</v>
      </c>
      <c r="AW3388" s="47">
        <v>-1</v>
      </c>
      <c r="AX3388" s="47">
        <v>-1</v>
      </c>
      <c r="AY3388" s="47">
        <v>5.741340798477359E-3</v>
      </c>
      <c r="AZ3388" s="47">
        <v>0.26109216513129191</v>
      </c>
      <c r="BA3388" s="47">
        <v>0.31605474538102962</v>
      </c>
      <c r="BB3388" s="47">
        <v>0.19654570281331249</v>
      </c>
      <c r="BC3388" s="47">
        <v>0.14449960111956645</v>
      </c>
      <c r="BD3388" s="47">
        <v>6.219103395989273</v>
      </c>
      <c r="BE3388" s="47">
        <v>5.19276375489431</v>
      </c>
      <c r="BF3388" s="47">
        <v>-1</v>
      </c>
      <c r="BG3388" s="22">
        <v>0</v>
      </c>
    </row>
    <row r="3389" spans="1:59" x14ac:dyDescent="0.25">
      <c r="A3389">
        <v>7027</v>
      </c>
      <c r="B3389" t="s">
        <v>3418</v>
      </c>
      <c r="C3389" s="48">
        <v>1</v>
      </c>
      <c r="D3389" s="22">
        <v>1450</v>
      </c>
      <c r="E3389" s="47">
        <v>62.798508766834246</v>
      </c>
      <c r="F3389" s="47">
        <v>-29.08938549335334</v>
      </c>
      <c r="G3389" s="47">
        <v>0.24773049482204326</v>
      </c>
      <c r="H3389" s="47">
        <v>5.0316799675559034</v>
      </c>
      <c r="I3389" s="47">
        <v>43.150978932390657</v>
      </c>
      <c r="J3389" s="47">
        <v>9.4265685797601293</v>
      </c>
      <c r="K3389" s="47">
        <v>-1</v>
      </c>
      <c r="L3389" s="47">
        <v>-1</v>
      </c>
      <c r="M3389" s="47">
        <v>-1</v>
      </c>
      <c r="N3389" s="47">
        <v>0.23106494761372834</v>
      </c>
      <c r="O3389" s="47">
        <v>-1</v>
      </c>
      <c r="P3389" s="47">
        <v>-1</v>
      </c>
      <c r="Q3389" s="47">
        <v>3.6908187015592362</v>
      </c>
      <c r="R3389" s="47">
        <v>-1</v>
      </c>
      <c r="S3389" s="47">
        <v>0.64189072421973781</v>
      </c>
      <c r="T3389" s="47">
        <v>9.2362986157557392E-2</v>
      </c>
      <c r="U3389" s="47">
        <v>2.8539908778594872E-2</v>
      </c>
      <c r="V3389" s="47">
        <v>-3.3016092497362891E-2</v>
      </c>
      <c r="W3389" s="47">
        <v>1.340861265996665</v>
      </c>
      <c r="X3389" s="47">
        <v>-0.95214589246562853</v>
      </c>
      <c r="Y3389" s="47">
        <v>6.2963204570277986E-2</v>
      </c>
      <c r="Z3389" s="47">
        <v>26.745601001024557</v>
      </c>
      <c r="AA3389" s="47">
        <v>0.83044305783086536</v>
      </c>
      <c r="AB3389" s="47">
        <v>0.95436065465510056</v>
      </c>
      <c r="AC3389" s="47">
        <v>9.5356991142494465</v>
      </c>
      <c r="AD3389" s="47">
        <v>1.0338197723233149</v>
      </c>
      <c r="AE3389" s="47">
        <v>-6.1692529453854741E-2</v>
      </c>
      <c r="AF3389" s="47">
        <v>37.173968240475233</v>
      </c>
      <c r="AG3389" s="47">
        <v>-21.084351504417185</v>
      </c>
      <c r="AH3389" s="47">
        <v>0.31588437088007865</v>
      </c>
      <c r="AI3389" s="47">
        <v>0.38548558873661259</v>
      </c>
      <c r="AJ3389" s="47">
        <v>0.33333333333333298</v>
      </c>
      <c r="AK3389" s="47">
        <v>0.47968211832321317</v>
      </c>
      <c r="AL3389" s="47">
        <v>0.57122895297980814</v>
      </c>
      <c r="AM3389" s="47">
        <v>0.33333333333333298</v>
      </c>
      <c r="AN3389" s="47">
        <v>0.18789602731731778</v>
      </c>
      <c r="AO3389" s="47">
        <v>0.23868759666666312</v>
      </c>
      <c r="AP3389" s="47">
        <v>0.33333333333333298</v>
      </c>
      <c r="AQ3389" s="47">
        <v>5.9770106919154165</v>
      </c>
      <c r="AR3389" s="47">
        <v>2.6866680235991405</v>
      </c>
      <c r="AS3389" s="47">
        <v>1.9901707455278179</v>
      </c>
      <c r="AT3389" s="47">
        <v>4.7497298106331778</v>
      </c>
      <c r="AU3389" s="47">
        <v>-1</v>
      </c>
      <c r="AV3389" s="47">
        <v>-1</v>
      </c>
      <c r="AW3389" s="47">
        <v>-1</v>
      </c>
      <c r="AX3389" s="47">
        <v>-1</v>
      </c>
      <c r="AY3389" s="47">
        <v>5.741340798477359E-3</v>
      </c>
      <c r="AZ3389" s="47">
        <v>0.26109216513129191</v>
      </c>
      <c r="BA3389" s="47">
        <v>0.31605474538102962</v>
      </c>
      <c r="BB3389" s="47">
        <v>0.19654570281331249</v>
      </c>
      <c r="BC3389" s="47">
        <v>0.14449960111956645</v>
      </c>
      <c r="BD3389" s="47">
        <v>6.219103395989273</v>
      </c>
      <c r="BE3389" s="47">
        <v>5.19276375489431</v>
      </c>
      <c r="BF3389" s="47">
        <v>-1</v>
      </c>
      <c r="BG3389" s="22">
        <v>0</v>
      </c>
    </row>
    <row r="3390" spans="1:59" x14ac:dyDescent="0.25">
      <c r="A3390">
        <v>7028</v>
      </c>
      <c r="B3390" t="s">
        <v>3419</v>
      </c>
      <c r="C3390" s="48">
        <v>1</v>
      </c>
      <c r="D3390" s="22">
        <v>1450</v>
      </c>
      <c r="E3390" s="47">
        <v>62.798508766834246</v>
      </c>
      <c r="F3390" s="47">
        <v>-29.08938549335334</v>
      </c>
      <c r="G3390" s="47">
        <v>0.24773049482204326</v>
      </c>
      <c r="H3390" s="47">
        <v>5.0316799675559034</v>
      </c>
      <c r="I3390" s="47">
        <v>43.150978932390657</v>
      </c>
      <c r="J3390" s="47">
        <v>9.4265685797601293</v>
      </c>
      <c r="K3390" s="47">
        <v>-1</v>
      </c>
      <c r="L3390" s="47">
        <v>-1</v>
      </c>
      <c r="M3390" s="47">
        <v>-1</v>
      </c>
      <c r="N3390" s="47">
        <v>0.23106494761372834</v>
      </c>
      <c r="O3390" s="47">
        <v>-1</v>
      </c>
      <c r="P3390" s="47">
        <v>-1</v>
      </c>
      <c r="Q3390" s="47">
        <v>3.6908187015592362</v>
      </c>
      <c r="R3390" s="47">
        <v>-1</v>
      </c>
      <c r="S3390" s="47">
        <v>0.64189072421973781</v>
      </c>
      <c r="T3390" s="47">
        <v>9.2362986157557392E-2</v>
      </c>
      <c r="U3390" s="47">
        <v>2.8539908778594872E-2</v>
      </c>
      <c r="V3390" s="47">
        <v>-3.3016092497362891E-2</v>
      </c>
      <c r="W3390" s="47">
        <v>1.340861265996665</v>
      </c>
      <c r="X3390" s="47">
        <v>-0.95214589246562853</v>
      </c>
      <c r="Y3390" s="47">
        <v>6.2963204570277986E-2</v>
      </c>
      <c r="Z3390" s="47">
        <v>26.745601001024557</v>
      </c>
      <c r="AA3390" s="47">
        <v>0.83044305783086536</v>
      </c>
      <c r="AB3390" s="47">
        <v>0.95436065465510056</v>
      </c>
      <c r="AC3390" s="47">
        <v>9.5356991142494465</v>
      </c>
      <c r="AD3390" s="47">
        <v>1.0338197723233149</v>
      </c>
      <c r="AE3390" s="47">
        <v>-6.1692529453854741E-2</v>
      </c>
      <c r="AF3390" s="47">
        <v>37.173968240475233</v>
      </c>
      <c r="AG3390" s="47">
        <v>-21.084351504417185</v>
      </c>
      <c r="AH3390" s="47">
        <v>0.31588437088007865</v>
      </c>
      <c r="AI3390" s="47">
        <v>0.38548558873661259</v>
      </c>
      <c r="AJ3390" s="47">
        <v>0.33333333333333298</v>
      </c>
      <c r="AK3390" s="47">
        <v>0.47968211832321317</v>
      </c>
      <c r="AL3390" s="47">
        <v>0.57122895297980814</v>
      </c>
      <c r="AM3390" s="47">
        <v>0.33333333333333298</v>
      </c>
      <c r="AN3390" s="47">
        <v>0.18789602731731778</v>
      </c>
      <c r="AO3390" s="47">
        <v>0.23868759666666312</v>
      </c>
      <c r="AP3390" s="47">
        <v>0.33333333333333298</v>
      </c>
      <c r="AQ3390" s="47">
        <v>5.9770106919154165</v>
      </c>
      <c r="AR3390" s="47">
        <v>2.6866680235991405</v>
      </c>
      <c r="AS3390" s="47">
        <v>1.9901707455278179</v>
      </c>
      <c r="AT3390" s="47">
        <v>4.7497298106331778</v>
      </c>
      <c r="AU3390" s="47">
        <v>-1</v>
      </c>
      <c r="AV3390" s="47">
        <v>-1</v>
      </c>
      <c r="AW3390" s="47">
        <v>-1</v>
      </c>
      <c r="AX3390" s="47">
        <v>-1</v>
      </c>
      <c r="AY3390" s="47">
        <v>5.741340798477359E-3</v>
      </c>
      <c r="AZ3390" s="47">
        <v>0.26109216513129191</v>
      </c>
      <c r="BA3390" s="47">
        <v>0.31605474538102962</v>
      </c>
      <c r="BB3390" s="47">
        <v>0.19654570281331249</v>
      </c>
      <c r="BC3390" s="47">
        <v>0.14449960111956645</v>
      </c>
      <c r="BD3390" s="47">
        <v>6.219103395989273</v>
      </c>
      <c r="BE3390" s="47">
        <v>5.19276375489431</v>
      </c>
      <c r="BF3390" s="47">
        <v>-1</v>
      </c>
      <c r="BG3390" s="22">
        <v>0</v>
      </c>
    </row>
    <row r="3391" spans="1:59" x14ac:dyDescent="0.25">
      <c r="A3391">
        <v>7029</v>
      </c>
      <c r="B3391" t="s">
        <v>3420</v>
      </c>
      <c r="C3391" s="48">
        <v>1</v>
      </c>
      <c r="D3391" s="22">
        <v>1450</v>
      </c>
      <c r="E3391" s="47">
        <v>62.798508766834246</v>
      </c>
      <c r="F3391" s="47">
        <v>-29.08938549335334</v>
      </c>
      <c r="G3391" s="47">
        <v>0.24773049482204326</v>
      </c>
      <c r="H3391" s="47">
        <v>5.0316799675559034</v>
      </c>
      <c r="I3391" s="47">
        <v>43.150978932390657</v>
      </c>
      <c r="J3391" s="47">
        <v>9.4265685797601293</v>
      </c>
      <c r="K3391" s="47">
        <v>-1</v>
      </c>
      <c r="L3391" s="47">
        <v>-1</v>
      </c>
      <c r="M3391" s="47">
        <v>-1</v>
      </c>
      <c r="N3391" s="47">
        <v>0.23106494761372834</v>
      </c>
      <c r="O3391" s="47">
        <v>-1</v>
      </c>
      <c r="P3391" s="47">
        <v>-1</v>
      </c>
      <c r="Q3391" s="47">
        <v>3.6908187015592362</v>
      </c>
      <c r="R3391" s="47">
        <v>-1</v>
      </c>
      <c r="S3391" s="47">
        <v>0.64189072421973781</v>
      </c>
      <c r="T3391" s="47">
        <v>9.2362986157557392E-2</v>
      </c>
      <c r="U3391" s="47">
        <v>2.8539908778594872E-2</v>
      </c>
      <c r="V3391" s="47">
        <v>-3.3016092497362891E-2</v>
      </c>
      <c r="W3391" s="47">
        <v>1.340861265996665</v>
      </c>
      <c r="X3391" s="47">
        <v>-0.95214589246562853</v>
      </c>
      <c r="Y3391" s="47">
        <v>6.2963204570277986E-2</v>
      </c>
      <c r="Z3391" s="47">
        <v>26.745601001024557</v>
      </c>
      <c r="AA3391" s="47">
        <v>0.83044305783086536</v>
      </c>
      <c r="AB3391" s="47">
        <v>0.95436065465510056</v>
      </c>
      <c r="AC3391" s="47">
        <v>9.5356991142494465</v>
      </c>
      <c r="AD3391" s="47">
        <v>1.0338197723233149</v>
      </c>
      <c r="AE3391" s="47">
        <v>-6.1692529453854741E-2</v>
      </c>
      <c r="AF3391" s="47">
        <v>37.173968240475233</v>
      </c>
      <c r="AG3391" s="47">
        <v>-21.084351504417185</v>
      </c>
      <c r="AH3391" s="47">
        <v>0.31588437088007865</v>
      </c>
      <c r="AI3391" s="47">
        <v>0.38548558873661259</v>
      </c>
      <c r="AJ3391" s="47">
        <v>0.33333333333333298</v>
      </c>
      <c r="AK3391" s="47">
        <v>0.47968211832321317</v>
      </c>
      <c r="AL3391" s="47">
        <v>0.57122895297980814</v>
      </c>
      <c r="AM3391" s="47">
        <v>0.33333333333333298</v>
      </c>
      <c r="AN3391" s="47">
        <v>0.18789602731731778</v>
      </c>
      <c r="AO3391" s="47">
        <v>0.23868759666666312</v>
      </c>
      <c r="AP3391" s="47">
        <v>0.33333333333333298</v>
      </c>
      <c r="AQ3391" s="47">
        <v>5.9770106919154165</v>
      </c>
      <c r="AR3391" s="47">
        <v>2.6866680235991405</v>
      </c>
      <c r="AS3391" s="47">
        <v>1.9901707455278179</v>
      </c>
      <c r="AT3391" s="47">
        <v>4.7497298106331778</v>
      </c>
      <c r="AU3391" s="47">
        <v>-1</v>
      </c>
      <c r="AV3391" s="47">
        <v>-1</v>
      </c>
      <c r="AW3391" s="47">
        <v>-1</v>
      </c>
      <c r="AX3391" s="47">
        <v>-1</v>
      </c>
      <c r="AY3391" s="47">
        <v>5.741340798477359E-3</v>
      </c>
      <c r="AZ3391" s="47">
        <v>0.26109216513129191</v>
      </c>
      <c r="BA3391" s="47">
        <v>0.31605474538102962</v>
      </c>
      <c r="BB3391" s="47">
        <v>0.19654570281331249</v>
      </c>
      <c r="BC3391" s="47">
        <v>0.14449960111956645</v>
      </c>
      <c r="BD3391" s="47">
        <v>6.219103395989273</v>
      </c>
      <c r="BE3391" s="47">
        <v>5.19276375489431</v>
      </c>
      <c r="BF3391" s="47">
        <v>-1</v>
      </c>
      <c r="BG3391" s="22">
        <v>0</v>
      </c>
    </row>
    <row r="3392" spans="1:59" x14ac:dyDescent="0.25">
      <c r="A3392">
        <v>7030</v>
      </c>
      <c r="B3392" t="s">
        <v>3421</v>
      </c>
      <c r="C3392" s="48">
        <v>1</v>
      </c>
      <c r="D3392" s="22">
        <v>1450</v>
      </c>
      <c r="E3392" s="47">
        <v>62.798508766834246</v>
      </c>
      <c r="F3392" s="47">
        <v>-29.08938549335334</v>
      </c>
      <c r="G3392" s="47">
        <v>0.24773049482204326</v>
      </c>
      <c r="H3392" s="47">
        <v>5.0316799675559034</v>
      </c>
      <c r="I3392" s="47">
        <v>43.150978932390657</v>
      </c>
      <c r="J3392" s="47">
        <v>9.4265685797601293</v>
      </c>
      <c r="K3392" s="47">
        <v>-1</v>
      </c>
      <c r="L3392" s="47">
        <v>-1</v>
      </c>
      <c r="M3392" s="47">
        <v>-1</v>
      </c>
      <c r="N3392" s="47">
        <v>0.23106494761372834</v>
      </c>
      <c r="O3392" s="47">
        <v>-1</v>
      </c>
      <c r="P3392" s="47">
        <v>-1</v>
      </c>
      <c r="Q3392" s="47">
        <v>3.6908187015592362</v>
      </c>
      <c r="R3392" s="47">
        <v>-1</v>
      </c>
      <c r="S3392" s="47">
        <v>0.64189072421973781</v>
      </c>
      <c r="T3392" s="47">
        <v>9.2362986157557392E-2</v>
      </c>
      <c r="U3392" s="47">
        <v>2.8539908778594872E-2</v>
      </c>
      <c r="V3392" s="47">
        <v>-3.3016092497362891E-2</v>
      </c>
      <c r="W3392" s="47">
        <v>1.340861265996665</v>
      </c>
      <c r="X3392" s="47">
        <v>-0.95214589246562853</v>
      </c>
      <c r="Y3392" s="47">
        <v>6.2963204570277986E-2</v>
      </c>
      <c r="Z3392" s="47">
        <v>26.745601001024557</v>
      </c>
      <c r="AA3392" s="47">
        <v>0.83044305783086536</v>
      </c>
      <c r="AB3392" s="47">
        <v>0.95436065465510056</v>
      </c>
      <c r="AC3392" s="47">
        <v>9.5356991142494465</v>
      </c>
      <c r="AD3392" s="47">
        <v>1.0338197723233149</v>
      </c>
      <c r="AE3392" s="47">
        <v>-6.1692529453854741E-2</v>
      </c>
      <c r="AF3392" s="47">
        <v>37.173968240475233</v>
      </c>
      <c r="AG3392" s="47">
        <v>-21.084351504417185</v>
      </c>
      <c r="AH3392" s="47">
        <v>0.31588437088007865</v>
      </c>
      <c r="AI3392" s="47">
        <v>0.38548558873661259</v>
      </c>
      <c r="AJ3392" s="47">
        <v>0.33333333333333298</v>
      </c>
      <c r="AK3392" s="47">
        <v>0.47968211832321317</v>
      </c>
      <c r="AL3392" s="47">
        <v>0.57122895297980814</v>
      </c>
      <c r="AM3392" s="47">
        <v>0.33333333333333298</v>
      </c>
      <c r="AN3392" s="47">
        <v>0.18789602731731778</v>
      </c>
      <c r="AO3392" s="47">
        <v>0.23868759666666312</v>
      </c>
      <c r="AP3392" s="47">
        <v>0.33333333333333298</v>
      </c>
      <c r="AQ3392" s="47">
        <v>5.9770106919154165</v>
      </c>
      <c r="AR3392" s="47">
        <v>2.6866680235991405</v>
      </c>
      <c r="AS3392" s="47">
        <v>1.9901707455278179</v>
      </c>
      <c r="AT3392" s="47">
        <v>4.7497298106331778</v>
      </c>
      <c r="AU3392" s="47">
        <v>-1</v>
      </c>
      <c r="AV3392" s="47">
        <v>-1</v>
      </c>
      <c r="AW3392" s="47">
        <v>-1</v>
      </c>
      <c r="AX3392" s="47">
        <v>-1</v>
      </c>
      <c r="AY3392" s="47">
        <v>5.741340798477359E-3</v>
      </c>
      <c r="AZ3392" s="47">
        <v>0.26109216513129191</v>
      </c>
      <c r="BA3392" s="47">
        <v>0.31605474538102962</v>
      </c>
      <c r="BB3392" s="47">
        <v>0.19654570281331249</v>
      </c>
      <c r="BC3392" s="47">
        <v>0.14449960111956645</v>
      </c>
      <c r="BD3392" s="47">
        <v>6.219103395989273</v>
      </c>
      <c r="BE3392" s="47">
        <v>5.19276375489431</v>
      </c>
      <c r="BF3392" s="47">
        <v>-1</v>
      </c>
      <c r="BG3392" s="22">
        <v>0</v>
      </c>
    </row>
    <row r="3393" spans="1:100" x14ac:dyDescent="0.25">
      <c r="A3393">
        <v>7031</v>
      </c>
      <c r="B3393" t="s">
        <v>3422</v>
      </c>
      <c r="C3393" s="48">
        <v>1</v>
      </c>
      <c r="D3393" s="22">
        <v>1450</v>
      </c>
      <c r="E3393" s="47">
        <v>62.798508766834246</v>
      </c>
      <c r="F3393" s="47">
        <v>-29.08938549335334</v>
      </c>
      <c r="G3393" s="47">
        <v>0.24773049482204326</v>
      </c>
      <c r="H3393" s="47">
        <v>5.0316799675559034</v>
      </c>
      <c r="I3393" s="47">
        <v>43.150978932390657</v>
      </c>
      <c r="J3393" s="47">
        <v>9.4265685797601293</v>
      </c>
      <c r="K3393" s="47">
        <v>-1</v>
      </c>
      <c r="L3393" s="47">
        <v>-1</v>
      </c>
      <c r="M3393" s="47">
        <v>-1</v>
      </c>
      <c r="N3393" s="47">
        <v>0.23106494761372834</v>
      </c>
      <c r="O3393" s="47">
        <v>-1</v>
      </c>
      <c r="P3393" s="47">
        <v>-1</v>
      </c>
      <c r="Q3393" s="47">
        <v>3.6908187015592362</v>
      </c>
      <c r="R3393" s="47">
        <v>-1</v>
      </c>
      <c r="S3393" s="47">
        <v>0.64189072421973781</v>
      </c>
      <c r="T3393" s="47">
        <v>9.2362986157557392E-2</v>
      </c>
      <c r="U3393" s="47">
        <v>2.8539908778594872E-2</v>
      </c>
      <c r="V3393" s="47">
        <v>-3.3016092497362891E-2</v>
      </c>
      <c r="W3393" s="47">
        <v>1.340861265996665</v>
      </c>
      <c r="X3393" s="47">
        <v>-0.95214589246562853</v>
      </c>
      <c r="Y3393" s="47">
        <v>6.2963204570277986E-2</v>
      </c>
      <c r="Z3393" s="47">
        <v>26.745601001024557</v>
      </c>
      <c r="AA3393" s="47">
        <v>0.83044305783086536</v>
      </c>
      <c r="AB3393" s="47">
        <v>0.95436065465510056</v>
      </c>
      <c r="AC3393" s="47">
        <v>9.5356991142494465</v>
      </c>
      <c r="AD3393" s="47">
        <v>1.0338197723233149</v>
      </c>
      <c r="AE3393" s="47">
        <v>-6.1692529453854741E-2</v>
      </c>
      <c r="AF3393" s="47">
        <v>37.173968240475233</v>
      </c>
      <c r="AG3393" s="47">
        <v>-21.084351504417185</v>
      </c>
      <c r="AH3393" s="47">
        <v>0.31588437088007865</v>
      </c>
      <c r="AI3393" s="47">
        <v>0.38548558873661259</v>
      </c>
      <c r="AJ3393" s="47">
        <v>0.33333333333333298</v>
      </c>
      <c r="AK3393" s="47">
        <v>0.47968211832321317</v>
      </c>
      <c r="AL3393" s="47">
        <v>0.57122895297980814</v>
      </c>
      <c r="AM3393" s="47">
        <v>0.33333333333333298</v>
      </c>
      <c r="AN3393" s="47">
        <v>0.18789602731731778</v>
      </c>
      <c r="AO3393" s="47">
        <v>0.23868759666666312</v>
      </c>
      <c r="AP3393" s="47">
        <v>0.33333333333333298</v>
      </c>
      <c r="AQ3393" s="47">
        <v>5.9770106919154165</v>
      </c>
      <c r="AR3393" s="47">
        <v>2.6866680235991405</v>
      </c>
      <c r="AS3393" s="47">
        <v>1.9901707455278179</v>
      </c>
      <c r="AT3393" s="47">
        <v>4.7497298106331778</v>
      </c>
      <c r="AU3393" s="47">
        <v>-1</v>
      </c>
      <c r="AV3393" s="47">
        <v>-1</v>
      </c>
      <c r="AW3393" s="47">
        <v>-1</v>
      </c>
      <c r="AX3393" s="47">
        <v>-1</v>
      </c>
      <c r="AY3393" s="47">
        <v>5.741340798477359E-3</v>
      </c>
      <c r="AZ3393" s="47">
        <v>0.26109216513129191</v>
      </c>
      <c r="BA3393" s="47">
        <v>0.31605474538102962</v>
      </c>
      <c r="BB3393" s="47">
        <v>0.19654570281331249</v>
      </c>
      <c r="BC3393" s="47">
        <v>0.14449960111956645</v>
      </c>
      <c r="BD3393" s="47">
        <v>6.219103395989273</v>
      </c>
      <c r="BE3393" s="47">
        <v>5.19276375489431</v>
      </c>
      <c r="BF3393" s="47">
        <v>-1</v>
      </c>
      <c r="BG3393" s="22">
        <v>0</v>
      </c>
    </row>
    <row r="3394" spans="1:100" x14ac:dyDescent="0.25">
      <c r="A3394">
        <v>7032</v>
      </c>
      <c r="B3394" t="s">
        <v>3423</v>
      </c>
      <c r="C3394" s="48">
        <v>3</v>
      </c>
      <c r="D3394" s="22">
        <v>1341.5161569318989</v>
      </c>
      <c r="E3394" s="47">
        <v>-7.7975946997153942</v>
      </c>
      <c r="F3394" s="47">
        <v>-124.88130471810938</v>
      </c>
      <c r="G3394" s="47">
        <v>-0.47437679965871105</v>
      </c>
      <c r="H3394" s="47">
        <v>-2.4285169945171319</v>
      </c>
      <c r="I3394" s="47">
        <v>-16.088735458009957</v>
      </c>
      <c r="J3394" s="47">
        <v>-8.7315833189500864</v>
      </c>
      <c r="K3394" s="47">
        <v>-1.0000000000000004</v>
      </c>
      <c r="L3394" s="47">
        <v>-1.0000000000000004</v>
      </c>
      <c r="M3394" s="47">
        <v>-1.0000000000000004</v>
      </c>
      <c r="N3394" s="47">
        <v>-0.27760588112824663</v>
      </c>
      <c r="O3394" s="47">
        <v>-1.0000000000000004</v>
      </c>
      <c r="P3394" s="47">
        <v>-1.0000000000000004</v>
      </c>
      <c r="Q3394" s="47">
        <v>-0.43283909253092329</v>
      </c>
      <c r="R3394" s="47">
        <v>-1.0000000000000004</v>
      </c>
      <c r="S3394" s="47">
        <v>-0.99984378616928571</v>
      </c>
      <c r="T3394" s="47">
        <v>-4.4391134534898895E-2</v>
      </c>
      <c r="U3394" s="47">
        <v>2.0048351761818399E-3</v>
      </c>
      <c r="V3394" s="47">
        <v>-7.1579145062839911E-2</v>
      </c>
      <c r="W3394" s="47">
        <v>-1.9956779019862076</v>
      </c>
      <c r="X3394" s="47">
        <v>-3.9829792402472566</v>
      </c>
      <c r="Y3394" s="47">
        <v>-0.16835140344837812</v>
      </c>
      <c r="Z3394" s="47">
        <v>0.37648244274281406</v>
      </c>
      <c r="AA3394" s="47">
        <v>-0.27654686728648564</v>
      </c>
      <c r="AB3394" s="47">
        <v>-1.0750110626376521</v>
      </c>
      <c r="AC3394" s="47">
        <v>-15.43531645229055</v>
      </c>
      <c r="AD3394" s="47">
        <v>0.76187102944445639</v>
      </c>
      <c r="AE3394" s="47">
        <v>6.9791086985054318E-3</v>
      </c>
      <c r="AF3394" s="47">
        <v>-16.126865963486864</v>
      </c>
      <c r="AG3394" s="47">
        <v>-91.710081190440661</v>
      </c>
      <c r="AH3394" s="47">
        <v>0.20659678288573557</v>
      </c>
      <c r="AI3394" s="47">
        <v>0.11099968544683386</v>
      </c>
      <c r="AJ3394" s="47">
        <v>0.33333333333333298</v>
      </c>
      <c r="AK3394" s="47">
        <v>-0.4968381125932877</v>
      </c>
      <c r="AL3394" s="47">
        <v>-5.8782809973494964E-2</v>
      </c>
      <c r="AM3394" s="47">
        <v>0.33333333333333298</v>
      </c>
      <c r="AN3394" s="47">
        <v>-0.22588435595970632</v>
      </c>
      <c r="AO3394" s="47">
        <v>-4.4590774377950587E-2</v>
      </c>
      <c r="AP3394" s="47">
        <v>0.33333333333333298</v>
      </c>
      <c r="AQ3394" s="47">
        <v>3.8130505476941218E-2</v>
      </c>
      <c r="AR3394" s="47">
        <v>3.4690214975701577</v>
      </c>
      <c r="AS3394" s="47">
        <v>-7.2322236905873618</v>
      </c>
      <c r="AT3394" s="47">
        <v>-4.9683811259328783</v>
      </c>
      <c r="AU3394" s="47">
        <v>-1.0000000000000004</v>
      </c>
      <c r="AV3394" s="47">
        <v>-1.0000000000000004</v>
      </c>
      <c r="AW3394" s="47">
        <v>-1.0000000000000004</v>
      </c>
      <c r="AX3394" s="47">
        <v>-1.0000000000000004</v>
      </c>
      <c r="AY3394" s="47">
        <v>-7.748330773135614E-3</v>
      </c>
      <c r="AZ3394" s="47">
        <v>1.6166002149136649</v>
      </c>
      <c r="BA3394" s="47">
        <v>-0.12733877850605216</v>
      </c>
      <c r="BB3394" s="47">
        <v>-2.4879752431699362E-2</v>
      </c>
      <c r="BC3394" s="47">
        <v>0.80351739857168092</v>
      </c>
      <c r="BD3394" s="47">
        <v>7.461007263775838</v>
      </c>
      <c r="BE3394" s="47">
        <v>19.451241071761764</v>
      </c>
      <c r="BF3394" s="47">
        <v>-1.0000000000000004</v>
      </c>
      <c r="CU3394" t="e">
        <v>#N/A</v>
      </c>
      <c r="CV3394" t="e">
        <v>#N/A</v>
      </c>
    </row>
    <row r="3395" spans="1:100" x14ac:dyDescent="0.25">
      <c r="A3395">
        <v>7033</v>
      </c>
      <c r="B3395" t="s">
        <v>3424</v>
      </c>
      <c r="C3395" s="48">
        <v>1</v>
      </c>
      <c r="D3395" s="22">
        <v>1450</v>
      </c>
      <c r="E3395" s="47">
        <v>62.798508766834246</v>
      </c>
      <c r="F3395" s="47">
        <v>-29.08938549335334</v>
      </c>
      <c r="G3395" s="47">
        <v>0.24773049482204326</v>
      </c>
      <c r="H3395" s="47">
        <v>5.0316799675559034</v>
      </c>
      <c r="I3395" s="47">
        <v>43.150978932390657</v>
      </c>
      <c r="J3395" s="47">
        <v>9.4265685797601293</v>
      </c>
      <c r="K3395" s="47">
        <v>-1</v>
      </c>
      <c r="L3395" s="47">
        <v>-1</v>
      </c>
      <c r="M3395" s="47">
        <v>-1</v>
      </c>
      <c r="N3395" s="47">
        <v>0.23106494761372834</v>
      </c>
      <c r="O3395" s="47">
        <v>-1</v>
      </c>
      <c r="P3395" s="47">
        <v>-1</v>
      </c>
      <c r="Q3395" s="47">
        <v>3.6908187015592362</v>
      </c>
      <c r="R3395" s="47">
        <v>-1</v>
      </c>
      <c r="S3395" s="47">
        <v>0.64189072421973781</v>
      </c>
      <c r="T3395" s="47">
        <v>9.2362986157557392E-2</v>
      </c>
      <c r="U3395" s="47">
        <v>2.8539908778594872E-2</v>
      </c>
      <c r="V3395" s="47">
        <v>-3.3016092497362891E-2</v>
      </c>
      <c r="W3395" s="47">
        <v>1.340861265996665</v>
      </c>
      <c r="X3395" s="47">
        <v>-0.95214589246562853</v>
      </c>
      <c r="Y3395" s="47">
        <v>6.2963204570277986E-2</v>
      </c>
      <c r="Z3395" s="47">
        <v>26.745601001024557</v>
      </c>
      <c r="AA3395" s="47">
        <v>0.83044305783086536</v>
      </c>
      <c r="AB3395" s="47">
        <v>0.95436065465510056</v>
      </c>
      <c r="AC3395" s="47">
        <v>9.5356991142494465</v>
      </c>
      <c r="AD3395" s="47">
        <v>1.0338197723233149</v>
      </c>
      <c r="AE3395" s="47">
        <v>-6.1692529453854741E-2</v>
      </c>
      <c r="AF3395" s="47">
        <v>37.173968240475233</v>
      </c>
      <c r="AG3395" s="47">
        <v>-21.084351504417185</v>
      </c>
      <c r="AH3395" s="47">
        <v>0.31588437088007865</v>
      </c>
      <c r="AI3395" s="47">
        <v>0.38548558873661259</v>
      </c>
      <c r="AJ3395" s="47">
        <v>0.33333333333333298</v>
      </c>
      <c r="AK3395" s="47">
        <v>0.47968211832321317</v>
      </c>
      <c r="AL3395" s="47">
        <v>0.57122895297980814</v>
      </c>
      <c r="AM3395" s="47">
        <v>0.33333333333333298</v>
      </c>
      <c r="AN3395" s="47">
        <v>0.18789602731731778</v>
      </c>
      <c r="AO3395" s="47">
        <v>0.23868759666666312</v>
      </c>
      <c r="AP3395" s="47">
        <v>0.33333333333333298</v>
      </c>
      <c r="AQ3395" s="47">
        <v>5.9770106919154165</v>
      </c>
      <c r="AR3395" s="47">
        <v>2.6866680235991405</v>
      </c>
      <c r="AS3395" s="47">
        <v>1.9901707455278179</v>
      </c>
      <c r="AT3395" s="47">
        <v>4.7497298106331778</v>
      </c>
      <c r="AU3395" s="47">
        <v>-1</v>
      </c>
      <c r="AV3395" s="47">
        <v>-1</v>
      </c>
      <c r="AW3395" s="47">
        <v>-1</v>
      </c>
      <c r="AX3395" s="47">
        <v>-1</v>
      </c>
      <c r="AY3395" s="47">
        <v>5.741340798477359E-3</v>
      </c>
      <c r="AZ3395" s="47">
        <v>0.26109216513129191</v>
      </c>
      <c r="BA3395" s="47">
        <v>0.31605474538102962</v>
      </c>
      <c r="BB3395" s="47">
        <v>0.19654570281331249</v>
      </c>
      <c r="BC3395" s="47">
        <v>0.14449960111956645</v>
      </c>
      <c r="BD3395" s="47">
        <v>6.219103395989273</v>
      </c>
      <c r="BE3395" s="47">
        <v>5.19276375489431</v>
      </c>
      <c r="BF3395" s="47">
        <v>-1</v>
      </c>
      <c r="BG3395" s="22">
        <v>0</v>
      </c>
    </row>
    <row r="3396" spans="1:100" x14ac:dyDescent="0.25">
      <c r="A3396">
        <v>7034</v>
      </c>
      <c r="B3396" t="s">
        <v>3425</v>
      </c>
      <c r="C3396" s="48">
        <v>1</v>
      </c>
      <c r="D3396" s="22">
        <v>1450</v>
      </c>
      <c r="E3396" s="47">
        <v>62.798508766834246</v>
      </c>
      <c r="F3396" s="47">
        <v>-29.08938549335334</v>
      </c>
      <c r="G3396" s="47">
        <v>0.24773049482204326</v>
      </c>
      <c r="H3396" s="47">
        <v>5.0316799675559034</v>
      </c>
      <c r="I3396" s="47">
        <v>43.150978932390657</v>
      </c>
      <c r="J3396" s="47">
        <v>9.4265685797601293</v>
      </c>
      <c r="K3396" s="47">
        <v>-1</v>
      </c>
      <c r="L3396" s="47">
        <v>-1</v>
      </c>
      <c r="M3396" s="47">
        <v>-1</v>
      </c>
      <c r="N3396" s="47">
        <v>0.23106494761372834</v>
      </c>
      <c r="O3396" s="47">
        <v>-1</v>
      </c>
      <c r="P3396" s="47">
        <v>-1</v>
      </c>
      <c r="Q3396" s="47">
        <v>3.6908187015592362</v>
      </c>
      <c r="R3396" s="47">
        <v>-1</v>
      </c>
      <c r="S3396" s="47">
        <v>0.64189072421973781</v>
      </c>
      <c r="T3396" s="47">
        <v>9.2362986157557392E-2</v>
      </c>
      <c r="U3396" s="47">
        <v>2.8539908778594872E-2</v>
      </c>
      <c r="V3396" s="47">
        <v>-3.3016092497362891E-2</v>
      </c>
      <c r="W3396" s="47">
        <v>1.340861265996665</v>
      </c>
      <c r="X3396" s="47">
        <v>-0.95214589246562853</v>
      </c>
      <c r="Y3396" s="47">
        <v>6.2963204570277986E-2</v>
      </c>
      <c r="Z3396" s="47">
        <v>26.745601001024557</v>
      </c>
      <c r="AA3396" s="47">
        <v>0.83044305783086536</v>
      </c>
      <c r="AB3396" s="47">
        <v>0.95436065465510056</v>
      </c>
      <c r="AC3396" s="47">
        <v>9.5356991142494465</v>
      </c>
      <c r="AD3396" s="47">
        <v>1.0338197723233149</v>
      </c>
      <c r="AE3396" s="47">
        <v>-6.1692529453854741E-2</v>
      </c>
      <c r="AF3396" s="47">
        <v>37.173968240475233</v>
      </c>
      <c r="AG3396" s="47">
        <v>-21.084351504417185</v>
      </c>
      <c r="AH3396" s="47">
        <v>0.31588437088007865</v>
      </c>
      <c r="AI3396" s="47">
        <v>0.38548558873661259</v>
      </c>
      <c r="AJ3396" s="47">
        <v>0.33333333333333298</v>
      </c>
      <c r="AK3396" s="47">
        <v>0.47968211832321317</v>
      </c>
      <c r="AL3396" s="47">
        <v>0.57122895297980814</v>
      </c>
      <c r="AM3396" s="47">
        <v>0.33333333333333298</v>
      </c>
      <c r="AN3396" s="47">
        <v>0.18789602731731778</v>
      </c>
      <c r="AO3396" s="47">
        <v>0.23868759666666312</v>
      </c>
      <c r="AP3396" s="47">
        <v>0.33333333333333298</v>
      </c>
      <c r="AQ3396" s="47">
        <v>5.9770106919154165</v>
      </c>
      <c r="AR3396" s="47">
        <v>2.6866680235991405</v>
      </c>
      <c r="AS3396" s="47">
        <v>1.9901707455278179</v>
      </c>
      <c r="AT3396" s="47">
        <v>4.7497298106331778</v>
      </c>
      <c r="AU3396" s="47">
        <v>-1</v>
      </c>
      <c r="AV3396" s="47">
        <v>-1</v>
      </c>
      <c r="AW3396" s="47">
        <v>-1</v>
      </c>
      <c r="AX3396" s="47">
        <v>-1</v>
      </c>
      <c r="AY3396" s="47">
        <v>5.741340798477359E-3</v>
      </c>
      <c r="AZ3396" s="47">
        <v>0.26109216513129191</v>
      </c>
      <c r="BA3396" s="47">
        <v>0.31605474538102962</v>
      </c>
      <c r="BB3396" s="47">
        <v>0.19654570281331249</v>
      </c>
      <c r="BC3396" s="47">
        <v>0.14449960111956645</v>
      </c>
      <c r="BD3396" s="47">
        <v>6.219103395989273</v>
      </c>
      <c r="BE3396" s="47">
        <v>5.19276375489431</v>
      </c>
      <c r="BF3396" s="47">
        <v>-1</v>
      </c>
      <c r="BG3396" s="22">
        <v>0</v>
      </c>
    </row>
    <row r="3397" spans="1:100" x14ac:dyDescent="0.25">
      <c r="A3397">
        <v>7035</v>
      </c>
      <c r="B3397" t="s">
        <v>3426</v>
      </c>
      <c r="C3397" s="48">
        <v>1</v>
      </c>
      <c r="D3397" s="22">
        <v>1450</v>
      </c>
      <c r="E3397" s="47">
        <v>62.798508766834246</v>
      </c>
      <c r="F3397" s="47">
        <v>-29.08938549335334</v>
      </c>
      <c r="G3397" s="47">
        <v>0.24773049482204326</v>
      </c>
      <c r="H3397" s="47">
        <v>5.0316799675559034</v>
      </c>
      <c r="I3397" s="47">
        <v>43.150978932390657</v>
      </c>
      <c r="J3397" s="47">
        <v>9.4265685797601293</v>
      </c>
      <c r="K3397" s="47">
        <v>-1</v>
      </c>
      <c r="L3397" s="47">
        <v>-1</v>
      </c>
      <c r="M3397" s="47">
        <v>-1</v>
      </c>
      <c r="N3397" s="47">
        <v>0.23106494761372834</v>
      </c>
      <c r="O3397" s="47">
        <v>-1</v>
      </c>
      <c r="P3397" s="47">
        <v>-1</v>
      </c>
      <c r="Q3397" s="47">
        <v>3.6908187015592362</v>
      </c>
      <c r="R3397" s="47">
        <v>-1</v>
      </c>
      <c r="S3397" s="47">
        <v>0.64189072421973781</v>
      </c>
      <c r="T3397" s="47">
        <v>9.2362986157557392E-2</v>
      </c>
      <c r="U3397" s="47">
        <v>2.8539908778594872E-2</v>
      </c>
      <c r="V3397" s="47">
        <v>-3.3016092497362891E-2</v>
      </c>
      <c r="W3397" s="47">
        <v>1.340861265996665</v>
      </c>
      <c r="X3397" s="47">
        <v>-0.95214589246562853</v>
      </c>
      <c r="Y3397" s="47">
        <v>6.2963204570277986E-2</v>
      </c>
      <c r="Z3397" s="47">
        <v>26.745601001024557</v>
      </c>
      <c r="AA3397" s="47">
        <v>0.83044305783086536</v>
      </c>
      <c r="AB3397" s="47">
        <v>0.95436065465510056</v>
      </c>
      <c r="AC3397" s="47">
        <v>9.5356991142494465</v>
      </c>
      <c r="AD3397" s="47">
        <v>1.0338197723233149</v>
      </c>
      <c r="AE3397" s="47">
        <v>-6.1692529453854741E-2</v>
      </c>
      <c r="AF3397" s="47">
        <v>37.173968240475233</v>
      </c>
      <c r="AG3397" s="47">
        <v>-21.084351504417185</v>
      </c>
      <c r="AH3397" s="47">
        <v>0.31588437088007865</v>
      </c>
      <c r="AI3397" s="47">
        <v>0.38548558873661259</v>
      </c>
      <c r="AJ3397" s="47">
        <v>0.33333333333333298</v>
      </c>
      <c r="AK3397" s="47">
        <v>0.47968211832321317</v>
      </c>
      <c r="AL3397" s="47">
        <v>0.57122895297980814</v>
      </c>
      <c r="AM3397" s="47">
        <v>0.33333333333333298</v>
      </c>
      <c r="AN3397" s="47">
        <v>0.18789602731731778</v>
      </c>
      <c r="AO3397" s="47">
        <v>0.23868759666666312</v>
      </c>
      <c r="AP3397" s="47">
        <v>0.33333333333333298</v>
      </c>
      <c r="AQ3397" s="47">
        <v>5.9770106919154165</v>
      </c>
      <c r="AR3397" s="47">
        <v>2.6866680235991405</v>
      </c>
      <c r="AS3397" s="47">
        <v>1.9901707455278179</v>
      </c>
      <c r="AT3397" s="47">
        <v>4.7497298106331778</v>
      </c>
      <c r="AU3397" s="47">
        <v>-1</v>
      </c>
      <c r="AV3397" s="47">
        <v>-1</v>
      </c>
      <c r="AW3397" s="47">
        <v>-1</v>
      </c>
      <c r="AX3397" s="47">
        <v>-1</v>
      </c>
      <c r="AY3397" s="47">
        <v>5.741340798477359E-3</v>
      </c>
      <c r="AZ3397" s="47">
        <v>0.26109216513129191</v>
      </c>
      <c r="BA3397" s="47">
        <v>0.31605474538102962</v>
      </c>
      <c r="BB3397" s="47">
        <v>0.19654570281331249</v>
      </c>
      <c r="BC3397" s="47">
        <v>0.14449960111956645</v>
      </c>
      <c r="BD3397" s="47">
        <v>6.219103395989273</v>
      </c>
      <c r="BE3397" s="47">
        <v>5.19276375489431</v>
      </c>
      <c r="BF3397" s="47">
        <v>-1</v>
      </c>
      <c r="BG3397" s="22">
        <v>0</v>
      </c>
    </row>
    <row r="3398" spans="1:100" x14ac:dyDescent="0.25">
      <c r="A3398">
        <v>7036</v>
      </c>
      <c r="B3398" t="s">
        <v>3427</v>
      </c>
      <c r="C3398" s="48">
        <v>1</v>
      </c>
      <c r="D3398" s="22">
        <v>1450</v>
      </c>
      <c r="E3398" s="47">
        <v>62.798508766834246</v>
      </c>
      <c r="F3398" s="47">
        <v>-29.08938549335334</v>
      </c>
      <c r="G3398" s="47">
        <v>0.24773049482204326</v>
      </c>
      <c r="H3398" s="47">
        <v>5.0316799675559034</v>
      </c>
      <c r="I3398" s="47">
        <v>43.150978932390657</v>
      </c>
      <c r="J3398" s="47">
        <v>9.4265685797601293</v>
      </c>
      <c r="K3398" s="47">
        <v>-1</v>
      </c>
      <c r="L3398" s="47">
        <v>-1</v>
      </c>
      <c r="M3398" s="47">
        <v>-1</v>
      </c>
      <c r="N3398" s="47">
        <v>0.23106494761372834</v>
      </c>
      <c r="O3398" s="47">
        <v>-1</v>
      </c>
      <c r="P3398" s="47">
        <v>-1</v>
      </c>
      <c r="Q3398" s="47">
        <v>3.6908187015592362</v>
      </c>
      <c r="R3398" s="47">
        <v>-1</v>
      </c>
      <c r="S3398" s="47">
        <v>0.64189072421973781</v>
      </c>
      <c r="T3398" s="47">
        <v>9.2362986157557392E-2</v>
      </c>
      <c r="U3398" s="47">
        <v>2.8539908778594872E-2</v>
      </c>
      <c r="V3398" s="47">
        <v>-3.3016092497362891E-2</v>
      </c>
      <c r="W3398" s="47">
        <v>1.340861265996665</v>
      </c>
      <c r="X3398" s="47">
        <v>-0.95214589246562853</v>
      </c>
      <c r="Y3398" s="47">
        <v>6.2963204570277986E-2</v>
      </c>
      <c r="Z3398" s="47">
        <v>26.745601001024557</v>
      </c>
      <c r="AA3398" s="47">
        <v>0.83044305783086536</v>
      </c>
      <c r="AB3398" s="47">
        <v>0.95436065465510056</v>
      </c>
      <c r="AC3398" s="47">
        <v>9.5356991142494465</v>
      </c>
      <c r="AD3398" s="47">
        <v>1.0338197723233149</v>
      </c>
      <c r="AE3398" s="47">
        <v>-6.1692529453854741E-2</v>
      </c>
      <c r="AF3398" s="47">
        <v>37.173968240475233</v>
      </c>
      <c r="AG3398" s="47">
        <v>-21.084351504417185</v>
      </c>
      <c r="AH3398" s="47">
        <v>0.31588437088007865</v>
      </c>
      <c r="AI3398" s="47">
        <v>0.38548558873661259</v>
      </c>
      <c r="AJ3398" s="47">
        <v>0.33333333333333298</v>
      </c>
      <c r="AK3398" s="47">
        <v>0.47968211832321317</v>
      </c>
      <c r="AL3398" s="47">
        <v>0.57122895297980814</v>
      </c>
      <c r="AM3398" s="47">
        <v>0.33333333333333298</v>
      </c>
      <c r="AN3398" s="47">
        <v>0.18789602731731778</v>
      </c>
      <c r="AO3398" s="47">
        <v>0.23868759666666312</v>
      </c>
      <c r="AP3398" s="47">
        <v>0.33333333333333298</v>
      </c>
      <c r="AQ3398" s="47">
        <v>5.9770106919154165</v>
      </c>
      <c r="AR3398" s="47">
        <v>2.6866680235991405</v>
      </c>
      <c r="AS3398" s="47">
        <v>1.9901707455278179</v>
      </c>
      <c r="AT3398" s="47">
        <v>4.7497298106331778</v>
      </c>
      <c r="AU3398" s="47">
        <v>-1</v>
      </c>
      <c r="AV3398" s="47">
        <v>-1</v>
      </c>
      <c r="AW3398" s="47">
        <v>-1</v>
      </c>
      <c r="AX3398" s="47">
        <v>-1</v>
      </c>
      <c r="AY3398" s="47">
        <v>5.741340798477359E-3</v>
      </c>
      <c r="AZ3398" s="47">
        <v>0.26109216513129191</v>
      </c>
      <c r="BA3398" s="47">
        <v>0.31605474538102962</v>
      </c>
      <c r="BB3398" s="47">
        <v>0.19654570281331249</v>
      </c>
      <c r="BC3398" s="47">
        <v>0.14449960111956645</v>
      </c>
      <c r="BD3398" s="47">
        <v>6.219103395989273</v>
      </c>
      <c r="BE3398" s="47">
        <v>5.19276375489431</v>
      </c>
      <c r="BF3398" s="47">
        <v>-1</v>
      </c>
      <c r="BG3398" s="22">
        <v>0</v>
      </c>
    </row>
    <row r="3399" spans="1:100" x14ac:dyDescent="0.25">
      <c r="A3399">
        <v>7037</v>
      </c>
      <c r="B3399" t="s">
        <v>3428</v>
      </c>
      <c r="C3399" s="48">
        <v>1</v>
      </c>
      <c r="D3399" s="22">
        <v>1450</v>
      </c>
      <c r="E3399" s="47">
        <v>62.798508766834246</v>
      </c>
      <c r="F3399" s="47">
        <v>-29.08938549335334</v>
      </c>
      <c r="G3399" s="47">
        <v>0.24773049482204326</v>
      </c>
      <c r="H3399" s="47">
        <v>5.0316799675559034</v>
      </c>
      <c r="I3399" s="47">
        <v>43.150978932390657</v>
      </c>
      <c r="J3399" s="47">
        <v>9.4265685797601293</v>
      </c>
      <c r="K3399" s="47">
        <v>-1</v>
      </c>
      <c r="L3399" s="47">
        <v>-1</v>
      </c>
      <c r="M3399" s="47">
        <v>-1</v>
      </c>
      <c r="N3399" s="47">
        <v>0.23106494761372834</v>
      </c>
      <c r="O3399" s="47">
        <v>-1</v>
      </c>
      <c r="P3399" s="47">
        <v>-1</v>
      </c>
      <c r="Q3399" s="47">
        <v>3.6908187015592362</v>
      </c>
      <c r="R3399" s="47">
        <v>-1</v>
      </c>
      <c r="S3399" s="47">
        <v>0.64189072421973781</v>
      </c>
      <c r="T3399" s="47">
        <v>9.2362986157557392E-2</v>
      </c>
      <c r="U3399" s="47">
        <v>2.8539908778594872E-2</v>
      </c>
      <c r="V3399" s="47">
        <v>-3.3016092497362891E-2</v>
      </c>
      <c r="W3399" s="47">
        <v>1.340861265996665</v>
      </c>
      <c r="X3399" s="47">
        <v>-0.95214589246562853</v>
      </c>
      <c r="Y3399" s="47">
        <v>6.2963204570277986E-2</v>
      </c>
      <c r="Z3399" s="47">
        <v>26.745601001024557</v>
      </c>
      <c r="AA3399" s="47">
        <v>0.83044305783086536</v>
      </c>
      <c r="AB3399" s="47">
        <v>0.95436065465510056</v>
      </c>
      <c r="AC3399" s="47">
        <v>9.5356991142494465</v>
      </c>
      <c r="AD3399" s="47">
        <v>1.0338197723233149</v>
      </c>
      <c r="AE3399" s="47">
        <v>-6.1692529453854741E-2</v>
      </c>
      <c r="AF3399" s="47">
        <v>37.173968240475233</v>
      </c>
      <c r="AG3399" s="47">
        <v>-21.084351504417185</v>
      </c>
      <c r="AH3399" s="47">
        <v>0.31588437088007865</v>
      </c>
      <c r="AI3399" s="47">
        <v>0.38548558873661259</v>
      </c>
      <c r="AJ3399" s="47">
        <v>0.33333333333333298</v>
      </c>
      <c r="AK3399" s="47">
        <v>0.47968211832321317</v>
      </c>
      <c r="AL3399" s="47">
        <v>0.57122895297980814</v>
      </c>
      <c r="AM3399" s="47">
        <v>0.33333333333333298</v>
      </c>
      <c r="AN3399" s="47">
        <v>0.18789602731731778</v>
      </c>
      <c r="AO3399" s="47">
        <v>0.23868759666666312</v>
      </c>
      <c r="AP3399" s="47">
        <v>0.33333333333333298</v>
      </c>
      <c r="AQ3399" s="47">
        <v>5.9770106919154165</v>
      </c>
      <c r="AR3399" s="47">
        <v>2.6866680235991405</v>
      </c>
      <c r="AS3399" s="47">
        <v>1.9901707455278179</v>
      </c>
      <c r="AT3399" s="47">
        <v>4.7497298106331778</v>
      </c>
      <c r="AU3399" s="47">
        <v>-1</v>
      </c>
      <c r="AV3399" s="47">
        <v>-1</v>
      </c>
      <c r="AW3399" s="47">
        <v>-1</v>
      </c>
      <c r="AX3399" s="47">
        <v>-1</v>
      </c>
      <c r="AY3399" s="47">
        <v>5.741340798477359E-3</v>
      </c>
      <c r="AZ3399" s="47">
        <v>0.26109216513129191</v>
      </c>
      <c r="BA3399" s="47">
        <v>0.31605474538102962</v>
      </c>
      <c r="BB3399" s="47">
        <v>0.19654570281331249</v>
      </c>
      <c r="BC3399" s="47">
        <v>0.14449960111956645</v>
      </c>
      <c r="BD3399" s="47">
        <v>6.219103395989273</v>
      </c>
      <c r="BE3399" s="47">
        <v>5.19276375489431</v>
      </c>
      <c r="BF3399" s="47">
        <v>-1</v>
      </c>
      <c r="BG3399" s="22">
        <v>0</v>
      </c>
    </row>
    <row r="3400" spans="1:100" x14ac:dyDescent="0.25">
      <c r="A3400">
        <v>7038</v>
      </c>
      <c r="B3400" t="s">
        <v>3429</v>
      </c>
      <c r="C3400" s="48">
        <v>1</v>
      </c>
      <c r="D3400" s="22">
        <v>1450</v>
      </c>
      <c r="E3400" s="47">
        <v>62.798508766834246</v>
      </c>
      <c r="F3400" s="47">
        <v>-29.08938549335334</v>
      </c>
      <c r="G3400" s="47">
        <v>0.24773049482204326</v>
      </c>
      <c r="H3400" s="47">
        <v>5.0316799675559034</v>
      </c>
      <c r="I3400" s="47">
        <v>43.150978932390657</v>
      </c>
      <c r="J3400" s="47">
        <v>9.4265685797601293</v>
      </c>
      <c r="K3400" s="47">
        <v>-1</v>
      </c>
      <c r="L3400" s="47">
        <v>-1</v>
      </c>
      <c r="M3400" s="47">
        <v>-1</v>
      </c>
      <c r="N3400" s="47">
        <v>0.23106494761372834</v>
      </c>
      <c r="O3400" s="47">
        <v>-1</v>
      </c>
      <c r="P3400" s="47">
        <v>-1</v>
      </c>
      <c r="Q3400" s="47">
        <v>3.6908187015592362</v>
      </c>
      <c r="R3400" s="47">
        <v>-1</v>
      </c>
      <c r="S3400" s="47">
        <v>0.64189072421973781</v>
      </c>
      <c r="T3400" s="47">
        <v>9.2362986157557392E-2</v>
      </c>
      <c r="U3400" s="47">
        <v>2.8539908778594872E-2</v>
      </c>
      <c r="V3400" s="47">
        <v>-3.3016092497362891E-2</v>
      </c>
      <c r="W3400" s="47">
        <v>1.340861265996665</v>
      </c>
      <c r="X3400" s="47">
        <v>-0.95214589246562853</v>
      </c>
      <c r="Y3400" s="47">
        <v>6.2963204570277986E-2</v>
      </c>
      <c r="Z3400" s="47">
        <v>26.745601001024557</v>
      </c>
      <c r="AA3400" s="47">
        <v>0.83044305783086536</v>
      </c>
      <c r="AB3400" s="47">
        <v>0.95436065465510056</v>
      </c>
      <c r="AC3400" s="47">
        <v>9.5356991142494465</v>
      </c>
      <c r="AD3400" s="47">
        <v>1.0338197723233149</v>
      </c>
      <c r="AE3400" s="47">
        <v>-6.1692529453854741E-2</v>
      </c>
      <c r="AF3400" s="47">
        <v>37.173968240475233</v>
      </c>
      <c r="AG3400" s="47">
        <v>-21.084351504417185</v>
      </c>
      <c r="AH3400" s="47">
        <v>0.31588437088007865</v>
      </c>
      <c r="AI3400" s="47">
        <v>0.38548558873661259</v>
      </c>
      <c r="AJ3400" s="47">
        <v>0.33333333333333298</v>
      </c>
      <c r="AK3400" s="47">
        <v>0.47968211832321317</v>
      </c>
      <c r="AL3400" s="47">
        <v>0.57122895297980814</v>
      </c>
      <c r="AM3400" s="47">
        <v>0.33333333333333298</v>
      </c>
      <c r="AN3400" s="47">
        <v>0.18789602731731778</v>
      </c>
      <c r="AO3400" s="47">
        <v>0.23868759666666312</v>
      </c>
      <c r="AP3400" s="47">
        <v>0.33333333333333298</v>
      </c>
      <c r="AQ3400" s="47">
        <v>5.9770106919154165</v>
      </c>
      <c r="AR3400" s="47">
        <v>2.6866680235991405</v>
      </c>
      <c r="AS3400" s="47">
        <v>1.9901707455278179</v>
      </c>
      <c r="AT3400" s="47">
        <v>4.7497298106331778</v>
      </c>
      <c r="AU3400" s="47">
        <v>-1</v>
      </c>
      <c r="AV3400" s="47">
        <v>-1</v>
      </c>
      <c r="AW3400" s="47">
        <v>-1</v>
      </c>
      <c r="AX3400" s="47">
        <v>-1</v>
      </c>
      <c r="AY3400" s="47">
        <v>5.741340798477359E-3</v>
      </c>
      <c r="AZ3400" s="47">
        <v>0.26109216513129191</v>
      </c>
      <c r="BA3400" s="47">
        <v>0.31605474538102962</v>
      </c>
      <c r="BB3400" s="47">
        <v>0.19654570281331249</v>
      </c>
      <c r="BC3400" s="47">
        <v>0.14449960111956645</v>
      </c>
      <c r="BD3400" s="47">
        <v>6.219103395989273</v>
      </c>
      <c r="BE3400" s="47">
        <v>5.19276375489431</v>
      </c>
      <c r="BF3400" s="47">
        <v>-1</v>
      </c>
      <c r="BG3400" s="22">
        <v>0</v>
      </c>
    </row>
    <row r="3401" spans="1:100" x14ac:dyDescent="0.25">
      <c r="A3401">
        <v>7039</v>
      </c>
      <c r="B3401" t="s">
        <v>3430</v>
      </c>
      <c r="C3401" s="48">
        <v>1</v>
      </c>
      <c r="D3401" s="22">
        <v>1450</v>
      </c>
      <c r="E3401" s="47">
        <v>62.798508766834246</v>
      </c>
      <c r="F3401" s="47">
        <v>-29.08938549335334</v>
      </c>
      <c r="G3401" s="47">
        <v>0.24773049482204326</v>
      </c>
      <c r="H3401" s="47">
        <v>5.0316799675559034</v>
      </c>
      <c r="I3401" s="47">
        <v>43.150978932390657</v>
      </c>
      <c r="J3401" s="47">
        <v>9.4265685797601293</v>
      </c>
      <c r="K3401" s="47">
        <v>-1</v>
      </c>
      <c r="L3401" s="47">
        <v>-1</v>
      </c>
      <c r="M3401" s="47">
        <v>-1</v>
      </c>
      <c r="N3401" s="47">
        <v>0.23106494761372834</v>
      </c>
      <c r="O3401" s="47">
        <v>-1</v>
      </c>
      <c r="P3401" s="47">
        <v>-1</v>
      </c>
      <c r="Q3401" s="47">
        <v>3.6908187015592362</v>
      </c>
      <c r="R3401" s="47">
        <v>-1</v>
      </c>
      <c r="S3401" s="47">
        <v>0.64189072421973781</v>
      </c>
      <c r="T3401" s="47">
        <v>9.2362986157557392E-2</v>
      </c>
      <c r="U3401" s="47">
        <v>2.8539908778594872E-2</v>
      </c>
      <c r="V3401" s="47">
        <v>-3.3016092497362891E-2</v>
      </c>
      <c r="W3401" s="47">
        <v>1.340861265996665</v>
      </c>
      <c r="X3401" s="47">
        <v>-0.95214589246562853</v>
      </c>
      <c r="Y3401" s="47">
        <v>6.2963204570277986E-2</v>
      </c>
      <c r="Z3401" s="47">
        <v>26.745601001024557</v>
      </c>
      <c r="AA3401" s="47">
        <v>0.83044305783086536</v>
      </c>
      <c r="AB3401" s="47">
        <v>0.95436065465510056</v>
      </c>
      <c r="AC3401" s="47">
        <v>9.5356991142494465</v>
      </c>
      <c r="AD3401" s="47">
        <v>1.0338197723233149</v>
      </c>
      <c r="AE3401" s="47">
        <v>-6.1692529453854741E-2</v>
      </c>
      <c r="AF3401" s="47">
        <v>37.173968240475233</v>
      </c>
      <c r="AG3401" s="47">
        <v>-21.084351504417185</v>
      </c>
      <c r="AH3401" s="47">
        <v>0.31588437088007865</v>
      </c>
      <c r="AI3401" s="47">
        <v>0.38548558873661259</v>
      </c>
      <c r="AJ3401" s="47">
        <v>0.33333333333333298</v>
      </c>
      <c r="AK3401" s="47">
        <v>0.47968211832321317</v>
      </c>
      <c r="AL3401" s="47">
        <v>0.57122895297980814</v>
      </c>
      <c r="AM3401" s="47">
        <v>0.33333333333333298</v>
      </c>
      <c r="AN3401" s="47">
        <v>0.18789602731731778</v>
      </c>
      <c r="AO3401" s="47">
        <v>0.23868759666666312</v>
      </c>
      <c r="AP3401" s="47">
        <v>0.33333333333333298</v>
      </c>
      <c r="AQ3401" s="47">
        <v>5.9770106919154165</v>
      </c>
      <c r="AR3401" s="47">
        <v>2.6866680235991405</v>
      </c>
      <c r="AS3401" s="47">
        <v>1.9901707455278179</v>
      </c>
      <c r="AT3401" s="47">
        <v>4.7497298106331778</v>
      </c>
      <c r="AU3401" s="47">
        <v>-1</v>
      </c>
      <c r="AV3401" s="47">
        <v>-1</v>
      </c>
      <c r="AW3401" s="47">
        <v>-1</v>
      </c>
      <c r="AX3401" s="47">
        <v>-1</v>
      </c>
      <c r="AY3401" s="47">
        <v>5.741340798477359E-3</v>
      </c>
      <c r="AZ3401" s="47">
        <v>0.26109216513129191</v>
      </c>
      <c r="BA3401" s="47">
        <v>0.31605474538102962</v>
      </c>
      <c r="BB3401" s="47">
        <v>0.19654570281331249</v>
      </c>
      <c r="BC3401" s="47">
        <v>0.14449960111956645</v>
      </c>
      <c r="BD3401" s="47">
        <v>6.219103395989273</v>
      </c>
      <c r="BE3401" s="47">
        <v>5.19276375489431</v>
      </c>
      <c r="BF3401" s="47">
        <v>-1</v>
      </c>
      <c r="BG3401" s="22">
        <v>0</v>
      </c>
    </row>
    <row r="3402" spans="1:100" x14ac:dyDescent="0.25">
      <c r="A3402">
        <v>7040</v>
      </c>
      <c r="B3402" t="s">
        <v>3431</v>
      </c>
      <c r="C3402" s="48">
        <v>1</v>
      </c>
      <c r="D3402" s="22">
        <v>1450</v>
      </c>
      <c r="E3402" s="47">
        <v>62.798508766834246</v>
      </c>
      <c r="F3402" s="47">
        <v>-29.08938549335334</v>
      </c>
      <c r="G3402" s="47">
        <v>0.24773049482204326</v>
      </c>
      <c r="H3402" s="47">
        <v>5.0316799675559034</v>
      </c>
      <c r="I3402" s="47">
        <v>43.150978932390657</v>
      </c>
      <c r="J3402" s="47">
        <v>9.4265685797601293</v>
      </c>
      <c r="K3402" s="47">
        <v>-1</v>
      </c>
      <c r="L3402" s="47">
        <v>-1</v>
      </c>
      <c r="M3402" s="47">
        <v>-1</v>
      </c>
      <c r="N3402" s="47">
        <v>0.23106494761372834</v>
      </c>
      <c r="O3402" s="47">
        <v>-1</v>
      </c>
      <c r="P3402" s="47">
        <v>-1</v>
      </c>
      <c r="Q3402" s="47">
        <v>3.6908187015592362</v>
      </c>
      <c r="R3402" s="47">
        <v>-1</v>
      </c>
      <c r="S3402" s="47">
        <v>0.64189072421973781</v>
      </c>
      <c r="T3402" s="47">
        <v>9.2362986157557392E-2</v>
      </c>
      <c r="U3402" s="47">
        <v>2.8539908778594872E-2</v>
      </c>
      <c r="V3402" s="47">
        <v>-3.3016092497362891E-2</v>
      </c>
      <c r="W3402" s="47">
        <v>1.340861265996665</v>
      </c>
      <c r="X3402" s="47">
        <v>-0.95214589246562853</v>
      </c>
      <c r="Y3402" s="47">
        <v>6.2963204570277986E-2</v>
      </c>
      <c r="Z3402" s="47">
        <v>26.745601001024557</v>
      </c>
      <c r="AA3402" s="47">
        <v>0.83044305783086536</v>
      </c>
      <c r="AB3402" s="47">
        <v>0.95436065465510056</v>
      </c>
      <c r="AC3402" s="47">
        <v>9.5356991142494465</v>
      </c>
      <c r="AD3402" s="47">
        <v>1.0338197723233149</v>
      </c>
      <c r="AE3402" s="47">
        <v>-6.1692529453854741E-2</v>
      </c>
      <c r="AF3402" s="47">
        <v>37.173968240475233</v>
      </c>
      <c r="AG3402" s="47">
        <v>-21.084351504417185</v>
      </c>
      <c r="AH3402" s="47">
        <v>0.31588437088007865</v>
      </c>
      <c r="AI3402" s="47">
        <v>0.38548558873661259</v>
      </c>
      <c r="AJ3402" s="47">
        <v>0.33333333333333298</v>
      </c>
      <c r="AK3402" s="47">
        <v>0.47968211832321317</v>
      </c>
      <c r="AL3402" s="47">
        <v>0.57122895297980814</v>
      </c>
      <c r="AM3402" s="47">
        <v>0.33333333333333298</v>
      </c>
      <c r="AN3402" s="47">
        <v>0.18789602731731778</v>
      </c>
      <c r="AO3402" s="47">
        <v>0.23868759666666312</v>
      </c>
      <c r="AP3402" s="47">
        <v>0.33333333333333298</v>
      </c>
      <c r="AQ3402" s="47">
        <v>5.9770106919154165</v>
      </c>
      <c r="AR3402" s="47">
        <v>2.6866680235991405</v>
      </c>
      <c r="AS3402" s="47">
        <v>1.9901707455278179</v>
      </c>
      <c r="AT3402" s="47">
        <v>4.7497298106331778</v>
      </c>
      <c r="AU3402" s="47">
        <v>-1</v>
      </c>
      <c r="AV3402" s="47">
        <v>-1</v>
      </c>
      <c r="AW3402" s="47">
        <v>-1</v>
      </c>
      <c r="AX3402" s="47">
        <v>-1</v>
      </c>
      <c r="AY3402" s="47">
        <v>5.741340798477359E-3</v>
      </c>
      <c r="AZ3402" s="47">
        <v>0.26109216513129191</v>
      </c>
      <c r="BA3402" s="47">
        <v>0.31605474538102962</v>
      </c>
      <c r="BB3402" s="47">
        <v>0.19654570281331249</v>
      </c>
      <c r="BC3402" s="47">
        <v>0.14449960111956645</v>
      </c>
      <c r="BD3402" s="47">
        <v>6.219103395989273</v>
      </c>
      <c r="BE3402" s="47">
        <v>5.19276375489431</v>
      </c>
      <c r="BF3402" s="47">
        <v>-1</v>
      </c>
      <c r="BG3402" s="22">
        <v>0</v>
      </c>
    </row>
    <row r="3403" spans="1:100" x14ac:dyDescent="0.25">
      <c r="A3403">
        <v>7041</v>
      </c>
      <c r="B3403" t="s">
        <v>3432</v>
      </c>
      <c r="C3403" s="48">
        <v>1</v>
      </c>
      <c r="D3403" s="22">
        <v>1450</v>
      </c>
      <c r="E3403" s="47">
        <v>62.798508766834246</v>
      </c>
      <c r="F3403" s="47">
        <v>-29.08938549335334</v>
      </c>
      <c r="G3403" s="47">
        <v>0.24773049482204326</v>
      </c>
      <c r="H3403" s="47">
        <v>5.0316799675559034</v>
      </c>
      <c r="I3403" s="47">
        <v>43.150978932390657</v>
      </c>
      <c r="J3403" s="47">
        <v>9.4265685797601293</v>
      </c>
      <c r="K3403" s="47">
        <v>-1</v>
      </c>
      <c r="L3403" s="47">
        <v>-1</v>
      </c>
      <c r="M3403" s="47">
        <v>-1</v>
      </c>
      <c r="N3403" s="47">
        <v>0.23106494761372834</v>
      </c>
      <c r="O3403" s="47">
        <v>-1</v>
      </c>
      <c r="P3403" s="47">
        <v>-1</v>
      </c>
      <c r="Q3403" s="47">
        <v>3.6908187015592362</v>
      </c>
      <c r="R3403" s="47">
        <v>-1</v>
      </c>
      <c r="S3403" s="47">
        <v>0.64189072421973781</v>
      </c>
      <c r="T3403" s="47">
        <v>9.2362986157557392E-2</v>
      </c>
      <c r="U3403" s="47">
        <v>2.8539908778594872E-2</v>
      </c>
      <c r="V3403" s="47">
        <v>-3.3016092497362891E-2</v>
      </c>
      <c r="W3403" s="47">
        <v>1.340861265996665</v>
      </c>
      <c r="X3403" s="47">
        <v>-0.95214589246562853</v>
      </c>
      <c r="Y3403" s="47">
        <v>6.2963204570277986E-2</v>
      </c>
      <c r="Z3403" s="47">
        <v>26.745601001024557</v>
      </c>
      <c r="AA3403" s="47">
        <v>0.83044305783086536</v>
      </c>
      <c r="AB3403" s="47">
        <v>0.95436065465510056</v>
      </c>
      <c r="AC3403" s="47">
        <v>9.5356991142494465</v>
      </c>
      <c r="AD3403" s="47">
        <v>1.0338197723233149</v>
      </c>
      <c r="AE3403" s="47">
        <v>-6.1692529453854741E-2</v>
      </c>
      <c r="AF3403" s="47">
        <v>37.173968240475233</v>
      </c>
      <c r="AG3403" s="47">
        <v>-21.084351504417185</v>
      </c>
      <c r="AH3403" s="47">
        <v>0.31588437088007865</v>
      </c>
      <c r="AI3403" s="47">
        <v>0.38548558873661259</v>
      </c>
      <c r="AJ3403" s="47">
        <v>0.33333333333333298</v>
      </c>
      <c r="AK3403" s="47">
        <v>0.47968211832321317</v>
      </c>
      <c r="AL3403" s="47">
        <v>0.57122895297980814</v>
      </c>
      <c r="AM3403" s="47">
        <v>0.33333333333333298</v>
      </c>
      <c r="AN3403" s="47">
        <v>0.18789602731731778</v>
      </c>
      <c r="AO3403" s="47">
        <v>0.23868759666666312</v>
      </c>
      <c r="AP3403" s="47">
        <v>0.33333333333333298</v>
      </c>
      <c r="AQ3403" s="47">
        <v>5.9770106919154165</v>
      </c>
      <c r="AR3403" s="47">
        <v>2.6866680235991405</v>
      </c>
      <c r="AS3403" s="47">
        <v>1.9901707455278179</v>
      </c>
      <c r="AT3403" s="47">
        <v>4.7497298106331778</v>
      </c>
      <c r="AU3403" s="47">
        <v>-1</v>
      </c>
      <c r="AV3403" s="47">
        <v>-1</v>
      </c>
      <c r="AW3403" s="47">
        <v>-1</v>
      </c>
      <c r="AX3403" s="47">
        <v>-1</v>
      </c>
      <c r="AY3403" s="47">
        <v>5.741340798477359E-3</v>
      </c>
      <c r="AZ3403" s="47">
        <v>0.26109216513129191</v>
      </c>
      <c r="BA3403" s="47">
        <v>0.31605474538102962</v>
      </c>
      <c r="BB3403" s="47">
        <v>0.19654570281331249</v>
      </c>
      <c r="BC3403" s="47">
        <v>0.14449960111956645</v>
      </c>
      <c r="BD3403" s="47">
        <v>6.219103395989273</v>
      </c>
      <c r="BE3403" s="47">
        <v>5.19276375489431</v>
      </c>
      <c r="BF3403" s="47">
        <v>-1</v>
      </c>
      <c r="BG3403" s="22">
        <v>0</v>
      </c>
    </row>
    <row r="3404" spans="1:100" x14ac:dyDescent="0.25">
      <c r="A3404">
        <v>7042</v>
      </c>
      <c r="B3404" t="s">
        <v>3433</v>
      </c>
      <c r="C3404" s="48">
        <v>1</v>
      </c>
      <c r="D3404" s="22">
        <v>1450</v>
      </c>
      <c r="E3404" s="47">
        <v>62.798508766834246</v>
      </c>
      <c r="F3404" s="47">
        <v>-29.08938549335334</v>
      </c>
      <c r="G3404" s="47">
        <v>0.24773049482204326</v>
      </c>
      <c r="H3404" s="47">
        <v>5.0316799675559034</v>
      </c>
      <c r="I3404" s="47">
        <v>43.150978932390657</v>
      </c>
      <c r="J3404" s="47">
        <v>9.4265685797601293</v>
      </c>
      <c r="K3404" s="47">
        <v>-1</v>
      </c>
      <c r="L3404" s="47">
        <v>-1</v>
      </c>
      <c r="M3404" s="47">
        <v>-1</v>
      </c>
      <c r="N3404" s="47">
        <v>0.23106494761372834</v>
      </c>
      <c r="O3404" s="47">
        <v>-1</v>
      </c>
      <c r="P3404" s="47">
        <v>-1</v>
      </c>
      <c r="Q3404" s="47">
        <v>3.6908187015592362</v>
      </c>
      <c r="R3404" s="47">
        <v>-1</v>
      </c>
      <c r="S3404" s="47">
        <v>0.64189072421973781</v>
      </c>
      <c r="T3404" s="47">
        <v>9.2362986157557392E-2</v>
      </c>
      <c r="U3404" s="47">
        <v>2.8539908778594872E-2</v>
      </c>
      <c r="V3404" s="47">
        <v>-3.3016092497362891E-2</v>
      </c>
      <c r="W3404" s="47">
        <v>1.340861265996665</v>
      </c>
      <c r="X3404" s="47">
        <v>-0.95214589246562853</v>
      </c>
      <c r="Y3404" s="47">
        <v>6.2963204570277986E-2</v>
      </c>
      <c r="Z3404" s="47">
        <v>26.745601001024557</v>
      </c>
      <c r="AA3404" s="47">
        <v>0.83044305783086536</v>
      </c>
      <c r="AB3404" s="47">
        <v>0.95436065465510056</v>
      </c>
      <c r="AC3404" s="47">
        <v>9.5356991142494465</v>
      </c>
      <c r="AD3404" s="47">
        <v>1.0338197723233149</v>
      </c>
      <c r="AE3404" s="47">
        <v>-6.1692529453854741E-2</v>
      </c>
      <c r="AF3404" s="47">
        <v>37.173968240475233</v>
      </c>
      <c r="AG3404" s="47">
        <v>-21.084351504417185</v>
      </c>
      <c r="AH3404" s="47">
        <v>0.31588437088007865</v>
      </c>
      <c r="AI3404" s="47">
        <v>0.38548558873661259</v>
      </c>
      <c r="AJ3404" s="47">
        <v>0.33333333333333298</v>
      </c>
      <c r="AK3404" s="47">
        <v>0.47968211832321317</v>
      </c>
      <c r="AL3404" s="47">
        <v>0.57122895297980814</v>
      </c>
      <c r="AM3404" s="47">
        <v>0.33333333333333298</v>
      </c>
      <c r="AN3404" s="47">
        <v>0.18789602731731778</v>
      </c>
      <c r="AO3404" s="47">
        <v>0.23868759666666312</v>
      </c>
      <c r="AP3404" s="47">
        <v>0.33333333333333298</v>
      </c>
      <c r="AQ3404" s="47">
        <v>5.9770106919154165</v>
      </c>
      <c r="AR3404" s="47">
        <v>2.6866680235991405</v>
      </c>
      <c r="AS3404" s="47">
        <v>1.9901707455278179</v>
      </c>
      <c r="AT3404" s="47">
        <v>4.7497298106331778</v>
      </c>
      <c r="AU3404" s="47">
        <v>-1</v>
      </c>
      <c r="AV3404" s="47">
        <v>-1</v>
      </c>
      <c r="AW3404" s="47">
        <v>-1</v>
      </c>
      <c r="AX3404" s="47">
        <v>-1</v>
      </c>
      <c r="AY3404" s="47">
        <v>5.741340798477359E-3</v>
      </c>
      <c r="AZ3404" s="47">
        <v>0.26109216513129191</v>
      </c>
      <c r="BA3404" s="47">
        <v>0.31605474538102962</v>
      </c>
      <c r="BB3404" s="47">
        <v>0.19654570281331249</v>
      </c>
      <c r="BC3404" s="47">
        <v>0.14449960111956645</v>
      </c>
      <c r="BD3404" s="47">
        <v>6.219103395989273</v>
      </c>
      <c r="BE3404" s="47">
        <v>5.19276375489431</v>
      </c>
      <c r="BF3404" s="47">
        <v>-1</v>
      </c>
      <c r="BG3404" s="22">
        <v>0</v>
      </c>
    </row>
    <row r="3405" spans="1:100" x14ac:dyDescent="0.25">
      <c r="A3405">
        <v>7043</v>
      </c>
      <c r="B3405" t="s">
        <v>3434</v>
      </c>
      <c r="C3405" s="48">
        <v>1</v>
      </c>
      <c r="D3405" s="22">
        <v>1450</v>
      </c>
      <c r="E3405" s="47">
        <v>62.798508766834246</v>
      </c>
      <c r="F3405" s="47">
        <v>-29.08938549335334</v>
      </c>
      <c r="G3405" s="47">
        <v>0.24773049482204326</v>
      </c>
      <c r="H3405" s="47">
        <v>5.0316799675559034</v>
      </c>
      <c r="I3405" s="47">
        <v>43.150978932390657</v>
      </c>
      <c r="J3405" s="47">
        <v>9.4265685797601293</v>
      </c>
      <c r="K3405" s="47">
        <v>-1</v>
      </c>
      <c r="L3405" s="47">
        <v>-1</v>
      </c>
      <c r="M3405" s="47">
        <v>-1</v>
      </c>
      <c r="N3405" s="47">
        <v>0.23106494761372834</v>
      </c>
      <c r="O3405" s="47">
        <v>-1</v>
      </c>
      <c r="P3405" s="47">
        <v>-1</v>
      </c>
      <c r="Q3405" s="47">
        <v>3.6908187015592362</v>
      </c>
      <c r="R3405" s="47">
        <v>-1</v>
      </c>
      <c r="S3405" s="47">
        <v>0.64189072421973781</v>
      </c>
      <c r="T3405" s="47">
        <v>9.2362986157557392E-2</v>
      </c>
      <c r="U3405" s="47">
        <v>2.8539908778594872E-2</v>
      </c>
      <c r="V3405" s="47">
        <v>-3.3016092497362891E-2</v>
      </c>
      <c r="W3405" s="47">
        <v>1.340861265996665</v>
      </c>
      <c r="X3405" s="47">
        <v>-0.95214589246562853</v>
      </c>
      <c r="Y3405" s="47">
        <v>6.2963204570277986E-2</v>
      </c>
      <c r="Z3405" s="47">
        <v>26.745601001024557</v>
      </c>
      <c r="AA3405" s="47">
        <v>0.83044305783086536</v>
      </c>
      <c r="AB3405" s="47">
        <v>0.95436065465510056</v>
      </c>
      <c r="AC3405" s="47">
        <v>9.5356991142494465</v>
      </c>
      <c r="AD3405" s="47">
        <v>1.0338197723233149</v>
      </c>
      <c r="AE3405" s="47">
        <v>-6.1692529453854741E-2</v>
      </c>
      <c r="AF3405" s="47">
        <v>37.173968240475233</v>
      </c>
      <c r="AG3405" s="47">
        <v>-21.084351504417185</v>
      </c>
      <c r="AH3405" s="47">
        <v>0.31588437088007865</v>
      </c>
      <c r="AI3405" s="47">
        <v>0.38548558873661259</v>
      </c>
      <c r="AJ3405" s="47">
        <v>0.33333333333333298</v>
      </c>
      <c r="AK3405" s="47">
        <v>0.47968211832321317</v>
      </c>
      <c r="AL3405" s="47">
        <v>0.57122895297980814</v>
      </c>
      <c r="AM3405" s="47">
        <v>0.33333333333333298</v>
      </c>
      <c r="AN3405" s="47">
        <v>0.18789602731731778</v>
      </c>
      <c r="AO3405" s="47">
        <v>0.23868759666666312</v>
      </c>
      <c r="AP3405" s="47">
        <v>0.33333333333333298</v>
      </c>
      <c r="AQ3405" s="47">
        <v>5.9770106919154165</v>
      </c>
      <c r="AR3405" s="47">
        <v>2.6866680235991405</v>
      </c>
      <c r="AS3405" s="47">
        <v>1.9901707455278179</v>
      </c>
      <c r="AT3405" s="47">
        <v>4.7497298106331778</v>
      </c>
      <c r="AU3405" s="47">
        <v>-1</v>
      </c>
      <c r="AV3405" s="47">
        <v>-1</v>
      </c>
      <c r="AW3405" s="47">
        <v>-1</v>
      </c>
      <c r="AX3405" s="47">
        <v>-1</v>
      </c>
      <c r="AY3405" s="47">
        <v>5.741340798477359E-3</v>
      </c>
      <c r="AZ3405" s="47">
        <v>0.26109216513129191</v>
      </c>
      <c r="BA3405" s="47">
        <v>0.31605474538102962</v>
      </c>
      <c r="BB3405" s="47">
        <v>0.19654570281331249</v>
      </c>
      <c r="BC3405" s="47">
        <v>0.14449960111956645</v>
      </c>
      <c r="BD3405" s="47">
        <v>6.219103395989273</v>
      </c>
      <c r="BE3405" s="47">
        <v>5.19276375489431</v>
      </c>
      <c r="BF3405" s="47">
        <v>-1</v>
      </c>
      <c r="BG3405" s="22">
        <v>0</v>
      </c>
    </row>
    <row r="3406" spans="1:100" x14ac:dyDescent="0.25">
      <c r="A3406">
        <v>7045</v>
      </c>
      <c r="B3406" t="s">
        <v>3435</v>
      </c>
      <c r="C3406" s="48">
        <v>1</v>
      </c>
      <c r="D3406" s="22">
        <v>1450</v>
      </c>
      <c r="E3406" s="47">
        <v>62.798508766834246</v>
      </c>
      <c r="F3406" s="47">
        <v>-29.08938549335334</v>
      </c>
      <c r="G3406" s="47">
        <v>0.24773049482204326</v>
      </c>
      <c r="H3406" s="47">
        <v>5.0316799675559034</v>
      </c>
      <c r="I3406" s="47">
        <v>43.150978932390657</v>
      </c>
      <c r="J3406" s="47">
        <v>9.4265685797601293</v>
      </c>
      <c r="K3406" s="47">
        <v>-1</v>
      </c>
      <c r="L3406" s="47">
        <v>-1</v>
      </c>
      <c r="M3406" s="47">
        <v>-1</v>
      </c>
      <c r="N3406" s="47">
        <v>0.23106494761372834</v>
      </c>
      <c r="O3406" s="47">
        <v>-1</v>
      </c>
      <c r="P3406" s="47">
        <v>-1</v>
      </c>
      <c r="Q3406" s="47">
        <v>3.6908187015592362</v>
      </c>
      <c r="R3406" s="47">
        <v>-1</v>
      </c>
      <c r="S3406" s="47">
        <v>0.64189072421973781</v>
      </c>
      <c r="T3406" s="47">
        <v>9.2362986157557392E-2</v>
      </c>
      <c r="U3406" s="47">
        <v>2.8539908778594872E-2</v>
      </c>
      <c r="V3406" s="47">
        <v>-3.3016092497362891E-2</v>
      </c>
      <c r="W3406" s="47">
        <v>1.340861265996665</v>
      </c>
      <c r="X3406" s="47">
        <v>-0.95214589246562853</v>
      </c>
      <c r="Y3406" s="47">
        <v>6.2963204570277986E-2</v>
      </c>
      <c r="Z3406" s="47">
        <v>26.745601001024557</v>
      </c>
      <c r="AA3406" s="47">
        <v>0.83044305783086536</v>
      </c>
      <c r="AB3406" s="47">
        <v>0.95436065465510056</v>
      </c>
      <c r="AC3406" s="47">
        <v>9.5356991142494465</v>
      </c>
      <c r="AD3406" s="47">
        <v>1.0338197723233149</v>
      </c>
      <c r="AE3406" s="47">
        <v>-6.1692529453854741E-2</v>
      </c>
      <c r="AF3406" s="47">
        <v>37.173968240475233</v>
      </c>
      <c r="AG3406" s="47">
        <v>-21.084351504417185</v>
      </c>
      <c r="AH3406" s="47">
        <v>0.31588437088007865</v>
      </c>
      <c r="AI3406" s="47">
        <v>0.38548558873661259</v>
      </c>
      <c r="AJ3406" s="47">
        <v>0.33333333333333298</v>
      </c>
      <c r="AK3406" s="47">
        <v>0.47968211832321317</v>
      </c>
      <c r="AL3406" s="47">
        <v>0.57122895297980814</v>
      </c>
      <c r="AM3406" s="47">
        <v>0.33333333333333298</v>
      </c>
      <c r="AN3406" s="47">
        <v>0.18789602731731778</v>
      </c>
      <c r="AO3406" s="47">
        <v>0.23868759666666312</v>
      </c>
      <c r="AP3406" s="47">
        <v>0.33333333333333298</v>
      </c>
      <c r="AQ3406" s="47">
        <v>5.9770106919154165</v>
      </c>
      <c r="AR3406" s="47">
        <v>2.6866680235991405</v>
      </c>
      <c r="AS3406" s="47">
        <v>1.9901707455278179</v>
      </c>
      <c r="AT3406" s="47">
        <v>4.7497298106331778</v>
      </c>
      <c r="AU3406" s="47">
        <v>-1</v>
      </c>
      <c r="AV3406" s="47">
        <v>-1</v>
      </c>
      <c r="AW3406" s="47">
        <v>-1</v>
      </c>
      <c r="AX3406" s="47">
        <v>-1</v>
      </c>
      <c r="AY3406" s="47">
        <v>5.741340798477359E-3</v>
      </c>
      <c r="AZ3406" s="47">
        <v>0.26109216513129191</v>
      </c>
      <c r="BA3406" s="47">
        <v>0.31605474538102962</v>
      </c>
      <c r="BB3406" s="47">
        <v>0.19654570281331249</v>
      </c>
      <c r="BC3406" s="47">
        <v>0.14449960111956645</v>
      </c>
      <c r="BD3406" s="47">
        <v>6.219103395989273</v>
      </c>
      <c r="BE3406" s="47">
        <v>5.19276375489431</v>
      </c>
      <c r="BF3406" s="47">
        <v>-1</v>
      </c>
      <c r="BG3406" s="22">
        <v>0</v>
      </c>
    </row>
    <row r="3407" spans="1:100" x14ac:dyDescent="0.25">
      <c r="A3407">
        <v>7046</v>
      </c>
      <c r="B3407" t="s">
        <v>3436</v>
      </c>
      <c r="C3407" s="48">
        <v>1</v>
      </c>
      <c r="D3407" s="22">
        <v>1450</v>
      </c>
      <c r="E3407" s="47">
        <v>62.798508766834246</v>
      </c>
      <c r="F3407" s="47">
        <v>-29.08938549335334</v>
      </c>
      <c r="G3407" s="47">
        <v>0.24773049482204326</v>
      </c>
      <c r="H3407" s="47">
        <v>5.0316799675559034</v>
      </c>
      <c r="I3407" s="47">
        <v>43.150978932390657</v>
      </c>
      <c r="J3407" s="47">
        <v>9.4265685797601293</v>
      </c>
      <c r="K3407" s="47">
        <v>-1</v>
      </c>
      <c r="L3407" s="47">
        <v>-1</v>
      </c>
      <c r="M3407" s="47">
        <v>-1</v>
      </c>
      <c r="N3407" s="47">
        <v>0.23106494761372834</v>
      </c>
      <c r="O3407" s="47">
        <v>-1</v>
      </c>
      <c r="P3407" s="47">
        <v>-1</v>
      </c>
      <c r="Q3407" s="47">
        <v>3.6908187015592362</v>
      </c>
      <c r="R3407" s="47">
        <v>-1</v>
      </c>
      <c r="S3407" s="47">
        <v>0.64189072421973781</v>
      </c>
      <c r="T3407" s="47">
        <v>9.2362986157557392E-2</v>
      </c>
      <c r="U3407" s="47">
        <v>2.8539908778594872E-2</v>
      </c>
      <c r="V3407" s="47">
        <v>-3.3016092497362891E-2</v>
      </c>
      <c r="W3407" s="47">
        <v>1.340861265996665</v>
      </c>
      <c r="X3407" s="47">
        <v>-0.95214589246562853</v>
      </c>
      <c r="Y3407" s="47">
        <v>6.2963204570277986E-2</v>
      </c>
      <c r="Z3407" s="47">
        <v>26.745601001024557</v>
      </c>
      <c r="AA3407" s="47">
        <v>0.83044305783086536</v>
      </c>
      <c r="AB3407" s="47">
        <v>0.95436065465510056</v>
      </c>
      <c r="AC3407" s="47">
        <v>9.5356991142494465</v>
      </c>
      <c r="AD3407" s="47">
        <v>1.0338197723233149</v>
      </c>
      <c r="AE3407" s="47">
        <v>-6.1692529453854741E-2</v>
      </c>
      <c r="AF3407" s="47">
        <v>37.173968240475233</v>
      </c>
      <c r="AG3407" s="47">
        <v>-21.084351504417185</v>
      </c>
      <c r="AH3407" s="47">
        <v>0.31588437088007865</v>
      </c>
      <c r="AI3407" s="47">
        <v>0.38548558873661259</v>
      </c>
      <c r="AJ3407" s="47">
        <v>0.33333333333333298</v>
      </c>
      <c r="AK3407" s="47">
        <v>0.47968211832321317</v>
      </c>
      <c r="AL3407" s="47">
        <v>0.57122895297980814</v>
      </c>
      <c r="AM3407" s="47">
        <v>0.33333333333333298</v>
      </c>
      <c r="AN3407" s="47">
        <v>0.18789602731731778</v>
      </c>
      <c r="AO3407" s="47">
        <v>0.23868759666666312</v>
      </c>
      <c r="AP3407" s="47">
        <v>0.33333333333333298</v>
      </c>
      <c r="AQ3407" s="47">
        <v>5.9770106919154165</v>
      </c>
      <c r="AR3407" s="47">
        <v>2.6866680235991405</v>
      </c>
      <c r="AS3407" s="47">
        <v>1.9901707455278179</v>
      </c>
      <c r="AT3407" s="47">
        <v>4.7497298106331778</v>
      </c>
      <c r="AU3407" s="47">
        <v>-1</v>
      </c>
      <c r="AV3407" s="47">
        <v>-1</v>
      </c>
      <c r="AW3407" s="47">
        <v>-1</v>
      </c>
      <c r="AX3407" s="47">
        <v>-1</v>
      </c>
      <c r="AY3407" s="47">
        <v>5.741340798477359E-3</v>
      </c>
      <c r="AZ3407" s="47">
        <v>0.26109216513129191</v>
      </c>
      <c r="BA3407" s="47">
        <v>0.31605474538102962</v>
      </c>
      <c r="BB3407" s="47">
        <v>0.19654570281331249</v>
      </c>
      <c r="BC3407" s="47">
        <v>0.14449960111956645</v>
      </c>
      <c r="BD3407" s="47">
        <v>6.219103395989273</v>
      </c>
      <c r="BE3407" s="47">
        <v>5.19276375489431</v>
      </c>
      <c r="BF3407" s="47">
        <v>-1</v>
      </c>
      <c r="BG3407" s="22">
        <v>0</v>
      </c>
    </row>
    <row r="3408" spans="1:100" x14ac:dyDescent="0.25">
      <c r="A3408">
        <v>7047</v>
      </c>
      <c r="B3408" t="s">
        <v>3437</v>
      </c>
      <c r="C3408" s="48">
        <v>1</v>
      </c>
      <c r="D3408" s="22">
        <v>1450</v>
      </c>
      <c r="E3408" s="47">
        <v>62.798508766834246</v>
      </c>
      <c r="F3408" s="47">
        <v>-29.08938549335334</v>
      </c>
      <c r="G3408" s="47">
        <v>0.24773049482204326</v>
      </c>
      <c r="H3408" s="47">
        <v>5.0316799675559034</v>
      </c>
      <c r="I3408" s="47">
        <v>43.150978932390657</v>
      </c>
      <c r="J3408" s="47">
        <v>9.4265685797601293</v>
      </c>
      <c r="K3408" s="47">
        <v>-1</v>
      </c>
      <c r="L3408" s="47">
        <v>-1</v>
      </c>
      <c r="M3408" s="47">
        <v>-1</v>
      </c>
      <c r="N3408" s="47">
        <v>0.23106494761372834</v>
      </c>
      <c r="O3408" s="47">
        <v>-1</v>
      </c>
      <c r="P3408" s="47">
        <v>-1</v>
      </c>
      <c r="Q3408" s="47">
        <v>3.6908187015592362</v>
      </c>
      <c r="R3408" s="47">
        <v>-1</v>
      </c>
      <c r="S3408" s="47">
        <v>0.64189072421973781</v>
      </c>
      <c r="T3408" s="47">
        <v>9.2362986157557392E-2</v>
      </c>
      <c r="U3408" s="47">
        <v>2.8539908778594872E-2</v>
      </c>
      <c r="V3408" s="47">
        <v>-3.3016092497362891E-2</v>
      </c>
      <c r="W3408" s="47">
        <v>1.340861265996665</v>
      </c>
      <c r="X3408" s="47">
        <v>-0.95214589246562853</v>
      </c>
      <c r="Y3408" s="47">
        <v>6.2963204570277986E-2</v>
      </c>
      <c r="Z3408" s="47">
        <v>26.745601001024557</v>
      </c>
      <c r="AA3408" s="47">
        <v>0.83044305783086536</v>
      </c>
      <c r="AB3408" s="47">
        <v>0.95436065465510056</v>
      </c>
      <c r="AC3408" s="47">
        <v>9.5356991142494465</v>
      </c>
      <c r="AD3408" s="47">
        <v>1.0338197723233149</v>
      </c>
      <c r="AE3408" s="47">
        <v>-6.1692529453854741E-2</v>
      </c>
      <c r="AF3408" s="47">
        <v>37.173968240475233</v>
      </c>
      <c r="AG3408" s="47">
        <v>-21.084351504417185</v>
      </c>
      <c r="AH3408" s="47">
        <v>0.31588437088007865</v>
      </c>
      <c r="AI3408" s="47">
        <v>0.38548558873661259</v>
      </c>
      <c r="AJ3408" s="47">
        <v>0.33333333333333298</v>
      </c>
      <c r="AK3408" s="47">
        <v>0.47968211832321317</v>
      </c>
      <c r="AL3408" s="47">
        <v>0.57122895297980814</v>
      </c>
      <c r="AM3408" s="47">
        <v>0.33333333333333298</v>
      </c>
      <c r="AN3408" s="47">
        <v>0.18789602731731778</v>
      </c>
      <c r="AO3408" s="47">
        <v>0.23868759666666312</v>
      </c>
      <c r="AP3408" s="47">
        <v>0.33333333333333298</v>
      </c>
      <c r="AQ3408" s="47">
        <v>5.9770106919154165</v>
      </c>
      <c r="AR3408" s="47">
        <v>2.6866680235991405</v>
      </c>
      <c r="AS3408" s="47">
        <v>1.9901707455278179</v>
      </c>
      <c r="AT3408" s="47">
        <v>4.7497298106331778</v>
      </c>
      <c r="AU3408" s="47">
        <v>-1</v>
      </c>
      <c r="AV3408" s="47">
        <v>-1</v>
      </c>
      <c r="AW3408" s="47">
        <v>-1</v>
      </c>
      <c r="AX3408" s="47">
        <v>-1</v>
      </c>
      <c r="AY3408" s="47">
        <v>5.741340798477359E-3</v>
      </c>
      <c r="AZ3408" s="47">
        <v>0.26109216513129191</v>
      </c>
      <c r="BA3408" s="47">
        <v>0.31605474538102962</v>
      </c>
      <c r="BB3408" s="47">
        <v>0.19654570281331249</v>
      </c>
      <c r="BC3408" s="47">
        <v>0.14449960111956645</v>
      </c>
      <c r="BD3408" s="47">
        <v>6.219103395989273</v>
      </c>
      <c r="BE3408" s="47">
        <v>5.19276375489431</v>
      </c>
      <c r="BF3408" s="47">
        <v>-1</v>
      </c>
      <c r="BG3408" s="22">
        <v>0</v>
      </c>
    </row>
    <row r="3409" spans="1:100" x14ac:dyDescent="0.25">
      <c r="A3409">
        <v>7048</v>
      </c>
      <c r="B3409" t="s">
        <v>3438</v>
      </c>
      <c r="C3409" s="48">
        <v>3</v>
      </c>
      <c r="D3409" s="22">
        <v>1544.0787015416402</v>
      </c>
      <c r="E3409" s="47">
        <v>117.93505576603177</v>
      </c>
      <c r="F3409" s="47">
        <v>35.661757146574523</v>
      </c>
      <c r="G3409" s="47">
        <v>0.46681681810778919</v>
      </c>
      <c r="H3409" s="47">
        <v>9.8635977081389008</v>
      </c>
      <c r="I3409" s="47">
        <v>87.533347598506978</v>
      </c>
      <c r="J3409" s="47">
        <v>8.3585678775446528</v>
      </c>
      <c r="K3409" s="47">
        <v>-1.0000000000000007</v>
      </c>
      <c r="L3409" s="47">
        <v>-1.0000000000000007</v>
      </c>
      <c r="M3409" s="47">
        <v>-1.0000000000000007</v>
      </c>
      <c r="N3409" s="47">
        <v>0.29796236057338571</v>
      </c>
      <c r="O3409" s="47">
        <v>-1.0000000000000007</v>
      </c>
      <c r="P3409" s="47">
        <v>-1.0000000000000007</v>
      </c>
      <c r="Q3409" s="47">
        <v>5.7558902153157669</v>
      </c>
      <c r="R3409" s="47">
        <v>-1.0000000000000007</v>
      </c>
      <c r="S3409" s="47">
        <v>2.6924444142684303</v>
      </c>
      <c r="T3409" s="47">
        <v>0.47400036473550111</v>
      </c>
      <c r="U3409" s="47">
        <v>-0.63859066785686258</v>
      </c>
      <c r="V3409" s="47">
        <v>-0.13670408502879888</v>
      </c>
      <c r="W3409" s="47">
        <v>4.1077074928231312</v>
      </c>
      <c r="X3409" s="47">
        <v>0.79765870729321886</v>
      </c>
      <c r="Y3409" s="47">
        <v>0.48740834107339009</v>
      </c>
      <c r="Z3409" s="47">
        <v>48.849107535558232</v>
      </c>
      <c r="AA3409" s="47">
        <v>-0.27926182106040442</v>
      </c>
      <c r="AB3409" s="47">
        <v>2.1027821047007862</v>
      </c>
      <c r="AC3409" s="47">
        <v>26.854010314762085</v>
      </c>
      <c r="AD3409" s="47">
        <v>0.36901956941930114</v>
      </c>
      <c r="AE3409" s="47">
        <v>1.1494612800074129</v>
      </c>
      <c r="AF3409" s="47">
        <v>78.955361235028533</v>
      </c>
      <c r="AG3409" s="47">
        <v>35.56018009839557</v>
      </c>
      <c r="AH3409" s="47">
        <v>7.1158984196329177E-3</v>
      </c>
      <c r="AI3409" s="47">
        <v>0.7450852270221513</v>
      </c>
      <c r="AJ3409" s="47">
        <v>0.33333333333333298</v>
      </c>
      <c r="AK3409" s="47">
        <v>0.46115080593074637</v>
      </c>
      <c r="AL3409" s="47">
        <v>0.40332308031064518</v>
      </c>
      <c r="AM3409" s="47">
        <v>0.33333333333333298</v>
      </c>
      <c r="AN3409" s="47">
        <v>0.598243095043554</v>
      </c>
      <c r="AO3409" s="47">
        <v>0.56718896536289443</v>
      </c>
      <c r="AP3409" s="47">
        <v>0.33333333333333298</v>
      </c>
      <c r="AQ3409" s="47">
        <v>8.5779863634784466</v>
      </c>
      <c r="AR3409" s="47">
        <v>1.1804107152918126</v>
      </c>
      <c r="AS3409" s="47">
        <v>1.897636514281051</v>
      </c>
      <c r="AT3409" s="47">
        <v>5.2805206479717892</v>
      </c>
      <c r="AU3409" s="47">
        <v>-1.0000000000000007</v>
      </c>
      <c r="AV3409" s="47">
        <v>-1.0000000000000007</v>
      </c>
      <c r="AW3409" s="47">
        <v>-1.0000000000000007</v>
      </c>
      <c r="AX3409" s="47">
        <v>-1.0000000000000007</v>
      </c>
      <c r="AY3409" s="47">
        <v>-0.12096670433839693</v>
      </c>
      <c r="AZ3409" s="47">
        <v>0.18846322052134548</v>
      </c>
      <c r="BA3409" s="47">
        <v>0.35526864198530861</v>
      </c>
      <c r="BB3409" s="47">
        <v>0.57193942527410524</v>
      </c>
      <c r="BC3409" s="47">
        <v>0.4161453876230663</v>
      </c>
      <c r="BD3409" s="47">
        <v>15.240801734459353</v>
      </c>
      <c r="BE3409" s="47">
        <v>12.1799779005032</v>
      </c>
      <c r="BF3409" s="47">
        <v>-1.0000000000000007</v>
      </c>
      <c r="CU3409" t="e">
        <v>#N/A</v>
      </c>
      <c r="CV3409" t="e">
        <v>#N/A</v>
      </c>
    </row>
    <row r="3410" spans="1:100" x14ac:dyDescent="0.25">
      <c r="A3410">
        <v>7050</v>
      </c>
      <c r="B3410" t="s">
        <v>3439</v>
      </c>
      <c r="C3410" s="48">
        <v>1</v>
      </c>
      <c r="D3410" s="22">
        <v>1450</v>
      </c>
      <c r="E3410" s="47">
        <v>62.798508766834246</v>
      </c>
      <c r="F3410" s="47">
        <v>-29.08938549335334</v>
      </c>
      <c r="G3410" s="47">
        <v>0.24773049482204326</v>
      </c>
      <c r="H3410" s="47">
        <v>5.0316799675559034</v>
      </c>
      <c r="I3410" s="47">
        <v>43.150978932390657</v>
      </c>
      <c r="J3410" s="47">
        <v>9.4265685797601293</v>
      </c>
      <c r="K3410" s="47">
        <v>-1</v>
      </c>
      <c r="L3410" s="47">
        <v>-1</v>
      </c>
      <c r="M3410" s="47">
        <v>-1</v>
      </c>
      <c r="N3410" s="47">
        <v>0.23106494761372834</v>
      </c>
      <c r="O3410" s="47">
        <v>-1</v>
      </c>
      <c r="P3410" s="47">
        <v>-1</v>
      </c>
      <c r="Q3410" s="47">
        <v>3.6908187015592362</v>
      </c>
      <c r="R3410" s="47">
        <v>-1</v>
      </c>
      <c r="S3410" s="47">
        <v>0.64189072421973781</v>
      </c>
      <c r="T3410" s="47">
        <v>9.2362986157557392E-2</v>
      </c>
      <c r="U3410" s="47">
        <v>2.8539908778594872E-2</v>
      </c>
      <c r="V3410" s="47">
        <v>-3.3016092497362891E-2</v>
      </c>
      <c r="W3410" s="47">
        <v>1.340861265996665</v>
      </c>
      <c r="X3410" s="47">
        <v>-0.95214589246562853</v>
      </c>
      <c r="Y3410" s="47">
        <v>6.2963204570277986E-2</v>
      </c>
      <c r="Z3410" s="47">
        <v>26.745601001024557</v>
      </c>
      <c r="AA3410" s="47">
        <v>0.83044305783086536</v>
      </c>
      <c r="AB3410" s="47">
        <v>0.95436065465510056</v>
      </c>
      <c r="AC3410" s="47">
        <v>9.5356991142494465</v>
      </c>
      <c r="AD3410" s="47">
        <v>1.0338197723233149</v>
      </c>
      <c r="AE3410" s="47">
        <v>-6.1692529453854741E-2</v>
      </c>
      <c r="AF3410" s="47">
        <v>37.173968240475233</v>
      </c>
      <c r="AG3410" s="47">
        <v>-21.084351504417185</v>
      </c>
      <c r="AH3410" s="47">
        <v>0.31588437088007865</v>
      </c>
      <c r="AI3410" s="47">
        <v>0.38548558873661259</v>
      </c>
      <c r="AJ3410" s="47">
        <v>0.33333333333333298</v>
      </c>
      <c r="AK3410" s="47">
        <v>0.47968211832321317</v>
      </c>
      <c r="AL3410" s="47">
        <v>0.57122895297980814</v>
      </c>
      <c r="AM3410" s="47">
        <v>0.33333333333333298</v>
      </c>
      <c r="AN3410" s="47">
        <v>0.18789602731731778</v>
      </c>
      <c r="AO3410" s="47">
        <v>0.23868759666666312</v>
      </c>
      <c r="AP3410" s="47">
        <v>0.33333333333333298</v>
      </c>
      <c r="AQ3410" s="47">
        <v>5.9770106919154165</v>
      </c>
      <c r="AR3410" s="47">
        <v>2.6866680235991405</v>
      </c>
      <c r="AS3410" s="47">
        <v>1.9901707455278179</v>
      </c>
      <c r="AT3410" s="47">
        <v>4.7497298106331778</v>
      </c>
      <c r="AU3410" s="47">
        <v>-1</v>
      </c>
      <c r="AV3410" s="47">
        <v>-1</v>
      </c>
      <c r="AW3410" s="47">
        <v>-1</v>
      </c>
      <c r="AX3410" s="47">
        <v>-1</v>
      </c>
      <c r="AY3410" s="47">
        <v>5.741340798477359E-3</v>
      </c>
      <c r="AZ3410" s="47">
        <v>0.26109216513129191</v>
      </c>
      <c r="BA3410" s="47">
        <v>0.31605474538102962</v>
      </c>
      <c r="BB3410" s="47">
        <v>0.19654570281331249</v>
      </c>
      <c r="BC3410" s="47">
        <v>0.14449960111956645</v>
      </c>
      <c r="BD3410" s="47">
        <v>6.219103395989273</v>
      </c>
      <c r="BE3410" s="47">
        <v>5.19276375489431</v>
      </c>
      <c r="BF3410" s="47">
        <v>-1</v>
      </c>
      <c r="BG3410" s="22">
        <v>0</v>
      </c>
    </row>
    <row r="3411" spans="1:100" x14ac:dyDescent="0.25">
      <c r="A3411">
        <v>7051</v>
      </c>
      <c r="B3411" t="s">
        <v>3440</v>
      </c>
      <c r="C3411" s="48">
        <v>1</v>
      </c>
      <c r="D3411" s="22">
        <v>1450</v>
      </c>
      <c r="E3411" s="47">
        <v>62.798508766834246</v>
      </c>
      <c r="F3411" s="47">
        <v>-29.08938549335334</v>
      </c>
      <c r="G3411" s="47">
        <v>0.24773049482204326</v>
      </c>
      <c r="H3411" s="47">
        <v>5.0316799675559034</v>
      </c>
      <c r="I3411" s="47">
        <v>43.150978932390657</v>
      </c>
      <c r="J3411" s="47">
        <v>9.4265685797601293</v>
      </c>
      <c r="K3411" s="47">
        <v>-1</v>
      </c>
      <c r="L3411" s="47">
        <v>-1</v>
      </c>
      <c r="M3411" s="47">
        <v>-1</v>
      </c>
      <c r="N3411" s="47">
        <v>0.23106494761372834</v>
      </c>
      <c r="O3411" s="47">
        <v>-1</v>
      </c>
      <c r="P3411" s="47">
        <v>-1</v>
      </c>
      <c r="Q3411" s="47">
        <v>3.6908187015592362</v>
      </c>
      <c r="R3411" s="47">
        <v>-1</v>
      </c>
      <c r="S3411" s="47">
        <v>0.64189072421973781</v>
      </c>
      <c r="T3411" s="47">
        <v>9.2362986157557392E-2</v>
      </c>
      <c r="U3411" s="47">
        <v>2.8539908778594872E-2</v>
      </c>
      <c r="V3411" s="47">
        <v>-3.3016092497362891E-2</v>
      </c>
      <c r="W3411" s="47">
        <v>1.340861265996665</v>
      </c>
      <c r="X3411" s="47">
        <v>-0.95214589246562853</v>
      </c>
      <c r="Y3411" s="47">
        <v>6.2963204570277986E-2</v>
      </c>
      <c r="Z3411" s="47">
        <v>26.745601001024557</v>
      </c>
      <c r="AA3411" s="47">
        <v>0.83044305783086536</v>
      </c>
      <c r="AB3411" s="47">
        <v>0.95436065465510056</v>
      </c>
      <c r="AC3411" s="47">
        <v>9.5356991142494465</v>
      </c>
      <c r="AD3411" s="47">
        <v>1.0338197723233149</v>
      </c>
      <c r="AE3411" s="47">
        <v>-6.1692529453854741E-2</v>
      </c>
      <c r="AF3411" s="47">
        <v>37.173968240475233</v>
      </c>
      <c r="AG3411" s="47">
        <v>-21.084351504417185</v>
      </c>
      <c r="AH3411" s="47">
        <v>0.31588437088007865</v>
      </c>
      <c r="AI3411" s="47">
        <v>0.38548558873661259</v>
      </c>
      <c r="AJ3411" s="47">
        <v>0.33333333333333298</v>
      </c>
      <c r="AK3411" s="47">
        <v>0.47968211832321317</v>
      </c>
      <c r="AL3411" s="47">
        <v>0.57122895297980814</v>
      </c>
      <c r="AM3411" s="47">
        <v>0.33333333333333298</v>
      </c>
      <c r="AN3411" s="47">
        <v>0.18789602731731778</v>
      </c>
      <c r="AO3411" s="47">
        <v>0.23868759666666312</v>
      </c>
      <c r="AP3411" s="47">
        <v>0.33333333333333298</v>
      </c>
      <c r="AQ3411" s="47">
        <v>5.9770106919154165</v>
      </c>
      <c r="AR3411" s="47">
        <v>2.6866680235991405</v>
      </c>
      <c r="AS3411" s="47">
        <v>1.9901707455278179</v>
      </c>
      <c r="AT3411" s="47">
        <v>4.7497298106331778</v>
      </c>
      <c r="AU3411" s="47">
        <v>-1</v>
      </c>
      <c r="AV3411" s="47">
        <v>-1</v>
      </c>
      <c r="AW3411" s="47">
        <v>-1</v>
      </c>
      <c r="AX3411" s="47">
        <v>-1</v>
      </c>
      <c r="AY3411" s="47">
        <v>5.741340798477359E-3</v>
      </c>
      <c r="AZ3411" s="47">
        <v>0.26109216513129191</v>
      </c>
      <c r="BA3411" s="47">
        <v>0.31605474538102962</v>
      </c>
      <c r="BB3411" s="47">
        <v>0.19654570281331249</v>
      </c>
      <c r="BC3411" s="47">
        <v>0.14449960111956645</v>
      </c>
      <c r="BD3411" s="47">
        <v>6.219103395989273</v>
      </c>
      <c r="BE3411" s="47">
        <v>5.19276375489431</v>
      </c>
      <c r="BF3411" s="47">
        <v>-1</v>
      </c>
      <c r="BG3411" s="22">
        <v>0</v>
      </c>
    </row>
    <row r="3412" spans="1:100" x14ac:dyDescent="0.25">
      <c r="A3412">
        <v>7052</v>
      </c>
      <c r="B3412" t="s">
        <v>3441</v>
      </c>
      <c r="C3412" s="48">
        <v>3</v>
      </c>
      <c r="D3412" s="22">
        <v>1463.5517524813508</v>
      </c>
      <c r="E3412" s="47">
        <v>95.008453418489509</v>
      </c>
      <c r="F3412" s="47">
        <v>25.184355116011997</v>
      </c>
      <c r="G3412" s="47">
        <v>0.61610535549455081</v>
      </c>
      <c r="H3412" s="47">
        <v>4.3433151042151836</v>
      </c>
      <c r="I3412" s="47">
        <v>64.113017848586821</v>
      </c>
      <c r="J3412" s="47">
        <v>13.202192877234014</v>
      </c>
      <c r="K3412" s="47">
        <v>-0.99999999999999989</v>
      </c>
      <c r="L3412" s="47">
        <v>-0.99999999999999989</v>
      </c>
      <c r="M3412" s="47">
        <v>-0.99999999999999989</v>
      </c>
      <c r="N3412" s="47">
        <v>0.15585272077691847</v>
      </c>
      <c r="O3412" s="47">
        <v>-0.99999999999999989</v>
      </c>
      <c r="P3412" s="47">
        <v>-0.99999999999999989</v>
      </c>
      <c r="Q3412" s="47">
        <v>1.2312237247212243</v>
      </c>
      <c r="R3412" s="47">
        <v>-0.99999999999999989</v>
      </c>
      <c r="S3412" s="47">
        <v>1.9714556877515448</v>
      </c>
      <c r="T3412" s="47">
        <v>0.22364247134142443</v>
      </c>
      <c r="U3412" s="47">
        <v>-0.41540999800456546</v>
      </c>
      <c r="V3412" s="47">
        <v>-0.82391485195737602</v>
      </c>
      <c r="W3412" s="47">
        <v>3.1120913794939593</v>
      </c>
      <c r="X3412" s="47">
        <v>3.4443306362198878</v>
      </c>
      <c r="Y3412" s="47">
        <v>0.13952591980043699</v>
      </c>
      <c r="Z3412" s="47">
        <v>37.098304865600561</v>
      </c>
      <c r="AA3412" s="47">
        <v>0.20953568780266613</v>
      </c>
      <c r="AB3412" s="47">
        <v>1.3550008405995917</v>
      </c>
      <c r="AC3412" s="47">
        <v>19.084324612677644</v>
      </c>
      <c r="AD3412" s="47">
        <v>2.1357745124295588</v>
      </c>
      <c r="AE3412" s="47">
        <v>-0.35452320732612275</v>
      </c>
      <c r="AF3412" s="47">
        <v>57.183107111551678</v>
      </c>
      <c r="AG3412" s="47">
        <v>12.810494922717391</v>
      </c>
      <c r="AH3412" s="47">
        <v>0.49034489538301823</v>
      </c>
      <c r="AI3412" s="47">
        <v>0.39949611104936111</v>
      </c>
      <c r="AJ3412" s="47">
        <v>0.33333333333333298</v>
      </c>
      <c r="AK3412" s="47">
        <v>1.0317874857992797</v>
      </c>
      <c r="AL3412" s="47">
        <v>0.84474687567974072</v>
      </c>
      <c r="AM3412" s="47">
        <v>0.33333333333333298</v>
      </c>
      <c r="AN3412" s="47">
        <v>2.1161591696778982E-2</v>
      </c>
      <c r="AO3412" s="47">
        <v>0.1417391606779228</v>
      </c>
      <c r="AP3412" s="47">
        <v>0.33333333333333298</v>
      </c>
      <c r="AQ3412" s="47">
        <v>6.9299107370351258</v>
      </c>
      <c r="AR3412" s="47">
        <v>3.463443036074537</v>
      </c>
      <c r="AS3412" s="47">
        <v>-0.5791250168333163</v>
      </c>
      <c r="AT3412" s="47">
        <v>10.317874857992798</v>
      </c>
      <c r="AU3412" s="47">
        <v>-0.99999999999999989</v>
      </c>
      <c r="AV3412" s="47">
        <v>-0.99999999999999989</v>
      </c>
      <c r="AW3412" s="47">
        <v>-0.99999999999999989</v>
      </c>
      <c r="AX3412" s="47">
        <v>-0.99999999999999989</v>
      </c>
      <c r="AY3412" s="47">
        <v>7.5617412383350097E-2</v>
      </c>
      <c r="AZ3412" s="47">
        <v>1.5254758106877564</v>
      </c>
      <c r="BA3412" s="47">
        <v>0.77542908453833947</v>
      </c>
      <c r="BB3412" s="47">
        <v>-0.12709840442506731</v>
      </c>
      <c r="BC3412" s="47">
        <v>0.3786470796257258</v>
      </c>
      <c r="BD3412" s="47">
        <v>4.4499189428120962</v>
      </c>
      <c r="BE3412" s="47">
        <v>13.343322413334844</v>
      </c>
      <c r="BF3412" s="47">
        <v>-0.99999999999999989</v>
      </c>
      <c r="CU3412" t="e">
        <v>#N/A</v>
      </c>
      <c r="CV3412" t="e">
        <v>#N/A</v>
      </c>
    </row>
    <row r="3413" spans="1:100" x14ac:dyDescent="0.25">
      <c r="A3413">
        <v>7053</v>
      </c>
      <c r="B3413" t="s">
        <v>3442</v>
      </c>
      <c r="C3413" s="48">
        <v>3</v>
      </c>
      <c r="D3413" s="22">
        <v>1479.1960176821588</v>
      </c>
      <c r="E3413" s="47">
        <v>71.500266000079179</v>
      </c>
      <c r="F3413" s="47">
        <v>26.249419109327338</v>
      </c>
      <c r="G3413" s="47">
        <v>1.1538726063374314</v>
      </c>
      <c r="H3413" s="47">
        <v>6.2169894275484676</v>
      </c>
      <c r="I3413" s="47">
        <v>58.959431998989807</v>
      </c>
      <c r="J3413" s="47">
        <v>6.1035988822811671</v>
      </c>
      <c r="K3413" s="47">
        <v>-1.0000000000000011</v>
      </c>
      <c r="L3413" s="47">
        <v>-1.0000000000000011</v>
      </c>
      <c r="M3413" s="47">
        <v>-1.0000000000000011</v>
      </c>
      <c r="N3413" s="47">
        <v>2.0571391121785784E-3</v>
      </c>
      <c r="O3413" s="47">
        <v>-1.0000000000000011</v>
      </c>
      <c r="P3413" s="47">
        <v>-1.0000000000000011</v>
      </c>
      <c r="Q3413" s="47">
        <v>3.3715150076504137</v>
      </c>
      <c r="R3413" s="47">
        <v>-1.0000000000000011</v>
      </c>
      <c r="S3413" s="47">
        <v>2.2856405909163544</v>
      </c>
      <c r="T3413" s="47">
        <v>0.26297554679393026</v>
      </c>
      <c r="U3413" s="47">
        <v>-0.86290338096732755</v>
      </c>
      <c r="V3413" s="47">
        <v>-0.83704111312508334</v>
      </c>
      <c r="W3413" s="47">
        <v>2.8454744198980535</v>
      </c>
      <c r="X3413" s="47">
        <v>-1.4247087249617834</v>
      </c>
      <c r="Y3413" s="47">
        <v>0.18611169305505978</v>
      </c>
      <c r="Z3413" s="47">
        <v>15.243035861145726</v>
      </c>
      <c r="AA3413" s="47">
        <v>0.95874849057889699</v>
      </c>
      <c r="AB3413" s="47">
        <v>1.8436214845354333</v>
      </c>
      <c r="AC3413" s="47">
        <v>40.050927828768906</v>
      </c>
      <c r="AD3413" s="47">
        <v>0.91096922232003408</v>
      </c>
      <c r="AE3413" s="47">
        <v>-8.4668561800301329E-2</v>
      </c>
      <c r="AF3413" s="47">
        <v>57.052916612649796</v>
      </c>
      <c r="AG3413" s="47">
        <v>36.154087263485586</v>
      </c>
      <c r="AH3413" s="47">
        <v>0.36768283245137195</v>
      </c>
      <c r="AI3413" s="47">
        <v>0.35779415395887637</v>
      </c>
      <c r="AJ3413" s="47">
        <v>0.33333333333333298</v>
      </c>
      <c r="AK3413" s="47">
        <v>-0.10447497284683444</v>
      </c>
      <c r="AL3413" s="47">
        <v>5.4544042464175643E-2</v>
      </c>
      <c r="AM3413" s="47">
        <v>0.33333333333333298</v>
      </c>
      <c r="AN3413" s="47">
        <v>0.11677994737653784</v>
      </c>
      <c r="AO3413" s="47">
        <v>-3.1035119155041622E-2</v>
      </c>
      <c r="AP3413" s="47">
        <v>0.33333333333333298</v>
      </c>
      <c r="AQ3413" s="47">
        <v>1.9065153863400504</v>
      </c>
      <c r="AR3413" s="47">
        <v>2.4751757314809866</v>
      </c>
      <c r="AS3413" s="47">
        <v>4.2130418161873324</v>
      </c>
      <c r="AT3413" s="47">
        <v>-0.58461866538714868</v>
      </c>
      <c r="AU3413" s="47">
        <v>-1.0000000000000011</v>
      </c>
      <c r="AV3413" s="47">
        <v>-1.0000000000000011</v>
      </c>
      <c r="AW3413" s="47">
        <v>-1.0000000000000011</v>
      </c>
      <c r="AX3413" s="47">
        <v>-1.0000000000000011</v>
      </c>
      <c r="AY3413" s="47">
        <v>-2.9892343758089253E-2</v>
      </c>
      <c r="AZ3413" s="47">
        <v>-0.55262482403768787</v>
      </c>
      <c r="BA3413" s="47">
        <v>1.4293460259262438</v>
      </c>
      <c r="BB3413" s="47">
        <v>0.10528084727533889</v>
      </c>
      <c r="BC3413" s="47">
        <v>-0.27705937753485838</v>
      </c>
      <c r="BD3413" s="47">
        <v>-0.13110293830496567</v>
      </c>
      <c r="BE3413" s="47">
        <v>0.22024569125976001</v>
      </c>
      <c r="BF3413" s="47">
        <v>-1.0000000000000011</v>
      </c>
      <c r="CU3413" t="e">
        <v>#N/A</v>
      </c>
      <c r="CV3413" t="e">
        <v>#N/A</v>
      </c>
    </row>
    <row r="3414" spans="1:100" x14ac:dyDescent="0.25">
      <c r="A3414">
        <v>7054</v>
      </c>
      <c r="B3414" t="s">
        <v>3443</v>
      </c>
      <c r="C3414" s="48">
        <v>1</v>
      </c>
      <c r="D3414" s="22">
        <v>1450</v>
      </c>
      <c r="E3414" s="47">
        <v>62.798508766834246</v>
      </c>
      <c r="F3414" s="47">
        <v>-29.08938549335334</v>
      </c>
      <c r="G3414" s="47">
        <v>0.24773049482204326</v>
      </c>
      <c r="H3414" s="47">
        <v>5.0316799675559034</v>
      </c>
      <c r="I3414" s="47">
        <v>43.150978932390657</v>
      </c>
      <c r="J3414" s="47">
        <v>9.4265685797601293</v>
      </c>
      <c r="K3414" s="47">
        <v>-1</v>
      </c>
      <c r="L3414" s="47">
        <v>-1</v>
      </c>
      <c r="M3414" s="47">
        <v>-1</v>
      </c>
      <c r="N3414" s="47">
        <v>0.23106494761372834</v>
      </c>
      <c r="O3414" s="47">
        <v>-1</v>
      </c>
      <c r="P3414" s="47">
        <v>-1</v>
      </c>
      <c r="Q3414" s="47">
        <v>3.6908187015592362</v>
      </c>
      <c r="R3414" s="47">
        <v>-1</v>
      </c>
      <c r="S3414" s="47">
        <v>0.64189072421973781</v>
      </c>
      <c r="T3414" s="47">
        <v>9.2362986157557392E-2</v>
      </c>
      <c r="U3414" s="47">
        <v>2.8539908778594872E-2</v>
      </c>
      <c r="V3414" s="47">
        <v>-3.3016092497362891E-2</v>
      </c>
      <c r="W3414" s="47">
        <v>1.340861265996665</v>
      </c>
      <c r="X3414" s="47">
        <v>-0.95214589246562853</v>
      </c>
      <c r="Y3414" s="47">
        <v>6.2963204570277986E-2</v>
      </c>
      <c r="Z3414" s="47">
        <v>26.745601001024557</v>
      </c>
      <c r="AA3414" s="47">
        <v>0.83044305783086536</v>
      </c>
      <c r="AB3414" s="47">
        <v>0.95436065465510056</v>
      </c>
      <c r="AC3414" s="47">
        <v>9.5356991142494465</v>
      </c>
      <c r="AD3414" s="47">
        <v>1.0338197723233149</v>
      </c>
      <c r="AE3414" s="47">
        <v>-6.1692529453854741E-2</v>
      </c>
      <c r="AF3414" s="47">
        <v>37.173968240475233</v>
      </c>
      <c r="AG3414" s="47">
        <v>-21.084351504417185</v>
      </c>
      <c r="AH3414" s="47">
        <v>0.31588437088007865</v>
      </c>
      <c r="AI3414" s="47">
        <v>0.38548558873661259</v>
      </c>
      <c r="AJ3414" s="47">
        <v>0.33333333333333298</v>
      </c>
      <c r="AK3414" s="47">
        <v>0.47968211832321317</v>
      </c>
      <c r="AL3414" s="47">
        <v>0.57122895297980814</v>
      </c>
      <c r="AM3414" s="47">
        <v>0.33333333333333298</v>
      </c>
      <c r="AN3414" s="47">
        <v>0.18789602731731778</v>
      </c>
      <c r="AO3414" s="47">
        <v>0.23868759666666312</v>
      </c>
      <c r="AP3414" s="47">
        <v>0.33333333333333298</v>
      </c>
      <c r="AQ3414" s="47">
        <v>5.9770106919154165</v>
      </c>
      <c r="AR3414" s="47">
        <v>2.6866680235991405</v>
      </c>
      <c r="AS3414" s="47">
        <v>1.9901707455278179</v>
      </c>
      <c r="AT3414" s="47">
        <v>4.7497298106331778</v>
      </c>
      <c r="AU3414" s="47">
        <v>-1</v>
      </c>
      <c r="AV3414" s="47">
        <v>-1</v>
      </c>
      <c r="AW3414" s="47">
        <v>-1</v>
      </c>
      <c r="AX3414" s="47">
        <v>-1</v>
      </c>
      <c r="AY3414" s="47">
        <v>5.741340798477359E-3</v>
      </c>
      <c r="AZ3414" s="47">
        <v>0.26109216513129191</v>
      </c>
      <c r="BA3414" s="47">
        <v>0.31605474538102962</v>
      </c>
      <c r="BB3414" s="47">
        <v>0.19654570281331249</v>
      </c>
      <c r="BC3414" s="47">
        <v>0.14449960111956645</v>
      </c>
      <c r="BD3414" s="47">
        <v>6.219103395989273</v>
      </c>
      <c r="BE3414" s="47">
        <v>5.19276375489431</v>
      </c>
      <c r="BF3414" s="47">
        <v>-1</v>
      </c>
      <c r="BG3414" s="22">
        <v>0</v>
      </c>
    </row>
    <row r="3415" spans="1:100" x14ac:dyDescent="0.25">
      <c r="A3415">
        <v>7055</v>
      </c>
      <c r="B3415" t="s">
        <v>3444</v>
      </c>
      <c r="C3415" s="48">
        <v>1</v>
      </c>
      <c r="D3415" s="22">
        <v>1450</v>
      </c>
      <c r="E3415" s="47">
        <v>62.798508766834246</v>
      </c>
      <c r="F3415" s="47">
        <v>-29.08938549335334</v>
      </c>
      <c r="G3415" s="47">
        <v>0.24773049482204326</v>
      </c>
      <c r="H3415" s="47">
        <v>5.0316799675559034</v>
      </c>
      <c r="I3415" s="47">
        <v>43.150978932390657</v>
      </c>
      <c r="J3415" s="47">
        <v>9.4265685797601293</v>
      </c>
      <c r="K3415" s="47">
        <v>-1</v>
      </c>
      <c r="L3415" s="47">
        <v>-1</v>
      </c>
      <c r="M3415" s="47">
        <v>-1</v>
      </c>
      <c r="N3415" s="47">
        <v>0.23106494761372834</v>
      </c>
      <c r="O3415" s="47">
        <v>-1</v>
      </c>
      <c r="P3415" s="47">
        <v>-1</v>
      </c>
      <c r="Q3415" s="47">
        <v>3.6908187015592362</v>
      </c>
      <c r="R3415" s="47">
        <v>-1</v>
      </c>
      <c r="S3415" s="47">
        <v>0.64189072421973781</v>
      </c>
      <c r="T3415" s="47">
        <v>9.2362986157557392E-2</v>
      </c>
      <c r="U3415" s="47">
        <v>2.8539908778594872E-2</v>
      </c>
      <c r="V3415" s="47">
        <v>-3.3016092497362891E-2</v>
      </c>
      <c r="W3415" s="47">
        <v>1.340861265996665</v>
      </c>
      <c r="X3415" s="47">
        <v>-0.95214589246562853</v>
      </c>
      <c r="Y3415" s="47">
        <v>6.2963204570277986E-2</v>
      </c>
      <c r="Z3415" s="47">
        <v>26.745601001024557</v>
      </c>
      <c r="AA3415" s="47">
        <v>0.83044305783086536</v>
      </c>
      <c r="AB3415" s="47">
        <v>0.95436065465510056</v>
      </c>
      <c r="AC3415" s="47">
        <v>9.5356991142494465</v>
      </c>
      <c r="AD3415" s="47">
        <v>1.0338197723233149</v>
      </c>
      <c r="AE3415" s="47">
        <v>-6.1692529453854741E-2</v>
      </c>
      <c r="AF3415" s="47">
        <v>37.173968240475233</v>
      </c>
      <c r="AG3415" s="47">
        <v>-21.084351504417185</v>
      </c>
      <c r="AH3415" s="47">
        <v>0.31588437088007865</v>
      </c>
      <c r="AI3415" s="47">
        <v>0.38548558873661259</v>
      </c>
      <c r="AJ3415" s="47">
        <v>0.33333333333333298</v>
      </c>
      <c r="AK3415" s="47">
        <v>0.47968211832321317</v>
      </c>
      <c r="AL3415" s="47">
        <v>0.57122895297980814</v>
      </c>
      <c r="AM3415" s="47">
        <v>0.33333333333333298</v>
      </c>
      <c r="AN3415" s="47">
        <v>0.18789602731731778</v>
      </c>
      <c r="AO3415" s="47">
        <v>0.23868759666666312</v>
      </c>
      <c r="AP3415" s="47">
        <v>0.33333333333333298</v>
      </c>
      <c r="AQ3415" s="47">
        <v>5.9770106919154165</v>
      </c>
      <c r="AR3415" s="47">
        <v>2.6866680235991405</v>
      </c>
      <c r="AS3415" s="47">
        <v>1.9901707455278179</v>
      </c>
      <c r="AT3415" s="47">
        <v>4.7497298106331778</v>
      </c>
      <c r="AU3415" s="47">
        <v>-1</v>
      </c>
      <c r="AV3415" s="47">
        <v>-1</v>
      </c>
      <c r="AW3415" s="47">
        <v>-1</v>
      </c>
      <c r="AX3415" s="47">
        <v>-1</v>
      </c>
      <c r="AY3415" s="47">
        <v>5.741340798477359E-3</v>
      </c>
      <c r="AZ3415" s="47">
        <v>0.26109216513129191</v>
      </c>
      <c r="BA3415" s="47">
        <v>0.31605474538102962</v>
      </c>
      <c r="BB3415" s="47">
        <v>0.19654570281331249</v>
      </c>
      <c r="BC3415" s="47">
        <v>0.14449960111956645</v>
      </c>
      <c r="BD3415" s="47">
        <v>6.219103395989273</v>
      </c>
      <c r="BE3415" s="47">
        <v>5.19276375489431</v>
      </c>
      <c r="BF3415" s="47">
        <v>-1</v>
      </c>
      <c r="BG3415" s="22">
        <v>0</v>
      </c>
    </row>
    <row r="3416" spans="1:100" x14ac:dyDescent="0.25">
      <c r="A3416">
        <v>7056</v>
      </c>
      <c r="B3416" t="s">
        <v>3445</v>
      </c>
      <c r="C3416" s="48">
        <v>1</v>
      </c>
      <c r="D3416" s="22">
        <v>1450</v>
      </c>
      <c r="E3416" s="47">
        <v>62.798508766834246</v>
      </c>
      <c r="F3416" s="47">
        <v>-29.08938549335334</v>
      </c>
      <c r="G3416" s="47">
        <v>0.24773049482204326</v>
      </c>
      <c r="H3416" s="47">
        <v>5.0316799675559034</v>
      </c>
      <c r="I3416" s="47">
        <v>43.150978932390657</v>
      </c>
      <c r="J3416" s="47">
        <v>9.4265685797601293</v>
      </c>
      <c r="K3416" s="47">
        <v>-1</v>
      </c>
      <c r="L3416" s="47">
        <v>-1</v>
      </c>
      <c r="M3416" s="47">
        <v>-1</v>
      </c>
      <c r="N3416" s="47">
        <v>0.23106494761372834</v>
      </c>
      <c r="O3416" s="47">
        <v>-1</v>
      </c>
      <c r="P3416" s="47">
        <v>-1</v>
      </c>
      <c r="Q3416" s="47">
        <v>3.6908187015592362</v>
      </c>
      <c r="R3416" s="47">
        <v>-1</v>
      </c>
      <c r="S3416" s="47">
        <v>0.64189072421973781</v>
      </c>
      <c r="T3416" s="47">
        <v>9.2362986157557392E-2</v>
      </c>
      <c r="U3416" s="47">
        <v>2.8539908778594872E-2</v>
      </c>
      <c r="V3416" s="47">
        <v>-3.3016092497362891E-2</v>
      </c>
      <c r="W3416" s="47">
        <v>1.340861265996665</v>
      </c>
      <c r="X3416" s="47">
        <v>-0.95214589246562853</v>
      </c>
      <c r="Y3416" s="47">
        <v>6.2963204570277986E-2</v>
      </c>
      <c r="Z3416" s="47">
        <v>26.745601001024557</v>
      </c>
      <c r="AA3416" s="47">
        <v>0.83044305783086536</v>
      </c>
      <c r="AB3416" s="47">
        <v>0.95436065465510056</v>
      </c>
      <c r="AC3416" s="47">
        <v>9.5356991142494465</v>
      </c>
      <c r="AD3416" s="47">
        <v>1.0338197723233149</v>
      </c>
      <c r="AE3416" s="47">
        <v>-6.1692529453854741E-2</v>
      </c>
      <c r="AF3416" s="47">
        <v>37.173968240475233</v>
      </c>
      <c r="AG3416" s="47">
        <v>-21.084351504417185</v>
      </c>
      <c r="AH3416" s="47">
        <v>0.31588437088007865</v>
      </c>
      <c r="AI3416" s="47">
        <v>0.38548558873661259</v>
      </c>
      <c r="AJ3416" s="47">
        <v>0.33333333333333298</v>
      </c>
      <c r="AK3416" s="47">
        <v>0.47968211832321317</v>
      </c>
      <c r="AL3416" s="47">
        <v>0.57122895297980814</v>
      </c>
      <c r="AM3416" s="47">
        <v>0.33333333333333298</v>
      </c>
      <c r="AN3416" s="47">
        <v>0.18789602731731778</v>
      </c>
      <c r="AO3416" s="47">
        <v>0.23868759666666312</v>
      </c>
      <c r="AP3416" s="47">
        <v>0.33333333333333298</v>
      </c>
      <c r="AQ3416" s="47">
        <v>5.9770106919154165</v>
      </c>
      <c r="AR3416" s="47">
        <v>2.6866680235991405</v>
      </c>
      <c r="AS3416" s="47">
        <v>1.9901707455278179</v>
      </c>
      <c r="AT3416" s="47">
        <v>4.7497298106331778</v>
      </c>
      <c r="AU3416" s="47">
        <v>-1</v>
      </c>
      <c r="AV3416" s="47">
        <v>-1</v>
      </c>
      <c r="AW3416" s="47">
        <v>-1</v>
      </c>
      <c r="AX3416" s="47">
        <v>-1</v>
      </c>
      <c r="AY3416" s="47">
        <v>5.741340798477359E-3</v>
      </c>
      <c r="AZ3416" s="47">
        <v>0.26109216513129191</v>
      </c>
      <c r="BA3416" s="47">
        <v>0.31605474538102962</v>
      </c>
      <c r="BB3416" s="47">
        <v>0.19654570281331249</v>
      </c>
      <c r="BC3416" s="47">
        <v>0.14449960111956645</v>
      </c>
      <c r="BD3416" s="47">
        <v>6.219103395989273</v>
      </c>
      <c r="BE3416" s="47">
        <v>5.19276375489431</v>
      </c>
      <c r="BF3416" s="47">
        <v>-1</v>
      </c>
      <c r="BG3416" s="22">
        <v>0</v>
      </c>
    </row>
    <row r="3417" spans="1:100" x14ac:dyDescent="0.25">
      <c r="A3417">
        <v>7057</v>
      </c>
      <c r="B3417" t="s">
        <v>3446</v>
      </c>
      <c r="C3417" s="48">
        <v>1</v>
      </c>
      <c r="D3417" s="22">
        <v>1450</v>
      </c>
      <c r="E3417" s="47">
        <v>62.798508766834246</v>
      </c>
      <c r="F3417" s="47">
        <v>-29.08938549335334</v>
      </c>
      <c r="G3417" s="47">
        <v>0.24773049482204326</v>
      </c>
      <c r="H3417" s="47">
        <v>5.0316799675559034</v>
      </c>
      <c r="I3417" s="47">
        <v>43.150978932390657</v>
      </c>
      <c r="J3417" s="47">
        <v>9.4265685797601293</v>
      </c>
      <c r="K3417" s="47">
        <v>-1</v>
      </c>
      <c r="L3417" s="47">
        <v>-1</v>
      </c>
      <c r="M3417" s="47">
        <v>-1</v>
      </c>
      <c r="N3417" s="47">
        <v>0.23106494761372834</v>
      </c>
      <c r="O3417" s="47">
        <v>-1</v>
      </c>
      <c r="P3417" s="47">
        <v>-1</v>
      </c>
      <c r="Q3417" s="47">
        <v>3.6908187015592362</v>
      </c>
      <c r="R3417" s="47">
        <v>-1</v>
      </c>
      <c r="S3417" s="47">
        <v>0.64189072421973781</v>
      </c>
      <c r="T3417" s="47">
        <v>9.2362986157557392E-2</v>
      </c>
      <c r="U3417" s="47">
        <v>2.8539908778594872E-2</v>
      </c>
      <c r="V3417" s="47">
        <v>-3.3016092497362891E-2</v>
      </c>
      <c r="W3417" s="47">
        <v>1.340861265996665</v>
      </c>
      <c r="X3417" s="47">
        <v>-0.95214589246562853</v>
      </c>
      <c r="Y3417" s="47">
        <v>6.2963204570277986E-2</v>
      </c>
      <c r="Z3417" s="47">
        <v>26.745601001024557</v>
      </c>
      <c r="AA3417" s="47">
        <v>0.83044305783086536</v>
      </c>
      <c r="AB3417" s="47">
        <v>0.95436065465510056</v>
      </c>
      <c r="AC3417" s="47">
        <v>9.5356991142494465</v>
      </c>
      <c r="AD3417" s="47">
        <v>1.0338197723233149</v>
      </c>
      <c r="AE3417" s="47">
        <v>-6.1692529453854741E-2</v>
      </c>
      <c r="AF3417" s="47">
        <v>37.173968240475233</v>
      </c>
      <c r="AG3417" s="47">
        <v>-21.084351504417185</v>
      </c>
      <c r="AH3417" s="47">
        <v>0.31588437088007865</v>
      </c>
      <c r="AI3417" s="47">
        <v>0.38548558873661259</v>
      </c>
      <c r="AJ3417" s="47">
        <v>0.33333333333333298</v>
      </c>
      <c r="AK3417" s="47">
        <v>0.47968211832321317</v>
      </c>
      <c r="AL3417" s="47">
        <v>0.57122895297980814</v>
      </c>
      <c r="AM3417" s="47">
        <v>0.33333333333333298</v>
      </c>
      <c r="AN3417" s="47">
        <v>0.18789602731731778</v>
      </c>
      <c r="AO3417" s="47">
        <v>0.23868759666666312</v>
      </c>
      <c r="AP3417" s="47">
        <v>0.33333333333333298</v>
      </c>
      <c r="AQ3417" s="47">
        <v>5.9770106919154165</v>
      </c>
      <c r="AR3417" s="47">
        <v>2.6866680235991405</v>
      </c>
      <c r="AS3417" s="47">
        <v>1.9901707455278179</v>
      </c>
      <c r="AT3417" s="47">
        <v>4.7497298106331778</v>
      </c>
      <c r="AU3417" s="47">
        <v>-1</v>
      </c>
      <c r="AV3417" s="47">
        <v>-1</v>
      </c>
      <c r="AW3417" s="47">
        <v>-1</v>
      </c>
      <c r="AX3417" s="47">
        <v>-1</v>
      </c>
      <c r="AY3417" s="47">
        <v>5.741340798477359E-3</v>
      </c>
      <c r="AZ3417" s="47">
        <v>0.26109216513129191</v>
      </c>
      <c r="BA3417" s="47">
        <v>0.31605474538102962</v>
      </c>
      <c r="BB3417" s="47">
        <v>0.19654570281331249</v>
      </c>
      <c r="BC3417" s="47">
        <v>0.14449960111956645</v>
      </c>
      <c r="BD3417" s="47">
        <v>6.219103395989273</v>
      </c>
      <c r="BE3417" s="47">
        <v>5.19276375489431</v>
      </c>
      <c r="BF3417" s="47">
        <v>-1</v>
      </c>
      <c r="BG3417" s="22">
        <v>0</v>
      </c>
    </row>
    <row r="3418" spans="1:100" x14ac:dyDescent="0.25">
      <c r="A3418">
        <v>7058</v>
      </c>
      <c r="B3418" t="s">
        <v>677</v>
      </c>
      <c r="C3418" s="48">
        <v>1</v>
      </c>
      <c r="D3418" s="22">
        <v>1450</v>
      </c>
      <c r="E3418" s="47">
        <v>62.798508766834246</v>
      </c>
      <c r="F3418" s="47">
        <v>-29.08938549335334</v>
      </c>
      <c r="G3418" s="47">
        <v>0.24773049482204326</v>
      </c>
      <c r="H3418" s="47">
        <v>5.0316799675559034</v>
      </c>
      <c r="I3418" s="47">
        <v>43.150978932390657</v>
      </c>
      <c r="J3418" s="47">
        <v>9.4265685797601293</v>
      </c>
      <c r="K3418" s="47">
        <v>-1</v>
      </c>
      <c r="L3418" s="47">
        <v>-1</v>
      </c>
      <c r="M3418" s="47">
        <v>-1</v>
      </c>
      <c r="N3418" s="47">
        <v>0.23106494761372834</v>
      </c>
      <c r="O3418" s="47">
        <v>-1</v>
      </c>
      <c r="P3418" s="47">
        <v>-1</v>
      </c>
      <c r="Q3418" s="47">
        <v>3.6908187015592362</v>
      </c>
      <c r="R3418" s="47">
        <v>-1</v>
      </c>
      <c r="S3418" s="47">
        <v>0.64189072421973781</v>
      </c>
      <c r="T3418" s="47">
        <v>9.2362986157557392E-2</v>
      </c>
      <c r="U3418" s="47">
        <v>2.8539908778594872E-2</v>
      </c>
      <c r="V3418" s="47">
        <v>-3.3016092497362891E-2</v>
      </c>
      <c r="W3418" s="47">
        <v>1.340861265996665</v>
      </c>
      <c r="X3418" s="47">
        <v>-0.95214589246562853</v>
      </c>
      <c r="Y3418" s="47">
        <v>6.2963204570277986E-2</v>
      </c>
      <c r="Z3418" s="47">
        <v>26.745601001024557</v>
      </c>
      <c r="AA3418" s="47">
        <v>0.83044305783086536</v>
      </c>
      <c r="AB3418" s="47">
        <v>0.95436065465510056</v>
      </c>
      <c r="AC3418" s="47">
        <v>9.5356991142494465</v>
      </c>
      <c r="AD3418" s="47">
        <v>1.0338197723233149</v>
      </c>
      <c r="AE3418" s="47">
        <v>-6.1692529453854741E-2</v>
      </c>
      <c r="AF3418" s="47">
        <v>37.173968240475233</v>
      </c>
      <c r="AG3418" s="47">
        <v>-21.084351504417185</v>
      </c>
      <c r="AH3418" s="47">
        <v>0.31588437088007865</v>
      </c>
      <c r="AI3418" s="47">
        <v>0.38548558873661259</v>
      </c>
      <c r="AJ3418" s="47">
        <v>0.33333333333333298</v>
      </c>
      <c r="AK3418" s="47">
        <v>0.47968211832321317</v>
      </c>
      <c r="AL3418" s="47">
        <v>0.57122895297980814</v>
      </c>
      <c r="AM3418" s="47">
        <v>0.33333333333333298</v>
      </c>
      <c r="AN3418" s="47">
        <v>0.18789602731731778</v>
      </c>
      <c r="AO3418" s="47">
        <v>0.23868759666666312</v>
      </c>
      <c r="AP3418" s="47">
        <v>0.33333333333333298</v>
      </c>
      <c r="AQ3418" s="47">
        <v>5.9770106919154165</v>
      </c>
      <c r="AR3418" s="47">
        <v>2.6866680235991405</v>
      </c>
      <c r="AS3418" s="47">
        <v>1.9901707455278179</v>
      </c>
      <c r="AT3418" s="47">
        <v>4.7497298106331778</v>
      </c>
      <c r="AU3418" s="47">
        <v>-1</v>
      </c>
      <c r="AV3418" s="47">
        <v>-1</v>
      </c>
      <c r="AW3418" s="47">
        <v>-1</v>
      </c>
      <c r="AX3418" s="47">
        <v>-1</v>
      </c>
      <c r="AY3418" s="47">
        <v>5.741340798477359E-3</v>
      </c>
      <c r="AZ3418" s="47">
        <v>0.26109216513129191</v>
      </c>
      <c r="BA3418" s="47">
        <v>0.31605474538102962</v>
      </c>
      <c r="BB3418" s="47">
        <v>0.19654570281331249</v>
      </c>
      <c r="BC3418" s="47">
        <v>0.14449960111956645</v>
      </c>
      <c r="BD3418" s="47">
        <v>6.219103395989273</v>
      </c>
      <c r="BE3418" s="47">
        <v>5.19276375489431</v>
      </c>
      <c r="BF3418" s="47">
        <v>-1</v>
      </c>
      <c r="BG3418" s="22">
        <v>0</v>
      </c>
    </row>
    <row r="3419" spans="1:100" x14ac:dyDescent="0.25">
      <c r="A3419">
        <v>7059</v>
      </c>
      <c r="B3419" t="s">
        <v>3447</v>
      </c>
      <c r="C3419" s="48">
        <v>1</v>
      </c>
      <c r="D3419" s="22">
        <v>1450</v>
      </c>
      <c r="E3419" s="47">
        <v>62.798508766834246</v>
      </c>
      <c r="F3419" s="47">
        <v>-29.08938549335334</v>
      </c>
      <c r="G3419" s="47">
        <v>0.24773049482204326</v>
      </c>
      <c r="H3419" s="47">
        <v>5.0316799675559034</v>
      </c>
      <c r="I3419" s="47">
        <v>43.150978932390657</v>
      </c>
      <c r="J3419" s="47">
        <v>9.4265685797601293</v>
      </c>
      <c r="K3419" s="47">
        <v>-1</v>
      </c>
      <c r="L3419" s="47">
        <v>-1</v>
      </c>
      <c r="M3419" s="47">
        <v>-1</v>
      </c>
      <c r="N3419" s="47">
        <v>0.23106494761372834</v>
      </c>
      <c r="O3419" s="47">
        <v>-1</v>
      </c>
      <c r="P3419" s="47">
        <v>-1</v>
      </c>
      <c r="Q3419" s="47">
        <v>3.6908187015592362</v>
      </c>
      <c r="R3419" s="47">
        <v>-1</v>
      </c>
      <c r="S3419" s="47">
        <v>0.64189072421973781</v>
      </c>
      <c r="T3419" s="47">
        <v>9.2362986157557392E-2</v>
      </c>
      <c r="U3419" s="47">
        <v>2.8539908778594872E-2</v>
      </c>
      <c r="V3419" s="47">
        <v>-3.3016092497362891E-2</v>
      </c>
      <c r="W3419" s="47">
        <v>1.340861265996665</v>
      </c>
      <c r="X3419" s="47">
        <v>-0.95214589246562853</v>
      </c>
      <c r="Y3419" s="47">
        <v>6.2963204570277986E-2</v>
      </c>
      <c r="Z3419" s="47">
        <v>26.745601001024557</v>
      </c>
      <c r="AA3419" s="47">
        <v>0.83044305783086536</v>
      </c>
      <c r="AB3419" s="47">
        <v>0.95436065465510056</v>
      </c>
      <c r="AC3419" s="47">
        <v>9.5356991142494465</v>
      </c>
      <c r="AD3419" s="47">
        <v>1.0338197723233149</v>
      </c>
      <c r="AE3419" s="47">
        <v>-6.1692529453854741E-2</v>
      </c>
      <c r="AF3419" s="47">
        <v>37.173968240475233</v>
      </c>
      <c r="AG3419" s="47">
        <v>-21.084351504417185</v>
      </c>
      <c r="AH3419" s="47">
        <v>0.31588437088007865</v>
      </c>
      <c r="AI3419" s="47">
        <v>0.38548558873661259</v>
      </c>
      <c r="AJ3419" s="47">
        <v>0.33333333333333298</v>
      </c>
      <c r="AK3419" s="47">
        <v>0.47968211832321317</v>
      </c>
      <c r="AL3419" s="47">
        <v>0.57122895297980814</v>
      </c>
      <c r="AM3419" s="47">
        <v>0.33333333333333298</v>
      </c>
      <c r="AN3419" s="47">
        <v>0.18789602731731778</v>
      </c>
      <c r="AO3419" s="47">
        <v>0.23868759666666312</v>
      </c>
      <c r="AP3419" s="47">
        <v>0.33333333333333298</v>
      </c>
      <c r="AQ3419" s="47">
        <v>5.9770106919154165</v>
      </c>
      <c r="AR3419" s="47">
        <v>2.6866680235991405</v>
      </c>
      <c r="AS3419" s="47">
        <v>1.9901707455278179</v>
      </c>
      <c r="AT3419" s="47">
        <v>4.7497298106331778</v>
      </c>
      <c r="AU3419" s="47">
        <v>-1</v>
      </c>
      <c r="AV3419" s="47">
        <v>-1</v>
      </c>
      <c r="AW3419" s="47">
        <v>-1</v>
      </c>
      <c r="AX3419" s="47">
        <v>-1</v>
      </c>
      <c r="AY3419" s="47">
        <v>5.741340798477359E-3</v>
      </c>
      <c r="AZ3419" s="47">
        <v>0.26109216513129191</v>
      </c>
      <c r="BA3419" s="47">
        <v>0.31605474538102962</v>
      </c>
      <c r="BB3419" s="47">
        <v>0.19654570281331249</v>
      </c>
      <c r="BC3419" s="47">
        <v>0.14449960111956645</v>
      </c>
      <c r="BD3419" s="47">
        <v>6.219103395989273</v>
      </c>
      <c r="BE3419" s="47">
        <v>5.19276375489431</v>
      </c>
      <c r="BF3419" s="47">
        <v>-1</v>
      </c>
      <c r="BG3419" s="22">
        <v>0</v>
      </c>
    </row>
    <row r="3420" spans="1:100" x14ac:dyDescent="0.25">
      <c r="A3420">
        <v>7060</v>
      </c>
      <c r="B3420" t="s">
        <v>3448</v>
      </c>
      <c r="C3420" s="48">
        <v>3</v>
      </c>
      <c r="D3420" s="22">
        <v>1387.169631714597</v>
      </c>
      <c r="E3420" s="47">
        <v>4.6993102941711564</v>
      </c>
      <c r="F3420" s="47">
        <v>-84.163542225210918</v>
      </c>
      <c r="G3420" s="47">
        <v>-8.742968046187885E-2</v>
      </c>
      <c r="H3420" s="47">
        <v>4.6835427451099898</v>
      </c>
      <c r="I3420" s="47">
        <v>2.5313448894430204</v>
      </c>
      <c r="J3420" s="47">
        <v>-1.6356190148230305</v>
      </c>
      <c r="K3420" s="47">
        <v>-0.99999999999999978</v>
      </c>
      <c r="L3420" s="47">
        <v>-0.99999999999999978</v>
      </c>
      <c r="M3420" s="47">
        <v>-0.99999999999999978</v>
      </c>
      <c r="N3420" s="47">
        <v>9.3496379959259732E-2</v>
      </c>
      <c r="O3420" s="47">
        <v>-0.99999999999999978</v>
      </c>
      <c r="P3420" s="47">
        <v>-0.99999999999999978</v>
      </c>
      <c r="Q3420" s="47">
        <v>0.20530699481291412</v>
      </c>
      <c r="R3420" s="47">
        <v>-0.99999999999999978</v>
      </c>
      <c r="S3420" s="47">
        <v>2.1681655157543096</v>
      </c>
      <c r="T3420" s="47">
        <v>0.19483717245800436</v>
      </c>
      <c r="U3420" s="47">
        <v>7.0952359394228073E-2</v>
      </c>
      <c r="V3420" s="47">
        <v>0.10875310152860375</v>
      </c>
      <c r="W3420" s="47">
        <v>4.4782357502970758</v>
      </c>
      <c r="X3420" s="47">
        <v>3.8120446519734439</v>
      </c>
      <c r="Y3420" s="47">
        <v>-4.3343509429076582E-2</v>
      </c>
      <c r="Z3420" s="47">
        <v>-0.46603464366066927</v>
      </c>
      <c r="AA3420" s="47">
        <v>0.68979222272071894</v>
      </c>
      <c r="AB3420" s="47">
        <v>-0.38281040808701183</v>
      </c>
      <c r="AC3420" s="47">
        <v>3.6272982968797116</v>
      </c>
      <c r="AD3420" s="47">
        <v>0.81424644500003107</v>
      </c>
      <c r="AE3420" s="47">
        <v>-0.47829458940387864</v>
      </c>
      <c r="AF3420" s="47">
        <v>2.3001586557281524</v>
      </c>
      <c r="AG3420" s="47">
        <v>-59.286255326075654</v>
      </c>
      <c r="AH3420" s="47">
        <v>0.14938526276036726</v>
      </c>
      <c r="AI3420" s="47">
        <v>0.11601110775278836</v>
      </c>
      <c r="AJ3420" s="47">
        <v>0.33333333333333298</v>
      </c>
      <c r="AK3420" s="47">
        <v>-0.40445581552211779</v>
      </c>
      <c r="AL3420" s="47">
        <v>8.5410707299396788E-2</v>
      </c>
      <c r="AM3420" s="47">
        <v>0.33333333333333298</v>
      </c>
      <c r="AN3420" s="47">
        <v>-7.2722028607143996E-2</v>
      </c>
      <c r="AO3420" s="47">
        <v>-0.15518456830921154</v>
      </c>
      <c r="AP3420" s="47">
        <v>0.33333333333333298</v>
      </c>
      <c r="AQ3420" s="47">
        <v>0.23118623371486763</v>
      </c>
      <c r="AR3420" s="47">
        <v>0.72780083909927318</v>
      </c>
      <c r="AS3420" s="47">
        <v>1.6811383012988736</v>
      </c>
      <c r="AT3420" s="47">
        <v>-4.0445581552211793</v>
      </c>
      <c r="AU3420" s="47">
        <v>-0.99999999999999978</v>
      </c>
      <c r="AV3420" s="47">
        <v>-0.99999999999999978</v>
      </c>
      <c r="AW3420" s="47">
        <v>-0.99999999999999978</v>
      </c>
      <c r="AX3420" s="47">
        <v>-0.99999999999999978</v>
      </c>
      <c r="AY3420" s="47">
        <v>3.326542591003053E-3</v>
      </c>
      <c r="AZ3420" s="47">
        <v>2.7566725304893042E-2</v>
      </c>
      <c r="BA3420" s="47">
        <v>0.24494306735997501</v>
      </c>
      <c r="BB3420" s="47">
        <v>0.19122064705081646</v>
      </c>
      <c r="BC3420" s="47">
        <v>-8.4186946494347881E-2</v>
      </c>
      <c r="BD3420" s="47">
        <v>4.9183498027948751</v>
      </c>
      <c r="BE3420" s="47">
        <v>-0.87995832555882181</v>
      </c>
      <c r="BF3420" s="47">
        <v>-0.99999999999999978</v>
      </c>
      <c r="CU3420" t="e">
        <v>#N/A</v>
      </c>
      <c r="CV3420" t="e">
        <v>#N/A</v>
      </c>
    </row>
    <row r="3421" spans="1:100" x14ac:dyDescent="0.25">
      <c r="A3421">
        <v>7063</v>
      </c>
      <c r="B3421" t="s">
        <v>3449</v>
      </c>
      <c r="C3421" s="48">
        <v>1</v>
      </c>
      <c r="D3421" s="22">
        <v>1450</v>
      </c>
      <c r="E3421" s="47">
        <v>62.798508766834246</v>
      </c>
      <c r="F3421" s="47">
        <v>-29.08938549335334</v>
      </c>
      <c r="G3421" s="47">
        <v>0.24773049482204326</v>
      </c>
      <c r="H3421" s="47">
        <v>5.0316799675559034</v>
      </c>
      <c r="I3421" s="47">
        <v>43.150978932390657</v>
      </c>
      <c r="J3421" s="47">
        <v>9.4265685797601293</v>
      </c>
      <c r="K3421" s="47">
        <v>-1</v>
      </c>
      <c r="L3421" s="47">
        <v>-1</v>
      </c>
      <c r="M3421" s="47">
        <v>-1</v>
      </c>
      <c r="N3421" s="47">
        <v>0.23106494761372834</v>
      </c>
      <c r="O3421" s="47">
        <v>-1</v>
      </c>
      <c r="P3421" s="47">
        <v>-1</v>
      </c>
      <c r="Q3421" s="47">
        <v>3.6908187015592362</v>
      </c>
      <c r="R3421" s="47">
        <v>-1</v>
      </c>
      <c r="S3421" s="47">
        <v>0.64189072421973781</v>
      </c>
      <c r="T3421" s="47">
        <v>9.2362986157557392E-2</v>
      </c>
      <c r="U3421" s="47">
        <v>2.8539908778594872E-2</v>
      </c>
      <c r="V3421" s="47">
        <v>-3.3016092497362891E-2</v>
      </c>
      <c r="W3421" s="47">
        <v>1.340861265996665</v>
      </c>
      <c r="X3421" s="47">
        <v>-0.95214589246562853</v>
      </c>
      <c r="Y3421" s="47">
        <v>6.2963204570277986E-2</v>
      </c>
      <c r="Z3421" s="47">
        <v>26.745601001024557</v>
      </c>
      <c r="AA3421" s="47">
        <v>0.83044305783086536</v>
      </c>
      <c r="AB3421" s="47">
        <v>0.95436065465510056</v>
      </c>
      <c r="AC3421" s="47">
        <v>9.5356991142494465</v>
      </c>
      <c r="AD3421" s="47">
        <v>1.0338197723233149</v>
      </c>
      <c r="AE3421" s="47">
        <v>-6.1692529453854741E-2</v>
      </c>
      <c r="AF3421" s="47">
        <v>37.173968240475233</v>
      </c>
      <c r="AG3421" s="47">
        <v>-21.084351504417185</v>
      </c>
      <c r="AH3421" s="47">
        <v>0.31588437088007865</v>
      </c>
      <c r="AI3421" s="47">
        <v>0.38548558873661259</v>
      </c>
      <c r="AJ3421" s="47">
        <v>0.33333333333333298</v>
      </c>
      <c r="AK3421" s="47">
        <v>0.47968211832321317</v>
      </c>
      <c r="AL3421" s="47">
        <v>0.57122895297980814</v>
      </c>
      <c r="AM3421" s="47">
        <v>0.33333333333333298</v>
      </c>
      <c r="AN3421" s="47">
        <v>0.18789602731731778</v>
      </c>
      <c r="AO3421" s="47">
        <v>0.23868759666666312</v>
      </c>
      <c r="AP3421" s="47">
        <v>0.33333333333333298</v>
      </c>
      <c r="AQ3421" s="47">
        <v>5.9770106919154165</v>
      </c>
      <c r="AR3421" s="47">
        <v>2.6866680235991405</v>
      </c>
      <c r="AS3421" s="47">
        <v>1.9901707455278179</v>
      </c>
      <c r="AT3421" s="47">
        <v>4.7497298106331778</v>
      </c>
      <c r="AU3421" s="47">
        <v>-1</v>
      </c>
      <c r="AV3421" s="47">
        <v>-1</v>
      </c>
      <c r="AW3421" s="47">
        <v>-1</v>
      </c>
      <c r="AX3421" s="47">
        <v>-1</v>
      </c>
      <c r="AY3421" s="47">
        <v>5.741340798477359E-3</v>
      </c>
      <c r="AZ3421" s="47">
        <v>0.26109216513129191</v>
      </c>
      <c r="BA3421" s="47">
        <v>0.31605474538102962</v>
      </c>
      <c r="BB3421" s="47">
        <v>0.19654570281331249</v>
      </c>
      <c r="BC3421" s="47">
        <v>0.14449960111956645</v>
      </c>
      <c r="BD3421" s="47">
        <v>6.219103395989273</v>
      </c>
      <c r="BE3421" s="47">
        <v>5.19276375489431</v>
      </c>
      <c r="BF3421" s="47">
        <v>-1</v>
      </c>
      <c r="BG3421" s="22">
        <v>0</v>
      </c>
    </row>
    <row r="3422" spans="1:100" x14ac:dyDescent="0.25">
      <c r="A3422">
        <v>7064</v>
      </c>
      <c r="B3422" t="s">
        <v>3450</v>
      </c>
      <c r="C3422" s="48">
        <v>1</v>
      </c>
      <c r="D3422" s="22">
        <v>1450</v>
      </c>
      <c r="E3422" s="47">
        <v>62.798508766834246</v>
      </c>
      <c r="F3422" s="47">
        <v>-29.08938549335334</v>
      </c>
      <c r="G3422" s="47">
        <v>0.24773049482204326</v>
      </c>
      <c r="H3422" s="47">
        <v>5.0316799675559034</v>
      </c>
      <c r="I3422" s="47">
        <v>43.150978932390657</v>
      </c>
      <c r="J3422" s="47">
        <v>9.4265685797601293</v>
      </c>
      <c r="K3422" s="47">
        <v>-1</v>
      </c>
      <c r="L3422" s="47">
        <v>-1</v>
      </c>
      <c r="M3422" s="47">
        <v>-1</v>
      </c>
      <c r="N3422" s="47">
        <v>0.23106494761372834</v>
      </c>
      <c r="O3422" s="47">
        <v>-1</v>
      </c>
      <c r="P3422" s="47">
        <v>-1</v>
      </c>
      <c r="Q3422" s="47">
        <v>3.6908187015592362</v>
      </c>
      <c r="R3422" s="47">
        <v>-1</v>
      </c>
      <c r="S3422" s="47">
        <v>0.64189072421973781</v>
      </c>
      <c r="T3422" s="47">
        <v>9.2362986157557392E-2</v>
      </c>
      <c r="U3422" s="47">
        <v>2.8539908778594872E-2</v>
      </c>
      <c r="V3422" s="47">
        <v>-3.3016092497362891E-2</v>
      </c>
      <c r="W3422" s="47">
        <v>1.340861265996665</v>
      </c>
      <c r="X3422" s="47">
        <v>-0.95214589246562853</v>
      </c>
      <c r="Y3422" s="47">
        <v>6.2963204570277986E-2</v>
      </c>
      <c r="Z3422" s="47">
        <v>26.745601001024557</v>
      </c>
      <c r="AA3422" s="47">
        <v>0.83044305783086536</v>
      </c>
      <c r="AB3422" s="47">
        <v>0.95436065465510056</v>
      </c>
      <c r="AC3422" s="47">
        <v>9.5356991142494465</v>
      </c>
      <c r="AD3422" s="47">
        <v>1.0338197723233149</v>
      </c>
      <c r="AE3422" s="47">
        <v>-6.1692529453854741E-2</v>
      </c>
      <c r="AF3422" s="47">
        <v>37.173968240475233</v>
      </c>
      <c r="AG3422" s="47">
        <v>-21.084351504417185</v>
      </c>
      <c r="AH3422" s="47">
        <v>0.31588437088007865</v>
      </c>
      <c r="AI3422" s="47">
        <v>0.38548558873661259</v>
      </c>
      <c r="AJ3422" s="47">
        <v>0.33333333333333298</v>
      </c>
      <c r="AK3422" s="47">
        <v>0.47968211832321317</v>
      </c>
      <c r="AL3422" s="47">
        <v>0.57122895297980814</v>
      </c>
      <c r="AM3422" s="47">
        <v>0.33333333333333298</v>
      </c>
      <c r="AN3422" s="47">
        <v>0.18789602731731778</v>
      </c>
      <c r="AO3422" s="47">
        <v>0.23868759666666312</v>
      </c>
      <c r="AP3422" s="47">
        <v>0.33333333333333298</v>
      </c>
      <c r="AQ3422" s="47">
        <v>5.9770106919154165</v>
      </c>
      <c r="AR3422" s="47">
        <v>2.6866680235991405</v>
      </c>
      <c r="AS3422" s="47">
        <v>1.9901707455278179</v>
      </c>
      <c r="AT3422" s="47">
        <v>4.7497298106331778</v>
      </c>
      <c r="AU3422" s="47">
        <v>-1</v>
      </c>
      <c r="AV3422" s="47">
        <v>-1</v>
      </c>
      <c r="AW3422" s="47">
        <v>-1</v>
      </c>
      <c r="AX3422" s="47">
        <v>-1</v>
      </c>
      <c r="AY3422" s="47">
        <v>5.741340798477359E-3</v>
      </c>
      <c r="AZ3422" s="47">
        <v>0.26109216513129191</v>
      </c>
      <c r="BA3422" s="47">
        <v>0.31605474538102962</v>
      </c>
      <c r="BB3422" s="47">
        <v>0.19654570281331249</v>
      </c>
      <c r="BC3422" s="47">
        <v>0.14449960111956645</v>
      </c>
      <c r="BD3422" s="47">
        <v>6.219103395989273</v>
      </c>
      <c r="BE3422" s="47">
        <v>5.19276375489431</v>
      </c>
      <c r="BF3422" s="47">
        <v>-1</v>
      </c>
      <c r="BG3422" s="22">
        <v>0</v>
      </c>
    </row>
    <row r="3423" spans="1:100" x14ac:dyDescent="0.25">
      <c r="A3423">
        <v>7065</v>
      </c>
      <c r="B3423" t="s">
        <v>3451</v>
      </c>
      <c r="C3423" s="48">
        <v>1</v>
      </c>
      <c r="D3423" s="22">
        <v>1450</v>
      </c>
      <c r="E3423" s="47">
        <v>62.798508766834246</v>
      </c>
      <c r="F3423" s="47">
        <v>-29.08938549335334</v>
      </c>
      <c r="G3423" s="47">
        <v>0.24773049482204326</v>
      </c>
      <c r="H3423" s="47">
        <v>5.0316799675559034</v>
      </c>
      <c r="I3423" s="47">
        <v>43.150978932390657</v>
      </c>
      <c r="J3423" s="47">
        <v>9.4265685797601293</v>
      </c>
      <c r="K3423" s="47">
        <v>-1</v>
      </c>
      <c r="L3423" s="47">
        <v>-1</v>
      </c>
      <c r="M3423" s="47">
        <v>-1</v>
      </c>
      <c r="N3423" s="47">
        <v>0.23106494761372834</v>
      </c>
      <c r="O3423" s="47">
        <v>-1</v>
      </c>
      <c r="P3423" s="47">
        <v>-1</v>
      </c>
      <c r="Q3423" s="47">
        <v>3.6908187015592362</v>
      </c>
      <c r="R3423" s="47">
        <v>-1</v>
      </c>
      <c r="S3423" s="47">
        <v>0.64189072421973781</v>
      </c>
      <c r="T3423" s="47">
        <v>9.2362986157557392E-2</v>
      </c>
      <c r="U3423" s="47">
        <v>2.8539908778594872E-2</v>
      </c>
      <c r="V3423" s="47">
        <v>-3.3016092497362891E-2</v>
      </c>
      <c r="W3423" s="47">
        <v>1.340861265996665</v>
      </c>
      <c r="X3423" s="47">
        <v>-0.95214589246562853</v>
      </c>
      <c r="Y3423" s="47">
        <v>6.2963204570277986E-2</v>
      </c>
      <c r="Z3423" s="47">
        <v>26.745601001024557</v>
      </c>
      <c r="AA3423" s="47">
        <v>0.83044305783086536</v>
      </c>
      <c r="AB3423" s="47">
        <v>0.95436065465510056</v>
      </c>
      <c r="AC3423" s="47">
        <v>9.5356991142494465</v>
      </c>
      <c r="AD3423" s="47">
        <v>1.0338197723233149</v>
      </c>
      <c r="AE3423" s="47">
        <v>-6.1692529453854741E-2</v>
      </c>
      <c r="AF3423" s="47">
        <v>37.173968240475233</v>
      </c>
      <c r="AG3423" s="47">
        <v>-21.084351504417185</v>
      </c>
      <c r="AH3423" s="47">
        <v>0.31588437088007865</v>
      </c>
      <c r="AI3423" s="47">
        <v>0.38548558873661259</v>
      </c>
      <c r="AJ3423" s="47">
        <v>0.33333333333333298</v>
      </c>
      <c r="AK3423" s="47">
        <v>0.47968211832321317</v>
      </c>
      <c r="AL3423" s="47">
        <v>0.57122895297980814</v>
      </c>
      <c r="AM3423" s="47">
        <v>0.33333333333333298</v>
      </c>
      <c r="AN3423" s="47">
        <v>0.18789602731731778</v>
      </c>
      <c r="AO3423" s="47">
        <v>0.23868759666666312</v>
      </c>
      <c r="AP3423" s="47">
        <v>0.33333333333333298</v>
      </c>
      <c r="AQ3423" s="47">
        <v>5.9770106919154165</v>
      </c>
      <c r="AR3423" s="47">
        <v>2.6866680235991405</v>
      </c>
      <c r="AS3423" s="47">
        <v>1.9901707455278179</v>
      </c>
      <c r="AT3423" s="47">
        <v>4.7497298106331778</v>
      </c>
      <c r="AU3423" s="47">
        <v>-1</v>
      </c>
      <c r="AV3423" s="47">
        <v>-1</v>
      </c>
      <c r="AW3423" s="47">
        <v>-1</v>
      </c>
      <c r="AX3423" s="47">
        <v>-1</v>
      </c>
      <c r="AY3423" s="47">
        <v>5.741340798477359E-3</v>
      </c>
      <c r="AZ3423" s="47">
        <v>0.26109216513129191</v>
      </c>
      <c r="BA3423" s="47">
        <v>0.31605474538102962</v>
      </c>
      <c r="BB3423" s="47">
        <v>0.19654570281331249</v>
      </c>
      <c r="BC3423" s="47">
        <v>0.14449960111956645</v>
      </c>
      <c r="BD3423" s="47">
        <v>6.219103395989273</v>
      </c>
      <c r="BE3423" s="47">
        <v>5.19276375489431</v>
      </c>
      <c r="BF3423" s="47">
        <v>-1</v>
      </c>
      <c r="BG3423" s="22">
        <v>0</v>
      </c>
    </row>
    <row r="3424" spans="1:100" x14ac:dyDescent="0.25">
      <c r="A3424">
        <v>7066</v>
      </c>
      <c r="B3424" t="s">
        <v>3452</v>
      </c>
      <c r="C3424" s="48">
        <v>1</v>
      </c>
      <c r="D3424" s="22">
        <v>1450</v>
      </c>
      <c r="E3424" s="47">
        <v>62.798508766834246</v>
      </c>
      <c r="F3424" s="47">
        <v>-29.08938549335334</v>
      </c>
      <c r="G3424" s="47">
        <v>0.24773049482204326</v>
      </c>
      <c r="H3424" s="47">
        <v>5.0316799675559034</v>
      </c>
      <c r="I3424" s="47">
        <v>43.150978932390657</v>
      </c>
      <c r="J3424" s="47">
        <v>9.4265685797601293</v>
      </c>
      <c r="K3424" s="47">
        <v>-1</v>
      </c>
      <c r="L3424" s="47">
        <v>-1</v>
      </c>
      <c r="M3424" s="47">
        <v>-1</v>
      </c>
      <c r="N3424" s="47">
        <v>0.23106494761372834</v>
      </c>
      <c r="O3424" s="47">
        <v>-1</v>
      </c>
      <c r="P3424" s="47">
        <v>-1</v>
      </c>
      <c r="Q3424" s="47">
        <v>3.6908187015592362</v>
      </c>
      <c r="R3424" s="47">
        <v>-1</v>
      </c>
      <c r="S3424" s="47">
        <v>0.64189072421973781</v>
      </c>
      <c r="T3424" s="47">
        <v>9.2362986157557392E-2</v>
      </c>
      <c r="U3424" s="47">
        <v>2.8539908778594872E-2</v>
      </c>
      <c r="V3424" s="47">
        <v>-3.3016092497362891E-2</v>
      </c>
      <c r="W3424" s="47">
        <v>1.340861265996665</v>
      </c>
      <c r="X3424" s="47">
        <v>-0.95214589246562853</v>
      </c>
      <c r="Y3424" s="47">
        <v>6.2963204570277986E-2</v>
      </c>
      <c r="Z3424" s="47">
        <v>26.745601001024557</v>
      </c>
      <c r="AA3424" s="47">
        <v>0.83044305783086536</v>
      </c>
      <c r="AB3424" s="47">
        <v>0.95436065465510056</v>
      </c>
      <c r="AC3424" s="47">
        <v>9.5356991142494465</v>
      </c>
      <c r="AD3424" s="47">
        <v>1.0338197723233149</v>
      </c>
      <c r="AE3424" s="47">
        <v>-6.1692529453854741E-2</v>
      </c>
      <c r="AF3424" s="47">
        <v>37.173968240475233</v>
      </c>
      <c r="AG3424" s="47">
        <v>-21.084351504417185</v>
      </c>
      <c r="AH3424" s="47">
        <v>0.31588437088007865</v>
      </c>
      <c r="AI3424" s="47">
        <v>0.38548558873661259</v>
      </c>
      <c r="AJ3424" s="47">
        <v>0.33333333333333298</v>
      </c>
      <c r="AK3424" s="47">
        <v>0.47968211832321317</v>
      </c>
      <c r="AL3424" s="47">
        <v>0.57122895297980814</v>
      </c>
      <c r="AM3424" s="47">
        <v>0.33333333333333298</v>
      </c>
      <c r="AN3424" s="47">
        <v>0.18789602731731778</v>
      </c>
      <c r="AO3424" s="47">
        <v>0.23868759666666312</v>
      </c>
      <c r="AP3424" s="47">
        <v>0.33333333333333298</v>
      </c>
      <c r="AQ3424" s="47">
        <v>5.9770106919154165</v>
      </c>
      <c r="AR3424" s="47">
        <v>2.6866680235991405</v>
      </c>
      <c r="AS3424" s="47">
        <v>1.9901707455278179</v>
      </c>
      <c r="AT3424" s="47">
        <v>4.7497298106331778</v>
      </c>
      <c r="AU3424" s="47">
        <v>-1</v>
      </c>
      <c r="AV3424" s="47">
        <v>-1</v>
      </c>
      <c r="AW3424" s="47">
        <v>-1</v>
      </c>
      <c r="AX3424" s="47">
        <v>-1</v>
      </c>
      <c r="AY3424" s="47">
        <v>5.741340798477359E-3</v>
      </c>
      <c r="AZ3424" s="47">
        <v>0.26109216513129191</v>
      </c>
      <c r="BA3424" s="47">
        <v>0.31605474538102962</v>
      </c>
      <c r="BB3424" s="47">
        <v>0.19654570281331249</v>
      </c>
      <c r="BC3424" s="47">
        <v>0.14449960111956645</v>
      </c>
      <c r="BD3424" s="47">
        <v>6.219103395989273</v>
      </c>
      <c r="BE3424" s="47">
        <v>5.19276375489431</v>
      </c>
      <c r="BF3424" s="47">
        <v>-1</v>
      </c>
      <c r="BG3424" s="22">
        <v>0</v>
      </c>
    </row>
    <row r="3425" spans="1:100" x14ac:dyDescent="0.25">
      <c r="A3425">
        <v>7067</v>
      </c>
      <c r="B3425" t="s">
        <v>3453</v>
      </c>
      <c r="C3425" s="48">
        <v>1</v>
      </c>
      <c r="D3425" s="22">
        <v>1450</v>
      </c>
      <c r="E3425" s="47">
        <v>62.798508766834246</v>
      </c>
      <c r="F3425" s="47">
        <v>-29.08938549335334</v>
      </c>
      <c r="G3425" s="47">
        <v>0.24773049482204326</v>
      </c>
      <c r="H3425" s="47">
        <v>5.0316799675559034</v>
      </c>
      <c r="I3425" s="47">
        <v>43.150978932390657</v>
      </c>
      <c r="J3425" s="47">
        <v>9.4265685797601293</v>
      </c>
      <c r="K3425" s="47">
        <v>-1</v>
      </c>
      <c r="L3425" s="47">
        <v>-1</v>
      </c>
      <c r="M3425" s="47">
        <v>-1</v>
      </c>
      <c r="N3425" s="47">
        <v>0.23106494761372834</v>
      </c>
      <c r="O3425" s="47">
        <v>-1</v>
      </c>
      <c r="P3425" s="47">
        <v>-1</v>
      </c>
      <c r="Q3425" s="47">
        <v>3.6908187015592362</v>
      </c>
      <c r="R3425" s="47">
        <v>-1</v>
      </c>
      <c r="S3425" s="47">
        <v>0.64189072421973781</v>
      </c>
      <c r="T3425" s="47">
        <v>9.2362986157557392E-2</v>
      </c>
      <c r="U3425" s="47">
        <v>2.8539908778594872E-2</v>
      </c>
      <c r="V3425" s="47">
        <v>-3.3016092497362891E-2</v>
      </c>
      <c r="W3425" s="47">
        <v>1.340861265996665</v>
      </c>
      <c r="X3425" s="47">
        <v>-0.95214589246562853</v>
      </c>
      <c r="Y3425" s="47">
        <v>6.2963204570277986E-2</v>
      </c>
      <c r="Z3425" s="47">
        <v>26.745601001024557</v>
      </c>
      <c r="AA3425" s="47">
        <v>0.83044305783086536</v>
      </c>
      <c r="AB3425" s="47">
        <v>0.95436065465510056</v>
      </c>
      <c r="AC3425" s="47">
        <v>9.5356991142494465</v>
      </c>
      <c r="AD3425" s="47">
        <v>1.0338197723233149</v>
      </c>
      <c r="AE3425" s="47">
        <v>-6.1692529453854741E-2</v>
      </c>
      <c r="AF3425" s="47">
        <v>37.173968240475233</v>
      </c>
      <c r="AG3425" s="47">
        <v>-21.084351504417185</v>
      </c>
      <c r="AH3425" s="47">
        <v>0.31588437088007865</v>
      </c>
      <c r="AI3425" s="47">
        <v>0.38548558873661259</v>
      </c>
      <c r="AJ3425" s="47">
        <v>0.33333333333333298</v>
      </c>
      <c r="AK3425" s="47">
        <v>0.47968211832321317</v>
      </c>
      <c r="AL3425" s="47">
        <v>0.57122895297980814</v>
      </c>
      <c r="AM3425" s="47">
        <v>0.33333333333333298</v>
      </c>
      <c r="AN3425" s="47">
        <v>0.18789602731731778</v>
      </c>
      <c r="AO3425" s="47">
        <v>0.23868759666666312</v>
      </c>
      <c r="AP3425" s="47">
        <v>0.33333333333333298</v>
      </c>
      <c r="AQ3425" s="47">
        <v>5.9770106919154165</v>
      </c>
      <c r="AR3425" s="47">
        <v>2.6866680235991405</v>
      </c>
      <c r="AS3425" s="47">
        <v>1.9901707455278179</v>
      </c>
      <c r="AT3425" s="47">
        <v>4.7497298106331778</v>
      </c>
      <c r="AU3425" s="47">
        <v>-1</v>
      </c>
      <c r="AV3425" s="47">
        <v>-1</v>
      </c>
      <c r="AW3425" s="47">
        <v>-1</v>
      </c>
      <c r="AX3425" s="47">
        <v>-1</v>
      </c>
      <c r="AY3425" s="47">
        <v>5.741340798477359E-3</v>
      </c>
      <c r="AZ3425" s="47">
        <v>0.26109216513129191</v>
      </c>
      <c r="BA3425" s="47">
        <v>0.31605474538102962</v>
      </c>
      <c r="BB3425" s="47">
        <v>0.19654570281331249</v>
      </c>
      <c r="BC3425" s="47">
        <v>0.14449960111956645</v>
      </c>
      <c r="BD3425" s="47">
        <v>6.219103395989273</v>
      </c>
      <c r="BE3425" s="47">
        <v>5.19276375489431</v>
      </c>
      <c r="BF3425" s="47">
        <v>-1</v>
      </c>
      <c r="BG3425" s="22">
        <v>0</v>
      </c>
    </row>
    <row r="3426" spans="1:100" x14ac:dyDescent="0.25">
      <c r="A3426">
        <v>7068</v>
      </c>
      <c r="B3426" t="s">
        <v>3454</v>
      </c>
      <c r="C3426" s="48">
        <v>1</v>
      </c>
      <c r="D3426" s="22">
        <v>1450</v>
      </c>
      <c r="E3426" s="47">
        <v>62.798508766834246</v>
      </c>
      <c r="F3426" s="47">
        <v>-29.08938549335334</v>
      </c>
      <c r="G3426" s="47">
        <v>0.24773049482204326</v>
      </c>
      <c r="H3426" s="47">
        <v>5.0316799675559034</v>
      </c>
      <c r="I3426" s="47">
        <v>43.150978932390657</v>
      </c>
      <c r="J3426" s="47">
        <v>9.4265685797601293</v>
      </c>
      <c r="K3426" s="47">
        <v>-1</v>
      </c>
      <c r="L3426" s="47">
        <v>-1</v>
      </c>
      <c r="M3426" s="47">
        <v>-1</v>
      </c>
      <c r="N3426" s="47">
        <v>0.23106494761372834</v>
      </c>
      <c r="O3426" s="47">
        <v>-1</v>
      </c>
      <c r="P3426" s="47">
        <v>-1</v>
      </c>
      <c r="Q3426" s="47">
        <v>3.6908187015592362</v>
      </c>
      <c r="R3426" s="47">
        <v>-1</v>
      </c>
      <c r="S3426" s="47">
        <v>0.64189072421973781</v>
      </c>
      <c r="T3426" s="47">
        <v>9.2362986157557392E-2</v>
      </c>
      <c r="U3426" s="47">
        <v>2.8539908778594872E-2</v>
      </c>
      <c r="V3426" s="47">
        <v>-3.3016092497362891E-2</v>
      </c>
      <c r="W3426" s="47">
        <v>1.340861265996665</v>
      </c>
      <c r="X3426" s="47">
        <v>-0.95214589246562853</v>
      </c>
      <c r="Y3426" s="47">
        <v>6.2963204570277986E-2</v>
      </c>
      <c r="Z3426" s="47">
        <v>26.745601001024557</v>
      </c>
      <c r="AA3426" s="47">
        <v>0.83044305783086536</v>
      </c>
      <c r="AB3426" s="47">
        <v>0.95436065465510056</v>
      </c>
      <c r="AC3426" s="47">
        <v>9.5356991142494465</v>
      </c>
      <c r="AD3426" s="47">
        <v>1.0338197723233149</v>
      </c>
      <c r="AE3426" s="47">
        <v>-6.1692529453854741E-2</v>
      </c>
      <c r="AF3426" s="47">
        <v>37.173968240475233</v>
      </c>
      <c r="AG3426" s="47">
        <v>-21.084351504417185</v>
      </c>
      <c r="AH3426" s="47">
        <v>0.31588437088007865</v>
      </c>
      <c r="AI3426" s="47">
        <v>0.38548558873661259</v>
      </c>
      <c r="AJ3426" s="47">
        <v>0.33333333333333298</v>
      </c>
      <c r="AK3426" s="47">
        <v>0.47968211832321317</v>
      </c>
      <c r="AL3426" s="47">
        <v>0.57122895297980814</v>
      </c>
      <c r="AM3426" s="47">
        <v>0.33333333333333298</v>
      </c>
      <c r="AN3426" s="47">
        <v>0.18789602731731778</v>
      </c>
      <c r="AO3426" s="47">
        <v>0.23868759666666312</v>
      </c>
      <c r="AP3426" s="47">
        <v>0.33333333333333298</v>
      </c>
      <c r="AQ3426" s="47">
        <v>5.9770106919154165</v>
      </c>
      <c r="AR3426" s="47">
        <v>2.6866680235991405</v>
      </c>
      <c r="AS3426" s="47">
        <v>1.9901707455278179</v>
      </c>
      <c r="AT3426" s="47">
        <v>4.7497298106331778</v>
      </c>
      <c r="AU3426" s="47">
        <v>-1</v>
      </c>
      <c r="AV3426" s="47">
        <v>-1</v>
      </c>
      <c r="AW3426" s="47">
        <v>-1</v>
      </c>
      <c r="AX3426" s="47">
        <v>-1</v>
      </c>
      <c r="AY3426" s="47">
        <v>5.741340798477359E-3</v>
      </c>
      <c r="AZ3426" s="47">
        <v>0.26109216513129191</v>
      </c>
      <c r="BA3426" s="47">
        <v>0.31605474538102962</v>
      </c>
      <c r="BB3426" s="47">
        <v>0.19654570281331249</v>
      </c>
      <c r="BC3426" s="47">
        <v>0.14449960111956645</v>
      </c>
      <c r="BD3426" s="47">
        <v>6.219103395989273</v>
      </c>
      <c r="BE3426" s="47">
        <v>5.19276375489431</v>
      </c>
      <c r="BF3426" s="47">
        <v>-1</v>
      </c>
      <c r="BG3426" s="22">
        <v>0</v>
      </c>
    </row>
    <row r="3427" spans="1:100" x14ac:dyDescent="0.25">
      <c r="A3427">
        <v>7069</v>
      </c>
      <c r="B3427" t="s">
        <v>3455</v>
      </c>
      <c r="C3427" s="48">
        <v>1</v>
      </c>
      <c r="D3427" s="22">
        <v>1450</v>
      </c>
      <c r="E3427" s="47">
        <v>62.798508766834246</v>
      </c>
      <c r="F3427" s="47">
        <v>-29.08938549335334</v>
      </c>
      <c r="G3427" s="47">
        <v>0.24773049482204326</v>
      </c>
      <c r="H3427" s="47">
        <v>5.0316799675559034</v>
      </c>
      <c r="I3427" s="47">
        <v>43.150978932390657</v>
      </c>
      <c r="J3427" s="47">
        <v>9.4265685797601293</v>
      </c>
      <c r="K3427" s="47">
        <v>-1</v>
      </c>
      <c r="L3427" s="47">
        <v>-1</v>
      </c>
      <c r="M3427" s="47">
        <v>-1</v>
      </c>
      <c r="N3427" s="47">
        <v>0.23106494761372834</v>
      </c>
      <c r="O3427" s="47">
        <v>-1</v>
      </c>
      <c r="P3427" s="47">
        <v>-1</v>
      </c>
      <c r="Q3427" s="47">
        <v>3.6908187015592362</v>
      </c>
      <c r="R3427" s="47">
        <v>-1</v>
      </c>
      <c r="S3427" s="47">
        <v>0.64189072421973781</v>
      </c>
      <c r="T3427" s="47">
        <v>9.2362986157557392E-2</v>
      </c>
      <c r="U3427" s="47">
        <v>2.8539908778594872E-2</v>
      </c>
      <c r="V3427" s="47">
        <v>-3.3016092497362891E-2</v>
      </c>
      <c r="W3427" s="47">
        <v>1.340861265996665</v>
      </c>
      <c r="X3427" s="47">
        <v>-0.95214589246562853</v>
      </c>
      <c r="Y3427" s="47">
        <v>6.2963204570277986E-2</v>
      </c>
      <c r="Z3427" s="47">
        <v>26.745601001024557</v>
      </c>
      <c r="AA3427" s="47">
        <v>0.83044305783086536</v>
      </c>
      <c r="AB3427" s="47">
        <v>0.95436065465510056</v>
      </c>
      <c r="AC3427" s="47">
        <v>9.5356991142494465</v>
      </c>
      <c r="AD3427" s="47">
        <v>1.0338197723233149</v>
      </c>
      <c r="AE3427" s="47">
        <v>-6.1692529453854741E-2</v>
      </c>
      <c r="AF3427" s="47">
        <v>37.173968240475233</v>
      </c>
      <c r="AG3427" s="47">
        <v>-21.084351504417185</v>
      </c>
      <c r="AH3427" s="47">
        <v>0.31588437088007865</v>
      </c>
      <c r="AI3427" s="47">
        <v>0.38548558873661259</v>
      </c>
      <c r="AJ3427" s="47">
        <v>0.33333333333333298</v>
      </c>
      <c r="AK3427" s="47">
        <v>0.47968211832321317</v>
      </c>
      <c r="AL3427" s="47">
        <v>0.57122895297980814</v>
      </c>
      <c r="AM3427" s="47">
        <v>0.33333333333333298</v>
      </c>
      <c r="AN3427" s="47">
        <v>0.18789602731731778</v>
      </c>
      <c r="AO3427" s="47">
        <v>0.23868759666666312</v>
      </c>
      <c r="AP3427" s="47">
        <v>0.33333333333333298</v>
      </c>
      <c r="AQ3427" s="47">
        <v>5.9770106919154165</v>
      </c>
      <c r="AR3427" s="47">
        <v>2.6866680235991405</v>
      </c>
      <c r="AS3427" s="47">
        <v>1.9901707455278179</v>
      </c>
      <c r="AT3427" s="47">
        <v>4.7497298106331778</v>
      </c>
      <c r="AU3427" s="47">
        <v>-1</v>
      </c>
      <c r="AV3427" s="47">
        <v>-1</v>
      </c>
      <c r="AW3427" s="47">
        <v>-1</v>
      </c>
      <c r="AX3427" s="47">
        <v>-1</v>
      </c>
      <c r="AY3427" s="47">
        <v>5.741340798477359E-3</v>
      </c>
      <c r="AZ3427" s="47">
        <v>0.26109216513129191</v>
      </c>
      <c r="BA3427" s="47">
        <v>0.31605474538102962</v>
      </c>
      <c r="BB3427" s="47">
        <v>0.19654570281331249</v>
      </c>
      <c r="BC3427" s="47">
        <v>0.14449960111956645</v>
      </c>
      <c r="BD3427" s="47">
        <v>6.219103395989273</v>
      </c>
      <c r="BE3427" s="47">
        <v>5.19276375489431</v>
      </c>
      <c r="BF3427" s="47">
        <v>-1</v>
      </c>
      <c r="BG3427" s="22">
        <v>0</v>
      </c>
    </row>
    <row r="3428" spans="1:100" x14ac:dyDescent="0.25">
      <c r="A3428">
        <v>7070</v>
      </c>
      <c r="B3428" t="s">
        <v>3456</v>
      </c>
      <c r="C3428" s="48">
        <v>1</v>
      </c>
      <c r="D3428" s="22">
        <v>1450</v>
      </c>
      <c r="E3428" s="47">
        <v>62.798508766834246</v>
      </c>
      <c r="F3428" s="47">
        <v>-29.08938549335334</v>
      </c>
      <c r="G3428" s="47">
        <v>0.24773049482204326</v>
      </c>
      <c r="H3428" s="47">
        <v>5.0316799675559034</v>
      </c>
      <c r="I3428" s="47">
        <v>43.150978932390657</v>
      </c>
      <c r="J3428" s="47">
        <v>9.4265685797601293</v>
      </c>
      <c r="K3428" s="47">
        <v>-1</v>
      </c>
      <c r="L3428" s="47">
        <v>-1</v>
      </c>
      <c r="M3428" s="47">
        <v>-1</v>
      </c>
      <c r="N3428" s="47">
        <v>0.23106494761372834</v>
      </c>
      <c r="O3428" s="47">
        <v>-1</v>
      </c>
      <c r="P3428" s="47">
        <v>-1</v>
      </c>
      <c r="Q3428" s="47">
        <v>3.6908187015592362</v>
      </c>
      <c r="R3428" s="47">
        <v>-1</v>
      </c>
      <c r="S3428" s="47">
        <v>0.64189072421973781</v>
      </c>
      <c r="T3428" s="47">
        <v>9.2362986157557392E-2</v>
      </c>
      <c r="U3428" s="47">
        <v>2.8539908778594872E-2</v>
      </c>
      <c r="V3428" s="47">
        <v>-3.3016092497362891E-2</v>
      </c>
      <c r="W3428" s="47">
        <v>1.340861265996665</v>
      </c>
      <c r="X3428" s="47">
        <v>-0.95214589246562853</v>
      </c>
      <c r="Y3428" s="47">
        <v>6.2963204570277986E-2</v>
      </c>
      <c r="Z3428" s="47">
        <v>26.745601001024557</v>
      </c>
      <c r="AA3428" s="47">
        <v>0.83044305783086536</v>
      </c>
      <c r="AB3428" s="47">
        <v>0.95436065465510056</v>
      </c>
      <c r="AC3428" s="47">
        <v>9.5356991142494465</v>
      </c>
      <c r="AD3428" s="47">
        <v>1.0338197723233149</v>
      </c>
      <c r="AE3428" s="47">
        <v>-6.1692529453854741E-2</v>
      </c>
      <c r="AF3428" s="47">
        <v>37.173968240475233</v>
      </c>
      <c r="AG3428" s="47">
        <v>-21.084351504417185</v>
      </c>
      <c r="AH3428" s="47">
        <v>0.31588437088007865</v>
      </c>
      <c r="AI3428" s="47">
        <v>0.38548558873661259</v>
      </c>
      <c r="AJ3428" s="47">
        <v>0.33333333333333298</v>
      </c>
      <c r="AK3428" s="47">
        <v>0.47968211832321317</v>
      </c>
      <c r="AL3428" s="47">
        <v>0.57122895297980814</v>
      </c>
      <c r="AM3428" s="47">
        <v>0.33333333333333298</v>
      </c>
      <c r="AN3428" s="47">
        <v>0.18789602731731778</v>
      </c>
      <c r="AO3428" s="47">
        <v>0.23868759666666312</v>
      </c>
      <c r="AP3428" s="47">
        <v>0.33333333333333298</v>
      </c>
      <c r="AQ3428" s="47">
        <v>5.9770106919154165</v>
      </c>
      <c r="AR3428" s="47">
        <v>2.6866680235991405</v>
      </c>
      <c r="AS3428" s="47">
        <v>1.9901707455278179</v>
      </c>
      <c r="AT3428" s="47">
        <v>4.7497298106331778</v>
      </c>
      <c r="AU3428" s="47">
        <v>-1</v>
      </c>
      <c r="AV3428" s="47">
        <v>-1</v>
      </c>
      <c r="AW3428" s="47">
        <v>-1</v>
      </c>
      <c r="AX3428" s="47">
        <v>-1</v>
      </c>
      <c r="AY3428" s="47">
        <v>5.741340798477359E-3</v>
      </c>
      <c r="AZ3428" s="47">
        <v>0.26109216513129191</v>
      </c>
      <c r="BA3428" s="47">
        <v>0.31605474538102962</v>
      </c>
      <c r="BB3428" s="47">
        <v>0.19654570281331249</v>
      </c>
      <c r="BC3428" s="47">
        <v>0.14449960111956645</v>
      </c>
      <c r="BD3428" s="47">
        <v>6.219103395989273</v>
      </c>
      <c r="BE3428" s="47">
        <v>5.19276375489431</v>
      </c>
      <c r="BF3428" s="47">
        <v>-1</v>
      </c>
      <c r="BG3428" s="22">
        <v>0</v>
      </c>
    </row>
    <row r="3429" spans="1:100" x14ac:dyDescent="0.25">
      <c r="A3429">
        <v>7071</v>
      </c>
      <c r="B3429" t="s">
        <v>3457</v>
      </c>
      <c r="C3429" s="48">
        <v>1</v>
      </c>
      <c r="D3429" s="22">
        <v>1450</v>
      </c>
      <c r="E3429" s="47">
        <v>62.798508766834246</v>
      </c>
      <c r="F3429" s="47">
        <v>-29.08938549335334</v>
      </c>
      <c r="G3429" s="47">
        <v>0.24773049482204326</v>
      </c>
      <c r="H3429" s="47">
        <v>5.0316799675559034</v>
      </c>
      <c r="I3429" s="47">
        <v>43.150978932390657</v>
      </c>
      <c r="J3429" s="47">
        <v>9.4265685797601293</v>
      </c>
      <c r="K3429" s="47">
        <v>-1</v>
      </c>
      <c r="L3429" s="47">
        <v>-1</v>
      </c>
      <c r="M3429" s="47">
        <v>-1</v>
      </c>
      <c r="N3429" s="47">
        <v>0.23106494761372834</v>
      </c>
      <c r="O3429" s="47">
        <v>-1</v>
      </c>
      <c r="P3429" s="47">
        <v>-1</v>
      </c>
      <c r="Q3429" s="47">
        <v>3.6908187015592362</v>
      </c>
      <c r="R3429" s="47">
        <v>-1</v>
      </c>
      <c r="S3429" s="47">
        <v>0.64189072421973781</v>
      </c>
      <c r="T3429" s="47">
        <v>9.2362986157557392E-2</v>
      </c>
      <c r="U3429" s="47">
        <v>2.8539908778594872E-2</v>
      </c>
      <c r="V3429" s="47">
        <v>-3.3016092497362891E-2</v>
      </c>
      <c r="W3429" s="47">
        <v>1.340861265996665</v>
      </c>
      <c r="X3429" s="47">
        <v>-0.95214589246562853</v>
      </c>
      <c r="Y3429" s="47">
        <v>6.2963204570277986E-2</v>
      </c>
      <c r="Z3429" s="47">
        <v>26.745601001024557</v>
      </c>
      <c r="AA3429" s="47">
        <v>0.83044305783086536</v>
      </c>
      <c r="AB3429" s="47">
        <v>0.95436065465510056</v>
      </c>
      <c r="AC3429" s="47">
        <v>9.5356991142494465</v>
      </c>
      <c r="AD3429" s="47">
        <v>1.0338197723233149</v>
      </c>
      <c r="AE3429" s="47">
        <v>-6.1692529453854741E-2</v>
      </c>
      <c r="AF3429" s="47">
        <v>37.173968240475233</v>
      </c>
      <c r="AG3429" s="47">
        <v>-21.084351504417185</v>
      </c>
      <c r="AH3429" s="47">
        <v>0.31588437088007865</v>
      </c>
      <c r="AI3429" s="47">
        <v>0.38548558873661259</v>
      </c>
      <c r="AJ3429" s="47">
        <v>0.33333333333333298</v>
      </c>
      <c r="AK3429" s="47">
        <v>0.47968211832321317</v>
      </c>
      <c r="AL3429" s="47">
        <v>0.57122895297980814</v>
      </c>
      <c r="AM3429" s="47">
        <v>0.33333333333333298</v>
      </c>
      <c r="AN3429" s="47">
        <v>0.18789602731731778</v>
      </c>
      <c r="AO3429" s="47">
        <v>0.23868759666666312</v>
      </c>
      <c r="AP3429" s="47">
        <v>0.33333333333333298</v>
      </c>
      <c r="AQ3429" s="47">
        <v>5.9770106919154165</v>
      </c>
      <c r="AR3429" s="47">
        <v>2.6866680235991405</v>
      </c>
      <c r="AS3429" s="47">
        <v>1.9901707455278179</v>
      </c>
      <c r="AT3429" s="47">
        <v>4.7497298106331778</v>
      </c>
      <c r="AU3429" s="47">
        <v>-1</v>
      </c>
      <c r="AV3429" s="47">
        <v>-1</v>
      </c>
      <c r="AW3429" s="47">
        <v>-1</v>
      </c>
      <c r="AX3429" s="47">
        <v>-1</v>
      </c>
      <c r="AY3429" s="47">
        <v>5.741340798477359E-3</v>
      </c>
      <c r="AZ3429" s="47">
        <v>0.26109216513129191</v>
      </c>
      <c r="BA3429" s="47">
        <v>0.31605474538102962</v>
      </c>
      <c r="BB3429" s="47">
        <v>0.19654570281331249</v>
      </c>
      <c r="BC3429" s="47">
        <v>0.14449960111956645</v>
      </c>
      <c r="BD3429" s="47">
        <v>6.219103395989273</v>
      </c>
      <c r="BE3429" s="47">
        <v>5.19276375489431</v>
      </c>
      <c r="BF3429" s="47">
        <v>-1</v>
      </c>
      <c r="BG3429" s="22">
        <v>0</v>
      </c>
    </row>
    <row r="3430" spans="1:100" x14ac:dyDescent="0.25">
      <c r="A3430">
        <v>7072</v>
      </c>
      <c r="B3430" t="s">
        <v>3458</v>
      </c>
      <c r="C3430" s="48">
        <v>1</v>
      </c>
      <c r="D3430" s="22">
        <v>1450</v>
      </c>
      <c r="E3430" s="47">
        <v>62.798508766834246</v>
      </c>
      <c r="F3430" s="47">
        <v>-29.08938549335334</v>
      </c>
      <c r="G3430" s="47">
        <v>0.24773049482204326</v>
      </c>
      <c r="H3430" s="47">
        <v>5.0316799675559034</v>
      </c>
      <c r="I3430" s="47">
        <v>43.150978932390657</v>
      </c>
      <c r="J3430" s="47">
        <v>9.4265685797601293</v>
      </c>
      <c r="K3430" s="47">
        <v>-1</v>
      </c>
      <c r="L3430" s="47">
        <v>-1</v>
      </c>
      <c r="M3430" s="47">
        <v>-1</v>
      </c>
      <c r="N3430" s="47">
        <v>0.23106494761372834</v>
      </c>
      <c r="O3430" s="47">
        <v>-1</v>
      </c>
      <c r="P3430" s="47">
        <v>-1</v>
      </c>
      <c r="Q3430" s="47">
        <v>3.6908187015592362</v>
      </c>
      <c r="R3430" s="47">
        <v>-1</v>
      </c>
      <c r="S3430" s="47">
        <v>0.64189072421973781</v>
      </c>
      <c r="T3430" s="47">
        <v>9.2362986157557392E-2</v>
      </c>
      <c r="U3430" s="47">
        <v>2.8539908778594872E-2</v>
      </c>
      <c r="V3430" s="47">
        <v>-3.3016092497362891E-2</v>
      </c>
      <c r="W3430" s="47">
        <v>1.340861265996665</v>
      </c>
      <c r="X3430" s="47">
        <v>-0.95214589246562853</v>
      </c>
      <c r="Y3430" s="47">
        <v>6.2963204570277986E-2</v>
      </c>
      <c r="Z3430" s="47">
        <v>26.745601001024557</v>
      </c>
      <c r="AA3430" s="47">
        <v>0.83044305783086536</v>
      </c>
      <c r="AB3430" s="47">
        <v>0.95436065465510056</v>
      </c>
      <c r="AC3430" s="47">
        <v>9.5356991142494465</v>
      </c>
      <c r="AD3430" s="47">
        <v>1.0338197723233149</v>
      </c>
      <c r="AE3430" s="47">
        <v>-6.1692529453854741E-2</v>
      </c>
      <c r="AF3430" s="47">
        <v>37.173968240475233</v>
      </c>
      <c r="AG3430" s="47">
        <v>-21.084351504417185</v>
      </c>
      <c r="AH3430" s="47">
        <v>0.31588437088007865</v>
      </c>
      <c r="AI3430" s="47">
        <v>0.38548558873661259</v>
      </c>
      <c r="AJ3430" s="47">
        <v>0.33333333333333298</v>
      </c>
      <c r="AK3430" s="47">
        <v>0.47968211832321317</v>
      </c>
      <c r="AL3430" s="47">
        <v>0.57122895297980814</v>
      </c>
      <c r="AM3430" s="47">
        <v>0.33333333333333298</v>
      </c>
      <c r="AN3430" s="47">
        <v>0.18789602731731778</v>
      </c>
      <c r="AO3430" s="47">
        <v>0.23868759666666312</v>
      </c>
      <c r="AP3430" s="47">
        <v>0.33333333333333298</v>
      </c>
      <c r="AQ3430" s="47">
        <v>5.9770106919154165</v>
      </c>
      <c r="AR3430" s="47">
        <v>2.6866680235991405</v>
      </c>
      <c r="AS3430" s="47">
        <v>1.9901707455278179</v>
      </c>
      <c r="AT3430" s="47">
        <v>4.7497298106331778</v>
      </c>
      <c r="AU3430" s="47">
        <v>-1</v>
      </c>
      <c r="AV3430" s="47">
        <v>-1</v>
      </c>
      <c r="AW3430" s="47">
        <v>-1</v>
      </c>
      <c r="AX3430" s="47">
        <v>-1</v>
      </c>
      <c r="AY3430" s="47">
        <v>5.741340798477359E-3</v>
      </c>
      <c r="AZ3430" s="47">
        <v>0.26109216513129191</v>
      </c>
      <c r="BA3430" s="47">
        <v>0.31605474538102962</v>
      </c>
      <c r="BB3430" s="47">
        <v>0.19654570281331249</v>
      </c>
      <c r="BC3430" s="47">
        <v>0.14449960111956645</v>
      </c>
      <c r="BD3430" s="47">
        <v>6.219103395989273</v>
      </c>
      <c r="BE3430" s="47">
        <v>5.19276375489431</v>
      </c>
      <c r="BF3430" s="47">
        <v>-1</v>
      </c>
      <c r="BG3430" s="22">
        <v>0</v>
      </c>
    </row>
    <row r="3431" spans="1:100" x14ac:dyDescent="0.25">
      <c r="A3431">
        <v>7073</v>
      </c>
      <c r="B3431" t="s">
        <v>3459</v>
      </c>
      <c r="C3431" s="48">
        <v>1</v>
      </c>
      <c r="D3431" s="22">
        <v>1450</v>
      </c>
      <c r="E3431" s="47">
        <v>62.798508766834246</v>
      </c>
      <c r="F3431" s="47">
        <v>-29.08938549335334</v>
      </c>
      <c r="G3431" s="47">
        <v>0.24773049482204326</v>
      </c>
      <c r="H3431" s="47">
        <v>5.0316799675559034</v>
      </c>
      <c r="I3431" s="47">
        <v>43.150978932390657</v>
      </c>
      <c r="J3431" s="47">
        <v>9.4265685797601293</v>
      </c>
      <c r="K3431" s="47">
        <v>-1</v>
      </c>
      <c r="L3431" s="47">
        <v>-1</v>
      </c>
      <c r="M3431" s="47">
        <v>-1</v>
      </c>
      <c r="N3431" s="47">
        <v>0.23106494761372834</v>
      </c>
      <c r="O3431" s="47">
        <v>-1</v>
      </c>
      <c r="P3431" s="47">
        <v>-1</v>
      </c>
      <c r="Q3431" s="47">
        <v>3.6908187015592362</v>
      </c>
      <c r="R3431" s="47">
        <v>-1</v>
      </c>
      <c r="S3431" s="47">
        <v>0.64189072421973781</v>
      </c>
      <c r="T3431" s="47">
        <v>9.2362986157557392E-2</v>
      </c>
      <c r="U3431" s="47">
        <v>2.8539908778594872E-2</v>
      </c>
      <c r="V3431" s="47">
        <v>-3.3016092497362891E-2</v>
      </c>
      <c r="W3431" s="47">
        <v>1.340861265996665</v>
      </c>
      <c r="X3431" s="47">
        <v>-0.95214589246562853</v>
      </c>
      <c r="Y3431" s="47">
        <v>6.2963204570277986E-2</v>
      </c>
      <c r="Z3431" s="47">
        <v>26.745601001024557</v>
      </c>
      <c r="AA3431" s="47">
        <v>0.83044305783086536</v>
      </c>
      <c r="AB3431" s="47">
        <v>0.95436065465510056</v>
      </c>
      <c r="AC3431" s="47">
        <v>9.5356991142494465</v>
      </c>
      <c r="AD3431" s="47">
        <v>1.0338197723233149</v>
      </c>
      <c r="AE3431" s="47">
        <v>-6.1692529453854741E-2</v>
      </c>
      <c r="AF3431" s="47">
        <v>37.173968240475233</v>
      </c>
      <c r="AG3431" s="47">
        <v>-21.084351504417185</v>
      </c>
      <c r="AH3431" s="47">
        <v>0.31588437088007865</v>
      </c>
      <c r="AI3431" s="47">
        <v>0.38548558873661259</v>
      </c>
      <c r="AJ3431" s="47">
        <v>0.33333333333333298</v>
      </c>
      <c r="AK3431" s="47">
        <v>0.47968211832321317</v>
      </c>
      <c r="AL3431" s="47">
        <v>0.57122895297980814</v>
      </c>
      <c r="AM3431" s="47">
        <v>0.33333333333333298</v>
      </c>
      <c r="AN3431" s="47">
        <v>0.18789602731731778</v>
      </c>
      <c r="AO3431" s="47">
        <v>0.23868759666666312</v>
      </c>
      <c r="AP3431" s="47">
        <v>0.33333333333333298</v>
      </c>
      <c r="AQ3431" s="47">
        <v>5.9770106919154165</v>
      </c>
      <c r="AR3431" s="47">
        <v>2.6866680235991405</v>
      </c>
      <c r="AS3431" s="47">
        <v>1.9901707455278179</v>
      </c>
      <c r="AT3431" s="47">
        <v>4.7497298106331778</v>
      </c>
      <c r="AU3431" s="47">
        <v>-1</v>
      </c>
      <c r="AV3431" s="47">
        <v>-1</v>
      </c>
      <c r="AW3431" s="47">
        <v>-1</v>
      </c>
      <c r="AX3431" s="47">
        <v>-1</v>
      </c>
      <c r="AY3431" s="47">
        <v>5.741340798477359E-3</v>
      </c>
      <c r="AZ3431" s="47">
        <v>0.26109216513129191</v>
      </c>
      <c r="BA3431" s="47">
        <v>0.31605474538102962</v>
      </c>
      <c r="BB3431" s="47">
        <v>0.19654570281331249</v>
      </c>
      <c r="BC3431" s="47">
        <v>0.14449960111956645</v>
      </c>
      <c r="BD3431" s="47">
        <v>6.219103395989273</v>
      </c>
      <c r="BE3431" s="47">
        <v>5.19276375489431</v>
      </c>
      <c r="BF3431" s="47">
        <v>-1</v>
      </c>
      <c r="BG3431" s="22">
        <v>0</v>
      </c>
    </row>
    <row r="3432" spans="1:100" x14ac:dyDescent="0.25">
      <c r="A3432">
        <v>7074</v>
      </c>
      <c r="B3432" t="s">
        <v>3460</v>
      </c>
      <c r="C3432" s="48">
        <v>1</v>
      </c>
      <c r="D3432" s="22">
        <v>1450</v>
      </c>
      <c r="E3432" s="47">
        <v>62.798508766834246</v>
      </c>
      <c r="F3432" s="47">
        <v>-29.08938549335334</v>
      </c>
      <c r="G3432" s="47">
        <v>0.24773049482204326</v>
      </c>
      <c r="H3432" s="47">
        <v>5.0316799675559034</v>
      </c>
      <c r="I3432" s="47">
        <v>43.150978932390657</v>
      </c>
      <c r="J3432" s="47">
        <v>9.4265685797601293</v>
      </c>
      <c r="K3432" s="47">
        <v>-1</v>
      </c>
      <c r="L3432" s="47">
        <v>-1</v>
      </c>
      <c r="M3432" s="47">
        <v>-1</v>
      </c>
      <c r="N3432" s="47">
        <v>0.23106494761372834</v>
      </c>
      <c r="O3432" s="47">
        <v>-1</v>
      </c>
      <c r="P3432" s="47">
        <v>-1</v>
      </c>
      <c r="Q3432" s="47">
        <v>3.6908187015592362</v>
      </c>
      <c r="R3432" s="47">
        <v>-1</v>
      </c>
      <c r="S3432" s="47">
        <v>0.64189072421973781</v>
      </c>
      <c r="T3432" s="47">
        <v>9.2362986157557392E-2</v>
      </c>
      <c r="U3432" s="47">
        <v>2.8539908778594872E-2</v>
      </c>
      <c r="V3432" s="47">
        <v>-3.3016092497362891E-2</v>
      </c>
      <c r="W3432" s="47">
        <v>1.340861265996665</v>
      </c>
      <c r="X3432" s="47">
        <v>-0.95214589246562853</v>
      </c>
      <c r="Y3432" s="47">
        <v>6.2963204570277986E-2</v>
      </c>
      <c r="Z3432" s="47">
        <v>26.745601001024557</v>
      </c>
      <c r="AA3432" s="47">
        <v>0.83044305783086536</v>
      </c>
      <c r="AB3432" s="47">
        <v>0.95436065465510056</v>
      </c>
      <c r="AC3432" s="47">
        <v>9.5356991142494465</v>
      </c>
      <c r="AD3432" s="47">
        <v>1.0338197723233149</v>
      </c>
      <c r="AE3432" s="47">
        <v>-6.1692529453854741E-2</v>
      </c>
      <c r="AF3432" s="47">
        <v>37.173968240475233</v>
      </c>
      <c r="AG3432" s="47">
        <v>-21.084351504417185</v>
      </c>
      <c r="AH3432" s="47">
        <v>0.31588437088007865</v>
      </c>
      <c r="AI3432" s="47">
        <v>0.38548558873661259</v>
      </c>
      <c r="AJ3432" s="47">
        <v>0.33333333333333298</v>
      </c>
      <c r="AK3432" s="47">
        <v>0.47968211832321317</v>
      </c>
      <c r="AL3432" s="47">
        <v>0.57122895297980814</v>
      </c>
      <c r="AM3432" s="47">
        <v>0.33333333333333298</v>
      </c>
      <c r="AN3432" s="47">
        <v>0.18789602731731778</v>
      </c>
      <c r="AO3432" s="47">
        <v>0.23868759666666312</v>
      </c>
      <c r="AP3432" s="47">
        <v>0.33333333333333298</v>
      </c>
      <c r="AQ3432" s="47">
        <v>5.9770106919154165</v>
      </c>
      <c r="AR3432" s="47">
        <v>2.6866680235991405</v>
      </c>
      <c r="AS3432" s="47">
        <v>1.9901707455278179</v>
      </c>
      <c r="AT3432" s="47">
        <v>4.7497298106331778</v>
      </c>
      <c r="AU3432" s="47">
        <v>-1</v>
      </c>
      <c r="AV3432" s="47">
        <v>-1</v>
      </c>
      <c r="AW3432" s="47">
        <v>-1</v>
      </c>
      <c r="AX3432" s="47">
        <v>-1</v>
      </c>
      <c r="AY3432" s="47">
        <v>5.741340798477359E-3</v>
      </c>
      <c r="AZ3432" s="47">
        <v>0.26109216513129191</v>
      </c>
      <c r="BA3432" s="47">
        <v>0.31605474538102962</v>
      </c>
      <c r="BB3432" s="47">
        <v>0.19654570281331249</v>
      </c>
      <c r="BC3432" s="47">
        <v>0.14449960111956645</v>
      </c>
      <c r="BD3432" s="47">
        <v>6.219103395989273</v>
      </c>
      <c r="BE3432" s="47">
        <v>5.19276375489431</v>
      </c>
      <c r="BF3432" s="47">
        <v>-1</v>
      </c>
      <c r="BG3432" s="22">
        <v>0</v>
      </c>
    </row>
    <row r="3433" spans="1:100" x14ac:dyDescent="0.25">
      <c r="A3433">
        <v>7075</v>
      </c>
      <c r="B3433" t="s">
        <v>3461</v>
      </c>
      <c r="C3433" s="48">
        <v>1</v>
      </c>
      <c r="D3433" s="22">
        <v>1450</v>
      </c>
      <c r="E3433" s="47">
        <v>62.798508766834246</v>
      </c>
      <c r="F3433" s="47">
        <v>-29.08938549335334</v>
      </c>
      <c r="G3433" s="47">
        <v>0.24773049482204326</v>
      </c>
      <c r="H3433" s="47">
        <v>5.0316799675559034</v>
      </c>
      <c r="I3433" s="47">
        <v>43.150978932390657</v>
      </c>
      <c r="J3433" s="47">
        <v>9.4265685797601293</v>
      </c>
      <c r="K3433" s="47">
        <v>-1</v>
      </c>
      <c r="L3433" s="47">
        <v>-1</v>
      </c>
      <c r="M3433" s="47">
        <v>-1</v>
      </c>
      <c r="N3433" s="47">
        <v>0.23106494761372834</v>
      </c>
      <c r="O3433" s="47">
        <v>-1</v>
      </c>
      <c r="P3433" s="47">
        <v>-1</v>
      </c>
      <c r="Q3433" s="47">
        <v>3.6908187015592362</v>
      </c>
      <c r="R3433" s="47">
        <v>-1</v>
      </c>
      <c r="S3433" s="47">
        <v>0.64189072421973781</v>
      </c>
      <c r="T3433" s="47">
        <v>9.2362986157557392E-2</v>
      </c>
      <c r="U3433" s="47">
        <v>2.8539908778594872E-2</v>
      </c>
      <c r="V3433" s="47">
        <v>-3.3016092497362891E-2</v>
      </c>
      <c r="W3433" s="47">
        <v>1.340861265996665</v>
      </c>
      <c r="X3433" s="47">
        <v>-0.95214589246562853</v>
      </c>
      <c r="Y3433" s="47">
        <v>6.2963204570277986E-2</v>
      </c>
      <c r="Z3433" s="47">
        <v>26.745601001024557</v>
      </c>
      <c r="AA3433" s="47">
        <v>0.83044305783086536</v>
      </c>
      <c r="AB3433" s="47">
        <v>0.95436065465510056</v>
      </c>
      <c r="AC3433" s="47">
        <v>9.5356991142494465</v>
      </c>
      <c r="AD3433" s="47">
        <v>1.0338197723233149</v>
      </c>
      <c r="AE3433" s="47">
        <v>-6.1692529453854741E-2</v>
      </c>
      <c r="AF3433" s="47">
        <v>37.173968240475233</v>
      </c>
      <c r="AG3433" s="47">
        <v>-21.084351504417185</v>
      </c>
      <c r="AH3433" s="47">
        <v>0.31588437088007865</v>
      </c>
      <c r="AI3433" s="47">
        <v>0.38548558873661259</v>
      </c>
      <c r="AJ3433" s="47">
        <v>0.33333333333333298</v>
      </c>
      <c r="AK3433" s="47">
        <v>0.47968211832321317</v>
      </c>
      <c r="AL3433" s="47">
        <v>0.57122895297980814</v>
      </c>
      <c r="AM3433" s="47">
        <v>0.33333333333333298</v>
      </c>
      <c r="AN3433" s="47">
        <v>0.18789602731731778</v>
      </c>
      <c r="AO3433" s="47">
        <v>0.23868759666666312</v>
      </c>
      <c r="AP3433" s="47">
        <v>0.33333333333333298</v>
      </c>
      <c r="AQ3433" s="47">
        <v>5.9770106919154165</v>
      </c>
      <c r="AR3433" s="47">
        <v>2.6866680235991405</v>
      </c>
      <c r="AS3433" s="47">
        <v>1.9901707455278179</v>
      </c>
      <c r="AT3433" s="47">
        <v>4.7497298106331778</v>
      </c>
      <c r="AU3433" s="47">
        <v>-1</v>
      </c>
      <c r="AV3433" s="47">
        <v>-1</v>
      </c>
      <c r="AW3433" s="47">
        <v>-1</v>
      </c>
      <c r="AX3433" s="47">
        <v>-1</v>
      </c>
      <c r="AY3433" s="47">
        <v>5.741340798477359E-3</v>
      </c>
      <c r="AZ3433" s="47">
        <v>0.26109216513129191</v>
      </c>
      <c r="BA3433" s="47">
        <v>0.31605474538102962</v>
      </c>
      <c r="BB3433" s="47">
        <v>0.19654570281331249</v>
      </c>
      <c r="BC3433" s="47">
        <v>0.14449960111956645</v>
      </c>
      <c r="BD3433" s="47">
        <v>6.219103395989273</v>
      </c>
      <c r="BE3433" s="47">
        <v>5.19276375489431</v>
      </c>
      <c r="BF3433" s="47">
        <v>-1</v>
      </c>
      <c r="BG3433" s="22">
        <v>0</v>
      </c>
    </row>
    <row r="3434" spans="1:100" x14ac:dyDescent="0.25">
      <c r="A3434">
        <v>7076</v>
      </c>
      <c r="B3434" t="s">
        <v>3462</v>
      </c>
      <c r="C3434" s="48">
        <v>1</v>
      </c>
      <c r="D3434" s="22">
        <v>1450</v>
      </c>
      <c r="E3434" s="47">
        <v>62.798508766834246</v>
      </c>
      <c r="F3434" s="47">
        <v>-29.08938549335334</v>
      </c>
      <c r="G3434" s="47">
        <v>0.24773049482204326</v>
      </c>
      <c r="H3434" s="47">
        <v>5.0316799675559034</v>
      </c>
      <c r="I3434" s="47">
        <v>43.150978932390657</v>
      </c>
      <c r="J3434" s="47">
        <v>9.4265685797601293</v>
      </c>
      <c r="K3434" s="47">
        <v>-1</v>
      </c>
      <c r="L3434" s="47">
        <v>-1</v>
      </c>
      <c r="M3434" s="47">
        <v>-1</v>
      </c>
      <c r="N3434" s="47">
        <v>0.23106494761372834</v>
      </c>
      <c r="O3434" s="47">
        <v>-1</v>
      </c>
      <c r="P3434" s="47">
        <v>-1</v>
      </c>
      <c r="Q3434" s="47">
        <v>3.6908187015592362</v>
      </c>
      <c r="R3434" s="47">
        <v>-1</v>
      </c>
      <c r="S3434" s="47">
        <v>0.64189072421973781</v>
      </c>
      <c r="T3434" s="47">
        <v>9.2362986157557392E-2</v>
      </c>
      <c r="U3434" s="47">
        <v>2.8539908778594872E-2</v>
      </c>
      <c r="V3434" s="47">
        <v>-3.3016092497362891E-2</v>
      </c>
      <c r="W3434" s="47">
        <v>1.340861265996665</v>
      </c>
      <c r="X3434" s="47">
        <v>-0.95214589246562853</v>
      </c>
      <c r="Y3434" s="47">
        <v>6.2963204570277986E-2</v>
      </c>
      <c r="Z3434" s="47">
        <v>26.745601001024557</v>
      </c>
      <c r="AA3434" s="47">
        <v>0.83044305783086536</v>
      </c>
      <c r="AB3434" s="47">
        <v>0.95436065465510056</v>
      </c>
      <c r="AC3434" s="47">
        <v>9.5356991142494465</v>
      </c>
      <c r="AD3434" s="47">
        <v>1.0338197723233149</v>
      </c>
      <c r="AE3434" s="47">
        <v>-6.1692529453854741E-2</v>
      </c>
      <c r="AF3434" s="47">
        <v>37.173968240475233</v>
      </c>
      <c r="AG3434" s="47">
        <v>-21.084351504417185</v>
      </c>
      <c r="AH3434" s="47">
        <v>0.31588437088007865</v>
      </c>
      <c r="AI3434" s="47">
        <v>0.38548558873661259</v>
      </c>
      <c r="AJ3434" s="47">
        <v>0.33333333333333298</v>
      </c>
      <c r="AK3434" s="47">
        <v>0.47968211832321317</v>
      </c>
      <c r="AL3434" s="47">
        <v>0.57122895297980814</v>
      </c>
      <c r="AM3434" s="47">
        <v>0.33333333333333298</v>
      </c>
      <c r="AN3434" s="47">
        <v>0.18789602731731778</v>
      </c>
      <c r="AO3434" s="47">
        <v>0.23868759666666312</v>
      </c>
      <c r="AP3434" s="47">
        <v>0.33333333333333298</v>
      </c>
      <c r="AQ3434" s="47">
        <v>5.9770106919154165</v>
      </c>
      <c r="AR3434" s="47">
        <v>2.6866680235991405</v>
      </c>
      <c r="AS3434" s="47">
        <v>1.9901707455278179</v>
      </c>
      <c r="AT3434" s="47">
        <v>4.7497298106331778</v>
      </c>
      <c r="AU3434" s="47">
        <v>-1</v>
      </c>
      <c r="AV3434" s="47">
        <v>-1</v>
      </c>
      <c r="AW3434" s="47">
        <v>-1</v>
      </c>
      <c r="AX3434" s="47">
        <v>-1</v>
      </c>
      <c r="AY3434" s="47">
        <v>5.741340798477359E-3</v>
      </c>
      <c r="AZ3434" s="47">
        <v>0.26109216513129191</v>
      </c>
      <c r="BA3434" s="47">
        <v>0.31605474538102962</v>
      </c>
      <c r="BB3434" s="47">
        <v>0.19654570281331249</v>
      </c>
      <c r="BC3434" s="47">
        <v>0.14449960111956645</v>
      </c>
      <c r="BD3434" s="47">
        <v>6.219103395989273</v>
      </c>
      <c r="BE3434" s="47">
        <v>5.19276375489431</v>
      </c>
      <c r="BF3434" s="47">
        <v>-1</v>
      </c>
      <c r="BG3434" s="22">
        <v>0</v>
      </c>
    </row>
    <row r="3435" spans="1:100" x14ac:dyDescent="0.25">
      <c r="A3435">
        <v>7077</v>
      </c>
      <c r="B3435" t="s">
        <v>3463</v>
      </c>
      <c r="C3435" s="48">
        <v>1</v>
      </c>
      <c r="D3435" s="22">
        <v>1450</v>
      </c>
      <c r="E3435" s="47">
        <v>62.798508766834246</v>
      </c>
      <c r="F3435" s="47">
        <v>-29.08938549335334</v>
      </c>
      <c r="G3435" s="47">
        <v>0.24773049482204326</v>
      </c>
      <c r="H3435" s="47">
        <v>5.0316799675559034</v>
      </c>
      <c r="I3435" s="47">
        <v>43.150978932390657</v>
      </c>
      <c r="J3435" s="47">
        <v>9.4265685797601293</v>
      </c>
      <c r="K3435" s="47">
        <v>-1</v>
      </c>
      <c r="L3435" s="47">
        <v>-1</v>
      </c>
      <c r="M3435" s="47">
        <v>-1</v>
      </c>
      <c r="N3435" s="47">
        <v>0.23106494761372834</v>
      </c>
      <c r="O3435" s="47">
        <v>-1</v>
      </c>
      <c r="P3435" s="47">
        <v>-1</v>
      </c>
      <c r="Q3435" s="47">
        <v>3.6908187015592362</v>
      </c>
      <c r="R3435" s="47">
        <v>-1</v>
      </c>
      <c r="S3435" s="47">
        <v>0.64189072421973781</v>
      </c>
      <c r="T3435" s="47">
        <v>9.2362986157557392E-2</v>
      </c>
      <c r="U3435" s="47">
        <v>2.8539908778594872E-2</v>
      </c>
      <c r="V3435" s="47">
        <v>-3.3016092497362891E-2</v>
      </c>
      <c r="W3435" s="47">
        <v>1.340861265996665</v>
      </c>
      <c r="X3435" s="47">
        <v>-0.95214589246562853</v>
      </c>
      <c r="Y3435" s="47">
        <v>6.2963204570277986E-2</v>
      </c>
      <c r="Z3435" s="47">
        <v>26.745601001024557</v>
      </c>
      <c r="AA3435" s="47">
        <v>0.83044305783086536</v>
      </c>
      <c r="AB3435" s="47">
        <v>0.95436065465510056</v>
      </c>
      <c r="AC3435" s="47">
        <v>9.5356991142494465</v>
      </c>
      <c r="AD3435" s="47">
        <v>1.0338197723233149</v>
      </c>
      <c r="AE3435" s="47">
        <v>-6.1692529453854741E-2</v>
      </c>
      <c r="AF3435" s="47">
        <v>37.173968240475233</v>
      </c>
      <c r="AG3435" s="47">
        <v>-21.084351504417185</v>
      </c>
      <c r="AH3435" s="47">
        <v>0.31588437088007865</v>
      </c>
      <c r="AI3435" s="47">
        <v>0.38548558873661259</v>
      </c>
      <c r="AJ3435" s="47">
        <v>0.33333333333333298</v>
      </c>
      <c r="AK3435" s="47">
        <v>0.47968211832321317</v>
      </c>
      <c r="AL3435" s="47">
        <v>0.57122895297980814</v>
      </c>
      <c r="AM3435" s="47">
        <v>0.33333333333333298</v>
      </c>
      <c r="AN3435" s="47">
        <v>0.18789602731731778</v>
      </c>
      <c r="AO3435" s="47">
        <v>0.23868759666666312</v>
      </c>
      <c r="AP3435" s="47">
        <v>0.33333333333333298</v>
      </c>
      <c r="AQ3435" s="47">
        <v>5.9770106919154165</v>
      </c>
      <c r="AR3435" s="47">
        <v>2.6866680235991405</v>
      </c>
      <c r="AS3435" s="47">
        <v>1.9901707455278179</v>
      </c>
      <c r="AT3435" s="47">
        <v>4.7497298106331778</v>
      </c>
      <c r="AU3435" s="47">
        <v>-1</v>
      </c>
      <c r="AV3435" s="47">
        <v>-1</v>
      </c>
      <c r="AW3435" s="47">
        <v>-1</v>
      </c>
      <c r="AX3435" s="47">
        <v>-1</v>
      </c>
      <c r="AY3435" s="47">
        <v>5.741340798477359E-3</v>
      </c>
      <c r="AZ3435" s="47">
        <v>0.26109216513129191</v>
      </c>
      <c r="BA3435" s="47">
        <v>0.31605474538102962</v>
      </c>
      <c r="BB3435" s="47">
        <v>0.19654570281331249</v>
      </c>
      <c r="BC3435" s="47">
        <v>0.14449960111956645</v>
      </c>
      <c r="BD3435" s="47">
        <v>6.219103395989273</v>
      </c>
      <c r="BE3435" s="47">
        <v>5.19276375489431</v>
      </c>
      <c r="BF3435" s="47">
        <v>-1</v>
      </c>
      <c r="BG3435" s="22">
        <v>0</v>
      </c>
    </row>
    <row r="3436" spans="1:100" x14ac:dyDescent="0.25">
      <c r="A3436">
        <v>7078</v>
      </c>
      <c r="B3436" t="s">
        <v>3464</v>
      </c>
      <c r="C3436" s="48">
        <v>1</v>
      </c>
      <c r="D3436" s="22">
        <v>1450</v>
      </c>
      <c r="E3436" s="47">
        <v>62.798508766834246</v>
      </c>
      <c r="F3436" s="47">
        <v>-29.08938549335334</v>
      </c>
      <c r="G3436" s="47">
        <v>0.24773049482204326</v>
      </c>
      <c r="H3436" s="47">
        <v>5.0316799675559034</v>
      </c>
      <c r="I3436" s="47">
        <v>43.150978932390657</v>
      </c>
      <c r="J3436" s="47">
        <v>9.4265685797601293</v>
      </c>
      <c r="K3436" s="47">
        <v>-1</v>
      </c>
      <c r="L3436" s="47">
        <v>-1</v>
      </c>
      <c r="M3436" s="47">
        <v>-1</v>
      </c>
      <c r="N3436" s="47">
        <v>0.23106494761372834</v>
      </c>
      <c r="O3436" s="47">
        <v>-1</v>
      </c>
      <c r="P3436" s="47">
        <v>-1</v>
      </c>
      <c r="Q3436" s="47">
        <v>3.6908187015592362</v>
      </c>
      <c r="R3436" s="47">
        <v>-1</v>
      </c>
      <c r="S3436" s="47">
        <v>0.64189072421973781</v>
      </c>
      <c r="T3436" s="47">
        <v>9.2362986157557392E-2</v>
      </c>
      <c r="U3436" s="47">
        <v>2.8539908778594872E-2</v>
      </c>
      <c r="V3436" s="47">
        <v>-3.3016092497362891E-2</v>
      </c>
      <c r="W3436" s="47">
        <v>1.340861265996665</v>
      </c>
      <c r="X3436" s="47">
        <v>-0.95214589246562853</v>
      </c>
      <c r="Y3436" s="47">
        <v>6.2963204570277986E-2</v>
      </c>
      <c r="Z3436" s="47">
        <v>26.745601001024557</v>
      </c>
      <c r="AA3436" s="47">
        <v>0.83044305783086536</v>
      </c>
      <c r="AB3436" s="47">
        <v>0.95436065465510056</v>
      </c>
      <c r="AC3436" s="47">
        <v>9.5356991142494465</v>
      </c>
      <c r="AD3436" s="47">
        <v>1.0338197723233149</v>
      </c>
      <c r="AE3436" s="47">
        <v>-6.1692529453854741E-2</v>
      </c>
      <c r="AF3436" s="47">
        <v>37.173968240475233</v>
      </c>
      <c r="AG3436" s="47">
        <v>-21.084351504417185</v>
      </c>
      <c r="AH3436" s="47">
        <v>0.31588437088007865</v>
      </c>
      <c r="AI3436" s="47">
        <v>0.38548558873661259</v>
      </c>
      <c r="AJ3436" s="47">
        <v>0.33333333333333298</v>
      </c>
      <c r="AK3436" s="47">
        <v>0.47968211832321317</v>
      </c>
      <c r="AL3436" s="47">
        <v>0.57122895297980814</v>
      </c>
      <c r="AM3436" s="47">
        <v>0.33333333333333298</v>
      </c>
      <c r="AN3436" s="47">
        <v>0.18789602731731778</v>
      </c>
      <c r="AO3436" s="47">
        <v>0.23868759666666312</v>
      </c>
      <c r="AP3436" s="47">
        <v>0.33333333333333298</v>
      </c>
      <c r="AQ3436" s="47">
        <v>5.9770106919154165</v>
      </c>
      <c r="AR3436" s="47">
        <v>2.6866680235991405</v>
      </c>
      <c r="AS3436" s="47">
        <v>1.9901707455278179</v>
      </c>
      <c r="AT3436" s="47">
        <v>4.7497298106331778</v>
      </c>
      <c r="AU3436" s="47">
        <v>-1</v>
      </c>
      <c r="AV3436" s="47">
        <v>-1</v>
      </c>
      <c r="AW3436" s="47">
        <v>-1</v>
      </c>
      <c r="AX3436" s="47">
        <v>-1</v>
      </c>
      <c r="AY3436" s="47">
        <v>5.741340798477359E-3</v>
      </c>
      <c r="AZ3436" s="47">
        <v>0.26109216513129191</v>
      </c>
      <c r="BA3436" s="47">
        <v>0.31605474538102962</v>
      </c>
      <c r="BB3436" s="47">
        <v>0.19654570281331249</v>
      </c>
      <c r="BC3436" s="47">
        <v>0.14449960111956645</v>
      </c>
      <c r="BD3436" s="47">
        <v>6.219103395989273</v>
      </c>
      <c r="BE3436" s="47">
        <v>5.19276375489431</v>
      </c>
      <c r="BF3436" s="47">
        <v>-1</v>
      </c>
      <c r="BG3436" s="22">
        <v>0</v>
      </c>
    </row>
    <row r="3437" spans="1:100" x14ac:dyDescent="0.25">
      <c r="A3437">
        <v>7079</v>
      </c>
      <c r="B3437" t="s">
        <v>3465</v>
      </c>
      <c r="C3437" s="48">
        <v>1</v>
      </c>
      <c r="D3437" s="22">
        <v>1450</v>
      </c>
      <c r="E3437" s="47">
        <v>62.798508766834246</v>
      </c>
      <c r="F3437" s="47">
        <v>-29.08938549335334</v>
      </c>
      <c r="G3437" s="47">
        <v>0.24773049482204326</v>
      </c>
      <c r="H3437" s="47">
        <v>5.0316799675559034</v>
      </c>
      <c r="I3437" s="47">
        <v>43.150978932390657</v>
      </c>
      <c r="J3437" s="47">
        <v>9.4265685797601293</v>
      </c>
      <c r="K3437" s="47">
        <v>-1</v>
      </c>
      <c r="L3437" s="47">
        <v>-1</v>
      </c>
      <c r="M3437" s="47">
        <v>-1</v>
      </c>
      <c r="N3437" s="47">
        <v>0.23106494761372834</v>
      </c>
      <c r="O3437" s="47">
        <v>-1</v>
      </c>
      <c r="P3437" s="47">
        <v>-1</v>
      </c>
      <c r="Q3437" s="47">
        <v>3.6908187015592362</v>
      </c>
      <c r="R3437" s="47">
        <v>-1</v>
      </c>
      <c r="S3437" s="47">
        <v>0.64189072421973781</v>
      </c>
      <c r="T3437" s="47">
        <v>9.2362986157557392E-2</v>
      </c>
      <c r="U3437" s="47">
        <v>2.8539908778594872E-2</v>
      </c>
      <c r="V3437" s="47">
        <v>-3.3016092497362891E-2</v>
      </c>
      <c r="W3437" s="47">
        <v>1.340861265996665</v>
      </c>
      <c r="X3437" s="47">
        <v>-0.95214589246562853</v>
      </c>
      <c r="Y3437" s="47">
        <v>6.2963204570277986E-2</v>
      </c>
      <c r="Z3437" s="47">
        <v>26.745601001024557</v>
      </c>
      <c r="AA3437" s="47">
        <v>0.83044305783086536</v>
      </c>
      <c r="AB3437" s="47">
        <v>0.95436065465510056</v>
      </c>
      <c r="AC3437" s="47">
        <v>9.5356991142494465</v>
      </c>
      <c r="AD3437" s="47">
        <v>1.0338197723233149</v>
      </c>
      <c r="AE3437" s="47">
        <v>-6.1692529453854741E-2</v>
      </c>
      <c r="AF3437" s="47">
        <v>37.173968240475233</v>
      </c>
      <c r="AG3437" s="47">
        <v>-21.084351504417185</v>
      </c>
      <c r="AH3437" s="47">
        <v>0.31588437088007865</v>
      </c>
      <c r="AI3437" s="47">
        <v>0.38548558873661259</v>
      </c>
      <c r="AJ3437" s="47">
        <v>0.33333333333333298</v>
      </c>
      <c r="AK3437" s="47">
        <v>0.47968211832321317</v>
      </c>
      <c r="AL3437" s="47">
        <v>0.57122895297980814</v>
      </c>
      <c r="AM3437" s="47">
        <v>0.33333333333333298</v>
      </c>
      <c r="AN3437" s="47">
        <v>0.18789602731731778</v>
      </c>
      <c r="AO3437" s="47">
        <v>0.23868759666666312</v>
      </c>
      <c r="AP3437" s="47">
        <v>0.33333333333333298</v>
      </c>
      <c r="AQ3437" s="47">
        <v>5.9770106919154165</v>
      </c>
      <c r="AR3437" s="47">
        <v>2.6866680235991405</v>
      </c>
      <c r="AS3437" s="47">
        <v>1.9901707455278179</v>
      </c>
      <c r="AT3437" s="47">
        <v>4.7497298106331778</v>
      </c>
      <c r="AU3437" s="47">
        <v>-1</v>
      </c>
      <c r="AV3437" s="47">
        <v>-1</v>
      </c>
      <c r="AW3437" s="47">
        <v>-1</v>
      </c>
      <c r="AX3437" s="47">
        <v>-1</v>
      </c>
      <c r="AY3437" s="47">
        <v>5.741340798477359E-3</v>
      </c>
      <c r="AZ3437" s="47">
        <v>0.26109216513129191</v>
      </c>
      <c r="BA3437" s="47">
        <v>0.31605474538102962</v>
      </c>
      <c r="BB3437" s="47">
        <v>0.19654570281331249</v>
      </c>
      <c r="BC3437" s="47">
        <v>0.14449960111956645</v>
      </c>
      <c r="BD3437" s="47">
        <v>6.219103395989273</v>
      </c>
      <c r="BE3437" s="47">
        <v>5.19276375489431</v>
      </c>
      <c r="BF3437" s="47">
        <v>-1</v>
      </c>
      <c r="BG3437" s="22">
        <v>0</v>
      </c>
    </row>
    <row r="3438" spans="1:100" x14ac:dyDescent="0.25">
      <c r="A3438">
        <v>7080</v>
      </c>
      <c r="B3438" t="s">
        <v>3466</v>
      </c>
      <c r="C3438" s="48">
        <v>1</v>
      </c>
      <c r="D3438" s="22">
        <v>1450</v>
      </c>
      <c r="E3438" s="47">
        <v>62.798508766834246</v>
      </c>
      <c r="F3438" s="47">
        <v>-29.08938549335334</v>
      </c>
      <c r="G3438" s="47">
        <v>0.24773049482204326</v>
      </c>
      <c r="H3438" s="47">
        <v>5.0316799675559034</v>
      </c>
      <c r="I3438" s="47">
        <v>43.150978932390657</v>
      </c>
      <c r="J3438" s="47">
        <v>9.4265685797601293</v>
      </c>
      <c r="K3438" s="47">
        <v>-1</v>
      </c>
      <c r="L3438" s="47">
        <v>-1</v>
      </c>
      <c r="M3438" s="47">
        <v>-1</v>
      </c>
      <c r="N3438" s="47">
        <v>0.23106494761372834</v>
      </c>
      <c r="O3438" s="47">
        <v>-1</v>
      </c>
      <c r="P3438" s="47">
        <v>-1</v>
      </c>
      <c r="Q3438" s="47">
        <v>3.6908187015592362</v>
      </c>
      <c r="R3438" s="47">
        <v>-1</v>
      </c>
      <c r="S3438" s="47">
        <v>0.64189072421973781</v>
      </c>
      <c r="T3438" s="47">
        <v>9.2362986157557392E-2</v>
      </c>
      <c r="U3438" s="47">
        <v>2.8539908778594872E-2</v>
      </c>
      <c r="V3438" s="47">
        <v>-3.3016092497362891E-2</v>
      </c>
      <c r="W3438" s="47">
        <v>1.340861265996665</v>
      </c>
      <c r="X3438" s="47">
        <v>-0.95214589246562853</v>
      </c>
      <c r="Y3438" s="47">
        <v>6.2963204570277986E-2</v>
      </c>
      <c r="Z3438" s="47">
        <v>26.745601001024557</v>
      </c>
      <c r="AA3438" s="47">
        <v>0.83044305783086536</v>
      </c>
      <c r="AB3438" s="47">
        <v>0.95436065465510056</v>
      </c>
      <c r="AC3438" s="47">
        <v>9.5356991142494465</v>
      </c>
      <c r="AD3438" s="47">
        <v>1.0338197723233149</v>
      </c>
      <c r="AE3438" s="47">
        <v>-6.1692529453854741E-2</v>
      </c>
      <c r="AF3438" s="47">
        <v>37.173968240475233</v>
      </c>
      <c r="AG3438" s="47">
        <v>-21.084351504417185</v>
      </c>
      <c r="AH3438" s="47">
        <v>0.31588437088007865</v>
      </c>
      <c r="AI3438" s="47">
        <v>0.38548558873661259</v>
      </c>
      <c r="AJ3438" s="47">
        <v>0.33333333333333298</v>
      </c>
      <c r="AK3438" s="47">
        <v>0.47968211832321317</v>
      </c>
      <c r="AL3438" s="47">
        <v>0.57122895297980814</v>
      </c>
      <c r="AM3438" s="47">
        <v>0.33333333333333298</v>
      </c>
      <c r="AN3438" s="47">
        <v>0.18789602731731778</v>
      </c>
      <c r="AO3438" s="47">
        <v>0.23868759666666312</v>
      </c>
      <c r="AP3438" s="47">
        <v>0.33333333333333298</v>
      </c>
      <c r="AQ3438" s="47">
        <v>5.9770106919154165</v>
      </c>
      <c r="AR3438" s="47">
        <v>2.6866680235991405</v>
      </c>
      <c r="AS3438" s="47">
        <v>1.9901707455278179</v>
      </c>
      <c r="AT3438" s="47">
        <v>4.7497298106331778</v>
      </c>
      <c r="AU3438" s="47">
        <v>-1</v>
      </c>
      <c r="AV3438" s="47">
        <v>-1</v>
      </c>
      <c r="AW3438" s="47">
        <v>-1</v>
      </c>
      <c r="AX3438" s="47">
        <v>-1</v>
      </c>
      <c r="AY3438" s="47">
        <v>5.741340798477359E-3</v>
      </c>
      <c r="AZ3438" s="47">
        <v>0.26109216513129191</v>
      </c>
      <c r="BA3438" s="47">
        <v>0.31605474538102962</v>
      </c>
      <c r="BB3438" s="47">
        <v>0.19654570281331249</v>
      </c>
      <c r="BC3438" s="47">
        <v>0.14449960111956645</v>
      </c>
      <c r="BD3438" s="47">
        <v>6.219103395989273</v>
      </c>
      <c r="BE3438" s="47">
        <v>5.19276375489431</v>
      </c>
      <c r="BF3438" s="47">
        <v>-1</v>
      </c>
      <c r="BG3438" s="22">
        <v>0</v>
      </c>
    </row>
    <row r="3439" spans="1:100" x14ac:dyDescent="0.25">
      <c r="A3439">
        <v>7081</v>
      </c>
      <c r="B3439" t="s">
        <v>3467</v>
      </c>
      <c r="C3439" s="48">
        <v>3</v>
      </c>
      <c r="D3439" s="22">
        <v>1447.7008288837981</v>
      </c>
      <c r="E3439" s="47">
        <v>66.716020992880189</v>
      </c>
      <c r="F3439" s="47">
        <v>-59.933539283310466</v>
      </c>
      <c r="G3439" s="47">
        <v>0.64313928126626674</v>
      </c>
      <c r="H3439" s="47">
        <v>6.0053326784311007</v>
      </c>
      <c r="I3439" s="47">
        <v>34.59302979882775</v>
      </c>
      <c r="J3439" s="47">
        <v>17.654718214606973</v>
      </c>
      <c r="K3439" s="47">
        <v>-0.99999999999999922</v>
      </c>
      <c r="L3439" s="47">
        <v>-0.99999999999999922</v>
      </c>
      <c r="M3439" s="47">
        <v>-0.99999999999999922</v>
      </c>
      <c r="N3439" s="47">
        <v>0.36826455370718542</v>
      </c>
      <c r="O3439" s="47">
        <v>-0.99999999999999922</v>
      </c>
      <c r="P3439" s="47">
        <v>-0.99999999999999922</v>
      </c>
      <c r="Q3439" s="47">
        <v>4.94970776738095</v>
      </c>
      <c r="R3439" s="47">
        <v>-0.99999999999999922</v>
      </c>
      <c r="S3439" s="47">
        <v>1.1401392400907362</v>
      </c>
      <c r="T3439" s="47">
        <v>0.22856210946970162</v>
      </c>
      <c r="U3439" s="47">
        <v>-0.61232678456566236</v>
      </c>
      <c r="V3439" s="47">
        <v>-0.4406430206563241</v>
      </c>
      <c r="W3439" s="47">
        <v>1.0556249110501468</v>
      </c>
      <c r="X3439" s="47">
        <v>0.23721936711929006</v>
      </c>
      <c r="Y3439" s="47">
        <v>0.24762410167941074</v>
      </c>
      <c r="Z3439" s="47">
        <v>34.890031574637987</v>
      </c>
      <c r="AA3439" s="47">
        <v>0.60168250262911882</v>
      </c>
      <c r="AB3439" s="47">
        <v>-1.3920556807793352</v>
      </c>
      <c r="AC3439" s="47">
        <v>1.9157400716780781</v>
      </c>
      <c r="AD3439" s="47">
        <v>-0.2260702643271362</v>
      </c>
      <c r="AE3439" s="47">
        <v>-0.6201070492192311</v>
      </c>
      <c r="AF3439" s="47">
        <v>34.793608916317496</v>
      </c>
      <c r="AG3439" s="47">
        <v>-60.400247742717021</v>
      </c>
      <c r="AH3439" s="47">
        <v>-3.0566753233363414E-2</v>
      </c>
      <c r="AI3439" s="47">
        <v>-0.14283258238057642</v>
      </c>
      <c r="AJ3439" s="47">
        <v>0.33333333333333298</v>
      </c>
      <c r="AK3439" s="47">
        <v>0.25148076750673148</v>
      </c>
      <c r="AL3439" s="47">
        <v>0.61749512849262345</v>
      </c>
      <c r="AM3439" s="47">
        <v>0.33333333333333298</v>
      </c>
      <c r="AN3439" s="47">
        <v>-0.5313046524363273</v>
      </c>
      <c r="AO3439" s="47">
        <v>-0.51477836960999623</v>
      </c>
      <c r="AP3439" s="47">
        <v>0.33333333333333298</v>
      </c>
      <c r="AQ3439" s="47">
        <v>-0.200579117489743</v>
      </c>
      <c r="AR3439" s="47">
        <v>1.0629452703279698</v>
      </c>
      <c r="AS3439" s="47">
        <v>14.076965269211687</v>
      </c>
      <c r="AT3439" s="47">
        <v>2.5148076750673143</v>
      </c>
      <c r="AU3439" s="47">
        <v>-0.99999999999999922</v>
      </c>
      <c r="AV3439" s="47">
        <v>-0.99999999999999922</v>
      </c>
      <c r="AW3439" s="47">
        <v>-0.99999999999999922</v>
      </c>
      <c r="AX3439" s="47">
        <v>-0.99999999999999922</v>
      </c>
      <c r="AY3439" s="47">
        <v>9.5782959468805107E-2</v>
      </c>
      <c r="AZ3439" s="47">
        <v>0.14480618456091976</v>
      </c>
      <c r="BA3439" s="47">
        <v>0.34117933092325714</v>
      </c>
      <c r="BB3439" s="47">
        <v>0.20081402951441246</v>
      </c>
      <c r="BC3439" s="47">
        <v>0.27028174585592324</v>
      </c>
      <c r="BD3439" s="47">
        <v>5.7443816606649136</v>
      </c>
      <c r="BE3439" s="47">
        <v>8.4629403010143669</v>
      </c>
      <c r="BF3439" s="47">
        <v>-0.99999999999999922</v>
      </c>
      <c r="CU3439" t="e">
        <v>#N/A</v>
      </c>
      <c r="CV3439" t="e">
        <v>#N/A</v>
      </c>
    </row>
    <row r="3440" spans="1:100" x14ac:dyDescent="0.25">
      <c r="A3440">
        <v>7083</v>
      </c>
      <c r="B3440" t="s">
        <v>3468</v>
      </c>
      <c r="C3440" s="48">
        <v>1</v>
      </c>
      <c r="D3440" s="22">
        <v>1450</v>
      </c>
      <c r="E3440" s="47">
        <v>62.798508766834246</v>
      </c>
      <c r="F3440" s="47">
        <v>-29.08938549335334</v>
      </c>
      <c r="G3440" s="47">
        <v>0.24773049482204326</v>
      </c>
      <c r="H3440" s="47">
        <v>5.0316799675559034</v>
      </c>
      <c r="I3440" s="47">
        <v>43.150978932390657</v>
      </c>
      <c r="J3440" s="47">
        <v>9.4265685797601293</v>
      </c>
      <c r="K3440" s="47">
        <v>-1</v>
      </c>
      <c r="L3440" s="47">
        <v>-1</v>
      </c>
      <c r="M3440" s="47">
        <v>-1</v>
      </c>
      <c r="N3440" s="47">
        <v>0.23106494761372834</v>
      </c>
      <c r="O3440" s="47">
        <v>-1</v>
      </c>
      <c r="P3440" s="47">
        <v>-1</v>
      </c>
      <c r="Q3440" s="47">
        <v>3.6908187015592362</v>
      </c>
      <c r="R3440" s="47">
        <v>-1</v>
      </c>
      <c r="S3440" s="47">
        <v>0.64189072421973781</v>
      </c>
      <c r="T3440" s="47">
        <v>9.2362986157557392E-2</v>
      </c>
      <c r="U3440" s="47">
        <v>2.8539908778594872E-2</v>
      </c>
      <c r="V3440" s="47">
        <v>-3.3016092497362891E-2</v>
      </c>
      <c r="W3440" s="47">
        <v>1.340861265996665</v>
      </c>
      <c r="X3440" s="47">
        <v>-0.95214589246562853</v>
      </c>
      <c r="Y3440" s="47">
        <v>6.2963204570277986E-2</v>
      </c>
      <c r="Z3440" s="47">
        <v>26.745601001024557</v>
      </c>
      <c r="AA3440" s="47">
        <v>0.83044305783086536</v>
      </c>
      <c r="AB3440" s="47">
        <v>0.95436065465510056</v>
      </c>
      <c r="AC3440" s="47">
        <v>9.5356991142494465</v>
      </c>
      <c r="AD3440" s="47">
        <v>1.0338197723233149</v>
      </c>
      <c r="AE3440" s="47">
        <v>-6.1692529453854741E-2</v>
      </c>
      <c r="AF3440" s="47">
        <v>37.173968240475233</v>
      </c>
      <c r="AG3440" s="47">
        <v>-21.084351504417185</v>
      </c>
      <c r="AH3440" s="47">
        <v>0.31588437088007865</v>
      </c>
      <c r="AI3440" s="47">
        <v>0.38548558873661259</v>
      </c>
      <c r="AJ3440" s="47">
        <v>0.33333333333333298</v>
      </c>
      <c r="AK3440" s="47">
        <v>0.47968211832321317</v>
      </c>
      <c r="AL3440" s="47">
        <v>0.57122895297980814</v>
      </c>
      <c r="AM3440" s="47">
        <v>0.33333333333333298</v>
      </c>
      <c r="AN3440" s="47">
        <v>0.18789602731731778</v>
      </c>
      <c r="AO3440" s="47">
        <v>0.23868759666666312</v>
      </c>
      <c r="AP3440" s="47">
        <v>0.33333333333333298</v>
      </c>
      <c r="AQ3440" s="47">
        <v>5.9770106919154165</v>
      </c>
      <c r="AR3440" s="47">
        <v>2.6866680235991405</v>
      </c>
      <c r="AS3440" s="47">
        <v>1.9901707455278179</v>
      </c>
      <c r="AT3440" s="47">
        <v>4.7497298106331778</v>
      </c>
      <c r="AU3440" s="47">
        <v>-1</v>
      </c>
      <c r="AV3440" s="47">
        <v>-1</v>
      </c>
      <c r="AW3440" s="47">
        <v>-1</v>
      </c>
      <c r="AX3440" s="47">
        <v>-1</v>
      </c>
      <c r="AY3440" s="47">
        <v>5.741340798477359E-3</v>
      </c>
      <c r="AZ3440" s="47">
        <v>0.26109216513129191</v>
      </c>
      <c r="BA3440" s="47">
        <v>0.31605474538102962</v>
      </c>
      <c r="BB3440" s="47">
        <v>0.19654570281331249</v>
      </c>
      <c r="BC3440" s="47">
        <v>0.14449960111956645</v>
      </c>
      <c r="BD3440" s="47">
        <v>6.219103395989273</v>
      </c>
      <c r="BE3440" s="47">
        <v>5.19276375489431</v>
      </c>
      <c r="BF3440" s="47">
        <v>-1</v>
      </c>
      <c r="BG3440" s="22">
        <v>0</v>
      </c>
    </row>
    <row r="3441" spans="1:100" x14ac:dyDescent="0.25">
      <c r="A3441">
        <v>7084</v>
      </c>
      <c r="B3441" t="s">
        <v>3469</v>
      </c>
      <c r="C3441" s="48">
        <v>1</v>
      </c>
      <c r="D3441" s="22">
        <v>1450</v>
      </c>
      <c r="E3441" s="47">
        <v>62.798508766834246</v>
      </c>
      <c r="F3441" s="47">
        <v>-29.08938549335334</v>
      </c>
      <c r="G3441" s="47">
        <v>0.24773049482204326</v>
      </c>
      <c r="H3441" s="47">
        <v>5.0316799675559034</v>
      </c>
      <c r="I3441" s="47">
        <v>43.150978932390657</v>
      </c>
      <c r="J3441" s="47">
        <v>9.4265685797601293</v>
      </c>
      <c r="K3441" s="47">
        <v>-1</v>
      </c>
      <c r="L3441" s="47">
        <v>-1</v>
      </c>
      <c r="M3441" s="47">
        <v>-1</v>
      </c>
      <c r="N3441" s="47">
        <v>0.23106494761372834</v>
      </c>
      <c r="O3441" s="47">
        <v>-1</v>
      </c>
      <c r="P3441" s="47">
        <v>-1</v>
      </c>
      <c r="Q3441" s="47">
        <v>3.6908187015592362</v>
      </c>
      <c r="R3441" s="47">
        <v>-1</v>
      </c>
      <c r="S3441" s="47">
        <v>0.64189072421973781</v>
      </c>
      <c r="T3441" s="47">
        <v>9.2362986157557392E-2</v>
      </c>
      <c r="U3441" s="47">
        <v>2.8539908778594872E-2</v>
      </c>
      <c r="V3441" s="47">
        <v>-3.3016092497362891E-2</v>
      </c>
      <c r="W3441" s="47">
        <v>1.340861265996665</v>
      </c>
      <c r="X3441" s="47">
        <v>-0.95214589246562853</v>
      </c>
      <c r="Y3441" s="47">
        <v>6.2963204570277986E-2</v>
      </c>
      <c r="Z3441" s="47">
        <v>26.745601001024557</v>
      </c>
      <c r="AA3441" s="47">
        <v>0.83044305783086536</v>
      </c>
      <c r="AB3441" s="47">
        <v>0.95436065465510056</v>
      </c>
      <c r="AC3441" s="47">
        <v>9.5356991142494465</v>
      </c>
      <c r="AD3441" s="47">
        <v>1.0338197723233149</v>
      </c>
      <c r="AE3441" s="47">
        <v>-6.1692529453854741E-2</v>
      </c>
      <c r="AF3441" s="47">
        <v>37.173968240475233</v>
      </c>
      <c r="AG3441" s="47">
        <v>-21.084351504417185</v>
      </c>
      <c r="AH3441" s="47">
        <v>0.31588437088007865</v>
      </c>
      <c r="AI3441" s="47">
        <v>0.38548558873661259</v>
      </c>
      <c r="AJ3441" s="47">
        <v>0.33333333333333298</v>
      </c>
      <c r="AK3441" s="47">
        <v>0.47968211832321317</v>
      </c>
      <c r="AL3441" s="47">
        <v>0.57122895297980814</v>
      </c>
      <c r="AM3441" s="47">
        <v>0.33333333333333298</v>
      </c>
      <c r="AN3441" s="47">
        <v>0.18789602731731778</v>
      </c>
      <c r="AO3441" s="47">
        <v>0.23868759666666312</v>
      </c>
      <c r="AP3441" s="47">
        <v>0.33333333333333298</v>
      </c>
      <c r="AQ3441" s="47">
        <v>5.9770106919154165</v>
      </c>
      <c r="AR3441" s="47">
        <v>2.6866680235991405</v>
      </c>
      <c r="AS3441" s="47">
        <v>1.9901707455278179</v>
      </c>
      <c r="AT3441" s="47">
        <v>4.7497298106331778</v>
      </c>
      <c r="AU3441" s="47">
        <v>-1</v>
      </c>
      <c r="AV3441" s="47">
        <v>-1</v>
      </c>
      <c r="AW3441" s="47">
        <v>-1</v>
      </c>
      <c r="AX3441" s="47">
        <v>-1</v>
      </c>
      <c r="AY3441" s="47">
        <v>5.741340798477359E-3</v>
      </c>
      <c r="AZ3441" s="47">
        <v>0.26109216513129191</v>
      </c>
      <c r="BA3441" s="47">
        <v>0.31605474538102962</v>
      </c>
      <c r="BB3441" s="47">
        <v>0.19654570281331249</v>
      </c>
      <c r="BC3441" s="47">
        <v>0.14449960111956645</v>
      </c>
      <c r="BD3441" s="47">
        <v>6.219103395989273</v>
      </c>
      <c r="BE3441" s="47">
        <v>5.19276375489431</v>
      </c>
      <c r="BF3441" s="47">
        <v>-1</v>
      </c>
      <c r="BG3441" s="22">
        <v>0</v>
      </c>
    </row>
    <row r="3442" spans="1:100" x14ac:dyDescent="0.25">
      <c r="A3442">
        <v>7085</v>
      </c>
      <c r="B3442" t="s">
        <v>3470</v>
      </c>
      <c r="C3442" s="48">
        <v>3</v>
      </c>
      <c r="D3442" s="22">
        <v>1421.3658880732476</v>
      </c>
      <c r="E3442" s="47">
        <v>-1.3675433359109967</v>
      </c>
      <c r="F3442" s="47">
        <v>-113.74000483679066</v>
      </c>
      <c r="G3442" s="47">
        <v>-0.4121466537070867</v>
      </c>
      <c r="H3442" s="47">
        <v>3.446685164848756</v>
      </c>
      <c r="I3442" s="47">
        <v>-18.015673594792212</v>
      </c>
      <c r="J3442" s="47">
        <v>10.726180415112671</v>
      </c>
      <c r="K3442" s="47">
        <v>-1</v>
      </c>
      <c r="L3442" s="47">
        <v>-1</v>
      </c>
      <c r="M3442" s="47">
        <v>-1</v>
      </c>
      <c r="N3442" s="47">
        <v>0.29952811239516702</v>
      </c>
      <c r="O3442" s="47">
        <v>-1</v>
      </c>
      <c r="P3442" s="47">
        <v>-1</v>
      </c>
      <c r="Q3442" s="47">
        <v>3.8621449209654273</v>
      </c>
      <c r="R3442" s="47">
        <v>-1</v>
      </c>
      <c r="S3442" s="47">
        <v>-1.3439472615683152</v>
      </c>
      <c r="T3442" s="47">
        <v>-0.11780117512287187</v>
      </c>
      <c r="U3442" s="47">
        <v>1.1362173835099822</v>
      </c>
      <c r="V3442" s="47">
        <v>0.10978404969218586</v>
      </c>
      <c r="W3442" s="47">
        <v>-0.41545975611666552</v>
      </c>
      <c r="X3442" s="47">
        <v>-2.2788081833262837</v>
      </c>
      <c r="Y3442" s="47">
        <v>-0.12786382132306884</v>
      </c>
      <c r="Z3442" s="47">
        <v>-6.4145176842860554</v>
      </c>
      <c r="AA3442" s="47">
        <v>0.70126150590333303</v>
      </c>
      <c r="AB3442" s="47">
        <v>1.0334214775833104</v>
      </c>
      <c r="AC3442" s="47">
        <v>-9.3389073630245427</v>
      </c>
      <c r="AD3442" s="47">
        <v>-0.87762238917081103</v>
      </c>
      <c r="AE3442" s="47">
        <v>-2.6515115174346282</v>
      </c>
      <c r="AF3442" s="47">
        <v>-17.371515087161896</v>
      </c>
      <c r="AG3442" s="47">
        <v>-107.39491636676448</v>
      </c>
      <c r="AH3442" s="47">
        <v>-8.0916314574264889E-2</v>
      </c>
      <c r="AI3442" s="47">
        <v>-0.12413118134380434</v>
      </c>
      <c r="AJ3442" s="47">
        <v>0.33333333333333298</v>
      </c>
      <c r="AK3442" s="47">
        <v>0.36398235139012269</v>
      </c>
      <c r="AL3442" s="47">
        <v>0.35048964882541356</v>
      </c>
      <c r="AM3442" s="47">
        <v>0.33333333333333298</v>
      </c>
      <c r="AN3442" s="47">
        <v>-0.18939693801854224</v>
      </c>
      <c r="AO3442" s="47">
        <v>-0.35519016900767225</v>
      </c>
      <c r="AP3442" s="47">
        <v>0.33333333333333298</v>
      </c>
      <c r="AQ3442" s="47">
        <v>-0.64415850763031757</v>
      </c>
      <c r="AR3442" s="47">
        <v>4.4015444704281661</v>
      </c>
      <c r="AS3442" s="47">
        <v>2.3525362868974717</v>
      </c>
      <c r="AT3442" s="47">
        <v>3.9720996577870293</v>
      </c>
      <c r="AU3442" s="47">
        <v>-1</v>
      </c>
      <c r="AV3442" s="47">
        <v>-1</v>
      </c>
      <c r="AW3442" s="47">
        <v>-1</v>
      </c>
      <c r="AX3442" s="47">
        <v>-1</v>
      </c>
      <c r="AY3442" s="47">
        <v>3.9600225017321189E-2</v>
      </c>
      <c r="AZ3442" s="47">
        <v>1.6512357800443713</v>
      </c>
      <c r="BA3442" s="47">
        <v>0.2167823965770774</v>
      </c>
      <c r="BB3442" s="47">
        <v>-0.37080853965323596</v>
      </c>
      <c r="BC3442" s="47">
        <v>5.9991476201018537E-2</v>
      </c>
      <c r="BD3442" s="47">
        <v>-1.0140345911090425</v>
      </c>
      <c r="BE3442" s="47">
        <v>2.5836988879108502</v>
      </c>
      <c r="BF3442" s="47">
        <v>-1</v>
      </c>
      <c r="CU3442" t="e">
        <v>#N/A</v>
      </c>
      <c r="CV3442" t="e">
        <v>#N/A</v>
      </c>
    </row>
    <row r="3443" spans="1:100" x14ac:dyDescent="0.25">
      <c r="A3443">
        <v>7086</v>
      </c>
      <c r="B3443" t="s">
        <v>3471</v>
      </c>
      <c r="C3443" s="48">
        <v>1</v>
      </c>
      <c r="D3443" s="22">
        <v>1450</v>
      </c>
      <c r="E3443" s="47">
        <v>62.798508766834246</v>
      </c>
      <c r="F3443" s="47">
        <v>-29.08938549335334</v>
      </c>
      <c r="G3443" s="47">
        <v>0.24773049482204326</v>
      </c>
      <c r="H3443" s="47">
        <v>5.0316799675559034</v>
      </c>
      <c r="I3443" s="47">
        <v>43.150978932390657</v>
      </c>
      <c r="J3443" s="47">
        <v>9.4265685797601293</v>
      </c>
      <c r="K3443" s="47">
        <v>-1</v>
      </c>
      <c r="L3443" s="47">
        <v>-1</v>
      </c>
      <c r="M3443" s="47">
        <v>-1</v>
      </c>
      <c r="N3443" s="47">
        <v>0.23106494761372834</v>
      </c>
      <c r="O3443" s="47">
        <v>-1</v>
      </c>
      <c r="P3443" s="47">
        <v>-1</v>
      </c>
      <c r="Q3443" s="47">
        <v>3.6908187015592362</v>
      </c>
      <c r="R3443" s="47">
        <v>-1</v>
      </c>
      <c r="S3443" s="47">
        <v>0.64189072421973781</v>
      </c>
      <c r="T3443" s="47">
        <v>9.2362986157557392E-2</v>
      </c>
      <c r="U3443" s="47">
        <v>2.8539908778594872E-2</v>
      </c>
      <c r="V3443" s="47">
        <v>-3.3016092497362891E-2</v>
      </c>
      <c r="W3443" s="47">
        <v>1.340861265996665</v>
      </c>
      <c r="X3443" s="47">
        <v>-0.95214589246562853</v>
      </c>
      <c r="Y3443" s="47">
        <v>6.2963204570277986E-2</v>
      </c>
      <c r="Z3443" s="47">
        <v>26.745601001024557</v>
      </c>
      <c r="AA3443" s="47">
        <v>0.83044305783086536</v>
      </c>
      <c r="AB3443" s="47">
        <v>0.95436065465510056</v>
      </c>
      <c r="AC3443" s="47">
        <v>9.5356991142494465</v>
      </c>
      <c r="AD3443" s="47">
        <v>1.0338197723233149</v>
      </c>
      <c r="AE3443" s="47">
        <v>-6.1692529453854741E-2</v>
      </c>
      <c r="AF3443" s="47">
        <v>37.173968240475233</v>
      </c>
      <c r="AG3443" s="47">
        <v>-21.084351504417185</v>
      </c>
      <c r="AH3443" s="47">
        <v>0.31588437088007865</v>
      </c>
      <c r="AI3443" s="47">
        <v>0.38548558873661259</v>
      </c>
      <c r="AJ3443" s="47">
        <v>0.33333333333333298</v>
      </c>
      <c r="AK3443" s="47">
        <v>0.47968211832321317</v>
      </c>
      <c r="AL3443" s="47">
        <v>0.57122895297980814</v>
      </c>
      <c r="AM3443" s="47">
        <v>0.33333333333333298</v>
      </c>
      <c r="AN3443" s="47">
        <v>0.18789602731731778</v>
      </c>
      <c r="AO3443" s="47">
        <v>0.23868759666666312</v>
      </c>
      <c r="AP3443" s="47">
        <v>0.33333333333333298</v>
      </c>
      <c r="AQ3443" s="47">
        <v>5.9770106919154165</v>
      </c>
      <c r="AR3443" s="47">
        <v>2.6866680235991405</v>
      </c>
      <c r="AS3443" s="47">
        <v>1.9901707455278179</v>
      </c>
      <c r="AT3443" s="47">
        <v>4.7497298106331778</v>
      </c>
      <c r="AU3443" s="47">
        <v>-1</v>
      </c>
      <c r="AV3443" s="47">
        <v>-1</v>
      </c>
      <c r="AW3443" s="47">
        <v>-1</v>
      </c>
      <c r="AX3443" s="47">
        <v>-1</v>
      </c>
      <c r="AY3443" s="47">
        <v>5.741340798477359E-3</v>
      </c>
      <c r="AZ3443" s="47">
        <v>0.26109216513129191</v>
      </c>
      <c r="BA3443" s="47">
        <v>0.31605474538102962</v>
      </c>
      <c r="BB3443" s="47">
        <v>0.19654570281331249</v>
      </c>
      <c r="BC3443" s="47">
        <v>0.14449960111956645</v>
      </c>
      <c r="BD3443" s="47">
        <v>6.219103395989273</v>
      </c>
      <c r="BE3443" s="47">
        <v>5.19276375489431</v>
      </c>
      <c r="BF3443" s="47">
        <v>-1</v>
      </c>
      <c r="BG3443" s="22">
        <v>0</v>
      </c>
    </row>
    <row r="3444" spans="1:100" x14ac:dyDescent="0.25">
      <c r="A3444">
        <v>7088</v>
      </c>
      <c r="B3444" t="s">
        <v>3472</v>
      </c>
      <c r="C3444" s="48">
        <v>1</v>
      </c>
      <c r="D3444" s="22">
        <v>1450</v>
      </c>
      <c r="E3444" s="47">
        <v>62.798508766834246</v>
      </c>
      <c r="F3444" s="47">
        <v>-29.08938549335334</v>
      </c>
      <c r="G3444" s="47">
        <v>0.24773049482204326</v>
      </c>
      <c r="H3444" s="47">
        <v>5.0316799675559034</v>
      </c>
      <c r="I3444" s="47">
        <v>43.150978932390657</v>
      </c>
      <c r="J3444" s="47">
        <v>9.4265685797601293</v>
      </c>
      <c r="K3444" s="47">
        <v>-1</v>
      </c>
      <c r="L3444" s="47">
        <v>-1</v>
      </c>
      <c r="M3444" s="47">
        <v>-1</v>
      </c>
      <c r="N3444" s="47">
        <v>0.23106494761372834</v>
      </c>
      <c r="O3444" s="47">
        <v>-1</v>
      </c>
      <c r="P3444" s="47">
        <v>-1</v>
      </c>
      <c r="Q3444" s="47">
        <v>3.6908187015592362</v>
      </c>
      <c r="R3444" s="47">
        <v>-1</v>
      </c>
      <c r="S3444" s="47">
        <v>0.64189072421973781</v>
      </c>
      <c r="T3444" s="47">
        <v>9.2362986157557392E-2</v>
      </c>
      <c r="U3444" s="47">
        <v>2.8539908778594872E-2</v>
      </c>
      <c r="V3444" s="47">
        <v>-3.3016092497362891E-2</v>
      </c>
      <c r="W3444" s="47">
        <v>1.340861265996665</v>
      </c>
      <c r="X3444" s="47">
        <v>-0.95214589246562853</v>
      </c>
      <c r="Y3444" s="47">
        <v>6.2963204570277986E-2</v>
      </c>
      <c r="Z3444" s="47">
        <v>26.745601001024557</v>
      </c>
      <c r="AA3444" s="47">
        <v>0.83044305783086536</v>
      </c>
      <c r="AB3444" s="47">
        <v>0.95436065465510056</v>
      </c>
      <c r="AC3444" s="47">
        <v>9.5356991142494465</v>
      </c>
      <c r="AD3444" s="47">
        <v>1.0338197723233149</v>
      </c>
      <c r="AE3444" s="47">
        <v>-6.1692529453854741E-2</v>
      </c>
      <c r="AF3444" s="47">
        <v>37.173968240475233</v>
      </c>
      <c r="AG3444" s="47">
        <v>-21.084351504417185</v>
      </c>
      <c r="AH3444" s="47">
        <v>0.31588437088007865</v>
      </c>
      <c r="AI3444" s="47">
        <v>0.38548558873661259</v>
      </c>
      <c r="AJ3444" s="47">
        <v>0.33333333333333298</v>
      </c>
      <c r="AK3444" s="47">
        <v>0.47968211832321317</v>
      </c>
      <c r="AL3444" s="47">
        <v>0.57122895297980814</v>
      </c>
      <c r="AM3444" s="47">
        <v>0.33333333333333298</v>
      </c>
      <c r="AN3444" s="47">
        <v>0.18789602731731778</v>
      </c>
      <c r="AO3444" s="47">
        <v>0.23868759666666312</v>
      </c>
      <c r="AP3444" s="47">
        <v>0.33333333333333298</v>
      </c>
      <c r="AQ3444" s="47">
        <v>5.9770106919154165</v>
      </c>
      <c r="AR3444" s="47">
        <v>2.6866680235991405</v>
      </c>
      <c r="AS3444" s="47">
        <v>1.9901707455278179</v>
      </c>
      <c r="AT3444" s="47">
        <v>4.7497298106331778</v>
      </c>
      <c r="AU3444" s="47">
        <v>-1</v>
      </c>
      <c r="AV3444" s="47">
        <v>-1</v>
      </c>
      <c r="AW3444" s="47">
        <v>-1</v>
      </c>
      <c r="AX3444" s="47">
        <v>-1</v>
      </c>
      <c r="AY3444" s="47">
        <v>5.741340798477359E-3</v>
      </c>
      <c r="AZ3444" s="47">
        <v>0.26109216513129191</v>
      </c>
      <c r="BA3444" s="47">
        <v>0.31605474538102962</v>
      </c>
      <c r="BB3444" s="47">
        <v>0.19654570281331249</v>
      </c>
      <c r="BC3444" s="47">
        <v>0.14449960111956645</v>
      </c>
      <c r="BD3444" s="47">
        <v>6.219103395989273</v>
      </c>
      <c r="BE3444" s="47">
        <v>5.19276375489431</v>
      </c>
      <c r="BF3444" s="47">
        <v>-1</v>
      </c>
      <c r="BG3444" s="22">
        <v>0</v>
      </c>
    </row>
    <row r="3445" spans="1:100" x14ac:dyDescent="0.25">
      <c r="A3445">
        <v>7091</v>
      </c>
      <c r="B3445" t="s">
        <v>3473</v>
      </c>
      <c r="C3445" s="48">
        <v>3</v>
      </c>
      <c r="D3445" s="22">
        <v>1457.9106338749273</v>
      </c>
      <c r="E3445" s="47">
        <v>44.016831499959743</v>
      </c>
      <c r="F3445" s="47">
        <v>-48.237414461403496</v>
      </c>
      <c r="G3445" s="47">
        <v>5.5943606289859775E-2</v>
      </c>
      <c r="H3445" s="47">
        <v>5.9999657535862729</v>
      </c>
      <c r="I3445" s="47">
        <v>19.141990757111298</v>
      </c>
      <c r="J3445" s="47">
        <v>10.948381379716839</v>
      </c>
      <c r="K3445" s="47">
        <v>-0.99999999999999878</v>
      </c>
      <c r="L3445" s="47">
        <v>-0.99999999999999878</v>
      </c>
      <c r="M3445" s="47">
        <v>-0.99999999999999878</v>
      </c>
      <c r="N3445" s="47">
        <v>0.14177132303849813</v>
      </c>
      <c r="O3445" s="47">
        <v>-0.99999999999999878</v>
      </c>
      <c r="P3445" s="47">
        <v>-0.99999999999999878</v>
      </c>
      <c r="Q3445" s="47">
        <v>3.4416841519079302</v>
      </c>
      <c r="R3445" s="47">
        <v>-0.99999999999999878</v>
      </c>
      <c r="S3445" s="47">
        <v>-0.28557066936962905</v>
      </c>
      <c r="T3445" s="47">
        <v>0.18004222069360085</v>
      </c>
      <c r="U3445" s="47">
        <v>1.5647114702088001</v>
      </c>
      <c r="V3445" s="47">
        <v>1.6183100898689502</v>
      </c>
      <c r="W3445" s="47">
        <v>2.5582816016783414</v>
      </c>
      <c r="X3445" s="47">
        <v>-2.9521265735533619</v>
      </c>
      <c r="Y3445" s="47">
        <v>0.25368498587541632</v>
      </c>
      <c r="Z3445" s="47">
        <v>3.4102268727972795</v>
      </c>
      <c r="AA3445" s="47">
        <v>0.74458041627844818</v>
      </c>
      <c r="AB3445" s="47">
        <v>-1.974554092773243</v>
      </c>
      <c r="AC3445" s="47">
        <v>18.677073794185816</v>
      </c>
      <c r="AD3445" s="47">
        <v>1.1405508179113621E-2</v>
      </c>
      <c r="AE3445" s="47">
        <v>-1.5594343652408971</v>
      </c>
      <c r="AF3445" s="47">
        <v>18.553312208968954</v>
      </c>
      <c r="AG3445" s="47">
        <v>-22.871729498657501</v>
      </c>
      <c r="AH3445" s="47">
        <v>-4.2389569887363171E-3</v>
      </c>
      <c r="AI3445" s="47">
        <v>-3.6545284375291809E-2</v>
      </c>
      <c r="AJ3445" s="47">
        <v>0.33333333333333298</v>
      </c>
      <c r="AK3445" s="47">
        <v>0.78138559950235931</v>
      </c>
      <c r="AL3445" s="47">
        <v>0.60699434476693004</v>
      </c>
      <c r="AM3445" s="47">
        <v>0.33333333333333298</v>
      </c>
      <c r="AN3445" s="47">
        <v>-0.35610787234700292</v>
      </c>
      <c r="AO3445" s="47">
        <v>-0.45271335076316443</v>
      </c>
      <c r="AP3445" s="47">
        <v>0.33333333333333298</v>
      </c>
      <c r="AQ3445" s="47">
        <v>0.58867854814236642</v>
      </c>
      <c r="AR3445" s="47">
        <v>4.5895293404471307</v>
      </c>
      <c r="AS3445" s="47">
        <v>-1.4550039557538894</v>
      </c>
      <c r="AT3445" s="47">
        <v>7.8138559950235944</v>
      </c>
      <c r="AU3445" s="47">
        <v>-0.99999999999999878</v>
      </c>
      <c r="AV3445" s="47">
        <v>-0.99999999999999878</v>
      </c>
      <c r="AW3445" s="47">
        <v>-0.99999999999999878</v>
      </c>
      <c r="AX3445" s="47">
        <v>-0.99999999999999878</v>
      </c>
      <c r="AY3445" s="47">
        <v>-0.10548277123841096</v>
      </c>
      <c r="AZ3445" s="47">
        <v>-0.55515613450164514</v>
      </c>
      <c r="BA3445" s="47">
        <v>-0.23114946791676402</v>
      </c>
      <c r="BB3445" s="47">
        <v>0.69189243949102808</v>
      </c>
      <c r="BC3445" s="47">
        <v>0.36328963796516589</v>
      </c>
      <c r="BD3445" s="47">
        <v>14.521530314767476</v>
      </c>
      <c r="BE3445" s="47">
        <v>7.9264936095453393</v>
      </c>
      <c r="BF3445" s="47">
        <v>-0.99999999999999878</v>
      </c>
      <c r="CU3445" t="e">
        <v>#N/A</v>
      </c>
      <c r="CV3445" t="e">
        <v>#N/A</v>
      </c>
    </row>
    <row r="3446" spans="1:100" x14ac:dyDescent="0.25">
      <c r="A3446">
        <v>7092</v>
      </c>
      <c r="B3446" t="s">
        <v>94</v>
      </c>
      <c r="C3446" s="48">
        <v>1</v>
      </c>
      <c r="D3446" s="22">
        <v>1450</v>
      </c>
      <c r="E3446" s="47">
        <v>62.798508766834246</v>
      </c>
      <c r="F3446" s="47">
        <v>-29.08938549335334</v>
      </c>
      <c r="G3446" s="47">
        <v>0.24773049482204326</v>
      </c>
      <c r="H3446" s="47">
        <v>5.0316799675559034</v>
      </c>
      <c r="I3446" s="47">
        <v>43.150978932390657</v>
      </c>
      <c r="J3446" s="47">
        <v>9.4265685797601293</v>
      </c>
      <c r="K3446" s="47">
        <v>-1</v>
      </c>
      <c r="L3446" s="47">
        <v>-1</v>
      </c>
      <c r="M3446" s="47">
        <v>-1</v>
      </c>
      <c r="N3446" s="47">
        <v>0.23106494761372834</v>
      </c>
      <c r="O3446" s="47">
        <v>-1</v>
      </c>
      <c r="P3446" s="47">
        <v>-1</v>
      </c>
      <c r="Q3446" s="47">
        <v>3.6908187015592362</v>
      </c>
      <c r="R3446" s="47">
        <v>-1</v>
      </c>
      <c r="S3446" s="47">
        <v>0.64189072421973781</v>
      </c>
      <c r="T3446" s="47">
        <v>9.2362986157557392E-2</v>
      </c>
      <c r="U3446" s="47">
        <v>2.8539908778594872E-2</v>
      </c>
      <c r="V3446" s="47">
        <v>-3.3016092497362891E-2</v>
      </c>
      <c r="W3446" s="47">
        <v>1.340861265996665</v>
      </c>
      <c r="X3446" s="47">
        <v>-0.95214589246562853</v>
      </c>
      <c r="Y3446" s="47">
        <v>6.2963204570277986E-2</v>
      </c>
      <c r="Z3446" s="47">
        <v>26.745601001024557</v>
      </c>
      <c r="AA3446" s="47">
        <v>0.83044305783086536</v>
      </c>
      <c r="AB3446" s="47">
        <v>0.95436065465510056</v>
      </c>
      <c r="AC3446" s="47">
        <v>9.5356991142494465</v>
      </c>
      <c r="AD3446" s="47">
        <v>1.0338197723233149</v>
      </c>
      <c r="AE3446" s="47">
        <v>-6.1692529453854741E-2</v>
      </c>
      <c r="AF3446" s="47">
        <v>37.173968240475233</v>
      </c>
      <c r="AG3446" s="47">
        <v>-21.084351504417185</v>
      </c>
      <c r="AH3446" s="47">
        <v>0.31588437088007865</v>
      </c>
      <c r="AI3446" s="47">
        <v>0.38548558873661259</v>
      </c>
      <c r="AJ3446" s="47">
        <v>0.33333333333333298</v>
      </c>
      <c r="AK3446" s="47">
        <v>0.47968211832321317</v>
      </c>
      <c r="AL3446" s="47">
        <v>0.57122895297980814</v>
      </c>
      <c r="AM3446" s="47">
        <v>0.33333333333333298</v>
      </c>
      <c r="AN3446" s="47">
        <v>0.18789602731731778</v>
      </c>
      <c r="AO3446" s="47">
        <v>0.23868759666666312</v>
      </c>
      <c r="AP3446" s="47">
        <v>0.33333333333333298</v>
      </c>
      <c r="AQ3446" s="47">
        <v>5.9770106919154165</v>
      </c>
      <c r="AR3446" s="47">
        <v>2.6866680235991405</v>
      </c>
      <c r="AS3446" s="47">
        <v>1.9901707455278179</v>
      </c>
      <c r="AT3446" s="47">
        <v>4.7497298106331778</v>
      </c>
      <c r="AU3446" s="47">
        <v>-1</v>
      </c>
      <c r="AV3446" s="47">
        <v>-1</v>
      </c>
      <c r="AW3446" s="47">
        <v>-1</v>
      </c>
      <c r="AX3446" s="47">
        <v>-1</v>
      </c>
      <c r="AY3446" s="47">
        <v>5.741340798477359E-3</v>
      </c>
      <c r="AZ3446" s="47">
        <v>0.26109216513129191</v>
      </c>
      <c r="BA3446" s="47">
        <v>0.31605474538102962</v>
      </c>
      <c r="BB3446" s="47">
        <v>0.19654570281331249</v>
      </c>
      <c r="BC3446" s="47">
        <v>0.14449960111956645</v>
      </c>
      <c r="BD3446" s="47">
        <v>6.219103395989273</v>
      </c>
      <c r="BE3446" s="47">
        <v>5.19276375489431</v>
      </c>
      <c r="BF3446" s="47">
        <v>-1</v>
      </c>
      <c r="BG3446" s="22">
        <v>0</v>
      </c>
    </row>
    <row r="3447" spans="1:100" x14ac:dyDescent="0.25">
      <c r="A3447">
        <v>7093</v>
      </c>
      <c r="B3447" t="s">
        <v>3474</v>
      </c>
      <c r="C3447" s="48">
        <v>1</v>
      </c>
      <c r="D3447" s="22">
        <v>1450</v>
      </c>
      <c r="E3447" s="47">
        <v>62.798508766834246</v>
      </c>
      <c r="F3447" s="47">
        <v>-29.08938549335334</v>
      </c>
      <c r="G3447" s="47">
        <v>0.24773049482204326</v>
      </c>
      <c r="H3447" s="47">
        <v>5.0316799675559034</v>
      </c>
      <c r="I3447" s="47">
        <v>43.150978932390657</v>
      </c>
      <c r="J3447" s="47">
        <v>9.4265685797601293</v>
      </c>
      <c r="K3447" s="47">
        <v>-1</v>
      </c>
      <c r="L3447" s="47">
        <v>-1</v>
      </c>
      <c r="M3447" s="47">
        <v>-1</v>
      </c>
      <c r="N3447" s="47">
        <v>0.23106494761372834</v>
      </c>
      <c r="O3447" s="47">
        <v>-1</v>
      </c>
      <c r="P3447" s="47">
        <v>-1</v>
      </c>
      <c r="Q3447" s="47">
        <v>3.6908187015592362</v>
      </c>
      <c r="R3447" s="47">
        <v>-1</v>
      </c>
      <c r="S3447" s="47">
        <v>0.64189072421973781</v>
      </c>
      <c r="T3447" s="47">
        <v>9.2362986157557392E-2</v>
      </c>
      <c r="U3447" s="47">
        <v>2.8539908778594872E-2</v>
      </c>
      <c r="V3447" s="47">
        <v>-3.3016092497362891E-2</v>
      </c>
      <c r="W3447" s="47">
        <v>1.340861265996665</v>
      </c>
      <c r="X3447" s="47">
        <v>-0.95214589246562853</v>
      </c>
      <c r="Y3447" s="47">
        <v>6.2963204570277986E-2</v>
      </c>
      <c r="Z3447" s="47">
        <v>26.745601001024557</v>
      </c>
      <c r="AA3447" s="47">
        <v>0.83044305783086536</v>
      </c>
      <c r="AB3447" s="47">
        <v>0.95436065465510056</v>
      </c>
      <c r="AC3447" s="47">
        <v>9.5356991142494465</v>
      </c>
      <c r="AD3447" s="47">
        <v>1.0338197723233149</v>
      </c>
      <c r="AE3447" s="47">
        <v>-6.1692529453854741E-2</v>
      </c>
      <c r="AF3447" s="47">
        <v>37.173968240475233</v>
      </c>
      <c r="AG3447" s="47">
        <v>-21.084351504417185</v>
      </c>
      <c r="AH3447" s="47">
        <v>0.31588437088007865</v>
      </c>
      <c r="AI3447" s="47">
        <v>0.38548558873661259</v>
      </c>
      <c r="AJ3447" s="47">
        <v>0.33333333333333298</v>
      </c>
      <c r="AK3447" s="47">
        <v>0.47968211832321317</v>
      </c>
      <c r="AL3447" s="47">
        <v>0.57122895297980814</v>
      </c>
      <c r="AM3447" s="47">
        <v>0.33333333333333298</v>
      </c>
      <c r="AN3447" s="47">
        <v>0.18789602731731778</v>
      </c>
      <c r="AO3447" s="47">
        <v>0.23868759666666312</v>
      </c>
      <c r="AP3447" s="47">
        <v>0.33333333333333298</v>
      </c>
      <c r="AQ3447" s="47">
        <v>5.9770106919154165</v>
      </c>
      <c r="AR3447" s="47">
        <v>2.6866680235991405</v>
      </c>
      <c r="AS3447" s="47">
        <v>1.9901707455278179</v>
      </c>
      <c r="AT3447" s="47">
        <v>4.7497298106331778</v>
      </c>
      <c r="AU3447" s="47">
        <v>-1</v>
      </c>
      <c r="AV3447" s="47">
        <v>-1</v>
      </c>
      <c r="AW3447" s="47">
        <v>-1</v>
      </c>
      <c r="AX3447" s="47">
        <v>-1</v>
      </c>
      <c r="AY3447" s="47">
        <v>5.741340798477359E-3</v>
      </c>
      <c r="AZ3447" s="47">
        <v>0.26109216513129191</v>
      </c>
      <c r="BA3447" s="47">
        <v>0.31605474538102962</v>
      </c>
      <c r="BB3447" s="47">
        <v>0.19654570281331249</v>
      </c>
      <c r="BC3447" s="47">
        <v>0.14449960111956645</v>
      </c>
      <c r="BD3447" s="47">
        <v>6.219103395989273</v>
      </c>
      <c r="BE3447" s="47">
        <v>5.19276375489431</v>
      </c>
      <c r="BF3447" s="47">
        <v>-1</v>
      </c>
      <c r="BG3447" s="22">
        <v>0</v>
      </c>
    </row>
    <row r="3448" spans="1:100" x14ac:dyDescent="0.25">
      <c r="A3448">
        <v>7094</v>
      </c>
      <c r="B3448" t="s">
        <v>3475</v>
      </c>
      <c r="C3448" s="48">
        <v>1</v>
      </c>
      <c r="D3448" s="22">
        <v>1450</v>
      </c>
      <c r="E3448" s="47">
        <v>62.798508766834246</v>
      </c>
      <c r="F3448" s="47">
        <v>-29.08938549335334</v>
      </c>
      <c r="G3448" s="47">
        <v>0.24773049482204326</v>
      </c>
      <c r="H3448" s="47">
        <v>5.0316799675559034</v>
      </c>
      <c r="I3448" s="47">
        <v>43.150978932390657</v>
      </c>
      <c r="J3448" s="47">
        <v>9.4265685797601293</v>
      </c>
      <c r="K3448" s="47">
        <v>-1</v>
      </c>
      <c r="L3448" s="47">
        <v>-1</v>
      </c>
      <c r="M3448" s="47">
        <v>-1</v>
      </c>
      <c r="N3448" s="47">
        <v>0.23106494761372834</v>
      </c>
      <c r="O3448" s="47">
        <v>-1</v>
      </c>
      <c r="P3448" s="47">
        <v>-1</v>
      </c>
      <c r="Q3448" s="47">
        <v>3.6908187015592362</v>
      </c>
      <c r="R3448" s="47">
        <v>-1</v>
      </c>
      <c r="S3448" s="47">
        <v>0.64189072421973781</v>
      </c>
      <c r="T3448" s="47">
        <v>9.2362986157557392E-2</v>
      </c>
      <c r="U3448" s="47">
        <v>2.8539908778594872E-2</v>
      </c>
      <c r="V3448" s="47">
        <v>-3.3016092497362891E-2</v>
      </c>
      <c r="W3448" s="47">
        <v>1.340861265996665</v>
      </c>
      <c r="X3448" s="47">
        <v>-0.95214589246562853</v>
      </c>
      <c r="Y3448" s="47">
        <v>6.2963204570277986E-2</v>
      </c>
      <c r="Z3448" s="47">
        <v>26.745601001024557</v>
      </c>
      <c r="AA3448" s="47">
        <v>0.83044305783086536</v>
      </c>
      <c r="AB3448" s="47">
        <v>0.95436065465510056</v>
      </c>
      <c r="AC3448" s="47">
        <v>9.5356991142494465</v>
      </c>
      <c r="AD3448" s="47">
        <v>1.0338197723233149</v>
      </c>
      <c r="AE3448" s="47">
        <v>-6.1692529453854741E-2</v>
      </c>
      <c r="AF3448" s="47">
        <v>37.173968240475233</v>
      </c>
      <c r="AG3448" s="47">
        <v>-21.084351504417185</v>
      </c>
      <c r="AH3448" s="47">
        <v>0.31588437088007865</v>
      </c>
      <c r="AI3448" s="47">
        <v>0.38548558873661259</v>
      </c>
      <c r="AJ3448" s="47">
        <v>0.33333333333333298</v>
      </c>
      <c r="AK3448" s="47">
        <v>0.47968211832321317</v>
      </c>
      <c r="AL3448" s="47">
        <v>0.57122895297980814</v>
      </c>
      <c r="AM3448" s="47">
        <v>0.33333333333333298</v>
      </c>
      <c r="AN3448" s="47">
        <v>0.18789602731731778</v>
      </c>
      <c r="AO3448" s="47">
        <v>0.23868759666666312</v>
      </c>
      <c r="AP3448" s="47">
        <v>0.33333333333333298</v>
      </c>
      <c r="AQ3448" s="47">
        <v>5.9770106919154165</v>
      </c>
      <c r="AR3448" s="47">
        <v>2.6866680235991405</v>
      </c>
      <c r="AS3448" s="47">
        <v>1.9901707455278179</v>
      </c>
      <c r="AT3448" s="47">
        <v>4.7497298106331778</v>
      </c>
      <c r="AU3448" s="47">
        <v>-1</v>
      </c>
      <c r="AV3448" s="47">
        <v>-1</v>
      </c>
      <c r="AW3448" s="47">
        <v>-1</v>
      </c>
      <c r="AX3448" s="47">
        <v>-1</v>
      </c>
      <c r="AY3448" s="47">
        <v>5.741340798477359E-3</v>
      </c>
      <c r="AZ3448" s="47">
        <v>0.26109216513129191</v>
      </c>
      <c r="BA3448" s="47">
        <v>0.31605474538102962</v>
      </c>
      <c r="BB3448" s="47">
        <v>0.19654570281331249</v>
      </c>
      <c r="BC3448" s="47">
        <v>0.14449960111956645</v>
      </c>
      <c r="BD3448" s="47">
        <v>6.219103395989273</v>
      </c>
      <c r="BE3448" s="47">
        <v>5.19276375489431</v>
      </c>
      <c r="BF3448" s="47">
        <v>-1</v>
      </c>
      <c r="BG3448" s="22">
        <v>0</v>
      </c>
    </row>
    <row r="3449" spans="1:100" x14ac:dyDescent="0.25">
      <c r="A3449">
        <v>7095</v>
      </c>
      <c r="B3449" t="s">
        <v>3476</v>
      </c>
      <c r="C3449" s="48">
        <v>1</v>
      </c>
      <c r="D3449" s="22">
        <v>1450</v>
      </c>
      <c r="E3449" s="47">
        <v>62.798508766834246</v>
      </c>
      <c r="F3449" s="47">
        <v>-29.08938549335334</v>
      </c>
      <c r="G3449" s="47">
        <v>0.24773049482204326</v>
      </c>
      <c r="H3449" s="47">
        <v>5.0316799675559034</v>
      </c>
      <c r="I3449" s="47">
        <v>43.150978932390657</v>
      </c>
      <c r="J3449" s="47">
        <v>9.4265685797601293</v>
      </c>
      <c r="K3449" s="47">
        <v>-1</v>
      </c>
      <c r="L3449" s="47">
        <v>-1</v>
      </c>
      <c r="M3449" s="47">
        <v>-1</v>
      </c>
      <c r="N3449" s="47">
        <v>0.23106494761372834</v>
      </c>
      <c r="O3449" s="47">
        <v>-1</v>
      </c>
      <c r="P3449" s="47">
        <v>-1</v>
      </c>
      <c r="Q3449" s="47">
        <v>3.6908187015592362</v>
      </c>
      <c r="R3449" s="47">
        <v>-1</v>
      </c>
      <c r="S3449" s="47">
        <v>0.64189072421973781</v>
      </c>
      <c r="T3449" s="47">
        <v>9.2362986157557392E-2</v>
      </c>
      <c r="U3449" s="47">
        <v>2.8539908778594872E-2</v>
      </c>
      <c r="V3449" s="47">
        <v>-3.3016092497362891E-2</v>
      </c>
      <c r="W3449" s="47">
        <v>1.340861265996665</v>
      </c>
      <c r="X3449" s="47">
        <v>-0.95214589246562853</v>
      </c>
      <c r="Y3449" s="47">
        <v>6.2963204570277986E-2</v>
      </c>
      <c r="Z3449" s="47">
        <v>26.745601001024557</v>
      </c>
      <c r="AA3449" s="47">
        <v>0.83044305783086536</v>
      </c>
      <c r="AB3449" s="47">
        <v>0.95436065465510056</v>
      </c>
      <c r="AC3449" s="47">
        <v>9.5356991142494465</v>
      </c>
      <c r="AD3449" s="47">
        <v>1.0338197723233149</v>
      </c>
      <c r="AE3449" s="47">
        <v>-6.1692529453854741E-2</v>
      </c>
      <c r="AF3449" s="47">
        <v>37.173968240475233</v>
      </c>
      <c r="AG3449" s="47">
        <v>-21.084351504417185</v>
      </c>
      <c r="AH3449" s="47">
        <v>0.31588437088007865</v>
      </c>
      <c r="AI3449" s="47">
        <v>0.38548558873661259</v>
      </c>
      <c r="AJ3449" s="47">
        <v>0.33333333333333298</v>
      </c>
      <c r="AK3449" s="47">
        <v>0.47968211832321317</v>
      </c>
      <c r="AL3449" s="47">
        <v>0.57122895297980814</v>
      </c>
      <c r="AM3449" s="47">
        <v>0.33333333333333298</v>
      </c>
      <c r="AN3449" s="47">
        <v>0.18789602731731778</v>
      </c>
      <c r="AO3449" s="47">
        <v>0.23868759666666312</v>
      </c>
      <c r="AP3449" s="47">
        <v>0.33333333333333298</v>
      </c>
      <c r="AQ3449" s="47">
        <v>5.9770106919154165</v>
      </c>
      <c r="AR3449" s="47">
        <v>2.6866680235991405</v>
      </c>
      <c r="AS3449" s="47">
        <v>1.9901707455278179</v>
      </c>
      <c r="AT3449" s="47">
        <v>4.7497298106331778</v>
      </c>
      <c r="AU3449" s="47">
        <v>-1</v>
      </c>
      <c r="AV3449" s="47">
        <v>-1</v>
      </c>
      <c r="AW3449" s="47">
        <v>-1</v>
      </c>
      <c r="AX3449" s="47">
        <v>-1</v>
      </c>
      <c r="AY3449" s="47">
        <v>5.741340798477359E-3</v>
      </c>
      <c r="AZ3449" s="47">
        <v>0.26109216513129191</v>
      </c>
      <c r="BA3449" s="47">
        <v>0.31605474538102962</v>
      </c>
      <c r="BB3449" s="47">
        <v>0.19654570281331249</v>
      </c>
      <c r="BC3449" s="47">
        <v>0.14449960111956645</v>
      </c>
      <c r="BD3449" s="47">
        <v>6.219103395989273</v>
      </c>
      <c r="BE3449" s="47">
        <v>5.19276375489431</v>
      </c>
      <c r="BF3449" s="47">
        <v>-1</v>
      </c>
      <c r="BG3449" s="22">
        <v>0</v>
      </c>
    </row>
    <row r="3450" spans="1:100" x14ac:dyDescent="0.25">
      <c r="A3450">
        <v>7096</v>
      </c>
      <c r="B3450" t="s">
        <v>3477</v>
      </c>
      <c r="C3450" s="48">
        <v>1</v>
      </c>
      <c r="D3450" s="22">
        <v>1450</v>
      </c>
      <c r="E3450" s="47">
        <v>62.798508766834246</v>
      </c>
      <c r="F3450" s="47">
        <v>-29.08938549335334</v>
      </c>
      <c r="G3450" s="47">
        <v>0.24773049482204326</v>
      </c>
      <c r="H3450" s="47">
        <v>5.0316799675559034</v>
      </c>
      <c r="I3450" s="47">
        <v>43.150978932390657</v>
      </c>
      <c r="J3450" s="47">
        <v>9.4265685797601293</v>
      </c>
      <c r="K3450" s="47">
        <v>-1</v>
      </c>
      <c r="L3450" s="47">
        <v>-1</v>
      </c>
      <c r="M3450" s="47">
        <v>-1</v>
      </c>
      <c r="N3450" s="47">
        <v>0.23106494761372834</v>
      </c>
      <c r="O3450" s="47">
        <v>-1</v>
      </c>
      <c r="P3450" s="47">
        <v>-1</v>
      </c>
      <c r="Q3450" s="47">
        <v>3.6908187015592362</v>
      </c>
      <c r="R3450" s="47">
        <v>-1</v>
      </c>
      <c r="S3450" s="47">
        <v>0.64189072421973781</v>
      </c>
      <c r="T3450" s="47">
        <v>9.2362986157557392E-2</v>
      </c>
      <c r="U3450" s="47">
        <v>2.8539908778594872E-2</v>
      </c>
      <c r="V3450" s="47">
        <v>-3.3016092497362891E-2</v>
      </c>
      <c r="W3450" s="47">
        <v>1.340861265996665</v>
      </c>
      <c r="X3450" s="47">
        <v>-0.95214589246562853</v>
      </c>
      <c r="Y3450" s="47">
        <v>6.2963204570277986E-2</v>
      </c>
      <c r="Z3450" s="47">
        <v>26.745601001024557</v>
      </c>
      <c r="AA3450" s="47">
        <v>0.83044305783086536</v>
      </c>
      <c r="AB3450" s="47">
        <v>0.95436065465510056</v>
      </c>
      <c r="AC3450" s="47">
        <v>9.5356991142494465</v>
      </c>
      <c r="AD3450" s="47">
        <v>1.0338197723233149</v>
      </c>
      <c r="AE3450" s="47">
        <v>-6.1692529453854741E-2</v>
      </c>
      <c r="AF3450" s="47">
        <v>37.173968240475233</v>
      </c>
      <c r="AG3450" s="47">
        <v>-21.084351504417185</v>
      </c>
      <c r="AH3450" s="47">
        <v>0.31588437088007865</v>
      </c>
      <c r="AI3450" s="47">
        <v>0.38548558873661259</v>
      </c>
      <c r="AJ3450" s="47">
        <v>0.33333333333333298</v>
      </c>
      <c r="AK3450" s="47">
        <v>0.47968211832321317</v>
      </c>
      <c r="AL3450" s="47">
        <v>0.57122895297980814</v>
      </c>
      <c r="AM3450" s="47">
        <v>0.33333333333333298</v>
      </c>
      <c r="AN3450" s="47">
        <v>0.18789602731731778</v>
      </c>
      <c r="AO3450" s="47">
        <v>0.23868759666666312</v>
      </c>
      <c r="AP3450" s="47">
        <v>0.33333333333333298</v>
      </c>
      <c r="AQ3450" s="47">
        <v>5.9770106919154165</v>
      </c>
      <c r="AR3450" s="47">
        <v>2.6866680235991405</v>
      </c>
      <c r="AS3450" s="47">
        <v>1.9901707455278179</v>
      </c>
      <c r="AT3450" s="47">
        <v>4.7497298106331778</v>
      </c>
      <c r="AU3450" s="47">
        <v>-1</v>
      </c>
      <c r="AV3450" s="47">
        <v>-1</v>
      </c>
      <c r="AW3450" s="47">
        <v>-1</v>
      </c>
      <c r="AX3450" s="47">
        <v>-1</v>
      </c>
      <c r="AY3450" s="47">
        <v>5.741340798477359E-3</v>
      </c>
      <c r="AZ3450" s="47">
        <v>0.26109216513129191</v>
      </c>
      <c r="BA3450" s="47">
        <v>0.31605474538102962</v>
      </c>
      <c r="BB3450" s="47">
        <v>0.19654570281331249</v>
      </c>
      <c r="BC3450" s="47">
        <v>0.14449960111956645</v>
      </c>
      <c r="BD3450" s="47">
        <v>6.219103395989273</v>
      </c>
      <c r="BE3450" s="47">
        <v>5.19276375489431</v>
      </c>
      <c r="BF3450" s="47">
        <v>-1</v>
      </c>
      <c r="BG3450" s="22">
        <v>0</v>
      </c>
    </row>
    <row r="3451" spans="1:100" x14ac:dyDescent="0.25">
      <c r="A3451">
        <v>7097</v>
      </c>
      <c r="B3451" t="s">
        <v>3478</v>
      </c>
      <c r="C3451" s="48">
        <v>3</v>
      </c>
      <c r="D3451" s="22">
        <v>1460.9297966758782</v>
      </c>
      <c r="E3451" s="47">
        <v>31.872777655777391</v>
      </c>
      <c r="F3451" s="47">
        <v>-32.260259949512189</v>
      </c>
      <c r="G3451" s="47">
        <v>9.8064173971354557E-2</v>
      </c>
      <c r="H3451" s="47">
        <v>1.3917199712441617</v>
      </c>
      <c r="I3451" s="47">
        <v>26.932341658238219</v>
      </c>
      <c r="J3451" s="47">
        <v>3.0312735094037437</v>
      </c>
      <c r="K3451" s="47">
        <v>-0.99999999999999911</v>
      </c>
      <c r="L3451" s="47">
        <v>-0.99999999999999911</v>
      </c>
      <c r="M3451" s="47">
        <v>-0.99999999999999911</v>
      </c>
      <c r="N3451" s="47">
        <v>0.41738186442257952</v>
      </c>
      <c r="O3451" s="47">
        <v>-0.99999999999999911</v>
      </c>
      <c r="P3451" s="47">
        <v>-0.99999999999999911</v>
      </c>
      <c r="Q3451" s="47">
        <v>2.2041460627004996</v>
      </c>
      <c r="R3451" s="47">
        <v>-0.99999999999999911</v>
      </c>
      <c r="S3451" s="47">
        <v>-0.33714690213283993</v>
      </c>
      <c r="T3451" s="47">
        <v>-8.7176848083957023E-2</v>
      </c>
      <c r="U3451" s="47">
        <v>-6.9066143595330198E-2</v>
      </c>
      <c r="V3451" s="47">
        <v>1.9321657756876491E-2</v>
      </c>
      <c r="W3451" s="47">
        <v>-0.81242609145633882</v>
      </c>
      <c r="X3451" s="47">
        <v>-0.50363843790113272</v>
      </c>
      <c r="Y3451" s="47">
        <v>-0.10559483912617372</v>
      </c>
      <c r="Z3451" s="47">
        <v>45.797819280630542</v>
      </c>
      <c r="AA3451" s="47">
        <v>3.140882189909594E-2</v>
      </c>
      <c r="AB3451" s="47">
        <v>0.66898444714618066</v>
      </c>
      <c r="AC3451" s="47">
        <v>-17.535783777171289</v>
      </c>
      <c r="AD3451" s="47">
        <v>1.2642001954650066</v>
      </c>
      <c r="AE3451" s="47">
        <v>0.21475888327002604</v>
      </c>
      <c r="AF3451" s="47">
        <v>29.145778833875447</v>
      </c>
      <c r="AG3451" s="47">
        <v>-13.448143078093485</v>
      </c>
      <c r="AH3451" s="47">
        <v>0.25999337362343267</v>
      </c>
      <c r="AI3451" s="47">
        <v>0.25660551297330148</v>
      </c>
      <c r="AJ3451" s="47">
        <v>0.33333333333333298</v>
      </c>
      <c r="AK3451" s="47">
        <v>-0.21581730817752437</v>
      </c>
      <c r="AL3451" s="47">
        <v>-0.50575407825983454</v>
      </c>
      <c r="AM3451" s="47">
        <v>0.33333333333333298</v>
      </c>
      <c r="AN3451" s="47">
        <v>-4.0696554841594394E-2</v>
      </c>
      <c r="AO3451" s="47">
        <v>-0.19353886984091639</v>
      </c>
      <c r="AP3451" s="47">
        <v>0.33333333333333298</v>
      </c>
      <c r="AQ3451" s="47">
        <v>-2.2134371756372464</v>
      </c>
      <c r="AR3451" s="47">
        <v>3.6872942925535694</v>
      </c>
      <c r="AS3451" s="47">
        <v>1.7239478931175294</v>
      </c>
      <c r="AT3451" s="47">
        <v>-2.3799686762673526</v>
      </c>
      <c r="AU3451" s="47">
        <v>-0.99999999999999911</v>
      </c>
      <c r="AV3451" s="47">
        <v>-0.99999999999999911</v>
      </c>
      <c r="AW3451" s="47">
        <v>-0.99999999999999911</v>
      </c>
      <c r="AX3451" s="47">
        <v>-0.99999999999999911</v>
      </c>
      <c r="AY3451" s="47">
        <v>1.4233644172724196E-3</v>
      </c>
      <c r="AZ3451" s="47">
        <v>-0.22224865338537947</v>
      </c>
      <c r="BA3451" s="47">
        <v>-0.49545745107719386</v>
      </c>
      <c r="BB3451" s="47">
        <v>0.48370515397388469</v>
      </c>
      <c r="BC3451" s="47">
        <v>0.12386992610885285</v>
      </c>
      <c r="BD3451" s="47">
        <v>10.981385582420218</v>
      </c>
      <c r="BE3451" s="47">
        <v>0.6194608973353507</v>
      </c>
      <c r="BF3451" s="47">
        <v>-0.99999999999999911</v>
      </c>
      <c r="CU3451" t="e">
        <v>#N/A</v>
      </c>
      <c r="CV3451" t="e">
        <v>#N/A</v>
      </c>
    </row>
    <row r="3452" spans="1:100" x14ac:dyDescent="0.25">
      <c r="A3452">
        <v>7101</v>
      </c>
      <c r="B3452" t="s">
        <v>3479</v>
      </c>
      <c r="C3452" s="48">
        <v>1</v>
      </c>
      <c r="D3452" s="22">
        <v>1450</v>
      </c>
      <c r="E3452" s="47">
        <v>62.798508766834246</v>
      </c>
      <c r="F3452" s="47">
        <v>-29.08938549335334</v>
      </c>
      <c r="G3452" s="47">
        <v>0.24773049482204326</v>
      </c>
      <c r="H3452" s="47">
        <v>5.0316799675559034</v>
      </c>
      <c r="I3452" s="47">
        <v>43.150978932390657</v>
      </c>
      <c r="J3452" s="47">
        <v>9.4265685797601293</v>
      </c>
      <c r="K3452" s="47">
        <v>-1</v>
      </c>
      <c r="L3452" s="47">
        <v>-1</v>
      </c>
      <c r="M3452" s="47">
        <v>-1</v>
      </c>
      <c r="N3452" s="47">
        <v>0.23106494761372834</v>
      </c>
      <c r="O3452" s="47">
        <v>-1</v>
      </c>
      <c r="P3452" s="47">
        <v>-1</v>
      </c>
      <c r="Q3452" s="47">
        <v>3.6908187015592362</v>
      </c>
      <c r="R3452" s="47">
        <v>-1</v>
      </c>
      <c r="S3452" s="47">
        <v>0.64189072421973781</v>
      </c>
      <c r="T3452" s="47">
        <v>9.2362986157557392E-2</v>
      </c>
      <c r="U3452" s="47">
        <v>2.8539908778594872E-2</v>
      </c>
      <c r="V3452" s="47">
        <v>-3.3016092497362891E-2</v>
      </c>
      <c r="W3452" s="47">
        <v>1.340861265996665</v>
      </c>
      <c r="X3452" s="47">
        <v>-0.95214589246562853</v>
      </c>
      <c r="Y3452" s="47">
        <v>6.2963204570277986E-2</v>
      </c>
      <c r="Z3452" s="47">
        <v>26.745601001024557</v>
      </c>
      <c r="AA3452" s="47">
        <v>0.83044305783086536</v>
      </c>
      <c r="AB3452" s="47">
        <v>0.95436065465510056</v>
      </c>
      <c r="AC3452" s="47">
        <v>9.5356991142494465</v>
      </c>
      <c r="AD3452" s="47">
        <v>1.0338197723233149</v>
      </c>
      <c r="AE3452" s="47">
        <v>-6.1692529453854741E-2</v>
      </c>
      <c r="AF3452" s="47">
        <v>37.173968240475233</v>
      </c>
      <c r="AG3452" s="47">
        <v>-21.084351504417185</v>
      </c>
      <c r="AH3452" s="47">
        <v>0.31588437088007865</v>
      </c>
      <c r="AI3452" s="47">
        <v>0.38548558873661259</v>
      </c>
      <c r="AJ3452" s="47">
        <v>0.33333333333333298</v>
      </c>
      <c r="AK3452" s="47">
        <v>0.47968211832321317</v>
      </c>
      <c r="AL3452" s="47">
        <v>0.57122895297980814</v>
      </c>
      <c r="AM3452" s="47">
        <v>0.33333333333333298</v>
      </c>
      <c r="AN3452" s="47">
        <v>0.18789602731731778</v>
      </c>
      <c r="AO3452" s="47">
        <v>0.23868759666666312</v>
      </c>
      <c r="AP3452" s="47">
        <v>0.33333333333333298</v>
      </c>
      <c r="AQ3452" s="47">
        <v>5.9770106919154165</v>
      </c>
      <c r="AR3452" s="47">
        <v>2.6866680235991405</v>
      </c>
      <c r="AS3452" s="47">
        <v>1.9901707455278179</v>
      </c>
      <c r="AT3452" s="47">
        <v>4.7497298106331778</v>
      </c>
      <c r="AU3452" s="47">
        <v>-1</v>
      </c>
      <c r="AV3452" s="47">
        <v>-1</v>
      </c>
      <c r="AW3452" s="47">
        <v>-1</v>
      </c>
      <c r="AX3452" s="47">
        <v>-1</v>
      </c>
      <c r="AY3452" s="47">
        <v>5.741340798477359E-3</v>
      </c>
      <c r="AZ3452" s="47">
        <v>0.26109216513129191</v>
      </c>
      <c r="BA3452" s="47">
        <v>0.31605474538102962</v>
      </c>
      <c r="BB3452" s="47">
        <v>0.19654570281331249</v>
      </c>
      <c r="BC3452" s="47">
        <v>0.14449960111956645</v>
      </c>
      <c r="BD3452" s="47">
        <v>6.219103395989273</v>
      </c>
      <c r="BE3452" s="47">
        <v>5.19276375489431</v>
      </c>
      <c r="BF3452" s="47">
        <v>-1</v>
      </c>
      <c r="BG3452" s="22">
        <v>0</v>
      </c>
    </row>
    <row r="3453" spans="1:100" x14ac:dyDescent="0.25">
      <c r="A3453">
        <v>7102</v>
      </c>
      <c r="B3453" t="s">
        <v>977</v>
      </c>
      <c r="C3453" s="48">
        <v>3</v>
      </c>
      <c r="D3453" s="22">
        <v>1390.4775506787821</v>
      </c>
      <c r="E3453" s="47">
        <v>41.248925955554235</v>
      </c>
      <c r="F3453" s="47">
        <v>-64.098618569153075</v>
      </c>
      <c r="G3453" s="47">
        <v>0.24272391275588301</v>
      </c>
      <c r="H3453" s="47">
        <v>2.3377427883954405</v>
      </c>
      <c r="I3453" s="47">
        <v>21.505737437924907</v>
      </c>
      <c r="J3453" s="47">
        <v>13.279784161773902</v>
      </c>
      <c r="K3453" s="47">
        <v>-0.99999999999999944</v>
      </c>
      <c r="L3453" s="47">
        <v>-0.99999999999999944</v>
      </c>
      <c r="M3453" s="47">
        <v>-0.99999999999999944</v>
      </c>
      <c r="N3453" s="47">
        <v>-2.1041092936437696E-2</v>
      </c>
      <c r="O3453" s="47">
        <v>-0.99999999999999944</v>
      </c>
      <c r="P3453" s="47">
        <v>-0.99999999999999944</v>
      </c>
      <c r="Q3453" s="47">
        <v>2.9006862029367917</v>
      </c>
      <c r="R3453" s="47">
        <v>-0.99999999999999944</v>
      </c>
      <c r="S3453" s="47">
        <v>-0.25210938137915834</v>
      </c>
      <c r="T3453" s="47">
        <v>-2.6730586928734507E-2</v>
      </c>
      <c r="U3453" s="47">
        <v>-2.9362325891517389E-2</v>
      </c>
      <c r="V3453" s="47">
        <v>-2.9994219565963799E-2</v>
      </c>
      <c r="W3453" s="47">
        <v>-0.56294341454135177</v>
      </c>
      <c r="X3453" s="47">
        <v>-2.3068596586209282</v>
      </c>
      <c r="Y3453" s="47">
        <v>-4.5066665973356089E-2</v>
      </c>
      <c r="Z3453" s="47">
        <v>8.7017204239283412</v>
      </c>
      <c r="AA3453" s="47">
        <v>2.6450473656330211</v>
      </c>
      <c r="AB3453" s="47">
        <v>0.33995154932391086</v>
      </c>
      <c r="AC3453" s="47">
        <v>-5.6024013148045948E-2</v>
      </c>
      <c r="AD3453" s="47">
        <v>4.4305298017810246</v>
      </c>
      <c r="AE3453" s="47">
        <v>1.1072234154481102</v>
      </c>
      <c r="AF3453" s="47">
        <v>10.092871375552321</v>
      </c>
      <c r="AG3453" s="47">
        <v>-59.780443918693891</v>
      </c>
      <c r="AH3453" s="47">
        <v>1.2959197636241679</v>
      </c>
      <c r="AI3453" s="47">
        <v>1.2525143829145862</v>
      </c>
      <c r="AJ3453" s="47">
        <v>0.33333333333333298</v>
      </c>
      <c r="AK3453" s="47">
        <v>0.66791836388458925</v>
      </c>
      <c r="AL3453" s="47">
        <v>0.5182360263913881</v>
      </c>
      <c r="AM3453" s="47">
        <v>0.33333333333333298</v>
      </c>
      <c r="AN3453" s="47">
        <v>0.48486648022408296</v>
      </c>
      <c r="AO3453" s="47">
        <v>0.51182280316854123</v>
      </c>
      <c r="AP3453" s="47">
        <v>0.33333333333333298</v>
      </c>
      <c r="AQ3453" s="47">
        <v>11.412866062372588</v>
      </c>
      <c r="AR3453" s="47">
        <v>2.5976768754217421</v>
      </c>
      <c r="AS3453" s="47">
        <v>4.0029236475062584</v>
      </c>
      <c r="AT3453" s="47">
        <v>6.6791836388458945</v>
      </c>
      <c r="AU3453" s="47">
        <v>-0.99999999999999944</v>
      </c>
      <c r="AV3453" s="47">
        <v>-0.99999999999999944</v>
      </c>
      <c r="AW3453" s="47">
        <v>-0.99999999999999944</v>
      </c>
      <c r="AX3453" s="47">
        <v>-0.99999999999999944</v>
      </c>
      <c r="AY3453" s="47">
        <v>-1.2483460693410711E-2</v>
      </c>
      <c r="AZ3453" s="47">
        <v>0.59778567440448704</v>
      </c>
      <c r="BA3453" s="47">
        <v>4.6555937843586609E-3</v>
      </c>
      <c r="BB3453" s="47">
        <v>7.7399609306848347E-2</v>
      </c>
      <c r="BC3453" s="47">
        <v>0.16442778359397309</v>
      </c>
      <c r="BD3453" s="47">
        <v>4.9239186046936467</v>
      </c>
      <c r="BE3453" s="47">
        <v>4.1339725587711218</v>
      </c>
      <c r="BF3453" s="47">
        <v>-0.99999999999999944</v>
      </c>
      <c r="CU3453" t="e">
        <v>#N/A</v>
      </c>
      <c r="CV3453" t="e">
        <v>#N/A</v>
      </c>
    </row>
    <row r="3454" spans="1:100" x14ac:dyDescent="0.25">
      <c r="A3454">
        <v>7103</v>
      </c>
      <c r="B3454" t="s">
        <v>3480</v>
      </c>
      <c r="C3454" s="48">
        <v>1</v>
      </c>
      <c r="D3454" s="22">
        <v>1450</v>
      </c>
      <c r="E3454" s="47">
        <v>62.798508766834246</v>
      </c>
      <c r="F3454" s="47">
        <v>-29.08938549335334</v>
      </c>
      <c r="G3454" s="47">
        <v>0.24773049482204326</v>
      </c>
      <c r="H3454" s="47">
        <v>5.0316799675559034</v>
      </c>
      <c r="I3454" s="47">
        <v>43.150978932390657</v>
      </c>
      <c r="J3454" s="47">
        <v>9.4265685797601293</v>
      </c>
      <c r="K3454" s="47">
        <v>-1</v>
      </c>
      <c r="L3454" s="47">
        <v>-1</v>
      </c>
      <c r="M3454" s="47">
        <v>-1</v>
      </c>
      <c r="N3454" s="47">
        <v>0.23106494761372834</v>
      </c>
      <c r="O3454" s="47">
        <v>-1</v>
      </c>
      <c r="P3454" s="47">
        <v>-1</v>
      </c>
      <c r="Q3454" s="47">
        <v>3.6908187015592362</v>
      </c>
      <c r="R3454" s="47">
        <v>-1</v>
      </c>
      <c r="S3454" s="47">
        <v>0.64189072421973781</v>
      </c>
      <c r="T3454" s="47">
        <v>9.2362986157557392E-2</v>
      </c>
      <c r="U3454" s="47">
        <v>2.8539908778594872E-2</v>
      </c>
      <c r="V3454" s="47">
        <v>-3.3016092497362891E-2</v>
      </c>
      <c r="W3454" s="47">
        <v>1.340861265996665</v>
      </c>
      <c r="X3454" s="47">
        <v>-0.95214589246562853</v>
      </c>
      <c r="Y3454" s="47">
        <v>6.2963204570277986E-2</v>
      </c>
      <c r="Z3454" s="47">
        <v>26.745601001024557</v>
      </c>
      <c r="AA3454" s="47">
        <v>0.83044305783086536</v>
      </c>
      <c r="AB3454" s="47">
        <v>0.95436065465510056</v>
      </c>
      <c r="AC3454" s="47">
        <v>9.5356991142494465</v>
      </c>
      <c r="AD3454" s="47">
        <v>1.0338197723233149</v>
      </c>
      <c r="AE3454" s="47">
        <v>-6.1692529453854741E-2</v>
      </c>
      <c r="AF3454" s="47">
        <v>37.173968240475233</v>
      </c>
      <c r="AG3454" s="47">
        <v>-21.084351504417185</v>
      </c>
      <c r="AH3454" s="47">
        <v>0.31588437088007865</v>
      </c>
      <c r="AI3454" s="47">
        <v>0.38548558873661259</v>
      </c>
      <c r="AJ3454" s="47">
        <v>0.33333333333333298</v>
      </c>
      <c r="AK3454" s="47">
        <v>0.47968211832321317</v>
      </c>
      <c r="AL3454" s="47">
        <v>0.57122895297980814</v>
      </c>
      <c r="AM3454" s="47">
        <v>0.33333333333333298</v>
      </c>
      <c r="AN3454" s="47">
        <v>0.18789602731731778</v>
      </c>
      <c r="AO3454" s="47">
        <v>0.23868759666666312</v>
      </c>
      <c r="AP3454" s="47">
        <v>0.33333333333333298</v>
      </c>
      <c r="AQ3454" s="47">
        <v>5.9770106919154165</v>
      </c>
      <c r="AR3454" s="47">
        <v>2.6866680235991405</v>
      </c>
      <c r="AS3454" s="47">
        <v>1.9901707455278179</v>
      </c>
      <c r="AT3454" s="47">
        <v>4.7497298106331778</v>
      </c>
      <c r="AU3454" s="47">
        <v>-1</v>
      </c>
      <c r="AV3454" s="47">
        <v>-1</v>
      </c>
      <c r="AW3454" s="47">
        <v>-1</v>
      </c>
      <c r="AX3454" s="47">
        <v>-1</v>
      </c>
      <c r="AY3454" s="47">
        <v>5.741340798477359E-3</v>
      </c>
      <c r="AZ3454" s="47">
        <v>0.26109216513129191</v>
      </c>
      <c r="BA3454" s="47">
        <v>0.31605474538102962</v>
      </c>
      <c r="BB3454" s="47">
        <v>0.19654570281331249</v>
      </c>
      <c r="BC3454" s="47">
        <v>0.14449960111956645</v>
      </c>
      <c r="BD3454" s="47">
        <v>6.219103395989273</v>
      </c>
      <c r="BE3454" s="47">
        <v>5.19276375489431</v>
      </c>
      <c r="BF3454" s="47">
        <v>-1</v>
      </c>
      <c r="BG3454" s="22">
        <v>0</v>
      </c>
    </row>
    <row r="3455" spans="1:100" x14ac:dyDescent="0.25">
      <c r="A3455">
        <v>7104</v>
      </c>
      <c r="B3455" t="s">
        <v>3481</v>
      </c>
      <c r="C3455" s="48">
        <v>3</v>
      </c>
      <c r="D3455" s="22">
        <v>1418.4439915831681</v>
      </c>
      <c r="E3455" s="47">
        <v>40.341789768959643</v>
      </c>
      <c r="F3455" s="47">
        <v>-61.15937095183169</v>
      </c>
      <c r="G3455" s="47">
        <v>-0.24958056234473644</v>
      </c>
      <c r="H3455" s="47">
        <v>4.7044549605116268</v>
      </c>
      <c r="I3455" s="47">
        <v>24.774826919700438</v>
      </c>
      <c r="J3455" s="47">
        <v>11.797997501889196</v>
      </c>
      <c r="K3455" s="47">
        <v>-1.0000000000000002</v>
      </c>
      <c r="L3455" s="47">
        <v>-1.0000000000000002</v>
      </c>
      <c r="M3455" s="47">
        <v>-1.0000000000000002</v>
      </c>
      <c r="N3455" s="47">
        <v>0.11456214108862263</v>
      </c>
      <c r="O3455" s="47">
        <v>-1.0000000000000002</v>
      </c>
      <c r="P3455" s="47">
        <v>-1.0000000000000002</v>
      </c>
      <c r="Q3455" s="47">
        <v>4.1598732896584796</v>
      </c>
      <c r="R3455" s="47">
        <v>-1.0000000000000002</v>
      </c>
      <c r="S3455" s="47">
        <v>0.14655706105913582</v>
      </c>
      <c r="T3455" s="47">
        <v>3.2359310568877489E-2</v>
      </c>
      <c r="U3455" s="47">
        <v>0.12573377436743777</v>
      </c>
      <c r="V3455" s="47">
        <v>4.0189266630095498E-2</v>
      </c>
      <c r="W3455" s="47">
        <v>0.54458167085314702</v>
      </c>
      <c r="X3455" s="47">
        <v>7.7411855016118913E-2</v>
      </c>
      <c r="Y3455" s="47">
        <v>-0.14931593068962792</v>
      </c>
      <c r="Z3455" s="47">
        <v>25.154288872773613</v>
      </c>
      <c r="AA3455" s="47">
        <v>0.59386566604199587</v>
      </c>
      <c r="AB3455" s="47">
        <v>-0.20456817601218291</v>
      </c>
      <c r="AC3455" s="47">
        <v>-7.5869712574483765</v>
      </c>
      <c r="AD3455" s="47">
        <v>0.55734272355869707</v>
      </c>
      <c r="AE3455" s="47">
        <v>-4.1705719754645126E-3</v>
      </c>
      <c r="AF3455" s="47">
        <v>17.358578867337592</v>
      </c>
      <c r="AG3455" s="47">
        <v>-61.735480314532396</v>
      </c>
      <c r="AH3455" s="47">
        <v>0.29089029414741785</v>
      </c>
      <c r="AI3455" s="47">
        <v>0.23525860388582076</v>
      </c>
      <c r="AJ3455" s="47">
        <v>0.33333333333333298</v>
      </c>
      <c r="AK3455" s="47">
        <v>0.84516828663851407</v>
      </c>
      <c r="AL3455" s="47">
        <v>0.93373316645418347</v>
      </c>
      <c r="AM3455" s="47">
        <v>0.33333333333333298</v>
      </c>
      <c r="AN3455" s="47">
        <v>0.37438050048449772</v>
      </c>
      <c r="AO3455" s="47">
        <v>0.31425784013256347</v>
      </c>
      <c r="AP3455" s="47">
        <v>0.33333333333333298</v>
      </c>
      <c r="AQ3455" s="47">
        <v>7.4162480523628398</v>
      </c>
      <c r="AR3455" s="47">
        <v>0.64242990389674082</v>
      </c>
      <c r="AS3455" s="47">
        <v>2.7038847316073071</v>
      </c>
      <c r="AT3455" s="47">
        <v>8.4516828663851431</v>
      </c>
      <c r="AU3455" s="47">
        <v>-1.0000000000000002</v>
      </c>
      <c r="AV3455" s="47">
        <v>-1.0000000000000002</v>
      </c>
      <c r="AW3455" s="47">
        <v>-1.0000000000000002</v>
      </c>
      <c r="AX3455" s="47">
        <v>-1.0000000000000002</v>
      </c>
      <c r="AY3455" s="47">
        <v>3.5893657513433111E-3</v>
      </c>
      <c r="AZ3455" s="47">
        <v>0.5199825271783648</v>
      </c>
      <c r="BA3455" s="47">
        <v>-0.43304233893590438</v>
      </c>
      <c r="BB3455" s="47">
        <v>-7.3280779377862398E-2</v>
      </c>
      <c r="BC3455" s="47">
        <v>4.918888326151722E-2</v>
      </c>
      <c r="BD3455" s="47">
        <v>0.76789315144526415</v>
      </c>
      <c r="BE3455" s="47">
        <v>-0.93548961314159274</v>
      </c>
      <c r="BF3455" s="47">
        <v>-1.0000000000000002</v>
      </c>
      <c r="CU3455" t="e">
        <v>#N/A</v>
      </c>
      <c r="CV3455" t="e">
        <v>#N/A</v>
      </c>
    </row>
    <row r="3456" spans="1:100" x14ac:dyDescent="0.25">
      <c r="A3456">
        <v>7106</v>
      </c>
      <c r="B3456" t="s">
        <v>3482</v>
      </c>
      <c r="C3456" s="48">
        <v>1</v>
      </c>
      <c r="D3456" s="22">
        <v>1450</v>
      </c>
      <c r="E3456" s="47">
        <v>62.798508766834246</v>
      </c>
      <c r="F3456" s="47">
        <v>-29.08938549335334</v>
      </c>
      <c r="G3456" s="47">
        <v>0.24773049482204326</v>
      </c>
      <c r="H3456" s="47">
        <v>5.0316799675559034</v>
      </c>
      <c r="I3456" s="47">
        <v>43.150978932390657</v>
      </c>
      <c r="J3456" s="47">
        <v>9.4265685797601293</v>
      </c>
      <c r="K3456" s="47">
        <v>-1</v>
      </c>
      <c r="L3456" s="47">
        <v>-1</v>
      </c>
      <c r="M3456" s="47">
        <v>-1</v>
      </c>
      <c r="N3456" s="47">
        <v>0.23106494761372834</v>
      </c>
      <c r="O3456" s="47">
        <v>-1</v>
      </c>
      <c r="P3456" s="47">
        <v>-1</v>
      </c>
      <c r="Q3456" s="47">
        <v>3.6908187015592362</v>
      </c>
      <c r="R3456" s="47">
        <v>-1</v>
      </c>
      <c r="S3456" s="47">
        <v>0.64189072421973781</v>
      </c>
      <c r="T3456" s="47">
        <v>9.2362986157557392E-2</v>
      </c>
      <c r="U3456" s="47">
        <v>2.8539908778594872E-2</v>
      </c>
      <c r="V3456" s="47">
        <v>-3.3016092497362891E-2</v>
      </c>
      <c r="W3456" s="47">
        <v>1.340861265996665</v>
      </c>
      <c r="X3456" s="47">
        <v>-0.95214589246562853</v>
      </c>
      <c r="Y3456" s="47">
        <v>6.2963204570277986E-2</v>
      </c>
      <c r="Z3456" s="47">
        <v>26.745601001024557</v>
      </c>
      <c r="AA3456" s="47">
        <v>0.83044305783086536</v>
      </c>
      <c r="AB3456" s="47">
        <v>0.95436065465510056</v>
      </c>
      <c r="AC3456" s="47">
        <v>9.5356991142494465</v>
      </c>
      <c r="AD3456" s="47">
        <v>1.0338197723233149</v>
      </c>
      <c r="AE3456" s="47">
        <v>-6.1692529453854741E-2</v>
      </c>
      <c r="AF3456" s="47">
        <v>37.173968240475233</v>
      </c>
      <c r="AG3456" s="47">
        <v>-21.084351504417185</v>
      </c>
      <c r="AH3456" s="47">
        <v>0.31588437088007865</v>
      </c>
      <c r="AI3456" s="47">
        <v>0.38548558873661259</v>
      </c>
      <c r="AJ3456" s="47">
        <v>0.33333333333333298</v>
      </c>
      <c r="AK3456" s="47">
        <v>0.47968211832321317</v>
      </c>
      <c r="AL3456" s="47">
        <v>0.57122895297980814</v>
      </c>
      <c r="AM3456" s="47">
        <v>0.33333333333333298</v>
      </c>
      <c r="AN3456" s="47">
        <v>0.18789602731731778</v>
      </c>
      <c r="AO3456" s="47">
        <v>0.23868759666666312</v>
      </c>
      <c r="AP3456" s="47">
        <v>0.33333333333333298</v>
      </c>
      <c r="AQ3456" s="47">
        <v>5.9770106919154165</v>
      </c>
      <c r="AR3456" s="47">
        <v>2.6866680235991405</v>
      </c>
      <c r="AS3456" s="47">
        <v>1.9901707455278179</v>
      </c>
      <c r="AT3456" s="47">
        <v>4.7497298106331778</v>
      </c>
      <c r="AU3456" s="47">
        <v>-1</v>
      </c>
      <c r="AV3456" s="47">
        <v>-1</v>
      </c>
      <c r="AW3456" s="47">
        <v>-1</v>
      </c>
      <c r="AX3456" s="47">
        <v>-1</v>
      </c>
      <c r="AY3456" s="47">
        <v>5.741340798477359E-3</v>
      </c>
      <c r="AZ3456" s="47">
        <v>0.26109216513129191</v>
      </c>
      <c r="BA3456" s="47">
        <v>0.31605474538102962</v>
      </c>
      <c r="BB3456" s="47">
        <v>0.19654570281331249</v>
      </c>
      <c r="BC3456" s="47">
        <v>0.14449960111956645</v>
      </c>
      <c r="BD3456" s="47">
        <v>6.219103395989273</v>
      </c>
      <c r="BE3456" s="47">
        <v>5.19276375489431</v>
      </c>
      <c r="BF3456" s="47">
        <v>-1</v>
      </c>
      <c r="BG3456" s="22">
        <v>0</v>
      </c>
    </row>
    <row r="3457" spans="1:100" x14ac:dyDescent="0.25">
      <c r="A3457">
        <v>7107</v>
      </c>
      <c r="B3457" t="s">
        <v>3483</v>
      </c>
      <c r="C3457" s="48">
        <v>1</v>
      </c>
      <c r="D3457" s="22">
        <v>1450</v>
      </c>
      <c r="E3457" s="47">
        <v>62.798508766834246</v>
      </c>
      <c r="F3457" s="47">
        <v>-29.08938549335334</v>
      </c>
      <c r="G3457" s="47">
        <v>0.24773049482204326</v>
      </c>
      <c r="H3457" s="47">
        <v>5.0316799675559034</v>
      </c>
      <c r="I3457" s="47">
        <v>43.150978932390657</v>
      </c>
      <c r="J3457" s="47">
        <v>9.4265685797601293</v>
      </c>
      <c r="K3457" s="47">
        <v>-1</v>
      </c>
      <c r="L3457" s="47">
        <v>-1</v>
      </c>
      <c r="M3457" s="47">
        <v>-1</v>
      </c>
      <c r="N3457" s="47">
        <v>0.23106494761372834</v>
      </c>
      <c r="O3457" s="47">
        <v>-1</v>
      </c>
      <c r="P3457" s="47">
        <v>-1</v>
      </c>
      <c r="Q3457" s="47">
        <v>3.6908187015592362</v>
      </c>
      <c r="R3457" s="47">
        <v>-1</v>
      </c>
      <c r="S3457" s="47">
        <v>0.64189072421973781</v>
      </c>
      <c r="T3457" s="47">
        <v>9.2362986157557392E-2</v>
      </c>
      <c r="U3457" s="47">
        <v>2.8539908778594872E-2</v>
      </c>
      <c r="V3457" s="47">
        <v>-3.3016092497362891E-2</v>
      </c>
      <c r="W3457" s="47">
        <v>1.340861265996665</v>
      </c>
      <c r="X3457" s="47">
        <v>-0.95214589246562853</v>
      </c>
      <c r="Y3457" s="47">
        <v>6.2963204570277986E-2</v>
      </c>
      <c r="Z3457" s="47">
        <v>26.745601001024557</v>
      </c>
      <c r="AA3457" s="47">
        <v>0.83044305783086536</v>
      </c>
      <c r="AB3457" s="47">
        <v>0.95436065465510056</v>
      </c>
      <c r="AC3457" s="47">
        <v>9.5356991142494465</v>
      </c>
      <c r="AD3457" s="47">
        <v>1.0338197723233149</v>
      </c>
      <c r="AE3457" s="47">
        <v>-6.1692529453854741E-2</v>
      </c>
      <c r="AF3457" s="47">
        <v>37.173968240475233</v>
      </c>
      <c r="AG3457" s="47">
        <v>-21.084351504417185</v>
      </c>
      <c r="AH3457" s="47">
        <v>0.31588437088007865</v>
      </c>
      <c r="AI3457" s="47">
        <v>0.38548558873661259</v>
      </c>
      <c r="AJ3457" s="47">
        <v>0.33333333333333298</v>
      </c>
      <c r="AK3457" s="47">
        <v>0.47968211832321317</v>
      </c>
      <c r="AL3457" s="47">
        <v>0.57122895297980814</v>
      </c>
      <c r="AM3457" s="47">
        <v>0.33333333333333298</v>
      </c>
      <c r="AN3457" s="47">
        <v>0.18789602731731778</v>
      </c>
      <c r="AO3457" s="47">
        <v>0.23868759666666312</v>
      </c>
      <c r="AP3457" s="47">
        <v>0.33333333333333298</v>
      </c>
      <c r="AQ3457" s="47">
        <v>5.9770106919154165</v>
      </c>
      <c r="AR3457" s="47">
        <v>2.6866680235991405</v>
      </c>
      <c r="AS3457" s="47">
        <v>1.9901707455278179</v>
      </c>
      <c r="AT3457" s="47">
        <v>4.7497298106331778</v>
      </c>
      <c r="AU3457" s="47">
        <v>-1</v>
      </c>
      <c r="AV3457" s="47">
        <v>-1</v>
      </c>
      <c r="AW3457" s="47">
        <v>-1</v>
      </c>
      <c r="AX3457" s="47">
        <v>-1</v>
      </c>
      <c r="AY3457" s="47">
        <v>5.741340798477359E-3</v>
      </c>
      <c r="AZ3457" s="47">
        <v>0.26109216513129191</v>
      </c>
      <c r="BA3457" s="47">
        <v>0.31605474538102962</v>
      </c>
      <c r="BB3457" s="47">
        <v>0.19654570281331249</v>
      </c>
      <c r="BC3457" s="47">
        <v>0.14449960111956645</v>
      </c>
      <c r="BD3457" s="47">
        <v>6.219103395989273</v>
      </c>
      <c r="BE3457" s="47">
        <v>5.19276375489431</v>
      </c>
      <c r="BF3457" s="47">
        <v>-1</v>
      </c>
      <c r="BG3457" s="22">
        <v>0</v>
      </c>
    </row>
    <row r="3458" spans="1:100" x14ac:dyDescent="0.25">
      <c r="A3458">
        <v>7108</v>
      </c>
      <c r="B3458" t="s">
        <v>3484</v>
      </c>
      <c r="C3458" s="48">
        <v>1</v>
      </c>
      <c r="D3458" s="22">
        <v>1450</v>
      </c>
      <c r="E3458" s="47">
        <v>62.798508766834246</v>
      </c>
      <c r="F3458" s="47">
        <v>-29.08938549335334</v>
      </c>
      <c r="G3458" s="47">
        <v>0.24773049482204326</v>
      </c>
      <c r="H3458" s="47">
        <v>5.0316799675559034</v>
      </c>
      <c r="I3458" s="47">
        <v>43.150978932390657</v>
      </c>
      <c r="J3458" s="47">
        <v>9.4265685797601293</v>
      </c>
      <c r="K3458" s="47">
        <v>-1</v>
      </c>
      <c r="L3458" s="47">
        <v>-1</v>
      </c>
      <c r="M3458" s="47">
        <v>-1</v>
      </c>
      <c r="N3458" s="47">
        <v>0.23106494761372834</v>
      </c>
      <c r="O3458" s="47">
        <v>-1</v>
      </c>
      <c r="P3458" s="47">
        <v>-1</v>
      </c>
      <c r="Q3458" s="47">
        <v>3.6908187015592362</v>
      </c>
      <c r="R3458" s="47">
        <v>-1</v>
      </c>
      <c r="S3458" s="47">
        <v>0.64189072421973781</v>
      </c>
      <c r="T3458" s="47">
        <v>9.2362986157557392E-2</v>
      </c>
      <c r="U3458" s="47">
        <v>2.8539908778594872E-2</v>
      </c>
      <c r="V3458" s="47">
        <v>-3.3016092497362891E-2</v>
      </c>
      <c r="W3458" s="47">
        <v>1.340861265996665</v>
      </c>
      <c r="X3458" s="47">
        <v>-0.95214589246562853</v>
      </c>
      <c r="Y3458" s="47">
        <v>6.2963204570277986E-2</v>
      </c>
      <c r="Z3458" s="47">
        <v>26.745601001024557</v>
      </c>
      <c r="AA3458" s="47">
        <v>0.83044305783086536</v>
      </c>
      <c r="AB3458" s="47">
        <v>0.95436065465510056</v>
      </c>
      <c r="AC3458" s="47">
        <v>9.5356991142494465</v>
      </c>
      <c r="AD3458" s="47">
        <v>1.0338197723233149</v>
      </c>
      <c r="AE3458" s="47">
        <v>-6.1692529453854741E-2</v>
      </c>
      <c r="AF3458" s="47">
        <v>37.173968240475233</v>
      </c>
      <c r="AG3458" s="47">
        <v>-21.084351504417185</v>
      </c>
      <c r="AH3458" s="47">
        <v>0.31588437088007865</v>
      </c>
      <c r="AI3458" s="47">
        <v>0.38548558873661259</v>
      </c>
      <c r="AJ3458" s="47">
        <v>0.33333333333333298</v>
      </c>
      <c r="AK3458" s="47">
        <v>0.47968211832321317</v>
      </c>
      <c r="AL3458" s="47">
        <v>0.57122895297980814</v>
      </c>
      <c r="AM3458" s="47">
        <v>0.33333333333333298</v>
      </c>
      <c r="AN3458" s="47">
        <v>0.18789602731731778</v>
      </c>
      <c r="AO3458" s="47">
        <v>0.23868759666666312</v>
      </c>
      <c r="AP3458" s="47">
        <v>0.33333333333333298</v>
      </c>
      <c r="AQ3458" s="47">
        <v>5.9770106919154165</v>
      </c>
      <c r="AR3458" s="47">
        <v>2.6866680235991405</v>
      </c>
      <c r="AS3458" s="47">
        <v>1.9901707455278179</v>
      </c>
      <c r="AT3458" s="47">
        <v>4.7497298106331778</v>
      </c>
      <c r="AU3458" s="47">
        <v>-1</v>
      </c>
      <c r="AV3458" s="47">
        <v>-1</v>
      </c>
      <c r="AW3458" s="47">
        <v>-1</v>
      </c>
      <c r="AX3458" s="47">
        <v>-1</v>
      </c>
      <c r="AY3458" s="47">
        <v>5.741340798477359E-3</v>
      </c>
      <c r="AZ3458" s="47">
        <v>0.26109216513129191</v>
      </c>
      <c r="BA3458" s="47">
        <v>0.31605474538102962</v>
      </c>
      <c r="BB3458" s="47">
        <v>0.19654570281331249</v>
      </c>
      <c r="BC3458" s="47">
        <v>0.14449960111956645</v>
      </c>
      <c r="BD3458" s="47">
        <v>6.219103395989273</v>
      </c>
      <c r="BE3458" s="47">
        <v>5.19276375489431</v>
      </c>
      <c r="BF3458" s="47">
        <v>-1</v>
      </c>
      <c r="BG3458" s="22">
        <v>0</v>
      </c>
    </row>
    <row r="3459" spans="1:100" x14ac:dyDescent="0.25">
      <c r="A3459">
        <v>7109</v>
      </c>
      <c r="B3459" t="s">
        <v>3485</v>
      </c>
      <c r="C3459" s="48">
        <v>1</v>
      </c>
      <c r="D3459" s="22">
        <v>1450</v>
      </c>
      <c r="E3459" s="47">
        <v>62.798508766834246</v>
      </c>
      <c r="F3459" s="47">
        <v>-29.08938549335334</v>
      </c>
      <c r="G3459" s="47">
        <v>0.24773049482204326</v>
      </c>
      <c r="H3459" s="47">
        <v>5.0316799675559034</v>
      </c>
      <c r="I3459" s="47">
        <v>43.150978932390657</v>
      </c>
      <c r="J3459" s="47">
        <v>9.4265685797601293</v>
      </c>
      <c r="K3459" s="47">
        <v>-1</v>
      </c>
      <c r="L3459" s="47">
        <v>-1</v>
      </c>
      <c r="M3459" s="47">
        <v>-1</v>
      </c>
      <c r="N3459" s="47">
        <v>0.23106494761372834</v>
      </c>
      <c r="O3459" s="47">
        <v>-1</v>
      </c>
      <c r="P3459" s="47">
        <v>-1</v>
      </c>
      <c r="Q3459" s="47">
        <v>3.6908187015592362</v>
      </c>
      <c r="R3459" s="47">
        <v>-1</v>
      </c>
      <c r="S3459" s="47">
        <v>0.64189072421973781</v>
      </c>
      <c r="T3459" s="47">
        <v>9.2362986157557392E-2</v>
      </c>
      <c r="U3459" s="47">
        <v>2.8539908778594872E-2</v>
      </c>
      <c r="V3459" s="47">
        <v>-3.3016092497362891E-2</v>
      </c>
      <c r="W3459" s="47">
        <v>1.340861265996665</v>
      </c>
      <c r="X3459" s="47">
        <v>-0.95214589246562853</v>
      </c>
      <c r="Y3459" s="47">
        <v>6.2963204570277986E-2</v>
      </c>
      <c r="Z3459" s="47">
        <v>26.745601001024557</v>
      </c>
      <c r="AA3459" s="47">
        <v>0.83044305783086536</v>
      </c>
      <c r="AB3459" s="47">
        <v>0.95436065465510056</v>
      </c>
      <c r="AC3459" s="47">
        <v>9.5356991142494465</v>
      </c>
      <c r="AD3459" s="47">
        <v>1.0338197723233149</v>
      </c>
      <c r="AE3459" s="47">
        <v>-6.1692529453854741E-2</v>
      </c>
      <c r="AF3459" s="47">
        <v>37.173968240475233</v>
      </c>
      <c r="AG3459" s="47">
        <v>-21.084351504417185</v>
      </c>
      <c r="AH3459" s="47">
        <v>0.31588437088007865</v>
      </c>
      <c r="AI3459" s="47">
        <v>0.38548558873661259</v>
      </c>
      <c r="AJ3459" s="47">
        <v>0.33333333333333298</v>
      </c>
      <c r="AK3459" s="47">
        <v>0.47968211832321317</v>
      </c>
      <c r="AL3459" s="47">
        <v>0.57122895297980814</v>
      </c>
      <c r="AM3459" s="47">
        <v>0.33333333333333298</v>
      </c>
      <c r="AN3459" s="47">
        <v>0.18789602731731778</v>
      </c>
      <c r="AO3459" s="47">
        <v>0.23868759666666312</v>
      </c>
      <c r="AP3459" s="47">
        <v>0.33333333333333298</v>
      </c>
      <c r="AQ3459" s="47">
        <v>5.9770106919154165</v>
      </c>
      <c r="AR3459" s="47">
        <v>2.6866680235991405</v>
      </c>
      <c r="AS3459" s="47">
        <v>1.9901707455278179</v>
      </c>
      <c r="AT3459" s="47">
        <v>4.7497298106331778</v>
      </c>
      <c r="AU3459" s="47">
        <v>-1</v>
      </c>
      <c r="AV3459" s="47">
        <v>-1</v>
      </c>
      <c r="AW3459" s="47">
        <v>-1</v>
      </c>
      <c r="AX3459" s="47">
        <v>-1</v>
      </c>
      <c r="AY3459" s="47">
        <v>5.741340798477359E-3</v>
      </c>
      <c r="AZ3459" s="47">
        <v>0.26109216513129191</v>
      </c>
      <c r="BA3459" s="47">
        <v>0.31605474538102962</v>
      </c>
      <c r="BB3459" s="47">
        <v>0.19654570281331249</v>
      </c>
      <c r="BC3459" s="47">
        <v>0.14449960111956645</v>
      </c>
      <c r="BD3459" s="47">
        <v>6.219103395989273</v>
      </c>
      <c r="BE3459" s="47">
        <v>5.19276375489431</v>
      </c>
      <c r="BF3459" s="47">
        <v>-1</v>
      </c>
      <c r="BG3459" s="22">
        <v>0</v>
      </c>
    </row>
    <row r="3460" spans="1:100" x14ac:dyDescent="0.25">
      <c r="A3460">
        <v>7110</v>
      </c>
      <c r="B3460" t="s">
        <v>3486</v>
      </c>
      <c r="C3460" s="48">
        <v>1</v>
      </c>
      <c r="D3460" s="22">
        <v>1450</v>
      </c>
      <c r="E3460" s="47">
        <v>62.798508766834246</v>
      </c>
      <c r="F3460" s="47">
        <v>-29.08938549335334</v>
      </c>
      <c r="G3460" s="47">
        <v>0.24773049482204326</v>
      </c>
      <c r="H3460" s="47">
        <v>5.0316799675559034</v>
      </c>
      <c r="I3460" s="47">
        <v>43.150978932390657</v>
      </c>
      <c r="J3460" s="47">
        <v>9.4265685797601293</v>
      </c>
      <c r="K3460" s="47">
        <v>-1</v>
      </c>
      <c r="L3460" s="47">
        <v>-1</v>
      </c>
      <c r="M3460" s="47">
        <v>-1</v>
      </c>
      <c r="N3460" s="47">
        <v>0.23106494761372834</v>
      </c>
      <c r="O3460" s="47">
        <v>-1</v>
      </c>
      <c r="P3460" s="47">
        <v>-1</v>
      </c>
      <c r="Q3460" s="47">
        <v>3.6908187015592362</v>
      </c>
      <c r="R3460" s="47">
        <v>-1</v>
      </c>
      <c r="S3460" s="47">
        <v>0.64189072421973781</v>
      </c>
      <c r="T3460" s="47">
        <v>9.2362986157557392E-2</v>
      </c>
      <c r="U3460" s="47">
        <v>2.8539908778594872E-2</v>
      </c>
      <c r="V3460" s="47">
        <v>-3.3016092497362891E-2</v>
      </c>
      <c r="W3460" s="47">
        <v>1.340861265996665</v>
      </c>
      <c r="X3460" s="47">
        <v>-0.95214589246562853</v>
      </c>
      <c r="Y3460" s="47">
        <v>6.2963204570277986E-2</v>
      </c>
      <c r="Z3460" s="47">
        <v>26.745601001024557</v>
      </c>
      <c r="AA3460" s="47">
        <v>0.83044305783086536</v>
      </c>
      <c r="AB3460" s="47">
        <v>0.95436065465510056</v>
      </c>
      <c r="AC3460" s="47">
        <v>9.5356991142494465</v>
      </c>
      <c r="AD3460" s="47">
        <v>1.0338197723233149</v>
      </c>
      <c r="AE3460" s="47">
        <v>-6.1692529453854741E-2</v>
      </c>
      <c r="AF3460" s="47">
        <v>37.173968240475233</v>
      </c>
      <c r="AG3460" s="47">
        <v>-21.084351504417185</v>
      </c>
      <c r="AH3460" s="47">
        <v>0.31588437088007865</v>
      </c>
      <c r="AI3460" s="47">
        <v>0.38548558873661259</v>
      </c>
      <c r="AJ3460" s="47">
        <v>0.33333333333333298</v>
      </c>
      <c r="AK3460" s="47">
        <v>0.47968211832321317</v>
      </c>
      <c r="AL3460" s="47">
        <v>0.57122895297980814</v>
      </c>
      <c r="AM3460" s="47">
        <v>0.33333333333333298</v>
      </c>
      <c r="AN3460" s="47">
        <v>0.18789602731731778</v>
      </c>
      <c r="AO3460" s="47">
        <v>0.23868759666666312</v>
      </c>
      <c r="AP3460" s="47">
        <v>0.33333333333333298</v>
      </c>
      <c r="AQ3460" s="47">
        <v>5.9770106919154165</v>
      </c>
      <c r="AR3460" s="47">
        <v>2.6866680235991405</v>
      </c>
      <c r="AS3460" s="47">
        <v>1.9901707455278179</v>
      </c>
      <c r="AT3460" s="47">
        <v>4.7497298106331778</v>
      </c>
      <c r="AU3460" s="47">
        <v>-1</v>
      </c>
      <c r="AV3460" s="47">
        <v>-1</v>
      </c>
      <c r="AW3460" s="47">
        <v>-1</v>
      </c>
      <c r="AX3460" s="47">
        <v>-1</v>
      </c>
      <c r="AY3460" s="47">
        <v>5.741340798477359E-3</v>
      </c>
      <c r="AZ3460" s="47">
        <v>0.26109216513129191</v>
      </c>
      <c r="BA3460" s="47">
        <v>0.31605474538102962</v>
      </c>
      <c r="BB3460" s="47">
        <v>0.19654570281331249</v>
      </c>
      <c r="BC3460" s="47">
        <v>0.14449960111956645</v>
      </c>
      <c r="BD3460" s="47">
        <v>6.219103395989273</v>
      </c>
      <c r="BE3460" s="47">
        <v>5.19276375489431</v>
      </c>
      <c r="BF3460" s="47">
        <v>-1</v>
      </c>
      <c r="BG3460" s="22">
        <v>0</v>
      </c>
    </row>
    <row r="3461" spans="1:100" x14ac:dyDescent="0.25">
      <c r="A3461">
        <v>7111</v>
      </c>
      <c r="B3461" t="s">
        <v>3487</v>
      </c>
      <c r="C3461" s="48">
        <v>1</v>
      </c>
      <c r="D3461" s="22">
        <v>1450</v>
      </c>
      <c r="E3461" s="47">
        <v>62.798508766834246</v>
      </c>
      <c r="F3461" s="47">
        <v>-29.08938549335334</v>
      </c>
      <c r="G3461" s="47">
        <v>0.24773049482204326</v>
      </c>
      <c r="H3461" s="47">
        <v>5.0316799675559034</v>
      </c>
      <c r="I3461" s="47">
        <v>43.150978932390657</v>
      </c>
      <c r="J3461" s="47">
        <v>9.4265685797601293</v>
      </c>
      <c r="K3461" s="47">
        <v>-1</v>
      </c>
      <c r="L3461" s="47">
        <v>-1</v>
      </c>
      <c r="M3461" s="47">
        <v>-1</v>
      </c>
      <c r="N3461" s="47">
        <v>0.23106494761372834</v>
      </c>
      <c r="O3461" s="47">
        <v>-1</v>
      </c>
      <c r="P3461" s="47">
        <v>-1</v>
      </c>
      <c r="Q3461" s="47">
        <v>3.6908187015592362</v>
      </c>
      <c r="R3461" s="47">
        <v>-1</v>
      </c>
      <c r="S3461" s="47">
        <v>0.64189072421973781</v>
      </c>
      <c r="T3461" s="47">
        <v>9.2362986157557392E-2</v>
      </c>
      <c r="U3461" s="47">
        <v>2.8539908778594872E-2</v>
      </c>
      <c r="V3461" s="47">
        <v>-3.3016092497362891E-2</v>
      </c>
      <c r="W3461" s="47">
        <v>1.340861265996665</v>
      </c>
      <c r="X3461" s="47">
        <v>-0.95214589246562853</v>
      </c>
      <c r="Y3461" s="47">
        <v>6.2963204570277986E-2</v>
      </c>
      <c r="Z3461" s="47">
        <v>26.745601001024557</v>
      </c>
      <c r="AA3461" s="47">
        <v>0.83044305783086536</v>
      </c>
      <c r="AB3461" s="47">
        <v>0.95436065465510056</v>
      </c>
      <c r="AC3461" s="47">
        <v>9.5356991142494465</v>
      </c>
      <c r="AD3461" s="47">
        <v>1.0338197723233149</v>
      </c>
      <c r="AE3461" s="47">
        <v>-6.1692529453854741E-2</v>
      </c>
      <c r="AF3461" s="47">
        <v>37.173968240475233</v>
      </c>
      <c r="AG3461" s="47">
        <v>-21.084351504417185</v>
      </c>
      <c r="AH3461" s="47">
        <v>0.31588437088007865</v>
      </c>
      <c r="AI3461" s="47">
        <v>0.38548558873661259</v>
      </c>
      <c r="AJ3461" s="47">
        <v>0.33333333333333298</v>
      </c>
      <c r="AK3461" s="47">
        <v>0.47968211832321317</v>
      </c>
      <c r="AL3461" s="47">
        <v>0.57122895297980814</v>
      </c>
      <c r="AM3461" s="47">
        <v>0.33333333333333298</v>
      </c>
      <c r="AN3461" s="47">
        <v>0.18789602731731778</v>
      </c>
      <c r="AO3461" s="47">
        <v>0.23868759666666312</v>
      </c>
      <c r="AP3461" s="47">
        <v>0.33333333333333298</v>
      </c>
      <c r="AQ3461" s="47">
        <v>5.9770106919154165</v>
      </c>
      <c r="AR3461" s="47">
        <v>2.6866680235991405</v>
      </c>
      <c r="AS3461" s="47">
        <v>1.9901707455278179</v>
      </c>
      <c r="AT3461" s="47">
        <v>4.7497298106331778</v>
      </c>
      <c r="AU3461" s="47">
        <v>-1</v>
      </c>
      <c r="AV3461" s="47">
        <v>-1</v>
      </c>
      <c r="AW3461" s="47">
        <v>-1</v>
      </c>
      <c r="AX3461" s="47">
        <v>-1</v>
      </c>
      <c r="AY3461" s="47">
        <v>5.741340798477359E-3</v>
      </c>
      <c r="AZ3461" s="47">
        <v>0.26109216513129191</v>
      </c>
      <c r="BA3461" s="47">
        <v>0.31605474538102962</v>
      </c>
      <c r="BB3461" s="47">
        <v>0.19654570281331249</v>
      </c>
      <c r="BC3461" s="47">
        <v>0.14449960111956645</v>
      </c>
      <c r="BD3461" s="47">
        <v>6.219103395989273</v>
      </c>
      <c r="BE3461" s="47">
        <v>5.19276375489431</v>
      </c>
      <c r="BF3461" s="47">
        <v>-1</v>
      </c>
      <c r="BG3461" s="22">
        <v>0</v>
      </c>
    </row>
    <row r="3462" spans="1:100" x14ac:dyDescent="0.25">
      <c r="A3462">
        <v>7112</v>
      </c>
      <c r="B3462" t="s">
        <v>3488</v>
      </c>
      <c r="C3462" s="48">
        <v>1</v>
      </c>
      <c r="D3462" s="22">
        <v>1450</v>
      </c>
      <c r="E3462" s="47">
        <v>62.798508766834246</v>
      </c>
      <c r="F3462" s="47">
        <v>-29.08938549335334</v>
      </c>
      <c r="G3462" s="47">
        <v>0.24773049482204326</v>
      </c>
      <c r="H3462" s="47">
        <v>5.0316799675559034</v>
      </c>
      <c r="I3462" s="47">
        <v>43.150978932390657</v>
      </c>
      <c r="J3462" s="47">
        <v>9.4265685797601293</v>
      </c>
      <c r="K3462" s="47">
        <v>-1</v>
      </c>
      <c r="L3462" s="47">
        <v>-1</v>
      </c>
      <c r="M3462" s="47">
        <v>-1</v>
      </c>
      <c r="N3462" s="47">
        <v>0.23106494761372834</v>
      </c>
      <c r="O3462" s="47">
        <v>-1</v>
      </c>
      <c r="P3462" s="47">
        <v>-1</v>
      </c>
      <c r="Q3462" s="47">
        <v>3.6908187015592362</v>
      </c>
      <c r="R3462" s="47">
        <v>-1</v>
      </c>
      <c r="S3462" s="47">
        <v>0.64189072421973781</v>
      </c>
      <c r="T3462" s="47">
        <v>9.2362986157557392E-2</v>
      </c>
      <c r="U3462" s="47">
        <v>2.8539908778594872E-2</v>
      </c>
      <c r="V3462" s="47">
        <v>-3.3016092497362891E-2</v>
      </c>
      <c r="W3462" s="47">
        <v>1.340861265996665</v>
      </c>
      <c r="X3462" s="47">
        <v>-0.95214589246562853</v>
      </c>
      <c r="Y3462" s="47">
        <v>6.2963204570277986E-2</v>
      </c>
      <c r="Z3462" s="47">
        <v>26.745601001024557</v>
      </c>
      <c r="AA3462" s="47">
        <v>0.83044305783086536</v>
      </c>
      <c r="AB3462" s="47">
        <v>0.95436065465510056</v>
      </c>
      <c r="AC3462" s="47">
        <v>9.5356991142494465</v>
      </c>
      <c r="AD3462" s="47">
        <v>1.0338197723233149</v>
      </c>
      <c r="AE3462" s="47">
        <v>-6.1692529453854741E-2</v>
      </c>
      <c r="AF3462" s="47">
        <v>37.173968240475233</v>
      </c>
      <c r="AG3462" s="47">
        <v>-21.084351504417185</v>
      </c>
      <c r="AH3462" s="47">
        <v>0.31588437088007865</v>
      </c>
      <c r="AI3462" s="47">
        <v>0.38548558873661259</v>
      </c>
      <c r="AJ3462" s="47">
        <v>0.33333333333333298</v>
      </c>
      <c r="AK3462" s="47">
        <v>0.47968211832321317</v>
      </c>
      <c r="AL3462" s="47">
        <v>0.57122895297980814</v>
      </c>
      <c r="AM3462" s="47">
        <v>0.33333333333333298</v>
      </c>
      <c r="AN3462" s="47">
        <v>0.18789602731731778</v>
      </c>
      <c r="AO3462" s="47">
        <v>0.23868759666666312</v>
      </c>
      <c r="AP3462" s="47">
        <v>0.33333333333333298</v>
      </c>
      <c r="AQ3462" s="47">
        <v>5.9770106919154165</v>
      </c>
      <c r="AR3462" s="47">
        <v>2.6866680235991405</v>
      </c>
      <c r="AS3462" s="47">
        <v>1.9901707455278179</v>
      </c>
      <c r="AT3462" s="47">
        <v>4.7497298106331778</v>
      </c>
      <c r="AU3462" s="47">
        <v>-1</v>
      </c>
      <c r="AV3462" s="47">
        <v>-1</v>
      </c>
      <c r="AW3462" s="47">
        <v>-1</v>
      </c>
      <c r="AX3462" s="47">
        <v>-1</v>
      </c>
      <c r="AY3462" s="47">
        <v>5.741340798477359E-3</v>
      </c>
      <c r="AZ3462" s="47">
        <v>0.26109216513129191</v>
      </c>
      <c r="BA3462" s="47">
        <v>0.31605474538102962</v>
      </c>
      <c r="BB3462" s="47">
        <v>0.19654570281331249</v>
      </c>
      <c r="BC3462" s="47">
        <v>0.14449960111956645</v>
      </c>
      <c r="BD3462" s="47">
        <v>6.219103395989273</v>
      </c>
      <c r="BE3462" s="47">
        <v>5.19276375489431</v>
      </c>
      <c r="BF3462" s="47">
        <v>-1</v>
      </c>
      <c r="BG3462" s="22">
        <v>0</v>
      </c>
    </row>
    <row r="3463" spans="1:100" x14ac:dyDescent="0.25">
      <c r="A3463">
        <v>7113</v>
      </c>
      <c r="B3463" t="s">
        <v>3489</v>
      </c>
      <c r="C3463" s="48">
        <v>1</v>
      </c>
      <c r="D3463" s="22">
        <v>1450</v>
      </c>
      <c r="E3463" s="47">
        <v>62.798508766834246</v>
      </c>
      <c r="F3463" s="47">
        <v>-29.08938549335334</v>
      </c>
      <c r="G3463" s="47">
        <v>0.24773049482204326</v>
      </c>
      <c r="H3463" s="47">
        <v>5.0316799675559034</v>
      </c>
      <c r="I3463" s="47">
        <v>43.150978932390657</v>
      </c>
      <c r="J3463" s="47">
        <v>9.4265685797601293</v>
      </c>
      <c r="K3463" s="47">
        <v>-1</v>
      </c>
      <c r="L3463" s="47">
        <v>-1</v>
      </c>
      <c r="M3463" s="47">
        <v>-1</v>
      </c>
      <c r="N3463" s="47">
        <v>0.23106494761372834</v>
      </c>
      <c r="O3463" s="47">
        <v>-1</v>
      </c>
      <c r="P3463" s="47">
        <v>-1</v>
      </c>
      <c r="Q3463" s="47">
        <v>3.6908187015592362</v>
      </c>
      <c r="R3463" s="47">
        <v>-1</v>
      </c>
      <c r="S3463" s="47">
        <v>0.64189072421973781</v>
      </c>
      <c r="T3463" s="47">
        <v>9.2362986157557392E-2</v>
      </c>
      <c r="U3463" s="47">
        <v>2.8539908778594872E-2</v>
      </c>
      <c r="V3463" s="47">
        <v>-3.3016092497362891E-2</v>
      </c>
      <c r="W3463" s="47">
        <v>1.340861265996665</v>
      </c>
      <c r="X3463" s="47">
        <v>-0.95214589246562853</v>
      </c>
      <c r="Y3463" s="47">
        <v>6.2963204570277986E-2</v>
      </c>
      <c r="Z3463" s="47">
        <v>26.745601001024557</v>
      </c>
      <c r="AA3463" s="47">
        <v>0.83044305783086536</v>
      </c>
      <c r="AB3463" s="47">
        <v>0.95436065465510056</v>
      </c>
      <c r="AC3463" s="47">
        <v>9.5356991142494465</v>
      </c>
      <c r="AD3463" s="47">
        <v>1.0338197723233149</v>
      </c>
      <c r="AE3463" s="47">
        <v>-6.1692529453854741E-2</v>
      </c>
      <c r="AF3463" s="47">
        <v>37.173968240475233</v>
      </c>
      <c r="AG3463" s="47">
        <v>-21.084351504417185</v>
      </c>
      <c r="AH3463" s="47">
        <v>0.31588437088007865</v>
      </c>
      <c r="AI3463" s="47">
        <v>0.38548558873661259</v>
      </c>
      <c r="AJ3463" s="47">
        <v>0.33333333333333298</v>
      </c>
      <c r="AK3463" s="47">
        <v>0.47968211832321317</v>
      </c>
      <c r="AL3463" s="47">
        <v>0.57122895297980814</v>
      </c>
      <c r="AM3463" s="47">
        <v>0.33333333333333298</v>
      </c>
      <c r="AN3463" s="47">
        <v>0.18789602731731778</v>
      </c>
      <c r="AO3463" s="47">
        <v>0.23868759666666312</v>
      </c>
      <c r="AP3463" s="47">
        <v>0.33333333333333298</v>
      </c>
      <c r="AQ3463" s="47">
        <v>5.9770106919154165</v>
      </c>
      <c r="AR3463" s="47">
        <v>2.6866680235991405</v>
      </c>
      <c r="AS3463" s="47">
        <v>1.9901707455278179</v>
      </c>
      <c r="AT3463" s="47">
        <v>4.7497298106331778</v>
      </c>
      <c r="AU3463" s="47">
        <v>-1</v>
      </c>
      <c r="AV3463" s="47">
        <v>-1</v>
      </c>
      <c r="AW3463" s="47">
        <v>-1</v>
      </c>
      <c r="AX3463" s="47">
        <v>-1</v>
      </c>
      <c r="AY3463" s="47">
        <v>5.741340798477359E-3</v>
      </c>
      <c r="AZ3463" s="47">
        <v>0.26109216513129191</v>
      </c>
      <c r="BA3463" s="47">
        <v>0.31605474538102962</v>
      </c>
      <c r="BB3463" s="47">
        <v>0.19654570281331249</v>
      </c>
      <c r="BC3463" s="47">
        <v>0.14449960111956645</v>
      </c>
      <c r="BD3463" s="47">
        <v>6.219103395989273</v>
      </c>
      <c r="BE3463" s="47">
        <v>5.19276375489431</v>
      </c>
      <c r="BF3463" s="47">
        <v>-1</v>
      </c>
      <c r="BG3463" s="22">
        <v>0</v>
      </c>
    </row>
    <row r="3464" spans="1:100" x14ac:dyDescent="0.25">
      <c r="A3464">
        <v>7115</v>
      </c>
      <c r="B3464" t="s">
        <v>3490</v>
      </c>
      <c r="C3464" s="48">
        <v>1</v>
      </c>
      <c r="D3464" s="22">
        <v>1450</v>
      </c>
      <c r="E3464" s="47">
        <v>62.798508766834246</v>
      </c>
      <c r="F3464" s="47">
        <v>-29.08938549335334</v>
      </c>
      <c r="G3464" s="47">
        <v>0.24773049482204326</v>
      </c>
      <c r="H3464" s="47">
        <v>5.0316799675559034</v>
      </c>
      <c r="I3464" s="47">
        <v>43.150978932390657</v>
      </c>
      <c r="J3464" s="47">
        <v>9.4265685797601293</v>
      </c>
      <c r="K3464" s="47">
        <v>-1</v>
      </c>
      <c r="L3464" s="47">
        <v>-1</v>
      </c>
      <c r="M3464" s="47">
        <v>-1</v>
      </c>
      <c r="N3464" s="47">
        <v>0.23106494761372834</v>
      </c>
      <c r="O3464" s="47">
        <v>-1</v>
      </c>
      <c r="P3464" s="47">
        <v>-1</v>
      </c>
      <c r="Q3464" s="47">
        <v>3.6908187015592362</v>
      </c>
      <c r="R3464" s="47">
        <v>-1</v>
      </c>
      <c r="S3464" s="47">
        <v>0.64189072421973781</v>
      </c>
      <c r="T3464" s="47">
        <v>9.2362986157557392E-2</v>
      </c>
      <c r="U3464" s="47">
        <v>2.8539908778594872E-2</v>
      </c>
      <c r="V3464" s="47">
        <v>-3.3016092497362891E-2</v>
      </c>
      <c r="W3464" s="47">
        <v>1.340861265996665</v>
      </c>
      <c r="X3464" s="47">
        <v>-0.95214589246562853</v>
      </c>
      <c r="Y3464" s="47">
        <v>6.2963204570277986E-2</v>
      </c>
      <c r="Z3464" s="47">
        <v>26.745601001024557</v>
      </c>
      <c r="AA3464" s="47">
        <v>0.83044305783086536</v>
      </c>
      <c r="AB3464" s="47">
        <v>0.95436065465510056</v>
      </c>
      <c r="AC3464" s="47">
        <v>9.5356991142494465</v>
      </c>
      <c r="AD3464" s="47">
        <v>1.0338197723233149</v>
      </c>
      <c r="AE3464" s="47">
        <v>-6.1692529453854741E-2</v>
      </c>
      <c r="AF3464" s="47">
        <v>37.173968240475233</v>
      </c>
      <c r="AG3464" s="47">
        <v>-21.084351504417185</v>
      </c>
      <c r="AH3464" s="47">
        <v>0.31588437088007865</v>
      </c>
      <c r="AI3464" s="47">
        <v>0.38548558873661259</v>
      </c>
      <c r="AJ3464" s="47">
        <v>0.33333333333333298</v>
      </c>
      <c r="AK3464" s="47">
        <v>0.47968211832321317</v>
      </c>
      <c r="AL3464" s="47">
        <v>0.57122895297980814</v>
      </c>
      <c r="AM3464" s="47">
        <v>0.33333333333333298</v>
      </c>
      <c r="AN3464" s="47">
        <v>0.18789602731731778</v>
      </c>
      <c r="AO3464" s="47">
        <v>0.23868759666666312</v>
      </c>
      <c r="AP3464" s="47">
        <v>0.33333333333333298</v>
      </c>
      <c r="AQ3464" s="47">
        <v>5.9770106919154165</v>
      </c>
      <c r="AR3464" s="47">
        <v>2.6866680235991405</v>
      </c>
      <c r="AS3464" s="47">
        <v>1.9901707455278179</v>
      </c>
      <c r="AT3464" s="47">
        <v>4.7497298106331778</v>
      </c>
      <c r="AU3464" s="47">
        <v>-1</v>
      </c>
      <c r="AV3464" s="47">
        <v>-1</v>
      </c>
      <c r="AW3464" s="47">
        <v>-1</v>
      </c>
      <c r="AX3464" s="47">
        <v>-1</v>
      </c>
      <c r="AY3464" s="47">
        <v>5.741340798477359E-3</v>
      </c>
      <c r="AZ3464" s="47">
        <v>0.26109216513129191</v>
      </c>
      <c r="BA3464" s="47">
        <v>0.31605474538102962</v>
      </c>
      <c r="BB3464" s="47">
        <v>0.19654570281331249</v>
      </c>
      <c r="BC3464" s="47">
        <v>0.14449960111956645</v>
      </c>
      <c r="BD3464" s="47">
        <v>6.219103395989273</v>
      </c>
      <c r="BE3464" s="47">
        <v>5.19276375489431</v>
      </c>
      <c r="BF3464" s="47">
        <v>-1</v>
      </c>
      <c r="BG3464" s="22">
        <v>0</v>
      </c>
    </row>
    <row r="3465" spans="1:100" x14ac:dyDescent="0.25">
      <c r="A3465">
        <v>7116</v>
      </c>
      <c r="B3465" t="s">
        <v>3491</v>
      </c>
      <c r="C3465" s="48">
        <v>3</v>
      </c>
      <c r="D3465" s="22">
        <v>1501.3476912876604</v>
      </c>
      <c r="E3465" s="47">
        <v>102.96082730749272</v>
      </c>
      <c r="F3465" s="47">
        <v>18.632826614386115</v>
      </c>
      <c r="G3465" s="47">
        <v>0.40751807601369139</v>
      </c>
      <c r="H3465" s="47">
        <v>3.0197157690568117</v>
      </c>
      <c r="I3465" s="47">
        <v>74.982610060574416</v>
      </c>
      <c r="J3465" s="47">
        <v>22.422463057017023</v>
      </c>
      <c r="K3465" s="47">
        <v>-0.99999999999999978</v>
      </c>
      <c r="L3465" s="47">
        <v>-0.99999999999999978</v>
      </c>
      <c r="M3465" s="47">
        <v>-0.99999999999999978</v>
      </c>
      <c r="N3465" s="47">
        <v>7.7060752129781557E-2</v>
      </c>
      <c r="O3465" s="47">
        <v>-0.99999999999999978</v>
      </c>
      <c r="P3465" s="47">
        <v>-0.99999999999999978</v>
      </c>
      <c r="Q3465" s="47">
        <v>3.4342291435315979</v>
      </c>
      <c r="R3465" s="47">
        <v>-0.99999999999999978</v>
      </c>
      <c r="S3465" s="47">
        <v>-0.94273113998943292</v>
      </c>
      <c r="T3465" s="47">
        <v>-0.12007655594311521</v>
      </c>
      <c r="U3465" s="47">
        <v>0.73547445275204115</v>
      </c>
      <c r="V3465" s="47">
        <v>0.46833114393623582</v>
      </c>
      <c r="W3465" s="47">
        <v>-0.41451337447478376</v>
      </c>
      <c r="X3465" s="47">
        <v>-5.9588389360816727</v>
      </c>
      <c r="Y3465" s="47">
        <v>1.9876009795638468E-2</v>
      </c>
      <c r="Z3465" s="47">
        <v>35.104909636269127</v>
      </c>
      <c r="AA3465" s="47">
        <v>1.9476093142503312</v>
      </c>
      <c r="AB3465" s="47">
        <v>3.9870937708751235</v>
      </c>
      <c r="AC3465" s="47">
        <v>15.820781854539513</v>
      </c>
      <c r="AD3465" s="47">
        <v>1.8744172248389206</v>
      </c>
      <c r="AE3465" s="47">
        <v>1.5158063496161638</v>
      </c>
      <c r="AF3465" s="47">
        <v>56.428591611299922</v>
      </c>
      <c r="AG3465" s="47">
        <v>13.142455077354541</v>
      </c>
      <c r="AH3465" s="47">
        <v>0.54721467191469619</v>
      </c>
      <c r="AI3465" s="47">
        <v>0.91329621137574435</v>
      </c>
      <c r="AJ3465" s="47">
        <v>0.33333333333333298</v>
      </c>
      <c r="AK3465" s="47">
        <v>1.6931556646665284</v>
      </c>
      <c r="AL3465" s="47">
        <v>1.6841441238098815</v>
      </c>
      <c r="AM3465" s="47">
        <v>0.33333333333333298</v>
      </c>
      <c r="AN3465" s="47">
        <v>0.62420841039952546</v>
      </c>
      <c r="AO3465" s="47">
        <v>1.1133633546692738</v>
      </c>
      <c r="AP3465" s="47">
        <v>0.33333333333333298</v>
      </c>
      <c r="AQ3465" s="47">
        <v>18.554018449274515</v>
      </c>
      <c r="AR3465" s="47">
        <v>1.1794174101650681</v>
      </c>
      <c r="AS3465" s="47">
        <v>7.9195529618680984</v>
      </c>
      <c r="AT3465" s="47">
        <v>13.323492684983858</v>
      </c>
      <c r="AU3465" s="47">
        <v>-0.99999999999999978</v>
      </c>
      <c r="AV3465" s="47">
        <v>-0.99999999999999978</v>
      </c>
      <c r="AW3465" s="47">
        <v>-0.99999999999999978</v>
      </c>
      <c r="AX3465" s="47">
        <v>-0.99999999999999978</v>
      </c>
      <c r="AY3465" s="47">
        <v>0.18353733236714925</v>
      </c>
      <c r="AZ3465" s="47">
        <v>-0.22659080880223373</v>
      </c>
      <c r="BA3465" s="47">
        <v>-0.69994941726961879</v>
      </c>
      <c r="BB3465" s="47">
        <v>6.827811991463259E-2</v>
      </c>
      <c r="BC3465" s="47">
        <v>0.24143142028769998</v>
      </c>
      <c r="BD3465" s="47">
        <v>0.57399895385465038</v>
      </c>
      <c r="BE3465" s="47">
        <v>2.5360384208444029</v>
      </c>
      <c r="BF3465" s="47">
        <v>-0.99999999999999978</v>
      </c>
      <c r="CU3465" t="e">
        <v>#N/A</v>
      </c>
      <c r="CV3465" t="e">
        <v>#N/A</v>
      </c>
    </row>
    <row r="3466" spans="1:100" x14ac:dyDescent="0.25">
      <c r="A3466">
        <v>7117</v>
      </c>
      <c r="B3466" t="s">
        <v>705</v>
      </c>
      <c r="C3466" s="48">
        <v>1</v>
      </c>
      <c r="D3466" s="22">
        <v>1450</v>
      </c>
      <c r="E3466" s="47">
        <v>62.798508766834246</v>
      </c>
      <c r="F3466" s="47">
        <v>-29.08938549335334</v>
      </c>
      <c r="G3466" s="47">
        <v>0.24773049482204326</v>
      </c>
      <c r="H3466" s="47">
        <v>5.0316799675559034</v>
      </c>
      <c r="I3466" s="47">
        <v>43.150978932390657</v>
      </c>
      <c r="J3466" s="47">
        <v>9.4265685797601293</v>
      </c>
      <c r="K3466" s="47">
        <v>-1</v>
      </c>
      <c r="L3466" s="47">
        <v>-1</v>
      </c>
      <c r="M3466" s="47">
        <v>-1</v>
      </c>
      <c r="N3466" s="47">
        <v>0.23106494761372834</v>
      </c>
      <c r="O3466" s="47">
        <v>-1</v>
      </c>
      <c r="P3466" s="47">
        <v>-1</v>
      </c>
      <c r="Q3466" s="47">
        <v>3.6908187015592362</v>
      </c>
      <c r="R3466" s="47">
        <v>-1</v>
      </c>
      <c r="S3466" s="47">
        <v>0.64189072421973781</v>
      </c>
      <c r="T3466" s="47">
        <v>9.2362986157557392E-2</v>
      </c>
      <c r="U3466" s="47">
        <v>2.8539908778594872E-2</v>
      </c>
      <c r="V3466" s="47">
        <v>-3.3016092497362891E-2</v>
      </c>
      <c r="W3466" s="47">
        <v>1.340861265996665</v>
      </c>
      <c r="X3466" s="47">
        <v>-0.95214589246562853</v>
      </c>
      <c r="Y3466" s="47">
        <v>6.2963204570277986E-2</v>
      </c>
      <c r="Z3466" s="47">
        <v>26.745601001024557</v>
      </c>
      <c r="AA3466" s="47">
        <v>0.83044305783086536</v>
      </c>
      <c r="AB3466" s="47">
        <v>0.95436065465510056</v>
      </c>
      <c r="AC3466" s="47">
        <v>9.5356991142494465</v>
      </c>
      <c r="AD3466" s="47">
        <v>1.0338197723233149</v>
      </c>
      <c r="AE3466" s="47">
        <v>-6.1692529453854741E-2</v>
      </c>
      <c r="AF3466" s="47">
        <v>37.173968240475233</v>
      </c>
      <c r="AG3466" s="47">
        <v>-21.084351504417185</v>
      </c>
      <c r="AH3466" s="47">
        <v>0.31588437088007865</v>
      </c>
      <c r="AI3466" s="47">
        <v>0.38548558873661259</v>
      </c>
      <c r="AJ3466" s="47">
        <v>0.33333333333333298</v>
      </c>
      <c r="AK3466" s="47">
        <v>0.47968211832321317</v>
      </c>
      <c r="AL3466" s="47">
        <v>0.57122895297980814</v>
      </c>
      <c r="AM3466" s="47">
        <v>0.33333333333333298</v>
      </c>
      <c r="AN3466" s="47">
        <v>0.18789602731731778</v>
      </c>
      <c r="AO3466" s="47">
        <v>0.23868759666666312</v>
      </c>
      <c r="AP3466" s="47">
        <v>0.33333333333333298</v>
      </c>
      <c r="AQ3466" s="47">
        <v>5.9770106919154165</v>
      </c>
      <c r="AR3466" s="47">
        <v>2.6866680235991405</v>
      </c>
      <c r="AS3466" s="47">
        <v>1.9901707455278179</v>
      </c>
      <c r="AT3466" s="47">
        <v>4.7497298106331778</v>
      </c>
      <c r="AU3466" s="47">
        <v>-1</v>
      </c>
      <c r="AV3466" s="47">
        <v>-1</v>
      </c>
      <c r="AW3466" s="47">
        <v>-1</v>
      </c>
      <c r="AX3466" s="47">
        <v>-1</v>
      </c>
      <c r="AY3466" s="47">
        <v>5.741340798477359E-3</v>
      </c>
      <c r="AZ3466" s="47">
        <v>0.26109216513129191</v>
      </c>
      <c r="BA3466" s="47">
        <v>0.31605474538102962</v>
      </c>
      <c r="BB3466" s="47">
        <v>0.19654570281331249</v>
      </c>
      <c r="BC3466" s="47">
        <v>0.14449960111956645</v>
      </c>
      <c r="BD3466" s="47">
        <v>6.219103395989273</v>
      </c>
      <c r="BE3466" s="47">
        <v>5.19276375489431</v>
      </c>
      <c r="BF3466" s="47">
        <v>-1</v>
      </c>
      <c r="BG3466" s="22">
        <v>0</v>
      </c>
    </row>
    <row r="3467" spans="1:100" x14ac:dyDescent="0.25">
      <c r="A3467">
        <v>7118</v>
      </c>
      <c r="B3467" t="s">
        <v>3492</v>
      </c>
      <c r="C3467" s="48">
        <v>3</v>
      </c>
      <c r="D3467" s="22">
        <v>1460.1894709856497</v>
      </c>
      <c r="E3467" s="47">
        <v>44.893328816545456</v>
      </c>
      <c r="F3467" s="47">
        <v>-53.12331987249793</v>
      </c>
      <c r="G3467" s="47">
        <v>0.10016310098331212</v>
      </c>
      <c r="H3467" s="47">
        <v>4.2365855746621826</v>
      </c>
      <c r="I3467" s="47">
        <v>19.335041211339178</v>
      </c>
      <c r="J3467" s="47">
        <v>10.703696705626719</v>
      </c>
      <c r="K3467" s="47">
        <v>-0.99999999999999978</v>
      </c>
      <c r="L3467" s="47">
        <v>-0.99999999999999978</v>
      </c>
      <c r="M3467" s="47">
        <v>-0.99999999999999978</v>
      </c>
      <c r="N3467" s="47">
        <v>0.27304691495389621</v>
      </c>
      <c r="O3467" s="47">
        <v>-0.99999999999999978</v>
      </c>
      <c r="P3467" s="47">
        <v>-0.99999999999999978</v>
      </c>
      <c r="Q3467" s="47">
        <v>4.7075883108777177</v>
      </c>
      <c r="R3467" s="47">
        <v>-0.99999999999999978</v>
      </c>
      <c r="S3467" s="47">
        <v>-0.45110138053338933</v>
      </c>
      <c r="T3467" s="47">
        <v>-1.4950470443392675E-2</v>
      </c>
      <c r="U3467" s="47">
        <v>0.21560001242562296</v>
      </c>
      <c r="V3467" s="47">
        <v>0.23796093272241203</v>
      </c>
      <c r="W3467" s="47">
        <v>-0.47100273621553246</v>
      </c>
      <c r="X3467" s="47">
        <v>-2.8607900096171006</v>
      </c>
      <c r="Y3467" s="47">
        <v>7.4573481385487722E-2</v>
      </c>
      <c r="Z3467" s="47">
        <v>19.711503996981406</v>
      </c>
      <c r="AA3467" s="47">
        <v>-0.46918311269505009</v>
      </c>
      <c r="AB3467" s="47">
        <v>1.7943584328488316</v>
      </c>
      <c r="AC3467" s="47">
        <v>-4.7985693087623069</v>
      </c>
      <c r="AD3467" s="47">
        <v>-1.929549204294969E-2</v>
      </c>
      <c r="AE3467" s="47">
        <v>-0.35717524885628721</v>
      </c>
      <c r="AF3467" s="47">
        <v>16.350117872211634</v>
      </c>
      <c r="AG3467" s="47">
        <v>-64.963484655810973</v>
      </c>
      <c r="AH3467" s="47">
        <v>-6.2788091943885571E-4</v>
      </c>
      <c r="AI3467" s="47">
        <v>-9.9590200153150843E-2</v>
      </c>
      <c r="AJ3467" s="47">
        <v>0.33333333333333298</v>
      </c>
      <c r="AK3467" s="47">
        <v>0.80909715405449689</v>
      </c>
      <c r="AL3467" s="47">
        <v>0.75307886242731836</v>
      </c>
      <c r="AM3467" s="47">
        <v>0.33333333333333298</v>
      </c>
      <c r="AN3467" s="47">
        <v>-0.13636828371220902</v>
      </c>
      <c r="AO3467" s="47">
        <v>-5.6503994448658723E-2</v>
      </c>
      <c r="AP3467" s="47">
        <v>0.33333333333333298</v>
      </c>
      <c r="AQ3467" s="47">
        <v>2.9849233391275436</v>
      </c>
      <c r="AR3467" s="47">
        <v>2.4410421113384055</v>
      </c>
      <c r="AS3467" s="47">
        <v>0.3868471542600368</v>
      </c>
      <c r="AT3467" s="47">
        <v>7.8758074400282716</v>
      </c>
      <c r="AU3467" s="47">
        <v>-0.99999999999999978</v>
      </c>
      <c r="AV3467" s="47">
        <v>-0.99999999999999978</v>
      </c>
      <c r="AW3467" s="47">
        <v>-0.99999999999999978</v>
      </c>
      <c r="AX3467" s="47">
        <v>-0.99999999999999978</v>
      </c>
      <c r="AY3467" s="47">
        <v>-7.0262500649861731E-4</v>
      </c>
      <c r="AZ3467" s="47">
        <v>-0.12731286653782573</v>
      </c>
      <c r="BA3467" s="47">
        <v>0.67970110864559086</v>
      </c>
      <c r="BB3467" s="47">
        <v>-0.18079275871220041</v>
      </c>
      <c r="BC3467" s="47">
        <v>0.28891658304024986</v>
      </c>
      <c r="BD3467" s="47">
        <v>-5.1563833004941406</v>
      </c>
      <c r="BE3467" s="47">
        <v>10.621420119234205</v>
      </c>
      <c r="BF3467" s="47">
        <v>-0.99999999999999978</v>
      </c>
      <c r="CU3467" t="e">
        <v>#N/A</v>
      </c>
      <c r="CV3467" t="e">
        <v>#N/A</v>
      </c>
    </row>
    <row r="3468" spans="1:100" x14ac:dyDescent="0.25">
      <c r="A3468">
        <v>7119</v>
      </c>
      <c r="B3468" t="s">
        <v>3493</v>
      </c>
      <c r="C3468" s="48">
        <v>3</v>
      </c>
      <c r="D3468" s="22">
        <v>1449.3057547566032</v>
      </c>
      <c r="E3468" s="47">
        <v>39.493683385521912</v>
      </c>
      <c r="F3468" s="47">
        <v>-38.688103222318077</v>
      </c>
      <c r="G3468" s="47">
        <v>7.8895210880194216E-2</v>
      </c>
      <c r="H3468" s="47">
        <v>4.8496113403616095</v>
      </c>
      <c r="I3468" s="47">
        <v>37.889402255661096</v>
      </c>
      <c r="J3468" s="47">
        <v>-1.2154354038819171</v>
      </c>
      <c r="K3468" s="47">
        <v>-1.0000000000000004</v>
      </c>
      <c r="L3468" s="47">
        <v>-1.0000000000000004</v>
      </c>
      <c r="M3468" s="47">
        <v>-1.0000000000000004</v>
      </c>
      <c r="N3468" s="47">
        <v>0.33582065303629671</v>
      </c>
      <c r="O3468" s="47">
        <v>-1.0000000000000004</v>
      </c>
      <c r="P3468" s="47">
        <v>-1.0000000000000004</v>
      </c>
      <c r="Q3468" s="47">
        <v>3.4583132100777916</v>
      </c>
      <c r="R3468" s="47">
        <v>-1.0000000000000004</v>
      </c>
      <c r="S3468" s="47">
        <v>1.2245924233730328</v>
      </c>
      <c r="T3468" s="47">
        <v>5.2066231995709401E-2</v>
      </c>
      <c r="U3468" s="47">
        <v>-0.52894335823112504</v>
      </c>
      <c r="V3468" s="47">
        <v>-0.57143235064842601</v>
      </c>
      <c r="W3468" s="47">
        <v>1.391298130283817</v>
      </c>
      <c r="X3468" s="47">
        <v>0.56442062048930153</v>
      </c>
      <c r="Y3468" s="47">
        <v>8.8868552042480981E-2</v>
      </c>
      <c r="Z3468" s="47">
        <v>12.964139581307784</v>
      </c>
      <c r="AA3468" s="47">
        <v>1.6128444705318343</v>
      </c>
      <c r="AB3468" s="47">
        <v>-1.4353688678620535</v>
      </c>
      <c r="AC3468" s="47">
        <v>24.850198317796767</v>
      </c>
      <c r="AD3468" s="47">
        <v>-1.2629734875986378</v>
      </c>
      <c r="AE3468" s="47">
        <v>0.30540333366719757</v>
      </c>
      <c r="AF3468" s="47">
        <v>36.684372364909756</v>
      </c>
      <c r="AG3468" s="47">
        <v>-10.164677773839623</v>
      </c>
      <c r="AH3468" s="47">
        <v>-4.8421098656466627E-3</v>
      </c>
      <c r="AI3468" s="47">
        <v>0.18241426099944874</v>
      </c>
      <c r="AJ3468" s="47">
        <v>0.33333333333333298</v>
      </c>
      <c r="AK3468" s="47">
        <v>3.4560720195724717E-2</v>
      </c>
      <c r="AL3468" s="47">
        <v>0.16988105875656934</v>
      </c>
      <c r="AM3468" s="47">
        <v>0.33333333333333298</v>
      </c>
      <c r="AN3468" s="47">
        <v>3.0388649205468216E-3</v>
      </c>
      <c r="AO3468" s="47">
        <v>-0.11128934160574462</v>
      </c>
      <c r="AP3468" s="47">
        <v>0.33333333333333298</v>
      </c>
      <c r="AQ3468" s="47">
        <v>1.205029890751367</v>
      </c>
      <c r="AR3468" s="47">
        <v>2.9744949367162805</v>
      </c>
      <c r="AS3468" s="47">
        <v>-4.5355375425554403</v>
      </c>
      <c r="AT3468" s="47">
        <v>0.34560720195724798</v>
      </c>
      <c r="AU3468" s="47">
        <v>-1.0000000000000004</v>
      </c>
      <c r="AV3468" s="47">
        <v>-1.0000000000000004</v>
      </c>
      <c r="AW3468" s="47">
        <v>-1.0000000000000004</v>
      </c>
      <c r="AX3468" s="47">
        <v>-1.0000000000000004</v>
      </c>
      <c r="AY3468" s="47">
        <v>-3.4150945432996391E-2</v>
      </c>
      <c r="AZ3468" s="47">
        <v>-1.547695471878454E-2</v>
      </c>
      <c r="BA3468" s="47">
        <v>0.59764769685520458</v>
      </c>
      <c r="BB3468" s="47">
        <v>0.64143585891973276</v>
      </c>
      <c r="BC3468" s="47">
        <v>-0.20072533163579631</v>
      </c>
      <c r="BD3468" s="47">
        <v>15.958511699399393</v>
      </c>
      <c r="BE3468" s="47">
        <v>-2.0298948066188869</v>
      </c>
      <c r="BF3468" s="47">
        <v>-1.0000000000000004</v>
      </c>
      <c r="CU3468" t="e">
        <v>#N/A</v>
      </c>
      <c r="CV3468" t="e">
        <v>#N/A</v>
      </c>
    </row>
    <row r="3469" spans="1:100" x14ac:dyDescent="0.25">
      <c r="A3469">
        <v>7120</v>
      </c>
      <c r="B3469" t="s">
        <v>3494</v>
      </c>
      <c r="C3469" s="48">
        <v>3</v>
      </c>
      <c r="D3469" s="22">
        <v>1495.3625775881287</v>
      </c>
      <c r="E3469" s="47">
        <v>73.364370549698862</v>
      </c>
      <c r="F3469" s="47">
        <v>4.1660047855226141</v>
      </c>
      <c r="G3469" s="47">
        <v>0.60119712964042105</v>
      </c>
      <c r="H3469" s="47">
        <v>3.1925118295647992</v>
      </c>
      <c r="I3469" s="47">
        <v>76.957224527145527</v>
      </c>
      <c r="J3469" s="47">
        <v>6.7403757453760198</v>
      </c>
      <c r="K3469" s="47">
        <v>-1.0000000000000007</v>
      </c>
      <c r="L3469" s="47">
        <v>-1.0000000000000007</v>
      </c>
      <c r="M3469" s="47">
        <v>-1.0000000000000007</v>
      </c>
      <c r="N3469" s="47">
        <v>7.1470776605854963E-2</v>
      </c>
      <c r="O3469" s="47">
        <v>-1.0000000000000007</v>
      </c>
      <c r="P3469" s="47">
        <v>-1.0000000000000007</v>
      </c>
      <c r="Q3469" s="47">
        <v>3.1799773071401685</v>
      </c>
      <c r="R3469" s="47">
        <v>-1.0000000000000007</v>
      </c>
      <c r="S3469" s="47">
        <v>0.41524542054258928</v>
      </c>
      <c r="T3469" s="47">
        <v>0.10085901464769707</v>
      </c>
      <c r="U3469" s="47">
        <v>-0.40897815933027404</v>
      </c>
      <c r="V3469" s="47">
        <v>-0.22510512187642157</v>
      </c>
      <c r="W3469" s="47">
        <v>1.253452242463049E-2</v>
      </c>
      <c r="X3469" s="47">
        <v>-0.41078272212330402</v>
      </c>
      <c r="Y3469" s="47">
        <v>1.8536525605833073E-2</v>
      </c>
      <c r="Z3469" s="47">
        <v>62.009946961488872</v>
      </c>
      <c r="AA3469" s="47">
        <v>1.3506659593629755</v>
      </c>
      <c r="AB3469" s="47">
        <v>1.8043264837395323</v>
      </c>
      <c r="AC3469" s="47">
        <v>7.738970460768714</v>
      </c>
      <c r="AD3469" s="47">
        <v>-0.43895698075719281</v>
      </c>
      <c r="AE3469" s="47">
        <v>-4.7501793037790244E-2</v>
      </c>
      <c r="AF3469" s="47">
        <v>71.505742112959311</v>
      </c>
      <c r="AG3469" s="47">
        <v>28.175633594627076</v>
      </c>
      <c r="AH3469" s="47">
        <v>0.3140720067172923</v>
      </c>
      <c r="AI3469" s="47">
        <v>0.26777557566780064</v>
      </c>
      <c r="AJ3469" s="47">
        <v>0.33333333333333298</v>
      </c>
      <c r="AK3469" s="47">
        <v>0.91336087253100839</v>
      </c>
      <c r="AL3469" s="47">
        <v>0.77482041359982234</v>
      </c>
      <c r="AM3469" s="47">
        <v>0.33333333333333298</v>
      </c>
      <c r="AN3469" s="47">
        <v>0.46904594517027465</v>
      </c>
      <c r="AO3469" s="47">
        <v>4.7700493569611507E-2</v>
      </c>
      <c r="AP3469" s="47">
        <v>0.33333333333333298</v>
      </c>
      <c r="AQ3469" s="47">
        <v>5.451482414186172</v>
      </c>
      <c r="AR3469" s="47">
        <v>8.7728257171239762E-2</v>
      </c>
      <c r="AS3469" s="47">
        <v>-2.4809612371052996</v>
      </c>
      <c r="AT3469" s="47">
        <v>9.1336087253100757</v>
      </c>
      <c r="AU3469" s="47">
        <v>-1.0000000000000007</v>
      </c>
      <c r="AV3469" s="47">
        <v>-1.0000000000000007</v>
      </c>
      <c r="AW3469" s="47">
        <v>-1.0000000000000007</v>
      </c>
      <c r="AX3469" s="47">
        <v>-1.0000000000000007</v>
      </c>
      <c r="AY3469" s="47">
        <v>1.0373031757276923E-2</v>
      </c>
      <c r="AZ3469" s="47">
        <v>-7.10691897128366E-2</v>
      </c>
      <c r="BA3469" s="47">
        <v>0.33762690745977353</v>
      </c>
      <c r="BB3469" s="47">
        <v>0.44598060660417588</v>
      </c>
      <c r="BC3469" s="47">
        <v>-0.6085550435874536</v>
      </c>
      <c r="BD3469" s="47">
        <v>10.794169216540215</v>
      </c>
      <c r="BE3469" s="47">
        <v>-13.525741552387471</v>
      </c>
      <c r="BF3469" s="47">
        <v>-1.0000000000000007</v>
      </c>
      <c r="CU3469" t="e">
        <v>#N/A</v>
      </c>
      <c r="CV3469" t="e">
        <v>#N/A</v>
      </c>
    </row>
    <row r="3470" spans="1:100" x14ac:dyDescent="0.25">
      <c r="A3470">
        <v>7121</v>
      </c>
      <c r="B3470" t="s">
        <v>3495</v>
      </c>
      <c r="C3470" s="48">
        <v>3</v>
      </c>
      <c r="D3470" s="22">
        <v>1439.8373245733549</v>
      </c>
      <c r="E3470" s="47">
        <v>98.55493833689745</v>
      </c>
      <c r="F3470" s="47">
        <v>-46.398320850401753</v>
      </c>
      <c r="G3470" s="47">
        <v>0.32103863880036437</v>
      </c>
      <c r="H3470" s="47">
        <v>14.052443866322644</v>
      </c>
      <c r="I3470" s="47">
        <v>50.199324644703808</v>
      </c>
      <c r="J3470" s="47">
        <v>12.776210859950226</v>
      </c>
      <c r="K3470" s="47">
        <v>-1</v>
      </c>
      <c r="L3470" s="47">
        <v>-1</v>
      </c>
      <c r="M3470" s="47">
        <v>-1</v>
      </c>
      <c r="N3470" s="47">
        <v>0.3729440188622497</v>
      </c>
      <c r="O3470" s="47">
        <v>-1</v>
      </c>
      <c r="P3470" s="47">
        <v>-1</v>
      </c>
      <c r="Q3470" s="47">
        <v>5.7718822543518566</v>
      </c>
      <c r="R3470" s="47">
        <v>-1</v>
      </c>
      <c r="S3470" s="47">
        <v>3.7620267482907441</v>
      </c>
      <c r="T3470" s="47">
        <v>0.34580296395969851</v>
      </c>
      <c r="U3470" s="47">
        <v>0.3782540576946507</v>
      </c>
      <c r="V3470" s="47">
        <v>0.36517078347035492</v>
      </c>
      <c r="W3470" s="47">
        <v>8.280561611970791</v>
      </c>
      <c r="X3470" s="47">
        <v>1.261356061597158</v>
      </c>
      <c r="Y3470" s="47">
        <v>0.27054210996787004</v>
      </c>
      <c r="Z3470" s="47">
        <v>54.106938432552489</v>
      </c>
      <c r="AA3470" s="47">
        <v>-1.4901729527014718</v>
      </c>
      <c r="AB3470" s="47">
        <v>0.78504687932681305</v>
      </c>
      <c r="AC3470" s="47">
        <v>-7.5365296058705455</v>
      </c>
      <c r="AD3470" s="47">
        <v>0.67993304825875234</v>
      </c>
      <c r="AE3470" s="47">
        <v>-0.54974128323461635</v>
      </c>
      <c r="AF3470" s="47">
        <v>46.805714422774166</v>
      </c>
      <c r="AG3470" s="47">
        <v>-26.471273199598304</v>
      </c>
      <c r="AH3470" s="47">
        <v>-1.1346561233525664E-2</v>
      </c>
      <c r="AI3470" s="47">
        <v>-0.13463672223646439</v>
      </c>
      <c r="AJ3470" s="47">
        <v>0.33333333333333298</v>
      </c>
      <c r="AK3470" s="47">
        <v>0.43008152014737883</v>
      </c>
      <c r="AL3470" s="47">
        <v>0.36052319389457899</v>
      </c>
      <c r="AM3470" s="47">
        <v>0.33333333333333298</v>
      </c>
      <c r="AN3470" s="47">
        <v>-2.4050401542732663E-2</v>
      </c>
      <c r="AO3470" s="47">
        <v>0.45283557272781261</v>
      </c>
      <c r="AP3470" s="47">
        <v>0.33333333333333298</v>
      </c>
      <c r="AQ3470" s="47">
        <v>3.3936102219296367</v>
      </c>
      <c r="AR3470" s="47">
        <v>0.57448127619449396</v>
      </c>
      <c r="AS3470" s="47">
        <v>7.9009143822819414</v>
      </c>
      <c r="AT3470" s="47">
        <v>4.300815201473787</v>
      </c>
      <c r="AU3470" s="47">
        <v>-1</v>
      </c>
      <c r="AV3470" s="47">
        <v>-1</v>
      </c>
      <c r="AW3470" s="47">
        <v>-1</v>
      </c>
      <c r="AX3470" s="47">
        <v>-1</v>
      </c>
      <c r="AY3470" s="47">
        <v>1.8565752347641414E-2</v>
      </c>
      <c r="AZ3470" s="47">
        <v>0.65801793905929029</v>
      </c>
      <c r="BA3470" s="47">
        <v>0.25185430431270928</v>
      </c>
      <c r="BB3470" s="47">
        <v>0.84014106672263722</v>
      </c>
      <c r="BC3470" s="47">
        <v>0.81070749777428786</v>
      </c>
      <c r="BD3470" s="47">
        <v>24.293616363362375</v>
      </c>
      <c r="BE3470" s="47">
        <v>21.526958965920741</v>
      </c>
      <c r="BF3470" s="47">
        <v>-1</v>
      </c>
      <c r="CU3470" t="e">
        <v>#N/A</v>
      </c>
      <c r="CV3470" t="e">
        <v>#N/A</v>
      </c>
    </row>
    <row r="3471" spans="1:100" x14ac:dyDescent="0.25">
      <c r="A3471">
        <v>7122</v>
      </c>
      <c r="B3471" t="s">
        <v>3496</v>
      </c>
      <c r="C3471" s="48">
        <v>1</v>
      </c>
      <c r="D3471" s="22">
        <v>1450</v>
      </c>
      <c r="E3471" s="47">
        <v>62.798508766834246</v>
      </c>
      <c r="F3471" s="47">
        <v>-29.08938549335334</v>
      </c>
      <c r="G3471" s="47">
        <v>0.24773049482204326</v>
      </c>
      <c r="H3471" s="47">
        <v>5.0316799675559034</v>
      </c>
      <c r="I3471" s="47">
        <v>43.150978932390657</v>
      </c>
      <c r="J3471" s="47">
        <v>9.4265685797601293</v>
      </c>
      <c r="K3471" s="47">
        <v>-1</v>
      </c>
      <c r="L3471" s="47">
        <v>-1</v>
      </c>
      <c r="M3471" s="47">
        <v>-1</v>
      </c>
      <c r="N3471" s="47">
        <v>0.23106494761372834</v>
      </c>
      <c r="O3471" s="47">
        <v>-1</v>
      </c>
      <c r="P3471" s="47">
        <v>-1</v>
      </c>
      <c r="Q3471" s="47">
        <v>3.6908187015592362</v>
      </c>
      <c r="R3471" s="47">
        <v>-1</v>
      </c>
      <c r="S3471" s="47">
        <v>0.64189072421973781</v>
      </c>
      <c r="T3471" s="47">
        <v>9.2362986157557392E-2</v>
      </c>
      <c r="U3471" s="47">
        <v>2.8539908778594872E-2</v>
      </c>
      <c r="V3471" s="47">
        <v>-3.3016092497362891E-2</v>
      </c>
      <c r="W3471" s="47">
        <v>1.340861265996665</v>
      </c>
      <c r="X3471" s="47">
        <v>-0.95214589246562853</v>
      </c>
      <c r="Y3471" s="47">
        <v>6.2963204570277986E-2</v>
      </c>
      <c r="Z3471" s="47">
        <v>26.745601001024557</v>
      </c>
      <c r="AA3471" s="47">
        <v>0.83044305783086536</v>
      </c>
      <c r="AB3471" s="47">
        <v>0.95436065465510056</v>
      </c>
      <c r="AC3471" s="47">
        <v>9.5356991142494465</v>
      </c>
      <c r="AD3471" s="47">
        <v>1.0338197723233149</v>
      </c>
      <c r="AE3471" s="47">
        <v>-6.1692529453854741E-2</v>
      </c>
      <c r="AF3471" s="47">
        <v>37.173968240475233</v>
      </c>
      <c r="AG3471" s="47">
        <v>-21.084351504417185</v>
      </c>
      <c r="AH3471" s="47">
        <v>0.31588437088007865</v>
      </c>
      <c r="AI3471" s="47">
        <v>0.38548558873661259</v>
      </c>
      <c r="AJ3471" s="47">
        <v>0.33333333333333298</v>
      </c>
      <c r="AK3471" s="47">
        <v>0.47968211832321317</v>
      </c>
      <c r="AL3471" s="47">
        <v>0.57122895297980814</v>
      </c>
      <c r="AM3471" s="47">
        <v>0.33333333333333298</v>
      </c>
      <c r="AN3471" s="47">
        <v>0.18789602731731778</v>
      </c>
      <c r="AO3471" s="47">
        <v>0.23868759666666312</v>
      </c>
      <c r="AP3471" s="47">
        <v>0.33333333333333298</v>
      </c>
      <c r="AQ3471" s="47">
        <v>5.9770106919154165</v>
      </c>
      <c r="AR3471" s="47">
        <v>2.6866680235991405</v>
      </c>
      <c r="AS3471" s="47">
        <v>1.9901707455278179</v>
      </c>
      <c r="AT3471" s="47">
        <v>4.7497298106331778</v>
      </c>
      <c r="AU3471" s="47">
        <v>-1</v>
      </c>
      <c r="AV3471" s="47">
        <v>-1</v>
      </c>
      <c r="AW3471" s="47">
        <v>-1</v>
      </c>
      <c r="AX3471" s="47">
        <v>-1</v>
      </c>
      <c r="AY3471" s="47">
        <v>5.741340798477359E-3</v>
      </c>
      <c r="AZ3471" s="47">
        <v>0.26109216513129191</v>
      </c>
      <c r="BA3471" s="47">
        <v>0.31605474538102962</v>
      </c>
      <c r="BB3471" s="47">
        <v>0.19654570281331249</v>
      </c>
      <c r="BC3471" s="47">
        <v>0.14449960111956645</v>
      </c>
      <c r="BD3471" s="47">
        <v>6.219103395989273</v>
      </c>
      <c r="BE3471" s="47">
        <v>5.19276375489431</v>
      </c>
      <c r="BF3471" s="47">
        <v>-1</v>
      </c>
      <c r="BG3471" s="22">
        <v>0</v>
      </c>
    </row>
    <row r="3472" spans="1:100" x14ac:dyDescent="0.25">
      <c r="A3472">
        <v>7123</v>
      </c>
      <c r="B3472" t="s">
        <v>3497</v>
      </c>
      <c r="C3472" s="48">
        <v>1</v>
      </c>
      <c r="D3472" s="22">
        <v>1450</v>
      </c>
      <c r="E3472" s="47">
        <v>62.798508766834246</v>
      </c>
      <c r="F3472" s="47">
        <v>-29.08938549335334</v>
      </c>
      <c r="G3472" s="47">
        <v>0.24773049482204326</v>
      </c>
      <c r="H3472" s="47">
        <v>5.0316799675559034</v>
      </c>
      <c r="I3472" s="47">
        <v>43.150978932390657</v>
      </c>
      <c r="J3472" s="47">
        <v>9.4265685797601293</v>
      </c>
      <c r="K3472" s="47">
        <v>-1</v>
      </c>
      <c r="L3472" s="47">
        <v>-1</v>
      </c>
      <c r="M3472" s="47">
        <v>-1</v>
      </c>
      <c r="N3472" s="47">
        <v>0.23106494761372834</v>
      </c>
      <c r="O3472" s="47">
        <v>-1</v>
      </c>
      <c r="P3472" s="47">
        <v>-1</v>
      </c>
      <c r="Q3472" s="47">
        <v>3.6908187015592362</v>
      </c>
      <c r="R3472" s="47">
        <v>-1</v>
      </c>
      <c r="S3472" s="47">
        <v>0.64189072421973781</v>
      </c>
      <c r="T3472" s="47">
        <v>9.2362986157557392E-2</v>
      </c>
      <c r="U3472" s="47">
        <v>2.8539908778594872E-2</v>
      </c>
      <c r="V3472" s="47">
        <v>-3.3016092497362891E-2</v>
      </c>
      <c r="W3472" s="47">
        <v>1.340861265996665</v>
      </c>
      <c r="X3472" s="47">
        <v>-0.95214589246562853</v>
      </c>
      <c r="Y3472" s="47">
        <v>6.2963204570277986E-2</v>
      </c>
      <c r="Z3472" s="47">
        <v>26.745601001024557</v>
      </c>
      <c r="AA3472" s="47">
        <v>0.83044305783086536</v>
      </c>
      <c r="AB3472" s="47">
        <v>0.95436065465510056</v>
      </c>
      <c r="AC3472" s="47">
        <v>9.5356991142494465</v>
      </c>
      <c r="AD3472" s="47">
        <v>1.0338197723233149</v>
      </c>
      <c r="AE3472" s="47">
        <v>-6.1692529453854741E-2</v>
      </c>
      <c r="AF3472" s="47">
        <v>37.173968240475233</v>
      </c>
      <c r="AG3472" s="47">
        <v>-21.084351504417185</v>
      </c>
      <c r="AH3472" s="47">
        <v>0.31588437088007865</v>
      </c>
      <c r="AI3472" s="47">
        <v>0.38548558873661259</v>
      </c>
      <c r="AJ3472" s="47">
        <v>0.33333333333333298</v>
      </c>
      <c r="AK3472" s="47">
        <v>0.47968211832321317</v>
      </c>
      <c r="AL3472" s="47">
        <v>0.57122895297980814</v>
      </c>
      <c r="AM3472" s="47">
        <v>0.33333333333333298</v>
      </c>
      <c r="AN3472" s="47">
        <v>0.18789602731731778</v>
      </c>
      <c r="AO3472" s="47">
        <v>0.23868759666666312</v>
      </c>
      <c r="AP3472" s="47">
        <v>0.33333333333333298</v>
      </c>
      <c r="AQ3472" s="47">
        <v>5.9770106919154165</v>
      </c>
      <c r="AR3472" s="47">
        <v>2.6866680235991405</v>
      </c>
      <c r="AS3472" s="47">
        <v>1.9901707455278179</v>
      </c>
      <c r="AT3472" s="47">
        <v>4.7497298106331778</v>
      </c>
      <c r="AU3472" s="47">
        <v>-1</v>
      </c>
      <c r="AV3472" s="47">
        <v>-1</v>
      </c>
      <c r="AW3472" s="47">
        <v>-1</v>
      </c>
      <c r="AX3472" s="47">
        <v>-1</v>
      </c>
      <c r="AY3472" s="47">
        <v>5.741340798477359E-3</v>
      </c>
      <c r="AZ3472" s="47">
        <v>0.26109216513129191</v>
      </c>
      <c r="BA3472" s="47">
        <v>0.31605474538102962</v>
      </c>
      <c r="BB3472" s="47">
        <v>0.19654570281331249</v>
      </c>
      <c r="BC3472" s="47">
        <v>0.14449960111956645</v>
      </c>
      <c r="BD3472" s="47">
        <v>6.219103395989273</v>
      </c>
      <c r="BE3472" s="47">
        <v>5.19276375489431</v>
      </c>
      <c r="BF3472" s="47">
        <v>-1</v>
      </c>
      <c r="BG3472" s="22">
        <v>0</v>
      </c>
    </row>
    <row r="3473" spans="1:100" x14ac:dyDescent="0.25">
      <c r="A3473">
        <v>7124</v>
      </c>
      <c r="B3473" t="s">
        <v>3498</v>
      </c>
      <c r="C3473" s="48">
        <v>1</v>
      </c>
      <c r="D3473" s="22">
        <v>1450</v>
      </c>
      <c r="E3473" s="47">
        <v>62.798508766834246</v>
      </c>
      <c r="F3473" s="47">
        <v>-29.08938549335334</v>
      </c>
      <c r="G3473" s="47">
        <v>0.24773049482204326</v>
      </c>
      <c r="H3473" s="47">
        <v>5.0316799675559034</v>
      </c>
      <c r="I3473" s="47">
        <v>43.150978932390657</v>
      </c>
      <c r="J3473" s="47">
        <v>9.4265685797601293</v>
      </c>
      <c r="K3473" s="47">
        <v>-1</v>
      </c>
      <c r="L3473" s="47">
        <v>-1</v>
      </c>
      <c r="M3473" s="47">
        <v>-1</v>
      </c>
      <c r="N3473" s="47">
        <v>0.23106494761372834</v>
      </c>
      <c r="O3473" s="47">
        <v>-1</v>
      </c>
      <c r="P3473" s="47">
        <v>-1</v>
      </c>
      <c r="Q3473" s="47">
        <v>3.6908187015592362</v>
      </c>
      <c r="R3473" s="47">
        <v>-1</v>
      </c>
      <c r="S3473" s="47">
        <v>0.64189072421973781</v>
      </c>
      <c r="T3473" s="47">
        <v>9.2362986157557392E-2</v>
      </c>
      <c r="U3473" s="47">
        <v>2.8539908778594872E-2</v>
      </c>
      <c r="V3473" s="47">
        <v>-3.3016092497362891E-2</v>
      </c>
      <c r="W3473" s="47">
        <v>1.340861265996665</v>
      </c>
      <c r="X3473" s="47">
        <v>-0.95214589246562853</v>
      </c>
      <c r="Y3473" s="47">
        <v>6.2963204570277986E-2</v>
      </c>
      <c r="Z3473" s="47">
        <v>26.745601001024557</v>
      </c>
      <c r="AA3473" s="47">
        <v>0.83044305783086536</v>
      </c>
      <c r="AB3473" s="47">
        <v>0.95436065465510056</v>
      </c>
      <c r="AC3473" s="47">
        <v>9.5356991142494465</v>
      </c>
      <c r="AD3473" s="47">
        <v>1.0338197723233149</v>
      </c>
      <c r="AE3473" s="47">
        <v>-6.1692529453854741E-2</v>
      </c>
      <c r="AF3473" s="47">
        <v>37.173968240475233</v>
      </c>
      <c r="AG3473" s="47">
        <v>-21.084351504417185</v>
      </c>
      <c r="AH3473" s="47">
        <v>0.31588437088007865</v>
      </c>
      <c r="AI3473" s="47">
        <v>0.38548558873661259</v>
      </c>
      <c r="AJ3473" s="47">
        <v>0.33333333333333298</v>
      </c>
      <c r="AK3473" s="47">
        <v>0.47968211832321317</v>
      </c>
      <c r="AL3473" s="47">
        <v>0.57122895297980814</v>
      </c>
      <c r="AM3473" s="47">
        <v>0.33333333333333298</v>
      </c>
      <c r="AN3473" s="47">
        <v>0.18789602731731778</v>
      </c>
      <c r="AO3473" s="47">
        <v>0.23868759666666312</v>
      </c>
      <c r="AP3473" s="47">
        <v>0.33333333333333298</v>
      </c>
      <c r="AQ3473" s="47">
        <v>5.9770106919154165</v>
      </c>
      <c r="AR3473" s="47">
        <v>2.6866680235991405</v>
      </c>
      <c r="AS3473" s="47">
        <v>1.9901707455278179</v>
      </c>
      <c r="AT3473" s="47">
        <v>4.7497298106331778</v>
      </c>
      <c r="AU3473" s="47">
        <v>-1</v>
      </c>
      <c r="AV3473" s="47">
        <v>-1</v>
      </c>
      <c r="AW3473" s="47">
        <v>-1</v>
      </c>
      <c r="AX3473" s="47">
        <v>-1</v>
      </c>
      <c r="AY3473" s="47">
        <v>5.741340798477359E-3</v>
      </c>
      <c r="AZ3473" s="47">
        <v>0.26109216513129191</v>
      </c>
      <c r="BA3473" s="47">
        <v>0.31605474538102962</v>
      </c>
      <c r="BB3473" s="47">
        <v>0.19654570281331249</v>
      </c>
      <c r="BC3473" s="47">
        <v>0.14449960111956645</v>
      </c>
      <c r="BD3473" s="47">
        <v>6.219103395989273</v>
      </c>
      <c r="BE3473" s="47">
        <v>5.19276375489431</v>
      </c>
      <c r="BF3473" s="47">
        <v>-1</v>
      </c>
      <c r="BG3473" s="22">
        <v>0</v>
      </c>
    </row>
    <row r="3474" spans="1:100" x14ac:dyDescent="0.25">
      <c r="A3474">
        <v>7125</v>
      </c>
      <c r="B3474" t="s">
        <v>3499</v>
      </c>
      <c r="C3474" s="48">
        <v>3</v>
      </c>
      <c r="D3474" s="22">
        <v>1356.3523790391973</v>
      </c>
      <c r="E3474" s="47">
        <v>-6.6482338842863635</v>
      </c>
      <c r="F3474" s="47">
        <v>-134.26371166379883</v>
      </c>
      <c r="G3474" s="47">
        <v>-0.57635418638258806</v>
      </c>
      <c r="H3474" s="47">
        <v>1.5563183573192658</v>
      </c>
      <c r="I3474" s="47">
        <v>-4.5304119704637031</v>
      </c>
      <c r="J3474" s="47">
        <v>-1.2807540027077398</v>
      </c>
      <c r="K3474" s="47">
        <v>-1.0000000000000002</v>
      </c>
      <c r="L3474" s="47">
        <v>-1.0000000000000002</v>
      </c>
      <c r="M3474" s="47">
        <v>-1.0000000000000002</v>
      </c>
      <c r="N3474" s="47">
        <v>0.22394798539346197</v>
      </c>
      <c r="O3474" s="47">
        <v>-1.0000000000000002</v>
      </c>
      <c r="P3474" s="47">
        <v>-1.0000000000000002</v>
      </c>
      <c r="Q3474" s="47">
        <v>3.1303578537997154</v>
      </c>
      <c r="R3474" s="47">
        <v>-1.0000000000000002</v>
      </c>
      <c r="S3474" s="47">
        <v>-1.3056966786751278</v>
      </c>
      <c r="T3474" s="47">
        <v>-0.19774058451396165</v>
      </c>
      <c r="U3474" s="47">
        <v>0.51867693043490404</v>
      </c>
      <c r="V3474" s="47">
        <v>-0.2120903152620647</v>
      </c>
      <c r="W3474" s="47">
        <v>-1.5740394964804496</v>
      </c>
      <c r="X3474" s="47">
        <v>-7.8604387010928924</v>
      </c>
      <c r="Y3474" s="47">
        <v>-0.15082442766135851</v>
      </c>
      <c r="Z3474" s="47">
        <v>13.997023450005482</v>
      </c>
      <c r="AA3474" s="47">
        <v>-1.5461468654422647E-2</v>
      </c>
      <c r="AB3474" s="47">
        <v>0.89182495373447446</v>
      </c>
      <c r="AC3474" s="47">
        <v>-19.921220713060766</v>
      </c>
      <c r="AD3474" s="47">
        <v>1.7371694612695805</v>
      </c>
      <c r="AE3474" s="47">
        <v>-0.96376090286270366</v>
      </c>
      <c r="AF3474" s="47">
        <v>-5.9961332121835085</v>
      </c>
      <c r="AG3474" s="47">
        <v>-102.85357284960884</v>
      </c>
      <c r="AH3474" s="47">
        <v>0.49049342354114711</v>
      </c>
      <c r="AI3474" s="47">
        <v>0.28101135451746712</v>
      </c>
      <c r="AJ3474" s="47">
        <v>0.33333333333333298</v>
      </c>
      <c r="AK3474" s="47">
        <v>-0.23083666050509705</v>
      </c>
      <c r="AL3474" s="47">
        <v>3.4170640386116127E-2</v>
      </c>
      <c r="AM3474" s="47">
        <v>0.33333333333333298</v>
      </c>
      <c r="AN3474" s="47">
        <v>0.10904413804711208</v>
      </c>
      <c r="AO3474" s="47">
        <v>-2.2037746559621617E-2</v>
      </c>
      <c r="AP3474" s="47">
        <v>0.33333333333333298</v>
      </c>
      <c r="AQ3474" s="47">
        <v>1.4657212417198104</v>
      </c>
      <c r="AR3474" s="47">
        <v>3.0572475756581197</v>
      </c>
      <c r="AS3474" s="47">
        <v>-2.0296349733148911</v>
      </c>
      <c r="AT3474" s="47">
        <v>-2.3083666050509706</v>
      </c>
      <c r="AU3474" s="47">
        <v>-1.0000000000000002</v>
      </c>
      <c r="AV3474" s="47">
        <v>-1.0000000000000002</v>
      </c>
      <c r="AW3474" s="47">
        <v>-1.0000000000000002</v>
      </c>
      <c r="AX3474" s="47">
        <v>-1.0000000000000002</v>
      </c>
      <c r="AY3474" s="47">
        <v>-2.0838836539702234E-2</v>
      </c>
      <c r="AZ3474" s="47">
        <v>-0.53900557968694018</v>
      </c>
      <c r="BA3474" s="47">
        <v>-0.12110966912503812</v>
      </c>
      <c r="BB3474" s="47">
        <v>-0.43340435860757742</v>
      </c>
      <c r="BC3474" s="47">
        <v>-7.1513516912359062E-2</v>
      </c>
      <c r="BD3474" s="47">
        <v>-13.530136863624138</v>
      </c>
      <c r="BE3474" s="47">
        <v>-2.3933862684341674</v>
      </c>
      <c r="BF3474" s="47">
        <v>-1.0000000000000002</v>
      </c>
      <c r="CU3474" t="e">
        <v>#N/A</v>
      </c>
      <c r="CV3474" t="e">
        <v>#N/A</v>
      </c>
    </row>
    <row r="3475" spans="1:100" x14ac:dyDescent="0.25">
      <c r="A3475">
        <v>7126</v>
      </c>
      <c r="B3475" t="s">
        <v>3500</v>
      </c>
      <c r="C3475" s="48">
        <v>1</v>
      </c>
      <c r="D3475" s="22">
        <v>1450</v>
      </c>
      <c r="E3475" s="47">
        <v>62.798508766834246</v>
      </c>
      <c r="F3475" s="47">
        <v>-29.08938549335334</v>
      </c>
      <c r="G3475" s="47">
        <v>0.24773049482204326</v>
      </c>
      <c r="H3475" s="47">
        <v>5.0316799675559034</v>
      </c>
      <c r="I3475" s="47">
        <v>43.150978932390657</v>
      </c>
      <c r="J3475" s="47">
        <v>9.4265685797601293</v>
      </c>
      <c r="K3475" s="47">
        <v>-1</v>
      </c>
      <c r="L3475" s="47">
        <v>-1</v>
      </c>
      <c r="M3475" s="47">
        <v>-1</v>
      </c>
      <c r="N3475" s="47">
        <v>0.23106494761372834</v>
      </c>
      <c r="O3475" s="47">
        <v>-1</v>
      </c>
      <c r="P3475" s="47">
        <v>-1</v>
      </c>
      <c r="Q3475" s="47">
        <v>3.6908187015592362</v>
      </c>
      <c r="R3475" s="47">
        <v>-1</v>
      </c>
      <c r="S3475" s="47">
        <v>0.64189072421973781</v>
      </c>
      <c r="T3475" s="47">
        <v>9.2362986157557392E-2</v>
      </c>
      <c r="U3475" s="47">
        <v>2.8539908778594872E-2</v>
      </c>
      <c r="V3475" s="47">
        <v>-3.3016092497362891E-2</v>
      </c>
      <c r="W3475" s="47">
        <v>1.340861265996665</v>
      </c>
      <c r="X3475" s="47">
        <v>-0.95214589246562853</v>
      </c>
      <c r="Y3475" s="47">
        <v>6.2963204570277986E-2</v>
      </c>
      <c r="Z3475" s="47">
        <v>26.745601001024557</v>
      </c>
      <c r="AA3475" s="47">
        <v>0.83044305783086536</v>
      </c>
      <c r="AB3475" s="47">
        <v>0.95436065465510056</v>
      </c>
      <c r="AC3475" s="47">
        <v>9.5356991142494465</v>
      </c>
      <c r="AD3475" s="47">
        <v>1.0338197723233149</v>
      </c>
      <c r="AE3475" s="47">
        <v>-6.1692529453854741E-2</v>
      </c>
      <c r="AF3475" s="47">
        <v>37.173968240475233</v>
      </c>
      <c r="AG3475" s="47">
        <v>-21.084351504417185</v>
      </c>
      <c r="AH3475" s="47">
        <v>0.31588437088007865</v>
      </c>
      <c r="AI3475" s="47">
        <v>0.38548558873661259</v>
      </c>
      <c r="AJ3475" s="47">
        <v>0.33333333333333298</v>
      </c>
      <c r="AK3475" s="47">
        <v>0.47968211832321317</v>
      </c>
      <c r="AL3475" s="47">
        <v>0.57122895297980814</v>
      </c>
      <c r="AM3475" s="47">
        <v>0.33333333333333298</v>
      </c>
      <c r="AN3475" s="47">
        <v>0.18789602731731778</v>
      </c>
      <c r="AO3475" s="47">
        <v>0.23868759666666312</v>
      </c>
      <c r="AP3475" s="47">
        <v>0.33333333333333298</v>
      </c>
      <c r="AQ3475" s="47">
        <v>5.9770106919154165</v>
      </c>
      <c r="AR3475" s="47">
        <v>2.6866680235991405</v>
      </c>
      <c r="AS3475" s="47">
        <v>1.9901707455278179</v>
      </c>
      <c r="AT3475" s="47">
        <v>4.7497298106331778</v>
      </c>
      <c r="AU3475" s="47">
        <v>-1</v>
      </c>
      <c r="AV3475" s="47">
        <v>-1</v>
      </c>
      <c r="AW3475" s="47">
        <v>-1</v>
      </c>
      <c r="AX3475" s="47">
        <v>-1</v>
      </c>
      <c r="AY3475" s="47">
        <v>5.741340798477359E-3</v>
      </c>
      <c r="AZ3475" s="47">
        <v>0.26109216513129191</v>
      </c>
      <c r="BA3475" s="47">
        <v>0.31605474538102962</v>
      </c>
      <c r="BB3475" s="47">
        <v>0.19654570281331249</v>
      </c>
      <c r="BC3475" s="47">
        <v>0.14449960111956645</v>
      </c>
      <c r="BD3475" s="47">
        <v>6.219103395989273</v>
      </c>
      <c r="BE3475" s="47">
        <v>5.19276375489431</v>
      </c>
      <c r="BF3475" s="47">
        <v>-1</v>
      </c>
      <c r="BG3475" s="22">
        <v>0</v>
      </c>
    </row>
    <row r="3476" spans="1:100" x14ac:dyDescent="0.25">
      <c r="A3476">
        <v>7127</v>
      </c>
      <c r="B3476" t="s">
        <v>3501</v>
      </c>
      <c r="C3476" s="48">
        <v>1</v>
      </c>
      <c r="D3476" s="22">
        <v>1450</v>
      </c>
      <c r="E3476" s="47">
        <v>62.798508766834246</v>
      </c>
      <c r="F3476" s="47">
        <v>-29.08938549335334</v>
      </c>
      <c r="G3476" s="47">
        <v>0.24773049482204326</v>
      </c>
      <c r="H3476" s="47">
        <v>5.0316799675559034</v>
      </c>
      <c r="I3476" s="47">
        <v>43.150978932390657</v>
      </c>
      <c r="J3476" s="47">
        <v>9.4265685797601293</v>
      </c>
      <c r="K3476" s="47">
        <v>-1</v>
      </c>
      <c r="L3476" s="47">
        <v>-1</v>
      </c>
      <c r="M3476" s="47">
        <v>-1</v>
      </c>
      <c r="N3476" s="47">
        <v>0.23106494761372834</v>
      </c>
      <c r="O3476" s="47">
        <v>-1</v>
      </c>
      <c r="P3476" s="47">
        <v>-1</v>
      </c>
      <c r="Q3476" s="47">
        <v>3.6908187015592362</v>
      </c>
      <c r="R3476" s="47">
        <v>-1</v>
      </c>
      <c r="S3476" s="47">
        <v>0.64189072421973781</v>
      </c>
      <c r="T3476" s="47">
        <v>9.2362986157557392E-2</v>
      </c>
      <c r="U3476" s="47">
        <v>2.8539908778594872E-2</v>
      </c>
      <c r="V3476" s="47">
        <v>-3.3016092497362891E-2</v>
      </c>
      <c r="W3476" s="47">
        <v>1.340861265996665</v>
      </c>
      <c r="X3476" s="47">
        <v>-0.95214589246562853</v>
      </c>
      <c r="Y3476" s="47">
        <v>6.2963204570277986E-2</v>
      </c>
      <c r="Z3476" s="47">
        <v>26.745601001024557</v>
      </c>
      <c r="AA3476" s="47">
        <v>0.83044305783086536</v>
      </c>
      <c r="AB3476" s="47">
        <v>0.95436065465510056</v>
      </c>
      <c r="AC3476" s="47">
        <v>9.5356991142494465</v>
      </c>
      <c r="AD3476" s="47">
        <v>1.0338197723233149</v>
      </c>
      <c r="AE3476" s="47">
        <v>-6.1692529453854741E-2</v>
      </c>
      <c r="AF3476" s="47">
        <v>37.173968240475233</v>
      </c>
      <c r="AG3476" s="47">
        <v>-21.084351504417185</v>
      </c>
      <c r="AH3476" s="47">
        <v>0.31588437088007865</v>
      </c>
      <c r="AI3476" s="47">
        <v>0.38548558873661259</v>
      </c>
      <c r="AJ3476" s="47">
        <v>0.33333333333333298</v>
      </c>
      <c r="AK3476" s="47">
        <v>0.47968211832321317</v>
      </c>
      <c r="AL3476" s="47">
        <v>0.57122895297980814</v>
      </c>
      <c r="AM3476" s="47">
        <v>0.33333333333333298</v>
      </c>
      <c r="AN3476" s="47">
        <v>0.18789602731731778</v>
      </c>
      <c r="AO3476" s="47">
        <v>0.23868759666666312</v>
      </c>
      <c r="AP3476" s="47">
        <v>0.33333333333333298</v>
      </c>
      <c r="AQ3476" s="47">
        <v>5.9770106919154165</v>
      </c>
      <c r="AR3476" s="47">
        <v>2.6866680235991405</v>
      </c>
      <c r="AS3476" s="47">
        <v>1.9901707455278179</v>
      </c>
      <c r="AT3476" s="47">
        <v>4.7497298106331778</v>
      </c>
      <c r="AU3476" s="47">
        <v>-1</v>
      </c>
      <c r="AV3476" s="47">
        <v>-1</v>
      </c>
      <c r="AW3476" s="47">
        <v>-1</v>
      </c>
      <c r="AX3476" s="47">
        <v>-1</v>
      </c>
      <c r="AY3476" s="47">
        <v>5.741340798477359E-3</v>
      </c>
      <c r="AZ3476" s="47">
        <v>0.26109216513129191</v>
      </c>
      <c r="BA3476" s="47">
        <v>0.31605474538102962</v>
      </c>
      <c r="BB3476" s="47">
        <v>0.19654570281331249</v>
      </c>
      <c r="BC3476" s="47">
        <v>0.14449960111956645</v>
      </c>
      <c r="BD3476" s="47">
        <v>6.219103395989273</v>
      </c>
      <c r="BE3476" s="47">
        <v>5.19276375489431</v>
      </c>
      <c r="BF3476" s="47">
        <v>-1</v>
      </c>
      <c r="BG3476" s="22">
        <v>0</v>
      </c>
    </row>
    <row r="3477" spans="1:100" x14ac:dyDescent="0.25">
      <c r="A3477">
        <v>7128</v>
      </c>
      <c r="B3477" t="s">
        <v>3502</v>
      </c>
      <c r="C3477" s="48">
        <v>1</v>
      </c>
      <c r="D3477" s="22">
        <v>1450</v>
      </c>
      <c r="E3477" s="47">
        <v>62.798508766834246</v>
      </c>
      <c r="F3477" s="47">
        <v>-29.08938549335334</v>
      </c>
      <c r="G3477" s="47">
        <v>0.24773049482204326</v>
      </c>
      <c r="H3477" s="47">
        <v>5.0316799675559034</v>
      </c>
      <c r="I3477" s="47">
        <v>43.150978932390657</v>
      </c>
      <c r="J3477" s="47">
        <v>9.4265685797601293</v>
      </c>
      <c r="K3477" s="47">
        <v>-1</v>
      </c>
      <c r="L3477" s="47">
        <v>-1</v>
      </c>
      <c r="M3477" s="47">
        <v>-1</v>
      </c>
      <c r="N3477" s="47">
        <v>0.23106494761372834</v>
      </c>
      <c r="O3477" s="47">
        <v>-1</v>
      </c>
      <c r="P3477" s="47">
        <v>-1</v>
      </c>
      <c r="Q3477" s="47">
        <v>3.6908187015592362</v>
      </c>
      <c r="R3477" s="47">
        <v>-1</v>
      </c>
      <c r="S3477" s="47">
        <v>0.64189072421973781</v>
      </c>
      <c r="T3477" s="47">
        <v>9.2362986157557392E-2</v>
      </c>
      <c r="U3477" s="47">
        <v>2.8539908778594872E-2</v>
      </c>
      <c r="V3477" s="47">
        <v>-3.3016092497362891E-2</v>
      </c>
      <c r="W3477" s="47">
        <v>1.340861265996665</v>
      </c>
      <c r="X3477" s="47">
        <v>-0.95214589246562853</v>
      </c>
      <c r="Y3477" s="47">
        <v>6.2963204570277986E-2</v>
      </c>
      <c r="Z3477" s="47">
        <v>26.745601001024557</v>
      </c>
      <c r="AA3477" s="47">
        <v>0.83044305783086536</v>
      </c>
      <c r="AB3477" s="47">
        <v>0.95436065465510056</v>
      </c>
      <c r="AC3477" s="47">
        <v>9.5356991142494465</v>
      </c>
      <c r="AD3477" s="47">
        <v>1.0338197723233149</v>
      </c>
      <c r="AE3477" s="47">
        <v>-6.1692529453854741E-2</v>
      </c>
      <c r="AF3477" s="47">
        <v>37.173968240475233</v>
      </c>
      <c r="AG3477" s="47">
        <v>-21.084351504417185</v>
      </c>
      <c r="AH3477" s="47">
        <v>0.31588437088007865</v>
      </c>
      <c r="AI3477" s="47">
        <v>0.38548558873661259</v>
      </c>
      <c r="AJ3477" s="47">
        <v>0.33333333333333298</v>
      </c>
      <c r="AK3477" s="47">
        <v>0.47968211832321317</v>
      </c>
      <c r="AL3477" s="47">
        <v>0.57122895297980814</v>
      </c>
      <c r="AM3477" s="47">
        <v>0.33333333333333298</v>
      </c>
      <c r="AN3477" s="47">
        <v>0.18789602731731778</v>
      </c>
      <c r="AO3477" s="47">
        <v>0.23868759666666312</v>
      </c>
      <c r="AP3477" s="47">
        <v>0.33333333333333298</v>
      </c>
      <c r="AQ3477" s="47">
        <v>5.9770106919154165</v>
      </c>
      <c r="AR3477" s="47">
        <v>2.6866680235991405</v>
      </c>
      <c r="AS3477" s="47">
        <v>1.9901707455278179</v>
      </c>
      <c r="AT3477" s="47">
        <v>4.7497298106331778</v>
      </c>
      <c r="AU3477" s="47">
        <v>-1</v>
      </c>
      <c r="AV3477" s="47">
        <v>-1</v>
      </c>
      <c r="AW3477" s="47">
        <v>-1</v>
      </c>
      <c r="AX3477" s="47">
        <v>-1</v>
      </c>
      <c r="AY3477" s="47">
        <v>5.741340798477359E-3</v>
      </c>
      <c r="AZ3477" s="47">
        <v>0.26109216513129191</v>
      </c>
      <c r="BA3477" s="47">
        <v>0.31605474538102962</v>
      </c>
      <c r="BB3477" s="47">
        <v>0.19654570281331249</v>
      </c>
      <c r="BC3477" s="47">
        <v>0.14449960111956645</v>
      </c>
      <c r="BD3477" s="47">
        <v>6.219103395989273</v>
      </c>
      <c r="BE3477" s="47">
        <v>5.19276375489431</v>
      </c>
      <c r="BF3477" s="47">
        <v>-1</v>
      </c>
      <c r="BG3477" s="22">
        <v>0</v>
      </c>
    </row>
    <row r="3478" spans="1:100" x14ac:dyDescent="0.25">
      <c r="A3478">
        <v>7129</v>
      </c>
      <c r="B3478" t="s">
        <v>3503</v>
      </c>
      <c r="C3478" s="48">
        <v>1</v>
      </c>
      <c r="D3478" s="22">
        <v>1450</v>
      </c>
      <c r="E3478" s="47">
        <v>62.798508766834246</v>
      </c>
      <c r="F3478" s="47">
        <v>-29.08938549335334</v>
      </c>
      <c r="G3478" s="47">
        <v>0.24773049482204326</v>
      </c>
      <c r="H3478" s="47">
        <v>5.0316799675559034</v>
      </c>
      <c r="I3478" s="47">
        <v>43.150978932390657</v>
      </c>
      <c r="J3478" s="47">
        <v>9.4265685797601293</v>
      </c>
      <c r="K3478" s="47">
        <v>-1</v>
      </c>
      <c r="L3478" s="47">
        <v>-1</v>
      </c>
      <c r="M3478" s="47">
        <v>-1</v>
      </c>
      <c r="N3478" s="47">
        <v>0.23106494761372834</v>
      </c>
      <c r="O3478" s="47">
        <v>-1</v>
      </c>
      <c r="P3478" s="47">
        <v>-1</v>
      </c>
      <c r="Q3478" s="47">
        <v>3.6908187015592362</v>
      </c>
      <c r="R3478" s="47">
        <v>-1</v>
      </c>
      <c r="S3478" s="47">
        <v>0.64189072421973781</v>
      </c>
      <c r="T3478" s="47">
        <v>9.2362986157557392E-2</v>
      </c>
      <c r="U3478" s="47">
        <v>2.8539908778594872E-2</v>
      </c>
      <c r="V3478" s="47">
        <v>-3.3016092497362891E-2</v>
      </c>
      <c r="W3478" s="47">
        <v>1.340861265996665</v>
      </c>
      <c r="X3478" s="47">
        <v>-0.95214589246562853</v>
      </c>
      <c r="Y3478" s="47">
        <v>6.2963204570277986E-2</v>
      </c>
      <c r="Z3478" s="47">
        <v>26.745601001024557</v>
      </c>
      <c r="AA3478" s="47">
        <v>0.83044305783086536</v>
      </c>
      <c r="AB3478" s="47">
        <v>0.95436065465510056</v>
      </c>
      <c r="AC3478" s="47">
        <v>9.5356991142494465</v>
      </c>
      <c r="AD3478" s="47">
        <v>1.0338197723233149</v>
      </c>
      <c r="AE3478" s="47">
        <v>-6.1692529453854741E-2</v>
      </c>
      <c r="AF3478" s="47">
        <v>37.173968240475233</v>
      </c>
      <c r="AG3478" s="47">
        <v>-21.084351504417185</v>
      </c>
      <c r="AH3478" s="47">
        <v>0.31588437088007865</v>
      </c>
      <c r="AI3478" s="47">
        <v>0.38548558873661259</v>
      </c>
      <c r="AJ3478" s="47">
        <v>0.33333333333333298</v>
      </c>
      <c r="AK3478" s="47">
        <v>0.47968211832321317</v>
      </c>
      <c r="AL3478" s="47">
        <v>0.57122895297980814</v>
      </c>
      <c r="AM3478" s="47">
        <v>0.33333333333333298</v>
      </c>
      <c r="AN3478" s="47">
        <v>0.18789602731731778</v>
      </c>
      <c r="AO3478" s="47">
        <v>0.23868759666666312</v>
      </c>
      <c r="AP3478" s="47">
        <v>0.33333333333333298</v>
      </c>
      <c r="AQ3478" s="47">
        <v>5.9770106919154165</v>
      </c>
      <c r="AR3478" s="47">
        <v>2.6866680235991405</v>
      </c>
      <c r="AS3478" s="47">
        <v>1.9901707455278179</v>
      </c>
      <c r="AT3478" s="47">
        <v>4.7497298106331778</v>
      </c>
      <c r="AU3478" s="47">
        <v>-1</v>
      </c>
      <c r="AV3478" s="47">
        <v>-1</v>
      </c>
      <c r="AW3478" s="47">
        <v>-1</v>
      </c>
      <c r="AX3478" s="47">
        <v>-1</v>
      </c>
      <c r="AY3478" s="47">
        <v>5.741340798477359E-3</v>
      </c>
      <c r="AZ3478" s="47">
        <v>0.26109216513129191</v>
      </c>
      <c r="BA3478" s="47">
        <v>0.31605474538102962</v>
      </c>
      <c r="BB3478" s="47">
        <v>0.19654570281331249</v>
      </c>
      <c r="BC3478" s="47">
        <v>0.14449960111956645</v>
      </c>
      <c r="BD3478" s="47">
        <v>6.219103395989273</v>
      </c>
      <c r="BE3478" s="47">
        <v>5.19276375489431</v>
      </c>
      <c r="BF3478" s="47">
        <v>-1</v>
      </c>
      <c r="BG3478" s="22">
        <v>0</v>
      </c>
    </row>
    <row r="3479" spans="1:100" x14ac:dyDescent="0.25">
      <c r="A3479">
        <v>7130</v>
      </c>
      <c r="B3479" t="s">
        <v>3504</v>
      </c>
      <c r="C3479" s="48">
        <v>1</v>
      </c>
      <c r="D3479" s="22">
        <v>1450</v>
      </c>
      <c r="E3479" s="47">
        <v>62.798508766834246</v>
      </c>
      <c r="F3479" s="47">
        <v>-29.08938549335334</v>
      </c>
      <c r="G3479" s="47">
        <v>0.24773049482204326</v>
      </c>
      <c r="H3479" s="47">
        <v>5.0316799675559034</v>
      </c>
      <c r="I3479" s="47">
        <v>43.150978932390657</v>
      </c>
      <c r="J3479" s="47">
        <v>9.4265685797601293</v>
      </c>
      <c r="K3479" s="47">
        <v>-1</v>
      </c>
      <c r="L3479" s="47">
        <v>-1</v>
      </c>
      <c r="M3479" s="47">
        <v>-1</v>
      </c>
      <c r="N3479" s="47">
        <v>0.23106494761372834</v>
      </c>
      <c r="O3479" s="47">
        <v>-1</v>
      </c>
      <c r="P3479" s="47">
        <v>-1</v>
      </c>
      <c r="Q3479" s="47">
        <v>3.6908187015592362</v>
      </c>
      <c r="R3479" s="47">
        <v>-1</v>
      </c>
      <c r="S3479" s="47">
        <v>0.64189072421973781</v>
      </c>
      <c r="T3479" s="47">
        <v>9.2362986157557392E-2</v>
      </c>
      <c r="U3479" s="47">
        <v>2.8539908778594872E-2</v>
      </c>
      <c r="V3479" s="47">
        <v>-3.3016092497362891E-2</v>
      </c>
      <c r="W3479" s="47">
        <v>1.340861265996665</v>
      </c>
      <c r="X3479" s="47">
        <v>-0.95214589246562853</v>
      </c>
      <c r="Y3479" s="47">
        <v>6.2963204570277986E-2</v>
      </c>
      <c r="Z3479" s="47">
        <v>26.745601001024557</v>
      </c>
      <c r="AA3479" s="47">
        <v>0.83044305783086536</v>
      </c>
      <c r="AB3479" s="47">
        <v>0.95436065465510056</v>
      </c>
      <c r="AC3479" s="47">
        <v>9.5356991142494465</v>
      </c>
      <c r="AD3479" s="47">
        <v>1.0338197723233149</v>
      </c>
      <c r="AE3479" s="47">
        <v>-6.1692529453854741E-2</v>
      </c>
      <c r="AF3479" s="47">
        <v>37.173968240475233</v>
      </c>
      <c r="AG3479" s="47">
        <v>-21.084351504417185</v>
      </c>
      <c r="AH3479" s="47">
        <v>0.31588437088007865</v>
      </c>
      <c r="AI3479" s="47">
        <v>0.38548558873661259</v>
      </c>
      <c r="AJ3479" s="47">
        <v>0.33333333333333298</v>
      </c>
      <c r="AK3479" s="47">
        <v>0.47968211832321317</v>
      </c>
      <c r="AL3479" s="47">
        <v>0.57122895297980814</v>
      </c>
      <c r="AM3479" s="47">
        <v>0.33333333333333298</v>
      </c>
      <c r="AN3479" s="47">
        <v>0.18789602731731778</v>
      </c>
      <c r="AO3479" s="47">
        <v>0.23868759666666312</v>
      </c>
      <c r="AP3479" s="47">
        <v>0.33333333333333298</v>
      </c>
      <c r="AQ3479" s="47">
        <v>5.9770106919154165</v>
      </c>
      <c r="AR3479" s="47">
        <v>2.6866680235991405</v>
      </c>
      <c r="AS3479" s="47">
        <v>1.9901707455278179</v>
      </c>
      <c r="AT3479" s="47">
        <v>4.7497298106331778</v>
      </c>
      <c r="AU3479" s="47">
        <v>-1</v>
      </c>
      <c r="AV3479" s="47">
        <v>-1</v>
      </c>
      <c r="AW3479" s="47">
        <v>-1</v>
      </c>
      <c r="AX3479" s="47">
        <v>-1</v>
      </c>
      <c r="AY3479" s="47">
        <v>5.741340798477359E-3</v>
      </c>
      <c r="AZ3479" s="47">
        <v>0.26109216513129191</v>
      </c>
      <c r="BA3479" s="47">
        <v>0.31605474538102962</v>
      </c>
      <c r="BB3479" s="47">
        <v>0.19654570281331249</v>
      </c>
      <c r="BC3479" s="47">
        <v>0.14449960111956645</v>
      </c>
      <c r="BD3479" s="47">
        <v>6.219103395989273</v>
      </c>
      <c r="BE3479" s="47">
        <v>5.19276375489431</v>
      </c>
      <c r="BF3479" s="47">
        <v>-1</v>
      </c>
      <c r="BG3479" s="22">
        <v>0</v>
      </c>
    </row>
    <row r="3480" spans="1:100" x14ac:dyDescent="0.25">
      <c r="A3480">
        <v>7133</v>
      </c>
      <c r="B3480" t="s">
        <v>3505</v>
      </c>
      <c r="C3480" s="48">
        <v>3</v>
      </c>
      <c r="D3480" s="22">
        <v>1374.9225219870359</v>
      </c>
      <c r="E3480" s="47">
        <v>17.506164593224049</v>
      </c>
      <c r="F3480" s="47">
        <v>-129.2172888042027</v>
      </c>
      <c r="G3480" s="47">
        <v>-0.20389745609214613</v>
      </c>
      <c r="H3480" s="47">
        <v>6.6388197348867486</v>
      </c>
      <c r="I3480" s="47">
        <v>5.3521802699919538</v>
      </c>
      <c r="J3480" s="47">
        <v>4.470507588257397</v>
      </c>
      <c r="K3480" s="47">
        <v>-1.0000000000000002</v>
      </c>
      <c r="L3480" s="47">
        <v>-1.0000000000000002</v>
      </c>
      <c r="M3480" s="47">
        <v>-1.0000000000000002</v>
      </c>
      <c r="N3480" s="47">
        <v>0.24186843399304547</v>
      </c>
      <c r="O3480" s="47">
        <v>-1.0000000000000002</v>
      </c>
      <c r="P3480" s="47">
        <v>-1.0000000000000002</v>
      </c>
      <c r="Q3480" s="47">
        <v>4.3952814404649168</v>
      </c>
      <c r="R3480" s="47">
        <v>-1.0000000000000002</v>
      </c>
      <c r="S3480" s="47">
        <v>1.263201280621387</v>
      </c>
      <c r="T3480" s="47">
        <v>0.17555797970797257</v>
      </c>
      <c r="U3480" s="47">
        <v>-0.14143213341047184</v>
      </c>
      <c r="V3480" s="47">
        <v>-0.29219900733873566</v>
      </c>
      <c r="W3480" s="47">
        <v>2.2435382944218309</v>
      </c>
      <c r="X3480" s="47">
        <v>-0.2117054668531059</v>
      </c>
      <c r="Y3480" s="47">
        <v>0.22575985100132936</v>
      </c>
      <c r="Z3480" s="47">
        <v>18.601786342221043</v>
      </c>
      <c r="AA3480" s="47">
        <v>-0.96162771636098354</v>
      </c>
      <c r="AB3480" s="47">
        <v>0.61700068743349301</v>
      </c>
      <c r="AC3480" s="47">
        <v>-13.157336661312337</v>
      </c>
      <c r="AD3480" s="47">
        <v>0.39403565125170975</v>
      </c>
      <c r="AE3480" s="47">
        <v>-0.28236044594352006</v>
      </c>
      <c r="AF3480" s="47">
        <v>5.7790899223986809</v>
      </c>
      <c r="AG3480" s="47">
        <v>-87.064080926031977</v>
      </c>
      <c r="AH3480" s="47">
        <v>-5.9855230086192285E-2</v>
      </c>
      <c r="AI3480" s="47">
        <v>-4.4265168691536877E-2</v>
      </c>
      <c r="AJ3480" s="47">
        <v>0.33333333333333298</v>
      </c>
      <c r="AK3480" s="47">
        <v>0.12710534894273473</v>
      </c>
      <c r="AL3480" s="47">
        <v>0.30821050581410248</v>
      </c>
      <c r="AM3480" s="47">
        <v>0.33333333333333298</v>
      </c>
      <c r="AN3480" s="47">
        <v>-0.16036389053991051</v>
      </c>
      <c r="AO3480" s="47">
        <v>-0.34932726760391092</v>
      </c>
      <c r="AP3480" s="47">
        <v>0.33333333333333298</v>
      </c>
      <c r="AQ3480" s="47">
        <v>-0.42690965240672724</v>
      </c>
      <c r="AR3480" s="47">
        <v>4.5106814565281788</v>
      </c>
      <c r="AS3480" s="47">
        <v>-1.3112273576981295</v>
      </c>
      <c r="AT3480" s="47">
        <v>1.2710534894273477</v>
      </c>
      <c r="AU3480" s="47">
        <v>-1.0000000000000002</v>
      </c>
      <c r="AV3480" s="47">
        <v>-1.0000000000000002</v>
      </c>
      <c r="AW3480" s="47">
        <v>-1.0000000000000002</v>
      </c>
      <c r="AX3480" s="47">
        <v>-1.0000000000000002</v>
      </c>
      <c r="AY3480" s="47">
        <v>-4.8182031799840121E-3</v>
      </c>
      <c r="AZ3480" s="47">
        <v>0.20284021042403105</v>
      </c>
      <c r="BA3480" s="47">
        <v>0.4508494999794484</v>
      </c>
      <c r="BB3480" s="47">
        <v>0.26983724357607242</v>
      </c>
      <c r="BC3480" s="47">
        <v>-4.838361999237175E-2</v>
      </c>
      <c r="BD3480" s="47">
        <v>7.7601321415219644</v>
      </c>
      <c r="BE3480" s="47">
        <v>1.0446570000879494</v>
      </c>
      <c r="BF3480" s="47">
        <v>-1.0000000000000002</v>
      </c>
      <c r="CU3480" t="e">
        <v>#N/A</v>
      </c>
      <c r="CV3480" t="e">
        <v>#N/A</v>
      </c>
    </row>
    <row r="3481" spans="1:100" x14ac:dyDescent="0.25">
      <c r="A3481">
        <v>7134</v>
      </c>
      <c r="B3481" t="s">
        <v>3506</v>
      </c>
      <c r="C3481" s="48">
        <v>1</v>
      </c>
      <c r="D3481" s="22">
        <v>1450</v>
      </c>
      <c r="E3481" s="47">
        <v>62.798508766834246</v>
      </c>
      <c r="F3481" s="47">
        <v>-29.08938549335334</v>
      </c>
      <c r="G3481" s="47">
        <v>0.24773049482204326</v>
      </c>
      <c r="H3481" s="47">
        <v>5.0316799675559034</v>
      </c>
      <c r="I3481" s="47">
        <v>43.150978932390657</v>
      </c>
      <c r="J3481" s="47">
        <v>9.4265685797601293</v>
      </c>
      <c r="K3481" s="47">
        <v>-1</v>
      </c>
      <c r="L3481" s="47">
        <v>-1</v>
      </c>
      <c r="M3481" s="47">
        <v>-1</v>
      </c>
      <c r="N3481" s="47">
        <v>0.23106494761372834</v>
      </c>
      <c r="O3481" s="47">
        <v>-1</v>
      </c>
      <c r="P3481" s="47">
        <v>-1</v>
      </c>
      <c r="Q3481" s="47">
        <v>3.6908187015592362</v>
      </c>
      <c r="R3481" s="47">
        <v>-1</v>
      </c>
      <c r="S3481" s="47">
        <v>0.64189072421973781</v>
      </c>
      <c r="T3481" s="47">
        <v>9.2362986157557392E-2</v>
      </c>
      <c r="U3481" s="47">
        <v>2.8539908778594872E-2</v>
      </c>
      <c r="V3481" s="47">
        <v>-3.3016092497362891E-2</v>
      </c>
      <c r="W3481" s="47">
        <v>1.340861265996665</v>
      </c>
      <c r="X3481" s="47">
        <v>-0.95214589246562853</v>
      </c>
      <c r="Y3481" s="47">
        <v>6.2963204570277986E-2</v>
      </c>
      <c r="Z3481" s="47">
        <v>26.745601001024557</v>
      </c>
      <c r="AA3481" s="47">
        <v>0.83044305783086536</v>
      </c>
      <c r="AB3481" s="47">
        <v>0.95436065465510056</v>
      </c>
      <c r="AC3481" s="47">
        <v>9.5356991142494465</v>
      </c>
      <c r="AD3481" s="47">
        <v>1.0338197723233149</v>
      </c>
      <c r="AE3481" s="47">
        <v>-6.1692529453854741E-2</v>
      </c>
      <c r="AF3481" s="47">
        <v>37.173968240475233</v>
      </c>
      <c r="AG3481" s="47">
        <v>-21.084351504417185</v>
      </c>
      <c r="AH3481" s="47">
        <v>0.31588437088007865</v>
      </c>
      <c r="AI3481" s="47">
        <v>0.38548558873661259</v>
      </c>
      <c r="AJ3481" s="47">
        <v>0.33333333333333298</v>
      </c>
      <c r="AK3481" s="47">
        <v>0.47968211832321317</v>
      </c>
      <c r="AL3481" s="47">
        <v>0.57122895297980814</v>
      </c>
      <c r="AM3481" s="47">
        <v>0.33333333333333298</v>
      </c>
      <c r="AN3481" s="47">
        <v>0.18789602731731778</v>
      </c>
      <c r="AO3481" s="47">
        <v>0.23868759666666312</v>
      </c>
      <c r="AP3481" s="47">
        <v>0.33333333333333298</v>
      </c>
      <c r="AQ3481" s="47">
        <v>5.9770106919154165</v>
      </c>
      <c r="AR3481" s="47">
        <v>2.6866680235991405</v>
      </c>
      <c r="AS3481" s="47">
        <v>1.9901707455278179</v>
      </c>
      <c r="AT3481" s="47">
        <v>4.7497298106331778</v>
      </c>
      <c r="AU3481" s="47">
        <v>-1</v>
      </c>
      <c r="AV3481" s="47">
        <v>-1</v>
      </c>
      <c r="AW3481" s="47">
        <v>-1</v>
      </c>
      <c r="AX3481" s="47">
        <v>-1</v>
      </c>
      <c r="AY3481" s="47">
        <v>5.741340798477359E-3</v>
      </c>
      <c r="AZ3481" s="47">
        <v>0.26109216513129191</v>
      </c>
      <c r="BA3481" s="47">
        <v>0.31605474538102962</v>
      </c>
      <c r="BB3481" s="47">
        <v>0.19654570281331249</v>
      </c>
      <c r="BC3481" s="47">
        <v>0.14449960111956645</v>
      </c>
      <c r="BD3481" s="47">
        <v>6.219103395989273</v>
      </c>
      <c r="BE3481" s="47">
        <v>5.19276375489431</v>
      </c>
      <c r="BF3481" s="47">
        <v>-1</v>
      </c>
      <c r="BG3481" s="22">
        <v>0</v>
      </c>
    </row>
    <row r="3482" spans="1:100" x14ac:dyDescent="0.25">
      <c r="A3482">
        <v>7135</v>
      </c>
      <c r="B3482" t="s">
        <v>3507</v>
      </c>
      <c r="C3482" s="48">
        <v>1</v>
      </c>
      <c r="D3482" s="22">
        <v>1450</v>
      </c>
      <c r="E3482" s="47">
        <v>62.798508766834246</v>
      </c>
      <c r="F3482" s="47">
        <v>-29.08938549335334</v>
      </c>
      <c r="G3482" s="47">
        <v>0.24773049482204326</v>
      </c>
      <c r="H3482" s="47">
        <v>5.0316799675559034</v>
      </c>
      <c r="I3482" s="47">
        <v>43.150978932390657</v>
      </c>
      <c r="J3482" s="47">
        <v>9.4265685797601293</v>
      </c>
      <c r="K3482" s="47">
        <v>-1</v>
      </c>
      <c r="L3482" s="47">
        <v>-1</v>
      </c>
      <c r="M3482" s="47">
        <v>-1</v>
      </c>
      <c r="N3482" s="47">
        <v>0.23106494761372834</v>
      </c>
      <c r="O3482" s="47">
        <v>-1</v>
      </c>
      <c r="P3482" s="47">
        <v>-1</v>
      </c>
      <c r="Q3482" s="47">
        <v>3.6908187015592362</v>
      </c>
      <c r="R3482" s="47">
        <v>-1</v>
      </c>
      <c r="S3482" s="47">
        <v>0.64189072421973781</v>
      </c>
      <c r="T3482" s="47">
        <v>9.2362986157557392E-2</v>
      </c>
      <c r="U3482" s="47">
        <v>2.8539908778594872E-2</v>
      </c>
      <c r="V3482" s="47">
        <v>-3.3016092497362891E-2</v>
      </c>
      <c r="W3482" s="47">
        <v>1.340861265996665</v>
      </c>
      <c r="X3482" s="47">
        <v>-0.95214589246562853</v>
      </c>
      <c r="Y3482" s="47">
        <v>6.2963204570277986E-2</v>
      </c>
      <c r="Z3482" s="47">
        <v>26.745601001024557</v>
      </c>
      <c r="AA3482" s="47">
        <v>0.83044305783086536</v>
      </c>
      <c r="AB3482" s="47">
        <v>0.95436065465510056</v>
      </c>
      <c r="AC3482" s="47">
        <v>9.5356991142494465</v>
      </c>
      <c r="AD3482" s="47">
        <v>1.0338197723233149</v>
      </c>
      <c r="AE3482" s="47">
        <v>-6.1692529453854741E-2</v>
      </c>
      <c r="AF3482" s="47">
        <v>37.173968240475233</v>
      </c>
      <c r="AG3482" s="47">
        <v>-21.084351504417185</v>
      </c>
      <c r="AH3482" s="47">
        <v>0.31588437088007865</v>
      </c>
      <c r="AI3482" s="47">
        <v>0.38548558873661259</v>
      </c>
      <c r="AJ3482" s="47">
        <v>0.33333333333333298</v>
      </c>
      <c r="AK3482" s="47">
        <v>0.47968211832321317</v>
      </c>
      <c r="AL3482" s="47">
        <v>0.57122895297980814</v>
      </c>
      <c r="AM3482" s="47">
        <v>0.33333333333333298</v>
      </c>
      <c r="AN3482" s="47">
        <v>0.18789602731731778</v>
      </c>
      <c r="AO3482" s="47">
        <v>0.23868759666666312</v>
      </c>
      <c r="AP3482" s="47">
        <v>0.33333333333333298</v>
      </c>
      <c r="AQ3482" s="47">
        <v>5.9770106919154165</v>
      </c>
      <c r="AR3482" s="47">
        <v>2.6866680235991405</v>
      </c>
      <c r="AS3482" s="47">
        <v>1.9901707455278179</v>
      </c>
      <c r="AT3482" s="47">
        <v>4.7497298106331778</v>
      </c>
      <c r="AU3482" s="47">
        <v>-1</v>
      </c>
      <c r="AV3482" s="47">
        <v>-1</v>
      </c>
      <c r="AW3482" s="47">
        <v>-1</v>
      </c>
      <c r="AX3482" s="47">
        <v>-1</v>
      </c>
      <c r="AY3482" s="47">
        <v>5.741340798477359E-3</v>
      </c>
      <c r="AZ3482" s="47">
        <v>0.26109216513129191</v>
      </c>
      <c r="BA3482" s="47">
        <v>0.31605474538102962</v>
      </c>
      <c r="BB3482" s="47">
        <v>0.19654570281331249</v>
      </c>
      <c r="BC3482" s="47">
        <v>0.14449960111956645</v>
      </c>
      <c r="BD3482" s="47">
        <v>6.219103395989273</v>
      </c>
      <c r="BE3482" s="47">
        <v>5.19276375489431</v>
      </c>
      <c r="BF3482" s="47">
        <v>-1</v>
      </c>
      <c r="BG3482" s="22">
        <v>0</v>
      </c>
    </row>
    <row r="3483" spans="1:100" x14ac:dyDescent="0.25">
      <c r="A3483">
        <v>7136</v>
      </c>
      <c r="B3483" t="s">
        <v>3508</v>
      </c>
      <c r="C3483" s="48">
        <v>1</v>
      </c>
      <c r="D3483" s="22">
        <v>1450</v>
      </c>
      <c r="E3483" s="47">
        <v>62.798508766834246</v>
      </c>
      <c r="F3483" s="47">
        <v>-29.08938549335334</v>
      </c>
      <c r="G3483" s="47">
        <v>0.24773049482204326</v>
      </c>
      <c r="H3483" s="47">
        <v>5.0316799675559034</v>
      </c>
      <c r="I3483" s="47">
        <v>43.150978932390657</v>
      </c>
      <c r="J3483" s="47">
        <v>9.4265685797601293</v>
      </c>
      <c r="K3483" s="47">
        <v>-1</v>
      </c>
      <c r="L3483" s="47">
        <v>-1</v>
      </c>
      <c r="M3483" s="47">
        <v>-1</v>
      </c>
      <c r="N3483" s="47">
        <v>0.23106494761372834</v>
      </c>
      <c r="O3483" s="47">
        <v>-1</v>
      </c>
      <c r="P3483" s="47">
        <v>-1</v>
      </c>
      <c r="Q3483" s="47">
        <v>3.6908187015592362</v>
      </c>
      <c r="R3483" s="47">
        <v>-1</v>
      </c>
      <c r="S3483" s="47">
        <v>0.64189072421973781</v>
      </c>
      <c r="T3483" s="47">
        <v>9.2362986157557392E-2</v>
      </c>
      <c r="U3483" s="47">
        <v>2.8539908778594872E-2</v>
      </c>
      <c r="V3483" s="47">
        <v>-3.3016092497362891E-2</v>
      </c>
      <c r="W3483" s="47">
        <v>1.340861265996665</v>
      </c>
      <c r="X3483" s="47">
        <v>-0.95214589246562853</v>
      </c>
      <c r="Y3483" s="47">
        <v>6.2963204570277986E-2</v>
      </c>
      <c r="Z3483" s="47">
        <v>26.745601001024557</v>
      </c>
      <c r="AA3483" s="47">
        <v>0.83044305783086536</v>
      </c>
      <c r="AB3483" s="47">
        <v>0.95436065465510056</v>
      </c>
      <c r="AC3483" s="47">
        <v>9.5356991142494465</v>
      </c>
      <c r="AD3483" s="47">
        <v>1.0338197723233149</v>
      </c>
      <c r="AE3483" s="47">
        <v>-6.1692529453854741E-2</v>
      </c>
      <c r="AF3483" s="47">
        <v>37.173968240475233</v>
      </c>
      <c r="AG3483" s="47">
        <v>-21.084351504417185</v>
      </c>
      <c r="AH3483" s="47">
        <v>0.31588437088007865</v>
      </c>
      <c r="AI3483" s="47">
        <v>0.38548558873661259</v>
      </c>
      <c r="AJ3483" s="47">
        <v>0.33333333333333298</v>
      </c>
      <c r="AK3483" s="47">
        <v>0.47968211832321317</v>
      </c>
      <c r="AL3483" s="47">
        <v>0.57122895297980814</v>
      </c>
      <c r="AM3483" s="47">
        <v>0.33333333333333298</v>
      </c>
      <c r="AN3483" s="47">
        <v>0.18789602731731778</v>
      </c>
      <c r="AO3483" s="47">
        <v>0.23868759666666312</v>
      </c>
      <c r="AP3483" s="47">
        <v>0.33333333333333298</v>
      </c>
      <c r="AQ3483" s="47">
        <v>5.9770106919154165</v>
      </c>
      <c r="AR3483" s="47">
        <v>2.6866680235991405</v>
      </c>
      <c r="AS3483" s="47">
        <v>1.9901707455278179</v>
      </c>
      <c r="AT3483" s="47">
        <v>4.7497298106331778</v>
      </c>
      <c r="AU3483" s="47">
        <v>-1</v>
      </c>
      <c r="AV3483" s="47">
        <v>-1</v>
      </c>
      <c r="AW3483" s="47">
        <v>-1</v>
      </c>
      <c r="AX3483" s="47">
        <v>-1</v>
      </c>
      <c r="AY3483" s="47">
        <v>5.741340798477359E-3</v>
      </c>
      <c r="AZ3483" s="47">
        <v>0.26109216513129191</v>
      </c>
      <c r="BA3483" s="47">
        <v>0.31605474538102962</v>
      </c>
      <c r="BB3483" s="47">
        <v>0.19654570281331249</v>
      </c>
      <c r="BC3483" s="47">
        <v>0.14449960111956645</v>
      </c>
      <c r="BD3483" s="47">
        <v>6.219103395989273</v>
      </c>
      <c r="BE3483" s="47">
        <v>5.19276375489431</v>
      </c>
      <c r="BF3483" s="47">
        <v>-1</v>
      </c>
      <c r="BG3483" s="22">
        <v>0</v>
      </c>
    </row>
    <row r="3484" spans="1:100" x14ac:dyDescent="0.25">
      <c r="A3484">
        <v>7137</v>
      </c>
      <c r="B3484" t="s">
        <v>3509</v>
      </c>
      <c r="C3484" s="48">
        <v>1</v>
      </c>
      <c r="D3484" s="22">
        <v>1450</v>
      </c>
      <c r="E3484" s="47">
        <v>62.798508766834246</v>
      </c>
      <c r="F3484" s="47">
        <v>-29.08938549335334</v>
      </c>
      <c r="G3484" s="47">
        <v>0.24773049482204326</v>
      </c>
      <c r="H3484" s="47">
        <v>5.0316799675559034</v>
      </c>
      <c r="I3484" s="47">
        <v>43.150978932390657</v>
      </c>
      <c r="J3484" s="47">
        <v>9.4265685797601293</v>
      </c>
      <c r="K3484" s="47">
        <v>-1</v>
      </c>
      <c r="L3484" s="47">
        <v>-1</v>
      </c>
      <c r="M3484" s="47">
        <v>-1</v>
      </c>
      <c r="N3484" s="47">
        <v>0.23106494761372834</v>
      </c>
      <c r="O3484" s="47">
        <v>-1</v>
      </c>
      <c r="P3484" s="47">
        <v>-1</v>
      </c>
      <c r="Q3484" s="47">
        <v>3.6908187015592362</v>
      </c>
      <c r="R3484" s="47">
        <v>-1</v>
      </c>
      <c r="S3484" s="47">
        <v>0.64189072421973781</v>
      </c>
      <c r="T3484" s="47">
        <v>9.2362986157557392E-2</v>
      </c>
      <c r="U3484" s="47">
        <v>2.8539908778594872E-2</v>
      </c>
      <c r="V3484" s="47">
        <v>-3.3016092497362891E-2</v>
      </c>
      <c r="W3484" s="47">
        <v>1.340861265996665</v>
      </c>
      <c r="X3484" s="47">
        <v>-0.95214589246562853</v>
      </c>
      <c r="Y3484" s="47">
        <v>6.2963204570277986E-2</v>
      </c>
      <c r="Z3484" s="47">
        <v>26.745601001024557</v>
      </c>
      <c r="AA3484" s="47">
        <v>0.83044305783086536</v>
      </c>
      <c r="AB3484" s="47">
        <v>0.95436065465510056</v>
      </c>
      <c r="AC3484" s="47">
        <v>9.5356991142494465</v>
      </c>
      <c r="AD3484" s="47">
        <v>1.0338197723233149</v>
      </c>
      <c r="AE3484" s="47">
        <v>-6.1692529453854741E-2</v>
      </c>
      <c r="AF3484" s="47">
        <v>37.173968240475233</v>
      </c>
      <c r="AG3484" s="47">
        <v>-21.084351504417185</v>
      </c>
      <c r="AH3484" s="47">
        <v>0.31588437088007865</v>
      </c>
      <c r="AI3484" s="47">
        <v>0.38548558873661259</v>
      </c>
      <c r="AJ3484" s="47">
        <v>0.33333333333333298</v>
      </c>
      <c r="AK3484" s="47">
        <v>0.47968211832321317</v>
      </c>
      <c r="AL3484" s="47">
        <v>0.57122895297980814</v>
      </c>
      <c r="AM3484" s="47">
        <v>0.33333333333333298</v>
      </c>
      <c r="AN3484" s="47">
        <v>0.18789602731731778</v>
      </c>
      <c r="AO3484" s="47">
        <v>0.23868759666666312</v>
      </c>
      <c r="AP3484" s="47">
        <v>0.33333333333333298</v>
      </c>
      <c r="AQ3484" s="47">
        <v>5.9770106919154165</v>
      </c>
      <c r="AR3484" s="47">
        <v>2.6866680235991405</v>
      </c>
      <c r="AS3484" s="47">
        <v>1.9901707455278179</v>
      </c>
      <c r="AT3484" s="47">
        <v>4.7497298106331778</v>
      </c>
      <c r="AU3484" s="47">
        <v>-1</v>
      </c>
      <c r="AV3484" s="47">
        <v>-1</v>
      </c>
      <c r="AW3484" s="47">
        <v>-1</v>
      </c>
      <c r="AX3484" s="47">
        <v>-1</v>
      </c>
      <c r="AY3484" s="47">
        <v>5.741340798477359E-3</v>
      </c>
      <c r="AZ3484" s="47">
        <v>0.26109216513129191</v>
      </c>
      <c r="BA3484" s="47">
        <v>0.31605474538102962</v>
      </c>
      <c r="BB3484" s="47">
        <v>0.19654570281331249</v>
      </c>
      <c r="BC3484" s="47">
        <v>0.14449960111956645</v>
      </c>
      <c r="BD3484" s="47">
        <v>6.219103395989273</v>
      </c>
      <c r="BE3484" s="47">
        <v>5.19276375489431</v>
      </c>
      <c r="BF3484" s="47">
        <v>-1</v>
      </c>
      <c r="BG3484" s="22">
        <v>0</v>
      </c>
    </row>
    <row r="3485" spans="1:100" x14ac:dyDescent="0.25">
      <c r="A3485">
        <v>7138</v>
      </c>
      <c r="B3485" t="s">
        <v>3510</v>
      </c>
      <c r="C3485" s="48">
        <v>1</v>
      </c>
      <c r="D3485" s="22">
        <v>1450</v>
      </c>
      <c r="E3485" s="47">
        <v>62.798508766834246</v>
      </c>
      <c r="F3485" s="47">
        <v>-29.08938549335334</v>
      </c>
      <c r="G3485" s="47">
        <v>0.24773049482204326</v>
      </c>
      <c r="H3485" s="47">
        <v>5.0316799675559034</v>
      </c>
      <c r="I3485" s="47">
        <v>43.150978932390657</v>
      </c>
      <c r="J3485" s="47">
        <v>9.4265685797601293</v>
      </c>
      <c r="K3485" s="47">
        <v>-1</v>
      </c>
      <c r="L3485" s="47">
        <v>-1</v>
      </c>
      <c r="M3485" s="47">
        <v>-1</v>
      </c>
      <c r="N3485" s="47">
        <v>0.23106494761372834</v>
      </c>
      <c r="O3485" s="47">
        <v>-1</v>
      </c>
      <c r="P3485" s="47">
        <v>-1</v>
      </c>
      <c r="Q3485" s="47">
        <v>3.6908187015592362</v>
      </c>
      <c r="R3485" s="47">
        <v>-1</v>
      </c>
      <c r="S3485" s="47">
        <v>0.64189072421973781</v>
      </c>
      <c r="T3485" s="47">
        <v>9.2362986157557392E-2</v>
      </c>
      <c r="U3485" s="47">
        <v>2.8539908778594872E-2</v>
      </c>
      <c r="V3485" s="47">
        <v>-3.3016092497362891E-2</v>
      </c>
      <c r="W3485" s="47">
        <v>1.340861265996665</v>
      </c>
      <c r="X3485" s="47">
        <v>-0.95214589246562853</v>
      </c>
      <c r="Y3485" s="47">
        <v>6.2963204570277986E-2</v>
      </c>
      <c r="Z3485" s="47">
        <v>26.745601001024557</v>
      </c>
      <c r="AA3485" s="47">
        <v>0.83044305783086536</v>
      </c>
      <c r="AB3485" s="47">
        <v>0.95436065465510056</v>
      </c>
      <c r="AC3485" s="47">
        <v>9.5356991142494465</v>
      </c>
      <c r="AD3485" s="47">
        <v>1.0338197723233149</v>
      </c>
      <c r="AE3485" s="47">
        <v>-6.1692529453854741E-2</v>
      </c>
      <c r="AF3485" s="47">
        <v>37.173968240475233</v>
      </c>
      <c r="AG3485" s="47">
        <v>-21.084351504417185</v>
      </c>
      <c r="AH3485" s="47">
        <v>0.31588437088007865</v>
      </c>
      <c r="AI3485" s="47">
        <v>0.38548558873661259</v>
      </c>
      <c r="AJ3485" s="47">
        <v>0.33333333333333298</v>
      </c>
      <c r="AK3485" s="47">
        <v>0.47968211832321317</v>
      </c>
      <c r="AL3485" s="47">
        <v>0.57122895297980814</v>
      </c>
      <c r="AM3485" s="47">
        <v>0.33333333333333298</v>
      </c>
      <c r="AN3485" s="47">
        <v>0.18789602731731778</v>
      </c>
      <c r="AO3485" s="47">
        <v>0.23868759666666312</v>
      </c>
      <c r="AP3485" s="47">
        <v>0.33333333333333298</v>
      </c>
      <c r="AQ3485" s="47">
        <v>5.9770106919154165</v>
      </c>
      <c r="AR3485" s="47">
        <v>2.6866680235991405</v>
      </c>
      <c r="AS3485" s="47">
        <v>1.9901707455278179</v>
      </c>
      <c r="AT3485" s="47">
        <v>4.7497298106331778</v>
      </c>
      <c r="AU3485" s="47">
        <v>-1</v>
      </c>
      <c r="AV3485" s="47">
        <v>-1</v>
      </c>
      <c r="AW3485" s="47">
        <v>-1</v>
      </c>
      <c r="AX3485" s="47">
        <v>-1</v>
      </c>
      <c r="AY3485" s="47">
        <v>5.741340798477359E-3</v>
      </c>
      <c r="AZ3485" s="47">
        <v>0.26109216513129191</v>
      </c>
      <c r="BA3485" s="47">
        <v>0.31605474538102962</v>
      </c>
      <c r="BB3485" s="47">
        <v>0.19654570281331249</v>
      </c>
      <c r="BC3485" s="47">
        <v>0.14449960111956645</v>
      </c>
      <c r="BD3485" s="47">
        <v>6.219103395989273</v>
      </c>
      <c r="BE3485" s="47">
        <v>5.19276375489431</v>
      </c>
      <c r="BF3485" s="47">
        <v>-1</v>
      </c>
      <c r="BG3485" s="22">
        <v>0</v>
      </c>
    </row>
    <row r="3486" spans="1:100" x14ac:dyDescent="0.25">
      <c r="A3486">
        <v>7139</v>
      </c>
      <c r="B3486" t="s">
        <v>3511</v>
      </c>
      <c r="C3486" s="48">
        <v>1</v>
      </c>
      <c r="D3486" s="22">
        <v>1450</v>
      </c>
      <c r="E3486" s="47">
        <v>62.798508766834246</v>
      </c>
      <c r="F3486" s="47">
        <v>-29.08938549335334</v>
      </c>
      <c r="G3486" s="47">
        <v>0.24773049482204326</v>
      </c>
      <c r="H3486" s="47">
        <v>5.0316799675559034</v>
      </c>
      <c r="I3486" s="47">
        <v>43.150978932390657</v>
      </c>
      <c r="J3486" s="47">
        <v>9.4265685797601293</v>
      </c>
      <c r="K3486" s="47">
        <v>-1</v>
      </c>
      <c r="L3486" s="47">
        <v>-1</v>
      </c>
      <c r="M3486" s="47">
        <v>-1</v>
      </c>
      <c r="N3486" s="47">
        <v>0.23106494761372834</v>
      </c>
      <c r="O3486" s="47">
        <v>-1</v>
      </c>
      <c r="P3486" s="47">
        <v>-1</v>
      </c>
      <c r="Q3486" s="47">
        <v>3.6908187015592362</v>
      </c>
      <c r="R3486" s="47">
        <v>-1</v>
      </c>
      <c r="S3486" s="47">
        <v>0.64189072421973781</v>
      </c>
      <c r="T3486" s="47">
        <v>9.2362986157557392E-2</v>
      </c>
      <c r="U3486" s="47">
        <v>2.8539908778594872E-2</v>
      </c>
      <c r="V3486" s="47">
        <v>-3.3016092497362891E-2</v>
      </c>
      <c r="W3486" s="47">
        <v>1.340861265996665</v>
      </c>
      <c r="X3486" s="47">
        <v>-0.95214589246562853</v>
      </c>
      <c r="Y3486" s="47">
        <v>6.2963204570277986E-2</v>
      </c>
      <c r="Z3486" s="47">
        <v>26.745601001024557</v>
      </c>
      <c r="AA3486" s="47">
        <v>0.83044305783086536</v>
      </c>
      <c r="AB3486" s="47">
        <v>0.95436065465510056</v>
      </c>
      <c r="AC3486" s="47">
        <v>9.5356991142494465</v>
      </c>
      <c r="AD3486" s="47">
        <v>1.0338197723233149</v>
      </c>
      <c r="AE3486" s="47">
        <v>-6.1692529453854741E-2</v>
      </c>
      <c r="AF3486" s="47">
        <v>37.173968240475233</v>
      </c>
      <c r="AG3486" s="47">
        <v>-21.084351504417185</v>
      </c>
      <c r="AH3486" s="47">
        <v>0.31588437088007865</v>
      </c>
      <c r="AI3486" s="47">
        <v>0.38548558873661259</v>
      </c>
      <c r="AJ3486" s="47">
        <v>0.33333333333333298</v>
      </c>
      <c r="AK3486" s="47">
        <v>0.47968211832321317</v>
      </c>
      <c r="AL3486" s="47">
        <v>0.57122895297980814</v>
      </c>
      <c r="AM3486" s="47">
        <v>0.33333333333333298</v>
      </c>
      <c r="AN3486" s="47">
        <v>0.18789602731731778</v>
      </c>
      <c r="AO3486" s="47">
        <v>0.23868759666666312</v>
      </c>
      <c r="AP3486" s="47">
        <v>0.33333333333333298</v>
      </c>
      <c r="AQ3486" s="47">
        <v>5.9770106919154165</v>
      </c>
      <c r="AR3486" s="47">
        <v>2.6866680235991405</v>
      </c>
      <c r="AS3486" s="47">
        <v>1.9901707455278179</v>
      </c>
      <c r="AT3486" s="47">
        <v>4.7497298106331778</v>
      </c>
      <c r="AU3486" s="47">
        <v>-1</v>
      </c>
      <c r="AV3486" s="47">
        <v>-1</v>
      </c>
      <c r="AW3486" s="47">
        <v>-1</v>
      </c>
      <c r="AX3486" s="47">
        <v>-1</v>
      </c>
      <c r="AY3486" s="47">
        <v>5.741340798477359E-3</v>
      </c>
      <c r="AZ3486" s="47">
        <v>0.26109216513129191</v>
      </c>
      <c r="BA3486" s="47">
        <v>0.31605474538102962</v>
      </c>
      <c r="BB3486" s="47">
        <v>0.19654570281331249</v>
      </c>
      <c r="BC3486" s="47">
        <v>0.14449960111956645</v>
      </c>
      <c r="BD3486" s="47">
        <v>6.219103395989273</v>
      </c>
      <c r="BE3486" s="47">
        <v>5.19276375489431</v>
      </c>
      <c r="BF3486" s="47">
        <v>-1</v>
      </c>
      <c r="BG3486" s="22">
        <v>0</v>
      </c>
    </row>
    <row r="3487" spans="1:100" x14ac:dyDescent="0.25">
      <c r="A3487">
        <v>7140</v>
      </c>
      <c r="B3487" t="s">
        <v>3512</v>
      </c>
      <c r="C3487" s="48">
        <v>1</v>
      </c>
      <c r="D3487" s="22">
        <v>1450</v>
      </c>
      <c r="E3487" s="47">
        <v>62.798508766834246</v>
      </c>
      <c r="F3487" s="47">
        <v>-29.08938549335334</v>
      </c>
      <c r="G3487" s="47">
        <v>0.24773049482204326</v>
      </c>
      <c r="H3487" s="47">
        <v>5.0316799675559034</v>
      </c>
      <c r="I3487" s="47">
        <v>43.150978932390657</v>
      </c>
      <c r="J3487" s="47">
        <v>9.4265685797601293</v>
      </c>
      <c r="K3487" s="47">
        <v>-1</v>
      </c>
      <c r="L3487" s="47">
        <v>-1</v>
      </c>
      <c r="M3487" s="47">
        <v>-1</v>
      </c>
      <c r="N3487" s="47">
        <v>0.23106494761372834</v>
      </c>
      <c r="O3487" s="47">
        <v>-1</v>
      </c>
      <c r="P3487" s="47">
        <v>-1</v>
      </c>
      <c r="Q3487" s="47">
        <v>3.6908187015592362</v>
      </c>
      <c r="R3487" s="47">
        <v>-1</v>
      </c>
      <c r="S3487" s="47">
        <v>0.64189072421973781</v>
      </c>
      <c r="T3487" s="47">
        <v>9.2362986157557392E-2</v>
      </c>
      <c r="U3487" s="47">
        <v>2.8539908778594872E-2</v>
      </c>
      <c r="V3487" s="47">
        <v>-3.3016092497362891E-2</v>
      </c>
      <c r="W3487" s="47">
        <v>1.340861265996665</v>
      </c>
      <c r="X3487" s="47">
        <v>-0.95214589246562853</v>
      </c>
      <c r="Y3487" s="47">
        <v>6.2963204570277986E-2</v>
      </c>
      <c r="Z3487" s="47">
        <v>26.745601001024557</v>
      </c>
      <c r="AA3487" s="47">
        <v>0.83044305783086536</v>
      </c>
      <c r="AB3487" s="47">
        <v>0.95436065465510056</v>
      </c>
      <c r="AC3487" s="47">
        <v>9.5356991142494465</v>
      </c>
      <c r="AD3487" s="47">
        <v>1.0338197723233149</v>
      </c>
      <c r="AE3487" s="47">
        <v>-6.1692529453854741E-2</v>
      </c>
      <c r="AF3487" s="47">
        <v>37.173968240475233</v>
      </c>
      <c r="AG3487" s="47">
        <v>-21.084351504417185</v>
      </c>
      <c r="AH3487" s="47">
        <v>0.31588437088007865</v>
      </c>
      <c r="AI3487" s="47">
        <v>0.38548558873661259</v>
      </c>
      <c r="AJ3487" s="47">
        <v>0.33333333333333298</v>
      </c>
      <c r="AK3487" s="47">
        <v>0.47968211832321317</v>
      </c>
      <c r="AL3487" s="47">
        <v>0.57122895297980814</v>
      </c>
      <c r="AM3487" s="47">
        <v>0.33333333333333298</v>
      </c>
      <c r="AN3487" s="47">
        <v>0.18789602731731778</v>
      </c>
      <c r="AO3487" s="47">
        <v>0.23868759666666312</v>
      </c>
      <c r="AP3487" s="47">
        <v>0.33333333333333298</v>
      </c>
      <c r="AQ3487" s="47">
        <v>5.9770106919154165</v>
      </c>
      <c r="AR3487" s="47">
        <v>2.6866680235991405</v>
      </c>
      <c r="AS3487" s="47">
        <v>1.9901707455278179</v>
      </c>
      <c r="AT3487" s="47">
        <v>4.7497298106331778</v>
      </c>
      <c r="AU3487" s="47">
        <v>-1</v>
      </c>
      <c r="AV3487" s="47">
        <v>-1</v>
      </c>
      <c r="AW3487" s="47">
        <v>-1</v>
      </c>
      <c r="AX3487" s="47">
        <v>-1</v>
      </c>
      <c r="AY3487" s="47">
        <v>5.741340798477359E-3</v>
      </c>
      <c r="AZ3487" s="47">
        <v>0.26109216513129191</v>
      </c>
      <c r="BA3487" s="47">
        <v>0.31605474538102962</v>
      </c>
      <c r="BB3487" s="47">
        <v>0.19654570281331249</v>
      </c>
      <c r="BC3487" s="47">
        <v>0.14449960111956645</v>
      </c>
      <c r="BD3487" s="47">
        <v>6.219103395989273</v>
      </c>
      <c r="BE3487" s="47">
        <v>5.19276375489431</v>
      </c>
      <c r="BF3487" s="47">
        <v>-1</v>
      </c>
      <c r="BG3487" s="22">
        <v>0</v>
      </c>
    </row>
    <row r="3488" spans="1:100" x14ac:dyDescent="0.25">
      <c r="A3488">
        <v>7141</v>
      </c>
      <c r="B3488" t="s">
        <v>3513</v>
      </c>
      <c r="C3488" s="48">
        <v>1</v>
      </c>
      <c r="D3488" s="22">
        <v>1450</v>
      </c>
      <c r="E3488" s="47">
        <v>62.798508766834246</v>
      </c>
      <c r="F3488" s="47">
        <v>-29.08938549335334</v>
      </c>
      <c r="G3488" s="47">
        <v>0.24773049482204326</v>
      </c>
      <c r="H3488" s="47">
        <v>5.0316799675559034</v>
      </c>
      <c r="I3488" s="47">
        <v>43.150978932390657</v>
      </c>
      <c r="J3488" s="47">
        <v>9.4265685797601293</v>
      </c>
      <c r="K3488" s="47">
        <v>-1</v>
      </c>
      <c r="L3488" s="47">
        <v>-1</v>
      </c>
      <c r="M3488" s="47">
        <v>-1</v>
      </c>
      <c r="N3488" s="47">
        <v>0.23106494761372834</v>
      </c>
      <c r="O3488" s="47">
        <v>-1</v>
      </c>
      <c r="P3488" s="47">
        <v>-1</v>
      </c>
      <c r="Q3488" s="47">
        <v>3.6908187015592362</v>
      </c>
      <c r="R3488" s="47">
        <v>-1</v>
      </c>
      <c r="S3488" s="47">
        <v>0.64189072421973781</v>
      </c>
      <c r="T3488" s="47">
        <v>9.2362986157557392E-2</v>
      </c>
      <c r="U3488" s="47">
        <v>2.8539908778594872E-2</v>
      </c>
      <c r="V3488" s="47">
        <v>-3.3016092497362891E-2</v>
      </c>
      <c r="W3488" s="47">
        <v>1.340861265996665</v>
      </c>
      <c r="X3488" s="47">
        <v>-0.95214589246562853</v>
      </c>
      <c r="Y3488" s="47">
        <v>6.2963204570277986E-2</v>
      </c>
      <c r="Z3488" s="47">
        <v>26.745601001024557</v>
      </c>
      <c r="AA3488" s="47">
        <v>0.83044305783086536</v>
      </c>
      <c r="AB3488" s="47">
        <v>0.95436065465510056</v>
      </c>
      <c r="AC3488" s="47">
        <v>9.5356991142494465</v>
      </c>
      <c r="AD3488" s="47">
        <v>1.0338197723233149</v>
      </c>
      <c r="AE3488" s="47">
        <v>-6.1692529453854741E-2</v>
      </c>
      <c r="AF3488" s="47">
        <v>37.173968240475233</v>
      </c>
      <c r="AG3488" s="47">
        <v>-21.084351504417185</v>
      </c>
      <c r="AH3488" s="47">
        <v>0.31588437088007865</v>
      </c>
      <c r="AI3488" s="47">
        <v>0.38548558873661259</v>
      </c>
      <c r="AJ3488" s="47">
        <v>0.33333333333333298</v>
      </c>
      <c r="AK3488" s="47">
        <v>0.47968211832321317</v>
      </c>
      <c r="AL3488" s="47">
        <v>0.57122895297980814</v>
      </c>
      <c r="AM3488" s="47">
        <v>0.33333333333333298</v>
      </c>
      <c r="AN3488" s="47">
        <v>0.18789602731731778</v>
      </c>
      <c r="AO3488" s="47">
        <v>0.23868759666666312</v>
      </c>
      <c r="AP3488" s="47">
        <v>0.33333333333333298</v>
      </c>
      <c r="AQ3488" s="47">
        <v>5.9770106919154165</v>
      </c>
      <c r="AR3488" s="47">
        <v>2.6866680235991405</v>
      </c>
      <c r="AS3488" s="47">
        <v>1.9901707455278179</v>
      </c>
      <c r="AT3488" s="47">
        <v>4.7497298106331778</v>
      </c>
      <c r="AU3488" s="47">
        <v>-1</v>
      </c>
      <c r="AV3488" s="47">
        <v>-1</v>
      </c>
      <c r="AW3488" s="47">
        <v>-1</v>
      </c>
      <c r="AX3488" s="47">
        <v>-1</v>
      </c>
      <c r="AY3488" s="47">
        <v>5.741340798477359E-3</v>
      </c>
      <c r="AZ3488" s="47">
        <v>0.26109216513129191</v>
      </c>
      <c r="BA3488" s="47">
        <v>0.31605474538102962</v>
      </c>
      <c r="BB3488" s="47">
        <v>0.19654570281331249</v>
      </c>
      <c r="BC3488" s="47">
        <v>0.14449960111956645</v>
      </c>
      <c r="BD3488" s="47">
        <v>6.219103395989273</v>
      </c>
      <c r="BE3488" s="47">
        <v>5.19276375489431</v>
      </c>
      <c r="BF3488" s="47">
        <v>-1</v>
      </c>
      <c r="BG3488" s="22">
        <v>0</v>
      </c>
    </row>
    <row r="3489" spans="1:100" x14ac:dyDescent="0.25">
      <c r="A3489">
        <v>7142</v>
      </c>
      <c r="B3489" t="s">
        <v>3514</v>
      </c>
      <c r="C3489" s="48">
        <v>1</v>
      </c>
      <c r="D3489" s="22">
        <v>1450</v>
      </c>
      <c r="E3489" s="47">
        <v>62.798508766834246</v>
      </c>
      <c r="F3489" s="47">
        <v>-29.08938549335334</v>
      </c>
      <c r="G3489" s="47">
        <v>0.24773049482204326</v>
      </c>
      <c r="H3489" s="47">
        <v>5.0316799675559034</v>
      </c>
      <c r="I3489" s="47">
        <v>43.150978932390657</v>
      </c>
      <c r="J3489" s="47">
        <v>9.4265685797601293</v>
      </c>
      <c r="K3489" s="47">
        <v>-1</v>
      </c>
      <c r="L3489" s="47">
        <v>-1</v>
      </c>
      <c r="M3489" s="47">
        <v>-1</v>
      </c>
      <c r="N3489" s="47">
        <v>0.23106494761372834</v>
      </c>
      <c r="O3489" s="47">
        <v>-1</v>
      </c>
      <c r="P3489" s="47">
        <v>-1</v>
      </c>
      <c r="Q3489" s="47">
        <v>3.6908187015592362</v>
      </c>
      <c r="R3489" s="47">
        <v>-1</v>
      </c>
      <c r="S3489" s="47">
        <v>0.64189072421973781</v>
      </c>
      <c r="T3489" s="47">
        <v>9.2362986157557392E-2</v>
      </c>
      <c r="U3489" s="47">
        <v>2.8539908778594872E-2</v>
      </c>
      <c r="V3489" s="47">
        <v>-3.3016092497362891E-2</v>
      </c>
      <c r="W3489" s="47">
        <v>1.340861265996665</v>
      </c>
      <c r="X3489" s="47">
        <v>-0.95214589246562853</v>
      </c>
      <c r="Y3489" s="47">
        <v>6.2963204570277986E-2</v>
      </c>
      <c r="Z3489" s="47">
        <v>26.745601001024557</v>
      </c>
      <c r="AA3489" s="47">
        <v>0.83044305783086536</v>
      </c>
      <c r="AB3489" s="47">
        <v>0.95436065465510056</v>
      </c>
      <c r="AC3489" s="47">
        <v>9.5356991142494465</v>
      </c>
      <c r="AD3489" s="47">
        <v>1.0338197723233149</v>
      </c>
      <c r="AE3489" s="47">
        <v>-6.1692529453854741E-2</v>
      </c>
      <c r="AF3489" s="47">
        <v>37.173968240475233</v>
      </c>
      <c r="AG3489" s="47">
        <v>-21.084351504417185</v>
      </c>
      <c r="AH3489" s="47">
        <v>0.31588437088007865</v>
      </c>
      <c r="AI3489" s="47">
        <v>0.38548558873661259</v>
      </c>
      <c r="AJ3489" s="47">
        <v>0.33333333333333298</v>
      </c>
      <c r="AK3489" s="47">
        <v>0.47968211832321317</v>
      </c>
      <c r="AL3489" s="47">
        <v>0.57122895297980814</v>
      </c>
      <c r="AM3489" s="47">
        <v>0.33333333333333298</v>
      </c>
      <c r="AN3489" s="47">
        <v>0.18789602731731778</v>
      </c>
      <c r="AO3489" s="47">
        <v>0.23868759666666312</v>
      </c>
      <c r="AP3489" s="47">
        <v>0.33333333333333298</v>
      </c>
      <c r="AQ3489" s="47">
        <v>5.9770106919154165</v>
      </c>
      <c r="AR3489" s="47">
        <v>2.6866680235991405</v>
      </c>
      <c r="AS3489" s="47">
        <v>1.9901707455278179</v>
      </c>
      <c r="AT3489" s="47">
        <v>4.7497298106331778</v>
      </c>
      <c r="AU3489" s="47">
        <v>-1</v>
      </c>
      <c r="AV3489" s="47">
        <v>-1</v>
      </c>
      <c r="AW3489" s="47">
        <v>-1</v>
      </c>
      <c r="AX3489" s="47">
        <v>-1</v>
      </c>
      <c r="AY3489" s="47">
        <v>5.741340798477359E-3</v>
      </c>
      <c r="AZ3489" s="47">
        <v>0.26109216513129191</v>
      </c>
      <c r="BA3489" s="47">
        <v>0.31605474538102962</v>
      </c>
      <c r="BB3489" s="47">
        <v>0.19654570281331249</v>
      </c>
      <c r="BC3489" s="47">
        <v>0.14449960111956645</v>
      </c>
      <c r="BD3489" s="47">
        <v>6.219103395989273</v>
      </c>
      <c r="BE3489" s="47">
        <v>5.19276375489431</v>
      </c>
      <c r="BF3489" s="47">
        <v>-1</v>
      </c>
      <c r="BG3489" s="22">
        <v>0</v>
      </c>
    </row>
    <row r="3490" spans="1:100" x14ac:dyDescent="0.25">
      <c r="A3490">
        <v>7143</v>
      </c>
      <c r="B3490" t="s">
        <v>3515</v>
      </c>
      <c r="C3490" s="48">
        <v>1</v>
      </c>
      <c r="D3490" s="22">
        <v>1450</v>
      </c>
      <c r="E3490" s="47">
        <v>62.798508766834246</v>
      </c>
      <c r="F3490" s="47">
        <v>-29.08938549335334</v>
      </c>
      <c r="G3490" s="47">
        <v>0.24773049482204326</v>
      </c>
      <c r="H3490" s="47">
        <v>5.0316799675559034</v>
      </c>
      <c r="I3490" s="47">
        <v>43.150978932390657</v>
      </c>
      <c r="J3490" s="47">
        <v>9.4265685797601293</v>
      </c>
      <c r="K3490" s="47">
        <v>-1</v>
      </c>
      <c r="L3490" s="47">
        <v>-1</v>
      </c>
      <c r="M3490" s="47">
        <v>-1</v>
      </c>
      <c r="N3490" s="47">
        <v>0.23106494761372834</v>
      </c>
      <c r="O3490" s="47">
        <v>-1</v>
      </c>
      <c r="P3490" s="47">
        <v>-1</v>
      </c>
      <c r="Q3490" s="47">
        <v>3.6908187015592362</v>
      </c>
      <c r="R3490" s="47">
        <v>-1</v>
      </c>
      <c r="S3490" s="47">
        <v>0.64189072421973781</v>
      </c>
      <c r="T3490" s="47">
        <v>9.2362986157557392E-2</v>
      </c>
      <c r="U3490" s="47">
        <v>2.8539908778594872E-2</v>
      </c>
      <c r="V3490" s="47">
        <v>-3.3016092497362891E-2</v>
      </c>
      <c r="W3490" s="47">
        <v>1.340861265996665</v>
      </c>
      <c r="X3490" s="47">
        <v>-0.95214589246562853</v>
      </c>
      <c r="Y3490" s="47">
        <v>6.2963204570277986E-2</v>
      </c>
      <c r="Z3490" s="47">
        <v>26.745601001024557</v>
      </c>
      <c r="AA3490" s="47">
        <v>0.83044305783086536</v>
      </c>
      <c r="AB3490" s="47">
        <v>0.95436065465510056</v>
      </c>
      <c r="AC3490" s="47">
        <v>9.5356991142494465</v>
      </c>
      <c r="AD3490" s="47">
        <v>1.0338197723233149</v>
      </c>
      <c r="AE3490" s="47">
        <v>-6.1692529453854741E-2</v>
      </c>
      <c r="AF3490" s="47">
        <v>37.173968240475233</v>
      </c>
      <c r="AG3490" s="47">
        <v>-21.084351504417185</v>
      </c>
      <c r="AH3490" s="47">
        <v>0.31588437088007865</v>
      </c>
      <c r="AI3490" s="47">
        <v>0.38548558873661259</v>
      </c>
      <c r="AJ3490" s="47">
        <v>0.33333333333333298</v>
      </c>
      <c r="AK3490" s="47">
        <v>0.47968211832321317</v>
      </c>
      <c r="AL3490" s="47">
        <v>0.57122895297980814</v>
      </c>
      <c r="AM3490" s="47">
        <v>0.33333333333333298</v>
      </c>
      <c r="AN3490" s="47">
        <v>0.18789602731731778</v>
      </c>
      <c r="AO3490" s="47">
        <v>0.23868759666666312</v>
      </c>
      <c r="AP3490" s="47">
        <v>0.33333333333333298</v>
      </c>
      <c r="AQ3490" s="47">
        <v>5.9770106919154165</v>
      </c>
      <c r="AR3490" s="47">
        <v>2.6866680235991405</v>
      </c>
      <c r="AS3490" s="47">
        <v>1.9901707455278179</v>
      </c>
      <c r="AT3490" s="47">
        <v>4.7497298106331778</v>
      </c>
      <c r="AU3490" s="47">
        <v>-1</v>
      </c>
      <c r="AV3490" s="47">
        <v>-1</v>
      </c>
      <c r="AW3490" s="47">
        <v>-1</v>
      </c>
      <c r="AX3490" s="47">
        <v>-1</v>
      </c>
      <c r="AY3490" s="47">
        <v>5.741340798477359E-3</v>
      </c>
      <c r="AZ3490" s="47">
        <v>0.26109216513129191</v>
      </c>
      <c r="BA3490" s="47">
        <v>0.31605474538102962</v>
      </c>
      <c r="BB3490" s="47">
        <v>0.19654570281331249</v>
      </c>
      <c r="BC3490" s="47">
        <v>0.14449960111956645</v>
      </c>
      <c r="BD3490" s="47">
        <v>6.219103395989273</v>
      </c>
      <c r="BE3490" s="47">
        <v>5.19276375489431</v>
      </c>
      <c r="BF3490" s="47">
        <v>-1</v>
      </c>
      <c r="BG3490" s="22">
        <v>0</v>
      </c>
    </row>
    <row r="3491" spans="1:100" x14ac:dyDescent="0.25">
      <c r="A3491">
        <v>7144</v>
      </c>
      <c r="B3491" t="s">
        <v>3516</v>
      </c>
      <c r="C3491" s="48">
        <v>1</v>
      </c>
      <c r="D3491" s="22">
        <v>1450</v>
      </c>
      <c r="E3491" s="47">
        <v>62.798508766834246</v>
      </c>
      <c r="F3491" s="47">
        <v>-29.08938549335334</v>
      </c>
      <c r="G3491" s="47">
        <v>0.24773049482204326</v>
      </c>
      <c r="H3491" s="47">
        <v>5.0316799675559034</v>
      </c>
      <c r="I3491" s="47">
        <v>43.150978932390657</v>
      </c>
      <c r="J3491" s="47">
        <v>9.4265685797601293</v>
      </c>
      <c r="K3491" s="47">
        <v>-1</v>
      </c>
      <c r="L3491" s="47">
        <v>-1</v>
      </c>
      <c r="M3491" s="47">
        <v>-1</v>
      </c>
      <c r="N3491" s="47">
        <v>0.23106494761372834</v>
      </c>
      <c r="O3491" s="47">
        <v>-1</v>
      </c>
      <c r="P3491" s="47">
        <v>-1</v>
      </c>
      <c r="Q3491" s="47">
        <v>3.6908187015592362</v>
      </c>
      <c r="R3491" s="47">
        <v>-1</v>
      </c>
      <c r="S3491" s="47">
        <v>0.64189072421973781</v>
      </c>
      <c r="T3491" s="47">
        <v>9.2362986157557392E-2</v>
      </c>
      <c r="U3491" s="47">
        <v>2.8539908778594872E-2</v>
      </c>
      <c r="V3491" s="47">
        <v>-3.3016092497362891E-2</v>
      </c>
      <c r="W3491" s="47">
        <v>1.340861265996665</v>
      </c>
      <c r="X3491" s="47">
        <v>-0.95214589246562853</v>
      </c>
      <c r="Y3491" s="47">
        <v>6.2963204570277986E-2</v>
      </c>
      <c r="Z3491" s="47">
        <v>26.745601001024557</v>
      </c>
      <c r="AA3491" s="47">
        <v>0.83044305783086536</v>
      </c>
      <c r="AB3491" s="47">
        <v>0.95436065465510056</v>
      </c>
      <c r="AC3491" s="47">
        <v>9.5356991142494465</v>
      </c>
      <c r="AD3491" s="47">
        <v>1.0338197723233149</v>
      </c>
      <c r="AE3491" s="47">
        <v>-6.1692529453854741E-2</v>
      </c>
      <c r="AF3491" s="47">
        <v>37.173968240475233</v>
      </c>
      <c r="AG3491" s="47">
        <v>-21.084351504417185</v>
      </c>
      <c r="AH3491" s="47">
        <v>0.31588437088007865</v>
      </c>
      <c r="AI3491" s="47">
        <v>0.38548558873661259</v>
      </c>
      <c r="AJ3491" s="47">
        <v>0.33333333333333298</v>
      </c>
      <c r="AK3491" s="47">
        <v>0.47968211832321317</v>
      </c>
      <c r="AL3491" s="47">
        <v>0.57122895297980814</v>
      </c>
      <c r="AM3491" s="47">
        <v>0.33333333333333298</v>
      </c>
      <c r="AN3491" s="47">
        <v>0.18789602731731778</v>
      </c>
      <c r="AO3491" s="47">
        <v>0.23868759666666312</v>
      </c>
      <c r="AP3491" s="47">
        <v>0.33333333333333298</v>
      </c>
      <c r="AQ3491" s="47">
        <v>5.9770106919154165</v>
      </c>
      <c r="AR3491" s="47">
        <v>2.6866680235991405</v>
      </c>
      <c r="AS3491" s="47">
        <v>1.9901707455278179</v>
      </c>
      <c r="AT3491" s="47">
        <v>4.7497298106331778</v>
      </c>
      <c r="AU3491" s="47">
        <v>-1</v>
      </c>
      <c r="AV3491" s="47">
        <v>-1</v>
      </c>
      <c r="AW3491" s="47">
        <v>-1</v>
      </c>
      <c r="AX3491" s="47">
        <v>-1</v>
      </c>
      <c r="AY3491" s="47">
        <v>5.741340798477359E-3</v>
      </c>
      <c r="AZ3491" s="47">
        <v>0.26109216513129191</v>
      </c>
      <c r="BA3491" s="47">
        <v>0.31605474538102962</v>
      </c>
      <c r="BB3491" s="47">
        <v>0.19654570281331249</v>
      </c>
      <c r="BC3491" s="47">
        <v>0.14449960111956645</v>
      </c>
      <c r="BD3491" s="47">
        <v>6.219103395989273</v>
      </c>
      <c r="BE3491" s="47">
        <v>5.19276375489431</v>
      </c>
      <c r="BF3491" s="47">
        <v>-1</v>
      </c>
      <c r="BG3491" s="22">
        <v>0</v>
      </c>
    </row>
    <row r="3492" spans="1:100" x14ac:dyDescent="0.25">
      <c r="A3492">
        <v>7145</v>
      </c>
      <c r="B3492" t="s">
        <v>2027</v>
      </c>
      <c r="C3492" s="48">
        <v>1</v>
      </c>
      <c r="D3492" s="22">
        <v>1450</v>
      </c>
      <c r="E3492" s="47">
        <v>62.798508766834246</v>
      </c>
      <c r="F3492" s="47">
        <v>-29.08938549335334</v>
      </c>
      <c r="G3492" s="47">
        <v>0.24773049482204326</v>
      </c>
      <c r="H3492" s="47">
        <v>5.0316799675559034</v>
      </c>
      <c r="I3492" s="47">
        <v>43.150978932390657</v>
      </c>
      <c r="J3492" s="47">
        <v>9.4265685797601293</v>
      </c>
      <c r="K3492" s="47">
        <v>-1</v>
      </c>
      <c r="L3492" s="47">
        <v>-1</v>
      </c>
      <c r="M3492" s="47">
        <v>-1</v>
      </c>
      <c r="N3492" s="47">
        <v>0.23106494761372834</v>
      </c>
      <c r="O3492" s="47">
        <v>-1</v>
      </c>
      <c r="P3492" s="47">
        <v>-1</v>
      </c>
      <c r="Q3492" s="47">
        <v>3.6908187015592362</v>
      </c>
      <c r="R3492" s="47">
        <v>-1</v>
      </c>
      <c r="S3492" s="47">
        <v>0.64189072421973781</v>
      </c>
      <c r="T3492" s="47">
        <v>9.2362986157557392E-2</v>
      </c>
      <c r="U3492" s="47">
        <v>2.8539908778594872E-2</v>
      </c>
      <c r="V3492" s="47">
        <v>-3.3016092497362891E-2</v>
      </c>
      <c r="W3492" s="47">
        <v>1.340861265996665</v>
      </c>
      <c r="X3492" s="47">
        <v>-0.95214589246562853</v>
      </c>
      <c r="Y3492" s="47">
        <v>6.2963204570277986E-2</v>
      </c>
      <c r="Z3492" s="47">
        <v>26.745601001024557</v>
      </c>
      <c r="AA3492" s="47">
        <v>0.83044305783086536</v>
      </c>
      <c r="AB3492" s="47">
        <v>0.95436065465510056</v>
      </c>
      <c r="AC3492" s="47">
        <v>9.5356991142494465</v>
      </c>
      <c r="AD3492" s="47">
        <v>1.0338197723233149</v>
      </c>
      <c r="AE3492" s="47">
        <v>-6.1692529453854741E-2</v>
      </c>
      <c r="AF3492" s="47">
        <v>37.173968240475233</v>
      </c>
      <c r="AG3492" s="47">
        <v>-21.084351504417185</v>
      </c>
      <c r="AH3492" s="47">
        <v>0.31588437088007865</v>
      </c>
      <c r="AI3492" s="47">
        <v>0.38548558873661259</v>
      </c>
      <c r="AJ3492" s="47">
        <v>0.33333333333333298</v>
      </c>
      <c r="AK3492" s="47">
        <v>0.47968211832321317</v>
      </c>
      <c r="AL3492" s="47">
        <v>0.57122895297980814</v>
      </c>
      <c r="AM3492" s="47">
        <v>0.33333333333333298</v>
      </c>
      <c r="AN3492" s="47">
        <v>0.18789602731731778</v>
      </c>
      <c r="AO3492" s="47">
        <v>0.23868759666666312</v>
      </c>
      <c r="AP3492" s="47">
        <v>0.33333333333333298</v>
      </c>
      <c r="AQ3492" s="47">
        <v>5.9770106919154165</v>
      </c>
      <c r="AR3492" s="47">
        <v>2.6866680235991405</v>
      </c>
      <c r="AS3492" s="47">
        <v>1.9901707455278179</v>
      </c>
      <c r="AT3492" s="47">
        <v>4.7497298106331778</v>
      </c>
      <c r="AU3492" s="47">
        <v>-1</v>
      </c>
      <c r="AV3492" s="47">
        <v>-1</v>
      </c>
      <c r="AW3492" s="47">
        <v>-1</v>
      </c>
      <c r="AX3492" s="47">
        <v>-1</v>
      </c>
      <c r="AY3492" s="47">
        <v>5.741340798477359E-3</v>
      </c>
      <c r="AZ3492" s="47">
        <v>0.26109216513129191</v>
      </c>
      <c r="BA3492" s="47">
        <v>0.31605474538102962</v>
      </c>
      <c r="BB3492" s="47">
        <v>0.19654570281331249</v>
      </c>
      <c r="BC3492" s="47">
        <v>0.14449960111956645</v>
      </c>
      <c r="BD3492" s="47">
        <v>6.219103395989273</v>
      </c>
      <c r="BE3492" s="47">
        <v>5.19276375489431</v>
      </c>
      <c r="BF3492" s="47">
        <v>-1</v>
      </c>
      <c r="BG3492" s="22">
        <v>0</v>
      </c>
    </row>
    <row r="3493" spans="1:100" x14ac:dyDescent="0.25">
      <c r="A3493">
        <v>7146</v>
      </c>
      <c r="B3493" t="s">
        <v>3517</v>
      </c>
      <c r="C3493" s="48">
        <v>1</v>
      </c>
      <c r="D3493" s="22">
        <v>1450</v>
      </c>
      <c r="E3493" s="47">
        <v>62.798508766834246</v>
      </c>
      <c r="F3493" s="47">
        <v>-29.08938549335334</v>
      </c>
      <c r="G3493" s="47">
        <v>0.24773049482204326</v>
      </c>
      <c r="H3493" s="47">
        <v>5.0316799675559034</v>
      </c>
      <c r="I3493" s="47">
        <v>43.150978932390657</v>
      </c>
      <c r="J3493" s="47">
        <v>9.4265685797601293</v>
      </c>
      <c r="K3493" s="47">
        <v>-1</v>
      </c>
      <c r="L3493" s="47">
        <v>-1</v>
      </c>
      <c r="M3493" s="47">
        <v>-1</v>
      </c>
      <c r="N3493" s="47">
        <v>0.23106494761372834</v>
      </c>
      <c r="O3493" s="47">
        <v>-1</v>
      </c>
      <c r="P3493" s="47">
        <v>-1</v>
      </c>
      <c r="Q3493" s="47">
        <v>3.6908187015592362</v>
      </c>
      <c r="R3493" s="47">
        <v>-1</v>
      </c>
      <c r="S3493" s="47">
        <v>0.64189072421973781</v>
      </c>
      <c r="T3493" s="47">
        <v>9.2362986157557392E-2</v>
      </c>
      <c r="U3493" s="47">
        <v>2.8539908778594872E-2</v>
      </c>
      <c r="V3493" s="47">
        <v>-3.3016092497362891E-2</v>
      </c>
      <c r="W3493" s="47">
        <v>1.340861265996665</v>
      </c>
      <c r="X3493" s="47">
        <v>-0.95214589246562853</v>
      </c>
      <c r="Y3493" s="47">
        <v>6.2963204570277986E-2</v>
      </c>
      <c r="Z3493" s="47">
        <v>26.745601001024557</v>
      </c>
      <c r="AA3493" s="47">
        <v>0.83044305783086536</v>
      </c>
      <c r="AB3493" s="47">
        <v>0.95436065465510056</v>
      </c>
      <c r="AC3493" s="47">
        <v>9.5356991142494465</v>
      </c>
      <c r="AD3493" s="47">
        <v>1.0338197723233149</v>
      </c>
      <c r="AE3493" s="47">
        <v>-6.1692529453854741E-2</v>
      </c>
      <c r="AF3493" s="47">
        <v>37.173968240475233</v>
      </c>
      <c r="AG3493" s="47">
        <v>-21.084351504417185</v>
      </c>
      <c r="AH3493" s="47">
        <v>0.31588437088007865</v>
      </c>
      <c r="AI3493" s="47">
        <v>0.38548558873661259</v>
      </c>
      <c r="AJ3493" s="47">
        <v>0.33333333333333298</v>
      </c>
      <c r="AK3493" s="47">
        <v>0.47968211832321317</v>
      </c>
      <c r="AL3493" s="47">
        <v>0.57122895297980814</v>
      </c>
      <c r="AM3493" s="47">
        <v>0.33333333333333298</v>
      </c>
      <c r="AN3493" s="47">
        <v>0.18789602731731778</v>
      </c>
      <c r="AO3493" s="47">
        <v>0.23868759666666312</v>
      </c>
      <c r="AP3493" s="47">
        <v>0.33333333333333298</v>
      </c>
      <c r="AQ3493" s="47">
        <v>5.9770106919154165</v>
      </c>
      <c r="AR3493" s="47">
        <v>2.6866680235991405</v>
      </c>
      <c r="AS3493" s="47">
        <v>1.9901707455278179</v>
      </c>
      <c r="AT3493" s="47">
        <v>4.7497298106331778</v>
      </c>
      <c r="AU3493" s="47">
        <v>-1</v>
      </c>
      <c r="AV3493" s="47">
        <v>-1</v>
      </c>
      <c r="AW3493" s="47">
        <v>-1</v>
      </c>
      <c r="AX3493" s="47">
        <v>-1</v>
      </c>
      <c r="AY3493" s="47">
        <v>5.741340798477359E-3</v>
      </c>
      <c r="AZ3493" s="47">
        <v>0.26109216513129191</v>
      </c>
      <c r="BA3493" s="47">
        <v>0.31605474538102962</v>
      </c>
      <c r="BB3493" s="47">
        <v>0.19654570281331249</v>
      </c>
      <c r="BC3493" s="47">
        <v>0.14449960111956645</v>
      </c>
      <c r="BD3493" s="47">
        <v>6.219103395989273</v>
      </c>
      <c r="BE3493" s="47">
        <v>5.19276375489431</v>
      </c>
      <c r="BF3493" s="47">
        <v>-1</v>
      </c>
      <c r="BG3493" s="22">
        <v>0</v>
      </c>
    </row>
    <row r="3494" spans="1:100" x14ac:dyDescent="0.25">
      <c r="A3494">
        <v>7147</v>
      </c>
      <c r="B3494" t="s">
        <v>3518</v>
      </c>
      <c r="C3494" s="48">
        <v>1</v>
      </c>
      <c r="D3494" s="22">
        <v>1450</v>
      </c>
      <c r="E3494" s="47">
        <v>62.798508766834246</v>
      </c>
      <c r="F3494" s="47">
        <v>-29.08938549335334</v>
      </c>
      <c r="G3494" s="47">
        <v>0.24773049482204326</v>
      </c>
      <c r="H3494" s="47">
        <v>5.0316799675559034</v>
      </c>
      <c r="I3494" s="47">
        <v>43.150978932390657</v>
      </c>
      <c r="J3494" s="47">
        <v>9.4265685797601293</v>
      </c>
      <c r="K3494" s="47">
        <v>-1</v>
      </c>
      <c r="L3494" s="47">
        <v>-1</v>
      </c>
      <c r="M3494" s="47">
        <v>-1</v>
      </c>
      <c r="N3494" s="47">
        <v>0.23106494761372834</v>
      </c>
      <c r="O3494" s="47">
        <v>-1</v>
      </c>
      <c r="P3494" s="47">
        <v>-1</v>
      </c>
      <c r="Q3494" s="47">
        <v>3.6908187015592362</v>
      </c>
      <c r="R3494" s="47">
        <v>-1</v>
      </c>
      <c r="S3494" s="47">
        <v>0.64189072421973781</v>
      </c>
      <c r="T3494" s="47">
        <v>9.2362986157557392E-2</v>
      </c>
      <c r="U3494" s="47">
        <v>2.8539908778594872E-2</v>
      </c>
      <c r="V3494" s="47">
        <v>-3.3016092497362891E-2</v>
      </c>
      <c r="W3494" s="47">
        <v>1.340861265996665</v>
      </c>
      <c r="X3494" s="47">
        <v>-0.95214589246562853</v>
      </c>
      <c r="Y3494" s="47">
        <v>6.2963204570277986E-2</v>
      </c>
      <c r="Z3494" s="47">
        <v>26.745601001024557</v>
      </c>
      <c r="AA3494" s="47">
        <v>0.83044305783086536</v>
      </c>
      <c r="AB3494" s="47">
        <v>0.95436065465510056</v>
      </c>
      <c r="AC3494" s="47">
        <v>9.5356991142494465</v>
      </c>
      <c r="AD3494" s="47">
        <v>1.0338197723233149</v>
      </c>
      <c r="AE3494" s="47">
        <v>-6.1692529453854741E-2</v>
      </c>
      <c r="AF3494" s="47">
        <v>37.173968240475233</v>
      </c>
      <c r="AG3494" s="47">
        <v>-21.084351504417185</v>
      </c>
      <c r="AH3494" s="47">
        <v>0.31588437088007865</v>
      </c>
      <c r="AI3494" s="47">
        <v>0.38548558873661259</v>
      </c>
      <c r="AJ3494" s="47">
        <v>0.33333333333333298</v>
      </c>
      <c r="AK3494" s="47">
        <v>0.47968211832321317</v>
      </c>
      <c r="AL3494" s="47">
        <v>0.57122895297980814</v>
      </c>
      <c r="AM3494" s="47">
        <v>0.33333333333333298</v>
      </c>
      <c r="AN3494" s="47">
        <v>0.18789602731731778</v>
      </c>
      <c r="AO3494" s="47">
        <v>0.23868759666666312</v>
      </c>
      <c r="AP3494" s="47">
        <v>0.33333333333333298</v>
      </c>
      <c r="AQ3494" s="47">
        <v>5.9770106919154165</v>
      </c>
      <c r="AR3494" s="47">
        <v>2.6866680235991405</v>
      </c>
      <c r="AS3494" s="47">
        <v>1.9901707455278179</v>
      </c>
      <c r="AT3494" s="47">
        <v>4.7497298106331778</v>
      </c>
      <c r="AU3494" s="47">
        <v>-1</v>
      </c>
      <c r="AV3494" s="47">
        <v>-1</v>
      </c>
      <c r="AW3494" s="47">
        <v>-1</v>
      </c>
      <c r="AX3494" s="47">
        <v>-1</v>
      </c>
      <c r="AY3494" s="47">
        <v>5.741340798477359E-3</v>
      </c>
      <c r="AZ3494" s="47">
        <v>0.26109216513129191</v>
      </c>
      <c r="BA3494" s="47">
        <v>0.31605474538102962</v>
      </c>
      <c r="BB3494" s="47">
        <v>0.19654570281331249</v>
      </c>
      <c r="BC3494" s="47">
        <v>0.14449960111956645</v>
      </c>
      <c r="BD3494" s="47">
        <v>6.219103395989273</v>
      </c>
      <c r="BE3494" s="47">
        <v>5.19276375489431</v>
      </c>
      <c r="BF3494" s="47">
        <v>-1</v>
      </c>
      <c r="BG3494" s="22">
        <v>0</v>
      </c>
    </row>
    <row r="3495" spans="1:100" x14ac:dyDescent="0.25">
      <c r="A3495">
        <v>7148</v>
      </c>
      <c r="B3495" t="s">
        <v>3519</v>
      </c>
      <c r="C3495" s="48">
        <v>1</v>
      </c>
      <c r="D3495" s="22">
        <v>1450</v>
      </c>
      <c r="E3495" s="47">
        <v>62.798508766834246</v>
      </c>
      <c r="F3495" s="47">
        <v>-29.08938549335334</v>
      </c>
      <c r="G3495" s="47">
        <v>0.24773049482204326</v>
      </c>
      <c r="H3495" s="47">
        <v>5.0316799675559034</v>
      </c>
      <c r="I3495" s="47">
        <v>43.150978932390657</v>
      </c>
      <c r="J3495" s="47">
        <v>9.4265685797601293</v>
      </c>
      <c r="K3495" s="47">
        <v>-1</v>
      </c>
      <c r="L3495" s="47">
        <v>-1</v>
      </c>
      <c r="M3495" s="47">
        <v>-1</v>
      </c>
      <c r="N3495" s="47">
        <v>0.23106494761372834</v>
      </c>
      <c r="O3495" s="47">
        <v>-1</v>
      </c>
      <c r="P3495" s="47">
        <v>-1</v>
      </c>
      <c r="Q3495" s="47">
        <v>3.6908187015592362</v>
      </c>
      <c r="R3495" s="47">
        <v>-1</v>
      </c>
      <c r="S3495" s="47">
        <v>0.64189072421973781</v>
      </c>
      <c r="T3495" s="47">
        <v>9.2362986157557392E-2</v>
      </c>
      <c r="U3495" s="47">
        <v>2.8539908778594872E-2</v>
      </c>
      <c r="V3495" s="47">
        <v>-3.3016092497362891E-2</v>
      </c>
      <c r="W3495" s="47">
        <v>1.340861265996665</v>
      </c>
      <c r="X3495" s="47">
        <v>-0.95214589246562853</v>
      </c>
      <c r="Y3495" s="47">
        <v>6.2963204570277986E-2</v>
      </c>
      <c r="Z3495" s="47">
        <v>26.745601001024557</v>
      </c>
      <c r="AA3495" s="47">
        <v>0.83044305783086536</v>
      </c>
      <c r="AB3495" s="47">
        <v>0.95436065465510056</v>
      </c>
      <c r="AC3495" s="47">
        <v>9.5356991142494465</v>
      </c>
      <c r="AD3495" s="47">
        <v>1.0338197723233149</v>
      </c>
      <c r="AE3495" s="47">
        <v>-6.1692529453854741E-2</v>
      </c>
      <c r="AF3495" s="47">
        <v>37.173968240475233</v>
      </c>
      <c r="AG3495" s="47">
        <v>-21.084351504417185</v>
      </c>
      <c r="AH3495" s="47">
        <v>0.31588437088007865</v>
      </c>
      <c r="AI3495" s="47">
        <v>0.38548558873661259</v>
      </c>
      <c r="AJ3495" s="47">
        <v>0.33333333333333298</v>
      </c>
      <c r="AK3495" s="47">
        <v>0.47968211832321317</v>
      </c>
      <c r="AL3495" s="47">
        <v>0.57122895297980814</v>
      </c>
      <c r="AM3495" s="47">
        <v>0.33333333333333298</v>
      </c>
      <c r="AN3495" s="47">
        <v>0.18789602731731778</v>
      </c>
      <c r="AO3495" s="47">
        <v>0.23868759666666312</v>
      </c>
      <c r="AP3495" s="47">
        <v>0.33333333333333298</v>
      </c>
      <c r="AQ3495" s="47">
        <v>5.9770106919154165</v>
      </c>
      <c r="AR3495" s="47">
        <v>2.6866680235991405</v>
      </c>
      <c r="AS3495" s="47">
        <v>1.9901707455278179</v>
      </c>
      <c r="AT3495" s="47">
        <v>4.7497298106331778</v>
      </c>
      <c r="AU3495" s="47">
        <v>-1</v>
      </c>
      <c r="AV3495" s="47">
        <v>-1</v>
      </c>
      <c r="AW3495" s="47">
        <v>-1</v>
      </c>
      <c r="AX3495" s="47">
        <v>-1</v>
      </c>
      <c r="AY3495" s="47">
        <v>5.741340798477359E-3</v>
      </c>
      <c r="AZ3495" s="47">
        <v>0.26109216513129191</v>
      </c>
      <c r="BA3495" s="47">
        <v>0.31605474538102962</v>
      </c>
      <c r="BB3495" s="47">
        <v>0.19654570281331249</v>
      </c>
      <c r="BC3495" s="47">
        <v>0.14449960111956645</v>
      </c>
      <c r="BD3495" s="47">
        <v>6.219103395989273</v>
      </c>
      <c r="BE3495" s="47">
        <v>5.19276375489431</v>
      </c>
      <c r="BF3495" s="47">
        <v>-1</v>
      </c>
      <c r="BG3495" s="22">
        <v>0</v>
      </c>
    </row>
    <row r="3496" spans="1:100" x14ac:dyDescent="0.25">
      <c r="A3496">
        <v>7149</v>
      </c>
      <c r="B3496" t="s">
        <v>3520</v>
      </c>
      <c r="C3496" s="48">
        <v>1</v>
      </c>
      <c r="D3496" s="22">
        <v>1450</v>
      </c>
      <c r="E3496" s="47">
        <v>62.798508766834246</v>
      </c>
      <c r="F3496" s="47">
        <v>-29.08938549335334</v>
      </c>
      <c r="G3496" s="47">
        <v>0.24773049482204326</v>
      </c>
      <c r="H3496" s="47">
        <v>5.0316799675559034</v>
      </c>
      <c r="I3496" s="47">
        <v>43.150978932390657</v>
      </c>
      <c r="J3496" s="47">
        <v>9.4265685797601293</v>
      </c>
      <c r="K3496" s="47">
        <v>-1</v>
      </c>
      <c r="L3496" s="47">
        <v>-1</v>
      </c>
      <c r="M3496" s="47">
        <v>-1</v>
      </c>
      <c r="N3496" s="47">
        <v>0.23106494761372834</v>
      </c>
      <c r="O3496" s="47">
        <v>-1</v>
      </c>
      <c r="P3496" s="47">
        <v>-1</v>
      </c>
      <c r="Q3496" s="47">
        <v>3.6908187015592362</v>
      </c>
      <c r="R3496" s="47">
        <v>-1</v>
      </c>
      <c r="S3496" s="47">
        <v>0.64189072421973781</v>
      </c>
      <c r="T3496" s="47">
        <v>9.2362986157557392E-2</v>
      </c>
      <c r="U3496" s="47">
        <v>2.8539908778594872E-2</v>
      </c>
      <c r="V3496" s="47">
        <v>-3.3016092497362891E-2</v>
      </c>
      <c r="W3496" s="47">
        <v>1.340861265996665</v>
      </c>
      <c r="X3496" s="47">
        <v>-0.95214589246562853</v>
      </c>
      <c r="Y3496" s="47">
        <v>6.2963204570277986E-2</v>
      </c>
      <c r="Z3496" s="47">
        <v>26.745601001024557</v>
      </c>
      <c r="AA3496" s="47">
        <v>0.83044305783086536</v>
      </c>
      <c r="AB3496" s="47">
        <v>0.95436065465510056</v>
      </c>
      <c r="AC3496" s="47">
        <v>9.5356991142494465</v>
      </c>
      <c r="AD3496" s="47">
        <v>1.0338197723233149</v>
      </c>
      <c r="AE3496" s="47">
        <v>-6.1692529453854741E-2</v>
      </c>
      <c r="AF3496" s="47">
        <v>37.173968240475233</v>
      </c>
      <c r="AG3496" s="47">
        <v>-21.084351504417185</v>
      </c>
      <c r="AH3496" s="47">
        <v>0.31588437088007865</v>
      </c>
      <c r="AI3496" s="47">
        <v>0.38548558873661259</v>
      </c>
      <c r="AJ3496" s="47">
        <v>0.33333333333333298</v>
      </c>
      <c r="AK3496" s="47">
        <v>0.47968211832321317</v>
      </c>
      <c r="AL3496" s="47">
        <v>0.57122895297980814</v>
      </c>
      <c r="AM3496" s="47">
        <v>0.33333333333333298</v>
      </c>
      <c r="AN3496" s="47">
        <v>0.18789602731731778</v>
      </c>
      <c r="AO3496" s="47">
        <v>0.23868759666666312</v>
      </c>
      <c r="AP3496" s="47">
        <v>0.33333333333333298</v>
      </c>
      <c r="AQ3496" s="47">
        <v>5.9770106919154165</v>
      </c>
      <c r="AR3496" s="47">
        <v>2.6866680235991405</v>
      </c>
      <c r="AS3496" s="47">
        <v>1.9901707455278179</v>
      </c>
      <c r="AT3496" s="47">
        <v>4.7497298106331778</v>
      </c>
      <c r="AU3496" s="47">
        <v>-1</v>
      </c>
      <c r="AV3496" s="47">
        <v>-1</v>
      </c>
      <c r="AW3496" s="47">
        <v>-1</v>
      </c>
      <c r="AX3496" s="47">
        <v>-1</v>
      </c>
      <c r="AY3496" s="47">
        <v>5.741340798477359E-3</v>
      </c>
      <c r="AZ3496" s="47">
        <v>0.26109216513129191</v>
      </c>
      <c r="BA3496" s="47">
        <v>0.31605474538102962</v>
      </c>
      <c r="BB3496" s="47">
        <v>0.19654570281331249</v>
      </c>
      <c r="BC3496" s="47">
        <v>0.14449960111956645</v>
      </c>
      <c r="BD3496" s="47">
        <v>6.219103395989273</v>
      </c>
      <c r="BE3496" s="47">
        <v>5.19276375489431</v>
      </c>
      <c r="BF3496" s="47">
        <v>-1</v>
      </c>
      <c r="BG3496" s="22">
        <v>0</v>
      </c>
    </row>
    <row r="3497" spans="1:100" x14ac:dyDescent="0.25">
      <c r="A3497">
        <v>7150</v>
      </c>
      <c r="B3497" t="s">
        <v>3521</v>
      </c>
      <c r="C3497" s="48">
        <v>1</v>
      </c>
      <c r="D3497" s="22">
        <v>1450</v>
      </c>
      <c r="E3497" s="47">
        <v>62.798508766834246</v>
      </c>
      <c r="F3497" s="47">
        <v>-29.08938549335334</v>
      </c>
      <c r="G3497" s="47">
        <v>0.24773049482204326</v>
      </c>
      <c r="H3497" s="47">
        <v>5.0316799675559034</v>
      </c>
      <c r="I3497" s="47">
        <v>43.150978932390657</v>
      </c>
      <c r="J3497" s="47">
        <v>9.4265685797601293</v>
      </c>
      <c r="K3497" s="47">
        <v>-1</v>
      </c>
      <c r="L3497" s="47">
        <v>-1</v>
      </c>
      <c r="M3497" s="47">
        <v>-1</v>
      </c>
      <c r="N3497" s="47">
        <v>0.23106494761372834</v>
      </c>
      <c r="O3497" s="47">
        <v>-1</v>
      </c>
      <c r="P3497" s="47">
        <v>-1</v>
      </c>
      <c r="Q3497" s="47">
        <v>3.6908187015592362</v>
      </c>
      <c r="R3497" s="47">
        <v>-1</v>
      </c>
      <c r="S3497" s="47">
        <v>0.64189072421973781</v>
      </c>
      <c r="T3497" s="47">
        <v>9.2362986157557392E-2</v>
      </c>
      <c r="U3497" s="47">
        <v>2.8539908778594872E-2</v>
      </c>
      <c r="V3497" s="47">
        <v>-3.3016092497362891E-2</v>
      </c>
      <c r="W3497" s="47">
        <v>1.340861265996665</v>
      </c>
      <c r="X3497" s="47">
        <v>-0.95214589246562853</v>
      </c>
      <c r="Y3497" s="47">
        <v>6.2963204570277986E-2</v>
      </c>
      <c r="Z3497" s="47">
        <v>26.745601001024557</v>
      </c>
      <c r="AA3497" s="47">
        <v>0.83044305783086536</v>
      </c>
      <c r="AB3497" s="47">
        <v>0.95436065465510056</v>
      </c>
      <c r="AC3497" s="47">
        <v>9.5356991142494465</v>
      </c>
      <c r="AD3497" s="47">
        <v>1.0338197723233149</v>
      </c>
      <c r="AE3497" s="47">
        <v>-6.1692529453854741E-2</v>
      </c>
      <c r="AF3497" s="47">
        <v>37.173968240475233</v>
      </c>
      <c r="AG3497" s="47">
        <v>-21.084351504417185</v>
      </c>
      <c r="AH3497" s="47">
        <v>0.31588437088007865</v>
      </c>
      <c r="AI3497" s="47">
        <v>0.38548558873661259</v>
      </c>
      <c r="AJ3497" s="47">
        <v>0.33333333333333298</v>
      </c>
      <c r="AK3497" s="47">
        <v>0.47968211832321317</v>
      </c>
      <c r="AL3497" s="47">
        <v>0.57122895297980814</v>
      </c>
      <c r="AM3497" s="47">
        <v>0.33333333333333298</v>
      </c>
      <c r="AN3497" s="47">
        <v>0.18789602731731778</v>
      </c>
      <c r="AO3497" s="47">
        <v>0.23868759666666312</v>
      </c>
      <c r="AP3497" s="47">
        <v>0.33333333333333298</v>
      </c>
      <c r="AQ3497" s="47">
        <v>5.9770106919154165</v>
      </c>
      <c r="AR3497" s="47">
        <v>2.6866680235991405</v>
      </c>
      <c r="AS3497" s="47">
        <v>1.9901707455278179</v>
      </c>
      <c r="AT3497" s="47">
        <v>4.7497298106331778</v>
      </c>
      <c r="AU3497" s="47">
        <v>-1</v>
      </c>
      <c r="AV3497" s="47">
        <v>-1</v>
      </c>
      <c r="AW3497" s="47">
        <v>-1</v>
      </c>
      <c r="AX3497" s="47">
        <v>-1</v>
      </c>
      <c r="AY3497" s="47">
        <v>5.741340798477359E-3</v>
      </c>
      <c r="AZ3497" s="47">
        <v>0.26109216513129191</v>
      </c>
      <c r="BA3497" s="47">
        <v>0.31605474538102962</v>
      </c>
      <c r="BB3497" s="47">
        <v>0.19654570281331249</v>
      </c>
      <c r="BC3497" s="47">
        <v>0.14449960111956645</v>
      </c>
      <c r="BD3497" s="47">
        <v>6.219103395989273</v>
      </c>
      <c r="BE3497" s="47">
        <v>5.19276375489431</v>
      </c>
      <c r="BF3497" s="47">
        <v>-1</v>
      </c>
      <c r="BG3497" s="22">
        <v>0</v>
      </c>
    </row>
    <row r="3498" spans="1:100" x14ac:dyDescent="0.25">
      <c r="A3498">
        <v>7151</v>
      </c>
      <c r="B3498" t="s">
        <v>3522</v>
      </c>
      <c r="C3498" s="48">
        <v>3</v>
      </c>
      <c r="D3498" s="22">
        <v>1395.7473392011379</v>
      </c>
      <c r="E3498" s="47">
        <v>40.849939618292616</v>
      </c>
      <c r="F3498" s="47">
        <v>-95.224228414536242</v>
      </c>
      <c r="G3498" s="47">
        <v>-8.9038017047363721E-2</v>
      </c>
      <c r="H3498" s="47">
        <v>4.6825253124147821</v>
      </c>
      <c r="I3498" s="47">
        <v>14.816719722812994</v>
      </c>
      <c r="J3498" s="47">
        <v>8.7118631815650716</v>
      </c>
      <c r="K3498" s="47">
        <v>-1.0000000000000011</v>
      </c>
      <c r="L3498" s="47">
        <v>-1.0000000000000011</v>
      </c>
      <c r="M3498" s="47">
        <v>-1.0000000000000011</v>
      </c>
      <c r="N3498" s="47">
        <v>9.205338288771675E-2</v>
      </c>
      <c r="O3498" s="47">
        <v>-1.0000000000000011</v>
      </c>
      <c r="P3498" s="47">
        <v>-1.0000000000000011</v>
      </c>
      <c r="Q3498" s="47">
        <v>3.8278877352140412</v>
      </c>
      <c r="R3498" s="47">
        <v>-1.0000000000000011</v>
      </c>
      <c r="S3498" s="47">
        <v>0.77822730724779787</v>
      </c>
      <c r="T3498" s="47">
        <v>3.7113571695613246E-2</v>
      </c>
      <c r="U3498" s="47">
        <v>-0.35090851864742745</v>
      </c>
      <c r="V3498" s="47">
        <v>-0.88381559913243624</v>
      </c>
      <c r="W3498" s="47">
        <v>0.85463757720074118</v>
      </c>
      <c r="X3498" s="47">
        <v>0.44793633387947906</v>
      </c>
      <c r="Y3498" s="47">
        <v>-2.5003289355082281E-2</v>
      </c>
      <c r="Z3498" s="47">
        <v>10.886423215489227</v>
      </c>
      <c r="AA3498" s="47">
        <v>0.84097806738956993</v>
      </c>
      <c r="AB3498" s="47">
        <v>4.7124784776569228E-2</v>
      </c>
      <c r="AC3498" s="47">
        <v>3.465092757008911</v>
      </c>
      <c r="AD3498" s="47">
        <v>2.070831496939276</v>
      </c>
      <c r="AE3498" s="47">
        <v>-1.4322984940082764</v>
      </c>
      <c r="AF3498" s="47">
        <v>12.966342263266446</v>
      </c>
      <c r="AG3498" s="47">
        <v>-69.23396659036915</v>
      </c>
      <c r="AH3498" s="47">
        <v>0.49472241566437952</v>
      </c>
      <c r="AI3498" s="47">
        <v>0.12871976755847778</v>
      </c>
      <c r="AJ3498" s="47">
        <v>0.33333333333333298</v>
      </c>
      <c r="AK3498" s="47">
        <v>0.68902279777979081</v>
      </c>
      <c r="AL3498" s="47">
        <v>0.47015329776738041</v>
      </c>
      <c r="AM3498" s="47">
        <v>0.33333333333333298</v>
      </c>
      <c r="AN3498" s="47">
        <v>-0.3774319036224057</v>
      </c>
      <c r="AO3498" s="47">
        <v>-0.22879757341654949</v>
      </c>
      <c r="AP3498" s="47">
        <v>0.33333333333333298</v>
      </c>
      <c r="AQ3498" s="47">
        <v>1.8503774595465392</v>
      </c>
      <c r="AR3498" s="47">
        <v>0.17668366598055493</v>
      </c>
      <c r="AS3498" s="47">
        <v>5.0477890833498709</v>
      </c>
      <c r="AT3498" s="47">
        <v>3.4873904322346383</v>
      </c>
      <c r="AU3498" s="47">
        <v>-1.0000000000000011</v>
      </c>
      <c r="AV3498" s="47">
        <v>-1.0000000000000011</v>
      </c>
      <c r="AW3498" s="47">
        <v>-1.0000000000000011</v>
      </c>
      <c r="AX3498" s="47">
        <v>-1.0000000000000011</v>
      </c>
      <c r="AY3498" s="47">
        <v>1.1432846766078916E-2</v>
      </c>
      <c r="AZ3498" s="47">
        <v>0.17209509297991482</v>
      </c>
      <c r="BA3498" s="47">
        <v>-0.15595592331525468</v>
      </c>
      <c r="BB3498" s="47">
        <v>0.55999941725481439</v>
      </c>
      <c r="BC3498" s="47">
        <v>0.53622176868906113</v>
      </c>
      <c r="BD3498" s="47">
        <v>14.86046089626994</v>
      </c>
      <c r="BE3498" s="47">
        <v>12.625764600650262</v>
      </c>
      <c r="BF3498" s="47">
        <v>-1.0000000000000011</v>
      </c>
      <c r="CU3498" t="e">
        <v>#N/A</v>
      </c>
      <c r="CV3498" t="e">
        <v>#N/A</v>
      </c>
    </row>
    <row r="3499" spans="1:100" x14ac:dyDescent="0.25">
      <c r="A3499">
        <v>7152</v>
      </c>
      <c r="B3499" t="s">
        <v>3523</v>
      </c>
      <c r="C3499" s="48">
        <v>1</v>
      </c>
      <c r="D3499" s="22">
        <v>1450</v>
      </c>
      <c r="E3499" s="47">
        <v>62.798508766834246</v>
      </c>
      <c r="F3499" s="47">
        <v>-29.08938549335334</v>
      </c>
      <c r="G3499" s="47">
        <v>0.24773049482204326</v>
      </c>
      <c r="H3499" s="47">
        <v>5.0316799675559034</v>
      </c>
      <c r="I3499" s="47">
        <v>43.150978932390657</v>
      </c>
      <c r="J3499" s="47">
        <v>9.4265685797601293</v>
      </c>
      <c r="K3499" s="47">
        <v>-1</v>
      </c>
      <c r="L3499" s="47">
        <v>-1</v>
      </c>
      <c r="M3499" s="47">
        <v>-1</v>
      </c>
      <c r="N3499" s="47">
        <v>0.23106494761372834</v>
      </c>
      <c r="O3499" s="47">
        <v>-1</v>
      </c>
      <c r="P3499" s="47">
        <v>-1</v>
      </c>
      <c r="Q3499" s="47">
        <v>3.6908187015592362</v>
      </c>
      <c r="R3499" s="47">
        <v>-1</v>
      </c>
      <c r="S3499" s="47">
        <v>0.64189072421973781</v>
      </c>
      <c r="T3499" s="47">
        <v>9.2362986157557392E-2</v>
      </c>
      <c r="U3499" s="47">
        <v>2.8539908778594872E-2</v>
      </c>
      <c r="V3499" s="47">
        <v>-3.3016092497362891E-2</v>
      </c>
      <c r="W3499" s="47">
        <v>1.340861265996665</v>
      </c>
      <c r="X3499" s="47">
        <v>-0.95214589246562853</v>
      </c>
      <c r="Y3499" s="47">
        <v>6.2963204570277986E-2</v>
      </c>
      <c r="Z3499" s="47">
        <v>26.745601001024557</v>
      </c>
      <c r="AA3499" s="47">
        <v>0.83044305783086536</v>
      </c>
      <c r="AB3499" s="47">
        <v>0.95436065465510056</v>
      </c>
      <c r="AC3499" s="47">
        <v>9.5356991142494465</v>
      </c>
      <c r="AD3499" s="47">
        <v>1.0338197723233149</v>
      </c>
      <c r="AE3499" s="47">
        <v>-6.1692529453854741E-2</v>
      </c>
      <c r="AF3499" s="47">
        <v>37.173968240475233</v>
      </c>
      <c r="AG3499" s="47">
        <v>-21.084351504417185</v>
      </c>
      <c r="AH3499" s="47">
        <v>0.31588437088007865</v>
      </c>
      <c r="AI3499" s="47">
        <v>0.38548558873661259</v>
      </c>
      <c r="AJ3499" s="47">
        <v>0.33333333333333298</v>
      </c>
      <c r="AK3499" s="47">
        <v>0.47968211832321317</v>
      </c>
      <c r="AL3499" s="47">
        <v>0.57122895297980814</v>
      </c>
      <c r="AM3499" s="47">
        <v>0.33333333333333298</v>
      </c>
      <c r="AN3499" s="47">
        <v>0.18789602731731778</v>
      </c>
      <c r="AO3499" s="47">
        <v>0.23868759666666312</v>
      </c>
      <c r="AP3499" s="47">
        <v>0.33333333333333298</v>
      </c>
      <c r="AQ3499" s="47">
        <v>5.9770106919154165</v>
      </c>
      <c r="AR3499" s="47">
        <v>2.6866680235991405</v>
      </c>
      <c r="AS3499" s="47">
        <v>1.9901707455278179</v>
      </c>
      <c r="AT3499" s="47">
        <v>4.7497298106331778</v>
      </c>
      <c r="AU3499" s="47">
        <v>-1</v>
      </c>
      <c r="AV3499" s="47">
        <v>-1</v>
      </c>
      <c r="AW3499" s="47">
        <v>-1</v>
      </c>
      <c r="AX3499" s="47">
        <v>-1</v>
      </c>
      <c r="AY3499" s="47">
        <v>5.741340798477359E-3</v>
      </c>
      <c r="AZ3499" s="47">
        <v>0.26109216513129191</v>
      </c>
      <c r="BA3499" s="47">
        <v>0.31605474538102962</v>
      </c>
      <c r="BB3499" s="47">
        <v>0.19654570281331249</v>
      </c>
      <c r="BC3499" s="47">
        <v>0.14449960111956645</v>
      </c>
      <c r="BD3499" s="47">
        <v>6.219103395989273</v>
      </c>
      <c r="BE3499" s="47">
        <v>5.19276375489431</v>
      </c>
      <c r="BF3499" s="47">
        <v>-1</v>
      </c>
      <c r="BG3499" s="22">
        <v>0</v>
      </c>
    </row>
    <row r="3500" spans="1:100" x14ac:dyDescent="0.25">
      <c r="A3500">
        <v>7153</v>
      </c>
      <c r="B3500" t="s">
        <v>3524</v>
      </c>
      <c r="C3500" s="48">
        <v>1</v>
      </c>
      <c r="D3500" s="22">
        <v>1450</v>
      </c>
      <c r="E3500" s="47">
        <v>62.798508766834246</v>
      </c>
      <c r="F3500" s="47">
        <v>-29.08938549335334</v>
      </c>
      <c r="G3500" s="47">
        <v>0.24773049482204326</v>
      </c>
      <c r="H3500" s="47">
        <v>5.0316799675559034</v>
      </c>
      <c r="I3500" s="47">
        <v>43.150978932390657</v>
      </c>
      <c r="J3500" s="47">
        <v>9.4265685797601293</v>
      </c>
      <c r="K3500" s="47">
        <v>-1</v>
      </c>
      <c r="L3500" s="47">
        <v>-1</v>
      </c>
      <c r="M3500" s="47">
        <v>-1</v>
      </c>
      <c r="N3500" s="47">
        <v>0.23106494761372834</v>
      </c>
      <c r="O3500" s="47">
        <v>-1</v>
      </c>
      <c r="P3500" s="47">
        <v>-1</v>
      </c>
      <c r="Q3500" s="47">
        <v>3.6908187015592362</v>
      </c>
      <c r="R3500" s="47">
        <v>-1</v>
      </c>
      <c r="S3500" s="47">
        <v>0.64189072421973781</v>
      </c>
      <c r="T3500" s="47">
        <v>9.2362986157557392E-2</v>
      </c>
      <c r="U3500" s="47">
        <v>2.8539908778594872E-2</v>
      </c>
      <c r="V3500" s="47">
        <v>-3.3016092497362891E-2</v>
      </c>
      <c r="W3500" s="47">
        <v>1.340861265996665</v>
      </c>
      <c r="X3500" s="47">
        <v>-0.95214589246562853</v>
      </c>
      <c r="Y3500" s="47">
        <v>6.2963204570277986E-2</v>
      </c>
      <c r="Z3500" s="47">
        <v>26.745601001024557</v>
      </c>
      <c r="AA3500" s="47">
        <v>0.83044305783086536</v>
      </c>
      <c r="AB3500" s="47">
        <v>0.95436065465510056</v>
      </c>
      <c r="AC3500" s="47">
        <v>9.5356991142494465</v>
      </c>
      <c r="AD3500" s="47">
        <v>1.0338197723233149</v>
      </c>
      <c r="AE3500" s="47">
        <v>-6.1692529453854741E-2</v>
      </c>
      <c r="AF3500" s="47">
        <v>37.173968240475233</v>
      </c>
      <c r="AG3500" s="47">
        <v>-21.084351504417185</v>
      </c>
      <c r="AH3500" s="47">
        <v>0.31588437088007865</v>
      </c>
      <c r="AI3500" s="47">
        <v>0.38548558873661259</v>
      </c>
      <c r="AJ3500" s="47">
        <v>0.33333333333333298</v>
      </c>
      <c r="AK3500" s="47">
        <v>0.47968211832321317</v>
      </c>
      <c r="AL3500" s="47">
        <v>0.57122895297980814</v>
      </c>
      <c r="AM3500" s="47">
        <v>0.33333333333333298</v>
      </c>
      <c r="AN3500" s="47">
        <v>0.18789602731731778</v>
      </c>
      <c r="AO3500" s="47">
        <v>0.23868759666666312</v>
      </c>
      <c r="AP3500" s="47">
        <v>0.33333333333333298</v>
      </c>
      <c r="AQ3500" s="47">
        <v>5.9770106919154165</v>
      </c>
      <c r="AR3500" s="47">
        <v>2.6866680235991405</v>
      </c>
      <c r="AS3500" s="47">
        <v>1.9901707455278179</v>
      </c>
      <c r="AT3500" s="47">
        <v>4.7497298106331778</v>
      </c>
      <c r="AU3500" s="47">
        <v>-1</v>
      </c>
      <c r="AV3500" s="47">
        <v>-1</v>
      </c>
      <c r="AW3500" s="47">
        <v>-1</v>
      </c>
      <c r="AX3500" s="47">
        <v>-1</v>
      </c>
      <c r="AY3500" s="47">
        <v>5.741340798477359E-3</v>
      </c>
      <c r="AZ3500" s="47">
        <v>0.26109216513129191</v>
      </c>
      <c r="BA3500" s="47">
        <v>0.31605474538102962</v>
      </c>
      <c r="BB3500" s="47">
        <v>0.19654570281331249</v>
      </c>
      <c r="BC3500" s="47">
        <v>0.14449960111956645</v>
      </c>
      <c r="BD3500" s="47">
        <v>6.219103395989273</v>
      </c>
      <c r="BE3500" s="47">
        <v>5.19276375489431</v>
      </c>
      <c r="BF3500" s="47">
        <v>-1</v>
      </c>
      <c r="BG3500" s="22">
        <v>0</v>
      </c>
    </row>
    <row r="3501" spans="1:100" x14ac:dyDescent="0.25">
      <c r="A3501">
        <v>7154</v>
      </c>
      <c r="B3501" t="s">
        <v>3525</v>
      </c>
      <c r="C3501" s="48">
        <v>1</v>
      </c>
      <c r="D3501" s="22">
        <v>1450</v>
      </c>
      <c r="E3501" s="47">
        <v>62.798508766834246</v>
      </c>
      <c r="F3501" s="47">
        <v>-29.08938549335334</v>
      </c>
      <c r="G3501" s="47">
        <v>0.24773049482204326</v>
      </c>
      <c r="H3501" s="47">
        <v>5.0316799675559034</v>
      </c>
      <c r="I3501" s="47">
        <v>43.150978932390657</v>
      </c>
      <c r="J3501" s="47">
        <v>9.4265685797601293</v>
      </c>
      <c r="K3501" s="47">
        <v>-1</v>
      </c>
      <c r="L3501" s="47">
        <v>-1</v>
      </c>
      <c r="M3501" s="47">
        <v>-1</v>
      </c>
      <c r="N3501" s="47">
        <v>0.23106494761372834</v>
      </c>
      <c r="O3501" s="47">
        <v>-1</v>
      </c>
      <c r="P3501" s="47">
        <v>-1</v>
      </c>
      <c r="Q3501" s="47">
        <v>3.6908187015592362</v>
      </c>
      <c r="R3501" s="47">
        <v>-1</v>
      </c>
      <c r="S3501" s="47">
        <v>0.64189072421973781</v>
      </c>
      <c r="T3501" s="47">
        <v>9.2362986157557392E-2</v>
      </c>
      <c r="U3501" s="47">
        <v>2.8539908778594872E-2</v>
      </c>
      <c r="V3501" s="47">
        <v>-3.3016092497362891E-2</v>
      </c>
      <c r="W3501" s="47">
        <v>1.340861265996665</v>
      </c>
      <c r="X3501" s="47">
        <v>-0.95214589246562853</v>
      </c>
      <c r="Y3501" s="47">
        <v>6.2963204570277986E-2</v>
      </c>
      <c r="Z3501" s="47">
        <v>26.745601001024557</v>
      </c>
      <c r="AA3501" s="47">
        <v>0.83044305783086536</v>
      </c>
      <c r="AB3501" s="47">
        <v>0.95436065465510056</v>
      </c>
      <c r="AC3501" s="47">
        <v>9.5356991142494465</v>
      </c>
      <c r="AD3501" s="47">
        <v>1.0338197723233149</v>
      </c>
      <c r="AE3501" s="47">
        <v>-6.1692529453854741E-2</v>
      </c>
      <c r="AF3501" s="47">
        <v>37.173968240475233</v>
      </c>
      <c r="AG3501" s="47">
        <v>-21.084351504417185</v>
      </c>
      <c r="AH3501" s="47">
        <v>0.31588437088007865</v>
      </c>
      <c r="AI3501" s="47">
        <v>0.38548558873661259</v>
      </c>
      <c r="AJ3501" s="47">
        <v>0.33333333333333298</v>
      </c>
      <c r="AK3501" s="47">
        <v>0.47968211832321317</v>
      </c>
      <c r="AL3501" s="47">
        <v>0.57122895297980814</v>
      </c>
      <c r="AM3501" s="47">
        <v>0.33333333333333298</v>
      </c>
      <c r="AN3501" s="47">
        <v>0.18789602731731778</v>
      </c>
      <c r="AO3501" s="47">
        <v>0.23868759666666312</v>
      </c>
      <c r="AP3501" s="47">
        <v>0.33333333333333298</v>
      </c>
      <c r="AQ3501" s="47">
        <v>5.9770106919154165</v>
      </c>
      <c r="AR3501" s="47">
        <v>2.6866680235991405</v>
      </c>
      <c r="AS3501" s="47">
        <v>1.9901707455278179</v>
      </c>
      <c r="AT3501" s="47">
        <v>4.7497298106331778</v>
      </c>
      <c r="AU3501" s="47">
        <v>-1</v>
      </c>
      <c r="AV3501" s="47">
        <v>-1</v>
      </c>
      <c r="AW3501" s="47">
        <v>-1</v>
      </c>
      <c r="AX3501" s="47">
        <v>-1</v>
      </c>
      <c r="AY3501" s="47">
        <v>5.741340798477359E-3</v>
      </c>
      <c r="AZ3501" s="47">
        <v>0.26109216513129191</v>
      </c>
      <c r="BA3501" s="47">
        <v>0.31605474538102962</v>
      </c>
      <c r="BB3501" s="47">
        <v>0.19654570281331249</v>
      </c>
      <c r="BC3501" s="47">
        <v>0.14449960111956645</v>
      </c>
      <c r="BD3501" s="47">
        <v>6.219103395989273</v>
      </c>
      <c r="BE3501" s="47">
        <v>5.19276375489431</v>
      </c>
      <c r="BF3501" s="47">
        <v>-1</v>
      </c>
      <c r="BG3501" s="22">
        <v>0</v>
      </c>
    </row>
    <row r="3502" spans="1:100" x14ac:dyDescent="0.25">
      <c r="A3502">
        <v>7155</v>
      </c>
      <c r="B3502" t="s">
        <v>3526</v>
      </c>
      <c r="C3502" s="48">
        <v>3</v>
      </c>
      <c r="D3502" s="22">
        <v>1441.9523161699888</v>
      </c>
      <c r="E3502" s="47">
        <v>64.954390200420448</v>
      </c>
      <c r="F3502" s="47">
        <v>-26.382162999039011</v>
      </c>
      <c r="G3502" s="47">
        <v>0.33306089677374023</v>
      </c>
      <c r="H3502" s="47">
        <v>5.8186156392769597</v>
      </c>
      <c r="I3502" s="47">
        <v>37.109289741557447</v>
      </c>
      <c r="J3502" s="47">
        <v>17.922608584313853</v>
      </c>
      <c r="K3502" s="47">
        <v>-1.0000000000000002</v>
      </c>
      <c r="L3502" s="47">
        <v>-1.0000000000000002</v>
      </c>
      <c r="M3502" s="47">
        <v>-1.0000000000000002</v>
      </c>
      <c r="N3502" s="47">
        <v>0.21672317166654317</v>
      </c>
      <c r="O3502" s="47">
        <v>-1.0000000000000002</v>
      </c>
      <c r="P3502" s="47">
        <v>-1.0000000000000002</v>
      </c>
      <c r="Q3502" s="47">
        <v>3.6332179194699541</v>
      </c>
      <c r="R3502" s="47">
        <v>-1.0000000000000002</v>
      </c>
      <c r="S3502" s="47">
        <v>1.1206247961982649</v>
      </c>
      <c r="T3502" s="47">
        <v>0.19745008435292952</v>
      </c>
      <c r="U3502" s="47">
        <v>-2.7925936294761172E-2</v>
      </c>
      <c r="V3502" s="47">
        <v>-1.159775353266127</v>
      </c>
      <c r="W3502" s="47">
        <v>2.1853977198070087</v>
      </c>
      <c r="X3502" s="47">
        <v>0.23182398138188565</v>
      </c>
      <c r="Y3502" s="47">
        <v>5.6148851296432427E-2</v>
      </c>
      <c r="Z3502" s="47">
        <v>22.547863914349293</v>
      </c>
      <c r="AA3502" s="47">
        <v>-0.27739513038382879</v>
      </c>
      <c r="AB3502" s="47">
        <v>-1.7995106271637806</v>
      </c>
      <c r="AC3502" s="47">
        <v>14.103053832635041</v>
      </c>
      <c r="AD3502" s="47">
        <v>-0.61840290745687954</v>
      </c>
      <c r="AE3502" s="47">
        <v>-1.189284828743794</v>
      </c>
      <c r="AF3502" s="47">
        <v>33.66212229107677</v>
      </c>
      <c r="AG3502" s="47">
        <v>-19.500640854401258</v>
      </c>
      <c r="AH3502" s="47">
        <v>-0.19152138177325917</v>
      </c>
      <c r="AI3502" s="47">
        <v>-0.36123475671819166</v>
      </c>
      <c r="AJ3502" s="47">
        <v>0.33333333333333298</v>
      </c>
      <c r="AK3502" s="47">
        <v>1.1916393866547026</v>
      </c>
      <c r="AL3502" s="47">
        <v>1.5552147199611366</v>
      </c>
      <c r="AM3502" s="47">
        <v>0.33333333333333298</v>
      </c>
      <c r="AN3502" s="47">
        <v>-0.69818408086957551</v>
      </c>
      <c r="AO3502" s="47">
        <v>-0.50454647314680545</v>
      </c>
      <c r="AP3502" s="47">
        <v>0.33333333333333298</v>
      </c>
      <c r="AQ3502" s="47">
        <v>3.4471674504806957</v>
      </c>
      <c r="AR3502" s="47">
        <v>3.0069064869753506</v>
      </c>
      <c r="AS3502" s="47">
        <v>2.508327262640945</v>
      </c>
      <c r="AT3502" s="47">
        <v>12.407374834697542</v>
      </c>
      <c r="AU3502" s="47">
        <v>-1.0000000000000002</v>
      </c>
      <c r="AV3502" s="47">
        <v>-1.0000000000000002</v>
      </c>
      <c r="AW3502" s="47">
        <v>-1.0000000000000002</v>
      </c>
      <c r="AX3502" s="47">
        <v>-1.0000000000000002</v>
      </c>
      <c r="AY3502" s="47">
        <v>-3.9875374051589085E-2</v>
      </c>
      <c r="AZ3502" s="47">
        <v>-0.25556416156339784</v>
      </c>
      <c r="BA3502" s="47">
        <v>1.0728336958408902</v>
      </c>
      <c r="BB3502" s="47">
        <v>0.31617700881932276</v>
      </c>
      <c r="BC3502" s="47">
        <v>-5.0816342751523615E-2</v>
      </c>
      <c r="BD3502" s="47">
        <v>6.6266044126660812</v>
      </c>
      <c r="BE3502" s="47">
        <v>4.0937599104163613</v>
      </c>
      <c r="BF3502" s="47">
        <v>-1.0000000000000002</v>
      </c>
      <c r="CU3502" t="e">
        <v>#N/A</v>
      </c>
      <c r="CV3502" t="e">
        <v>#N/A</v>
      </c>
    </row>
    <row r="3503" spans="1:100" x14ac:dyDescent="0.25">
      <c r="A3503">
        <v>7156</v>
      </c>
      <c r="B3503" t="s">
        <v>3527</v>
      </c>
      <c r="C3503" s="48">
        <v>1</v>
      </c>
      <c r="D3503" s="22">
        <v>1450</v>
      </c>
      <c r="E3503" s="47">
        <v>62.798508766834246</v>
      </c>
      <c r="F3503" s="47">
        <v>-29.08938549335334</v>
      </c>
      <c r="G3503" s="47">
        <v>0.24773049482204326</v>
      </c>
      <c r="H3503" s="47">
        <v>5.0316799675559034</v>
      </c>
      <c r="I3503" s="47">
        <v>43.150978932390657</v>
      </c>
      <c r="J3503" s="47">
        <v>9.4265685797601293</v>
      </c>
      <c r="K3503" s="47">
        <v>-1</v>
      </c>
      <c r="L3503" s="47">
        <v>-1</v>
      </c>
      <c r="M3503" s="47">
        <v>-1</v>
      </c>
      <c r="N3503" s="47">
        <v>0.23106494761372834</v>
      </c>
      <c r="O3503" s="47">
        <v>-1</v>
      </c>
      <c r="P3503" s="47">
        <v>-1</v>
      </c>
      <c r="Q3503" s="47">
        <v>3.6908187015592362</v>
      </c>
      <c r="R3503" s="47">
        <v>-1</v>
      </c>
      <c r="S3503" s="47">
        <v>0.64189072421973781</v>
      </c>
      <c r="T3503" s="47">
        <v>9.2362986157557392E-2</v>
      </c>
      <c r="U3503" s="47">
        <v>2.8539908778594872E-2</v>
      </c>
      <c r="V3503" s="47">
        <v>-3.3016092497362891E-2</v>
      </c>
      <c r="W3503" s="47">
        <v>1.340861265996665</v>
      </c>
      <c r="X3503" s="47">
        <v>-0.95214589246562853</v>
      </c>
      <c r="Y3503" s="47">
        <v>6.2963204570277986E-2</v>
      </c>
      <c r="Z3503" s="47">
        <v>26.745601001024557</v>
      </c>
      <c r="AA3503" s="47">
        <v>0.83044305783086536</v>
      </c>
      <c r="AB3503" s="47">
        <v>0.95436065465510056</v>
      </c>
      <c r="AC3503" s="47">
        <v>9.5356991142494465</v>
      </c>
      <c r="AD3503" s="47">
        <v>1.0338197723233149</v>
      </c>
      <c r="AE3503" s="47">
        <v>-6.1692529453854741E-2</v>
      </c>
      <c r="AF3503" s="47">
        <v>37.173968240475233</v>
      </c>
      <c r="AG3503" s="47">
        <v>-21.084351504417185</v>
      </c>
      <c r="AH3503" s="47">
        <v>0.31588437088007865</v>
      </c>
      <c r="AI3503" s="47">
        <v>0.38548558873661259</v>
      </c>
      <c r="AJ3503" s="47">
        <v>0.33333333333333298</v>
      </c>
      <c r="AK3503" s="47">
        <v>0.47968211832321317</v>
      </c>
      <c r="AL3503" s="47">
        <v>0.57122895297980814</v>
      </c>
      <c r="AM3503" s="47">
        <v>0.33333333333333298</v>
      </c>
      <c r="AN3503" s="47">
        <v>0.18789602731731778</v>
      </c>
      <c r="AO3503" s="47">
        <v>0.23868759666666312</v>
      </c>
      <c r="AP3503" s="47">
        <v>0.33333333333333298</v>
      </c>
      <c r="AQ3503" s="47">
        <v>5.9770106919154165</v>
      </c>
      <c r="AR3503" s="47">
        <v>2.6866680235991405</v>
      </c>
      <c r="AS3503" s="47">
        <v>1.9901707455278179</v>
      </c>
      <c r="AT3503" s="47">
        <v>4.7497298106331778</v>
      </c>
      <c r="AU3503" s="47">
        <v>-1</v>
      </c>
      <c r="AV3503" s="47">
        <v>-1</v>
      </c>
      <c r="AW3503" s="47">
        <v>-1</v>
      </c>
      <c r="AX3503" s="47">
        <v>-1</v>
      </c>
      <c r="AY3503" s="47">
        <v>5.741340798477359E-3</v>
      </c>
      <c r="AZ3503" s="47">
        <v>0.26109216513129191</v>
      </c>
      <c r="BA3503" s="47">
        <v>0.31605474538102962</v>
      </c>
      <c r="BB3503" s="47">
        <v>0.19654570281331249</v>
      </c>
      <c r="BC3503" s="47">
        <v>0.14449960111956645</v>
      </c>
      <c r="BD3503" s="47">
        <v>6.219103395989273</v>
      </c>
      <c r="BE3503" s="47">
        <v>5.19276375489431</v>
      </c>
      <c r="BF3503" s="47">
        <v>-1</v>
      </c>
      <c r="BG3503" s="22">
        <v>0</v>
      </c>
    </row>
    <row r="3504" spans="1:100" x14ac:dyDescent="0.25">
      <c r="A3504">
        <v>7157</v>
      </c>
      <c r="B3504" t="s">
        <v>3528</v>
      </c>
      <c r="C3504" s="48">
        <v>1</v>
      </c>
      <c r="D3504" s="22">
        <v>1450</v>
      </c>
      <c r="E3504" s="47">
        <v>62.798508766834246</v>
      </c>
      <c r="F3504" s="47">
        <v>-29.08938549335334</v>
      </c>
      <c r="G3504" s="47">
        <v>0.24773049482204326</v>
      </c>
      <c r="H3504" s="47">
        <v>5.0316799675559034</v>
      </c>
      <c r="I3504" s="47">
        <v>43.150978932390657</v>
      </c>
      <c r="J3504" s="47">
        <v>9.4265685797601293</v>
      </c>
      <c r="K3504" s="47">
        <v>-1</v>
      </c>
      <c r="L3504" s="47">
        <v>-1</v>
      </c>
      <c r="M3504" s="47">
        <v>-1</v>
      </c>
      <c r="N3504" s="47">
        <v>0.23106494761372834</v>
      </c>
      <c r="O3504" s="47">
        <v>-1</v>
      </c>
      <c r="P3504" s="47">
        <v>-1</v>
      </c>
      <c r="Q3504" s="47">
        <v>3.6908187015592362</v>
      </c>
      <c r="R3504" s="47">
        <v>-1</v>
      </c>
      <c r="S3504" s="47">
        <v>0.64189072421973781</v>
      </c>
      <c r="T3504" s="47">
        <v>9.2362986157557392E-2</v>
      </c>
      <c r="U3504" s="47">
        <v>2.8539908778594872E-2</v>
      </c>
      <c r="V3504" s="47">
        <v>-3.3016092497362891E-2</v>
      </c>
      <c r="W3504" s="47">
        <v>1.340861265996665</v>
      </c>
      <c r="X3504" s="47">
        <v>-0.95214589246562853</v>
      </c>
      <c r="Y3504" s="47">
        <v>6.2963204570277986E-2</v>
      </c>
      <c r="Z3504" s="47">
        <v>26.745601001024557</v>
      </c>
      <c r="AA3504" s="47">
        <v>0.83044305783086536</v>
      </c>
      <c r="AB3504" s="47">
        <v>0.95436065465510056</v>
      </c>
      <c r="AC3504" s="47">
        <v>9.5356991142494465</v>
      </c>
      <c r="AD3504" s="47">
        <v>1.0338197723233149</v>
      </c>
      <c r="AE3504" s="47">
        <v>-6.1692529453854741E-2</v>
      </c>
      <c r="AF3504" s="47">
        <v>37.173968240475233</v>
      </c>
      <c r="AG3504" s="47">
        <v>-21.084351504417185</v>
      </c>
      <c r="AH3504" s="47">
        <v>0.31588437088007865</v>
      </c>
      <c r="AI3504" s="47">
        <v>0.38548558873661259</v>
      </c>
      <c r="AJ3504" s="47">
        <v>0.33333333333333298</v>
      </c>
      <c r="AK3504" s="47">
        <v>0.47968211832321317</v>
      </c>
      <c r="AL3504" s="47">
        <v>0.57122895297980814</v>
      </c>
      <c r="AM3504" s="47">
        <v>0.33333333333333298</v>
      </c>
      <c r="AN3504" s="47">
        <v>0.18789602731731778</v>
      </c>
      <c r="AO3504" s="47">
        <v>0.23868759666666312</v>
      </c>
      <c r="AP3504" s="47">
        <v>0.33333333333333298</v>
      </c>
      <c r="AQ3504" s="47">
        <v>5.9770106919154165</v>
      </c>
      <c r="AR3504" s="47">
        <v>2.6866680235991405</v>
      </c>
      <c r="AS3504" s="47">
        <v>1.9901707455278179</v>
      </c>
      <c r="AT3504" s="47">
        <v>4.7497298106331778</v>
      </c>
      <c r="AU3504" s="47">
        <v>-1</v>
      </c>
      <c r="AV3504" s="47">
        <v>-1</v>
      </c>
      <c r="AW3504" s="47">
        <v>-1</v>
      </c>
      <c r="AX3504" s="47">
        <v>-1</v>
      </c>
      <c r="AY3504" s="47">
        <v>5.741340798477359E-3</v>
      </c>
      <c r="AZ3504" s="47">
        <v>0.26109216513129191</v>
      </c>
      <c r="BA3504" s="47">
        <v>0.31605474538102962</v>
      </c>
      <c r="BB3504" s="47">
        <v>0.19654570281331249</v>
      </c>
      <c r="BC3504" s="47">
        <v>0.14449960111956645</v>
      </c>
      <c r="BD3504" s="47">
        <v>6.219103395989273</v>
      </c>
      <c r="BE3504" s="47">
        <v>5.19276375489431</v>
      </c>
      <c r="BF3504" s="47">
        <v>-1</v>
      </c>
      <c r="BG3504" s="22">
        <v>0</v>
      </c>
    </row>
    <row r="3505" spans="1:100" x14ac:dyDescent="0.25">
      <c r="A3505">
        <v>7158</v>
      </c>
      <c r="B3505" t="s">
        <v>3529</v>
      </c>
      <c r="C3505" s="48">
        <v>1</v>
      </c>
      <c r="D3505" s="22">
        <v>1450</v>
      </c>
      <c r="E3505" s="47">
        <v>62.798508766834246</v>
      </c>
      <c r="F3505" s="47">
        <v>-29.08938549335334</v>
      </c>
      <c r="G3505" s="47">
        <v>0.24773049482204326</v>
      </c>
      <c r="H3505" s="47">
        <v>5.0316799675559034</v>
      </c>
      <c r="I3505" s="47">
        <v>43.150978932390657</v>
      </c>
      <c r="J3505" s="47">
        <v>9.4265685797601293</v>
      </c>
      <c r="K3505" s="47">
        <v>-1</v>
      </c>
      <c r="L3505" s="47">
        <v>-1</v>
      </c>
      <c r="M3505" s="47">
        <v>-1</v>
      </c>
      <c r="N3505" s="47">
        <v>0.23106494761372834</v>
      </c>
      <c r="O3505" s="47">
        <v>-1</v>
      </c>
      <c r="P3505" s="47">
        <v>-1</v>
      </c>
      <c r="Q3505" s="47">
        <v>3.6908187015592362</v>
      </c>
      <c r="R3505" s="47">
        <v>-1</v>
      </c>
      <c r="S3505" s="47">
        <v>0.64189072421973781</v>
      </c>
      <c r="T3505" s="47">
        <v>9.2362986157557392E-2</v>
      </c>
      <c r="U3505" s="47">
        <v>2.8539908778594872E-2</v>
      </c>
      <c r="V3505" s="47">
        <v>-3.3016092497362891E-2</v>
      </c>
      <c r="W3505" s="47">
        <v>1.340861265996665</v>
      </c>
      <c r="X3505" s="47">
        <v>-0.95214589246562853</v>
      </c>
      <c r="Y3505" s="47">
        <v>6.2963204570277986E-2</v>
      </c>
      <c r="Z3505" s="47">
        <v>26.745601001024557</v>
      </c>
      <c r="AA3505" s="47">
        <v>0.83044305783086536</v>
      </c>
      <c r="AB3505" s="47">
        <v>0.95436065465510056</v>
      </c>
      <c r="AC3505" s="47">
        <v>9.5356991142494465</v>
      </c>
      <c r="AD3505" s="47">
        <v>1.0338197723233149</v>
      </c>
      <c r="AE3505" s="47">
        <v>-6.1692529453854741E-2</v>
      </c>
      <c r="AF3505" s="47">
        <v>37.173968240475233</v>
      </c>
      <c r="AG3505" s="47">
        <v>-21.084351504417185</v>
      </c>
      <c r="AH3505" s="47">
        <v>0.31588437088007865</v>
      </c>
      <c r="AI3505" s="47">
        <v>0.38548558873661259</v>
      </c>
      <c r="AJ3505" s="47">
        <v>0.33333333333333298</v>
      </c>
      <c r="AK3505" s="47">
        <v>0.47968211832321317</v>
      </c>
      <c r="AL3505" s="47">
        <v>0.57122895297980814</v>
      </c>
      <c r="AM3505" s="47">
        <v>0.33333333333333298</v>
      </c>
      <c r="AN3505" s="47">
        <v>0.18789602731731778</v>
      </c>
      <c r="AO3505" s="47">
        <v>0.23868759666666312</v>
      </c>
      <c r="AP3505" s="47">
        <v>0.33333333333333298</v>
      </c>
      <c r="AQ3505" s="47">
        <v>5.9770106919154165</v>
      </c>
      <c r="AR3505" s="47">
        <v>2.6866680235991405</v>
      </c>
      <c r="AS3505" s="47">
        <v>1.9901707455278179</v>
      </c>
      <c r="AT3505" s="47">
        <v>4.7497298106331778</v>
      </c>
      <c r="AU3505" s="47">
        <v>-1</v>
      </c>
      <c r="AV3505" s="47">
        <v>-1</v>
      </c>
      <c r="AW3505" s="47">
        <v>-1</v>
      </c>
      <c r="AX3505" s="47">
        <v>-1</v>
      </c>
      <c r="AY3505" s="47">
        <v>5.741340798477359E-3</v>
      </c>
      <c r="AZ3505" s="47">
        <v>0.26109216513129191</v>
      </c>
      <c r="BA3505" s="47">
        <v>0.31605474538102962</v>
      </c>
      <c r="BB3505" s="47">
        <v>0.19654570281331249</v>
      </c>
      <c r="BC3505" s="47">
        <v>0.14449960111956645</v>
      </c>
      <c r="BD3505" s="47">
        <v>6.219103395989273</v>
      </c>
      <c r="BE3505" s="47">
        <v>5.19276375489431</v>
      </c>
      <c r="BF3505" s="47">
        <v>-1</v>
      </c>
      <c r="BG3505" s="22">
        <v>0</v>
      </c>
    </row>
    <row r="3506" spans="1:100" x14ac:dyDescent="0.25">
      <c r="A3506">
        <v>7159</v>
      </c>
      <c r="B3506" t="s">
        <v>3530</v>
      </c>
      <c r="C3506" s="48">
        <v>1</v>
      </c>
      <c r="D3506" s="22">
        <v>1450</v>
      </c>
      <c r="E3506" s="47">
        <v>62.798508766834246</v>
      </c>
      <c r="F3506" s="47">
        <v>-29.08938549335334</v>
      </c>
      <c r="G3506" s="47">
        <v>0.24773049482204326</v>
      </c>
      <c r="H3506" s="47">
        <v>5.0316799675559034</v>
      </c>
      <c r="I3506" s="47">
        <v>43.150978932390657</v>
      </c>
      <c r="J3506" s="47">
        <v>9.4265685797601293</v>
      </c>
      <c r="K3506" s="47">
        <v>-1</v>
      </c>
      <c r="L3506" s="47">
        <v>-1</v>
      </c>
      <c r="M3506" s="47">
        <v>-1</v>
      </c>
      <c r="N3506" s="47">
        <v>0.23106494761372834</v>
      </c>
      <c r="O3506" s="47">
        <v>-1</v>
      </c>
      <c r="P3506" s="47">
        <v>-1</v>
      </c>
      <c r="Q3506" s="47">
        <v>3.6908187015592362</v>
      </c>
      <c r="R3506" s="47">
        <v>-1</v>
      </c>
      <c r="S3506" s="47">
        <v>0.64189072421973781</v>
      </c>
      <c r="T3506" s="47">
        <v>9.2362986157557392E-2</v>
      </c>
      <c r="U3506" s="47">
        <v>2.8539908778594872E-2</v>
      </c>
      <c r="V3506" s="47">
        <v>-3.3016092497362891E-2</v>
      </c>
      <c r="W3506" s="47">
        <v>1.340861265996665</v>
      </c>
      <c r="X3506" s="47">
        <v>-0.95214589246562853</v>
      </c>
      <c r="Y3506" s="47">
        <v>6.2963204570277986E-2</v>
      </c>
      <c r="Z3506" s="47">
        <v>26.745601001024557</v>
      </c>
      <c r="AA3506" s="47">
        <v>0.83044305783086536</v>
      </c>
      <c r="AB3506" s="47">
        <v>0.95436065465510056</v>
      </c>
      <c r="AC3506" s="47">
        <v>9.5356991142494465</v>
      </c>
      <c r="AD3506" s="47">
        <v>1.0338197723233149</v>
      </c>
      <c r="AE3506" s="47">
        <v>-6.1692529453854741E-2</v>
      </c>
      <c r="AF3506" s="47">
        <v>37.173968240475233</v>
      </c>
      <c r="AG3506" s="47">
        <v>-21.084351504417185</v>
      </c>
      <c r="AH3506" s="47">
        <v>0.31588437088007865</v>
      </c>
      <c r="AI3506" s="47">
        <v>0.38548558873661259</v>
      </c>
      <c r="AJ3506" s="47">
        <v>0.33333333333333298</v>
      </c>
      <c r="AK3506" s="47">
        <v>0.47968211832321317</v>
      </c>
      <c r="AL3506" s="47">
        <v>0.57122895297980814</v>
      </c>
      <c r="AM3506" s="47">
        <v>0.33333333333333298</v>
      </c>
      <c r="AN3506" s="47">
        <v>0.18789602731731778</v>
      </c>
      <c r="AO3506" s="47">
        <v>0.23868759666666312</v>
      </c>
      <c r="AP3506" s="47">
        <v>0.33333333333333298</v>
      </c>
      <c r="AQ3506" s="47">
        <v>5.9770106919154165</v>
      </c>
      <c r="AR3506" s="47">
        <v>2.6866680235991405</v>
      </c>
      <c r="AS3506" s="47">
        <v>1.9901707455278179</v>
      </c>
      <c r="AT3506" s="47">
        <v>4.7497298106331778</v>
      </c>
      <c r="AU3506" s="47">
        <v>-1</v>
      </c>
      <c r="AV3506" s="47">
        <v>-1</v>
      </c>
      <c r="AW3506" s="47">
        <v>-1</v>
      </c>
      <c r="AX3506" s="47">
        <v>-1</v>
      </c>
      <c r="AY3506" s="47">
        <v>5.741340798477359E-3</v>
      </c>
      <c r="AZ3506" s="47">
        <v>0.26109216513129191</v>
      </c>
      <c r="BA3506" s="47">
        <v>0.31605474538102962</v>
      </c>
      <c r="BB3506" s="47">
        <v>0.19654570281331249</v>
      </c>
      <c r="BC3506" s="47">
        <v>0.14449960111956645</v>
      </c>
      <c r="BD3506" s="47">
        <v>6.219103395989273</v>
      </c>
      <c r="BE3506" s="47">
        <v>5.19276375489431</v>
      </c>
      <c r="BF3506" s="47">
        <v>-1</v>
      </c>
      <c r="BG3506" s="22">
        <v>0</v>
      </c>
    </row>
    <row r="3507" spans="1:100" x14ac:dyDescent="0.25">
      <c r="A3507">
        <v>7160</v>
      </c>
      <c r="B3507" t="s">
        <v>3531</v>
      </c>
      <c r="C3507" s="48">
        <v>3</v>
      </c>
      <c r="D3507" s="22">
        <v>1440.8072823950422</v>
      </c>
      <c r="E3507" s="47">
        <v>58.259550247368949</v>
      </c>
      <c r="F3507" s="47">
        <v>-38.837885011581527</v>
      </c>
      <c r="G3507" s="47">
        <v>0.10607753496291722</v>
      </c>
      <c r="H3507" s="47">
        <v>3.7680777747787686</v>
      </c>
      <c r="I3507" s="47">
        <v>52.176129212944709</v>
      </c>
      <c r="J3507" s="47">
        <v>4.6035306493442905</v>
      </c>
      <c r="K3507" s="47">
        <v>-0.999999999999999</v>
      </c>
      <c r="L3507" s="47">
        <v>-0.999999999999999</v>
      </c>
      <c r="M3507" s="47">
        <v>-0.999999999999999</v>
      </c>
      <c r="N3507" s="47">
        <v>0.47109190236352355</v>
      </c>
      <c r="O3507" s="47">
        <v>-0.999999999999999</v>
      </c>
      <c r="P3507" s="47">
        <v>-0.999999999999999</v>
      </c>
      <c r="Q3507" s="47">
        <v>4.9853311752318357</v>
      </c>
      <c r="R3507" s="47">
        <v>-0.999999999999999</v>
      </c>
      <c r="S3507" s="47">
        <v>-0.11013409940792844</v>
      </c>
      <c r="T3507" s="47">
        <v>1.3927025757131103E-2</v>
      </c>
      <c r="U3507" s="47">
        <v>-0.49849260081860508</v>
      </c>
      <c r="V3507" s="47">
        <v>-0.6804731166542255</v>
      </c>
      <c r="W3507" s="47">
        <v>-1.2172534004530675</v>
      </c>
      <c r="X3507" s="47">
        <v>-4.6063468737175652</v>
      </c>
      <c r="Y3507" s="47">
        <v>-3.9720313564308198E-2</v>
      </c>
      <c r="Z3507" s="47">
        <v>22.879262122229747</v>
      </c>
      <c r="AA3507" s="47">
        <v>0.73761063671252003</v>
      </c>
      <c r="AB3507" s="47">
        <v>0.58783507625889009</v>
      </c>
      <c r="AC3507" s="47">
        <v>24.270410937503083</v>
      </c>
      <c r="AD3507" s="47">
        <v>-0.67345737731884625</v>
      </c>
      <c r="AE3507" s="47">
        <v>1.632524278826933</v>
      </c>
      <c r="AF3507" s="47">
        <v>49.370032414818638</v>
      </c>
      <c r="AG3507" s="47">
        <v>-21.608280760391828</v>
      </c>
      <c r="AH3507" s="47">
        <v>-5.8707622274038196E-2</v>
      </c>
      <c r="AI3507" s="47">
        <v>8.2355763381215252E-3</v>
      </c>
      <c r="AJ3507" s="47">
        <v>0.33333333333333298</v>
      </c>
      <c r="AK3507" s="47">
        <v>-1.305988213070638E-2</v>
      </c>
      <c r="AL3507" s="47">
        <v>0.12347722280407292</v>
      </c>
      <c r="AM3507" s="47">
        <v>0.33333333333333298</v>
      </c>
      <c r="AN3507" s="47">
        <v>0.27782121458692871</v>
      </c>
      <c r="AO3507" s="47">
        <v>0.42950656048300973</v>
      </c>
      <c r="AP3507" s="47">
        <v>0.33333333333333298</v>
      </c>
      <c r="AQ3507" s="47">
        <v>2.8060967981260219</v>
      </c>
      <c r="AR3507" s="47">
        <v>3.4657984031944227</v>
      </c>
      <c r="AS3507" s="47">
        <v>0.78821703845900981</v>
      </c>
      <c r="AT3507" s="47">
        <v>0.3495152076908542</v>
      </c>
      <c r="AU3507" s="47">
        <v>-0.999999999999999</v>
      </c>
      <c r="AV3507" s="47">
        <v>-0.999999999999999</v>
      </c>
      <c r="AW3507" s="47">
        <v>-0.999999999999999</v>
      </c>
      <c r="AX3507" s="47">
        <v>-0.999999999999999</v>
      </c>
      <c r="AY3507" s="47">
        <v>-3.6156165188391154E-2</v>
      </c>
      <c r="AZ3507" s="47">
        <v>0.70735990542077321</v>
      </c>
      <c r="BA3507" s="47">
        <v>-0.53862253165847829</v>
      </c>
      <c r="BB3507" s="47">
        <v>4.9425343260344236E-2</v>
      </c>
      <c r="BC3507" s="47">
        <v>1.632304955302278E-2</v>
      </c>
      <c r="BD3507" s="47">
        <v>4.7724331086124723</v>
      </c>
      <c r="BE3507" s="47">
        <v>-2.285036419466822</v>
      </c>
      <c r="BF3507" s="47">
        <v>-0.999999999999999</v>
      </c>
      <c r="CU3507" t="e">
        <v>#N/A</v>
      </c>
      <c r="CV3507" t="e">
        <v>#N/A</v>
      </c>
    </row>
    <row r="3508" spans="1:100" x14ac:dyDescent="0.25">
      <c r="A3508">
        <v>7161</v>
      </c>
      <c r="B3508" t="s">
        <v>3532</v>
      </c>
      <c r="C3508" s="48">
        <v>1</v>
      </c>
      <c r="D3508" s="22">
        <v>1450</v>
      </c>
      <c r="E3508" s="47">
        <v>62.798508766834246</v>
      </c>
      <c r="F3508" s="47">
        <v>-29.08938549335334</v>
      </c>
      <c r="G3508" s="47">
        <v>0.24773049482204326</v>
      </c>
      <c r="H3508" s="47">
        <v>5.0316799675559034</v>
      </c>
      <c r="I3508" s="47">
        <v>43.150978932390657</v>
      </c>
      <c r="J3508" s="47">
        <v>9.4265685797601293</v>
      </c>
      <c r="K3508" s="47">
        <v>-1</v>
      </c>
      <c r="L3508" s="47">
        <v>-1</v>
      </c>
      <c r="M3508" s="47">
        <v>-1</v>
      </c>
      <c r="N3508" s="47">
        <v>0.23106494761372834</v>
      </c>
      <c r="O3508" s="47">
        <v>-1</v>
      </c>
      <c r="P3508" s="47">
        <v>-1</v>
      </c>
      <c r="Q3508" s="47">
        <v>3.6908187015592362</v>
      </c>
      <c r="R3508" s="47">
        <v>-1</v>
      </c>
      <c r="S3508" s="47">
        <v>0.64189072421973781</v>
      </c>
      <c r="T3508" s="47">
        <v>9.2362986157557392E-2</v>
      </c>
      <c r="U3508" s="47">
        <v>2.8539908778594872E-2</v>
      </c>
      <c r="V3508" s="47">
        <v>-3.3016092497362891E-2</v>
      </c>
      <c r="W3508" s="47">
        <v>1.340861265996665</v>
      </c>
      <c r="X3508" s="47">
        <v>-0.95214589246562853</v>
      </c>
      <c r="Y3508" s="47">
        <v>6.2963204570277986E-2</v>
      </c>
      <c r="Z3508" s="47">
        <v>26.745601001024557</v>
      </c>
      <c r="AA3508" s="47">
        <v>0.83044305783086536</v>
      </c>
      <c r="AB3508" s="47">
        <v>0.95436065465510056</v>
      </c>
      <c r="AC3508" s="47">
        <v>9.5356991142494465</v>
      </c>
      <c r="AD3508" s="47">
        <v>1.0338197723233149</v>
      </c>
      <c r="AE3508" s="47">
        <v>-6.1692529453854741E-2</v>
      </c>
      <c r="AF3508" s="47">
        <v>37.173968240475233</v>
      </c>
      <c r="AG3508" s="47">
        <v>-21.084351504417185</v>
      </c>
      <c r="AH3508" s="47">
        <v>0.31588437088007865</v>
      </c>
      <c r="AI3508" s="47">
        <v>0.38548558873661259</v>
      </c>
      <c r="AJ3508" s="47">
        <v>0.33333333333333298</v>
      </c>
      <c r="AK3508" s="47">
        <v>0.47968211832321317</v>
      </c>
      <c r="AL3508" s="47">
        <v>0.57122895297980814</v>
      </c>
      <c r="AM3508" s="47">
        <v>0.33333333333333298</v>
      </c>
      <c r="AN3508" s="47">
        <v>0.18789602731731778</v>
      </c>
      <c r="AO3508" s="47">
        <v>0.23868759666666312</v>
      </c>
      <c r="AP3508" s="47">
        <v>0.33333333333333298</v>
      </c>
      <c r="AQ3508" s="47">
        <v>5.9770106919154165</v>
      </c>
      <c r="AR3508" s="47">
        <v>2.6866680235991405</v>
      </c>
      <c r="AS3508" s="47">
        <v>1.9901707455278179</v>
      </c>
      <c r="AT3508" s="47">
        <v>4.7497298106331778</v>
      </c>
      <c r="AU3508" s="47">
        <v>-1</v>
      </c>
      <c r="AV3508" s="47">
        <v>-1</v>
      </c>
      <c r="AW3508" s="47">
        <v>-1</v>
      </c>
      <c r="AX3508" s="47">
        <v>-1</v>
      </c>
      <c r="AY3508" s="47">
        <v>5.741340798477359E-3</v>
      </c>
      <c r="AZ3508" s="47">
        <v>0.26109216513129191</v>
      </c>
      <c r="BA3508" s="47">
        <v>0.31605474538102962</v>
      </c>
      <c r="BB3508" s="47">
        <v>0.19654570281331249</v>
      </c>
      <c r="BC3508" s="47">
        <v>0.14449960111956645</v>
      </c>
      <c r="BD3508" s="47">
        <v>6.219103395989273</v>
      </c>
      <c r="BE3508" s="47">
        <v>5.19276375489431</v>
      </c>
      <c r="BF3508" s="47">
        <v>-1</v>
      </c>
      <c r="BG3508" s="22">
        <v>0</v>
      </c>
    </row>
    <row r="3509" spans="1:100" x14ac:dyDescent="0.25">
      <c r="A3509">
        <v>7162</v>
      </c>
      <c r="B3509" t="s">
        <v>3533</v>
      </c>
      <c r="C3509" s="48">
        <v>3</v>
      </c>
      <c r="D3509" s="22">
        <v>1530.1457891954608</v>
      </c>
      <c r="E3509" s="47">
        <v>118.81060938236007</v>
      </c>
      <c r="F3509" s="47">
        <v>74.223095357464587</v>
      </c>
      <c r="G3509" s="47">
        <v>0.9491816253120583</v>
      </c>
      <c r="H3509" s="47">
        <v>9.9759144658328225</v>
      </c>
      <c r="I3509" s="47">
        <v>71.5283429997952</v>
      </c>
      <c r="J3509" s="47">
        <v>27.041496679932692</v>
      </c>
      <c r="K3509" s="47">
        <v>-1.0000000000000004</v>
      </c>
      <c r="L3509" s="47">
        <v>-1.0000000000000004</v>
      </c>
      <c r="M3509" s="47">
        <v>-1.0000000000000004</v>
      </c>
      <c r="N3509" s="47">
        <v>0.17011823035369752</v>
      </c>
      <c r="O3509" s="47">
        <v>-1.0000000000000004</v>
      </c>
      <c r="P3509" s="47">
        <v>-1.0000000000000004</v>
      </c>
      <c r="Q3509" s="47">
        <v>5.0901810037700645</v>
      </c>
      <c r="R3509" s="47">
        <v>-1.0000000000000004</v>
      </c>
      <c r="S3509" s="47">
        <v>3.4697022794086556</v>
      </c>
      <c r="T3509" s="47">
        <v>0.4232131957375479</v>
      </c>
      <c r="U3509" s="47">
        <v>-1.0268355483772775</v>
      </c>
      <c r="V3509" s="47">
        <v>-0.30140185326679625</v>
      </c>
      <c r="W3509" s="47">
        <v>4.8857334620627579</v>
      </c>
      <c r="X3509" s="47">
        <v>5.1246954872430353</v>
      </c>
      <c r="Y3509" s="47">
        <v>0.43963425709159742</v>
      </c>
      <c r="Z3509" s="47">
        <v>40.253578237831192</v>
      </c>
      <c r="AA3509" s="47">
        <v>0.97959341888344653</v>
      </c>
      <c r="AB3509" s="47">
        <v>-0.51561020448619699</v>
      </c>
      <c r="AC3509" s="47">
        <v>21.837345208256615</v>
      </c>
      <c r="AD3509" s="47">
        <v>0.77189466920036609</v>
      </c>
      <c r="AE3509" s="47">
        <v>2.176649149788203</v>
      </c>
      <c r="AF3509" s="47">
        <v>63.751962391389824</v>
      </c>
      <c r="AG3509" s="47">
        <v>44.584652235736691</v>
      </c>
      <c r="AH3509" s="47">
        <v>0.22552033792391529</v>
      </c>
      <c r="AI3509" s="47">
        <v>0.27842734622439702</v>
      </c>
      <c r="AJ3509" s="47">
        <v>0.33333333333333298</v>
      </c>
      <c r="AK3509" s="47">
        <v>0.86357820573253274</v>
      </c>
      <c r="AL3509" s="47">
        <v>0.69850063272524987</v>
      </c>
      <c r="AM3509" s="47">
        <v>0.33333333333333298</v>
      </c>
      <c r="AN3509" s="47">
        <v>0.43410596749225905</v>
      </c>
      <c r="AO3509" s="47">
        <v>0.57834814273142721</v>
      </c>
      <c r="AP3509" s="47">
        <v>0.33333333333333298</v>
      </c>
      <c r="AQ3509" s="47">
        <v>7.7763806084053702</v>
      </c>
      <c r="AR3509" s="47">
        <v>0.6604817345846985</v>
      </c>
      <c r="AS3509" s="47">
        <v>18.212324739147626</v>
      </c>
      <c r="AT3509" s="47">
        <v>8.1686902062003703</v>
      </c>
      <c r="AU3509" s="47">
        <v>-1.0000000000000004</v>
      </c>
      <c r="AV3509" s="47">
        <v>-1.0000000000000004</v>
      </c>
      <c r="AW3509" s="47">
        <v>-1.0000000000000004</v>
      </c>
      <c r="AX3509" s="47">
        <v>-1.0000000000000004</v>
      </c>
      <c r="AY3509" s="47">
        <v>0.20555639048968766</v>
      </c>
      <c r="AZ3509" s="47">
        <v>0.6856960961110804</v>
      </c>
      <c r="BA3509" s="47">
        <v>1.0200259011784152</v>
      </c>
      <c r="BB3509" s="47">
        <v>0.31480512546943606</v>
      </c>
      <c r="BC3509" s="47">
        <v>0.20658902923629183</v>
      </c>
      <c r="BD3509" s="47">
        <v>11.298608617291302</v>
      </c>
      <c r="BE3509" s="47">
        <v>10.264855236799365</v>
      </c>
      <c r="BF3509" s="47">
        <v>-1.0000000000000004</v>
      </c>
      <c r="CU3509" t="e">
        <v>#N/A</v>
      </c>
      <c r="CV3509" t="e">
        <v>#N/A</v>
      </c>
    </row>
    <row r="3510" spans="1:100" x14ac:dyDescent="0.25">
      <c r="A3510">
        <v>7163</v>
      </c>
      <c r="B3510" t="s">
        <v>3534</v>
      </c>
      <c r="C3510" s="48">
        <v>1</v>
      </c>
      <c r="D3510" s="22">
        <v>1450</v>
      </c>
      <c r="E3510" s="47">
        <v>62.798508766834246</v>
      </c>
      <c r="F3510" s="47">
        <v>-29.08938549335334</v>
      </c>
      <c r="G3510" s="47">
        <v>0.24773049482204326</v>
      </c>
      <c r="H3510" s="47">
        <v>5.0316799675559034</v>
      </c>
      <c r="I3510" s="47">
        <v>43.150978932390657</v>
      </c>
      <c r="J3510" s="47">
        <v>9.4265685797601293</v>
      </c>
      <c r="K3510" s="47">
        <v>-1</v>
      </c>
      <c r="L3510" s="47">
        <v>-1</v>
      </c>
      <c r="M3510" s="47">
        <v>-1</v>
      </c>
      <c r="N3510" s="47">
        <v>0.23106494761372834</v>
      </c>
      <c r="O3510" s="47">
        <v>-1</v>
      </c>
      <c r="P3510" s="47">
        <v>-1</v>
      </c>
      <c r="Q3510" s="47">
        <v>3.6908187015592362</v>
      </c>
      <c r="R3510" s="47">
        <v>-1</v>
      </c>
      <c r="S3510" s="47">
        <v>0.64189072421973781</v>
      </c>
      <c r="T3510" s="47">
        <v>9.2362986157557392E-2</v>
      </c>
      <c r="U3510" s="47">
        <v>2.8539908778594872E-2</v>
      </c>
      <c r="V3510" s="47">
        <v>-3.3016092497362891E-2</v>
      </c>
      <c r="W3510" s="47">
        <v>1.340861265996665</v>
      </c>
      <c r="X3510" s="47">
        <v>-0.95214589246562853</v>
      </c>
      <c r="Y3510" s="47">
        <v>6.2963204570277986E-2</v>
      </c>
      <c r="Z3510" s="47">
        <v>26.745601001024557</v>
      </c>
      <c r="AA3510" s="47">
        <v>0.83044305783086536</v>
      </c>
      <c r="AB3510" s="47">
        <v>0.95436065465510056</v>
      </c>
      <c r="AC3510" s="47">
        <v>9.5356991142494465</v>
      </c>
      <c r="AD3510" s="47">
        <v>1.0338197723233149</v>
      </c>
      <c r="AE3510" s="47">
        <v>-6.1692529453854741E-2</v>
      </c>
      <c r="AF3510" s="47">
        <v>37.173968240475233</v>
      </c>
      <c r="AG3510" s="47">
        <v>-21.084351504417185</v>
      </c>
      <c r="AH3510" s="47">
        <v>0.31588437088007865</v>
      </c>
      <c r="AI3510" s="47">
        <v>0.38548558873661259</v>
      </c>
      <c r="AJ3510" s="47">
        <v>0.33333333333333298</v>
      </c>
      <c r="AK3510" s="47">
        <v>0.47968211832321317</v>
      </c>
      <c r="AL3510" s="47">
        <v>0.57122895297980814</v>
      </c>
      <c r="AM3510" s="47">
        <v>0.33333333333333298</v>
      </c>
      <c r="AN3510" s="47">
        <v>0.18789602731731778</v>
      </c>
      <c r="AO3510" s="47">
        <v>0.23868759666666312</v>
      </c>
      <c r="AP3510" s="47">
        <v>0.33333333333333298</v>
      </c>
      <c r="AQ3510" s="47">
        <v>5.9770106919154165</v>
      </c>
      <c r="AR3510" s="47">
        <v>2.6866680235991405</v>
      </c>
      <c r="AS3510" s="47">
        <v>1.9901707455278179</v>
      </c>
      <c r="AT3510" s="47">
        <v>4.7497298106331778</v>
      </c>
      <c r="AU3510" s="47">
        <v>-1</v>
      </c>
      <c r="AV3510" s="47">
        <v>-1</v>
      </c>
      <c r="AW3510" s="47">
        <v>-1</v>
      </c>
      <c r="AX3510" s="47">
        <v>-1</v>
      </c>
      <c r="AY3510" s="47">
        <v>5.741340798477359E-3</v>
      </c>
      <c r="AZ3510" s="47">
        <v>0.26109216513129191</v>
      </c>
      <c r="BA3510" s="47">
        <v>0.31605474538102962</v>
      </c>
      <c r="BB3510" s="47">
        <v>0.19654570281331249</v>
      </c>
      <c r="BC3510" s="47">
        <v>0.14449960111956645</v>
      </c>
      <c r="BD3510" s="47">
        <v>6.219103395989273</v>
      </c>
      <c r="BE3510" s="47">
        <v>5.19276375489431</v>
      </c>
      <c r="BF3510" s="47">
        <v>-1</v>
      </c>
      <c r="BG3510" s="22">
        <v>0</v>
      </c>
    </row>
    <row r="3511" spans="1:100" x14ac:dyDescent="0.25">
      <c r="A3511">
        <v>7164</v>
      </c>
      <c r="B3511" t="s">
        <v>3535</v>
      </c>
      <c r="C3511" s="48">
        <v>3</v>
      </c>
      <c r="D3511" s="22">
        <v>1460.4959072971449</v>
      </c>
      <c r="E3511" s="47">
        <v>80.998101722779737</v>
      </c>
      <c r="F3511" s="47">
        <v>4.0551869859070404</v>
      </c>
      <c r="G3511" s="47">
        <v>8.9343595151394867E-2</v>
      </c>
      <c r="H3511" s="47">
        <v>5.2513985984985272</v>
      </c>
      <c r="I3511" s="47">
        <v>60.383393552743421</v>
      </c>
      <c r="J3511" s="47">
        <v>18.034577758273485</v>
      </c>
      <c r="K3511" s="47">
        <v>-1</v>
      </c>
      <c r="L3511" s="47">
        <v>-1</v>
      </c>
      <c r="M3511" s="47">
        <v>-1</v>
      </c>
      <c r="N3511" s="47">
        <v>0.1954149888608924</v>
      </c>
      <c r="O3511" s="47">
        <v>-1</v>
      </c>
      <c r="P3511" s="47">
        <v>-1</v>
      </c>
      <c r="Q3511" s="47">
        <v>3.5095895897666365</v>
      </c>
      <c r="R3511" s="47">
        <v>-1</v>
      </c>
      <c r="S3511" s="47">
        <v>0.31907331890781404</v>
      </c>
      <c r="T3511" s="47">
        <v>-5.8110134481649249E-2</v>
      </c>
      <c r="U3511" s="47">
        <v>0.5518311854581287</v>
      </c>
      <c r="V3511" s="47">
        <v>1.227182346410354</v>
      </c>
      <c r="W3511" s="47">
        <v>1.7418090087318865</v>
      </c>
      <c r="X3511" s="47">
        <v>-0.57089915327100693</v>
      </c>
      <c r="Y3511" s="47">
        <v>-1.5800656534243156E-2</v>
      </c>
      <c r="Z3511" s="47">
        <v>45.00716187986275</v>
      </c>
      <c r="AA3511" s="47">
        <v>-0.6237287058922415</v>
      </c>
      <c r="AB3511" s="47">
        <v>-0.18003083381411639</v>
      </c>
      <c r="AC3511" s="47">
        <v>11.161667157099245</v>
      </c>
      <c r="AD3511" s="47">
        <v>1.8576264439431189</v>
      </c>
      <c r="AE3511" s="47">
        <v>-0.57987729085818596</v>
      </c>
      <c r="AF3511" s="47">
        <v>55.408920912289702</v>
      </c>
      <c r="AG3511" s="47">
        <v>-2.4859683413367382</v>
      </c>
      <c r="AH3511" s="47">
        <v>0.27948592227877078</v>
      </c>
      <c r="AI3511" s="47">
        <v>0.38708358616282668</v>
      </c>
      <c r="AJ3511" s="47">
        <v>0.33333333333333298</v>
      </c>
      <c r="AK3511" s="47">
        <v>0.59793679486774687</v>
      </c>
      <c r="AL3511" s="47">
        <v>0.69631985504409377</v>
      </c>
      <c r="AM3511" s="47">
        <v>0.33333333333333298</v>
      </c>
      <c r="AN3511" s="47">
        <v>-6.1029880378480623E-2</v>
      </c>
      <c r="AO3511" s="47">
        <v>-8.8508913116166821E-2</v>
      </c>
      <c r="AP3511" s="47">
        <v>0.33333333333333298</v>
      </c>
      <c r="AQ3511" s="47">
        <v>4.9744726404537696</v>
      </c>
      <c r="AR3511" s="47">
        <v>2.1342215653643923</v>
      </c>
      <c r="AS3511" s="47">
        <v>9.9209882442316264</v>
      </c>
      <c r="AT3511" s="47">
        <v>5.9793679486774689</v>
      </c>
      <c r="AU3511" s="47">
        <v>-1</v>
      </c>
      <c r="AV3511" s="47">
        <v>-1</v>
      </c>
      <c r="AW3511" s="47">
        <v>-1</v>
      </c>
      <c r="AX3511" s="47">
        <v>-1</v>
      </c>
      <c r="AY3511" s="47">
        <v>6.5805723712406533E-2</v>
      </c>
      <c r="AZ3511" s="47">
        <v>-3.5629769000586099E-2</v>
      </c>
      <c r="BA3511" s="47">
        <v>0.42605230026955226</v>
      </c>
      <c r="BB3511" s="47">
        <v>-1.3162478594830218E-2</v>
      </c>
      <c r="BC3511" s="47">
        <v>-0.192366872728642</v>
      </c>
      <c r="BD3511" s="47">
        <v>-0.50721080987368639</v>
      </c>
      <c r="BE3511" s="47">
        <v>-2.6789103168682891</v>
      </c>
      <c r="BF3511" s="47">
        <v>-1</v>
      </c>
      <c r="CU3511" t="e">
        <v>#N/A</v>
      </c>
      <c r="CV3511" t="e">
        <v>#N/A</v>
      </c>
    </row>
    <row r="3512" spans="1:100" x14ac:dyDescent="0.25">
      <c r="A3512">
        <v>7165</v>
      </c>
      <c r="B3512" t="s">
        <v>3536</v>
      </c>
      <c r="C3512" s="48">
        <v>1</v>
      </c>
      <c r="D3512" s="22">
        <v>1450</v>
      </c>
      <c r="E3512" s="47">
        <v>62.798508766834246</v>
      </c>
      <c r="F3512" s="47">
        <v>-29.08938549335334</v>
      </c>
      <c r="G3512" s="47">
        <v>0.24773049482204326</v>
      </c>
      <c r="H3512" s="47">
        <v>5.0316799675559034</v>
      </c>
      <c r="I3512" s="47">
        <v>43.150978932390657</v>
      </c>
      <c r="J3512" s="47">
        <v>9.4265685797601293</v>
      </c>
      <c r="K3512" s="47">
        <v>-1</v>
      </c>
      <c r="L3512" s="47">
        <v>-1</v>
      </c>
      <c r="M3512" s="47">
        <v>-1</v>
      </c>
      <c r="N3512" s="47">
        <v>0.23106494761372834</v>
      </c>
      <c r="O3512" s="47">
        <v>-1</v>
      </c>
      <c r="P3512" s="47">
        <v>-1</v>
      </c>
      <c r="Q3512" s="47">
        <v>3.6908187015592362</v>
      </c>
      <c r="R3512" s="47">
        <v>-1</v>
      </c>
      <c r="S3512" s="47">
        <v>0.64189072421973781</v>
      </c>
      <c r="T3512" s="47">
        <v>9.2362986157557392E-2</v>
      </c>
      <c r="U3512" s="47">
        <v>2.8539908778594872E-2</v>
      </c>
      <c r="V3512" s="47">
        <v>-3.3016092497362891E-2</v>
      </c>
      <c r="W3512" s="47">
        <v>1.340861265996665</v>
      </c>
      <c r="X3512" s="47">
        <v>-0.95214589246562853</v>
      </c>
      <c r="Y3512" s="47">
        <v>6.2963204570277986E-2</v>
      </c>
      <c r="Z3512" s="47">
        <v>26.745601001024557</v>
      </c>
      <c r="AA3512" s="47">
        <v>0.83044305783086536</v>
      </c>
      <c r="AB3512" s="47">
        <v>0.95436065465510056</v>
      </c>
      <c r="AC3512" s="47">
        <v>9.5356991142494465</v>
      </c>
      <c r="AD3512" s="47">
        <v>1.0338197723233149</v>
      </c>
      <c r="AE3512" s="47">
        <v>-6.1692529453854741E-2</v>
      </c>
      <c r="AF3512" s="47">
        <v>37.173968240475233</v>
      </c>
      <c r="AG3512" s="47">
        <v>-21.084351504417185</v>
      </c>
      <c r="AH3512" s="47">
        <v>0.31588437088007865</v>
      </c>
      <c r="AI3512" s="47">
        <v>0.38548558873661259</v>
      </c>
      <c r="AJ3512" s="47">
        <v>0.33333333333333298</v>
      </c>
      <c r="AK3512" s="47">
        <v>0.47968211832321317</v>
      </c>
      <c r="AL3512" s="47">
        <v>0.57122895297980814</v>
      </c>
      <c r="AM3512" s="47">
        <v>0.33333333333333298</v>
      </c>
      <c r="AN3512" s="47">
        <v>0.18789602731731778</v>
      </c>
      <c r="AO3512" s="47">
        <v>0.23868759666666312</v>
      </c>
      <c r="AP3512" s="47">
        <v>0.33333333333333298</v>
      </c>
      <c r="AQ3512" s="47">
        <v>5.9770106919154165</v>
      </c>
      <c r="AR3512" s="47">
        <v>2.6866680235991405</v>
      </c>
      <c r="AS3512" s="47">
        <v>1.9901707455278179</v>
      </c>
      <c r="AT3512" s="47">
        <v>4.7497298106331778</v>
      </c>
      <c r="AU3512" s="47">
        <v>-1</v>
      </c>
      <c r="AV3512" s="47">
        <v>-1</v>
      </c>
      <c r="AW3512" s="47">
        <v>-1</v>
      </c>
      <c r="AX3512" s="47">
        <v>-1</v>
      </c>
      <c r="AY3512" s="47">
        <v>5.741340798477359E-3</v>
      </c>
      <c r="AZ3512" s="47">
        <v>0.26109216513129191</v>
      </c>
      <c r="BA3512" s="47">
        <v>0.31605474538102962</v>
      </c>
      <c r="BB3512" s="47">
        <v>0.19654570281331249</v>
      </c>
      <c r="BC3512" s="47">
        <v>0.14449960111956645</v>
      </c>
      <c r="BD3512" s="47">
        <v>6.219103395989273</v>
      </c>
      <c r="BE3512" s="47">
        <v>5.19276375489431</v>
      </c>
      <c r="BF3512" s="47">
        <v>-1</v>
      </c>
      <c r="BG3512" s="22">
        <v>0</v>
      </c>
    </row>
    <row r="3513" spans="1:100" x14ac:dyDescent="0.25">
      <c r="A3513">
        <v>7166</v>
      </c>
      <c r="B3513" t="s">
        <v>3537</v>
      </c>
      <c r="C3513" s="48">
        <v>1</v>
      </c>
      <c r="D3513" s="22">
        <v>1450</v>
      </c>
      <c r="E3513" s="47">
        <v>62.798508766834246</v>
      </c>
      <c r="F3513" s="47">
        <v>-29.08938549335334</v>
      </c>
      <c r="G3513" s="47">
        <v>0.24773049482204326</v>
      </c>
      <c r="H3513" s="47">
        <v>5.0316799675559034</v>
      </c>
      <c r="I3513" s="47">
        <v>43.150978932390657</v>
      </c>
      <c r="J3513" s="47">
        <v>9.4265685797601293</v>
      </c>
      <c r="K3513" s="47">
        <v>-1</v>
      </c>
      <c r="L3513" s="47">
        <v>-1</v>
      </c>
      <c r="M3513" s="47">
        <v>-1</v>
      </c>
      <c r="N3513" s="47">
        <v>0.23106494761372834</v>
      </c>
      <c r="O3513" s="47">
        <v>-1</v>
      </c>
      <c r="P3513" s="47">
        <v>-1</v>
      </c>
      <c r="Q3513" s="47">
        <v>3.6908187015592362</v>
      </c>
      <c r="R3513" s="47">
        <v>-1</v>
      </c>
      <c r="S3513" s="47">
        <v>0.64189072421973781</v>
      </c>
      <c r="T3513" s="47">
        <v>9.2362986157557392E-2</v>
      </c>
      <c r="U3513" s="47">
        <v>2.8539908778594872E-2</v>
      </c>
      <c r="V3513" s="47">
        <v>-3.3016092497362891E-2</v>
      </c>
      <c r="W3513" s="47">
        <v>1.340861265996665</v>
      </c>
      <c r="X3513" s="47">
        <v>-0.95214589246562853</v>
      </c>
      <c r="Y3513" s="47">
        <v>6.2963204570277986E-2</v>
      </c>
      <c r="Z3513" s="47">
        <v>26.745601001024557</v>
      </c>
      <c r="AA3513" s="47">
        <v>0.83044305783086536</v>
      </c>
      <c r="AB3513" s="47">
        <v>0.95436065465510056</v>
      </c>
      <c r="AC3513" s="47">
        <v>9.5356991142494465</v>
      </c>
      <c r="AD3513" s="47">
        <v>1.0338197723233149</v>
      </c>
      <c r="AE3513" s="47">
        <v>-6.1692529453854741E-2</v>
      </c>
      <c r="AF3513" s="47">
        <v>37.173968240475233</v>
      </c>
      <c r="AG3513" s="47">
        <v>-21.084351504417185</v>
      </c>
      <c r="AH3513" s="47">
        <v>0.31588437088007865</v>
      </c>
      <c r="AI3513" s="47">
        <v>0.38548558873661259</v>
      </c>
      <c r="AJ3513" s="47">
        <v>0.33333333333333298</v>
      </c>
      <c r="AK3513" s="47">
        <v>0.47968211832321317</v>
      </c>
      <c r="AL3513" s="47">
        <v>0.57122895297980814</v>
      </c>
      <c r="AM3513" s="47">
        <v>0.33333333333333298</v>
      </c>
      <c r="AN3513" s="47">
        <v>0.18789602731731778</v>
      </c>
      <c r="AO3513" s="47">
        <v>0.23868759666666312</v>
      </c>
      <c r="AP3513" s="47">
        <v>0.33333333333333298</v>
      </c>
      <c r="AQ3513" s="47">
        <v>5.9770106919154165</v>
      </c>
      <c r="AR3513" s="47">
        <v>2.6866680235991405</v>
      </c>
      <c r="AS3513" s="47">
        <v>1.9901707455278179</v>
      </c>
      <c r="AT3513" s="47">
        <v>4.7497298106331778</v>
      </c>
      <c r="AU3513" s="47">
        <v>-1</v>
      </c>
      <c r="AV3513" s="47">
        <v>-1</v>
      </c>
      <c r="AW3513" s="47">
        <v>-1</v>
      </c>
      <c r="AX3513" s="47">
        <v>-1</v>
      </c>
      <c r="AY3513" s="47">
        <v>5.741340798477359E-3</v>
      </c>
      <c r="AZ3513" s="47">
        <v>0.26109216513129191</v>
      </c>
      <c r="BA3513" s="47">
        <v>0.31605474538102962</v>
      </c>
      <c r="BB3513" s="47">
        <v>0.19654570281331249</v>
      </c>
      <c r="BC3513" s="47">
        <v>0.14449960111956645</v>
      </c>
      <c r="BD3513" s="47">
        <v>6.219103395989273</v>
      </c>
      <c r="BE3513" s="47">
        <v>5.19276375489431</v>
      </c>
      <c r="BF3513" s="47">
        <v>-1</v>
      </c>
      <c r="BG3513" s="22">
        <v>0</v>
      </c>
    </row>
    <row r="3514" spans="1:100" x14ac:dyDescent="0.25">
      <c r="A3514">
        <v>7167</v>
      </c>
      <c r="B3514" t="s">
        <v>3538</v>
      </c>
      <c r="C3514" s="48">
        <v>1</v>
      </c>
      <c r="D3514" s="22">
        <v>1450</v>
      </c>
      <c r="E3514" s="47">
        <v>62.798508766834246</v>
      </c>
      <c r="F3514" s="47">
        <v>-29.08938549335334</v>
      </c>
      <c r="G3514" s="47">
        <v>0.24773049482204326</v>
      </c>
      <c r="H3514" s="47">
        <v>5.0316799675559034</v>
      </c>
      <c r="I3514" s="47">
        <v>43.150978932390657</v>
      </c>
      <c r="J3514" s="47">
        <v>9.4265685797601293</v>
      </c>
      <c r="K3514" s="47">
        <v>-1</v>
      </c>
      <c r="L3514" s="47">
        <v>-1</v>
      </c>
      <c r="M3514" s="47">
        <v>-1</v>
      </c>
      <c r="N3514" s="47">
        <v>0.23106494761372834</v>
      </c>
      <c r="O3514" s="47">
        <v>-1</v>
      </c>
      <c r="P3514" s="47">
        <v>-1</v>
      </c>
      <c r="Q3514" s="47">
        <v>3.6908187015592362</v>
      </c>
      <c r="R3514" s="47">
        <v>-1</v>
      </c>
      <c r="S3514" s="47">
        <v>0.64189072421973781</v>
      </c>
      <c r="T3514" s="47">
        <v>9.2362986157557392E-2</v>
      </c>
      <c r="U3514" s="47">
        <v>2.8539908778594872E-2</v>
      </c>
      <c r="V3514" s="47">
        <v>-3.3016092497362891E-2</v>
      </c>
      <c r="W3514" s="47">
        <v>1.340861265996665</v>
      </c>
      <c r="X3514" s="47">
        <v>-0.95214589246562853</v>
      </c>
      <c r="Y3514" s="47">
        <v>6.2963204570277986E-2</v>
      </c>
      <c r="Z3514" s="47">
        <v>26.745601001024557</v>
      </c>
      <c r="AA3514" s="47">
        <v>0.83044305783086536</v>
      </c>
      <c r="AB3514" s="47">
        <v>0.95436065465510056</v>
      </c>
      <c r="AC3514" s="47">
        <v>9.5356991142494465</v>
      </c>
      <c r="AD3514" s="47">
        <v>1.0338197723233149</v>
      </c>
      <c r="AE3514" s="47">
        <v>-6.1692529453854741E-2</v>
      </c>
      <c r="AF3514" s="47">
        <v>37.173968240475233</v>
      </c>
      <c r="AG3514" s="47">
        <v>-21.084351504417185</v>
      </c>
      <c r="AH3514" s="47">
        <v>0.31588437088007865</v>
      </c>
      <c r="AI3514" s="47">
        <v>0.38548558873661259</v>
      </c>
      <c r="AJ3514" s="47">
        <v>0.33333333333333298</v>
      </c>
      <c r="AK3514" s="47">
        <v>0.47968211832321317</v>
      </c>
      <c r="AL3514" s="47">
        <v>0.57122895297980814</v>
      </c>
      <c r="AM3514" s="47">
        <v>0.33333333333333298</v>
      </c>
      <c r="AN3514" s="47">
        <v>0.18789602731731778</v>
      </c>
      <c r="AO3514" s="47">
        <v>0.23868759666666312</v>
      </c>
      <c r="AP3514" s="47">
        <v>0.33333333333333298</v>
      </c>
      <c r="AQ3514" s="47">
        <v>5.9770106919154165</v>
      </c>
      <c r="AR3514" s="47">
        <v>2.6866680235991405</v>
      </c>
      <c r="AS3514" s="47">
        <v>1.9901707455278179</v>
      </c>
      <c r="AT3514" s="47">
        <v>4.7497298106331778</v>
      </c>
      <c r="AU3514" s="47">
        <v>-1</v>
      </c>
      <c r="AV3514" s="47">
        <v>-1</v>
      </c>
      <c r="AW3514" s="47">
        <v>-1</v>
      </c>
      <c r="AX3514" s="47">
        <v>-1</v>
      </c>
      <c r="AY3514" s="47">
        <v>5.741340798477359E-3</v>
      </c>
      <c r="AZ3514" s="47">
        <v>0.26109216513129191</v>
      </c>
      <c r="BA3514" s="47">
        <v>0.31605474538102962</v>
      </c>
      <c r="BB3514" s="47">
        <v>0.19654570281331249</v>
      </c>
      <c r="BC3514" s="47">
        <v>0.14449960111956645</v>
      </c>
      <c r="BD3514" s="47">
        <v>6.219103395989273</v>
      </c>
      <c r="BE3514" s="47">
        <v>5.19276375489431</v>
      </c>
      <c r="BF3514" s="47">
        <v>-1</v>
      </c>
      <c r="BG3514" s="22">
        <v>0</v>
      </c>
    </row>
    <row r="3515" spans="1:100" x14ac:dyDescent="0.25">
      <c r="A3515">
        <v>7168</v>
      </c>
      <c r="B3515" t="s">
        <v>1707</v>
      </c>
      <c r="C3515" s="48">
        <v>1</v>
      </c>
      <c r="D3515" s="22">
        <v>1450</v>
      </c>
      <c r="E3515" s="47">
        <v>62.798508766834246</v>
      </c>
      <c r="F3515" s="47">
        <v>-29.08938549335334</v>
      </c>
      <c r="G3515" s="47">
        <v>0.24773049482204326</v>
      </c>
      <c r="H3515" s="47">
        <v>5.0316799675559034</v>
      </c>
      <c r="I3515" s="47">
        <v>43.150978932390657</v>
      </c>
      <c r="J3515" s="47">
        <v>9.4265685797601293</v>
      </c>
      <c r="K3515" s="47">
        <v>-1</v>
      </c>
      <c r="L3515" s="47">
        <v>-1</v>
      </c>
      <c r="M3515" s="47">
        <v>-1</v>
      </c>
      <c r="N3515" s="47">
        <v>0.23106494761372834</v>
      </c>
      <c r="O3515" s="47">
        <v>-1</v>
      </c>
      <c r="P3515" s="47">
        <v>-1</v>
      </c>
      <c r="Q3515" s="47">
        <v>3.6908187015592362</v>
      </c>
      <c r="R3515" s="47">
        <v>-1</v>
      </c>
      <c r="S3515" s="47">
        <v>0.64189072421973781</v>
      </c>
      <c r="T3515" s="47">
        <v>9.2362986157557392E-2</v>
      </c>
      <c r="U3515" s="47">
        <v>2.8539908778594872E-2</v>
      </c>
      <c r="V3515" s="47">
        <v>-3.3016092497362891E-2</v>
      </c>
      <c r="W3515" s="47">
        <v>1.340861265996665</v>
      </c>
      <c r="X3515" s="47">
        <v>-0.95214589246562853</v>
      </c>
      <c r="Y3515" s="47">
        <v>6.2963204570277986E-2</v>
      </c>
      <c r="Z3515" s="47">
        <v>26.745601001024557</v>
      </c>
      <c r="AA3515" s="47">
        <v>0.83044305783086536</v>
      </c>
      <c r="AB3515" s="47">
        <v>0.95436065465510056</v>
      </c>
      <c r="AC3515" s="47">
        <v>9.5356991142494465</v>
      </c>
      <c r="AD3515" s="47">
        <v>1.0338197723233149</v>
      </c>
      <c r="AE3515" s="47">
        <v>-6.1692529453854741E-2</v>
      </c>
      <c r="AF3515" s="47">
        <v>37.173968240475233</v>
      </c>
      <c r="AG3515" s="47">
        <v>-21.084351504417185</v>
      </c>
      <c r="AH3515" s="47">
        <v>0.31588437088007865</v>
      </c>
      <c r="AI3515" s="47">
        <v>0.38548558873661259</v>
      </c>
      <c r="AJ3515" s="47">
        <v>0.33333333333333298</v>
      </c>
      <c r="AK3515" s="47">
        <v>0.47968211832321317</v>
      </c>
      <c r="AL3515" s="47">
        <v>0.57122895297980814</v>
      </c>
      <c r="AM3515" s="47">
        <v>0.33333333333333298</v>
      </c>
      <c r="AN3515" s="47">
        <v>0.18789602731731778</v>
      </c>
      <c r="AO3515" s="47">
        <v>0.23868759666666312</v>
      </c>
      <c r="AP3515" s="47">
        <v>0.33333333333333298</v>
      </c>
      <c r="AQ3515" s="47">
        <v>5.9770106919154165</v>
      </c>
      <c r="AR3515" s="47">
        <v>2.6866680235991405</v>
      </c>
      <c r="AS3515" s="47">
        <v>1.9901707455278179</v>
      </c>
      <c r="AT3515" s="47">
        <v>4.7497298106331778</v>
      </c>
      <c r="AU3515" s="47">
        <v>-1</v>
      </c>
      <c r="AV3515" s="47">
        <v>-1</v>
      </c>
      <c r="AW3515" s="47">
        <v>-1</v>
      </c>
      <c r="AX3515" s="47">
        <v>-1</v>
      </c>
      <c r="AY3515" s="47">
        <v>5.741340798477359E-3</v>
      </c>
      <c r="AZ3515" s="47">
        <v>0.26109216513129191</v>
      </c>
      <c r="BA3515" s="47">
        <v>0.31605474538102962</v>
      </c>
      <c r="BB3515" s="47">
        <v>0.19654570281331249</v>
      </c>
      <c r="BC3515" s="47">
        <v>0.14449960111956645</v>
      </c>
      <c r="BD3515" s="47">
        <v>6.219103395989273</v>
      </c>
      <c r="BE3515" s="47">
        <v>5.19276375489431</v>
      </c>
      <c r="BF3515" s="47">
        <v>-1</v>
      </c>
      <c r="BG3515" s="22">
        <v>0</v>
      </c>
    </row>
    <row r="3516" spans="1:100" x14ac:dyDescent="0.25">
      <c r="A3516">
        <v>7169</v>
      </c>
      <c r="B3516" t="s">
        <v>3539</v>
      </c>
      <c r="C3516" s="48">
        <v>1</v>
      </c>
      <c r="D3516" s="22">
        <v>1450</v>
      </c>
      <c r="E3516" s="47">
        <v>62.798508766834246</v>
      </c>
      <c r="F3516" s="47">
        <v>-29.08938549335334</v>
      </c>
      <c r="G3516" s="47">
        <v>0.24773049482204326</v>
      </c>
      <c r="H3516" s="47">
        <v>5.0316799675559034</v>
      </c>
      <c r="I3516" s="47">
        <v>43.150978932390657</v>
      </c>
      <c r="J3516" s="47">
        <v>9.4265685797601293</v>
      </c>
      <c r="K3516" s="47">
        <v>-1</v>
      </c>
      <c r="L3516" s="47">
        <v>-1</v>
      </c>
      <c r="M3516" s="47">
        <v>-1</v>
      </c>
      <c r="N3516" s="47">
        <v>0.23106494761372834</v>
      </c>
      <c r="O3516" s="47">
        <v>-1</v>
      </c>
      <c r="P3516" s="47">
        <v>-1</v>
      </c>
      <c r="Q3516" s="47">
        <v>3.6908187015592362</v>
      </c>
      <c r="R3516" s="47">
        <v>-1</v>
      </c>
      <c r="S3516" s="47">
        <v>0.64189072421973781</v>
      </c>
      <c r="T3516" s="47">
        <v>9.2362986157557392E-2</v>
      </c>
      <c r="U3516" s="47">
        <v>2.8539908778594872E-2</v>
      </c>
      <c r="V3516" s="47">
        <v>-3.3016092497362891E-2</v>
      </c>
      <c r="W3516" s="47">
        <v>1.340861265996665</v>
      </c>
      <c r="X3516" s="47">
        <v>-0.95214589246562853</v>
      </c>
      <c r="Y3516" s="47">
        <v>6.2963204570277986E-2</v>
      </c>
      <c r="Z3516" s="47">
        <v>26.745601001024557</v>
      </c>
      <c r="AA3516" s="47">
        <v>0.83044305783086536</v>
      </c>
      <c r="AB3516" s="47">
        <v>0.95436065465510056</v>
      </c>
      <c r="AC3516" s="47">
        <v>9.5356991142494465</v>
      </c>
      <c r="AD3516" s="47">
        <v>1.0338197723233149</v>
      </c>
      <c r="AE3516" s="47">
        <v>-6.1692529453854741E-2</v>
      </c>
      <c r="AF3516" s="47">
        <v>37.173968240475233</v>
      </c>
      <c r="AG3516" s="47">
        <v>-21.084351504417185</v>
      </c>
      <c r="AH3516" s="47">
        <v>0.31588437088007865</v>
      </c>
      <c r="AI3516" s="47">
        <v>0.38548558873661259</v>
      </c>
      <c r="AJ3516" s="47">
        <v>0.33333333333333298</v>
      </c>
      <c r="AK3516" s="47">
        <v>0.47968211832321317</v>
      </c>
      <c r="AL3516" s="47">
        <v>0.57122895297980814</v>
      </c>
      <c r="AM3516" s="47">
        <v>0.33333333333333298</v>
      </c>
      <c r="AN3516" s="47">
        <v>0.18789602731731778</v>
      </c>
      <c r="AO3516" s="47">
        <v>0.23868759666666312</v>
      </c>
      <c r="AP3516" s="47">
        <v>0.33333333333333298</v>
      </c>
      <c r="AQ3516" s="47">
        <v>5.9770106919154165</v>
      </c>
      <c r="AR3516" s="47">
        <v>2.6866680235991405</v>
      </c>
      <c r="AS3516" s="47">
        <v>1.9901707455278179</v>
      </c>
      <c r="AT3516" s="47">
        <v>4.7497298106331778</v>
      </c>
      <c r="AU3516" s="47">
        <v>-1</v>
      </c>
      <c r="AV3516" s="47">
        <v>-1</v>
      </c>
      <c r="AW3516" s="47">
        <v>-1</v>
      </c>
      <c r="AX3516" s="47">
        <v>-1</v>
      </c>
      <c r="AY3516" s="47">
        <v>5.741340798477359E-3</v>
      </c>
      <c r="AZ3516" s="47">
        <v>0.26109216513129191</v>
      </c>
      <c r="BA3516" s="47">
        <v>0.31605474538102962</v>
      </c>
      <c r="BB3516" s="47">
        <v>0.19654570281331249</v>
      </c>
      <c r="BC3516" s="47">
        <v>0.14449960111956645</v>
      </c>
      <c r="BD3516" s="47">
        <v>6.219103395989273</v>
      </c>
      <c r="BE3516" s="47">
        <v>5.19276375489431</v>
      </c>
      <c r="BF3516" s="47">
        <v>-1</v>
      </c>
      <c r="BG3516" s="22">
        <v>0</v>
      </c>
    </row>
    <row r="3517" spans="1:100" x14ac:dyDescent="0.25">
      <c r="A3517">
        <v>7170</v>
      </c>
      <c r="B3517" t="s">
        <v>3540</v>
      </c>
      <c r="C3517" s="48">
        <v>1</v>
      </c>
      <c r="D3517" s="22">
        <v>1450</v>
      </c>
      <c r="E3517" s="47">
        <v>62.798508766834246</v>
      </c>
      <c r="F3517" s="47">
        <v>-29.08938549335334</v>
      </c>
      <c r="G3517" s="47">
        <v>0.24773049482204326</v>
      </c>
      <c r="H3517" s="47">
        <v>5.0316799675559034</v>
      </c>
      <c r="I3517" s="47">
        <v>43.150978932390657</v>
      </c>
      <c r="J3517" s="47">
        <v>9.4265685797601293</v>
      </c>
      <c r="K3517" s="47">
        <v>-1</v>
      </c>
      <c r="L3517" s="47">
        <v>-1</v>
      </c>
      <c r="M3517" s="47">
        <v>-1</v>
      </c>
      <c r="N3517" s="47">
        <v>0.23106494761372834</v>
      </c>
      <c r="O3517" s="47">
        <v>-1</v>
      </c>
      <c r="P3517" s="47">
        <v>-1</v>
      </c>
      <c r="Q3517" s="47">
        <v>3.6908187015592362</v>
      </c>
      <c r="R3517" s="47">
        <v>-1</v>
      </c>
      <c r="S3517" s="47">
        <v>0.64189072421973781</v>
      </c>
      <c r="T3517" s="47">
        <v>9.2362986157557392E-2</v>
      </c>
      <c r="U3517" s="47">
        <v>2.8539908778594872E-2</v>
      </c>
      <c r="V3517" s="47">
        <v>-3.3016092497362891E-2</v>
      </c>
      <c r="W3517" s="47">
        <v>1.340861265996665</v>
      </c>
      <c r="X3517" s="47">
        <v>-0.95214589246562853</v>
      </c>
      <c r="Y3517" s="47">
        <v>6.2963204570277986E-2</v>
      </c>
      <c r="Z3517" s="47">
        <v>26.745601001024557</v>
      </c>
      <c r="AA3517" s="47">
        <v>0.83044305783086536</v>
      </c>
      <c r="AB3517" s="47">
        <v>0.95436065465510056</v>
      </c>
      <c r="AC3517" s="47">
        <v>9.5356991142494465</v>
      </c>
      <c r="AD3517" s="47">
        <v>1.0338197723233149</v>
      </c>
      <c r="AE3517" s="47">
        <v>-6.1692529453854741E-2</v>
      </c>
      <c r="AF3517" s="47">
        <v>37.173968240475233</v>
      </c>
      <c r="AG3517" s="47">
        <v>-21.084351504417185</v>
      </c>
      <c r="AH3517" s="47">
        <v>0.31588437088007865</v>
      </c>
      <c r="AI3517" s="47">
        <v>0.38548558873661259</v>
      </c>
      <c r="AJ3517" s="47">
        <v>0.33333333333333298</v>
      </c>
      <c r="AK3517" s="47">
        <v>0.47968211832321317</v>
      </c>
      <c r="AL3517" s="47">
        <v>0.57122895297980814</v>
      </c>
      <c r="AM3517" s="47">
        <v>0.33333333333333298</v>
      </c>
      <c r="AN3517" s="47">
        <v>0.18789602731731778</v>
      </c>
      <c r="AO3517" s="47">
        <v>0.23868759666666312</v>
      </c>
      <c r="AP3517" s="47">
        <v>0.33333333333333298</v>
      </c>
      <c r="AQ3517" s="47">
        <v>5.9770106919154165</v>
      </c>
      <c r="AR3517" s="47">
        <v>2.6866680235991405</v>
      </c>
      <c r="AS3517" s="47">
        <v>1.9901707455278179</v>
      </c>
      <c r="AT3517" s="47">
        <v>4.7497298106331778</v>
      </c>
      <c r="AU3517" s="47">
        <v>-1</v>
      </c>
      <c r="AV3517" s="47">
        <v>-1</v>
      </c>
      <c r="AW3517" s="47">
        <v>-1</v>
      </c>
      <c r="AX3517" s="47">
        <v>-1</v>
      </c>
      <c r="AY3517" s="47">
        <v>5.741340798477359E-3</v>
      </c>
      <c r="AZ3517" s="47">
        <v>0.26109216513129191</v>
      </c>
      <c r="BA3517" s="47">
        <v>0.31605474538102962</v>
      </c>
      <c r="BB3517" s="47">
        <v>0.19654570281331249</v>
      </c>
      <c r="BC3517" s="47">
        <v>0.14449960111956645</v>
      </c>
      <c r="BD3517" s="47">
        <v>6.219103395989273</v>
      </c>
      <c r="BE3517" s="47">
        <v>5.19276375489431</v>
      </c>
      <c r="BF3517" s="47">
        <v>-1</v>
      </c>
      <c r="BG3517" s="22">
        <v>0</v>
      </c>
    </row>
    <row r="3518" spans="1:100" x14ac:dyDescent="0.25">
      <c r="A3518">
        <v>7171</v>
      </c>
      <c r="B3518" t="s">
        <v>3541</v>
      </c>
      <c r="C3518" s="48">
        <v>1</v>
      </c>
      <c r="D3518" s="22">
        <v>1450</v>
      </c>
      <c r="E3518" s="47">
        <v>62.798508766834246</v>
      </c>
      <c r="F3518" s="47">
        <v>-29.08938549335334</v>
      </c>
      <c r="G3518" s="47">
        <v>0.24773049482204326</v>
      </c>
      <c r="H3518" s="47">
        <v>5.0316799675559034</v>
      </c>
      <c r="I3518" s="47">
        <v>43.150978932390657</v>
      </c>
      <c r="J3518" s="47">
        <v>9.4265685797601293</v>
      </c>
      <c r="K3518" s="47">
        <v>-1</v>
      </c>
      <c r="L3518" s="47">
        <v>-1</v>
      </c>
      <c r="M3518" s="47">
        <v>-1</v>
      </c>
      <c r="N3518" s="47">
        <v>0.23106494761372834</v>
      </c>
      <c r="O3518" s="47">
        <v>-1</v>
      </c>
      <c r="P3518" s="47">
        <v>-1</v>
      </c>
      <c r="Q3518" s="47">
        <v>3.6908187015592362</v>
      </c>
      <c r="R3518" s="47">
        <v>-1</v>
      </c>
      <c r="S3518" s="47">
        <v>0.64189072421973781</v>
      </c>
      <c r="T3518" s="47">
        <v>9.2362986157557392E-2</v>
      </c>
      <c r="U3518" s="47">
        <v>2.8539908778594872E-2</v>
      </c>
      <c r="V3518" s="47">
        <v>-3.3016092497362891E-2</v>
      </c>
      <c r="W3518" s="47">
        <v>1.340861265996665</v>
      </c>
      <c r="X3518" s="47">
        <v>-0.95214589246562853</v>
      </c>
      <c r="Y3518" s="47">
        <v>6.2963204570277986E-2</v>
      </c>
      <c r="Z3518" s="47">
        <v>26.745601001024557</v>
      </c>
      <c r="AA3518" s="47">
        <v>0.83044305783086536</v>
      </c>
      <c r="AB3518" s="47">
        <v>0.95436065465510056</v>
      </c>
      <c r="AC3518" s="47">
        <v>9.5356991142494465</v>
      </c>
      <c r="AD3518" s="47">
        <v>1.0338197723233149</v>
      </c>
      <c r="AE3518" s="47">
        <v>-6.1692529453854741E-2</v>
      </c>
      <c r="AF3518" s="47">
        <v>37.173968240475233</v>
      </c>
      <c r="AG3518" s="47">
        <v>-21.084351504417185</v>
      </c>
      <c r="AH3518" s="47">
        <v>0.31588437088007865</v>
      </c>
      <c r="AI3518" s="47">
        <v>0.38548558873661259</v>
      </c>
      <c r="AJ3518" s="47">
        <v>0.33333333333333298</v>
      </c>
      <c r="AK3518" s="47">
        <v>0.47968211832321317</v>
      </c>
      <c r="AL3518" s="47">
        <v>0.57122895297980814</v>
      </c>
      <c r="AM3518" s="47">
        <v>0.33333333333333298</v>
      </c>
      <c r="AN3518" s="47">
        <v>0.18789602731731778</v>
      </c>
      <c r="AO3518" s="47">
        <v>0.23868759666666312</v>
      </c>
      <c r="AP3518" s="47">
        <v>0.33333333333333298</v>
      </c>
      <c r="AQ3518" s="47">
        <v>5.9770106919154165</v>
      </c>
      <c r="AR3518" s="47">
        <v>2.6866680235991405</v>
      </c>
      <c r="AS3518" s="47">
        <v>1.9901707455278179</v>
      </c>
      <c r="AT3518" s="47">
        <v>4.7497298106331778</v>
      </c>
      <c r="AU3518" s="47">
        <v>-1</v>
      </c>
      <c r="AV3518" s="47">
        <v>-1</v>
      </c>
      <c r="AW3518" s="47">
        <v>-1</v>
      </c>
      <c r="AX3518" s="47">
        <v>-1</v>
      </c>
      <c r="AY3518" s="47">
        <v>5.741340798477359E-3</v>
      </c>
      <c r="AZ3518" s="47">
        <v>0.26109216513129191</v>
      </c>
      <c r="BA3518" s="47">
        <v>0.31605474538102962</v>
      </c>
      <c r="BB3518" s="47">
        <v>0.19654570281331249</v>
      </c>
      <c r="BC3518" s="47">
        <v>0.14449960111956645</v>
      </c>
      <c r="BD3518" s="47">
        <v>6.219103395989273</v>
      </c>
      <c r="BE3518" s="47">
        <v>5.19276375489431</v>
      </c>
      <c r="BF3518" s="47">
        <v>-1</v>
      </c>
      <c r="BG3518" s="22">
        <v>0</v>
      </c>
    </row>
    <row r="3519" spans="1:100" x14ac:dyDescent="0.25">
      <c r="A3519">
        <v>7172</v>
      </c>
      <c r="B3519" t="s">
        <v>3542</v>
      </c>
      <c r="C3519" s="48">
        <v>1</v>
      </c>
      <c r="D3519" s="22">
        <v>1450</v>
      </c>
      <c r="E3519" s="47">
        <v>62.798508766834246</v>
      </c>
      <c r="F3519" s="47">
        <v>-29.08938549335334</v>
      </c>
      <c r="G3519" s="47">
        <v>0.24773049482204326</v>
      </c>
      <c r="H3519" s="47">
        <v>5.0316799675559034</v>
      </c>
      <c r="I3519" s="47">
        <v>43.150978932390657</v>
      </c>
      <c r="J3519" s="47">
        <v>9.4265685797601293</v>
      </c>
      <c r="K3519" s="47">
        <v>-1</v>
      </c>
      <c r="L3519" s="47">
        <v>-1</v>
      </c>
      <c r="M3519" s="47">
        <v>-1</v>
      </c>
      <c r="N3519" s="47">
        <v>0.23106494761372834</v>
      </c>
      <c r="O3519" s="47">
        <v>-1</v>
      </c>
      <c r="P3519" s="47">
        <v>-1</v>
      </c>
      <c r="Q3519" s="47">
        <v>3.6908187015592362</v>
      </c>
      <c r="R3519" s="47">
        <v>-1</v>
      </c>
      <c r="S3519" s="47">
        <v>0.64189072421973781</v>
      </c>
      <c r="T3519" s="47">
        <v>9.2362986157557392E-2</v>
      </c>
      <c r="U3519" s="47">
        <v>2.8539908778594872E-2</v>
      </c>
      <c r="V3519" s="47">
        <v>-3.3016092497362891E-2</v>
      </c>
      <c r="W3519" s="47">
        <v>1.340861265996665</v>
      </c>
      <c r="X3519" s="47">
        <v>-0.95214589246562853</v>
      </c>
      <c r="Y3519" s="47">
        <v>6.2963204570277986E-2</v>
      </c>
      <c r="Z3519" s="47">
        <v>26.745601001024557</v>
      </c>
      <c r="AA3519" s="47">
        <v>0.83044305783086536</v>
      </c>
      <c r="AB3519" s="47">
        <v>0.95436065465510056</v>
      </c>
      <c r="AC3519" s="47">
        <v>9.5356991142494465</v>
      </c>
      <c r="AD3519" s="47">
        <v>1.0338197723233149</v>
      </c>
      <c r="AE3519" s="47">
        <v>-6.1692529453854741E-2</v>
      </c>
      <c r="AF3519" s="47">
        <v>37.173968240475233</v>
      </c>
      <c r="AG3519" s="47">
        <v>-21.084351504417185</v>
      </c>
      <c r="AH3519" s="47">
        <v>0.31588437088007865</v>
      </c>
      <c r="AI3519" s="47">
        <v>0.38548558873661259</v>
      </c>
      <c r="AJ3519" s="47">
        <v>0.33333333333333298</v>
      </c>
      <c r="AK3519" s="47">
        <v>0.47968211832321317</v>
      </c>
      <c r="AL3519" s="47">
        <v>0.57122895297980814</v>
      </c>
      <c r="AM3519" s="47">
        <v>0.33333333333333298</v>
      </c>
      <c r="AN3519" s="47">
        <v>0.18789602731731778</v>
      </c>
      <c r="AO3519" s="47">
        <v>0.23868759666666312</v>
      </c>
      <c r="AP3519" s="47">
        <v>0.33333333333333298</v>
      </c>
      <c r="AQ3519" s="47">
        <v>5.9770106919154165</v>
      </c>
      <c r="AR3519" s="47">
        <v>2.6866680235991405</v>
      </c>
      <c r="AS3519" s="47">
        <v>1.9901707455278179</v>
      </c>
      <c r="AT3519" s="47">
        <v>4.7497298106331778</v>
      </c>
      <c r="AU3519" s="47">
        <v>-1</v>
      </c>
      <c r="AV3519" s="47">
        <v>-1</v>
      </c>
      <c r="AW3519" s="47">
        <v>-1</v>
      </c>
      <c r="AX3519" s="47">
        <v>-1</v>
      </c>
      <c r="AY3519" s="47">
        <v>5.741340798477359E-3</v>
      </c>
      <c r="AZ3519" s="47">
        <v>0.26109216513129191</v>
      </c>
      <c r="BA3519" s="47">
        <v>0.31605474538102962</v>
      </c>
      <c r="BB3519" s="47">
        <v>0.19654570281331249</v>
      </c>
      <c r="BC3519" s="47">
        <v>0.14449960111956645</v>
      </c>
      <c r="BD3519" s="47">
        <v>6.219103395989273</v>
      </c>
      <c r="BE3519" s="47">
        <v>5.19276375489431</v>
      </c>
      <c r="BF3519" s="47">
        <v>-1</v>
      </c>
      <c r="BG3519" s="22">
        <v>0</v>
      </c>
    </row>
    <row r="3520" spans="1:100" x14ac:dyDescent="0.25">
      <c r="A3520">
        <v>7173</v>
      </c>
      <c r="B3520" t="s">
        <v>3543</v>
      </c>
      <c r="C3520" s="48">
        <v>1</v>
      </c>
      <c r="D3520" s="22">
        <v>1450</v>
      </c>
      <c r="E3520" s="47">
        <v>62.798508766834246</v>
      </c>
      <c r="F3520" s="47">
        <v>-29.08938549335334</v>
      </c>
      <c r="G3520" s="47">
        <v>0.24773049482204326</v>
      </c>
      <c r="H3520" s="47">
        <v>5.0316799675559034</v>
      </c>
      <c r="I3520" s="47">
        <v>43.150978932390657</v>
      </c>
      <c r="J3520" s="47">
        <v>9.4265685797601293</v>
      </c>
      <c r="K3520" s="47">
        <v>-1</v>
      </c>
      <c r="L3520" s="47">
        <v>-1</v>
      </c>
      <c r="M3520" s="47">
        <v>-1</v>
      </c>
      <c r="N3520" s="47">
        <v>0.23106494761372834</v>
      </c>
      <c r="O3520" s="47">
        <v>-1</v>
      </c>
      <c r="P3520" s="47">
        <v>-1</v>
      </c>
      <c r="Q3520" s="47">
        <v>3.6908187015592362</v>
      </c>
      <c r="R3520" s="47">
        <v>-1</v>
      </c>
      <c r="S3520" s="47">
        <v>0.64189072421973781</v>
      </c>
      <c r="T3520" s="47">
        <v>9.2362986157557392E-2</v>
      </c>
      <c r="U3520" s="47">
        <v>2.8539908778594872E-2</v>
      </c>
      <c r="V3520" s="47">
        <v>-3.3016092497362891E-2</v>
      </c>
      <c r="W3520" s="47">
        <v>1.340861265996665</v>
      </c>
      <c r="X3520" s="47">
        <v>-0.95214589246562853</v>
      </c>
      <c r="Y3520" s="47">
        <v>6.2963204570277986E-2</v>
      </c>
      <c r="Z3520" s="47">
        <v>26.745601001024557</v>
      </c>
      <c r="AA3520" s="47">
        <v>0.83044305783086536</v>
      </c>
      <c r="AB3520" s="47">
        <v>0.95436065465510056</v>
      </c>
      <c r="AC3520" s="47">
        <v>9.5356991142494465</v>
      </c>
      <c r="AD3520" s="47">
        <v>1.0338197723233149</v>
      </c>
      <c r="AE3520" s="47">
        <v>-6.1692529453854741E-2</v>
      </c>
      <c r="AF3520" s="47">
        <v>37.173968240475233</v>
      </c>
      <c r="AG3520" s="47">
        <v>-21.084351504417185</v>
      </c>
      <c r="AH3520" s="47">
        <v>0.31588437088007865</v>
      </c>
      <c r="AI3520" s="47">
        <v>0.38548558873661259</v>
      </c>
      <c r="AJ3520" s="47">
        <v>0.33333333333333298</v>
      </c>
      <c r="AK3520" s="47">
        <v>0.47968211832321317</v>
      </c>
      <c r="AL3520" s="47">
        <v>0.57122895297980814</v>
      </c>
      <c r="AM3520" s="47">
        <v>0.33333333333333298</v>
      </c>
      <c r="AN3520" s="47">
        <v>0.18789602731731778</v>
      </c>
      <c r="AO3520" s="47">
        <v>0.23868759666666312</v>
      </c>
      <c r="AP3520" s="47">
        <v>0.33333333333333298</v>
      </c>
      <c r="AQ3520" s="47">
        <v>5.9770106919154165</v>
      </c>
      <c r="AR3520" s="47">
        <v>2.6866680235991405</v>
      </c>
      <c r="AS3520" s="47">
        <v>1.9901707455278179</v>
      </c>
      <c r="AT3520" s="47">
        <v>4.7497298106331778</v>
      </c>
      <c r="AU3520" s="47">
        <v>-1</v>
      </c>
      <c r="AV3520" s="47">
        <v>-1</v>
      </c>
      <c r="AW3520" s="47">
        <v>-1</v>
      </c>
      <c r="AX3520" s="47">
        <v>-1</v>
      </c>
      <c r="AY3520" s="47">
        <v>5.741340798477359E-3</v>
      </c>
      <c r="AZ3520" s="47">
        <v>0.26109216513129191</v>
      </c>
      <c r="BA3520" s="47">
        <v>0.31605474538102962</v>
      </c>
      <c r="BB3520" s="47">
        <v>0.19654570281331249</v>
      </c>
      <c r="BC3520" s="47">
        <v>0.14449960111956645</v>
      </c>
      <c r="BD3520" s="47">
        <v>6.219103395989273</v>
      </c>
      <c r="BE3520" s="47">
        <v>5.19276375489431</v>
      </c>
      <c r="BF3520" s="47">
        <v>-1</v>
      </c>
      <c r="BG3520" s="22">
        <v>0</v>
      </c>
    </row>
    <row r="3521" spans="1:100" x14ac:dyDescent="0.25">
      <c r="A3521">
        <v>7174</v>
      </c>
      <c r="B3521" t="s">
        <v>3544</v>
      </c>
      <c r="C3521" s="48">
        <v>3</v>
      </c>
      <c r="D3521" s="22">
        <v>1460.3617195846407</v>
      </c>
      <c r="E3521" s="47">
        <v>99.417990298845652</v>
      </c>
      <c r="F3521" s="47">
        <v>-40.404891479156767</v>
      </c>
      <c r="G3521" s="47">
        <v>0.40230980611995104</v>
      </c>
      <c r="H3521" s="47">
        <v>3.8783050825814613</v>
      </c>
      <c r="I3521" s="47">
        <v>83.265594536264274</v>
      </c>
      <c r="J3521" s="47">
        <v>17.048494778611261</v>
      </c>
      <c r="K3521" s="47">
        <v>-0.99999999999999967</v>
      </c>
      <c r="L3521" s="47">
        <v>-0.99999999999999967</v>
      </c>
      <c r="M3521" s="47">
        <v>-0.99999999999999967</v>
      </c>
      <c r="N3521" s="47">
        <v>0.38083664775965881</v>
      </c>
      <c r="O3521" s="47">
        <v>-0.99999999999999967</v>
      </c>
      <c r="P3521" s="47">
        <v>-0.99999999999999967</v>
      </c>
      <c r="Q3521" s="47">
        <v>4.6851445435645536</v>
      </c>
      <c r="R3521" s="47">
        <v>-0.99999999999999967</v>
      </c>
      <c r="S3521" s="47">
        <v>-0.45472795000882332</v>
      </c>
      <c r="T3521" s="47">
        <v>-8.3542598777055416E-2</v>
      </c>
      <c r="U3521" s="47">
        <v>5.1308219517279131E-2</v>
      </c>
      <c r="V3521" s="47">
        <v>-0.16141898817869238</v>
      </c>
      <c r="W3521" s="47">
        <v>-0.80683946098308812</v>
      </c>
      <c r="X3521" s="47">
        <v>-6.388659602211245</v>
      </c>
      <c r="Y3521" s="47">
        <v>5.336957215078323E-2</v>
      </c>
      <c r="Z3521" s="47">
        <v>46.233344979841284</v>
      </c>
      <c r="AA3521" s="47">
        <v>1.2118999710037346</v>
      </c>
      <c r="AB3521" s="47">
        <v>2.5278038685417465</v>
      </c>
      <c r="AC3521" s="47">
        <v>12.073423794923595</v>
      </c>
      <c r="AD3521" s="47">
        <v>3.9853098922522165</v>
      </c>
      <c r="AE3521" s="47">
        <v>0.12779893003456891</v>
      </c>
      <c r="AF3521" s="47">
        <v>60.962371573341223</v>
      </c>
      <c r="AG3521" s="47">
        <v>-16.700102639936468</v>
      </c>
      <c r="AH3521" s="47">
        <v>0.87074184926878184</v>
      </c>
      <c r="AI3521" s="47">
        <v>1.7298052208712837</v>
      </c>
      <c r="AJ3521" s="47">
        <v>0.33333333333333298</v>
      </c>
      <c r="AK3521" s="47">
        <v>1.0628711313953763</v>
      </c>
      <c r="AL3521" s="47">
        <v>1.4091002623027928</v>
      </c>
      <c r="AM3521" s="47">
        <v>0.33333333333333298</v>
      </c>
      <c r="AN3521" s="47">
        <v>0.85674873500377524</v>
      </c>
      <c r="AO3521" s="47">
        <v>1.3217391094105331</v>
      </c>
      <c r="AP3521" s="47">
        <v>0.33333333333333298</v>
      </c>
      <c r="AQ3521" s="47">
        <v>22.303222962923044</v>
      </c>
      <c r="AR3521" s="47">
        <v>4.1571886924713279</v>
      </c>
      <c r="AS3521" s="47">
        <v>1.8572321233919262</v>
      </c>
      <c r="AT3521" s="47">
        <v>11.03407396274801</v>
      </c>
      <c r="AU3521" s="47">
        <v>-0.99999999999999967</v>
      </c>
      <c r="AV3521" s="47">
        <v>-0.99999999999999967</v>
      </c>
      <c r="AW3521" s="47">
        <v>-0.99999999999999967</v>
      </c>
      <c r="AX3521" s="47">
        <v>-0.99999999999999967</v>
      </c>
      <c r="AY3521" s="47">
        <v>-4.1481061861573097E-2</v>
      </c>
      <c r="AZ3521" s="47">
        <v>0.53527248949993811</v>
      </c>
      <c r="BA3521" s="47">
        <v>-0.12177873117137648</v>
      </c>
      <c r="BB3521" s="47">
        <v>0.16775616468824492</v>
      </c>
      <c r="BC3521" s="47">
        <v>-0.16662041771017791</v>
      </c>
      <c r="BD3521" s="47">
        <v>6.8702665647058172</v>
      </c>
      <c r="BE3521" s="47">
        <v>-4.774404098611333</v>
      </c>
      <c r="BF3521" s="47">
        <v>-0.99999999999999967</v>
      </c>
      <c r="CU3521" t="e">
        <v>#N/A</v>
      </c>
      <c r="CV3521" t="e">
        <v>#N/A</v>
      </c>
    </row>
    <row r="3522" spans="1:100" x14ac:dyDescent="0.25">
      <c r="A3522">
        <v>7175</v>
      </c>
      <c r="B3522" t="s">
        <v>3545</v>
      </c>
      <c r="C3522" s="48">
        <v>1</v>
      </c>
      <c r="D3522" s="22">
        <v>1450</v>
      </c>
      <c r="E3522" s="47">
        <v>62.798508766834246</v>
      </c>
      <c r="F3522" s="47">
        <v>-29.08938549335334</v>
      </c>
      <c r="G3522" s="47">
        <v>0.24773049482204326</v>
      </c>
      <c r="H3522" s="47">
        <v>5.0316799675559034</v>
      </c>
      <c r="I3522" s="47">
        <v>43.150978932390657</v>
      </c>
      <c r="J3522" s="47">
        <v>9.4265685797601293</v>
      </c>
      <c r="K3522" s="47">
        <v>-1</v>
      </c>
      <c r="L3522" s="47">
        <v>-1</v>
      </c>
      <c r="M3522" s="47">
        <v>-1</v>
      </c>
      <c r="N3522" s="47">
        <v>0.23106494761372834</v>
      </c>
      <c r="O3522" s="47">
        <v>-1</v>
      </c>
      <c r="P3522" s="47">
        <v>-1</v>
      </c>
      <c r="Q3522" s="47">
        <v>3.6908187015592362</v>
      </c>
      <c r="R3522" s="47">
        <v>-1</v>
      </c>
      <c r="S3522" s="47">
        <v>0.64189072421973781</v>
      </c>
      <c r="T3522" s="47">
        <v>9.2362986157557392E-2</v>
      </c>
      <c r="U3522" s="47">
        <v>2.8539908778594872E-2</v>
      </c>
      <c r="V3522" s="47">
        <v>-3.3016092497362891E-2</v>
      </c>
      <c r="W3522" s="47">
        <v>1.340861265996665</v>
      </c>
      <c r="X3522" s="47">
        <v>-0.95214589246562853</v>
      </c>
      <c r="Y3522" s="47">
        <v>6.2963204570277986E-2</v>
      </c>
      <c r="Z3522" s="47">
        <v>26.745601001024557</v>
      </c>
      <c r="AA3522" s="47">
        <v>0.83044305783086536</v>
      </c>
      <c r="AB3522" s="47">
        <v>0.95436065465510056</v>
      </c>
      <c r="AC3522" s="47">
        <v>9.5356991142494465</v>
      </c>
      <c r="AD3522" s="47">
        <v>1.0338197723233149</v>
      </c>
      <c r="AE3522" s="47">
        <v>-6.1692529453854741E-2</v>
      </c>
      <c r="AF3522" s="47">
        <v>37.173968240475233</v>
      </c>
      <c r="AG3522" s="47">
        <v>-21.084351504417185</v>
      </c>
      <c r="AH3522" s="47">
        <v>0.31588437088007865</v>
      </c>
      <c r="AI3522" s="47">
        <v>0.38548558873661259</v>
      </c>
      <c r="AJ3522" s="47">
        <v>0.33333333333333298</v>
      </c>
      <c r="AK3522" s="47">
        <v>0.47968211832321317</v>
      </c>
      <c r="AL3522" s="47">
        <v>0.57122895297980814</v>
      </c>
      <c r="AM3522" s="47">
        <v>0.33333333333333298</v>
      </c>
      <c r="AN3522" s="47">
        <v>0.18789602731731778</v>
      </c>
      <c r="AO3522" s="47">
        <v>0.23868759666666312</v>
      </c>
      <c r="AP3522" s="47">
        <v>0.33333333333333298</v>
      </c>
      <c r="AQ3522" s="47">
        <v>5.9770106919154165</v>
      </c>
      <c r="AR3522" s="47">
        <v>2.6866680235991405</v>
      </c>
      <c r="AS3522" s="47">
        <v>1.9901707455278179</v>
      </c>
      <c r="AT3522" s="47">
        <v>4.7497298106331778</v>
      </c>
      <c r="AU3522" s="47">
        <v>-1</v>
      </c>
      <c r="AV3522" s="47">
        <v>-1</v>
      </c>
      <c r="AW3522" s="47">
        <v>-1</v>
      </c>
      <c r="AX3522" s="47">
        <v>-1</v>
      </c>
      <c r="AY3522" s="47">
        <v>5.741340798477359E-3</v>
      </c>
      <c r="AZ3522" s="47">
        <v>0.26109216513129191</v>
      </c>
      <c r="BA3522" s="47">
        <v>0.31605474538102962</v>
      </c>
      <c r="BB3522" s="47">
        <v>0.19654570281331249</v>
      </c>
      <c r="BC3522" s="47">
        <v>0.14449960111956645</v>
      </c>
      <c r="BD3522" s="47">
        <v>6.219103395989273</v>
      </c>
      <c r="BE3522" s="47">
        <v>5.19276375489431</v>
      </c>
      <c r="BF3522" s="47">
        <v>-1</v>
      </c>
      <c r="BG3522" s="22">
        <v>0</v>
      </c>
    </row>
    <row r="3523" spans="1:100" x14ac:dyDescent="0.25">
      <c r="A3523">
        <v>7176</v>
      </c>
      <c r="B3523" t="s">
        <v>3546</v>
      </c>
      <c r="C3523" s="48">
        <v>1</v>
      </c>
      <c r="D3523" s="22">
        <v>1450</v>
      </c>
      <c r="E3523" s="47">
        <v>62.798508766834246</v>
      </c>
      <c r="F3523" s="47">
        <v>-29.08938549335334</v>
      </c>
      <c r="G3523" s="47">
        <v>0.24773049482204326</v>
      </c>
      <c r="H3523" s="47">
        <v>5.0316799675559034</v>
      </c>
      <c r="I3523" s="47">
        <v>43.150978932390657</v>
      </c>
      <c r="J3523" s="47">
        <v>9.4265685797601293</v>
      </c>
      <c r="K3523" s="47">
        <v>-1</v>
      </c>
      <c r="L3523" s="47">
        <v>-1</v>
      </c>
      <c r="M3523" s="47">
        <v>-1</v>
      </c>
      <c r="N3523" s="47">
        <v>0.23106494761372834</v>
      </c>
      <c r="O3523" s="47">
        <v>-1</v>
      </c>
      <c r="P3523" s="47">
        <v>-1</v>
      </c>
      <c r="Q3523" s="47">
        <v>3.6908187015592362</v>
      </c>
      <c r="R3523" s="47">
        <v>-1</v>
      </c>
      <c r="S3523" s="47">
        <v>0.64189072421973781</v>
      </c>
      <c r="T3523" s="47">
        <v>9.2362986157557392E-2</v>
      </c>
      <c r="U3523" s="47">
        <v>2.8539908778594872E-2</v>
      </c>
      <c r="V3523" s="47">
        <v>-3.3016092497362891E-2</v>
      </c>
      <c r="W3523" s="47">
        <v>1.340861265996665</v>
      </c>
      <c r="X3523" s="47">
        <v>-0.95214589246562853</v>
      </c>
      <c r="Y3523" s="47">
        <v>6.2963204570277986E-2</v>
      </c>
      <c r="Z3523" s="47">
        <v>26.745601001024557</v>
      </c>
      <c r="AA3523" s="47">
        <v>0.83044305783086536</v>
      </c>
      <c r="AB3523" s="47">
        <v>0.95436065465510056</v>
      </c>
      <c r="AC3523" s="47">
        <v>9.5356991142494465</v>
      </c>
      <c r="AD3523" s="47">
        <v>1.0338197723233149</v>
      </c>
      <c r="AE3523" s="47">
        <v>-6.1692529453854741E-2</v>
      </c>
      <c r="AF3523" s="47">
        <v>37.173968240475233</v>
      </c>
      <c r="AG3523" s="47">
        <v>-21.084351504417185</v>
      </c>
      <c r="AH3523" s="47">
        <v>0.31588437088007865</v>
      </c>
      <c r="AI3523" s="47">
        <v>0.38548558873661259</v>
      </c>
      <c r="AJ3523" s="47">
        <v>0.33333333333333298</v>
      </c>
      <c r="AK3523" s="47">
        <v>0.47968211832321317</v>
      </c>
      <c r="AL3523" s="47">
        <v>0.57122895297980814</v>
      </c>
      <c r="AM3523" s="47">
        <v>0.33333333333333298</v>
      </c>
      <c r="AN3523" s="47">
        <v>0.18789602731731778</v>
      </c>
      <c r="AO3523" s="47">
        <v>0.23868759666666312</v>
      </c>
      <c r="AP3523" s="47">
        <v>0.33333333333333298</v>
      </c>
      <c r="AQ3523" s="47">
        <v>5.9770106919154165</v>
      </c>
      <c r="AR3523" s="47">
        <v>2.6866680235991405</v>
      </c>
      <c r="AS3523" s="47">
        <v>1.9901707455278179</v>
      </c>
      <c r="AT3523" s="47">
        <v>4.7497298106331778</v>
      </c>
      <c r="AU3523" s="47">
        <v>-1</v>
      </c>
      <c r="AV3523" s="47">
        <v>-1</v>
      </c>
      <c r="AW3523" s="47">
        <v>-1</v>
      </c>
      <c r="AX3523" s="47">
        <v>-1</v>
      </c>
      <c r="AY3523" s="47">
        <v>5.741340798477359E-3</v>
      </c>
      <c r="AZ3523" s="47">
        <v>0.26109216513129191</v>
      </c>
      <c r="BA3523" s="47">
        <v>0.31605474538102962</v>
      </c>
      <c r="BB3523" s="47">
        <v>0.19654570281331249</v>
      </c>
      <c r="BC3523" s="47">
        <v>0.14449960111956645</v>
      </c>
      <c r="BD3523" s="47">
        <v>6.219103395989273</v>
      </c>
      <c r="BE3523" s="47">
        <v>5.19276375489431</v>
      </c>
      <c r="BF3523" s="47">
        <v>-1</v>
      </c>
      <c r="BG3523" s="22">
        <v>0</v>
      </c>
    </row>
    <row r="3524" spans="1:100" x14ac:dyDescent="0.25">
      <c r="A3524">
        <v>7177</v>
      </c>
      <c r="B3524" t="s">
        <v>3547</v>
      </c>
      <c r="C3524" s="48">
        <v>1</v>
      </c>
      <c r="D3524" s="22">
        <v>1450</v>
      </c>
      <c r="E3524" s="47">
        <v>62.798508766834246</v>
      </c>
      <c r="F3524" s="47">
        <v>-29.08938549335334</v>
      </c>
      <c r="G3524" s="47">
        <v>0.24773049482204326</v>
      </c>
      <c r="H3524" s="47">
        <v>5.0316799675559034</v>
      </c>
      <c r="I3524" s="47">
        <v>43.150978932390657</v>
      </c>
      <c r="J3524" s="47">
        <v>9.4265685797601293</v>
      </c>
      <c r="K3524" s="47">
        <v>-1</v>
      </c>
      <c r="L3524" s="47">
        <v>-1</v>
      </c>
      <c r="M3524" s="47">
        <v>-1</v>
      </c>
      <c r="N3524" s="47">
        <v>0.23106494761372834</v>
      </c>
      <c r="O3524" s="47">
        <v>-1</v>
      </c>
      <c r="P3524" s="47">
        <v>-1</v>
      </c>
      <c r="Q3524" s="47">
        <v>3.6908187015592362</v>
      </c>
      <c r="R3524" s="47">
        <v>-1</v>
      </c>
      <c r="S3524" s="47">
        <v>0.64189072421973781</v>
      </c>
      <c r="T3524" s="47">
        <v>9.2362986157557392E-2</v>
      </c>
      <c r="U3524" s="47">
        <v>2.8539908778594872E-2</v>
      </c>
      <c r="V3524" s="47">
        <v>-3.3016092497362891E-2</v>
      </c>
      <c r="W3524" s="47">
        <v>1.340861265996665</v>
      </c>
      <c r="X3524" s="47">
        <v>-0.95214589246562853</v>
      </c>
      <c r="Y3524" s="47">
        <v>6.2963204570277986E-2</v>
      </c>
      <c r="Z3524" s="47">
        <v>26.745601001024557</v>
      </c>
      <c r="AA3524" s="47">
        <v>0.83044305783086536</v>
      </c>
      <c r="AB3524" s="47">
        <v>0.95436065465510056</v>
      </c>
      <c r="AC3524" s="47">
        <v>9.5356991142494465</v>
      </c>
      <c r="AD3524" s="47">
        <v>1.0338197723233149</v>
      </c>
      <c r="AE3524" s="47">
        <v>-6.1692529453854741E-2</v>
      </c>
      <c r="AF3524" s="47">
        <v>37.173968240475233</v>
      </c>
      <c r="AG3524" s="47">
        <v>-21.084351504417185</v>
      </c>
      <c r="AH3524" s="47">
        <v>0.31588437088007865</v>
      </c>
      <c r="AI3524" s="47">
        <v>0.38548558873661259</v>
      </c>
      <c r="AJ3524" s="47">
        <v>0.33333333333333298</v>
      </c>
      <c r="AK3524" s="47">
        <v>0.47968211832321317</v>
      </c>
      <c r="AL3524" s="47">
        <v>0.57122895297980814</v>
      </c>
      <c r="AM3524" s="47">
        <v>0.33333333333333298</v>
      </c>
      <c r="AN3524" s="47">
        <v>0.18789602731731778</v>
      </c>
      <c r="AO3524" s="47">
        <v>0.23868759666666312</v>
      </c>
      <c r="AP3524" s="47">
        <v>0.33333333333333298</v>
      </c>
      <c r="AQ3524" s="47">
        <v>5.9770106919154165</v>
      </c>
      <c r="AR3524" s="47">
        <v>2.6866680235991405</v>
      </c>
      <c r="AS3524" s="47">
        <v>1.9901707455278179</v>
      </c>
      <c r="AT3524" s="47">
        <v>4.7497298106331778</v>
      </c>
      <c r="AU3524" s="47">
        <v>-1</v>
      </c>
      <c r="AV3524" s="47">
        <v>-1</v>
      </c>
      <c r="AW3524" s="47">
        <v>-1</v>
      </c>
      <c r="AX3524" s="47">
        <v>-1</v>
      </c>
      <c r="AY3524" s="47">
        <v>5.741340798477359E-3</v>
      </c>
      <c r="AZ3524" s="47">
        <v>0.26109216513129191</v>
      </c>
      <c r="BA3524" s="47">
        <v>0.31605474538102962</v>
      </c>
      <c r="BB3524" s="47">
        <v>0.19654570281331249</v>
      </c>
      <c r="BC3524" s="47">
        <v>0.14449960111956645</v>
      </c>
      <c r="BD3524" s="47">
        <v>6.219103395989273</v>
      </c>
      <c r="BE3524" s="47">
        <v>5.19276375489431</v>
      </c>
      <c r="BF3524" s="47">
        <v>-1</v>
      </c>
      <c r="BG3524" s="22">
        <v>0</v>
      </c>
    </row>
    <row r="3525" spans="1:100" x14ac:dyDescent="0.25">
      <c r="A3525">
        <v>7178</v>
      </c>
      <c r="B3525" t="s">
        <v>3548</v>
      </c>
      <c r="C3525" s="48">
        <v>1</v>
      </c>
      <c r="D3525" s="22">
        <v>1450</v>
      </c>
      <c r="E3525" s="47">
        <v>62.798508766834246</v>
      </c>
      <c r="F3525" s="47">
        <v>-29.08938549335334</v>
      </c>
      <c r="G3525" s="47">
        <v>0.24773049482204326</v>
      </c>
      <c r="H3525" s="47">
        <v>5.0316799675559034</v>
      </c>
      <c r="I3525" s="47">
        <v>43.150978932390657</v>
      </c>
      <c r="J3525" s="47">
        <v>9.4265685797601293</v>
      </c>
      <c r="K3525" s="47">
        <v>-1</v>
      </c>
      <c r="L3525" s="47">
        <v>-1</v>
      </c>
      <c r="M3525" s="47">
        <v>-1</v>
      </c>
      <c r="N3525" s="47">
        <v>0.23106494761372834</v>
      </c>
      <c r="O3525" s="47">
        <v>-1</v>
      </c>
      <c r="P3525" s="47">
        <v>-1</v>
      </c>
      <c r="Q3525" s="47">
        <v>3.6908187015592362</v>
      </c>
      <c r="R3525" s="47">
        <v>-1</v>
      </c>
      <c r="S3525" s="47">
        <v>0.64189072421973781</v>
      </c>
      <c r="T3525" s="47">
        <v>9.2362986157557392E-2</v>
      </c>
      <c r="U3525" s="47">
        <v>2.8539908778594872E-2</v>
      </c>
      <c r="V3525" s="47">
        <v>-3.3016092497362891E-2</v>
      </c>
      <c r="W3525" s="47">
        <v>1.340861265996665</v>
      </c>
      <c r="X3525" s="47">
        <v>-0.95214589246562853</v>
      </c>
      <c r="Y3525" s="47">
        <v>6.2963204570277986E-2</v>
      </c>
      <c r="Z3525" s="47">
        <v>26.745601001024557</v>
      </c>
      <c r="AA3525" s="47">
        <v>0.83044305783086536</v>
      </c>
      <c r="AB3525" s="47">
        <v>0.95436065465510056</v>
      </c>
      <c r="AC3525" s="47">
        <v>9.5356991142494465</v>
      </c>
      <c r="AD3525" s="47">
        <v>1.0338197723233149</v>
      </c>
      <c r="AE3525" s="47">
        <v>-6.1692529453854741E-2</v>
      </c>
      <c r="AF3525" s="47">
        <v>37.173968240475233</v>
      </c>
      <c r="AG3525" s="47">
        <v>-21.084351504417185</v>
      </c>
      <c r="AH3525" s="47">
        <v>0.31588437088007865</v>
      </c>
      <c r="AI3525" s="47">
        <v>0.38548558873661259</v>
      </c>
      <c r="AJ3525" s="47">
        <v>0.33333333333333298</v>
      </c>
      <c r="AK3525" s="47">
        <v>0.47968211832321317</v>
      </c>
      <c r="AL3525" s="47">
        <v>0.57122895297980814</v>
      </c>
      <c r="AM3525" s="47">
        <v>0.33333333333333298</v>
      </c>
      <c r="AN3525" s="47">
        <v>0.18789602731731778</v>
      </c>
      <c r="AO3525" s="47">
        <v>0.23868759666666312</v>
      </c>
      <c r="AP3525" s="47">
        <v>0.33333333333333298</v>
      </c>
      <c r="AQ3525" s="47">
        <v>5.9770106919154165</v>
      </c>
      <c r="AR3525" s="47">
        <v>2.6866680235991405</v>
      </c>
      <c r="AS3525" s="47">
        <v>1.9901707455278179</v>
      </c>
      <c r="AT3525" s="47">
        <v>4.7497298106331778</v>
      </c>
      <c r="AU3525" s="47">
        <v>-1</v>
      </c>
      <c r="AV3525" s="47">
        <v>-1</v>
      </c>
      <c r="AW3525" s="47">
        <v>-1</v>
      </c>
      <c r="AX3525" s="47">
        <v>-1</v>
      </c>
      <c r="AY3525" s="47">
        <v>5.741340798477359E-3</v>
      </c>
      <c r="AZ3525" s="47">
        <v>0.26109216513129191</v>
      </c>
      <c r="BA3525" s="47">
        <v>0.31605474538102962</v>
      </c>
      <c r="BB3525" s="47">
        <v>0.19654570281331249</v>
      </c>
      <c r="BC3525" s="47">
        <v>0.14449960111956645</v>
      </c>
      <c r="BD3525" s="47">
        <v>6.219103395989273</v>
      </c>
      <c r="BE3525" s="47">
        <v>5.19276375489431</v>
      </c>
      <c r="BF3525" s="47">
        <v>-1</v>
      </c>
      <c r="BG3525" s="22">
        <v>0</v>
      </c>
    </row>
    <row r="3526" spans="1:100" x14ac:dyDescent="0.25">
      <c r="A3526">
        <v>7179</v>
      </c>
      <c r="B3526" t="s">
        <v>3549</v>
      </c>
      <c r="C3526" s="48">
        <v>3</v>
      </c>
      <c r="D3526" s="22">
        <v>1579.3662537297694</v>
      </c>
      <c r="E3526" s="47">
        <v>129.26714474381535</v>
      </c>
      <c r="F3526" s="47">
        <v>111.06840340115087</v>
      </c>
      <c r="G3526" s="47">
        <v>0.63240022159123421</v>
      </c>
      <c r="H3526" s="47">
        <v>2.670324639408749</v>
      </c>
      <c r="I3526" s="47">
        <v>91.978095548380352</v>
      </c>
      <c r="J3526" s="47">
        <v>13.004145478256635</v>
      </c>
      <c r="K3526" s="47">
        <v>-1</v>
      </c>
      <c r="L3526" s="47">
        <v>-1</v>
      </c>
      <c r="M3526" s="47">
        <v>-1</v>
      </c>
      <c r="N3526" s="47">
        <v>0.3258122666187836</v>
      </c>
      <c r="O3526" s="47">
        <v>-1</v>
      </c>
      <c r="P3526" s="47">
        <v>-1</v>
      </c>
      <c r="Q3526" s="47">
        <v>5.0048732899464694</v>
      </c>
      <c r="R3526" s="47">
        <v>-1</v>
      </c>
      <c r="S3526" s="47">
        <v>-1.9269777648654967</v>
      </c>
      <c r="T3526" s="47">
        <v>-0.21920256575000616</v>
      </c>
      <c r="U3526" s="47">
        <v>0.759703439596637</v>
      </c>
      <c r="V3526" s="47">
        <v>1.2257046947621153</v>
      </c>
      <c r="W3526" s="47">
        <v>-2.3345486505377195</v>
      </c>
      <c r="X3526" s="47">
        <v>-10.999288302726001</v>
      </c>
      <c r="Y3526" s="47">
        <v>-0.1538454636288045</v>
      </c>
      <c r="Z3526" s="47">
        <v>38.696901146999309</v>
      </c>
      <c r="AA3526" s="47">
        <v>3.9909523607674271</v>
      </c>
      <c r="AB3526" s="47">
        <v>4.4200910561438587</v>
      </c>
      <c r="AC3526" s="47">
        <v>24.12206270905633</v>
      </c>
      <c r="AD3526" s="47">
        <v>6.4073975816376931</v>
      </c>
      <c r="AE3526" s="47">
        <v>-0.57813730463038593</v>
      </c>
      <c r="AF3526" s="47">
        <v>66.660917607569075</v>
      </c>
      <c r="AG3526" s="47">
        <v>60.669567793303358</v>
      </c>
      <c r="AH3526" s="47">
        <v>2.0885834736433146</v>
      </c>
      <c r="AI3526" s="47">
        <v>2.1578176693256044</v>
      </c>
      <c r="AJ3526" s="47">
        <v>0.33333333333333298</v>
      </c>
      <c r="AK3526" s="47">
        <v>0.91686742375227681</v>
      </c>
      <c r="AL3526" s="47">
        <v>1.1482892397168489</v>
      </c>
      <c r="AM3526" s="47">
        <v>0.33333333333333298</v>
      </c>
      <c r="AN3526" s="47">
        <v>1.6464708060411013</v>
      </c>
      <c r="AO3526" s="47">
        <v>1.7573286791197988</v>
      </c>
      <c r="AP3526" s="47">
        <v>0.33333333333333298</v>
      </c>
      <c r="AQ3526" s="47">
        <v>25.317177940811263</v>
      </c>
      <c r="AR3526" s="47">
        <v>2.621685389178674</v>
      </c>
      <c r="AS3526" s="47">
        <v>1.2137858515552007</v>
      </c>
      <c r="AT3526" s="47">
        <v>9.1686742375227688</v>
      </c>
      <c r="AU3526" s="47">
        <v>-1</v>
      </c>
      <c r="AV3526" s="47">
        <v>-1</v>
      </c>
      <c r="AW3526" s="47">
        <v>-1</v>
      </c>
      <c r="AX3526" s="47">
        <v>-1</v>
      </c>
      <c r="AY3526" s="47">
        <v>3.5524042308775691E-3</v>
      </c>
      <c r="AZ3526" s="47">
        <v>0.2058360315898842</v>
      </c>
      <c r="BA3526" s="47">
        <v>-0.12019165362070382</v>
      </c>
      <c r="BB3526" s="47">
        <v>-4.2503807625818929E-2</v>
      </c>
      <c r="BC3526" s="47">
        <v>0.88862149383492639</v>
      </c>
      <c r="BD3526" s="47">
        <v>-3.3415032696051894E-2</v>
      </c>
      <c r="BE3526" s="47">
        <v>21.614579077769637</v>
      </c>
      <c r="BF3526" s="47">
        <v>-1</v>
      </c>
      <c r="CU3526" t="e">
        <v>#N/A</v>
      </c>
      <c r="CV3526" t="e">
        <v>#N/A</v>
      </c>
    </row>
    <row r="3527" spans="1:100" x14ac:dyDescent="0.25">
      <c r="A3527">
        <v>7180</v>
      </c>
      <c r="B3527" t="s">
        <v>3550</v>
      </c>
      <c r="C3527" s="48">
        <v>1</v>
      </c>
      <c r="D3527" s="22">
        <v>1450</v>
      </c>
      <c r="E3527" s="47">
        <v>62.798508766834246</v>
      </c>
      <c r="F3527" s="47">
        <v>-29.08938549335334</v>
      </c>
      <c r="G3527" s="47">
        <v>0.24773049482204326</v>
      </c>
      <c r="H3527" s="47">
        <v>5.0316799675559034</v>
      </c>
      <c r="I3527" s="47">
        <v>43.150978932390657</v>
      </c>
      <c r="J3527" s="47">
        <v>9.4265685797601293</v>
      </c>
      <c r="K3527" s="47">
        <v>-1</v>
      </c>
      <c r="L3527" s="47">
        <v>-1</v>
      </c>
      <c r="M3527" s="47">
        <v>-1</v>
      </c>
      <c r="N3527" s="47">
        <v>0.23106494761372834</v>
      </c>
      <c r="O3527" s="47">
        <v>-1</v>
      </c>
      <c r="P3527" s="47">
        <v>-1</v>
      </c>
      <c r="Q3527" s="47">
        <v>3.6908187015592362</v>
      </c>
      <c r="R3527" s="47">
        <v>-1</v>
      </c>
      <c r="S3527" s="47">
        <v>0.64189072421973781</v>
      </c>
      <c r="T3527" s="47">
        <v>9.2362986157557392E-2</v>
      </c>
      <c r="U3527" s="47">
        <v>2.8539908778594872E-2</v>
      </c>
      <c r="V3527" s="47">
        <v>-3.3016092497362891E-2</v>
      </c>
      <c r="W3527" s="47">
        <v>1.340861265996665</v>
      </c>
      <c r="X3527" s="47">
        <v>-0.95214589246562853</v>
      </c>
      <c r="Y3527" s="47">
        <v>6.2963204570277986E-2</v>
      </c>
      <c r="Z3527" s="47">
        <v>26.745601001024557</v>
      </c>
      <c r="AA3527" s="47">
        <v>0.83044305783086536</v>
      </c>
      <c r="AB3527" s="47">
        <v>0.95436065465510056</v>
      </c>
      <c r="AC3527" s="47">
        <v>9.5356991142494465</v>
      </c>
      <c r="AD3527" s="47">
        <v>1.0338197723233149</v>
      </c>
      <c r="AE3527" s="47">
        <v>-6.1692529453854741E-2</v>
      </c>
      <c r="AF3527" s="47">
        <v>37.173968240475233</v>
      </c>
      <c r="AG3527" s="47">
        <v>-21.084351504417185</v>
      </c>
      <c r="AH3527" s="47">
        <v>0.31588437088007865</v>
      </c>
      <c r="AI3527" s="47">
        <v>0.38548558873661259</v>
      </c>
      <c r="AJ3527" s="47">
        <v>0.33333333333333298</v>
      </c>
      <c r="AK3527" s="47">
        <v>0.47968211832321317</v>
      </c>
      <c r="AL3527" s="47">
        <v>0.57122895297980814</v>
      </c>
      <c r="AM3527" s="47">
        <v>0.33333333333333298</v>
      </c>
      <c r="AN3527" s="47">
        <v>0.18789602731731778</v>
      </c>
      <c r="AO3527" s="47">
        <v>0.23868759666666312</v>
      </c>
      <c r="AP3527" s="47">
        <v>0.33333333333333298</v>
      </c>
      <c r="AQ3527" s="47">
        <v>5.9770106919154165</v>
      </c>
      <c r="AR3527" s="47">
        <v>2.6866680235991405</v>
      </c>
      <c r="AS3527" s="47">
        <v>1.9901707455278179</v>
      </c>
      <c r="AT3527" s="47">
        <v>4.7497298106331778</v>
      </c>
      <c r="AU3527" s="47">
        <v>-1</v>
      </c>
      <c r="AV3527" s="47">
        <v>-1</v>
      </c>
      <c r="AW3527" s="47">
        <v>-1</v>
      </c>
      <c r="AX3527" s="47">
        <v>-1</v>
      </c>
      <c r="AY3527" s="47">
        <v>5.741340798477359E-3</v>
      </c>
      <c r="AZ3527" s="47">
        <v>0.26109216513129191</v>
      </c>
      <c r="BA3527" s="47">
        <v>0.31605474538102962</v>
      </c>
      <c r="BB3527" s="47">
        <v>0.19654570281331249</v>
      </c>
      <c r="BC3527" s="47">
        <v>0.14449960111956645</v>
      </c>
      <c r="BD3527" s="47">
        <v>6.219103395989273</v>
      </c>
      <c r="BE3527" s="47">
        <v>5.19276375489431</v>
      </c>
      <c r="BF3527" s="47">
        <v>-1</v>
      </c>
      <c r="BG3527" s="22">
        <v>0</v>
      </c>
    </row>
    <row r="3528" spans="1:100" x14ac:dyDescent="0.25">
      <c r="A3528">
        <v>7181</v>
      </c>
      <c r="B3528" t="s">
        <v>2371</v>
      </c>
      <c r="C3528" s="48">
        <v>1</v>
      </c>
      <c r="D3528" s="22">
        <v>1450</v>
      </c>
      <c r="E3528" s="47">
        <v>62.798508766834246</v>
      </c>
      <c r="F3528" s="47">
        <v>-29.08938549335334</v>
      </c>
      <c r="G3528" s="47">
        <v>0.24773049482204326</v>
      </c>
      <c r="H3528" s="47">
        <v>5.0316799675559034</v>
      </c>
      <c r="I3528" s="47">
        <v>43.150978932390657</v>
      </c>
      <c r="J3528" s="47">
        <v>9.4265685797601293</v>
      </c>
      <c r="K3528" s="47">
        <v>-1</v>
      </c>
      <c r="L3528" s="47">
        <v>-1</v>
      </c>
      <c r="M3528" s="47">
        <v>-1</v>
      </c>
      <c r="N3528" s="47">
        <v>0.23106494761372834</v>
      </c>
      <c r="O3528" s="47">
        <v>-1</v>
      </c>
      <c r="P3528" s="47">
        <v>-1</v>
      </c>
      <c r="Q3528" s="47">
        <v>3.6908187015592362</v>
      </c>
      <c r="R3528" s="47">
        <v>-1</v>
      </c>
      <c r="S3528" s="47">
        <v>0.64189072421973781</v>
      </c>
      <c r="T3528" s="47">
        <v>9.2362986157557392E-2</v>
      </c>
      <c r="U3528" s="47">
        <v>2.8539908778594872E-2</v>
      </c>
      <c r="V3528" s="47">
        <v>-3.3016092497362891E-2</v>
      </c>
      <c r="W3528" s="47">
        <v>1.340861265996665</v>
      </c>
      <c r="X3528" s="47">
        <v>-0.95214589246562853</v>
      </c>
      <c r="Y3528" s="47">
        <v>6.2963204570277986E-2</v>
      </c>
      <c r="Z3528" s="47">
        <v>26.745601001024557</v>
      </c>
      <c r="AA3528" s="47">
        <v>0.83044305783086536</v>
      </c>
      <c r="AB3528" s="47">
        <v>0.95436065465510056</v>
      </c>
      <c r="AC3528" s="47">
        <v>9.5356991142494465</v>
      </c>
      <c r="AD3528" s="47">
        <v>1.0338197723233149</v>
      </c>
      <c r="AE3528" s="47">
        <v>-6.1692529453854741E-2</v>
      </c>
      <c r="AF3528" s="47">
        <v>37.173968240475233</v>
      </c>
      <c r="AG3528" s="47">
        <v>-21.084351504417185</v>
      </c>
      <c r="AH3528" s="47">
        <v>0.31588437088007865</v>
      </c>
      <c r="AI3528" s="47">
        <v>0.38548558873661259</v>
      </c>
      <c r="AJ3528" s="47">
        <v>0.33333333333333298</v>
      </c>
      <c r="AK3528" s="47">
        <v>0.47968211832321317</v>
      </c>
      <c r="AL3528" s="47">
        <v>0.57122895297980814</v>
      </c>
      <c r="AM3528" s="47">
        <v>0.33333333333333298</v>
      </c>
      <c r="AN3528" s="47">
        <v>0.18789602731731778</v>
      </c>
      <c r="AO3528" s="47">
        <v>0.23868759666666312</v>
      </c>
      <c r="AP3528" s="47">
        <v>0.33333333333333298</v>
      </c>
      <c r="AQ3528" s="47">
        <v>5.9770106919154165</v>
      </c>
      <c r="AR3528" s="47">
        <v>2.6866680235991405</v>
      </c>
      <c r="AS3528" s="47">
        <v>1.9901707455278179</v>
      </c>
      <c r="AT3528" s="47">
        <v>4.7497298106331778</v>
      </c>
      <c r="AU3528" s="47">
        <v>-1</v>
      </c>
      <c r="AV3528" s="47">
        <v>-1</v>
      </c>
      <c r="AW3528" s="47">
        <v>-1</v>
      </c>
      <c r="AX3528" s="47">
        <v>-1</v>
      </c>
      <c r="AY3528" s="47">
        <v>5.741340798477359E-3</v>
      </c>
      <c r="AZ3528" s="47">
        <v>0.26109216513129191</v>
      </c>
      <c r="BA3528" s="47">
        <v>0.31605474538102962</v>
      </c>
      <c r="BB3528" s="47">
        <v>0.19654570281331249</v>
      </c>
      <c r="BC3528" s="47">
        <v>0.14449960111956645</v>
      </c>
      <c r="BD3528" s="47">
        <v>6.219103395989273</v>
      </c>
      <c r="BE3528" s="47">
        <v>5.19276375489431</v>
      </c>
      <c r="BF3528" s="47">
        <v>-1</v>
      </c>
      <c r="BG3528" s="22">
        <v>0</v>
      </c>
    </row>
    <row r="3529" spans="1:100" x14ac:dyDescent="0.25">
      <c r="A3529">
        <v>7182</v>
      </c>
      <c r="B3529" t="s">
        <v>3551</v>
      </c>
      <c r="C3529" s="48">
        <v>1</v>
      </c>
      <c r="D3529" s="22">
        <v>1450</v>
      </c>
      <c r="E3529" s="47">
        <v>62.798508766834246</v>
      </c>
      <c r="F3529" s="47">
        <v>-29.08938549335334</v>
      </c>
      <c r="G3529" s="47">
        <v>0.24773049482204326</v>
      </c>
      <c r="H3529" s="47">
        <v>5.0316799675559034</v>
      </c>
      <c r="I3529" s="47">
        <v>43.150978932390657</v>
      </c>
      <c r="J3529" s="47">
        <v>9.4265685797601293</v>
      </c>
      <c r="K3529" s="47">
        <v>-1</v>
      </c>
      <c r="L3529" s="47">
        <v>-1</v>
      </c>
      <c r="M3529" s="47">
        <v>-1</v>
      </c>
      <c r="N3529" s="47">
        <v>0.23106494761372834</v>
      </c>
      <c r="O3529" s="47">
        <v>-1</v>
      </c>
      <c r="P3529" s="47">
        <v>-1</v>
      </c>
      <c r="Q3529" s="47">
        <v>3.6908187015592362</v>
      </c>
      <c r="R3529" s="47">
        <v>-1</v>
      </c>
      <c r="S3529" s="47">
        <v>0.64189072421973781</v>
      </c>
      <c r="T3529" s="47">
        <v>9.2362986157557392E-2</v>
      </c>
      <c r="U3529" s="47">
        <v>2.8539908778594872E-2</v>
      </c>
      <c r="V3529" s="47">
        <v>-3.3016092497362891E-2</v>
      </c>
      <c r="W3529" s="47">
        <v>1.340861265996665</v>
      </c>
      <c r="X3529" s="47">
        <v>-0.95214589246562853</v>
      </c>
      <c r="Y3529" s="47">
        <v>6.2963204570277986E-2</v>
      </c>
      <c r="Z3529" s="47">
        <v>26.745601001024557</v>
      </c>
      <c r="AA3529" s="47">
        <v>0.83044305783086536</v>
      </c>
      <c r="AB3529" s="47">
        <v>0.95436065465510056</v>
      </c>
      <c r="AC3529" s="47">
        <v>9.5356991142494465</v>
      </c>
      <c r="AD3529" s="47">
        <v>1.0338197723233149</v>
      </c>
      <c r="AE3529" s="47">
        <v>-6.1692529453854741E-2</v>
      </c>
      <c r="AF3529" s="47">
        <v>37.173968240475233</v>
      </c>
      <c r="AG3529" s="47">
        <v>-21.084351504417185</v>
      </c>
      <c r="AH3529" s="47">
        <v>0.31588437088007865</v>
      </c>
      <c r="AI3529" s="47">
        <v>0.38548558873661259</v>
      </c>
      <c r="AJ3529" s="47">
        <v>0.33333333333333298</v>
      </c>
      <c r="AK3529" s="47">
        <v>0.47968211832321317</v>
      </c>
      <c r="AL3529" s="47">
        <v>0.57122895297980814</v>
      </c>
      <c r="AM3529" s="47">
        <v>0.33333333333333298</v>
      </c>
      <c r="AN3529" s="47">
        <v>0.18789602731731778</v>
      </c>
      <c r="AO3529" s="47">
        <v>0.23868759666666312</v>
      </c>
      <c r="AP3529" s="47">
        <v>0.33333333333333298</v>
      </c>
      <c r="AQ3529" s="47">
        <v>5.9770106919154165</v>
      </c>
      <c r="AR3529" s="47">
        <v>2.6866680235991405</v>
      </c>
      <c r="AS3529" s="47">
        <v>1.9901707455278179</v>
      </c>
      <c r="AT3529" s="47">
        <v>4.7497298106331778</v>
      </c>
      <c r="AU3529" s="47">
        <v>-1</v>
      </c>
      <c r="AV3529" s="47">
        <v>-1</v>
      </c>
      <c r="AW3529" s="47">
        <v>-1</v>
      </c>
      <c r="AX3529" s="47">
        <v>-1</v>
      </c>
      <c r="AY3529" s="47">
        <v>5.741340798477359E-3</v>
      </c>
      <c r="AZ3529" s="47">
        <v>0.26109216513129191</v>
      </c>
      <c r="BA3529" s="47">
        <v>0.31605474538102962</v>
      </c>
      <c r="BB3529" s="47">
        <v>0.19654570281331249</v>
      </c>
      <c r="BC3529" s="47">
        <v>0.14449960111956645</v>
      </c>
      <c r="BD3529" s="47">
        <v>6.219103395989273</v>
      </c>
      <c r="BE3529" s="47">
        <v>5.19276375489431</v>
      </c>
      <c r="BF3529" s="47">
        <v>-1</v>
      </c>
      <c r="BG3529" s="22">
        <v>0</v>
      </c>
    </row>
    <row r="3530" spans="1:100" x14ac:dyDescent="0.25">
      <c r="A3530">
        <v>7183</v>
      </c>
      <c r="B3530" t="s">
        <v>3552</v>
      </c>
      <c r="C3530" s="48">
        <v>1</v>
      </c>
      <c r="D3530" s="22">
        <v>1450</v>
      </c>
      <c r="E3530" s="47">
        <v>62.798508766834246</v>
      </c>
      <c r="F3530" s="47">
        <v>-29.08938549335334</v>
      </c>
      <c r="G3530" s="47">
        <v>0.24773049482204326</v>
      </c>
      <c r="H3530" s="47">
        <v>5.0316799675559034</v>
      </c>
      <c r="I3530" s="47">
        <v>43.150978932390657</v>
      </c>
      <c r="J3530" s="47">
        <v>9.4265685797601293</v>
      </c>
      <c r="K3530" s="47">
        <v>-1</v>
      </c>
      <c r="L3530" s="47">
        <v>-1</v>
      </c>
      <c r="M3530" s="47">
        <v>-1</v>
      </c>
      <c r="N3530" s="47">
        <v>0.23106494761372834</v>
      </c>
      <c r="O3530" s="47">
        <v>-1</v>
      </c>
      <c r="P3530" s="47">
        <v>-1</v>
      </c>
      <c r="Q3530" s="47">
        <v>3.6908187015592362</v>
      </c>
      <c r="R3530" s="47">
        <v>-1</v>
      </c>
      <c r="S3530" s="47">
        <v>0.64189072421973781</v>
      </c>
      <c r="T3530" s="47">
        <v>9.2362986157557392E-2</v>
      </c>
      <c r="U3530" s="47">
        <v>2.8539908778594872E-2</v>
      </c>
      <c r="V3530" s="47">
        <v>-3.3016092497362891E-2</v>
      </c>
      <c r="W3530" s="47">
        <v>1.340861265996665</v>
      </c>
      <c r="X3530" s="47">
        <v>-0.95214589246562853</v>
      </c>
      <c r="Y3530" s="47">
        <v>6.2963204570277986E-2</v>
      </c>
      <c r="Z3530" s="47">
        <v>26.745601001024557</v>
      </c>
      <c r="AA3530" s="47">
        <v>0.83044305783086536</v>
      </c>
      <c r="AB3530" s="47">
        <v>0.95436065465510056</v>
      </c>
      <c r="AC3530" s="47">
        <v>9.5356991142494465</v>
      </c>
      <c r="AD3530" s="47">
        <v>1.0338197723233149</v>
      </c>
      <c r="AE3530" s="47">
        <v>-6.1692529453854741E-2</v>
      </c>
      <c r="AF3530" s="47">
        <v>37.173968240475233</v>
      </c>
      <c r="AG3530" s="47">
        <v>-21.084351504417185</v>
      </c>
      <c r="AH3530" s="47">
        <v>0.31588437088007865</v>
      </c>
      <c r="AI3530" s="47">
        <v>0.38548558873661259</v>
      </c>
      <c r="AJ3530" s="47">
        <v>0.33333333333333298</v>
      </c>
      <c r="AK3530" s="47">
        <v>0.47968211832321317</v>
      </c>
      <c r="AL3530" s="47">
        <v>0.57122895297980814</v>
      </c>
      <c r="AM3530" s="47">
        <v>0.33333333333333298</v>
      </c>
      <c r="AN3530" s="47">
        <v>0.18789602731731778</v>
      </c>
      <c r="AO3530" s="47">
        <v>0.23868759666666312</v>
      </c>
      <c r="AP3530" s="47">
        <v>0.33333333333333298</v>
      </c>
      <c r="AQ3530" s="47">
        <v>5.9770106919154165</v>
      </c>
      <c r="AR3530" s="47">
        <v>2.6866680235991405</v>
      </c>
      <c r="AS3530" s="47">
        <v>1.9901707455278179</v>
      </c>
      <c r="AT3530" s="47">
        <v>4.7497298106331778</v>
      </c>
      <c r="AU3530" s="47">
        <v>-1</v>
      </c>
      <c r="AV3530" s="47">
        <v>-1</v>
      </c>
      <c r="AW3530" s="47">
        <v>-1</v>
      </c>
      <c r="AX3530" s="47">
        <v>-1</v>
      </c>
      <c r="AY3530" s="47">
        <v>5.741340798477359E-3</v>
      </c>
      <c r="AZ3530" s="47">
        <v>0.26109216513129191</v>
      </c>
      <c r="BA3530" s="47">
        <v>0.31605474538102962</v>
      </c>
      <c r="BB3530" s="47">
        <v>0.19654570281331249</v>
      </c>
      <c r="BC3530" s="47">
        <v>0.14449960111956645</v>
      </c>
      <c r="BD3530" s="47">
        <v>6.219103395989273</v>
      </c>
      <c r="BE3530" s="47">
        <v>5.19276375489431</v>
      </c>
      <c r="BF3530" s="47">
        <v>-1</v>
      </c>
      <c r="BG3530" s="22">
        <v>0</v>
      </c>
    </row>
    <row r="3531" spans="1:100" x14ac:dyDescent="0.25">
      <c r="A3531">
        <v>7184</v>
      </c>
      <c r="B3531" t="s">
        <v>3553</v>
      </c>
      <c r="C3531" s="48">
        <v>1</v>
      </c>
      <c r="D3531" s="22">
        <v>1450</v>
      </c>
      <c r="E3531" s="47">
        <v>62.798508766834246</v>
      </c>
      <c r="F3531" s="47">
        <v>-29.08938549335334</v>
      </c>
      <c r="G3531" s="47">
        <v>0.24773049482204326</v>
      </c>
      <c r="H3531" s="47">
        <v>5.0316799675559034</v>
      </c>
      <c r="I3531" s="47">
        <v>43.150978932390657</v>
      </c>
      <c r="J3531" s="47">
        <v>9.4265685797601293</v>
      </c>
      <c r="K3531" s="47">
        <v>-1</v>
      </c>
      <c r="L3531" s="47">
        <v>-1</v>
      </c>
      <c r="M3531" s="47">
        <v>-1</v>
      </c>
      <c r="N3531" s="47">
        <v>0.23106494761372834</v>
      </c>
      <c r="O3531" s="47">
        <v>-1</v>
      </c>
      <c r="P3531" s="47">
        <v>-1</v>
      </c>
      <c r="Q3531" s="47">
        <v>3.6908187015592362</v>
      </c>
      <c r="R3531" s="47">
        <v>-1</v>
      </c>
      <c r="S3531" s="47">
        <v>0.64189072421973781</v>
      </c>
      <c r="T3531" s="47">
        <v>9.2362986157557392E-2</v>
      </c>
      <c r="U3531" s="47">
        <v>2.8539908778594872E-2</v>
      </c>
      <c r="V3531" s="47">
        <v>-3.3016092497362891E-2</v>
      </c>
      <c r="W3531" s="47">
        <v>1.340861265996665</v>
      </c>
      <c r="X3531" s="47">
        <v>-0.95214589246562853</v>
      </c>
      <c r="Y3531" s="47">
        <v>6.2963204570277986E-2</v>
      </c>
      <c r="Z3531" s="47">
        <v>26.745601001024557</v>
      </c>
      <c r="AA3531" s="47">
        <v>0.83044305783086536</v>
      </c>
      <c r="AB3531" s="47">
        <v>0.95436065465510056</v>
      </c>
      <c r="AC3531" s="47">
        <v>9.5356991142494465</v>
      </c>
      <c r="AD3531" s="47">
        <v>1.0338197723233149</v>
      </c>
      <c r="AE3531" s="47">
        <v>-6.1692529453854741E-2</v>
      </c>
      <c r="AF3531" s="47">
        <v>37.173968240475233</v>
      </c>
      <c r="AG3531" s="47">
        <v>-21.084351504417185</v>
      </c>
      <c r="AH3531" s="47">
        <v>0.31588437088007865</v>
      </c>
      <c r="AI3531" s="47">
        <v>0.38548558873661259</v>
      </c>
      <c r="AJ3531" s="47">
        <v>0.33333333333333298</v>
      </c>
      <c r="AK3531" s="47">
        <v>0.47968211832321317</v>
      </c>
      <c r="AL3531" s="47">
        <v>0.57122895297980814</v>
      </c>
      <c r="AM3531" s="47">
        <v>0.33333333333333298</v>
      </c>
      <c r="AN3531" s="47">
        <v>0.18789602731731778</v>
      </c>
      <c r="AO3531" s="47">
        <v>0.23868759666666312</v>
      </c>
      <c r="AP3531" s="47">
        <v>0.33333333333333298</v>
      </c>
      <c r="AQ3531" s="47">
        <v>5.9770106919154165</v>
      </c>
      <c r="AR3531" s="47">
        <v>2.6866680235991405</v>
      </c>
      <c r="AS3531" s="47">
        <v>1.9901707455278179</v>
      </c>
      <c r="AT3531" s="47">
        <v>4.7497298106331778</v>
      </c>
      <c r="AU3531" s="47">
        <v>-1</v>
      </c>
      <c r="AV3531" s="47">
        <v>-1</v>
      </c>
      <c r="AW3531" s="47">
        <v>-1</v>
      </c>
      <c r="AX3531" s="47">
        <v>-1</v>
      </c>
      <c r="AY3531" s="47">
        <v>5.741340798477359E-3</v>
      </c>
      <c r="AZ3531" s="47">
        <v>0.26109216513129191</v>
      </c>
      <c r="BA3531" s="47">
        <v>0.31605474538102962</v>
      </c>
      <c r="BB3531" s="47">
        <v>0.19654570281331249</v>
      </c>
      <c r="BC3531" s="47">
        <v>0.14449960111956645</v>
      </c>
      <c r="BD3531" s="47">
        <v>6.219103395989273</v>
      </c>
      <c r="BE3531" s="47">
        <v>5.19276375489431</v>
      </c>
      <c r="BF3531" s="47">
        <v>-1</v>
      </c>
      <c r="BG3531" s="22">
        <v>0</v>
      </c>
    </row>
    <row r="3532" spans="1:100" x14ac:dyDescent="0.25">
      <c r="A3532">
        <v>7185</v>
      </c>
      <c r="B3532" t="s">
        <v>3554</v>
      </c>
      <c r="C3532" s="48">
        <v>1</v>
      </c>
      <c r="D3532" s="22">
        <v>1450</v>
      </c>
      <c r="E3532" s="47">
        <v>62.798508766834246</v>
      </c>
      <c r="F3532" s="47">
        <v>-29.08938549335334</v>
      </c>
      <c r="G3532" s="47">
        <v>0.24773049482204326</v>
      </c>
      <c r="H3532" s="47">
        <v>5.0316799675559034</v>
      </c>
      <c r="I3532" s="47">
        <v>43.150978932390657</v>
      </c>
      <c r="J3532" s="47">
        <v>9.4265685797601293</v>
      </c>
      <c r="K3532" s="47">
        <v>-1</v>
      </c>
      <c r="L3532" s="47">
        <v>-1</v>
      </c>
      <c r="M3532" s="47">
        <v>-1</v>
      </c>
      <c r="N3532" s="47">
        <v>0.23106494761372834</v>
      </c>
      <c r="O3532" s="47">
        <v>-1</v>
      </c>
      <c r="P3532" s="47">
        <v>-1</v>
      </c>
      <c r="Q3532" s="47">
        <v>3.6908187015592362</v>
      </c>
      <c r="R3532" s="47">
        <v>-1</v>
      </c>
      <c r="S3532" s="47">
        <v>0.64189072421973781</v>
      </c>
      <c r="T3532" s="47">
        <v>9.2362986157557392E-2</v>
      </c>
      <c r="U3532" s="47">
        <v>2.8539908778594872E-2</v>
      </c>
      <c r="V3532" s="47">
        <v>-3.3016092497362891E-2</v>
      </c>
      <c r="W3532" s="47">
        <v>1.340861265996665</v>
      </c>
      <c r="X3532" s="47">
        <v>-0.95214589246562853</v>
      </c>
      <c r="Y3532" s="47">
        <v>6.2963204570277986E-2</v>
      </c>
      <c r="Z3532" s="47">
        <v>26.745601001024557</v>
      </c>
      <c r="AA3532" s="47">
        <v>0.83044305783086536</v>
      </c>
      <c r="AB3532" s="47">
        <v>0.95436065465510056</v>
      </c>
      <c r="AC3532" s="47">
        <v>9.5356991142494465</v>
      </c>
      <c r="AD3532" s="47">
        <v>1.0338197723233149</v>
      </c>
      <c r="AE3532" s="47">
        <v>-6.1692529453854741E-2</v>
      </c>
      <c r="AF3532" s="47">
        <v>37.173968240475233</v>
      </c>
      <c r="AG3532" s="47">
        <v>-21.084351504417185</v>
      </c>
      <c r="AH3532" s="47">
        <v>0.31588437088007865</v>
      </c>
      <c r="AI3532" s="47">
        <v>0.38548558873661259</v>
      </c>
      <c r="AJ3532" s="47">
        <v>0.33333333333333298</v>
      </c>
      <c r="AK3532" s="47">
        <v>0.47968211832321317</v>
      </c>
      <c r="AL3532" s="47">
        <v>0.57122895297980814</v>
      </c>
      <c r="AM3532" s="47">
        <v>0.33333333333333298</v>
      </c>
      <c r="AN3532" s="47">
        <v>0.18789602731731778</v>
      </c>
      <c r="AO3532" s="47">
        <v>0.23868759666666312</v>
      </c>
      <c r="AP3532" s="47">
        <v>0.33333333333333298</v>
      </c>
      <c r="AQ3532" s="47">
        <v>5.9770106919154165</v>
      </c>
      <c r="AR3532" s="47">
        <v>2.6866680235991405</v>
      </c>
      <c r="AS3532" s="47">
        <v>1.9901707455278179</v>
      </c>
      <c r="AT3532" s="47">
        <v>4.7497298106331778</v>
      </c>
      <c r="AU3532" s="47">
        <v>-1</v>
      </c>
      <c r="AV3532" s="47">
        <v>-1</v>
      </c>
      <c r="AW3532" s="47">
        <v>-1</v>
      </c>
      <c r="AX3532" s="47">
        <v>-1</v>
      </c>
      <c r="AY3532" s="47">
        <v>5.741340798477359E-3</v>
      </c>
      <c r="AZ3532" s="47">
        <v>0.26109216513129191</v>
      </c>
      <c r="BA3532" s="47">
        <v>0.31605474538102962</v>
      </c>
      <c r="BB3532" s="47">
        <v>0.19654570281331249</v>
      </c>
      <c r="BC3532" s="47">
        <v>0.14449960111956645</v>
      </c>
      <c r="BD3532" s="47">
        <v>6.219103395989273</v>
      </c>
      <c r="BE3532" s="47">
        <v>5.19276375489431</v>
      </c>
      <c r="BF3532" s="47">
        <v>-1</v>
      </c>
      <c r="BG3532" s="22">
        <v>0</v>
      </c>
    </row>
    <row r="3533" spans="1:100" x14ac:dyDescent="0.25">
      <c r="A3533">
        <v>7187</v>
      </c>
      <c r="B3533" t="s">
        <v>3555</v>
      </c>
      <c r="C3533" s="48">
        <v>1</v>
      </c>
      <c r="D3533" s="22">
        <v>1450</v>
      </c>
      <c r="E3533" s="47">
        <v>62.798508766834246</v>
      </c>
      <c r="F3533" s="47">
        <v>-29.08938549335334</v>
      </c>
      <c r="G3533" s="47">
        <v>0.24773049482204326</v>
      </c>
      <c r="H3533" s="47">
        <v>5.0316799675559034</v>
      </c>
      <c r="I3533" s="47">
        <v>43.150978932390657</v>
      </c>
      <c r="J3533" s="47">
        <v>9.4265685797601293</v>
      </c>
      <c r="K3533" s="47">
        <v>-1</v>
      </c>
      <c r="L3533" s="47">
        <v>-1</v>
      </c>
      <c r="M3533" s="47">
        <v>-1</v>
      </c>
      <c r="N3533" s="47">
        <v>0.23106494761372834</v>
      </c>
      <c r="O3533" s="47">
        <v>-1</v>
      </c>
      <c r="P3533" s="47">
        <v>-1</v>
      </c>
      <c r="Q3533" s="47">
        <v>3.6908187015592362</v>
      </c>
      <c r="R3533" s="47">
        <v>-1</v>
      </c>
      <c r="S3533" s="47">
        <v>0.64189072421973781</v>
      </c>
      <c r="T3533" s="47">
        <v>9.2362986157557392E-2</v>
      </c>
      <c r="U3533" s="47">
        <v>2.8539908778594872E-2</v>
      </c>
      <c r="V3533" s="47">
        <v>-3.3016092497362891E-2</v>
      </c>
      <c r="W3533" s="47">
        <v>1.340861265996665</v>
      </c>
      <c r="X3533" s="47">
        <v>-0.95214589246562853</v>
      </c>
      <c r="Y3533" s="47">
        <v>6.2963204570277986E-2</v>
      </c>
      <c r="Z3533" s="47">
        <v>26.745601001024557</v>
      </c>
      <c r="AA3533" s="47">
        <v>0.83044305783086536</v>
      </c>
      <c r="AB3533" s="47">
        <v>0.95436065465510056</v>
      </c>
      <c r="AC3533" s="47">
        <v>9.5356991142494465</v>
      </c>
      <c r="AD3533" s="47">
        <v>1.0338197723233149</v>
      </c>
      <c r="AE3533" s="47">
        <v>-6.1692529453854741E-2</v>
      </c>
      <c r="AF3533" s="47">
        <v>37.173968240475233</v>
      </c>
      <c r="AG3533" s="47">
        <v>-21.084351504417185</v>
      </c>
      <c r="AH3533" s="47">
        <v>0.31588437088007865</v>
      </c>
      <c r="AI3533" s="47">
        <v>0.38548558873661259</v>
      </c>
      <c r="AJ3533" s="47">
        <v>0.33333333333333298</v>
      </c>
      <c r="AK3533" s="47">
        <v>0.47968211832321317</v>
      </c>
      <c r="AL3533" s="47">
        <v>0.57122895297980814</v>
      </c>
      <c r="AM3533" s="47">
        <v>0.33333333333333298</v>
      </c>
      <c r="AN3533" s="47">
        <v>0.18789602731731778</v>
      </c>
      <c r="AO3533" s="47">
        <v>0.23868759666666312</v>
      </c>
      <c r="AP3533" s="47">
        <v>0.33333333333333298</v>
      </c>
      <c r="AQ3533" s="47">
        <v>5.9770106919154165</v>
      </c>
      <c r="AR3533" s="47">
        <v>2.6866680235991405</v>
      </c>
      <c r="AS3533" s="47">
        <v>1.9901707455278179</v>
      </c>
      <c r="AT3533" s="47">
        <v>4.7497298106331778</v>
      </c>
      <c r="AU3533" s="47">
        <v>-1</v>
      </c>
      <c r="AV3533" s="47">
        <v>-1</v>
      </c>
      <c r="AW3533" s="47">
        <v>-1</v>
      </c>
      <c r="AX3533" s="47">
        <v>-1</v>
      </c>
      <c r="AY3533" s="47">
        <v>5.741340798477359E-3</v>
      </c>
      <c r="AZ3533" s="47">
        <v>0.26109216513129191</v>
      </c>
      <c r="BA3533" s="47">
        <v>0.31605474538102962</v>
      </c>
      <c r="BB3533" s="47">
        <v>0.19654570281331249</v>
      </c>
      <c r="BC3533" s="47">
        <v>0.14449960111956645</v>
      </c>
      <c r="BD3533" s="47">
        <v>6.219103395989273</v>
      </c>
      <c r="BE3533" s="47">
        <v>5.19276375489431</v>
      </c>
      <c r="BF3533" s="47">
        <v>-1</v>
      </c>
      <c r="BG3533" s="22">
        <v>0</v>
      </c>
    </row>
    <row r="3534" spans="1:100" x14ac:dyDescent="0.25">
      <c r="A3534">
        <v>7188</v>
      </c>
      <c r="B3534" t="s">
        <v>3556</v>
      </c>
      <c r="C3534" s="48">
        <v>1</v>
      </c>
      <c r="D3534" s="22">
        <v>1450</v>
      </c>
      <c r="E3534" s="47">
        <v>62.798508766834246</v>
      </c>
      <c r="F3534" s="47">
        <v>-29.08938549335334</v>
      </c>
      <c r="G3534" s="47">
        <v>0.24773049482204326</v>
      </c>
      <c r="H3534" s="47">
        <v>5.0316799675559034</v>
      </c>
      <c r="I3534" s="47">
        <v>43.150978932390657</v>
      </c>
      <c r="J3534" s="47">
        <v>9.4265685797601293</v>
      </c>
      <c r="K3534" s="47">
        <v>-1</v>
      </c>
      <c r="L3534" s="47">
        <v>-1</v>
      </c>
      <c r="M3534" s="47">
        <v>-1</v>
      </c>
      <c r="N3534" s="47">
        <v>0.23106494761372834</v>
      </c>
      <c r="O3534" s="47">
        <v>-1</v>
      </c>
      <c r="P3534" s="47">
        <v>-1</v>
      </c>
      <c r="Q3534" s="47">
        <v>3.6908187015592362</v>
      </c>
      <c r="R3534" s="47">
        <v>-1</v>
      </c>
      <c r="S3534" s="47">
        <v>0.64189072421973781</v>
      </c>
      <c r="T3534" s="47">
        <v>9.2362986157557392E-2</v>
      </c>
      <c r="U3534" s="47">
        <v>2.8539908778594872E-2</v>
      </c>
      <c r="V3534" s="47">
        <v>-3.3016092497362891E-2</v>
      </c>
      <c r="W3534" s="47">
        <v>1.340861265996665</v>
      </c>
      <c r="X3534" s="47">
        <v>-0.95214589246562853</v>
      </c>
      <c r="Y3534" s="47">
        <v>6.2963204570277986E-2</v>
      </c>
      <c r="Z3534" s="47">
        <v>26.745601001024557</v>
      </c>
      <c r="AA3534" s="47">
        <v>0.83044305783086536</v>
      </c>
      <c r="AB3534" s="47">
        <v>0.95436065465510056</v>
      </c>
      <c r="AC3534" s="47">
        <v>9.5356991142494465</v>
      </c>
      <c r="AD3534" s="47">
        <v>1.0338197723233149</v>
      </c>
      <c r="AE3534" s="47">
        <v>-6.1692529453854741E-2</v>
      </c>
      <c r="AF3534" s="47">
        <v>37.173968240475233</v>
      </c>
      <c r="AG3534" s="47">
        <v>-21.084351504417185</v>
      </c>
      <c r="AH3534" s="47">
        <v>0.31588437088007865</v>
      </c>
      <c r="AI3534" s="47">
        <v>0.38548558873661259</v>
      </c>
      <c r="AJ3534" s="47">
        <v>0.33333333333333298</v>
      </c>
      <c r="AK3534" s="47">
        <v>0.47968211832321317</v>
      </c>
      <c r="AL3534" s="47">
        <v>0.57122895297980814</v>
      </c>
      <c r="AM3534" s="47">
        <v>0.33333333333333298</v>
      </c>
      <c r="AN3534" s="47">
        <v>0.18789602731731778</v>
      </c>
      <c r="AO3534" s="47">
        <v>0.23868759666666312</v>
      </c>
      <c r="AP3534" s="47">
        <v>0.33333333333333298</v>
      </c>
      <c r="AQ3534" s="47">
        <v>5.9770106919154165</v>
      </c>
      <c r="AR3534" s="47">
        <v>2.6866680235991405</v>
      </c>
      <c r="AS3534" s="47">
        <v>1.9901707455278179</v>
      </c>
      <c r="AT3534" s="47">
        <v>4.7497298106331778</v>
      </c>
      <c r="AU3534" s="47">
        <v>-1</v>
      </c>
      <c r="AV3534" s="47">
        <v>-1</v>
      </c>
      <c r="AW3534" s="47">
        <v>-1</v>
      </c>
      <c r="AX3534" s="47">
        <v>-1</v>
      </c>
      <c r="AY3534" s="47">
        <v>5.741340798477359E-3</v>
      </c>
      <c r="AZ3534" s="47">
        <v>0.26109216513129191</v>
      </c>
      <c r="BA3534" s="47">
        <v>0.31605474538102962</v>
      </c>
      <c r="BB3534" s="47">
        <v>0.19654570281331249</v>
      </c>
      <c r="BC3534" s="47">
        <v>0.14449960111956645</v>
      </c>
      <c r="BD3534" s="47">
        <v>6.219103395989273</v>
      </c>
      <c r="BE3534" s="47">
        <v>5.19276375489431</v>
      </c>
      <c r="BF3534" s="47">
        <v>-1</v>
      </c>
      <c r="BG3534" s="22">
        <v>0</v>
      </c>
    </row>
    <row r="3535" spans="1:100" x14ac:dyDescent="0.25">
      <c r="A3535">
        <v>7189</v>
      </c>
      <c r="B3535" t="s">
        <v>3557</v>
      </c>
      <c r="C3535" s="48">
        <v>1</v>
      </c>
      <c r="D3535" s="22">
        <v>1450</v>
      </c>
      <c r="E3535" s="47">
        <v>62.798508766834246</v>
      </c>
      <c r="F3535" s="47">
        <v>-29.08938549335334</v>
      </c>
      <c r="G3535" s="47">
        <v>0.24773049482204326</v>
      </c>
      <c r="H3535" s="47">
        <v>5.0316799675559034</v>
      </c>
      <c r="I3535" s="47">
        <v>43.150978932390657</v>
      </c>
      <c r="J3535" s="47">
        <v>9.4265685797601293</v>
      </c>
      <c r="K3535" s="47">
        <v>-1</v>
      </c>
      <c r="L3535" s="47">
        <v>-1</v>
      </c>
      <c r="M3535" s="47">
        <v>-1</v>
      </c>
      <c r="N3535" s="47">
        <v>0.23106494761372834</v>
      </c>
      <c r="O3535" s="47">
        <v>-1</v>
      </c>
      <c r="P3535" s="47">
        <v>-1</v>
      </c>
      <c r="Q3535" s="47">
        <v>3.6908187015592362</v>
      </c>
      <c r="R3535" s="47">
        <v>-1</v>
      </c>
      <c r="S3535" s="47">
        <v>0.64189072421973781</v>
      </c>
      <c r="T3535" s="47">
        <v>9.2362986157557392E-2</v>
      </c>
      <c r="U3535" s="47">
        <v>2.8539908778594872E-2</v>
      </c>
      <c r="V3535" s="47">
        <v>-3.3016092497362891E-2</v>
      </c>
      <c r="W3535" s="47">
        <v>1.340861265996665</v>
      </c>
      <c r="X3535" s="47">
        <v>-0.95214589246562853</v>
      </c>
      <c r="Y3535" s="47">
        <v>6.2963204570277986E-2</v>
      </c>
      <c r="Z3535" s="47">
        <v>26.745601001024557</v>
      </c>
      <c r="AA3535" s="47">
        <v>0.83044305783086536</v>
      </c>
      <c r="AB3535" s="47">
        <v>0.95436065465510056</v>
      </c>
      <c r="AC3535" s="47">
        <v>9.5356991142494465</v>
      </c>
      <c r="AD3535" s="47">
        <v>1.0338197723233149</v>
      </c>
      <c r="AE3535" s="47">
        <v>-6.1692529453854741E-2</v>
      </c>
      <c r="AF3535" s="47">
        <v>37.173968240475233</v>
      </c>
      <c r="AG3535" s="47">
        <v>-21.084351504417185</v>
      </c>
      <c r="AH3535" s="47">
        <v>0.31588437088007865</v>
      </c>
      <c r="AI3535" s="47">
        <v>0.38548558873661259</v>
      </c>
      <c r="AJ3535" s="47">
        <v>0.33333333333333298</v>
      </c>
      <c r="AK3535" s="47">
        <v>0.47968211832321317</v>
      </c>
      <c r="AL3535" s="47">
        <v>0.57122895297980814</v>
      </c>
      <c r="AM3535" s="47">
        <v>0.33333333333333298</v>
      </c>
      <c r="AN3535" s="47">
        <v>0.18789602731731778</v>
      </c>
      <c r="AO3535" s="47">
        <v>0.23868759666666312</v>
      </c>
      <c r="AP3535" s="47">
        <v>0.33333333333333298</v>
      </c>
      <c r="AQ3535" s="47">
        <v>5.9770106919154165</v>
      </c>
      <c r="AR3535" s="47">
        <v>2.6866680235991405</v>
      </c>
      <c r="AS3535" s="47">
        <v>1.9901707455278179</v>
      </c>
      <c r="AT3535" s="47">
        <v>4.7497298106331778</v>
      </c>
      <c r="AU3535" s="47">
        <v>-1</v>
      </c>
      <c r="AV3535" s="47">
        <v>-1</v>
      </c>
      <c r="AW3535" s="47">
        <v>-1</v>
      </c>
      <c r="AX3535" s="47">
        <v>-1</v>
      </c>
      <c r="AY3535" s="47">
        <v>5.741340798477359E-3</v>
      </c>
      <c r="AZ3535" s="47">
        <v>0.26109216513129191</v>
      </c>
      <c r="BA3535" s="47">
        <v>0.31605474538102962</v>
      </c>
      <c r="BB3535" s="47">
        <v>0.19654570281331249</v>
      </c>
      <c r="BC3535" s="47">
        <v>0.14449960111956645</v>
      </c>
      <c r="BD3535" s="47">
        <v>6.219103395989273</v>
      </c>
      <c r="BE3535" s="47">
        <v>5.19276375489431</v>
      </c>
      <c r="BF3535" s="47">
        <v>-1</v>
      </c>
      <c r="BG3535" s="22">
        <v>0</v>
      </c>
    </row>
    <row r="3536" spans="1:100" x14ac:dyDescent="0.25">
      <c r="A3536">
        <v>7190</v>
      </c>
      <c r="B3536" t="s">
        <v>3558</v>
      </c>
      <c r="C3536" s="48">
        <v>1</v>
      </c>
      <c r="D3536" s="22">
        <v>1450</v>
      </c>
      <c r="E3536" s="47">
        <v>62.798508766834246</v>
      </c>
      <c r="F3536" s="47">
        <v>-29.08938549335334</v>
      </c>
      <c r="G3536" s="47">
        <v>0.24773049482204326</v>
      </c>
      <c r="H3536" s="47">
        <v>5.0316799675559034</v>
      </c>
      <c r="I3536" s="47">
        <v>43.150978932390657</v>
      </c>
      <c r="J3536" s="47">
        <v>9.4265685797601293</v>
      </c>
      <c r="K3536" s="47">
        <v>-1</v>
      </c>
      <c r="L3536" s="47">
        <v>-1</v>
      </c>
      <c r="M3536" s="47">
        <v>-1</v>
      </c>
      <c r="N3536" s="47">
        <v>0.23106494761372834</v>
      </c>
      <c r="O3536" s="47">
        <v>-1</v>
      </c>
      <c r="P3536" s="47">
        <v>-1</v>
      </c>
      <c r="Q3536" s="47">
        <v>3.6908187015592362</v>
      </c>
      <c r="R3536" s="47">
        <v>-1</v>
      </c>
      <c r="S3536" s="47">
        <v>0.64189072421973781</v>
      </c>
      <c r="T3536" s="47">
        <v>9.2362986157557392E-2</v>
      </c>
      <c r="U3536" s="47">
        <v>2.8539908778594872E-2</v>
      </c>
      <c r="V3536" s="47">
        <v>-3.3016092497362891E-2</v>
      </c>
      <c r="W3536" s="47">
        <v>1.340861265996665</v>
      </c>
      <c r="X3536" s="47">
        <v>-0.95214589246562853</v>
      </c>
      <c r="Y3536" s="47">
        <v>6.2963204570277986E-2</v>
      </c>
      <c r="Z3536" s="47">
        <v>26.745601001024557</v>
      </c>
      <c r="AA3536" s="47">
        <v>0.83044305783086536</v>
      </c>
      <c r="AB3536" s="47">
        <v>0.95436065465510056</v>
      </c>
      <c r="AC3536" s="47">
        <v>9.5356991142494465</v>
      </c>
      <c r="AD3536" s="47">
        <v>1.0338197723233149</v>
      </c>
      <c r="AE3536" s="47">
        <v>-6.1692529453854741E-2</v>
      </c>
      <c r="AF3536" s="47">
        <v>37.173968240475233</v>
      </c>
      <c r="AG3536" s="47">
        <v>-21.084351504417185</v>
      </c>
      <c r="AH3536" s="47">
        <v>0.31588437088007865</v>
      </c>
      <c r="AI3536" s="47">
        <v>0.38548558873661259</v>
      </c>
      <c r="AJ3536" s="47">
        <v>0.33333333333333298</v>
      </c>
      <c r="AK3536" s="47">
        <v>0.47968211832321317</v>
      </c>
      <c r="AL3536" s="47">
        <v>0.57122895297980814</v>
      </c>
      <c r="AM3536" s="47">
        <v>0.33333333333333298</v>
      </c>
      <c r="AN3536" s="47">
        <v>0.18789602731731778</v>
      </c>
      <c r="AO3536" s="47">
        <v>0.23868759666666312</v>
      </c>
      <c r="AP3536" s="47">
        <v>0.33333333333333298</v>
      </c>
      <c r="AQ3536" s="47">
        <v>5.9770106919154165</v>
      </c>
      <c r="AR3536" s="47">
        <v>2.6866680235991405</v>
      </c>
      <c r="AS3536" s="47">
        <v>1.9901707455278179</v>
      </c>
      <c r="AT3536" s="47">
        <v>4.7497298106331778</v>
      </c>
      <c r="AU3536" s="47">
        <v>-1</v>
      </c>
      <c r="AV3536" s="47">
        <v>-1</v>
      </c>
      <c r="AW3536" s="47">
        <v>-1</v>
      </c>
      <c r="AX3536" s="47">
        <v>-1</v>
      </c>
      <c r="AY3536" s="47">
        <v>5.741340798477359E-3</v>
      </c>
      <c r="AZ3536" s="47">
        <v>0.26109216513129191</v>
      </c>
      <c r="BA3536" s="47">
        <v>0.31605474538102962</v>
      </c>
      <c r="BB3536" s="47">
        <v>0.19654570281331249</v>
      </c>
      <c r="BC3536" s="47">
        <v>0.14449960111956645</v>
      </c>
      <c r="BD3536" s="47">
        <v>6.219103395989273</v>
      </c>
      <c r="BE3536" s="47">
        <v>5.19276375489431</v>
      </c>
      <c r="BF3536" s="47">
        <v>-1</v>
      </c>
      <c r="BG3536" s="22">
        <v>0</v>
      </c>
    </row>
    <row r="3537" spans="1:100" x14ac:dyDescent="0.25">
      <c r="A3537">
        <v>7191</v>
      </c>
      <c r="B3537" t="s">
        <v>3559</v>
      </c>
      <c r="C3537" s="48">
        <v>1</v>
      </c>
      <c r="D3537" s="22">
        <v>1450</v>
      </c>
      <c r="E3537" s="47">
        <v>62.798508766834246</v>
      </c>
      <c r="F3537" s="47">
        <v>-29.08938549335334</v>
      </c>
      <c r="G3537" s="47">
        <v>0.24773049482204326</v>
      </c>
      <c r="H3537" s="47">
        <v>5.0316799675559034</v>
      </c>
      <c r="I3537" s="47">
        <v>43.150978932390657</v>
      </c>
      <c r="J3537" s="47">
        <v>9.4265685797601293</v>
      </c>
      <c r="K3537" s="47">
        <v>-1</v>
      </c>
      <c r="L3537" s="47">
        <v>-1</v>
      </c>
      <c r="M3537" s="47">
        <v>-1</v>
      </c>
      <c r="N3537" s="47">
        <v>0.23106494761372834</v>
      </c>
      <c r="O3537" s="47">
        <v>-1</v>
      </c>
      <c r="P3537" s="47">
        <v>-1</v>
      </c>
      <c r="Q3537" s="47">
        <v>3.6908187015592362</v>
      </c>
      <c r="R3537" s="47">
        <v>-1</v>
      </c>
      <c r="S3537" s="47">
        <v>0.64189072421973781</v>
      </c>
      <c r="T3537" s="47">
        <v>9.2362986157557392E-2</v>
      </c>
      <c r="U3537" s="47">
        <v>2.8539908778594872E-2</v>
      </c>
      <c r="V3537" s="47">
        <v>-3.3016092497362891E-2</v>
      </c>
      <c r="W3537" s="47">
        <v>1.340861265996665</v>
      </c>
      <c r="X3537" s="47">
        <v>-0.95214589246562853</v>
      </c>
      <c r="Y3537" s="47">
        <v>6.2963204570277986E-2</v>
      </c>
      <c r="Z3537" s="47">
        <v>26.745601001024557</v>
      </c>
      <c r="AA3537" s="47">
        <v>0.83044305783086536</v>
      </c>
      <c r="AB3537" s="47">
        <v>0.95436065465510056</v>
      </c>
      <c r="AC3537" s="47">
        <v>9.5356991142494465</v>
      </c>
      <c r="AD3537" s="47">
        <v>1.0338197723233149</v>
      </c>
      <c r="AE3537" s="47">
        <v>-6.1692529453854741E-2</v>
      </c>
      <c r="AF3537" s="47">
        <v>37.173968240475233</v>
      </c>
      <c r="AG3537" s="47">
        <v>-21.084351504417185</v>
      </c>
      <c r="AH3537" s="47">
        <v>0.31588437088007865</v>
      </c>
      <c r="AI3537" s="47">
        <v>0.38548558873661259</v>
      </c>
      <c r="AJ3537" s="47">
        <v>0.33333333333333298</v>
      </c>
      <c r="AK3537" s="47">
        <v>0.47968211832321317</v>
      </c>
      <c r="AL3537" s="47">
        <v>0.57122895297980814</v>
      </c>
      <c r="AM3537" s="47">
        <v>0.33333333333333298</v>
      </c>
      <c r="AN3537" s="47">
        <v>0.18789602731731778</v>
      </c>
      <c r="AO3537" s="47">
        <v>0.23868759666666312</v>
      </c>
      <c r="AP3537" s="47">
        <v>0.33333333333333298</v>
      </c>
      <c r="AQ3537" s="47">
        <v>5.9770106919154165</v>
      </c>
      <c r="AR3537" s="47">
        <v>2.6866680235991405</v>
      </c>
      <c r="AS3537" s="47">
        <v>1.9901707455278179</v>
      </c>
      <c r="AT3537" s="47">
        <v>4.7497298106331778</v>
      </c>
      <c r="AU3537" s="47">
        <v>-1</v>
      </c>
      <c r="AV3537" s="47">
        <v>-1</v>
      </c>
      <c r="AW3537" s="47">
        <v>-1</v>
      </c>
      <c r="AX3537" s="47">
        <v>-1</v>
      </c>
      <c r="AY3537" s="47">
        <v>5.741340798477359E-3</v>
      </c>
      <c r="AZ3537" s="47">
        <v>0.26109216513129191</v>
      </c>
      <c r="BA3537" s="47">
        <v>0.31605474538102962</v>
      </c>
      <c r="BB3537" s="47">
        <v>0.19654570281331249</v>
      </c>
      <c r="BC3537" s="47">
        <v>0.14449960111956645</v>
      </c>
      <c r="BD3537" s="47">
        <v>6.219103395989273</v>
      </c>
      <c r="BE3537" s="47">
        <v>5.19276375489431</v>
      </c>
      <c r="BF3537" s="47">
        <v>-1</v>
      </c>
      <c r="BG3537" s="22">
        <v>0</v>
      </c>
    </row>
    <row r="3538" spans="1:100" x14ac:dyDescent="0.25">
      <c r="A3538">
        <v>7192</v>
      </c>
      <c r="B3538" t="s">
        <v>3560</v>
      </c>
      <c r="C3538" s="48">
        <v>1</v>
      </c>
      <c r="D3538" s="22">
        <v>1450</v>
      </c>
      <c r="E3538" s="47">
        <v>62.798508766834246</v>
      </c>
      <c r="F3538" s="47">
        <v>-29.08938549335334</v>
      </c>
      <c r="G3538" s="47">
        <v>0.24773049482204326</v>
      </c>
      <c r="H3538" s="47">
        <v>5.0316799675559034</v>
      </c>
      <c r="I3538" s="47">
        <v>43.150978932390657</v>
      </c>
      <c r="J3538" s="47">
        <v>9.4265685797601293</v>
      </c>
      <c r="K3538" s="47">
        <v>-1</v>
      </c>
      <c r="L3538" s="47">
        <v>-1</v>
      </c>
      <c r="M3538" s="47">
        <v>-1</v>
      </c>
      <c r="N3538" s="47">
        <v>0.23106494761372834</v>
      </c>
      <c r="O3538" s="47">
        <v>-1</v>
      </c>
      <c r="P3538" s="47">
        <v>-1</v>
      </c>
      <c r="Q3538" s="47">
        <v>3.6908187015592362</v>
      </c>
      <c r="R3538" s="47">
        <v>-1</v>
      </c>
      <c r="S3538" s="47">
        <v>0.64189072421973781</v>
      </c>
      <c r="T3538" s="47">
        <v>9.2362986157557392E-2</v>
      </c>
      <c r="U3538" s="47">
        <v>2.8539908778594872E-2</v>
      </c>
      <c r="V3538" s="47">
        <v>-3.3016092497362891E-2</v>
      </c>
      <c r="W3538" s="47">
        <v>1.340861265996665</v>
      </c>
      <c r="X3538" s="47">
        <v>-0.95214589246562853</v>
      </c>
      <c r="Y3538" s="47">
        <v>6.2963204570277986E-2</v>
      </c>
      <c r="Z3538" s="47">
        <v>26.745601001024557</v>
      </c>
      <c r="AA3538" s="47">
        <v>0.83044305783086536</v>
      </c>
      <c r="AB3538" s="47">
        <v>0.95436065465510056</v>
      </c>
      <c r="AC3538" s="47">
        <v>9.5356991142494465</v>
      </c>
      <c r="AD3538" s="47">
        <v>1.0338197723233149</v>
      </c>
      <c r="AE3538" s="47">
        <v>-6.1692529453854741E-2</v>
      </c>
      <c r="AF3538" s="47">
        <v>37.173968240475233</v>
      </c>
      <c r="AG3538" s="47">
        <v>-21.084351504417185</v>
      </c>
      <c r="AH3538" s="47">
        <v>0.31588437088007865</v>
      </c>
      <c r="AI3538" s="47">
        <v>0.38548558873661259</v>
      </c>
      <c r="AJ3538" s="47">
        <v>0.33333333333333298</v>
      </c>
      <c r="AK3538" s="47">
        <v>0.47968211832321317</v>
      </c>
      <c r="AL3538" s="47">
        <v>0.57122895297980814</v>
      </c>
      <c r="AM3538" s="47">
        <v>0.33333333333333298</v>
      </c>
      <c r="AN3538" s="47">
        <v>0.18789602731731778</v>
      </c>
      <c r="AO3538" s="47">
        <v>0.23868759666666312</v>
      </c>
      <c r="AP3538" s="47">
        <v>0.33333333333333298</v>
      </c>
      <c r="AQ3538" s="47">
        <v>5.9770106919154165</v>
      </c>
      <c r="AR3538" s="47">
        <v>2.6866680235991405</v>
      </c>
      <c r="AS3538" s="47">
        <v>1.9901707455278179</v>
      </c>
      <c r="AT3538" s="47">
        <v>4.7497298106331778</v>
      </c>
      <c r="AU3538" s="47">
        <v>-1</v>
      </c>
      <c r="AV3538" s="47">
        <v>-1</v>
      </c>
      <c r="AW3538" s="47">
        <v>-1</v>
      </c>
      <c r="AX3538" s="47">
        <v>-1</v>
      </c>
      <c r="AY3538" s="47">
        <v>5.741340798477359E-3</v>
      </c>
      <c r="AZ3538" s="47">
        <v>0.26109216513129191</v>
      </c>
      <c r="BA3538" s="47">
        <v>0.31605474538102962</v>
      </c>
      <c r="BB3538" s="47">
        <v>0.19654570281331249</v>
      </c>
      <c r="BC3538" s="47">
        <v>0.14449960111956645</v>
      </c>
      <c r="BD3538" s="47">
        <v>6.219103395989273</v>
      </c>
      <c r="BE3538" s="47">
        <v>5.19276375489431</v>
      </c>
      <c r="BF3538" s="47">
        <v>-1</v>
      </c>
      <c r="BG3538" s="22">
        <v>0</v>
      </c>
    </row>
    <row r="3539" spans="1:100" x14ac:dyDescent="0.25">
      <c r="A3539">
        <v>7193</v>
      </c>
      <c r="B3539" t="s">
        <v>3561</v>
      </c>
      <c r="C3539" s="48">
        <v>1</v>
      </c>
      <c r="D3539" s="22">
        <v>1450</v>
      </c>
      <c r="E3539" s="47">
        <v>62.798508766834246</v>
      </c>
      <c r="F3539" s="47">
        <v>-29.08938549335334</v>
      </c>
      <c r="G3539" s="47">
        <v>0.24773049482204326</v>
      </c>
      <c r="H3539" s="47">
        <v>5.0316799675559034</v>
      </c>
      <c r="I3539" s="47">
        <v>43.150978932390657</v>
      </c>
      <c r="J3539" s="47">
        <v>9.4265685797601293</v>
      </c>
      <c r="K3539" s="47">
        <v>-1</v>
      </c>
      <c r="L3539" s="47">
        <v>-1</v>
      </c>
      <c r="M3539" s="47">
        <v>-1</v>
      </c>
      <c r="N3539" s="47">
        <v>0.23106494761372834</v>
      </c>
      <c r="O3539" s="47">
        <v>-1</v>
      </c>
      <c r="P3539" s="47">
        <v>-1</v>
      </c>
      <c r="Q3539" s="47">
        <v>3.6908187015592362</v>
      </c>
      <c r="R3539" s="47">
        <v>-1</v>
      </c>
      <c r="S3539" s="47">
        <v>0.64189072421973781</v>
      </c>
      <c r="T3539" s="47">
        <v>9.2362986157557392E-2</v>
      </c>
      <c r="U3539" s="47">
        <v>2.8539908778594872E-2</v>
      </c>
      <c r="V3539" s="47">
        <v>-3.3016092497362891E-2</v>
      </c>
      <c r="W3539" s="47">
        <v>1.340861265996665</v>
      </c>
      <c r="X3539" s="47">
        <v>-0.95214589246562853</v>
      </c>
      <c r="Y3539" s="47">
        <v>6.2963204570277986E-2</v>
      </c>
      <c r="Z3539" s="47">
        <v>26.745601001024557</v>
      </c>
      <c r="AA3539" s="47">
        <v>0.83044305783086536</v>
      </c>
      <c r="AB3539" s="47">
        <v>0.95436065465510056</v>
      </c>
      <c r="AC3539" s="47">
        <v>9.5356991142494465</v>
      </c>
      <c r="AD3539" s="47">
        <v>1.0338197723233149</v>
      </c>
      <c r="AE3539" s="47">
        <v>-6.1692529453854741E-2</v>
      </c>
      <c r="AF3539" s="47">
        <v>37.173968240475233</v>
      </c>
      <c r="AG3539" s="47">
        <v>-21.084351504417185</v>
      </c>
      <c r="AH3539" s="47">
        <v>0.31588437088007865</v>
      </c>
      <c r="AI3539" s="47">
        <v>0.38548558873661259</v>
      </c>
      <c r="AJ3539" s="47">
        <v>0.33333333333333298</v>
      </c>
      <c r="AK3539" s="47">
        <v>0.47968211832321317</v>
      </c>
      <c r="AL3539" s="47">
        <v>0.57122895297980814</v>
      </c>
      <c r="AM3539" s="47">
        <v>0.33333333333333298</v>
      </c>
      <c r="AN3539" s="47">
        <v>0.18789602731731778</v>
      </c>
      <c r="AO3539" s="47">
        <v>0.23868759666666312</v>
      </c>
      <c r="AP3539" s="47">
        <v>0.33333333333333298</v>
      </c>
      <c r="AQ3539" s="47">
        <v>5.9770106919154165</v>
      </c>
      <c r="AR3539" s="47">
        <v>2.6866680235991405</v>
      </c>
      <c r="AS3539" s="47">
        <v>1.9901707455278179</v>
      </c>
      <c r="AT3539" s="47">
        <v>4.7497298106331778</v>
      </c>
      <c r="AU3539" s="47">
        <v>-1</v>
      </c>
      <c r="AV3539" s="47">
        <v>-1</v>
      </c>
      <c r="AW3539" s="47">
        <v>-1</v>
      </c>
      <c r="AX3539" s="47">
        <v>-1</v>
      </c>
      <c r="AY3539" s="47">
        <v>5.741340798477359E-3</v>
      </c>
      <c r="AZ3539" s="47">
        <v>0.26109216513129191</v>
      </c>
      <c r="BA3539" s="47">
        <v>0.31605474538102962</v>
      </c>
      <c r="BB3539" s="47">
        <v>0.19654570281331249</v>
      </c>
      <c r="BC3539" s="47">
        <v>0.14449960111956645</v>
      </c>
      <c r="BD3539" s="47">
        <v>6.219103395989273</v>
      </c>
      <c r="BE3539" s="47">
        <v>5.19276375489431</v>
      </c>
      <c r="BF3539" s="47">
        <v>-1</v>
      </c>
      <c r="BG3539" s="22">
        <v>0</v>
      </c>
    </row>
    <row r="3540" spans="1:100" x14ac:dyDescent="0.25">
      <c r="A3540">
        <v>7194</v>
      </c>
      <c r="B3540" t="s">
        <v>3562</v>
      </c>
      <c r="C3540" s="48">
        <v>1</v>
      </c>
      <c r="D3540" s="22">
        <v>1450</v>
      </c>
      <c r="E3540" s="47">
        <v>62.798508766834246</v>
      </c>
      <c r="F3540" s="47">
        <v>-29.08938549335334</v>
      </c>
      <c r="G3540" s="47">
        <v>0.24773049482204326</v>
      </c>
      <c r="H3540" s="47">
        <v>5.0316799675559034</v>
      </c>
      <c r="I3540" s="47">
        <v>43.150978932390657</v>
      </c>
      <c r="J3540" s="47">
        <v>9.4265685797601293</v>
      </c>
      <c r="K3540" s="47">
        <v>-1</v>
      </c>
      <c r="L3540" s="47">
        <v>-1</v>
      </c>
      <c r="M3540" s="47">
        <v>-1</v>
      </c>
      <c r="N3540" s="47">
        <v>0.23106494761372834</v>
      </c>
      <c r="O3540" s="47">
        <v>-1</v>
      </c>
      <c r="P3540" s="47">
        <v>-1</v>
      </c>
      <c r="Q3540" s="47">
        <v>3.6908187015592362</v>
      </c>
      <c r="R3540" s="47">
        <v>-1</v>
      </c>
      <c r="S3540" s="47">
        <v>0.64189072421973781</v>
      </c>
      <c r="T3540" s="47">
        <v>9.2362986157557392E-2</v>
      </c>
      <c r="U3540" s="47">
        <v>2.8539908778594872E-2</v>
      </c>
      <c r="V3540" s="47">
        <v>-3.3016092497362891E-2</v>
      </c>
      <c r="W3540" s="47">
        <v>1.340861265996665</v>
      </c>
      <c r="X3540" s="47">
        <v>-0.95214589246562853</v>
      </c>
      <c r="Y3540" s="47">
        <v>6.2963204570277986E-2</v>
      </c>
      <c r="Z3540" s="47">
        <v>26.745601001024557</v>
      </c>
      <c r="AA3540" s="47">
        <v>0.83044305783086536</v>
      </c>
      <c r="AB3540" s="47">
        <v>0.95436065465510056</v>
      </c>
      <c r="AC3540" s="47">
        <v>9.5356991142494465</v>
      </c>
      <c r="AD3540" s="47">
        <v>1.0338197723233149</v>
      </c>
      <c r="AE3540" s="47">
        <v>-6.1692529453854741E-2</v>
      </c>
      <c r="AF3540" s="47">
        <v>37.173968240475233</v>
      </c>
      <c r="AG3540" s="47">
        <v>-21.084351504417185</v>
      </c>
      <c r="AH3540" s="47">
        <v>0.31588437088007865</v>
      </c>
      <c r="AI3540" s="47">
        <v>0.38548558873661259</v>
      </c>
      <c r="AJ3540" s="47">
        <v>0.33333333333333298</v>
      </c>
      <c r="AK3540" s="47">
        <v>0.47968211832321317</v>
      </c>
      <c r="AL3540" s="47">
        <v>0.57122895297980814</v>
      </c>
      <c r="AM3540" s="47">
        <v>0.33333333333333298</v>
      </c>
      <c r="AN3540" s="47">
        <v>0.18789602731731778</v>
      </c>
      <c r="AO3540" s="47">
        <v>0.23868759666666312</v>
      </c>
      <c r="AP3540" s="47">
        <v>0.33333333333333298</v>
      </c>
      <c r="AQ3540" s="47">
        <v>5.9770106919154165</v>
      </c>
      <c r="AR3540" s="47">
        <v>2.6866680235991405</v>
      </c>
      <c r="AS3540" s="47">
        <v>1.9901707455278179</v>
      </c>
      <c r="AT3540" s="47">
        <v>4.7497298106331778</v>
      </c>
      <c r="AU3540" s="47">
        <v>-1</v>
      </c>
      <c r="AV3540" s="47">
        <v>-1</v>
      </c>
      <c r="AW3540" s="47">
        <v>-1</v>
      </c>
      <c r="AX3540" s="47">
        <v>-1</v>
      </c>
      <c r="AY3540" s="47">
        <v>5.741340798477359E-3</v>
      </c>
      <c r="AZ3540" s="47">
        <v>0.26109216513129191</v>
      </c>
      <c r="BA3540" s="47">
        <v>0.31605474538102962</v>
      </c>
      <c r="BB3540" s="47">
        <v>0.19654570281331249</v>
      </c>
      <c r="BC3540" s="47">
        <v>0.14449960111956645</v>
      </c>
      <c r="BD3540" s="47">
        <v>6.219103395989273</v>
      </c>
      <c r="BE3540" s="47">
        <v>5.19276375489431</v>
      </c>
      <c r="BF3540" s="47">
        <v>-1</v>
      </c>
      <c r="BG3540" s="22">
        <v>0</v>
      </c>
    </row>
    <row r="3541" spans="1:100" x14ac:dyDescent="0.25">
      <c r="A3541">
        <v>7195</v>
      </c>
      <c r="B3541" t="s">
        <v>3563</v>
      </c>
      <c r="C3541" s="48">
        <v>1</v>
      </c>
      <c r="D3541" s="22">
        <v>1450</v>
      </c>
      <c r="E3541" s="47">
        <v>62.798508766834246</v>
      </c>
      <c r="F3541" s="47">
        <v>-29.08938549335334</v>
      </c>
      <c r="G3541" s="47">
        <v>0.24773049482204326</v>
      </c>
      <c r="H3541" s="47">
        <v>5.0316799675559034</v>
      </c>
      <c r="I3541" s="47">
        <v>43.150978932390657</v>
      </c>
      <c r="J3541" s="47">
        <v>9.4265685797601293</v>
      </c>
      <c r="K3541" s="47">
        <v>-1</v>
      </c>
      <c r="L3541" s="47">
        <v>-1</v>
      </c>
      <c r="M3541" s="47">
        <v>-1</v>
      </c>
      <c r="N3541" s="47">
        <v>0.23106494761372834</v>
      </c>
      <c r="O3541" s="47">
        <v>-1</v>
      </c>
      <c r="P3541" s="47">
        <v>-1</v>
      </c>
      <c r="Q3541" s="47">
        <v>3.6908187015592362</v>
      </c>
      <c r="R3541" s="47">
        <v>-1</v>
      </c>
      <c r="S3541" s="47">
        <v>0.64189072421973781</v>
      </c>
      <c r="T3541" s="47">
        <v>9.2362986157557392E-2</v>
      </c>
      <c r="U3541" s="47">
        <v>2.8539908778594872E-2</v>
      </c>
      <c r="V3541" s="47">
        <v>-3.3016092497362891E-2</v>
      </c>
      <c r="W3541" s="47">
        <v>1.340861265996665</v>
      </c>
      <c r="X3541" s="47">
        <v>-0.95214589246562853</v>
      </c>
      <c r="Y3541" s="47">
        <v>6.2963204570277986E-2</v>
      </c>
      <c r="Z3541" s="47">
        <v>26.745601001024557</v>
      </c>
      <c r="AA3541" s="47">
        <v>0.83044305783086536</v>
      </c>
      <c r="AB3541" s="47">
        <v>0.95436065465510056</v>
      </c>
      <c r="AC3541" s="47">
        <v>9.5356991142494465</v>
      </c>
      <c r="AD3541" s="47">
        <v>1.0338197723233149</v>
      </c>
      <c r="AE3541" s="47">
        <v>-6.1692529453854741E-2</v>
      </c>
      <c r="AF3541" s="47">
        <v>37.173968240475233</v>
      </c>
      <c r="AG3541" s="47">
        <v>-21.084351504417185</v>
      </c>
      <c r="AH3541" s="47">
        <v>0.31588437088007865</v>
      </c>
      <c r="AI3541" s="47">
        <v>0.38548558873661259</v>
      </c>
      <c r="AJ3541" s="47">
        <v>0.33333333333333298</v>
      </c>
      <c r="AK3541" s="47">
        <v>0.47968211832321317</v>
      </c>
      <c r="AL3541" s="47">
        <v>0.57122895297980814</v>
      </c>
      <c r="AM3541" s="47">
        <v>0.33333333333333298</v>
      </c>
      <c r="AN3541" s="47">
        <v>0.18789602731731778</v>
      </c>
      <c r="AO3541" s="47">
        <v>0.23868759666666312</v>
      </c>
      <c r="AP3541" s="47">
        <v>0.33333333333333298</v>
      </c>
      <c r="AQ3541" s="47">
        <v>5.9770106919154165</v>
      </c>
      <c r="AR3541" s="47">
        <v>2.6866680235991405</v>
      </c>
      <c r="AS3541" s="47">
        <v>1.9901707455278179</v>
      </c>
      <c r="AT3541" s="47">
        <v>4.7497298106331778</v>
      </c>
      <c r="AU3541" s="47">
        <v>-1</v>
      </c>
      <c r="AV3541" s="47">
        <v>-1</v>
      </c>
      <c r="AW3541" s="47">
        <v>-1</v>
      </c>
      <c r="AX3541" s="47">
        <v>-1</v>
      </c>
      <c r="AY3541" s="47">
        <v>5.741340798477359E-3</v>
      </c>
      <c r="AZ3541" s="47">
        <v>0.26109216513129191</v>
      </c>
      <c r="BA3541" s="47">
        <v>0.31605474538102962</v>
      </c>
      <c r="BB3541" s="47">
        <v>0.19654570281331249</v>
      </c>
      <c r="BC3541" s="47">
        <v>0.14449960111956645</v>
      </c>
      <c r="BD3541" s="47">
        <v>6.219103395989273</v>
      </c>
      <c r="BE3541" s="47">
        <v>5.19276375489431</v>
      </c>
      <c r="BF3541" s="47">
        <v>-1</v>
      </c>
      <c r="BG3541" s="22">
        <v>0</v>
      </c>
    </row>
    <row r="3542" spans="1:100" x14ac:dyDescent="0.25">
      <c r="A3542">
        <v>7196</v>
      </c>
      <c r="B3542" t="s">
        <v>2326</v>
      </c>
      <c r="C3542" s="48">
        <v>3</v>
      </c>
      <c r="D3542" s="22">
        <v>1456.1302450953797</v>
      </c>
      <c r="E3542" s="47">
        <v>34.29233513011738</v>
      </c>
      <c r="F3542" s="47">
        <v>-11.531232431127577</v>
      </c>
      <c r="G3542" s="47">
        <v>0.36855877369956386</v>
      </c>
      <c r="H3542" s="47">
        <v>2.4510443982771055</v>
      </c>
      <c r="I3542" s="47">
        <v>28.530604795260949</v>
      </c>
      <c r="J3542" s="47">
        <v>2.8822690447785173</v>
      </c>
      <c r="K3542" s="47">
        <v>-0.99999999999999978</v>
      </c>
      <c r="L3542" s="47">
        <v>-0.99999999999999978</v>
      </c>
      <c r="M3542" s="47">
        <v>-0.99999999999999978</v>
      </c>
      <c r="N3542" s="47">
        <v>0.46616906037591832</v>
      </c>
      <c r="O3542" s="47">
        <v>-0.99999999999999978</v>
      </c>
      <c r="P3542" s="47">
        <v>-0.99999999999999978</v>
      </c>
      <c r="Q3542" s="47">
        <v>3.0568082368208889</v>
      </c>
      <c r="R3542" s="47">
        <v>-0.99999999999999978</v>
      </c>
      <c r="S3542" s="47">
        <v>-0.24478953336366996</v>
      </c>
      <c r="T3542" s="47">
        <v>-4.7134303888456103E-2</v>
      </c>
      <c r="U3542" s="47">
        <v>-5.8092385908222209E-2</v>
      </c>
      <c r="V3542" s="47">
        <v>-1.291522715687907E-2</v>
      </c>
      <c r="W3542" s="47">
        <v>-0.60576383854378424</v>
      </c>
      <c r="X3542" s="47">
        <v>-1.0393123965045512</v>
      </c>
      <c r="Y3542" s="47">
        <v>-5.1042280536679488E-2</v>
      </c>
      <c r="Z3542" s="47">
        <v>7.5844671040422948</v>
      </c>
      <c r="AA3542" s="47">
        <v>1.0584241695940502</v>
      </c>
      <c r="AB3542" s="47">
        <v>0.79378218539354495</v>
      </c>
      <c r="AC3542" s="47">
        <v>15.290971257936576</v>
      </c>
      <c r="AD3542" s="47">
        <v>1.5556608396729801</v>
      </c>
      <c r="AE3542" s="47">
        <v>0.73917160660767889</v>
      </c>
      <c r="AF3542" s="47">
        <v>24.408392153980117</v>
      </c>
      <c r="AG3542" s="47">
        <v>8.2346893709950706</v>
      </c>
      <c r="AH3542" s="47">
        <v>0.44120789562610874</v>
      </c>
      <c r="AI3542" s="47">
        <v>0.33797892607982555</v>
      </c>
      <c r="AJ3542" s="47">
        <v>0.33333333333333298</v>
      </c>
      <c r="AK3542" s="47">
        <v>4.6267647571413807E-2</v>
      </c>
      <c r="AL3542" s="47">
        <v>0.23236054600513747</v>
      </c>
      <c r="AM3542" s="47">
        <v>0.33333333333333298</v>
      </c>
      <c r="AN3542" s="47">
        <v>0.19377843938882433</v>
      </c>
      <c r="AO3542" s="47">
        <v>0.25410305617120793</v>
      </c>
      <c r="AP3542" s="47">
        <v>0.33333333333333298</v>
      </c>
      <c r="AQ3542" s="47">
        <v>4.1222126412808553</v>
      </c>
      <c r="AR3542" s="47">
        <v>3.6279287323029892</v>
      </c>
      <c r="AS3542" s="47">
        <v>-1.2083361632386098</v>
      </c>
      <c r="AT3542" s="47">
        <v>0.46267647571413673</v>
      </c>
      <c r="AU3542" s="47">
        <v>-0.99999999999999978</v>
      </c>
      <c r="AV3542" s="47">
        <v>-0.99999999999999978</v>
      </c>
      <c r="AW3542" s="47">
        <v>-0.99999999999999978</v>
      </c>
      <c r="AX3542" s="47">
        <v>-0.99999999999999978</v>
      </c>
      <c r="AY3542" s="47">
        <v>-2.6912182562569753E-3</v>
      </c>
      <c r="AZ3542" s="47">
        <v>-0.11091708876605512</v>
      </c>
      <c r="BA3542" s="47">
        <v>0.57627283962189857</v>
      </c>
      <c r="BB3542" s="47">
        <v>0.38657457983254528</v>
      </c>
      <c r="BC3542" s="47">
        <v>-9.7949866288684087E-2</v>
      </c>
      <c r="BD3542" s="47">
        <v>9.1097790519833541</v>
      </c>
      <c r="BE3542" s="47">
        <v>0.43261754089238913</v>
      </c>
      <c r="BF3542" s="47">
        <v>-0.99999999999999978</v>
      </c>
      <c r="CU3542" t="e">
        <v>#N/A</v>
      </c>
      <c r="CV3542" t="e">
        <v>#N/A</v>
      </c>
    </row>
    <row r="3543" spans="1:100" x14ac:dyDescent="0.25">
      <c r="A3543">
        <v>7197</v>
      </c>
      <c r="B3543" t="s">
        <v>3564</v>
      </c>
      <c r="C3543" s="48">
        <v>1</v>
      </c>
      <c r="D3543" s="22">
        <v>1450</v>
      </c>
      <c r="E3543" s="47">
        <v>62.798508766834246</v>
      </c>
      <c r="F3543" s="47">
        <v>-29.08938549335334</v>
      </c>
      <c r="G3543" s="47">
        <v>0.24773049482204326</v>
      </c>
      <c r="H3543" s="47">
        <v>5.0316799675559034</v>
      </c>
      <c r="I3543" s="47">
        <v>43.150978932390657</v>
      </c>
      <c r="J3543" s="47">
        <v>9.4265685797601293</v>
      </c>
      <c r="K3543" s="47">
        <v>-1</v>
      </c>
      <c r="L3543" s="47">
        <v>-1</v>
      </c>
      <c r="M3543" s="47">
        <v>-1</v>
      </c>
      <c r="N3543" s="47">
        <v>0.23106494761372834</v>
      </c>
      <c r="O3543" s="47">
        <v>-1</v>
      </c>
      <c r="P3543" s="47">
        <v>-1</v>
      </c>
      <c r="Q3543" s="47">
        <v>3.6908187015592362</v>
      </c>
      <c r="R3543" s="47">
        <v>-1</v>
      </c>
      <c r="S3543" s="47">
        <v>0.64189072421973781</v>
      </c>
      <c r="T3543" s="47">
        <v>9.2362986157557392E-2</v>
      </c>
      <c r="U3543" s="47">
        <v>2.8539908778594872E-2</v>
      </c>
      <c r="V3543" s="47">
        <v>-3.3016092497362891E-2</v>
      </c>
      <c r="W3543" s="47">
        <v>1.340861265996665</v>
      </c>
      <c r="X3543" s="47">
        <v>-0.95214589246562853</v>
      </c>
      <c r="Y3543" s="47">
        <v>6.2963204570277986E-2</v>
      </c>
      <c r="Z3543" s="47">
        <v>26.745601001024557</v>
      </c>
      <c r="AA3543" s="47">
        <v>0.83044305783086536</v>
      </c>
      <c r="AB3543" s="47">
        <v>0.95436065465510056</v>
      </c>
      <c r="AC3543" s="47">
        <v>9.5356991142494465</v>
      </c>
      <c r="AD3543" s="47">
        <v>1.0338197723233149</v>
      </c>
      <c r="AE3543" s="47">
        <v>-6.1692529453854741E-2</v>
      </c>
      <c r="AF3543" s="47">
        <v>37.173968240475233</v>
      </c>
      <c r="AG3543" s="47">
        <v>-21.084351504417185</v>
      </c>
      <c r="AH3543" s="47">
        <v>0.31588437088007865</v>
      </c>
      <c r="AI3543" s="47">
        <v>0.38548558873661259</v>
      </c>
      <c r="AJ3543" s="47">
        <v>0.33333333333333298</v>
      </c>
      <c r="AK3543" s="47">
        <v>0.47968211832321317</v>
      </c>
      <c r="AL3543" s="47">
        <v>0.57122895297980814</v>
      </c>
      <c r="AM3543" s="47">
        <v>0.33333333333333298</v>
      </c>
      <c r="AN3543" s="47">
        <v>0.18789602731731778</v>
      </c>
      <c r="AO3543" s="47">
        <v>0.23868759666666312</v>
      </c>
      <c r="AP3543" s="47">
        <v>0.33333333333333298</v>
      </c>
      <c r="AQ3543" s="47">
        <v>5.9770106919154165</v>
      </c>
      <c r="AR3543" s="47">
        <v>2.6866680235991405</v>
      </c>
      <c r="AS3543" s="47">
        <v>1.9901707455278179</v>
      </c>
      <c r="AT3543" s="47">
        <v>4.7497298106331778</v>
      </c>
      <c r="AU3543" s="47">
        <v>-1</v>
      </c>
      <c r="AV3543" s="47">
        <v>-1</v>
      </c>
      <c r="AW3543" s="47">
        <v>-1</v>
      </c>
      <c r="AX3543" s="47">
        <v>-1</v>
      </c>
      <c r="AY3543" s="47">
        <v>5.741340798477359E-3</v>
      </c>
      <c r="AZ3543" s="47">
        <v>0.26109216513129191</v>
      </c>
      <c r="BA3543" s="47">
        <v>0.31605474538102962</v>
      </c>
      <c r="BB3543" s="47">
        <v>0.19654570281331249</v>
      </c>
      <c r="BC3543" s="47">
        <v>0.14449960111956645</v>
      </c>
      <c r="BD3543" s="47">
        <v>6.219103395989273</v>
      </c>
      <c r="BE3543" s="47">
        <v>5.19276375489431</v>
      </c>
      <c r="BF3543" s="47">
        <v>-1</v>
      </c>
      <c r="BG3543" s="22">
        <v>0</v>
      </c>
    </row>
    <row r="3544" spans="1:100" x14ac:dyDescent="0.25">
      <c r="A3544">
        <v>7198</v>
      </c>
      <c r="B3544" t="s">
        <v>3565</v>
      </c>
      <c r="C3544" s="48">
        <v>1</v>
      </c>
      <c r="D3544" s="22">
        <v>1450</v>
      </c>
      <c r="E3544" s="47">
        <v>62.798508766834246</v>
      </c>
      <c r="F3544" s="47">
        <v>-29.08938549335334</v>
      </c>
      <c r="G3544" s="47">
        <v>0.24773049482204326</v>
      </c>
      <c r="H3544" s="47">
        <v>5.0316799675559034</v>
      </c>
      <c r="I3544" s="47">
        <v>43.150978932390657</v>
      </c>
      <c r="J3544" s="47">
        <v>9.4265685797601293</v>
      </c>
      <c r="K3544" s="47">
        <v>-1</v>
      </c>
      <c r="L3544" s="47">
        <v>-1</v>
      </c>
      <c r="M3544" s="47">
        <v>-1</v>
      </c>
      <c r="N3544" s="47">
        <v>0.23106494761372834</v>
      </c>
      <c r="O3544" s="47">
        <v>-1</v>
      </c>
      <c r="P3544" s="47">
        <v>-1</v>
      </c>
      <c r="Q3544" s="47">
        <v>3.6908187015592362</v>
      </c>
      <c r="R3544" s="47">
        <v>-1</v>
      </c>
      <c r="S3544" s="47">
        <v>0.64189072421973781</v>
      </c>
      <c r="T3544" s="47">
        <v>9.2362986157557392E-2</v>
      </c>
      <c r="U3544" s="47">
        <v>2.8539908778594872E-2</v>
      </c>
      <c r="V3544" s="47">
        <v>-3.3016092497362891E-2</v>
      </c>
      <c r="W3544" s="47">
        <v>1.340861265996665</v>
      </c>
      <c r="X3544" s="47">
        <v>-0.95214589246562853</v>
      </c>
      <c r="Y3544" s="47">
        <v>6.2963204570277986E-2</v>
      </c>
      <c r="Z3544" s="47">
        <v>26.745601001024557</v>
      </c>
      <c r="AA3544" s="47">
        <v>0.83044305783086536</v>
      </c>
      <c r="AB3544" s="47">
        <v>0.95436065465510056</v>
      </c>
      <c r="AC3544" s="47">
        <v>9.5356991142494465</v>
      </c>
      <c r="AD3544" s="47">
        <v>1.0338197723233149</v>
      </c>
      <c r="AE3544" s="47">
        <v>-6.1692529453854741E-2</v>
      </c>
      <c r="AF3544" s="47">
        <v>37.173968240475233</v>
      </c>
      <c r="AG3544" s="47">
        <v>-21.084351504417185</v>
      </c>
      <c r="AH3544" s="47">
        <v>0.31588437088007865</v>
      </c>
      <c r="AI3544" s="47">
        <v>0.38548558873661259</v>
      </c>
      <c r="AJ3544" s="47">
        <v>0.33333333333333298</v>
      </c>
      <c r="AK3544" s="47">
        <v>0.47968211832321317</v>
      </c>
      <c r="AL3544" s="47">
        <v>0.57122895297980814</v>
      </c>
      <c r="AM3544" s="47">
        <v>0.33333333333333298</v>
      </c>
      <c r="AN3544" s="47">
        <v>0.18789602731731778</v>
      </c>
      <c r="AO3544" s="47">
        <v>0.23868759666666312</v>
      </c>
      <c r="AP3544" s="47">
        <v>0.33333333333333298</v>
      </c>
      <c r="AQ3544" s="47">
        <v>5.9770106919154165</v>
      </c>
      <c r="AR3544" s="47">
        <v>2.6866680235991405</v>
      </c>
      <c r="AS3544" s="47">
        <v>1.9901707455278179</v>
      </c>
      <c r="AT3544" s="47">
        <v>4.7497298106331778</v>
      </c>
      <c r="AU3544" s="47">
        <v>-1</v>
      </c>
      <c r="AV3544" s="47">
        <v>-1</v>
      </c>
      <c r="AW3544" s="47">
        <v>-1</v>
      </c>
      <c r="AX3544" s="47">
        <v>-1</v>
      </c>
      <c r="AY3544" s="47">
        <v>5.741340798477359E-3</v>
      </c>
      <c r="AZ3544" s="47">
        <v>0.26109216513129191</v>
      </c>
      <c r="BA3544" s="47">
        <v>0.31605474538102962</v>
      </c>
      <c r="BB3544" s="47">
        <v>0.19654570281331249</v>
      </c>
      <c r="BC3544" s="47">
        <v>0.14449960111956645</v>
      </c>
      <c r="BD3544" s="47">
        <v>6.219103395989273</v>
      </c>
      <c r="BE3544" s="47">
        <v>5.19276375489431</v>
      </c>
      <c r="BF3544" s="47">
        <v>-1</v>
      </c>
      <c r="BG3544" s="22">
        <v>0</v>
      </c>
    </row>
    <row r="3545" spans="1:100" x14ac:dyDescent="0.25">
      <c r="A3545">
        <v>7199</v>
      </c>
      <c r="B3545" t="s">
        <v>3566</v>
      </c>
      <c r="C3545" s="48">
        <v>1</v>
      </c>
      <c r="D3545" s="22">
        <v>1450</v>
      </c>
      <c r="E3545" s="47">
        <v>62.798508766834246</v>
      </c>
      <c r="F3545" s="47">
        <v>-29.08938549335334</v>
      </c>
      <c r="G3545" s="47">
        <v>0.24773049482204326</v>
      </c>
      <c r="H3545" s="47">
        <v>5.0316799675559034</v>
      </c>
      <c r="I3545" s="47">
        <v>43.150978932390657</v>
      </c>
      <c r="J3545" s="47">
        <v>9.4265685797601293</v>
      </c>
      <c r="K3545" s="47">
        <v>-1</v>
      </c>
      <c r="L3545" s="47">
        <v>-1</v>
      </c>
      <c r="M3545" s="47">
        <v>-1</v>
      </c>
      <c r="N3545" s="47">
        <v>0.23106494761372834</v>
      </c>
      <c r="O3545" s="47">
        <v>-1</v>
      </c>
      <c r="P3545" s="47">
        <v>-1</v>
      </c>
      <c r="Q3545" s="47">
        <v>3.6908187015592362</v>
      </c>
      <c r="R3545" s="47">
        <v>-1</v>
      </c>
      <c r="S3545" s="47">
        <v>0.64189072421973781</v>
      </c>
      <c r="T3545" s="47">
        <v>9.2362986157557392E-2</v>
      </c>
      <c r="U3545" s="47">
        <v>2.8539908778594872E-2</v>
      </c>
      <c r="V3545" s="47">
        <v>-3.3016092497362891E-2</v>
      </c>
      <c r="W3545" s="47">
        <v>1.340861265996665</v>
      </c>
      <c r="X3545" s="47">
        <v>-0.95214589246562853</v>
      </c>
      <c r="Y3545" s="47">
        <v>6.2963204570277986E-2</v>
      </c>
      <c r="Z3545" s="47">
        <v>26.745601001024557</v>
      </c>
      <c r="AA3545" s="47">
        <v>0.83044305783086536</v>
      </c>
      <c r="AB3545" s="47">
        <v>0.95436065465510056</v>
      </c>
      <c r="AC3545" s="47">
        <v>9.5356991142494465</v>
      </c>
      <c r="AD3545" s="47">
        <v>1.0338197723233149</v>
      </c>
      <c r="AE3545" s="47">
        <v>-6.1692529453854741E-2</v>
      </c>
      <c r="AF3545" s="47">
        <v>37.173968240475233</v>
      </c>
      <c r="AG3545" s="47">
        <v>-21.084351504417185</v>
      </c>
      <c r="AH3545" s="47">
        <v>0.31588437088007865</v>
      </c>
      <c r="AI3545" s="47">
        <v>0.38548558873661259</v>
      </c>
      <c r="AJ3545" s="47">
        <v>0.33333333333333298</v>
      </c>
      <c r="AK3545" s="47">
        <v>0.47968211832321317</v>
      </c>
      <c r="AL3545" s="47">
        <v>0.57122895297980814</v>
      </c>
      <c r="AM3545" s="47">
        <v>0.33333333333333298</v>
      </c>
      <c r="AN3545" s="47">
        <v>0.18789602731731778</v>
      </c>
      <c r="AO3545" s="47">
        <v>0.23868759666666312</v>
      </c>
      <c r="AP3545" s="47">
        <v>0.33333333333333298</v>
      </c>
      <c r="AQ3545" s="47">
        <v>5.9770106919154165</v>
      </c>
      <c r="AR3545" s="47">
        <v>2.6866680235991405</v>
      </c>
      <c r="AS3545" s="47">
        <v>1.9901707455278179</v>
      </c>
      <c r="AT3545" s="47">
        <v>4.7497298106331778</v>
      </c>
      <c r="AU3545" s="47">
        <v>-1</v>
      </c>
      <c r="AV3545" s="47">
        <v>-1</v>
      </c>
      <c r="AW3545" s="47">
        <v>-1</v>
      </c>
      <c r="AX3545" s="47">
        <v>-1</v>
      </c>
      <c r="AY3545" s="47">
        <v>5.741340798477359E-3</v>
      </c>
      <c r="AZ3545" s="47">
        <v>0.26109216513129191</v>
      </c>
      <c r="BA3545" s="47">
        <v>0.31605474538102962</v>
      </c>
      <c r="BB3545" s="47">
        <v>0.19654570281331249</v>
      </c>
      <c r="BC3545" s="47">
        <v>0.14449960111956645</v>
      </c>
      <c r="BD3545" s="47">
        <v>6.219103395989273</v>
      </c>
      <c r="BE3545" s="47">
        <v>5.19276375489431</v>
      </c>
      <c r="BF3545" s="47">
        <v>-1</v>
      </c>
      <c r="BG3545" s="22">
        <v>0</v>
      </c>
    </row>
    <row r="3546" spans="1:100" x14ac:dyDescent="0.25">
      <c r="A3546">
        <v>7200</v>
      </c>
      <c r="B3546" t="s">
        <v>3567</v>
      </c>
      <c r="C3546" s="48">
        <v>3</v>
      </c>
      <c r="D3546" s="22">
        <v>1492.5382606129142</v>
      </c>
      <c r="E3546" s="47">
        <v>117.97652021761908</v>
      </c>
      <c r="F3546" s="47">
        <v>66.14629942838954</v>
      </c>
      <c r="G3546" s="47">
        <v>0.79137526903652078</v>
      </c>
      <c r="H3546" s="47">
        <v>7.5641180221705904</v>
      </c>
      <c r="I3546" s="47">
        <v>88.575352984442574</v>
      </c>
      <c r="J3546" s="47">
        <v>15.854252915124858</v>
      </c>
      <c r="K3546" s="47">
        <v>-1.0000000000000004</v>
      </c>
      <c r="L3546" s="47">
        <v>-1.0000000000000004</v>
      </c>
      <c r="M3546" s="47">
        <v>-1.0000000000000004</v>
      </c>
      <c r="N3546" s="47">
        <v>0.33222358236514049</v>
      </c>
      <c r="O3546" s="47">
        <v>-1.0000000000000004</v>
      </c>
      <c r="P3546" s="47">
        <v>-1.0000000000000004</v>
      </c>
      <c r="Q3546" s="47">
        <v>5.0316617767567893</v>
      </c>
      <c r="R3546" s="47">
        <v>-1.0000000000000004</v>
      </c>
      <c r="S3546" s="47">
        <v>1.5587683978156543</v>
      </c>
      <c r="T3546" s="47">
        <v>0.242580658492661</v>
      </c>
      <c r="U3546" s="47">
        <v>-0.29254027510875358</v>
      </c>
      <c r="V3546" s="47">
        <v>-8.0166144581522131E-2</v>
      </c>
      <c r="W3546" s="47">
        <v>2.5324562454138015</v>
      </c>
      <c r="X3546" s="47">
        <v>2.6819651022079136</v>
      </c>
      <c r="Y3546" s="47">
        <v>0.31487069839107035</v>
      </c>
      <c r="Z3546" s="47">
        <v>40.974932006632407</v>
      </c>
      <c r="AA3546" s="47">
        <v>1.6380096821081727</v>
      </c>
      <c r="AB3546" s="47">
        <v>3.1512742931887301</v>
      </c>
      <c r="AC3546" s="47">
        <v>25.239797687426236</v>
      </c>
      <c r="AD3546" s="47">
        <v>2.1608641252996614</v>
      </c>
      <c r="AE3546" s="47">
        <v>2.2108742539476096</v>
      </c>
      <c r="AF3546" s="47">
        <v>71.576878241194933</v>
      </c>
      <c r="AG3546" s="47">
        <v>49.667975795597307</v>
      </c>
      <c r="AH3546" s="47">
        <v>0.63418481395009008</v>
      </c>
      <c r="AI3546" s="47">
        <v>0.92048659450951453</v>
      </c>
      <c r="AJ3546" s="47">
        <v>0.33333333333333298</v>
      </c>
      <c r="AK3546" s="47">
        <v>1.3141899094945715</v>
      </c>
      <c r="AL3546" s="47">
        <v>1.1958903222643871</v>
      </c>
      <c r="AM3546" s="47">
        <v>0.33333333333333298</v>
      </c>
      <c r="AN3546" s="47">
        <v>0.98332480839989078</v>
      </c>
      <c r="AO3546" s="47">
        <v>1.2833180318756232</v>
      </c>
      <c r="AP3546" s="47">
        <v>0.33333333333333298</v>
      </c>
      <c r="AQ3546" s="47">
        <v>16.998474743247627</v>
      </c>
      <c r="AR3546" s="47">
        <v>3.5838287766800567</v>
      </c>
      <c r="AS3546" s="47">
        <v>-0.87147495650092444</v>
      </c>
      <c r="AT3546" s="47">
        <v>13.141899094945718</v>
      </c>
      <c r="AU3546" s="47">
        <v>-1.0000000000000004</v>
      </c>
      <c r="AV3546" s="47">
        <v>-1.0000000000000004</v>
      </c>
      <c r="AW3546" s="47">
        <v>-1.0000000000000004</v>
      </c>
      <c r="AX3546" s="47">
        <v>-1.0000000000000004</v>
      </c>
      <c r="AY3546" s="47">
        <v>1.1490789322094805E-2</v>
      </c>
      <c r="AZ3546" s="47">
        <v>0.57937747149824226</v>
      </c>
      <c r="BA3546" s="47">
        <v>-0.23566161791121387</v>
      </c>
      <c r="BB3546" s="47">
        <v>1.21862729788942E-2</v>
      </c>
      <c r="BC3546" s="47">
        <v>0.28643260944957816</v>
      </c>
      <c r="BD3546" s="47">
        <v>3.2015441819635648</v>
      </c>
      <c r="BE3546" s="47">
        <v>5.9825071466833846</v>
      </c>
      <c r="BF3546" s="47">
        <v>-1.0000000000000004</v>
      </c>
      <c r="CU3546" t="e">
        <v>#N/A</v>
      </c>
      <c r="CV3546" t="e">
        <v>#N/A</v>
      </c>
    </row>
    <row r="3547" spans="1:100" x14ac:dyDescent="0.25">
      <c r="A3547">
        <v>7201</v>
      </c>
      <c r="B3547" t="s">
        <v>3568</v>
      </c>
      <c r="C3547" s="48">
        <v>1</v>
      </c>
      <c r="D3547" s="22">
        <v>1450</v>
      </c>
      <c r="E3547" s="47">
        <v>62.798508766834246</v>
      </c>
      <c r="F3547" s="47">
        <v>-29.08938549335334</v>
      </c>
      <c r="G3547" s="47">
        <v>0.24773049482204326</v>
      </c>
      <c r="H3547" s="47">
        <v>5.0316799675559034</v>
      </c>
      <c r="I3547" s="47">
        <v>43.150978932390657</v>
      </c>
      <c r="J3547" s="47">
        <v>9.4265685797601293</v>
      </c>
      <c r="K3547" s="47">
        <v>-1</v>
      </c>
      <c r="L3547" s="47">
        <v>-1</v>
      </c>
      <c r="M3547" s="47">
        <v>-1</v>
      </c>
      <c r="N3547" s="47">
        <v>0.23106494761372834</v>
      </c>
      <c r="O3547" s="47">
        <v>-1</v>
      </c>
      <c r="P3547" s="47">
        <v>-1</v>
      </c>
      <c r="Q3547" s="47">
        <v>3.6908187015592362</v>
      </c>
      <c r="R3547" s="47">
        <v>-1</v>
      </c>
      <c r="S3547" s="47">
        <v>0.64189072421973781</v>
      </c>
      <c r="T3547" s="47">
        <v>9.2362986157557392E-2</v>
      </c>
      <c r="U3547" s="47">
        <v>2.8539908778594872E-2</v>
      </c>
      <c r="V3547" s="47">
        <v>-3.3016092497362891E-2</v>
      </c>
      <c r="W3547" s="47">
        <v>1.340861265996665</v>
      </c>
      <c r="X3547" s="47">
        <v>-0.95214589246562853</v>
      </c>
      <c r="Y3547" s="47">
        <v>6.2963204570277986E-2</v>
      </c>
      <c r="Z3547" s="47">
        <v>26.745601001024557</v>
      </c>
      <c r="AA3547" s="47">
        <v>0.83044305783086536</v>
      </c>
      <c r="AB3547" s="47">
        <v>0.95436065465510056</v>
      </c>
      <c r="AC3547" s="47">
        <v>9.5356991142494465</v>
      </c>
      <c r="AD3547" s="47">
        <v>1.0338197723233149</v>
      </c>
      <c r="AE3547" s="47">
        <v>-6.1692529453854741E-2</v>
      </c>
      <c r="AF3547" s="47">
        <v>37.173968240475233</v>
      </c>
      <c r="AG3547" s="47">
        <v>-21.084351504417185</v>
      </c>
      <c r="AH3547" s="47">
        <v>0.31588437088007865</v>
      </c>
      <c r="AI3547" s="47">
        <v>0.38548558873661259</v>
      </c>
      <c r="AJ3547" s="47">
        <v>0.33333333333333298</v>
      </c>
      <c r="AK3547" s="47">
        <v>0.47968211832321317</v>
      </c>
      <c r="AL3547" s="47">
        <v>0.57122895297980814</v>
      </c>
      <c r="AM3547" s="47">
        <v>0.33333333333333298</v>
      </c>
      <c r="AN3547" s="47">
        <v>0.18789602731731778</v>
      </c>
      <c r="AO3547" s="47">
        <v>0.23868759666666312</v>
      </c>
      <c r="AP3547" s="47">
        <v>0.33333333333333298</v>
      </c>
      <c r="AQ3547" s="47">
        <v>5.9770106919154165</v>
      </c>
      <c r="AR3547" s="47">
        <v>2.6866680235991405</v>
      </c>
      <c r="AS3547" s="47">
        <v>1.9901707455278179</v>
      </c>
      <c r="AT3547" s="47">
        <v>4.7497298106331778</v>
      </c>
      <c r="AU3547" s="47">
        <v>-1</v>
      </c>
      <c r="AV3547" s="47">
        <v>-1</v>
      </c>
      <c r="AW3547" s="47">
        <v>-1</v>
      </c>
      <c r="AX3547" s="47">
        <v>-1</v>
      </c>
      <c r="AY3547" s="47">
        <v>5.741340798477359E-3</v>
      </c>
      <c r="AZ3547" s="47">
        <v>0.26109216513129191</v>
      </c>
      <c r="BA3547" s="47">
        <v>0.31605474538102962</v>
      </c>
      <c r="BB3547" s="47">
        <v>0.19654570281331249</v>
      </c>
      <c r="BC3547" s="47">
        <v>0.14449960111956645</v>
      </c>
      <c r="BD3547" s="47">
        <v>6.219103395989273</v>
      </c>
      <c r="BE3547" s="47">
        <v>5.19276375489431</v>
      </c>
      <c r="BF3547" s="47">
        <v>-1</v>
      </c>
      <c r="BG3547" s="22">
        <v>0</v>
      </c>
    </row>
    <row r="3548" spans="1:100" x14ac:dyDescent="0.25">
      <c r="A3548">
        <v>7202</v>
      </c>
      <c r="B3548" t="s">
        <v>3569</v>
      </c>
      <c r="C3548" s="48">
        <v>1</v>
      </c>
      <c r="D3548" s="22">
        <v>1450</v>
      </c>
      <c r="E3548" s="47">
        <v>62.798508766834246</v>
      </c>
      <c r="F3548" s="47">
        <v>-29.08938549335334</v>
      </c>
      <c r="G3548" s="47">
        <v>0.24773049482204326</v>
      </c>
      <c r="H3548" s="47">
        <v>5.0316799675559034</v>
      </c>
      <c r="I3548" s="47">
        <v>43.150978932390657</v>
      </c>
      <c r="J3548" s="47">
        <v>9.4265685797601293</v>
      </c>
      <c r="K3548" s="47">
        <v>-1</v>
      </c>
      <c r="L3548" s="47">
        <v>-1</v>
      </c>
      <c r="M3548" s="47">
        <v>-1</v>
      </c>
      <c r="N3548" s="47">
        <v>0.23106494761372834</v>
      </c>
      <c r="O3548" s="47">
        <v>-1</v>
      </c>
      <c r="P3548" s="47">
        <v>-1</v>
      </c>
      <c r="Q3548" s="47">
        <v>3.6908187015592362</v>
      </c>
      <c r="R3548" s="47">
        <v>-1</v>
      </c>
      <c r="S3548" s="47">
        <v>0.64189072421973781</v>
      </c>
      <c r="T3548" s="47">
        <v>9.2362986157557392E-2</v>
      </c>
      <c r="U3548" s="47">
        <v>2.8539908778594872E-2</v>
      </c>
      <c r="V3548" s="47">
        <v>-3.3016092497362891E-2</v>
      </c>
      <c r="W3548" s="47">
        <v>1.340861265996665</v>
      </c>
      <c r="X3548" s="47">
        <v>-0.95214589246562853</v>
      </c>
      <c r="Y3548" s="47">
        <v>6.2963204570277986E-2</v>
      </c>
      <c r="Z3548" s="47">
        <v>26.745601001024557</v>
      </c>
      <c r="AA3548" s="47">
        <v>0.83044305783086536</v>
      </c>
      <c r="AB3548" s="47">
        <v>0.95436065465510056</v>
      </c>
      <c r="AC3548" s="47">
        <v>9.5356991142494465</v>
      </c>
      <c r="AD3548" s="47">
        <v>1.0338197723233149</v>
      </c>
      <c r="AE3548" s="47">
        <v>-6.1692529453854741E-2</v>
      </c>
      <c r="AF3548" s="47">
        <v>37.173968240475233</v>
      </c>
      <c r="AG3548" s="47">
        <v>-21.084351504417185</v>
      </c>
      <c r="AH3548" s="47">
        <v>0.31588437088007865</v>
      </c>
      <c r="AI3548" s="47">
        <v>0.38548558873661259</v>
      </c>
      <c r="AJ3548" s="47">
        <v>0.33333333333333298</v>
      </c>
      <c r="AK3548" s="47">
        <v>0.47968211832321317</v>
      </c>
      <c r="AL3548" s="47">
        <v>0.57122895297980814</v>
      </c>
      <c r="AM3548" s="47">
        <v>0.33333333333333298</v>
      </c>
      <c r="AN3548" s="47">
        <v>0.18789602731731778</v>
      </c>
      <c r="AO3548" s="47">
        <v>0.23868759666666312</v>
      </c>
      <c r="AP3548" s="47">
        <v>0.33333333333333298</v>
      </c>
      <c r="AQ3548" s="47">
        <v>5.9770106919154165</v>
      </c>
      <c r="AR3548" s="47">
        <v>2.6866680235991405</v>
      </c>
      <c r="AS3548" s="47">
        <v>1.9901707455278179</v>
      </c>
      <c r="AT3548" s="47">
        <v>4.7497298106331778</v>
      </c>
      <c r="AU3548" s="47">
        <v>-1</v>
      </c>
      <c r="AV3548" s="47">
        <v>-1</v>
      </c>
      <c r="AW3548" s="47">
        <v>-1</v>
      </c>
      <c r="AX3548" s="47">
        <v>-1</v>
      </c>
      <c r="AY3548" s="47">
        <v>5.741340798477359E-3</v>
      </c>
      <c r="AZ3548" s="47">
        <v>0.26109216513129191</v>
      </c>
      <c r="BA3548" s="47">
        <v>0.31605474538102962</v>
      </c>
      <c r="BB3548" s="47">
        <v>0.19654570281331249</v>
      </c>
      <c r="BC3548" s="47">
        <v>0.14449960111956645</v>
      </c>
      <c r="BD3548" s="47">
        <v>6.219103395989273</v>
      </c>
      <c r="BE3548" s="47">
        <v>5.19276375489431</v>
      </c>
      <c r="BF3548" s="47">
        <v>-1</v>
      </c>
      <c r="BG3548" s="22">
        <v>0</v>
      </c>
    </row>
    <row r="3549" spans="1:100" x14ac:dyDescent="0.25">
      <c r="A3549">
        <v>7203</v>
      </c>
      <c r="B3549" t="s">
        <v>3570</v>
      </c>
      <c r="C3549" s="48">
        <v>1</v>
      </c>
      <c r="D3549" s="22">
        <v>1450</v>
      </c>
      <c r="E3549" s="47">
        <v>62.798508766834246</v>
      </c>
      <c r="F3549" s="47">
        <v>-29.08938549335334</v>
      </c>
      <c r="G3549" s="47">
        <v>0.24773049482204326</v>
      </c>
      <c r="H3549" s="47">
        <v>5.0316799675559034</v>
      </c>
      <c r="I3549" s="47">
        <v>43.150978932390657</v>
      </c>
      <c r="J3549" s="47">
        <v>9.4265685797601293</v>
      </c>
      <c r="K3549" s="47">
        <v>-1</v>
      </c>
      <c r="L3549" s="47">
        <v>-1</v>
      </c>
      <c r="M3549" s="47">
        <v>-1</v>
      </c>
      <c r="N3549" s="47">
        <v>0.23106494761372834</v>
      </c>
      <c r="O3549" s="47">
        <v>-1</v>
      </c>
      <c r="P3549" s="47">
        <v>-1</v>
      </c>
      <c r="Q3549" s="47">
        <v>3.6908187015592362</v>
      </c>
      <c r="R3549" s="47">
        <v>-1</v>
      </c>
      <c r="S3549" s="47">
        <v>0.64189072421973781</v>
      </c>
      <c r="T3549" s="47">
        <v>9.2362986157557392E-2</v>
      </c>
      <c r="U3549" s="47">
        <v>2.8539908778594872E-2</v>
      </c>
      <c r="V3549" s="47">
        <v>-3.3016092497362891E-2</v>
      </c>
      <c r="W3549" s="47">
        <v>1.340861265996665</v>
      </c>
      <c r="X3549" s="47">
        <v>-0.95214589246562853</v>
      </c>
      <c r="Y3549" s="47">
        <v>6.2963204570277986E-2</v>
      </c>
      <c r="Z3549" s="47">
        <v>26.745601001024557</v>
      </c>
      <c r="AA3549" s="47">
        <v>0.83044305783086536</v>
      </c>
      <c r="AB3549" s="47">
        <v>0.95436065465510056</v>
      </c>
      <c r="AC3549" s="47">
        <v>9.5356991142494465</v>
      </c>
      <c r="AD3549" s="47">
        <v>1.0338197723233149</v>
      </c>
      <c r="AE3549" s="47">
        <v>-6.1692529453854741E-2</v>
      </c>
      <c r="AF3549" s="47">
        <v>37.173968240475233</v>
      </c>
      <c r="AG3549" s="47">
        <v>-21.084351504417185</v>
      </c>
      <c r="AH3549" s="47">
        <v>0.31588437088007865</v>
      </c>
      <c r="AI3549" s="47">
        <v>0.38548558873661259</v>
      </c>
      <c r="AJ3549" s="47">
        <v>0.33333333333333298</v>
      </c>
      <c r="AK3549" s="47">
        <v>0.47968211832321317</v>
      </c>
      <c r="AL3549" s="47">
        <v>0.57122895297980814</v>
      </c>
      <c r="AM3549" s="47">
        <v>0.33333333333333298</v>
      </c>
      <c r="AN3549" s="47">
        <v>0.18789602731731778</v>
      </c>
      <c r="AO3549" s="47">
        <v>0.23868759666666312</v>
      </c>
      <c r="AP3549" s="47">
        <v>0.33333333333333298</v>
      </c>
      <c r="AQ3549" s="47">
        <v>5.9770106919154165</v>
      </c>
      <c r="AR3549" s="47">
        <v>2.6866680235991405</v>
      </c>
      <c r="AS3549" s="47">
        <v>1.9901707455278179</v>
      </c>
      <c r="AT3549" s="47">
        <v>4.7497298106331778</v>
      </c>
      <c r="AU3549" s="47">
        <v>-1</v>
      </c>
      <c r="AV3549" s="47">
        <v>-1</v>
      </c>
      <c r="AW3549" s="47">
        <v>-1</v>
      </c>
      <c r="AX3549" s="47">
        <v>-1</v>
      </c>
      <c r="AY3549" s="47">
        <v>5.741340798477359E-3</v>
      </c>
      <c r="AZ3549" s="47">
        <v>0.26109216513129191</v>
      </c>
      <c r="BA3549" s="47">
        <v>0.31605474538102962</v>
      </c>
      <c r="BB3549" s="47">
        <v>0.19654570281331249</v>
      </c>
      <c r="BC3549" s="47">
        <v>0.14449960111956645</v>
      </c>
      <c r="BD3549" s="47">
        <v>6.219103395989273</v>
      </c>
      <c r="BE3549" s="47">
        <v>5.19276375489431</v>
      </c>
      <c r="BF3549" s="47">
        <v>-1</v>
      </c>
      <c r="BG3549" s="22">
        <v>0</v>
      </c>
    </row>
    <row r="3550" spans="1:100" x14ac:dyDescent="0.25">
      <c r="A3550">
        <v>7204</v>
      </c>
      <c r="B3550" t="s">
        <v>3571</v>
      </c>
      <c r="C3550" s="48">
        <v>3</v>
      </c>
      <c r="D3550" s="22">
        <v>1343.6777240843387</v>
      </c>
      <c r="E3550" s="47">
        <v>11.500585297008055</v>
      </c>
      <c r="F3550" s="47">
        <v>-134.74377345372301</v>
      </c>
      <c r="G3550" s="47">
        <v>0.26707045100884386</v>
      </c>
      <c r="H3550" s="47">
        <v>5.4248667224106333</v>
      </c>
      <c r="I3550" s="47">
        <v>12.177415048424415</v>
      </c>
      <c r="J3550" s="47">
        <v>-1.7467699246334178</v>
      </c>
      <c r="K3550" s="47">
        <v>-1.0000000000000002</v>
      </c>
      <c r="L3550" s="47">
        <v>-1.0000000000000002</v>
      </c>
      <c r="M3550" s="47">
        <v>-1.0000000000000002</v>
      </c>
      <c r="N3550" s="47">
        <v>0.32757059027526175</v>
      </c>
      <c r="O3550" s="47">
        <v>-1.0000000000000002</v>
      </c>
      <c r="P3550" s="47">
        <v>-1.0000000000000002</v>
      </c>
      <c r="Q3550" s="47">
        <v>4.5488748034498023</v>
      </c>
      <c r="R3550" s="47">
        <v>-1.0000000000000002</v>
      </c>
      <c r="S3550" s="47">
        <v>0.57863052634793333</v>
      </c>
      <c r="T3550" s="47">
        <v>0.12370240775252589</v>
      </c>
      <c r="U3550" s="47">
        <v>-0.1406345668675188</v>
      </c>
      <c r="V3550" s="47">
        <v>-9.2422414743863812E-2</v>
      </c>
      <c r="W3550" s="47">
        <v>0.87599191896083028</v>
      </c>
      <c r="X3550" s="47">
        <v>-2.6716189523004386</v>
      </c>
      <c r="Y3550" s="47">
        <v>0.24381567422596273</v>
      </c>
      <c r="Z3550" s="47">
        <v>7.5264192600383115</v>
      </c>
      <c r="AA3550" s="47">
        <v>-0.35495062781895115</v>
      </c>
      <c r="AB3550" s="47">
        <v>0.95991377962141833</v>
      </c>
      <c r="AC3550" s="47">
        <v>5.251021017382774</v>
      </c>
      <c r="AD3550" s="47">
        <v>-0.63140996089951607</v>
      </c>
      <c r="AE3550" s="47">
        <v>-0.41140620335223832</v>
      </c>
      <c r="AF3550" s="47">
        <v>13.32594785369028</v>
      </c>
      <c r="AG3550" s="47">
        <v>-74.824825836246248</v>
      </c>
      <c r="AH3550" s="47">
        <v>-0.1857774179809224</v>
      </c>
      <c r="AI3550" s="47">
        <v>-0.31179984483799311</v>
      </c>
      <c r="AJ3550" s="47">
        <v>0.33333333333333298</v>
      </c>
      <c r="AK3550" s="47">
        <v>-0.1175407002939287</v>
      </c>
      <c r="AL3550" s="47">
        <v>0.17820963028106757</v>
      </c>
      <c r="AM3550" s="47">
        <v>0.33333333333333298</v>
      </c>
      <c r="AN3550" s="47">
        <v>-2.0921396314233041E-2</v>
      </c>
      <c r="AO3550" s="47">
        <v>-9.6116346496243704E-2</v>
      </c>
      <c r="AP3550" s="47">
        <v>0.33333333333333298</v>
      </c>
      <c r="AQ3550" s="47">
        <v>-1.1485328052658459</v>
      </c>
      <c r="AR3550" s="47">
        <v>2.6012805271515265</v>
      </c>
      <c r="AS3550" s="47">
        <v>-3.1726434488456579</v>
      </c>
      <c r="AT3550" s="47">
        <v>-1.1754070029392829</v>
      </c>
      <c r="AU3550" s="47">
        <v>-1.0000000000000002</v>
      </c>
      <c r="AV3550" s="47">
        <v>-1.0000000000000002</v>
      </c>
      <c r="AW3550" s="47">
        <v>-1.0000000000000002</v>
      </c>
      <c r="AX3550" s="47">
        <v>-1.0000000000000002</v>
      </c>
      <c r="AY3550" s="47">
        <v>-3.8801987336250007E-3</v>
      </c>
      <c r="AZ3550" s="47">
        <v>0.71840743354511594</v>
      </c>
      <c r="BA3550" s="47">
        <v>-0.36926247164162973</v>
      </c>
      <c r="BB3550" s="47">
        <v>1.1595827326655426</v>
      </c>
      <c r="BC3550" s="47">
        <v>-0.10034456763941869</v>
      </c>
      <c r="BD3550" s="47">
        <v>32.58160548436414</v>
      </c>
      <c r="BE3550" s="47">
        <v>-4.3549265491936167</v>
      </c>
      <c r="BF3550" s="47">
        <v>-1.0000000000000002</v>
      </c>
      <c r="CU3550" t="e">
        <v>#N/A</v>
      </c>
      <c r="CV3550" t="e">
        <v>#N/A</v>
      </c>
    </row>
    <row r="3551" spans="1:100" x14ac:dyDescent="0.25">
      <c r="A3551">
        <v>7205</v>
      </c>
      <c r="B3551" t="s">
        <v>1898</v>
      </c>
      <c r="C3551" s="48">
        <v>1</v>
      </c>
      <c r="D3551" s="22">
        <v>1450</v>
      </c>
      <c r="E3551" s="47">
        <v>62.798508766834246</v>
      </c>
      <c r="F3551" s="47">
        <v>-29.08938549335334</v>
      </c>
      <c r="G3551" s="47">
        <v>0.24773049482204326</v>
      </c>
      <c r="H3551" s="47">
        <v>5.0316799675559034</v>
      </c>
      <c r="I3551" s="47">
        <v>43.150978932390657</v>
      </c>
      <c r="J3551" s="47">
        <v>9.4265685797601293</v>
      </c>
      <c r="K3551" s="47">
        <v>-1</v>
      </c>
      <c r="L3551" s="47">
        <v>-1</v>
      </c>
      <c r="M3551" s="47">
        <v>-1</v>
      </c>
      <c r="N3551" s="47">
        <v>0.23106494761372834</v>
      </c>
      <c r="O3551" s="47">
        <v>-1</v>
      </c>
      <c r="P3551" s="47">
        <v>-1</v>
      </c>
      <c r="Q3551" s="47">
        <v>3.6908187015592362</v>
      </c>
      <c r="R3551" s="47">
        <v>-1</v>
      </c>
      <c r="S3551" s="47">
        <v>0.64189072421973781</v>
      </c>
      <c r="T3551" s="47">
        <v>9.2362986157557392E-2</v>
      </c>
      <c r="U3551" s="47">
        <v>2.8539908778594872E-2</v>
      </c>
      <c r="V3551" s="47">
        <v>-3.3016092497362891E-2</v>
      </c>
      <c r="W3551" s="47">
        <v>1.340861265996665</v>
      </c>
      <c r="X3551" s="47">
        <v>-0.95214589246562853</v>
      </c>
      <c r="Y3551" s="47">
        <v>6.2963204570277986E-2</v>
      </c>
      <c r="Z3551" s="47">
        <v>26.745601001024557</v>
      </c>
      <c r="AA3551" s="47">
        <v>0.83044305783086536</v>
      </c>
      <c r="AB3551" s="47">
        <v>0.95436065465510056</v>
      </c>
      <c r="AC3551" s="47">
        <v>9.5356991142494465</v>
      </c>
      <c r="AD3551" s="47">
        <v>1.0338197723233149</v>
      </c>
      <c r="AE3551" s="47">
        <v>-6.1692529453854741E-2</v>
      </c>
      <c r="AF3551" s="47">
        <v>37.173968240475233</v>
      </c>
      <c r="AG3551" s="47">
        <v>-21.084351504417185</v>
      </c>
      <c r="AH3551" s="47">
        <v>0.31588437088007865</v>
      </c>
      <c r="AI3551" s="47">
        <v>0.38548558873661259</v>
      </c>
      <c r="AJ3551" s="47">
        <v>0.33333333333333298</v>
      </c>
      <c r="AK3551" s="47">
        <v>0.47968211832321317</v>
      </c>
      <c r="AL3551" s="47">
        <v>0.57122895297980814</v>
      </c>
      <c r="AM3551" s="47">
        <v>0.33333333333333298</v>
      </c>
      <c r="AN3551" s="47">
        <v>0.18789602731731778</v>
      </c>
      <c r="AO3551" s="47">
        <v>0.23868759666666312</v>
      </c>
      <c r="AP3551" s="47">
        <v>0.33333333333333298</v>
      </c>
      <c r="AQ3551" s="47">
        <v>5.9770106919154165</v>
      </c>
      <c r="AR3551" s="47">
        <v>2.6866680235991405</v>
      </c>
      <c r="AS3551" s="47">
        <v>1.9901707455278179</v>
      </c>
      <c r="AT3551" s="47">
        <v>4.7497298106331778</v>
      </c>
      <c r="AU3551" s="47">
        <v>-1</v>
      </c>
      <c r="AV3551" s="47">
        <v>-1</v>
      </c>
      <c r="AW3551" s="47">
        <v>-1</v>
      </c>
      <c r="AX3551" s="47">
        <v>-1</v>
      </c>
      <c r="AY3551" s="47">
        <v>5.741340798477359E-3</v>
      </c>
      <c r="AZ3551" s="47">
        <v>0.26109216513129191</v>
      </c>
      <c r="BA3551" s="47">
        <v>0.31605474538102962</v>
      </c>
      <c r="BB3551" s="47">
        <v>0.19654570281331249</v>
      </c>
      <c r="BC3551" s="47">
        <v>0.14449960111956645</v>
      </c>
      <c r="BD3551" s="47">
        <v>6.219103395989273</v>
      </c>
      <c r="BE3551" s="47">
        <v>5.19276375489431</v>
      </c>
      <c r="BF3551" s="47">
        <v>-1</v>
      </c>
      <c r="BG3551" s="22">
        <v>0</v>
      </c>
    </row>
    <row r="3552" spans="1:100" x14ac:dyDescent="0.25">
      <c r="A3552">
        <v>7206</v>
      </c>
      <c r="B3552" t="s">
        <v>3572</v>
      </c>
      <c r="C3552" s="48">
        <v>1</v>
      </c>
      <c r="D3552" s="22">
        <v>1450</v>
      </c>
      <c r="E3552" s="47">
        <v>62.798508766834246</v>
      </c>
      <c r="F3552" s="47">
        <v>-29.08938549335334</v>
      </c>
      <c r="G3552" s="47">
        <v>0.24773049482204326</v>
      </c>
      <c r="H3552" s="47">
        <v>5.0316799675559034</v>
      </c>
      <c r="I3552" s="47">
        <v>43.150978932390657</v>
      </c>
      <c r="J3552" s="47">
        <v>9.4265685797601293</v>
      </c>
      <c r="K3552" s="47">
        <v>-1</v>
      </c>
      <c r="L3552" s="47">
        <v>-1</v>
      </c>
      <c r="M3552" s="47">
        <v>-1</v>
      </c>
      <c r="N3552" s="47">
        <v>0.23106494761372834</v>
      </c>
      <c r="O3552" s="47">
        <v>-1</v>
      </c>
      <c r="P3552" s="47">
        <v>-1</v>
      </c>
      <c r="Q3552" s="47">
        <v>3.6908187015592362</v>
      </c>
      <c r="R3552" s="47">
        <v>-1</v>
      </c>
      <c r="S3552" s="47">
        <v>0.64189072421973781</v>
      </c>
      <c r="T3552" s="47">
        <v>9.2362986157557392E-2</v>
      </c>
      <c r="U3552" s="47">
        <v>2.8539908778594872E-2</v>
      </c>
      <c r="V3552" s="47">
        <v>-3.3016092497362891E-2</v>
      </c>
      <c r="W3552" s="47">
        <v>1.340861265996665</v>
      </c>
      <c r="X3552" s="47">
        <v>-0.95214589246562853</v>
      </c>
      <c r="Y3552" s="47">
        <v>6.2963204570277986E-2</v>
      </c>
      <c r="Z3552" s="47">
        <v>26.745601001024557</v>
      </c>
      <c r="AA3552" s="47">
        <v>0.83044305783086536</v>
      </c>
      <c r="AB3552" s="47">
        <v>0.95436065465510056</v>
      </c>
      <c r="AC3552" s="47">
        <v>9.5356991142494465</v>
      </c>
      <c r="AD3552" s="47">
        <v>1.0338197723233149</v>
      </c>
      <c r="AE3552" s="47">
        <v>-6.1692529453854741E-2</v>
      </c>
      <c r="AF3552" s="47">
        <v>37.173968240475233</v>
      </c>
      <c r="AG3552" s="47">
        <v>-21.084351504417185</v>
      </c>
      <c r="AH3552" s="47">
        <v>0.31588437088007865</v>
      </c>
      <c r="AI3552" s="47">
        <v>0.38548558873661259</v>
      </c>
      <c r="AJ3552" s="47">
        <v>0.33333333333333298</v>
      </c>
      <c r="AK3552" s="47">
        <v>0.47968211832321317</v>
      </c>
      <c r="AL3552" s="47">
        <v>0.57122895297980814</v>
      </c>
      <c r="AM3552" s="47">
        <v>0.33333333333333298</v>
      </c>
      <c r="AN3552" s="47">
        <v>0.18789602731731778</v>
      </c>
      <c r="AO3552" s="47">
        <v>0.23868759666666312</v>
      </c>
      <c r="AP3552" s="47">
        <v>0.33333333333333298</v>
      </c>
      <c r="AQ3552" s="47">
        <v>5.9770106919154165</v>
      </c>
      <c r="AR3552" s="47">
        <v>2.6866680235991405</v>
      </c>
      <c r="AS3552" s="47">
        <v>1.9901707455278179</v>
      </c>
      <c r="AT3552" s="47">
        <v>4.7497298106331778</v>
      </c>
      <c r="AU3552" s="47">
        <v>-1</v>
      </c>
      <c r="AV3552" s="47">
        <v>-1</v>
      </c>
      <c r="AW3552" s="47">
        <v>-1</v>
      </c>
      <c r="AX3552" s="47">
        <v>-1</v>
      </c>
      <c r="AY3552" s="47">
        <v>5.741340798477359E-3</v>
      </c>
      <c r="AZ3552" s="47">
        <v>0.26109216513129191</v>
      </c>
      <c r="BA3552" s="47">
        <v>0.31605474538102962</v>
      </c>
      <c r="BB3552" s="47">
        <v>0.19654570281331249</v>
      </c>
      <c r="BC3552" s="47">
        <v>0.14449960111956645</v>
      </c>
      <c r="BD3552" s="47">
        <v>6.219103395989273</v>
      </c>
      <c r="BE3552" s="47">
        <v>5.19276375489431</v>
      </c>
      <c r="BF3552" s="47">
        <v>-1</v>
      </c>
      <c r="BG3552" s="22">
        <v>0</v>
      </c>
    </row>
    <row r="3553" spans="1:100" x14ac:dyDescent="0.25">
      <c r="A3553">
        <v>7208</v>
      </c>
      <c r="B3553" t="s">
        <v>3573</v>
      </c>
      <c r="C3553" s="48">
        <v>3</v>
      </c>
      <c r="D3553" s="22">
        <v>1452.2738849125694</v>
      </c>
      <c r="E3553" s="47">
        <v>57.760465859199989</v>
      </c>
      <c r="F3553" s="47">
        <v>-8.0111954862051178</v>
      </c>
      <c r="G3553" s="47">
        <v>0.4078960819563438</v>
      </c>
      <c r="H3553" s="47">
        <v>4.1890064433468162</v>
      </c>
      <c r="I3553" s="47">
        <v>40.693519016064876</v>
      </c>
      <c r="J3553" s="47">
        <v>1.3372095492739706</v>
      </c>
      <c r="K3553" s="47">
        <v>-1.0000000000000007</v>
      </c>
      <c r="L3553" s="47">
        <v>-1.0000000000000007</v>
      </c>
      <c r="M3553" s="47">
        <v>-1.0000000000000007</v>
      </c>
      <c r="N3553" s="47">
        <v>0.34854893686899258</v>
      </c>
      <c r="O3553" s="47">
        <v>-1.0000000000000007</v>
      </c>
      <c r="P3553" s="47">
        <v>-1.0000000000000007</v>
      </c>
      <c r="Q3553" s="47">
        <v>4.3036587817880756</v>
      </c>
      <c r="R3553" s="47">
        <v>-1.0000000000000007</v>
      </c>
      <c r="S3553" s="47">
        <v>0.1950507931565566</v>
      </c>
      <c r="T3553" s="47">
        <v>-7.1495196193661154E-2</v>
      </c>
      <c r="U3553" s="47">
        <v>-0.25237696237718599</v>
      </c>
      <c r="V3553" s="47">
        <v>8.5741598726891688E-2</v>
      </c>
      <c r="W3553" s="47">
        <v>-0.11465233844125892</v>
      </c>
      <c r="X3553" s="47">
        <v>0.24773484884704028</v>
      </c>
      <c r="Y3553" s="47">
        <v>2.4208717192385303E-2</v>
      </c>
      <c r="Z3553" s="47">
        <v>21.338403405541555</v>
      </c>
      <c r="AA3553" s="47">
        <v>-1.0760203058503603</v>
      </c>
      <c r="AB3553" s="47">
        <v>-0.73844170326596081</v>
      </c>
      <c r="AC3553" s="47">
        <v>26.920373041326599</v>
      </c>
      <c r="AD3553" s="47">
        <v>-1.1339892590195109</v>
      </c>
      <c r="AE3553" s="47">
        <v>-0.87114511969392638</v>
      </c>
      <c r="AF3553" s="47">
        <v>46.649189623908264</v>
      </c>
      <c r="AG3553" s="47">
        <v>-1.2994815347204982</v>
      </c>
      <c r="AH3553" s="47">
        <v>-0.40392694213042102</v>
      </c>
      <c r="AI3553" s="47">
        <v>-0.45180830100386427</v>
      </c>
      <c r="AJ3553" s="47">
        <v>0.33333333333333298</v>
      </c>
      <c r="AK3553" s="47">
        <v>-0.39049079226200467</v>
      </c>
      <c r="AL3553" s="47">
        <v>-0.34959075932340455</v>
      </c>
      <c r="AM3553" s="47">
        <v>0.33333333333333298</v>
      </c>
      <c r="AN3553" s="47">
        <v>-0.49729572602503097</v>
      </c>
      <c r="AO3553" s="47">
        <v>-0.38973506124140439</v>
      </c>
      <c r="AP3553" s="47">
        <v>0.33333333333333298</v>
      </c>
      <c r="AQ3553" s="47">
        <v>-5.9556706078433699</v>
      </c>
      <c r="AR3553" s="47">
        <v>2.8798949576758162</v>
      </c>
      <c r="AS3553" s="47">
        <v>2.1646980501809763</v>
      </c>
      <c r="AT3553" s="47">
        <v>-3.7073834585828207</v>
      </c>
      <c r="AU3553" s="47">
        <v>-1.0000000000000007</v>
      </c>
      <c r="AV3553" s="47">
        <v>-1.0000000000000007</v>
      </c>
      <c r="AW3553" s="47">
        <v>-1.0000000000000007</v>
      </c>
      <c r="AX3553" s="47">
        <v>-1.0000000000000007</v>
      </c>
      <c r="AY3553" s="47">
        <v>6.883224990504308E-2</v>
      </c>
      <c r="AZ3553" s="47">
        <v>-0.25136245321225648</v>
      </c>
      <c r="BA3553" s="47">
        <v>0.39612179305734646</v>
      </c>
      <c r="BB3553" s="47">
        <v>-0.15499199980343406</v>
      </c>
      <c r="BC3553" s="47">
        <v>0.38122522930947778</v>
      </c>
      <c r="BD3553" s="47">
        <v>-5.1316122611471364</v>
      </c>
      <c r="BE3553" s="47">
        <v>11.511239698023678</v>
      </c>
      <c r="BF3553" s="47">
        <v>-1.0000000000000007</v>
      </c>
      <c r="CU3553" t="e">
        <v>#N/A</v>
      </c>
      <c r="CV3553" t="e">
        <v>#N/A</v>
      </c>
    </row>
    <row r="3554" spans="1:100" x14ac:dyDescent="0.25">
      <c r="A3554">
        <v>7209</v>
      </c>
      <c r="B3554" t="s">
        <v>3574</v>
      </c>
      <c r="C3554" s="48">
        <v>1</v>
      </c>
      <c r="D3554" s="22">
        <v>1450</v>
      </c>
      <c r="E3554" s="47">
        <v>62.798508766834246</v>
      </c>
      <c r="F3554" s="47">
        <v>-29.08938549335334</v>
      </c>
      <c r="G3554" s="47">
        <v>0.24773049482204326</v>
      </c>
      <c r="H3554" s="47">
        <v>5.0316799675559034</v>
      </c>
      <c r="I3554" s="47">
        <v>43.150978932390657</v>
      </c>
      <c r="J3554" s="47">
        <v>9.4265685797601293</v>
      </c>
      <c r="K3554" s="47">
        <v>-1</v>
      </c>
      <c r="L3554" s="47">
        <v>-1</v>
      </c>
      <c r="M3554" s="47">
        <v>-1</v>
      </c>
      <c r="N3554" s="47">
        <v>0.23106494761372834</v>
      </c>
      <c r="O3554" s="47">
        <v>-1</v>
      </c>
      <c r="P3554" s="47">
        <v>-1</v>
      </c>
      <c r="Q3554" s="47">
        <v>3.6908187015592362</v>
      </c>
      <c r="R3554" s="47">
        <v>-1</v>
      </c>
      <c r="S3554" s="47">
        <v>0.64189072421973781</v>
      </c>
      <c r="T3554" s="47">
        <v>9.2362986157557392E-2</v>
      </c>
      <c r="U3554" s="47">
        <v>2.8539908778594872E-2</v>
      </c>
      <c r="V3554" s="47">
        <v>-3.3016092497362891E-2</v>
      </c>
      <c r="W3554" s="47">
        <v>1.340861265996665</v>
      </c>
      <c r="X3554" s="47">
        <v>-0.95214589246562853</v>
      </c>
      <c r="Y3554" s="47">
        <v>6.2963204570277986E-2</v>
      </c>
      <c r="Z3554" s="47">
        <v>26.745601001024557</v>
      </c>
      <c r="AA3554" s="47">
        <v>0.83044305783086536</v>
      </c>
      <c r="AB3554" s="47">
        <v>0.95436065465510056</v>
      </c>
      <c r="AC3554" s="47">
        <v>9.5356991142494465</v>
      </c>
      <c r="AD3554" s="47">
        <v>1.0338197723233149</v>
      </c>
      <c r="AE3554" s="47">
        <v>-6.1692529453854741E-2</v>
      </c>
      <c r="AF3554" s="47">
        <v>37.173968240475233</v>
      </c>
      <c r="AG3554" s="47">
        <v>-21.084351504417185</v>
      </c>
      <c r="AH3554" s="47">
        <v>0.31588437088007865</v>
      </c>
      <c r="AI3554" s="47">
        <v>0.38548558873661259</v>
      </c>
      <c r="AJ3554" s="47">
        <v>0.33333333333333298</v>
      </c>
      <c r="AK3554" s="47">
        <v>0.47968211832321317</v>
      </c>
      <c r="AL3554" s="47">
        <v>0.57122895297980814</v>
      </c>
      <c r="AM3554" s="47">
        <v>0.33333333333333298</v>
      </c>
      <c r="AN3554" s="47">
        <v>0.18789602731731778</v>
      </c>
      <c r="AO3554" s="47">
        <v>0.23868759666666312</v>
      </c>
      <c r="AP3554" s="47">
        <v>0.33333333333333298</v>
      </c>
      <c r="AQ3554" s="47">
        <v>5.9770106919154165</v>
      </c>
      <c r="AR3554" s="47">
        <v>2.6866680235991405</v>
      </c>
      <c r="AS3554" s="47">
        <v>1.9901707455278179</v>
      </c>
      <c r="AT3554" s="47">
        <v>4.7497298106331778</v>
      </c>
      <c r="AU3554" s="47">
        <v>-1</v>
      </c>
      <c r="AV3554" s="47">
        <v>-1</v>
      </c>
      <c r="AW3554" s="47">
        <v>-1</v>
      </c>
      <c r="AX3554" s="47">
        <v>-1</v>
      </c>
      <c r="AY3554" s="47">
        <v>5.741340798477359E-3</v>
      </c>
      <c r="AZ3554" s="47">
        <v>0.26109216513129191</v>
      </c>
      <c r="BA3554" s="47">
        <v>0.31605474538102962</v>
      </c>
      <c r="BB3554" s="47">
        <v>0.19654570281331249</v>
      </c>
      <c r="BC3554" s="47">
        <v>0.14449960111956645</v>
      </c>
      <c r="BD3554" s="47">
        <v>6.219103395989273</v>
      </c>
      <c r="BE3554" s="47">
        <v>5.19276375489431</v>
      </c>
      <c r="BF3554" s="47">
        <v>-1</v>
      </c>
      <c r="BG3554" s="22">
        <v>0</v>
      </c>
    </row>
    <row r="3555" spans="1:100" x14ac:dyDescent="0.25">
      <c r="A3555">
        <v>7210</v>
      </c>
      <c r="B3555" t="s">
        <v>1269</v>
      </c>
      <c r="C3555" s="48">
        <v>1</v>
      </c>
      <c r="D3555" s="22">
        <v>1450</v>
      </c>
      <c r="E3555" s="47">
        <v>62.798508766834246</v>
      </c>
      <c r="F3555" s="47">
        <v>-29.08938549335334</v>
      </c>
      <c r="G3555" s="47">
        <v>0.24773049482204326</v>
      </c>
      <c r="H3555" s="47">
        <v>5.0316799675559034</v>
      </c>
      <c r="I3555" s="47">
        <v>43.150978932390657</v>
      </c>
      <c r="J3555" s="47">
        <v>9.4265685797601293</v>
      </c>
      <c r="K3555" s="47">
        <v>-1</v>
      </c>
      <c r="L3555" s="47">
        <v>-1</v>
      </c>
      <c r="M3555" s="47">
        <v>-1</v>
      </c>
      <c r="N3555" s="47">
        <v>0.23106494761372834</v>
      </c>
      <c r="O3555" s="47">
        <v>-1</v>
      </c>
      <c r="P3555" s="47">
        <v>-1</v>
      </c>
      <c r="Q3555" s="47">
        <v>3.6908187015592362</v>
      </c>
      <c r="R3555" s="47">
        <v>-1</v>
      </c>
      <c r="S3555" s="47">
        <v>0.64189072421973781</v>
      </c>
      <c r="T3555" s="47">
        <v>9.2362986157557392E-2</v>
      </c>
      <c r="U3555" s="47">
        <v>2.8539908778594872E-2</v>
      </c>
      <c r="V3555" s="47">
        <v>-3.3016092497362891E-2</v>
      </c>
      <c r="W3555" s="47">
        <v>1.340861265996665</v>
      </c>
      <c r="X3555" s="47">
        <v>-0.95214589246562853</v>
      </c>
      <c r="Y3555" s="47">
        <v>6.2963204570277986E-2</v>
      </c>
      <c r="Z3555" s="47">
        <v>26.745601001024557</v>
      </c>
      <c r="AA3555" s="47">
        <v>0.83044305783086536</v>
      </c>
      <c r="AB3555" s="47">
        <v>0.95436065465510056</v>
      </c>
      <c r="AC3555" s="47">
        <v>9.5356991142494465</v>
      </c>
      <c r="AD3555" s="47">
        <v>1.0338197723233149</v>
      </c>
      <c r="AE3555" s="47">
        <v>-6.1692529453854741E-2</v>
      </c>
      <c r="AF3555" s="47">
        <v>37.173968240475233</v>
      </c>
      <c r="AG3555" s="47">
        <v>-21.084351504417185</v>
      </c>
      <c r="AH3555" s="47">
        <v>0.31588437088007865</v>
      </c>
      <c r="AI3555" s="47">
        <v>0.38548558873661259</v>
      </c>
      <c r="AJ3555" s="47">
        <v>0.33333333333333298</v>
      </c>
      <c r="AK3555" s="47">
        <v>0.47968211832321317</v>
      </c>
      <c r="AL3555" s="47">
        <v>0.57122895297980814</v>
      </c>
      <c r="AM3555" s="47">
        <v>0.33333333333333298</v>
      </c>
      <c r="AN3555" s="47">
        <v>0.18789602731731778</v>
      </c>
      <c r="AO3555" s="47">
        <v>0.23868759666666312</v>
      </c>
      <c r="AP3555" s="47">
        <v>0.33333333333333298</v>
      </c>
      <c r="AQ3555" s="47">
        <v>5.9770106919154165</v>
      </c>
      <c r="AR3555" s="47">
        <v>2.6866680235991405</v>
      </c>
      <c r="AS3555" s="47">
        <v>1.9901707455278179</v>
      </c>
      <c r="AT3555" s="47">
        <v>4.7497298106331778</v>
      </c>
      <c r="AU3555" s="47">
        <v>-1</v>
      </c>
      <c r="AV3555" s="47">
        <v>-1</v>
      </c>
      <c r="AW3555" s="47">
        <v>-1</v>
      </c>
      <c r="AX3555" s="47">
        <v>-1</v>
      </c>
      <c r="AY3555" s="47">
        <v>5.741340798477359E-3</v>
      </c>
      <c r="AZ3555" s="47">
        <v>0.26109216513129191</v>
      </c>
      <c r="BA3555" s="47">
        <v>0.31605474538102962</v>
      </c>
      <c r="BB3555" s="47">
        <v>0.19654570281331249</v>
      </c>
      <c r="BC3555" s="47">
        <v>0.14449960111956645</v>
      </c>
      <c r="BD3555" s="47">
        <v>6.219103395989273</v>
      </c>
      <c r="BE3555" s="47">
        <v>5.19276375489431</v>
      </c>
      <c r="BF3555" s="47">
        <v>-1</v>
      </c>
      <c r="BG3555" s="22">
        <v>0</v>
      </c>
    </row>
    <row r="3556" spans="1:100" x14ac:dyDescent="0.25">
      <c r="A3556">
        <v>7211</v>
      </c>
      <c r="B3556" t="s">
        <v>3575</v>
      </c>
      <c r="C3556" s="48">
        <v>3</v>
      </c>
      <c r="D3556" s="22">
        <v>1467.8546389273586</v>
      </c>
      <c r="E3556" s="47">
        <v>103.19481018016432</v>
      </c>
      <c r="F3556" s="47">
        <v>-19.834099825966263</v>
      </c>
      <c r="G3556" s="47">
        <v>0.38557729337808377</v>
      </c>
      <c r="H3556" s="47">
        <v>5.4727161551430754</v>
      </c>
      <c r="I3556" s="47">
        <v>82.121032441561667</v>
      </c>
      <c r="J3556" s="47">
        <v>16.218106823772015</v>
      </c>
      <c r="K3556" s="47">
        <v>-1.0000000000000004</v>
      </c>
      <c r="L3556" s="47">
        <v>-1.0000000000000004</v>
      </c>
      <c r="M3556" s="47">
        <v>-1.0000000000000004</v>
      </c>
      <c r="N3556" s="47">
        <v>0.41875078562617241</v>
      </c>
      <c r="O3556" s="47">
        <v>-1.0000000000000004</v>
      </c>
      <c r="P3556" s="47">
        <v>-1.0000000000000004</v>
      </c>
      <c r="Q3556" s="47">
        <v>5.3203602681907221</v>
      </c>
      <c r="R3556" s="47">
        <v>-1.0000000000000004</v>
      </c>
      <c r="S3556" s="47">
        <v>3.2252091286508675E-2</v>
      </c>
      <c r="T3556" s="47">
        <v>6.8534706643158833E-2</v>
      </c>
      <c r="U3556" s="47">
        <v>4.3925852189667998E-2</v>
      </c>
      <c r="V3556" s="47">
        <v>-2.5326262793171524E-2</v>
      </c>
      <c r="W3556" s="47">
        <v>0.15235588695235353</v>
      </c>
      <c r="X3556" s="47">
        <v>-4.1129796634752536</v>
      </c>
      <c r="Y3556" s="47">
        <v>0.14640224678813468</v>
      </c>
      <c r="Z3556" s="47">
        <v>51.169658004764798</v>
      </c>
      <c r="AA3556" s="47">
        <v>6.9270508834066451</v>
      </c>
      <c r="AB3556" s="47">
        <v>5.2795577732519616</v>
      </c>
      <c r="AC3556" s="47">
        <v>-0.11624123827235086</v>
      </c>
      <c r="AD3556" s="47">
        <v>6.4634854569369189</v>
      </c>
      <c r="AE3556" s="47">
        <v>0.84740441144082734</v>
      </c>
      <c r="AF3556" s="47">
        <v>57.180378951185261</v>
      </c>
      <c r="AG3556" s="47">
        <v>-23.587712073009524</v>
      </c>
      <c r="AH3556" s="47">
        <v>2.0429256813638657</v>
      </c>
      <c r="AI3556" s="47">
        <v>1.9603761849112853</v>
      </c>
      <c r="AJ3556" s="47">
        <v>0.33333333333333298</v>
      </c>
      <c r="AK3556" s="47">
        <v>1.5023934226603026</v>
      </c>
      <c r="AL3556" s="47">
        <v>1.3095767061627155</v>
      </c>
      <c r="AM3556" s="47">
        <v>0.33333333333333298</v>
      </c>
      <c r="AN3556" s="47">
        <v>1.8494050812178282</v>
      </c>
      <c r="AO3556" s="47">
        <v>1.7181778070012799</v>
      </c>
      <c r="AP3556" s="47">
        <v>0.33333333333333298</v>
      </c>
      <c r="AQ3556" s="47">
        <v>24.940653490376391</v>
      </c>
      <c r="AR3556" s="47">
        <v>4.0752846695397595</v>
      </c>
      <c r="AS3556" s="47">
        <v>-2.8811120723707657</v>
      </c>
      <c r="AT3556" s="47">
        <v>15.023934226603016</v>
      </c>
      <c r="AU3556" s="47">
        <v>-1.0000000000000004</v>
      </c>
      <c r="AV3556" s="47">
        <v>-1.0000000000000004</v>
      </c>
      <c r="AW3556" s="47">
        <v>-1.0000000000000004</v>
      </c>
      <c r="AX3556" s="47">
        <v>-1.0000000000000004</v>
      </c>
      <c r="AY3556" s="47">
        <v>-2.5513212835371717E-2</v>
      </c>
      <c r="AZ3556" s="47">
        <v>-0.20526432553166252</v>
      </c>
      <c r="BA3556" s="47">
        <v>-0.17396773117019776</v>
      </c>
      <c r="BB3556" s="47">
        <v>0.68887776983263682</v>
      </c>
      <c r="BC3556" s="47">
        <v>1.0111736621543283E-2</v>
      </c>
      <c r="BD3556" s="47">
        <v>16.195622618157607</v>
      </c>
      <c r="BE3556" s="47">
        <v>-0.61704524031240582</v>
      </c>
      <c r="BF3556" s="47">
        <v>-1.0000000000000004</v>
      </c>
      <c r="CU3556" t="e">
        <v>#N/A</v>
      </c>
      <c r="CV3556" t="e">
        <v>#N/A</v>
      </c>
    </row>
    <row r="3557" spans="1:100" x14ac:dyDescent="0.25">
      <c r="A3557">
        <v>7212</v>
      </c>
      <c r="B3557" t="s">
        <v>3576</v>
      </c>
      <c r="C3557" s="48">
        <v>1</v>
      </c>
      <c r="D3557" s="22">
        <v>1450</v>
      </c>
      <c r="E3557" s="47">
        <v>62.798508766834246</v>
      </c>
      <c r="F3557" s="47">
        <v>-29.08938549335334</v>
      </c>
      <c r="G3557" s="47">
        <v>0.24773049482204326</v>
      </c>
      <c r="H3557" s="47">
        <v>5.0316799675559034</v>
      </c>
      <c r="I3557" s="47">
        <v>43.150978932390657</v>
      </c>
      <c r="J3557" s="47">
        <v>9.4265685797601293</v>
      </c>
      <c r="K3557" s="47">
        <v>-1</v>
      </c>
      <c r="L3557" s="47">
        <v>-1</v>
      </c>
      <c r="M3557" s="47">
        <v>-1</v>
      </c>
      <c r="N3557" s="47">
        <v>0.23106494761372834</v>
      </c>
      <c r="O3557" s="47">
        <v>-1</v>
      </c>
      <c r="P3557" s="47">
        <v>-1</v>
      </c>
      <c r="Q3557" s="47">
        <v>3.6908187015592362</v>
      </c>
      <c r="R3557" s="47">
        <v>-1</v>
      </c>
      <c r="S3557" s="47">
        <v>0.64189072421973781</v>
      </c>
      <c r="T3557" s="47">
        <v>9.2362986157557392E-2</v>
      </c>
      <c r="U3557" s="47">
        <v>2.8539908778594872E-2</v>
      </c>
      <c r="V3557" s="47">
        <v>-3.3016092497362891E-2</v>
      </c>
      <c r="W3557" s="47">
        <v>1.340861265996665</v>
      </c>
      <c r="X3557" s="47">
        <v>-0.95214589246562853</v>
      </c>
      <c r="Y3557" s="47">
        <v>6.2963204570277986E-2</v>
      </c>
      <c r="Z3557" s="47">
        <v>26.745601001024557</v>
      </c>
      <c r="AA3557" s="47">
        <v>0.83044305783086536</v>
      </c>
      <c r="AB3557" s="47">
        <v>0.95436065465510056</v>
      </c>
      <c r="AC3557" s="47">
        <v>9.5356991142494465</v>
      </c>
      <c r="AD3557" s="47">
        <v>1.0338197723233149</v>
      </c>
      <c r="AE3557" s="47">
        <v>-6.1692529453854741E-2</v>
      </c>
      <c r="AF3557" s="47">
        <v>37.173968240475233</v>
      </c>
      <c r="AG3557" s="47">
        <v>-21.084351504417185</v>
      </c>
      <c r="AH3557" s="47">
        <v>0.31588437088007865</v>
      </c>
      <c r="AI3557" s="47">
        <v>0.38548558873661259</v>
      </c>
      <c r="AJ3557" s="47">
        <v>0.33333333333333298</v>
      </c>
      <c r="AK3557" s="47">
        <v>0.47968211832321317</v>
      </c>
      <c r="AL3557" s="47">
        <v>0.57122895297980814</v>
      </c>
      <c r="AM3557" s="47">
        <v>0.33333333333333298</v>
      </c>
      <c r="AN3557" s="47">
        <v>0.18789602731731778</v>
      </c>
      <c r="AO3557" s="47">
        <v>0.23868759666666312</v>
      </c>
      <c r="AP3557" s="47">
        <v>0.33333333333333298</v>
      </c>
      <c r="AQ3557" s="47">
        <v>5.9770106919154165</v>
      </c>
      <c r="AR3557" s="47">
        <v>2.6866680235991405</v>
      </c>
      <c r="AS3557" s="47">
        <v>1.9901707455278179</v>
      </c>
      <c r="AT3557" s="47">
        <v>4.7497298106331778</v>
      </c>
      <c r="AU3557" s="47">
        <v>-1</v>
      </c>
      <c r="AV3557" s="47">
        <v>-1</v>
      </c>
      <c r="AW3557" s="47">
        <v>-1</v>
      </c>
      <c r="AX3557" s="47">
        <v>-1</v>
      </c>
      <c r="AY3557" s="47">
        <v>5.741340798477359E-3</v>
      </c>
      <c r="AZ3557" s="47">
        <v>0.26109216513129191</v>
      </c>
      <c r="BA3557" s="47">
        <v>0.31605474538102962</v>
      </c>
      <c r="BB3557" s="47">
        <v>0.19654570281331249</v>
      </c>
      <c r="BC3557" s="47">
        <v>0.14449960111956645</v>
      </c>
      <c r="BD3557" s="47">
        <v>6.219103395989273</v>
      </c>
      <c r="BE3557" s="47">
        <v>5.19276375489431</v>
      </c>
      <c r="BF3557" s="47">
        <v>-1</v>
      </c>
      <c r="BG3557" s="22">
        <v>0</v>
      </c>
    </row>
    <row r="3558" spans="1:100" x14ac:dyDescent="0.25">
      <c r="A3558">
        <v>7213</v>
      </c>
      <c r="B3558" t="s">
        <v>3577</v>
      </c>
      <c r="C3558" s="48">
        <v>1</v>
      </c>
      <c r="D3558" s="22">
        <v>1450</v>
      </c>
      <c r="E3558" s="47">
        <v>62.798508766834246</v>
      </c>
      <c r="F3558" s="47">
        <v>-29.08938549335334</v>
      </c>
      <c r="G3558" s="47">
        <v>0.24773049482204326</v>
      </c>
      <c r="H3558" s="47">
        <v>5.0316799675559034</v>
      </c>
      <c r="I3558" s="47">
        <v>43.150978932390657</v>
      </c>
      <c r="J3558" s="47">
        <v>9.4265685797601293</v>
      </c>
      <c r="K3558" s="47">
        <v>-1</v>
      </c>
      <c r="L3558" s="47">
        <v>-1</v>
      </c>
      <c r="M3558" s="47">
        <v>-1</v>
      </c>
      <c r="N3558" s="47">
        <v>0.23106494761372834</v>
      </c>
      <c r="O3558" s="47">
        <v>-1</v>
      </c>
      <c r="P3558" s="47">
        <v>-1</v>
      </c>
      <c r="Q3558" s="47">
        <v>3.6908187015592362</v>
      </c>
      <c r="R3558" s="47">
        <v>-1</v>
      </c>
      <c r="S3558" s="47">
        <v>0.64189072421973781</v>
      </c>
      <c r="T3558" s="47">
        <v>9.2362986157557392E-2</v>
      </c>
      <c r="U3558" s="47">
        <v>2.8539908778594872E-2</v>
      </c>
      <c r="V3558" s="47">
        <v>-3.3016092497362891E-2</v>
      </c>
      <c r="W3558" s="47">
        <v>1.340861265996665</v>
      </c>
      <c r="X3558" s="47">
        <v>-0.95214589246562853</v>
      </c>
      <c r="Y3558" s="47">
        <v>6.2963204570277986E-2</v>
      </c>
      <c r="Z3558" s="47">
        <v>26.745601001024557</v>
      </c>
      <c r="AA3558" s="47">
        <v>0.83044305783086536</v>
      </c>
      <c r="AB3558" s="47">
        <v>0.95436065465510056</v>
      </c>
      <c r="AC3558" s="47">
        <v>9.5356991142494465</v>
      </c>
      <c r="AD3558" s="47">
        <v>1.0338197723233149</v>
      </c>
      <c r="AE3558" s="47">
        <v>-6.1692529453854741E-2</v>
      </c>
      <c r="AF3558" s="47">
        <v>37.173968240475233</v>
      </c>
      <c r="AG3558" s="47">
        <v>-21.084351504417185</v>
      </c>
      <c r="AH3558" s="47">
        <v>0.31588437088007865</v>
      </c>
      <c r="AI3558" s="47">
        <v>0.38548558873661259</v>
      </c>
      <c r="AJ3558" s="47">
        <v>0.33333333333333298</v>
      </c>
      <c r="AK3558" s="47">
        <v>0.47968211832321317</v>
      </c>
      <c r="AL3558" s="47">
        <v>0.57122895297980814</v>
      </c>
      <c r="AM3558" s="47">
        <v>0.33333333333333298</v>
      </c>
      <c r="AN3558" s="47">
        <v>0.18789602731731778</v>
      </c>
      <c r="AO3558" s="47">
        <v>0.23868759666666312</v>
      </c>
      <c r="AP3558" s="47">
        <v>0.33333333333333298</v>
      </c>
      <c r="AQ3558" s="47">
        <v>5.9770106919154165</v>
      </c>
      <c r="AR3558" s="47">
        <v>2.6866680235991405</v>
      </c>
      <c r="AS3558" s="47">
        <v>1.9901707455278179</v>
      </c>
      <c r="AT3558" s="47">
        <v>4.7497298106331778</v>
      </c>
      <c r="AU3558" s="47">
        <v>-1</v>
      </c>
      <c r="AV3558" s="47">
        <v>-1</v>
      </c>
      <c r="AW3558" s="47">
        <v>-1</v>
      </c>
      <c r="AX3558" s="47">
        <v>-1</v>
      </c>
      <c r="AY3558" s="47">
        <v>5.741340798477359E-3</v>
      </c>
      <c r="AZ3558" s="47">
        <v>0.26109216513129191</v>
      </c>
      <c r="BA3558" s="47">
        <v>0.31605474538102962</v>
      </c>
      <c r="BB3558" s="47">
        <v>0.19654570281331249</v>
      </c>
      <c r="BC3558" s="47">
        <v>0.14449960111956645</v>
      </c>
      <c r="BD3558" s="47">
        <v>6.219103395989273</v>
      </c>
      <c r="BE3558" s="47">
        <v>5.19276375489431</v>
      </c>
      <c r="BF3558" s="47">
        <v>-1</v>
      </c>
      <c r="BG3558" s="22">
        <v>0</v>
      </c>
    </row>
    <row r="3559" spans="1:100" x14ac:dyDescent="0.25">
      <c r="A3559">
        <v>7214</v>
      </c>
      <c r="B3559" t="s">
        <v>3578</v>
      </c>
      <c r="C3559" s="48">
        <v>1</v>
      </c>
      <c r="D3559" s="22">
        <v>1450</v>
      </c>
      <c r="E3559" s="47">
        <v>62.798508766834246</v>
      </c>
      <c r="F3559" s="47">
        <v>-29.08938549335334</v>
      </c>
      <c r="G3559" s="47">
        <v>0.24773049482204326</v>
      </c>
      <c r="H3559" s="47">
        <v>5.0316799675559034</v>
      </c>
      <c r="I3559" s="47">
        <v>43.150978932390657</v>
      </c>
      <c r="J3559" s="47">
        <v>9.4265685797601293</v>
      </c>
      <c r="K3559" s="47">
        <v>-1</v>
      </c>
      <c r="L3559" s="47">
        <v>-1</v>
      </c>
      <c r="M3559" s="47">
        <v>-1</v>
      </c>
      <c r="N3559" s="47">
        <v>0.23106494761372834</v>
      </c>
      <c r="O3559" s="47">
        <v>-1</v>
      </c>
      <c r="P3559" s="47">
        <v>-1</v>
      </c>
      <c r="Q3559" s="47">
        <v>3.6908187015592362</v>
      </c>
      <c r="R3559" s="47">
        <v>-1</v>
      </c>
      <c r="S3559" s="47">
        <v>0.64189072421973781</v>
      </c>
      <c r="T3559" s="47">
        <v>9.2362986157557392E-2</v>
      </c>
      <c r="U3559" s="47">
        <v>2.8539908778594872E-2</v>
      </c>
      <c r="V3559" s="47">
        <v>-3.3016092497362891E-2</v>
      </c>
      <c r="W3559" s="47">
        <v>1.340861265996665</v>
      </c>
      <c r="X3559" s="47">
        <v>-0.95214589246562853</v>
      </c>
      <c r="Y3559" s="47">
        <v>6.2963204570277986E-2</v>
      </c>
      <c r="Z3559" s="47">
        <v>26.745601001024557</v>
      </c>
      <c r="AA3559" s="47">
        <v>0.83044305783086536</v>
      </c>
      <c r="AB3559" s="47">
        <v>0.95436065465510056</v>
      </c>
      <c r="AC3559" s="47">
        <v>9.5356991142494465</v>
      </c>
      <c r="AD3559" s="47">
        <v>1.0338197723233149</v>
      </c>
      <c r="AE3559" s="47">
        <v>-6.1692529453854741E-2</v>
      </c>
      <c r="AF3559" s="47">
        <v>37.173968240475233</v>
      </c>
      <c r="AG3559" s="47">
        <v>-21.084351504417185</v>
      </c>
      <c r="AH3559" s="47">
        <v>0.31588437088007865</v>
      </c>
      <c r="AI3559" s="47">
        <v>0.38548558873661259</v>
      </c>
      <c r="AJ3559" s="47">
        <v>0.33333333333333298</v>
      </c>
      <c r="AK3559" s="47">
        <v>0.47968211832321317</v>
      </c>
      <c r="AL3559" s="47">
        <v>0.57122895297980814</v>
      </c>
      <c r="AM3559" s="47">
        <v>0.33333333333333298</v>
      </c>
      <c r="AN3559" s="47">
        <v>0.18789602731731778</v>
      </c>
      <c r="AO3559" s="47">
        <v>0.23868759666666312</v>
      </c>
      <c r="AP3559" s="47">
        <v>0.33333333333333298</v>
      </c>
      <c r="AQ3559" s="47">
        <v>5.9770106919154165</v>
      </c>
      <c r="AR3559" s="47">
        <v>2.6866680235991405</v>
      </c>
      <c r="AS3559" s="47">
        <v>1.9901707455278179</v>
      </c>
      <c r="AT3559" s="47">
        <v>4.7497298106331778</v>
      </c>
      <c r="AU3559" s="47">
        <v>-1</v>
      </c>
      <c r="AV3559" s="47">
        <v>-1</v>
      </c>
      <c r="AW3559" s="47">
        <v>-1</v>
      </c>
      <c r="AX3559" s="47">
        <v>-1</v>
      </c>
      <c r="AY3559" s="47">
        <v>5.741340798477359E-3</v>
      </c>
      <c r="AZ3559" s="47">
        <v>0.26109216513129191</v>
      </c>
      <c r="BA3559" s="47">
        <v>0.31605474538102962</v>
      </c>
      <c r="BB3559" s="47">
        <v>0.19654570281331249</v>
      </c>
      <c r="BC3559" s="47">
        <v>0.14449960111956645</v>
      </c>
      <c r="BD3559" s="47">
        <v>6.219103395989273</v>
      </c>
      <c r="BE3559" s="47">
        <v>5.19276375489431</v>
      </c>
      <c r="BF3559" s="47">
        <v>-1</v>
      </c>
      <c r="BG3559" s="22">
        <v>0</v>
      </c>
    </row>
    <row r="3560" spans="1:100" x14ac:dyDescent="0.25">
      <c r="A3560">
        <v>7215</v>
      </c>
      <c r="B3560" t="s">
        <v>1053</v>
      </c>
      <c r="C3560" s="48">
        <v>1</v>
      </c>
      <c r="D3560" s="22">
        <v>1450</v>
      </c>
      <c r="E3560" s="47">
        <v>62.798508766834246</v>
      </c>
      <c r="F3560" s="47">
        <v>-29.08938549335334</v>
      </c>
      <c r="G3560" s="47">
        <v>0.24773049482204326</v>
      </c>
      <c r="H3560" s="47">
        <v>5.0316799675559034</v>
      </c>
      <c r="I3560" s="47">
        <v>43.150978932390657</v>
      </c>
      <c r="J3560" s="47">
        <v>9.4265685797601293</v>
      </c>
      <c r="K3560" s="47">
        <v>-1</v>
      </c>
      <c r="L3560" s="47">
        <v>-1</v>
      </c>
      <c r="M3560" s="47">
        <v>-1</v>
      </c>
      <c r="N3560" s="47">
        <v>0.23106494761372834</v>
      </c>
      <c r="O3560" s="47">
        <v>-1</v>
      </c>
      <c r="P3560" s="47">
        <v>-1</v>
      </c>
      <c r="Q3560" s="47">
        <v>3.6908187015592362</v>
      </c>
      <c r="R3560" s="47">
        <v>-1</v>
      </c>
      <c r="S3560" s="47">
        <v>0.64189072421973781</v>
      </c>
      <c r="T3560" s="47">
        <v>9.2362986157557392E-2</v>
      </c>
      <c r="U3560" s="47">
        <v>2.8539908778594872E-2</v>
      </c>
      <c r="V3560" s="47">
        <v>-3.3016092497362891E-2</v>
      </c>
      <c r="W3560" s="47">
        <v>1.340861265996665</v>
      </c>
      <c r="X3560" s="47">
        <v>-0.95214589246562853</v>
      </c>
      <c r="Y3560" s="47">
        <v>6.2963204570277986E-2</v>
      </c>
      <c r="Z3560" s="47">
        <v>26.745601001024557</v>
      </c>
      <c r="AA3560" s="47">
        <v>0.83044305783086536</v>
      </c>
      <c r="AB3560" s="47">
        <v>0.95436065465510056</v>
      </c>
      <c r="AC3560" s="47">
        <v>9.5356991142494465</v>
      </c>
      <c r="AD3560" s="47">
        <v>1.0338197723233149</v>
      </c>
      <c r="AE3560" s="47">
        <v>-6.1692529453854741E-2</v>
      </c>
      <c r="AF3560" s="47">
        <v>37.173968240475233</v>
      </c>
      <c r="AG3560" s="47">
        <v>-21.084351504417185</v>
      </c>
      <c r="AH3560" s="47">
        <v>0.31588437088007865</v>
      </c>
      <c r="AI3560" s="47">
        <v>0.38548558873661259</v>
      </c>
      <c r="AJ3560" s="47">
        <v>0.33333333333333298</v>
      </c>
      <c r="AK3560" s="47">
        <v>0.47968211832321317</v>
      </c>
      <c r="AL3560" s="47">
        <v>0.57122895297980814</v>
      </c>
      <c r="AM3560" s="47">
        <v>0.33333333333333298</v>
      </c>
      <c r="AN3560" s="47">
        <v>0.18789602731731778</v>
      </c>
      <c r="AO3560" s="47">
        <v>0.23868759666666312</v>
      </c>
      <c r="AP3560" s="47">
        <v>0.33333333333333298</v>
      </c>
      <c r="AQ3560" s="47">
        <v>5.9770106919154165</v>
      </c>
      <c r="AR3560" s="47">
        <v>2.6866680235991405</v>
      </c>
      <c r="AS3560" s="47">
        <v>1.9901707455278179</v>
      </c>
      <c r="AT3560" s="47">
        <v>4.7497298106331778</v>
      </c>
      <c r="AU3560" s="47">
        <v>-1</v>
      </c>
      <c r="AV3560" s="47">
        <v>-1</v>
      </c>
      <c r="AW3560" s="47">
        <v>-1</v>
      </c>
      <c r="AX3560" s="47">
        <v>-1</v>
      </c>
      <c r="AY3560" s="47">
        <v>5.741340798477359E-3</v>
      </c>
      <c r="AZ3560" s="47">
        <v>0.26109216513129191</v>
      </c>
      <c r="BA3560" s="47">
        <v>0.31605474538102962</v>
      </c>
      <c r="BB3560" s="47">
        <v>0.19654570281331249</v>
      </c>
      <c r="BC3560" s="47">
        <v>0.14449960111956645</v>
      </c>
      <c r="BD3560" s="47">
        <v>6.219103395989273</v>
      </c>
      <c r="BE3560" s="47">
        <v>5.19276375489431</v>
      </c>
      <c r="BF3560" s="47">
        <v>-1</v>
      </c>
      <c r="BG3560" s="22">
        <v>0</v>
      </c>
    </row>
    <row r="3561" spans="1:100" x14ac:dyDescent="0.25">
      <c r="A3561">
        <v>7216</v>
      </c>
      <c r="B3561" t="s">
        <v>3579</v>
      </c>
      <c r="C3561" s="48">
        <v>1</v>
      </c>
      <c r="D3561" s="22">
        <v>1450</v>
      </c>
      <c r="E3561" s="47">
        <v>62.798508766834246</v>
      </c>
      <c r="F3561" s="47">
        <v>-29.08938549335334</v>
      </c>
      <c r="G3561" s="47">
        <v>0.24773049482204326</v>
      </c>
      <c r="H3561" s="47">
        <v>5.0316799675559034</v>
      </c>
      <c r="I3561" s="47">
        <v>43.150978932390657</v>
      </c>
      <c r="J3561" s="47">
        <v>9.4265685797601293</v>
      </c>
      <c r="K3561" s="47">
        <v>-1</v>
      </c>
      <c r="L3561" s="47">
        <v>-1</v>
      </c>
      <c r="M3561" s="47">
        <v>-1</v>
      </c>
      <c r="N3561" s="47">
        <v>0.23106494761372834</v>
      </c>
      <c r="O3561" s="47">
        <v>-1</v>
      </c>
      <c r="P3561" s="47">
        <v>-1</v>
      </c>
      <c r="Q3561" s="47">
        <v>3.6908187015592362</v>
      </c>
      <c r="R3561" s="47">
        <v>-1</v>
      </c>
      <c r="S3561" s="47">
        <v>0.64189072421973781</v>
      </c>
      <c r="T3561" s="47">
        <v>9.2362986157557392E-2</v>
      </c>
      <c r="U3561" s="47">
        <v>2.8539908778594872E-2</v>
      </c>
      <c r="V3561" s="47">
        <v>-3.3016092497362891E-2</v>
      </c>
      <c r="W3561" s="47">
        <v>1.340861265996665</v>
      </c>
      <c r="X3561" s="47">
        <v>-0.95214589246562853</v>
      </c>
      <c r="Y3561" s="47">
        <v>6.2963204570277986E-2</v>
      </c>
      <c r="Z3561" s="47">
        <v>26.745601001024557</v>
      </c>
      <c r="AA3561" s="47">
        <v>0.83044305783086536</v>
      </c>
      <c r="AB3561" s="47">
        <v>0.95436065465510056</v>
      </c>
      <c r="AC3561" s="47">
        <v>9.5356991142494465</v>
      </c>
      <c r="AD3561" s="47">
        <v>1.0338197723233149</v>
      </c>
      <c r="AE3561" s="47">
        <v>-6.1692529453854741E-2</v>
      </c>
      <c r="AF3561" s="47">
        <v>37.173968240475233</v>
      </c>
      <c r="AG3561" s="47">
        <v>-21.084351504417185</v>
      </c>
      <c r="AH3561" s="47">
        <v>0.31588437088007865</v>
      </c>
      <c r="AI3561" s="47">
        <v>0.38548558873661259</v>
      </c>
      <c r="AJ3561" s="47">
        <v>0.33333333333333298</v>
      </c>
      <c r="AK3561" s="47">
        <v>0.47968211832321317</v>
      </c>
      <c r="AL3561" s="47">
        <v>0.57122895297980814</v>
      </c>
      <c r="AM3561" s="47">
        <v>0.33333333333333298</v>
      </c>
      <c r="AN3561" s="47">
        <v>0.18789602731731778</v>
      </c>
      <c r="AO3561" s="47">
        <v>0.23868759666666312</v>
      </c>
      <c r="AP3561" s="47">
        <v>0.33333333333333298</v>
      </c>
      <c r="AQ3561" s="47">
        <v>5.9770106919154165</v>
      </c>
      <c r="AR3561" s="47">
        <v>2.6866680235991405</v>
      </c>
      <c r="AS3561" s="47">
        <v>1.9901707455278179</v>
      </c>
      <c r="AT3561" s="47">
        <v>4.7497298106331778</v>
      </c>
      <c r="AU3561" s="47">
        <v>-1</v>
      </c>
      <c r="AV3561" s="47">
        <v>-1</v>
      </c>
      <c r="AW3561" s="47">
        <v>-1</v>
      </c>
      <c r="AX3561" s="47">
        <v>-1</v>
      </c>
      <c r="AY3561" s="47">
        <v>5.741340798477359E-3</v>
      </c>
      <c r="AZ3561" s="47">
        <v>0.26109216513129191</v>
      </c>
      <c r="BA3561" s="47">
        <v>0.31605474538102962</v>
      </c>
      <c r="BB3561" s="47">
        <v>0.19654570281331249</v>
      </c>
      <c r="BC3561" s="47">
        <v>0.14449960111956645</v>
      </c>
      <c r="BD3561" s="47">
        <v>6.219103395989273</v>
      </c>
      <c r="BE3561" s="47">
        <v>5.19276375489431</v>
      </c>
      <c r="BF3561" s="47">
        <v>-1</v>
      </c>
      <c r="BG3561" s="22">
        <v>0</v>
      </c>
    </row>
    <row r="3562" spans="1:100" x14ac:dyDescent="0.25">
      <c r="A3562">
        <v>7217</v>
      </c>
      <c r="B3562" t="s">
        <v>3580</v>
      </c>
      <c r="C3562" s="48">
        <v>1</v>
      </c>
      <c r="D3562" s="22">
        <v>1450</v>
      </c>
      <c r="E3562" s="47">
        <v>62.798508766834246</v>
      </c>
      <c r="F3562" s="47">
        <v>-29.08938549335334</v>
      </c>
      <c r="G3562" s="47">
        <v>0.24773049482204326</v>
      </c>
      <c r="H3562" s="47">
        <v>5.0316799675559034</v>
      </c>
      <c r="I3562" s="47">
        <v>43.150978932390657</v>
      </c>
      <c r="J3562" s="47">
        <v>9.4265685797601293</v>
      </c>
      <c r="K3562" s="47">
        <v>-1</v>
      </c>
      <c r="L3562" s="47">
        <v>-1</v>
      </c>
      <c r="M3562" s="47">
        <v>-1</v>
      </c>
      <c r="N3562" s="47">
        <v>0.23106494761372834</v>
      </c>
      <c r="O3562" s="47">
        <v>-1</v>
      </c>
      <c r="P3562" s="47">
        <v>-1</v>
      </c>
      <c r="Q3562" s="47">
        <v>3.6908187015592362</v>
      </c>
      <c r="R3562" s="47">
        <v>-1</v>
      </c>
      <c r="S3562" s="47">
        <v>0.64189072421973781</v>
      </c>
      <c r="T3562" s="47">
        <v>9.2362986157557392E-2</v>
      </c>
      <c r="U3562" s="47">
        <v>2.8539908778594872E-2</v>
      </c>
      <c r="V3562" s="47">
        <v>-3.3016092497362891E-2</v>
      </c>
      <c r="W3562" s="47">
        <v>1.340861265996665</v>
      </c>
      <c r="X3562" s="47">
        <v>-0.95214589246562853</v>
      </c>
      <c r="Y3562" s="47">
        <v>6.2963204570277986E-2</v>
      </c>
      <c r="Z3562" s="47">
        <v>26.745601001024557</v>
      </c>
      <c r="AA3562" s="47">
        <v>0.83044305783086536</v>
      </c>
      <c r="AB3562" s="47">
        <v>0.95436065465510056</v>
      </c>
      <c r="AC3562" s="47">
        <v>9.5356991142494465</v>
      </c>
      <c r="AD3562" s="47">
        <v>1.0338197723233149</v>
      </c>
      <c r="AE3562" s="47">
        <v>-6.1692529453854741E-2</v>
      </c>
      <c r="AF3562" s="47">
        <v>37.173968240475233</v>
      </c>
      <c r="AG3562" s="47">
        <v>-21.084351504417185</v>
      </c>
      <c r="AH3562" s="47">
        <v>0.31588437088007865</v>
      </c>
      <c r="AI3562" s="47">
        <v>0.38548558873661259</v>
      </c>
      <c r="AJ3562" s="47">
        <v>0.33333333333333298</v>
      </c>
      <c r="AK3562" s="47">
        <v>0.47968211832321317</v>
      </c>
      <c r="AL3562" s="47">
        <v>0.57122895297980814</v>
      </c>
      <c r="AM3562" s="47">
        <v>0.33333333333333298</v>
      </c>
      <c r="AN3562" s="47">
        <v>0.18789602731731778</v>
      </c>
      <c r="AO3562" s="47">
        <v>0.23868759666666312</v>
      </c>
      <c r="AP3562" s="47">
        <v>0.33333333333333298</v>
      </c>
      <c r="AQ3562" s="47">
        <v>5.9770106919154165</v>
      </c>
      <c r="AR3562" s="47">
        <v>2.6866680235991405</v>
      </c>
      <c r="AS3562" s="47">
        <v>1.9901707455278179</v>
      </c>
      <c r="AT3562" s="47">
        <v>4.7497298106331778</v>
      </c>
      <c r="AU3562" s="47">
        <v>-1</v>
      </c>
      <c r="AV3562" s="47">
        <v>-1</v>
      </c>
      <c r="AW3562" s="47">
        <v>-1</v>
      </c>
      <c r="AX3562" s="47">
        <v>-1</v>
      </c>
      <c r="AY3562" s="47">
        <v>5.741340798477359E-3</v>
      </c>
      <c r="AZ3562" s="47">
        <v>0.26109216513129191</v>
      </c>
      <c r="BA3562" s="47">
        <v>0.31605474538102962</v>
      </c>
      <c r="BB3562" s="47">
        <v>0.19654570281331249</v>
      </c>
      <c r="BC3562" s="47">
        <v>0.14449960111956645</v>
      </c>
      <c r="BD3562" s="47">
        <v>6.219103395989273</v>
      </c>
      <c r="BE3562" s="47">
        <v>5.19276375489431</v>
      </c>
      <c r="BF3562" s="47">
        <v>-1</v>
      </c>
      <c r="BG3562" s="22">
        <v>0</v>
      </c>
    </row>
    <row r="3563" spans="1:100" x14ac:dyDescent="0.25">
      <c r="A3563">
        <v>7218</v>
      </c>
      <c r="B3563" t="s">
        <v>3581</v>
      </c>
      <c r="C3563" s="48">
        <v>3</v>
      </c>
      <c r="D3563" s="22">
        <v>1410.8731620426192</v>
      </c>
      <c r="E3563" s="47">
        <v>14.979663660827381</v>
      </c>
      <c r="F3563" s="47">
        <v>-80.0902549186589</v>
      </c>
      <c r="G3563" s="47">
        <v>-0.12782023740555051</v>
      </c>
      <c r="H3563" s="47">
        <v>2.6948125880848304</v>
      </c>
      <c r="I3563" s="47">
        <v>11.715965986200182</v>
      </c>
      <c r="J3563" s="47">
        <v>1.8487974561814999</v>
      </c>
      <c r="K3563" s="47">
        <v>-1</v>
      </c>
      <c r="L3563" s="47">
        <v>-1</v>
      </c>
      <c r="M3563" s="47">
        <v>-1</v>
      </c>
      <c r="N3563" s="47">
        <v>0.15617713337639619</v>
      </c>
      <c r="O3563" s="47">
        <v>-1</v>
      </c>
      <c r="P3563" s="47">
        <v>-1</v>
      </c>
      <c r="Q3563" s="47">
        <v>4.0177553416763505</v>
      </c>
      <c r="R3563" s="47">
        <v>-1</v>
      </c>
      <c r="S3563" s="47">
        <v>-0.62682103661585231</v>
      </c>
      <c r="T3563" s="47">
        <v>-7.8484309727405416E-2</v>
      </c>
      <c r="U3563" s="47">
        <v>-3.4650340179907424E-2</v>
      </c>
      <c r="V3563" s="47">
        <v>7.5424543316239795E-2</v>
      </c>
      <c r="W3563" s="47">
        <v>-1.3229427535915195</v>
      </c>
      <c r="X3563" s="47">
        <v>-4.6252808546049877</v>
      </c>
      <c r="Y3563" s="47">
        <v>1.7370376993810818E-2</v>
      </c>
      <c r="Z3563" s="47">
        <v>8.8618738255751683</v>
      </c>
      <c r="AA3563" s="47">
        <v>0.87141240255881436</v>
      </c>
      <c r="AB3563" s="47">
        <v>-0.6794808564477669</v>
      </c>
      <c r="AC3563" s="47">
        <v>-5.8457182360161175</v>
      </c>
      <c r="AD3563" s="47">
        <v>2.9349629570867202</v>
      </c>
      <c r="AE3563" s="47">
        <v>-0.81381160969922872</v>
      </c>
      <c r="AF3563" s="47">
        <v>1.522863123412052</v>
      </c>
      <c r="AG3563" s="47">
        <v>-62.493292238143795</v>
      </c>
      <c r="AH3563" s="47">
        <v>0.64975634134863947</v>
      </c>
      <c r="AI3563" s="47">
        <v>0.87317456217028988</v>
      </c>
      <c r="AJ3563" s="47">
        <v>0.33333333333333298</v>
      </c>
      <c r="AK3563" s="47">
        <v>1.9267295261864818E-2</v>
      </c>
      <c r="AL3563" s="47">
        <v>0.61674801259415279</v>
      </c>
      <c r="AM3563" s="47">
        <v>0.33333333333333298</v>
      </c>
      <c r="AN3563" s="47">
        <v>1.4990481459225741E-2</v>
      </c>
      <c r="AO3563" s="47">
        <v>0.54869799779318329</v>
      </c>
      <c r="AP3563" s="47">
        <v>0.33333333333333298</v>
      </c>
      <c r="AQ3563" s="47">
        <v>10.193102862788132</v>
      </c>
      <c r="AR3563" s="47">
        <v>1.12147140479923</v>
      </c>
      <c r="AS3563" s="47">
        <v>0.53465309876362155</v>
      </c>
      <c r="AT3563" s="47">
        <v>0.19267295261865025</v>
      </c>
      <c r="AU3563" s="47">
        <v>-1</v>
      </c>
      <c r="AV3563" s="47">
        <v>-1</v>
      </c>
      <c r="AW3563" s="47">
        <v>-1</v>
      </c>
      <c r="AX3563" s="47">
        <v>-1</v>
      </c>
      <c r="AY3563" s="47">
        <v>2.0363775888959421E-2</v>
      </c>
      <c r="AZ3563" s="47">
        <v>0.80578357921772237</v>
      </c>
      <c r="BA3563" s="47">
        <v>-0.35321532789136051</v>
      </c>
      <c r="BB3563" s="47">
        <v>-5.2875227559833808E-2</v>
      </c>
      <c r="BC3563" s="47">
        <v>1.9255124006966148E-2</v>
      </c>
      <c r="BD3563" s="47">
        <v>2.7070372070927649</v>
      </c>
      <c r="BE3563" s="47">
        <v>-1.2846985392826515</v>
      </c>
      <c r="BF3563" s="47">
        <v>-1</v>
      </c>
      <c r="CU3563" t="e">
        <v>#N/A</v>
      </c>
      <c r="CV3563" t="e">
        <v>#N/A</v>
      </c>
    </row>
    <row r="3564" spans="1:100" x14ac:dyDescent="0.25">
      <c r="A3564">
        <v>7219</v>
      </c>
      <c r="B3564" t="s">
        <v>3582</v>
      </c>
      <c r="C3564" s="48">
        <v>1</v>
      </c>
      <c r="D3564" s="22">
        <v>1450</v>
      </c>
      <c r="E3564" s="47">
        <v>62.798508766834246</v>
      </c>
      <c r="F3564" s="47">
        <v>-29.08938549335334</v>
      </c>
      <c r="G3564" s="47">
        <v>0.24773049482204326</v>
      </c>
      <c r="H3564" s="47">
        <v>5.0316799675559034</v>
      </c>
      <c r="I3564" s="47">
        <v>43.150978932390657</v>
      </c>
      <c r="J3564" s="47">
        <v>9.4265685797601293</v>
      </c>
      <c r="K3564" s="47">
        <v>-1</v>
      </c>
      <c r="L3564" s="47">
        <v>-1</v>
      </c>
      <c r="M3564" s="47">
        <v>-1</v>
      </c>
      <c r="N3564" s="47">
        <v>0.23106494761372834</v>
      </c>
      <c r="O3564" s="47">
        <v>-1</v>
      </c>
      <c r="P3564" s="47">
        <v>-1</v>
      </c>
      <c r="Q3564" s="47">
        <v>3.6908187015592362</v>
      </c>
      <c r="R3564" s="47">
        <v>-1</v>
      </c>
      <c r="S3564" s="47">
        <v>0.64189072421973781</v>
      </c>
      <c r="T3564" s="47">
        <v>9.2362986157557392E-2</v>
      </c>
      <c r="U3564" s="47">
        <v>2.8539908778594872E-2</v>
      </c>
      <c r="V3564" s="47">
        <v>-3.3016092497362891E-2</v>
      </c>
      <c r="W3564" s="47">
        <v>1.340861265996665</v>
      </c>
      <c r="X3564" s="47">
        <v>-0.95214589246562853</v>
      </c>
      <c r="Y3564" s="47">
        <v>6.2963204570277986E-2</v>
      </c>
      <c r="Z3564" s="47">
        <v>26.745601001024557</v>
      </c>
      <c r="AA3564" s="47">
        <v>0.83044305783086536</v>
      </c>
      <c r="AB3564" s="47">
        <v>0.95436065465510056</v>
      </c>
      <c r="AC3564" s="47">
        <v>9.5356991142494465</v>
      </c>
      <c r="AD3564" s="47">
        <v>1.0338197723233149</v>
      </c>
      <c r="AE3564" s="47">
        <v>-6.1692529453854741E-2</v>
      </c>
      <c r="AF3564" s="47">
        <v>37.173968240475233</v>
      </c>
      <c r="AG3564" s="47">
        <v>-21.084351504417185</v>
      </c>
      <c r="AH3564" s="47">
        <v>0.31588437088007865</v>
      </c>
      <c r="AI3564" s="47">
        <v>0.38548558873661259</v>
      </c>
      <c r="AJ3564" s="47">
        <v>0.33333333333333298</v>
      </c>
      <c r="AK3564" s="47">
        <v>0.47968211832321317</v>
      </c>
      <c r="AL3564" s="47">
        <v>0.57122895297980814</v>
      </c>
      <c r="AM3564" s="47">
        <v>0.33333333333333298</v>
      </c>
      <c r="AN3564" s="47">
        <v>0.18789602731731778</v>
      </c>
      <c r="AO3564" s="47">
        <v>0.23868759666666312</v>
      </c>
      <c r="AP3564" s="47">
        <v>0.33333333333333298</v>
      </c>
      <c r="AQ3564" s="47">
        <v>5.9770106919154165</v>
      </c>
      <c r="AR3564" s="47">
        <v>2.6866680235991405</v>
      </c>
      <c r="AS3564" s="47">
        <v>1.9901707455278179</v>
      </c>
      <c r="AT3564" s="47">
        <v>4.7497298106331778</v>
      </c>
      <c r="AU3564" s="47">
        <v>-1</v>
      </c>
      <c r="AV3564" s="47">
        <v>-1</v>
      </c>
      <c r="AW3564" s="47">
        <v>-1</v>
      </c>
      <c r="AX3564" s="47">
        <v>-1</v>
      </c>
      <c r="AY3564" s="47">
        <v>5.741340798477359E-3</v>
      </c>
      <c r="AZ3564" s="47">
        <v>0.26109216513129191</v>
      </c>
      <c r="BA3564" s="47">
        <v>0.31605474538102962</v>
      </c>
      <c r="BB3564" s="47">
        <v>0.19654570281331249</v>
      </c>
      <c r="BC3564" s="47">
        <v>0.14449960111956645</v>
      </c>
      <c r="BD3564" s="47">
        <v>6.219103395989273</v>
      </c>
      <c r="BE3564" s="47">
        <v>5.19276375489431</v>
      </c>
      <c r="BF3564" s="47">
        <v>-1</v>
      </c>
      <c r="BG3564" s="22">
        <v>0</v>
      </c>
    </row>
    <row r="3565" spans="1:100" x14ac:dyDescent="0.25">
      <c r="A3565">
        <v>7220</v>
      </c>
      <c r="B3565" t="s">
        <v>3583</v>
      </c>
      <c r="C3565" s="48">
        <v>1</v>
      </c>
      <c r="D3565" s="22">
        <v>1450</v>
      </c>
      <c r="E3565" s="47">
        <v>62.798508766834246</v>
      </c>
      <c r="F3565" s="47">
        <v>-29.08938549335334</v>
      </c>
      <c r="G3565" s="47">
        <v>0.24773049482204326</v>
      </c>
      <c r="H3565" s="47">
        <v>5.0316799675559034</v>
      </c>
      <c r="I3565" s="47">
        <v>43.150978932390657</v>
      </c>
      <c r="J3565" s="47">
        <v>9.4265685797601293</v>
      </c>
      <c r="K3565" s="47">
        <v>-1</v>
      </c>
      <c r="L3565" s="47">
        <v>-1</v>
      </c>
      <c r="M3565" s="47">
        <v>-1</v>
      </c>
      <c r="N3565" s="47">
        <v>0.23106494761372834</v>
      </c>
      <c r="O3565" s="47">
        <v>-1</v>
      </c>
      <c r="P3565" s="47">
        <v>-1</v>
      </c>
      <c r="Q3565" s="47">
        <v>3.6908187015592362</v>
      </c>
      <c r="R3565" s="47">
        <v>-1</v>
      </c>
      <c r="S3565" s="47">
        <v>0.64189072421973781</v>
      </c>
      <c r="T3565" s="47">
        <v>9.2362986157557392E-2</v>
      </c>
      <c r="U3565" s="47">
        <v>2.8539908778594872E-2</v>
      </c>
      <c r="V3565" s="47">
        <v>-3.3016092497362891E-2</v>
      </c>
      <c r="W3565" s="47">
        <v>1.340861265996665</v>
      </c>
      <c r="X3565" s="47">
        <v>-0.95214589246562853</v>
      </c>
      <c r="Y3565" s="47">
        <v>6.2963204570277986E-2</v>
      </c>
      <c r="Z3565" s="47">
        <v>26.745601001024557</v>
      </c>
      <c r="AA3565" s="47">
        <v>0.83044305783086536</v>
      </c>
      <c r="AB3565" s="47">
        <v>0.95436065465510056</v>
      </c>
      <c r="AC3565" s="47">
        <v>9.5356991142494465</v>
      </c>
      <c r="AD3565" s="47">
        <v>1.0338197723233149</v>
      </c>
      <c r="AE3565" s="47">
        <v>-6.1692529453854741E-2</v>
      </c>
      <c r="AF3565" s="47">
        <v>37.173968240475233</v>
      </c>
      <c r="AG3565" s="47">
        <v>-21.084351504417185</v>
      </c>
      <c r="AH3565" s="47">
        <v>0.31588437088007865</v>
      </c>
      <c r="AI3565" s="47">
        <v>0.38548558873661259</v>
      </c>
      <c r="AJ3565" s="47">
        <v>0.33333333333333298</v>
      </c>
      <c r="AK3565" s="47">
        <v>0.47968211832321317</v>
      </c>
      <c r="AL3565" s="47">
        <v>0.57122895297980814</v>
      </c>
      <c r="AM3565" s="47">
        <v>0.33333333333333298</v>
      </c>
      <c r="AN3565" s="47">
        <v>0.18789602731731778</v>
      </c>
      <c r="AO3565" s="47">
        <v>0.23868759666666312</v>
      </c>
      <c r="AP3565" s="47">
        <v>0.33333333333333298</v>
      </c>
      <c r="AQ3565" s="47">
        <v>5.9770106919154165</v>
      </c>
      <c r="AR3565" s="47">
        <v>2.6866680235991405</v>
      </c>
      <c r="AS3565" s="47">
        <v>1.9901707455278179</v>
      </c>
      <c r="AT3565" s="47">
        <v>4.7497298106331778</v>
      </c>
      <c r="AU3565" s="47">
        <v>-1</v>
      </c>
      <c r="AV3565" s="47">
        <v>-1</v>
      </c>
      <c r="AW3565" s="47">
        <v>-1</v>
      </c>
      <c r="AX3565" s="47">
        <v>-1</v>
      </c>
      <c r="AY3565" s="47">
        <v>5.741340798477359E-3</v>
      </c>
      <c r="AZ3565" s="47">
        <v>0.26109216513129191</v>
      </c>
      <c r="BA3565" s="47">
        <v>0.31605474538102962</v>
      </c>
      <c r="BB3565" s="47">
        <v>0.19654570281331249</v>
      </c>
      <c r="BC3565" s="47">
        <v>0.14449960111956645</v>
      </c>
      <c r="BD3565" s="47">
        <v>6.219103395989273</v>
      </c>
      <c r="BE3565" s="47">
        <v>5.19276375489431</v>
      </c>
      <c r="BF3565" s="47">
        <v>-1</v>
      </c>
      <c r="BG3565" s="22">
        <v>0</v>
      </c>
    </row>
    <row r="3566" spans="1:100" x14ac:dyDescent="0.25">
      <c r="A3566">
        <v>7221</v>
      </c>
      <c r="B3566" t="s">
        <v>3584</v>
      </c>
      <c r="C3566" s="48">
        <v>1</v>
      </c>
      <c r="D3566" s="22">
        <v>1450</v>
      </c>
      <c r="E3566" s="47">
        <v>62.798508766834246</v>
      </c>
      <c r="F3566" s="47">
        <v>-29.08938549335334</v>
      </c>
      <c r="G3566" s="47">
        <v>0.24773049482204326</v>
      </c>
      <c r="H3566" s="47">
        <v>5.0316799675559034</v>
      </c>
      <c r="I3566" s="47">
        <v>43.150978932390657</v>
      </c>
      <c r="J3566" s="47">
        <v>9.4265685797601293</v>
      </c>
      <c r="K3566" s="47">
        <v>-1</v>
      </c>
      <c r="L3566" s="47">
        <v>-1</v>
      </c>
      <c r="M3566" s="47">
        <v>-1</v>
      </c>
      <c r="N3566" s="47">
        <v>0.23106494761372834</v>
      </c>
      <c r="O3566" s="47">
        <v>-1</v>
      </c>
      <c r="P3566" s="47">
        <v>-1</v>
      </c>
      <c r="Q3566" s="47">
        <v>3.6908187015592362</v>
      </c>
      <c r="R3566" s="47">
        <v>-1</v>
      </c>
      <c r="S3566" s="47">
        <v>0.64189072421973781</v>
      </c>
      <c r="T3566" s="47">
        <v>9.2362986157557392E-2</v>
      </c>
      <c r="U3566" s="47">
        <v>2.8539908778594872E-2</v>
      </c>
      <c r="V3566" s="47">
        <v>-3.3016092497362891E-2</v>
      </c>
      <c r="W3566" s="47">
        <v>1.340861265996665</v>
      </c>
      <c r="X3566" s="47">
        <v>-0.95214589246562853</v>
      </c>
      <c r="Y3566" s="47">
        <v>6.2963204570277986E-2</v>
      </c>
      <c r="Z3566" s="47">
        <v>26.745601001024557</v>
      </c>
      <c r="AA3566" s="47">
        <v>0.83044305783086536</v>
      </c>
      <c r="AB3566" s="47">
        <v>0.95436065465510056</v>
      </c>
      <c r="AC3566" s="47">
        <v>9.5356991142494465</v>
      </c>
      <c r="AD3566" s="47">
        <v>1.0338197723233149</v>
      </c>
      <c r="AE3566" s="47">
        <v>-6.1692529453854741E-2</v>
      </c>
      <c r="AF3566" s="47">
        <v>37.173968240475233</v>
      </c>
      <c r="AG3566" s="47">
        <v>-21.084351504417185</v>
      </c>
      <c r="AH3566" s="47">
        <v>0.31588437088007865</v>
      </c>
      <c r="AI3566" s="47">
        <v>0.38548558873661259</v>
      </c>
      <c r="AJ3566" s="47">
        <v>0.33333333333333298</v>
      </c>
      <c r="AK3566" s="47">
        <v>0.47968211832321317</v>
      </c>
      <c r="AL3566" s="47">
        <v>0.57122895297980814</v>
      </c>
      <c r="AM3566" s="47">
        <v>0.33333333333333298</v>
      </c>
      <c r="AN3566" s="47">
        <v>0.18789602731731778</v>
      </c>
      <c r="AO3566" s="47">
        <v>0.23868759666666312</v>
      </c>
      <c r="AP3566" s="47">
        <v>0.33333333333333298</v>
      </c>
      <c r="AQ3566" s="47">
        <v>5.9770106919154165</v>
      </c>
      <c r="AR3566" s="47">
        <v>2.6866680235991405</v>
      </c>
      <c r="AS3566" s="47">
        <v>1.9901707455278179</v>
      </c>
      <c r="AT3566" s="47">
        <v>4.7497298106331778</v>
      </c>
      <c r="AU3566" s="47">
        <v>-1</v>
      </c>
      <c r="AV3566" s="47">
        <v>-1</v>
      </c>
      <c r="AW3566" s="47">
        <v>-1</v>
      </c>
      <c r="AX3566" s="47">
        <v>-1</v>
      </c>
      <c r="AY3566" s="47">
        <v>5.741340798477359E-3</v>
      </c>
      <c r="AZ3566" s="47">
        <v>0.26109216513129191</v>
      </c>
      <c r="BA3566" s="47">
        <v>0.31605474538102962</v>
      </c>
      <c r="BB3566" s="47">
        <v>0.19654570281331249</v>
      </c>
      <c r="BC3566" s="47">
        <v>0.14449960111956645</v>
      </c>
      <c r="BD3566" s="47">
        <v>6.219103395989273</v>
      </c>
      <c r="BE3566" s="47">
        <v>5.19276375489431</v>
      </c>
      <c r="BF3566" s="47">
        <v>-1</v>
      </c>
      <c r="BG3566" s="22">
        <v>0</v>
      </c>
    </row>
    <row r="3567" spans="1:100" x14ac:dyDescent="0.25">
      <c r="A3567">
        <v>7222</v>
      </c>
      <c r="B3567" t="s">
        <v>3585</v>
      </c>
      <c r="C3567" s="48">
        <v>1</v>
      </c>
      <c r="D3567" s="22">
        <v>1450</v>
      </c>
      <c r="E3567" s="47">
        <v>62.798508766834246</v>
      </c>
      <c r="F3567" s="47">
        <v>-29.08938549335334</v>
      </c>
      <c r="G3567" s="47">
        <v>0.24773049482204326</v>
      </c>
      <c r="H3567" s="47">
        <v>5.0316799675559034</v>
      </c>
      <c r="I3567" s="47">
        <v>43.150978932390657</v>
      </c>
      <c r="J3567" s="47">
        <v>9.4265685797601293</v>
      </c>
      <c r="K3567" s="47">
        <v>-1</v>
      </c>
      <c r="L3567" s="47">
        <v>-1</v>
      </c>
      <c r="M3567" s="47">
        <v>-1</v>
      </c>
      <c r="N3567" s="47">
        <v>0.23106494761372834</v>
      </c>
      <c r="O3567" s="47">
        <v>-1</v>
      </c>
      <c r="P3567" s="47">
        <v>-1</v>
      </c>
      <c r="Q3567" s="47">
        <v>3.6908187015592362</v>
      </c>
      <c r="R3567" s="47">
        <v>-1</v>
      </c>
      <c r="S3567" s="47">
        <v>0.64189072421973781</v>
      </c>
      <c r="T3567" s="47">
        <v>9.2362986157557392E-2</v>
      </c>
      <c r="U3567" s="47">
        <v>2.8539908778594872E-2</v>
      </c>
      <c r="V3567" s="47">
        <v>-3.3016092497362891E-2</v>
      </c>
      <c r="W3567" s="47">
        <v>1.340861265996665</v>
      </c>
      <c r="X3567" s="47">
        <v>-0.95214589246562853</v>
      </c>
      <c r="Y3567" s="47">
        <v>6.2963204570277986E-2</v>
      </c>
      <c r="Z3567" s="47">
        <v>26.745601001024557</v>
      </c>
      <c r="AA3567" s="47">
        <v>0.83044305783086536</v>
      </c>
      <c r="AB3567" s="47">
        <v>0.95436065465510056</v>
      </c>
      <c r="AC3567" s="47">
        <v>9.5356991142494465</v>
      </c>
      <c r="AD3567" s="47">
        <v>1.0338197723233149</v>
      </c>
      <c r="AE3567" s="47">
        <v>-6.1692529453854741E-2</v>
      </c>
      <c r="AF3567" s="47">
        <v>37.173968240475233</v>
      </c>
      <c r="AG3567" s="47">
        <v>-21.084351504417185</v>
      </c>
      <c r="AH3567" s="47">
        <v>0.31588437088007865</v>
      </c>
      <c r="AI3567" s="47">
        <v>0.38548558873661259</v>
      </c>
      <c r="AJ3567" s="47">
        <v>0.33333333333333298</v>
      </c>
      <c r="AK3567" s="47">
        <v>0.47968211832321317</v>
      </c>
      <c r="AL3567" s="47">
        <v>0.57122895297980814</v>
      </c>
      <c r="AM3567" s="47">
        <v>0.33333333333333298</v>
      </c>
      <c r="AN3567" s="47">
        <v>0.18789602731731778</v>
      </c>
      <c r="AO3567" s="47">
        <v>0.23868759666666312</v>
      </c>
      <c r="AP3567" s="47">
        <v>0.33333333333333298</v>
      </c>
      <c r="AQ3567" s="47">
        <v>5.9770106919154165</v>
      </c>
      <c r="AR3567" s="47">
        <v>2.6866680235991405</v>
      </c>
      <c r="AS3567" s="47">
        <v>1.9901707455278179</v>
      </c>
      <c r="AT3567" s="47">
        <v>4.7497298106331778</v>
      </c>
      <c r="AU3567" s="47">
        <v>-1</v>
      </c>
      <c r="AV3567" s="47">
        <v>-1</v>
      </c>
      <c r="AW3567" s="47">
        <v>-1</v>
      </c>
      <c r="AX3567" s="47">
        <v>-1</v>
      </c>
      <c r="AY3567" s="47">
        <v>5.741340798477359E-3</v>
      </c>
      <c r="AZ3567" s="47">
        <v>0.26109216513129191</v>
      </c>
      <c r="BA3567" s="47">
        <v>0.31605474538102962</v>
      </c>
      <c r="BB3567" s="47">
        <v>0.19654570281331249</v>
      </c>
      <c r="BC3567" s="47">
        <v>0.14449960111956645</v>
      </c>
      <c r="BD3567" s="47">
        <v>6.219103395989273</v>
      </c>
      <c r="BE3567" s="47">
        <v>5.19276375489431</v>
      </c>
      <c r="BF3567" s="47">
        <v>-1</v>
      </c>
      <c r="BG3567" s="22">
        <v>0</v>
      </c>
    </row>
    <row r="3568" spans="1:100" x14ac:dyDescent="0.25">
      <c r="A3568">
        <v>7223</v>
      </c>
      <c r="B3568" t="s">
        <v>2967</v>
      </c>
      <c r="C3568" s="48">
        <v>3</v>
      </c>
      <c r="D3568" s="22">
        <v>1418.3805963990533</v>
      </c>
      <c r="E3568" s="47">
        <v>54.515089852585056</v>
      </c>
      <c r="F3568" s="47">
        <v>-60.242489146640402</v>
      </c>
      <c r="G3568" s="47">
        <v>0.2430195180684489</v>
      </c>
      <c r="H3568" s="47">
        <v>5.309300286467777</v>
      </c>
      <c r="I3568" s="47">
        <v>45.661181679455119</v>
      </c>
      <c r="J3568" s="47">
        <v>7.8774639573733349</v>
      </c>
      <c r="K3568" s="47">
        <v>-1.0000000000000004</v>
      </c>
      <c r="L3568" s="47">
        <v>-1.0000000000000004</v>
      </c>
      <c r="M3568" s="47">
        <v>-1.0000000000000004</v>
      </c>
      <c r="N3568" s="47">
        <v>0.26870489876943388</v>
      </c>
      <c r="O3568" s="47">
        <v>-1.0000000000000004</v>
      </c>
      <c r="P3568" s="47">
        <v>-1.0000000000000004</v>
      </c>
      <c r="Q3568" s="47">
        <v>4.7693521418735427</v>
      </c>
      <c r="R3568" s="47">
        <v>-1.0000000000000004</v>
      </c>
      <c r="S3568" s="47">
        <v>0.31983763783916458</v>
      </c>
      <c r="T3568" s="47">
        <v>0.10797369821637211</v>
      </c>
      <c r="U3568" s="47">
        <v>-4.9863565542046268E-2</v>
      </c>
      <c r="V3568" s="47">
        <v>-0.18628718591850543</v>
      </c>
      <c r="W3568" s="47">
        <v>0.53994814459423635</v>
      </c>
      <c r="X3568" s="47">
        <v>-0.61641142966279461</v>
      </c>
      <c r="Y3568" s="47">
        <v>7.074862252448752E-2</v>
      </c>
      <c r="Z3568" s="47">
        <v>50.97446222522332</v>
      </c>
      <c r="AA3568" s="47">
        <v>-0.44511995344926192</v>
      </c>
      <c r="AB3568" s="47">
        <v>0.4939435752251698</v>
      </c>
      <c r="AC3568" s="47">
        <v>-4.8064013737353211</v>
      </c>
      <c r="AD3568" s="47">
        <v>-1.1897377479326983</v>
      </c>
      <c r="AE3568" s="47">
        <v>-0.11816828293539841</v>
      </c>
      <c r="AF3568" s="47">
        <v>46.54383614377781</v>
      </c>
      <c r="AG3568" s="47">
        <v>-36.641849281071039</v>
      </c>
      <c r="AH3568" s="47">
        <v>-0.2836490865496879</v>
      </c>
      <c r="AI3568" s="47">
        <v>-0.39442605197944486</v>
      </c>
      <c r="AJ3568" s="47">
        <v>0.33333333333333298</v>
      </c>
      <c r="AK3568" s="47">
        <v>0.10916845963222303</v>
      </c>
      <c r="AL3568" s="47">
        <v>0.31699034243179069</v>
      </c>
      <c r="AM3568" s="47">
        <v>0.33333333333333298</v>
      </c>
      <c r="AN3568" s="47">
        <v>6.0976600544341009E-2</v>
      </c>
      <c r="AO3568" s="47">
        <v>-9.9095183316879526E-2</v>
      </c>
      <c r="AP3568" s="47">
        <v>0.33333333333333298</v>
      </c>
      <c r="AQ3568" s="47">
        <v>-0.88265446432266992</v>
      </c>
      <c r="AR3568" s="47">
        <v>2.5337603959429016</v>
      </c>
      <c r="AS3568" s="47">
        <v>4.2520189651081903</v>
      </c>
      <c r="AT3568" s="47">
        <v>1.0916845963222332</v>
      </c>
      <c r="AU3568" s="47">
        <v>-1.0000000000000004</v>
      </c>
      <c r="AV3568" s="47">
        <v>-1.0000000000000004</v>
      </c>
      <c r="AW3568" s="47">
        <v>-1.0000000000000004</v>
      </c>
      <c r="AX3568" s="47">
        <v>-1.0000000000000004</v>
      </c>
      <c r="AY3568" s="47">
        <v>-5.1474765990917354E-2</v>
      </c>
      <c r="AZ3568" s="47">
        <v>-7.4768416089446205E-2</v>
      </c>
      <c r="BA3568" s="47">
        <v>0.15267822817552246</v>
      </c>
      <c r="BB3568" s="47">
        <v>0.34537028228739358</v>
      </c>
      <c r="BC3568" s="47">
        <v>-0.20384988846354973</v>
      </c>
      <c r="BD3568" s="47">
        <v>8.2604149767376072</v>
      </c>
      <c r="BE3568" s="47">
        <v>-4.3328560707111317</v>
      </c>
      <c r="BF3568" s="47">
        <v>-1.0000000000000004</v>
      </c>
      <c r="CU3568" t="e">
        <v>#N/A</v>
      </c>
      <c r="CV3568" t="e">
        <v>#N/A</v>
      </c>
    </row>
    <row r="3569" spans="1:100" x14ac:dyDescent="0.25">
      <c r="A3569">
        <v>7224</v>
      </c>
      <c r="B3569" t="s">
        <v>3586</v>
      </c>
      <c r="C3569" s="48">
        <v>1</v>
      </c>
      <c r="D3569" s="22">
        <v>1450</v>
      </c>
      <c r="E3569" s="47">
        <v>62.798508766834246</v>
      </c>
      <c r="F3569" s="47">
        <v>-29.08938549335334</v>
      </c>
      <c r="G3569" s="47">
        <v>0.24773049482204326</v>
      </c>
      <c r="H3569" s="47">
        <v>5.0316799675559034</v>
      </c>
      <c r="I3569" s="47">
        <v>43.150978932390657</v>
      </c>
      <c r="J3569" s="47">
        <v>9.4265685797601293</v>
      </c>
      <c r="K3569" s="47">
        <v>-1</v>
      </c>
      <c r="L3569" s="47">
        <v>-1</v>
      </c>
      <c r="M3569" s="47">
        <v>-1</v>
      </c>
      <c r="N3569" s="47">
        <v>0.23106494761372834</v>
      </c>
      <c r="O3569" s="47">
        <v>-1</v>
      </c>
      <c r="P3569" s="47">
        <v>-1</v>
      </c>
      <c r="Q3569" s="47">
        <v>3.6908187015592362</v>
      </c>
      <c r="R3569" s="47">
        <v>-1</v>
      </c>
      <c r="S3569" s="47">
        <v>0.64189072421973781</v>
      </c>
      <c r="T3569" s="47">
        <v>9.2362986157557392E-2</v>
      </c>
      <c r="U3569" s="47">
        <v>2.8539908778594872E-2</v>
      </c>
      <c r="V3569" s="47">
        <v>-3.3016092497362891E-2</v>
      </c>
      <c r="W3569" s="47">
        <v>1.340861265996665</v>
      </c>
      <c r="X3569" s="47">
        <v>-0.95214589246562853</v>
      </c>
      <c r="Y3569" s="47">
        <v>6.2963204570277986E-2</v>
      </c>
      <c r="Z3569" s="47">
        <v>26.745601001024557</v>
      </c>
      <c r="AA3569" s="47">
        <v>0.83044305783086536</v>
      </c>
      <c r="AB3569" s="47">
        <v>0.95436065465510056</v>
      </c>
      <c r="AC3569" s="47">
        <v>9.5356991142494465</v>
      </c>
      <c r="AD3569" s="47">
        <v>1.0338197723233149</v>
      </c>
      <c r="AE3569" s="47">
        <v>-6.1692529453854741E-2</v>
      </c>
      <c r="AF3569" s="47">
        <v>37.173968240475233</v>
      </c>
      <c r="AG3569" s="47">
        <v>-21.084351504417185</v>
      </c>
      <c r="AH3569" s="47">
        <v>0.31588437088007865</v>
      </c>
      <c r="AI3569" s="47">
        <v>0.38548558873661259</v>
      </c>
      <c r="AJ3569" s="47">
        <v>0.33333333333333298</v>
      </c>
      <c r="AK3569" s="47">
        <v>0.47968211832321317</v>
      </c>
      <c r="AL3569" s="47">
        <v>0.57122895297980814</v>
      </c>
      <c r="AM3569" s="47">
        <v>0.33333333333333298</v>
      </c>
      <c r="AN3569" s="47">
        <v>0.18789602731731778</v>
      </c>
      <c r="AO3569" s="47">
        <v>0.23868759666666312</v>
      </c>
      <c r="AP3569" s="47">
        <v>0.33333333333333298</v>
      </c>
      <c r="AQ3569" s="47">
        <v>5.9770106919154165</v>
      </c>
      <c r="AR3569" s="47">
        <v>2.6866680235991405</v>
      </c>
      <c r="AS3569" s="47">
        <v>1.9901707455278179</v>
      </c>
      <c r="AT3569" s="47">
        <v>4.7497298106331778</v>
      </c>
      <c r="AU3569" s="47">
        <v>-1</v>
      </c>
      <c r="AV3569" s="47">
        <v>-1</v>
      </c>
      <c r="AW3569" s="47">
        <v>-1</v>
      </c>
      <c r="AX3569" s="47">
        <v>-1</v>
      </c>
      <c r="AY3569" s="47">
        <v>5.741340798477359E-3</v>
      </c>
      <c r="AZ3569" s="47">
        <v>0.26109216513129191</v>
      </c>
      <c r="BA3569" s="47">
        <v>0.31605474538102962</v>
      </c>
      <c r="BB3569" s="47">
        <v>0.19654570281331249</v>
      </c>
      <c r="BC3569" s="47">
        <v>0.14449960111956645</v>
      </c>
      <c r="BD3569" s="47">
        <v>6.219103395989273</v>
      </c>
      <c r="BE3569" s="47">
        <v>5.19276375489431</v>
      </c>
      <c r="BF3569" s="47">
        <v>-1</v>
      </c>
      <c r="BG3569" s="22">
        <v>0</v>
      </c>
    </row>
    <row r="3570" spans="1:100" x14ac:dyDescent="0.25">
      <c r="A3570">
        <v>7225</v>
      </c>
      <c r="B3570" t="s">
        <v>3587</v>
      </c>
      <c r="C3570" s="48">
        <v>3</v>
      </c>
      <c r="D3570" s="22">
        <v>1560.5742772277131</v>
      </c>
      <c r="E3570" s="47">
        <v>152.49184332251227</v>
      </c>
      <c r="F3570" s="47">
        <v>92.40236463946286</v>
      </c>
      <c r="G3570" s="47">
        <v>1.5653363383427517</v>
      </c>
      <c r="H3570" s="47">
        <v>12.340950156567773</v>
      </c>
      <c r="I3570" s="47">
        <v>111.7728172940794</v>
      </c>
      <c r="J3570" s="47">
        <v>20.451144683273029</v>
      </c>
      <c r="K3570" s="47">
        <v>-1</v>
      </c>
      <c r="L3570" s="47">
        <v>-1</v>
      </c>
      <c r="M3570" s="47">
        <v>-1</v>
      </c>
      <c r="N3570" s="47">
        <v>0.45109346072417295</v>
      </c>
      <c r="O3570" s="47">
        <v>-1</v>
      </c>
      <c r="P3570" s="47">
        <v>-1</v>
      </c>
      <c r="Q3570" s="47">
        <v>4.7534367870401253</v>
      </c>
      <c r="R3570" s="47">
        <v>-1</v>
      </c>
      <c r="S3570" s="47">
        <v>3.9130559501774353</v>
      </c>
      <c r="T3570" s="47">
        <v>0.43607729487658276</v>
      </c>
      <c r="U3570" s="47">
        <v>-0.11929926541361102</v>
      </c>
      <c r="V3570" s="47">
        <v>5.9969214658847102E-2</v>
      </c>
      <c r="W3570" s="47">
        <v>7.5875133695276489</v>
      </c>
      <c r="X3570" s="47">
        <v>2.9993082400706506</v>
      </c>
      <c r="Y3570" s="47">
        <v>0.31225759043537971</v>
      </c>
      <c r="Z3570" s="47">
        <v>49.440778388445786</v>
      </c>
      <c r="AA3570" s="47">
        <v>0.18307309128256627</v>
      </c>
      <c r="AB3570" s="47">
        <v>4.3295057437586255</v>
      </c>
      <c r="AC3570" s="47">
        <v>25.78287966375996</v>
      </c>
      <c r="AD3570" s="47">
        <v>7.0033240929455047</v>
      </c>
      <c r="AE3570" s="47">
        <v>2.8107283250465667</v>
      </c>
      <c r="AF3570" s="47">
        <v>82.363892121010963</v>
      </c>
      <c r="AG3570" s="47">
        <v>48.616975016022351</v>
      </c>
      <c r="AH3570" s="47">
        <v>1.4239257118453528</v>
      </c>
      <c r="AI3570" s="47">
        <v>2.3454023060644595</v>
      </c>
      <c r="AJ3570" s="47">
        <v>0.33333333333333298</v>
      </c>
      <c r="AK3570" s="47">
        <v>1.399492455209651</v>
      </c>
      <c r="AL3570" s="47">
        <v>1.4054427751842429</v>
      </c>
      <c r="AM3570" s="47">
        <v>0.33333333333333298</v>
      </c>
      <c r="AN3570" s="47">
        <v>1.428149907299161</v>
      </c>
      <c r="AO3570" s="47">
        <v>2.1309399533649986</v>
      </c>
      <c r="AP3570" s="47">
        <v>0.33333333333333298</v>
      </c>
      <c r="AQ3570" s="47">
        <v>29.4089251730685</v>
      </c>
      <c r="AR3570" s="47">
        <v>2.3200375488267486</v>
      </c>
      <c r="AS3570" s="47">
        <v>3.9551608485154093</v>
      </c>
      <c r="AT3570" s="47">
        <v>14.175946285930889</v>
      </c>
      <c r="AU3570" s="47">
        <v>-1</v>
      </c>
      <c r="AV3570" s="47">
        <v>-1</v>
      </c>
      <c r="AW3570" s="47">
        <v>-1</v>
      </c>
      <c r="AX3570" s="47">
        <v>-1</v>
      </c>
      <c r="AY3570" s="47">
        <v>0.10697079637305101</v>
      </c>
      <c r="AZ3570" s="47">
        <v>0.47204962320652788</v>
      </c>
      <c r="BA3570" s="47">
        <v>0.20712964009110937</v>
      </c>
      <c r="BB3570" s="47">
        <v>5.0789719912371419E-2</v>
      </c>
      <c r="BC3570" s="47">
        <v>0.27565131952545679</v>
      </c>
      <c r="BD3570" s="47">
        <v>3.6299911138419283</v>
      </c>
      <c r="BE3570" s="47">
        <v>7.926931188591964</v>
      </c>
      <c r="BF3570" s="47">
        <v>-1</v>
      </c>
      <c r="CU3570" t="e">
        <v>#N/A</v>
      </c>
      <c r="CV3570" t="e">
        <v>#N/A</v>
      </c>
    </row>
    <row r="3571" spans="1:100" x14ac:dyDescent="0.25">
      <c r="A3571">
        <v>7226</v>
      </c>
      <c r="B3571" t="s">
        <v>3588</v>
      </c>
      <c r="C3571" s="48">
        <v>1</v>
      </c>
      <c r="D3571" s="22">
        <v>1450</v>
      </c>
      <c r="E3571" s="47">
        <v>62.798508766834246</v>
      </c>
      <c r="F3571" s="47">
        <v>-29.08938549335334</v>
      </c>
      <c r="G3571" s="47">
        <v>0.24773049482204326</v>
      </c>
      <c r="H3571" s="47">
        <v>5.0316799675559034</v>
      </c>
      <c r="I3571" s="47">
        <v>43.150978932390657</v>
      </c>
      <c r="J3571" s="47">
        <v>9.4265685797601293</v>
      </c>
      <c r="K3571" s="47">
        <v>-1</v>
      </c>
      <c r="L3571" s="47">
        <v>-1</v>
      </c>
      <c r="M3571" s="47">
        <v>-1</v>
      </c>
      <c r="N3571" s="47">
        <v>0.23106494761372834</v>
      </c>
      <c r="O3571" s="47">
        <v>-1</v>
      </c>
      <c r="P3571" s="47">
        <v>-1</v>
      </c>
      <c r="Q3571" s="47">
        <v>3.6908187015592362</v>
      </c>
      <c r="R3571" s="47">
        <v>-1</v>
      </c>
      <c r="S3571" s="47">
        <v>0.64189072421973781</v>
      </c>
      <c r="T3571" s="47">
        <v>9.2362986157557392E-2</v>
      </c>
      <c r="U3571" s="47">
        <v>2.8539908778594872E-2</v>
      </c>
      <c r="V3571" s="47">
        <v>-3.3016092497362891E-2</v>
      </c>
      <c r="W3571" s="47">
        <v>1.340861265996665</v>
      </c>
      <c r="X3571" s="47">
        <v>-0.95214589246562853</v>
      </c>
      <c r="Y3571" s="47">
        <v>6.2963204570277986E-2</v>
      </c>
      <c r="Z3571" s="47">
        <v>26.745601001024557</v>
      </c>
      <c r="AA3571" s="47">
        <v>0.83044305783086536</v>
      </c>
      <c r="AB3571" s="47">
        <v>0.95436065465510056</v>
      </c>
      <c r="AC3571" s="47">
        <v>9.5356991142494465</v>
      </c>
      <c r="AD3571" s="47">
        <v>1.0338197723233149</v>
      </c>
      <c r="AE3571" s="47">
        <v>-6.1692529453854741E-2</v>
      </c>
      <c r="AF3571" s="47">
        <v>37.173968240475233</v>
      </c>
      <c r="AG3571" s="47">
        <v>-21.084351504417185</v>
      </c>
      <c r="AH3571" s="47">
        <v>0.31588437088007865</v>
      </c>
      <c r="AI3571" s="47">
        <v>0.38548558873661259</v>
      </c>
      <c r="AJ3571" s="47">
        <v>0.33333333333333298</v>
      </c>
      <c r="AK3571" s="47">
        <v>0.47968211832321317</v>
      </c>
      <c r="AL3571" s="47">
        <v>0.57122895297980814</v>
      </c>
      <c r="AM3571" s="47">
        <v>0.33333333333333298</v>
      </c>
      <c r="AN3571" s="47">
        <v>0.18789602731731778</v>
      </c>
      <c r="AO3571" s="47">
        <v>0.23868759666666312</v>
      </c>
      <c r="AP3571" s="47">
        <v>0.33333333333333298</v>
      </c>
      <c r="AQ3571" s="47">
        <v>5.9770106919154165</v>
      </c>
      <c r="AR3571" s="47">
        <v>2.6866680235991405</v>
      </c>
      <c r="AS3571" s="47">
        <v>1.9901707455278179</v>
      </c>
      <c r="AT3571" s="47">
        <v>4.7497298106331778</v>
      </c>
      <c r="AU3571" s="47">
        <v>-1</v>
      </c>
      <c r="AV3571" s="47">
        <v>-1</v>
      </c>
      <c r="AW3571" s="47">
        <v>-1</v>
      </c>
      <c r="AX3571" s="47">
        <v>-1</v>
      </c>
      <c r="AY3571" s="47">
        <v>5.741340798477359E-3</v>
      </c>
      <c r="AZ3571" s="47">
        <v>0.26109216513129191</v>
      </c>
      <c r="BA3571" s="47">
        <v>0.31605474538102962</v>
      </c>
      <c r="BB3571" s="47">
        <v>0.19654570281331249</v>
      </c>
      <c r="BC3571" s="47">
        <v>0.14449960111956645</v>
      </c>
      <c r="BD3571" s="47">
        <v>6.219103395989273</v>
      </c>
      <c r="BE3571" s="47">
        <v>5.19276375489431</v>
      </c>
      <c r="BF3571" s="47">
        <v>-1</v>
      </c>
      <c r="BG3571" s="22">
        <v>0</v>
      </c>
    </row>
    <row r="3572" spans="1:100" x14ac:dyDescent="0.25">
      <c r="A3572">
        <v>7227</v>
      </c>
      <c r="B3572" t="s">
        <v>3589</v>
      </c>
      <c r="C3572" s="48">
        <v>1</v>
      </c>
      <c r="D3572" s="22">
        <v>1450</v>
      </c>
      <c r="E3572" s="47">
        <v>62.798508766834246</v>
      </c>
      <c r="F3572" s="47">
        <v>-29.08938549335334</v>
      </c>
      <c r="G3572" s="47">
        <v>0.24773049482204326</v>
      </c>
      <c r="H3572" s="47">
        <v>5.0316799675559034</v>
      </c>
      <c r="I3572" s="47">
        <v>43.150978932390657</v>
      </c>
      <c r="J3572" s="47">
        <v>9.4265685797601293</v>
      </c>
      <c r="K3572" s="47">
        <v>-1</v>
      </c>
      <c r="L3572" s="47">
        <v>-1</v>
      </c>
      <c r="M3572" s="47">
        <v>-1</v>
      </c>
      <c r="N3572" s="47">
        <v>0.23106494761372834</v>
      </c>
      <c r="O3572" s="47">
        <v>-1</v>
      </c>
      <c r="P3572" s="47">
        <v>-1</v>
      </c>
      <c r="Q3572" s="47">
        <v>3.6908187015592362</v>
      </c>
      <c r="R3572" s="47">
        <v>-1</v>
      </c>
      <c r="S3572" s="47">
        <v>0.64189072421973781</v>
      </c>
      <c r="T3572" s="47">
        <v>9.2362986157557392E-2</v>
      </c>
      <c r="U3572" s="47">
        <v>2.8539908778594872E-2</v>
      </c>
      <c r="V3572" s="47">
        <v>-3.3016092497362891E-2</v>
      </c>
      <c r="W3572" s="47">
        <v>1.340861265996665</v>
      </c>
      <c r="X3572" s="47">
        <v>-0.95214589246562853</v>
      </c>
      <c r="Y3572" s="47">
        <v>6.2963204570277986E-2</v>
      </c>
      <c r="Z3572" s="47">
        <v>26.745601001024557</v>
      </c>
      <c r="AA3572" s="47">
        <v>0.83044305783086536</v>
      </c>
      <c r="AB3572" s="47">
        <v>0.95436065465510056</v>
      </c>
      <c r="AC3572" s="47">
        <v>9.5356991142494465</v>
      </c>
      <c r="AD3572" s="47">
        <v>1.0338197723233149</v>
      </c>
      <c r="AE3572" s="47">
        <v>-6.1692529453854741E-2</v>
      </c>
      <c r="AF3572" s="47">
        <v>37.173968240475233</v>
      </c>
      <c r="AG3572" s="47">
        <v>-21.084351504417185</v>
      </c>
      <c r="AH3572" s="47">
        <v>0.31588437088007865</v>
      </c>
      <c r="AI3572" s="47">
        <v>0.38548558873661259</v>
      </c>
      <c r="AJ3572" s="47">
        <v>0.33333333333333298</v>
      </c>
      <c r="AK3572" s="47">
        <v>0.47968211832321317</v>
      </c>
      <c r="AL3572" s="47">
        <v>0.57122895297980814</v>
      </c>
      <c r="AM3572" s="47">
        <v>0.33333333333333298</v>
      </c>
      <c r="AN3572" s="47">
        <v>0.18789602731731778</v>
      </c>
      <c r="AO3572" s="47">
        <v>0.23868759666666312</v>
      </c>
      <c r="AP3572" s="47">
        <v>0.33333333333333298</v>
      </c>
      <c r="AQ3572" s="47">
        <v>5.9770106919154165</v>
      </c>
      <c r="AR3572" s="47">
        <v>2.6866680235991405</v>
      </c>
      <c r="AS3572" s="47">
        <v>1.9901707455278179</v>
      </c>
      <c r="AT3572" s="47">
        <v>4.7497298106331778</v>
      </c>
      <c r="AU3572" s="47">
        <v>-1</v>
      </c>
      <c r="AV3572" s="47">
        <v>-1</v>
      </c>
      <c r="AW3572" s="47">
        <v>-1</v>
      </c>
      <c r="AX3572" s="47">
        <v>-1</v>
      </c>
      <c r="AY3572" s="47">
        <v>5.741340798477359E-3</v>
      </c>
      <c r="AZ3572" s="47">
        <v>0.26109216513129191</v>
      </c>
      <c r="BA3572" s="47">
        <v>0.31605474538102962</v>
      </c>
      <c r="BB3572" s="47">
        <v>0.19654570281331249</v>
      </c>
      <c r="BC3572" s="47">
        <v>0.14449960111956645</v>
      </c>
      <c r="BD3572" s="47">
        <v>6.219103395989273</v>
      </c>
      <c r="BE3572" s="47">
        <v>5.19276375489431</v>
      </c>
      <c r="BF3572" s="47">
        <v>-1</v>
      </c>
      <c r="BG3572" s="22">
        <v>0</v>
      </c>
    </row>
    <row r="3573" spans="1:100" x14ac:dyDescent="0.25">
      <c r="A3573">
        <v>7228</v>
      </c>
      <c r="B3573" t="s">
        <v>779</v>
      </c>
      <c r="C3573" s="48">
        <v>1</v>
      </c>
      <c r="D3573" s="22">
        <v>1450</v>
      </c>
      <c r="E3573" s="47">
        <v>62.798508766834246</v>
      </c>
      <c r="F3573" s="47">
        <v>-29.08938549335334</v>
      </c>
      <c r="G3573" s="47">
        <v>0.24773049482204326</v>
      </c>
      <c r="H3573" s="47">
        <v>5.0316799675559034</v>
      </c>
      <c r="I3573" s="47">
        <v>43.150978932390657</v>
      </c>
      <c r="J3573" s="47">
        <v>9.4265685797601293</v>
      </c>
      <c r="K3573" s="47">
        <v>-1</v>
      </c>
      <c r="L3573" s="47">
        <v>-1</v>
      </c>
      <c r="M3573" s="47">
        <v>-1</v>
      </c>
      <c r="N3573" s="47">
        <v>0.23106494761372834</v>
      </c>
      <c r="O3573" s="47">
        <v>-1</v>
      </c>
      <c r="P3573" s="47">
        <v>-1</v>
      </c>
      <c r="Q3573" s="47">
        <v>3.6908187015592362</v>
      </c>
      <c r="R3573" s="47">
        <v>-1</v>
      </c>
      <c r="S3573" s="47">
        <v>0.64189072421973781</v>
      </c>
      <c r="T3573" s="47">
        <v>9.2362986157557392E-2</v>
      </c>
      <c r="U3573" s="47">
        <v>2.8539908778594872E-2</v>
      </c>
      <c r="V3573" s="47">
        <v>-3.3016092497362891E-2</v>
      </c>
      <c r="W3573" s="47">
        <v>1.340861265996665</v>
      </c>
      <c r="X3573" s="47">
        <v>-0.95214589246562853</v>
      </c>
      <c r="Y3573" s="47">
        <v>6.2963204570277986E-2</v>
      </c>
      <c r="Z3573" s="47">
        <v>26.745601001024557</v>
      </c>
      <c r="AA3573" s="47">
        <v>0.83044305783086536</v>
      </c>
      <c r="AB3573" s="47">
        <v>0.95436065465510056</v>
      </c>
      <c r="AC3573" s="47">
        <v>9.5356991142494465</v>
      </c>
      <c r="AD3573" s="47">
        <v>1.0338197723233149</v>
      </c>
      <c r="AE3573" s="47">
        <v>-6.1692529453854741E-2</v>
      </c>
      <c r="AF3573" s="47">
        <v>37.173968240475233</v>
      </c>
      <c r="AG3573" s="47">
        <v>-21.084351504417185</v>
      </c>
      <c r="AH3573" s="47">
        <v>0.31588437088007865</v>
      </c>
      <c r="AI3573" s="47">
        <v>0.38548558873661259</v>
      </c>
      <c r="AJ3573" s="47">
        <v>0.33333333333333298</v>
      </c>
      <c r="AK3573" s="47">
        <v>0.47968211832321317</v>
      </c>
      <c r="AL3573" s="47">
        <v>0.57122895297980814</v>
      </c>
      <c r="AM3573" s="47">
        <v>0.33333333333333298</v>
      </c>
      <c r="AN3573" s="47">
        <v>0.18789602731731778</v>
      </c>
      <c r="AO3573" s="47">
        <v>0.23868759666666312</v>
      </c>
      <c r="AP3573" s="47">
        <v>0.33333333333333298</v>
      </c>
      <c r="AQ3573" s="47">
        <v>5.9770106919154165</v>
      </c>
      <c r="AR3573" s="47">
        <v>2.6866680235991405</v>
      </c>
      <c r="AS3573" s="47">
        <v>1.9901707455278179</v>
      </c>
      <c r="AT3573" s="47">
        <v>4.7497298106331778</v>
      </c>
      <c r="AU3573" s="47">
        <v>-1</v>
      </c>
      <c r="AV3573" s="47">
        <v>-1</v>
      </c>
      <c r="AW3573" s="47">
        <v>-1</v>
      </c>
      <c r="AX3573" s="47">
        <v>-1</v>
      </c>
      <c r="AY3573" s="47">
        <v>5.741340798477359E-3</v>
      </c>
      <c r="AZ3573" s="47">
        <v>0.26109216513129191</v>
      </c>
      <c r="BA3573" s="47">
        <v>0.31605474538102962</v>
      </c>
      <c r="BB3573" s="47">
        <v>0.19654570281331249</v>
      </c>
      <c r="BC3573" s="47">
        <v>0.14449960111956645</v>
      </c>
      <c r="BD3573" s="47">
        <v>6.219103395989273</v>
      </c>
      <c r="BE3573" s="47">
        <v>5.19276375489431</v>
      </c>
      <c r="BF3573" s="47">
        <v>-1</v>
      </c>
      <c r="BG3573" s="22">
        <v>0</v>
      </c>
    </row>
    <row r="3574" spans="1:100" x14ac:dyDescent="0.25">
      <c r="A3574">
        <v>7229</v>
      </c>
      <c r="B3574" t="s">
        <v>3590</v>
      </c>
      <c r="C3574" s="48">
        <v>1</v>
      </c>
      <c r="D3574" s="22">
        <v>1450</v>
      </c>
      <c r="E3574" s="47">
        <v>62.798508766834246</v>
      </c>
      <c r="F3574" s="47">
        <v>-29.08938549335334</v>
      </c>
      <c r="G3574" s="47">
        <v>0.24773049482204326</v>
      </c>
      <c r="H3574" s="47">
        <v>5.0316799675559034</v>
      </c>
      <c r="I3574" s="47">
        <v>43.150978932390657</v>
      </c>
      <c r="J3574" s="47">
        <v>9.4265685797601293</v>
      </c>
      <c r="K3574" s="47">
        <v>-1</v>
      </c>
      <c r="L3574" s="47">
        <v>-1</v>
      </c>
      <c r="M3574" s="47">
        <v>-1</v>
      </c>
      <c r="N3574" s="47">
        <v>0.23106494761372834</v>
      </c>
      <c r="O3574" s="47">
        <v>-1</v>
      </c>
      <c r="P3574" s="47">
        <v>-1</v>
      </c>
      <c r="Q3574" s="47">
        <v>3.6908187015592362</v>
      </c>
      <c r="R3574" s="47">
        <v>-1</v>
      </c>
      <c r="S3574" s="47">
        <v>0.64189072421973781</v>
      </c>
      <c r="T3574" s="47">
        <v>9.2362986157557392E-2</v>
      </c>
      <c r="U3574" s="47">
        <v>2.8539908778594872E-2</v>
      </c>
      <c r="V3574" s="47">
        <v>-3.3016092497362891E-2</v>
      </c>
      <c r="W3574" s="47">
        <v>1.340861265996665</v>
      </c>
      <c r="X3574" s="47">
        <v>-0.95214589246562853</v>
      </c>
      <c r="Y3574" s="47">
        <v>6.2963204570277986E-2</v>
      </c>
      <c r="Z3574" s="47">
        <v>26.745601001024557</v>
      </c>
      <c r="AA3574" s="47">
        <v>0.83044305783086536</v>
      </c>
      <c r="AB3574" s="47">
        <v>0.95436065465510056</v>
      </c>
      <c r="AC3574" s="47">
        <v>9.5356991142494465</v>
      </c>
      <c r="AD3574" s="47">
        <v>1.0338197723233149</v>
      </c>
      <c r="AE3574" s="47">
        <v>-6.1692529453854741E-2</v>
      </c>
      <c r="AF3574" s="47">
        <v>37.173968240475233</v>
      </c>
      <c r="AG3574" s="47">
        <v>-21.084351504417185</v>
      </c>
      <c r="AH3574" s="47">
        <v>0.31588437088007865</v>
      </c>
      <c r="AI3574" s="47">
        <v>0.38548558873661259</v>
      </c>
      <c r="AJ3574" s="47">
        <v>0.33333333333333298</v>
      </c>
      <c r="AK3574" s="47">
        <v>0.47968211832321317</v>
      </c>
      <c r="AL3574" s="47">
        <v>0.57122895297980814</v>
      </c>
      <c r="AM3574" s="47">
        <v>0.33333333333333298</v>
      </c>
      <c r="AN3574" s="47">
        <v>0.18789602731731778</v>
      </c>
      <c r="AO3574" s="47">
        <v>0.23868759666666312</v>
      </c>
      <c r="AP3574" s="47">
        <v>0.33333333333333298</v>
      </c>
      <c r="AQ3574" s="47">
        <v>5.9770106919154165</v>
      </c>
      <c r="AR3574" s="47">
        <v>2.6866680235991405</v>
      </c>
      <c r="AS3574" s="47">
        <v>1.9901707455278179</v>
      </c>
      <c r="AT3574" s="47">
        <v>4.7497298106331778</v>
      </c>
      <c r="AU3574" s="47">
        <v>-1</v>
      </c>
      <c r="AV3574" s="47">
        <v>-1</v>
      </c>
      <c r="AW3574" s="47">
        <v>-1</v>
      </c>
      <c r="AX3574" s="47">
        <v>-1</v>
      </c>
      <c r="AY3574" s="47">
        <v>5.741340798477359E-3</v>
      </c>
      <c r="AZ3574" s="47">
        <v>0.26109216513129191</v>
      </c>
      <c r="BA3574" s="47">
        <v>0.31605474538102962</v>
      </c>
      <c r="BB3574" s="47">
        <v>0.19654570281331249</v>
      </c>
      <c r="BC3574" s="47">
        <v>0.14449960111956645</v>
      </c>
      <c r="BD3574" s="47">
        <v>6.219103395989273</v>
      </c>
      <c r="BE3574" s="47">
        <v>5.19276375489431</v>
      </c>
      <c r="BF3574" s="47">
        <v>-1</v>
      </c>
      <c r="BG3574" s="22">
        <v>0</v>
      </c>
    </row>
    <row r="3575" spans="1:100" x14ac:dyDescent="0.25">
      <c r="A3575">
        <v>7230</v>
      </c>
      <c r="B3575" t="s">
        <v>3591</v>
      </c>
      <c r="C3575" s="48">
        <v>1</v>
      </c>
      <c r="D3575" s="22">
        <v>1450</v>
      </c>
      <c r="E3575" s="47">
        <v>62.798508766834246</v>
      </c>
      <c r="F3575" s="47">
        <v>-29.08938549335334</v>
      </c>
      <c r="G3575" s="47">
        <v>0.24773049482204326</v>
      </c>
      <c r="H3575" s="47">
        <v>5.0316799675559034</v>
      </c>
      <c r="I3575" s="47">
        <v>43.150978932390657</v>
      </c>
      <c r="J3575" s="47">
        <v>9.4265685797601293</v>
      </c>
      <c r="K3575" s="47">
        <v>-1</v>
      </c>
      <c r="L3575" s="47">
        <v>-1</v>
      </c>
      <c r="M3575" s="47">
        <v>-1</v>
      </c>
      <c r="N3575" s="47">
        <v>0.23106494761372834</v>
      </c>
      <c r="O3575" s="47">
        <v>-1</v>
      </c>
      <c r="P3575" s="47">
        <v>-1</v>
      </c>
      <c r="Q3575" s="47">
        <v>3.6908187015592362</v>
      </c>
      <c r="R3575" s="47">
        <v>-1</v>
      </c>
      <c r="S3575" s="47">
        <v>0.64189072421973781</v>
      </c>
      <c r="T3575" s="47">
        <v>9.2362986157557392E-2</v>
      </c>
      <c r="U3575" s="47">
        <v>2.8539908778594872E-2</v>
      </c>
      <c r="V3575" s="47">
        <v>-3.3016092497362891E-2</v>
      </c>
      <c r="W3575" s="47">
        <v>1.340861265996665</v>
      </c>
      <c r="X3575" s="47">
        <v>-0.95214589246562853</v>
      </c>
      <c r="Y3575" s="47">
        <v>6.2963204570277986E-2</v>
      </c>
      <c r="Z3575" s="47">
        <v>26.745601001024557</v>
      </c>
      <c r="AA3575" s="47">
        <v>0.83044305783086536</v>
      </c>
      <c r="AB3575" s="47">
        <v>0.95436065465510056</v>
      </c>
      <c r="AC3575" s="47">
        <v>9.5356991142494465</v>
      </c>
      <c r="AD3575" s="47">
        <v>1.0338197723233149</v>
      </c>
      <c r="AE3575" s="47">
        <v>-6.1692529453854741E-2</v>
      </c>
      <c r="AF3575" s="47">
        <v>37.173968240475233</v>
      </c>
      <c r="AG3575" s="47">
        <v>-21.084351504417185</v>
      </c>
      <c r="AH3575" s="47">
        <v>0.31588437088007865</v>
      </c>
      <c r="AI3575" s="47">
        <v>0.38548558873661259</v>
      </c>
      <c r="AJ3575" s="47">
        <v>0.33333333333333298</v>
      </c>
      <c r="AK3575" s="47">
        <v>0.47968211832321317</v>
      </c>
      <c r="AL3575" s="47">
        <v>0.57122895297980814</v>
      </c>
      <c r="AM3575" s="47">
        <v>0.33333333333333298</v>
      </c>
      <c r="AN3575" s="47">
        <v>0.18789602731731778</v>
      </c>
      <c r="AO3575" s="47">
        <v>0.23868759666666312</v>
      </c>
      <c r="AP3575" s="47">
        <v>0.33333333333333298</v>
      </c>
      <c r="AQ3575" s="47">
        <v>5.9770106919154165</v>
      </c>
      <c r="AR3575" s="47">
        <v>2.6866680235991405</v>
      </c>
      <c r="AS3575" s="47">
        <v>1.9901707455278179</v>
      </c>
      <c r="AT3575" s="47">
        <v>4.7497298106331778</v>
      </c>
      <c r="AU3575" s="47">
        <v>-1</v>
      </c>
      <c r="AV3575" s="47">
        <v>-1</v>
      </c>
      <c r="AW3575" s="47">
        <v>-1</v>
      </c>
      <c r="AX3575" s="47">
        <v>-1</v>
      </c>
      <c r="AY3575" s="47">
        <v>5.741340798477359E-3</v>
      </c>
      <c r="AZ3575" s="47">
        <v>0.26109216513129191</v>
      </c>
      <c r="BA3575" s="47">
        <v>0.31605474538102962</v>
      </c>
      <c r="BB3575" s="47">
        <v>0.19654570281331249</v>
      </c>
      <c r="BC3575" s="47">
        <v>0.14449960111956645</v>
      </c>
      <c r="BD3575" s="47">
        <v>6.219103395989273</v>
      </c>
      <c r="BE3575" s="47">
        <v>5.19276375489431</v>
      </c>
      <c r="BF3575" s="47">
        <v>-1</v>
      </c>
      <c r="BG3575" s="22">
        <v>0</v>
      </c>
    </row>
    <row r="3576" spans="1:100" x14ac:dyDescent="0.25">
      <c r="A3576">
        <v>7231</v>
      </c>
      <c r="B3576" t="s">
        <v>3592</v>
      </c>
      <c r="C3576" s="48">
        <v>1</v>
      </c>
      <c r="D3576" s="22">
        <v>1450</v>
      </c>
      <c r="E3576" s="47">
        <v>62.798508766834246</v>
      </c>
      <c r="F3576" s="47">
        <v>-29.08938549335334</v>
      </c>
      <c r="G3576" s="47">
        <v>0.24773049482204326</v>
      </c>
      <c r="H3576" s="47">
        <v>5.0316799675559034</v>
      </c>
      <c r="I3576" s="47">
        <v>43.150978932390657</v>
      </c>
      <c r="J3576" s="47">
        <v>9.4265685797601293</v>
      </c>
      <c r="K3576" s="47">
        <v>-1</v>
      </c>
      <c r="L3576" s="47">
        <v>-1</v>
      </c>
      <c r="M3576" s="47">
        <v>-1</v>
      </c>
      <c r="N3576" s="47">
        <v>0.23106494761372834</v>
      </c>
      <c r="O3576" s="47">
        <v>-1</v>
      </c>
      <c r="P3576" s="47">
        <v>-1</v>
      </c>
      <c r="Q3576" s="47">
        <v>3.6908187015592362</v>
      </c>
      <c r="R3576" s="47">
        <v>-1</v>
      </c>
      <c r="S3576" s="47">
        <v>0.64189072421973781</v>
      </c>
      <c r="T3576" s="47">
        <v>9.2362986157557392E-2</v>
      </c>
      <c r="U3576" s="47">
        <v>2.8539908778594872E-2</v>
      </c>
      <c r="V3576" s="47">
        <v>-3.3016092497362891E-2</v>
      </c>
      <c r="W3576" s="47">
        <v>1.340861265996665</v>
      </c>
      <c r="X3576" s="47">
        <v>-0.95214589246562853</v>
      </c>
      <c r="Y3576" s="47">
        <v>6.2963204570277986E-2</v>
      </c>
      <c r="Z3576" s="47">
        <v>26.745601001024557</v>
      </c>
      <c r="AA3576" s="47">
        <v>0.83044305783086536</v>
      </c>
      <c r="AB3576" s="47">
        <v>0.95436065465510056</v>
      </c>
      <c r="AC3576" s="47">
        <v>9.5356991142494465</v>
      </c>
      <c r="AD3576" s="47">
        <v>1.0338197723233149</v>
      </c>
      <c r="AE3576" s="47">
        <v>-6.1692529453854741E-2</v>
      </c>
      <c r="AF3576" s="47">
        <v>37.173968240475233</v>
      </c>
      <c r="AG3576" s="47">
        <v>-21.084351504417185</v>
      </c>
      <c r="AH3576" s="47">
        <v>0.31588437088007865</v>
      </c>
      <c r="AI3576" s="47">
        <v>0.38548558873661259</v>
      </c>
      <c r="AJ3576" s="47">
        <v>0.33333333333333298</v>
      </c>
      <c r="AK3576" s="47">
        <v>0.47968211832321317</v>
      </c>
      <c r="AL3576" s="47">
        <v>0.57122895297980814</v>
      </c>
      <c r="AM3576" s="47">
        <v>0.33333333333333298</v>
      </c>
      <c r="AN3576" s="47">
        <v>0.18789602731731778</v>
      </c>
      <c r="AO3576" s="47">
        <v>0.23868759666666312</v>
      </c>
      <c r="AP3576" s="47">
        <v>0.33333333333333298</v>
      </c>
      <c r="AQ3576" s="47">
        <v>5.9770106919154165</v>
      </c>
      <c r="AR3576" s="47">
        <v>2.6866680235991405</v>
      </c>
      <c r="AS3576" s="47">
        <v>1.9901707455278179</v>
      </c>
      <c r="AT3576" s="47">
        <v>4.7497298106331778</v>
      </c>
      <c r="AU3576" s="47">
        <v>-1</v>
      </c>
      <c r="AV3576" s="47">
        <v>-1</v>
      </c>
      <c r="AW3576" s="47">
        <v>-1</v>
      </c>
      <c r="AX3576" s="47">
        <v>-1</v>
      </c>
      <c r="AY3576" s="47">
        <v>5.741340798477359E-3</v>
      </c>
      <c r="AZ3576" s="47">
        <v>0.26109216513129191</v>
      </c>
      <c r="BA3576" s="47">
        <v>0.31605474538102962</v>
      </c>
      <c r="BB3576" s="47">
        <v>0.19654570281331249</v>
      </c>
      <c r="BC3576" s="47">
        <v>0.14449960111956645</v>
      </c>
      <c r="BD3576" s="47">
        <v>6.219103395989273</v>
      </c>
      <c r="BE3576" s="47">
        <v>5.19276375489431</v>
      </c>
      <c r="BF3576" s="47">
        <v>-1</v>
      </c>
      <c r="BG3576" s="22">
        <v>0</v>
      </c>
    </row>
    <row r="3577" spans="1:100" x14ac:dyDescent="0.25">
      <c r="A3577">
        <v>7232</v>
      </c>
      <c r="B3577" t="s">
        <v>3593</v>
      </c>
      <c r="C3577" s="48">
        <v>3</v>
      </c>
      <c r="D3577" s="22">
        <v>1405.0615780652811</v>
      </c>
      <c r="E3577" s="47">
        <v>33.170325076203376</v>
      </c>
      <c r="F3577" s="47">
        <v>-30.414545254446566</v>
      </c>
      <c r="G3577" s="47">
        <v>3.2070439664531353E-2</v>
      </c>
      <c r="H3577" s="47">
        <v>2.6098441618246402</v>
      </c>
      <c r="I3577" s="47">
        <v>17.613418587364759</v>
      </c>
      <c r="J3577" s="47">
        <v>10.965644922765259</v>
      </c>
      <c r="K3577" s="47">
        <v>-0.99999999999999978</v>
      </c>
      <c r="L3577" s="47">
        <v>-0.99999999999999978</v>
      </c>
      <c r="M3577" s="47">
        <v>-0.99999999999999978</v>
      </c>
      <c r="N3577" s="47">
        <v>0.19574607563716936</v>
      </c>
      <c r="O3577" s="47">
        <v>-0.99999999999999978</v>
      </c>
      <c r="P3577" s="47">
        <v>-0.99999999999999978</v>
      </c>
      <c r="Q3577" s="47">
        <v>2.9080358345570878</v>
      </c>
      <c r="R3577" s="47">
        <v>-0.99999999999999978</v>
      </c>
      <c r="S3577" s="47">
        <v>-8.8131929568909875E-2</v>
      </c>
      <c r="T3577" s="47">
        <v>-3.5217985894117163E-2</v>
      </c>
      <c r="U3577" s="47">
        <v>-6.0963906797313526E-2</v>
      </c>
      <c r="V3577" s="47">
        <v>-2.2245658845896701E-2</v>
      </c>
      <c r="W3577" s="47">
        <v>-0.29819167273244662</v>
      </c>
      <c r="X3577" s="47">
        <v>0.31541376882979433</v>
      </c>
      <c r="Y3577" s="47">
        <v>-8.1734052253758967E-3</v>
      </c>
      <c r="Z3577" s="47">
        <v>0.28257994388163454</v>
      </c>
      <c r="AA3577" s="47">
        <v>-0.7158655744176039</v>
      </c>
      <c r="AB3577" s="47">
        <v>0.52494963945195749</v>
      </c>
      <c r="AC3577" s="47">
        <v>14.491275074901205</v>
      </c>
      <c r="AD3577" s="47">
        <v>0.32231707171717811</v>
      </c>
      <c r="AE3577" s="47">
        <v>-0.19750119401001709</v>
      </c>
      <c r="AF3577" s="47">
        <v>15.101303464224779</v>
      </c>
      <c r="AG3577" s="47">
        <v>-24.463821885423251</v>
      </c>
      <c r="AH3577" s="47">
        <v>9.4878805292344409E-2</v>
      </c>
      <c r="AI3577" s="47">
        <v>3.0992449612462527E-2</v>
      </c>
      <c r="AJ3577" s="47">
        <v>0.33333333333333298</v>
      </c>
      <c r="AK3577" s="47">
        <v>0.83955423602473112</v>
      </c>
      <c r="AL3577" s="47">
        <v>0.60857722076302179</v>
      </c>
      <c r="AM3577" s="47">
        <v>0.33333333333333298</v>
      </c>
      <c r="AN3577" s="47">
        <v>-2.3227777652850704E-3</v>
      </c>
      <c r="AO3577" s="47">
        <v>-0.13714664574748478</v>
      </c>
      <c r="AP3577" s="47">
        <v>0.33333333333333298</v>
      </c>
      <c r="AQ3577" s="47">
        <v>2.5121151231399983</v>
      </c>
      <c r="AR3577" s="47">
        <v>1.3891173157522743</v>
      </c>
      <c r="AS3577" s="47">
        <v>1.1809852467656743</v>
      </c>
      <c r="AT3577" s="47">
        <v>8.3955423602473118</v>
      </c>
      <c r="AU3577" s="47">
        <v>-0.99999999999999978</v>
      </c>
      <c r="AV3577" s="47">
        <v>-0.99999999999999978</v>
      </c>
      <c r="AW3577" s="47">
        <v>-0.99999999999999978</v>
      </c>
      <c r="AX3577" s="47">
        <v>-0.99999999999999978</v>
      </c>
      <c r="AY3577" s="47">
        <v>-5.7769977517846058E-2</v>
      </c>
      <c r="AZ3577" s="47">
        <v>0.14046920533202878</v>
      </c>
      <c r="BA3577" s="47">
        <v>0.20655437249998795</v>
      </c>
      <c r="BB3577" s="47">
        <v>0.25417834424503227</v>
      </c>
      <c r="BC3577" s="47">
        <v>3.801892148996585E-2</v>
      </c>
      <c r="BD3577" s="47">
        <v>7.056804632785953</v>
      </c>
      <c r="BE3577" s="47">
        <v>1.983244899749087</v>
      </c>
      <c r="BF3577" s="47">
        <v>-0.99999999999999978</v>
      </c>
      <c r="CU3577" t="e">
        <v>#N/A</v>
      </c>
      <c r="CV3577" t="e">
        <v>#N/A</v>
      </c>
    </row>
    <row r="3578" spans="1:100" x14ac:dyDescent="0.25">
      <c r="A3578">
        <v>7234</v>
      </c>
      <c r="B3578" t="s">
        <v>3594</v>
      </c>
      <c r="C3578" s="48">
        <v>1</v>
      </c>
      <c r="D3578" s="22">
        <v>1450</v>
      </c>
      <c r="E3578" s="47">
        <v>62.798508766834246</v>
      </c>
      <c r="F3578" s="47">
        <v>-29.08938549335334</v>
      </c>
      <c r="G3578" s="47">
        <v>0.24773049482204326</v>
      </c>
      <c r="H3578" s="47">
        <v>5.0316799675559034</v>
      </c>
      <c r="I3578" s="47">
        <v>43.150978932390657</v>
      </c>
      <c r="J3578" s="47">
        <v>9.4265685797601293</v>
      </c>
      <c r="K3578" s="47">
        <v>-1</v>
      </c>
      <c r="L3578" s="47">
        <v>-1</v>
      </c>
      <c r="M3578" s="47">
        <v>-1</v>
      </c>
      <c r="N3578" s="47">
        <v>0.23106494761372834</v>
      </c>
      <c r="O3578" s="47">
        <v>-1</v>
      </c>
      <c r="P3578" s="47">
        <v>-1</v>
      </c>
      <c r="Q3578" s="47">
        <v>3.6908187015592362</v>
      </c>
      <c r="R3578" s="47">
        <v>-1</v>
      </c>
      <c r="S3578" s="47">
        <v>0.64189072421973781</v>
      </c>
      <c r="T3578" s="47">
        <v>9.2362986157557392E-2</v>
      </c>
      <c r="U3578" s="47">
        <v>2.8539908778594872E-2</v>
      </c>
      <c r="V3578" s="47">
        <v>-3.3016092497362891E-2</v>
      </c>
      <c r="W3578" s="47">
        <v>1.340861265996665</v>
      </c>
      <c r="X3578" s="47">
        <v>-0.95214589246562853</v>
      </c>
      <c r="Y3578" s="47">
        <v>6.2963204570277986E-2</v>
      </c>
      <c r="Z3578" s="47">
        <v>26.745601001024557</v>
      </c>
      <c r="AA3578" s="47">
        <v>0.83044305783086536</v>
      </c>
      <c r="AB3578" s="47">
        <v>0.95436065465510056</v>
      </c>
      <c r="AC3578" s="47">
        <v>9.5356991142494465</v>
      </c>
      <c r="AD3578" s="47">
        <v>1.0338197723233149</v>
      </c>
      <c r="AE3578" s="47">
        <v>-6.1692529453854741E-2</v>
      </c>
      <c r="AF3578" s="47">
        <v>37.173968240475233</v>
      </c>
      <c r="AG3578" s="47">
        <v>-21.084351504417185</v>
      </c>
      <c r="AH3578" s="47">
        <v>0.31588437088007865</v>
      </c>
      <c r="AI3578" s="47">
        <v>0.38548558873661259</v>
      </c>
      <c r="AJ3578" s="47">
        <v>0.33333333333333298</v>
      </c>
      <c r="AK3578" s="47">
        <v>0.47968211832321317</v>
      </c>
      <c r="AL3578" s="47">
        <v>0.57122895297980814</v>
      </c>
      <c r="AM3578" s="47">
        <v>0.33333333333333298</v>
      </c>
      <c r="AN3578" s="47">
        <v>0.18789602731731778</v>
      </c>
      <c r="AO3578" s="47">
        <v>0.23868759666666312</v>
      </c>
      <c r="AP3578" s="47">
        <v>0.33333333333333298</v>
      </c>
      <c r="AQ3578" s="47">
        <v>5.9770106919154165</v>
      </c>
      <c r="AR3578" s="47">
        <v>2.6866680235991405</v>
      </c>
      <c r="AS3578" s="47">
        <v>1.9901707455278179</v>
      </c>
      <c r="AT3578" s="47">
        <v>4.7497298106331778</v>
      </c>
      <c r="AU3578" s="47">
        <v>-1</v>
      </c>
      <c r="AV3578" s="47">
        <v>-1</v>
      </c>
      <c r="AW3578" s="47">
        <v>-1</v>
      </c>
      <c r="AX3578" s="47">
        <v>-1</v>
      </c>
      <c r="AY3578" s="47">
        <v>5.741340798477359E-3</v>
      </c>
      <c r="AZ3578" s="47">
        <v>0.26109216513129191</v>
      </c>
      <c r="BA3578" s="47">
        <v>0.31605474538102962</v>
      </c>
      <c r="BB3578" s="47">
        <v>0.19654570281331249</v>
      </c>
      <c r="BC3578" s="47">
        <v>0.14449960111956645</v>
      </c>
      <c r="BD3578" s="47">
        <v>6.219103395989273</v>
      </c>
      <c r="BE3578" s="47">
        <v>5.19276375489431</v>
      </c>
      <c r="BF3578" s="47">
        <v>-1</v>
      </c>
      <c r="BG3578" s="22">
        <v>0</v>
      </c>
    </row>
    <row r="3579" spans="1:100" x14ac:dyDescent="0.25">
      <c r="A3579">
        <v>7235</v>
      </c>
      <c r="B3579" t="s">
        <v>3595</v>
      </c>
      <c r="C3579" s="48">
        <v>3</v>
      </c>
      <c r="D3579" s="22">
        <v>1439.9134430680533</v>
      </c>
      <c r="E3579" s="47">
        <v>39.270464069362454</v>
      </c>
      <c r="F3579" s="47">
        <v>-79.164947175570461</v>
      </c>
      <c r="G3579" s="47">
        <v>-0.28638852656501784</v>
      </c>
      <c r="H3579" s="47">
        <v>3.9184225644996893</v>
      </c>
      <c r="I3579" s="47">
        <v>7.9907645703318222</v>
      </c>
      <c r="J3579" s="47">
        <v>8.9741984836762025</v>
      </c>
      <c r="K3579" s="47">
        <v>-1</v>
      </c>
      <c r="L3579" s="47">
        <v>-1</v>
      </c>
      <c r="M3579" s="47">
        <v>-1</v>
      </c>
      <c r="N3579" s="47">
        <v>0.27711449299449886</v>
      </c>
      <c r="O3579" s="47">
        <v>-1</v>
      </c>
      <c r="P3579" s="47">
        <v>-1</v>
      </c>
      <c r="Q3579" s="47">
        <v>3.6263442886189097</v>
      </c>
      <c r="R3579" s="47">
        <v>-1</v>
      </c>
      <c r="S3579" s="47">
        <v>0.57378891228857709</v>
      </c>
      <c r="T3579" s="47">
        <v>0.12651647983805125</v>
      </c>
      <c r="U3579" s="47">
        <v>-0.42774977434818612</v>
      </c>
      <c r="V3579" s="47">
        <v>-0.27994406607208677</v>
      </c>
      <c r="W3579" s="47">
        <v>0.2920782758807835</v>
      </c>
      <c r="X3579" s="47">
        <v>6.4880168446278183E-2</v>
      </c>
      <c r="Y3579" s="47">
        <v>0.11426431695524059</v>
      </c>
      <c r="Z3579" s="47">
        <v>13.81855587973002</v>
      </c>
      <c r="AA3579" s="47">
        <v>2.0702776237945226</v>
      </c>
      <c r="AB3579" s="47">
        <v>-0.94725737087058437</v>
      </c>
      <c r="AC3579" s="47">
        <v>-5.8816799169035265</v>
      </c>
      <c r="AD3579" s="47">
        <v>0.44617457189410137</v>
      </c>
      <c r="AE3579" s="47">
        <v>-0.82611401902058135</v>
      </c>
      <c r="AF3579" s="47">
        <v>6.1635045729353486</v>
      </c>
      <c r="AG3579" s="47">
        <v>-81.682338647583933</v>
      </c>
      <c r="AH3579" s="47">
        <v>0.35413719436977881</v>
      </c>
      <c r="AI3579" s="47">
        <v>0.3325066718950338</v>
      </c>
      <c r="AJ3579" s="47">
        <v>0.33333333333333298</v>
      </c>
      <c r="AK3579" s="47">
        <v>0.18684189466535736</v>
      </c>
      <c r="AL3579" s="47">
        <v>0.27926382386446824</v>
      </c>
      <c r="AM3579" s="47">
        <v>0.33333333333333298</v>
      </c>
      <c r="AN3579" s="47">
        <v>-0.23519385346187324</v>
      </c>
      <c r="AO3579" s="47">
        <v>-0.24631849628020655</v>
      </c>
      <c r="AP3579" s="47">
        <v>0.33333333333333298</v>
      </c>
      <c r="AQ3579" s="47">
        <v>1.827259997396478</v>
      </c>
      <c r="AR3579" s="47">
        <v>1.6545980960237747</v>
      </c>
      <c r="AS3579" s="47">
        <v>4.6811342118684847</v>
      </c>
      <c r="AT3579" s="47">
        <v>2.6384661757839378</v>
      </c>
      <c r="AU3579" s="47">
        <v>-1</v>
      </c>
      <c r="AV3579" s="47">
        <v>-1</v>
      </c>
      <c r="AW3579" s="47">
        <v>-1</v>
      </c>
      <c r="AX3579" s="47">
        <v>-1</v>
      </c>
      <c r="AY3579" s="47">
        <v>-8.357932195377487E-4</v>
      </c>
      <c r="AZ3579" s="47">
        <v>0.23414404592942512</v>
      </c>
      <c r="BA3579" s="47">
        <v>0.11354778984244084</v>
      </c>
      <c r="BB3579" s="47">
        <v>-5.3713028518675043E-2</v>
      </c>
      <c r="BC3579" s="47">
        <v>0.71213238805566081</v>
      </c>
      <c r="BD3579" s="47">
        <v>-0.17210548331975051</v>
      </c>
      <c r="BE3579" s="47">
        <v>18.371048650603722</v>
      </c>
      <c r="BF3579" s="47">
        <v>-1</v>
      </c>
      <c r="CU3579" t="e">
        <v>#N/A</v>
      </c>
      <c r="CV3579" t="e">
        <v>#N/A</v>
      </c>
    </row>
    <row r="3580" spans="1:100" x14ac:dyDescent="0.25">
      <c r="A3580">
        <v>7237</v>
      </c>
      <c r="B3580" t="s">
        <v>3596</v>
      </c>
      <c r="C3580" s="48">
        <v>1</v>
      </c>
      <c r="D3580" s="22">
        <v>1450</v>
      </c>
      <c r="E3580" s="47">
        <v>62.798508766834246</v>
      </c>
      <c r="F3580" s="47">
        <v>-29.08938549335334</v>
      </c>
      <c r="G3580" s="47">
        <v>0.24773049482204326</v>
      </c>
      <c r="H3580" s="47">
        <v>5.0316799675559034</v>
      </c>
      <c r="I3580" s="47">
        <v>43.150978932390657</v>
      </c>
      <c r="J3580" s="47">
        <v>9.4265685797601293</v>
      </c>
      <c r="K3580" s="47">
        <v>-1</v>
      </c>
      <c r="L3580" s="47">
        <v>-1</v>
      </c>
      <c r="M3580" s="47">
        <v>-1</v>
      </c>
      <c r="N3580" s="47">
        <v>0.23106494761372834</v>
      </c>
      <c r="O3580" s="47">
        <v>-1</v>
      </c>
      <c r="P3580" s="47">
        <v>-1</v>
      </c>
      <c r="Q3580" s="47">
        <v>3.6908187015592362</v>
      </c>
      <c r="R3580" s="47">
        <v>-1</v>
      </c>
      <c r="S3580" s="47">
        <v>0.64189072421973781</v>
      </c>
      <c r="T3580" s="47">
        <v>9.2362986157557392E-2</v>
      </c>
      <c r="U3580" s="47">
        <v>2.8539908778594872E-2</v>
      </c>
      <c r="V3580" s="47">
        <v>-3.3016092497362891E-2</v>
      </c>
      <c r="W3580" s="47">
        <v>1.340861265996665</v>
      </c>
      <c r="X3580" s="47">
        <v>-0.95214589246562853</v>
      </c>
      <c r="Y3580" s="47">
        <v>6.2963204570277986E-2</v>
      </c>
      <c r="Z3580" s="47">
        <v>26.745601001024557</v>
      </c>
      <c r="AA3580" s="47">
        <v>0.83044305783086536</v>
      </c>
      <c r="AB3580" s="47">
        <v>0.95436065465510056</v>
      </c>
      <c r="AC3580" s="47">
        <v>9.5356991142494465</v>
      </c>
      <c r="AD3580" s="47">
        <v>1.0338197723233149</v>
      </c>
      <c r="AE3580" s="47">
        <v>-6.1692529453854741E-2</v>
      </c>
      <c r="AF3580" s="47">
        <v>37.173968240475233</v>
      </c>
      <c r="AG3580" s="47">
        <v>-21.084351504417185</v>
      </c>
      <c r="AH3580" s="47">
        <v>0.31588437088007865</v>
      </c>
      <c r="AI3580" s="47">
        <v>0.38548558873661259</v>
      </c>
      <c r="AJ3580" s="47">
        <v>0.33333333333333298</v>
      </c>
      <c r="AK3580" s="47">
        <v>0.47968211832321317</v>
      </c>
      <c r="AL3580" s="47">
        <v>0.57122895297980814</v>
      </c>
      <c r="AM3580" s="47">
        <v>0.33333333333333298</v>
      </c>
      <c r="AN3580" s="47">
        <v>0.18789602731731778</v>
      </c>
      <c r="AO3580" s="47">
        <v>0.23868759666666312</v>
      </c>
      <c r="AP3580" s="47">
        <v>0.33333333333333298</v>
      </c>
      <c r="AQ3580" s="47">
        <v>5.9770106919154165</v>
      </c>
      <c r="AR3580" s="47">
        <v>2.6866680235991405</v>
      </c>
      <c r="AS3580" s="47">
        <v>1.9901707455278179</v>
      </c>
      <c r="AT3580" s="47">
        <v>4.7497298106331778</v>
      </c>
      <c r="AU3580" s="47">
        <v>-1</v>
      </c>
      <c r="AV3580" s="47">
        <v>-1</v>
      </c>
      <c r="AW3580" s="47">
        <v>-1</v>
      </c>
      <c r="AX3580" s="47">
        <v>-1</v>
      </c>
      <c r="AY3580" s="47">
        <v>5.741340798477359E-3</v>
      </c>
      <c r="AZ3580" s="47">
        <v>0.26109216513129191</v>
      </c>
      <c r="BA3580" s="47">
        <v>0.31605474538102962</v>
      </c>
      <c r="BB3580" s="47">
        <v>0.19654570281331249</v>
      </c>
      <c r="BC3580" s="47">
        <v>0.14449960111956645</v>
      </c>
      <c r="BD3580" s="47">
        <v>6.219103395989273</v>
      </c>
      <c r="BE3580" s="47">
        <v>5.19276375489431</v>
      </c>
      <c r="BF3580" s="47">
        <v>-1</v>
      </c>
      <c r="BG3580" s="22">
        <v>0</v>
      </c>
    </row>
    <row r="3581" spans="1:100" x14ac:dyDescent="0.25">
      <c r="A3581">
        <v>7238</v>
      </c>
      <c r="B3581" t="s">
        <v>3597</v>
      </c>
      <c r="C3581" s="48">
        <v>1</v>
      </c>
      <c r="D3581" s="22">
        <v>1450</v>
      </c>
      <c r="E3581" s="47">
        <v>62.798508766834246</v>
      </c>
      <c r="F3581" s="47">
        <v>-29.08938549335334</v>
      </c>
      <c r="G3581" s="47">
        <v>0.24773049482204326</v>
      </c>
      <c r="H3581" s="47">
        <v>5.0316799675559034</v>
      </c>
      <c r="I3581" s="47">
        <v>43.150978932390657</v>
      </c>
      <c r="J3581" s="47">
        <v>9.4265685797601293</v>
      </c>
      <c r="K3581" s="47">
        <v>-1</v>
      </c>
      <c r="L3581" s="47">
        <v>-1</v>
      </c>
      <c r="M3581" s="47">
        <v>-1</v>
      </c>
      <c r="N3581" s="47">
        <v>0.23106494761372834</v>
      </c>
      <c r="O3581" s="47">
        <v>-1</v>
      </c>
      <c r="P3581" s="47">
        <v>-1</v>
      </c>
      <c r="Q3581" s="47">
        <v>3.6908187015592362</v>
      </c>
      <c r="R3581" s="47">
        <v>-1</v>
      </c>
      <c r="S3581" s="47">
        <v>0.64189072421973781</v>
      </c>
      <c r="T3581" s="47">
        <v>9.2362986157557392E-2</v>
      </c>
      <c r="U3581" s="47">
        <v>2.8539908778594872E-2</v>
      </c>
      <c r="V3581" s="47">
        <v>-3.3016092497362891E-2</v>
      </c>
      <c r="W3581" s="47">
        <v>1.340861265996665</v>
      </c>
      <c r="X3581" s="47">
        <v>-0.95214589246562853</v>
      </c>
      <c r="Y3581" s="47">
        <v>6.2963204570277986E-2</v>
      </c>
      <c r="Z3581" s="47">
        <v>26.745601001024557</v>
      </c>
      <c r="AA3581" s="47">
        <v>0.83044305783086536</v>
      </c>
      <c r="AB3581" s="47">
        <v>0.95436065465510056</v>
      </c>
      <c r="AC3581" s="47">
        <v>9.5356991142494465</v>
      </c>
      <c r="AD3581" s="47">
        <v>1.0338197723233149</v>
      </c>
      <c r="AE3581" s="47">
        <v>-6.1692529453854741E-2</v>
      </c>
      <c r="AF3581" s="47">
        <v>37.173968240475233</v>
      </c>
      <c r="AG3581" s="47">
        <v>-21.084351504417185</v>
      </c>
      <c r="AH3581" s="47">
        <v>0.31588437088007865</v>
      </c>
      <c r="AI3581" s="47">
        <v>0.38548558873661259</v>
      </c>
      <c r="AJ3581" s="47">
        <v>0.33333333333333298</v>
      </c>
      <c r="AK3581" s="47">
        <v>0.47968211832321317</v>
      </c>
      <c r="AL3581" s="47">
        <v>0.57122895297980814</v>
      </c>
      <c r="AM3581" s="47">
        <v>0.33333333333333298</v>
      </c>
      <c r="AN3581" s="47">
        <v>0.18789602731731778</v>
      </c>
      <c r="AO3581" s="47">
        <v>0.23868759666666312</v>
      </c>
      <c r="AP3581" s="47">
        <v>0.33333333333333298</v>
      </c>
      <c r="AQ3581" s="47">
        <v>5.9770106919154165</v>
      </c>
      <c r="AR3581" s="47">
        <v>2.6866680235991405</v>
      </c>
      <c r="AS3581" s="47">
        <v>1.9901707455278179</v>
      </c>
      <c r="AT3581" s="47">
        <v>4.7497298106331778</v>
      </c>
      <c r="AU3581" s="47">
        <v>-1</v>
      </c>
      <c r="AV3581" s="47">
        <v>-1</v>
      </c>
      <c r="AW3581" s="47">
        <v>-1</v>
      </c>
      <c r="AX3581" s="47">
        <v>-1</v>
      </c>
      <c r="AY3581" s="47">
        <v>5.741340798477359E-3</v>
      </c>
      <c r="AZ3581" s="47">
        <v>0.26109216513129191</v>
      </c>
      <c r="BA3581" s="47">
        <v>0.31605474538102962</v>
      </c>
      <c r="BB3581" s="47">
        <v>0.19654570281331249</v>
      </c>
      <c r="BC3581" s="47">
        <v>0.14449960111956645</v>
      </c>
      <c r="BD3581" s="47">
        <v>6.219103395989273</v>
      </c>
      <c r="BE3581" s="47">
        <v>5.19276375489431</v>
      </c>
      <c r="BF3581" s="47">
        <v>-1</v>
      </c>
      <c r="BG3581" s="22">
        <v>0</v>
      </c>
    </row>
    <row r="3582" spans="1:100" x14ac:dyDescent="0.25">
      <c r="A3582">
        <v>7239</v>
      </c>
      <c r="B3582" t="s">
        <v>3598</v>
      </c>
      <c r="C3582" s="48">
        <v>1</v>
      </c>
      <c r="D3582" s="22">
        <v>1450</v>
      </c>
      <c r="E3582" s="47">
        <v>62.798508766834246</v>
      </c>
      <c r="F3582" s="47">
        <v>-29.08938549335334</v>
      </c>
      <c r="G3582" s="47">
        <v>0.24773049482204326</v>
      </c>
      <c r="H3582" s="47">
        <v>5.0316799675559034</v>
      </c>
      <c r="I3582" s="47">
        <v>43.150978932390657</v>
      </c>
      <c r="J3582" s="47">
        <v>9.4265685797601293</v>
      </c>
      <c r="K3582" s="47">
        <v>-1</v>
      </c>
      <c r="L3582" s="47">
        <v>-1</v>
      </c>
      <c r="M3582" s="47">
        <v>-1</v>
      </c>
      <c r="N3582" s="47">
        <v>0.23106494761372834</v>
      </c>
      <c r="O3582" s="47">
        <v>-1</v>
      </c>
      <c r="P3582" s="47">
        <v>-1</v>
      </c>
      <c r="Q3582" s="47">
        <v>3.6908187015592362</v>
      </c>
      <c r="R3582" s="47">
        <v>-1</v>
      </c>
      <c r="S3582" s="47">
        <v>0.64189072421973781</v>
      </c>
      <c r="T3582" s="47">
        <v>9.2362986157557392E-2</v>
      </c>
      <c r="U3582" s="47">
        <v>2.8539908778594872E-2</v>
      </c>
      <c r="V3582" s="47">
        <v>-3.3016092497362891E-2</v>
      </c>
      <c r="W3582" s="47">
        <v>1.340861265996665</v>
      </c>
      <c r="X3582" s="47">
        <v>-0.95214589246562853</v>
      </c>
      <c r="Y3582" s="47">
        <v>6.2963204570277986E-2</v>
      </c>
      <c r="Z3582" s="47">
        <v>26.745601001024557</v>
      </c>
      <c r="AA3582" s="47">
        <v>0.83044305783086536</v>
      </c>
      <c r="AB3582" s="47">
        <v>0.95436065465510056</v>
      </c>
      <c r="AC3582" s="47">
        <v>9.5356991142494465</v>
      </c>
      <c r="AD3582" s="47">
        <v>1.0338197723233149</v>
      </c>
      <c r="AE3582" s="47">
        <v>-6.1692529453854741E-2</v>
      </c>
      <c r="AF3582" s="47">
        <v>37.173968240475233</v>
      </c>
      <c r="AG3582" s="47">
        <v>-21.084351504417185</v>
      </c>
      <c r="AH3582" s="47">
        <v>0.31588437088007865</v>
      </c>
      <c r="AI3582" s="47">
        <v>0.38548558873661259</v>
      </c>
      <c r="AJ3582" s="47">
        <v>0.33333333333333298</v>
      </c>
      <c r="AK3582" s="47">
        <v>0.47968211832321317</v>
      </c>
      <c r="AL3582" s="47">
        <v>0.57122895297980814</v>
      </c>
      <c r="AM3582" s="47">
        <v>0.33333333333333298</v>
      </c>
      <c r="AN3582" s="47">
        <v>0.18789602731731778</v>
      </c>
      <c r="AO3582" s="47">
        <v>0.23868759666666312</v>
      </c>
      <c r="AP3582" s="47">
        <v>0.33333333333333298</v>
      </c>
      <c r="AQ3582" s="47">
        <v>5.9770106919154165</v>
      </c>
      <c r="AR3582" s="47">
        <v>2.6866680235991405</v>
      </c>
      <c r="AS3582" s="47">
        <v>1.9901707455278179</v>
      </c>
      <c r="AT3582" s="47">
        <v>4.7497298106331778</v>
      </c>
      <c r="AU3582" s="47">
        <v>-1</v>
      </c>
      <c r="AV3582" s="47">
        <v>-1</v>
      </c>
      <c r="AW3582" s="47">
        <v>-1</v>
      </c>
      <c r="AX3582" s="47">
        <v>-1</v>
      </c>
      <c r="AY3582" s="47">
        <v>5.741340798477359E-3</v>
      </c>
      <c r="AZ3582" s="47">
        <v>0.26109216513129191</v>
      </c>
      <c r="BA3582" s="47">
        <v>0.31605474538102962</v>
      </c>
      <c r="BB3582" s="47">
        <v>0.19654570281331249</v>
      </c>
      <c r="BC3582" s="47">
        <v>0.14449960111956645</v>
      </c>
      <c r="BD3582" s="47">
        <v>6.219103395989273</v>
      </c>
      <c r="BE3582" s="47">
        <v>5.19276375489431</v>
      </c>
      <c r="BF3582" s="47">
        <v>-1</v>
      </c>
      <c r="BG3582" s="22">
        <v>0</v>
      </c>
    </row>
    <row r="3583" spans="1:100" x14ac:dyDescent="0.25">
      <c r="A3583">
        <v>7240</v>
      </c>
      <c r="B3583" t="s">
        <v>3599</v>
      </c>
      <c r="C3583" s="48">
        <v>1</v>
      </c>
      <c r="D3583" s="22">
        <v>1450</v>
      </c>
      <c r="E3583" s="47">
        <v>62.798508766834246</v>
      </c>
      <c r="F3583" s="47">
        <v>-29.08938549335334</v>
      </c>
      <c r="G3583" s="47">
        <v>0.24773049482204326</v>
      </c>
      <c r="H3583" s="47">
        <v>5.0316799675559034</v>
      </c>
      <c r="I3583" s="47">
        <v>43.150978932390657</v>
      </c>
      <c r="J3583" s="47">
        <v>9.4265685797601293</v>
      </c>
      <c r="K3583" s="47">
        <v>-1</v>
      </c>
      <c r="L3583" s="47">
        <v>-1</v>
      </c>
      <c r="M3583" s="47">
        <v>-1</v>
      </c>
      <c r="N3583" s="47">
        <v>0.23106494761372834</v>
      </c>
      <c r="O3583" s="47">
        <v>-1</v>
      </c>
      <c r="P3583" s="47">
        <v>-1</v>
      </c>
      <c r="Q3583" s="47">
        <v>3.6908187015592362</v>
      </c>
      <c r="R3583" s="47">
        <v>-1</v>
      </c>
      <c r="S3583" s="47">
        <v>0.64189072421973781</v>
      </c>
      <c r="T3583" s="47">
        <v>9.2362986157557392E-2</v>
      </c>
      <c r="U3583" s="47">
        <v>2.8539908778594872E-2</v>
      </c>
      <c r="V3583" s="47">
        <v>-3.3016092497362891E-2</v>
      </c>
      <c r="W3583" s="47">
        <v>1.340861265996665</v>
      </c>
      <c r="X3583" s="47">
        <v>-0.95214589246562853</v>
      </c>
      <c r="Y3583" s="47">
        <v>6.2963204570277986E-2</v>
      </c>
      <c r="Z3583" s="47">
        <v>26.745601001024557</v>
      </c>
      <c r="AA3583" s="47">
        <v>0.83044305783086536</v>
      </c>
      <c r="AB3583" s="47">
        <v>0.95436065465510056</v>
      </c>
      <c r="AC3583" s="47">
        <v>9.5356991142494465</v>
      </c>
      <c r="AD3583" s="47">
        <v>1.0338197723233149</v>
      </c>
      <c r="AE3583" s="47">
        <v>-6.1692529453854741E-2</v>
      </c>
      <c r="AF3583" s="47">
        <v>37.173968240475233</v>
      </c>
      <c r="AG3583" s="47">
        <v>-21.084351504417185</v>
      </c>
      <c r="AH3583" s="47">
        <v>0.31588437088007865</v>
      </c>
      <c r="AI3583" s="47">
        <v>0.38548558873661259</v>
      </c>
      <c r="AJ3583" s="47">
        <v>0.33333333333333298</v>
      </c>
      <c r="AK3583" s="47">
        <v>0.47968211832321317</v>
      </c>
      <c r="AL3583" s="47">
        <v>0.57122895297980814</v>
      </c>
      <c r="AM3583" s="47">
        <v>0.33333333333333298</v>
      </c>
      <c r="AN3583" s="47">
        <v>0.18789602731731778</v>
      </c>
      <c r="AO3583" s="47">
        <v>0.23868759666666312</v>
      </c>
      <c r="AP3583" s="47">
        <v>0.33333333333333298</v>
      </c>
      <c r="AQ3583" s="47">
        <v>5.9770106919154165</v>
      </c>
      <c r="AR3583" s="47">
        <v>2.6866680235991405</v>
      </c>
      <c r="AS3583" s="47">
        <v>1.9901707455278179</v>
      </c>
      <c r="AT3583" s="47">
        <v>4.7497298106331778</v>
      </c>
      <c r="AU3583" s="47">
        <v>-1</v>
      </c>
      <c r="AV3583" s="47">
        <v>-1</v>
      </c>
      <c r="AW3583" s="47">
        <v>-1</v>
      </c>
      <c r="AX3583" s="47">
        <v>-1</v>
      </c>
      <c r="AY3583" s="47">
        <v>5.741340798477359E-3</v>
      </c>
      <c r="AZ3583" s="47">
        <v>0.26109216513129191</v>
      </c>
      <c r="BA3583" s="47">
        <v>0.31605474538102962</v>
      </c>
      <c r="BB3583" s="47">
        <v>0.19654570281331249</v>
      </c>
      <c r="BC3583" s="47">
        <v>0.14449960111956645</v>
      </c>
      <c r="BD3583" s="47">
        <v>6.219103395989273</v>
      </c>
      <c r="BE3583" s="47">
        <v>5.19276375489431</v>
      </c>
      <c r="BF3583" s="47">
        <v>-1</v>
      </c>
      <c r="BG3583" s="22">
        <v>0</v>
      </c>
    </row>
    <row r="3584" spans="1:100" x14ac:dyDescent="0.25">
      <c r="A3584">
        <v>7242</v>
      </c>
      <c r="B3584" t="s">
        <v>3600</v>
      </c>
      <c r="C3584" s="48">
        <v>1</v>
      </c>
      <c r="D3584" s="22">
        <v>1450</v>
      </c>
      <c r="E3584" s="47">
        <v>62.798508766834246</v>
      </c>
      <c r="F3584" s="47">
        <v>-29.08938549335334</v>
      </c>
      <c r="G3584" s="47">
        <v>0.24773049482204326</v>
      </c>
      <c r="H3584" s="47">
        <v>5.0316799675559034</v>
      </c>
      <c r="I3584" s="47">
        <v>43.150978932390657</v>
      </c>
      <c r="J3584" s="47">
        <v>9.4265685797601293</v>
      </c>
      <c r="K3584" s="47">
        <v>-1</v>
      </c>
      <c r="L3584" s="47">
        <v>-1</v>
      </c>
      <c r="M3584" s="47">
        <v>-1</v>
      </c>
      <c r="N3584" s="47">
        <v>0.23106494761372834</v>
      </c>
      <c r="O3584" s="47">
        <v>-1</v>
      </c>
      <c r="P3584" s="47">
        <v>-1</v>
      </c>
      <c r="Q3584" s="47">
        <v>3.6908187015592362</v>
      </c>
      <c r="R3584" s="47">
        <v>-1</v>
      </c>
      <c r="S3584" s="47">
        <v>0.64189072421973781</v>
      </c>
      <c r="T3584" s="47">
        <v>9.2362986157557392E-2</v>
      </c>
      <c r="U3584" s="47">
        <v>2.8539908778594872E-2</v>
      </c>
      <c r="V3584" s="47">
        <v>-3.3016092497362891E-2</v>
      </c>
      <c r="W3584" s="47">
        <v>1.340861265996665</v>
      </c>
      <c r="X3584" s="47">
        <v>-0.95214589246562853</v>
      </c>
      <c r="Y3584" s="47">
        <v>6.2963204570277986E-2</v>
      </c>
      <c r="Z3584" s="47">
        <v>26.745601001024557</v>
      </c>
      <c r="AA3584" s="47">
        <v>0.83044305783086536</v>
      </c>
      <c r="AB3584" s="47">
        <v>0.95436065465510056</v>
      </c>
      <c r="AC3584" s="47">
        <v>9.5356991142494465</v>
      </c>
      <c r="AD3584" s="47">
        <v>1.0338197723233149</v>
      </c>
      <c r="AE3584" s="47">
        <v>-6.1692529453854741E-2</v>
      </c>
      <c r="AF3584" s="47">
        <v>37.173968240475233</v>
      </c>
      <c r="AG3584" s="47">
        <v>-21.084351504417185</v>
      </c>
      <c r="AH3584" s="47">
        <v>0.31588437088007865</v>
      </c>
      <c r="AI3584" s="47">
        <v>0.38548558873661259</v>
      </c>
      <c r="AJ3584" s="47">
        <v>0.33333333333333298</v>
      </c>
      <c r="AK3584" s="47">
        <v>0.47968211832321317</v>
      </c>
      <c r="AL3584" s="47">
        <v>0.57122895297980814</v>
      </c>
      <c r="AM3584" s="47">
        <v>0.33333333333333298</v>
      </c>
      <c r="AN3584" s="47">
        <v>0.18789602731731778</v>
      </c>
      <c r="AO3584" s="47">
        <v>0.23868759666666312</v>
      </c>
      <c r="AP3584" s="47">
        <v>0.33333333333333298</v>
      </c>
      <c r="AQ3584" s="47">
        <v>5.9770106919154165</v>
      </c>
      <c r="AR3584" s="47">
        <v>2.6866680235991405</v>
      </c>
      <c r="AS3584" s="47">
        <v>1.9901707455278179</v>
      </c>
      <c r="AT3584" s="47">
        <v>4.7497298106331778</v>
      </c>
      <c r="AU3584" s="47">
        <v>-1</v>
      </c>
      <c r="AV3584" s="47">
        <v>-1</v>
      </c>
      <c r="AW3584" s="47">
        <v>-1</v>
      </c>
      <c r="AX3584" s="47">
        <v>-1</v>
      </c>
      <c r="AY3584" s="47">
        <v>5.741340798477359E-3</v>
      </c>
      <c r="AZ3584" s="47">
        <v>0.26109216513129191</v>
      </c>
      <c r="BA3584" s="47">
        <v>0.31605474538102962</v>
      </c>
      <c r="BB3584" s="47">
        <v>0.19654570281331249</v>
      </c>
      <c r="BC3584" s="47">
        <v>0.14449960111956645</v>
      </c>
      <c r="BD3584" s="47">
        <v>6.219103395989273</v>
      </c>
      <c r="BE3584" s="47">
        <v>5.19276375489431</v>
      </c>
      <c r="BF3584" s="47">
        <v>-1</v>
      </c>
      <c r="BG3584" s="22">
        <v>0</v>
      </c>
    </row>
    <row r="3585" spans="1:100" x14ac:dyDescent="0.25">
      <c r="A3585">
        <v>7243</v>
      </c>
      <c r="B3585" t="s">
        <v>3601</v>
      </c>
      <c r="C3585" s="48">
        <v>1</v>
      </c>
      <c r="D3585" s="22">
        <v>1450</v>
      </c>
      <c r="E3585" s="47">
        <v>62.798508766834246</v>
      </c>
      <c r="F3585" s="47">
        <v>-29.08938549335334</v>
      </c>
      <c r="G3585" s="47">
        <v>0.24773049482204326</v>
      </c>
      <c r="H3585" s="47">
        <v>5.0316799675559034</v>
      </c>
      <c r="I3585" s="47">
        <v>43.150978932390657</v>
      </c>
      <c r="J3585" s="47">
        <v>9.4265685797601293</v>
      </c>
      <c r="K3585" s="47">
        <v>-1</v>
      </c>
      <c r="L3585" s="47">
        <v>-1</v>
      </c>
      <c r="M3585" s="47">
        <v>-1</v>
      </c>
      <c r="N3585" s="47">
        <v>0.23106494761372834</v>
      </c>
      <c r="O3585" s="47">
        <v>-1</v>
      </c>
      <c r="P3585" s="47">
        <v>-1</v>
      </c>
      <c r="Q3585" s="47">
        <v>3.6908187015592362</v>
      </c>
      <c r="R3585" s="47">
        <v>-1</v>
      </c>
      <c r="S3585" s="47">
        <v>0.64189072421973781</v>
      </c>
      <c r="T3585" s="47">
        <v>9.2362986157557392E-2</v>
      </c>
      <c r="U3585" s="47">
        <v>2.8539908778594872E-2</v>
      </c>
      <c r="V3585" s="47">
        <v>-3.3016092497362891E-2</v>
      </c>
      <c r="W3585" s="47">
        <v>1.340861265996665</v>
      </c>
      <c r="X3585" s="47">
        <v>-0.95214589246562853</v>
      </c>
      <c r="Y3585" s="47">
        <v>6.2963204570277986E-2</v>
      </c>
      <c r="Z3585" s="47">
        <v>26.745601001024557</v>
      </c>
      <c r="AA3585" s="47">
        <v>0.83044305783086536</v>
      </c>
      <c r="AB3585" s="47">
        <v>0.95436065465510056</v>
      </c>
      <c r="AC3585" s="47">
        <v>9.5356991142494465</v>
      </c>
      <c r="AD3585" s="47">
        <v>1.0338197723233149</v>
      </c>
      <c r="AE3585" s="47">
        <v>-6.1692529453854741E-2</v>
      </c>
      <c r="AF3585" s="47">
        <v>37.173968240475233</v>
      </c>
      <c r="AG3585" s="47">
        <v>-21.084351504417185</v>
      </c>
      <c r="AH3585" s="47">
        <v>0.31588437088007865</v>
      </c>
      <c r="AI3585" s="47">
        <v>0.38548558873661259</v>
      </c>
      <c r="AJ3585" s="47">
        <v>0.33333333333333298</v>
      </c>
      <c r="AK3585" s="47">
        <v>0.47968211832321317</v>
      </c>
      <c r="AL3585" s="47">
        <v>0.57122895297980814</v>
      </c>
      <c r="AM3585" s="47">
        <v>0.33333333333333298</v>
      </c>
      <c r="AN3585" s="47">
        <v>0.18789602731731778</v>
      </c>
      <c r="AO3585" s="47">
        <v>0.23868759666666312</v>
      </c>
      <c r="AP3585" s="47">
        <v>0.33333333333333298</v>
      </c>
      <c r="AQ3585" s="47">
        <v>5.9770106919154165</v>
      </c>
      <c r="AR3585" s="47">
        <v>2.6866680235991405</v>
      </c>
      <c r="AS3585" s="47">
        <v>1.9901707455278179</v>
      </c>
      <c r="AT3585" s="47">
        <v>4.7497298106331778</v>
      </c>
      <c r="AU3585" s="47">
        <v>-1</v>
      </c>
      <c r="AV3585" s="47">
        <v>-1</v>
      </c>
      <c r="AW3585" s="47">
        <v>-1</v>
      </c>
      <c r="AX3585" s="47">
        <v>-1</v>
      </c>
      <c r="AY3585" s="47">
        <v>5.741340798477359E-3</v>
      </c>
      <c r="AZ3585" s="47">
        <v>0.26109216513129191</v>
      </c>
      <c r="BA3585" s="47">
        <v>0.31605474538102962</v>
      </c>
      <c r="BB3585" s="47">
        <v>0.19654570281331249</v>
      </c>
      <c r="BC3585" s="47">
        <v>0.14449960111956645</v>
      </c>
      <c r="BD3585" s="47">
        <v>6.219103395989273</v>
      </c>
      <c r="BE3585" s="47">
        <v>5.19276375489431</v>
      </c>
      <c r="BF3585" s="47">
        <v>-1</v>
      </c>
      <c r="BG3585" s="22">
        <v>0</v>
      </c>
    </row>
    <row r="3586" spans="1:100" x14ac:dyDescent="0.25">
      <c r="A3586">
        <v>7244</v>
      </c>
      <c r="B3586" t="s">
        <v>3602</v>
      </c>
      <c r="C3586" s="48">
        <v>1</v>
      </c>
      <c r="D3586" s="22">
        <v>1450</v>
      </c>
      <c r="E3586" s="47">
        <v>62.798508766834246</v>
      </c>
      <c r="F3586" s="47">
        <v>-29.08938549335334</v>
      </c>
      <c r="G3586" s="47">
        <v>0.24773049482204326</v>
      </c>
      <c r="H3586" s="47">
        <v>5.0316799675559034</v>
      </c>
      <c r="I3586" s="47">
        <v>43.150978932390657</v>
      </c>
      <c r="J3586" s="47">
        <v>9.4265685797601293</v>
      </c>
      <c r="K3586" s="47">
        <v>-1</v>
      </c>
      <c r="L3586" s="47">
        <v>-1</v>
      </c>
      <c r="M3586" s="47">
        <v>-1</v>
      </c>
      <c r="N3586" s="47">
        <v>0.23106494761372834</v>
      </c>
      <c r="O3586" s="47">
        <v>-1</v>
      </c>
      <c r="P3586" s="47">
        <v>-1</v>
      </c>
      <c r="Q3586" s="47">
        <v>3.6908187015592362</v>
      </c>
      <c r="R3586" s="47">
        <v>-1</v>
      </c>
      <c r="S3586" s="47">
        <v>0.64189072421973781</v>
      </c>
      <c r="T3586" s="47">
        <v>9.2362986157557392E-2</v>
      </c>
      <c r="U3586" s="47">
        <v>2.8539908778594872E-2</v>
      </c>
      <c r="V3586" s="47">
        <v>-3.3016092497362891E-2</v>
      </c>
      <c r="W3586" s="47">
        <v>1.340861265996665</v>
      </c>
      <c r="X3586" s="47">
        <v>-0.95214589246562853</v>
      </c>
      <c r="Y3586" s="47">
        <v>6.2963204570277986E-2</v>
      </c>
      <c r="Z3586" s="47">
        <v>26.745601001024557</v>
      </c>
      <c r="AA3586" s="47">
        <v>0.83044305783086536</v>
      </c>
      <c r="AB3586" s="47">
        <v>0.95436065465510056</v>
      </c>
      <c r="AC3586" s="47">
        <v>9.5356991142494465</v>
      </c>
      <c r="AD3586" s="47">
        <v>1.0338197723233149</v>
      </c>
      <c r="AE3586" s="47">
        <v>-6.1692529453854741E-2</v>
      </c>
      <c r="AF3586" s="47">
        <v>37.173968240475233</v>
      </c>
      <c r="AG3586" s="47">
        <v>-21.084351504417185</v>
      </c>
      <c r="AH3586" s="47">
        <v>0.31588437088007865</v>
      </c>
      <c r="AI3586" s="47">
        <v>0.38548558873661259</v>
      </c>
      <c r="AJ3586" s="47">
        <v>0.33333333333333298</v>
      </c>
      <c r="AK3586" s="47">
        <v>0.47968211832321317</v>
      </c>
      <c r="AL3586" s="47">
        <v>0.57122895297980814</v>
      </c>
      <c r="AM3586" s="47">
        <v>0.33333333333333298</v>
      </c>
      <c r="AN3586" s="47">
        <v>0.18789602731731778</v>
      </c>
      <c r="AO3586" s="47">
        <v>0.23868759666666312</v>
      </c>
      <c r="AP3586" s="47">
        <v>0.33333333333333298</v>
      </c>
      <c r="AQ3586" s="47">
        <v>5.9770106919154165</v>
      </c>
      <c r="AR3586" s="47">
        <v>2.6866680235991405</v>
      </c>
      <c r="AS3586" s="47">
        <v>1.9901707455278179</v>
      </c>
      <c r="AT3586" s="47">
        <v>4.7497298106331778</v>
      </c>
      <c r="AU3586" s="47">
        <v>-1</v>
      </c>
      <c r="AV3586" s="47">
        <v>-1</v>
      </c>
      <c r="AW3586" s="47">
        <v>-1</v>
      </c>
      <c r="AX3586" s="47">
        <v>-1</v>
      </c>
      <c r="AY3586" s="47">
        <v>5.741340798477359E-3</v>
      </c>
      <c r="AZ3586" s="47">
        <v>0.26109216513129191</v>
      </c>
      <c r="BA3586" s="47">
        <v>0.31605474538102962</v>
      </c>
      <c r="BB3586" s="47">
        <v>0.19654570281331249</v>
      </c>
      <c r="BC3586" s="47">
        <v>0.14449960111956645</v>
      </c>
      <c r="BD3586" s="47">
        <v>6.219103395989273</v>
      </c>
      <c r="BE3586" s="47">
        <v>5.19276375489431</v>
      </c>
      <c r="BF3586" s="47">
        <v>-1</v>
      </c>
      <c r="BG3586" s="22">
        <v>0</v>
      </c>
    </row>
    <row r="3587" spans="1:100" x14ac:dyDescent="0.25">
      <c r="A3587">
        <v>7245</v>
      </c>
      <c r="B3587" t="s">
        <v>3603</v>
      </c>
      <c r="C3587" s="48">
        <v>1</v>
      </c>
      <c r="D3587" s="22">
        <v>1450</v>
      </c>
      <c r="E3587" s="47">
        <v>62.798508766834246</v>
      </c>
      <c r="F3587" s="47">
        <v>-29.08938549335334</v>
      </c>
      <c r="G3587" s="47">
        <v>0.24773049482204326</v>
      </c>
      <c r="H3587" s="47">
        <v>5.0316799675559034</v>
      </c>
      <c r="I3587" s="47">
        <v>43.150978932390657</v>
      </c>
      <c r="J3587" s="47">
        <v>9.4265685797601293</v>
      </c>
      <c r="K3587" s="47">
        <v>-1</v>
      </c>
      <c r="L3587" s="47">
        <v>-1</v>
      </c>
      <c r="M3587" s="47">
        <v>-1</v>
      </c>
      <c r="N3587" s="47">
        <v>0.23106494761372834</v>
      </c>
      <c r="O3587" s="47">
        <v>-1</v>
      </c>
      <c r="P3587" s="47">
        <v>-1</v>
      </c>
      <c r="Q3587" s="47">
        <v>3.6908187015592362</v>
      </c>
      <c r="R3587" s="47">
        <v>-1</v>
      </c>
      <c r="S3587" s="47">
        <v>0.64189072421973781</v>
      </c>
      <c r="T3587" s="47">
        <v>9.2362986157557392E-2</v>
      </c>
      <c r="U3587" s="47">
        <v>2.8539908778594872E-2</v>
      </c>
      <c r="V3587" s="47">
        <v>-3.3016092497362891E-2</v>
      </c>
      <c r="W3587" s="47">
        <v>1.340861265996665</v>
      </c>
      <c r="X3587" s="47">
        <v>-0.95214589246562853</v>
      </c>
      <c r="Y3587" s="47">
        <v>6.2963204570277986E-2</v>
      </c>
      <c r="Z3587" s="47">
        <v>26.745601001024557</v>
      </c>
      <c r="AA3587" s="47">
        <v>0.83044305783086536</v>
      </c>
      <c r="AB3587" s="47">
        <v>0.95436065465510056</v>
      </c>
      <c r="AC3587" s="47">
        <v>9.5356991142494465</v>
      </c>
      <c r="AD3587" s="47">
        <v>1.0338197723233149</v>
      </c>
      <c r="AE3587" s="47">
        <v>-6.1692529453854741E-2</v>
      </c>
      <c r="AF3587" s="47">
        <v>37.173968240475233</v>
      </c>
      <c r="AG3587" s="47">
        <v>-21.084351504417185</v>
      </c>
      <c r="AH3587" s="47">
        <v>0.31588437088007865</v>
      </c>
      <c r="AI3587" s="47">
        <v>0.38548558873661259</v>
      </c>
      <c r="AJ3587" s="47">
        <v>0.33333333333333298</v>
      </c>
      <c r="AK3587" s="47">
        <v>0.47968211832321317</v>
      </c>
      <c r="AL3587" s="47">
        <v>0.57122895297980814</v>
      </c>
      <c r="AM3587" s="47">
        <v>0.33333333333333298</v>
      </c>
      <c r="AN3587" s="47">
        <v>0.18789602731731778</v>
      </c>
      <c r="AO3587" s="47">
        <v>0.23868759666666312</v>
      </c>
      <c r="AP3587" s="47">
        <v>0.33333333333333298</v>
      </c>
      <c r="AQ3587" s="47">
        <v>5.9770106919154165</v>
      </c>
      <c r="AR3587" s="47">
        <v>2.6866680235991405</v>
      </c>
      <c r="AS3587" s="47">
        <v>1.9901707455278179</v>
      </c>
      <c r="AT3587" s="47">
        <v>4.7497298106331778</v>
      </c>
      <c r="AU3587" s="47">
        <v>-1</v>
      </c>
      <c r="AV3587" s="47">
        <v>-1</v>
      </c>
      <c r="AW3587" s="47">
        <v>-1</v>
      </c>
      <c r="AX3587" s="47">
        <v>-1</v>
      </c>
      <c r="AY3587" s="47">
        <v>5.741340798477359E-3</v>
      </c>
      <c r="AZ3587" s="47">
        <v>0.26109216513129191</v>
      </c>
      <c r="BA3587" s="47">
        <v>0.31605474538102962</v>
      </c>
      <c r="BB3587" s="47">
        <v>0.19654570281331249</v>
      </c>
      <c r="BC3587" s="47">
        <v>0.14449960111956645</v>
      </c>
      <c r="BD3587" s="47">
        <v>6.219103395989273</v>
      </c>
      <c r="BE3587" s="47">
        <v>5.19276375489431</v>
      </c>
      <c r="BF3587" s="47">
        <v>-1</v>
      </c>
      <c r="BG3587" s="22">
        <v>0</v>
      </c>
    </row>
    <row r="3588" spans="1:100" x14ac:dyDescent="0.25">
      <c r="A3588">
        <v>7246</v>
      </c>
      <c r="B3588" t="s">
        <v>3604</v>
      </c>
      <c r="C3588" s="48">
        <v>1</v>
      </c>
      <c r="D3588" s="22">
        <v>1450</v>
      </c>
      <c r="E3588" s="47">
        <v>62.798508766834246</v>
      </c>
      <c r="F3588" s="47">
        <v>-29.08938549335334</v>
      </c>
      <c r="G3588" s="47">
        <v>0.24773049482204326</v>
      </c>
      <c r="H3588" s="47">
        <v>5.0316799675559034</v>
      </c>
      <c r="I3588" s="47">
        <v>43.150978932390657</v>
      </c>
      <c r="J3588" s="47">
        <v>9.4265685797601293</v>
      </c>
      <c r="K3588" s="47">
        <v>-1</v>
      </c>
      <c r="L3588" s="47">
        <v>-1</v>
      </c>
      <c r="M3588" s="47">
        <v>-1</v>
      </c>
      <c r="N3588" s="47">
        <v>0.23106494761372834</v>
      </c>
      <c r="O3588" s="47">
        <v>-1</v>
      </c>
      <c r="P3588" s="47">
        <v>-1</v>
      </c>
      <c r="Q3588" s="47">
        <v>3.6908187015592362</v>
      </c>
      <c r="R3588" s="47">
        <v>-1</v>
      </c>
      <c r="S3588" s="47">
        <v>0.64189072421973781</v>
      </c>
      <c r="T3588" s="47">
        <v>9.2362986157557392E-2</v>
      </c>
      <c r="U3588" s="47">
        <v>2.8539908778594872E-2</v>
      </c>
      <c r="V3588" s="47">
        <v>-3.3016092497362891E-2</v>
      </c>
      <c r="W3588" s="47">
        <v>1.340861265996665</v>
      </c>
      <c r="X3588" s="47">
        <v>-0.95214589246562853</v>
      </c>
      <c r="Y3588" s="47">
        <v>6.2963204570277986E-2</v>
      </c>
      <c r="Z3588" s="47">
        <v>26.745601001024557</v>
      </c>
      <c r="AA3588" s="47">
        <v>0.83044305783086536</v>
      </c>
      <c r="AB3588" s="47">
        <v>0.95436065465510056</v>
      </c>
      <c r="AC3588" s="47">
        <v>9.5356991142494465</v>
      </c>
      <c r="AD3588" s="47">
        <v>1.0338197723233149</v>
      </c>
      <c r="AE3588" s="47">
        <v>-6.1692529453854741E-2</v>
      </c>
      <c r="AF3588" s="47">
        <v>37.173968240475233</v>
      </c>
      <c r="AG3588" s="47">
        <v>-21.084351504417185</v>
      </c>
      <c r="AH3588" s="47">
        <v>0.31588437088007865</v>
      </c>
      <c r="AI3588" s="47">
        <v>0.38548558873661259</v>
      </c>
      <c r="AJ3588" s="47">
        <v>0.33333333333333298</v>
      </c>
      <c r="AK3588" s="47">
        <v>0.47968211832321317</v>
      </c>
      <c r="AL3588" s="47">
        <v>0.57122895297980814</v>
      </c>
      <c r="AM3588" s="47">
        <v>0.33333333333333298</v>
      </c>
      <c r="AN3588" s="47">
        <v>0.18789602731731778</v>
      </c>
      <c r="AO3588" s="47">
        <v>0.23868759666666312</v>
      </c>
      <c r="AP3588" s="47">
        <v>0.33333333333333298</v>
      </c>
      <c r="AQ3588" s="47">
        <v>5.9770106919154165</v>
      </c>
      <c r="AR3588" s="47">
        <v>2.6866680235991405</v>
      </c>
      <c r="AS3588" s="47">
        <v>1.9901707455278179</v>
      </c>
      <c r="AT3588" s="47">
        <v>4.7497298106331778</v>
      </c>
      <c r="AU3588" s="47">
        <v>-1</v>
      </c>
      <c r="AV3588" s="47">
        <v>-1</v>
      </c>
      <c r="AW3588" s="47">
        <v>-1</v>
      </c>
      <c r="AX3588" s="47">
        <v>-1</v>
      </c>
      <c r="AY3588" s="47">
        <v>5.741340798477359E-3</v>
      </c>
      <c r="AZ3588" s="47">
        <v>0.26109216513129191</v>
      </c>
      <c r="BA3588" s="47">
        <v>0.31605474538102962</v>
      </c>
      <c r="BB3588" s="47">
        <v>0.19654570281331249</v>
      </c>
      <c r="BC3588" s="47">
        <v>0.14449960111956645</v>
      </c>
      <c r="BD3588" s="47">
        <v>6.219103395989273</v>
      </c>
      <c r="BE3588" s="47">
        <v>5.19276375489431</v>
      </c>
      <c r="BF3588" s="47">
        <v>-1</v>
      </c>
      <c r="BG3588" s="22">
        <v>0</v>
      </c>
    </row>
    <row r="3589" spans="1:100" x14ac:dyDescent="0.25">
      <c r="A3589">
        <v>7247</v>
      </c>
      <c r="B3589" t="s">
        <v>3605</v>
      </c>
      <c r="C3589" s="48">
        <v>1</v>
      </c>
      <c r="D3589" s="22">
        <v>1450</v>
      </c>
      <c r="E3589" s="47">
        <v>62.798508766834246</v>
      </c>
      <c r="F3589" s="47">
        <v>-29.08938549335334</v>
      </c>
      <c r="G3589" s="47">
        <v>0.24773049482204326</v>
      </c>
      <c r="H3589" s="47">
        <v>5.0316799675559034</v>
      </c>
      <c r="I3589" s="47">
        <v>43.150978932390657</v>
      </c>
      <c r="J3589" s="47">
        <v>9.4265685797601293</v>
      </c>
      <c r="K3589" s="47">
        <v>-1</v>
      </c>
      <c r="L3589" s="47">
        <v>-1</v>
      </c>
      <c r="M3589" s="47">
        <v>-1</v>
      </c>
      <c r="N3589" s="47">
        <v>0.23106494761372834</v>
      </c>
      <c r="O3589" s="47">
        <v>-1</v>
      </c>
      <c r="P3589" s="47">
        <v>-1</v>
      </c>
      <c r="Q3589" s="47">
        <v>3.6908187015592362</v>
      </c>
      <c r="R3589" s="47">
        <v>-1</v>
      </c>
      <c r="S3589" s="47">
        <v>0.64189072421973781</v>
      </c>
      <c r="T3589" s="47">
        <v>9.2362986157557392E-2</v>
      </c>
      <c r="U3589" s="47">
        <v>2.8539908778594872E-2</v>
      </c>
      <c r="V3589" s="47">
        <v>-3.3016092497362891E-2</v>
      </c>
      <c r="W3589" s="47">
        <v>1.340861265996665</v>
      </c>
      <c r="X3589" s="47">
        <v>-0.95214589246562853</v>
      </c>
      <c r="Y3589" s="47">
        <v>6.2963204570277986E-2</v>
      </c>
      <c r="Z3589" s="47">
        <v>26.745601001024557</v>
      </c>
      <c r="AA3589" s="47">
        <v>0.83044305783086536</v>
      </c>
      <c r="AB3589" s="47">
        <v>0.95436065465510056</v>
      </c>
      <c r="AC3589" s="47">
        <v>9.5356991142494465</v>
      </c>
      <c r="AD3589" s="47">
        <v>1.0338197723233149</v>
      </c>
      <c r="AE3589" s="47">
        <v>-6.1692529453854741E-2</v>
      </c>
      <c r="AF3589" s="47">
        <v>37.173968240475233</v>
      </c>
      <c r="AG3589" s="47">
        <v>-21.084351504417185</v>
      </c>
      <c r="AH3589" s="47">
        <v>0.31588437088007865</v>
      </c>
      <c r="AI3589" s="47">
        <v>0.38548558873661259</v>
      </c>
      <c r="AJ3589" s="47">
        <v>0.33333333333333298</v>
      </c>
      <c r="AK3589" s="47">
        <v>0.47968211832321317</v>
      </c>
      <c r="AL3589" s="47">
        <v>0.57122895297980814</v>
      </c>
      <c r="AM3589" s="47">
        <v>0.33333333333333298</v>
      </c>
      <c r="AN3589" s="47">
        <v>0.18789602731731778</v>
      </c>
      <c r="AO3589" s="47">
        <v>0.23868759666666312</v>
      </c>
      <c r="AP3589" s="47">
        <v>0.33333333333333298</v>
      </c>
      <c r="AQ3589" s="47">
        <v>5.9770106919154165</v>
      </c>
      <c r="AR3589" s="47">
        <v>2.6866680235991405</v>
      </c>
      <c r="AS3589" s="47">
        <v>1.9901707455278179</v>
      </c>
      <c r="AT3589" s="47">
        <v>4.7497298106331778</v>
      </c>
      <c r="AU3589" s="47">
        <v>-1</v>
      </c>
      <c r="AV3589" s="47">
        <v>-1</v>
      </c>
      <c r="AW3589" s="47">
        <v>-1</v>
      </c>
      <c r="AX3589" s="47">
        <v>-1</v>
      </c>
      <c r="AY3589" s="47">
        <v>5.741340798477359E-3</v>
      </c>
      <c r="AZ3589" s="47">
        <v>0.26109216513129191</v>
      </c>
      <c r="BA3589" s="47">
        <v>0.31605474538102962</v>
      </c>
      <c r="BB3589" s="47">
        <v>0.19654570281331249</v>
      </c>
      <c r="BC3589" s="47">
        <v>0.14449960111956645</v>
      </c>
      <c r="BD3589" s="47">
        <v>6.219103395989273</v>
      </c>
      <c r="BE3589" s="47">
        <v>5.19276375489431</v>
      </c>
      <c r="BF3589" s="47">
        <v>-1</v>
      </c>
      <c r="BG3589" s="22">
        <v>0</v>
      </c>
    </row>
    <row r="3590" spans="1:100" x14ac:dyDescent="0.25">
      <c r="A3590">
        <v>7248</v>
      </c>
      <c r="B3590" t="s">
        <v>3606</v>
      </c>
      <c r="C3590" s="48">
        <v>1</v>
      </c>
      <c r="D3590" s="22">
        <v>1450</v>
      </c>
      <c r="E3590" s="47">
        <v>62.798508766834246</v>
      </c>
      <c r="F3590" s="47">
        <v>-29.08938549335334</v>
      </c>
      <c r="G3590" s="47">
        <v>0.24773049482204326</v>
      </c>
      <c r="H3590" s="47">
        <v>5.0316799675559034</v>
      </c>
      <c r="I3590" s="47">
        <v>43.150978932390657</v>
      </c>
      <c r="J3590" s="47">
        <v>9.4265685797601293</v>
      </c>
      <c r="K3590" s="47">
        <v>-1</v>
      </c>
      <c r="L3590" s="47">
        <v>-1</v>
      </c>
      <c r="M3590" s="47">
        <v>-1</v>
      </c>
      <c r="N3590" s="47">
        <v>0.23106494761372834</v>
      </c>
      <c r="O3590" s="47">
        <v>-1</v>
      </c>
      <c r="P3590" s="47">
        <v>-1</v>
      </c>
      <c r="Q3590" s="47">
        <v>3.6908187015592362</v>
      </c>
      <c r="R3590" s="47">
        <v>-1</v>
      </c>
      <c r="S3590" s="47">
        <v>0.64189072421973781</v>
      </c>
      <c r="T3590" s="47">
        <v>9.2362986157557392E-2</v>
      </c>
      <c r="U3590" s="47">
        <v>2.8539908778594872E-2</v>
      </c>
      <c r="V3590" s="47">
        <v>-3.3016092497362891E-2</v>
      </c>
      <c r="W3590" s="47">
        <v>1.340861265996665</v>
      </c>
      <c r="X3590" s="47">
        <v>-0.95214589246562853</v>
      </c>
      <c r="Y3590" s="47">
        <v>6.2963204570277986E-2</v>
      </c>
      <c r="Z3590" s="47">
        <v>26.745601001024557</v>
      </c>
      <c r="AA3590" s="47">
        <v>0.83044305783086536</v>
      </c>
      <c r="AB3590" s="47">
        <v>0.95436065465510056</v>
      </c>
      <c r="AC3590" s="47">
        <v>9.5356991142494465</v>
      </c>
      <c r="AD3590" s="47">
        <v>1.0338197723233149</v>
      </c>
      <c r="AE3590" s="47">
        <v>-6.1692529453854741E-2</v>
      </c>
      <c r="AF3590" s="47">
        <v>37.173968240475233</v>
      </c>
      <c r="AG3590" s="47">
        <v>-21.084351504417185</v>
      </c>
      <c r="AH3590" s="47">
        <v>0.31588437088007865</v>
      </c>
      <c r="AI3590" s="47">
        <v>0.38548558873661259</v>
      </c>
      <c r="AJ3590" s="47">
        <v>0.33333333333333298</v>
      </c>
      <c r="AK3590" s="47">
        <v>0.47968211832321317</v>
      </c>
      <c r="AL3590" s="47">
        <v>0.57122895297980814</v>
      </c>
      <c r="AM3590" s="47">
        <v>0.33333333333333298</v>
      </c>
      <c r="AN3590" s="47">
        <v>0.18789602731731778</v>
      </c>
      <c r="AO3590" s="47">
        <v>0.23868759666666312</v>
      </c>
      <c r="AP3590" s="47">
        <v>0.33333333333333298</v>
      </c>
      <c r="AQ3590" s="47">
        <v>5.9770106919154165</v>
      </c>
      <c r="AR3590" s="47">
        <v>2.6866680235991405</v>
      </c>
      <c r="AS3590" s="47">
        <v>1.9901707455278179</v>
      </c>
      <c r="AT3590" s="47">
        <v>4.7497298106331778</v>
      </c>
      <c r="AU3590" s="47">
        <v>-1</v>
      </c>
      <c r="AV3590" s="47">
        <v>-1</v>
      </c>
      <c r="AW3590" s="47">
        <v>-1</v>
      </c>
      <c r="AX3590" s="47">
        <v>-1</v>
      </c>
      <c r="AY3590" s="47">
        <v>5.741340798477359E-3</v>
      </c>
      <c r="AZ3590" s="47">
        <v>0.26109216513129191</v>
      </c>
      <c r="BA3590" s="47">
        <v>0.31605474538102962</v>
      </c>
      <c r="BB3590" s="47">
        <v>0.19654570281331249</v>
      </c>
      <c r="BC3590" s="47">
        <v>0.14449960111956645</v>
      </c>
      <c r="BD3590" s="47">
        <v>6.219103395989273</v>
      </c>
      <c r="BE3590" s="47">
        <v>5.19276375489431</v>
      </c>
      <c r="BF3590" s="47">
        <v>-1</v>
      </c>
      <c r="BG3590" s="22">
        <v>0</v>
      </c>
    </row>
    <row r="3591" spans="1:100" x14ac:dyDescent="0.25">
      <c r="A3591">
        <v>7249</v>
      </c>
      <c r="B3591" t="s">
        <v>3607</v>
      </c>
      <c r="C3591" s="48">
        <v>1</v>
      </c>
      <c r="D3591" s="22">
        <v>1450</v>
      </c>
      <c r="E3591" s="47">
        <v>62.798508766834246</v>
      </c>
      <c r="F3591" s="47">
        <v>-29.08938549335334</v>
      </c>
      <c r="G3591" s="47">
        <v>0.24773049482204326</v>
      </c>
      <c r="H3591" s="47">
        <v>5.0316799675559034</v>
      </c>
      <c r="I3591" s="47">
        <v>43.150978932390657</v>
      </c>
      <c r="J3591" s="47">
        <v>9.4265685797601293</v>
      </c>
      <c r="K3591" s="47">
        <v>-1</v>
      </c>
      <c r="L3591" s="47">
        <v>-1</v>
      </c>
      <c r="M3591" s="47">
        <v>-1</v>
      </c>
      <c r="N3591" s="47">
        <v>0.23106494761372834</v>
      </c>
      <c r="O3591" s="47">
        <v>-1</v>
      </c>
      <c r="P3591" s="47">
        <v>-1</v>
      </c>
      <c r="Q3591" s="47">
        <v>3.6908187015592362</v>
      </c>
      <c r="R3591" s="47">
        <v>-1</v>
      </c>
      <c r="S3591" s="47">
        <v>0.64189072421973781</v>
      </c>
      <c r="T3591" s="47">
        <v>9.2362986157557392E-2</v>
      </c>
      <c r="U3591" s="47">
        <v>2.8539908778594872E-2</v>
      </c>
      <c r="V3591" s="47">
        <v>-3.3016092497362891E-2</v>
      </c>
      <c r="W3591" s="47">
        <v>1.340861265996665</v>
      </c>
      <c r="X3591" s="47">
        <v>-0.95214589246562853</v>
      </c>
      <c r="Y3591" s="47">
        <v>6.2963204570277986E-2</v>
      </c>
      <c r="Z3591" s="47">
        <v>26.745601001024557</v>
      </c>
      <c r="AA3591" s="47">
        <v>0.83044305783086536</v>
      </c>
      <c r="AB3591" s="47">
        <v>0.95436065465510056</v>
      </c>
      <c r="AC3591" s="47">
        <v>9.5356991142494465</v>
      </c>
      <c r="AD3591" s="47">
        <v>1.0338197723233149</v>
      </c>
      <c r="AE3591" s="47">
        <v>-6.1692529453854741E-2</v>
      </c>
      <c r="AF3591" s="47">
        <v>37.173968240475233</v>
      </c>
      <c r="AG3591" s="47">
        <v>-21.084351504417185</v>
      </c>
      <c r="AH3591" s="47">
        <v>0.31588437088007865</v>
      </c>
      <c r="AI3591" s="47">
        <v>0.38548558873661259</v>
      </c>
      <c r="AJ3591" s="47">
        <v>0.33333333333333298</v>
      </c>
      <c r="AK3591" s="47">
        <v>0.47968211832321317</v>
      </c>
      <c r="AL3591" s="47">
        <v>0.57122895297980814</v>
      </c>
      <c r="AM3591" s="47">
        <v>0.33333333333333298</v>
      </c>
      <c r="AN3591" s="47">
        <v>0.18789602731731778</v>
      </c>
      <c r="AO3591" s="47">
        <v>0.23868759666666312</v>
      </c>
      <c r="AP3591" s="47">
        <v>0.33333333333333298</v>
      </c>
      <c r="AQ3591" s="47">
        <v>5.9770106919154165</v>
      </c>
      <c r="AR3591" s="47">
        <v>2.6866680235991405</v>
      </c>
      <c r="AS3591" s="47">
        <v>1.9901707455278179</v>
      </c>
      <c r="AT3591" s="47">
        <v>4.7497298106331778</v>
      </c>
      <c r="AU3591" s="47">
        <v>-1</v>
      </c>
      <c r="AV3591" s="47">
        <v>-1</v>
      </c>
      <c r="AW3591" s="47">
        <v>-1</v>
      </c>
      <c r="AX3591" s="47">
        <v>-1</v>
      </c>
      <c r="AY3591" s="47">
        <v>5.741340798477359E-3</v>
      </c>
      <c r="AZ3591" s="47">
        <v>0.26109216513129191</v>
      </c>
      <c r="BA3591" s="47">
        <v>0.31605474538102962</v>
      </c>
      <c r="BB3591" s="47">
        <v>0.19654570281331249</v>
      </c>
      <c r="BC3591" s="47">
        <v>0.14449960111956645</v>
      </c>
      <c r="BD3591" s="47">
        <v>6.219103395989273</v>
      </c>
      <c r="BE3591" s="47">
        <v>5.19276375489431</v>
      </c>
      <c r="BF3591" s="47">
        <v>-1</v>
      </c>
      <c r="BG3591" s="22">
        <v>0</v>
      </c>
    </row>
    <row r="3592" spans="1:100" x14ac:dyDescent="0.25">
      <c r="A3592">
        <v>7250</v>
      </c>
      <c r="B3592" t="s">
        <v>3608</v>
      </c>
      <c r="C3592" s="48">
        <v>1</v>
      </c>
      <c r="D3592" s="22">
        <v>1450</v>
      </c>
      <c r="E3592" s="47">
        <v>62.798508766834246</v>
      </c>
      <c r="F3592" s="47">
        <v>-29.08938549335334</v>
      </c>
      <c r="G3592" s="47">
        <v>0.24773049482204326</v>
      </c>
      <c r="H3592" s="47">
        <v>5.0316799675559034</v>
      </c>
      <c r="I3592" s="47">
        <v>43.150978932390657</v>
      </c>
      <c r="J3592" s="47">
        <v>9.4265685797601293</v>
      </c>
      <c r="K3592" s="47">
        <v>-1</v>
      </c>
      <c r="L3592" s="47">
        <v>-1</v>
      </c>
      <c r="M3592" s="47">
        <v>-1</v>
      </c>
      <c r="N3592" s="47">
        <v>0.23106494761372834</v>
      </c>
      <c r="O3592" s="47">
        <v>-1</v>
      </c>
      <c r="P3592" s="47">
        <v>-1</v>
      </c>
      <c r="Q3592" s="47">
        <v>3.6908187015592362</v>
      </c>
      <c r="R3592" s="47">
        <v>-1</v>
      </c>
      <c r="S3592" s="47">
        <v>0.64189072421973781</v>
      </c>
      <c r="T3592" s="47">
        <v>9.2362986157557392E-2</v>
      </c>
      <c r="U3592" s="47">
        <v>2.8539908778594872E-2</v>
      </c>
      <c r="V3592" s="47">
        <v>-3.3016092497362891E-2</v>
      </c>
      <c r="W3592" s="47">
        <v>1.340861265996665</v>
      </c>
      <c r="X3592" s="47">
        <v>-0.95214589246562853</v>
      </c>
      <c r="Y3592" s="47">
        <v>6.2963204570277986E-2</v>
      </c>
      <c r="Z3592" s="47">
        <v>26.745601001024557</v>
      </c>
      <c r="AA3592" s="47">
        <v>0.83044305783086536</v>
      </c>
      <c r="AB3592" s="47">
        <v>0.95436065465510056</v>
      </c>
      <c r="AC3592" s="47">
        <v>9.5356991142494465</v>
      </c>
      <c r="AD3592" s="47">
        <v>1.0338197723233149</v>
      </c>
      <c r="AE3592" s="47">
        <v>-6.1692529453854741E-2</v>
      </c>
      <c r="AF3592" s="47">
        <v>37.173968240475233</v>
      </c>
      <c r="AG3592" s="47">
        <v>-21.084351504417185</v>
      </c>
      <c r="AH3592" s="47">
        <v>0.31588437088007865</v>
      </c>
      <c r="AI3592" s="47">
        <v>0.38548558873661259</v>
      </c>
      <c r="AJ3592" s="47">
        <v>0.33333333333333298</v>
      </c>
      <c r="AK3592" s="47">
        <v>0.47968211832321317</v>
      </c>
      <c r="AL3592" s="47">
        <v>0.57122895297980814</v>
      </c>
      <c r="AM3592" s="47">
        <v>0.33333333333333298</v>
      </c>
      <c r="AN3592" s="47">
        <v>0.18789602731731778</v>
      </c>
      <c r="AO3592" s="47">
        <v>0.23868759666666312</v>
      </c>
      <c r="AP3592" s="47">
        <v>0.33333333333333298</v>
      </c>
      <c r="AQ3592" s="47">
        <v>5.9770106919154165</v>
      </c>
      <c r="AR3592" s="47">
        <v>2.6866680235991405</v>
      </c>
      <c r="AS3592" s="47">
        <v>1.9901707455278179</v>
      </c>
      <c r="AT3592" s="47">
        <v>4.7497298106331778</v>
      </c>
      <c r="AU3592" s="47">
        <v>-1</v>
      </c>
      <c r="AV3592" s="47">
        <v>-1</v>
      </c>
      <c r="AW3592" s="47">
        <v>-1</v>
      </c>
      <c r="AX3592" s="47">
        <v>-1</v>
      </c>
      <c r="AY3592" s="47">
        <v>5.741340798477359E-3</v>
      </c>
      <c r="AZ3592" s="47">
        <v>0.26109216513129191</v>
      </c>
      <c r="BA3592" s="47">
        <v>0.31605474538102962</v>
      </c>
      <c r="BB3592" s="47">
        <v>0.19654570281331249</v>
      </c>
      <c r="BC3592" s="47">
        <v>0.14449960111956645</v>
      </c>
      <c r="BD3592" s="47">
        <v>6.219103395989273</v>
      </c>
      <c r="BE3592" s="47">
        <v>5.19276375489431</v>
      </c>
      <c r="BF3592" s="47">
        <v>-1</v>
      </c>
      <c r="BG3592" s="22">
        <v>0</v>
      </c>
    </row>
    <row r="3593" spans="1:100" x14ac:dyDescent="0.25">
      <c r="A3593">
        <v>7251</v>
      </c>
      <c r="B3593" t="s">
        <v>3609</v>
      </c>
      <c r="C3593" s="48">
        <v>1</v>
      </c>
      <c r="D3593" s="22">
        <v>1450</v>
      </c>
      <c r="E3593" s="47">
        <v>62.798508766834246</v>
      </c>
      <c r="F3593" s="47">
        <v>-29.08938549335334</v>
      </c>
      <c r="G3593" s="47">
        <v>0.24773049482204326</v>
      </c>
      <c r="H3593" s="47">
        <v>5.0316799675559034</v>
      </c>
      <c r="I3593" s="47">
        <v>43.150978932390657</v>
      </c>
      <c r="J3593" s="47">
        <v>9.4265685797601293</v>
      </c>
      <c r="K3593" s="47">
        <v>-1</v>
      </c>
      <c r="L3593" s="47">
        <v>-1</v>
      </c>
      <c r="M3593" s="47">
        <v>-1</v>
      </c>
      <c r="N3593" s="47">
        <v>0.23106494761372834</v>
      </c>
      <c r="O3593" s="47">
        <v>-1</v>
      </c>
      <c r="P3593" s="47">
        <v>-1</v>
      </c>
      <c r="Q3593" s="47">
        <v>3.6908187015592362</v>
      </c>
      <c r="R3593" s="47">
        <v>-1</v>
      </c>
      <c r="S3593" s="47">
        <v>0.64189072421973781</v>
      </c>
      <c r="T3593" s="47">
        <v>9.2362986157557392E-2</v>
      </c>
      <c r="U3593" s="47">
        <v>2.8539908778594872E-2</v>
      </c>
      <c r="V3593" s="47">
        <v>-3.3016092497362891E-2</v>
      </c>
      <c r="W3593" s="47">
        <v>1.340861265996665</v>
      </c>
      <c r="X3593" s="47">
        <v>-0.95214589246562853</v>
      </c>
      <c r="Y3593" s="47">
        <v>6.2963204570277986E-2</v>
      </c>
      <c r="Z3593" s="47">
        <v>26.745601001024557</v>
      </c>
      <c r="AA3593" s="47">
        <v>0.83044305783086536</v>
      </c>
      <c r="AB3593" s="47">
        <v>0.95436065465510056</v>
      </c>
      <c r="AC3593" s="47">
        <v>9.5356991142494465</v>
      </c>
      <c r="AD3593" s="47">
        <v>1.0338197723233149</v>
      </c>
      <c r="AE3593" s="47">
        <v>-6.1692529453854741E-2</v>
      </c>
      <c r="AF3593" s="47">
        <v>37.173968240475233</v>
      </c>
      <c r="AG3593" s="47">
        <v>-21.084351504417185</v>
      </c>
      <c r="AH3593" s="47">
        <v>0.31588437088007865</v>
      </c>
      <c r="AI3593" s="47">
        <v>0.38548558873661259</v>
      </c>
      <c r="AJ3593" s="47">
        <v>0.33333333333333298</v>
      </c>
      <c r="AK3593" s="47">
        <v>0.47968211832321317</v>
      </c>
      <c r="AL3593" s="47">
        <v>0.57122895297980814</v>
      </c>
      <c r="AM3593" s="47">
        <v>0.33333333333333298</v>
      </c>
      <c r="AN3593" s="47">
        <v>0.18789602731731778</v>
      </c>
      <c r="AO3593" s="47">
        <v>0.23868759666666312</v>
      </c>
      <c r="AP3593" s="47">
        <v>0.33333333333333298</v>
      </c>
      <c r="AQ3593" s="47">
        <v>5.9770106919154165</v>
      </c>
      <c r="AR3593" s="47">
        <v>2.6866680235991405</v>
      </c>
      <c r="AS3593" s="47">
        <v>1.9901707455278179</v>
      </c>
      <c r="AT3593" s="47">
        <v>4.7497298106331778</v>
      </c>
      <c r="AU3593" s="47">
        <v>-1</v>
      </c>
      <c r="AV3593" s="47">
        <v>-1</v>
      </c>
      <c r="AW3593" s="47">
        <v>-1</v>
      </c>
      <c r="AX3593" s="47">
        <v>-1</v>
      </c>
      <c r="AY3593" s="47">
        <v>5.741340798477359E-3</v>
      </c>
      <c r="AZ3593" s="47">
        <v>0.26109216513129191</v>
      </c>
      <c r="BA3593" s="47">
        <v>0.31605474538102962</v>
      </c>
      <c r="BB3593" s="47">
        <v>0.19654570281331249</v>
      </c>
      <c r="BC3593" s="47">
        <v>0.14449960111956645</v>
      </c>
      <c r="BD3593" s="47">
        <v>6.219103395989273</v>
      </c>
      <c r="BE3593" s="47">
        <v>5.19276375489431</v>
      </c>
      <c r="BF3593" s="47">
        <v>-1</v>
      </c>
      <c r="BG3593" s="22">
        <v>0</v>
      </c>
    </row>
    <row r="3594" spans="1:100" x14ac:dyDescent="0.25">
      <c r="A3594">
        <v>7254</v>
      </c>
      <c r="B3594" t="s">
        <v>3610</v>
      </c>
      <c r="C3594" s="48">
        <v>1</v>
      </c>
      <c r="D3594" s="22">
        <v>1450</v>
      </c>
      <c r="E3594" s="47">
        <v>62.798508766834246</v>
      </c>
      <c r="F3594" s="47">
        <v>-29.08938549335334</v>
      </c>
      <c r="G3594" s="47">
        <v>0.24773049482204326</v>
      </c>
      <c r="H3594" s="47">
        <v>5.0316799675559034</v>
      </c>
      <c r="I3594" s="47">
        <v>43.150978932390657</v>
      </c>
      <c r="J3594" s="47">
        <v>9.4265685797601293</v>
      </c>
      <c r="K3594" s="47">
        <v>-1</v>
      </c>
      <c r="L3594" s="47">
        <v>-1</v>
      </c>
      <c r="M3594" s="47">
        <v>-1</v>
      </c>
      <c r="N3594" s="47">
        <v>0.23106494761372834</v>
      </c>
      <c r="O3594" s="47">
        <v>-1</v>
      </c>
      <c r="P3594" s="47">
        <v>-1</v>
      </c>
      <c r="Q3594" s="47">
        <v>3.6908187015592362</v>
      </c>
      <c r="R3594" s="47">
        <v>-1</v>
      </c>
      <c r="S3594" s="47">
        <v>0.64189072421973781</v>
      </c>
      <c r="T3594" s="47">
        <v>9.2362986157557392E-2</v>
      </c>
      <c r="U3594" s="47">
        <v>2.8539908778594872E-2</v>
      </c>
      <c r="V3594" s="47">
        <v>-3.3016092497362891E-2</v>
      </c>
      <c r="W3594" s="47">
        <v>1.340861265996665</v>
      </c>
      <c r="X3594" s="47">
        <v>-0.95214589246562853</v>
      </c>
      <c r="Y3594" s="47">
        <v>6.2963204570277986E-2</v>
      </c>
      <c r="Z3594" s="47">
        <v>26.745601001024557</v>
      </c>
      <c r="AA3594" s="47">
        <v>0.83044305783086536</v>
      </c>
      <c r="AB3594" s="47">
        <v>0.95436065465510056</v>
      </c>
      <c r="AC3594" s="47">
        <v>9.5356991142494465</v>
      </c>
      <c r="AD3594" s="47">
        <v>1.0338197723233149</v>
      </c>
      <c r="AE3594" s="47">
        <v>-6.1692529453854741E-2</v>
      </c>
      <c r="AF3594" s="47">
        <v>37.173968240475233</v>
      </c>
      <c r="AG3594" s="47">
        <v>-21.084351504417185</v>
      </c>
      <c r="AH3594" s="47">
        <v>0.31588437088007865</v>
      </c>
      <c r="AI3594" s="47">
        <v>0.38548558873661259</v>
      </c>
      <c r="AJ3594" s="47">
        <v>0.33333333333333298</v>
      </c>
      <c r="AK3594" s="47">
        <v>0.47968211832321317</v>
      </c>
      <c r="AL3594" s="47">
        <v>0.57122895297980814</v>
      </c>
      <c r="AM3594" s="47">
        <v>0.33333333333333298</v>
      </c>
      <c r="AN3594" s="47">
        <v>0.18789602731731778</v>
      </c>
      <c r="AO3594" s="47">
        <v>0.23868759666666312</v>
      </c>
      <c r="AP3594" s="47">
        <v>0.33333333333333298</v>
      </c>
      <c r="AQ3594" s="47">
        <v>5.9770106919154165</v>
      </c>
      <c r="AR3594" s="47">
        <v>2.6866680235991405</v>
      </c>
      <c r="AS3594" s="47">
        <v>1.9901707455278179</v>
      </c>
      <c r="AT3594" s="47">
        <v>4.7497298106331778</v>
      </c>
      <c r="AU3594" s="47">
        <v>-1</v>
      </c>
      <c r="AV3594" s="47">
        <v>-1</v>
      </c>
      <c r="AW3594" s="47">
        <v>-1</v>
      </c>
      <c r="AX3594" s="47">
        <v>-1</v>
      </c>
      <c r="AY3594" s="47">
        <v>5.741340798477359E-3</v>
      </c>
      <c r="AZ3594" s="47">
        <v>0.26109216513129191</v>
      </c>
      <c r="BA3594" s="47">
        <v>0.31605474538102962</v>
      </c>
      <c r="BB3594" s="47">
        <v>0.19654570281331249</v>
      </c>
      <c r="BC3594" s="47">
        <v>0.14449960111956645</v>
      </c>
      <c r="BD3594" s="47">
        <v>6.219103395989273</v>
      </c>
      <c r="BE3594" s="47">
        <v>5.19276375489431</v>
      </c>
      <c r="BF3594" s="47">
        <v>-1</v>
      </c>
      <c r="BG3594" s="22">
        <v>0</v>
      </c>
    </row>
    <row r="3595" spans="1:100" x14ac:dyDescent="0.25">
      <c r="A3595">
        <v>7255</v>
      </c>
      <c r="B3595" t="s">
        <v>3611</v>
      </c>
      <c r="C3595" s="48">
        <v>1</v>
      </c>
      <c r="D3595" s="22">
        <v>1450</v>
      </c>
      <c r="E3595" s="47">
        <v>62.798508766834246</v>
      </c>
      <c r="F3595" s="47">
        <v>-29.08938549335334</v>
      </c>
      <c r="G3595" s="47">
        <v>0.24773049482204326</v>
      </c>
      <c r="H3595" s="47">
        <v>5.0316799675559034</v>
      </c>
      <c r="I3595" s="47">
        <v>43.150978932390657</v>
      </c>
      <c r="J3595" s="47">
        <v>9.4265685797601293</v>
      </c>
      <c r="K3595" s="47">
        <v>-1</v>
      </c>
      <c r="L3595" s="47">
        <v>-1</v>
      </c>
      <c r="M3595" s="47">
        <v>-1</v>
      </c>
      <c r="N3595" s="47">
        <v>0.23106494761372834</v>
      </c>
      <c r="O3595" s="47">
        <v>-1</v>
      </c>
      <c r="P3595" s="47">
        <v>-1</v>
      </c>
      <c r="Q3595" s="47">
        <v>3.6908187015592362</v>
      </c>
      <c r="R3595" s="47">
        <v>-1</v>
      </c>
      <c r="S3595" s="47">
        <v>0.64189072421973781</v>
      </c>
      <c r="T3595" s="47">
        <v>9.2362986157557392E-2</v>
      </c>
      <c r="U3595" s="47">
        <v>2.8539908778594872E-2</v>
      </c>
      <c r="V3595" s="47">
        <v>-3.3016092497362891E-2</v>
      </c>
      <c r="W3595" s="47">
        <v>1.340861265996665</v>
      </c>
      <c r="X3595" s="47">
        <v>-0.95214589246562853</v>
      </c>
      <c r="Y3595" s="47">
        <v>6.2963204570277986E-2</v>
      </c>
      <c r="Z3595" s="47">
        <v>26.745601001024557</v>
      </c>
      <c r="AA3595" s="47">
        <v>0.83044305783086536</v>
      </c>
      <c r="AB3595" s="47">
        <v>0.95436065465510056</v>
      </c>
      <c r="AC3595" s="47">
        <v>9.5356991142494465</v>
      </c>
      <c r="AD3595" s="47">
        <v>1.0338197723233149</v>
      </c>
      <c r="AE3595" s="47">
        <v>-6.1692529453854741E-2</v>
      </c>
      <c r="AF3595" s="47">
        <v>37.173968240475233</v>
      </c>
      <c r="AG3595" s="47">
        <v>-21.084351504417185</v>
      </c>
      <c r="AH3595" s="47">
        <v>0.31588437088007865</v>
      </c>
      <c r="AI3595" s="47">
        <v>0.38548558873661259</v>
      </c>
      <c r="AJ3595" s="47">
        <v>0.33333333333333298</v>
      </c>
      <c r="AK3595" s="47">
        <v>0.47968211832321317</v>
      </c>
      <c r="AL3595" s="47">
        <v>0.57122895297980814</v>
      </c>
      <c r="AM3595" s="47">
        <v>0.33333333333333298</v>
      </c>
      <c r="AN3595" s="47">
        <v>0.18789602731731778</v>
      </c>
      <c r="AO3595" s="47">
        <v>0.23868759666666312</v>
      </c>
      <c r="AP3595" s="47">
        <v>0.33333333333333298</v>
      </c>
      <c r="AQ3595" s="47">
        <v>5.9770106919154165</v>
      </c>
      <c r="AR3595" s="47">
        <v>2.6866680235991405</v>
      </c>
      <c r="AS3595" s="47">
        <v>1.9901707455278179</v>
      </c>
      <c r="AT3595" s="47">
        <v>4.7497298106331778</v>
      </c>
      <c r="AU3595" s="47">
        <v>-1</v>
      </c>
      <c r="AV3595" s="47">
        <v>-1</v>
      </c>
      <c r="AW3595" s="47">
        <v>-1</v>
      </c>
      <c r="AX3595" s="47">
        <v>-1</v>
      </c>
      <c r="AY3595" s="47">
        <v>5.741340798477359E-3</v>
      </c>
      <c r="AZ3595" s="47">
        <v>0.26109216513129191</v>
      </c>
      <c r="BA3595" s="47">
        <v>0.31605474538102962</v>
      </c>
      <c r="BB3595" s="47">
        <v>0.19654570281331249</v>
      </c>
      <c r="BC3595" s="47">
        <v>0.14449960111956645</v>
      </c>
      <c r="BD3595" s="47">
        <v>6.219103395989273</v>
      </c>
      <c r="BE3595" s="47">
        <v>5.19276375489431</v>
      </c>
      <c r="BF3595" s="47">
        <v>-1</v>
      </c>
      <c r="BG3595" s="22">
        <v>0</v>
      </c>
    </row>
    <row r="3596" spans="1:100" x14ac:dyDescent="0.25">
      <c r="A3596">
        <v>7256</v>
      </c>
      <c r="B3596" t="s">
        <v>913</v>
      </c>
      <c r="C3596" s="48">
        <v>1</v>
      </c>
      <c r="D3596" s="22">
        <v>1450</v>
      </c>
      <c r="E3596" s="47">
        <v>62.798508766834246</v>
      </c>
      <c r="F3596" s="47">
        <v>-29.08938549335334</v>
      </c>
      <c r="G3596" s="47">
        <v>0.24773049482204326</v>
      </c>
      <c r="H3596" s="47">
        <v>5.0316799675559034</v>
      </c>
      <c r="I3596" s="47">
        <v>43.150978932390657</v>
      </c>
      <c r="J3596" s="47">
        <v>9.4265685797601293</v>
      </c>
      <c r="K3596" s="47">
        <v>-1</v>
      </c>
      <c r="L3596" s="47">
        <v>-1</v>
      </c>
      <c r="M3596" s="47">
        <v>-1</v>
      </c>
      <c r="N3596" s="47">
        <v>0.23106494761372834</v>
      </c>
      <c r="O3596" s="47">
        <v>-1</v>
      </c>
      <c r="P3596" s="47">
        <v>-1</v>
      </c>
      <c r="Q3596" s="47">
        <v>3.6908187015592362</v>
      </c>
      <c r="R3596" s="47">
        <v>-1</v>
      </c>
      <c r="S3596" s="47">
        <v>0.64189072421973781</v>
      </c>
      <c r="T3596" s="47">
        <v>9.2362986157557392E-2</v>
      </c>
      <c r="U3596" s="47">
        <v>2.8539908778594872E-2</v>
      </c>
      <c r="V3596" s="47">
        <v>-3.3016092497362891E-2</v>
      </c>
      <c r="W3596" s="47">
        <v>1.340861265996665</v>
      </c>
      <c r="X3596" s="47">
        <v>-0.95214589246562853</v>
      </c>
      <c r="Y3596" s="47">
        <v>6.2963204570277986E-2</v>
      </c>
      <c r="Z3596" s="47">
        <v>26.745601001024557</v>
      </c>
      <c r="AA3596" s="47">
        <v>0.83044305783086536</v>
      </c>
      <c r="AB3596" s="47">
        <v>0.95436065465510056</v>
      </c>
      <c r="AC3596" s="47">
        <v>9.5356991142494465</v>
      </c>
      <c r="AD3596" s="47">
        <v>1.0338197723233149</v>
      </c>
      <c r="AE3596" s="47">
        <v>-6.1692529453854741E-2</v>
      </c>
      <c r="AF3596" s="47">
        <v>37.173968240475233</v>
      </c>
      <c r="AG3596" s="47">
        <v>-21.084351504417185</v>
      </c>
      <c r="AH3596" s="47">
        <v>0.31588437088007865</v>
      </c>
      <c r="AI3596" s="47">
        <v>0.38548558873661259</v>
      </c>
      <c r="AJ3596" s="47">
        <v>0.33333333333333298</v>
      </c>
      <c r="AK3596" s="47">
        <v>0.47968211832321317</v>
      </c>
      <c r="AL3596" s="47">
        <v>0.57122895297980814</v>
      </c>
      <c r="AM3596" s="47">
        <v>0.33333333333333298</v>
      </c>
      <c r="AN3596" s="47">
        <v>0.18789602731731778</v>
      </c>
      <c r="AO3596" s="47">
        <v>0.23868759666666312</v>
      </c>
      <c r="AP3596" s="47">
        <v>0.33333333333333298</v>
      </c>
      <c r="AQ3596" s="47">
        <v>5.9770106919154165</v>
      </c>
      <c r="AR3596" s="47">
        <v>2.6866680235991405</v>
      </c>
      <c r="AS3596" s="47">
        <v>1.9901707455278179</v>
      </c>
      <c r="AT3596" s="47">
        <v>4.7497298106331778</v>
      </c>
      <c r="AU3596" s="47">
        <v>-1</v>
      </c>
      <c r="AV3596" s="47">
        <v>-1</v>
      </c>
      <c r="AW3596" s="47">
        <v>-1</v>
      </c>
      <c r="AX3596" s="47">
        <v>-1</v>
      </c>
      <c r="AY3596" s="47">
        <v>5.741340798477359E-3</v>
      </c>
      <c r="AZ3596" s="47">
        <v>0.26109216513129191</v>
      </c>
      <c r="BA3596" s="47">
        <v>0.31605474538102962</v>
      </c>
      <c r="BB3596" s="47">
        <v>0.19654570281331249</v>
      </c>
      <c r="BC3596" s="47">
        <v>0.14449960111956645</v>
      </c>
      <c r="BD3596" s="47">
        <v>6.219103395989273</v>
      </c>
      <c r="BE3596" s="47">
        <v>5.19276375489431</v>
      </c>
      <c r="BF3596" s="47">
        <v>-1</v>
      </c>
      <c r="BG3596" s="22">
        <v>0</v>
      </c>
    </row>
    <row r="3597" spans="1:100" x14ac:dyDescent="0.25">
      <c r="A3597">
        <v>7257</v>
      </c>
      <c r="B3597" t="s">
        <v>3612</v>
      </c>
      <c r="C3597" s="48">
        <v>3</v>
      </c>
      <c r="D3597" s="22">
        <v>1437.5436792595847</v>
      </c>
      <c r="E3597" s="47">
        <v>56.825267785602712</v>
      </c>
      <c r="F3597" s="47">
        <v>-35.372979344833631</v>
      </c>
      <c r="G3597" s="47">
        <v>0.26177711749642657</v>
      </c>
      <c r="H3597" s="47">
        <v>6.6290006463465128</v>
      </c>
      <c r="I3597" s="47">
        <v>28.803512473001273</v>
      </c>
      <c r="J3597" s="47">
        <v>12.813165755813065</v>
      </c>
      <c r="K3597" s="47">
        <v>-0.99999999999999989</v>
      </c>
      <c r="L3597" s="47">
        <v>-0.99999999999999989</v>
      </c>
      <c r="M3597" s="47">
        <v>-0.99999999999999989</v>
      </c>
      <c r="N3597" s="47">
        <v>0.39208911216460812</v>
      </c>
      <c r="O3597" s="47">
        <v>-0.99999999999999989</v>
      </c>
      <c r="P3597" s="47">
        <v>-0.99999999999999989</v>
      </c>
      <c r="Q3597" s="47">
        <v>4.4500106187283324</v>
      </c>
      <c r="R3597" s="47">
        <v>-0.99999999999999989</v>
      </c>
      <c r="S3597" s="47">
        <v>1.3117315571780734</v>
      </c>
      <c r="T3597" s="47">
        <v>0.16692143965964754</v>
      </c>
      <c r="U3597" s="47">
        <v>-0.22223654336898319</v>
      </c>
      <c r="V3597" s="47">
        <v>0.13747065736502834</v>
      </c>
      <c r="W3597" s="47">
        <v>2.1789900276181808</v>
      </c>
      <c r="X3597" s="47">
        <v>-0.59405895767162675</v>
      </c>
      <c r="Y3597" s="47">
        <v>0.11480626956873119</v>
      </c>
      <c r="Z3597" s="47">
        <v>28.532993576980559</v>
      </c>
      <c r="AA3597" s="47">
        <v>1.3936657936969912</v>
      </c>
      <c r="AB3597" s="47">
        <v>0.49140363924215019</v>
      </c>
      <c r="AC3597" s="47">
        <v>-0.6579650421974671</v>
      </c>
      <c r="AD3597" s="47">
        <v>1.0517723446199765</v>
      </c>
      <c r="AE3597" s="47">
        <v>-1.4304390717465647</v>
      </c>
      <c r="AF3597" s="47">
        <v>26.935993102278662</v>
      </c>
      <c r="AG3597" s="47">
        <v>-39.074719302551372</v>
      </c>
      <c r="AH3597" s="47">
        <v>0.2456137247356211</v>
      </c>
      <c r="AI3597" s="47">
        <v>0.15878361868694552</v>
      </c>
      <c r="AJ3597" s="47">
        <v>0.33333333333333298</v>
      </c>
      <c r="AK3597" s="47">
        <v>0.24882849729569259</v>
      </c>
      <c r="AL3597" s="47">
        <v>0.24192934786059836</v>
      </c>
      <c r="AM3597" s="47">
        <v>0.33333333333333298</v>
      </c>
      <c r="AN3597" s="47">
        <v>-4.5423982168177585E-2</v>
      </c>
      <c r="AO3597" s="47">
        <v>-2.7209092403021433E-2</v>
      </c>
      <c r="AP3597" s="47">
        <v>0.33333333333333298</v>
      </c>
      <c r="AQ3597" s="47">
        <v>1.8675193707226128</v>
      </c>
      <c r="AR3597" s="47">
        <v>2.2911334967825212</v>
      </c>
      <c r="AS3597" s="47">
        <v>7.6252751761581585</v>
      </c>
      <c r="AT3597" s="47">
        <v>2.8967570828723872</v>
      </c>
      <c r="AU3597" s="47">
        <v>-0.99999999999999989</v>
      </c>
      <c r="AV3597" s="47">
        <v>-0.99999999999999989</v>
      </c>
      <c r="AW3597" s="47">
        <v>-0.99999999999999989</v>
      </c>
      <c r="AX3597" s="47">
        <v>-0.99999999999999989</v>
      </c>
      <c r="AY3597" s="47">
        <v>-2.3567254098853262E-2</v>
      </c>
      <c r="AZ3597" s="47">
        <v>0.11562361470681176</v>
      </c>
      <c r="BA3597" s="47">
        <v>-2.4480830896991344E-2</v>
      </c>
      <c r="BB3597" s="47">
        <v>0.35873678533415654</v>
      </c>
      <c r="BC3597" s="47">
        <v>0.3509187189378471</v>
      </c>
      <c r="BD3597" s="47">
        <v>9.5465377068879729</v>
      </c>
      <c r="BE3597" s="47">
        <v>8.6505638189612224</v>
      </c>
      <c r="BF3597" s="47">
        <v>-0.99999999999999989</v>
      </c>
      <c r="CU3597" t="e">
        <v>#N/A</v>
      </c>
      <c r="CV3597" t="e">
        <v>#N/A</v>
      </c>
    </row>
    <row r="3598" spans="1:100" x14ac:dyDescent="0.25">
      <c r="A3598">
        <v>7258</v>
      </c>
      <c r="B3598" t="s">
        <v>3613</v>
      </c>
      <c r="C3598" s="48">
        <v>1</v>
      </c>
      <c r="D3598" s="22">
        <v>1450</v>
      </c>
      <c r="E3598" s="47">
        <v>62.798508766834246</v>
      </c>
      <c r="F3598" s="47">
        <v>-29.08938549335334</v>
      </c>
      <c r="G3598" s="47">
        <v>0.24773049482204326</v>
      </c>
      <c r="H3598" s="47">
        <v>5.0316799675559034</v>
      </c>
      <c r="I3598" s="47">
        <v>43.150978932390657</v>
      </c>
      <c r="J3598" s="47">
        <v>9.4265685797601293</v>
      </c>
      <c r="K3598" s="47">
        <v>-1</v>
      </c>
      <c r="L3598" s="47">
        <v>-1</v>
      </c>
      <c r="M3598" s="47">
        <v>-1</v>
      </c>
      <c r="N3598" s="47">
        <v>0.23106494761372834</v>
      </c>
      <c r="O3598" s="47">
        <v>-1</v>
      </c>
      <c r="P3598" s="47">
        <v>-1</v>
      </c>
      <c r="Q3598" s="47">
        <v>3.6908187015592362</v>
      </c>
      <c r="R3598" s="47">
        <v>-1</v>
      </c>
      <c r="S3598" s="47">
        <v>0.64189072421973781</v>
      </c>
      <c r="T3598" s="47">
        <v>9.2362986157557392E-2</v>
      </c>
      <c r="U3598" s="47">
        <v>2.8539908778594872E-2</v>
      </c>
      <c r="V3598" s="47">
        <v>-3.3016092497362891E-2</v>
      </c>
      <c r="W3598" s="47">
        <v>1.340861265996665</v>
      </c>
      <c r="X3598" s="47">
        <v>-0.95214589246562853</v>
      </c>
      <c r="Y3598" s="47">
        <v>6.2963204570277986E-2</v>
      </c>
      <c r="Z3598" s="47">
        <v>26.745601001024557</v>
      </c>
      <c r="AA3598" s="47">
        <v>0.83044305783086536</v>
      </c>
      <c r="AB3598" s="47">
        <v>0.95436065465510056</v>
      </c>
      <c r="AC3598" s="47">
        <v>9.5356991142494465</v>
      </c>
      <c r="AD3598" s="47">
        <v>1.0338197723233149</v>
      </c>
      <c r="AE3598" s="47">
        <v>-6.1692529453854741E-2</v>
      </c>
      <c r="AF3598" s="47">
        <v>37.173968240475233</v>
      </c>
      <c r="AG3598" s="47">
        <v>-21.084351504417185</v>
      </c>
      <c r="AH3598" s="47">
        <v>0.31588437088007865</v>
      </c>
      <c r="AI3598" s="47">
        <v>0.38548558873661259</v>
      </c>
      <c r="AJ3598" s="47">
        <v>0.33333333333333298</v>
      </c>
      <c r="AK3598" s="47">
        <v>0.47968211832321317</v>
      </c>
      <c r="AL3598" s="47">
        <v>0.57122895297980814</v>
      </c>
      <c r="AM3598" s="47">
        <v>0.33333333333333298</v>
      </c>
      <c r="AN3598" s="47">
        <v>0.18789602731731778</v>
      </c>
      <c r="AO3598" s="47">
        <v>0.23868759666666312</v>
      </c>
      <c r="AP3598" s="47">
        <v>0.33333333333333298</v>
      </c>
      <c r="AQ3598" s="47">
        <v>5.9770106919154165</v>
      </c>
      <c r="AR3598" s="47">
        <v>2.6866680235991405</v>
      </c>
      <c r="AS3598" s="47">
        <v>1.9901707455278179</v>
      </c>
      <c r="AT3598" s="47">
        <v>4.7497298106331778</v>
      </c>
      <c r="AU3598" s="47">
        <v>-1</v>
      </c>
      <c r="AV3598" s="47">
        <v>-1</v>
      </c>
      <c r="AW3598" s="47">
        <v>-1</v>
      </c>
      <c r="AX3598" s="47">
        <v>-1</v>
      </c>
      <c r="AY3598" s="47">
        <v>5.741340798477359E-3</v>
      </c>
      <c r="AZ3598" s="47">
        <v>0.26109216513129191</v>
      </c>
      <c r="BA3598" s="47">
        <v>0.31605474538102962</v>
      </c>
      <c r="BB3598" s="47">
        <v>0.19654570281331249</v>
      </c>
      <c r="BC3598" s="47">
        <v>0.14449960111956645</v>
      </c>
      <c r="BD3598" s="47">
        <v>6.219103395989273</v>
      </c>
      <c r="BE3598" s="47">
        <v>5.19276375489431</v>
      </c>
      <c r="BF3598" s="47">
        <v>-1</v>
      </c>
      <c r="BG3598" s="22">
        <v>0</v>
      </c>
    </row>
    <row r="3599" spans="1:100" x14ac:dyDescent="0.25">
      <c r="A3599">
        <v>7259</v>
      </c>
      <c r="B3599" t="s">
        <v>1187</v>
      </c>
      <c r="C3599" s="48">
        <v>3</v>
      </c>
      <c r="D3599" s="22">
        <v>1426.0921509489285</v>
      </c>
      <c r="E3599" s="47">
        <v>57.969726147466282</v>
      </c>
      <c r="F3599" s="47">
        <v>-57.408140150440367</v>
      </c>
      <c r="G3599" s="47">
        <v>7.5648104370544769E-2</v>
      </c>
      <c r="H3599" s="47">
        <v>11.357609580752491</v>
      </c>
      <c r="I3599" s="47">
        <v>46.22029425892304</v>
      </c>
      <c r="J3599" s="47">
        <v>6.6419704052933071</v>
      </c>
      <c r="K3599" s="47">
        <v>-0.99999999999999967</v>
      </c>
      <c r="L3599" s="47">
        <v>-0.99999999999999967</v>
      </c>
      <c r="M3599" s="47">
        <v>-0.99999999999999967</v>
      </c>
      <c r="N3599" s="47">
        <v>0.23987121719809762</v>
      </c>
      <c r="O3599" s="47">
        <v>-0.99999999999999967</v>
      </c>
      <c r="P3599" s="47">
        <v>-0.99999999999999967</v>
      </c>
      <c r="Q3599" s="47">
        <v>4.4570768706206767</v>
      </c>
      <c r="R3599" s="47">
        <v>-0.99999999999999967</v>
      </c>
      <c r="S3599" s="47">
        <v>3.1600015992774426</v>
      </c>
      <c r="T3599" s="47">
        <v>0.38675581726368186</v>
      </c>
      <c r="U3599" s="47">
        <v>0.29026475578846317</v>
      </c>
      <c r="V3599" s="47">
        <v>-0.56709537994217174</v>
      </c>
      <c r="W3599" s="47">
        <v>6.9005327101318157</v>
      </c>
      <c r="X3599" s="47">
        <v>5.610939909582128</v>
      </c>
      <c r="Y3599" s="47">
        <v>0.11972086075321413</v>
      </c>
      <c r="Z3599" s="47">
        <v>28.590908419775133</v>
      </c>
      <c r="AA3599" s="47">
        <v>1.5533951144581069</v>
      </c>
      <c r="AB3599" s="47">
        <v>0.29818899168658541</v>
      </c>
      <c r="AC3599" s="47">
        <v>15.848073503066448</v>
      </c>
      <c r="AD3599" s="47">
        <v>1.1250192037949343</v>
      </c>
      <c r="AE3599" s="47">
        <v>-0.43896840792442243</v>
      </c>
      <c r="AF3599" s="47">
        <v>44.298202506603751</v>
      </c>
      <c r="AG3599" s="47">
        <v>-29.315686869001013</v>
      </c>
      <c r="AH3599" s="47">
        <v>0.57927465252485544</v>
      </c>
      <c r="AI3599" s="47">
        <v>0.46646915919341625</v>
      </c>
      <c r="AJ3599" s="47">
        <v>0.33333333333333298</v>
      </c>
      <c r="AK3599" s="47">
        <v>0.47897930836826508</v>
      </c>
      <c r="AL3599" s="47">
        <v>0.13980673012156802</v>
      </c>
      <c r="AM3599" s="47">
        <v>0.33333333333333298</v>
      </c>
      <c r="AN3599" s="47">
        <v>-4.7225797195214796E-2</v>
      </c>
      <c r="AO3599" s="47">
        <v>-0.22185753885112969</v>
      </c>
      <c r="AP3599" s="47">
        <v>0.33333333333333298</v>
      </c>
      <c r="AQ3599" s="47">
        <v>1.9220917523192711</v>
      </c>
      <c r="AR3599" s="47">
        <v>2.0989156491316066</v>
      </c>
      <c r="AS3599" s="47">
        <v>-0.24673832752094679</v>
      </c>
      <c r="AT3599" s="47">
        <v>4.7897930836826506</v>
      </c>
      <c r="AU3599" s="47">
        <v>-0.99999999999999967</v>
      </c>
      <c r="AV3599" s="47">
        <v>-0.99999999999999967</v>
      </c>
      <c r="AW3599" s="47">
        <v>-0.99999999999999967</v>
      </c>
      <c r="AX3599" s="47">
        <v>-0.99999999999999967</v>
      </c>
      <c r="AY3599" s="47">
        <v>-3.2078238434122122E-2</v>
      </c>
      <c r="AZ3599" s="47">
        <v>2.3075647725039047E-2</v>
      </c>
      <c r="BA3599" s="47">
        <v>4.6932647669059094E-2</v>
      </c>
      <c r="BB3599" s="47">
        <v>0.3626510862018304</v>
      </c>
      <c r="BC3599" s="47">
        <v>-0.26010218207527591</v>
      </c>
      <c r="BD3599" s="47">
        <v>9.1816553936709511</v>
      </c>
      <c r="BE3599" s="47">
        <v>-6.2678913135366026</v>
      </c>
      <c r="BF3599" s="47">
        <v>-0.99999999999999967</v>
      </c>
      <c r="CU3599" t="e">
        <v>#N/A</v>
      </c>
      <c r="CV3599" t="e">
        <v>#N/A</v>
      </c>
    </row>
    <row r="3600" spans="1:100" x14ac:dyDescent="0.25">
      <c r="A3600">
        <v>7260</v>
      </c>
      <c r="B3600" t="s">
        <v>3614</v>
      </c>
      <c r="C3600" s="48">
        <v>1</v>
      </c>
      <c r="D3600" s="22">
        <v>1450</v>
      </c>
      <c r="E3600" s="47">
        <v>62.798508766834246</v>
      </c>
      <c r="F3600" s="47">
        <v>-29.08938549335334</v>
      </c>
      <c r="G3600" s="47">
        <v>0.24773049482204326</v>
      </c>
      <c r="H3600" s="47">
        <v>5.0316799675559034</v>
      </c>
      <c r="I3600" s="47">
        <v>43.150978932390657</v>
      </c>
      <c r="J3600" s="47">
        <v>9.4265685797601293</v>
      </c>
      <c r="K3600" s="47">
        <v>-1</v>
      </c>
      <c r="L3600" s="47">
        <v>-1</v>
      </c>
      <c r="M3600" s="47">
        <v>-1</v>
      </c>
      <c r="N3600" s="47">
        <v>0.23106494761372834</v>
      </c>
      <c r="O3600" s="47">
        <v>-1</v>
      </c>
      <c r="P3600" s="47">
        <v>-1</v>
      </c>
      <c r="Q3600" s="47">
        <v>3.6908187015592362</v>
      </c>
      <c r="R3600" s="47">
        <v>-1</v>
      </c>
      <c r="S3600" s="47">
        <v>0.64189072421973781</v>
      </c>
      <c r="T3600" s="47">
        <v>9.2362986157557392E-2</v>
      </c>
      <c r="U3600" s="47">
        <v>2.8539908778594872E-2</v>
      </c>
      <c r="V3600" s="47">
        <v>-3.3016092497362891E-2</v>
      </c>
      <c r="W3600" s="47">
        <v>1.340861265996665</v>
      </c>
      <c r="X3600" s="47">
        <v>-0.95214589246562853</v>
      </c>
      <c r="Y3600" s="47">
        <v>6.2963204570277986E-2</v>
      </c>
      <c r="Z3600" s="47">
        <v>26.745601001024557</v>
      </c>
      <c r="AA3600" s="47">
        <v>0.83044305783086536</v>
      </c>
      <c r="AB3600" s="47">
        <v>0.95436065465510056</v>
      </c>
      <c r="AC3600" s="47">
        <v>9.5356991142494465</v>
      </c>
      <c r="AD3600" s="47">
        <v>1.0338197723233149</v>
      </c>
      <c r="AE3600" s="47">
        <v>-6.1692529453854741E-2</v>
      </c>
      <c r="AF3600" s="47">
        <v>37.173968240475233</v>
      </c>
      <c r="AG3600" s="47">
        <v>-21.084351504417185</v>
      </c>
      <c r="AH3600" s="47">
        <v>0.31588437088007865</v>
      </c>
      <c r="AI3600" s="47">
        <v>0.38548558873661259</v>
      </c>
      <c r="AJ3600" s="47">
        <v>0.33333333333333298</v>
      </c>
      <c r="AK3600" s="47">
        <v>0.47968211832321317</v>
      </c>
      <c r="AL3600" s="47">
        <v>0.57122895297980814</v>
      </c>
      <c r="AM3600" s="47">
        <v>0.33333333333333298</v>
      </c>
      <c r="AN3600" s="47">
        <v>0.18789602731731778</v>
      </c>
      <c r="AO3600" s="47">
        <v>0.23868759666666312</v>
      </c>
      <c r="AP3600" s="47">
        <v>0.33333333333333298</v>
      </c>
      <c r="AQ3600" s="47">
        <v>5.9770106919154165</v>
      </c>
      <c r="AR3600" s="47">
        <v>2.6866680235991405</v>
      </c>
      <c r="AS3600" s="47">
        <v>1.9901707455278179</v>
      </c>
      <c r="AT3600" s="47">
        <v>4.7497298106331778</v>
      </c>
      <c r="AU3600" s="47">
        <v>-1</v>
      </c>
      <c r="AV3600" s="47">
        <v>-1</v>
      </c>
      <c r="AW3600" s="47">
        <v>-1</v>
      </c>
      <c r="AX3600" s="47">
        <v>-1</v>
      </c>
      <c r="AY3600" s="47">
        <v>5.741340798477359E-3</v>
      </c>
      <c r="AZ3600" s="47">
        <v>0.26109216513129191</v>
      </c>
      <c r="BA3600" s="47">
        <v>0.31605474538102962</v>
      </c>
      <c r="BB3600" s="47">
        <v>0.19654570281331249</v>
      </c>
      <c r="BC3600" s="47">
        <v>0.14449960111956645</v>
      </c>
      <c r="BD3600" s="47">
        <v>6.219103395989273</v>
      </c>
      <c r="BE3600" s="47">
        <v>5.19276375489431</v>
      </c>
      <c r="BF3600" s="47">
        <v>-1</v>
      </c>
      <c r="BG3600" s="22">
        <v>0</v>
      </c>
    </row>
    <row r="3601" spans="1:100" x14ac:dyDescent="0.25">
      <c r="A3601">
        <v>7262</v>
      </c>
      <c r="B3601" t="s">
        <v>3615</v>
      </c>
      <c r="C3601" s="48">
        <v>1</v>
      </c>
      <c r="D3601" s="22">
        <v>1450</v>
      </c>
      <c r="E3601" s="47">
        <v>62.798508766834246</v>
      </c>
      <c r="F3601" s="47">
        <v>-29.08938549335334</v>
      </c>
      <c r="G3601" s="47">
        <v>0.24773049482204326</v>
      </c>
      <c r="H3601" s="47">
        <v>5.0316799675559034</v>
      </c>
      <c r="I3601" s="47">
        <v>43.150978932390657</v>
      </c>
      <c r="J3601" s="47">
        <v>9.4265685797601293</v>
      </c>
      <c r="K3601" s="47">
        <v>-1</v>
      </c>
      <c r="L3601" s="47">
        <v>-1</v>
      </c>
      <c r="M3601" s="47">
        <v>-1</v>
      </c>
      <c r="N3601" s="47">
        <v>0.23106494761372834</v>
      </c>
      <c r="O3601" s="47">
        <v>-1</v>
      </c>
      <c r="P3601" s="47">
        <v>-1</v>
      </c>
      <c r="Q3601" s="47">
        <v>3.6908187015592362</v>
      </c>
      <c r="R3601" s="47">
        <v>-1</v>
      </c>
      <c r="S3601" s="47">
        <v>0.64189072421973781</v>
      </c>
      <c r="T3601" s="47">
        <v>9.2362986157557392E-2</v>
      </c>
      <c r="U3601" s="47">
        <v>2.8539908778594872E-2</v>
      </c>
      <c r="V3601" s="47">
        <v>-3.3016092497362891E-2</v>
      </c>
      <c r="W3601" s="47">
        <v>1.340861265996665</v>
      </c>
      <c r="X3601" s="47">
        <v>-0.95214589246562853</v>
      </c>
      <c r="Y3601" s="47">
        <v>6.2963204570277986E-2</v>
      </c>
      <c r="Z3601" s="47">
        <v>26.745601001024557</v>
      </c>
      <c r="AA3601" s="47">
        <v>0.83044305783086536</v>
      </c>
      <c r="AB3601" s="47">
        <v>0.95436065465510056</v>
      </c>
      <c r="AC3601" s="47">
        <v>9.5356991142494465</v>
      </c>
      <c r="AD3601" s="47">
        <v>1.0338197723233149</v>
      </c>
      <c r="AE3601" s="47">
        <v>-6.1692529453854741E-2</v>
      </c>
      <c r="AF3601" s="47">
        <v>37.173968240475233</v>
      </c>
      <c r="AG3601" s="47">
        <v>-21.084351504417185</v>
      </c>
      <c r="AH3601" s="47">
        <v>0.31588437088007865</v>
      </c>
      <c r="AI3601" s="47">
        <v>0.38548558873661259</v>
      </c>
      <c r="AJ3601" s="47">
        <v>0.33333333333333298</v>
      </c>
      <c r="AK3601" s="47">
        <v>0.47968211832321317</v>
      </c>
      <c r="AL3601" s="47">
        <v>0.57122895297980814</v>
      </c>
      <c r="AM3601" s="47">
        <v>0.33333333333333298</v>
      </c>
      <c r="AN3601" s="47">
        <v>0.18789602731731778</v>
      </c>
      <c r="AO3601" s="47">
        <v>0.23868759666666312</v>
      </c>
      <c r="AP3601" s="47">
        <v>0.33333333333333298</v>
      </c>
      <c r="AQ3601" s="47">
        <v>5.9770106919154165</v>
      </c>
      <c r="AR3601" s="47">
        <v>2.6866680235991405</v>
      </c>
      <c r="AS3601" s="47">
        <v>1.9901707455278179</v>
      </c>
      <c r="AT3601" s="47">
        <v>4.7497298106331778</v>
      </c>
      <c r="AU3601" s="47">
        <v>-1</v>
      </c>
      <c r="AV3601" s="47">
        <v>-1</v>
      </c>
      <c r="AW3601" s="47">
        <v>-1</v>
      </c>
      <c r="AX3601" s="47">
        <v>-1</v>
      </c>
      <c r="AY3601" s="47">
        <v>5.741340798477359E-3</v>
      </c>
      <c r="AZ3601" s="47">
        <v>0.26109216513129191</v>
      </c>
      <c r="BA3601" s="47">
        <v>0.31605474538102962</v>
      </c>
      <c r="BB3601" s="47">
        <v>0.19654570281331249</v>
      </c>
      <c r="BC3601" s="47">
        <v>0.14449960111956645</v>
      </c>
      <c r="BD3601" s="47">
        <v>6.219103395989273</v>
      </c>
      <c r="BE3601" s="47">
        <v>5.19276375489431</v>
      </c>
      <c r="BF3601" s="47">
        <v>-1</v>
      </c>
      <c r="BG3601" s="22">
        <v>0</v>
      </c>
    </row>
    <row r="3602" spans="1:100" x14ac:dyDescent="0.25">
      <c r="A3602">
        <v>7263</v>
      </c>
      <c r="B3602" t="s">
        <v>3616</v>
      </c>
      <c r="C3602" s="48">
        <v>1</v>
      </c>
      <c r="D3602" s="22">
        <v>1450</v>
      </c>
      <c r="E3602" s="47">
        <v>62.798508766834246</v>
      </c>
      <c r="F3602" s="47">
        <v>-29.08938549335334</v>
      </c>
      <c r="G3602" s="47">
        <v>0.24773049482204326</v>
      </c>
      <c r="H3602" s="47">
        <v>5.0316799675559034</v>
      </c>
      <c r="I3602" s="47">
        <v>43.150978932390657</v>
      </c>
      <c r="J3602" s="47">
        <v>9.4265685797601293</v>
      </c>
      <c r="K3602" s="47">
        <v>-1</v>
      </c>
      <c r="L3602" s="47">
        <v>-1</v>
      </c>
      <c r="M3602" s="47">
        <v>-1</v>
      </c>
      <c r="N3602" s="47">
        <v>0.23106494761372834</v>
      </c>
      <c r="O3602" s="47">
        <v>-1</v>
      </c>
      <c r="P3602" s="47">
        <v>-1</v>
      </c>
      <c r="Q3602" s="47">
        <v>3.6908187015592362</v>
      </c>
      <c r="R3602" s="47">
        <v>-1</v>
      </c>
      <c r="S3602" s="47">
        <v>0.64189072421973781</v>
      </c>
      <c r="T3602" s="47">
        <v>9.2362986157557392E-2</v>
      </c>
      <c r="U3602" s="47">
        <v>2.8539908778594872E-2</v>
      </c>
      <c r="V3602" s="47">
        <v>-3.3016092497362891E-2</v>
      </c>
      <c r="W3602" s="47">
        <v>1.340861265996665</v>
      </c>
      <c r="X3602" s="47">
        <v>-0.95214589246562853</v>
      </c>
      <c r="Y3602" s="47">
        <v>6.2963204570277986E-2</v>
      </c>
      <c r="Z3602" s="47">
        <v>26.745601001024557</v>
      </c>
      <c r="AA3602" s="47">
        <v>0.83044305783086536</v>
      </c>
      <c r="AB3602" s="47">
        <v>0.95436065465510056</v>
      </c>
      <c r="AC3602" s="47">
        <v>9.5356991142494465</v>
      </c>
      <c r="AD3602" s="47">
        <v>1.0338197723233149</v>
      </c>
      <c r="AE3602" s="47">
        <v>-6.1692529453854741E-2</v>
      </c>
      <c r="AF3602" s="47">
        <v>37.173968240475233</v>
      </c>
      <c r="AG3602" s="47">
        <v>-21.084351504417185</v>
      </c>
      <c r="AH3602" s="47">
        <v>0.31588437088007865</v>
      </c>
      <c r="AI3602" s="47">
        <v>0.38548558873661259</v>
      </c>
      <c r="AJ3602" s="47">
        <v>0.33333333333333298</v>
      </c>
      <c r="AK3602" s="47">
        <v>0.47968211832321317</v>
      </c>
      <c r="AL3602" s="47">
        <v>0.57122895297980814</v>
      </c>
      <c r="AM3602" s="47">
        <v>0.33333333333333298</v>
      </c>
      <c r="AN3602" s="47">
        <v>0.18789602731731778</v>
      </c>
      <c r="AO3602" s="47">
        <v>0.23868759666666312</v>
      </c>
      <c r="AP3602" s="47">
        <v>0.33333333333333298</v>
      </c>
      <c r="AQ3602" s="47">
        <v>5.9770106919154165</v>
      </c>
      <c r="AR3602" s="47">
        <v>2.6866680235991405</v>
      </c>
      <c r="AS3602" s="47">
        <v>1.9901707455278179</v>
      </c>
      <c r="AT3602" s="47">
        <v>4.7497298106331778</v>
      </c>
      <c r="AU3602" s="47">
        <v>-1</v>
      </c>
      <c r="AV3602" s="47">
        <v>-1</v>
      </c>
      <c r="AW3602" s="47">
        <v>-1</v>
      </c>
      <c r="AX3602" s="47">
        <v>-1</v>
      </c>
      <c r="AY3602" s="47">
        <v>5.741340798477359E-3</v>
      </c>
      <c r="AZ3602" s="47">
        <v>0.26109216513129191</v>
      </c>
      <c r="BA3602" s="47">
        <v>0.31605474538102962</v>
      </c>
      <c r="BB3602" s="47">
        <v>0.19654570281331249</v>
      </c>
      <c r="BC3602" s="47">
        <v>0.14449960111956645</v>
      </c>
      <c r="BD3602" s="47">
        <v>6.219103395989273</v>
      </c>
      <c r="BE3602" s="47">
        <v>5.19276375489431</v>
      </c>
      <c r="BF3602" s="47">
        <v>-1</v>
      </c>
      <c r="BG3602" s="22">
        <v>0</v>
      </c>
    </row>
    <row r="3603" spans="1:100" x14ac:dyDescent="0.25">
      <c r="A3603">
        <v>7264</v>
      </c>
      <c r="B3603" t="s">
        <v>312</v>
      </c>
      <c r="C3603" s="48">
        <v>1</v>
      </c>
      <c r="D3603" s="22">
        <v>1450</v>
      </c>
      <c r="E3603" s="47">
        <v>62.798508766834246</v>
      </c>
      <c r="F3603" s="47">
        <v>-29.08938549335334</v>
      </c>
      <c r="G3603" s="47">
        <v>0.24773049482204326</v>
      </c>
      <c r="H3603" s="47">
        <v>5.0316799675559034</v>
      </c>
      <c r="I3603" s="47">
        <v>43.150978932390657</v>
      </c>
      <c r="J3603" s="47">
        <v>9.4265685797601293</v>
      </c>
      <c r="K3603" s="47">
        <v>-1</v>
      </c>
      <c r="L3603" s="47">
        <v>-1</v>
      </c>
      <c r="M3603" s="47">
        <v>-1</v>
      </c>
      <c r="N3603" s="47">
        <v>0.23106494761372834</v>
      </c>
      <c r="O3603" s="47">
        <v>-1</v>
      </c>
      <c r="P3603" s="47">
        <v>-1</v>
      </c>
      <c r="Q3603" s="47">
        <v>3.6908187015592362</v>
      </c>
      <c r="R3603" s="47">
        <v>-1</v>
      </c>
      <c r="S3603" s="47">
        <v>0.64189072421973781</v>
      </c>
      <c r="T3603" s="47">
        <v>9.2362986157557392E-2</v>
      </c>
      <c r="U3603" s="47">
        <v>2.8539908778594872E-2</v>
      </c>
      <c r="V3603" s="47">
        <v>-3.3016092497362891E-2</v>
      </c>
      <c r="W3603" s="47">
        <v>1.340861265996665</v>
      </c>
      <c r="X3603" s="47">
        <v>-0.95214589246562853</v>
      </c>
      <c r="Y3603" s="47">
        <v>6.2963204570277986E-2</v>
      </c>
      <c r="Z3603" s="47">
        <v>26.745601001024557</v>
      </c>
      <c r="AA3603" s="47">
        <v>0.83044305783086536</v>
      </c>
      <c r="AB3603" s="47">
        <v>0.95436065465510056</v>
      </c>
      <c r="AC3603" s="47">
        <v>9.5356991142494465</v>
      </c>
      <c r="AD3603" s="47">
        <v>1.0338197723233149</v>
      </c>
      <c r="AE3603" s="47">
        <v>-6.1692529453854741E-2</v>
      </c>
      <c r="AF3603" s="47">
        <v>37.173968240475233</v>
      </c>
      <c r="AG3603" s="47">
        <v>-21.084351504417185</v>
      </c>
      <c r="AH3603" s="47">
        <v>0.31588437088007865</v>
      </c>
      <c r="AI3603" s="47">
        <v>0.38548558873661259</v>
      </c>
      <c r="AJ3603" s="47">
        <v>0.33333333333333298</v>
      </c>
      <c r="AK3603" s="47">
        <v>0.47968211832321317</v>
      </c>
      <c r="AL3603" s="47">
        <v>0.57122895297980814</v>
      </c>
      <c r="AM3603" s="47">
        <v>0.33333333333333298</v>
      </c>
      <c r="AN3603" s="47">
        <v>0.18789602731731778</v>
      </c>
      <c r="AO3603" s="47">
        <v>0.23868759666666312</v>
      </c>
      <c r="AP3603" s="47">
        <v>0.33333333333333298</v>
      </c>
      <c r="AQ3603" s="47">
        <v>5.9770106919154165</v>
      </c>
      <c r="AR3603" s="47">
        <v>2.6866680235991405</v>
      </c>
      <c r="AS3603" s="47">
        <v>1.9901707455278179</v>
      </c>
      <c r="AT3603" s="47">
        <v>4.7497298106331778</v>
      </c>
      <c r="AU3603" s="47">
        <v>-1</v>
      </c>
      <c r="AV3603" s="47">
        <v>-1</v>
      </c>
      <c r="AW3603" s="47">
        <v>-1</v>
      </c>
      <c r="AX3603" s="47">
        <v>-1</v>
      </c>
      <c r="AY3603" s="47">
        <v>5.741340798477359E-3</v>
      </c>
      <c r="AZ3603" s="47">
        <v>0.26109216513129191</v>
      </c>
      <c r="BA3603" s="47">
        <v>0.31605474538102962</v>
      </c>
      <c r="BB3603" s="47">
        <v>0.19654570281331249</v>
      </c>
      <c r="BC3603" s="47">
        <v>0.14449960111956645</v>
      </c>
      <c r="BD3603" s="47">
        <v>6.219103395989273</v>
      </c>
      <c r="BE3603" s="47">
        <v>5.19276375489431</v>
      </c>
      <c r="BF3603" s="47">
        <v>-1</v>
      </c>
      <c r="BG3603" s="22">
        <v>0</v>
      </c>
    </row>
    <row r="3604" spans="1:100" x14ac:dyDescent="0.25">
      <c r="A3604">
        <v>7265</v>
      </c>
      <c r="B3604" t="s">
        <v>3617</v>
      </c>
      <c r="C3604" s="48">
        <v>1</v>
      </c>
      <c r="D3604" s="22">
        <v>1450</v>
      </c>
      <c r="E3604" s="47">
        <v>62.798508766834246</v>
      </c>
      <c r="F3604" s="47">
        <v>-29.08938549335334</v>
      </c>
      <c r="G3604" s="47">
        <v>0.24773049482204326</v>
      </c>
      <c r="H3604" s="47">
        <v>5.0316799675559034</v>
      </c>
      <c r="I3604" s="47">
        <v>43.150978932390657</v>
      </c>
      <c r="J3604" s="47">
        <v>9.4265685797601293</v>
      </c>
      <c r="K3604" s="47">
        <v>-1</v>
      </c>
      <c r="L3604" s="47">
        <v>-1</v>
      </c>
      <c r="M3604" s="47">
        <v>-1</v>
      </c>
      <c r="N3604" s="47">
        <v>0.23106494761372834</v>
      </c>
      <c r="O3604" s="47">
        <v>-1</v>
      </c>
      <c r="P3604" s="47">
        <v>-1</v>
      </c>
      <c r="Q3604" s="47">
        <v>3.6908187015592362</v>
      </c>
      <c r="R3604" s="47">
        <v>-1</v>
      </c>
      <c r="S3604" s="47">
        <v>0.64189072421973781</v>
      </c>
      <c r="T3604" s="47">
        <v>9.2362986157557392E-2</v>
      </c>
      <c r="U3604" s="47">
        <v>2.8539908778594872E-2</v>
      </c>
      <c r="V3604" s="47">
        <v>-3.3016092497362891E-2</v>
      </c>
      <c r="W3604" s="47">
        <v>1.340861265996665</v>
      </c>
      <c r="X3604" s="47">
        <v>-0.95214589246562853</v>
      </c>
      <c r="Y3604" s="47">
        <v>6.2963204570277986E-2</v>
      </c>
      <c r="Z3604" s="47">
        <v>26.745601001024557</v>
      </c>
      <c r="AA3604" s="47">
        <v>0.83044305783086536</v>
      </c>
      <c r="AB3604" s="47">
        <v>0.95436065465510056</v>
      </c>
      <c r="AC3604" s="47">
        <v>9.5356991142494465</v>
      </c>
      <c r="AD3604" s="47">
        <v>1.0338197723233149</v>
      </c>
      <c r="AE3604" s="47">
        <v>-6.1692529453854741E-2</v>
      </c>
      <c r="AF3604" s="47">
        <v>37.173968240475233</v>
      </c>
      <c r="AG3604" s="47">
        <v>-21.084351504417185</v>
      </c>
      <c r="AH3604" s="47">
        <v>0.31588437088007865</v>
      </c>
      <c r="AI3604" s="47">
        <v>0.38548558873661259</v>
      </c>
      <c r="AJ3604" s="47">
        <v>0.33333333333333298</v>
      </c>
      <c r="AK3604" s="47">
        <v>0.47968211832321317</v>
      </c>
      <c r="AL3604" s="47">
        <v>0.57122895297980814</v>
      </c>
      <c r="AM3604" s="47">
        <v>0.33333333333333298</v>
      </c>
      <c r="AN3604" s="47">
        <v>0.18789602731731778</v>
      </c>
      <c r="AO3604" s="47">
        <v>0.23868759666666312</v>
      </c>
      <c r="AP3604" s="47">
        <v>0.33333333333333298</v>
      </c>
      <c r="AQ3604" s="47">
        <v>5.9770106919154165</v>
      </c>
      <c r="AR3604" s="47">
        <v>2.6866680235991405</v>
      </c>
      <c r="AS3604" s="47">
        <v>1.9901707455278179</v>
      </c>
      <c r="AT3604" s="47">
        <v>4.7497298106331778</v>
      </c>
      <c r="AU3604" s="47">
        <v>-1</v>
      </c>
      <c r="AV3604" s="47">
        <v>-1</v>
      </c>
      <c r="AW3604" s="47">
        <v>-1</v>
      </c>
      <c r="AX3604" s="47">
        <v>-1</v>
      </c>
      <c r="AY3604" s="47">
        <v>5.741340798477359E-3</v>
      </c>
      <c r="AZ3604" s="47">
        <v>0.26109216513129191</v>
      </c>
      <c r="BA3604" s="47">
        <v>0.31605474538102962</v>
      </c>
      <c r="BB3604" s="47">
        <v>0.19654570281331249</v>
      </c>
      <c r="BC3604" s="47">
        <v>0.14449960111956645</v>
      </c>
      <c r="BD3604" s="47">
        <v>6.219103395989273</v>
      </c>
      <c r="BE3604" s="47">
        <v>5.19276375489431</v>
      </c>
      <c r="BF3604" s="47">
        <v>-1</v>
      </c>
      <c r="BG3604" s="22">
        <v>0</v>
      </c>
    </row>
    <row r="3605" spans="1:100" x14ac:dyDescent="0.25">
      <c r="A3605">
        <v>7266</v>
      </c>
      <c r="B3605" t="s">
        <v>3618</v>
      </c>
      <c r="C3605" s="48">
        <v>1</v>
      </c>
      <c r="D3605" s="22">
        <v>1450</v>
      </c>
      <c r="E3605" s="47">
        <v>62.798508766834246</v>
      </c>
      <c r="F3605" s="47">
        <v>-29.08938549335334</v>
      </c>
      <c r="G3605" s="47">
        <v>0.24773049482204326</v>
      </c>
      <c r="H3605" s="47">
        <v>5.0316799675559034</v>
      </c>
      <c r="I3605" s="47">
        <v>43.150978932390657</v>
      </c>
      <c r="J3605" s="47">
        <v>9.4265685797601293</v>
      </c>
      <c r="K3605" s="47">
        <v>-1</v>
      </c>
      <c r="L3605" s="47">
        <v>-1</v>
      </c>
      <c r="M3605" s="47">
        <v>-1</v>
      </c>
      <c r="N3605" s="47">
        <v>0.23106494761372834</v>
      </c>
      <c r="O3605" s="47">
        <v>-1</v>
      </c>
      <c r="P3605" s="47">
        <v>-1</v>
      </c>
      <c r="Q3605" s="47">
        <v>3.6908187015592362</v>
      </c>
      <c r="R3605" s="47">
        <v>-1</v>
      </c>
      <c r="S3605" s="47">
        <v>0.64189072421973781</v>
      </c>
      <c r="T3605" s="47">
        <v>9.2362986157557392E-2</v>
      </c>
      <c r="U3605" s="47">
        <v>2.8539908778594872E-2</v>
      </c>
      <c r="V3605" s="47">
        <v>-3.3016092497362891E-2</v>
      </c>
      <c r="W3605" s="47">
        <v>1.340861265996665</v>
      </c>
      <c r="X3605" s="47">
        <v>-0.95214589246562853</v>
      </c>
      <c r="Y3605" s="47">
        <v>6.2963204570277986E-2</v>
      </c>
      <c r="Z3605" s="47">
        <v>26.745601001024557</v>
      </c>
      <c r="AA3605" s="47">
        <v>0.83044305783086536</v>
      </c>
      <c r="AB3605" s="47">
        <v>0.95436065465510056</v>
      </c>
      <c r="AC3605" s="47">
        <v>9.5356991142494465</v>
      </c>
      <c r="AD3605" s="47">
        <v>1.0338197723233149</v>
      </c>
      <c r="AE3605" s="47">
        <v>-6.1692529453854741E-2</v>
      </c>
      <c r="AF3605" s="47">
        <v>37.173968240475233</v>
      </c>
      <c r="AG3605" s="47">
        <v>-21.084351504417185</v>
      </c>
      <c r="AH3605" s="47">
        <v>0.31588437088007865</v>
      </c>
      <c r="AI3605" s="47">
        <v>0.38548558873661259</v>
      </c>
      <c r="AJ3605" s="47">
        <v>0.33333333333333298</v>
      </c>
      <c r="AK3605" s="47">
        <v>0.47968211832321317</v>
      </c>
      <c r="AL3605" s="47">
        <v>0.57122895297980814</v>
      </c>
      <c r="AM3605" s="47">
        <v>0.33333333333333298</v>
      </c>
      <c r="AN3605" s="47">
        <v>0.18789602731731778</v>
      </c>
      <c r="AO3605" s="47">
        <v>0.23868759666666312</v>
      </c>
      <c r="AP3605" s="47">
        <v>0.33333333333333298</v>
      </c>
      <c r="AQ3605" s="47">
        <v>5.9770106919154165</v>
      </c>
      <c r="AR3605" s="47">
        <v>2.6866680235991405</v>
      </c>
      <c r="AS3605" s="47">
        <v>1.9901707455278179</v>
      </c>
      <c r="AT3605" s="47">
        <v>4.7497298106331778</v>
      </c>
      <c r="AU3605" s="47">
        <v>-1</v>
      </c>
      <c r="AV3605" s="47">
        <v>-1</v>
      </c>
      <c r="AW3605" s="47">
        <v>-1</v>
      </c>
      <c r="AX3605" s="47">
        <v>-1</v>
      </c>
      <c r="AY3605" s="47">
        <v>5.741340798477359E-3</v>
      </c>
      <c r="AZ3605" s="47">
        <v>0.26109216513129191</v>
      </c>
      <c r="BA3605" s="47">
        <v>0.31605474538102962</v>
      </c>
      <c r="BB3605" s="47">
        <v>0.19654570281331249</v>
      </c>
      <c r="BC3605" s="47">
        <v>0.14449960111956645</v>
      </c>
      <c r="BD3605" s="47">
        <v>6.219103395989273</v>
      </c>
      <c r="BE3605" s="47">
        <v>5.19276375489431</v>
      </c>
      <c r="BF3605" s="47">
        <v>-1</v>
      </c>
      <c r="BG3605" s="22">
        <v>0</v>
      </c>
    </row>
    <row r="3606" spans="1:100" x14ac:dyDescent="0.25">
      <c r="A3606">
        <v>7267</v>
      </c>
      <c r="B3606" t="s">
        <v>3619</v>
      </c>
      <c r="C3606" s="48">
        <v>3</v>
      </c>
      <c r="D3606" s="22">
        <v>1478.5602412255221</v>
      </c>
      <c r="E3606" s="47">
        <v>80.458233350228227</v>
      </c>
      <c r="F3606" s="47">
        <v>20.725413355747346</v>
      </c>
      <c r="G3606" s="47">
        <v>0.68084950840226499</v>
      </c>
      <c r="H3606" s="47">
        <v>4.038105770132101</v>
      </c>
      <c r="I3606" s="47">
        <v>70.455942067835863</v>
      </c>
      <c r="J3606" s="47">
        <v>5.4912579092960634</v>
      </c>
      <c r="K3606" s="47">
        <v>-0.99999999999999989</v>
      </c>
      <c r="L3606" s="47">
        <v>-0.99999999999999989</v>
      </c>
      <c r="M3606" s="47">
        <v>-0.99999999999999989</v>
      </c>
      <c r="N3606" s="47">
        <v>0.30902992158320908</v>
      </c>
      <c r="O3606" s="47">
        <v>-0.99999999999999989</v>
      </c>
      <c r="P3606" s="47">
        <v>-0.99999999999999989</v>
      </c>
      <c r="Q3606" s="47">
        <v>5.4898154001156945</v>
      </c>
      <c r="R3606" s="47">
        <v>-0.99999999999999989</v>
      </c>
      <c r="S3606" s="47">
        <v>-0.66653938970728788</v>
      </c>
      <c r="T3606" s="47">
        <v>-5.7815267150560984E-2</v>
      </c>
      <c r="U3606" s="47">
        <v>-5.9315425284507492E-2</v>
      </c>
      <c r="V3606" s="47">
        <v>-0.5908280852084804</v>
      </c>
      <c r="W3606" s="47">
        <v>-1.451709629983591</v>
      </c>
      <c r="X3606" s="47">
        <v>-0.6912587216582109</v>
      </c>
      <c r="Y3606" s="47">
        <v>-3.0169324637065772E-2</v>
      </c>
      <c r="Z3606" s="47">
        <v>47.278771328764215</v>
      </c>
      <c r="AA3606" s="47">
        <v>0.1809307208768092</v>
      </c>
      <c r="AB3606" s="47">
        <v>4.1123480780439072</v>
      </c>
      <c r="AC3606" s="47">
        <v>4.3566329669411301</v>
      </c>
      <c r="AD3606" s="47">
        <v>3.4221780275945921</v>
      </c>
      <c r="AE3606" s="47">
        <v>0.52888052447637268</v>
      </c>
      <c r="AF3606" s="47">
        <v>56.276632898225621</v>
      </c>
      <c r="AG3606" s="47">
        <v>32.974195411490989</v>
      </c>
      <c r="AH3606" s="47">
        <v>0.71207252000979759</v>
      </c>
      <c r="AI3606" s="47">
        <v>1.1197766411354337</v>
      </c>
      <c r="AJ3606" s="47">
        <v>0.33333333333333298</v>
      </c>
      <c r="AK3606" s="47">
        <v>0.5963509940302717</v>
      </c>
      <c r="AL3606" s="47">
        <v>0.69818290625145063</v>
      </c>
      <c r="AM3606" s="47">
        <v>0.33333333333333298</v>
      </c>
      <c r="AN3606" s="47">
        <v>0.98018398364195158</v>
      </c>
      <c r="AO3606" s="47">
        <v>1.017902286535159</v>
      </c>
      <c r="AP3606" s="47">
        <v>0.33333333333333298</v>
      </c>
      <c r="AQ3606" s="47">
        <v>14.179309169610216</v>
      </c>
      <c r="AR3606" s="47">
        <v>2.8599690660681691</v>
      </c>
      <c r="AS3606" s="47">
        <v>-3.3322210970748198</v>
      </c>
      <c r="AT3606" s="47">
        <v>5.963509940302715</v>
      </c>
      <c r="AU3606" s="47">
        <v>-0.99999999999999989</v>
      </c>
      <c r="AV3606" s="47">
        <v>-0.99999999999999989</v>
      </c>
      <c r="AW3606" s="47">
        <v>-0.99999999999999989</v>
      </c>
      <c r="AX3606" s="47">
        <v>-0.99999999999999989</v>
      </c>
      <c r="AY3606" s="47">
        <v>-9.2340949040367777E-3</v>
      </c>
      <c r="AZ3606" s="47">
        <v>0.50538862644346849</v>
      </c>
      <c r="BA3606" s="47">
        <v>0.18269575545477496</v>
      </c>
      <c r="BB3606" s="47">
        <v>0.19258287698265922</v>
      </c>
      <c r="BC3606" s="47">
        <v>-1.7526470781540519E-2</v>
      </c>
      <c r="BD3606" s="47">
        <v>7.3415150567838268</v>
      </c>
      <c r="BE3606" s="47">
        <v>0.47531700773536278</v>
      </c>
      <c r="BF3606" s="47">
        <v>-0.99999999999999989</v>
      </c>
      <c r="CU3606" t="e">
        <v>#N/A</v>
      </c>
      <c r="CV3606" t="e">
        <v>#N/A</v>
      </c>
    </row>
    <row r="3607" spans="1:100" x14ac:dyDescent="0.25">
      <c r="A3607">
        <v>7268</v>
      </c>
      <c r="B3607" t="s">
        <v>3620</v>
      </c>
      <c r="C3607" s="48">
        <v>1</v>
      </c>
      <c r="D3607" s="22">
        <v>1450</v>
      </c>
      <c r="E3607" s="47">
        <v>62.798508766834246</v>
      </c>
      <c r="F3607" s="47">
        <v>-29.08938549335334</v>
      </c>
      <c r="G3607" s="47">
        <v>0.24773049482204326</v>
      </c>
      <c r="H3607" s="47">
        <v>5.0316799675559034</v>
      </c>
      <c r="I3607" s="47">
        <v>43.150978932390657</v>
      </c>
      <c r="J3607" s="47">
        <v>9.4265685797601293</v>
      </c>
      <c r="K3607" s="47">
        <v>-1</v>
      </c>
      <c r="L3607" s="47">
        <v>-1</v>
      </c>
      <c r="M3607" s="47">
        <v>-1</v>
      </c>
      <c r="N3607" s="47">
        <v>0.23106494761372834</v>
      </c>
      <c r="O3607" s="47">
        <v>-1</v>
      </c>
      <c r="P3607" s="47">
        <v>-1</v>
      </c>
      <c r="Q3607" s="47">
        <v>3.6908187015592362</v>
      </c>
      <c r="R3607" s="47">
        <v>-1</v>
      </c>
      <c r="S3607" s="47">
        <v>0.64189072421973781</v>
      </c>
      <c r="T3607" s="47">
        <v>9.2362986157557392E-2</v>
      </c>
      <c r="U3607" s="47">
        <v>2.8539908778594872E-2</v>
      </c>
      <c r="V3607" s="47">
        <v>-3.3016092497362891E-2</v>
      </c>
      <c r="W3607" s="47">
        <v>1.340861265996665</v>
      </c>
      <c r="X3607" s="47">
        <v>-0.95214589246562853</v>
      </c>
      <c r="Y3607" s="47">
        <v>6.2963204570277986E-2</v>
      </c>
      <c r="Z3607" s="47">
        <v>26.745601001024557</v>
      </c>
      <c r="AA3607" s="47">
        <v>0.83044305783086536</v>
      </c>
      <c r="AB3607" s="47">
        <v>0.95436065465510056</v>
      </c>
      <c r="AC3607" s="47">
        <v>9.5356991142494465</v>
      </c>
      <c r="AD3607" s="47">
        <v>1.0338197723233149</v>
      </c>
      <c r="AE3607" s="47">
        <v>-6.1692529453854741E-2</v>
      </c>
      <c r="AF3607" s="47">
        <v>37.173968240475233</v>
      </c>
      <c r="AG3607" s="47">
        <v>-21.084351504417185</v>
      </c>
      <c r="AH3607" s="47">
        <v>0.31588437088007865</v>
      </c>
      <c r="AI3607" s="47">
        <v>0.38548558873661259</v>
      </c>
      <c r="AJ3607" s="47">
        <v>0.33333333333333298</v>
      </c>
      <c r="AK3607" s="47">
        <v>0.47968211832321317</v>
      </c>
      <c r="AL3607" s="47">
        <v>0.57122895297980814</v>
      </c>
      <c r="AM3607" s="47">
        <v>0.33333333333333298</v>
      </c>
      <c r="AN3607" s="47">
        <v>0.18789602731731778</v>
      </c>
      <c r="AO3607" s="47">
        <v>0.23868759666666312</v>
      </c>
      <c r="AP3607" s="47">
        <v>0.33333333333333298</v>
      </c>
      <c r="AQ3607" s="47">
        <v>5.9770106919154165</v>
      </c>
      <c r="AR3607" s="47">
        <v>2.6866680235991405</v>
      </c>
      <c r="AS3607" s="47">
        <v>1.9901707455278179</v>
      </c>
      <c r="AT3607" s="47">
        <v>4.7497298106331778</v>
      </c>
      <c r="AU3607" s="47">
        <v>-1</v>
      </c>
      <c r="AV3607" s="47">
        <v>-1</v>
      </c>
      <c r="AW3607" s="47">
        <v>-1</v>
      </c>
      <c r="AX3607" s="47">
        <v>-1</v>
      </c>
      <c r="AY3607" s="47">
        <v>5.741340798477359E-3</v>
      </c>
      <c r="AZ3607" s="47">
        <v>0.26109216513129191</v>
      </c>
      <c r="BA3607" s="47">
        <v>0.31605474538102962</v>
      </c>
      <c r="BB3607" s="47">
        <v>0.19654570281331249</v>
      </c>
      <c r="BC3607" s="47">
        <v>0.14449960111956645</v>
      </c>
      <c r="BD3607" s="47">
        <v>6.219103395989273</v>
      </c>
      <c r="BE3607" s="47">
        <v>5.19276375489431</v>
      </c>
      <c r="BF3607" s="47">
        <v>-1</v>
      </c>
      <c r="BG3607" s="22">
        <v>0</v>
      </c>
    </row>
    <row r="3608" spans="1:100" x14ac:dyDescent="0.25">
      <c r="A3608">
        <v>7269</v>
      </c>
      <c r="B3608" t="s">
        <v>3621</v>
      </c>
      <c r="C3608" s="48">
        <v>1</v>
      </c>
      <c r="D3608" s="22">
        <v>1450</v>
      </c>
      <c r="E3608" s="47">
        <v>62.798508766834246</v>
      </c>
      <c r="F3608" s="47">
        <v>-29.08938549335334</v>
      </c>
      <c r="G3608" s="47">
        <v>0.24773049482204326</v>
      </c>
      <c r="H3608" s="47">
        <v>5.0316799675559034</v>
      </c>
      <c r="I3608" s="47">
        <v>43.150978932390657</v>
      </c>
      <c r="J3608" s="47">
        <v>9.4265685797601293</v>
      </c>
      <c r="K3608" s="47">
        <v>-1</v>
      </c>
      <c r="L3608" s="47">
        <v>-1</v>
      </c>
      <c r="M3608" s="47">
        <v>-1</v>
      </c>
      <c r="N3608" s="47">
        <v>0.23106494761372834</v>
      </c>
      <c r="O3608" s="47">
        <v>-1</v>
      </c>
      <c r="P3608" s="47">
        <v>-1</v>
      </c>
      <c r="Q3608" s="47">
        <v>3.6908187015592362</v>
      </c>
      <c r="R3608" s="47">
        <v>-1</v>
      </c>
      <c r="S3608" s="47">
        <v>0.64189072421973781</v>
      </c>
      <c r="T3608" s="47">
        <v>9.2362986157557392E-2</v>
      </c>
      <c r="U3608" s="47">
        <v>2.8539908778594872E-2</v>
      </c>
      <c r="V3608" s="47">
        <v>-3.3016092497362891E-2</v>
      </c>
      <c r="W3608" s="47">
        <v>1.340861265996665</v>
      </c>
      <c r="X3608" s="47">
        <v>-0.95214589246562853</v>
      </c>
      <c r="Y3608" s="47">
        <v>6.2963204570277986E-2</v>
      </c>
      <c r="Z3608" s="47">
        <v>26.745601001024557</v>
      </c>
      <c r="AA3608" s="47">
        <v>0.83044305783086536</v>
      </c>
      <c r="AB3608" s="47">
        <v>0.95436065465510056</v>
      </c>
      <c r="AC3608" s="47">
        <v>9.5356991142494465</v>
      </c>
      <c r="AD3608" s="47">
        <v>1.0338197723233149</v>
      </c>
      <c r="AE3608" s="47">
        <v>-6.1692529453854741E-2</v>
      </c>
      <c r="AF3608" s="47">
        <v>37.173968240475233</v>
      </c>
      <c r="AG3608" s="47">
        <v>-21.084351504417185</v>
      </c>
      <c r="AH3608" s="47">
        <v>0.31588437088007865</v>
      </c>
      <c r="AI3608" s="47">
        <v>0.38548558873661259</v>
      </c>
      <c r="AJ3608" s="47">
        <v>0.33333333333333298</v>
      </c>
      <c r="AK3608" s="47">
        <v>0.47968211832321317</v>
      </c>
      <c r="AL3608" s="47">
        <v>0.57122895297980814</v>
      </c>
      <c r="AM3608" s="47">
        <v>0.33333333333333298</v>
      </c>
      <c r="AN3608" s="47">
        <v>0.18789602731731778</v>
      </c>
      <c r="AO3608" s="47">
        <v>0.23868759666666312</v>
      </c>
      <c r="AP3608" s="47">
        <v>0.33333333333333298</v>
      </c>
      <c r="AQ3608" s="47">
        <v>5.9770106919154165</v>
      </c>
      <c r="AR3608" s="47">
        <v>2.6866680235991405</v>
      </c>
      <c r="AS3608" s="47">
        <v>1.9901707455278179</v>
      </c>
      <c r="AT3608" s="47">
        <v>4.7497298106331778</v>
      </c>
      <c r="AU3608" s="47">
        <v>-1</v>
      </c>
      <c r="AV3608" s="47">
        <v>-1</v>
      </c>
      <c r="AW3608" s="47">
        <v>-1</v>
      </c>
      <c r="AX3608" s="47">
        <v>-1</v>
      </c>
      <c r="AY3608" s="47">
        <v>5.741340798477359E-3</v>
      </c>
      <c r="AZ3608" s="47">
        <v>0.26109216513129191</v>
      </c>
      <c r="BA3608" s="47">
        <v>0.31605474538102962</v>
      </c>
      <c r="BB3608" s="47">
        <v>0.19654570281331249</v>
      </c>
      <c r="BC3608" s="47">
        <v>0.14449960111956645</v>
      </c>
      <c r="BD3608" s="47">
        <v>6.219103395989273</v>
      </c>
      <c r="BE3608" s="47">
        <v>5.19276375489431</v>
      </c>
      <c r="BF3608" s="47">
        <v>-1</v>
      </c>
      <c r="BG3608" s="22">
        <v>0</v>
      </c>
    </row>
    <row r="3609" spans="1:100" x14ac:dyDescent="0.25">
      <c r="A3609">
        <v>7270</v>
      </c>
      <c r="B3609" t="s">
        <v>1053</v>
      </c>
      <c r="C3609" s="48">
        <v>1</v>
      </c>
      <c r="D3609" s="22">
        <v>1450</v>
      </c>
      <c r="E3609" s="47">
        <v>62.798508766834246</v>
      </c>
      <c r="F3609" s="47">
        <v>-29.08938549335334</v>
      </c>
      <c r="G3609" s="47">
        <v>0.24773049482204326</v>
      </c>
      <c r="H3609" s="47">
        <v>5.0316799675559034</v>
      </c>
      <c r="I3609" s="47">
        <v>43.150978932390657</v>
      </c>
      <c r="J3609" s="47">
        <v>9.4265685797601293</v>
      </c>
      <c r="K3609" s="47">
        <v>-1</v>
      </c>
      <c r="L3609" s="47">
        <v>-1</v>
      </c>
      <c r="M3609" s="47">
        <v>-1</v>
      </c>
      <c r="N3609" s="47">
        <v>0.23106494761372834</v>
      </c>
      <c r="O3609" s="47">
        <v>-1</v>
      </c>
      <c r="P3609" s="47">
        <v>-1</v>
      </c>
      <c r="Q3609" s="47">
        <v>3.6908187015592362</v>
      </c>
      <c r="R3609" s="47">
        <v>-1</v>
      </c>
      <c r="S3609" s="47">
        <v>0.64189072421973781</v>
      </c>
      <c r="T3609" s="47">
        <v>9.2362986157557392E-2</v>
      </c>
      <c r="U3609" s="47">
        <v>2.8539908778594872E-2</v>
      </c>
      <c r="V3609" s="47">
        <v>-3.3016092497362891E-2</v>
      </c>
      <c r="W3609" s="47">
        <v>1.340861265996665</v>
      </c>
      <c r="X3609" s="47">
        <v>-0.95214589246562853</v>
      </c>
      <c r="Y3609" s="47">
        <v>6.2963204570277986E-2</v>
      </c>
      <c r="Z3609" s="47">
        <v>26.745601001024557</v>
      </c>
      <c r="AA3609" s="47">
        <v>0.83044305783086536</v>
      </c>
      <c r="AB3609" s="47">
        <v>0.95436065465510056</v>
      </c>
      <c r="AC3609" s="47">
        <v>9.5356991142494465</v>
      </c>
      <c r="AD3609" s="47">
        <v>1.0338197723233149</v>
      </c>
      <c r="AE3609" s="47">
        <v>-6.1692529453854741E-2</v>
      </c>
      <c r="AF3609" s="47">
        <v>37.173968240475233</v>
      </c>
      <c r="AG3609" s="47">
        <v>-21.084351504417185</v>
      </c>
      <c r="AH3609" s="47">
        <v>0.31588437088007865</v>
      </c>
      <c r="AI3609" s="47">
        <v>0.38548558873661259</v>
      </c>
      <c r="AJ3609" s="47">
        <v>0.33333333333333298</v>
      </c>
      <c r="AK3609" s="47">
        <v>0.47968211832321317</v>
      </c>
      <c r="AL3609" s="47">
        <v>0.57122895297980814</v>
      </c>
      <c r="AM3609" s="47">
        <v>0.33333333333333298</v>
      </c>
      <c r="AN3609" s="47">
        <v>0.18789602731731778</v>
      </c>
      <c r="AO3609" s="47">
        <v>0.23868759666666312</v>
      </c>
      <c r="AP3609" s="47">
        <v>0.33333333333333298</v>
      </c>
      <c r="AQ3609" s="47">
        <v>5.9770106919154165</v>
      </c>
      <c r="AR3609" s="47">
        <v>2.6866680235991405</v>
      </c>
      <c r="AS3609" s="47">
        <v>1.9901707455278179</v>
      </c>
      <c r="AT3609" s="47">
        <v>4.7497298106331778</v>
      </c>
      <c r="AU3609" s="47">
        <v>-1</v>
      </c>
      <c r="AV3609" s="47">
        <v>-1</v>
      </c>
      <c r="AW3609" s="47">
        <v>-1</v>
      </c>
      <c r="AX3609" s="47">
        <v>-1</v>
      </c>
      <c r="AY3609" s="47">
        <v>5.741340798477359E-3</v>
      </c>
      <c r="AZ3609" s="47">
        <v>0.26109216513129191</v>
      </c>
      <c r="BA3609" s="47">
        <v>0.31605474538102962</v>
      </c>
      <c r="BB3609" s="47">
        <v>0.19654570281331249</v>
      </c>
      <c r="BC3609" s="47">
        <v>0.14449960111956645</v>
      </c>
      <c r="BD3609" s="47">
        <v>6.219103395989273</v>
      </c>
      <c r="BE3609" s="47">
        <v>5.19276375489431</v>
      </c>
      <c r="BF3609" s="47">
        <v>-1</v>
      </c>
      <c r="BG3609" s="22">
        <v>0</v>
      </c>
    </row>
    <row r="3610" spans="1:100" x14ac:dyDescent="0.25">
      <c r="A3610">
        <v>7271</v>
      </c>
      <c r="B3610" t="s">
        <v>3622</v>
      </c>
      <c r="C3610" s="48">
        <v>1</v>
      </c>
      <c r="D3610" s="22">
        <v>1450</v>
      </c>
      <c r="E3610" s="47">
        <v>62.798508766834246</v>
      </c>
      <c r="F3610" s="47">
        <v>-29.08938549335334</v>
      </c>
      <c r="G3610" s="47">
        <v>0.24773049482204326</v>
      </c>
      <c r="H3610" s="47">
        <v>5.0316799675559034</v>
      </c>
      <c r="I3610" s="47">
        <v>43.150978932390657</v>
      </c>
      <c r="J3610" s="47">
        <v>9.4265685797601293</v>
      </c>
      <c r="K3610" s="47">
        <v>-1</v>
      </c>
      <c r="L3610" s="47">
        <v>-1</v>
      </c>
      <c r="M3610" s="47">
        <v>-1</v>
      </c>
      <c r="N3610" s="47">
        <v>0.23106494761372834</v>
      </c>
      <c r="O3610" s="47">
        <v>-1</v>
      </c>
      <c r="P3610" s="47">
        <v>-1</v>
      </c>
      <c r="Q3610" s="47">
        <v>3.6908187015592362</v>
      </c>
      <c r="R3610" s="47">
        <v>-1</v>
      </c>
      <c r="S3610" s="47">
        <v>0.64189072421973781</v>
      </c>
      <c r="T3610" s="47">
        <v>9.2362986157557392E-2</v>
      </c>
      <c r="U3610" s="47">
        <v>2.8539908778594872E-2</v>
      </c>
      <c r="V3610" s="47">
        <v>-3.3016092497362891E-2</v>
      </c>
      <c r="W3610" s="47">
        <v>1.340861265996665</v>
      </c>
      <c r="X3610" s="47">
        <v>-0.95214589246562853</v>
      </c>
      <c r="Y3610" s="47">
        <v>6.2963204570277986E-2</v>
      </c>
      <c r="Z3610" s="47">
        <v>26.745601001024557</v>
      </c>
      <c r="AA3610" s="47">
        <v>0.83044305783086536</v>
      </c>
      <c r="AB3610" s="47">
        <v>0.95436065465510056</v>
      </c>
      <c r="AC3610" s="47">
        <v>9.5356991142494465</v>
      </c>
      <c r="AD3610" s="47">
        <v>1.0338197723233149</v>
      </c>
      <c r="AE3610" s="47">
        <v>-6.1692529453854741E-2</v>
      </c>
      <c r="AF3610" s="47">
        <v>37.173968240475233</v>
      </c>
      <c r="AG3610" s="47">
        <v>-21.084351504417185</v>
      </c>
      <c r="AH3610" s="47">
        <v>0.31588437088007865</v>
      </c>
      <c r="AI3610" s="47">
        <v>0.38548558873661259</v>
      </c>
      <c r="AJ3610" s="47">
        <v>0.33333333333333298</v>
      </c>
      <c r="AK3610" s="47">
        <v>0.47968211832321317</v>
      </c>
      <c r="AL3610" s="47">
        <v>0.57122895297980814</v>
      </c>
      <c r="AM3610" s="47">
        <v>0.33333333333333298</v>
      </c>
      <c r="AN3610" s="47">
        <v>0.18789602731731778</v>
      </c>
      <c r="AO3610" s="47">
        <v>0.23868759666666312</v>
      </c>
      <c r="AP3610" s="47">
        <v>0.33333333333333298</v>
      </c>
      <c r="AQ3610" s="47">
        <v>5.9770106919154165</v>
      </c>
      <c r="AR3610" s="47">
        <v>2.6866680235991405</v>
      </c>
      <c r="AS3610" s="47">
        <v>1.9901707455278179</v>
      </c>
      <c r="AT3610" s="47">
        <v>4.7497298106331778</v>
      </c>
      <c r="AU3610" s="47">
        <v>-1</v>
      </c>
      <c r="AV3610" s="47">
        <v>-1</v>
      </c>
      <c r="AW3610" s="47">
        <v>-1</v>
      </c>
      <c r="AX3610" s="47">
        <v>-1</v>
      </c>
      <c r="AY3610" s="47">
        <v>5.741340798477359E-3</v>
      </c>
      <c r="AZ3610" s="47">
        <v>0.26109216513129191</v>
      </c>
      <c r="BA3610" s="47">
        <v>0.31605474538102962</v>
      </c>
      <c r="BB3610" s="47">
        <v>0.19654570281331249</v>
      </c>
      <c r="BC3610" s="47">
        <v>0.14449960111956645</v>
      </c>
      <c r="BD3610" s="47">
        <v>6.219103395989273</v>
      </c>
      <c r="BE3610" s="47">
        <v>5.19276375489431</v>
      </c>
      <c r="BF3610" s="47">
        <v>-1</v>
      </c>
      <c r="BG3610" s="22">
        <v>0</v>
      </c>
    </row>
    <row r="3611" spans="1:100" x14ac:dyDescent="0.25">
      <c r="A3611">
        <v>7272</v>
      </c>
      <c r="B3611" t="s">
        <v>3623</v>
      </c>
      <c r="C3611" s="48">
        <v>1</v>
      </c>
      <c r="D3611" s="22">
        <v>1450</v>
      </c>
      <c r="E3611" s="47">
        <v>62.798508766834246</v>
      </c>
      <c r="F3611" s="47">
        <v>-29.08938549335334</v>
      </c>
      <c r="G3611" s="47">
        <v>0.24773049482204326</v>
      </c>
      <c r="H3611" s="47">
        <v>5.0316799675559034</v>
      </c>
      <c r="I3611" s="47">
        <v>43.150978932390657</v>
      </c>
      <c r="J3611" s="47">
        <v>9.4265685797601293</v>
      </c>
      <c r="K3611" s="47">
        <v>-1</v>
      </c>
      <c r="L3611" s="47">
        <v>-1</v>
      </c>
      <c r="M3611" s="47">
        <v>-1</v>
      </c>
      <c r="N3611" s="47">
        <v>0.23106494761372834</v>
      </c>
      <c r="O3611" s="47">
        <v>-1</v>
      </c>
      <c r="P3611" s="47">
        <v>-1</v>
      </c>
      <c r="Q3611" s="47">
        <v>3.6908187015592362</v>
      </c>
      <c r="R3611" s="47">
        <v>-1</v>
      </c>
      <c r="S3611" s="47">
        <v>0.64189072421973781</v>
      </c>
      <c r="T3611" s="47">
        <v>9.2362986157557392E-2</v>
      </c>
      <c r="U3611" s="47">
        <v>2.8539908778594872E-2</v>
      </c>
      <c r="V3611" s="47">
        <v>-3.3016092497362891E-2</v>
      </c>
      <c r="W3611" s="47">
        <v>1.340861265996665</v>
      </c>
      <c r="X3611" s="47">
        <v>-0.95214589246562853</v>
      </c>
      <c r="Y3611" s="47">
        <v>6.2963204570277986E-2</v>
      </c>
      <c r="Z3611" s="47">
        <v>26.745601001024557</v>
      </c>
      <c r="AA3611" s="47">
        <v>0.83044305783086536</v>
      </c>
      <c r="AB3611" s="47">
        <v>0.95436065465510056</v>
      </c>
      <c r="AC3611" s="47">
        <v>9.5356991142494465</v>
      </c>
      <c r="AD3611" s="47">
        <v>1.0338197723233149</v>
      </c>
      <c r="AE3611" s="47">
        <v>-6.1692529453854741E-2</v>
      </c>
      <c r="AF3611" s="47">
        <v>37.173968240475233</v>
      </c>
      <c r="AG3611" s="47">
        <v>-21.084351504417185</v>
      </c>
      <c r="AH3611" s="47">
        <v>0.31588437088007865</v>
      </c>
      <c r="AI3611" s="47">
        <v>0.38548558873661259</v>
      </c>
      <c r="AJ3611" s="47">
        <v>0.33333333333333298</v>
      </c>
      <c r="AK3611" s="47">
        <v>0.47968211832321317</v>
      </c>
      <c r="AL3611" s="47">
        <v>0.57122895297980814</v>
      </c>
      <c r="AM3611" s="47">
        <v>0.33333333333333298</v>
      </c>
      <c r="AN3611" s="47">
        <v>0.18789602731731778</v>
      </c>
      <c r="AO3611" s="47">
        <v>0.23868759666666312</v>
      </c>
      <c r="AP3611" s="47">
        <v>0.33333333333333298</v>
      </c>
      <c r="AQ3611" s="47">
        <v>5.9770106919154165</v>
      </c>
      <c r="AR3611" s="47">
        <v>2.6866680235991405</v>
      </c>
      <c r="AS3611" s="47">
        <v>1.9901707455278179</v>
      </c>
      <c r="AT3611" s="47">
        <v>4.7497298106331778</v>
      </c>
      <c r="AU3611" s="47">
        <v>-1</v>
      </c>
      <c r="AV3611" s="47">
        <v>-1</v>
      </c>
      <c r="AW3611" s="47">
        <v>-1</v>
      </c>
      <c r="AX3611" s="47">
        <v>-1</v>
      </c>
      <c r="AY3611" s="47">
        <v>5.741340798477359E-3</v>
      </c>
      <c r="AZ3611" s="47">
        <v>0.26109216513129191</v>
      </c>
      <c r="BA3611" s="47">
        <v>0.31605474538102962</v>
      </c>
      <c r="BB3611" s="47">
        <v>0.19654570281331249</v>
      </c>
      <c r="BC3611" s="47">
        <v>0.14449960111956645</v>
      </c>
      <c r="BD3611" s="47">
        <v>6.219103395989273</v>
      </c>
      <c r="BE3611" s="47">
        <v>5.19276375489431</v>
      </c>
      <c r="BF3611" s="47">
        <v>-1</v>
      </c>
      <c r="BG3611" s="22">
        <v>0</v>
      </c>
    </row>
    <row r="3612" spans="1:100" x14ac:dyDescent="0.25">
      <c r="A3612">
        <v>7273</v>
      </c>
      <c r="B3612" t="s">
        <v>3624</v>
      </c>
      <c r="C3612" s="48">
        <v>1</v>
      </c>
      <c r="D3612" s="22">
        <v>1450</v>
      </c>
      <c r="E3612" s="47">
        <v>62.798508766834246</v>
      </c>
      <c r="F3612" s="47">
        <v>-29.08938549335334</v>
      </c>
      <c r="G3612" s="47">
        <v>0.24773049482204326</v>
      </c>
      <c r="H3612" s="47">
        <v>5.0316799675559034</v>
      </c>
      <c r="I3612" s="47">
        <v>43.150978932390657</v>
      </c>
      <c r="J3612" s="47">
        <v>9.4265685797601293</v>
      </c>
      <c r="K3612" s="47">
        <v>-1</v>
      </c>
      <c r="L3612" s="47">
        <v>-1</v>
      </c>
      <c r="M3612" s="47">
        <v>-1</v>
      </c>
      <c r="N3612" s="47">
        <v>0.23106494761372834</v>
      </c>
      <c r="O3612" s="47">
        <v>-1</v>
      </c>
      <c r="P3612" s="47">
        <v>-1</v>
      </c>
      <c r="Q3612" s="47">
        <v>3.6908187015592362</v>
      </c>
      <c r="R3612" s="47">
        <v>-1</v>
      </c>
      <c r="S3612" s="47">
        <v>0.64189072421973781</v>
      </c>
      <c r="T3612" s="47">
        <v>9.2362986157557392E-2</v>
      </c>
      <c r="U3612" s="47">
        <v>2.8539908778594872E-2</v>
      </c>
      <c r="V3612" s="47">
        <v>-3.3016092497362891E-2</v>
      </c>
      <c r="W3612" s="47">
        <v>1.340861265996665</v>
      </c>
      <c r="X3612" s="47">
        <v>-0.95214589246562853</v>
      </c>
      <c r="Y3612" s="47">
        <v>6.2963204570277986E-2</v>
      </c>
      <c r="Z3612" s="47">
        <v>26.745601001024557</v>
      </c>
      <c r="AA3612" s="47">
        <v>0.83044305783086536</v>
      </c>
      <c r="AB3612" s="47">
        <v>0.95436065465510056</v>
      </c>
      <c r="AC3612" s="47">
        <v>9.5356991142494465</v>
      </c>
      <c r="AD3612" s="47">
        <v>1.0338197723233149</v>
      </c>
      <c r="AE3612" s="47">
        <v>-6.1692529453854741E-2</v>
      </c>
      <c r="AF3612" s="47">
        <v>37.173968240475233</v>
      </c>
      <c r="AG3612" s="47">
        <v>-21.084351504417185</v>
      </c>
      <c r="AH3612" s="47">
        <v>0.31588437088007865</v>
      </c>
      <c r="AI3612" s="47">
        <v>0.38548558873661259</v>
      </c>
      <c r="AJ3612" s="47">
        <v>0.33333333333333298</v>
      </c>
      <c r="AK3612" s="47">
        <v>0.47968211832321317</v>
      </c>
      <c r="AL3612" s="47">
        <v>0.57122895297980814</v>
      </c>
      <c r="AM3612" s="47">
        <v>0.33333333333333298</v>
      </c>
      <c r="AN3612" s="47">
        <v>0.18789602731731778</v>
      </c>
      <c r="AO3612" s="47">
        <v>0.23868759666666312</v>
      </c>
      <c r="AP3612" s="47">
        <v>0.33333333333333298</v>
      </c>
      <c r="AQ3612" s="47">
        <v>5.9770106919154165</v>
      </c>
      <c r="AR3612" s="47">
        <v>2.6866680235991405</v>
      </c>
      <c r="AS3612" s="47">
        <v>1.9901707455278179</v>
      </c>
      <c r="AT3612" s="47">
        <v>4.7497298106331778</v>
      </c>
      <c r="AU3612" s="47">
        <v>-1</v>
      </c>
      <c r="AV3612" s="47">
        <v>-1</v>
      </c>
      <c r="AW3612" s="47">
        <v>-1</v>
      </c>
      <c r="AX3612" s="47">
        <v>-1</v>
      </c>
      <c r="AY3612" s="47">
        <v>5.741340798477359E-3</v>
      </c>
      <c r="AZ3612" s="47">
        <v>0.26109216513129191</v>
      </c>
      <c r="BA3612" s="47">
        <v>0.31605474538102962</v>
      </c>
      <c r="BB3612" s="47">
        <v>0.19654570281331249</v>
      </c>
      <c r="BC3612" s="47">
        <v>0.14449960111956645</v>
      </c>
      <c r="BD3612" s="47">
        <v>6.219103395989273</v>
      </c>
      <c r="BE3612" s="47">
        <v>5.19276375489431</v>
      </c>
      <c r="BF3612" s="47">
        <v>-1</v>
      </c>
      <c r="BG3612" s="22">
        <v>0</v>
      </c>
    </row>
    <row r="3613" spans="1:100" x14ac:dyDescent="0.25">
      <c r="A3613">
        <v>7274</v>
      </c>
      <c r="B3613" t="s">
        <v>3625</v>
      </c>
      <c r="C3613" s="48">
        <v>1</v>
      </c>
      <c r="D3613" s="22">
        <v>1450</v>
      </c>
      <c r="E3613" s="47">
        <v>62.798508766834246</v>
      </c>
      <c r="F3613" s="47">
        <v>-29.08938549335334</v>
      </c>
      <c r="G3613" s="47">
        <v>0.24773049482204326</v>
      </c>
      <c r="H3613" s="47">
        <v>5.0316799675559034</v>
      </c>
      <c r="I3613" s="47">
        <v>43.150978932390657</v>
      </c>
      <c r="J3613" s="47">
        <v>9.4265685797601293</v>
      </c>
      <c r="K3613" s="47">
        <v>-1</v>
      </c>
      <c r="L3613" s="47">
        <v>-1</v>
      </c>
      <c r="M3613" s="47">
        <v>-1</v>
      </c>
      <c r="N3613" s="47">
        <v>0.23106494761372834</v>
      </c>
      <c r="O3613" s="47">
        <v>-1</v>
      </c>
      <c r="P3613" s="47">
        <v>-1</v>
      </c>
      <c r="Q3613" s="47">
        <v>3.6908187015592362</v>
      </c>
      <c r="R3613" s="47">
        <v>-1</v>
      </c>
      <c r="S3613" s="47">
        <v>0.64189072421973781</v>
      </c>
      <c r="T3613" s="47">
        <v>9.2362986157557392E-2</v>
      </c>
      <c r="U3613" s="47">
        <v>2.8539908778594872E-2</v>
      </c>
      <c r="V3613" s="47">
        <v>-3.3016092497362891E-2</v>
      </c>
      <c r="W3613" s="47">
        <v>1.340861265996665</v>
      </c>
      <c r="X3613" s="47">
        <v>-0.95214589246562853</v>
      </c>
      <c r="Y3613" s="47">
        <v>6.2963204570277986E-2</v>
      </c>
      <c r="Z3613" s="47">
        <v>26.745601001024557</v>
      </c>
      <c r="AA3613" s="47">
        <v>0.83044305783086536</v>
      </c>
      <c r="AB3613" s="47">
        <v>0.95436065465510056</v>
      </c>
      <c r="AC3613" s="47">
        <v>9.5356991142494465</v>
      </c>
      <c r="AD3613" s="47">
        <v>1.0338197723233149</v>
      </c>
      <c r="AE3613" s="47">
        <v>-6.1692529453854741E-2</v>
      </c>
      <c r="AF3613" s="47">
        <v>37.173968240475233</v>
      </c>
      <c r="AG3613" s="47">
        <v>-21.084351504417185</v>
      </c>
      <c r="AH3613" s="47">
        <v>0.31588437088007865</v>
      </c>
      <c r="AI3613" s="47">
        <v>0.38548558873661259</v>
      </c>
      <c r="AJ3613" s="47">
        <v>0.33333333333333298</v>
      </c>
      <c r="AK3613" s="47">
        <v>0.47968211832321317</v>
      </c>
      <c r="AL3613" s="47">
        <v>0.57122895297980814</v>
      </c>
      <c r="AM3613" s="47">
        <v>0.33333333333333298</v>
      </c>
      <c r="AN3613" s="47">
        <v>0.18789602731731778</v>
      </c>
      <c r="AO3613" s="47">
        <v>0.23868759666666312</v>
      </c>
      <c r="AP3613" s="47">
        <v>0.33333333333333298</v>
      </c>
      <c r="AQ3613" s="47">
        <v>5.9770106919154165</v>
      </c>
      <c r="AR3613" s="47">
        <v>2.6866680235991405</v>
      </c>
      <c r="AS3613" s="47">
        <v>1.9901707455278179</v>
      </c>
      <c r="AT3613" s="47">
        <v>4.7497298106331778</v>
      </c>
      <c r="AU3613" s="47">
        <v>-1</v>
      </c>
      <c r="AV3613" s="47">
        <v>-1</v>
      </c>
      <c r="AW3613" s="47">
        <v>-1</v>
      </c>
      <c r="AX3613" s="47">
        <v>-1</v>
      </c>
      <c r="AY3613" s="47">
        <v>5.741340798477359E-3</v>
      </c>
      <c r="AZ3613" s="47">
        <v>0.26109216513129191</v>
      </c>
      <c r="BA3613" s="47">
        <v>0.31605474538102962</v>
      </c>
      <c r="BB3613" s="47">
        <v>0.19654570281331249</v>
      </c>
      <c r="BC3613" s="47">
        <v>0.14449960111956645</v>
      </c>
      <c r="BD3613" s="47">
        <v>6.219103395989273</v>
      </c>
      <c r="BE3613" s="47">
        <v>5.19276375489431</v>
      </c>
      <c r="BF3613" s="47">
        <v>-1</v>
      </c>
      <c r="BG3613" s="22">
        <v>0</v>
      </c>
    </row>
    <row r="3614" spans="1:100" x14ac:dyDescent="0.25">
      <c r="A3614">
        <v>7275</v>
      </c>
      <c r="B3614" t="s">
        <v>1940</v>
      </c>
      <c r="C3614" s="48">
        <v>1</v>
      </c>
      <c r="D3614" s="22">
        <v>1450</v>
      </c>
      <c r="E3614" s="47">
        <v>62.798508766834246</v>
      </c>
      <c r="F3614" s="47">
        <v>-29.08938549335334</v>
      </c>
      <c r="G3614" s="47">
        <v>0.24773049482204326</v>
      </c>
      <c r="H3614" s="47">
        <v>5.0316799675559034</v>
      </c>
      <c r="I3614" s="47">
        <v>43.150978932390657</v>
      </c>
      <c r="J3614" s="47">
        <v>9.4265685797601293</v>
      </c>
      <c r="K3614" s="47">
        <v>-1</v>
      </c>
      <c r="L3614" s="47">
        <v>-1</v>
      </c>
      <c r="M3614" s="47">
        <v>-1</v>
      </c>
      <c r="N3614" s="47">
        <v>0.23106494761372834</v>
      </c>
      <c r="O3614" s="47">
        <v>-1</v>
      </c>
      <c r="P3614" s="47">
        <v>-1</v>
      </c>
      <c r="Q3614" s="47">
        <v>3.6908187015592362</v>
      </c>
      <c r="R3614" s="47">
        <v>-1</v>
      </c>
      <c r="S3614" s="47">
        <v>0.64189072421973781</v>
      </c>
      <c r="T3614" s="47">
        <v>9.2362986157557392E-2</v>
      </c>
      <c r="U3614" s="47">
        <v>2.8539908778594872E-2</v>
      </c>
      <c r="V3614" s="47">
        <v>-3.3016092497362891E-2</v>
      </c>
      <c r="W3614" s="47">
        <v>1.340861265996665</v>
      </c>
      <c r="X3614" s="47">
        <v>-0.95214589246562853</v>
      </c>
      <c r="Y3614" s="47">
        <v>6.2963204570277986E-2</v>
      </c>
      <c r="Z3614" s="47">
        <v>26.745601001024557</v>
      </c>
      <c r="AA3614" s="47">
        <v>0.83044305783086536</v>
      </c>
      <c r="AB3614" s="47">
        <v>0.95436065465510056</v>
      </c>
      <c r="AC3614" s="47">
        <v>9.5356991142494465</v>
      </c>
      <c r="AD3614" s="47">
        <v>1.0338197723233149</v>
      </c>
      <c r="AE3614" s="47">
        <v>-6.1692529453854741E-2</v>
      </c>
      <c r="AF3614" s="47">
        <v>37.173968240475233</v>
      </c>
      <c r="AG3614" s="47">
        <v>-21.084351504417185</v>
      </c>
      <c r="AH3614" s="47">
        <v>0.31588437088007865</v>
      </c>
      <c r="AI3614" s="47">
        <v>0.38548558873661259</v>
      </c>
      <c r="AJ3614" s="47">
        <v>0.33333333333333298</v>
      </c>
      <c r="AK3614" s="47">
        <v>0.47968211832321317</v>
      </c>
      <c r="AL3614" s="47">
        <v>0.57122895297980814</v>
      </c>
      <c r="AM3614" s="47">
        <v>0.33333333333333298</v>
      </c>
      <c r="AN3614" s="47">
        <v>0.18789602731731778</v>
      </c>
      <c r="AO3614" s="47">
        <v>0.23868759666666312</v>
      </c>
      <c r="AP3614" s="47">
        <v>0.33333333333333298</v>
      </c>
      <c r="AQ3614" s="47">
        <v>5.9770106919154165</v>
      </c>
      <c r="AR3614" s="47">
        <v>2.6866680235991405</v>
      </c>
      <c r="AS3614" s="47">
        <v>1.9901707455278179</v>
      </c>
      <c r="AT3614" s="47">
        <v>4.7497298106331778</v>
      </c>
      <c r="AU3614" s="47">
        <v>-1</v>
      </c>
      <c r="AV3614" s="47">
        <v>-1</v>
      </c>
      <c r="AW3614" s="47">
        <v>-1</v>
      </c>
      <c r="AX3614" s="47">
        <v>-1</v>
      </c>
      <c r="AY3614" s="47">
        <v>5.741340798477359E-3</v>
      </c>
      <c r="AZ3614" s="47">
        <v>0.26109216513129191</v>
      </c>
      <c r="BA3614" s="47">
        <v>0.31605474538102962</v>
      </c>
      <c r="BB3614" s="47">
        <v>0.19654570281331249</v>
      </c>
      <c r="BC3614" s="47">
        <v>0.14449960111956645</v>
      </c>
      <c r="BD3614" s="47">
        <v>6.219103395989273</v>
      </c>
      <c r="BE3614" s="47">
        <v>5.19276375489431</v>
      </c>
      <c r="BF3614" s="47">
        <v>-1</v>
      </c>
      <c r="BG3614" s="22">
        <v>0</v>
      </c>
    </row>
    <row r="3615" spans="1:100" x14ac:dyDescent="0.25">
      <c r="A3615">
        <v>7277</v>
      </c>
      <c r="B3615" t="s">
        <v>3626</v>
      </c>
      <c r="C3615" s="48">
        <v>1</v>
      </c>
      <c r="D3615" s="22">
        <v>1450</v>
      </c>
      <c r="E3615" s="47">
        <v>62.798508766834246</v>
      </c>
      <c r="F3615" s="47">
        <v>-29.08938549335334</v>
      </c>
      <c r="G3615" s="47">
        <v>0.24773049482204326</v>
      </c>
      <c r="H3615" s="47">
        <v>5.0316799675559034</v>
      </c>
      <c r="I3615" s="47">
        <v>43.150978932390657</v>
      </c>
      <c r="J3615" s="47">
        <v>9.4265685797601293</v>
      </c>
      <c r="K3615" s="47">
        <v>-1</v>
      </c>
      <c r="L3615" s="47">
        <v>-1</v>
      </c>
      <c r="M3615" s="47">
        <v>-1</v>
      </c>
      <c r="N3615" s="47">
        <v>0.23106494761372834</v>
      </c>
      <c r="O3615" s="47">
        <v>-1</v>
      </c>
      <c r="P3615" s="47">
        <v>-1</v>
      </c>
      <c r="Q3615" s="47">
        <v>3.6908187015592362</v>
      </c>
      <c r="R3615" s="47">
        <v>-1</v>
      </c>
      <c r="S3615" s="47">
        <v>0.64189072421973781</v>
      </c>
      <c r="T3615" s="47">
        <v>9.2362986157557392E-2</v>
      </c>
      <c r="U3615" s="47">
        <v>2.8539908778594872E-2</v>
      </c>
      <c r="V3615" s="47">
        <v>-3.3016092497362891E-2</v>
      </c>
      <c r="W3615" s="47">
        <v>1.340861265996665</v>
      </c>
      <c r="X3615" s="47">
        <v>-0.95214589246562853</v>
      </c>
      <c r="Y3615" s="47">
        <v>6.2963204570277986E-2</v>
      </c>
      <c r="Z3615" s="47">
        <v>26.745601001024557</v>
      </c>
      <c r="AA3615" s="47">
        <v>0.83044305783086536</v>
      </c>
      <c r="AB3615" s="47">
        <v>0.95436065465510056</v>
      </c>
      <c r="AC3615" s="47">
        <v>9.5356991142494465</v>
      </c>
      <c r="AD3615" s="47">
        <v>1.0338197723233149</v>
      </c>
      <c r="AE3615" s="47">
        <v>-6.1692529453854741E-2</v>
      </c>
      <c r="AF3615" s="47">
        <v>37.173968240475233</v>
      </c>
      <c r="AG3615" s="47">
        <v>-21.084351504417185</v>
      </c>
      <c r="AH3615" s="47">
        <v>0.31588437088007865</v>
      </c>
      <c r="AI3615" s="47">
        <v>0.38548558873661259</v>
      </c>
      <c r="AJ3615" s="47">
        <v>0.33333333333333298</v>
      </c>
      <c r="AK3615" s="47">
        <v>0.47968211832321317</v>
      </c>
      <c r="AL3615" s="47">
        <v>0.57122895297980814</v>
      </c>
      <c r="AM3615" s="47">
        <v>0.33333333333333298</v>
      </c>
      <c r="AN3615" s="47">
        <v>0.18789602731731778</v>
      </c>
      <c r="AO3615" s="47">
        <v>0.23868759666666312</v>
      </c>
      <c r="AP3615" s="47">
        <v>0.33333333333333298</v>
      </c>
      <c r="AQ3615" s="47">
        <v>5.9770106919154165</v>
      </c>
      <c r="AR3615" s="47">
        <v>2.6866680235991405</v>
      </c>
      <c r="AS3615" s="47">
        <v>1.9901707455278179</v>
      </c>
      <c r="AT3615" s="47">
        <v>4.7497298106331778</v>
      </c>
      <c r="AU3615" s="47">
        <v>-1</v>
      </c>
      <c r="AV3615" s="47">
        <v>-1</v>
      </c>
      <c r="AW3615" s="47">
        <v>-1</v>
      </c>
      <c r="AX3615" s="47">
        <v>-1</v>
      </c>
      <c r="AY3615" s="47">
        <v>5.741340798477359E-3</v>
      </c>
      <c r="AZ3615" s="47">
        <v>0.26109216513129191</v>
      </c>
      <c r="BA3615" s="47">
        <v>0.31605474538102962</v>
      </c>
      <c r="BB3615" s="47">
        <v>0.19654570281331249</v>
      </c>
      <c r="BC3615" s="47">
        <v>0.14449960111956645</v>
      </c>
      <c r="BD3615" s="47">
        <v>6.219103395989273</v>
      </c>
      <c r="BE3615" s="47">
        <v>5.19276375489431</v>
      </c>
      <c r="BF3615" s="47">
        <v>-1</v>
      </c>
      <c r="BG3615" s="22">
        <v>0</v>
      </c>
    </row>
    <row r="3616" spans="1:100" x14ac:dyDescent="0.25">
      <c r="A3616">
        <v>7278</v>
      </c>
      <c r="B3616" t="s">
        <v>3627</v>
      </c>
      <c r="C3616" s="48">
        <v>1</v>
      </c>
      <c r="D3616" s="22">
        <v>1450</v>
      </c>
      <c r="E3616" s="47">
        <v>62.798508766834246</v>
      </c>
      <c r="F3616" s="47">
        <v>-29.08938549335334</v>
      </c>
      <c r="G3616" s="47">
        <v>0.24773049482204326</v>
      </c>
      <c r="H3616" s="47">
        <v>5.0316799675559034</v>
      </c>
      <c r="I3616" s="47">
        <v>43.150978932390657</v>
      </c>
      <c r="J3616" s="47">
        <v>9.4265685797601293</v>
      </c>
      <c r="K3616" s="47">
        <v>-1</v>
      </c>
      <c r="L3616" s="47">
        <v>-1</v>
      </c>
      <c r="M3616" s="47">
        <v>-1</v>
      </c>
      <c r="N3616" s="47">
        <v>0.23106494761372834</v>
      </c>
      <c r="O3616" s="47">
        <v>-1</v>
      </c>
      <c r="P3616" s="47">
        <v>-1</v>
      </c>
      <c r="Q3616" s="47">
        <v>3.6908187015592362</v>
      </c>
      <c r="R3616" s="47">
        <v>-1</v>
      </c>
      <c r="S3616" s="47">
        <v>0.64189072421973781</v>
      </c>
      <c r="T3616" s="47">
        <v>9.2362986157557392E-2</v>
      </c>
      <c r="U3616" s="47">
        <v>2.8539908778594872E-2</v>
      </c>
      <c r="V3616" s="47">
        <v>-3.3016092497362891E-2</v>
      </c>
      <c r="W3616" s="47">
        <v>1.340861265996665</v>
      </c>
      <c r="X3616" s="47">
        <v>-0.95214589246562853</v>
      </c>
      <c r="Y3616" s="47">
        <v>6.2963204570277986E-2</v>
      </c>
      <c r="Z3616" s="47">
        <v>26.745601001024557</v>
      </c>
      <c r="AA3616" s="47">
        <v>0.83044305783086536</v>
      </c>
      <c r="AB3616" s="47">
        <v>0.95436065465510056</v>
      </c>
      <c r="AC3616" s="47">
        <v>9.5356991142494465</v>
      </c>
      <c r="AD3616" s="47">
        <v>1.0338197723233149</v>
      </c>
      <c r="AE3616" s="47">
        <v>-6.1692529453854741E-2</v>
      </c>
      <c r="AF3616" s="47">
        <v>37.173968240475233</v>
      </c>
      <c r="AG3616" s="47">
        <v>-21.084351504417185</v>
      </c>
      <c r="AH3616" s="47">
        <v>0.31588437088007865</v>
      </c>
      <c r="AI3616" s="47">
        <v>0.38548558873661259</v>
      </c>
      <c r="AJ3616" s="47">
        <v>0.33333333333333298</v>
      </c>
      <c r="AK3616" s="47">
        <v>0.47968211832321317</v>
      </c>
      <c r="AL3616" s="47">
        <v>0.57122895297980814</v>
      </c>
      <c r="AM3616" s="47">
        <v>0.33333333333333298</v>
      </c>
      <c r="AN3616" s="47">
        <v>0.18789602731731778</v>
      </c>
      <c r="AO3616" s="47">
        <v>0.23868759666666312</v>
      </c>
      <c r="AP3616" s="47">
        <v>0.33333333333333298</v>
      </c>
      <c r="AQ3616" s="47">
        <v>5.9770106919154165</v>
      </c>
      <c r="AR3616" s="47">
        <v>2.6866680235991405</v>
      </c>
      <c r="AS3616" s="47">
        <v>1.9901707455278179</v>
      </c>
      <c r="AT3616" s="47">
        <v>4.7497298106331778</v>
      </c>
      <c r="AU3616" s="47">
        <v>-1</v>
      </c>
      <c r="AV3616" s="47">
        <v>-1</v>
      </c>
      <c r="AW3616" s="47">
        <v>-1</v>
      </c>
      <c r="AX3616" s="47">
        <v>-1</v>
      </c>
      <c r="AY3616" s="47">
        <v>5.741340798477359E-3</v>
      </c>
      <c r="AZ3616" s="47">
        <v>0.26109216513129191</v>
      </c>
      <c r="BA3616" s="47">
        <v>0.31605474538102962</v>
      </c>
      <c r="BB3616" s="47">
        <v>0.19654570281331249</v>
      </c>
      <c r="BC3616" s="47">
        <v>0.14449960111956645</v>
      </c>
      <c r="BD3616" s="47">
        <v>6.219103395989273</v>
      </c>
      <c r="BE3616" s="47">
        <v>5.19276375489431</v>
      </c>
      <c r="BF3616" s="47">
        <v>-1</v>
      </c>
      <c r="BG3616" s="22">
        <v>0</v>
      </c>
    </row>
    <row r="3617" spans="1:59" x14ac:dyDescent="0.25">
      <c r="A3617">
        <v>7279</v>
      </c>
      <c r="B3617" t="s">
        <v>3628</v>
      </c>
      <c r="C3617" s="48">
        <v>1</v>
      </c>
      <c r="D3617" s="22">
        <v>1450</v>
      </c>
      <c r="E3617" s="47">
        <v>62.798508766834246</v>
      </c>
      <c r="F3617" s="47">
        <v>-29.08938549335334</v>
      </c>
      <c r="G3617" s="47">
        <v>0.24773049482204326</v>
      </c>
      <c r="H3617" s="47">
        <v>5.0316799675559034</v>
      </c>
      <c r="I3617" s="47">
        <v>43.150978932390657</v>
      </c>
      <c r="J3617" s="47">
        <v>9.4265685797601293</v>
      </c>
      <c r="K3617" s="47">
        <v>-1</v>
      </c>
      <c r="L3617" s="47">
        <v>-1</v>
      </c>
      <c r="M3617" s="47">
        <v>-1</v>
      </c>
      <c r="N3617" s="47">
        <v>0.23106494761372834</v>
      </c>
      <c r="O3617" s="47">
        <v>-1</v>
      </c>
      <c r="P3617" s="47">
        <v>-1</v>
      </c>
      <c r="Q3617" s="47">
        <v>3.6908187015592362</v>
      </c>
      <c r="R3617" s="47">
        <v>-1</v>
      </c>
      <c r="S3617" s="47">
        <v>0.64189072421973781</v>
      </c>
      <c r="T3617" s="47">
        <v>9.2362986157557392E-2</v>
      </c>
      <c r="U3617" s="47">
        <v>2.8539908778594872E-2</v>
      </c>
      <c r="V3617" s="47">
        <v>-3.3016092497362891E-2</v>
      </c>
      <c r="W3617" s="47">
        <v>1.340861265996665</v>
      </c>
      <c r="X3617" s="47">
        <v>-0.95214589246562853</v>
      </c>
      <c r="Y3617" s="47">
        <v>6.2963204570277986E-2</v>
      </c>
      <c r="Z3617" s="47">
        <v>26.745601001024557</v>
      </c>
      <c r="AA3617" s="47">
        <v>0.83044305783086536</v>
      </c>
      <c r="AB3617" s="47">
        <v>0.95436065465510056</v>
      </c>
      <c r="AC3617" s="47">
        <v>9.5356991142494465</v>
      </c>
      <c r="AD3617" s="47">
        <v>1.0338197723233149</v>
      </c>
      <c r="AE3617" s="47">
        <v>-6.1692529453854741E-2</v>
      </c>
      <c r="AF3617" s="47">
        <v>37.173968240475233</v>
      </c>
      <c r="AG3617" s="47">
        <v>-21.084351504417185</v>
      </c>
      <c r="AH3617" s="47">
        <v>0.31588437088007865</v>
      </c>
      <c r="AI3617" s="47">
        <v>0.38548558873661259</v>
      </c>
      <c r="AJ3617" s="47">
        <v>0.33333333333333298</v>
      </c>
      <c r="AK3617" s="47">
        <v>0.47968211832321317</v>
      </c>
      <c r="AL3617" s="47">
        <v>0.57122895297980814</v>
      </c>
      <c r="AM3617" s="47">
        <v>0.33333333333333298</v>
      </c>
      <c r="AN3617" s="47">
        <v>0.18789602731731778</v>
      </c>
      <c r="AO3617" s="47">
        <v>0.23868759666666312</v>
      </c>
      <c r="AP3617" s="47">
        <v>0.33333333333333298</v>
      </c>
      <c r="AQ3617" s="47">
        <v>5.9770106919154165</v>
      </c>
      <c r="AR3617" s="47">
        <v>2.6866680235991405</v>
      </c>
      <c r="AS3617" s="47">
        <v>1.9901707455278179</v>
      </c>
      <c r="AT3617" s="47">
        <v>4.7497298106331778</v>
      </c>
      <c r="AU3617" s="47">
        <v>-1</v>
      </c>
      <c r="AV3617" s="47">
        <v>-1</v>
      </c>
      <c r="AW3617" s="47">
        <v>-1</v>
      </c>
      <c r="AX3617" s="47">
        <v>-1</v>
      </c>
      <c r="AY3617" s="47">
        <v>5.741340798477359E-3</v>
      </c>
      <c r="AZ3617" s="47">
        <v>0.26109216513129191</v>
      </c>
      <c r="BA3617" s="47">
        <v>0.31605474538102962</v>
      </c>
      <c r="BB3617" s="47">
        <v>0.19654570281331249</v>
      </c>
      <c r="BC3617" s="47">
        <v>0.14449960111956645</v>
      </c>
      <c r="BD3617" s="47">
        <v>6.219103395989273</v>
      </c>
      <c r="BE3617" s="47">
        <v>5.19276375489431</v>
      </c>
      <c r="BF3617" s="47">
        <v>-1</v>
      </c>
      <c r="BG3617" s="22">
        <v>0</v>
      </c>
    </row>
    <row r="3618" spans="1:59" x14ac:dyDescent="0.25">
      <c r="A3618">
        <v>7280</v>
      </c>
      <c r="B3618" t="s">
        <v>3629</v>
      </c>
      <c r="C3618" s="48">
        <v>1</v>
      </c>
      <c r="D3618" s="22">
        <v>1450</v>
      </c>
      <c r="E3618" s="47">
        <v>62.798508766834246</v>
      </c>
      <c r="F3618" s="47">
        <v>-29.08938549335334</v>
      </c>
      <c r="G3618" s="47">
        <v>0.24773049482204326</v>
      </c>
      <c r="H3618" s="47">
        <v>5.0316799675559034</v>
      </c>
      <c r="I3618" s="47">
        <v>43.150978932390657</v>
      </c>
      <c r="J3618" s="47">
        <v>9.4265685797601293</v>
      </c>
      <c r="K3618" s="47">
        <v>-1</v>
      </c>
      <c r="L3618" s="47">
        <v>-1</v>
      </c>
      <c r="M3618" s="47">
        <v>-1</v>
      </c>
      <c r="N3618" s="47">
        <v>0.23106494761372834</v>
      </c>
      <c r="O3618" s="47">
        <v>-1</v>
      </c>
      <c r="P3618" s="47">
        <v>-1</v>
      </c>
      <c r="Q3618" s="47">
        <v>3.6908187015592362</v>
      </c>
      <c r="R3618" s="47">
        <v>-1</v>
      </c>
      <c r="S3618" s="47">
        <v>0.64189072421973781</v>
      </c>
      <c r="T3618" s="47">
        <v>9.2362986157557392E-2</v>
      </c>
      <c r="U3618" s="47">
        <v>2.8539908778594872E-2</v>
      </c>
      <c r="V3618" s="47">
        <v>-3.3016092497362891E-2</v>
      </c>
      <c r="W3618" s="47">
        <v>1.340861265996665</v>
      </c>
      <c r="X3618" s="47">
        <v>-0.95214589246562853</v>
      </c>
      <c r="Y3618" s="47">
        <v>6.2963204570277986E-2</v>
      </c>
      <c r="Z3618" s="47">
        <v>26.745601001024557</v>
      </c>
      <c r="AA3618" s="47">
        <v>0.83044305783086536</v>
      </c>
      <c r="AB3618" s="47">
        <v>0.95436065465510056</v>
      </c>
      <c r="AC3618" s="47">
        <v>9.5356991142494465</v>
      </c>
      <c r="AD3618" s="47">
        <v>1.0338197723233149</v>
      </c>
      <c r="AE3618" s="47">
        <v>-6.1692529453854741E-2</v>
      </c>
      <c r="AF3618" s="47">
        <v>37.173968240475233</v>
      </c>
      <c r="AG3618" s="47">
        <v>-21.084351504417185</v>
      </c>
      <c r="AH3618" s="47">
        <v>0.31588437088007865</v>
      </c>
      <c r="AI3618" s="47">
        <v>0.38548558873661259</v>
      </c>
      <c r="AJ3618" s="47">
        <v>0.33333333333333298</v>
      </c>
      <c r="AK3618" s="47">
        <v>0.47968211832321317</v>
      </c>
      <c r="AL3618" s="47">
        <v>0.57122895297980814</v>
      </c>
      <c r="AM3618" s="47">
        <v>0.33333333333333298</v>
      </c>
      <c r="AN3618" s="47">
        <v>0.18789602731731778</v>
      </c>
      <c r="AO3618" s="47">
        <v>0.23868759666666312</v>
      </c>
      <c r="AP3618" s="47">
        <v>0.33333333333333298</v>
      </c>
      <c r="AQ3618" s="47">
        <v>5.9770106919154165</v>
      </c>
      <c r="AR3618" s="47">
        <v>2.6866680235991405</v>
      </c>
      <c r="AS3618" s="47">
        <v>1.9901707455278179</v>
      </c>
      <c r="AT3618" s="47">
        <v>4.7497298106331778</v>
      </c>
      <c r="AU3618" s="47">
        <v>-1</v>
      </c>
      <c r="AV3618" s="47">
        <v>-1</v>
      </c>
      <c r="AW3618" s="47">
        <v>-1</v>
      </c>
      <c r="AX3618" s="47">
        <v>-1</v>
      </c>
      <c r="AY3618" s="47">
        <v>5.741340798477359E-3</v>
      </c>
      <c r="AZ3618" s="47">
        <v>0.26109216513129191</v>
      </c>
      <c r="BA3618" s="47">
        <v>0.31605474538102962</v>
      </c>
      <c r="BB3618" s="47">
        <v>0.19654570281331249</v>
      </c>
      <c r="BC3618" s="47">
        <v>0.14449960111956645</v>
      </c>
      <c r="BD3618" s="47">
        <v>6.219103395989273</v>
      </c>
      <c r="BE3618" s="47">
        <v>5.19276375489431</v>
      </c>
      <c r="BF3618" s="47">
        <v>-1</v>
      </c>
      <c r="BG3618" s="22">
        <v>0</v>
      </c>
    </row>
    <row r="3619" spans="1:59" x14ac:dyDescent="0.25">
      <c r="A3619">
        <v>7281</v>
      </c>
      <c r="B3619" t="s">
        <v>3630</v>
      </c>
      <c r="C3619" s="48">
        <v>1</v>
      </c>
      <c r="D3619" s="22">
        <v>1450</v>
      </c>
      <c r="E3619" s="47">
        <v>62.798508766834246</v>
      </c>
      <c r="F3619" s="47">
        <v>-29.08938549335334</v>
      </c>
      <c r="G3619" s="47">
        <v>0.24773049482204326</v>
      </c>
      <c r="H3619" s="47">
        <v>5.0316799675559034</v>
      </c>
      <c r="I3619" s="47">
        <v>43.150978932390657</v>
      </c>
      <c r="J3619" s="47">
        <v>9.4265685797601293</v>
      </c>
      <c r="K3619" s="47">
        <v>-1</v>
      </c>
      <c r="L3619" s="47">
        <v>-1</v>
      </c>
      <c r="M3619" s="47">
        <v>-1</v>
      </c>
      <c r="N3619" s="47">
        <v>0.23106494761372834</v>
      </c>
      <c r="O3619" s="47">
        <v>-1</v>
      </c>
      <c r="P3619" s="47">
        <v>-1</v>
      </c>
      <c r="Q3619" s="47">
        <v>3.6908187015592362</v>
      </c>
      <c r="R3619" s="47">
        <v>-1</v>
      </c>
      <c r="S3619" s="47">
        <v>0.64189072421973781</v>
      </c>
      <c r="T3619" s="47">
        <v>9.2362986157557392E-2</v>
      </c>
      <c r="U3619" s="47">
        <v>2.8539908778594872E-2</v>
      </c>
      <c r="V3619" s="47">
        <v>-3.3016092497362891E-2</v>
      </c>
      <c r="W3619" s="47">
        <v>1.340861265996665</v>
      </c>
      <c r="X3619" s="47">
        <v>-0.95214589246562853</v>
      </c>
      <c r="Y3619" s="47">
        <v>6.2963204570277986E-2</v>
      </c>
      <c r="Z3619" s="47">
        <v>26.745601001024557</v>
      </c>
      <c r="AA3619" s="47">
        <v>0.83044305783086536</v>
      </c>
      <c r="AB3619" s="47">
        <v>0.95436065465510056</v>
      </c>
      <c r="AC3619" s="47">
        <v>9.5356991142494465</v>
      </c>
      <c r="AD3619" s="47">
        <v>1.0338197723233149</v>
      </c>
      <c r="AE3619" s="47">
        <v>-6.1692529453854741E-2</v>
      </c>
      <c r="AF3619" s="47">
        <v>37.173968240475233</v>
      </c>
      <c r="AG3619" s="47">
        <v>-21.084351504417185</v>
      </c>
      <c r="AH3619" s="47">
        <v>0.31588437088007865</v>
      </c>
      <c r="AI3619" s="47">
        <v>0.38548558873661259</v>
      </c>
      <c r="AJ3619" s="47">
        <v>0.33333333333333298</v>
      </c>
      <c r="AK3619" s="47">
        <v>0.47968211832321317</v>
      </c>
      <c r="AL3619" s="47">
        <v>0.57122895297980814</v>
      </c>
      <c r="AM3619" s="47">
        <v>0.33333333333333298</v>
      </c>
      <c r="AN3619" s="47">
        <v>0.18789602731731778</v>
      </c>
      <c r="AO3619" s="47">
        <v>0.23868759666666312</v>
      </c>
      <c r="AP3619" s="47">
        <v>0.33333333333333298</v>
      </c>
      <c r="AQ3619" s="47">
        <v>5.9770106919154165</v>
      </c>
      <c r="AR3619" s="47">
        <v>2.6866680235991405</v>
      </c>
      <c r="AS3619" s="47">
        <v>1.9901707455278179</v>
      </c>
      <c r="AT3619" s="47">
        <v>4.7497298106331778</v>
      </c>
      <c r="AU3619" s="47">
        <v>-1</v>
      </c>
      <c r="AV3619" s="47">
        <v>-1</v>
      </c>
      <c r="AW3619" s="47">
        <v>-1</v>
      </c>
      <c r="AX3619" s="47">
        <v>-1</v>
      </c>
      <c r="AY3619" s="47">
        <v>5.741340798477359E-3</v>
      </c>
      <c r="AZ3619" s="47">
        <v>0.26109216513129191</v>
      </c>
      <c r="BA3619" s="47">
        <v>0.31605474538102962</v>
      </c>
      <c r="BB3619" s="47">
        <v>0.19654570281331249</v>
      </c>
      <c r="BC3619" s="47">
        <v>0.14449960111956645</v>
      </c>
      <c r="BD3619" s="47">
        <v>6.219103395989273</v>
      </c>
      <c r="BE3619" s="47">
        <v>5.19276375489431</v>
      </c>
      <c r="BF3619" s="47">
        <v>-1</v>
      </c>
      <c r="BG3619" s="22">
        <v>0</v>
      </c>
    </row>
    <row r="3620" spans="1:59" x14ac:dyDescent="0.25">
      <c r="A3620">
        <v>7282</v>
      </c>
      <c r="B3620" t="s">
        <v>3631</v>
      </c>
      <c r="C3620" s="48">
        <v>1</v>
      </c>
      <c r="D3620" s="22">
        <v>1450</v>
      </c>
      <c r="E3620" s="47">
        <v>62.798508766834246</v>
      </c>
      <c r="F3620" s="47">
        <v>-29.08938549335334</v>
      </c>
      <c r="G3620" s="47">
        <v>0.24773049482204326</v>
      </c>
      <c r="H3620" s="47">
        <v>5.0316799675559034</v>
      </c>
      <c r="I3620" s="47">
        <v>43.150978932390657</v>
      </c>
      <c r="J3620" s="47">
        <v>9.4265685797601293</v>
      </c>
      <c r="K3620" s="47">
        <v>-1</v>
      </c>
      <c r="L3620" s="47">
        <v>-1</v>
      </c>
      <c r="M3620" s="47">
        <v>-1</v>
      </c>
      <c r="N3620" s="47">
        <v>0.23106494761372834</v>
      </c>
      <c r="O3620" s="47">
        <v>-1</v>
      </c>
      <c r="P3620" s="47">
        <v>-1</v>
      </c>
      <c r="Q3620" s="47">
        <v>3.6908187015592362</v>
      </c>
      <c r="R3620" s="47">
        <v>-1</v>
      </c>
      <c r="S3620" s="47">
        <v>0.64189072421973781</v>
      </c>
      <c r="T3620" s="47">
        <v>9.2362986157557392E-2</v>
      </c>
      <c r="U3620" s="47">
        <v>2.8539908778594872E-2</v>
      </c>
      <c r="V3620" s="47">
        <v>-3.3016092497362891E-2</v>
      </c>
      <c r="W3620" s="47">
        <v>1.340861265996665</v>
      </c>
      <c r="X3620" s="47">
        <v>-0.95214589246562853</v>
      </c>
      <c r="Y3620" s="47">
        <v>6.2963204570277986E-2</v>
      </c>
      <c r="Z3620" s="47">
        <v>26.745601001024557</v>
      </c>
      <c r="AA3620" s="47">
        <v>0.83044305783086536</v>
      </c>
      <c r="AB3620" s="47">
        <v>0.95436065465510056</v>
      </c>
      <c r="AC3620" s="47">
        <v>9.5356991142494465</v>
      </c>
      <c r="AD3620" s="47">
        <v>1.0338197723233149</v>
      </c>
      <c r="AE3620" s="47">
        <v>-6.1692529453854741E-2</v>
      </c>
      <c r="AF3620" s="47">
        <v>37.173968240475233</v>
      </c>
      <c r="AG3620" s="47">
        <v>-21.084351504417185</v>
      </c>
      <c r="AH3620" s="47">
        <v>0.31588437088007865</v>
      </c>
      <c r="AI3620" s="47">
        <v>0.38548558873661259</v>
      </c>
      <c r="AJ3620" s="47">
        <v>0.33333333333333298</v>
      </c>
      <c r="AK3620" s="47">
        <v>0.47968211832321317</v>
      </c>
      <c r="AL3620" s="47">
        <v>0.57122895297980814</v>
      </c>
      <c r="AM3620" s="47">
        <v>0.33333333333333298</v>
      </c>
      <c r="AN3620" s="47">
        <v>0.18789602731731778</v>
      </c>
      <c r="AO3620" s="47">
        <v>0.23868759666666312</v>
      </c>
      <c r="AP3620" s="47">
        <v>0.33333333333333298</v>
      </c>
      <c r="AQ3620" s="47">
        <v>5.9770106919154165</v>
      </c>
      <c r="AR3620" s="47">
        <v>2.6866680235991405</v>
      </c>
      <c r="AS3620" s="47">
        <v>1.9901707455278179</v>
      </c>
      <c r="AT3620" s="47">
        <v>4.7497298106331778</v>
      </c>
      <c r="AU3620" s="47">
        <v>-1</v>
      </c>
      <c r="AV3620" s="47">
        <v>-1</v>
      </c>
      <c r="AW3620" s="47">
        <v>-1</v>
      </c>
      <c r="AX3620" s="47">
        <v>-1</v>
      </c>
      <c r="AY3620" s="47">
        <v>5.741340798477359E-3</v>
      </c>
      <c r="AZ3620" s="47">
        <v>0.26109216513129191</v>
      </c>
      <c r="BA3620" s="47">
        <v>0.31605474538102962</v>
      </c>
      <c r="BB3620" s="47">
        <v>0.19654570281331249</v>
      </c>
      <c r="BC3620" s="47">
        <v>0.14449960111956645</v>
      </c>
      <c r="BD3620" s="47">
        <v>6.219103395989273</v>
      </c>
      <c r="BE3620" s="47">
        <v>5.19276375489431</v>
      </c>
      <c r="BF3620" s="47">
        <v>-1</v>
      </c>
      <c r="BG3620" s="22">
        <v>0</v>
      </c>
    </row>
    <row r="3621" spans="1:59" x14ac:dyDescent="0.25">
      <c r="A3621">
        <v>7283</v>
      </c>
      <c r="B3621" t="s">
        <v>3632</v>
      </c>
      <c r="C3621" s="48">
        <v>1</v>
      </c>
      <c r="D3621" s="22">
        <v>1450</v>
      </c>
      <c r="E3621" s="47">
        <v>62.798508766834246</v>
      </c>
      <c r="F3621" s="47">
        <v>-29.08938549335334</v>
      </c>
      <c r="G3621" s="47">
        <v>0.24773049482204326</v>
      </c>
      <c r="H3621" s="47">
        <v>5.0316799675559034</v>
      </c>
      <c r="I3621" s="47">
        <v>43.150978932390657</v>
      </c>
      <c r="J3621" s="47">
        <v>9.4265685797601293</v>
      </c>
      <c r="K3621" s="47">
        <v>-1</v>
      </c>
      <c r="L3621" s="47">
        <v>-1</v>
      </c>
      <c r="M3621" s="47">
        <v>-1</v>
      </c>
      <c r="N3621" s="47">
        <v>0.23106494761372834</v>
      </c>
      <c r="O3621" s="47">
        <v>-1</v>
      </c>
      <c r="P3621" s="47">
        <v>-1</v>
      </c>
      <c r="Q3621" s="47">
        <v>3.6908187015592362</v>
      </c>
      <c r="R3621" s="47">
        <v>-1</v>
      </c>
      <c r="S3621" s="47">
        <v>0.64189072421973781</v>
      </c>
      <c r="T3621" s="47">
        <v>9.2362986157557392E-2</v>
      </c>
      <c r="U3621" s="47">
        <v>2.8539908778594872E-2</v>
      </c>
      <c r="V3621" s="47">
        <v>-3.3016092497362891E-2</v>
      </c>
      <c r="W3621" s="47">
        <v>1.340861265996665</v>
      </c>
      <c r="X3621" s="47">
        <v>-0.95214589246562853</v>
      </c>
      <c r="Y3621" s="47">
        <v>6.2963204570277986E-2</v>
      </c>
      <c r="Z3621" s="47">
        <v>26.745601001024557</v>
      </c>
      <c r="AA3621" s="47">
        <v>0.83044305783086536</v>
      </c>
      <c r="AB3621" s="47">
        <v>0.95436065465510056</v>
      </c>
      <c r="AC3621" s="47">
        <v>9.5356991142494465</v>
      </c>
      <c r="AD3621" s="47">
        <v>1.0338197723233149</v>
      </c>
      <c r="AE3621" s="47">
        <v>-6.1692529453854741E-2</v>
      </c>
      <c r="AF3621" s="47">
        <v>37.173968240475233</v>
      </c>
      <c r="AG3621" s="47">
        <v>-21.084351504417185</v>
      </c>
      <c r="AH3621" s="47">
        <v>0.31588437088007865</v>
      </c>
      <c r="AI3621" s="47">
        <v>0.38548558873661259</v>
      </c>
      <c r="AJ3621" s="47">
        <v>0.33333333333333298</v>
      </c>
      <c r="AK3621" s="47">
        <v>0.47968211832321317</v>
      </c>
      <c r="AL3621" s="47">
        <v>0.57122895297980814</v>
      </c>
      <c r="AM3621" s="47">
        <v>0.33333333333333298</v>
      </c>
      <c r="AN3621" s="47">
        <v>0.18789602731731778</v>
      </c>
      <c r="AO3621" s="47">
        <v>0.23868759666666312</v>
      </c>
      <c r="AP3621" s="47">
        <v>0.33333333333333298</v>
      </c>
      <c r="AQ3621" s="47">
        <v>5.9770106919154165</v>
      </c>
      <c r="AR3621" s="47">
        <v>2.6866680235991405</v>
      </c>
      <c r="AS3621" s="47">
        <v>1.9901707455278179</v>
      </c>
      <c r="AT3621" s="47">
        <v>4.7497298106331778</v>
      </c>
      <c r="AU3621" s="47">
        <v>-1</v>
      </c>
      <c r="AV3621" s="47">
        <v>-1</v>
      </c>
      <c r="AW3621" s="47">
        <v>-1</v>
      </c>
      <c r="AX3621" s="47">
        <v>-1</v>
      </c>
      <c r="AY3621" s="47">
        <v>5.741340798477359E-3</v>
      </c>
      <c r="AZ3621" s="47">
        <v>0.26109216513129191</v>
      </c>
      <c r="BA3621" s="47">
        <v>0.31605474538102962</v>
      </c>
      <c r="BB3621" s="47">
        <v>0.19654570281331249</v>
      </c>
      <c r="BC3621" s="47">
        <v>0.14449960111956645</v>
      </c>
      <c r="BD3621" s="47">
        <v>6.219103395989273</v>
      </c>
      <c r="BE3621" s="47">
        <v>5.19276375489431</v>
      </c>
      <c r="BF3621" s="47">
        <v>-1</v>
      </c>
      <c r="BG3621" s="22">
        <v>0</v>
      </c>
    </row>
    <row r="3622" spans="1:59" x14ac:dyDescent="0.25">
      <c r="A3622">
        <v>7284</v>
      </c>
      <c r="B3622" t="s">
        <v>3633</v>
      </c>
      <c r="C3622" s="48">
        <v>1</v>
      </c>
      <c r="D3622" s="22">
        <v>1450</v>
      </c>
      <c r="E3622" s="47">
        <v>62.798508766834246</v>
      </c>
      <c r="F3622" s="47">
        <v>-29.08938549335334</v>
      </c>
      <c r="G3622" s="47">
        <v>0.24773049482204326</v>
      </c>
      <c r="H3622" s="47">
        <v>5.0316799675559034</v>
      </c>
      <c r="I3622" s="47">
        <v>43.150978932390657</v>
      </c>
      <c r="J3622" s="47">
        <v>9.4265685797601293</v>
      </c>
      <c r="K3622" s="47">
        <v>-1</v>
      </c>
      <c r="L3622" s="47">
        <v>-1</v>
      </c>
      <c r="M3622" s="47">
        <v>-1</v>
      </c>
      <c r="N3622" s="47">
        <v>0.23106494761372834</v>
      </c>
      <c r="O3622" s="47">
        <v>-1</v>
      </c>
      <c r="P3622" s="47">
        <v>-1</v>
      </c>
      <c r="Q3622" s="47">
        <v>3.6908187015592362</v>
      </c>
      <c r="R3622" s="47">
        <v>-1</v>
      </c>
      <c r="S3622" s="47">
        <v>0.64189072421973781</v>
      </c>
      <c r="T3622" s="47">
        <v>9.2362986157557392E-2</v>
      </c>
      <c r="U3622" s="47">
        <v>2.8539908778594872E-2</v>
      </c>
      <c r="V3622" s="47">
        <v>-3.3016092497362891E-2</v>
      </c>
      <c r="W3622" s="47">
        <v>1.340861265996665</v>
      </c>
      <c r="X3622" s="47">
        <v>-0.95214589246562853</v>
      </c>
      <c r="Y3622" s="47">
        <v>6.2963204570277986E-2</v>
      </c>
      <c r="Z3622" s="47">
        <v>26.745601001024557</v>
      </c>
      <c r="AA3622" s="47">
        <v>0.83044305783086536</v>
      </c>
      <c r="AB3622" s="47">
        <v>0.95436065465510056</v>
      </c>
      <c r="AC3622" s="47">
        <v>9.5356991142494465</v>
      </c>
      <c r="AD3622" s="47">
        <v>1.0338197723233149</v>
      </c>
      <c r="AE3622" s="47">
        <v>-6.1692529453854741E-2</v>
      </c>
      <c r="AF3622" s="47">
        <v>37.173968240475233</v>
      </c>
      <c r="AG3622" s="47">
        <v>-21.084351504417185</v>
      </c>
      <c r="AH3622" s="47">
        <v>0.31588437088007865</v>
      </c>
      <c r="AI3622" s="47">
        <v>0.38548558873661259</v>
      </c>
      <c r="AJ3622" s="47">
        <v>0.33333333333333298</v>
      </c>
      <c r="AK3622" s="47">
        <v>0.47968211832321317</v>
      </c>
      <c r="AL3622" s="47">
        <v>0.57122895297980814</v>
      </c>
      <c r="AM3622" s="47">
        <v>0.33333333333333298</v>
      </c>
      <c r="AN3622" s="47">
        <v>0.18789602731731778</v>
      </c>
      <c r="AO3622" s="47">
        <v>0.23868759666666312</v>
      </c>
      <c r="AP3622" s="47">
        <v>0.33333333333333298</v>
      </c>
      <c r="AQ3622" s="47">
        <v>5.9770106919154165</v>
      </c>
      <c r="AR3622" s="47">
        <v>2.6866680235991405</v>
      </c>
      <c r="AS3622" s="47">
        <v>1.9901707455278179</v>
      </c>
      <c r="AT3622" s="47">
        <v>4.7497298106331778</v>
      </c>
      <c r="AU3622" s="47">
        <v>-1</v>
      </c>
      <c r="AV3622" s="47">
        <v>-1</v>
      </c>
      <c r="AW3622" s="47">
        <v>-1</v>
      </c>
      <c r="AX3622" s="47">
        <v>-1</v>
      </c>
      <c r="AY3622" s="47">
        <v>5.741340798477359E-3</v>
      </c>
      <c r="AZ3622" s="47">
        <v>0.26109216513129191</v>
      </c>
      <c r="BA3622" s="47">
        <v>0.31605474538102962</v>
      </c>
      <c r="BB3622" s="47">
        <v>0.19654570281331249</v>
      </c>
      <c r="BC3622" s="47">
        <v>0.14449960111956645</v>
      </c>
      <c r="BD3622" s="47">
        <v>6.219103395989273</v>
      </c>
      <c r="BE3622" s="47">
        <v>5.19276375489431</v>
      </c>
      <c r="BF3622" s="47">
        <v>-1</v>
      </c>
      <c r="BG3622" s="22">
        <v>0</v>
      </c>
    </row>
    <row r="3623" spans="1:59" x14ac:dyDescent="0.25">
      <c r="A3623">
        <v>7286</v>
      </c>
      <c r="B3623" t="s">
        <v>3634</v>
      </c>
      <c r="C3623" s="48">
        <v>1</v>
      </c>
      <c r="D3623" s="22">
        <v>1450</v>
      </c>
      <c r="E3623" s="47">
        <v>62.798508766834246</v>
      </c>
      <c r="F3623" s="47">
        <v>-29.08938549335334</v>
      </c>
      <c r="G3623" s="47">
        <v>0.24773049482204326</v>
      </c>
      <c r="H3623" s="47">
        <v>5.0316799675559034</v>
      </c>
      <c r="I3623" s="47">
        <v>43.150978932390657</v>
      </c>
      <c r="J3623" s="47">
        <v>9.4265685797601293</v>
      </c>
      <c r="K3623" s="47">
        <v>-1</v>
      </c>
      <c r="L3623" s="47">
        <v>-1</v>
      </c>
      <c r="M3623" s="47">
        <v>-1</v>
      </c>
      <c r="N3623" s="47">
        <v>0.23106494761372834</v>
      </c>
      <c r="O3623" s="47">
        <v>-1</v>
      </c>
      <c r="P3623" s="47">
        <v>-1</v>
      </c>
      <c r="Q3623" s="47">
        <v>3.6908187015592362</v>
      </c>
      <c r="R3623" s="47">
        <v>-1</v>
      </c>
      <c r="S3623" s="47">
        <v>0.64189072421973781</v>
      </c>
      <c r="T3623" s="47">
        <v>9.2362986157557392E-2</v>
      </c>
      <c r="U3623" s="47">
        <v>2.8539908778594872E-2</v>
      </c>
      <c r="V3623" s="47">
        <v>-3.3016092497362891E-2</v>
      </c>
      <c r="W3623" s="47">
        <v>1.340861265996665</v>
      </c>
      <c r="X3623" s="47">
        <v>-0.95214589246562853</v>
      </c>
      <c r="Y3623" s="47">
        <v>6.2963204570277986E-2</v>
      </c>
      <c r="Z3623" s="47">
        <v>26.745601001024557</v>
      </c>
      <c r="AA3623" s="47">
        <v>0.83044305783086536</v>
      </c>
      <c r="AB3623" s="47">
        <v>0.95436065465510056</v>
      </c>
      <c r="AC3623" s="47">
        <v>9.5356991142494465</v>
      </c>
      <c r="AD3623" s="47">
        <v>1.0338197723233149</v>
      </c>
      <c r="AE3623" s="47">
        <v>-6.1692529453854741E-2</v>
      </c>
      <c r="AF3623" s="47">
        <v>37.173968240475233</v>
      </c>
      <c r="AG3623" s="47">
        <v>-21.084351504417185</v>
      </c>
      <c r="AH3623" s="47">
        <v>0.31588437088007865</v>
      </c>
      <c r="AI3623" s="47">
        <v>0.38548558873661259</v>
      </c>
      <c r="AJ3623" s="47">
        <v>0.33333333333333298</v>
      </c>
      <c r="AK3623" s="47">
        <v>0.47968211832321317</v>
      </c>
      <c r="AL3623" s="47">
        <v>0.57122895297980814</v>
      </c>
      <c r="AM3623" s="47">
        <v>0.33333333333333298</v>
      </c>
      <c r="AN3623" s="47">
        <v>0.18789602731731778</v>
      </c>
      <c r="AO3623" s="47">
        <v>0.23868759666666312</v>
      </c>
      <c r="AP3623" s="47">
        <v>0.33333333333333298</v>
      </c>
      <c r="AQ3623" s="47">
        <v>5.9770106919154165</v>
      </c>
      <c r="AR3623" s="47">
        <v>2.6866680235991405</v>
      </c>
      <c r="AS3623" s="47">
        <v>1.9901707455278179</v>
      </c>
      <c r="AT3623" s="47">
        <v>4.7497298106331778</v>
      </c>
      <c r="AU3623" s="47">
        <v>-1</v>
      </c>
      <c r="AV3623" s="47">
        <v>-1</v>
      </c>
      <c r="AW3623" s="47">
        <v>-1</v>
      </c>
      <c r="AX3623" s="47">
        <v>-1</v>
      </c>
      <c r="AY3623" s="47">
        <v>5.741340798477359E-3</v>
      </c>
      <c r="AZ3623" s="47">
        <v>0.26109216513129191</v>
      </c>
      <c r="BA3623" s="47">
        <v>0.31605474538102962</v>
      </c>
      <c r="BB3623" s="47">
        <v>0.19654570281331249</v>
      </c>
      <c r="BC3623" s="47">
        <v>0.14449960111956645</v>
      </c>
      <c r="BD3623" s="47">
        <v>6.219103395989273</v>
      </c>
      <c r="BE3623" s="47">
        <v>5.19276375489431</v>
      </c>
      <c r="BF3623" s="47">
        <v>-1</v>
      </c>
      <c r="BG3623" s="22">
        <v>0</v>
      </c>
    </row>
    <row r="3624" spans="1:59" x14ac:dyDescent="0.25">
      <c r="A3624">
        <v>7287</v>
      </c>
      <c r="B3624" t="s">
        <v>3635</v>
      </c>
      <c r="C3624" s="48">
        <v>1</v>
      </c>
      <c r="D3624" s="22">
        <v>1450</v>
      </c>
      <c r="E3624" s="47">
        <v>62.798508766834246</v>
      </c>
      <c r="F3624" s="47">
        <v>-29.08938549335334</v>
      </c>
      <c r="G3624" s="47">
        <v>0.24773049482204326</v>
      </c>
      <c r="H3624" s="47">
        <v>5.0316799675559034</v>
      </c>
      <c r="I3624" s="47">
        <v>43.150978932390657</v>
      </c>
      <c r="J3624" s="47">
        <v>9.4265685797601293</v>
      </c>
      <c r="K3624" s="47">
        <v>-1</v>
      </c>
      <c r="L3624" s="47">
        <v>-1</v>
      </c>
      <c r="M3624" s="47">
        <v>-1</v>
      </c>
      <c r="N3624" s="47">
        <v>0.23106494761372834</v>
      </c>
      <c r="O3624" s="47">
        <v>-1</v>
      </c>
      <c r="P3624" s="47">
        <v>-1</v>
      </c>
      <c r="Q3624" s="47">
        <v>3.6908187015592362</v>
      </c>
      <c r="R3624" s="47">
        <v>-1</v>
      </c>
      <c r="S3624" s="47">
        <v>0.64189072421973781</v>
      </c>
      <c r="T3624" s="47">
        <v>9.2362986157557392E-2</v>
      </c>
      <c r="U3624" s="47">
        <v>2.8539908778594872E-2</v>
      </c>
      <c r="V3624" s="47">
        <v>-3.3016092497362891E-2</v>
      </c>
      <c r="W3624" s="47">
        <v>1.340861265996665</v>
      </c>
      <c r="X3624" s="47">
        <v>-0.95214589246562853</v>
      </c>
      <c r="Y3624" s="47">
        <v>6.2963204570277986E-2</v>
      </c>
      <c r="Z3624" s="47">
        <v>26.745601001024557</v>
      </c>
      <c r="AA3624" s="47">
        <v>0.83044305783086536</v>
      </c>
      <c r="AB3624" s="47">
        <v>0.95436065465510056</v>
      </c>
      <c r="AC3624" s="47">
        <v>9.5356991142494465</v>
      </c>
      <c r="AD3624" s="47">
        <v>1.0338197723233149</v>
      </c>
      <c r="AE3624" s="47">
        <v>-6.1692529453854741E-2</v>
      </c>
      <c r="AF3624" s="47">
        <v>37.173968240475233</v>
      </c>
      <c r="AG3624" s="47">
        <v>-21.084351504417185</v>
      </c>
      <c r="AH3624" s="47">
        <v>0.31588437088007865</v>
      </c>
      <c r="AI3624" s="47">
        <v>0.38548558873661259</v>
      </c>
      <c r="AJ3624" s="47">
        <v>0.33333333333333298</v>
      </c>
      <c r="AK3624" s="47">
        <v>0.47968211832321317</v>
      </c>
      <c r="AL3624" s="47">
        <v>0.57122895297980814</v>
      </c>
      <c r="AM3624" s="47">
        <v>0.33333333333333298</v>
      </c>
      <c r="AN3624" s="47">
        <v>0.18789602731731778</v>
      </c>
      <c r="AO3624" s="47">
        <v>0.23868759666666312</v>
      </c>
      <c r="AP3624" s="47">
        <v>0.33333333333333298</v>
      </c>
      <c r="AQ3624" s="47">
        <v>5.9770106919154165</v>
      </c>
      <c r="AR3624" s="47">
        <v>2.6866680235991405</v>
      </c>
      <c r="AS3624" s="47">
        <v>1.9901707455278179</v>
      </c>
      <c r="AT3624" s="47">
        <v>4.7497298106331778</v>
      </c>
      <c r="AU3624" s="47">
        <v>-1</v>
      </c>
      <c r="AV3624" s="47">
        <v>-1</v>
      </c>
      <c r="AW3624" s="47">
        <v>-1</v>
      </c>
      <c r="AX3624" s="47">
        <v>-1</v>
      </c>
      <c r="AY3624" s="47">
        <v>5.741340798477359E-3</v>
      </c>
      <c r="AZ3624" s="47">
        <v>0.26109216513129191</v>
      </c>
      <c r="BA3624" s="47">
        <v>0.31605474538102962</v>
      </c>
      <c r="BB3624" s="47">
        <v>0.19654570281331249</v>
      </c>
      <c r="BC3624" s="47">
        <v>0.14449960111956645</v>
      </c>
      <c r="BD3624" s="47">
        <v>6.219103395989273</v>
      </c>
      <c r="BE3624" s="47">
        <v>5.19276375489431</v>
      </c>
      <c r="BF3624" s="47">
        <v>-1</v>
      </c>
      <c r="BG3624" s="22">
        <v>0</v>
      </c>
    </row>
    <row r="3625" spans="1:59" x14ac:dyDescent="0.25">
      <c r="A3625">
        <v>7288</v>
      </c>
      <c r="B3625" t="s">
        <v>3636</v>
      </c>
      <c r="C3625" s="48">
        <v>1</v>
      </c>
      <c r="D3625" s="22">
        <v>1450</v>
      </c>
      <c r="E3625" s="47">
        <v>62.798508766834246</v>
      </c>
      <c r="F3625" s="47">
        <v>-29.08938549335334</v>
      </c>
      <c r="G3625" s="47">
        <v>0.24773049482204326</v>
      </c>
      <c r="H3625" s="47">
        <v>5.0316799675559034</v>
      </c>
      <c r="I3625" s="47">
        <v>43.150978932390657</v>
      </c>
      <c r="J3625" s="47">
        <v>9.4265685797601293</v>
      </c>
      <c r="K3625" s="47">
        <v>-1</v>
      </c>
      <c r="L3625" s="47">
        <v>-1</v>
      </c>
      <c r="M3625" s="47">
        <v>-1</v>
      </c>
      <c r="N3625" s="47">
        <v>0.23106494761372834</v>
      </c>
      <c r="O3625" s="47">
        <v>-1</v>
      </c>
      <c r="P3625" s="47">
        <v>-1</v>
      </c>
      <c r="Q3625" s="47">
        <v>3.6908187015592362</v>
      </c>
      <c r="R3625" s="47">
        <v>-1</v>
      </c>
      <c r="S3625" s="47">
        <v>0.64189072421973781</v>
      </c>
      <c r="T3625" s="47">
        <v>9.2362986157557392E-2</v>
      </c>
      <c r="U3625" s="47">
        <v>2.8539908778594872E-2</v>
      </c>
      <c r="V3625" s="47">
        <v>-3.3016092497362891E-2</v>
      </c>
      <c r="W3625" s="47">
        <v>1.340861265996665</v>
      </c>
      <c r="X3625" s="47">
        <v>-0.95214589246562853</v>
      </c>
      <c r="Y3625" s="47">
        <v>6.2963204570277986E-2</v>
      </c>
      <c r="Z3625" s="47">
        <v>26.745601001024557</v>
      </c>
      <c r="AA3625" s="47">
        <v>0.83044305783086536</v>
      </c>
      <c r="AB3625" s="47">
        <v>0.95436065465510056</v>
      </c>
      <c r="AC3625" s="47">
        <v>9.5356991142494465</v>
      </c>
      <c r="AD3625" s="47">
        <v>1.0338197723233149</v>
      </c>
      <c r="AE3625" s="47">
        <v>-6.1692529453854741E-2</v>
      </c>
      <c r="AF3625" s="47">
        <v>37.173968240475233</v>
      </c>
      <c r="AG3625" s="47">
        <v>-21.084351504417185</v>
      </c>
      <c r="AH3625" s="47">
        <v>0.31588437088007865</v>
      </c>
      <c r="AI3625" s="47">
        <v>0.38548558873661259</v>
      </c>
      <c r="AJ3625" s="47">
        <v>0.33333333333333298</v>
      </c>
      <c r="AK3625" s="47">
        <v>0.47968211832321317</v>
      </c>
      <c r="AL3625" s="47">
        <v>0.57122895297980814</v>
      </c>
      <c r="AM3625" s="47">
        <v>0.33333333333333298</v>
      </c>
      <c r="AN3625" s="47">
        <v>0.18789602731731778</v>
      </c>
      <c r="AO3625" s="47">
        <v>0.23868759666666312</v>
      </c>
      <c r="AP3625" s="47">
        <v>0.33333333333333298</v>
      </c>
      <c r="AQ3625" s="47">
        <v>5.9770106919154165</v>
      </c>
      <c r="AR3625" s="47">
        <v>2.6866680235991405</v>
      </c>
      <c r="AS3625" s="47">
        <v>1.9901707455278179</v>
      </c>
      <c r="AT3625" s="47">
        <v>4.7497298106331778</v>
      </c>
      <c r="AU3625" s="47">
        <v>-1</v>
      </c>
      <c r="AV3625" s="47">
        <v>-1</v>
      </c>
      <c r="AW3625" s="47">
        <v>-1</v>
      </c>
      <c r="AX3625" s="47">
        <v>-1</v>
      </c>
      <c r="AY3625" s="47">
        <v>5.741340798477359E-3</v>
      </c>
      <c r="AZ3625" s="47">
        <v>0.26109216513129191</v>
      </c>
      <c r="BA3625" s="47">
        <v>0.31605474538102962</v>
      </c>
      <c r="BB3625" s="47">
        <v>0.19654570281331249</v>
      </c>
      <c r="BC3625" s="47">
        <v>0.14449960111956645</v>
      </c>
      <c r="BD3625" s="47">
        <v>6.219103395989273</v>
      </c>
      <c r="BE3625" s="47">
        <v>5.19276375489431</v>
      </c>
      <c r="BF3625" s="47">
        <v>-1</v>
      </c>
      <c r="BG3625" s="22">
        <v>0</v>
      </c>
    </row>
    <row r="3626" spans="1:59" x14ac:dyDescent="0.25">
      <c r="A3626">
        <v>7289</v>
      </c>
      <c r="B3626" t="s">
        <v>3637</v>
      </c>
      <c r="C3626" s="48">
        <v>1</v>
      </c>
      <c r="D3626" s="22">
        <v>1450</v>
      </c>
      <c r="E3626" s="47">
        <v>62.798508766834246</v>
      </c>
      <c r="F3626" s="47">
        <v>-29.08938549335334</v>
      </c>
      <c r="G3626" s="47">
        <v>0.24773049482204326</v>
      </c>
      <c r="H3626" s="47">
        <v>5.0316799675559034</v>
      </c>
      <c r="I3626" s="47">
        <v>43.150978932390657</v>
      </c>
      <c r="J3626" s="47">
        <v>9.4265685797601293</v>
      </c>
      <c r="K3626" s="47">
        <v>-1</v>
      </c>
      <c r="L3626" s="47">
        <v>-1</v>
      </c>
      <c r="M3626" s="47">
        <v>-1</v>
      </c>
      <c r="N3626" s="47">
        <v>0.23106494761372834</v>
      </c>
      <c r="O3626" s="47">
        <v>-1</v>
      </c>
      <c r="P3626" s="47">
        <v>-1</v>
      </c>
      <c r="Q3626" s="47">
        <v>3.6908187015592362</v>
      </c>
      <c r="R3626" s="47">
        <v>-1</v>
      </c>
      <c r="S3626" s="47">
        <v>0.64189072421973781</v>
      </c>
      <c r="T3626" s="47">
        <v>9.2362986157557392E-2</v>
      </c>
      <c r="U3626" s="47">
        <v>2.8539908778594872E-2</v>
      </c>
      <c r="V3626" s="47">
        <v>-3.3016092497362891E-2</v>
      </c>
      <c r="W3626" s="47">
        <v>1.340861265996665</v>
      </c>
      <c r="X3626" s="47">
        <v>-0.95214589246562853</v>
      </c>
      <c r="Y3626" s="47">
        <v>6.2963204570277986E-2</v>
      </c>
      <c r="Z3626" s="47">
        <v>26.745601001024557</v>
      </c>
      <c r="AA3626" s="47">
        <v>0.83044305783086536</v>
      </c>
      <c r="AB3626" s="47">
        <v>0.95436065465510056</v>
      </c>
      <c r="AC3626" s="47">
        <v>9.5356991142494465</v>
      </c>
      <c r="AD3626" s="47">
        <v>1.0338197723233149</v>
      </c>
      <c r="AE3626" s="47">
        <v>-6.1692529453854741E-2</v>
      </c>
      <c r="AF3626" s="47">
        <v>37.173968240475233</v>
      </c>
      <c r="AG3626" s="47">
        <v>-21.084351504417185</v>
      </c>
      <c r="AH3626" s="47">
        <v>0.31588437088007865</v>
      </c>
      <c r="AI3626" s="47">
        <v>0.38548558873661259</v>
      </c>
      <c r="AJ3626" s="47">
        <v>0.33333333333333298</v>
      </c>
      <c r="AK3626" s="47">
        <v>0.47968211832321317</v>
      </c>
      <c r="AL3626" s="47">
        <v>0.57122895297980814</v>
      </c>
      <c r="AM3626" s="47">
        <v>0.33333333333333298</v>
      </c>
      <c r="AN3626" s="47">
        <v>0.18789602731731778</v>
      </c>
      <c r="AO3626" s="47">
        <v>0.23868759666666312</v>
      </c>
      <c r="AP3626" s="47">
        <v>0.33333333333333298</v>
      </c>
      <c r="AQ3626" s="47">
        <v>5.9770106919154165</v>
      </c>
      <c r="AR3626" s="47">
        <v>2.6866680235991405</v>
      </c>
      <c r="AS3626" s="47">
        <v>1.9901707455278179</v>
      </c>
      <c r="AT3626" s="47">
        <v>4.7497298106331778</v>
      </c>
      <c r="AU3626" s="47">
        <v>-1</v>
      </c>
      <c r="AV3626" s="47">
        <v>-1</v>
      </c>
      <c r="AW3626" s="47">
        <v>-1</v>
      </c>
      <c r="AX3626" s="47">
        <v>-1</v>
      </c>
      <c r="AY3626" s="47">
        <v>5.741340798477359E-3</v>
      </c>
      <c r="AZ3626" s="47">
        <v>0.26109216513129191</v>
      </c>
      <c r="BA3626" s="47">
        <v>0.31605474538102962</v>
      </c>
      <c r="BB3626" s="47">
        <v>0.19654570281331249</v>
      </c>
      <c r="BC3626" s="47">
        <v>0.14449960111956645</v>
      </c>
      <c r="BD3626" s="47">
        <v>6.219103395989273</v>
      </c>
      <c r="BE3626" s="47">
        <v>5.19276375489431</v>
      </c>
      <c r="BF3626" s="47">
        <v>-1</v>
      </c>
      <c r="BG3626" s="22">
        <v>0</v>
      </c>
    </row>
    <row r="3627" spans="1:59" x14ac:dyDescent="0.25">
      <c r="A3627">
        <v>7290</v>
      </c>
      <c r="B3627" t="s">
        <v>3638</v>
      </c>
      <c r="C3627" s="48">
        <v>1</v>
      </c>
      <c r="D3627" s="22">
        <v>1450</v>
      </c>
      <c r="E3627" s="47">
        <v>62.798508766834246</v>
      </c>
      <c r="F3627" s="47">
        <v>-29.08938549335334</v>
      </c>
      <c r="G3627" s="47">
        <v>0.24773049482204326</v>
      </c>
      <c r="H3627" s="47">
        <v>5.0316799675559034</v>
      </c>
      <c r="I3627" s="47">
        <v>43.150978932390657</v>
      </c>
      <c r="J3627" s="47">
        <v>9.4265685797601293</v>
      </c>
      <c r="K3627" s="47">
        <v>-1</v>
      </c>
      <c r="L3627" s="47">
        <v>-1</v>
      </c>
      <c r="M3627" s="47">
        <v>-1</v>
      </c>
      <c r="N3627" s="47">
        <v>0.23106494761372834</v>
      </c>
      <c r="O3627" s="47">
        <v>-1</v>
      </c>
      <c r="P3627" s="47">
        <v>-1</v>
      </c>
      <c r="Q3627" s="47">
        <v>3.6908187015592362</v>
      </c>
      <c r="R3627" s="47">
        <v>-1</v>
      </c>
      <c r="S3627" s="47">
        <v>0.64189072421973781</v>
      </c>
      <c r="T3627" s="47">
        <v>9.2362986157557392E-2</v>
      </c>
      <c r="U3627" s="47">
        <v>2.8539908778594872E-2</v>
      </c>
      <c r="V3627" s="47">
        <v>-3.3016092497362891E-2</v>
      </c>
      <c r="W3627" s="47">
        <v>1.340861265996665</v>
      </c>
      <c r="X3627" s="47">
        <v>-0.95214589246562853</v>
      </c>
      <c r="Y3627" s="47">
        <v>6.2963204570277986E-2</v>
      </c>
      <c r="Z3627" s="47">
        <v>26.745601001024557</v>
      </c>
      <c r="AA3627" s="47">
        <v>0.83044305783086536</v>
      </c>
      <c r="AB3627" s="47">
        <v>0.95436065465510056</v>
      </c>
      <c r="AC3627" s="47">
        <v>9.5356991142494465</v>
      </c>
      <c r="AD3627" s="47">
        <v>1.0338197723233149</v>
      </c>
      <c r="AE3627" s="47">
        <v>-6.1692529453854741E-2</v>
      </c>
      <c r="AF3627" s="47">
        <v>37.173968240475233</v>
      </c>
      <c r="AG3627" s="47">
        <v>-21.084351504417185</v>
      </c>
      <c r="AH3627" s="47">
        <v>0.31588437088007865</v>
      </c>
      <c r="AI3627" s="47">
        <v>0.38548558873661259</v>
      </c>
      <c r="AJ3627" s="47">
        <v>0.33333333333333298</v>
      </c>
      <c r="AK3627" s="47">
        <v>0.47968211832321317</v>
      </c>
      <c r="AL3627" s="47">
        <v>0.57122895297980814</v>
      </c>
      <c r="AM3627" s="47">
        <v>0.33333333333333298</v>
      </c>
      <c r="AN3627" s="47">
        <v>0.18789602731731778</v>
      </c>
      <c r="AO3627" s="47">
        <v>0.23868759666666312</v>
      </c>
      <c r="AP3627" s="47">
        <v>0.33333333333333298</v>
      </c>
      <c r="AQ3627" s="47">
        <v>5.9770106919154165</v>
      </c>
      <c r="AR3627" s="47">
        <v>2.6866680235991405</v>
      </c>
      <c r="AS3627" s="47">
        <v>1.9901707455278179</v>
      </c>
      <c r="AT3627" s="47">
        <v>4.7497298106331778</v>
      </c>
      <c r="AU3627" s="47">
        <v>-1</v>
      </c>
      <c r="AV3627" s="47">
        <v>-1</v>
      </c>
      <c r="AW3627" s="47">
        <v>-1</v>
      </c>
      <c r="AX3627" s="47">
        <v>-1</v>
      </c>
      <c r="AY3627" s="47">
        <v>5.741340798477359E-3</v>
      </c>
      <c r="AZ3627" s="47">
        <v>0.26109216513129191</v>
      </c>
      <c r="BA3627" s="47">
        <v>0.31605474538102962</v>
      </c>
      <c r="BB3627" s="47">
        <v>0.19654570281331249</v>
      </c>
      <c r="BC3627" s="47">
        <v>0.14449960111956645</v>
      </c>
      <c r="BD3627" s="47">
        <v>6.219103395989273</v>
      </c>
      <c r="BE3627" s="47">
        <v>5.19276375489431</v>
      </c>
      <c r="BF3627" s="47">
        <v>-1</v>
      </c>
      <c r="BG3627" s="22">
        <v>0</v>
      </c>
    </row>
    <row r="3628" spans="1:59" x14ac:dyDescent="0.25">
      <c r="A3628">
        <v>7291</v>
      </c>
      <c r="B3628" t="s">
        <v>3639</v>
      </c>
      <c r="C3628" s="48">
        <v>1</v>
      </c>
      <c r="D3628" s="22">
        <v>1450</v>
      </c>
      <c r="E3628" s="47">
        <v>62.798508766834246</v>
      </c>
      <c r="F3628" s="47">
        <v>-29.08938549335334</v>
      </c>
      <c r="G3628" s="47">
        <v>0.24773049482204326</v>
      </c>
      <c r="H3628" s="47">
        <v>5.0316799675559034</v>
      </c>
      <c r="I3628" s="47">
        <v>43.150978932390657</v>
      </c>
      <c r="J3628" s="47">
        <v>9.4265685797601293</v>
      </c>
      <c r="K3628" s="47">
        <v>-1</v>
      </c>
      <c r="L3628" s="47">
        <v>-1</v>
      </c>
      <c r="M3628" s="47">
        <v>-1</v>
      </c>
      <c r="N3628" s="47">
        <v>0.23106494761372834</v>
      </c>
      <c r="O3628" s="47">
        <v>-1</v>
      </c>
      <c r="P3628" s="47">
        <v>-1</v>
      </c>
      <c r="Q3628" s="47">
        <v>3.6908187015592362</v>
      </c>
      <c r="R3628" s="47">
        <v>-1</v>
      </c>
      <c r="S3628" s="47">
        <v>0.64189072421973781</v>
      </c>
      <c r="T3628" s="47">
        <v>9.2362986157557392E-2</v>
      </c>
      <c r="U3628" s="47">
        <v>2.8539908778594872E-2</v>
      </c>
      <c r="V3628" s="47">
        <v>-3.3016092497362891E-2</v>
      </c>
      <c r="W3628" s="47">
        <v>1.340861265996665</v>
      </c>
      <c r="X3628" s="47">
        <v>-0.95214589246562853</v>
      </c>
      <c r="Y3628" s="47">
        <v>6.2963204570277986E-2</v>
      </c>
      <c r="Z3628" s="47">
        <v>26.745601001024557</v>
      </c>
      <c r="AA3628" s="47">
        <v>0.83044305783086536</v>
      </c>
      <c r="AB3628" s="47">
        <v>0.95436065465510056</v>
      </c>
      <c r="AC3628" s="47">
        <v>9.5356991142494465</v>
      </c>
      <c r="AD3628" s="47">
        <v>1.0338197723233149</v>
      </c>
      <c r="AE3628" s="47">
        <v>-6.1692529453854741E-2</v>
      </c>
      <c r="AF3628" s="47">
        <v>37.173968240475233</v>
      </c>
      <c r="AG3628" s="47">
        <v>-21.084351504417185</v>
      </c>
      <c r="AH3628" s="47">
        <v>0.31588437088007865</v>
      </c>
      <c r="AI3628" s="47">
        <v>0.38548558873661259</v>
      </c>
      <c r="AJ3628" s="47">
        <v>0.33333333333333298</v>
      </c>
      <c r="AK3628" s="47">
        <v>0.47968211832321317</v>
      </c>
      <c r="AL3628" s="47">
        <v>0.57122895297980814</v>
      </c>
      <c r="AM3628" s="47">
        <v>0.33333333333333298</v>
      </c>
      <c r="AN3628" s="47">
        <v>0.18789602731731778</v>
      </c>
      <c r="AO3628" s="47">
        <v>0.23868759666666312</v>
      </c>
      <c r="AP3628" s="47">
        <v>0.33333333333333298</v>
      </c>
      <c r="AQ3628" s="47">
        <v>5.9770106919154165</v>
      </c>
      <c r="AR3628" s="47">
        <v>2.6866680235991405</v>
      </c>
      <c r="AS3628" s="47">
        <v>1.9901707455278179</v>
      </c>
      <c r="AT3628" s="47">
        <v>4.7497298106331778</v>
      </c>
      <c r="AU3628" s="47">
        <v>-1</v>
      </c>
      <c r="AV3628" s="47">
        <v>-1</v>
      </c>
      <c r="AW3628" s="47">
        <v>-1</v>
      </c>
      <c r="AX3628" s="47">
        <v>-1</v>
      </c>
      <c r="AY3628" s="47">
        <v>5.741340798477359E-3</v>
      </c>
      <c r="AZ3628" s="47">
        <v>0.26109216513129191</v>
      </c>
      <c r="BA3628" s="47">
        <v>0.31605474538102962</v>
      </c>
      <c r="BB3628" s="47">
        <v>0.19654570281331249</v>
      </c>
      <c r="BC3628" s="47">
        <v>0.14449960111956645</v>
      </c>
      <c r="BD3628" s="47">
        <v>6.219103395989273</v>
      </c>
      <c r="BE3628" s="47">
        <v>5.19276375489431</v>
      </c>
      <c r="BF3628" s="47">
        <v>-1</v>
      </c>
      <c r="BG3628" s="22">
        <v>0</v>
      </c>
    </row>
    <row r="3629" spans="1:59" x14ac:dyDescent="0.25">
      <c r="A3629">
        <v>7292</v>
      </c>
      <c r="B3629" t="s">
        <v>3640</v>
      </c>
      <c r="C3629" s="48">
        <v>1</v>
      </c>
      <c r="D3629" s="22">
        <v>1450</v>
      </c>
      <c r="E3629" s="47">
        <v>62.798508766834246</v>
      </c>
      <c r="F3629" s="47">
        <v>-29.08938549335334</v>
      </c>
      <c r="G3629" s="47">
        <v>0.24773049482204326</v>
      </c>
      <c r="H3629" s="47">
        <v>5.0316799675559034</v>
      </c>
      <c r="I3629" s="47">
        <v>43.150978932390657</v>
      </c>
      <c r="J3629" s="47">
        <v>9.4265685797601293</v>
      </c>
      <c r="K3629" s="47">
        <v>-1</v>
      </c>
      <c r="L3629" s="47">
        <v>-1</v>
      </c>
      <c r="M3629" s="47">
        <v>-1</v>
      </c>
      <c r="N3629" s="47">
        <v>0.23106494761372834</v>
      </c>
      <c r="O3629" s="47">
        <v>-1</v>
      </c>
      <c r="P3629" s="47">
        <v>-1</v>
      </c>
      <c r="Q3629" s="47">
        <v>3.6908187015592362</v>
      </c>
      <c r="R3629" s="47">
        <v>-1</v>
      </c>
      <c r="S3629" s="47">
        <v>0.64189072421973781</v>
      </c>
      <c r="T3629" s="47">
        <v>9.2362986157557392E-2</v>
      </c>
      <c r="U3629" s="47">
        <v>2.8539908778594872E-2</v>
      </c>
      <c r="V3629" s="47">
        <v>-3.3016092497362891E-2</v>
      </c>
      <c r="W3629" s="47">
        <v>1.340861265996665</v>
      </c>
      <c r="X3629" s="47">
        <v>-0.95214589246562853</v>
      </c>
      <c r="Y3629" s="47">
        <v>6.2963204570277986E-2</v>
      </c>
      <c r="Z3629" s="47">
        <v>26.745601001024557</v>
      </c>
      <c r="AA3629" s="47">
        <v>0.83044305783086536</v>
      </c>
      <c r="AB3629" s="47">
        <v>0.95436065465510056</v>
      </c>
      <c r="AC3629" s="47">
        <v>9.5356991142494465</v>
      </c>
      <c r="AD3629" s="47">
        <v>1.0338197723233149</v>
      </c>
      <c r="AE3629" s="47">
        <v>-6.1692529453854741E-2</v>
      </c>
      <c r="AF3629" s="47">
        <v>37.173968240475233</v>
      </c>
      <c r="AG3629" s="47">
        <v>-21.084351504417185</v>
      </c>
      <c r="AH3629" s="47">
        <v>0.31588437088007865</v>
      </c>
      <c r="AI3629" s="47">
        <v>0.38548558873661259</v>
      </c>
      <c r="AJ3629" s="47">
        <v>0.33333333333333298</v>
      </c>
      <c r="AK3629" s="47">
        <v>0.47968211832321317</v>
      </c>
      <c r="AL3629" s="47">
        <v>0.57122895297980814</v>
      </c>
      <c r="AM3629" s="47">
        <v>0.33333333333333298</v>
      </c>
      <c r="AN3629" s="47">
        <v>0.18789602731731778</v>
      </c>
      <c r="AO3629" s="47">
        <v>0.23868759666666312</v>
      </c>
      <c r="AP3629" s="47">
        <v>0.33333333333333298</v>
      </c>
      <c r="AQ3629" s="47">
        <v>5.9770106919154165</v>
      </c>
      <c r="AR3629" s="47">
        <v>2.6866680235991405</v>
      </c>
      <c r="AS3629" s="47">
        <v>1.9901707455278179</v>
      </c>
      <c r="AT3629" s="47">
        <v>4.7497298106331778</v>
      </c>
      <c r="AU3629" s="47">
        <v>-1</v>
      </c>
      <c r="AV3629" s="47">
        <v>-1</v>
      </c>
      <c r="AW3629" s="47">
        <v>-1</v>
      </c>
      <c r="AX3629" s="47">
        <v>-1</v>
      </c>
      <c r="AY3629" s="47">
        <v>5.741340798477359E-3</v>
      </c>
      <c r="AZ3629" s="47">
        <v>0.26109216513129191</v>
      </c>
      <c r="BA3629" s="47">
        <v>0.31605474538102962</v>
      </c>
      <c r="BB3629" s="47">
        <v>0.19654570281331249</v>
      </c>
      <c r="BC3629" s="47">
        <v>0.14449960111956645</v>
      </c>
      <c r="BD3629" s="47">
        <v>6.219103395989273</v>
      </c>
      <c r="BE3629" s="47">
        <v>5.19276375489431</v>
      </c>
      <c r="BF3629" s="47">
        <v>-1</v>
      </c>
      <c r="BG3629" s="22">
        <v>0</v>
      </c>
    </row>
    <row r="3630" spans="1:59" x14ac:dyDescent="0.25">
      <c r="A3630">
        <v>7293</v>
      </c>
      <c r="B3630" t="s">
        <v>3641</v>
      </c>
      <c r="C3630" s="48">
        <v>1</v>
      </c>
      <c r="D3630" s="22">
        <v>1450</v>
      </c>
      <c r="E3630" s="47">
        <v>62.798508766834246</v>
      </c>
      <c r="F3630" s="47">
        <v>-29.08938549335334</v>
      </c>
      <c r="G3630" s="47">
        <v>0.24773049482204326</v>
      </c>
      <c r="H3630" s="47">
        <v>5.0316799675559034</v>
      </c>
      <c r="I3630" s="47">
        <v>43.150978932390657</v>
      </c>
      <c r="J3630" s="47">
        <v>9.4265685797601293</v>
      </c>
      <c r="K3630" s="47">
        <v>-1</v>
      </c>
      <c r="L3630" s="47">
        <v>-1</v>
      </c>
      <c r="M3630" s="47">
        <v>-1</v>
      </c>
      <c r="N3630" s="47">
        <v>0.23106494761372834</v>
      </c>
      <c r="O3630" s="47">
        <v>-1</v>
      </c>
      <c r="P3630" s="47">
        <v>-1</v>
      </c>
      <c r="Q3630" s="47">
        <v>3.6908187015592362</v>
      </c>
      <c r="R3630" s="47">
        <v>-1</v>
      </c>
      <c r="S3630" s="47">
        <v>0.64189072421973781</v>
      </c>
      <c r="T3630" s="47">
        <v>9.2362986157557392E-2</v>
      </c>
      <c r="U3630" s="47">
        <v>2.8539908778594872E-2</v>
      </c>
      <c r="V3630" s="47">
        <v>-3.3016092497362891E-2</v>
      </c>
      <c r="W3630" s="47">
        <v>1.340861265996665</v>
      </c>
      <c r="X3630" s="47">
        <v>-0.95214589246562853</v>
      </c>
      <c r="Y3630" s="47">
        <v>6.2963204570277986E-2</v>
      </c>
      <c r="Z3630" s="47">
        <v>26.745601001024557</v>
      </c>
      <c r="AA3630" s="47">
        <v>0.83044305783086536</v>
      </c>
      <c r="AB3630" s="47">
        <v>0.95436065465510056</v>
      </c>
      <c r="AC3630" s="47">
        <v>9.5356991142494465</v>
      </c>
      <c r="AD3630" s="47">
        <v>1.0338197723233149</v>
      </c>
      <c r="AE3630" s="47">
        <v>-6.1692529453854741E-2</v>
      </c>
      <c r="AF3630" s="47">
        <v>37.173968240475233</v>
      </c>
      <c r="AG3630" s="47">
        <v>-21.084351504417185</v>
      </c>
      <c r="AH3630" s="47">
        <v>0.31588437088007865</v>
      </c>
      <c r="AI3630" s="47">
        <v>0.38548558873661259</v>
      </c>
      <c r="AJ3630" s="47">
        <v>0.33333333333333298</v>
      </c>
      <c r="AK3630" s="47">
        <v>0.47968211832321317</v>
      </c>
      <c r="AL3630" s="47">
        <v>0.57122895297980814</v>
      </c>
      <c r="AM3630" s="47">
        <v>0.33333333333333298</v>
      </c>
      <c r="AN3630" s="47">
        <v>0.18789602731731778</v>
      </c>
      <c r="AO3630" s="47">
        <v>0.23868759666666312</v>
      </c>
      <c r="AP3630" s="47">
        <v>0.33333333333333298</v>
      </c>
      <c r="AQ3630" s="47">
        <v>5.9770106919154165</v>
      </c>
      <c r="AR3630" s="47">
        <v>2.6866680235991405</v>
      </c>
      <c r="AS3630" s="47">
        <v>1.9901707455278179</v>
      </c>
      <c r="AT3630" s="47">
        <v>4.7497298106331778</v>
      </c>
      <c r="AU3630" s="47">
        <v>-1</v>
      </c>
      <c r="AV3630" s="47">
        <v>-1</v>
      </c>
      <c r="AW3630" s="47">
        <v>-1</v>
      </c>
      <c r="AX3630" s="47">
        <v>-1</v>
      </c>
      <c r="AY3630" s="47">
        <v>5.741340798477359E-3</v>
      </c>
      <c r="AZ3630" s="47">
        <v>0.26109216513129191</v>
      </c>
      <c r="BA3630" s="47">
        <v>0.31605474538102962</v>
      </c>
      <c r="BB3630" s="47">
        <v>0.19654570281331249</v>
      </c>
      <c r="BC3630" s="47">
        <v>0.14449960111956645</v>
      </c>
      <c r="BD3630" s="47">
        <v>6.219103395989273</v>
      </c>
      <c r="BE3630" s="47">
        <v>5.19276375489431</v>
      </c>
      <c r="BF3630" s="47">
        <v>-1</v>
      </c>
      <c r="BG3630" s="22">
        <v>0</v>
      </c>
    </row>
    <row r="3631" spans="1:59" x14ac:dyDescent="0.25">
      <c r="A3631">
        <v>7294</v>
      </c>
      <c r="B3631" t="s">
        <v>3642</v>
      </c>
      <c r="C3631" s="48">
        <v>1</v>
      </c>
      <c r="D3631" s="22">
        <v>1450</v>
      </c>
      <c r="E3631" s="47">
        <v>62.798508766834246</v>
      </c>
      <c r="F3631" s="47">
        <v>-29.08938549335334</v>
      </c>
      <c r="G3631" s="47">
        <v>0.24773049482204326</v>
      </c>
      <c r="H3631" s="47">
        <v>5.0316799675559034</v>
      </c>
      <c r="I3631" s="47">
        <v>43.150978932390657</v>
      </c>
      <c r="J3631" s="47">
        <v>9.4265685797601293</v>
      </c>
      <c r="K3631" s="47">
        <v>-1</v>
      </c>
      <c r="L3631" s="47">
        <v>-1</v>
      </c>
      <c r="M3631" s="47">
        <v>-1</v>
      </c>
      <c r="N3631" s="47">
        <v>0.23106494761372834</v>
      </c>
      <c r="O3631" s="47">
        <v>-1</v>
      </c>
      <c r="P3631" s="47">
        <v>-1</v>
      </c>
      <c r="Q3631" s="47">
        <v>3.6908187015592362</v>
      </c>
      <c r="R3631" s="47">
        <v>-1</v>
      </c>
      <c r="S3631" s="47">
        <v>0.64189072421973781</v>
      </c>
      <c r="T3631" s="47">
        <v>9.2362986157557392E-2</v>
      </c>
      <c r="U3631" s="47">
        <v>2.8539908778594872E-2</v>
      </c>
      <c r="V3631" s="47">
        <v>-3.3016092497362891E-2</v>
      </c>
      <c r="W3631" s="47">
        <v>1.340861265996665</v>
      </c>
      <c r="X3631" s="47">
        <v>-0.95214589246562853</v>
      </c>
      <c r="Y3631" s="47">
        <v>6.2963204570277986E-2</v>
      </c>
      <c r="Z3631" s="47">
        <v>26.745601001024557</v>
      </c>
      <c r="AA3631" s="47">
        <v>0.83044305783086536</v>
      </c>
      <c r="AB3631" s="47">
        <v>0.95436065465510056</v>
      </c>
      <c r="AC3631" s="47">
        <v>9.5356991142494465</v>
      </c>
      <c r="AD3631" s="47">
        <v>1.0338197723233149</v>
      </c>
      <c r="AE3631" s="47">
        <v>-6.1692529453854741E-2</v>
      </c>
      <c r="AF3631" s="47">
        <v>37.173968240475233</v>
      </c>
      <c r="AG3631" s="47">
        <v>-21.084351504417185</v>
      </c>
      <c r="AH3631" s="47">
        <v>0.31588437088007865</v>
      </c>
      <c r="AI3631" s="47">
        <v>0.38548558873661259</v>
      </c>
      <c r="AJ3631" s="47">
        <v>0.33333333333333298</v>
      </c>
      <c r="AK3631" s="47">
        <v>0.47968211832321317</v>
      </c>
      <c r="AL3631" s="47">
        <v>0.57122895297980814</v>
      </c>
      <c r="AM3631" s="47">
        <v>0.33333333333333298</v>
      </c>
      <c r="AN3631" s="47">
        <v>0.18789602731731778</v>
      </c>
      <c r="AO3631" s="47">
        <v>0.23868759666666312</v>
      </c>
      <c r="AP3631" s="47">
        <v>0.33333333333333298</v>
      </c>
      <c r="AQ3631" s="47">
        <v>5.9770106919154165</v>
      </c>
      <c r="AR3631" s="47">
        <v>2.6866680235991405</v>
      </c>
      <c r="AS3631" s="47">
        <v>1.9901707455278179</v>
      </c>
      <c r="AT3631" s="47">
        <v>4.7497298106331778</v>
      </c>
      <c r="AU3631" s="47">
        <v>-1</v>
      </c>
      <c r="AV3631" s="47">
        <v>-1</v>
      </c>
      <c r="AW3631" s="47">
        <v>-1</v>
      </c>
      <c r="AX3631" s="47">
        <v>-1</v>
      </c>
      <c r="AY3631" s="47">
        <v>5.741340798477359E-3</v>
      </c>
      <c r="AZ3631" s="47">
        <v>0.26109216513129191</v>
      </c>
      <c r="BA3631" s="47">
        <v>0.31605474538102962</v>
      </c>
      <c r="BB3631" s="47">
        <v>0.19654570281331249</v>
      </c>
      <c r="BC3631" s="47">
        <v>0.14449960111956645</v>
      </c>
      <c r="BD3631" s="47">
        <v>6.219103395989273</v>
      </c>
      <c r="BE3631" s="47">
        <v>5.19276375489431</v>
      </c>
      <c r="BF3631" s="47">
        <v>-1</v>
      </c>
      <c r="BG3631" s="22">
        <v>0</v>
      </c>
    </row>
    <row r="3632" spans="1:59" x14ac:dyDescent="0.25">
      <c r="A3632">
        <v>7295</v>
      </c>
      <c r="B3632" t="s">
        <v>3643</v>
      </c>
      <c r="C3632" s="48">
        <v>1</v>
      </c>
      <c r="D3632" s="22">
        <v>1450</v>
      </c>
      <c r="E3632" s="47">
        <v>62.798508766834246</v>
      </c>
      <c r="F3632" s="47">
        <v>-29.08938549335334</v>
      </c>
      <c r="G3632" s="47">
        <v>0.24773049482204326</v>
      </c>
      <c r="H3632" s="47">
        <v>5.0316799675559034</v>
      </c>
      <c r="I3632" s="47">
        <v>43.150978932390657</v>
      </c>
      <c r="J3632" s="47">
        <v>9.4265685797601293</v>
      </c>
      <c r="K3632" s="47">
        <v>-1</v>
      </c>
      <c r="L3632" s="47">
        <v>-1</v>
      </c>
      <c r="M3632" s="47">
        <v>-1</v>
      </c>
      <c r="N3632" s="47">
        <v>0.23106494761372834</v>
      </c>
      <c r="O3632" s="47">
        <v>-1</v>
      </c>
      <c r="P3632" s="47">
        <v>-1</v>
      </c>
      <c r="Q3632" s="47">
        <v>3.6908187015592362</v>
      </c>
      <c r="R3632" s="47">
        <v>-1</v>
      </c>
      <c r="S3632" s="47">
        <v>0.64189072421973781</v>
      </c>
      <c r="T3632" s="47">
        <v>9.2362986157557392E-2</v>
      </c>
      <c r="U3632" s="47">
        <v>2.8539908778594872E-2</v>
      </c>
      <c r="V3632" s="47">
        <v>-3.3016092497362891E-2</v>
      </c>
      <c r="W3632" s="47">
        <v>1.340861265996665</v>
      </c>
      <c r="X3632" s="47">
        <v>-0.95214589246562853</v>
      </c>
      <c r="Y3632" s="47">
        <v>6.2963204570277986E-2</v>
      </c>
      <c r="Z3632" s="47">
        <v>26.745601001024557</v>
      </c>
      <c r="AA3632" s="47">
        <v>0.83044305783086536</v>
      </c>
      <c r="AB3632" s="47">
        <v>0.95436065465510056</v>
      </c>
      <c r="AC3632" s="47">
        <v>9.5356991142494465</v>
      </c>
      <c r="AD3632" s="47">
        <v>1.0338197723233149</v>
      </c>
      <c r="AE3632" s="47">
        <v>-6.1692529453854741E-2</v>
      </c>
      <c r="AF3632" s="47">
        <v>37.173968240475233</v>
      </c>
      <c r="AG3632" s="47">
        <v>-21.084351504417185</v>
      </c>
      <c r="AH3632" s="47">
        <v>0.31588437088007865</v>
      </c>
      <c r="AI3632" s="47">
        <v>0.38548558873661259</v>
      </c>
      <c r="AJ3632" s="47">
        <v>0.33333333333333298</v>
      </c>
      <c r="AK3632" s="47">
        <v>0.47968211832321317</v>
      </c>
      <c r="AL3632" s="47">
        <v>0.57122895297980814</v>
      </c>
      <c r="AM3632" s="47">
        <v>0.33333333333333298</v>
      </c>
      <c r="AN3632" s="47">
        <v>0.18789602731731778</v>
      </c>
      <c r="AO3632" s="47">
        <v>0.23868759666666312</v>
      </c>
      <c r="AP3632" s="47">
        <v>0.33333333333333298</v>
      </c>
      <c r="AQ3632" s="47">
        <v>5.9770106919154165</v>
      </c>
      <c r="AR3632" s="47">
        <v>2.6866680235991405</v>
      </c>
      <c r="AS3632" s="47">
        <v>1.9901707455278179</v>
      </c>
      <c r="AT3632" s="47">
        <v>4.7497298106331778</v>
      </c>
      <c r="AU3632" s="47">
        <v>-1</v>
      </c>
      <c r="AV3632" s="47">
        <v>-1</v>
      </c>
      <c r="AW3632" s="47">
        <v>-1</v>
      </c>
      <c r="AX3632" s="47">
        <v>-1</v>
      </c>
      <c r="AY3632" s="47">
        <v>5.741340798477359E-3</v>
      </c>
      <c r="AZ3632" s="47">
        <v>0.26109216513129191</v>
      </c>
      <c r="BA3632" s="47">
        <v>0.31605474538102962</v>
      </c>
      <c r="BB3632" s="47">
        <v>0.19654570281331249</v>
      </c>
      <c r="BC3632" s="47">
        <v>0.14449960111956645</v>
      </c>
      <c r="BD3632" s="47">
        <v>6.219103395989273</v>
      </c>
      <c r="BE3632" s="47">
        <v>5.19276375489431</v>
      </c>
      <c r="BF3632" s="47">
        <v>-1</v>
      </c>
      <c r="BG3632" s="22">
        <v>0</v>
      </c>
    </row>
    <row r="3633" spans="1:100" x14ac:dyDescent="0.25">
      <c r="A3633">
        <v>7296</v>
      </c>
      <c r="B3633" t="s">
        <v>3644</v>
      </c>
      <c r="C3633" s="48">
        <v>1</v>
      </c>
      <c r="D3633" s="22">
        <v>1450</v>
      </c>
      <c r="E3633" s="47">
        <v>62.798508766834246</v>
      </c>
      <c r="F3633" s="47">
        <v>-29.08938549335334</v>
      </c>
      <c r="G3633" s="47">
        <v>0.24773049482204326</v>
      </c>
      <c r="H3633" s="47">
        <v>5.0316799675559034</v>
      </c>
      <c r="I3633" s="47">
        <v>43.150978932390657</v>
      </c>
      <c r="J3633" s="47">
        <v>9.4265685797601293</v>
      </c>
      <c r="K3633" s="47">
        <v>-1</v>
      </c>
      <c r="L3633" s="47">
        <v>-1</v>
      </c>
      <c r="M3633" s="47">
        <v>-1</v>
      </c>
      <c r="N3633" s="47">
        <v>0.23106494761372834</v>
      </c>
      <c r="O3633" s="47">
        <v>-1</v>
      </c>
      <c r="P3633" s="47">
        <v>-1</v>
      </c>
      <c r="Q3633" s="47">
        <v>3.6908187015592362</v>
      </c>
      <c r="R3633" s="47">
        <v>-1</v>
      </c>
      <c r="S3633" s="47">
        <v>0.64189072421973781</v>
      </c>
      <c r="T3633" s="47">
        <v>9.2362986157557392E-2</v>
      </c>
      <c r="U3633" s="47">
        <v>2.8539908778594872E-2</v>
      </c>
      <c r="V3633" s="47">
        <v>-3.3016092497362891E-2</v>
      </c>
      <c r="W3633" s="47">
        <v>1.340861265996665</v>
      </c>
      <c r="X3633" s="47">
        <v>-0.95214589246562853</v>
      </c>
      <c r="Y3633" s="47">
        <v>6.2963204570277986E-2</v>
      </c>
      <c r="Z3633" s="47">
        <v>26.745601001024557</v>
      </c>
      <c r="AA3633" s="47">
        <v>0.83044305783086536</v>
      </c>
      <c r="AB3633" s="47">
        <v>0.95436065465510056</v>
      </c>
      <c r="AC3633" s="47">
        <v>9.5356991142494465</v>
      </c>
      <c r="AD3633" s="47">
        <v>1.0338197723233149</v>
      </c>
      <c r="AE3633" s="47">
        <v>-6.1692529453854741E-2</v>
      </c>
      <c r="AF3633" s="47">
        <v>37.173968240475233</v>
      </c>
      <c r="AG3633" s="47">
        <v>-21.084351504417185</v>
      </c>
      <c r="AH3633" s="47">
        <v>0.31588437088007865</v>
      </c>
      <c r="AI3633" s="47">
        <v>0.38548558873661259</v>
      </c>
      <c r="AJ3633" s="47">
        <v>0.33333333333333298</v>
      </c>
      <c r="AK3633" s="47">
        <v>0.47968211832321317</v>
      </c>
      <c r="AL3633" s="47">
        <v>0.57122895297980814</v>
      </c>
      <c r="AM3633" s="47">
        <v>0.33333333333333298</v>
      </c>
      <c r="AN3633" s="47">
        <v>0.18789602731731778</v>
      </c>
      <c r="AO3633" s="47">
        <v>0.23868759666666312</v>
      </c>
      <c r="AP3633" s="47">
        <v>0.33333333333333298</v>
      </c>
      <c r="AQ3633" s="47">
        <v>5.9770106919154165</v>
      </c>
      <c r="AR3633" s="47">
        <v>2.6866680235991405</v>
      </c>
      <c r="AS3633" s="47">
        <v>1.9901707455278179</v>
      </c>
      <c r="AT3633" s="47">
        <v>4.7497298106331778</v>
      </c>
      <c r="AU3633" s="47">
        <v>-1</v>
      </c>
      <c r="AV3633" s="47">
        <v>-1</v>
      </c>
      <c r="AW3633" s="47">
        <v>-1</v>
      </c>
      <c r="AX3633" s="47">
        <v>-1</v>
      </c>
      <c r="AY3633" s="47">
        <v>5.741340798477359E-3</v>
      </c>
      <c r="AZ3633" s="47">
        <v>0.26109216513129191</v>
      </c>
      <c r="BA3633" s="47">
        <v>0.31605474538102962</v>
      </c>
      <c r="BB3633" s="47">
        <v>0.19654570281331249</v>
      </c>
      <c r="BC3633" s="47">
        <v>0.14449960111956645</v>
      </c>
      <c r="BD3633" s="47">
        <v>6.219103395989273</v>
      </c>
      <c r="BE3633" s="47">
        <v>5.19276375489431</v>
      </c>
      <c r="BF3633" s="47">
        <v>-1</v>
      </c>
      <c r="BG3633" s="22">
        <v>0</v>
      </c>
    </row>
    <row r="3634" spans="1:100" x14ac:dyDescent="0.25">
      <c r="A3634">
        <v>7297</v>
      </c>
      <c r="B3634" t="s">
        <v>3645</v>
      </c>
      <c r="C3634" s="48">
        <v>1</v>
      </c>
      <c r="D3634" s="22">
        <v>1450</v>
      </c>
      <c r="E3634" s="47">
        <v>62.798508766834246</v>
      </c>
      <c r="F3634" s="47">
        <v>-29.08938549335334</v>
      </c>
      <c r="G3634" s="47">
        <v>0.24773049482204326</v>
      </c>
      <c r="H3634" s="47">
        <v>5.0316799675559034</v>
      </c>
      <c r="I3634" s="47">
        <v>43.150978932390657</v>
      </c>
      <c r="J3634" s="47">
        <v>9.4265685797601293</v>
      </c>
      <c r="K3634" s="47">
        <v>-1</v>
      </c>
      <c r="L3634" s="47">
        <v>-1</v>
      </c>
      <c r="M3634" s="47">
        <v>-1</v>
      </c>
      <c r="N3634" s="47">
        <v>0.23106494761372834</v>
      </c>
      <c r="O3634" s="47">
        <v>-1</v>
      </c>
      <c r="P3634" s="47">
        <v>-1</v>
      </c>
      <c r="Q3634" s="47">
        <v>3.6908187015592362</v>
      </c>
      <c r="R3634" s="47">
        <v>-1</v>
      </c>
      <c r="S3634" s="47">
        <v>0.64189072421973781</v>
      </c>
      <c r="T3634" s="47">
        <v>9.2362986157557392E-2</v>
      </c>
      <c r="U3634" s="47">
        <v>2.8539908778594872E-2</v>
      </c>
      <c r="V3634" s="47">
        <v>-3.3016092497362891E-2</v>
      </c>
      <c r="W3634" s="47">
        <v>1.340861265996665</v>
      </c>
      <c r="X3634" s="47">
        <v>-0.95214589246562853</v>
      </c>
      <c r="Y3634" s="47">
        <v>6.2963204570277986E-2</v>
      </c>
      <c r="Z3634" s="47">
        <v>26.745601001024557</v>
      </c>
      <c r="AA3634" s="47">
        <v>0.83044305783086536</v>
      </c>
      <c r="AB3634" s="47">
        <v>0.95436065465510056</v>
      </c>
      <c r="AC3634" s="47">
        <v>9.5356991142494465</v>
      </c>
      <c r="AD3634" s="47">
        <v>1.0338197723233149</v>
      </c>
      <c r="AE3634" s="47">
        <v>-6.1692529453854741E-2</v>
      </c>
      <c r="AF3634" s="47">
        <v>37.173968240475233</v>
      </c>
      <c r="AG3634" s="47">
        <v>-21.084351504417185</v>
      </c>
      <c r="AH3634" s="47">
        <v>0.31588437088007865</v>
      </c>
      <c r="AI3634" s="47">
        <v>0.38548558873661259</v>
      </c>
      <c r="AJ3634" s="47">
        <v>0.33333333333333298</v>
      </c>
      <c r="AK3634" s="47">
        <v>0.47968211832321317</v>
      </c>
      <c r="AL3634" s="47">
        <v>0.57122895297980814</v>
      </c>
      <c r="AM3634" s="47">
        <v>0.33333333333333298</v>
      </c>
      <c r="AN3634" s="47">
        <v>0.18789602731731778</v>
      </c>
      <c r="AO3634" s="47">
        <v>0.23868759666666312</v>
      </c>
      <c r="AP3634" s="47">
        <v>0.33333333333333298</v>
      </c>
      <c r="AQ3634" s="47">
        <v>5.9770106919154165</v>
      </c>
      <c r="AR3634" s="47">
        <v>2.6866680235991405</v>
      </c>
      <c r="AS3634" s="47">
        <v>1.9901707455278179</v>
      </c>
      <c r="AT3634" s="47">
        <v>4.7497298106331778</v>
      </c>
      <c r="AU3634" s="47">
        <v>-1</v>
      </c>
      <c r="AV3634" s="47">
        <v>-1</v>
      </c>
      <c r="AW3634" s="47">
        <v>-1</v>
      </c>
      <c r="AX3634" s="47">
        <v>-1</v>
      </c>
      <c r="AY3634" s="47">
        <v>5.741340798477359E-3</v>
      </c>
      <c r="AZ3634" s="47">
        <v>0.26109216513129191</v>
      </c>
      <c r="BA3634" s="47">
        <v>0.31605474538102962</v>
      </c>
      <c r="BB3634" s="47">
        <v>0.19654570281331249</v>
      </c>
      <c r="BC3634" s="47">
        <v>0.14449960111956645</v>
      </c>
      <c r="BD3634" s="47">
        <v>6.219103395989273</v>
      </c>
      <c r="BE3634" s="47">
        <v>5.19276375489431</v>
      </c>
      <c r="BF3634" s="47">
        <v>-1</v>
      </c>
      <c r="BG3634" s="22">
        <v>0</v>
      </c>
    </row>
    <row r="3635" spans="1:100" x14ac:dyDescent="0.25">
      <c r="A3635">
        <v>7298</v>
      </c>
      <c r="B3635" t="s">
        <v>3646</v>
      </c>
      <c r="C3635" s="48">
        <v>1</v>
      </c>
      <c r="D3635" s="22">
        <v>1450</v>
      </c>
      <c r="E3635" s="47">
        <v>62.798508766834246</v>
      </c>
      <c r="F3635" s="47">
        <v>-29.08938549335334</v>
      </c>
      <c r="G3635" s="47">
        <v>0.24773049482204326</v>
      </c>
      <c r="H3635" s="47">
        <v>5.0316799675559034</v>
      </c>
      <c r="I3635" s="47">
        <v>43.150978932390657</v>
      </c>
      <c r="J3635" s="47">
        <v>9.4265685797601293</v>
      </c>
      <c r="K3635" s="47">
        <v>-1</v>
      </c>
      <c r="L3635" s="47">
        <v>-1</v>
      </c>
      <c r="M3635" s="47">
        <v>-1</v>
      </c>
      <c r="N3635" s="47">
        <v>0.23106494761372834</v>
      </c>
      <c r="O3635" s="47">
        <v>-1</v>
      </c>
      <c r="P3635" s="47">
        <v>-1</v>
      </c>
      <c r="Q3635" s="47">
        <v>3.6908187015592362</v>
      </c>
      <c r="R3635" s="47">
        <v>-1</v>
      </c>
      <c r="S3635" s="47">
        <v>0.64189072421973781</v>
      </c>
      <c r="T3635" s="47">
        <v>9.2362986157557392E-2</v>
      </c>
      <c r="U3635" s="47">
        <v>2.8539908778594872E-2</v>
      </c>
      <c r="V3635" s="47">
        <v>-3.3016092497362891E-2</v>
      </c>
      <c r="W3635" s="47">
        <v>1.340861265996665</v>
      </c>
      <c r="X3635" s="47">
        <v>-0.95214589246562853</v>
      </c>
      <c r="Y3635" s="47">
        <v>6.2963204570277986E-2</v>
      </c>
      <c r="Z3635" s="47">
        <v>26.745601001024557</v>
      </c>
      <c r="AA3635" s="47">
        <v>0.83044305783086536</v>
      </c>
      <c r="AB3635" s="47">
        <v>0.95436065465510056</v>
      </c>
      <c r="AC3635" s="47">
        <v>9.5356991142494465</v>
      </c>
      <c r="AD3635" s="47">
        <v>1.0338197723233149</v>
      </c>
      <c r="AE3635" s="47">
        <v>-6.1692529453854741E-2</v>
      </c>
      <c r="AF3635" s="47">
        <v>37.173968240475233</v>
      </c>
      <c r="AG3635" s="47">
        <v>-21.084351504417185</v>
      </c>
      <c r="AH3635" s="47">
        <v>0.31588437088007865</v>
      </c>
      <c r="AI3635" s="47">
        <v>0.38548558873661259</v>
      </c>
      <c r="AJ3635" s="47">
        <v>0.33333333333333298</v>
      </c>
      <c r="AK3635" s="47">
        <v>0.47968211832321317</v>
      </c>
      <c r="AL3635" s="47">
        <v>0.57122895297980814</v>
      </c>
      <c r="AM3635" s="47">
        <v>0.33333333333333298</v>
      </c>
      <c r="AN3635" s="47">
        <v>0.18789602731731778</v>
      </c>
      <c r="AO3635" s="47">
        <v>0.23868759666666312</v>
      </c>
      <c r="AP3635" s="47">
        <v>0.33333333333333298</v>
      </c>
      <c r="AQ3635" s="47">
        <v>5.9770106919154165</v>
      </c>
      <c r="AR3635" s="47">
        <v>2.6866680235991405</v>
      </c>
      <c r="AS3635" s="47">
        <v>1.9901707455278179</v>
      </c>
      <c r="AT3635" s="47">
        <v>4.7497298106331778</v>
      </c>
      <c r="AU3635" s="47">
        <v>-1</v>
      </c>
      <c r="AV3635" s="47">
        <v>-1</v>
      </c>
      <c r="AW3635" s="47">
        <v>-1</v>
      </c>
      <c r="AX3635" s="47">
        <v>-1</v>
      </c>
      <c r="AY3635" s="47">
        <v>5.741340798477359E-3</v>
      </c>
      <c r="AZ3635" s="47">
        <v>0.26109216513129191</v>
      </c>
      <c r="BA3635" s="47">
        <v>0.31605474538102962</v>
      </c>
      <c r="BB3635" s="47">
        <v>0.19654570281331249</v>
      </c>
      <c r="BC3635" s="47">
        <v>0.14449960111956645</v>
      </c>
      <c r="BD3635" s="47">
        <v>6.219103395989273</v>
      </c>
      <c r="BE3635" s="47">
        <v>5.19276375489431</v>
      </c>
      <c r="BF3635" s="47">
        <v>-1</v>
      </c>
      <c r="BG3635" s="22">
        <v>0</v>
      </c>
    </row>
    <row r="3636" spans="1:100" x14ac:dyDescent="0.25">
      <c r="A3636">
        <v>7299</v>
      </c>
      <c r="B3636" t="s">
        <v>235</v>
      </c>
      <c r="C3636" s="48">
        <v>1</v>
      </c>
      <c r="D3636" s="22">
        <v>1450</v>
      </c>
      <c r="E3636" s="47">
        <v>62.798508766834246</v>
      </c>
      <c r="F3636" s="47">
        <v>-29.08938549335334</v>
      </c>
      <c r="G3636" s="47">
        <v>0.24773049482204326</v>
      </c>
      <c r="H3636" s="47">
        <v>5.0316799675559034</v>
      </c>
      <c r="I3636" s="47">
        <v>43.150978932390657</v>
      </c>
      <c r="J3636" s="47">
        <v>9.4265685797601293</v>
      </c>
      <c r="K3636" s="47">
        <v>-1</v>
      </c>
      <c r="L3636" s="47">
        <v>-1</v>
      </c>
      <c r="M3636" s="47">
        <v>-1</v>
      </c>
      <c r="N3636" s="47">
        <v>0.23106494761372834</v>
      </c>
      <c r="O3636" s="47">
        <v>-1</v>
      </c>
      <c r="P3636" s="47">
        <v>-1</v>
      </c>
      <c r="Q3636" s="47">
        <v>3.6908187015592362</v>
      </c>
      <c r="R3636" s="47">
        <v>-1</v>
      </c>
      <c r="S3636" s="47">
        <v>0.64189072421973781</v>
      </c>
      <c r="T3636" s="47">
        <v>9.2362986157557392E-2</v>
      </c>
      <c r="U3636" s="47">
        <v>2.8539908778594872E-2</v>
      </c>
      <c r="V3636" s="47">
        <v>-3.3016092497362891E-2</v>
      </c>
      <c r="W3636" s="47">
        <v>1.340861265996665</v>
      </c>
      <c r="X3636" s="47">
        <v>-0.95214589246562853</v>
      </c>
      <c r="Y3636" s="47">
        <v>6.2963204570277986E-2</v>
      </c>
      <c r="Z3636" s="47">
        <v>26.745601001024557</v>
      </c>
      <c r="AA3636" s="47">
        <v>0.83044305783086536</v>
      </c>
      <c r="AB3636" s="47">
        <v>0.95436065465510056</v>
      </c>
      <c r="AC3636" s="47">
        <v>9.5356991142494465</v>
      </c>
      <c r="AD3636" s="47">
        <v>1.0338197723233149</v>
      </c>
      <c r="AE3636" s="47">
        <v>-6.1692529453854741E-2</v>
      </c>
      <c r="AF3636" s="47">
        <v>37.173968240475233</v>
      </c>
      <c r="AG3636" s="47">
        <v>-21.084351504417185</v>
      </c>
      <c r="AH3636" s="47">
        <v>0.31588437088007865</v>
      </c>
      <c r="AI3636" s="47">
        <v>0.38548558873661259</v>
      </c>
      <c r="AJ3636" s="47">
        <v>0.33333333333333298</v>
      </c>
      <c r="AK3636" s="47">
        <v>0.47968211832321317</v>
      </c>
      <c r="AL3636" s="47">
        <v>0.57122895297980814</v>
      </c>
      <c r="AM3636" s="47">
        <v>0.33333333333333298</v>
      </c>
      <c r="AN3636" s="47">
        <v>0.18789602731731778</v>
      </c>
      <c r="AO3636" s="47">
        <v>0.23868759666666312</v>
      </c>
      <c r="AP3636" s="47">
        <v>0.33333333333333298</v>
      </c>
      <c r="AQ3636" s="47">
        <v>5.9770106919154165</v>
      </c>
      <c r="AR3636" s="47">
        <v>2.6866680235991405</v>
      </c>
      <c r="AS3636" s="47">
        <v>1.9901707455278179</v>
      </c>
      <c r="AT3636" s="47">
        <v>4.7497298106331778</v>
      </c>
      <c r="AU3636" s="47">
        <v>-1</v>
      </c>
      <c r="AV3636" s="47">
        <v>-1</v>
      </c>
      <c r="AW3636" s="47">
        <v>-1</v>
      </c>
      <c r="AX3636" s="47">
        <v>-1</v>
      </c>
      <c r="AY3636" s="47">
        <v>5.741340798477359E-3</v>
      </c>
      <c r="AZ3636" s="47">
        <v>0.26109216513129191</v>
      </c>
      <c r="BA3636" s="47">
        <v>0.31605474538102962</v>
      </c>
      <c r="BB3636" s="47">
        <v>0.19654570281331249</v>
      </c>
      <c r="BC3636" s="47">
        <v>0.14449960111956645</v>
      </c>
      <c r="BD3636" s="47">
        <v>6.219103395989273</v>
      </c>
      <c r="BE3636" s="47">
        <v>5.19276375489431</v>
      </c>
      <c r="BF3636" s="47">
        <v>-1</v>
      </c>
      <c r="BG3636" s="22">
        <v>0</v>
      </c>
    </row>
    <row r="3637" spans="1:100" x14ac:dyDescent="0.25">
      <c r="A3637">
        <v>7301</v>
      </c>
      <c r="B3637" t="s">
        <v>3647</v>
      </c>
      <c r="C3637" s="48">
        <v>1</v>
      </c>
      <c r="D3637" s="22">
        <v>1450</v>
      </c>
      <c r="E3637" s="47">
        <v>62.798508766834246</v>
      </c>
      <c r="F3637" s="47">
        <v>-29.08938549335334</v>
      </c>
      <c r="G3637" s="47">
        <v>0.24773049482204326</v>
      </c>
      <c r="H3637" s="47">
        <v>5.0316799675559034</v>
      </c>
      <c r="I3637" s="47">
        <v>43.150978932390657</v>
      </c>
      <c r="J3637" s="47">
        <v>9.4265685797601293</v>
      </c>
      <c r="K3637" s="47">
        <v>-1</v>
      </c>
      <c r="L3637" s="47">
        <v>-1</v>
      </c>
      <c r="M3637" s="47">
        <v>-1</v>
      </c>
      <c r="N3637" s="47">
        <v>0.23106494761372834</v>
      </c>
      <c r="O3637" s="47">
        <v>-1</v>
      </c>
      <c r="P3637" s="47">
        <v>-1</v>
      </c>
      <c r="Q3637" s="47">
        <v>3.6908187015592362</v>
      </c>
      <c r="R3637" s="47">
        <v>-1</v>
      </c>
      <c r="S3637" s="47">
        <v>0.64189072421973781</v>
      </c>
      <c r="T3637" s="47">
        <v>9.2362986157557392E-2</v>
      </c>
      <c r="U3637" s="47">
        <v>2.8539908778594872E-2</v>
      </c>
      <c r="V3637" s="47">
        <v>-3.3016092497362891E-2</v>
      </c>
      <c r="W3637" s="47">
        <v>1.340861265996665</v>
      </c>
      <c r="X3637" s="47">
        <v>-0.95214589246562853</v>
      </c>
      <c r="Y3637" s="47">
        <v>6.2963204570277986E-2</v>
      </c>
      <c r="Z3637" s="47">
        <v>26.745601001024557</v>
      </c>
      <c r="AA3637" s="47">
        <v>0.83044305783086536</v>
      </c>
      <c r="AB3637" s="47">
        <v>0.95436065465510056</v>
      </c>
      <c r="AC3637" s="47">
        <v>9.5356991142494465</v>
      </c>
      <c r="AD3637" s="47">
        <v>1.0338197723233149</v>
      </c>
      <c r="AE3637" s="47">
        <v>-6.1692529453854741E-2</v>
      </c>
      <c r="AF3637" s="47">
        <v>37.173968240475233</v>
      </c>
      <c r="AG3637" s="47">
        <v>-21.084351504417185</v>
      </c>
      <c r="AH3637" s="47">
        <v>0.31588437088007865</v>
      </c>
      <c r="AI3637" s="47">
        <v>0.38548558873661259</v>
      </c>
      <c r="AJ3637" s="47">
        <v>0.33333333333333298</v>
      </c>
      <c r="AK3637" s="47">
        <v>0.47968211832321317</v>
      </c>
      <c r="AL3637" s="47">
        <v>0.57122895297980814</v>
      </c>
      <c r="AM3637" s="47">
        <v>0.33333333333333298</v>
      </c>
      <c r="AN3637" s="47">
        <v>0.18789602731731778</v>
      </c>
      <c r="AO3637" s="47">
        <v>0.23868759666666312</v>
      </c>
      <c r="AP3637" s="47">
        <v>0.33333333333333298</v>
      </c>
      <c r="AQ3637" s="47">
        <v>5.9770106919154165</v>
      </c>
      <c r="AR3637" s="47">
        <v>2.6866680235991405</v>
      </c>
      <c r="AS3637" s="47">
        <v>1.9901707455278179</v>
      </c>
      <c r="AT3637" s="47">
        <v>4.7497298106331778</v>
      </c>
      <c r="AU3637" s="47">
        <v>-1</v>
      </c>
      <c r="AV3637" s="47">
        <v>-1</v>
      </c>
      <c r="AW3637" s="47">
        <v>-1</v>
      </c>
      <c r="AX3637" s="47">
        <v>-1</v>
      </c>
      <c r="AY3637" s="47">
        <v>5.741340798477359E-3</v>
      </c>
      <c r="AZ3637" s="47">
        <v>0.26109216513129191</v>
      </c>
      <c r="BA3637" s="47">
        <v>0.31605474538102962</v>
      </c>
      <c r="BB3637" s="47">
        <v>0.19654570281331249</v>
      </c>
      <c r="BC3637" s="47">
        <v>0.14449960111956645</v>
      </c>
      <c r="BD3637" s="47">
        <v>6.219103395989273</v>
      </c>
      <c r="BE3637" s="47">
        <v>5.19276375489431</v>
      </c>
      <c r="BF3637" s="47">
        <v>-1</v>
      </c>
      <c r="BG3637" s="22">
        <v>0</v>
      </c>
    </row>
    <row r="3638" spans="1:100" x14ac:dyDescent="0.25">
      <c r="A3638">
        <v>7302</v>
      </c>
      <c r="B3638" t="s">
        <v>3648</v>
      </c>
      <c r="C3638" s="48">
        <v>1</v>
      </c>
      <c r="D3638" s="22">
        <v>1450</v>
      </c>
      <c r="E3638" s="47">
        <v>62.798508766834246</v>
      </c>
      <c r="F3638" s="47">
        <v>-29.08938549335334</v>
      </c>
      <c r="G3638" s="47">
        <v>0.24773049482204326</v>
      </c>
      <c r="H3638" s="47">
        <v>5.0316799675559034</v>
      </c>
      <c r="I3638" s="47">
        <v>43.150978932390657</v>
      </c>
      <c r="J3638" s="47">
        <v>9.4265685797601293</v>
      </c>
      <c r="K3638" s="47">
        <v>-1</v>
      </c>
      <c r="L3638" s="47">
        <v>-1</v>
      </c>
      <c r="M3638" s="47">
        <v>-1</v>
      </c>
      <c r="N3638" s="47">
        <v>0.23106494761372834</v>
      </c>
      <c r="O3638" s="47">
        <v>-1</v>
      </c>
      <c r="P3638" s="47">
        <v>-1</v>
      </c>
      <c r="Q3638" s="47">
        <v>3.6908187015592362</v>
      </c>
      <c r="R3638" s="47">
        <v>-1</v>
      </c>
      <c r="S3638" s="47">
        <v>0.64189072421973781</v>
      </c>
      <c r="T3638" s="47">
        <v>9.2362986157557392E-2</v>
      </c>
      <c r="U3638" s="47">
        <v>2.8539908778594872E-2</v>
      </c>
      <c r="V3638" s="47">
        <v>-3.3016092497362891E-2</v>
      </c>
      <c r="W3638" s="47">
        <v>1.340861265996665</v>
      </c>
      <c r="X3638" s="47">
        <v>-0.95214589246562853</v>
      </c>
      <c r="Y3638" s="47">
        <v>6.2963204570277986E-2</v>
      </c>
      <c r="Z3638" s="47">
        <v>26.745601001024557</v>
      </c>
      <c r="AA3638" s="47">
        <v>0.83044305783086536</v>
      </c>
      <c r="AB3638" s="47">
        <v>0.95436065465510056</v>
      </c>
      <c r="AC3638" s="47">
        <v>9.5356991142494465</v>
      </c>
      <c r="AD3638" s="47">
        <v>1.0338197723233149</v>
      </c>
      <c r="AE3638" s="47">
        <v>-6.1692529453854741E-2</v>
      </c>
      <c r="AF3638" s="47">
        <v>37.173968240475233</v>
      </c>
      <c r="AG3638" s="47">
        <v>-21.084351504417185</v>
      </c>
      <c r="AH3638" s="47">
        <v>0.31588437088007865</v>
      </c>
      <c r="AI3638" s="47">
        <v>0.38548558873661259</v>
      </c>
      <c r="AJ3638" s="47">
        <v>0.33333333333333298</v>
      </c>
      <c r="AK3638" s="47">
        <v>0.47968211832321317</v>
      </c>
      <c r="AL3638" s="47">
        <v>0.57122895297980814</v>
      </c>
      <c r="AM3638" s="47">
        <v>0.33333333333333298</v>
      </c>
      <c r="AN3638" s="47">
        <v>0.18789602731731778</v>
      </c>
      <c r="AO3638" s="47">
        <v>0.23868759666666312</v>
      </c>
      <c r="AP3638" s="47">
        <v>0.33333333333333298</v>
      </c>
      <c r="AQ3638" s="47">
        <v>5.9770106919154165</v>
      </c>
      <c r="AR3638" s="47">
        <v>2.6866680235991405</v>
      </c>
      <c r="AS3638" s="47">
        <v>1.9901707455278179</v>
      </c>
      <c r="AT3638" s="47">
        <v>4.7497298106331778</v>
      </c>
      <c r="AU3638" s="47">
        <v>-1</v>
      </c>
      <c r="AV3638" s="47">
        <v>-1</v>
      </c>
      <c r="AW3638" s="47">
        <v>-1</v>
      </c>
      <c r="AX3638" s="47">
        <v>-1</v>
      </c>
      <c r="AY3638" s="47">
        <v>5.741340798477359E-3</v>
      </c>
      <c r="AZ3638" s="47">
        <v>0.26109216513129191</v>
      </c>
      <c r="BA3638" s="47">
        <v>0.31605474538102962</v>
      </c>
      <c r="BB3638" s="47">
        <v>0.19654570281331249</v>
      </c>
      <c r="BC3638" s="47">
        <v>0.14449960111956645</v>
      </c>
      <c r="BD3638" s="47">
        <v>6.219103395989273</v>
      </c>
      <c r="BE3638" s="47">
        <v>5.19276375489431</v>
      </c>
      <c r="BF3638" s="47">
        <v>-1</v>
      </c>
      <c r="BG3638" s="22">
        <v>0</v>
      </c>
    </row>
    <row r="3639" spans="1:100" x14ac:dyDescent="0.25">
      <c r="A3639">
        <v>7303</v>
      </c>
      <c r="B3639" t="s">
        <v>3649</v>
      </c>
      <c r="C3639" s="48">
        <v>3</v>
      </c>
      <c r="D3639" s="22">
        <v>1466.0278502411215</v>
      </c>
      <c r="E3639" s="47">
        <v>64.758852093122542</v>
      </c>
      <c r="F3639" s="47">
        <v>26.849562397078245</v>
      </c>
      <c r="G3639" s="47">
        <v>0.84123997215296575</v>
      </c>
      <c r="H3639" s="47">
        <v>8.2842534244100374</v>
      </c>
      <c r="I3639" s="47">
        <v>53.376341691291088</v>
      </c>
      <c r="J3639" s="47">
        <v>5.2393753532478993</v>
      </c>
      <c r="K3639" s="47">
        <v>-0.99999999999999978</v>
      </c>
      <c r="L3639" s="47">
        <v>-0.99999999999999978</v>
      </c>
      <c r="M3639" s="47">
        <v>-0.99999999999999978</v>
      </c>
      <c r="N3639" s="47">
        <v>7.5494643644801185E-2</v>
      </c>
      <c r="O3639" s="47">
        <v>-0.99999999999999978</v>
      </c>
      <c r="P3639" s="47">
        <v>-0.99999999999999978</v>
      </c>
      <c r="Q3639" s="47">
        <v>3.6214827779777634</v>
      </c>
      <c r="R3639" s="47">
        <v>-0.99999999999999978</v>
      </c>
      <c r="S3639" s="47">
        <v>2.5819261606934027</v>
      </c>
      <c r="T3639" s="47">
        <v>0.30196741222948859</v>
      </c>
      <c r="U3639" s="47">
        <v>-0.25054083747726619</v>
      </c>
      <c r="V3639" s="47">
        <v>0.28318009881589634</v>
      </c>
      <c r="W3639" s="47">
        <v>4.6627706464322749</v>
      </c>
      <c r="X3639" s="47">
        <v>5.8379247249858519</v>
      </c>
      <c r="Y3639" s="47">
        <v>0.31852915364495948</v>
      </c>
      <c r="Z3639" s="47">
        <v>25.650803049567614</v>
      </c>
      <c r="AA3639" s="47">
        <v>1.9555484560834977</v>
      </c>
      <c r="AB3639" s="47">
        <v>3.6805367983518189</v>
      </c>
      <c r="AC3639" s="47">
        <v>17.014593327615334</v>
      </c>
      <c r="AD3639" s="47">
        <v>0.84996223357969214</v>
      </c>
      <c r="AE3639" s="47">
        <v>-0.82361673187136375</v>
      </c>
      <c r="AF3639" s="47">
        <v>45.522316443663421</v>
      </c>
      <c r="AG3639" s="47">
        <v>22.904964251620818</v>
      </c>
      <c r="AH3639" s="47">
        <v>0.26997073786769599</v>
      </c>
      <c r="AI3639" s="47">
        <v>0.69249872604154161</v>
      </c>
      <c r="AJ3639" s="47">
        <v>0.33333333333333298</v>
      </c>
      <c r="AK3639" s="47">
        <v>0.41165013250034371</v>
      </c>
      <c r="AL3639" s="47">
        <v>0.34769019107943877</v>
      </c>
      <c r="AM3639" s="47">
        <v>0.33333333333333298</v>
      </c>
      <c r="AN3639" s="47">
        <v>0.25974195726375915</v>
      </c>
      <c r="AO3639" s="47">
        <v>0.53061613240455974</v>
      </c>
      <c r="AP3639" s="47">
        <v>0.33333333333333298</v>
      </c>
      <c r="AQ3639" s="47">
        <v>7.8540252476276997</v>
      </c>
      <c r="AR3639" s="47">
        <v>1.8463046534998961</v>
      </c>
      <c r="AS3639" s="47">
        <v>-0.72343062525543167</v>
      </c>
      <c r="AT3639" s="47">
        <v>4.1165013250034397</v>
      </c>
      <c r="AU3639" s="47">
        <v>-0.99999999999999978</v>
      </c>
      <c r="AV3639" s="47">
        <v>-0.99999999999999978</v>
      </c>
      <c r="AW3639" s="47">
        <v>-0.99999999999999978</v>
      </c>
      <c r="AX3639" s="47">
        <v>-0.99999999999999978</v>
      </c>
      <c r="AY3639" s="47">
        <v>-8.2121395843369568E-2</v>
      </c>
      <c r="AZ3639" s="47">
        <v>0.49543085929346914</v>
      </c>
      <c r="BA3639" s="47">
        <v>1.2533474526812578</v>
      </c>
      <c r="BB3639" s="47">
        <v>0.29863655675580164</v>
      </c>
      <c r="BC3639" s="47">
        <v>-0.33631422556930984</v>
      </c>
      <c r="BD3639" s="47">
        <v>9.9430682153623859</v>
      </c>
      <c r="BE3639" s="47">
        <v>-2.1411183758264558</v>
      </c>
      <c r="BF3639" s="47">
        <v>-0.99999999999999978</v>
      </c>
      <c r="CU3639" t="e">
        <v>#N/A</v>
      </c>
      <c r="CV3639" t="e">
        <v>#N/A</v>
      </c>
    </row>
    <row r="3640" spans="1:100" x14ac:dyDescent="0.25">
      <c r="A3640">
        <v>7305</v>
      </c>
      <c r="B3640" t="s">
        <v>3650</v>
      </c>
      <c r="C3640" s="48">
        <v>1</v>
      </c>
      <c r="D3640" s="22">
        <v>1450</v>
      </c>
      <c r="E3640" s="47">
        <v>62.798508766834246</v>
      </c>
      <c r="F3640" s="47">
        <v>-29.08938549335334</v>
      </c>
      <c r="G3640" s="47">
        <v>0.24773049482204326</v>
      </c>
      <c r="H3640" s="47">
        <v>5.0316799675559034</v>
      </c>
      <c r="I3640" s="47">
        <v>43.150978932390657</v>
      </c>
      <c r="J3640" s="47">
        <v>9.4265685797601293</v>
      </c>
      <c r="K3640" s="47">
        <v>-1</v>
      </c>
      <c r="L3640" s="47">
        <v>-1</v>
      </c>
      <c r="M3640" s="47">
        <v>-1</v>
      </c>
      <c r="N3640" s="47">
        <v>0.23106494761372834</v>
      </c>
      <c r="O3640" s="47">
        <v>-1</v>
      </c>
      <c r="P3640" s="47">
        <v>-1</v>
      </c>
      <c r="Q3640" s="47">
        <v>3.6908187015592362</v>
      </c>
      <c r="R3640" s="47">
        <v>-1</v>
      </c>
      <c r="S3640" s="47">
        <v>0.64189072421973781</v>
      </c>
      <c r="T3640" s="47">
        <v>9.2362986157557392E-2</v>
      </c>
      <c r="U3640" s="47">
        <v>2.8539908778594872E-2</v>
      </c>
      <c r="V3640" s="47">
        <v>-3.3016092497362891E-2</v>
      </c>
      <c r="W3640" s="47">
        <v>1.340861265996665</v>
      </c>
      <c r="X3640" s="47">
        <v>-0.95214589246562853</v>
      </c>
      <c r="Y3640" s="47">
        <v>6.2963204570277986E-2</v>
      </c>
      <c r="Z3640" s="47">
        <v>26.745601001024557</v>
      </c>
      <c r="AA3640" s="47">
        <v>0.83044305783086536</v>
      </c>
      <c r="AB3640" s="47">
        <v>0.95436065465510056</v>
      </c>
      <c r="AC3640" s="47">
        <v>9.5356991142494465</v>
      </c>
      <c r="AD3640" s="47">
        <v>1.0338197723233149</v>
      </c>
      <c r="AE3640" s="47">
        <v>-6.1692529453854741E-2</v>
      </c>
      <c r="AF3640" s="47">
        <v>37.173968240475233</v>
      </c>
      <c r="AG3640" s="47">
        <v>-21.084351504417185</v>
      </c>
      <c r="AH3640" s="47">
        <v>0.31588437088007865</v>
      </c>
      <c r="AI3640" s="47">
        <v>0.38548558873661259</v>
      </c>
      <c r="AJ3640" s="47">
        <v>0.33333333333333298</v>
      </c>
      <c r="AK3640" s="47">
        <v>0.47968211832321317</v>
      </c>
      <c r="AL3640" s="47">
        <v>0.57122895297980814</v>
      </c>
      <c r="AM3640" s="47">
        <v>0.33333333333333298</v>
      </c>
      <c r="AN3640" s="47">
        <v>0.18789602731731778</v>
      </c>
      <c r="AO3640" s="47">
        <v>0.23868759666666312</v>
      </c>
      <c r="AP3640" s="47">
        <v>0.33333333333333298</v>
      </c>
      <c r="AQ3640" s="47">
        <v>5.9770106919154165</v>
      </c>
      <c r="AR3640" s="47">
        <v>2.6866680235991405</v>
      </c>
      <c r="AS3640" s="47">
        <v>1.9901707455278179</v>
      </c>
      <c r="AT3640" s="47">
        <v>4.7497298106331778</v>
      </c>
      <c r="AU3640" s="47">
        <v>-1</v>
      </c>
      <c r="AV3640" s="47">
        <v>-1</v>
      </c>
      <c r="AW3640" s="47">
        <v>-1</v>
      </c>
      <c r="AX3640" s="47">
        <v>-1</v>
      </c>
      <c r="AY3640" s="47">
        <v>5.741340798477359E-3</v>
      </c>
      <c r="AZ3640" s="47">
        <v>0.26109216513129191</v>
      </c>
      <c r="BA3640" s="47">
        <v>0.31605474538102962</v>
      </c>
      <c r="BB3640" s="47">
        <v>0.19654570281331249</v>
      </c>
      <c r="BC3640" s="47">
        <v>0.14449960111956645</v>
      </c>
      <c r="BD3640" s="47">
        <v>6.219103395989273</v>
      </c>
      <c r="BE3640" s="47">
        <v>5.19276375489431</v>
      </c>
      <c r="BF3640" s="47">
        <v>-1</v>
      </c>
      <c r="BG3640" s="22">
        <v>0</v>
      </c>
    </row>
    <row r="3641" spans="1:100" x14ac:dyDescent="0.25">
      <c r="A3641">
        <v>7306</v>
      </c>
      <c r="B3641" t="s">
        <v>3651</v>
      </c>
      <c r="C3641" s="48">
        <v>1</v>
      </c>
      <c r="D3641" s="22">
        <v>1450</v>
      </c>
      <c r="E3641" s="47">
        <v>62.798508766834246</v>
      </c>
      <c r="F3641" s="47">
        <v>-29.08938549335334</v>
      </c>
      <c r="G3641" s="47">
        <v>0.24773049482204326</v>
      </c>
      <c r="H3641" s="47">
        <v>5.0316799675559034</v>
      </c>
      <c r="I3641" s="47">
        <v>43.150978932390657</v>
      </c>
      <c r="J3641" s="47">
        <v>9.4265685797601293</v>
      </c>
      <c r="K3641" s="47">
        <v>-1</v>
      </c>
      <c r="L3641" s="47">
        <v>-1</v>
      </c>
      <c r="M3641" s="47">
        <v>-1</v>
      </c>
      <c r="N3641" s="47">
        <v>0.23106494761372834</v>
      </c>
      <c r="O3641" s="47">
        <v>-1</v>
      </c>
      <c r="P3641" s="47">
        <v>-1</v>
      </c>
      <c r="Q3641" s="47">
        <v>3.6908187015592362</v>
      </c>
      <c r="R3641" s="47">
        <v>-1</v>
      </c>
      <c r="S3641" s="47">
        <v>0.64189072421973781</v>
      </c>
      <c r="T3641" s="47">
        <v>9.2362986157557392E-2</v>
      </c>
      <c r="U3641" s="47">
        <v>2.8539908778594872E-2</v>
      </c>
      <c r="V3641" s="47">
        <v>-3.3016092497362891E-2</v>
      </c>
      <c r="W3641" s="47">
        <v>1.340861265996665</v>
      </c>
      <c r="X3641" s="47">
        <v>-0.95214589246562853</v>
      </c>
      <c r="Y3641" s="47">
        <v>6.2963204570277986E-2</v>
      </c>
      <c r="Z3641" s="47">
        <v>26.745601001024557</v>
      </c>
      <c r="AA3641" s="47">
        <v>0.83044305783086536</v>
      </c>
      <c r="AB3641" s="47">
        <v>0.95436065465510056</v>
      </c>
      <c r="AC3641" s="47">
        <v>9.5356991142494465</v>
      </c>
      <c r="AD3641" s="47">
        <v>1.0338197723233149</v>
      </c>
      <c r="AE3641" s="47">
        <v>-6.1692529453854741E-2</v>
      </c>
      <c r="AF3641" s="47">
        <v>37.173968240475233</v>
      </c>
      <c r="AG3641" s="47">
        <v>-21.084351504417185</v>
      </c>
      <c r="AH3641" s="47">
        <v>0.31588437088007865</v>
      </c>
      <c r="AI3641" s="47">
        <v>0.38548558873661259</v>
      </c>
      <c r="AJ3641" s="47">
        <v>0.33333333333333298</v>
      </c>
      <c r="AK3641" s="47">
        <v>0.47968211832321317</v>
      </c>
      <c r="AL3641" s="47">
        <v>0.57122895297980814</v>
      </c>
      <c r="AM3641" s="47">
        <v>0.33333333333333298</v>
      </c>
      <c r="AN3641" s="47">
        <v>0.18789602731731778</v>
      </c>
      <c r="AO3641" s="47">
        <v>0.23868759666666312</v>
      </c>
      <c r="AP3641" s="47">
        <v>0.33333333333333298</v>
      </c>
      <c r="AQ3641" s="47">
        <v>5.9770106919154165</v>
      </c>
      <c r="AR3641" s="47">
        <v>2.6866680235991405</v>
      </c>
      <c r="AS3641" s="47">
        <v>1.9901707455278179</v>
      </c>
      <c r="AT3641" s="47">
        <v>4.7497298106331778</v>
      </c>
      <c r="AU3641" s="47">
        <v>-1</v>
      </c>
      <c r="AV3641" s="47">
        <v>-1</v>
      </c>
      <c r="AW3641" s="47">
        <v>-1</v>
      </c>
      <c r="AX3641" s="47">
        <v>-1</v>
      </c>
      <c r="AY3641" s="47">
        <v>5.741340798477359E-3</v>
      </c>
      <c r="AZ3641" s="47">
        <v>0.26109216513129191</v>
      </c>
      <c r="BA3641" s="47">
        <v>0.31605474538102962</v>
      </c>
      <c r="BB3641" s="47">
        <v>0.19654570281331249</v>
      </c>
      <c r="BC3641" s="47">
        <v>0.14449960111956645</v>
      </c>
      <c r="BD3641" s="47">
        <v>6.219103395989273</v>
      </c>
      <c r="BE3641" s="47">
        <v>5.19276375489431</v>
      </c>
      <c r="BF3641" s="47">
        <v>-1</v>
      </c>
      <c r="BG3641" s="22">
        <v>0</v>
      </c>
    </row>
    <row r="3642" spans="1:100" x14ac:dyDescent="0.25">
      <c r="A3642">
        <v>7308</v>
      </c>
      <c r="B3642" t="s">
        <v>3652</v>
      </c>
      <c r="C3642" s="48">
        <v>1</v>
      </c>
      <c r="D3642" s="22">
        <v>1450</v>
      </c>
      <c r="E3642" s="47">
        <v>62.798508766834246</v>
      </c>
      <c r="F3642" s="47">
        <v>-29.08938549335334</v>
      </c>
      <c r="G3642" s="47">
        <v>0.24773049482204326</v>
      </c>
      <c r="H3642" s="47">
        <v>5.0316799675559034</v>
      </c>
      <c r="I3642" s="47">
        <v>43.150978932390657</v>
      </c>
      <c r="J3642" s="47">
        <v>9.4265685797601293</v>
      </c>
      <c r="K3642" s="47">
        <v>-1</v>
      </c>
      <c r="L3642" s="47">
        <v>-1</v>
      </c>
      <c r="M3642" s="47">
        <v>-1</v>
      </c>
      <c r="N3642" s="47">
        <v>0.23106494761372834</v>
      </c>
      <c r="O3642" s="47">
        <v>-1</v>
      </c>
      <c r="P3642" s="47">
        <v>-1</v>
      </c>
      <c r="Q3642" s="47">
        <v>3.6908187015592362</v>
      </c>
      <c r="R3642" s="47">
        <v>-1</v>
      </c>
      <c r="S3642" s="47">
        <v>0.64189072421973781</v>
      </c>
      <c r="T3642" s="47">
        <v>9.2362986157557392E-2</v>
      </c>
      <c r="U3642" s="47">
        <v>2.8539908778594872E-2</v>
      </c>
      <c r="V3642" s="47">
        <v>-3.3016092497362891E-2</v>
      </c>
      <c r="W3642" s="47">
        <v>1.340861265996665</v>
      </c>
      <c r="X3642" s="47">
        <v>-0.95214589246562853</v>
      </c>
      <c r="Y3642" s="47">
        <v>6.2963204570277986E-2</v>
      </c>
      <c r="Z3642" s="47">
        <v>26.745601001024557</v>
      </c>
      <c r="AA3642" s="47">
        <v>0.83044305783086536</v>
      </c>
      <c r="AB3642" s="47">
        <v>0.95436065465510056</v>
      </c>
      <c r="AC3642" s="47">
        <v>9.5356991142494465</v>
      </c>
      <c r="AD3642" s="47">
        <v>1.0338197723233149</v>
      </c>
      <c r="AE3642" s="47">
        <v>-6.1692529453854741E-2</v>
      </c>
      <c r="AF3642" s="47">
        <v>37.173968240475233</v>
      </c>
      <c r="AG3642" s="47">
        <v>-21.084351504417185</v>
      </c>
      <c r="AH3642" s="47">
        <v>0.31588437088007865</v>
      </c>
      <c r="AI3642" s="47">
        <v>0.38548558873661259</v>
      </c>
      <c r="AJ3642" s="47">
        <v>0.33333333333333298</v>
      </c>
      <c r="AK3642" s="47">
        <v>0.47968211832321317</v>
      </c>
      <c r="AL3642" s="47">
        <v>0.57122895297980814</v>
      </c>
      <c r="AM3642" s="47">
        <v>0.33333333333333298</v>
      </c>
      <c r="AN3642" s="47">
        <v>0.18789602731731778</v>
      </c>
      <c r="AO3642" s="47">
        <v>0.23868759666666312</v>
      </c>
      <c r="AP3642" s="47">
        <v>0.33333333333333298</v>
      </c>
      <c r="AQ3642" s="47">
        <v>5.9770106919154165</v>
      </c>
      <c r="AR3642" s="47">
        <v>2.6866680235991405</v>
      </c>
      <c r="AS3642" s="47">
        <v>1.9901707455278179</v>
      </c>
      <c r="AT3642" s="47">
        <v>4.7497298106331778</v>
      </c>
      <c r="AU3642" s="47">
        <v>-1</v>
      </c>
      <c r="AV3642" s="47">
        <v>-1</v>
      </c>
      <c r="AW3642" s="47">
        <v>-1</v>
      </c>
      <c r="AX3642" s="47">
        <v>-1</v>
      </c>
      <c r="AY3642" s="47">
        <v>5.741340798477359E-3</v>
      </c>
      <c r="AZ3642" s="47">
        <v>0.26109216513129191</v>
      </c>
      <c r="BA3642" s="47">
        <v>0.31605474538102962</v>
      </c>
      <c r="BB3642" s="47">
        <v>0.19654570281331249</v>
      </c>
      <c r="BC3642" s="47">
        <v>0.14449960111956645</v>
      </c>
      <c r="BD3642" s="47">
        <v>6.219103395989273</v>
      </c>
      <c r="BE3642" s="47">
        <v>5.19276375489431</v>
      </c>
      <c r="BF3642" s="47">
        <v>-1</v>
      </c>
      <c r="BG3642" s="22">
        <v>0</v>
      </c>
    </row>
    <row r="3643" spans="1:100" x14ac:dyDescent="0.25">
      <c r="A3643">
        <v>7309</v>
      </c>
      <c r="B3643" t="s">
        <v>3653</v>
      </c>
      <c r="C3643" s="48">
        <v>1</v>
      </c>
      <c r="D3643" s="22">
        <v>1450</v>
      </c>
      <c r="E3643" s="47">
        <v>62.798508766834246</v>
      </c>
      <c r="F3643" s="47">
        <v>-29.08938549335334</v>
      </c>
      <c r="G3643" s="47">
        <v>0.24773049482204326</v>
      </c>
      <c r="H3643" s="47">
        <v>5.0316799675559034</v>
      </c>
      <c r="I3643" s="47">
        <v>43.150978932390657</v>
      </c>
      <c r="J3643" s="47">
        <v>9.4265685797601293</v>
      </c>
      <c r="K3643" s="47">
        <v>-1</v>
      </c>
      <c r="L3643" s="47">
        <v>-1</v>
      </c>
      <c r="M3643" s="47">
        <v>-1</v>
      </c>
      <c r="N3643" s="47">
        <v>0.23106494761372834</v>
      </c>
      <c r="O3643" s="47">
        <v>-1</v>
      </c>
      <c r="P3643" s="47">
        <v>-1</v>
      </c>
      <c r="Q3643" s="47">
        <v>3.6908187015592362</v>
      </c>
      <c r="R3643" s="47">
        <v>-1</v>
      </c>
      <c r="S3643" s="47">
        <v>0.64189072421973781</v>
      </c>
      <c r="T3643" s="47">
        <v>9.2362986157557392E-2</v>
      </c>
      <c r="U3643" s="47">
        <v>2.8539908778594872E-2</v>
      </c>
      <c r="V3643" s="47">
        <v>-3.3016092497362891E-2</v>
      </c>
      <c r="W3643" s="47">
        <v>1.340861265996665</v>
      </c>
      <c r="X3643" s="47">
        <v>-0.95214589246562853</v>
      </c>
      <c r="Y3643" s="47">
        <v>6.2963204570277986E-2</v>
      </c>
      <c r="Z3643" s="47">
        <v>26.745601001024557</v>
      </c>
      <c r="AA3643" s="47">
        <v>0.83044305783086536</v>
      </c>
      <c r="AB3643" s="47">
        <v>0.95436065465510056</v>
      </c>
      <c r="AC3643" s="47">
        <v>9.5356991142494465</v>
      </c>
      <c r="AD3643" s="47">
        <v>1.0338197723233149</v>
      </c>
      <c r="AE3643" s="47">
        <v>-6.1692529453854741E-2</v>
      </c>
      <c r="AF3643" s="47">
        <v>37.173968240475233</v>
      </c>
      <c r="AG3643" s="47">
        <v>-21.084351504417185</v>
      </c>
      <c r="AH3643" s="47">
        <v>0.31588437088007865</v>
      </c>
      <c r="AI3643" s="47">
        <v>0.38548558873661259</v>
      </c>
      <c r="AJ3643" s="47">
        <v>0.33333333333333298</v>
      </c>
      <c r="AK3643" s="47">
        <v>0.47968211832321317</v>
      </c>
      <c r="AL3643" s="47">
        <v>0.57122895297980814</v>
      </c>
      <c r="AM3643" s="47">
        <v>0.33333333333333298</v>
      </c>
      <c r="AN3643" s="47">
        <v>0.18789602731731778</v>
      </c>
      <c r="AO3643" s="47">
        <v>0.23868759666666312</v>
      </c>
      <c r="AP3643" s="47">
        <v>0.33333333333333298</v>
      </c>
      <c r="AQ3643" s="47">
        <v>5.9770106919154165</v>
      </c>
      <c r="AR3643" s="47">
        <v>2.6866680235991405</v>
      </c>
      <c r="AS3643" s="47">
        <v>1.9901707455278179</v>
      </c>
      <c r="AT3643" s="47">
        <v>4.7497298106331778</v>
      </c>
      <c r="AU3643" s="47">
        <v>-1</v>
      </c>
      <c r="AV3643" s="47">
        <v>-1</v>
      </c>
      <c r="AW3643" s="47">
        <v>-1</v>
      </c>
      <c r="AX3643" s="47">
        <v>-1</v>
      </c>
      <c r="AY3643" s="47">
        <v>5.741340798477359E-3</v>
      </c>
      <c r="AZ3643" s="47">
        <v>0.26109216513129191</v>
      </c>
      <c r="BA3643" s="47">
        <v>0.31605474538102962</v>
      </c>
      <c r="BB3643" s="47">
        <v>0.19654570281331249</v>
      </c>
      <c r="BC3643" s="47">
        <v>0.14449960111956645</v>
      </c>
      <c r="BD3643" s="47">
        <v>6.219103395989273</v>
      </c>
      <c r="BE3643" s="47">
        <v>5.19276375489431</v>
      </c>
      <c r="BF3643" s="47">
        <v>-1</v>
      </c>
      <c r="BG3643" s="22">
        <v>0</v>
      </c>
    </row>
    <row r="3644" spans="1:100" x14ac:dyDescent="0.25">
      <c r="A3644">
        <v>7311</v>
      </c>
      <c r="B3644" t="s">
        <v>3654</v>
      </c>
      <c r="C3644" s="48">
        <v>1</v>
      </c>
      <c r="D3644" s="22">
        <v>1450</v>
      </c>
      <c r="E3644" s="47">
        <v>62.798508766834246</v>
      </c>
      <c r="F3644" s="47">
        <v>-29.08938549335334</v>
      </c>
      <c r="G3644" s="47">
        <v>0.24773049482204326</v>
      </c>
      <c r="H3644" s="47">
        <v>5.0316799675559034</v>
      </c>
      <c r="I3644" s="47">
        <v>43.150978932390657</v>
      </c>
      <c r="J3644" s="47">
        <v>9.4265685797601293</v>
      </c>
      <c r="K3644" s="47">
        <v>-1</v>
      </c>
      <c r="L3644" s="47">
        <v>-1</v>
      </c>
      <c r="M3644" s="47">
        <v>-1</v>
      </c>
      <c r="N3644" s="47">
        <v>0.23106494761372834</v>
      </c>
      <c r="O3644" s="47">
        <v>-1</v>
      </c>
      <c r="P3644" s="47">
        <v>-1</v>
      </c>
      <c r="Q3644" s="47">
        <v>3.6908187015592362</v>
      </c>
      <c r="R3644" s="47">
        <v>-1</v>
      </c>
      <c r="S3644" s="47">
        <v>0.64189072421973781</v>
      </c>
      <c r="T3644" s="47">
        <v>9.2362986157557392E-2</v>
      </c>
      <c r="U3644" s="47">
        <v>2.8539908778594872E-2</v>
      </c>
      <c r="V3644" s="47">
        <v>-3.3016092497362891E-2</v>
      </c>
      <c r="W3644" s="47">
        <v>1.340861265996665</v>
      </c>
      <c r="X3644" s="47">
        <v>-0.95214589246562853</v>
      </c>
      <c r="Y3644" s="47">
        <v>6.2963204570277986E-2</v>
      </c>
      <c r="Z3644" s="47">
        <v>26.745601001024557</v>
      </c>
      <c r="AA3644" s="47">
        <v>0.83044305783086536</v>
      </c>
      <c r="AB3644" s="47">
        <v>0.95436065465510056</v>
      </c>
      <c r="AC3644" s="47">
        <v>9.5356991142494465</v>
      </c>
      <c r="AD3644" s="47">
        <v>1.0338197723233149</v>
      </c>
      <c r="AE3644" s="47">
        <v>-6.1692529453854741E-2</v>
      </c>
      <c r="AF3644" s="47">
        <v>37.173968240475233</v>
      </c>
      <c r="AG3644" s="47">
        <v>-21.084351504417185</v>
      </c>
      <c r="AH3644" s="47">
        <v>0.31588437088007865</v>
      </c>
      <c r="AI3644" s="47">
        <v>0.38548558873661259</v>
      </c>
      <c r="AJ3644" s="47">
        <v>0.33333333333333298</v>
      </c>
      <c r="AK3644" s="47">
        <v>0.47968211832321317</v>
      </c>
      <c r="AL3644" s="47">
        <v>0.57122895297980814</v>
      </c>
      <c r="AM3644" s="47">
        <v>0.33333333333333298</v>
      </c>
      <c r="AN3644" s="47">
        <v>0.18789602731731778</v>
      </c>
      <c r="AO3644" s="47">
        <v>0.23868759666666312</v>
      </c>
      <c r="AP3644" s="47">
        <v>0.33333333333333298</v>
      </c>
      <c r="AQ3644" s="47">
        <v>5.9770106919154165</v>
      </c>
      <c r="AR3644" s="47">
        <v>2.6866680235991405</v>
      </c>
      <c r="AS3644" s="47">
        <v>1.9901707455278179</v>
      </c>
      <c r="AT3644" s="47">
        <v>4.7497298106331778</v>
      </c>
      <c r="AU3644" s="47">
        <v>-1</v>
      </c>
      <c r="AV3644" s="47">
        <v>-1</v>
      </c>
      <c r="AW3644" s="47">
        <v>-1</v>
      </c>
      <c r="AX3644" s="47">
        <v>-1</v>
      </c>
      <c r="AY3644" s="47">
        <v>5.741340798477359E-3</v>
      </c>
      <c r="AZ3644" s="47">
        <v>0.26109216513129191</v>
      </c>
      <c r="BA3644" s="47">
        <v>0.31605474538102962</v>
      </c>
      <c r="BB3644" s="47">
        <v>0.19654570281331249</v>
      </c>
      <c r="BC3644" s="47">
        <v>0.14449960111956645</v>
      </c>
      <c r="BD3644" s="47">
        <v>6.219103395989273</v>
      </c>
      <c r="BE3644" s="47">
        <v>5.19276375489431</v>
      </c>
      <c r="BF3644" s="47">
        <v>-1</v>
      </c>
      <c r="BG3644" s="22">
        <v>0</v>
      </c>
    </row>
    <row r="3645" spans="1:100" x14ac:dyDescent="0.25">
      <c r="A3645">
        <v>7312</v>
      </c>
      <c r="B3645" t="s">
        <v>3655</v>
      </c>
      <c r="C3645" s="48">
        <v>1</v>
      </c>
      <c r="D3645" s="22">
        <v>1450</v>
      </c>
      <c r="E3645" s="47">
        <v>62.798508766834246</v>
      </c>
      <c r="F3645" s="47">
        <v>-29.08938549335334</v>
      </c>
      <c r="G3645" s="47">
        <v>0.24773049482204326</v>
      </c>
      <c r="H3645" s="47">
        <v>5.0316799675559034</v>
      </c>
      <c r="I3645" s="47">
        <v>43.150978932390657</v>
      </c>
      <c r="J3645" s="47">
        <v>9.4265685797601293</v>
      </c>
      <c r="K3645" s="47">
        <v>-1</v>
      </c>
      <c r="L3645" s="47">
        <v>-1</v>
      </c>
      <c r="M3645" s="47">
        <v>-1</v>
      </c>
      <c r="N3645" s="47">
        <v>0.23106494761372834</v>
      </c>
      <c r="O3645" s="47">
        <v>-1</v>
      </c>
      <c r="P3645" s="47">
        <v>-1</v>
      </c>
      <c r="Q3645" s="47">
        <v>3.6908187015592362</v>
      </c>
      <c r="R3645" s="47">
        <v>-1</v>
      </c>
      <c r="S3645" s="47">
        <v>0.64189072421973781</v>
      </c>
      <c r="T3645" s="47">
        <v>9.2362986157557392E-2</v>
      </c>
      <c r="U3645" s="47">
        <v>2.8539908778594872E-2</v>
      </c>
      <c r="V3645" s="47">
        <v>-3.3016092497362891E-2</v>
      </c>
      <c r="W3645" s="47">
        <v>1.340861265996665</v>
      </c>
      <c r="X3645" s="47">
        <v>-0.95214589246562853</v>
      </c>
      <c r="Y3645" s="47">
        <v>6.2963204570277986E-2</v>
      </c>
      <c r="Z3645" s="47">
        <v>26.745601001024557</v>
      </c>
      <c r="AA3645" s="47">
        <v>0.83044305783086536</v>
      </c>
      <c r="AB3645" s="47">
        <v>0.95436065465510056</v>
      </c>
      <c r="AC3645" s="47">
        <v>9.5356991142494465</v>
      </c>
      <c r="AD3645" s="47">
        <v>1.0338197723233149</v>
      </c>
      <c r="AE3645" s="47">
        <v>-6.1692529453854741E-2</v>
      </c>
      <c r="AF3645" s="47">
        <v>37.173968240475233</v>
      </c>
      <c r="AG3645" s="47">
        <v>-21.084351504417185</v>
      </c>
      <c r="AH3645" s="47">
        <v>0.31588437088007865</v>
      </c>
      <c r="AI3645" s="47">
        <v>0.38548558873661259</v>
      </c>
      <c r="AJ3645" s="47">
        <v>0.33333333333333298</v>
      </c>
      <c r="AK3645" s="47">
        <v>0.47968211832321317</v>
      </c>
      <c r="AL3645" s="47">
        <v>0.57122895297980814</v>
      </c>
      <c r="AM3645" s="47">
        <v>0.33333333333333298</v>
      </c>
      <c r="AN3645" s="47">
        <v>0.18789602731731778</v>
      </c>
      <c r="AO3645" s="47">
        <v>0.23868759666666312</v>
      </c>
      <c r="AP3645" s="47">
        <v>0.33333333333333298</v>
      </c>
      <c r="AQ3645" s="47">
        <v>5.9770106919154165</v>
      </c>
      <c r="AR3645" s="47">
        <v>2.6866680235991405</v>
      </c>
      <c r="AS3645" s="47">
        <v>1.9901707455278179</v>
      </c>
      <c r="AT3645" s="47">
        <v>4.7497298106331778</v>
      </c>
      <c r="AU3645" s="47">
        <v>-1</v>
      </c>
      <c r="AV3645" s="47">
        <v>-1</v>
      </c>
      <c r="AW3645" s="47">
        <v>-1</v>
      </c>
      <c r="AX3645" s="47">
        <v>-1</v>
      </c>
      <c r="AY3645" s="47">
        <v>5.741340798477359E-3</v>
      </c>
      <c r="AZ3645" s="47">
        <v>0.26109216513129191</v>
      </c>
      <c r="BA3645" s="47">
        <v>0.31605474538102962</v>
      </c>
      <c r="BB3645" s="47">
        <v>0.19654570281331249</v>
      </c>
      <c r="BC3645" s="47">
        <v>0.14449960111956645</v>
      </c>
      <c r="BD3645" s="47">
        <v>6.219103395989273</v>
      </c>
      <c r="BE3645" s="47">
        <v>5.19276375489431</v>
      </c>
      <c r="BF3645" s="47">
        <v>-1</v>
      </c>
      <c r="BG3645" s="22">
        <v>0</v>
      </c>
    </row>
    <row r="3646" spans="1:100" x14ac:dyDescent="0.25">
      <c r="A3646">
        <v>7313</v>
      </c>
      <c r="B3646" t="s">
        <v>3656</v>
      </c>
      <c r="C3646" s="48">
        <v>1</v>
      </c>
      <c r="D3646" s="22">
        <v>1450</v>
      </c>
      <c r="E3646" s="47">
        <v>62.798508766834246</v>
      </c>
      <c r="F3646" s="47">
        <v>-29.08938549335334</v>
      </c>
      <c r="G3646" s="47">
        <v>0.24773049482204326</v>
      </c>
      <c r="H3646" s="47">
        <v>5.0316799675559034</v>
      </c>
      <c r="I3646" s="47">
        <v>43.150978932390657</v>
      </c>
      <c r="J3646" s="47">
        <v>9.4265685797601293</v>
      </c>
      <c r="K3646" s="47">
        <v>-1</v>
      </c>
      <c r="L3646" s="47">
        <v>-1</v>
      </c>
      <c r="M3646" s="47">
        <v>-1</v>
      </c>
      <c r="N3646" s="47">
        <v>0.23106494761372834</v>
      </c>
      <c r="O3646" s="47">
        <v>-1</v>
      </c>
      <c r="P3646" s="47">
        <v>-1</v>
      </c>
      <c r="Q3646" s="47">
        <v>3.6908187015592362</v>
      </c>
      <c r="R3646" s="47">
        <v>-1</v>
      </c>
      <c r="S3646" s="47">
        <v>0.64189072421973781</v>
      </c>
      <c r="T3646" s="47">
        <v>9.2362986157557392E-2</v>
      </c>
      <c r="U3646" s="47">
        <v>2.8539908778594872E-2</v>
      </c>
      <c r="V3646" s="47">
        <v>-3.3016092497362891E-2</v>
      </c>
      <c r="W3646" s="47">
        <v>1.340861265996665</v>
      </c>
      <c r="X3646" s="47">
        <v>-0.95214589246562853</v>
      </c>
      <c r="Y3646" s="47">
        <v>6.2963204570277986E-2</v>
      </c>
      <c r="Z3646" s="47">
        <v>26.745601001024557</v>
      </c>
      <c r="AA3646" s="47">
        <v>0.83044305783086536</v>
      </c>
      <c r="AB3646" s="47">
        <v>0.95436065465510056</v>
      </c>
      <c r="AC3646" s="47">
        <v>9.5356991142494465</v>
      </c>
      <c r="AD3646" s="47">
        <v>1.0338197723233149</v>
      </c>
      <c r="AE3646" s="47">
        <v>-6.1692529453854741E-2</v>
      </c>
      <c r="AF3646" s="47">
        <v>37.173968240475233</v>
      </c>
      <c r="AG3646" s="47">
        <v>-21.084351504417185</v>
      </c>
      <c r="AH3646" s="47">
        <v>0.31588437088007865</v>
      </c>
      <c r="AI3646" s="47">
        <v>0.38548558873661259</v>
      </c>
      <c r="AJ3646" s="47">
        <v>0.33333333333333298</v>
      </c>
      <c r="AK3646" s="47">
        <v>0.47968211832321317</v>
      </c>
      <c r="AL3646" s="47">
        <v>0.57122895297980814</v>
      </c>
      <c r="AM3646" s="47">
        <v>0.33333333333333298</v>
      </c>
      <c r="AN3646" s="47">
        <v>0.18789602731731778</v>
      </c>
      <c r="AO3646" s="47">
        <v>0.23868759666666312</v>
      </c>
      <c r="AP3646" s="47">
        <v>0.33333333333333298</v>
      </c>
      <c r="AQ3646" s="47">
        <v>5.9770106919154165</v>
      </c>
      <c r="AR3646" s="47">
        <v>2.6866680235991405</v>
      </c>
      <c r="AS3646" s="47">
        <v>1.9901707455278179</v>
      </c>
      <c r="AT3646" s="47">
        <v>4.7497298106331778</v>
      </c>
      <c r="AU3646" s="47">
        <v>-1</v>
      </c>
      <c r="AV3646" s="47">
        <v>-1</v>
      </c>
      <c r="AW3646" s="47">
        <v>-1</v>
      </c>
      <c r="AX3646" s="47">
        <v>-1</v>
      </c>
      <c r="AY3646" s="47">
        <v>5.741340798477359E-3</v>
      </c>
      <c r="AZ3646" s="47">
        <v>0.26109216513129191</v>
      </c>
      <c r="BA3646" s="47">
        <v>0.31605474538102962</v>
      </c>
      <c r="BB3646" s="47">
        <v>0.19654570281331249</v>
      </c>
      <c r="BC3646" s="47">
        <v>0.14449960111956645</v>
      </c>
      <c r="BD3646" s="47">
        <v>6.219103395989273</v>
      </c>
      <c r="BE3646" s="47">
        <v>5.19276375489431</v>
      </c>
      <c r="BF3646" s="47">
        <v>-1</v>
      </c>
      <c r="BG3646" s="22">
        <v>0</v>
      </c>
    </row>
    <row r="3647" spans="1:100" x14ac:dyDescent="0.25">
      <c r="A3647">
        <v>7314</v>
      </c>
      <c r="B3647" t="s">
        <v>3657</v>
      </c>
      <c r="C3647" s="48">
        <v>3</v>
      </c>
      <c r="D3647" s="22">
        <v>1342.8121343971536</v>
      </c>
      <c r="E3647" s="47">
        <v>-2.4068304975061112</v>
      </c>
      <c r="F3647" s="47">
        <v>-118.5812888680552</v>
      </c>
      <c r="G3647" s="47">
        <v>-0.2256179298897614</v>
      </c>
      <c r="H3647" s="47">
        <v>-0.30306936747444652</v>
      </c>
      <c r="I3647" s="47">
        <v>-2.6111384646489975</v>
      </c>
      <c r="J3647" s="47">
        <v>2.7957836157157487</v>
      </c>
      <c r="K3647" s="47">
        <v>-0.99999999999999967</v>
      </c>
      <c r="L3647" s="47">
        <v>-0.99999999999999967</v>
      </c>
      <c r="M3647" s="47">
        <v>-0.99999999999999967</v>
      </c>
      <c r="N3647" s="47">
        <v>9.5349302705819095E-2</v>
      </c>
      <c r="O3647" s="47">
        <v>-0.99999999999999967</v>
      </c>
      <c r="P3647" s="47">
        <v>-0.99999999999999967</v>
      </c>
      <c r="Q3647" s="47">
        <v>2.1575941564827614</v>
      </c>
      <c r="R3647" s="47">
        <v>-0.99999999999999967</v>
      </c>
      <c r="S3647" s="47">
        <v>-1.1630113797550405</v>
      </c>
      <c r="T3647" s="47">
        <v>-0.143621782640455</v>
      </c>
      <c r="U3647" s="47">
        <v>-6.7320382223563915E-2</v>
      </c>
      <c r="V3647" s="47">
        <v>-0.77996289353526971</v>
      </c>
      <c r="W3647" s="47">
        <v>-2.4606635239572086</v>
      </c>
      <c r="X3647" s="47">
        <v>-3.918890955798203</v>
      </c>
      <c r="Y3647" s="47">
        <v>-0.15502053880753619</v>
      </c>
      <c r="Z3647" s="47">
        <v>5.0794883228158083</v>
      </c>
      <c r="AA3647" s="47">
        <v>0.49032136131799609</v>
      </c>
      <c r="AB3647" s="47">
        <v>1.7579383140714757</v>
      </c>
      <c r="AC3647" s="47">
        <v>-10.937118855286949</v>
      </c>
      <c r="AD3647" s="47">
        <v>-5.847478815892522E-2</v>
      </c>
      <c r="AE3647" s="47">
        <v>4.8637495689621571E-2</v>
      </c>
      <c r="AF3647" s="47">
        <v>-4.0510547227100506</v>
      </c>
      <c r="AG3647" s="47">
        <v>-75.061646610570747</v>
      </c>
      <c r="AH3647" s="47">
        <v>5.8489189491698561E-2</v>
      </c>
      <c r="AI3647" s="47">
        <v>0.1764498689918291</v>
      </c>
      <c r="AJ3647" s="47">
        <v>0.33333333333333298</v>
      </c>
      <c r="AK3647" s="47">
        <v>0.10484995527890092</v>
      </c>
      <c r="AL3647" s="47">
        <v>-4.603164135885348E-2</v>
      </c>
      <c r="AM3647" s="47">
        <v>0.33333333333333298</v>
      </c>
      <c r="AN3647" s="47">
        <v>0.29857747411546104</v>
      </c>
      <c r="AO3647" s="47">
        <v>0.15756502397923552</v>
      </c>
      <c r="AP3647" s="47">
        <v>0.33333333333333298</v>
      </c>
      <c r="AQ3647" s="47">
        <v>1.4399162580610567</v>
      </c>
      <c r="AR3647" s="47">
        <v>1.8132949439000452</v>
      </c>
      <c r="AS3647" s="47">
        <v>-6.6010880973306929E-2</v>
      </c>
      <c r="AT3647" s="47">
        <v>1.0484995527890084</v>
      </c>
      <c r="AU3647" s="47">
        <v>-0.99999999999999967</v>
      </c>
      <c r="AV3647" s="47">
        <v>-0.99999999999999967</v>
      </c>
      <c r="AW3647" s="47">
        <v>-0.99999999999999967</v>
      </c>
      <c r="AX3647" s="47">
        <v>-0.99999999999999967</v>
      </c>
      <c r="AY3647" s="47">
        <v>2.826368316004994E-3</v>
      </c>
      <c r="AZ3647" s="47">
        <v>0.18197028844993904</v>
      </c>
      <c r="BA3647" s="47">
        <v>5.0583318938242285E-2</v>
      </c>
      <c r="BB3647" s="47">
        <v>-6.4348179991981003E-2</v>
      </c>
      <c r="BC3647" s="47">
        <v>-0.10165291503158524</v>
      </c>
      <c r="BD3647" s="47">
        <v>-0.69885305754982896</v>
      </c>
      <c r="BE3647" s="47">
        <v>-2.2884062810984189</v>
      </c>
      <c r="BF3647" s="47">
        <v>-0.99999999999999967</v>
      </c>
      <c r="CU3647" t="e">
        <v>#N/A</v>
      </c>
      <c r="CV3647" t="e">
        <v>#N/A</v>
      </c>
    </row>
    <row r="3648" spans="1:100" x14ac:dyDescent="0.25">
      <c r="A3648">
        <v>7315</v>
      </c>
      <c r="B3648" t="s">
        <v>3658</v>
      </c>
      <c r="C3648" s="48">
        <v>1</v>
      </c>
      <c r="D3648" s="22">
        <v>1450</v>
      </c>
      <c r="E3648" s="47">
        <v>62.798508766834246</v>
      </c>
      <c r="F3648" s="47">
        <v>-29.08938549335334</v>
      </c>
      <c r="G3648" s="47">
        <v>0.24773049482204326</v>
      </c>
      <c r="H3648" s="47">
        <v>5.0316799675559034</v>
      </c>
      <c r="I3648" s="47">
        <v>43.150978932390657</v>
      </c>
      <c r="J3648" s="47">
        <v>9.4265685797601293</v>
      </c>
      <c r="K3648" s="47">
        <v>-1</v>
      </c>
      <c r="L3648" s="47">
        <v>-1</v>
      </c>
      <c r="M3648" s="47">
        <v>-1</v>
      </c>
      <c r="N3648" s="47">
        <v>0.23106494761372834</v>
      </c>
      <c r="O3648" s="47">
        <v>-1</v>
      </c>
      <c r="P3648" s="47">
        <v>-1</v>
      </c>
      <c r="Q3648" s="47">
        <v>3.6908187015592362</v>
      </c>
      <c r="R3648" s="47">
        <v>-1</v>
      </c>
      <c r="S3648" s="47">
        <v>0.64189072421973781</v>
      </c>
      <c r="T3648" s="47">
        <v>9.2362986157557392E-2</v>
      </c>
      <c r="U3648" s="47">
        <v>2.8539908778594872E-2</v>
      </c>
      <c r="V3648" s="47">
        <v>-3.3016092497362891E-2</v>
      </c>
      <c r="W3648" s="47">
        <v>1.340861265996665</v>
      </c>
      <c r="X3648" s="47">
        <v>-0.95214589246562853</v>
      </c>
      <c r="Y3648" s="47">
        <v>6.2963204570277986E-2</v>
      </c>
      <c r="Z3648" s="47">
        <v>26.745601001024557</v>
      </c>
      <c r="AA3648" s="47">
        <v>0.83044305783086536</v>
      </c>
      <c r="AB3648" s="47">
        <v>0.95436065465510056</v>
      </c>
      <c r="AC3648" s="47">
        <v>9.5356991142494465</v>
      </c>
      <c r="AD3648" s="47">
        <v>1.0338197723233149</v>
      </c>
      <c r="AE3648" s="47">
        <v>-6.1692529453854741E-2</v>
      </c>
      <c r="AF3648" s="47">
        <v>37.173968240475233</v>
      </c>
      <c r="AG3648" s="47">
        <v>-21.084351504417185</v>
      </c>
      <c r="AH3648" s="47">
        <v>0.31588437088007865</v>
      </c>
      <c r="AI3648" s="47">
        <v>0.38548558873661259</v>
      </c>
      <c r="AJ3648" s="47">
        <v>0.33333333333333298</v>
      </c>
      <c r="AK3648" s="47">
        <v>0.47968211832321317</v>
      </c>
      <c r="AL3648" s="47">
        <v>0.57122895297980814</v>
      </c>
      <c r="AM3648" s="47">
        <v>0.33333333333333298</v>
      </c>
      <c r="AN3648" s="47">
        <v>0.18789602731731778</v>
      </c>
      <c r="AO3648" s="47">
        <v>0.23868759666666312</v>
      </c>
      <c r="AP3648" s="47">
        <v>0.33333333333333298</v>
      </c>
      <c r="AQ3648" s="47">
        <v>5.9770106919154165</v>
      </c>
      <c r="AR3648" s="47">
        <v>2.6866680235991405</v>
      </c>
      <c r="AS3648" s="47">
        <v>1.9901707455278179</v>
      </c>
      <c r="AT3648" s="47">
        <v>4.7497298106331778</v>
      </c>
      <c r="AU3648" s="47">
        <v>-1</v>
      </c>
      <c r="AV3648" s="47">
        <v>-1</v>
      </c>
      <c r="AW3648" s="47">
        <v>-1</v>
      </c>
      <c r="AX3648" s="47">
        <v>-1</v>
      </c>
      <c r="AY3648" s="47">
        <v>5.741340798477359E-3</v>
      </c>
      <c r="AZ3648" s="47">
        <v>0.26109216513129191</v>
      </c>
      <c r="BA3648" s="47">
        <v>0.31605474538102962</v>
      </c>
      <c r="BB3648" s="47">
        <v>0.19654570281331249</v>
      </c>
      <c r="BC3648" s="47">
        <v>0.14449960111956645</v>
      </c>
      <c r="BD3648" s="47">
        <v>6.219103395989273</v>
      </c>
      <c r="BE3648" s="47">
        <v>5.19276375489431</v>
      </c>
      <c r="BF3648" s="47">
        <v>-1</v>
      </c>
      <c r="BG3648" s="22">
        <v>0</v>
      </c>
    </row>
    <row r="3649" spans="1:100" x14ac:dyDescent="0.25">
      <c r="A3649">
        <v>7316</v>
      </c>
      <c r="B3649" t="s">
        <v>3659</v>
      </c>
      <c r="C3649" s="48">
        <v>1</v>
      </c>
      <c r="D3649" s="22">
        <v>1450</v>
      </c>
      <c r="E3649" s="47">
        <v>62.798508766834246</v>
      </c>
      <c r="F3649" s="47">
        <v>-29.08938549335334</v>
      </c>
      <c r="G3649" s="47">
        <v>0.24773049482204326</v>
      </c>
      <c r="H3649" s="47">
        <v>5.0316799675559034</v>
      </c>
      <c r="I3649" s="47">
        <v>43.150978932390657</v>
      </c>
      <c r="J3649" s="47">
        <v>9.4265685797601293</v>
      </c>
      <c r="K3649" s="47">
        <v>-1</v>
      </c>
      <c r="L3649" s="47">
        <v>-1</v>
      </c>
      <c r="M3649" s="47">
        <v>-1</v>
      </c>
      <c r="N3649" s="47">
        <v>0.23106494761372834</v>
      </c>
      <c r="O3649" s="47">
        <v>-1</v>
      </c>
      <c r="P3649" s="47">
        <v>-1</v>
      </c>
      <c r="Q3649" s="47">
        <v>3.6908187015592362</v>
      </c>
      <c r="R3649" s="47">
        <v>-1</v>
      </c>
      <c r="S3649" s="47">
        <v>0.64189072421973781</v>
      </c>
      <c r="T3649" s="47">
        <v>9.2362986157557392E-2</v>
      </c>
      <c r="U3649" s="47">
        <v>2.8539908778594872E-2</v>
      </c>
      <c r="V3649" s="47">
        <v>-3.3016092497362891E-2</v>
      </c>
      <c r="W3649" s="47">
        <v>1.340861265996665</v>
      </c>
      <c r="X3649" s="47">
        <v>-0.95214589246562853</v>
      </c>
      <c r="Y3649" s="47">
        <v>6.2963204570277986E-2</v>
      </c>
      <c r="Z3649" s="47">
        <v>26.745601001024557</v>
      </c>
      <c r="AA3649" s="47">
        <v>0.83044305783086536</v>
      </c>
      <c r="AB3649" s="47">
        <v>0.95436065465510056</v>
      </c>
      <c r="AC3649" s="47">
        <v>9.5356991142494465</v>
      </c>
      <c r="AD3649" s="47">
        <v>1.0338197723233149</v>
      </c>
      <c r="AE3649" s="47">
        <v>-6.1692529453854741E-2</v>
      </c>
      <c r="AF3649" s="47">
        <v>37.173968240475233</v>
      </c>
      <c r="AG3649" s="47">
        <v>-21.084351504417185</v>
      </c>
      <c r="AH3649" s="47">
        <v>0.31588437088007865</v>
      </c>
      <c r="AI3649" s="47">
        <v>0.38548558873661259</v>
      </c>
      <c r="AJ3649" s="47">
        <v>0.33333333333333298</v>
      </c>
      <c r="AK3649" s="47">
        <v>0.47968211832321317</v>
      </c>
      <c r="AL3649" s="47">
        <v>0.57122895297980814</v>
      </c>
      <c r="AM3649" s="47">
        <v>0.33333333333333298</v>
      </c>
      <c r="AN3649" s="47">
        <v>0.18789602731731778</v>
      </c>
      <c r="AO3649" s="47">
        <v>0.23868759666666312</v>
      </c>
      <c r="AP3649" s="47">
        <v>0.33333333333333298</v>
      </c>
      <c r="AQ3649" s="47">
        <v>5.9770106919154165</v>
      </c>
      <c r="AR3649" s="47">
        <v>2.6866680235991405</v>
      </c>
      <c r="AS3649" s="47">
        <v>1.9901707455278179</v>
      </c>
      <c r="AT3649" s="47">
        <v>4.7497298106331778</v>
      </c>
      <c r="AU3649" s="47">
        <v>-1</v>
      </c>
      <c r="AV3649" s="47">
        <v>-1</v>
      </c>
      <c r="AW3649" s="47">
        <v>-1</v>
      </c>
      <c r="AX3649" s="47">
        <v>-1</v>
      </c>
      <c r="AY3649" s="47">
        <v>5.741340798477359E-3</v>
      </c>
      <c r="AZ3649" s="47">
        <v>0.26109216513129191</v>
      </c>
      <c r="BA3649" s="47">
        <v>0.31605474538102962</v>
      </c>
      <c r="BB3649" s="47">
        <v>0.19654570281331249</v>
      </c>
      <c r="BC3649" s="47">
        <v>0.14449960111956645</v>
      </c>
      <c r="BD3649" s="47">
        <v>6.219103395989273</v>
      </c>
      <c r="BE3649" s="47">
        <v>5.19276375489431</v>
      </c>
      <c r="BF3649" s="47">
        <v>-1</v>
      </c>
      <c r="BG3649" s="22">
        <v>0</v>
      </c>
    </row>
    <row r="3650" spans="1:100" x14ac:dyDescent="0.25">
      <c r="A3650">
        <v>7317</v>
      </c>
      <c r="B3650" t="s">
        <v>3660</v>
      </c>
      <c r="C3650" s="48">
        <v>1</v>
      </c>
      <c r="D3650" s="22">
        <v>1450</v>
      </c>
      <c r="E3650" s="47">
        <v>62.798508766834246</v>
      </c>
      <c r="F3650" s="47">
        <v>-29.08938549335334</v>
      </c>
      <c r="G3650" s="47">
        <v>0.24773049482204326</v>
      </c>
      <c r="H3650" s="47">
        <v>5.0316799675559034</v>
      </c>
      <c r="I3650" s="47">
        <v>43.150978932390657</v>
      </c>
      <c r="J3650" s="47">
        <v>9.4265685797601293</v>
      </c>
      <c r="K3650" s="47">
        <v>-1</v>
      </c>
      <c r="L3650" s="47">
        <v>-1</v>
      </c>
      <c r="M3650" s="47">
        <v>-1</v>
      </c>
      <c r="N3650" s="47">
        <v>0.23106494761372834</v>
      </c>
      <c r="O3650" s="47">
        <v>-1</v>
      </c>
      <c r="P3650" s="47">
        <v>-1</v>
      </c>
      <c r="Q3650" s="47">
        <v>3.6908187015592362</v>
      </c>
      <c r="R3650" s="47">
        <v>-1</v>
      </c>
      <c r="S3650" s="47">
        <v>0.64189072421973781</v>
      </c>
      <c r="T3650" s="47">
        <v>9.2362986157557392E-2</v>
      </c>
      <c r="U3650" s="47">
        <v>2.8539908778594872E-2</v>
      </c>
      <c r="V3650" s="47">
        <v>-3.3016092497362891E-2</v>
      </c>
      <c r="W3650" s="47">
        <v>1.340861265996665</v>
      </c>
      <c r="X3650" s="47">
        <v>-0.95214589246562853</v>
      </c>
      <c r="Y3650" s="47">
        <v>6.2963204570277986E-2</v>
      </c>
      <c r="Z3650" s="47">
        <v>26.745601001024557</v>
      </c>
      <c r="AA3650" s="47">
        <v>0.83044305783086536</v>
      </c>
      <c r="AB3650" s="47">
        <v>0.95436065465510056</v>
      </c>
      <c r="AC3650" s="47">
        <v>9.5356991142494465</v>
      </c>
      <c r="AD3650" s="47">
        <v>1.0338197723233149</v>
      </c>
      <c r="AE3650" s="47">
        <v>-6.1692529453854741E-2</v>
      </c>
      <c r="AF3650" s="47">
        <v>37.173968240475233</v>
      </c>
      <c r="AG3650" s="47">
        <v>-21.084351504417185</v>
      </c>
      <c r="AH3650" s="47">
        <v>0.31588437088007865</v>
      </c>
      <c r="AI3650" s="47">
        <v>0.38548558873661259</v>
      </c>
      <c r="AJ3650" s="47">
        <v>0.33333333333333298</v>
      </c>
      <c r="AK3650" s="47">
        <v>0.47968211832321317</v>
      </c>
      <c r="AL3650" s="47">
        <v>0.57122895297980814</v>
      </c>
      <c r="AM3650" s="47">
        <v>0.33333333333333298</v>
      </c>
      <c r="AN3650" s="47">
        <v>0.18789602731731778</v>
      </c>
      <c r="AO3650" s="47">
        <v>0.23868759666666312</v>
      </c>
      <c r="AP3650" s="47">
        <v>0.33333333333333298</v>
      </c>
      <c r="AQ3650" s="47">
        <v>5.9770106919154165</v>
      </c>
      <c r="AR3650" s="47">
        <v>2.6866680235991405</v>
      </c>
      <c r="AS3650" s="47">
        <v>1.9901707455278179</v>
      </c>
      <c r="AT3650" s="47">
        <v>4.7497298106331778</v>
      </c>
      <c r="AU3650" s="47">
        <v>-1</v>
      </c>
      <c r="AV3650" s="47">
        <v>-1</v>
      </c>
      <c r="AW3650" s="47">
        <v>-1</v>
      </c>
      <c r="AX3650" s="47">
        <v>-1</v>
      </c>
      <c r="AY3650" s="47">
        <v>5.741340798477359E-3</v>
      </c>
      <c r="AZ3650" s="47">
        <v>0.26109216513129191</v>
      </c>
      <c r="BA3650" s="47">
        <v>0.31605474538102962</v>
      </c>
      <c r="BB3650" s="47">
        <v>0.19654570281331249</v>
      </c>
      <c r="BC3650" s="47">
        <v>0.14449960111956645</v>
      </c>
      <c r="BD3650" s="47">
        <v>6.219103395989273</v>
      </c>
      <c r="BE3650" s="47">
        <v>5.19276375489431</v>
      </c>
      <c r="BF3650" s="47">
        <v>-1</v>
      </c>
      <c r="BG3650" s="22">
        <v>0</v>
      </c>
    </row>
    <row r="3651" spans="1:100" x14ac:dyDescent="0.25">
      <c r="A3651">
        <v>7318</v>
      </c>
      <c r="B3651" t="s">
        <v>3661</v>
      </c>
      <c r="C3651" s="48">
        <v>1</v>
      </c>
      <c r="D3651" s="22">
        <v>1450</v>
      </c>
      <c r="E3651" s="47">
        <v>62.798508766834246</v>
      </c>
      <c r="F3651" s="47">
        <v>-29.08938549335334</v>
      </c>
      <c r="G3651" s="47">
        <v>0.24773049482204326</v>
      </c>
      <c r="H3651" s="47">
        <v>5.0316799675559034</v>
      </c>
      <c r="I3651" s="47">
        <v>43.150978932390657</v>
      </c>
      <c r="J3651" s="47">
        <v>9.4265685797601293</v>
      </c>
      <c r="K3651" s="47">
        <v>-1</v>
      </c>
      <c r="L3651" s="47">
        <v>-1</v>
      </c>
      <c r="M3651" s="47">
        <v>-1</v>
      </c>
      <c r="N3651" s="47">
        <v>0.23106494761372834</v>
      </c>
      <c r="O3651" s="47">
        <v>-1</v>
      </c>
      <c r="P3651" s="47">
        <v>-1</v>
      </c>
      <c r="Q3651" s="47">
        <v>3.6908187015592362</v>
      </c>
      <c r="R3651" s="47">
        <v>-1</v>
      </c>
      <c r="S3651" s="47">
        <v>0.64189072421973781</v>
      </c>
      <c r="T3651" s="47">
        <v>9.2362986157557392E-2</v>
      </c>
      <c r="U3651" s="47">
        <v>2.8539908778594872E-2</v>
      </c>
      <c r="V3651" s="47">
        <v>-3.3016092497362891E-2</v>
      </c>
      <c r="W3651" s="47">
        <v>1.340861265996665</v>
      </c>
      <c r="X3651" s="47">
        <v>-0.95214589246562853</v>
      </c>
      <c r="Y3651" s="47">
        <v>6.2963204570277986E-2</v>
      </c>
      <c r="Z3651" s="47">
        <v>26.745601001024557</v>
      </c>
      <c r="AA3651" s="47">
        <v>0.83044305783086536</v>
      </c>
      <c r="AB3651" s="47">
        <v>0.95436065465510056</v>
      </c>
      <c r="AC3651" s="47">
        <v>9.5356991142494465</v>
      </c>
      <c r="AD3651" s="47">
        <v>1.0338197723233149</v>
      </c>
      <c r="AE3651" s="47">
        <v>-6.1692529453854741E-2</v>
      </c>
      <c r="AF3651" s="47">
        <v>37.173968240475233</v>
      </c>
      <c r="AG3651" s="47">
        <v>-21.084351504417185</v>
      </c>
      <c r="AH3651" s="47">
        <v>0.31588437088007865</v>
      </c>
      <c r="AI3651" s="47">
        <v>0.38548558873661259</v>
      </c>
      <c r="AJ3651" s="47">
        <v>0.33333333333333298</v>
      </c>
      <c r="AK3651" s="47">
        <v>0.47968211832321317</v>
      </c>
      <c r="AL3651" s="47">
        <v>0.57122895297980814</v>
      </c>
      <c r="AM3651" s="47">
        <v>0.33333333333333298</v>
      </c>
      <c r="AN3651" s="47">
        <v>0.18789602731731778</v>
      </c>
      <c r="AO3651" s="47">
        <v>0.23868759666666312</v>
      </c>
      <c r="AP3651" s="47">
        <v>0.33333333333333298</v>
      </c>
      <c r="AQ3651" s="47">
        <v>5.9770106919154165</v>
      </c>
      <c r="AR3651" s="47">
        <v>2.6866680235991405</v>
      </c>
      <c r="AS3651" s="47">
        <v>1.9901707455278179</v>
      </c>
      <c r="AT3651" s="47">
        <v>4.7497298106331778</v>
      </c>
      <c r="AU3651" s="47">
        <v>-1</v>
      </c>
      <c r="AV3651" s="47">
        <v>-1</v>
      </c>
      <c r="AW3651" s="47">
        <v>-1</v>
      </c>
      <c r="AX3651" s="47">
        <v>-1</v>
      </c>
      <c r="AY3651" s="47">
        <v>5.741340798477359E-3</v>
      </c>
      <c r="AZ3651" s="47">
        <v>0.26109216513129191</v>
      </c>
      <c r="BA3651" s="47">
        <v>0.31605474538102962</v>
      </c>
      <c r="BB3651" s="47">
        <v>0.19654570281331249</v>
      </c>
      <c r="BC3651" s="47">
        <v>0.14449960111956645</v>
      </c>
      <c r="BD3651" s="47">
        <v>6.219103395989273</v>
      </c>
      <c r="BE3651" s="47">
        <v>5.19276375489431</v>
      </c>
      <c r="BF3651" s="47">
        <v>-1</v>
      </c>
      <c r="BG3651" s="22">
        <v>0</v>
      </c>
    </row>
    <row r="3652" spans="1:100" x14ac:dyDescent="0.25">
      <c r="A3652">
        <v>7319</v>
      </c>
      <c r="B3652" t="s">
        <v>3662</v>
      </c>
      <c r="C3652" s="48">
        <v>3</v>
      </c>
      <c r="D3652" s="22">
        <v>1464.0443984678379</v>
      </c>
      <c r="E3652" s="47">
        <v>59.63605685713523</v>
      </c>
      <c r="F3652" s="47">
        <v>-12.031723900782533</v>
      </c>
      <c r="G3652" s="47">
        <v>0.54039600581589886</v>
      </c>
      <c r="H3652" s="47">
        <v>0.82306002024967317</v>
      </c>
      <c r="I3652" s="47">
        <v>44.110897304338366</v>
      </c>
      <c r="J3652" s="47">
        <v>11.128316802506685</v>
      </c>
      <c r="K3652" s="47">
        <v>-0.99999999999999922</v>
      </c>
      <c r="L3652" s="47">
        <v>-0.99999999999999922</v>
      </c>
      <c r="M3652" s="47">
        <v>-0.99999999999999922</v>
      </c>
      <c r="N3652" s="47">
        <v>-3.5402872851586782E-2</v>
      </c>
      <c r="O3652" s="47">
        <v>-0.99999999999999922</v>
      </c>
      <c r="P3652" s="47">
        <v>-0.99999999999999922</v>
      </c>
      <c r="Q3652" s="47">
        <v>0.55813507589982125</v>
      </c>
      <c r="R3652" s="47">
        <v>-0.99999999999999922</v>
      </c>
      <c r="S3652" s="47">
        <v>-0.39608092152923247</v>
      </c>
      <c r="T3652" s="47">
        <v>2.5590889206099796E-2</v>
      </c>
      <c r="U3652" s="47">
        <v>0.52854339370415848</v>
      </c>
      <c r="V3652" s="47">
        <v>1.0393300117578406</v>
      </c>
      <c r="W3652" s="47">
        <v>0.26492494434985137</v>
      </c>
      <c r="X3652" s="47">
        <v>0.52984604769452959</v>
      </c>
      <c r="Y3652" s="47">
        <v>-0.17322125724761012</v>
      </c>
      <c r="Z3652" s="47">
        <v>8.9927588877018199</v>
      </c>
      <c r="AA3652" s="47">
        <v>0.40998794086809742</v>
      </c>
      <c r="AB3652" s="47">
        <v>1.1625724289732513</v>
      </c>
      <c r="AC3652" s="47">
        <v>21.75426762814844</v>
      </c>
      <c r="AD3652" s="47">
        <v>-5.3058435410575935E-2</v>
      </c>
      <c r="AE3652" s="47">
        <v>1.6150248086331409</v>
      </c>
      <c r="AF3652" s="47">
        <v>33.524623753456645</v>
      </c>
      <c r="AG3652" s="47">
        <v>13.901895082439662</v>
      </c>
      <c r="AH3652" s="47">
        <v>-1.9664570683303323E-3</v>
      </c>
      <c r="AI3652" s="47">
        <v>0.28698218055915525</v>
      </c>
      <c r="AJ3652" s="47">
        <v>0.33333333333333298</v>
      </c>
      <c r="AK3652" s="47">
        <v>0.97004479111479869</v>
      </c>
      <c r="AL3652" s="47">
        <v>1.4140135839926684</v>
      </c>
      <c r="AM3652" s="47">
        <v>0.33333333333333298</v>
      </c>
      <c r="AN3652" s="47">
        <v>0.68567189627724745</v>
      </c>
      <c r="AO3652" s="47">
        <v>0.41625894562451776</v>
      </c>
      <c r="AP3652" s="47">
        <v>0.33333333333333298</v>
      </c>
      <c r="AQ3652" s="47">
        <v>10.586273550881705</v>
      </c>
      <c r="AR3652" s="47">
        <v>3.3625357255476875</v>
      </c>
      <c r="AS3652" s="47">
        <v>-1.9346668341889988</v>
      </c>
      <c r="AT3652" s="47">
        <v>9.7004479111479895</v>
      </c>
      <c r="AU3652" s="47">
        <v>-0.99999999999999922</v>
      </c>
      <c r="AV3652" s="47">
        <v>-0.99999999999999922</v>
      </c>
      <c r="AW3652" s="47">
        <v>-0.99999999999999922</v>
      </c>
      <c r="AX3652" s="47">
        <v>-0.99999999999999922</v>
      </c>
      <c r="AY3652" s="47">
        <v>1.4801875258456942E-3</v>
      </c>
      <c r="AZ3652" s="47">
        <v>-0.19735399525215488</v>
      </c>
      <c r="BA3652" s="47">
        <v>0.23537101004739722</v>
      </c>
      <c r="BB3652" s="47">
        <v>0.94910957708613186</v>
      </c>
      <c r="BC3652" s="47">
        <v>9.5877107192143221E-2</v>
      </c>
      <c r="BD3652" s="47">
        <v>22.740969450892511</v>
      </c>
      <c r="BE3652" s="47">
        <v>3.5737827300405662</v>
      </c>
      <c r="BF3652" s="47">
        <v>-0.99999999999999922</v>
      </c>
      <c r="CU3652" t="e">
        <v>#N/A</v>
      </c>
      <c r="CV3652" t="e">
        <v>#N/A</v>
      </c>
    </row>
    <row r="3653" spans="1:100" x14ac:dyDescent="0.25">
      <c r="A3653">
        <v>7321</v>
      </c>
      <c r="B3653" t="s">
        <v>3663</v>
      </c>
      <c r="C3653" s="48">
        <v>3</v>
      </c>
      <c r="D3653" s="22">
        <v>1364.1353067208818</v>
      </c>
      <c r="E3653" s="47">
        <v>13.779897723798019</v>
      </c>
      <c r="F3653" s="47">
        <v>-161.58464745359234</v>
      </c>
      <c r="G3653" s="47">
        <v>-0.22585661393968268</v>
      </c>
      <c r="H3653" s="47">
        <v>-1.4951520848434363</v>
      </c>
      <c r="I3653" s="47">
        <v>6.1303947222134259</v>
      </c>
      <c r="J3653" s="47">
        <v>4.0528436681822617</v>
      </c>
      <c r="K3653" s="47">
        <v>-0.99999999999999944</v>
      </c>
      <c r="L3653" s="47">
        <v>-0.99999999999999944</v>
      </c>
      <c r="M3653" s="47">
        <v>-0.99999999999999944</v>
      </c>
      <c r="N3653" s="47">
        <v>0.16684700514825732</v>
      </c>
      <c r="O3653" s="47">
        <v>-0.99999999999999944</v>
      </c>
      <c r="P3653" s="47">
        <v>-0.99999999999999944</v>
      </c>
      <c r="Q3653" s="47">
        <v>1.9940950053196405E-2</v>
      </c>
      <c r="R3653" s="47">
        <v>-0.99999999999999944</v>
      </c>
      <c r="S3653" s="47">
        <v>-5.9294866621425496E-2</v>
      </c>
      <c r="T3653" s="47">
        <v>7.3601247934494789E-3</v>
      </c>
      <c r="U3653" s="47">
        <v>-0.698251650826891</v>
      </c>
      <c r="V3653" s="47">
        <v>-0.39074308709125061</v>
      </c>
      <c r="W3653" s="47">
        <v>-1.5150930348966327</v>
      </c>
      <c r="X3653" s="47">
        <v>-6.8753529042501444</v>
      </c>
      <c r="Y3653" s="47">
        <v>-3.558052705775952E-2</v>
      </c>
      <c r="Z3653" s="47">
        <v>-2.0966986719802874</v>
      </c>
      <c r="AA3653" s="47">
        <v>1.3250092451499329</v>
      </c>
      <c r="AB3653" s="47">
        <v>0.50827912691203236</v>
      </c>
      <c r="AC3653" s="47">
        <v>3.7211488417578549</v>
      </c>
      <c r="AD3653" s="47">
        <v>0.48089227117670197</v>
      </c>
      <c r="AE3653" s="47">
        <v>0.65106966274874301</v>
      </c>
      <c r="AF3653" s="47">
        <v>2.7837989594383457</v>
      </c>
      <c r="AG3653" s="47">
        <v>-123.53395365883364</v>
      </c>
      <c r="AH3653" s="47">
        <v>0.23830011763278747</v>
      </c>
      <c r="AI3653" s="47">
        <v>0.3800239329135392</v>
      </c>
      <c r="AJ3653" s="47">
        <v>0.33333333333333298</v>
      </c>
      <c r="AK3653" s="47">
        <v>-0.24865287122305235</v>
      </c>
      <c r="AL3653" s="47">
        <v>-6.8066061000808448E-2</v>
      </c>
      <c r="AM3653" s="47">
        <v>0.33333333333333298</v>
      </c>
      <c r="AN3653" s="47">
        <v>0.30528086453894082</v>
      </c>
      <c r="AO3653" s="47">
        <v>0.35736128064228889</v>
      </c>
      <c r="AP3653" s="47">
        <v>0.33333333333333298</v>
      </c>
      <c r="AQ3653" s="47">
        <v>3.3465957627750984</v>
      </c>
      <c r="AR3653" s="47">
        <v>3.1870193036437096</v>
      </c>
      <c r="AS3653" s="47">
        <v>3.3523530767690737</v>
      </c>
      <c r="AT3653" s="47">
        <v>-2.4865287122305215</v>
      </c>
      <c r="AU3653" s="47">
        <v>-0.99999999999999944</v>
      </c>
      <c r="AV3653" s="47">
        <v>-0.99999999999999944</v>
      </c>
      <c r="AW3653" s="47">
        <v>-0.99999999999999944</v>
      </c>
      <c r="AX3653" s="47">
        <v>-0.99999999999999944</v>
      </c>
      <c r="AY3653" s="47">
        <v>2.4342185229202049E-2</v>
      </c>
      <c r="AZ3653" s="47">
        <v>0.42102794218889555</v>
      </c>
      <c r="BA3653" s="47">
        <v>-5.7092687280789367E-2</v>
      </c>
      <c r="BB3653" s="47">
        <v>-0.18440250393832888</v>
      </c>
      <c r="BC3653" s="47">
        <v>0.21509099418598815</v>
      </c>
      <c r="BD3653" s="47">
        <v>-2.5049228875137448</v>
      </c>
      <c r="BE3653" s="47">
        <v>5.0918114182457543</v>
      </c>
      <c r="BF3653" s="47">
        <v>-0.99999999999999944</v>
      </c>
      <c r="CU3653" t="e">
        <v>#N/A</v>
      </c>
      <c r="CV3653" t="e">
        <v>#N/A</v>
      </c>
    </row>
    <row r="3654" spans="1:100" x14ac:dyDescent="0.25">
      <c r="A3654">
        <v>7322</v>
      </c>
      <c r="B3654" t="s">
        <v>3664</v>
      </c>
      <c r="C3654" s="48">
        <v>1</v>
      </c>
      <c r="D3654" s="22">
        <v>1450</v>
      </c>
      <c r="E3654" s="47">
        <v>62.798508766834246</v>
      </c>
      <c r="F3654" s="47">
        <v>-29.08938549335334</v>
      </c>
      <c r="G3654" s="47">
        <v>0.24773049482204326</v>
      </c>
      <c r="H3654" s="47">
        <v>5.0316799675559034</v>
      </c>
      <c r="I3654" s="47">
        <v>43.150978932390657</v>
      </c>
      <c r="J3654" s="47">
        <v>9.4265685797601293</v>
      </c>
      <c r="K3654" s="47">
        <v>-1</v>
      </c>
      <c r="L3654" s="47">
        <v>-1</v>
      </c>
      <c r="M3654" s="47">
        <v>-1</v>
      </c>
      <c r="N3654" s="47">
        <v>0.23106494761372834</v>
      </c>
      <c r="O3654" s="47">
        <v>-1</v>
      </c>
      <c r="P3654" s="47">
        <v>-1</v>
      </c>
      <c r="Q3654" s="47">
        <v>3.6908187015592362</v>
      </c>
      <c r="R3654" s="47">
        <v>-1</v>
      </c>
      <c r="S3654" s="47">
        <v>0.64189072421973781</v>
      </c>
      <c r="T3654" s="47">
        <v>9.2362986157557392E-2</v>
      </c>
      <c r="U3654" s="47">
        <v>2.8539908778594872E-2</v>
      </c>
      <c r="V3654" s="47">
        <v>-3.3016092497362891E-2</v>
      </c>
      <c r="W3654" s="47">
        <v>1.340861265996665</v>
      </c>
      <c r="X3654" s="47">
        <v>-0.95214589246562853</v>
      </c>
      <c r="Y3654" s="47">
        <v>6.2963204570277986E-2</v>
      </c>
      <c r="Z3654" s="47">
        <v>26.745601001024557</v>
      </c>
      <c r="AA3654" s="47">
        <v>0.83044305783086536</v>
      </c>
      <c r="AB3654" s="47">
        <v>0.95436065465510056</v>
      </c>
      <c r="AC3654" s="47">
        <v>9.5356991142494465</v>
      </c>
      <c r="AD3654" s="47">
        <v>1.0338197723233149</v>
      </c>
      <c r="AE3654" s="47">
        <v>-6.1692529453854741E-2</v>
      </c>
      <c r="AF3654" s="47">
        <v>37.173968240475233</v>
      </c>
      <c r="AG3654" s="47">
        <v>-21.084351504417185</v>
      </c>
      <c r="AH3654" s="47">
        <v>0.31588437088007865</v>
      </c>
      <c r="AI3654" s="47">
        <v>0.38548558873661259</v>
      </c>
      <c r="AJ3654" s="47">
        <v>0.33333333333333298</v>
      </c>
      <c r="AK3654" s="47">
        <v>0.47968211832321317</v>
      </c>
      <c r="AL3654" s="47">
        <v>0.57122895297980814</v>
      </c>
      <c r="AM3654" s="47">
        <v>0.33333333333333298</v>
      </c>
      <c r="AN3654" s="47">
        <v>0.18789602731731778</v>
      </c>
      <c r="AO3654" s="47">
        <v>0.23868759666666312</v>
      </c>
      <c r="AP3654" s="47">
        <v>0.33333333333333298</v>
      </c>
      <c r="AQ3654" s="47">
        <v>5.9770106919154165</v>
      </c>
      <c r="AR3654" s="47">
        <v>2.6866680235991405</v>
      </c>
      <c r="AS3654" s="47">
        <v>1.9901707455278179</v>
      </c>
      <c r="AT3654" s="47">
        <v>4.7497298106331778</v>
      </c>
      <c r="AU3654" s="47">
        <v>-1</v>
      </c>
      <c r="AV3654" s="47">
        <v>-1</v>
      </c>
      <c r="AW3654" s="47">
        <v>-1</v>
      </c>
      <c r="AX3654" s="47">
        <v>-1</v>
      </c>
      <c r="AY3654" s="47">
        <v>5.741340798477359E-3</v>
      </c>
      <c r="AZ3654" s="47">
        <v>0.26109216513129191</v>
      </c>
      <c r="BA3654" s="47">
        <v>0.31605474538102962</v>
      </c>
      <c r="BB3654" s="47">
        <v>0.19654570281331249</v>
      </c>
      <c r="BC3654" s="47">
        <v>0.14449960111956645</v>
      </c>
      <c r="BD3654" s="47">
        <v>6.219103395989273</v>
      </c>
      <c r="BE3654" s="47">
        <v>5.19276375489431</v>
      </c>
      <c r="BF3654" s="47">
        <v>-1</v>
      </c>
      <c r="BG3654" s="22">
        <v>0</v>
      </c>
    </row>
    <row r="3655" spans="1:100" x14ac:dyDescent="0.25">
      <c r="A3655">
        <v>7323</v>
      </c>
      <c r="B3655" t="s">
        <v>3665</v>
      </c>
      <c r="C3655" s="48">
        <v>1</v>
      </c>
      <c r="D3655" s="22">
        <v>1450</v>
      </c>
      <c r="E3655" s="47">
        <v>62.798508766834246</v>
      </c>
      <c r="F3655" s="47">
        <v>-29.08938549335334</v>
      </c>
      <c r="G3655" s="47">
        <v>0.24773049482204326</v>
      </c>
      <c r="H3655" s="47">
        <v>5.0316799675559034</v>
      </c>
      <c r="I3655" s="47">
        <v>43.150978932390657</v>
      </c>
      <c r="J3655" s="47">
        <v>9.4265685797601293</v>
      </c>
      <c r="K3655" s="47">
        <v>-1</v>
      </c>
      <c r="L3655" s="47">
        <v>-1</v>
      </c>
      <c r="M3655" s="47">
        <v>-1</v>
      </c>
      <c r="N3655" s="47">
        <v>0.23106494761372834</v>
      </c>
      <c r="O3655" s="47">
        <v>-1</v>
      </c>
      <c r="P3655" s="47">
        <v>-1</v>
      </c>
      <c r="Q3655" s="47">
        <v>3.6908187015592362</v>
      </c>
      <c r="R3655" s="47">
        <v>-1</v>
      </c>
      <c r="S3655" s="47">
        <v>0.64189072421973781</v>
      </c>
      <c r="T3655" s="47">
        <v>9.2362986157557392E-2</v>
      </c>
      <c r="U3655" s="47">
        <v>2.8539908778594872E-2</v>
      </c>
      <c r="V3655" s="47">
        <v>-3.3016092497362891E-2</v>
      </c>
      <c r="W3655" s="47">
        <v>1.340861265996665</v>
      </c>
      <c r="X3655" s="47">
        <v>-0.95214589246562853</v>
      </c>
      <c r="Y3655" s="47">
        <v>6.2963204570277986E-2</v>
      </c>
      <c r="Z3655" s="47">
        <v>26.745601001024557</v>
      </c>
      <c r="AA3655" s="47">
        <v>0.83044305783086536</v>
      </c>
      <c r="AB3655" s="47">
        <v>0.95436065465510056</v>
      </c>
      <c r="AC3655" s="47">
        <v>9.5356991142494465</v>
      </c>
      <c r="AD3655" s="47">
        <v>1.0338197723233149</v>
      </c>
      <c r="AE3655" s="47">
        <v>-6.1692529453854741E-2</v>
      </c>
      <c r="AF3655" s="47">
        <v>37.173968240475233</v>
      </c>
      <c r="AG3655" s="47">
        <v>-21.084351504417185</v>
      </c>
      <c r="AH3655" s="47">
        <v>0.31588437088007865</v>
      </c>
      <c r="AI3655" s="47">
        <v>0.38548558873661259</v>
      </c>
      <c r="AJ3655" s="47">
        <v>0.33333333333333298</v>
      </c>
      <c r="AK3655" s="47">
        <v>0.47968211832321317</v>
      </c>
      <c r="AL3655" s="47">
        <v>0.57122895297980814</v>
      </c>
      <c r="AM3655" s="47">
        <v>0.33333333333333298</v>
      </c>
      <c r="AN3655" s="47">
        <v>0.18789602731731778</v>
      </c>
      <c r="AO3655" s="47">
        <v>0.23868759666666312</v>
      </c>
      <c r="AP3655" s="47">
        <v>0.33333333333333298</v>
      </c>
      <c r="AQ3655" s="47">
        <v>5.9770106919154165</v>
      </c>
      <c r="AR3655" s="47">
        <v>2.6866680235991405</v>
      </c>
      <c r="AS3655" s="47">
        <v>1.9901707455278179</v>
      </c>
      <c r="AT3655" s="47">
        <v>4.7497298106331778</v>
      </c>
      <c r="AU3655" s="47">
        <v>-1</v>
      </c>
      <c r="AV3655" s="47">
        <v>-1</v>
      </c>
      <c r="AW3655" s="47">
        <v>-1</v>
      </c>
      <c r="AX3655" s="47">
        <v>-1</v>
      </c>
      <c r="AY3655" s="47">
        <v>5.741340798477359E-3</v>
      </c>
      <c r="AZ3655" s="47">
        <v>0.26109216513129191</v>
      </c>
      <c r="BA3655" s="47">
        <v>0.31605474538102962</v>
      </c>
      <c r="BB3655" s="47">
        <v>0.19654570281331249</v>
      </c>
      <c r="BC3655" s="47">
        <v>0.14449960111956645</v>
      </c>
      <c r="BD3655" s="47">
        <v>6.219103395989273</v>
      </c>
      <c r="BE3655" s="47">
        <v>5.19276375489431</v>
      </c>
      <c r="BF3655" s="47">
        <v>-1</v>
      </c>
      <c r="BG3655" s="22">
        <v>0</v>
      </c>
    </row>
    <row r="3656" spans="1:100" x14ac:dyDescent="0.25">
      <c r="A3656">
        <v>7324</v>
      </c>
      <c r="B3656" t="s">
        <v>3666</v>
      </c>
      <c r="C3656" s="48">
        <v>1</v>
      </c>
      <c r="D3656" s="22">
        <v>1450</v>
      </c>
      <c r="E3656" s="47">
        <v>62.798508766834246</v>
      </c>
      <c r="F3656" s="47">
        <v>-29.08938549335334</v>
      </c>
      <c r="G3656" s="47">
        <v>0.24773049482204326</v>
      </c>
      <c r="H3656" s="47">
        <v>5.0316799675559034</v>
      </c>
      <c r="I3656" s="47">
        <v>43.150978932390657</v>
      </c>
      <c r="J3656" s="47">
        <v>9.4265685797601293</v>
      </c>
      <c r="K3656" s="47">
        <v>-1</v>
      </c>
      <c r="L3656" s="47">
        <v>-1</v>
      </c>
      <c r="M3656" s="47">
        <v>-1</v>
      </c>
      <c r="N3656" s="47">
        <v>0.23106494761372834</v>
      </c>
      <c r="O3656" s="47">
        <v>-1</v>
      </c>
      <c r="P3656" s="47">
        <v>-1</v>
      </c>
      <c r="Q3656" s="47">
        <v>3.6908187015592362</v>
      </c>
      <c r="R3656" s="47">
        <v>-1</v>
      </c>
      <c r="S3656" s="47">
        <v>0.64189072421973781</v>
      </c>
      <c r="T3656" s="47">
        <v>9.2362986157557392E-2</v>
      </c>
      <c r="U3656" s="47">
        <v>2.8539908778594872E-2</v>
      </c>
      <c r="V3656" s="47">
        <v>-3.3016092497362891E-2</v>
      </c>
      <c r="W3656" s="47">
        <v>1.340861265996665</v>
      </c>
      <c r="X3656" s="47">
        <v>-0.95214589246562853</v>
      </c>
      <c r="Y3656" s="47">
        <v>6.2963204570277986E-2</v>
      </c>
      <c r="Z3656" s="47">
        <v>26.745601001024557</v>
      </c>
      <c r="AA3656" s="47">
        <v>0.83044305783086536</v>
      </c>
      <c r="AB3656" s="47">
        <v>0.95436065465510056</v>
      </c>
      <c r="AC3656" s="47">
        <v>9.5356991142494465</v>
      </c>
      <c r="AD3656" s="47">
        <v>1.0338197723233149</v>
      </c>
      <c r="AE3656" s="47">
        <v>-6.1692529453854741E-2</v>
      </c>
      <c r="AF3656" s="47">
        <v>37.173968240475233</v>
      </c>
      <c r="AG3656" s="47">
        <v>-21.084351504417185</v>
      </c>
      <c r="AH3656" s="47">
        <v>0.31588437088007865</v>
      </c>
      <c r="AI3656" s="47">
        <v>0.38548558873661259</v>
      </c>
      <c r="AJ3656" s="47">
        <v>0.33333333333333298</v>
      </c>
      <c r="AK3656" s="47">
        <v>0.47968211832321317</v>
      </c>
      <c r="AL3656" s="47">
        <v>0.57122895297980814</v>
      </c>
      <c r="AM3656" s="47">
        <v>0.33333333333333298</v>
      </c>
      <c r="AN3656" s="47">
        <v>0.18789602731731778</v>
      </c>
      <c r="AO3656" s="47">
        <v>0.23868759666666312</v>
      </c>
      <c r="AP3656" s="47">
        <v>0.33333333333333298</v>
      </c>
      <c r="AQ3656" s="47">
        <v>5.9770106919154165</v>
      </c>
      <c r="AR3656" s="47">
        <v>2.6866680235991405</v>
      </c>
      <c r="AS3656" s="47">
        <v>1.9901707455278179</v>
      </c>
      <c r="AT3656" s="47">
        <v>4.7497298106331778</v>
      </c>
      <c r="AU3656" s="47">
        <v>-1</v>
      </c>
      <c r="AV3656" s="47">
        <v>-1</v>
      </c>
      <c r="AW3656" s="47">
        <v>-1</v>
      </c>
      <c r="AX3656" s="47">
        <v>-1</v>
      </c>
      <c r="AY3656" s="47">
        <v>5.741340798477359E-3</v>
      </c>
      <c r="AZ3656" s="47">
        <v>0.26109216513129191</v>
      </c>
      <c r="BA3656" s="47">
        <v>0.31605474538102962</v>
      </c>
      <c r="BB3656" s="47">
        <v>0.19654570281331249</v>
      </c>
      <c r="BC3656" s="47">
        <v>0.14449960111956645</v>
      </c>
      <c r="BD3656" s="47">
        <v>6.219103395989273</v>
      </c>
      <c r="BE3656" s="47">
        <v>5.19276375489431</v>
      </c>
      <c r="BF3656" s="47">
        <v>-1</v>
      </c>
      <c r="BG3656" s="22">
        <v>0</v>
      </c>
    </row>
    <row r="3657" spans="1:100" x14ac:dyDescent="0.25">
      <c r="A3657">
        <v>7325</v>
      </c>
      <c r="B3657" t="s">
        <v>3667</v>
      </c>
      <c r="C3657" s="48">
        <v>1</v>
      </c>
      <c r="D3657" s="22">
        <v>1450</v>
      </c>
      <c r="E3657" s="47">
        <v>62.798508766834246</v>
      </c>
      <c r="F3657" s="47">
        <v>-29.08938549335334</v>
      </c>
      <c r="G3657" s="47">
        <v>0.24773049482204326</v>
      </c>
      <c r="H3657" s="47">
        <v>5.0316799675559034</v>
      </c>
      <c r="I3657" s="47">
        <v>43.150978932390657</v>
      </c>
      <c r="J3657" s="47">
        <v>9.4265685797601293</v>
      </c>
      <c r="K3657" s="47">
        <v>-1</v>
      </c>
      <c r="L3657" s="47">
        <v>-1</v>
      </c>
      <c r="M3657" s="47">
        <v>-1</v>
      </c>
      <c r="N3657" s="47">
        <v>0.23106494761372834</v>
      </c>
      <c r="O3657" s="47">
        <v>-1</v>
      </c>
      <c r="P3657" s="47">
        <v>-1</v>
      </c>
      <c r="Q3657" s="47">
        <v>3.6908187015592362</v>
      </c>
      <c r="R3657" s="47">
        <v>-1</v>
      </c>
      <c r="S3657" s="47">
        <v>0.64189072421973781</v>
      </c>
      <c r="T3657" s="47">
        <v>9.2362986157557392E-2</v>
      </c>
      <c r="U3657" s="47">
        <v>2.8539908778594872E-2</v>
      </c>
      <c r="V3657" s="47">
        <v>-3.3016092497362891E-2</v>
      </c>
      <c r="W3657" s="47">
        <v>1.340861265996665</v>
      </c>
      <c r="X3657" s="47">
        <v>-0.95214589246562853</v>
      </c>
      <c r="Y3657" s="47">
        <v>6.2963204570277986E-2</v>
      </c>
      <c r="Z3657" s="47">
        <v>26.745601001024557</v>
      </c>
      <c r="AA3657" s="47">
        <v>0.83044305783086536</v>
      </c>
      <c r="AB3657" s="47">
        <v>0.95436065465510056</v>
      </c>
      <c r="AC3657" s="47">
        <v>9.5356991142494465</v>
      </c>
      <c r="AD3657" s="47">
        <v>1.0338197723233149</v>
      </c>
      <c r="AE3657" s="47">
        <v>-6.1692529453854741E-2</v>
      </c>
      <c r="AF3657" s="47">
        <v>37.173968240475233</v>
      </c>
      <c r="AG3657" s="47">
        <v>-21.084351504417185</v>
      </c>
      <c r="AH3657" s="47">
        <v>0.31588437088007865</v>
      </c>
      <c r="AI3657" s="47">
        <v>0.38548558873661259</v>
      </c>
      <c r="AJ3657" s="47">
        <v>0.33333333333333298</v>
      </c>
      <c r="AK3657" s="47">
        <v>0.47968211832321317</v>
      </c>
      <c r="AL3657" s="47">
        <v>0.57122895297980814</v>
      </c>
      <c r="AM3657" s="47">
        <v>0.33333333333333298</v>
      </c>
      <c r="AN3657" s="47">
        <v>0.18789602731731778</v>
      </c>
      <c r="AO3657" s="47">
        <v>0.23868759666666312</v>
      </c>
      <c r="AP3657" s="47">
        <v>0.33333333333333298</v>
      </c>
      <c r="AQ3657" s="47">
        <v>5.9770106919154165</v>
      </c>
      <c r="AR3657" s="47">
        <v>2.6866680235991405</v>
      </c>
      <c r="AS3657" s="47">
        <v>1.9901707455278179</v>
      </c>
      <c r="AT3657" s="47">
        <v>4.7497298106331778</v>
      </c>
      <c r="AU3657" s="47">
        <v>-1</v>
      </c>
      <c r="AV3657" s="47">
        <v>-1</v>
      </c>
      <c r="AW3657" s="47">
        <v>-1</v>
      </c>
      <c r="AX3657" s="47">
        <v>-1</v>
      </c>
      <c r="AY3657" s="47">
        <v>5.741340798477359E-3</v>
      </c>
      <c r="AZ3657" s="47">
        <v>0.26109216513129191</v>
      </c>
      <c r="BA3657" s="47">
        <v>0.31605474538102962</v>
      </c>
      <c r="BB3657" s="47">
        <v>0.19654570281331249</v>
      </c>
      <c r="BC3657" s="47">
        <v>0.14449960111956645</v>
      </c>
      <c r="BD3657" s="47">
        <v>6.219103395989273</v>
      </c>
      <c r="BE3657" s="47">
        <v>5.19276375489431</v>
      </c>
      <c r="BF3657" s="47">
        <v>-1</v>
      </c>
      <c r="BG3657" s="22">
        <v>0</v>
      </c>
    </row>
    <row r="3658" spans="1:100" x14ac:dyDescent="0.25">
      <c r="A3658">
        <v>7326</v>
      </c>
      <c r="B3658" t="s">
        <v>3668</v>
      </c>
      <c r="C3658" s="48">
        <v>1</v>
      </c>
      <c r="D3658" s="22">
        <v>1450</v>
      </c>
      <c r="E3658" s="47">
        <v>62.798508766834246</v>
      </c>
      <c r="F3658" s="47">
        <v>-29.08938549335334</v>
      </c>
      <c r="G3658" s="47">
        <v>0.24773049482204326</v>
      </c>
      <c r="H3658" s="47">
        <v>5.0316799675559034</v>
      </c>
      <c r="I3658" s="47">
        <v>43.150978932390657</v>
      </c>
      <c r="J3658" s="47">
        <v>9.4265685797601293</v>
      </c>
      <c r="K3658" s="47">
        <v>-1</v>
      </c>
      <c r="L3658" s="47">
        <v>-1</v>
      </c>
      <c r="M3658" s="47">
        <v>-1</v>
      </c>
      <c r="N3658" s="47">
        <v>0.23106494761372834</v>
      </c>
      <c r="O3658" s="47">
        <v>-1</v>
      </c>
      <c r="P3658" s="47">
        <v>-1</v>
      </c>
      <c r="Q3658" s="47">
        <v>3.6908187015592362</v>
      </c>
      <c r="R3658" s="47">
        <v>-1</v>
      </c>
      <c r="S3658" s="47">
        <v>0.64189072421973781</v>
      </c>
      <c r="T3658" s="47">
        <v>9.2362986157557392E-2</v>
      </c>
      <c r="U3658" s="47">
        <v>2.8539908778594872E-2</v>
      </c>
      <c r="V3658" s="47">
        <v>-3.3016092497362891E-2</v>
      </c>
      <c r="W3658" s="47">
        <v>1.340861265996665</v>
      </c>
      <c r="X3658" s="47">
        <v>-0.95214589246562853</v>
      </c>
      <c r="Y3658" s="47">
        <v>6.2963204570277986E-2</v>
      </c>
      <c r="Z3658" s="47">
        <v>26.745601001024557</v>
      </c>
      <c r="AA3658" s="47">
        <v>0.83044305783086536</v>
      </c>
      <c r="AB3658" s="47">
        <v>0.95436065465510056</v>
      </c>
      <c r="AC3658" s="47">
        <v>9.5356991142494465</v>
      </c>
      <c r="AD3658" s="47">
        <v>1.0338197723233149</v>
      </c>
      <c r="AE3658" s="47">
        <v>-6.1692529453854741E-2</v>
      </c>
      <c r="AF3658" s="47">
        <v>37.173968240475233</v>
      </c>
      <c r="AG3658" s="47">
        <v>-21.084351504417185</v>
      </c>
      <c r="AH3658" s="47">
        <v>0.31588437088007865</v>
      </c>
      <c r="AI3658" s="47">
        <v>0.38548558873661259</v>
      </c>
      <c r="AJ3658" s="47">
        <v>0.33333333333333298</v>
      </c>
      <c r="AK3658" s="47">
        <v>0.47968211832321317</v>
      </c>
      <c r="AL3658" s="47">
        <v>0.57122895297980814</v>
      </c>
      <c r="AM3658" s="47">
        <v>0.33333333333333298</v>
      </c>
      <c r="AN3658" s="47">
        <v>0.18789602731731778</v>
      </c>
      <c r="AO3658" s="47">
        <v>0.23868759666666312</v>
      </c>
      <c r="AP3658" s="47">
        <v>0.33333333333333298</v>
      </c>
      <c r="AQ3658" s="47">
        <v>5.9770106919154165</v>
      </c>
      <c r="AR3658" s="47">
        <v>2.6866680235991405</v>
      </c>
      <c r="AS3658" s="47">
        <v>1.9901707455278179</v>
      </c>
      <c r="AT3658" s="47">
        <v>4.7497298106331778</v>
      </c>
      <c r="AU3658" s="47">
        <v>-1</v>
      </c>
      <c r="AV3658" s="47">
        <v>-1</v>
      </c>
      <c r="AW3658" s="47">
        <v>-1</v>
      </c>
      <c r="AX3658" s="47">
        <v>-1</v>
      </c>
      <c r="AY3658" s="47">
        <v>5.741340798477359E-3</v>
      </c>
      <c r="AZ3658" s="47">
        <v>0.26109216513129191</v>
      </c>
      <c r="BA3658" s="47">
        <v>0.31605474538102962</v>
      </c>
      <c r="BB3658" s="47">
        <v>0.19654570281331249</v>
      </c>
      <c r="BC3658" s="47">
        <v>0.14449960111956645</v>
      </c>
      <c r="BD3658" s="47">
        <v>6.219103395989273</v>
      </c>
      <c r="BE3658" s="47">
        <v>5.19276375489431</v>
      </c>
      <c r="BF3658" s="47">
        <v>-1</v>
      </c>
      <c r="BG3658" s="22">
        <v>0</v>
      </c>
    </row>
    <row r="3659" spans="1:100" x14ac:dyDescent="0.25">
      <c r="A3659">
        <v>7327</v>
      </c>
      <c r="B3659" t="s">
        <v>3669</v>
      </c>
      <c r="C3659" s="48">
        <v>1</v>
      </c>
      <c r="D3659" s="22">
        <v>1450</v>
      </c>
      <c r="E3659" s="47">
        <v>62.798508766834246</v>
      </c>
      <c r="F3659" s="47">
        <v>-29.08938549335334</v>
      </c>
      <c r="G3659" s="47">
        <v>0.24773049482204326</v>
      </c>
      <c r="H3659" s="47">
        <v>5.0316799675559034</v>
      </c>
      <c r="I3659" s="47">
        <v>43.150978932390657</v>
      </c>
      <c r="J3659" s="47">
        <v>9.4265685797601293</v>
      </c>
      <c r="K3659" s="47">
        <v>-1</v>
      </c>
      <c r="L3659" s="47">
        <v>-1</v>
      </c>
      <c r="M3659" s="47">
        <v>-1</v>
      </c>
      <c r="N3659" s="47">
        <v>0.23106494761372834</v>
      </c>
      <c r="O3659" s="47">
        <v>-1</v>
      </c>
      <c r="P3659" s="47">
        <v>-1</v>
      </c>
      <c r="Q3659" s="47">
        <v>3.6908187015592362</v>
      </c>
      <c r="R3659" s="47">
        <v>-1</v>
      </c>
      <c r="S3659" s="47">
        <v>0.64189072421973781</v>
      </c>
      <c r="T3659" s="47">
        <v>9.2362986157557392E-2</v>
      </c>
      <c r="U3659" s="47">
        <v>2.8539908778594872E-2</v>
      </c>
      <c r="V3659" s="47">
        <v>-3.3016092497362891E-2</v>
      </c>
      <c r="W3659" s="47">
        <v>1.340861265996665</v>
      </c>
      <c r="X3659" s="47">
        <v>-0.95214589246562853</v>
      </c>
      <c r="Y3659" s="47">
        <v>6.2963204570277986E-2</v>
      </c>
      <c r="Z3659" s="47">
        <v>26.745601001024557</v>
      </c>
      <c r="AA3659" s="47">
        <v>0.83044305783086536</v>
      </c>
      <c r="AB3659" s="47">
        <v>0.95436065465510056</v>
      </c>
      <c r="AC3659" s="47">
        <v>9.5356991142494465</v>
      </c>
      <c r="AD3659" s="47">
        <v>1.0338197723233149</v>
      </c>
      <c r="AE3659" s="47">
        <v>-6.1692529453854741E-2</v>
      </c>
      <c r="AF3659" s="47">
        <v>37.173968240475233</v>
      </c>
      <c r="AG3659" s="47">
        <v>-21.084351504417185</v>
      </c>
      <c r="AH3659" s="47">
        <v>0.31588437088007865</v>
      </c>
      <c r="AI3659" s="47">
        <v>0.38548558873661259</v>
      </c>
      <c r="AJ3659" s="47">
        <v>0.33333333333333298</v>
      </c>
      <c r="AK3659" s="47">
        <v>0.47968211832321317</v>
      </c>
      <c r="AL3659" s="47">
        <v>0.57122895297980814</v>
      </c>
      <c r="AM3659" s="47">
        <v>0.33333333333333298</v>
      </c>
      <c r="AN3659" s="47">
        <v>0.18789602731731778</v>
      </c>
      <c r="AO3659" s="47">
        <v>0.23868759666666312</v>
      </c>
      <c r="AP3659" s="47">
        <v>0.33333333333333298</v>
      </c>
      <c r="AQ3659" s="47">
        <v>5.9770106919154165</v>
      </c>
      <c r="AR3659" s="47">
        <v>2.6866680235991405</v>
      </c>
      <c r="AS3659" s="47">
        <v>1.9901707455278179</v>
      </c>
      <c r="AT3659" s="47">
        <v>4.7497298106331778</v>
      </c>
      <c r="AU3659" s="47">
        <v>-1</v>
      </c>
      <c r="AV3659" s="47">
        <v>-1</v>
      </c>
      <c r="AW3659" s="47">
        <v>-1</v>
      </c>
      <c r="AX3659" s="47">
        <v>-1</v>
      </c>
      <c r="AY3659" s="47">
        <v>5.741340798477359E-3</v>
      </c>
      <c r="AZ3659" s="47">
        <v>0.26109216513129191</v>
      </c>
      <c r="BA3659" s="47">
        <v>0.31605474538102962</v>
      </c>
      <c r="BB3659" s="47">
        <v>0.19654570281331249</v>
      </c>
      <c r="BC3659" s="47">
        <v>0.14449960111956645</v>
      </c>
      <c r="BD3659" s="47">
        <v>6.219103395989273</v>
      </c>
      <c r="BE3659" s="47">
        <v>5.19276375489431</v>
      </c>
      <c r="BF3659" s="47">
        <v>-1</v>
      </c>
      <c r="BG3659" s="22">
        <v>0</v>
      </c>
    </row>
    <row r="3660" spans="1:100" x14ac:dyDescent="0.25">
      <c r="A3660">
        <v>7328</v>
      </c>
      <c r="B3660" t="s">
        <v>3670</v>
      </c>
      <c r="C3660" s="48">
        <v>1</v>
      </c>
      <c r="D3660" s="22">
        <v>1450</v>
      </c>
      <c r="E3660" s="47">
        <v>62.798508766834246</v>
      </c>
      <c r="F3660" s="47">
        <v>-29.08938549335334</v>
      </c>
      <c r="G3660" s="47">
        <v>0.24773049482204326</v>
      </c>
      <c r="H3660" s="47">
        <v>5.0316799675559034</v>
      </c>
      <c r="I3660" s="47">
        <v>43.150978932390657</v>
      </c>
      <c r="J3660" s="47">
        <v>9.4265685797601293</v>
      </c>
      <c r="K3660" s="47">
        <v>-1</v>
      </c>
      <c r="L3660" s="47">
        <v>-1</v>
      </c>
      <c r="M3660" s="47">
        <v>-1</v>
      </c>
      <c r="N3660" s="47">
        <v>0.23106494761372834</v>
      </c>
      <c r="O3660" s="47">
        <v>-1</v>
      </c>
      <c r="P3660" s="47">
        <v>-1</v>
      </c>
      <c r="Q3660" s="47">
        <v>3.6908187015592362</v>
      </c>
      <c r="R3660" s="47">
        <v>-1</v>
      </c>
      <c r="S3660" s="47">
        <v>0.64189072421973781</v>
      </c>
      <c r="T3660" s="47">
        <v>9.2362986157557392E-2</v>
      </c>
      <c r="U3660" s="47">
        <v>2.8539908778594872E-2</v>
      </c>
      <c r="V3660" s="47">
        <v>-3.3016092497362891E-2</v>
      </c>
      <c r="W3660" s="47">
        <v>1.340861265996665</v>
      </c>
      <c r="X3660" s="47">
        <v>-0.95214589246562853</v>
      </c>
      <c r="Y3660" s="47">
        <v>6.2963204570277986E-2</v>
      </c>
      <c r="Z3660" s="47">
        <v>26.745601001024557</v>
      </c>
      <c r="AA3660" s="47">
        <v>0.83044305783086536</v>
      </c>
      <c r="AB3660" s="47">
        <v>0.95436065465510056</v>
      </c>
      <c r="AC3660" s="47">
        <v>9.5356991142494465</v>
      </c>
      <c r="AD3660" s="47">
        <v>1.0338197723233149</v>
      </c>
      <c r="AE3660" s="47">
        <v>-6.1692529453854741E-2</v>
      </c>
      <c r="AF3660" s="47">
        <v>37.173968240475233</v>
      </c>
      <c r="AG3660" s="47">
        <v>-21.084351504417185</v>
      </c>
      <c r="AH3660" s="47">
        <v>0.31588437088007865</v>
      </c>
      <c r="AI3660" s="47">
        <v>0.38548558873661259</v>
      </c>
      <c r="AJ3660" s="47">
        <v>0.33333333333333298</v>
      </c>
      <c r="AK3660" s="47">
        <v>0.47968211832321317</v>
      </c>
      <c r="AL3660" s="47">
        <v>0.57122895297980814</v>
      </c>
      <c r="AM3660" s="47">
        <v>0.33333333333333298</v>
      </c>
      <c r="AN3660" s="47">
        <v>0.18789602731731778</v>
      </c>
      <c r="AO3660" s="47">
        <v>0.23868759666666312</v>
      </c>
      <c r="AP3660" s="47">
        <v>0.33333333333333298</v>
      </c>
      <c r="AQ3660" s="47">
        <v>5.9770106919154165</v>
      </c>
      <c r="AR3660" s="47">
        <v>2.6866680235991405</v>
      </c>
      <c r="AS3660" s="47">
        <v>1.9901707455278179</v>
      </c>
      <c r="AT3660" s="47">
        <v>4.7497298106331778</v>
      </c>
      <c r="AU3660" s="47">
        <v>-1</v>
      </c>
      <c r="AV3660" s="47">
        <v>-1</v>
      </c>
      <c r="AW3660" s="47">
        <v>-1</v>
      </c>
      <c r="AX3660" s="47">
        <v>-1</v>
      </c>
      <c r="AY3660" s="47">
        <v>5.741340798477359E-3</v>
      </c>
      <c r="AZ3660" s="47">
        <v>0.26109216513129191</v>
      </c>
      <c r="BA3660" s="47">
        <v>0.31605474538102962</v>
      </c>
      <c r="BB3660" s="47">
        <v>0.19654570281331249</v>
      </c>
      <c r="BC3660" s="47">
        <v>0.14449960111956645</v>
      </c>
      <c r="BD3660" s="47">
        <v>6.219103395989273</v>
      </c>
      <c r="BE3660" s="47">
        <v>5.19276375489431</v>
      </c>
      <c r="BF3660" s="47">
        <v>-1</v>
      </c>
      <c r="BG3660" s="22">
        <v>0</v>
      </c>
    </row>
    <row r="3661" spans="1:100" x14ac:dyDescent="0.25">
      <c r="A3661">
        <v>7329</v>
      </c>
      <c r="B3661" t="s">
        <v>3671</v>
      </c>
      <c r="C3661" s="48">
        <v>1</v>
      </c>
      <c r="D3661" s="22">
        <v>1450</v>
      </c>
      <c r="E3661" s="47">
        <v>62.798508766834246</v>
      </c>
      <c r="F3661" s="47">
        <v>-29.08938549335334</v>
      </c>
      <c r="G3661" s="47">
        <v>0.24773049482204326</v>
      </c>
      <c r="H3661" s="47">
        <v>5.0316799675559034</v>
      </c>
      <c r="I3661" s="47">
        <v>43.150978932390657</v>
      </c>
      <c r="J3661" s="47">
        <v>9.4265685797601293</v>
      </c>
      <c r="K3661" s="47">
        <v>-1</v>
      </c>
      <c r="L3661" s="47">
        <v>-1</v>
      </c>
      <c r="M3661" s="47">
        <v>-1</v>
      </c>
      <c r="N3661" s="47">
        <v>0.23106494761372834</v>
      </c>
      <c r="O3661" s="47">
        <v>-1</v>
      </c>
      <c r="P3661" s="47">
        <v>-1</v>
      </c>
      <c r="Q3661" s="47">
        <v>3.6908187015592362</v>
      </c>
      <c r="R3661" s="47">
        <v>-1</v>
      </c>
      <c r="S3661" s="47">
        <v>0.64189072421973781</v>
      </c>
      <c r="T3661" s="47">
        <v>9.2362986157557392E-2</v>
      </c>
      <c r="U3661" s="47">
        <v>2.8539908778594872E-2</v>
      </c>
      <c r="V3661" s="47">
        <v>-3.3016092497362891E-2</v>
      </c>
      <c r="W3661" s="47">
        <v>1.340861265996665</v>
      </c>
      <c r="X3661" s="47">
        <v>-0.95214589246562853</v>
      </c>
      <c r="Y3661" s="47">
        <v>6.2963204570277986E-2</v>
      </c>
      <c r="Z3661" s="47">
        <v>26.745601001024557</v>
      </c>
      <c r="AA3661" s="47">
        <v>0.83044305783086536</v>
      </c>
      <c r="AB3661" s="47">
        <v>0.95436065465510056</v>
      </c>
      <c r="AC3661" s="47">
        <v>9.5356991142494465</v>
      </c>
      <c r="AD3661" s="47">
        <v>1.0338197723233149</v>
      </c>
      <c r="AE3661" s="47">
        <v>-6.1692529453854741E-2</v>
      </c>
      <c r="AF3661" s="47">
        <v>37.173968240475233</v>
      </c>
      <c r="AG3661" s="47">
        <v>-21.084351504417185</v>
      </c>
      <c r="AH3661" s="47">
        <v>0.31588437088007865</v>
      </c>
      <c r="AI3661" s="47">
        <v>0.38548558873661259</v>
      </c>
      <c r="AJ3661" s="47">
        <v>0.33333333333333298</v>
      </c>
      <c r="AK3661" s="47">
        <v>0.47968211832321317</v>
      </c>
      <c r="AL3661" s="47">
        <v>0.57122895297980814</v>
      </c>
      <c r="AM3661" s="47">
        <v>0.33333333333333298</v>
      </c>
      <c r="AN3661" s="47">
        <v>0.18789602731731778</v>
      </c>
      <c r="AO3661" s="47">
        <v>0.23868759666666312</v>
      </c>
      <c r="AP3661" s="47">
        <v>0.33333333333333298</v>
      </c>
      <c r="AQ3661" s="47">
        <v>5.9770106919154165</v>
      </c>
      <c r="AR3661" s="47">
        <v>2.6866680235991405</v>
      </c>
      <c r="AS3661" s="47">
        <v>1.9901707455278179</v>
      </c>
      <c r="AT3661" s="47">
        <v>4.7497298106331778</v>
      </c>
      <c r="AU3661" s="47">
        <v>-1</v>
      </c>
      <c r="AV3661" s="47">
        <v>-1</v>
      </c>
      <c r="AW3661" s="47">
        <v>-1</v>
      </c>
      <c r="AX3661" s="47">
        <v>-1</v>
      </c>
      <c r="AY3661" s="47">
        <v>5.741340798477359E-3</v>
      </c>
      <c r="AZ3661" s="47">
        <v>0.26109216513129191</v>
      </c>
      <c r="BA3661" s="47">
        <v>0.31605474538102962</v>
      </c>
      <c r="BB3661" s="47">
        <v>0.19654570281331249</v>
      </c>
      <c r="BC3661" s="47">
        <v>0.14449960111956645</v>
      </c>
      <c r="BD3661" s="47">
        <v>6.219103395989273</v>
      </c>
      <c r="BE3661" s="47">
        <v>5.19276375489431</v>
      </c>
      <c r="BF3661" s="47">
        <v>-1</v>
      </c>
      <c r="BG3661" s="22">
        <v>0</v>
      </c>
    </row>
    <row r="3662" spans="1:100" x14ac:dyDescent="0.25">
      <c r="A3662">
        <v>7330</v>
      </c>
      <c r="B3662" t="s">
        <v>3672</v>
      </c>
      <c r="C3662" s="48">
        <v>1</v>
      </c>
      <c r="D3662" s="22">
        <v>1450</v>
      </c>
      <c r="E3662" s="47">
        <v>62.798508766834246</v>
      </c>
      <c r="F3662" s="47">
        <v>-29.08938549335334</v>
      </c>
      <c r="G3662" s="47">
        <v>0.24773049482204326</v>
      </c>
      <c r="H3662" s="47">
        <v>5.0316799675559034</v>
      </c>
      <c r="I3662" s="47">
        <v>43.150978932390657</v>
      </c>
      <c r="J3662" s="47">
        <v>9.4265685797601293</v>
      </c>
      <c r="K3662" s="47">
        <v>-1</v>
      </c>
      <c r="L3662" s="47">
        <v>-1</v>
      </c>
      <c r="M3662" s="47">
        <v>-1</v>
      </c>
      <c r="N3662" s="47">
        <v>0.23106494761372834</v>
      </c>
      <c r="O3662" s="47">
        <v>-1</v>
      </c>
      <c r="P3662" s="47">
        <v>-1</v>
      </c>
      <c r="Q3662" s="47">
        <v>3.6908187015592362</v>
      </c>
      <c r="R3662" s="47">
        <v>-1</v>
      </c>
      <c r="S3662" s="47">
        <v>0.64189072421973781</v>
      </c>
      <c r="T3662" s="47">
        <v>9.2362986157557392E-2</v>
      </c>
      <c r="U3662" s="47">
        <v>2.8539908778594872E-2</v>
      </c>
      <c r="V3662" s="47">
        <v>-3.3016092497362891E-2</v>
      </c>
      <c r="W3662" s="47">
        <v>1.340861265996665</v>
      </c>
      <c r="X3662" s="47">
        <v>-0.95214589246562853</v>
      </c>
      <c r="Y3662" s="47">
        <v>6.2963204570277986E-2</v>
      </c>
      <c r="Z3662" s="47">
        <v>26.745601001024557</v>
      </c>
      <c r="AA3662" s="47">
        <v>0.83044305783086536</v>
      </c>
      <c r="AB3662" s="47">
        <v>0.95436065465510056</v>
      </c>
      <c r="AC3662" s="47">
        <v>9.5356991142494465</v>
      </c>
      <c r="AD3662" s="47">
        <v>1.0338197723233149</v>
      </c>
      <c r="AE3662" s="47">
        <v>-6.1692529453854741E-2</v>
      </c>
      <c r="AF3662" s="47">
        <v>37.173968240475233</v>
      </c>
      <c r="AG3662" s="47">
        <v>-21.084351504417185</v>
      </c>
      <c r="AH3662" s="47">
        <v>0.31588437088007865</v>
      </c>
      <c r="AI3662" s="47">
        <v>0.38548558873661259</v>
      </c>
      <c r="AJ3662" s="47">
        <v>0.33333333333333298</v>
      </c>
      <c r="AK3662" s="47">
        <v>0.47968211832321317</v>
      </c>
      <c r="AL3662" s="47">
        <v>0.57122895297980814</v>
      </c>
      <c r="AM3662" s="47">
        <v>0.33333333333333298</v>
      </c>
      <c r="AN3662" s="47">
        <v>0.18789602731731778</v>
      </c>
      <c r="AO3662" s="47">
        <v>0.23868759666666312</v>
      </c>
      <c r="AP3662" s="47">
        <v>0.33333333333333298</v>
      </c>
      <c r="AQ3662" s="47">
        <v>5.9770106919154165</v>
      </c>
      <c r="AR3662" s="47">
        <v>2.6866680235991405</v>
      </c>
      <c r="AS3662" s="47">
        <v>1.9901707455278179</v>
      </c>
      <c r="AT3662" s="47">
        <v>4.7497298106331778</v>
      </c>
      <c r="AU3662" s="47">
        <v>-1</v>
      </c>
      <c r="AV3662" s="47">
        <v>-1</v>
      </c>
      <c r="AW3662" s="47">
        <v>-1</v>
      </c>
      <c r="AX3662" s="47">
        <v>-1</v>
      </c>
      <c r="AY3662" s="47">
        <v>5.741340798477359E-3</v>
      </c>
      <c r="AZ3662" s="47">
        <v>0.26109216513129191</v>
      </c>
      <c r="BA3662" s="47">
        <v>0.31605474538102962</v>
      </c>
      <c r="BB3662" s="47">
        <v>0.19654570281331249</v>
      </c>
      <c r="BC3662" s="47">
        <v>0.14449960111956645</v>
      </c>
      <c r="BD3662" s="47">
        <v>6.219103395989273</v>
      </c>
      <c r="BE3662" s="47">
        <v>5.19276375489431</v>
      </c>
      <c r="BF3662" s="47">
        <v>-1</v>
      </c>
      <c r="BG3662" s="22">
        <v>0</v>
      </c>
    </row>
    <row r="3663" spans="1:100" x14ac:dyDescent="0.25">
      <c r="A3663">
        <v>7331</v>
      </c>
      <c r="B3663" t="s">
        <v>3673</v>
      </c>
      <c r="C3663" s="48">
        <v>1</v>
      </c>
      <c r="D3663" s="22">
        <v>1450</v>
      </c>
      <c r="E3663" s="47">
        <v>62.798508766834246</v>
      </c>
      <c r="F3663" s="47">
        <v>-29.08938549335334</v>
      </c>
      <c r="G3663" s="47">
        <v>0.24773049482204326</v>
      </c>
      <c r="H3663" s="47">
        <v>5.0316799675559034</v>
      </c>
      <c r="I3663" s="47">
        <v>43.150978932390657</v>
      </c>
      <c r="J3663" s="47">
        <v>9.4265685797601293</v>
      </c>
      <c r="K3663" s="47">
        <v>-1</v>
      </c>
      <c r="L3663" s="47">
        <v>-1</v>
      </c>
      <c r="M3663" s="47">
        <v>-1</v>
      </c>
      <c r="N3663" s="47">
        <v>0.23106494761372834</v>
      </c>
      <c r="O3663" s="47">
        <v>-1</v>
      </c>
      <c r="P3663" s="47">
        <v>-1</v>
      </c>
      <c r="Q3663" s="47">
        <v>3.6908187015592362</v>
      </c>
      <c r="R3663" s="47">
        <v>-1</v>
      </c>
      <c r="S3663" s="47">
        <v>0.64189072421973781</v>
      </c>
      <c r="T3663" s="47">
        <v>9.2362986157557392E-2</v>
      </c>
      <c r="U3663" s="47">
        <v>2.8539908778594872E-2</v>
      </c>
      <c r="V3663" s="47">
        <v>-3.3016092497362891E-2</v>
      </c>
      <c r="W3663" s="47">
        <v>1.340861265996665</v>
      </c>
      <c r="X3663" s="47">
        <v>-0.95214589246562853</v>
      </c>
      <c r="Y3663" s="47">
        <v>6.2963204570277986E-2</v>
      </c>
      <c r="Z3663" s="47">
        <v>26.745601001024557</v>
      </c>
      <c r="AA3663" s="47">
        <v>0.83044305783086536</v>
      </c>
      <c r="AB3663" s="47">
        <v>0.95436065465510056</v>
      </c>
      <c r="AC3663" s="47">
        <v>9.5356991142494465</v>
      </c>
      <c r="AD3663" s="47">
        <v>1.0338197723233149</v>
      </c>
      <c r="AE3663" s="47">
        <v>-6.1692529453854741E-2</v>
      </c>
      <c r="AF3663" s="47">
        <v>37.173968240475233</v>
      </c>
      <c r="AG3663" s="47">
        <v>-21.084351504417185</v>
      </c>
      <c r="AH3663" s="47">
        <v>0.31588437088007865</v>
      </c>
      <c r="AI3663" s="47">
        <v>0.38548558873661259</v>
      </c>
      <c r="AJ3663" s="47">
        <v>0.33333333333333298</v>
      </c>
      <c r="AK3663" s="47">
        <v>0.47968211832321317</v>
      </c>
      <c r="AL3663" s="47">
        <v>0.57122895297980814</v>
      </c>
      <c r="AM3663" s="47">
        <v>0.33333333333333298</v>
      </c>
      <c r="AN3663" s="47">
        <v>0.18789602731731778</v>
      </c>
      <c r="AO3663" s="47">
        <v>0.23868759666666312</v>
      </c>
      <c r="AP3663" s="47">
        <v>0.33333333333333298</v>
      </c>
      <c r="AQ3663" s="47">
        <v>5.9770106919154165</v>
      </c>
      <c r="AR3663" s="47">
        <v>2.6866680235991405</v>
      </c>
      <c r="AS3663" s="47">
        <v>1.9901707455278179</v>
      </c>
      <c r="AT3663" s="47">
        <v>4.7497298106331778</v>
      </c>
      <c r="AU3663" s="47">
        <v>-1</v>
      </c>
      <c r="AV3663" s="47">
        <v>-1</v>
      </c>
      <c r="AW3663" s="47">
        <v>-1</v>
      </c>
      <c r="AX3663" s="47">
        <v>-1</v>
      </c>
      <c r="AY3663" s="47">
        <v>5.741340798477359E-3</v>
      </c>
      <c r="AZ3663" s="47">
        <v>0.26109216513129191</v>
      </c>
      <c r="BA3663" s="47">
        <v>0.31605474538102962</v>
      </c>
      <c r="BB3663" s="47">
        <v>0.19654570281331249</v>
      </c>
      <c r="BC3663" s="47">
        <v>0.14449960111956645</v>
      </c>
      <c r="BD3663" s="47">
        <v>6.219103395989273</v>
      </c>
      <c r="BE3663" s="47">
        <v>5.19276375489431</v>
      </c>
      <c r="BF3663" s="47">
        <v>-1</v>
      </c>
      <c r="BG3663" s="22">
        <v>0</v>
      </c>
    </row>
  </sheetData>
  <autoFilter ref="A4:CD4" xr:uid="{00000000-0009-0000-0000-000001000000}">
    <sortState ref="A5:CD3663">
      <sortCondition ref="A4"/>
    </sortState>
  </autoFilter>
  <dataConsolid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BG49"/>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4" width="6.28515625" style="22" customWidth="1"/>
    <col min="5" max="51" width="6.28515625" style="17" customWidth="1"/>
    <col min="52" max="52" width="7.85546875" style="17" customWidth="1"/>
    <col min="53" max="58" width="6.28515625" style="17" customWidth="1"/>
    <col min="59" max="59" width="6.28515625" style="22" customWidth="1"/>
    <col min="60" max="96" width="6.28515625" customWidth="1"/>
  </cols>
  <sheetData>
    <row r="1" spans="1:59" x14ac:dyDescent="0.25">
      <c r="D1" s="22" t="s">
        <v>12</v>
      </c>
      <c r="Q1" s="17" t="s">
        <v>2</v>
      </c>
      <c r="Z1" s="17" t="s">
        <v>2852</v>
      </c>
      <c r="AH1" s="17" t="s">
        <v>2853</v>
      </c>
      <c r="AR1" s="17" t="s">
        <v>4</v>
      </c>
      <c r="AZ1" s="17" t="s">
        <v>5</v>
      </c>
      <c r="BG1" s="22" t="s">
        <v>2872</v>
      </c>
    </row>
    <row r="2" spans="1:59" s="1" customFormat="1" ht="97.5" customHeight="1" x14ac:dyDescent="0.25">
      <c r="A2" s="1" t="s">
        <v>17</v>
      </c>
      <c r="B2" s="1" t="s">
        <v>18</v>
      </c>
      <c r="C2" s="24" t="s">
        <v>2738</v>
      </c>
      <c r="D2" s="24" t="s">
        <v>15</v>
      </c>
      <c r="E2" s="25" t="s">
        <v>14</v>
      </c>
      <c r="F2" s="25" t="s">
        <v>16</v>
      </c>
      <c r="G2" s="25" t="s">
        <v>2740</v>
      </c>
      <c r="H2" s="25" t="s">
        <v>3</v>
      </c>
      <c r="I2" s="25" t="s">
        <v>2854</v>
      </c>
      <c r="J2" s="25" t="s">
        <v>2835</v>
      </c>
      <c r="K2" s="25" t="s">
        <v>2873</v>
      </c>
      <c r="L2" s="25" t="s">
        <v>2874</v>
      </c>
      <c r="M2" s="25" t="s">
        <v>2875</v>
      </c>
      <c r="N2" s="25" t="s">
        <v>13</v>
      </c>
      <c r="O2" s="25" t="s">
        <v>2876</v>
      </c>
      <c r="P2" s="25" t="s">
        <v>2877</v>
      </c>
      <c r="Q2" s="25" t="s">
        <v>2831</v>
      </c>
      <c r="R2" s="25" t="s">
        <v>2878</v>
      </c>
      <c r="S2" s="25" t="s">
        <v>2834</v>
      </c>
      <c r="T2" s="25" t="s">
        <v>2833</v>
      </c>
      <c r="U2" s="25" t="s">
        <v>2832</v>
      </c>
      <c r="V2" s="25" t="s">
        <v>2860</v>
      </c>
      <c r="W2" s="25" t="s">
        <v>2829</v>
      </c>
      <c r="X2" s="25" t="s">
        <v>2858</v>
      </c>
      <c r="Y2" s="25" t="s">
        <v>2830</v>
      </c>
      <c r="Z2" s="25" t="s">
        <v>2844</v>
      </c>
      <c r="AA2" s="25" t="s">
        <v>2843</v>
      </c>
      <c r="AB2" s="25" t="s">
        <v>2842</v>
      </c>
      <c r="AC2" s="25" t="s">
        <v>2841</v>
      </c>
      <c r="AD2" s="25" t="s">
        <v>2840</v>
      </c>
      <c r="AE2" s="25" t="s">
        <v>2839</v>
      </c>
      <c r="AF2" s="25" t="s">
        <v>2838</v>
      </c>
      <c r="AG2" s="25" t="s">
        <v>2859</v>
      </c>
      <c r="AH2" s="25" t="s">
        <v>2847</v>
      </c>
      <c r="AI2" s="25" t="s">
        <v>2848</v>
      </c>
      <c r="AJ2" s="25" t="s">
        <v>2879</v>
      </c>
      <c r="AK2" s="25" t="s">
        <v>2849</v>
      </c>
      <c r="AL2" s="25" t="s">
        <v>2850</v>
      </c>
      <c r="AM2" s="25" t="s">
        <v>2880</v>
      </c>
      <c r="AN2" s="25" t="s">
        <v>2845</v>
      </c>
      <c r="AO2" s="25" t="s">
        <v>2846</v>
      </c>
      <c r="AP2" s="25" t="s">
        <v>2881</v>
      </c>
      <c r="AQ2" s="25" t="s">
        <v>2851</v>
      </c>
      <c r="AR2" s="25" t="s">
        <v>2856</v>
      </c>
      <c r="AS2" s="25" t="s">
        <v>2857</v>
      </c>
      <c r="AT2" s="25" t="s">
        <v>2855</v>
      </c>
      <c r="AU2" s="25" t="s">
        <v>2882</v>
      </c>
      <c r="AV2" s="25" t="s">
        <v>2883</v>
      </c>
      <c r="AW2" s="25" t="s">
        <v>2884</v>
      </c>
      <c r="AX2" s="25" t="s">
        <v>2885</v>
      </c>
      <c r="AY2" s="25" t="s">
        <v>2836</v>
      </c>
      <c r="AZ2" s="25" t="s">
        <v>6</v>
      </c>
      <c r="BA2" s="25" t="s">
        <v>7</v>
      </c>
      <c r="BB2" s="25" t="s">
        <v>8</v>
      </c>
      <c r="BC2" s="25" t="s">
        <v>9</v>
      </c>
      <c r="BD2" s="25" t="s">
        <v>10</v>
      </c>
      <c r="BE2" s="25" t="s">
        <v>11</v>
      </c>
      <c r="BF2" s="25" t="s">
        <v>2837</v>
      </c>
      <c r="BG2" s="24" t="s">
        <v>2886</v>
      </c>
    </row>
    <row r="3" spans="1:59" x14ac:dyDescent="0.25">
      <c r="A3">
        <v>525</v>
      </c>
      <c r="B3" t="s">
        <v>276</v>
      </c>
      <c r="C3" s="22">
        <v>3</v>
      </c>
      <c r="D3" s="22">
        <v>1777.2688080642631</v>
      </c>
      <c r="E3" s="17">
        <v>183.34155582556519</v>
      </c>
      <c r="F3" s="17">
        <v>160.0650347633848</v>
      </c>
      <c r="G3" s="17">
        <v>1.6273864508774012</v>
      </c>
      <c r="H3" s="17">
        <v>19.898243155522557</v>
      </c>
      <c r="I3" s="17">
        <v>135.65456999023152</v>
      </c>
      <c r="J3" s="17">
        <v>25.038286471275136</v>
      </c>
      <c r="K3" s="17">
        <v>-0.999999999999999</v>
      </c>
      <c r="L3" s="17">
        <v>-0.999999999999999</v>
      </c>
      <c r="M3" s="17">
        <v>-0.999999999999999</v>
      </c>
      <c r="N3" s="17">
        <v>0.27819682390475131</v>
      </c>
      <c r="O3" s="17">
        <v>-0.999999999999999</v>
      </c>
      <c r="P3" s="17">
        <v>-0.999999999999999</v>
      </c>
      <c r="Q3" s="17">
        <v>5.5920243428221088</v>
      </c>
      <c r="R3" s="17">
        <v>-0.999999999999999</v>
      </c>
      <c r="S3" s="17">
        <v>4.3539494728481234</v>
      </c>
      <c r="T3" s="17">
        <v>0.42380978656696006</v>
      </c>
      <c r="U3" s="17">
        <v>2.7991599335020974</v>
      </c>
      <c r="V3" s="17">
        <v>3.0050508733558283</v>
      </c>
      <c r="W3" s="17">
        <v>14.306218812700445</v>
      </c>
      <c r="X3" s="17">
        <v>12.888493704629914</v>
      </c>
      <c r="Y3" s="17">
        <v>0.50930070715538378</v>
      </c>
      <c r="Z3" s="17">
        <v>55.550098860223969</v>
      </c>
      <c r="AA3" s="17">
        <v>-6.9670721765592539E-2</v>
      </c>
      <c r="AB3" s="17">
        <v>2.1613229922094841</v>
      </c>
      <c r="AC3" s="17">
        <v>68.702516552632929</v>
      </c>
      <c r="AD3" s="17">
        <v>0.56705679789425412</v>
      </c>
      <c r="AE3" s="17">
        <v>1.0309792832013864</v>
      </c>
      <c r="AF3" s="17">
        <v>127.44491768826771</v>
      </c>
      <c r="AG3" s="17">
        <v>128.77643041959601</v>
      </c>
      <c r="AH3" s="17">
        <v>2.5055747624070333E-4</v>
      </c>
      <c r="AI3" s="17">
        <v>-2.9208814752829167E-2</v>
      </c>
      <c r="AJ3" s="17">
        <v>0.33333333333333298</v>
      </c>
      <c r="AK3" s="17">
        <v>1.0572424815231267</v>
      </c>
      <c r="AL3" s="17">
        <v>1.0472015404559973</v>
      </c>
      <c r="AM3" s="17">
        <v>0.33333333333333298</v>
      </c>
      <c r="AN3" s="17">
        <v>0.20668548981777865</v>
      </c>
      <c r="AO3" s="17">
        <v>0.62393773468958791</v>
      </c>
      <c r="AP3" s="17">
        <v>0.33333333333333298</v>
      </c>
      <c r="AQ3" s="17">
        <v>8.2096523019637804</v>
      </c>
      <c r="AR3" s="17">
        <v>0.88530453392863129</v>
      </c>
      <c r="AS3" s="17">
        <v>13.500670791646723</v>
      </c>
      <c r="AT3" s="17">
        <v>10.652311145699784</v>
      </c>
      <c r="AU3" s="17">
        <v>-0.999999999999999</v>
      </c>
      <c r="AV3" s="17">
        <v>-0.999999999999999</v>
      </c>
      <c r="AW3" s="17">
        <v>-0.999999999999999</v>
      </c>
      <c r="AX3" s="17">
        <v>-0.999999999999999</v>
      </c>
      <c r="AY3" s="17">
        <v>8.4512134967470939E-2</v>
      </c>
      <c r="AZ3" s="17">
        <v>0.33430862642508075</v>
      </c>
      <c r="BA3" s="17">
        <v>-0.39822402831321835</v>
      </c>
      <c r="BB3" s="17">
        <v>6.4515502404709824E-2</v>
      </c>
      <c r="BC3" s="17">
        <v>0.18937482878369008</v>
      </c>
      <c r="BD3" s="17">
        <v>3.2844306922431477</v>
      </c>
      <c r="BE3" s="17">
        <v>2.74325057802616</v>
      </c>
      <c r="BF3" s="17">
        <v>-0.999999999999999</v>
      </c>
    </row>
    <row r="4" spans="1:59" x14ac:dyDescent="0.25">
      <c r="A4">
        <v>876</v>
      </c>
      <c r="B4" t="s">
        <v>380</v>
      </c>
      <c r="C4" s="22">
        <v>3</v>
      </c>
      <c r="D4" s="22">
        <v>1718.0823026726448</v>
      </c>
      <c r="E4" s="17">
        <v>186.18468912671219</v>
      </c>
      <c r="F4" s="17">
        <v>112.72004081922012</v>
      </c>
      <c r="G4" s="17">
        <v>1.3571749745483026</v>
      </c>
      <c r="H4" s="17">
        <v>16.673479437134478</v>
      </c>
      <c r="I4" s="17">
        <v>126.30974212616216</v>
      </c>
      <c r="J4" s="17">
        <v>22.669846657949996</v>
      </c>
      <c r="K4" s="17">
        <v>-1.0000000000000002</v>
      </c>
      <c r="L4" s="17">
        <v>-1.0000000000000002</v>
      </c>
      <c r="M4" s="17">
        <v>-1.0000000000000002</v>
      </c>
      <c r="N4" s="17">
        <v>0.41894339455976087</v>
      </c>
      <c r="O4" s="17">
        <v>-1.0000000000000002</v>
      </c>
      <c r="P4" s="17">
        <v>-1.0000000000000002</v>
      </c>
      <c r="Q4" s="17">
        <v>6.1587180331520956</v>
      </c>
      <c r="R4" s="17">
        <v>-1.0000000000000002</v>
      </c>
      <c r="S4" s="17">
        <v>4.0093873302813323</v>
      </c>
      <c r="T4" s="17">
        <v>0.43213737422234688</v>
      </c>
      <c r="U4" s="17">
        <v>1.2479933717098575</v>
      </c>
      <c r="V4" s="17">
        <v>1.6237164604622181</v>
      </c>
      <c r="W4" s="17">
        <v>10.514761403982382</v>
      </c>
      <c r="X4" s="17">
        <v>8.1093962937189605</v>
      </c>
      <c r="Y4" s="17">
        <v>0.32529576723870768</v>
      </c>
      <c r="Z4" s="17">
        <v>49.067444003408831</v>
      </c>
      <c r="AA4" s="17">
        <v>0.82160037448840317</v>
      </c>
      <c r="AB4" s="17">
        <v>5.4429864919478677</v>
      </c>
      <c r="AC4" s="17">
        <v>51.342875309636781</v>
      </c>
      <c r="AD4" s="17">
        <v>4.3043390305402509</v>
      </c>
      <c r="AE4" s="17">
        <v>1.8494307359836699</v>
      </c>
      <c r="AF4" s="17">
        <v>107.7027365409772</v>
      </c>
      <c r="AG4" s="17">
        <v>76.009911895056646</v>
      </c>
      <c r="AH4" s="17">
        <v>0.85197702510414353</v>
      </c>
      <c r="AI4" s="17">
        <v>0.9431652476536625</v>
      </c>
      <c r="AJ4" s="17">
        <v>0.33333333333333298</v>
      </c>
      <c r="AK4" s="17">
        <v>1.5847083653076282</v>
      </c>
      <c r="AL4" s="17">
        <v>1.4895079592440907</v>
      </c>
      <c r="AM4" s="17">
        <v>0.33333333333333298</v>
      </c>
      <c r="AN4" s="17">
        <v>1.2465377831540974</v>
      </c>
      <c r="AO4" s="17">
        <v>1.288727910139253</v>
      </c>
      <c r="AP4" s="17">
        <v>0.33333333333333298</v>
      </c>
      <c r="AQ4" s="17">
        <v>18.607005585185046</v>
      </c>
      <c r="AR4" s="17">
        <v>2.2292123495430314</v>
      </c>
      <c r="AS4" s="17">
        <v>4.1102694811687686</v>
      </c>
      <c r="AT4" s="17">
        <v>16.330364827238188</v>
      </c>
      <c r="AU4" s="17">
        <v>-1.0000000000000002</v>
      </c>
      <c r="AV4" s="17">
        <v>-1.0000000000000002</v>
      </c>
      <c r="AW4" s="17">
        <v>-1.0000000000000002</v>
      </c>
      <c r="AX4" s="17">
        <v>-1.0000000000000002</v>
      </c>
      <c r="AY4" s="17">
        <v>7.4909491192968483E-2</v>
      </c>
      <c r="AZ4" s="17">
        <v>0.23590334616975189</v>
      </c>
      <c r="BA4" s="17">
        <v>0.78625383587720987</v>
      </c>
      <c r="BB4" s="17">
        <v>0.32318584959785152</v>
      </c>
      <c r="BC4" s="17">
        <v>0.66359658415573475</v>
      </c>
      <c r="BD4" s="17">
        <v>9.2591629707950478</v>
      </c>
      <c r="BE4" s="17">
        <v>20.521183783279398</v>
      </c>
      <c r="BF4" s="17">
        <v>-1.0000000000000002</v>
      </c>
    </row>
    <row r="5" spans="1:59" x14ac:dyDescent="0.25">
      <c r="A5">
        <v>877</v>
      </c>
      <c r="B5" t="s">
        <v>381</v>
      </c>
      <c r="C5" s="22">
        <v>3</v>
      </c>
      <c r="D5" s="22">
        <v>1431.1627132264086</v>
      </c>
      <c r="E5" s="17">
        <v>34.428228662954687</v>
      </c>
      <c r="F5" s="17">
        <v>-127.64938939230363</v>
      </c>
      <c r="G5" s="17">
        <v>-0.55618295708698828</v>
      </c>
      <c r="H5" s="17">
        <v>-0.7917078371465871</v>
      </c>
      <c r="I5" s="17">
        <v>19.002960003507834</v>
      </c>
      <c r="J5" s="17">
        <v>8.4391953561031787</v>
      </c>
      <c r="K5" s="17">
        <v>-0.99999999999999944</v>
      </c>
      <c r="L5" s="17">
        <v>-0.99999999999999944</v>
      </c>
      <c r="M5" s="17">
        <v>-0.99999999999999944</v>
      </c>
      <c r="N5" s="17">
        <v>-5.72240217565795E-2</v>
      </c>
      <c r="O5" s="17">
        <v>-0.99999999999999944</v>
      </c>
      <c r="P5" s="17">
        <v>-0.99999999999999944</v>
      </c>
      <c r="Q5" s="17">
        <v>2.6299853370598657E-2</v>
      </c>
      <c r="R5" s="17">
        <v>-0.99999999999999944</v>
      </c>
      <c r="S5" s="17">
        <v>-0.18309848293430298</v>
      </c>
      <c r="T5" s="17">
        <v>3.1803965667736377E-2</v>
      </c>
      <c r="U5" s="17">
        <v>-0.22590536232428951</v>
      </c>
      <c r="V5" s="17">
        <v>-0.11357360319989226</v>
      </c>
      <c r="W5" s="17">
        <v>-0.81800769051718469</v>
      </c>
      <c r="X5" s="17">
        <v>-9.4453547832138423</v>
      </c>
      <c r="Y5" s="17">
        <v>-0.36968901424431355</v>
      </c>
      <c r="Z5" s="17">
        <v>3.9180148221487046</v>
      </c>
      <c r="AA5" s="17">
        <v>1.7467348018214146</v>
      </c>
      <c r="AB5" s="17">
        <v>1.2673296753600969</v>
      </c>
      <c r="AC5" s="17">
        <v>11.450463943338114</v>
      </c>
      <c r="AD5" s="17">
        <v>0.20630365090339259</v>
      </c>
      <c r="AE5" s="17">
        <v>-0.47982082803741211</v>
      </c>
      <c r="AF5" s="17">
        <v>16.155987612809525</v>
      </c>
      <c r="AG5" s="17">
        <v>-72.385652005419956</v>
      </c>
      <c r="AH5" s="17">
        <v>0.14826184785776536</v>
      </c>
      <c r="AI5" s="17">
        <v>7.7826321297682043E-3</v>
      </c>
      <c r="AJ5" s="17">
        <v>0.33333333333333298</v>
      </c>
      <c r="AK5" s="17">
        <v>0.34989879131786911</v>
      </c>
      <c r="AL5" s="17">
        <v>0.40714554667945274</v>
      </c>
      <c r="AM5" s="17">
        <v>0.33333333333333298</v>
      </c>
      <c r="AN5" s="17">
        <v>0.27112328462093493</v>
      </c>
      <c r="AO5" s="17">
        <v>0.15446629933044473</v>
      </c>
      <c r="AP5" s="17">
        <v>0.33333333333333298</v>
      </c>
      <c r="AQ5" s="17">
        <v>2.8469723906983315</v>
      </c>
      <c r="AR5" s="17">
        <v>2.6330167795042274</v>
      </c>
      <c r="AS5" s="17">
        <v>4.7114766809709447</v>
      </c>
      <c r="AT5" s="17">
        <v>1.0947018956280015</v>
      </c>
      <c r="AU5" s="17">
        <v>-0.99999999999999944</v>
      </c>
      <c r="AV5" s="17">
        <v>-0.99999999999999944</v>
      </c>
      <c r="AW5" s="17">
        <v>-0.99999999999999944</v>
      </c>
      <c r="AX5" s="17">
        <v>-0.99999999999999944</v>
      </c>
      <c r="AY5" s="17">
        <v>-1.1184480578056964E-2</v>
      </c>
      <c r="AZ5" s="17">
        <v>-2.8507503435306371E-2</v>
      </c>
      <c r="BA5" s="17">
        <v>0.39316545786660562</v>
      </c>
      <c r="BB5" s="17">
        <v>0.81215042014637351</v>
      </c>
      <c r="BC5" s="17">
        <v>0.2357103655170667</v>
      </c>
      <c r="BD5" s="17">
        <v>20.161222986482805</v>
      </c>
      <c r="BE5" s="17">
        <v>7.8585864272596968</v>
      </c>
      <c r="BF5" s="17">
        <v>-0.99999999999999944</v>
      </c>
    </row>
    <row r="6" spans="1:59" x14ac:dyDescent="0.25">
      <c r="A6">
        <v>1792</v>
      </c>
      <c r="B6" t="s">
        <v>647</v>
      </c>
      <c r="C6" s="22">
        <v>3</v>
      </c>
      <c r="D6" s="22">
        <v>1551.458914773174</v>
      </c>
      <c r="E6" s="17">
        <v>101.5512070033548</v>
      </c>
      <c r="F6" s="17">
        <v>42.26208908212034</v>
      </c>
      <c r="G6" s="17">
        <v>0.45002883142439037</v>
      </c>
      <c r="H6" s="17">
        <v>6.6671370069685798</v>
      </c>
      <c r="I6" s="17">
        <v>95.420444905207475</v>
      </c>
      <c r="J6" s="17">
        <v>5.4585075296140122</v>
      </c>
      <c r="K6" s="17">
        <v>-1.0000000000000016</v>
      </c>
      <c r="L6" s="17">
        <v>-1.0000000000000016</v>
      </c>
      <c r="M6" s="17">
        <v>-1.0000000000000016</v>
      </c>
      <c r="N6" s="17">
        <v>8.711209993285976E-2</v>
      </c>
      <c r="O6" s="17">
        <v>-1.0000000000000016</v>
      </c>
      <c r="P6" s="17">
        <v>-1.0000000000000016</v>
      </c>
      <c r="Q6" s="17">
        <v>3.153036690166906</v>
      </c>
      <c r="R6" s="17">
        <v>-1.0000000000000016</v>
      </c>
      <c r="S6" s="17">
        <v>2.3283155129201778</v>
      </c>
      <c r="T6" s="17">
        <v>0.15035048094020259</v>
      </c>
      <c r="U6" s="17">
        <v>-0.57126535451933969</v>
      </c>
      <c r="V6" s="17">
        <v>-0.34508209675404367</v>
      </c>
      <c r="W6" s="17">
        <v>3.5141003168016747</v>
      </c>
      <c r="X6" s="17">
        <v>0.81178582681586775</v>
      </c>
      <c r="Y6" s="17">
        <v>0.15590122854150062</v>
      </c>
      <c r="Z6" s="17">
        <v>58.792241712664875</v>
      </c>
      <c r="AA6" s="17">
        <v>-0.43169684803295227</v>
      </c>
      <c r="AB6" s="17">
        <v>2.000117423751862</v>
      </c>
      <c r="AC6" s="17">
        <v>31.356939753604028</v>
      </c>
      <c r="AD6" s="17">
        <v>-1.6822315758900561</v>
      </c>
      <c r="AE6" s="17">
        <v>2.0511848849592536</v>
      </c>
      <c r="AF6" s="17">
        <v>94.200483774980114</v>
      </c>
      <c r="AG6" s="17">
        <v>50.608061545867947</v>
      </c>
      <c r="AH6" s="17">
        <v>-0.44205429600742613</v>
      </c>
      <c r="AI6" s="17">
        <v>-0.38796111134801586</v>
      </c>
      <c r="AJ6" s="17">
        <v>0.33333333333333298</v>
      </c>
      <c r="AK6" s="17">
        <v>-3.261343223360233E-2</v>
      </c>
      <c r="AL6" s="17">
        <v>3.9911154134489778E-2</v>
      </c>
      <c r="AM6" s="17">
        <v>0.33333333333333298</v>
      </c>
      <c r="AN6" s="17">
        <v>0.6091309170459086</v>
      </c>
      <c r="AO6" s="17">
        <v>0.59204218325902014</v>
      </c>
      <c r="AP6" s="17">
        <v>0.33333333333333298</v>
      </c>
      <c r="AQ6" s="17">
        <v>1.2199611302274684</v>
      </c>
      <c r="AR6" s="17">
        <v>3.2315052789575707</v>
      </c>
      <c r="AS6" s="17">
        <v>2.2697440503474353</v>
      </c>
      <c r="AT6" s="17">
        <v>-4.2741799690994675E-2</v>
      </c>
      <c r="AU6" s="17">
        <v>-1.0000000000000016</v>
      </c>
      <c r="AV6" s="17">
        <v>-1.0000000000000016</v>
      </c>
      <c r="AW6" s="17">
        <v>-1.0000000000000016</v>
      </c>
      <c r="AX6" s="17">
        <v>-1.0000000000000016</v>
      </c>
      <c r="AY6" s="17">
        <v>-1.0080321078014803E-2</v>
      </c>
      <c r="AZ6" s="17">
        <v>-7.1149191557405553E-2</v>
      </c>
      <c r="BA6" s="17">
        <v>-1.6269979826541187E-2</v>
      </c>
      <c r="BB6" s="17">
        <v>1.7906042355846051E-2</v>
      </c>
      <c r="BC6" s="17">
        <v>-0.2367500830115046</v>
      </c>
      <c r="BD6" s="17">
        <v>9.1905101109125253E-2</v>
      </c>
      <c r="BE6" s="17">
        <v>-6.0001019744203266</v>
      </c>
      <c r="BF6" s="17">
        <v>-1.0000000000000016</v>
      </c>
    </row>
    <row r="7" spans="1:59" x14ac:dyDescent="0.25">
      <c r="A7">
        <v>1986</v>
      </c>
      <c r="B7" t="s">
        <v>697</v>
      </c>
      <c r="C7" s="22">
        <v>3</v>
      </c>
      <c r="D7" s="22">
        <v>1636.7128684746449</v>
      </c>
      <c r="E7" s="17">
        <v>80.099314390191807</v>
      </c>
      <c r="F7" s="17">
        <v>-21.915225894444593</v>
      </c>
      <c r="G7" s="17">
        <v>-3.7707346203841308E-2</v>
      </c>
      <c r="H7" s="17">
        <v>2.9935534218896187</v>
      </c>
      <c r="I7" s="17">
        <v>70.397125682779802</v>
      </c>
      <c r="J7" s="17">
        <v>14.451410004276729</v>
      </c>
      <c r="K7" s="17">
        <v>-1.0000000000000013</v>
      </c>
      <c r="L7" s="17">
        <v>-1.0000000000000013</v>
      </c>
      <c r="M7" s="17">
        <v>-1.0000000000000013</v>
      </c>
      <c r="N7" s="17">
        <v>0.25634416917869463</v>
      </c>
      <c r="O7" s="17">
        <v>-1.0000000000000013</v>
      </c>
      <c r="P7" s="17">
        <v>-1.0000000000000013</v>
      </c>
      <c r="Q7" s="17">
        <v>4.0376151084291703</v>
      </c>
      <c r="R7" s="17">
        <v>-1.0000000000000013</v>
      </c>
      <c r="S7" s="17">
        <v>-0.46036166357715136</v>
      </c>
      <c r="T7" s="17">
        <v>0.16461782392277752</v>
      </c>
      <c r="U7" s="17">
        <v>-6.1669179692624032E-2</v>
      </c>
      <c r="V7" s="17">
        <v>5.2412914815699013E-2</v>
      </c>
      <c r="W7" s="17">
        <v>-1.0440616865395504</v>
      </c>
      <c r="X7" s="17">
        <v>-2.8780386411614849</v>
      </c>
      <c r="Y7" s="17">
        <v>1.9653093404662682E-2</v>
      </c>
      <c r="Z7" s="17">
        <v>45.551087114516648</v>
      </c>
      <c r="AA7" s="17">
        <v>2.4774954380263745</v>
      </c>
      <c r="AB7" s="17">
        <v>1.347717024000938</v>
      </c>
      <c r="AC7" s="17">
        <v>17.602711209030588</v>
      </c>
      <c r="AD7" s="17">
        <v>3.8308789886527679</v>
      </c>
      <c r="AE7" s="17">
        <v>0.52595430100432305</v>
      </c>
      <c r="AF7" s="17">
        <v>65.027469648552511</v>
      </c>
      <c r="AG7" s="17">
        <v>8.8103907480809962</v>
      </c>
      <c r="AH7" s="17">
        <v>0.91671765409379602</v>
      </c>
      <c r="AI7" s="17">
        <v>1.0369703732031288</v>
      </c>
      <c r="AJ7" s="17">
        <v>0.33333333333333298</v>
      </c>
      <c r="AK7" s="17">
        <v>-0.32150533627538552</v>
      </c>
      <c r="AL7" s="17">
        <v>-0.42476446239260318</v>
      </c>
      <c r="AM7" s="17">
        <v>0.33333333333333298</v>
      </c>
      <c r="AN7" s="17">
        <v>0.39471690365473722</v>
      </c>
      <c r="AO7" s="17">
        <v>0.46172529603493295</v>
      </c>
      <c r="AP7" s="17">
        <v>0.33333333333333298</v>
      </c>
      <c r="AQ7" s="17">
        <v>5.3696560342272939</v>
      </c>
      <c r="AR7" s="17">
        <v>0.81454416841578237</v>
      </c>
      <c r="AS7" s="17">
        <v>17.260570776658689</v>
      </c>
      <c r="AT7" s="17">
        <v>-3.62370494079775</v>
      </c>
      <c r="AU7" s="17">
        <v>-1.0000000000000013</v>
      </c>
      <c r="AV7" s="17">
        <v>-1.0000000000000013</v>
      </c>
      <c r="AW7" s="17">
        <v>-1.0000000000000013</v>
      </c>
      <c r="AX7" s="17">
        <v>-1.0000000000000013</v>
      </c>
      <c r="AY7" s="17">
        <v>0.13961895697216825</v>
      </c>
      <c r="AZ7" s="17">
        <v>0.5661891632388939</v>
      </c>
      <c r="BA7" s="17">
        <v>-0.26652878111181244</v>
      </c>
      <c r="BB7" s="17">
        <v>0.47955699615101199</v>
      </c>
      <c r="BC7" s="17">
        <v>-0.256758847401242</v>
      </c>
      <c r="BD7" s="17">
        <v>14.819870719969765</v>
      </c>
      <c r="BE7" s="17">
        <v>-7.7516150905901124</v>
      </c>
      <c r="BF7" s="17">
        <v>-1.0000000000000013</v>
      </c>
    </row>
    <row r="8" spans="1:59" x14ac:dyDescent="0.25">
      <c r="A8">
        <v>2220</v>
      </c>
      <c r="B8" t="s">
        <v>775</v>
      </c>
      <c r="C8" s="22">
        <v>3</v>
      </c>
      <c r="D8" s="22">
        <v>1604.4288840093841</v>
      </c>
      <c r="E8" s="17">
        <v>113.45473891958491</v>
      </c>
      <c r="F8" s="17">
        <v>65.127682910911957</v>
      </c>
      <c r="G8" s="17">
        <v>0.5259934138332818</v>
      </c>
      <c r="H8" s="17">
        <v>14.802181242422092</v>
      </c>
      <c r="I8" s="17">
        <v>86.896126892634797</v>
      </c>
      <c r="J8" s="17">
        <v>10.592184840517243</v>
      </c>
      <c r="K8" s="17">
        <v>-0.99999999999999722</v>
      </c>
      <c r="L8" s="17">
        <v>-0.99999999999999722</v>
      </c>
      <c r="M8" s="17">
        <v>-0.99999999999999722</v>
      </c>
      <c r="N8" s="17">
        <v>0.45965275135713607</v>
      </c>
      <c r="O8" s="17">
        <v>-0.99999999999999722</v>
      </c>
      <c r="P8" s="17">
        <v>-0.99999999999999722</v>
      </c>
      <c r="Q8" s="17">
        <v>4.6352391801752777</v>
      </c>
      <c r="R8" s="17">
        <v>-0.99999999999999722</v>
      </c>
      <c r="S8" s="17">
        <v>3.9614493262503934</v>
      </c>
      <c r="T8" s="17">
        <v>0.46344434680548957</v>
      </c>
      <c r="U8" s="17">
        <v>1.1220217048730137</v>
      </c>
      <c r="V8" s="17">
        <v>0.91738744814497331</v>
      </c>
      <c r="W8" s="17">
        <v>10.166942062246813</v>
      </c>
      <c r="X8" s="17">
        <v>10.281625560534225</v>
      </c>
      <c r="Y8" s="17">
        <v>0.17810403051926849</v>
      </c>
      <c r="Z8" s="17">
        <v>45.575034597235714</v>
      </c>
      <c r="AA8" s="17">
        <v>-1.4223259161378718</v>
      </c>
      <c r="AB8" s="17">
        <v>0.21865659138117371</v>
      </c>
      <c r="AC8" s="17">
        <v>31.719048877875199</v>
      </c>
      <c r="AD8" s="17">
        <v>-0.33369723724244399</v>
      </c>
      <c r="AE8" s="17">
        <v>1.180159302384302</v>
      </c>
      <c r="AF8" s="17">
        <v>78.692899368876311</v>
      </c>
      <c r="AG8" s="17">
        <v>55.069422209702225</v>
      </c>
      <c r="AH8" s="17">
        <v>0.22658868248284295</v>
      </c>
      <c r="AI8" s="17">
        <v>0.39391743453907002</v>
      </c>
      <c r="AJ8" s="17">
        <v>0.33333333333333298</v>
      </c>
      <c r="AK8" s="17">
        <v>0.69215741520426655</v>
      </c>
      <c r="AL8" s="17">
        <v>0.68028125363552494</v>
      </c>
      <c r="AM8" s="17">
        <v>0.33333333333333298</v>
      </c>
      <c r="AN8" s="17">
        <v>0.19833578866892107</v>
      </c>
      <c r="AO8" s="17">
        <v>0.56644681657709905</v>
      </c>
      <c r="AP8" s="17">
        <v>0.33333333333333298</v>
      </c>
      <c r="AQ8" s="17">
        <v>8.2032275237584695</v>
      </c>
      <c r="AR8" s="17">
        <v>2.7709075966236538</v>
      </c>
      <c r="AS8" s="17">
        <v>0.2794722698947133</v>
      </c>
      <c r="AT8" s="17">
        <v>7.5418049739988717</v>
      </c>
      <c r="AU8" s="17">
        <v>-0.99999999999999722</v>
      </c>
      <c r="AV8" s="17">
        <v>-0.99999999999999722</v>
      </c>
      <c r="AW8" s="17">
        <v>-0.99999999999999722</v>
      </c>
      <c r="AX8" s="17">
        <v>-0.99999999999999722</v>
      </c>
      <c r="AY8" s="17">
        <v>-3.9241819520640472E-2</v>
      </c>
      <c r="AZ8" s="17">
        <v>0.14987492240494785</v>
      </c>
      <c r="BA8" s="17">
        <v>0.42213462000376994</v>
      </c>
      <c r="BB8" s="17">
        <v>0.17378762034709133</v>
      </c>
      <c r="BC8" s="17">
        <v>-3.901309654143726E-2</v>
      </c>
      <c r="BD8" s="17">
        <v>5.0940651207020302</v>
      </c>
      <c r="BE8" s="17">
        <v>1.1353456864829172</v>
      </c>
      <c r="BF8" s="17">
        <v>-0.99999999999999722</v>
      </c>
    </row>
    <row r="9" spans="1:59" x14ac:dyDescent="0.25">
      <c r="A9">
        <v>2472</v>
      </c>
      <c r="B9" t="s">
        <v>850</v>
      </c>
      <c r="C9" s="22">
        <v>3</v>
      </c>
      <c r="D9" s="22">
        <v>1552.9644818070908</v>
      </c>
      <c r="E9" s="17">
        <v>106.78689162882975</v>
      </c>
      <c r="F9" s="17">
        <v>19.640901201458714</v>
      </c>
      <c r="G9" s="17">
        <v>0.78658773470486143</v>
      </c>
      <c r="H9" s="17">
        <v>9.8092915193011283</v>
      </c>
      <c r="I9" s="17">
        <v>83.783472692366928</v>
      </c>
      <c r="J9" s="17">
        <v>3.2519143253418035</v>
      </c>
      <c r="K9" s="17">
        <v>-0.99999999999999856</v>
      </c>
      <c r="L9" s="17">
        <v>-0.99999999999999856</v>
      </c>
      <c r="M9" s="17">
        <v>-0.99999999999999856</v>
      </c>
      <c r="N9" s="17">
        <v>0.20887651945899399</v>
      </c>
      <c r="O9" s="17">
        <v>-0.99999999999999856</v>
      </c>
      <c r="P9" s="17">
        <v>-0.99999999999999856</v>
      </c>
      <c r="Q9" s="17">
        <v>4.646365333920583</v>
      </c>
      <c r="R9" s="17">
        <v>-0.99999999999999856</v>
      </c>
      <c r="S9" s="17">
        <v>2.1811315597480103</v>
      </c>
      <c r="T9" s="17">
        <v>0.27609524039032596</v>
      </c>
      <c r="U9" s="17">
        <v>0.40033153294225898</v>
      </c>
      <c r="V9" s="17">
        <v>0.48619513803848724</v>
      </c>
      <c r="W9" s="17">
        <v>5.1629261853805399</v>
      </c>
      <c r="X9" s="17">
        <v>0.80140609554739728</v>
      </c>
      <c r="Y9" s="17">
        <v>0.22244246924785885</v>
      </c>
      <c r="Z9" s="17">
        <v>54.478756826247064</v>
      </c>
      <c r="AA9" s="17">
        <v>-0.24405665722387107</v>
      </c>
      <c r="AB9" s="17">
        <v>-6.2934540141611955E-2</v>
      </c>
      <c r="AC9" s="17">
        <v>27.320687452391116</v>
      </c>
      <c r="AD9" s="17">
        <v>-1.1428207689347625</v>
      </c>
      <c r="AE9" s="17">
        <v>1.0506182395833159</v>
      </c>
      <c r="AF9" s="17">
        <v>82.787127978079823</v>
      </c>
      <c r="AG9" s="17">
        <v>28.349478700256139</v>
      </c>
      <c r="AH9" s="17">
        <v>-0.33898639096036631</v>
      </c>
      <c r="AI9" s="17">
        <v>-0.60295570045314661</v>
      </c>
      <c r="AJ9" s="17">
        <v>0.33333333333333298</v>
      </c>
      <c r="AK9" s="17">
        <v>-0.15096065093997116</v>
      </c>
      <c r="AL9" s="17">
        <v>9.04126788467009E-2</v>
      </c>
      <c r="AM9" s="17">
        <v>0.33333333333333298</v>
      </c>
      <c r="AN9" s="17">
        <v>0.26243110776010947</v>
      </c>
      <c r="AO9" s="17">
        <v>0.7118119644638603</v>
      </c>
      <c r="AP9" s="17">
        <v>0.33333333333333298</v>
      </c>
      <c r="AQ9" s="17">
        <v>0.9963447142870725</v>
      </c>
      <c r="AR9" s="17">
        <v>2.4461773340567987</v>
      </c>
      <c r="AS9" s="17">
        <v>1.796476302907916</v>
      </c>
      <c r="AT9" s="17">
        <v>-0.99073931162291162</v>
      </c>
      <c r="AU9" s="17">
        <v>-0.99999999999999856</v>
      </c>
      <c r="AV9" s="17">
        <v>-0.99999999999999856</v>
      </c>
      <c r="AW9" s="17">
        <v>-0.99999999999999856</v>
      </c>
      <c r="AX9" s="17">
        <v>-0.99999999999999856</v>
      </c>
      <c r="AY9" s="17">
        <v>7.006261639927322E-2</v>
      </c>
      <c r="AZ9" s="17">
        <v>0.26190952594019884</v>
      </c>
      <c r="BA9" s="17">
        <v>0.44519866845503653</v>
      </c>
      <c r="BB9" s="17">
        <v>0.14948482988387141</v>
      </c>
      <c r="BC9" s="17">
        <v>0.30879644824327362</v>
      </c>
      <c r="BD9" s="17">
        <v>5.0466683767977809</v>
      </c>
      <c r="BE9" s="17">
        <v>9.9459045483570225</v>
      </c>
      <c r="BF9" s="17">
        <v>-0.99999999999999856</v>
      </c>
    </row>
    <row r="10" spans="1:59" x14ac:dyDescent="0.25">
      <c r="A10">
        <v>2491</v>
      </c>
      <c r="B10" t="s">
        <v>2941</v>
      </c>
      <c r="C10" s="22">
        <v>3</v>
      </c>
      <c r="D10" s="22">
        <v>1570.3730582543233</v>
      </c>
      <c r="E10" s="17">
        <v>108.2253460927778</v>
      </c>
      <c r="F10" s="17">
        <v>7.9520228217822737</v>
      </c>
      <c r="G10" s="17">
        <v>1.1131373541773126</v>
      </c>
      <c r="H10" s="17">
        <v>10.829712196759109</v>
      </c>
      <c r="I10" s="17">
        <v>77.643632275684027</v>
      </c>
      <c r="J10" s="17">
        <v>17.266709654560067</v>
      </c>
      <c r="K10" s="17">
        <v>-1.0000000000000004</v>
      </c>
      <c r="L10" s="17">
        <v>-1.0000000000000004</v>
      </c>
      <c r="M10" s="17">
        <v>-1.0000000000000004</v>
      </c>
      <c r="N10" s="17">
        <v>0.13700683834466079</v>
      </c>
      <c r="O10" s="17">
        <v>-1.0000000000000004</v>
      </c>
      <c r="P10" s="17">
        <v>-1.0000000000000004</v>
      </c>
      <c r="Q10" s="17">
        <v>3.6115908072298404</v>
      </c>
      <c r="R10" s="17">
        <v>-1.0000000000000004</v>
      </c>
      <c r="S10" s="17">
        <v>3.8817401425507403</v>
      </c>
      <c r="T10" s="17">
        <v>0.47319877047521058</v>
      </c>
      <c r="U10" s="17">
        <v>-0.27267944778610426</v>
      </c>
      <c r="V10" s="17">
        <v>-7.2659245577878104E-2</v>
      </c>
      <c r="W10" s="17">
        <v>7.2181213895292702</v>
      </c>
      <c r="X10" s="17">
        <v>-2.6083479227401027</v>
      </c>
      <c r="Y10" s="17">
        <v>0.38718983533725781</v>
      </c>
      <c r="Z10" s="17">
        <v>43.603799020437336</v>
      </c>
      <c r="AA10" s="17">
        <v>1.8724014328951362</v>
      </c>
      <c r="AB10" s="17">
        <v>3.0828740989268182</v>
      </c>
      <c r="AC10" s="17">
        <v>17.62350654001672</v>
      </c>
      <c r="AD10" s="17">
        <v>1.0211051141857279</v>
      </c>
      <c r="AE10" s="17">
        <v>0.52916853137071873</v>
      </c>
      <c r="AF10" s="17">
        <v>64.839348190751622</v>
      </c>
      <c r="AG10" s="17">
        <v>0.70826369902248398</v>
      </c>
      <c r="AH10" s="17">
        <v>0.58172484604492369</v>
      </c>
      <c r="AI10" s="17">
        <v>0.99198032667984004</v>
      </c>
      <c r="AJ10" s="17">
        <v>0.33333333333333298</v>
      </c>
      <c r="AK10" s="17">
        <v>1.0318405313062808</v>
      </c>
      <c r="AL10" s="17">
        <v>1.0214682134793736</v>
      </c>
      <c r="AM10" s="17">
        <v>0.33333333333333298</v>
      </c>
      <c r="AN10" s="17">
        <v>0.52611500905266828</v>
      </c>
      <c r="AO10" s="17">
        <v>0.54740827682727888</v>
      </c>
      <c r="AP10" s="17">
        <v>0.33333333333333298</v>
      </c>
      <c r="AQ10" s="17">
        <v>12.804284084932462</v>
      </c>
      <c r="AR10" s="17">
        <v>2.4233908067773853</v>
      </c>
      <c r="AS10" s="17">
        <v>6.5828983401672669</v>
      </c>
      <c r="AT10" s="17">
        <v>8.2604205076154127</v>
      </c>
      <c r="AU10" s="17">
        <v>-1.0000000000000004</v>
      </c>
      <c r="AV10" s="17">
        <v>-1.0000000000000004</v>
      </c>
      <c r="AW10" s="17">
        <v>-1.0000000000000004</v>
      </c>
      <c r="AX10" s="17">
        <v>-1.0000000000000004</v>
      </c>
      <c r="AY10" s="17">
        <v>7.8029188152586706E-2</v>
      </c>
      <c r="AZ10" s="17">
        <v>0.27600456573181292</v>
      </c>
      <c r="BA10" s="17">
        <v>-2.4091301029901341E-2</v>
      </c>
      <c r="BB10" s="17">
        <v>-1.4166209476648716E-2</v>
      </c>
      <c r="BC10" s="17">
        <v>0.10426399901143334</v>
      </c>
      <c r="BD10" s="17">
        <v>1.0258675917428468</v>
      </c>
      <c r="BE10" s="17">
        <v>2.4861434701363243</v>
      </c>
      <c r="BF10" s="17">
        <v>-1.0000000000000004</v>
      </c>
    </row>
    <row r="11" spans="1:59" x14ac:dyDescent="0.25">
      <c r="A11">
        <v>2500</v>
      </c>
      <c r="B11" t="s">
        <v>865</v>
      </c>
      <c r="C11" s="22">
        <v>3</v>
      </c>
      <c r="D11" s="22">
        <v>1536.0386250395845</v>
      </c>
      <c r="E11" s="17">
        <v>90.786502547770226</v>
      </c>
      <c r="F11" s="17">
        <v>28.220378085242313</v>
      </c>
      <c r="G11" s="17">
        <v>0.16351671805795506</v>
      </c>
      <c r="H11" s="17">
        <v>3.441229494704432</v>
      </c>
      <c r="I11" s="17">
        <v>76.840624492419707</v>
      </c>
      <c r="J11" s="17">
        <v>10.886291581808067</v>
      </c>
      <c r="K11" s="17">
        <v>-1.0000000000000007</v>
      </c>
      <c r="L11" s="17">
        <v>-1.0000000000000007</v>
      </c>
      <c r="M11" s="17">
        <v>-1.0000000000000007</v>
      </c>
      <c r="N11" s="17">
        <v>0.24221562497040483</v>
      </c>
      <c r="O11" s="17">
        <v>-1.0000000000000007</v>
      </c>
      <c r="P11" s="17">
        <v>-1.0000000000000007</v>
      </c>
      <c r="Q11" s="17">
        <v>3.9284947627618432</v>
      </c>
      <c r="R11" s="17">
        <v>-1.0000000000000007</v>
      </c>
      <c r="S11" s="17">
        <v>6.4596075008600012E-2</v>
      </c>
      <c r="T11" s="17">
        <v>9.5791450457965083E-2</v>
      </c>
      <c r="U11" s="17">
        <v>-0.30822870903730715</v>
      </c>
      <c r="V11" s="17">
        <v>0.1453520013699435</v>
      </c>
      <c r="W11" s="17">
        <v>-0.48726526805741444</v>
      </c>
      <c r="X11" s="17">
        <v>-3.6011750154760538</v>
      </c>
      <c r="Y11" s="17">
        <v>-0.10023298930662605</v>
      </c>
      <c r="Z11" s="17">
        <v>37.926134645653512</v>
      </c>
      <c r="AA11" s="17">
        <v>-0.93935593617833402</v>
      </c>
      <c r="AB11" s="17">
        <v>2.3130746910501059</v>
      </c>
      <c r="AC11" s="17">
        <v>24.869110923011743</v>
      </c>
      <c r="AD11" s="17">
        <v>1.9312311632768491</v>
      </c>
      <c r="AE11" s="17">
        <v>1.1960002476785894</v>
      </c>
      <c r="AF11" s="17">
        <v>66.304320507393939</v>
      </c>
      <c r="AG11" s="17">
        <v>35.60002175263142</v>
      </c>
      <c r="AH11" s="17">
        <v>0.22117026822213814</v>
      </c>
      <c r="AI11" s="17">
        <v>0.31616121116932822</v>
      </c>
      <c r="AJ11" s="17">
        <v>0.33333333333333298</v>
      </c>
      <c r="AK11" s="17">
        <v>1.059316388377294</v>
      </c>
      <c r="AL11" s="17">
        <v>0.99040946776969974</v>
      </c>
      <c r="AM11" s="17">
        <v>0.33333333333333298</v>
      </c>
      <c r="AN11" s="17">
        <v>0.5024951742038144</v>
      </c>
      <c r="AO11" s="17">
        <v>0.80069011806612678</v>
      </c>
      <c r="AP11" s="17">
        <v>0.33333333333333298</v>
      </c>
      <c r="AQ11" s="17">
        <v>10.536303985025771</v>
      </c>
      <c r="AR11" s="17">
        <v>2.1121165563016424</v>
      </c>
      <c r="AS11" s="17">
        <v>-2.2498069029988721</v>
      </c>
      <c r="AT11" s="17">
        <v>11.023981928505295</v>
      </c>
      <c r="AU11" s="17">
        <v>-1.0000000000000007</v>
      </c>
      <c r="AV11" s="17">
        <v>-1.0000000000000007</v>
      </c>
      <c r="AW11" s="17">
        <v>-1.0000000000000007</v>
      </c>
      <c r="AX11" s="17">
        <v>-1.0000000000000007</v>
      </c>
      <c r="AY11" s="17">
        <v>-9.3062071114331818E-2</v>
      </c>
      <c r="AZ11" s="17">
        <v>-0.21275360981272251</v>
      </c>
      <c r="BA11" s="17">
        <v>0.27364457988620211</v>
      </c>
      <c r="BB11" s="17">
        <v>0.34569125290169206</v>
      </c>
      <c r="BC11" s="17">
        <v>-7.0288973424975199E-2</v>
      </c>
      <c r="BD11" s="17">
        <v>7.5785132734786904</v>
      </c>
      <c r="BE11" s="17">
        <v>-0.38900143619336985</v>
      </c>
      <c r="BF11" s="17">
        <v>-1.0000000000000007</v>
      </c>
    </row>
    <row r="12" spans="1:59" x14ac:dyDescent="0.25">
      <c r="A12">
        <v>2531</v>
      </c>
      <c r="B12" t="s">
        <v>230</v>
      </c>
      <c r="C12" s="22">
        <v>3</v>
      </c>
      <c r="D12" s="22">
        <v>1425.9136269049004</v>
      </c>
      <c r="E12" s="17">
        <v>60.876981802463497</v>
      </c>
      <c r="F12" s="17">
        <v>-74.648871226647415</v>
      </c>
      <c r="G12" s="17">
        <v>-7.426628397874542E-2</v>
      </c>
      <c r="H12" s="17">
        <v>4.010937044931624</v>
      </c>
      <c r="I12" s="17">
        <v>34.278116700937893</v>
      </c>
      <c r="J12" s="17">
        <v>20.633405878584433</v>
      </c>
      <c r="K12" s="17">
        <v>-1.0000000000000022</v>
      </c>
      <c r="L12" s="17">
        <v>-1.0000000000000022</v>
      </c>
      <c r="M12" s="17">
        <v>-1.0000000000000022</v>
      </c>
      <c r="N12" s="17">
        <v>0.19853710007836028</v>
      </c>
      <c r="O12" s="17">
        <v>-1.0000000000000022</v>
      </c>
      <c r="P12" s="17">
        <v>-1.0000000000000022</v>
      </c>
      <c r="Q12" s="17">
        <v>4.3715358538611158</v>
      </c>
      <c r="R12" s="17">
        <v>-1.0000000000000022</v>
      </c>
      <c r="S12" s="17">
        <v>7.7857891708830354E-2</v>
      </c>
      <c r="T12" s="17">
        <v>-3.0206304031030966E-2</v>
      </c>
      <c r="U12" s="17">
        <v>-0.25815729617357785</v>
      </c>
      <c r="V12" s="17">
        <v>-1.1106004744107818</v>
      </c>
      <c r="W12" s="17">
        <v>-0.36059880892949508</v>
      </c>
      <c r="X12" s="17">
        <v>-3.5962010795051906</v>
      </c>
      <c r="Y12" s="17">
        <v>-5.8911248883986786E-2</v>
      </c>
      <c r="Z12" s="17">
        <v>26.381932710602129</v>
      </c>
      <c r="AA12" s="17">
        <v>0.57295474519074696</v>
      </c>
      <c r="AB12" s="17">
        <v>1.9989286555601333</v>
      </c>
      <c r="AC12" s="17">
        <v>-2.8526461116577089</v>
      </c>
      <c r="AD12" s="17">
        <v>1.6042812464319556</v>
      </c>
      <c r="AE12" s="17">
        <v>-0.49195693714205946</v>
      </c>
      <c r="AF12" s="17">
        <v>25.036258317362467</v>
      </c>
      <c r="AG12" s="17">
        <v>-66.782646856058435</v>
      </c>
      <c r="AH12" s="17">
        <v>0.48516188600178911</v>
      </c>
      <c r="AI12" s="17">
        <v>0.39434520090438963</v>
      </c>
      <c r="AJ12" s="17">
        <v>0.33333333333333298</v>
      </c>
      <c r="AK12" s="17">
        <v>1.2499125175550985</v>
      </c>
      <c r="AL12" s="17">
        <v>1.2617790245078857</v>
      </c>
      <c r="AM12" s="17">
        <v>0.33333333333333298</v>
      </c>
      <c r="AN12" s="17">
        <v>0.25597185463691635</v>
      </c>
      <c r="AO12" s="17">
        <v>0.19224745130280352</v>
      </c>
      <c r="AP12" s="17">
        <v>0.33333333333333298</v>
      </c>
      <c r="AQ12" s="17">
        <v>9.2418583835753978</v>
      </c>
      <c r="AR12" s="17">
        <v>1.1311440264791013</v>
      </c>
      <c r="AS12" s="17">
        <v>6.1803495857747883</v>
      </c>
      <c r="AT12" s="17">
        <v>13.321912266330552</v>
      </c>
      <c r="AU12" s="17">
        <v>-1.0000000000000022</v>
      </c>
      <c r="AV12" s="17">
        <v>-1.0000000000000022</v>
      </c>
      <c r="AW12" s="17">
        <v>-1.0000000000000022</v>
      </c>
      <c r="AX12" s="17">
        <v>-1.0000000000000022</v>
      </c>
      <c r="AY12" s="17">
        <v>-8.2289529401632609E-3</v>
      </c>
      <c r="AZ12" s="17">
        <v>0.69856913811762222</v>
      </c>
      <c r="BA12" s="17">
        <v>0.17939365386641196</v>
      </c>
      <c r="BB12" s="17">
        <v>0.2248742205418606</v>
      </c>
      <c r="BC12" s="17">
        <v>4.224018812725866E-2</v>
      </c>
      <c r="BD12" s="17">
        <v>9.1147012041346276</v>
      </c>
      <c r="BE12" s="17">
        <v>1.9529729725135283</v>
      </c>
      <c r="BF12" s="17">
        <v>-1.0000000000000022</v>
      </c>
    </row>
    <row r="13" spans="1:59" x14ac:dyDescent="0.25">
      <c r="A13">
        <v>2538</v>
      </c>
      <c r="B13" t="s">
        <v>885</v>
      </c>
      <c r="C13" s="22">
        <v>3</v>
      </c>
      <c r="D13" s="22">
        <v>1391.2894858913724</v>
      </c>
      <c r="E13" s="17">
        <v>42.511737856796046</v>
      </c>
      <c r="F13" s="17">
        <v>-111.79940524553385</v>
      </c>
      <c r="G13" s="17">
        <v>0.28335578110883247</v>
      </c>
      <c r="H13" s="17">
        <v>5.3996861380011421</v>
      </c>
      <c r="I13" s="17">
        <v>21.708838750302125</v>
      </c>
      <c r="J13" s="17">
        <v>11.546127902744741</v>
      </c>
      <c r="K13" s="17">
        <v>-1.0000000000000027</v>
      </c>
      <c r="L13" s="17">
        <v>-1.0000000000000027</v>
      </c>
      <c r="M13" s="17">
        <v>-1.0000000000000027</v>
      </c>
      <c r="N13" s="17">
        <v>0.28460014236466957</v>
      </c>
      <c r="O13" s="17">
        <v>-1.0000000000000027</v>
      </c>
      <c r="P13" s="17">
        <v>-1.0000000000000027</v>
      </c>
      <c r="Q13" s="17">
        <v>4.0805679034587818</v>
      </c>
      <c r="R13" s="17">
        <v>-1.0000000000000027</v>
      </c>
      <c r="S13" s="17">
        <v>0.94326717005659466</v>
      </c>
      <c r="T13" s="17">
        <v>6.9307853687920695E-2</v>
      </c>
      <c r="U13" s="17">
        <v>-0.28370805278541533</v>
      </c>
      <c r="V13" s="17">
        <v>-0.62493467929125801</v>
      </c>
      <c r="W13" s="17">
        <v>1.31911823454236</v>
      </c>
      <c r="X13" s="17">
        <v>-1.7774183077578958</v>
      </c>
      <c r="Y13" s="17">
        <v>0.21470495523818367</v>
      </c>
      <c r="Z13" s="17">
        <v>9.5730974342383988</v>
      </c>
      <c r="AA13" s="17">
        <v>0.89412076605469626</v>
      </c>
      <c r="AB13" s="17">
        <v>0.65944055376913546</v>
      </c>
      <c r="AC13" s="17">
        <v>8.0405052978530236</v>
      </c>
      <c r="AD13" s="17">
        <v>0.1022542278279398</v>
      </c>
      <c r="AE13" s="17">
        <v>-0.8901222522426202</v>
      </c>
      <c r="AF13" s="17">
        <v>17.38292103361794</v>
      </c>
      <c r="AG13" s="17">
        <v>-61.640344841362079</v>
      </c>
      <c r="AH13" s="17">
        <v>3.2256594979046399E-2</v>
      </c>
      <c r="AI13" s="17">
        <v>0.1141853418415698</v>
      </c>
      <c r="AJ13" s="17">
        <v>0.33333333333333298</v>
      </c>
      <c r="AK13" s="17">
        <v>0.57140347546993719</v>
      </c>
      <c r="AL13" s="17">
        <v>1.0613873417804562</v>
      </c>
      <c r="AM13" s="17">
        <v>0.33333333333333298</v>
      </c>
      <c r="AN13" s="17">
        <v>-0.22165717046617303</v>
      </c>
      <c r="AO13" s="17">
        <v>-0.31038914028518821</v>
      </c>
      <c r="AP13" s="17">
        <v>0.33333333333333298</v>
      </c>
      <c r="AQ13" s="17">
        <v>4.3259177166841898</v>
      </c>
      <c r="AR13" s="17">
        <v>3.6524960902179426</v>
      </c>
      <c r="AS13" s="17">
        <v>1.6449839308949064</v>
      </c>
      <c r="AT13" s="17">
        <v>6.2486478816318902</v>
      </c>
      <c r="AU13" s="17">
        <v>-1.0000000000000027</v>
      </c>
      <c r="AV13" s="17">
        <v>-1.0000000000000027</v>
      </c>
      <c r="AW13" s="17">
        <v>-1.0000000000000027</v>
      </c>
      <c r="AX13" s="17">
        <v>-1.0000000000000027</v>
      </c>
      <c r="AY13" s="17">
        <v>1.3421979753017397E-2</v>
      </c>
      <c r="AZ13" s="17">
        <v>0.19134027113188601</v>
      </c>
      <c r="BA13" s="17">
        <v>8.2299058189448895E-2</v>
      </c>
      <c r="BB13" s="17">
        <v>1.3378978462652338</v>
      </c>
      <c r="BC13" s="17">
        <v>0.1369027527651365</v>
      </c>
      <c r="BD13" s="17">
        <v>34.404147512290272</v>
      </c>
      <c r="BE13" s="17">
        <v>3.8340641100756589</v>
      </c>
      <c r="BF13" s="17">
        <v>-1.0000000000000027</v>
      </c>
    </row>
    <row r="14" spans="1:59" x14ac:dyDescent="0.25">
      <c r="A14">
        <v>2823</v>
      </c>
      <c r="B14" t="s">
        <v>969</v>
      </c>
      <c r="C14" s="22">
        <v>3</v>
      </c>
      <c r="D14" s="22">
        <v>1529.8040130512959</v>
      </c>
      <c r="E14" s="17">
        <v>81.653273805480509</v>
      </c>
      <c r="F14" s="17">
        <v>6.4010363388028502</v>
      </c>
      <c r="G14" s="17">
        <v>0.65358761456475889</v>
      </c>
      <c r="H14" s="17">
        <v>14.016015272429669</v>
      </c>
      <c r="I14" s="17">
        <v>59.260818476635656</v>
      </c>
      <c r="J14" s="17">
        <v>6.4240603780323866</v>
      </c>
      <c r="K14" s="17">
        <v>-0.99999999999999922</v>
      </c>
      <c r="L14" s="17">
        <v>-0.99999999999999922</v>
      </c>
      <c r="M14" s="17">
        <v>-0.99999999999999922</v>
      </c>
      <c r="N14" s="17">
        <v>0.39684887744680064</v>
      </c>
      <c r="O14" s="17">
        <v>-0.99999999999999922</v>
      </c>
      <c r="P14" s="17">
        <v>-0.99999999999999922</v>
      </c>
      <c r="Q14" s="17">
        <v>4.5040534733397051</v>
      </c>
      <c r="R14" s="17">
        <v>-0.99999999999999922</v>
      </c>
      <c r="S14" s="17">
        <v>4.3287264168118602</v>
      </c>
      <c r="T14" s="17">
        <v>0.34862888853720464</v>
      </c>
      <c r="U14" s="17">
        <v>0.42725448273312733</v>
      </c>
      <c r="V14" s="17">
        <v>0.69724834886364251</v>
      </c>
      <c r="W14" s="17">
        <v>9.5119617990899776</v>
      </c>
      <c r="X14" s="17">
        <v>5.0591046162949356</v>
      </c>
      <c r="Y14" s="17">
        <v>0.16215134227046984</v>
      </c>
      <c r="Z14" s="17">
        <v>41.214873254073659</v>
      </c>
      <c r="AA14" s="17">
        <v>-0.38108694893674872</v>
      </c>
      <c r="AB14" s="17">
        <v>0.86268815385961073</v>
      </c>
      <c r="AC14" s="17">
        <v>18.300920168167952</v>
      </c>
      <c r="AD14" s="17">
        <v>-0.71307516991507969</v>
      </c>
      <c r="AE14" s="17">
        <v>-1.1448498564694078</v>
      </c>
      <c r="AF14" s="17">
        <v>59.233631719631774</v>
      </c>
      <c r="AG14" s="17">
        <v>9.3537215226090069</v>
      </c>
      <c r="AH14" s="17">
        <v>-0.16237502322235431</v>
      </c>
      <c r="AI14" s="17">
        <v>-0.29532187697328072</v>
      </c>
      <c r="AJ14" s="17">
        <v>0.33333333333333298</v>
      </c>
      <c r="AK14" s="17">
        <v>0.54733711574747512</v>
      </c>
      <c r="AL14" s="17">
        <v>0.49818029956809057</v>
      </c>
      <c r="AM14" s="17">
        <v>0.33333333333333298</v>
      </c>
      <c r="AN14" s="17">
        <v>-7.8681423572012216E-2</v>
      </c>
      <c r="AO14" s="17">
        <v>-0.19742107119404007</v>
      </c>
      <c r="AP14" s="17">
        <v>0.33333333333333298</v>
      </c>
      <c r="AQ14" s="17">
        <v>2.7186757003847872E-2</v>
      </c>
      <c r="AR14" s="17">
        <v>1.2742211402835253</v>
      </c>
      <c r="AS14" s="17">
        <v>-1.4118608583441543</v>
      </c>
      <c r="AT14" s="17">
        <v>6.5617000960930199</v>
      </c>
      <c r="AU14" s="17">
        <v>-0.99999999999999922</v>
      </c>
      <c r="AV14" s="17">
        <v>-0.99999999999999922</v>
      </c>
      <c r="AW14" s="17">
        <v>-0.99999999999999922</v>
      </c>
      <c r="AX14" s="17">
        <v>-0.99999999999999922</v>
      </c>
      <c r="AY14" s="17">
        <v>-2.8893959150647696E-2</v>
      </c>
      <c r="AZ14" s="17">
        <v>0.41583778448908898</v>
      </c>
      <c r="BA14" s="17">
        <v>-0.29682100568961128</v>
      </c>
      <c r="BB14" s="17">
        <v>2.7086686504554022E-4</v>
      </c>
      <c r="BC14" s="17">
        <v>0.13792801203023833</v>
      </c>
      <c r="BD14" s="17">
        <v>2.0859605940715791</v>
      </c>
      <c r="BE14" s="17">
        <v>1.9640952723078988</v>
      </c>
      <c r="BF14" s="17">
        <v>-0.99999999999999922</v>
      </c>
    </row>
    <row r="15" spans="1:59" x14ac:dyDescent="0.25">
      <c r="A15">
        <v>2883</v>
      </c>
      <c r="B15" t="s">
        <v>1001</v>
      </c>
      <c r="C15" s="22">
        <v>3</v>
      </c>
      <c r="D15" s="22">
        <v>1649.9643974462588</v>
      </c>
      <c r="E15" s="17">
        <v>110.83029067577812</v>
      </c>
      <c r="F15" s="17">
        <v>93.193678725016724</v>
      </c>
      <c r="G15" s="17">
        <v>0.801510773429148</v>
      </c>
      <c r="H15" s="17">
        <v>2.8649022604445511</v>
      </c>
      <c r="I15" s="17">
        <v>87.758092217947947</v>
      </c>
      <c r="J15" s="17">
        <v>18.067213065907485</v>
      </c>
      <c r="K15" s="17">
        <v>-1.0000000000000004</v>
      </c>
      <c r="L15" s="17">
        <v>-1.0000000000000004</v>
      </c>
      <c r="M15" s="17">
        <v>-1.0000000000000004</v>
      </c>
      <c r="N15" s="17">
        <v>0.31539206396429026</v>
      </c>
      <c r="O15" s="17">
        <v>-1.0000000000000004</v>
      </c>
      <c r="P15" s="17">
        <v>-1.0000000000000004</v>
      </c>
      <c r="Q15" s="17">
        <v>4.0457799145991595</v>
      </c>
      <c r="R15" s="17">
        <v>-1.0000000000000004</v>
      </c>
      <c r="S15" s="17">
        <v>-1.1081732790003926</v>
      </c>
      <c r="T15" s="17">
        <v>-0.15090216113098884</v>
      </c>
      <c r="U15" s="17">
        <v>0.51773445192308931</v>
      </c>
      <c r="V15" s="17">
        <v>0.33006329440671861</v>
      </c>
      <c r="W15" s="17">
        <v>-1.1808776541546067</v>
      </c>
      <c r="X15" s="17">
        <v>-2.4078465633133721</v>
      </c>
      <c r="Y15" s="17">
        <v>-3.4070931715848032E-2</v>
      </c>
      <c r="Z15" s="17">
        <v>26.928886849717852</v>
      </c>
      <c r="AA15" s="17">
        <v>-0.18678672761033335</v>
      </c>
      <c r="AB15" s="17">
        <v>0.30163794355709744</v>
      </c>
      <c r="AC15" s="17">
        <v>47.182585556903938</v>
      </c>
      <c r="AD15" s="17">
        <v>1.0147265705697939</v>
      </c>
      <c r="AE15" s="17">
        <v>4.5779874948467594</v>
      </c>
      <c r="AF15" s="17">
        <v>78.991097845025706</v>
      </c>
      <c r="AG15" s="17">
        <v>93.002271059495257</v>
      </c>
      <c r="AH15" s="17">
        <v>0.18815073870293622</v>
      </c>
      <c r="AI15" s="17">
        <v>0.58266166787610529</v>
      </c>
      <c r="AJ15" s="17">
        <v>0.33333333333333298</v>
      </c>
      <c r="AK15" s="17">
        <v>0.52116090562263229</v>
      </c>
      <c r="AL15" s="17">
        <v>0.3900292651216119</v>
      </c>
      <c r="AM15" s="17">
        <v>0.33333333333333298</v>
      </c>
      <c r="AN15" s="17">
        <v>0.86051689622028793</v>
      </c>
      <c r="AO15" s="17">
        <v>0.78070794158674905</v>
      </c>
      <c r="AP15" s="17">
        <v>0.33333333333333298</v>
      </c>
      <c r="AQ15" s="17">
        <v>8.7669943729223263</v>
      </c>
      <c r="AR15" s="17">
        <v>1.2538714171614544</v>
      </c>
      <c r="AS15" s="17">
        <v>11.881430640675315</v>
      </c>
      <c r="AT15" s="17">
        <v>4.9319110080707143</v>
      </c>
      <c r="AU15" s="17">
        <v>-1.0000000000000004</v>
      </c>
      <c r="AV15" s="17">
        <v>-1.0000000000000004</v>
      </c>
      <c r="AW15" s="17">
        <v>-1.0000000000000004</v>
      </c>
      <c r="AX15" s="17">
        <v>-1.0000000000000004</v>
      </c>
      <c r="AY15" s="17">
        <v>0.13016942715768945</v>
      </c>
      <c r="AZ15" s="17">
        <v>0.23335387306581856</v>
      </c>
      <c r="BA15" s="17">
        <v>0.44760998267162755</v>
      </c>
      <c r="BB15" s="17">
        <v>0.59154333221966215</v>
      </c>
      <c r="BC15" s="17">
        <v>-4.3432032445896622E-3</v>
      </c>
      <c r="BD15" s="17">
        <v>15.955352670820645</v>
      </c>
      <c r="BE15" s="17">
        <v>2.1294698322433963</v>
      </c>
      <c r="BF15" s="17">
        <v>-1.0000000000000004</v>
      </c>
    </row>
    <row r="16" spans="1:59" x14ac:dyDescent="0.25">
      <c r="A16">
        <v>3007</v>
      </c>
      <c r="B16" t="s">
        <v>1047</v>
      </c>
      <c r="C16" s="22">
        <v>3</v>
      </c>
      <c r="D16" s="22">
        <v>1505.2049303570031</v>
      </c>
      <c r="E16" s="17">
        <v>63.552580412354779</v>
      </c>
      <c r="F16" s="17">
        <v>-60.624697780047093</v>
      </c>
      <c r="G16" s="17">
        <v>0.10946701471913298</v>
      </c>
      <c r="H16" s="17">
        <v>8.0496322705136443</v>
      </c>
      <c r="I16" s="17">
        <v>52.142775080062492</v>
      </c>
      <c r="J16" s="17">
        <v>2.8789211599822879</v>
      </c>
      <c r="K16" s="17">
        <v>-1.0000000000000004</v>
      </c>
      <c r="L16" s="17">
        <v>-1.0000000000000004</v>
      </c>
      <c r="M16" s="17">
        <v>-1.0000000000000004</v>
      </c>
      <c r="N16" s="17">
        <v>0.33146106364875461</v>
      </c>
      <c r="O16" s="17">
        <v>-1.0000000000000004</v>
      </c>
      <c r="P16" s="17">
        <v>-1.0000000000000004</v>
      </c>
      <c r="Q16" s="17">
        <v>4.6388031637042273</v>
      </c>
      <c r="R16" s="17">
        <v>-1.0000000000000004</v>
      </c>
      <c r="S16" s="17">
        <v>1.4781172896530883</v>
      </c>
      <c r="T16" s="17">
        <v>0.16489322966268452</v>
      </c>
      <c r="U16" s="17">
        <v>0.22729726375161735</v>
      </c>
      <c r="V16" s="17">
        <v>0.55961251806814405</v>
      </c>
      <c r="W16" s="17">
        <v>3.4108291068094116</v>
      </c>
      <c r="X16" s="17">
        <v>-0.98739959251229581</v>
      </c>
      <c r="Y16" s="17">
        <v>0.16255186345440584</v>
      </c>
      <c r="Z16" s="17">
        <v>27.521739669435043</v>
      </c>
      <c r="AA16" s="17">
        <v>-0.17502794948656875</v>
      </c>
      <c r="AB16" s="17">
        <v>3.2969989943828031</v>
      </c>
      <c r="AC16" s="17">
        <v>15.432124632961727</v>
      </c>
      <c r="AD16" s="17">
        <v>0.50349602578930786</v>
      </c>
      <c r="AE16" s="17">
        <v>3.7071491506463217E-2</v>
      </c>
      <c r="AF16" s="17">
        <v>46.287934788286037</v>
      </c>
      <c r="AG16" s="17">
        <v>-29.294666409442954</v>
      </c>
      <c r="AH16" s="17">
        <v>5.025113974711809E-2</v>
      </c>
      <c r="AI16" s="17">
        <v>0.14529704936572907</v>
      </c>
      <c r="AJ16" s="17">
        <v>0.33333333333333298</v>
      </c>
      <c r="AK16" s="17">
        <v>0.50590508461416539</v>
      </c>
      <c r="AL16" s="17">
        <v>0.5135991521527532</v>
      </c>
      <c r="AM16" s="17">
        <v>0.33333333333333298</v>
      </c>
      <c r="AN16" s="17">
        <v>0.5801458558652578</v>
      </c>
      <c r="AO16" s="17">
        <v>0.51207185683680734</v>
      </c>
      <c r="AP16" s="17">
        <v>0.33333333333333298</v>
      </c>
      <c r="AQ16" s="17">
        <v>5.8548402917764468</v>
      </c>
      <c r="AR16" s="17">
        <v>1.7758299288305284</v>
      </c>
      <c r="AS16" s="17">
        <v>-4.4022071987501725</v>
      </c>
      <c r="AT16" s="17">
        <v>5.5052984299019263</v>
      </c>
      <c r="AU16" s="17">
        <v>-1.0000000000000004</v>
      </c>
      <c r="AV16" s="17">
        <v>-1.0000000000000004</v>
      </c>
      <c r="AW16" s="17">
        <v>-1.0000000000000004</v>
      </c>
      <c r="AX16" s="17">
        <v>-1.0000000000000004</v>
      </c>
      <c r="AY16" s="17">
        <v>4.2280835329465929E-2</v>
      </c>
      <c r="AZ16" s="17">
        <v>0.28591495484081919</v>
      </c>
      <c r="BA16" s="17">
        <v>0.47339269139381213</v>
      </c>
      <c r="BB16" s="17">
        <v>0.23348302475349966</v>
      </c>
      <c r="BC16" s="17">
        <v>-7.5763046487027447E-2</v>
      </c>
      <c r="BD16" s="17">
        <v>7.266650393041588</v>
      </c>
      <c r="BE16" s="17">
        <v>0.47288729479337449</v>
      </c>
      <c r="BF16" s="17">
        <v>-1.0000000000000004</v>
      </c>
    </row>
    <row r="17" spans="1:58" x14ac:dyDescent="0.25">
      <c r="A17">
        <v>3102</v>
      </c>
      <c r="B17" t="s">
        <v>1088</v>
      </c>
      <c r="C17" s="22">
        <v>3</v>
      </c>
      <c r="D17" s="22">
        <v>1414.7474106325096</v>
      </c>
      <c r="E17" s="17">
        <v>75.668184558490793</v>
      </c>
      <c r="F17" s="17">
        <v>-41.065335803364519</v>
      </c>
      <c r="G17" s="17">
        <v>0.19621311345757278</v>
      </c>
      <c r="H17" s="17">
        <v>6.9393462216474902</v>
      </c>
      <c r="I17" s="17">
        <v>44.654586682102718</v>
      </c>
      <c r="J17" s="17">
        <v>15.971568938707687</v>
      </c>
      <c r="K17" s="17">
        <v>-0.99999999999999822</v>
      </c>
      <c r="L17" s="17">
        <v>-0.99999999999999822</v>
      </c>
      <c r="M17" s="17">
        <v>-0.99999999999999822</v>
      </c>
      <c r="N17" s="17">
        <v>0.41324671279867603</v>
      </c>
      <c r="O17" s="17">
        <v>-0.99999999999999822</v>
      </c>
      <c r="P17" s="17">
        <v>-0.99999999999999822</v>
      </c>
      <c r="Q17" s="17">
        <v>4.1716614985204128</v>
      </c>
      <c r="R17" s="17">
        <v>-0.99999999999999822</v>
      </c>
      <c r="S17" s="17">
        <v>1.9106639335139106</v>
      </c>
      <c r="T17" s="17">
        <v>0.17955963186242818</v>
      </c>
      <c r="U17" s="17">
        <v>-0.52682157195036994</v>
      </c>
      <c r="V17" s="17">
        <v>-0.72721235980013654</v>
      </c>
      <c r="W17" s="17">
        <v>2.7676847231270814</v>
      </c>
      <c r="X17" s="17">
        <v>-2.1809412526725906</v>
      </c>
      <c r="Y17" s="17">
        <v>0.1356504300853007</v>
      </c>
      <c r="Z17" s="17">
        <v>42.296333642821232</v>
      </c>
      <c r="AA17" s="17">
        <v>-1.5275098164346754</v>
      </c>
      <c r="AB17" s="17">
        <v>-0.98582788611700511</v>
      </c>
      <c r="AC17" s="17">
        <v>-0.22300025742195315</v>
      </c>
      <c r="AD17" s="17">
        <v>-0.93318532398607157</v>
      </c>
      <c r="AE17" s="17">
        <v>0.85725532231060897</v>
      </c>
      <c r="AF17" s="17">
        <v>41.944760821592908</v>
      </c>
      <c r="AG17" s="17">
        <v>-31.133755683635272</v>
      </c>
      <c r="AH17" s="17">
        <v>-0.22708900072060045</v>
      </c>
      <c r="AI17" s="17">
        <v>-0.26606007049059754</v>
      </c>
      <c r="AJ17" s="17">
        <v>0.33333333333333298</v>
      </c>
      <c r="AK17" s="17">
        <v>1.1722672788293751</v>
      </c>
      <c r="AL17" s="17">
        <v>1.0741282937325032</v>
      </c>
      <c r="AM17" s="17">
        <v>0.33333333333333298</v>
      </c>
      <c r="AN17" s="17">
        <v>-0.17373906499887162</v>
      </c>
      <c r="AO17" s="17">
        <v>-0.26610305113994864</v>
      </c>
      <c r="AP17" s="17">
        <v>0.33333333333333298</v>
      </c>
      <c r="AQ17" s="17">
        <v>2.7098258605097856</v>
      </c>
      <c r="AR17" s="17">
        <v>1.4367650152483236</v>
      </c>
      <c r="AS17" s="17">
        <v>3.2422501906397976</v>
      </c>
      <c r="AT17" s="17">
        <v>11.292553732819577</v>
      </c>
      <c r="AU17" s="17">
        <v>-0.99999999999999822</v>
      </c>
      <c r="AV17" s="17">
        <v>-0.99999999999999822</v>
      </c>
      <c r="AW17" s="17">
        <v>-0.99999999999999822</v>
      </c>
      <c r="AX17" s="17">
        <v>-0.99999999999999822</v>
      </c>
      <c r="AY17" s="17">
        <v>8.0313876754984276E-2</v>
      </c>
      <c r="AZ17" s="17">
        <v>-2.607921188575069E-2</v>
      </c>
      <c r="BA17" s="17">
        <v>8.2454895208790846E-2</v>
      </c>
      <c r="BB17" s="17">
        <v>0.16480646452004311</v>
      </c>
      <c r="BC17" s="17">
        <v>0.30705946602745066</v>
      </c>
      <c r="BD17" s="17">
        <v>3.9897655535723202</v>
      </c>
      <c r="BE17" s="17">
        <v>8.0887611267302173</v>
      </c>
      <c r="BF17" s="17">
        <v>-0.99999999999999822</v>
      </c>
    </row>
    <row r="18" spans="1:58" x14ac:dyDescent="0.25">
      <c r="A18">
        <v>3130</v>
      </c>
      <c r="B18" t="s">
        <v>2959</v>
      </c>
      <c r="C18" s="22">
        <v>3</v>
      </c>
      <c r="D18" s="22">
        <v>1690.3028501375454</v>
      </c>
      <c r="E18" s="17">
        <v>119.72128928225993</v>
      </c>
      <c r="F18" s="17">
        <v>69.233503280089352</v>
      </c>
      <c r="G18" s="17">
        <v>1.0379786496192052</v>
      </c>
      <c r="H18" s="17">
        <v>11.611074055908571</v>
      </c>
      <c r="I18" s="17">
        <v>81.242449874328429</v>
      </c>
      <c r="J18" s="17">
        <v>16.372243109527339</v>
      </c>
      <c r="K18" s="17">
        <v>-0.99999999999999856</v>
      </c>
      <c r="L18" s="17">
        <v>-0.99999999999999856</v>
      </c>
      <c r="M18" s="17">
        <v>-0.99999999999999856</v>
      </c>
      <c r="N18" s="17">
        <v>0.30652481067546644</v>
      </c>
      <c r="O18" s="17">
        <v>-0.99999999999999856</v>
      </c>
      <c r="P18" s="17">
        <v>-0.99999999999999856</v>
      </c>
      <c r="Q18" s="17">
        <v>5.1581150486144072</v>
      </c>
      <c r="R18" s="17">
        <v>-0.99999999999999856</v>
      </c>
      <c r="S18" s="17">
        <v>3.2327084825531309</v>
      </c>
      <c r="T18" s="17">
        <v>0.36752564074138389</v>
      </c>
      <c r="U18" s="17">
        <v>-6.2289789060498979E-3</v>
      </c>
      <c r="V18" s="17">
        <v>0.46676322665407433</v>
      </c>
      <c r="W18" s="17">
        <v>6.4529590072941607</v>
      </c>
      <c r="X18" s="17">
        <v>1.4619634636726506</v>
      </c>
      <c r="Y18" s="17">
        <v>0.27629132919167881</v>
      </c>
      <c r="Z18" s="17">
        <v>39.682150579541059</v>
      </c>
      <c r="AA18" s="17">
        <v>2.4227785992468571</v>
      </c>
      <c r="AB18" s="17">
        <v>1.5415738270895494</v>
      </c>
      <c r="AC18" s="17">
        <v>27.88089811140318</v>
      </c>
      <c r="AD18" s="17">
        <v>0.51057178786667223</v>
      </c>
      <c r="AE18" s="17">
        <v>0.33097722051203438</v>
      </c>
      <c r="AF18" s="17">
        <v>69.435599738545818</v>
      </c>
      <c r="AG18" s="17">
        <v>44.392928753723453</v>
      </c>
      <c r="AH18" s="17">
        <v>0.24856640269724942</v>
      </c>
      <c r="AI18" s="17">
        <v>0.65793479785381559</v>
      </c>
      <c r="AJ18" s="17">
        <v>0.33333333333333298</v>
      </c>
      <c r="AK18" s="17">
        <v>1.2537705538351145</v>
      </c>
      <c r="AL18" s="17">
        <v>1.3115585660485216</v>
      </c>
      <c r="AM18" s="17">
        <v>0.33333333333333298</v>
      </c>
      <c r="AN18" s="17">
        <v>0.25018848969368462</v>
      </c>
      <c r="AO18" s="17">
        <v>0.39187666325419113</v>
      </c>
      <c r="AP18" s="17">
        <v>0.33333333333333298</v>
      </c>
      <c r="AQ18" s="17">
        <v>11.806850135782634</v>
      </c>
      <c r="AR18" s="17">
        <v>1.6816014897672238</v>
      </c>
      <c r="AS18" s="17">
        <v>4.7319120381008686</v>
      </c>
      <c r="AT18" s="17">
        <v>9.9587295816592558</v>
      </c>
      <c r="AU18" s="17">
        <v>-0.99999999999999856</v>
      </c>
      <c r="AV18" s="17">
        <v>-0.99999999999999856</v>
      </c>
      <c r="AW18" s="17">
        <v>-0.99999999999999856</v>
      </c>
      <c r="AX18" s="17">
        <v>-0.99999999999999856</v>
      </c>
      <c r="AY18" s="17">
        <v>-3.0501461874396896E-2</v>
      </c>
      <c r="AZ18" s="17">
        <v>4.2525984880878484E-2</v>
      </c>
      <c r="BA18" s="17">
        <v>0.17904967884217626</v>
      </c>
      <c r="BB18" s="17">
        <v>0.21278613225657197</v>
      </c>
      <c r="BC18" s="17">
        <v>0.38385641083003341</v>
      </c>
      <c r="BD18" s="17">
        <v>5.5322832308186882</v>
      </c>
      <c r="BE18" s="17">
        <v>10.491658664961719</v>
      </c>
      <c r="BF18" s="17">
        <v>-0.99999999999999856</v>
      </c>
    </row>
    <row r="19" spans="1:58" x14ac:dyDescent="0.25">
      <c r="A19">
        <v>3134</v>
      </c>
      <c r="B19" t="s">
        <v>1100</v>
      </c>
      <c r="C19" s="22">
        <v>3</v>
      </c>
      <c r="D19" s="22">
        <v>1466.9710773961142</v>
      </c>
      <c r="E19" s="17">
        <v>21.033884846432933</v>
      </c>
      <c r="F19" s="17">
        <v>-90.04851350956281</v>
      </c>
      <c r="G19" s="17">
        <v>0.31938786863632634</v>
      </c>
      <c r="H19" s="17">
        <v>5.5371042106338386</v>
      </c>
      <c r="I19" s="17">
        <v>15.608978103289607</v>
      </c>
      <c r="J19" s="17">
        <v>5.184801019941891</v>
      </c>
      <c r="K19" s="17">
        <v>-1.0000000000000004</v>
      </c>
      <c r="L19" s="17">
        <v>-1.0000000000000004</v>
      </c>
      <c r="M19" s="17">
        <v>-1.0000000000000004</v>
      </c>
      <c r="N19" s="17">
        <v>0.42031719433977321</v>
      </c>
      <c r="O19" s="17">
        <v>-1.0000000000000004</v>
      </c>
      <c r="P19" s="17">
        <v>-1.0000000000000004</v>
      </c>
      <c r="Q19" s="17">
        <v>4.74592012784644</v>
      </c>
      <c r="R19" s="17">
        <v>-1.0000000000000004</v>
      </c>
      <c r="S19" s="17">
        <v>-0.29724123956779808</v>
      </c>
      <c r="T19" s="17">
        <v>7.7124587006702688E-2</v>
      </c>
      <c r="U19" s="17">
        <v>0.69283328096149788</v>
      </c>
      <c r="V19" s="17">
        <v>1.0220579506492289</v>
      </c>
      <c r="W19" s="17">
        <v>0.79118408278739916</v>
      </c>
      <c r="X19" s="17">
        <v>-4.8414957166979011</v>
      </c>
      <c r="Y19" s="17">
        <v>0.12146500850370218</v>
      </c>
      <c r="Z19" s="17">
        <v>14.416401460310297</v>
      </c>
      <c r="AA19" s="17">
        <v>-0.39590411100745992</v>
      </c>
      <c r="AB19" s="17">
        <v>-2.0116722302049856</v>
      </c>
      <c r="AC19" s="17">
        <v>4.8785901638362477</v>
      </c>
      <c r="AD19" s="17">
        <v>-0.23807803831372176</v>
      </c>
      <c r="AE19" s="17">
        <v>-0.38344109468599735</v>
      </c>
      <c r="AF19" s="17">
        <v>16.899878299255569</v>
      </c>
      <c r="AG19" s="17">
        <v>-34.721033259183976</v>
      </c>
      <c r="AH19" s="17">
        <v>-0.16316160926354906</v>
      </c>
      <c r="AI19" s="17">
        <v>0.12064673106336717</v>
      </c>
      <c r="AJ19" s="17">
        <v>0.33333333333333298</v>
      </c>
      <c r="AK19" s="17">
        <v>-0.21218927361614492</v>
      </c>
      <c r="AL19" s="17">
        <v>-0.19089506393335548</v>
      </c>
      <c r="AM19" s="17">
        <v>0.33333333333333298</v>
      </c>
      <c r="AN19" s="17">
        <v>-0.26073861594758385</v>
      </c>
      <c r="AO19" s="17">
        <v>-0.187931706323204</v>
      </c>
      <c r="AP19" s="17">
        <v>0.33333333333333298</v>
      </c>
      <c r="AQ19" s="17">
        <v>-1.2909001959659614</v>
      </c>
      <c r="AR19" s="17">
        <v>4.5114210205335539</v>
      </c>
      <c r="AS19" s="17">
        <v>2.4752062408376307</v>
      </c>
      <c r="AT19" s="17">
        <v>-1.8018262414292878</v>
      </c>
      <c r="AU19" s="17">
        <v>-1.0000000000000004</v>
      </c>
      <c r="AV19" s="17">
        <v>-1.0000000000000004</v>
      </c>
      <c r="AW19" s="17">
        <v>-1.0000000000000004</v>
      </c>
      <c r="AX19" s="17">
        <v>-1.0000000000000004</v>
      </c>
      <c r="AY19" s="17">
        <v>-3.5570770414062342E-2</v>
      </c>
      <c r="AZ19" s="17">
        <v>0.15402871110403743</v>
      </c>
      <c r="BA19" s="17">
        <v>-1.9864707560676076E-3</v>
      </c>
      <c r="BB19" s="17">
        <v>0.52338013116455517</v>
      </c>
      <c r="BC19" s="17">
        <v>-0.20823390215701465</v>
      </c>
      <c r="BD19" s="17">
        <v>13.854646834634067</v>
      </c>
      <c r="BE19" s="17">
        <v>-5.2157799077057048</v>
      </c>
      <c r="BF19" s="17">
        <v>-1.0000000000000004</v>
      </c>
    </row>
    <row r="20" spans="1:58" x14ac:dyDescent="0.25">
      <c r="A20">
        <v>3275</v>
      </c>
      <c r="B20" t="s">
        <v>1166</v>
      </c>
      <c r="C20" s="22">
        <v>3</v>
      </c>
      <c r="D20" s="22">
        <v>1534.1119892103584</v>
      </c>
      <c r="E20" s="17">
        <v>92.556336581658513</v>
      </c>
      <c r="F20" s="17">
        <v>-8.0292074945302421</v>
      </c>
      <c r="G20" s="17">
        <v>0.33046670801879208</v>
      </c>
      <c r="H20" s="17">
        <v>3.4772675162577613</v>
      </c>
      <c r="I20" s="17">
        <v>76.159069458046886</v>
      </c>
      <c r="J20" s="17">
        <v>14.132789173390766</v>
      </c>
      <c r="K20" s="17">
        <v>-1.0000000000000013</v>
      </c>
      <c r="L20" s="17">
        <v>-1.0000000000000013</v>
      </c>
      <c r="M20" s="17">
        <v>-1.0000000000000013</v>
      </c>
      <c r="N20" s="17">
        <v>0.39302650432650349</v>
      </c>
      <c r="O20" s="17">
        <v>-1.0000000000000013</v>
      </c>
      <c r="P20" s="17">
        <v>-1.0000000000000013</v>
      </c>
      <c r="Q20" s="17">
        <v>4.3796270328921603</v>
      </c>
      <c r="R20" s="17">
        <v>-1.0000000000000013</v>
      </c>
      <c r="S20" s="17">
        <v>-0.63030819067471588</v>
      </c>
      <c r="T20" s="17">
        <v>7.5169415327069014E-2</v>
      </c>
      <c r="U20" s="17">
        <v>0.17912843235751669</v>
      </c>
      <c r="V20" s="17">
        <v>0.41859557547505905</v>
      </c>
      <c r="W20" s="17">
        <v>-0.90235951663439773</v>
      </c>
      <c r="X20" s="17">
        <v>-6.0008234351142091</v>
      </c>
      <c r="Y20" s="17">
        <v>5.1432327399001943E-2</v>
      </c>
      <c r="Z20" s="17">
        <v>45.649985686122214</v>
      </c>
      <c r="AA20" s="17">
        <v>2.4334792202444513</v>
      </c>
      <c r="AB20" s="17">
        <v>0.21560565714541724</v>
      </c>
      <c r="AC20" s="17">
        <v>12.082408776753837</v>
      </c>
      <c r="AD20" s="17">
        <v>2.3674375897532833</v>
      </c>
      <c r="AE20" s="17">
        <v>1.3889470230949967</v>
      </c>
      <c r="AF20" s="17">
        <v>59.33694714311644</v>
      </c>
      <c r="AG20" s="17">
        <v>-18.538438163790609</v>
      </c>
      <c r="AH20" s="17">
        <v>0.98744416640637511</v>
      </c>
      <c r="AI20" s="17">
        <v>1.1891541878927803</v>
      </c>
      <c r="AJ20" s="17">
        <v>0.33333333333333298</v>
      </c>
      <c r="AK20" s="17">
        <v>1.1464244516941742</v>
      </c>
      <c r="AL20" s="17">
        <v>1.3948717150559387</v>
      </c>
      <c r="AM20" s="17">
        <v>0.33333333333333298</v>
      </c>
      <c r="AN20" s="17">
        <v>0.58091883266790034</v>
      </c>
      <c r="AO20" s="17">
        <v>0.78039856003737307</v>
      </c>
      <c r="AP20" s="17">
        <v>0.33333333333333298</v>
      </c>
      <c r="AQ20" s="17">
        <v>16.822122314930461</v>
      </c>
      <c r="AR20" s="17">
        <v>4.6004458187313499</v>
      </c>
      <c r="AS20" s="17">
        <v>-2.1964644956128261</v>
      </c>
      <c r="AT20" s="17">
        <v>11.72880785027224</v>
      </c>
      <c r="AU20" s="17">
        <v>-1.0000000000000013</v>
      </c>
      <c r="AV20" s="17">
        <v>-1.0000000000000013</v>
      </c>
      <c r="AW20" s="17">
        <v>-1.0000000000000013</v>
      </c>
      <c r="AX20" s="17">
        <v>-1.0000000000000013</v>
      </c>
      <c r="AY20" s="17">
        <v>-3.6274448811976182E-2</v>
      </c>
      <c r="AZ20" s="17">
        <v>4.7255519184899557E-3</v>
      </c>
      <c r="BA20" s="17">
        <v>0.65148561427082019</v>
      </c>
      <c r="BB20" s="17">
        <v>5.9079732413697572E-2</v>
      </c>
      <c r="BC20" s="17">
        <v>-0.17517263613594683</v>
      </c>
      <c r="BD20" s="17">
        <v>1.5006210699348885</v>
      </c>
      <c r="BE20" s="17">
        <v>-1.1218878320445727</v>
      </c>
      <c r="BF20" s="17">
        <v>-1.0000000000000013</v>
      </c>
    </row>
    <row r="21" spans="1:58" x14ac:dyDescent="0.25">
      <c r="A21">
        <v>3277</v>
      </c>
      <c r="B21" t="s">
        <v>1168</v>
      </c>
      <c r="C21" s="22">
        <v>3</v>
      </c>
      <c r="D21" s="22">
        <v>1568.238787769855</v>
      </c>
      <c r="E21" s="17">
        <v>93.32803313170146</v>
      </c>
      <c r="F21" s="17">
        <v>44.681457073845735</v>
      </c>
      <c r="G21" s="17">
        <v>0.82191504107959146</v>
      </c>
      <c r="H21" s="17">
        <v>3.6995012149348989</v>
      </c>
      <c r="I21" s="17">
        <v>75.710390656630565</v>
      </c>
      <c r="J21" s="17">
        <v>7.2972003171092146</v>
      </c>
      <c r="K21" s="17">
        <v>-1</v>
      </c>
      <c r="L21" s="17">
        <v>-1</v>
      </c>
      <c r="M21" s="17">
        <v>-1</v>
      </c>
      <c r="N21" s="17">
        <v>0.3239387172339187</v>
      </c>
      <c r="O21" s="17">
        <v>-1</v>
      </c>
      <c r="P21" s="17">
        <v>-1</v>
      </c>
      <c r="Q21" s="17">
        <v>3.0524508652833151</v>
      </c>
      <c r="R21" s="17">
        <v>-1</v>
      </c>
      <c r="S21" s="17">
        <v>0.50419912811730494</v>
      </c>
      <c r="T21" s="17">
        <v>0.14568019664928963</v>
      </c>
      <c r="U21" s="17">
        <v>-0.18067395329151312</v>
      </c>
      <c r="V21" s="17">
        <v>9.7647047092683709E-2</v>
      </c>
      <c r="W21" s="17">
        <v>0.64705034965158337</v>
      </c>
      <c r="X21" s="17">
        <v>3.668185828578487</v>
      </c>
      <c r="Y21" s="17">
        <v>0.20257226264877809</v>
      </c>
      <c r="Z21" s="17">
        <v>34.651969806278601</v>
      </c>
      <c r="AA21" s="17">
        <v>2.6872937587726735</v>
      </c>
      <c r="AB21" s="17">
        <v>2.1196772852306283</v>
      </c>
      <c r="AC21" s="17">
        <v>34.564615277693285</v>
      </c>
      <c r="AD21" s="17">
        <v>0.88715230266814626</v>
      </c>
      <c r="AE21" s="17">
        <v>-0.55853162792338396</v>
      </c>
      <c r="AF21" s="17">
        <v>70.777730741279242</v>
      </c>
      <c r="AG21" s="17">
        <v>40.678059098024228</v>
      </c>
      <c r="AH21" s="17">
        <v>0.41310388303696421</v>
      </c>
      <c r="AI21" s="17">
        <v>0.24202931543352152</v>
      </c>
      <c r="AJ21" s="17">
        <v>0.33333333333333298</v>
      </c>
      <c r="AK21" s="17">
        <v>0.28045625815345282</v>
      </c>
      <c r="AL21" s="17">
        <v>0.39852298698393718</v>
      </c>
      <c r="AM21" s="17">
        <v>0.33333333333333298</v>
      </c>
      <c r="AN21" s="17">
        <v>0.30719284365442368</v>
      </c>
      <c r="AO21" s="17">
        <v>0.34597968065283069</v>
      </c>
      <c r="AP21" s="17">
        <v>0.33333333333333298</v>
      </c>
      <c r="AQ21" s="17">
        <v>4.932659915351449</v>
      </c>
      <c r="AR21" s="17">
        <v>2.2444115328823235</v>
      </c>
      <c r="AS21" s="17">
        <v>1.5023223940194081</v>
      </c>
      <c r="AT21" s="17">
        <v>3.5504663902074785</v>
      </c>
      <c r="AU21" s="17">
        <v>-1</v>
      </c>
      <c r="AV21" s="17">
        <v>-1</v>
      </c>
      <c r="AW21" s="17">
        <v>-1</v>
      </c>
      <c r="AX21" s="17">
        <v>-1</v>
      </c>
      <c r="AY21" s="17">
        <v>-3.4389051535234361E-3</v>
      </c>
      <c r="AZ21" s="17">
        <v>-0.35089994048826595</v>
      </c>
      <c r="BA21" s="17">
        <v>4.8910476080292899E-2</v>
      </c>
      <c r="BB21" s="17">
        <v>-6.9438420668360423E-2</v>
      </c>
      <c r="BC21" s="17">
        <v>0.258253511269597</v>
      </c>
      <c r="BD21" s="17">
        <v>-3.4904602191503438</v>
      </c>
      <c r="BE21" s="17">
        <v>6.7008901621413877</v>
      </c>
      <c r="BF21" s="17">
        <v>-1</v>
      </c>
    </row>
    <row r="22" spans="1:58" x14ac:dyDescent="0.25">
      <c r="A22">
        <v>3292</v>
      </c>
      <c r="B22" t="s">
        <v>1175</v>
      </c>
      <c r="C22" s="22">
        <v>3</v>
      </c>
      <c r="D22" s="22">
        <v>1446.5681386556801</v>
      </c>
      <c r="E22" s="17">
        <v>74.797240111737111</v>
      </c>
      <c r="F22" s="17">
        <v>-28.054533829266425</v>
      </c>
      <c r="G22" s="17">
        <v>-0.25957818359349766</v>
      </c>
      <c r="H22" s="17">
        <v>3.5656508534763507</v>
      </c>
      <c r="I22" s="17">
        <v>50.791575887229058</v>
      </c>
      <c r="J22" s="17">
        <v>-1.9320809325292299</v>
      </c>
      <c r="K22" s="17">
        <v>-1.0000000000000007</v>
      </c>
      <c r="L22" s="17">
        <v>-1.0000000000000007</v>
      </c>
      <c r="M22" s="17">
        <v>-1.0000000000000007</v>
      </c>
      <c r="N22" s="17">
        <v>2.4097086677008189E-2</v>
      </c>
      <c r="O22" s="17">
        <v>-1.0000000000000007</v>
      </c>
      <c r="P22" s="17">
        <v>-1.0000000000000007</v>
      </c>
      <c r="Q22" s="17">
        <v>0.16820805434826896</v>
      </c>
      <c r="R22" s="17">
        <v>-1.0000000000000007</v>
      </c>
      <c r="S22" s="17">
        <v>1.812175795763058</v>
      </c>
      <c r="T22" s="17">
        <v>0.168092453362613</v>
      </c>
      <c r="U22" s="17">
        <v>-0.11345439619901683</v>
      </c>
      <c r="V22" s="17">
        <v>-0.12357850006941799</v>
      </c>
      <c r="W22" s="17">
        <v>3.3974427991280813</v>
      </c>
      <c r="X22" s="17">
        <v>5.3657668973194337</v>
      </c>
      <c r="Y22" s="17">
        <v>-0.39674256572366612</v>
      </c>
      <c r="Z22" s="17">
        <v>39.85677490652742</v>
      </c>
      <c r="AA22" s="17">
        <v>2.7784449748328428</v>
      </c>
      <c r="AB22" s="17">
        <v>-2.481719898855507E-2</v>
      </c>
      <c r="AC22" s="17">
        <v>9.7029700631191957</v>
      </c>
      <c r="AD22" s="17">
        <v>-1.08850741289987</v>
      </c>
      <c r="AE22" s="17">
        <v>1.015884166779961</v>
      </c>
      <c r="AF22" s="17">
        <v>50.550811937438006</v>
      </c>
      <c r="AG22" s="17">
        <v>-14.829052160638682</v>
      </c>
      <c r="AH22" s="17">
        <v>6.2325547427876049E-2</v>
      </c>
      <c r="AI22" s="17">
        <v>0.11989695430575709</v>
      </c>
      <c r="AJ22" s="17">
        <v>0.33333333333333298</v>
      </c>
      <c r="AK22" s="17">
        <v>-0.66054851938593895</v>
      </c>
      <c r="AL22" s="17">
        <v>-0.404708142659857</v>
      </c>
      <c r="AM22" s="17">
        <v>0.33333333333333298</v>
      </c>
      <c r="AN22" s="17">
        <v>0.25089759596371153</v>
      </c>
      <c r="AO22" s="17">
        <v>0.33296397831231561</v>
      </c>
      <c r="AP22" s="17">
        <v>0.33333333333333298</v>
      </c>
      <c r="AQ22" s="17">
        <v>0.24076394979108245</v>
      </c>
      <c r="AR22" s="17">
        <v>2.4473510339786073</v>
      </c>
      <c r="AS22" s="17">
        <v>1.5131377428517148</v>
      </c>
      <c r="AT22" s="17">
        <v>-5.8925697093595524</v>
      </c>
      <c r="AU22" s="17">
        <v>-1.0000000000000007</v>
      </c>
      <c r="AV22" s="17">
        <v>-1.0000000000000007</v>
      </c>
      <c r="AW22" s="17">
        <v>-1.0000000000000007</v>
      </c>
      <c r="AX22" s="17">
        <v>-1.0000000000000007</v>
      </c>
      <c r="AY22" s="17">
        <v>-9.398374170121862E-3</v>
      </c>
      <c r="AZ22" s="17">
        <v>-0.11152297375127992</v>
      </c>
      <c r="BA22" s="17">
        <v>0.51285835687117964</v>
      </c>
      <c r="BB22" s="17">
        <v>0.36579431429542825</v>
      </c>
      <c r="BC22" s="17">
        <v>0.79261455897364497</v>
      </c>
      <c r="BD22" s="17">
        <v>8.5872429886293116</v>
      </c>
      <c r="BE22" s="17">
        <v>22.379655758697034</v>
      </c>
      <c r="BF22" s="17">
        <v>-1.0000000000000007</v>
      </c>
    </row>
    <row r="23" spans="1:58" x14ac:dyDescent="0.25">
      <c r="A23">
        <v>3298</v>
      </c>
      <c r="B23" t="s">
        <v>1179</v>
      </c>
      <c r="C23" s="22">
        <v>3</v>
      </c>
      <c r="D23" s="22">
        <v>1408.2806012425717</v>
      </c>
      <c r="E23" s="17">
        <v>32.041100594576434</v>
      </c>
      <c r="F23" s="17">
        <v>-126.50591404896757</v>
      </c>
      <c r="G23" s="17">
        <v>-0.16586749435778203</v>
      </c>
      <c r="H23" s="17">
        <v>11.556032682967622</v>
      </c>
      <c r="I23" s="17">
        <v>16.325291276687825</v>
      </c>
      <c r="J23" s="17">
        <v>2.5715555856517023</v>
      </c>
      <c r="K23" s="17">
        <v>-0.99999999999999878</v>
      </c>
      <c r="L23" s="17">
        <v>-0.99999999999999878</v>
      </c>
      <c r="M23" s="17">
        <v>-0.99999999999999878</v>
      </c>
      <c r="N23" s="17">
        <v>0.26405681695982208</v>
      </c>
      <c r="O23" s="17">
        <v>-0.99999999999999878</v>
      </c>
      <c r="P23" s="17">
        <v>-0.99999999999999878</v>
      </c>
      <c r="Q23" s="17">
        <v>3.820375657409623</v>
      </c>
      <c r="R23" s="17">
        <v>-0.99999999999999878</v>
      </c>
      <c r="S23" s="17">
        <v>4.0246842651459342</v>
      </c>
      <c r="T23" s="17">
        <v>0.37722755519798729</v>
      </c>
      <c r="U23" s="17">
        <v>-0.15685575236693294</v>
      </c>
      <c r="V23" s="17">
        <v>-0.31330889691020464</v>
      </c>
      <c r="W23" s="17">
        <v>7.7356570255580008</v>
      </c>
      <c r="X23" s="17">
        <v>5.0338636367431739</v>
      </c>
      <c r="Y23" s="17">
        <v>0.28267783003929653</v>
      </c>
      <c r="Z23" s="17">
        <v>20.768097119242015</v>
      </c>
      <c r="AA23" s="17">
        <v>1.199247324874007</v>
      </c>
      <c r="AB23" s="17">
        <v>-0.77566938572617516</v>
      </c>
      <c r="AC23" s="17">
        <v>-2.6288228824144735</v>
      </c>
      <c r="AD23" s="17">
        <v>-2.1012062349782576E-2</v>
      </c>
      <c r="AE23" s="17">
        <v>-1.4141932945132829</v>
      </c>
      <c r="AF23" s="17">
        <v>15.949411556588061</v>
      </c>
      <c r="AG23" s="17">
        <v>-82.906479989300607</v>
      </c>
      <c r="AH23" s="17">
        <v>0.12321493490410992</v>
      </c>
      <c r="AI23" s="17">
        <v>-1.8702846549457711E-3</v>
      </c>
      <c r="AJ23" s="17">
        <v>0.33333333333333298</v>
      </c>
      <c r="AK23" s="17">
        <v>0.3197337037574437</v>
      </c>
      <c r="AL23" s="17">
        <v>0.41261376209130085</v>
      </c>
      <c r="AM23" s="17">
        <v>0.33333333333333298</v>
      </c>
      <c r="AN23" s="17">
        <v>-0.33190611260669844</v>
      </c>
      <c r="AO23" s="17">
        <v>-0.33556753341640594</v>
      </c>
      <c r="AP23" s="17">
        <v>0.33333333333333298</v>
      </c>
      <c r="AQ23" s="17">
        <v>0.37587972009974607</v>
      </c>
      <c r="AR23" s="17">
        <v>1.4986140333023132</v>
      </c>
      <c r="AS23" s="17">
        <v>-2.9479789179490168</v>
      </c>
      <c r="AT23" s="17">
        <v>4.0209204702984032</v>
      </c>
      <c r="AU23" s="17">
        <v>-0.99999999999999878</v>
      </c>
      <c r="AV23" s="17">
        <v>-0.99999999999999878</v>
      </c>
      <c r="AW23" s="17">
        <v>-0.99999999999999878</v>
      </c>
      <c r="AX23" s="17">
        <v>-0.99999999999999878</v>
      </c>
      <c r="AY23" s="17">
        <v>-0.14383696768168655</v>
      </c>
      <c r="AZ23" s="17">
        <v>0.34489371068630631</v>
      </c>
      <c r="BA23" s="17">
        <v>0.11293587061614109</v>
      </c>
      <c r="BB23" s="17">
        <v>0.32597026951165459</v>
      </c>
      <c r="BC23" s="17">
        <v>4.0683533355149286E-2</v>
      </c>
      <c r="BD23" s="17">
        <v>9.8737252912228985</v>
      </c>
      <c r="BE23" s="17">
        <v>1.5817676869594404</v>
      </c>
      <c r="BF23" s="17">
        <v>-0.99999999999999878</v>
      </c>
    </row>
    <row r="24" spans="1:58" x14ac:dyDescent="0.25">
      <c r="A24">
        <v>3300</v>
      </c>
      <c r="B24" t="s">
        <v>1181</v>
      </c>
      <c r="C24" s="22">
        <v>3</v>
      </c>
      <c r="D24" s="22">
        <v>1412.0161875813151</v>
      </c>
      <c r="E24" s="17">
        <v>56.52823632017121</v>
      </c>
      <c r="F24" s="17">
        <v>-83.825193901349522</v>
      </c>
      <c r="G24" s="17">
        <v>0.25334029053677964</v>
      </c>
      <c r="H24" s="17">
        <v>6.0013162537672562</v>
      </c>
      <c r="I24" s="17">
        <v>47.950232775389964</v>
      </c>
      <c r="J24" s="17">
        <v>3.6394215011538673</v>
      </c>
      <c r="K24" s="17">
        <v>-1</v>
      </c>
      <c r="L24" s="17">
        <v>-1</v>
      </c>
      <c r="M24" s="17">
        <v>-1</v>
      </c>
      <c r="N24" s="17">
        <v>0.26118786608910116</v>
      </c>
      <c r="O24" s="17">
        <v>-1</v>
      </c>
      <c r="P24" s="17">
        <v>-1</v>
      </c>
      <c r="Q24" s="17">
        <v>4.0636532556725626</v>
      </c>
      <c r="R24" s="17">
        <v>-1</v>
      </c>
      <c r="S24" s="17">
        <v>1.3898204941824197</v>
      </c>
      <c r="T24" s="17">
        <v>9.8804726888287439E-2</v>
      </c>
      <c r="U24" s="17">
        <v>-0.42098899513507659</v>
      </c>
      <c r="V24" s="17">
        <v>-0.22049761696951012</v>
      </c>
      <c r="W24" s="17">
        <v>1.9376629980946862</v>
      </c>
      <c r="X24" s="17">
        <v>-3.4221919092832742</v>
      </c>
      <c r="Y24" s="17">
        <v>0.13376104640800313</v>
      </c>
      <c r="Z24" s="17">
        <v>27.87850713522532</v>
      </c>
      <c r="AA24" s="17">
        <v>0.70845041894914385</v>
      </c>
      <c r="AB24" s="17">
        <v>0.9903811660487456</v>
      </c>
      <c r="AC24" s="17">
        <v>15.792735254813117</v>
      </c>
      <c r="AD24" s="17">
        <v>1.5502710091585787</v>
      </c>
      <c r="AE24" s="17">
        <v>-0.38752890118618166</v>
      </c>
      <c r="AF24" s="17">
        <v>44.274094654901013</v>
      </c>
      <c r="AG24" s="17">
        <v>-28.346077977010346</v>
      </c>
      <c r="AH24" s="17">
        <v>0.37563332666200344</v>
      </c>
      <c r="AI24" s="17">
        <v>0.37343856032025624</v>
      </c>
      <c r="AJ24" s="17">
        <v>0.33333333333333298</v>
      </c>
      <c r="AK24" s="17">
        <v>0.62293260870490219</v>
      </c>
      <c r="AL24" s="17">
        <v>0.56261381187325887</v>
      </c>
      <c r="AM24" s="17">
        <v>0.33333333333333298</v>
      </c>
      <c r="AN24" s="17">
        <v>-0.24672993774242161</v>
      </c>
      <c r="AO24" s="17">
        <v>-0.20082474809572895</v>
      </c>
      <c r="AP24" s="17">
        <v>0.33333333333333298</v>
      </c>
      <c r="AQ24" s="17">
        <v>3.6761381204889312</v>
      </c>
      <c r="AR24" s="17">
        <v>1.9598510589403675</v>
      </c>
      <c r="AS24" s="17">
        <v>-5.5146045231023137</v>
      </c>
      <c r="AT24" s="17">
        <v>7.1941749653158089</v>
      </c>
      <c r="AU24" s="17">
        <v>-1</v>
      </c>
      <c r="AV24" s="17">
        <v>-1</v>
      </c>
      <c r="AW24" s="17">
        <v>-1</v>
      </c>
      <c r="AX24" s="17">
        <v>-1</v>
      </c>
      <c r="AY24" s="17">
        <v>-4.7728903176428208E-2</v>
      </c>
      <c r="AZ24" s="17">
        <v>1.0603700609751807</v>
      </c>
      <c r="BA24" s="17">
        <v>8.9655509832074529E-2</v>
      </c>
      <c r="BB24" s="17">
        <v>0.74658627098953778</v>
      </c>
      <c r="BC24" s="17">
        <v>-6.072589342661984E-2</v>
      </c>
      <c r="BD24" s="17">
        <v>23.966507079614349</v>
      </c>
      <c r="BE24" s="17">
        <v>-1.0698697865051234</v>
      </c>
      <c r="BF24" s="17">
        <v>-1</v>
      </c>
    </row>
    <row r="25" spans="1:58" x14ac:dyDescent="0.25">
      <c r="A25">
        <v>3313</v>
      </c>
      <c r="B25" t="s">
        <v>1186</v>
      </c>
      <c r="C25" s="22">
        <v>3</v>
      </c>
      <c r="D25" s="22">
        <v>1597.1904023098934</v>
      </c>
      <c r="E25" s="17">
        <v>109.82214685274518</v>
      </c>
      <c r="F25" s="17">
        <v>21.059587082344869</v>
      </c>
      <c r="G25" s="17">
        <v>1.0669728621280798</v>
      </c>
      <c r="H25" s="17">
        <v>8.2292873820559329</v>
      </c>
      <c r="I25" s="17">
        <v>60.608752213354705</v>
      </c>
      <c r="J25" s="17">
        <v>31.042776756511987</v>
      </c>
      <c r="K25" s="17">
        <v>-0.99999999999999933</v>
      </c>
      <c r="L25" s="17">
        <v>-0.99999999999999933</v>
      </c>
      <c r="M25" s="17">
        <v>-0.99999999999999933</v>
      </c>
      <c r="N25" s="17">
        <v>0.27725284151031826</v>
      </c>
      <c r="O25" s="17">
        <v>-0.99999999999999933</v>
      </c>
      <c r="P25" s="17">
        <v>-0.99999999999999933</v>
      </c>
      <c r="Q25" s="17">
        <v>4.7203606734067707</v>
      </c>
      <c r="R25" s="17">
        <v>-0.99999999999999933</v>
      </c>
      <c r="S25" s="17">
        <v>1.3816171691016401</v>
      </c>
      <c r="T25" s="17">
        <v>0.19786512261482025</v>
      </c>
      <c r="U25" s="17">
        <v>0.37284618522294022</v>
      </c>
      <c r="V25" s="17">
        <v>-0.1353931341763136</v>
      </c>
      <c r="W25" s="17">
        <v>3.5089267086491622</v>
      </c>
      <c r="X25" s="17">
        <v>1.6524369630943216</v>
      </c>
      <c r="Y25" s="17">
        <v>0.17528116856784068</v>
      </c>
      <c r="Z25" s="17">
        <v>34.525484678221396</v>
      </c>
      <c r="AA25" s="17">
        <v>1.5482571790687811</v>
      </c>
      <c r="AB25" s="17">
        <v>4.2673625671355602</v>
      </c>
      <c r="AC25" s="17">
        <v>10.298298089008272</v>
      </c>
      <c r="AD25" s="17">
        <v>1.1906922314698065</v>
      </c>
      <c r="AE25" s="17">
        <v>0.48286280620585709</v>
      </c>
      <c r="AF25" s="17">
        <v>49.574008140571046</v>
      </c>
      <c r="AG25" s="17">
        <v>-12.711355732984522</v>
      </c>
      <c r="AH25" s="17">
        <v>0.48446957925674095</v>
      </c>
      <c r="AI25" s="17">
        <v>0.26854583299128099</v>
      </c>
      <c r="AJ25" s="17">
        <v>0.33333333333333298</v>
      </c>
      <c r="AK25" s="17">
        <v>1.1928012364984029</v>
      </c>
      <c r="AL25" s="17">
        <v>1.1246661217961742</v>
      </c>
      <c r="AM25" s="17">
        <v>0.33333333333333298</v>
      </c>
      <c r="AN25" s="17">
        <v>0.86553262147610199</v>
      </c>
      <c r="AO25" s="17">
        <v>0.8137368597692709</v>
      </c>
      <c r="AP25" s="17">
        <v>0.33333333333333298</v>
      </c>
      <c r="AQ25" s="17">
        <v>11.03474407278363</v>
      </c>
      <c r="AR25" s="17">
        <v>0.8301380315834761</v>
      </c>
      <c r="AS25" s="17">
        <v>20.827065566132958</v>
      </c>
      <c r="AT25" s="17">
        <v>9.3855731587955749</v>
      </c>
      <c r="AU25" s="17">
        <v>-0.99999999999999933</v>
      </c>
      <c r="AV25" s="17">
        <v>-0.99999999999999933</v>
      </c>
      <c r="AW25" s="17">
        <v>-0.99999999999999933</v>
      </c>
      <c r="AX25" s="17">
        <v>-0.99999999999999933</v>
      </c>
      <c r="AY25" s="17">
        <v>0.14339872013925539</v>
      </c>
      <c r="AZ25" s="17">
        <v>-3.9328783685080512E-2</v>
      </c>
      <c r="BA25" s="17">
        <v>1.1615427679658561</v>
      </c>
      <c r="BB25" s="17">
        <v>7.4949396734626111E-2</v>
      </c>
      <c r="BC25" s="17">
        <v>0.16421840437183649</v>
      </c>
      <c r="BD25" s="17">
        <v>1.6770909999402499</v>
      </c>
      <c r="BE25" s="17">
        <v>9.9131739491251896</v>
      </c>
      <c r="BF25" s="17">
        <v>-0.99999999999999933</v>
      </c>
    </row>
    <row r="26" spans="1:58" x14ac:dyDescent="0.25">
      <c r="A26">
        <v>3367</v>
      </c>
      <c r="B26" t="s">
        <v>2964</v>
      </c>
      <c r="C26" s="22">
        <v>3</v>
      </c>
      <c r="D26" s="22">
        <v>1406.6227770314561</v>
      </c>
      <c r="E26" s="17">
        <v>32.701274893325191</v>
      </c>
      <c r="F26" s="17">
        <v>-104.76408978292065</v>
      </c>
      <c r="G26" s="17">
        <v>4.0490649435462864E-2</v>
      </c>
      <c r="H26" s="17">
        <v>8.8367914150446758</v>
      </c>
      <c r="I26" s="17">
        <v>4.8622615121920498</v>
      </c>
      <c r="J26" s="17">
        <v>5.5938612924279258</v>
      </c>
      <c r="K26" s="17">
        <v>-1</v>
      </c>
      <c r="L26" s="17">
        <v>-1</v>
      </c>
      <c r="M26" s="17">
        <v>-1</v>
      </c>
      <c r="N26" s="17">
        <v>0.27800871214815581</v>
      </c>
      <c r="O26" s="17">
        <v>-1</v>
      </c>
      <c r="P26" s="17">
        <v>-1</v>
      </c>
      <c r="Q26" s="17">
        <v>5.0336959086295927</v>
      </c>
      <c r="R26" s="17">
        <v>-1</v>
      </c>
      <c r="S26" s="17">
        <v>2.3111509943165909</v>
      </c>
      <c r="T26" s="17">
        <v>0.35118603128726295</v>
      </c>
      <c r="U26" s="17">
        <v>-0.4096032411090495</v>
      </c>
      <c r="V26" s="17">
        <v>1.1801529754958545E-2</v>
      </c>
      <c r="W26" s="17">
        <v>3.8030955064150835</v>
      </c>
      <c r="X26" s="17">
        <v>1.440782838022175</v>
      </c>
      <c r="Y26" s="17">
        <v>0.27124757423924806</v>
      </c>
      <c r="Z26" s="17">
        <v>18.622139701739329</v>
      </c>
      <c r="AA26" s="17">
        <v>-1.5667634075142589</v>
      </c>
      <c r="AB26" s="17">
        <v>0.62163557262173452</v>
      </c>
      <c r="AC26" s="17">
        <v>-15.008496943271266</v>
      </c>
      <c r="AD26" s="17">
        <v>-0.46624122196449452</v>
      </c>
      <c r="AE26" s="17">
        <v>0.77797246703366085</v>
      </c>
      <c r="AF26" s="17">
        <v>5.0132507981234511</v>
      </c>
      <c r="AG26" s="17">
        <v>-85.484211914690476</v>
      </c>
      <c r="AH26" s="17">
        <v>-0.19232266726901334</v>
      </c>
      <c r="AI26" s="17">
        <v>-0.20012338995863724</v>
      </c>
      <c r="AJ26" s="17">
        <v>0.33333333333333298</v>
      </c>
      <c r="AK26" s="17">
        <v>0.19728642558719761</v>
      </c>
      <c r="AL26" s="17">
        <v>0.10809625630859764</v>
      </c>
      <c r="AM26" s="17">
        <v>0.33333333333333298</v>
      </c>
      <c r="AN26" s="17">
        <v>0.144177210666528</v>
      </c>
      <c r="AO26" s="17">
        <v>6.1829276463757146E-2</v>
      </c>
      <c r="AP26" s="17">
        <v>0.33333333333333298</v>
      </c>
      <c r="AQ26" s="17">
        <v>-0.15098928593141042</v>
      </c>
      <c r="AR26" s="17">
        <v>1.4535488335949334</v>
      </c>
      <c r="AS26" s="17">
        <v>2.1467436066283145</v>
      </c>
      <c r="AT26" s="17">
        <v>1.9935688522046786</v>
      </c>
      <c r="AU26" s="17">
        <v>-1</v>
      </c>
      <c r="AV26" s="17">
        <v>-1</v>
      </c>
      <c r="AW26" s="17">
        <v>-1</v>
      </c>
      <c r="AX26" s="17">
        <v>-1</v>
      </c>
      <c r="AY26" s="17">
        <v>-8.2341001280251958E-2</v>
      </c>
      <c r="AZ26" s="17">
        <v>9.5162327860993448E-2</v>
      </c>
      <c r="BA26" s="17">
        <v>0.38309067223788079</v>
      </c>
      <c r="BB26" s="17">
        <v>0.5775117653997488</v>
      </c>
      <c r="BC26" s="17">
        <v>0.45915447481091837</v>
      </c>
      <c r="BD26" s="17">
        <v>14.913605774298693</v>
      </c>
      <c r="BE26" s="17">
        <v>13.394315231462363</v>
      </c>
      <c r="BF26" s="17">
        <v>-1</v>
      </c>
    </row>
    <row r="27" spans="1:58" x14ac:dyDescent="0.25">
      <c r="A27">
        <v>3750</v>
      </c>
      <c r="B27" t="s">
        <v>1356</v>
      </c>
      <c r="C27" s="22">
        <v>3</v>
      </c>
      <c r="D27" s="22">
        <v>1679.3351157338964</v>
      </c>
      <c r="E27" s="17">
        <v>195.07910114996622</v>
      </c>
      <c r="F27" s="17">
        <v>166.33443469776989</v>
      </c>
      <c r="G27" s="17">
        <v>1.3433050874562456</v>
      </c>
      <c r="H27" s="17">
        <v>9.8274487345317318</v>
      </c>
      <c r="I27" s="17">
        <v>130.2535684712424</v>
      </c>
      <c r="J27" s="17">
        <v>33.709170684907171</v>
      </c>
      <c r="K27" s="17">
        <v>-0.99999999999999867</v>
      </c>
      <c r="L27" s="17">
        <v>-0.99999999999999867</v>
      </c>
      <c r="M27" s="17">
        <v>-0.99999999999999867</v>
      </c>
      <c r="N27" s="17">
        <v>0.16455034023590448</v>
      </c>
      <c r="O27" s="17">
        <v>-0.99999999999999867</v>
      </c>
      <c r="P27" s="17">
        <v>-0.99999999999999867</v>
      </c>
      <c r="Q27" s="17">
        <v>3.7034961941553957</v>
      </c>
      <c r="R27" s="17">
        <v>-0.99999999999999867</v>
      </c>
      <c r="S27" s="17">
        <v>3.2909151769544183</v>
      </c>
      <c r="T27" s="17">
        <v>0.32655639151146237</v>
      </c>
      <c r="U27" s="17">
        <v>-0.22893890676625142</v>
      </c>
      <c r="V27" s="17">
        <v>-0.35787871733981275</v>
      </c>
      <c r="W27" s="17">
        <v>6.1239525403763349</v>
      </c>
      <c r="X27" s="17">
        <v>6.6582612367819207</v>
      </c>
      <c r="Y27" s="17">
        <v>0.30209921665883677</v>
      </c>
      <c r="Z27" s="17">
        <v>65.557437926852742</v>
      </c>
      <c r="AA27" s="17">
        <v>0.21257503421404761</v>
      </c>
      <c r="AB27" s="17">
        <v>3.1365899571562865</v>
      </c>
      <c r="AC27" s="17">
        <v>44.402984281865287</v>
      </c>
      <c r="AD27" s="17">
        <v>2.2231986400514829</v>
      </c>
      <c r="AE27" s="17">
        <v>1.3472604142759594</v>
      </c>
      <c r="AF27" s="17">
        <v>114.44427258015024</v>
      </c>
      <c r="AG27" s="17">
        <v>114.79968210296714</v>
      </c>
      <c r="AH27" s="17">
        <v>0.48505522492470238</v>
      </c>
      <c r="AI27" s="17">
        <v>0.48932034875572189</v>
      </c>
      <c r="AJ27" s="17">
        <v>0.33333333333333298</v>
      </c>
      <c r="AK27" s="17">
        <v>1.6096820537705976</v>
      </c>
      <c r="AL27" s="17">
        <v>1.7550656498491726</v>
      </c>
      <c r="AM27" s="17">
        <v>0.33333333333333298</v>
      </c>
      <c r="AN27" s="17">
        <v>0.7921466964691285</v>
      </c>
      <c r="AO27" s="17">
        <v>0.91747317961352426</v>
      </c>
      <c r="AP27" s="17">
        <v>0.33333333333333298</v>
      </c>
      <c r="AQ27" s="17">
        <v>15.80929589109209</v>
      </c>
      <c r="AR27" s="17">
        <v>0.15827260904358165</v>
      </c>
      <c r="AS27" s="17">
        <v>15.809695118338729</v>
      </c>
      <c r="AT27" s="17">
        <v>17.741202957524891</v>
      </c>
      <c r="AU27" s="17">
        <v>-0.99999999999999867</v>
      </c>
      <c r="AV27" s="17">
        <v>-0.99999999999999867</v>
      </c>
      <c r="AW27" s="17">
        <v>-0.99999999999999867</v>
      </c>
      <c r="AX27" s="17">
        <v>-0.99999999999999867</v>
      </c>
      <c r="AY27" s="17">
        <v>0.16021780985282119</v>
      </c>
      <c r="AZ27" s="17">
        <v>-9.1108458899284775E-2</v>
      </c>
      <c r="BA27" s="17">
        <v>0.44049477952848021</v>
      </c>
      <c r="BB27" s="17">
        <v>0.42063020619846242</v>
      </c>
      <c r="BC27" s="17">
        <v>0.76307210203940745</v>
      </c>
      <c r="BD27" s="17">
        <v>10.06021286046513</v>
      </c>
      <c r="BE27" s="17">
        <v>21.279276448627581</v>
      </c>
      <c r="BF27" s="17">
        <v>-0.99999999999999867</v>
      </c>
    </row>
    <row r="28" spans="1:58" x14ac:dyDescent="0.25">
      <c r="A28">
        <v>3754</v>
      </c>
      <c r="B28" t="s">
        <v>1359</v>
      </c>
      <c r="C28" s="22">
        <v>3</v>
      </c>
      <c r="D28" s="22">
        <v>1431.5699851184854</v>
      </c>
      <c r="E28" s="17">
        <v>36.091740555005153</v>
      </c>
      <c r="F28" s="17">
        <v>-87.552108273140306</v>
      </c>
      <c r="G28" s="17">
        <v>-0.17162682940657184</v>
      </c>
      <c r="H28" s="17">
        <v>2.9952665366511582</v>
      </c>
      <c r="I28" s="17">
        <v>11.641855664270716</v>
      </c>
      <c r="J28" s="17">
        <v>5.8642642004722978</v>
      </c>
      <c r="K28" s="17">
        <v>-1.0000000000000018</v>
      </c>
      <c r="L28" s="17">
        <v>-1.0000000000000018</v>
      </c>
      <c r="M28" s="17">
        <v>-1.0000000000000018</v>
      </c>
      <c r="N28" s="17">
        <v>0.13336668259673434</v>
      </c>
      <c r="O28" s="17">
        <v>-1.0000000000000018</v>
      </c>
      <c r="P28" s="17">
        <v>-1.0000000000000018</v>
      </c>
      <c r="Q28" s="17">
        <v>1.8787228939698679</v>
      </c>
      <c r="R28" s="17">
        <v>-1.0000000000000018</v>
      </c>
      <c r="S28" s="17">
        <v>0.69814580701127604</v>
      </c>
      <c r="T28" s="17">
        <v>8.3097217596325684E-2</v>
      </c>
      <c r="U28" s="17">
        <v>-0.13987398567063128</v>
      </c>
      <c r="V28" s="17">
        <v>0.33828326807605824</v>
      </c>
      <c r="W28" s="17">
        <v>1.1165436426812894</v>
      </c>
      <c r="X28" s="17">
        <v>-5.3841971579401982</v>
      </c>
      <c r="Y28" s="17">
        <v>-0.16745010771884419</v>
      </c>
      <c r="Z28" s="17">
        <v>3.3407952300618886</v>
      </c>
      <c r="AA28" s="17">
        <v>0.71963613192240516</v>
      </c>
      <c r="AB28" s="17">
        <v>-0.79266975118903693</v>
      </c>
      <c r="AC28" s="17">
        <v>11.640416888977617</v>
      </c>
      <c r="AD28" s="17">
        <v>-1.1135756159406109</v>
      </c>
      <c r="AE28" s="17">
        <v>-0.74422129283184468</v>
      </c>
      <c r="AF28" s="17">
        <v>13.444321075018623</v>
      </c>
      <c r="AG28" s="17">
        <v>-77.885026366657826</v>
      </c>
      <c r="AH28" s="17">
        <v>-9.7224823105161617E-2</v>
      </c>
      <c r="AI28" s="17">
        <v>-0.14435537436188339</v>
      </c>
      <c r="AJ28" s="17">
        <v>0.33333333333333298</v>
      </c>
      <c r="AK28" s="17">
        <v>-0.11530363982745917</v>
      </c>
      <c r="AL28" s="17">
        <v>-0.11576560420494975</v>
      </c>
      <c r="AM28" s="17">
        <v>0.33333333333333298</v>
      </c>
      <c r="AN28" s="17">
        <v>-7.0705558459963083E-2</v>
      </c>
      <c r="AO28" s="17">
        <v>-0.10037210358275514</v>
      </c>
      <c r="AP28" s="17">
        <v>0.33333333333333298</v>
      </c>
      <c r="AQ28" s="17">
        <v>-1.8024654107479419</v>
      </c>
      <c r="AR28" s="17">
        <v>2.9572197188773077</v>
      </c>
      <c r="AS28" s="17">
        <v>3.1958327433023643</v>
      </c>
      <c r="AT28" s="17">
        <v>-0.28878826170737326</v>
      </c>
      <c r="AU28" s="17">
        <v>-1.0000000000000018</v>
      </c>
      <c r="AV28" s="17">
        <v>-1.0000000000000018</v>
      </c>
      <c r="AW28" s="17">
        <v>-1.0000000000000018</v>
      </c>
      <c r="AX28" s="17">
        <v>-1.0000000000000018</v>
      </c>
      <c r="AY28" s="17">
        <v>-7.1965090219192548E-2</v>
      </c>
      <c r="AZ28" s="17">
        <v>-2.4684600690251662E-3</v>
      </c>
      <c r="BA28" s="17">
        <v>1.0214104286604093</v>
      </c>
      <c r="BB28" s="17">
        <v>-0.1586670097613159</v>
      </c>
      <c r="BC28" s="17">
        <v>0.41937465247632855</v>
      </c>
      <c r="BD28" s="17">
        <v>-3.9790175443780251</v>
      </c>
      <c r="BE28" s="17">
        <v>15.591418455210267</v>
      </c>
      <c r="BF28" s="17">
        <v>-1.0000000000000018</v>
      </c>
    </row>
    <row r="29" spans="1:58" x14ac:dyDescent="0.25">
      <c r="A29">
        <v>3883</v>
      </c>
      <c r="B29" t="s">
        <v>1401</v>
      </c>
      <c r="C29" s="22">
        <v>3</v>
      </c>
      <c r="D29" s="22">
        <v>1585.9471765748719</v>
      </c>
      <c r="E29" s="17">
        <v>87.433936235779129</v>
      </c>
      <c r="F29" s="17">
        <v>34.68378609692386</v>
      </c>
      <c r="G29" s="17">
        <v>0.43770103778507879</v>
      </c>
      <c r="H29" s="17">
        <v>7.3135051366953086</v>
      </c>
      <c r="I29" s="17">
        <v>60.96800941017819</v>
      </c>
      <c r="J29" s="17">
        <v>10.28415714467353</v>
      </c>
      <c r="K29" s="17">
        <v>-0.99999999999999956</v>
      </c>
      <c r="L29" s="17">
        <v>-0.99999999999999956</v>
      </c>
      <c r="M29" s="17">
        <v>-0.99999999999999956</v>
      </c>
      <c r="N29" s="17">
        <v>0.42981481360562929</v>
      </c>
      <c r="O29" s="17">
        <v>-0.99999999999999956</v>
      </c>
      <c r="P29" s="17">
        <v>-0.99999999999999956</v>
      </c>
      <c r="Q29" s="17">
        <v>4.306046523909389</v>
      </c>
      <c r="R29" s="17">
        <v>-0.99999999999999956</v>
      </c>
      <c r="S29" s="17">
        <v>1.536434325044767</v>
      </c>
      <c r="T29" s="17">
        <v>0.19392523730386843</v>
      </c>
      <c r="U29" s="17">
        <v>-3.2705018651807034E-2</v>
      </c>
      <c r="V29" s="17">
        <v>-0.31379836361486135</v>
      </c>
      <c r="W29" s="17">
        <v>3.00745861278592</v>
      </c>
      <c r="X29" s="17">
        <v>0.38282598383537469</v>
      </c>
      <c r="Y29" s="17">
        <v>0.1229575281251</v>
      </c>
      <c r="Z29" s="17">
        <v>39.088373733378525</v>
      </c>
      <c r="AA29" s="17">
        <v>1.2304478332683519</v>
      </c>
      <c r="AB29" s="17">
        <v>-0.61809331240361232</v>
      </c>
      <c r="AC29" s="17">
        <v>21.571831753519117</v>
      </c>
      <c r="AD29" s="17">
        <v>1.1746066658155467</v>
      </c>
      <c r="AE29" s="17">
        <v>-1.5419442088645261</v>
      </c>
      <c r="AF29" s="17">
        <v>58.500167965629537</v>
      </c>
      <c r="AG29" s="17">
        <v>28.085642654594018</v>
      </c>
      <c r="AH29" s="17">
        <v>0.27504120392269593</v>
      </c>
      <c r="AI29" s="17">
        <v>0.22960326250578958</v>
      </c>
      <c r="AJ29" s="17">
        <v>0.33333333333333298</v>
      </c>
      <c r="AK29" s="17">
        <v>0.1262287666535811</v>
      </c>
      <c r="AL29" s="17">
        <v>0.44940319297707843</v>
      </c>
      <c r="AM29" s="17">
        <v>0.33333333333333298</v>
      </c>
      <c r="AN29" s="17">
        <v>-0.25020747858864928</v>
      </c>
      <c r="AO29" s="17">
        <v>-0.1854381665731254</v>
      </c>
      <c r="AP29" s="17">
        <v>0.33333333333333298</v>
      </c>
      <c r="AQ29" s="17">
        <v>2.4678414445487147</v>
      </c>
      <c r="AR29" s="17">
        <v>2.0085781766075095</v>
      </c>
      <c r="AS29" s="17">
        <v>6.8914794341314947</v>
      </c>
      <c r="AT29" s="17">
        <v>1.3840995339345255</v>
      </c>
      <c r="AU29" s="17">
        <v>-0.99999999999999956</v>
      </c>
      <c r="AV29" s="17">
        <v>-0.99999999999999956</v>
      </c>
      <c r="AW29" s="17">
        <v>-0.99999999999999956</v>
      </c>
      <c r="AX29" s="17">
        <v>-0.99999999999999956</v>
      </c>
      <c r="AY29" s="17">
        <v>-8.5692807172751143E-2</v>
      </c>
      <c r="AZ29" s="17">
        <v>0.25877393807647386</v>
      </c>
      <c r="BA29" s="17">
        <v>-0.38350614984268239</v>
      </c>
      <c r="BB29" s="17">
        <v>4.8615392853976529E-2</v>
      </c>
      <c r="BC29" s="17">
        <v>0.43145319047813202</v>
      </c>
      <c r="BD29" s="17">
        <v>2.5092545117317822</v>
      </c>
      <c r="BE29" s="17">
        <v>8.8687990127398919</v>
      </c>
      <c r="BF29" s="17">
        <v>-0.99999999999999956</v>
      </c>
    </row>
    <row r="30" spans="1:58" x14ac:dyDescent="0.25">
      <c r="A30">
        <v>4009</v>
      </c>
      <c r="B30" t="s">
        <v>1446</v>
      </c>
      <c r="C30" s="22">
        <v>3</v>
      </c>
      <c r="D30" s="22">
        <v>1574.3232905390778</v>
      </c>
      <c r="E30" s="17">
        <v>102.28945537834373</v>
      </c>
      <c r="F30" s="17">
        <v>29.764007705537409</v>
      </c>
      <c r="G30" s="17">
        <v>0.97326700875868377</v>
      </c>
      <c r="H30" s="17">
        <v>11.520358516880787</v>
      </c>
      <c r="I30" s="17">
        <v>51.772138674115638</v>
      </c>
      <c r="J30" s="17">
        <v>15.881023682366008</v>
      </c>
      <c r="K30" s="17">
        <v>-1.0000000000000016</v>
      </c>
      <c r="L30" s="17">
        <v>-1.0000000000000016</v>
      </c>
      <c r="M30" s="17">
        <v>-1.0000000000000016</v>
      </c>
      <c r="N30" s="17">
        <v>0.31278851178487344</v>
      </c>
      <c r="O30" s="17">
        <v>-1.0000000000000016</v>
      </c>
      <c r="P30" s="17">
        <v>-1.0000000000000016</v>
      </c>
      <c r="Q30" s="17">
        <v>5.3740623107036631</v>
      </c>
      <c r="R30" s="17">
        <v>-1.0000000000000016</v>
      </c>
      <c r="S30" s="17">
        <v>2.3065933424239544</v>
      </c>
      <c r="T30" s="17">
        <v>0.35719329321590365</v>
      </c>
      <c r="U30" s="17">
        <v>0.76655476066461137</v>
      </c>
      <c r="V30" s="17">
        <v>0.97531996782382546</v>
      </c>
      <c r="W30" s="17">
        <v>6.1462962061771336</v>
      </c>
      <c r="X30" s="17">
        <v>0.65373825234676697</v>
      </c>
      <c r="Y30" s="17">
        <v>0.37293094515611014</v>
      </c>
      <c r="Z30" s="17">
        <v>35.190560615237899</v>
      </c>
      <c r="AA30" s="17">
        <v>1.2598757516149279</v>
      </c>
      <c r="AB30" s="17">
        <v>2.4732627808489589</v>
      </c>
      <c r="AC30" s="17">
        <v>6.2721007226958418</v>
      </c>
      <c r="AD30" s="17">
        <v>0.45693202092613422</v>
      </c>
      <c r="AE30" s="17">
        <v>-1.4119098992811221</v>
      </c>
      <c r="AF30" s="17">
        <v>42.524014219501659</v>
      </c>
      <c r="AG30" s="17">
        <v>12.276308840841724</v>
      </c>
      <c r="AH30" s="17">
        <v>0.53234921863988094</v>
      </c>
      <c r="AI30" s="17">
        <v>0.47428735214796702</v>
      </c>
      <c r="AJ30" s="17">
        <v>0.33333333333333298</v>
      </c>
      <c r="AK30" s="17">
        <v>0.8391051885522518</v>
      </c>
      <c r="AL30" s="17">
        <v>0.82036165402526906</v>
      </c>
      <c r="AM30" s="17">
        <v>0.33333333333333298</v>
      </c>
      <c r="AN30" s="17">
        <v>0.53927309636968301</v>
      </c>
      <c r="AO30" s="17">
        <v>0.55497588474956427</v>
      </c>
      <c r="AP30" s="17">
        <v>0.33333333333333298</v>
      </c>
      <c r="AQ30" s="17">
        <v>9.248124454614004</v>
      </c>
      <c r="AR30" s="17">
        <v>2.7709924084063884</v>
      </c>
      <c r="AS30" s="17">
        <v>4.7793467786506181</v>
      </c>
      <c r="AT30" s="17">
        <v>8.3306844953089847</v>
      </c>
      <c r="AU30" s="17">
        <v>-1.0000000000000016</v>
      </c>
      <c r="AV30" s="17">
        <v>-1.0000000000000016</v>
      </c>
      <c r="AW30" s="17">
        <v>-1.0000000000000016</v>
      </c>
      <c r="AX30" s="17">
        <v>-1.0000000000000016</v>
      </c>
      <c r="AY30" s="17">
        <v>3.7379538926073E-2</v>
      </c>
      <c r="AZ30" s="17">
        <v>0.17030821193244533</v>
      </c>
      <c r="BA30" s="17">
        <v>0.69225872429545343</v>
      </c>
      <c r="BB30" s="17">
        <v>0.10404946096396228</v>
      </c>
      <c r="BC30" s="17">
        <v>0.78593484754559584</v>
      </c>
      <c r="BD30" s="17">
        <v>3.4527775837612857</v>
      </c>
      <c r="BE30" s="17">
        <v>23.109664810117163</v>
      </c>
      <c r="BF30" s="17">
        <v>-1.0000000000000016</v>
      </c>
    </row>
    <row r="31" spans="1:58" x14ac:dyDescent="0.25">
      <c r="A31">
        <v>4181</v>
      </c>
      <c r="B31" t="s">
        <v>1525</v>
      </c>
      <c r="C31" s="22">
        <v>3</v>
      </c>
      <c r="D31" s="22">
        <v>1605.7905550142839</v>
      </c>
      <c r="E31" s="17">
        <v>111.4175910368637</v>
      </c>
      <c r="F31" s="17">
        <v>44.460648245802844</v>
      </c>
      <c r="G31" s="17">
        <v>0.98784680710277939</v>
      </c>
      <c r="H31" s="17">
        <v>11.040725914952056</v>
      </c>
      <c r="I31" s="17">
        <v>69.542721695265385</v>
      </c>
      <c r="J31" s="17">
        <v>22.388490520842474</v>
      </c>
      <c r="K31" s="17">
        <v>-0.99999999999999911</v>
      </c>
      <c r="L31" s="17">
        <v>-0.99999999999999911</v>
      </c>
      <c r="M31" s="17">
        <v>-0.99999999999999911</v>
      </c>
      <c r="N31" s="17">
        <v>0.44592972574281831</v>
      </c>
      <c r="O31" s="17">
        <v>-0.99999999999999911</v>
      </c>
      <c r="P31" s="17">
        <v>-0.99999999999999911</v>
      </c>
      <c r="Q31" s="17">
        <v>5.4140034821462235</v>
      </c>
      <c r="R31" s="17">
        <v>-0.99999999999999911</v>
      </c>
      <c r="S31" s="17">
        <v>3.0449406866681055</v>
      </c>
      <c r="T31" s="17">
        <v>0.29283561004990805</v>
      </c>
      <c r="U31" s="17">
        <v>-0.23157947026519035</v>
      </c>
      <c r="V31" s="17">
        <v>-0.96860617716620945</v>
      </c>
      <c r="W31" s="17">
        <v>5.6267224328058285</v>
      </c>
      <c r="X31" s="17">
        <v>4.7351883846686862</v>
      </c>
      <c r="Y31" s="17">
        <v>0.34026307218764962</v>
      </c>
      <c r="Z31" s="17">
        <v>40.360956860839202</v>
      </c>
      <c r="AA31" s="17">
        <v>-0.46341939548428279</v>
      </c>
      <c r="AB31" s="17">
        <v>-1.4614161546641145</v>
      </c>
      <c r="AC31" s="17">
        <v>25.039409048240106</v>
      </c>
      <c r="AD31" s="17">
        <v>0.6167525142265341</v>
      </c>
      <c r="AE31" s="17">
        <v>1.4186543560659071</v>
      </c>
      <c r="AF31" s="17">
        <v>65.357604110481077</v>
      </c>
      <c r="AG31" s="17">
        <v>27.807852327981589</v>
      </c>
      <c r="AH31" s="17">
        <v>8.684098973706092E-2</v>
      </c>
      <c r="AI31" s="17">
        <v>0.25008634283116821</v>
      </c>
      <c r="AJ31" s="17">
        <v>0.33333333333333298</v>
      </c>
      <c r="AK31" s="17">
        <v>0.5497552280205299</v>
      </c>
      <c r="AL31" s="17">
        <v>0.66425925604020197</v>
      </c>
      <c r="AM31" s="17">
        <v>0.33333333333333298</v>
      </c>
      <c r="AN31" s="17">
        <v>-1.1165979188468591E-2</v>
      </c>
      <c r="AO31" s="17">
        <v>-7.7322081914507623E-2</v>
      </c>
      <c r="AP31" s="17">
        <v>0.33333333333333298</v>
      </c>
      <c r="AQ31" s="17">
        <v>4.1851175847843134</v>
      </c>
      <c r="AR31" s="17">
        <v>5.841437044360695E-2</v>
      </c>
      <c r="AS31" s="17">
        <v>22.130194604858392</v>
      </c>
      <c r="AT31" s="17">
        <v>0.199881545540466</v>
      </c>
      <c r="AU31" s="17">
        <v>-0.99999999999999911</v>
      </c>
      <c r="AV31" s="17">
        <v>-0.99999999999999911</v>
      </c>
      <c r="AW31" s="17">
        <v>-0.99999999999999911</v>
      </c>
      <c r="AX31" s="17">
        <v>-0.99999999999999911</v>
      </c>
      <c r="AY31" s="17">
        <v>0.1747800978112487</v>
      </c>
      <c r="AZ31" s="17">
        <v>1.5316977447662941</v>
      </c>
      <c r="BA31" s="17">
        <v>-0.45032127368851543</v>
      </c>
      <c r="BB31" s="17">
        <v>-4.4851517850784076E-2</v>
      </c>
      <c r="BC31" s="17">
        <v>0.42698632790525615</v>
      </c>
      <c r="BD31" s="17">
        <v>6.5372007775618703</v>
      </c>
      <c r="BE31" s="17">
        <v>8.4230518291888217</v>
      </c>
      <c r="BF31" s="17">
        <v>-0.99999999999999911</v>
      </c>
    </row>
    <row r="32" spans="1:58" x14ac:dyDescent="0.25">
      <c r="A32">
        <v>4198</v>
      </c>
      <c r="B32" t="s">
        <v>244</v>
      </c>
      <c r="C32" s="22">
        <v>3</v>
      </c>
      <c r="D32" s="22">
        <v>1541.9486878679945</v>
      </c>
      <c r="E32" s="17">
        <v>121.09593374334449</v>
      </c>
      <c r="F32" s="17">
        <v>1.9729672868664392</v>
      </c>
      <c r="G32" s="17">
        <v>0.58235106665186243</v>
      </c>
      <c r="H32" s="17">
        <v>4.7006212013192048</v>
      </c>
      <c r="I32" s="17">
        <v>90.122759937177207</v>
      </c>
      <c r="J32" s="17">
        <v>17.891272468064045</v>
      </c>
      <c r="K32" s="17">
        <v>-0.99999999999999878</v>
      </c>
      <c r="L32" s="17">
        <v>-0.99999999999999878</v>
      </c>
      <c r="M32" s="17">
        <v>-0.99999999999999878</v>
      </c>
      <c r="N32" s="17">
        <v>0.3135920421026876</v>
      </c>
      <c r="O32" s="17">
        <v>-0.99999999999999878</v>
      </c>
      <c r="P32" s="17">
        <v>-0.99999999999999878</v>
      </c>
      <c r="Q32" s="17">
        <v>3.3203731182051204</v>
      </c>
      <c r="R32" s="17">
        <v>-0.99999999999999878</v>
      </c>
      <c r="S32" s="17">
        <v>0.6503418088735069</v>
      </c>
      <c r="T32" s="17">
        <v>3.7849074290034208E-2</v>
      </c>
      <c r="U32" s="17">
        <v>3.9782232683534792E-2</v>
      </c>
      <c r="V32" s="17">
        <v>-0.21344891687674145</v>
      </c>
      <c r="W32" s="17">
        <v>1.3802480831140835</v>
      </c>
      <c r="X32" s="17">
        <v>-5.1584771566808447</v>
      </c>
      <c r="Y32" s="17">
        <v>6.817983963559715E-2</v>
      </c>
      <c r="Z32" s="17">
        <v>30.86610750671348</v>
      </c>
      <c r="AA32" s="17">
        <v>3.391337869202343</v>
      </c>
      <c r="AB32" s="17">
        <v>5.119337559850389</v>
      </c>
      <c r="AC32" s="17">
        <v>35.44685210425984</v>
      </c>
      <c r="AD32" s="17">
        <v>2.4445705587448883</v>
      </c>
      <c r="AE32" s="17">
        <v>0.36808128215488234</v>
      </c>
      <c r="AF32" s="17">
        <v>71.80037845297862</v>
      </c>
      <c r="AG32" s="17">
        <v>17.239725450272854</v>
      </c>
      <c r="AH32" s="17">
        <v>0.95711525576458334</v>
      </c>
      <c r="AI32" s="17">
        <v>0.9330859837770008</v>
      </c>
      <c r="AJ32" s="17">
        <v>0.33333333333333298</v>
      </c>
      <c r="AK32" s="17">
        <v>1.4641864763546364</v>
      </c>
      <c r="AL32" s="17">
        <v>1.3648829427107323</v>
      </c>
      <c r="AM32" s="17">
        <v>0.33333333333333298</v>
      </c>
      <c r="AN32" s="17">
        <v>1.3224572779474848</v>
      </c>
      <c r="AO32" s="17">
        <v>1.366507370351985</v>
      </c>
      <c r="AP32" s="17">
        <v>0.33333333333333298</v>
      </c>
      <c r="AQ32" s="17">
        <v>18.322381484198583</v>
      </c>
      <c r="AR32" s="17">
        <v>2.5451731140119724</v>
      </c>
      <c r="AS32" s="17">
        <v>2.1520517135463484</v>
      </c>
      <c r="AT32" s="17">
        <v>13.194047640505723</v>
      </c>
      <c r="AU32" s="17">
        <v>-0.99999999999999878</v>
      </c>
      <c r="AV32" s="17">
        <v>-0.99999999999999878</v>
      </c>
      <c r="AW32" s="17">
        <v>-0.99999999999999878</v>
      </c>
      <c r="AX32" s="17">
        <v>-0.99999999999999878</v>
      </c>
      <c r="AY32" s="17">
        <v>8.7683821859183414E-2</v>
      </c>
      <c r="AZ32" s="17">
        <v>1.1402946092997301</v>
      </c>
      <c r="BA32" s="17">
        <v>0.44286082224828599</v>
      </c>
      <c r="BB32" s="17">
        <v>0.84236838799545211</v>
      </c>
      <c r="BC32" s="17">
        <v>0.24660889278357251</v>
      </c>
      <c r="BD32" s="17">
        <v>26.760682746384958</v>
      </c>
      <c r="BE32" s="17">
        <v>8.3795264308307402</v>
      </c>
      <c r="BF32" s="17">
        <v>-0.99999999999999878</v>
      </c>
    </row>
    <row r="33" spans="1:58" x14ac:dyDescent="0.25">
      <c r="A33">
        <v>4239</v>
      </c>
      <c r="B33" t="s">
        <v>1549</v>
      </c>
      <c r="C33" s="22">
        <v>3</v>
      </c>
      <c r="D33" s="22">
        <v>1599.6519562716323</v>
      </c>
      <c r="E33" s="17">
        <v>103.51321429244858</v>
      </c>
      <c r="F33" s="17">
        <v>72.56565418783849</v>
      </c>
      <c r="G33" s="17">
        <v>0.84890481817218599</v>
      </c>
      <c r="H33" s="17">
        <v>7.1708527553492694</v>
      </c>
      <c r="I33" s="17">
        <v>70.613105017180558</v>
      </c>
      <c r="J33" s="17">
        <v>13.507464061192621</v>
      </c>
      <c r="K33" s="17">
        <v>-1.0000000000000002</v>
      </c>
      <c r="L33" s="17">
        <v>-1.0000000000000002</v>
      </c>
      <c r="M33" s="17">
        <v>-1.0000000000000002</v>
      </c>
      <c r="N33" s="17">
        <v>0.43446270519349312</v>
      </c>
      <c r="O33" s="17">
        <v>-1.0000000000000002</v>
      </c>
      <c r="P33" s="17">
        <v>-1.0000000000000002</v>
      </c>
      <c r="Q33" s="17">
        <v>5.7323084461251401</v>
      </c>
      <c r="R33" s="17">
        <v>-1.0000000000000002</v>
      </c>
      <c r="S33" s="17">
        <v>0.51524115879093824</v>
      </c>
      <c r="T33" s="17">
        <v>6.710543519532039E-2</v>
      </c>
      <c r="U33" s="17">
        <v>0.20403099582112502</v>
      </c>
      <c r="V33" s="17">
        <v>-0.57477704270148822</v>
      </c>
      <c r="W33" s="17">
        <v>1.438544309224127</v>
      </c>
      <c r="X33" s="17">
        <v>4.02675552118406</v>
      </c>
      <c r="Y33" s="17">
        <v>0.14100137185405806</v>
      </c>
      <c r="Z33" s="17">
        <v>24.127785080311746</v>
      </c>
      <c r="AA33" s="17">
        <v>0.85326887585597266</v>
      </c>
      <c r="AB33" s="17">
        <v>0.33986192079664168</v>
      </c>
      <c r="AC33" s="17">
        <v>37.33455382397446</v>
      </c>
      <c r="AD33" s="17">
        <v>1.4651710609434132</v>
      </c>
      <c r="AE33" s="17">
        <v>1.6103330115045411</v>
      </c>
      <c r="AF33" s="17">
        <v>63.412533836587372</v>
      </c>
      <c r="AG33" s="17">
        <v>44.110930733620869</v>
      </c>
      <c r="AH33" s="17">
        <v>0.31883239597418639</v>
      </c>
      <c r="AI33" s="17">
        <v>0.52642402270920541</v>
      </c>
      <c r="AJ33" s="17">
        <v>0.33333333333333298</v>
      </c>
      <c r="AK33" s="17">
        <v>0.66017177840734853</v>
      </c>
      <c r="AL33" s="17">
        <v>0.57214407226875275</v>
      </c>
      <c r="AM33" s="17">
        <v>0.33333333333333298</v>
      </c>
      <c r="AN33" s="17">
        <v>0.4732845084252148</v>
      </c>
      <c r="AO33" s="17">
        <v>0.34154614114066095</v>
      </c>
      <c r="AP33" s="17">
        <v>0.33333333333333298</v>
      </c>
      <c r="AQ33" s="17">
        <v>7.2005711805930961</v>
      </c>
      <c r="AR33" s="17">
        <v>2.9380552852652255</v>
      </c>
      <c r="AS33" s="17">
        <v>3.4503879155849262</v>
      </c>
      <c r="AT33" s="17">
        <v>7.1190208603424772</v>
      </c>
      <c r="AU33" s="17">
        <v>-1.0000000000000002</v>
      </c>
      <c r="AV33" s="17">
        <v>-1.0000000000000002</v>
      </c>
      <c r="AW33" s="17">
        <v>-1.0000000000000002</v>
      </c>
      <c r="AX33" s="17">
        <v>-1.0000000000000002</v>
      </c>
      <c r="AY33" s="17">
        <v>3.9151932103310846E-2</v>
      </c>
      <c r="AZ33" s="17">
        <v>0.38928803792965722</v>
      </c>
      <c r="BA33" s="17">
        <v>-0.147654602937348</v>
      </c>
      <c r="BB33" s="17">
        <v>-0.19364549967805439</v>
      </c>
      <c r="BC33" s="17">
        <v>0.51767721292925206</v>
      </c>
      <c r="BD33" s="17">
        <v>-2.8946973023030766</v>
      </c>
      <c r="BE33" s="17">
        <v>12.203657308544573</v>
      </c>
      <c r="BF33" s="17">
        <v>-1.0000000000000002</v>
      </c>
    </row>
    <row r="34" spans="1:58" x14ac:dyDescent="0.25">
      <c r="A34">
        <v>4360</v>
      </c>
      <c r="B34" t="s">
        <v>1604</v>
      </c>
      <c r="C34" s="22">
        <v>3</v>
      </c>
      <c r="D34" s="22">
        <v>1437.6938600263131</v>
      </c>
      <c r="E34" s="17">
        <v>74.725675390389029</v>
      </c>
      <c r="F34" s="17">
        <v>-3.3700573030015404</v>
      </c>
      <c r="G34" s="17">
        <v>-2.2943561887678598E-3</v>
      </c>
      <c r="H34" s="17">
        <v>5.3743138923873461</v>
      </c>
      <c r="I34" s="17">
        <v>45.030015309657962</v>
      </c>
      <c r="J34" s="17">
        <v>23.536771431742295</v>
      </c>
      <c r="K34" s="17">
        <v>-0.999999999999998</v>
      </c>
      <c r="L34" s="17">
        <v>-0.999999999999998</v>
      </c>
      <c r="M34" s="17">
        <v>-0.999999999999998</v>
      </c>
      <c r="N34" s="17">
        <v>0.22127046074921017</v>
      </c>
      <c r="O34" s="17">
        <v>-0.999999999999998</v>
      </c>
      <c r="P34" s="17">
        <v>-0.999999999999998</v>
      </c>
      <c r="Q34" s="17">
        <v>2.9196797394732799</v>
      </c>
      <c r="R34" s="17">
        <v>-0.999999999999998</v>
      </c>
      <c r="S34" s="17">
        <v>1.1065535503982566</v>
      </c>
      <c r="T34" s="17">
        <v>8.2081711019629425E-2</v>
      </c>
      <c r="U34" s="17">
        <v>0.12076352605877737</v>
      </c>
      <c r="V34" s="17">
        <v>0.22818953022085897</v>
      </c>
      <c r="W34" s="17">
        <v>2.4546341529140672</v>
      </c>
      <c r="X34" s="17">
        <v>0.18726842604039062</v>
      </c>
      <c r="Y34" s="17">
        <v>-0.15035571987322197</v>
      </c>
      <c r="Z34" s="17">
        <v>10.60819584174776</v>
      </c>
      <c r="AA34" s="17">
        <v>1.1444742665239858</v>
      </c>
      <c r="AB34" s="17">
        <v>-0.27529110093203618</v>
      </c>
      <c r="AC34" s="17">
        <v>14.850979450855023</v>
      </c>
      <c r="AD34" s="17">
        <v>3.7220504202326437</v>
      </c>
      <c r="AE34" s="17">
        <v>1.8039187052669463</v>
      </c>
      <c r="AF34" s="17">
        <v>26.98780289693768</v>
      </c>
      <c r="AG34" s="17">
        <v>-29.536584554794423</v>
      </c>
      <c r="AH34" s="17">
        <v>1.1061406264947093</v>
      </c>
      <c r="AI34" s="17">
        <v>1.2644181833748316</v>
      </c>
      <c r="AJ34" s="17">
        <v>0.33333333333333298</v>
      </c>
      <c r="AK34" s="17">
        <v>1.4392032799635128</v>
      </c>
      <c r="AL34" s="17">
        <v>1.5486113335274359</v>
      </c>
      <c r="AM34" s="17">
        <v>0.33333333333333298</v>
      </c>
      <c r="AN34" s="17">
        <v>0.6797862234430152</v>
      </c>
      <c r="AO34" s="17">
        <v>0.79541296564178798</v>
      </c>
      <c r="AP34" s="17">
        <v>0.33333333333333298</v>
      </c>
      <c r="AQ34" s="17">
        <v>18.042212412720282</v>
      </c>
      <c r="AR34" s="17">
        <v>0.8787189109512169</v>
      </c>
      <c r="AS34" s="17">
        <v>7.3450136770587724</v>
      </c>
      <c r="AT34" s="17">
        <v>15.313038843732286</v>
      </c>
      <c r="AU34" s="17">
        <v>-0.999999999999998</v>
      </c>
      <c r="AV34" s="17">
        <v>-0.999999999999998</v>
      </c>
      <c r="AW34" s="17">
        <v>-0.999999999999998</v>
      </c>
      <c r="AX34" s="17">
        <v>-0.999999999999998</v>
      </c>
      <c r="AY34" s="17">
        <v>2.6192680959629781E-2</v>
      </c>
      <c r="AZ34" s="17">
        <v>-3.6282119730231994E-2</v>
      </c>
      <c r="BA34" s="17">
        <v>0.36974639790639213</v>
      </c>
      <c r="BB34" s="17">
        <v>-0.20370738317451653</v>
      </c>
      <c r="BC34" s="17">
        <v>-4.2931599571822569E-2</v>
      </c>
      <c r="BD34" s="17">
        <v>-5.2740951780140728</v>
      </c>
      <c r="BE34" s="17">
        <v>0.77544200023639898</v>
      </c>
      <c r="BF34" s="17">
        <v>-0.999999999999998</v>
      </c>
    </row>
    <row r="35" spans="1:58" x14ac:dyDescent="0.25">
      <c r="A35">
        <v>4539</v>
      </c>
      <c r="B35" t="s">
        <v>1678</v>
      </c>
      <c r="C35" s="22">
        <v>3</v>
      </c>
      <c r="D35" s="22">
        <v>1740.6168916035203</v>
      </c>
      <c r="E35" s="17">
        <v>186.50259500775181</v>
      </c>
      <c r="F35" s="17">
        <v>178.14006853197949</v>
      </c>
      <c r="G35" s="17">
        <v>1.5170915186050773</v>
      </c>
      <c r="H35" s="17">
        <v>18.521707603859245</v>
      </c>
      <c r="I35" s="17">
        <v>144.39320280890934</v>
      </c>
      <c r="J35" s="17">
        <v>27.605223323581995</v>
      </c>
      <c r="K35" s="17">
        <v>-0.99999999999999878</v>
      </c>
      <c r="L35" s="17">
        <v>-0.99999999999999878</v>
      </c>
      <c r="M35" s="17">
        <v>-0.99999999999999878</v>
      </c>
      <c r="N35" s="17">
        <v>0.34300877707146538</v>
      </c>
      <c r="O35" s="17">
        <v>-0.99999999999999878</v>
      </c>
      <c r="P35" s="17">
        <v>-0.99999999999999878</v>
      </c>
      <c r="Q35" s="17">
        <v>4.7704045525983538</v>
      </c>
      <c r="R35" s="17">
        <v>-0.99999999999999878</v>
      </c>
      <c r="S35" s="17">
        <v>6.1628391025425406</v>
      </c>
      <c r="T35" s="17">
        <v>0.52708114509836357</v>
      </c>
      <c r="U35" s="17">
        <v>0.71281242308790349</v>
      </c>
      <c r="V35" s="17">
        <v>-4.830915245903921E-2</v>
      </c>
      <c r="W35" s="17">
        <v>13.751303051260889</v>
      </c>
      <c r="X35" s="17">
        <v>12.593135133360944</v>
      </c>
      <c r="Y35" s="17">
        <v>0.28463107344997074</v>
      </c>
      <c r="Z35" s="17">
        <v>62.505965907355844</v>
      </c>
      <c r="AA35" s="17">
        <v>1.0051766783179941</v>
      </c>
      <c r="AB35" s="17">
        <v>4.6592195909487719</v>
      </c>
      <c r="AC35" s="17">
        <v>55.014094264105907</v>
      </c>
      <c r="AD35" s="17">
        <v>1.0680780861004939</v>
      </c>
      <c r="AE35" s="17">
        <v>3.5315843048685256</v>
      </c>
      <c r="AF35" s="17">
        <v>125.71086406727902</v>
      </c>
      <c r="AG35" s="17">
        <v>131.31398178512097</v>
      </c>
      <c r="AH35" s="17">
        <v>0.41165310002206035</v>
      </c>
      <c r="AI35" s="17">
        <v>0.76179855745901504</v>
      </c>
      <c r="AJ35" s="17">
        <v>0.33333333333333298</v>
      </c>
      <c r="AK35" s="17">
        <v>1.2487925695337456</v>
      </c>
      <c r="AL35" s="17">
        <v>1.375967357339589</v>
      </c>
      <c r="AM35" s="17">
        <v>0.33333333333333298</v>
      </c>
      <c r="AN35" s="17">
        <v>1.395158580764825</v>
      </c>
      <c r="AO35" s="17">
        <v>1.598701833527425</v>
      </c>
      <c r="AP35" s="17">
        <v>0.33333333333333298</v>
      </c>
      <c r="AQ35" s="17">
        <v>18.682338741630144</v>
      </c>
      <c r="AR35" s="17">
        <v>0.60237645303648901</v>
      </c>
      <c r="AS35" s="17">
        <v>13.850034362839866</v>
      </c>
      <c r="AT35" s="17">
        <v>13.152812507705642</v>
      </c>
      <c r="AU35" s="17">
        <v>-0.99999999999999878</v>
      </c>
      <c r="AV35" s="17">
        <v>-0.99999999999999878</v>
      </c>
      <c r="AW35" s="17">
        <v>-0.99999999999999878</v>
      </c>
      <c r="AX35" s="17">
        <v>-0.99999999999999878</v>
      </c>
      <c r="AY35" s="17">
        <v>0.1300508833381184</v>
      </c>
      <c r="AZ35" s="17">
        <v>0.43521437161180271</v>
      </c>
      <c r="BA35" s="17">
        <v>-0.12628651874602095</v>
      </c>
      <c r="BB35" s="17">
        <v>7.5894737206823049E-2</v>
      </c>
      <c r="BC35" s="17">
        <v>-0.13584508604240725</v>
      </c>
      <c r="BD35" s="17">
        <v>4.073440288229591</v>
      </c>
      <c r="BE35" s="17">
        <v>-4.0275597447902847</v>
      </c>
      <c r="BF35" s="17">
        <v>-0.99999999999999878</v>
      </c>
    </row>
    <row r="36" spans="1:58" x14ac:dyDescent="0.25">
      <c r="A36">
        <v>4674</v>
      </c>
      <c r="B36" t="s">
        <v>1747</v>
      </c>
      <c r="C36" s="22">
        <v>3</v>
      </c>
      <c r="D36" s="22">
        <v>1449.9411532877043</v>
      </c>
      <c r="E36" s="17">
        <v>54.821474019374193</v>
      </c>
      <c r="F36" s="17">
        <v>-81.423012142043319</v>
      </c>
      <c r="G36" s="17">
        <v>-0.23859498406439422</v>
      </c>
      <c r="H36" s="17">
        <v>4.7428508763453587</v>
      </c>
      <c r="I36" s="17">
        <v>27.242245802270354</v>
      </c>
      <c r="J36" s="17">
        <v>17.763209469771954</v>
      </c>
      <c r="K36" s="17">
        <v>-0.99999999999999922</v>
      </c>
      <c r="L36" s="17">
        <v>-0.99999999999999922</v>
      </c>
      <c r="M36" s="17">
        <v>-0.99999999999999922</v>
      </c>
      <c r="N36" s="17">
        <v>0.37648466372412681</v>
      </c>
      <c r="O36" s="17">
        <v>-0.99999999999999922</v>
      </c>
      <c r="P36" s="17">
        <v>-0.99999999999999922</v>
      </c>
      <c r="Q36" s="17">
        <v>5.1592596774667214</v>
      </c>
      <c r="R36" s="17">
        <v>-0.99999999999999922</v>
      </c>
      <c r="S36" s="17">
        <v>0.27950946238856672</v>
      </c>
      <c r="T36" s="17">
        <v>8.148983163610091E-3</v>
      </c>
      <c r="U36" s="17">
        <v>-0.48771386294924929</v>
      </c>
      <c r="V36" s="17">
        <v>-1.0116525879955918</v>
      </c>
      <c r="W36" s="17">
        <v>-0.41640880112136514</v>
      </c>
      <c r="X36" s="17">
        <v>-9.2214375625741791</v>
      </c>
      <c r="Y36" s="17">
        <v>3.9826301681627721E-2</v>
      </c>
      <c r="Z36" s="17">
        <v>25.050938655033594</v>
      </c>
      <c r="AA36" s="17">
        <v>-1.4612336815070734</v>
      </c>
      <c r="AB36" s="17">
        <v>-0.65867062693695133</v>
      </c>
      <c r="AC36" s="17">
        <v>-3.5096174669120357</v>
      </c>
      <c r="AD36" s="17">
        <v>1.3118966271662331</v>
      </c>
      <c r="AE36" s="17">
        <v>0.22930504129341256</v>
      </c>
      <c r="AF36" s="17">
        <v>21.111955602478012</v>
      </c>
      <c r="AG36" s="17">
        <v>-88.431582922921407</v>
      </c>
      <c r="AH36" s="17">
        <v>0.22338915196869061</v>
      </c>
      <c r="AI36" s="17">
        <v>0.18396613102448942</v>
      </c>
      <c r="AJ36" s="17">
        <v>0.33333333333333298</v>
      </c>
      <c r="AK36" s="17">
        <v>0.99574738648450023</v>
      </c>
      <c r="AL36" s="17">
        <v>1.1204199888011193</v>
      </c>
      <c r="AM36" s="17">
        <v>0.33333333333333298</v>
      </c>
      <c r="AN36" s="17">
        <v>-0.12643820986992504</v>
      </c>
      <c r="AO36" s="17">
        <v>-7.8328079867146183E-2</v>
      </c>
      <c r="AP36" s="17">
        <v>0.33333333333333298</v>
      </c>
      <c r="AQ36" s="17">
        <v>6.1302901997923094</v>
      </c>
      <c r="AR36" s="17">
        <v>2.2468181633985576</v>
      </c>
      <c r="AS36" s="17">
        <v>5.4367945767683175</v>
      </c>
      <c r="AT36" s="17">
        <v>10.079596729605084</v>
      </c>
      <c r="AU36" s="17">
        <v>-0.99999999999999922</v>
      </c>
      <c r="AV36" s="17">
        <v>-0.99999999999999922</v>
      </c>
      <c r="AW36" s="17">
        <v>-0.99999999999999922</v>
      </c>
      <c r="AX36" s="17">
        <v>-0.99999999999999922</v>
      </c>
      <c r="AY36" s="17">
        <v>-3.9295332585994838E-2</v>
      </c>
      <c r="AZ36" s="17">
        <v>0.55635363742776389</v>
      </c>
      <c r="BA36" s="17">
        <v>-0.50021278880268816</v>
      </c>
      <c r="BB36" s="17">
        <v>-0.21758546784577518</v>
      </c>
      <c r="BC36" s="17">
        <v>0.3017626600194741</v>
      </c>
      <c r="BD36" s="17">
        <v>-2.6578685090055609</v>
      </c>
      <c r="BE36" s="17">
        <v>5.0430025564734144</v>
      </c>
      <c r="BF36" s="17">
        <v>-0.99999999999999922</v>
      </c>
    </row>
    <row r="37" spans="1:58" x14ac:dyDescent="0.25">
      <c r="A37">
        <v>4818</v>
      </c>
      <c r="B37" t="s">
        <v>1812</v>
      </c>
      <c r="C37" s="22">
        <v>3</v>
      </c>
      <c r="D37" s="22">
        <v>1586.2117330531369</v>
      </c>
      <c r="E37" s="17">
        <v>118.90172176325535</v>
      </c>
      <c r="F37" s="17">
        <v>45.434003270465759</v>
      </c>
      <c r="G37" s="17">
        <v>0.70877545712463708</v>
      </c>
      <c r="H37" s="17">
        <v>5.8965499104542722</v>
      </c>
      <c r="I37" s="17">
        <v>91.658369746427766</v>
      </c>
      <c r="J37" s="17">
        <v>14.228354046468462</v>
      </c>
      <c r="K37" s="17">
        <v>-1.0000000000000004</v>
      </c>
      <c r="L37" s="17">
        <v>-1.0000000000000004</v>
      </c>
      <c r="M37" s="17">
        <v>-1.0000000000000004</v>
      </c>
      <c r="N37" s="17">
        <v>0.18586198361764514</v>
      </c>
      <c r="O37" s="17">
        <v>-1.0000000000000004</v>
      </c>
      <c r="P37" s="17">
        <v>-1.0000000000000004</v>
      </c>
      <c r="Q37" s="17">
        <v>2.6037332933163864</v>
      </c>
      <c r="R37" s="17">
        <v>-1.0000000000000004</v>
      </c>
      <c r="S37" s="17">
        <v>1.7057687619109505</v>
      </c>
      <c r="T37" s="17">
        <v>0.20420197567083442</v>
      </c>
      <c r="U37" s="17">
        <v>-5.9360453342006098E-2</v>
      </c>
      <c r="V37" s="17">
        <v>0.39534409587978503</v>
      </c>
      <c r="W37" s="17">
        <v>3.2928166171378885</v>
      </c>
      <c r="X37" s="17">
        <v>-0.93591833092081644</v>
      </c>
      <c r="Y37" s="17">
        <v>0.16162811905821778</v>
      </c>
      <c r="Z37" s="17">
        <v>38.03787648987911</v>
      </c>
      <c r="AA37" s="17">
        <v>-1.1920141885114339</v>
      </c>
      <c r="AB37" s="17">
        <v>0.18889156184020997</v>
      </c>
      <c r="AC37" s="17">
        <v>53.262351424505404</v>
      </c>
      <c r="AD37" s="17">
        <v>-0.6943879103249313</v>
      </c>
      <c r="AE37" s="17">
        <v>0.58547927800989419</v>
      </c>
      <c r="AF37" s="17">
        <v>92.074598754234685</v>
      </c>
      <c r="AG37" s="17">
        <v>52.15695721948908</v>
      </c>
      <c r="AH37" s="17">
        <v>-0.32444101796658237</v>
      </c>
      <c r="AI37" s="17">
        <v>-0.42123427390930795</v>
      </c>
      <c r="AJ37" s="17">
        <v>0.33333333333333298</v>
      </c>
      <c r="AK37" s="17">
        <v>0.33609662169294174</v>
      </c>
      <c r="AL37" s="17">
        <v>0.43983967444698208</v>
      </c>
      <c r="AM37" s="17">
        <v>0.33333333333333298</v>
      </c>
      <c r="AN37" s="17">
        <v>-4.0366496624052874E-2</v>
      </c>
      <c r="AO37" s="17">
        <v>-0.10185120209904994</v>
      </c>
      <c r="AP37" s="17">
        <v>0.33333333333333298</v>
      </c>
      <c r="AQ37" s="17">
        <v>-0.41622900780688066</v>
      </c>
      <c r="AR37" s="17">
        <v>1.9319820102654666</v>
      </c>
      <c r="AS37" s="17">
        <v>11.299247112196117</v>
      </c>
      <c r="AT37" s="17">
        <v>0.99712492400688424</v>
      </c>
      <c r="AU37" s="17">
        <v>-1.0000000000000004</v>
      </c>
      <c r="AV37" s="17">
        <v>-1.0000000000000004</v>
      </c>
      <c r="AW37" s="17">
        <v>-1.0000000000000004</v>
      </c>
      <c r="AX37" s="17">
        <v>-1.0000000000000004</v>
      </c>
      <c r="AY37" s="17">
        <v>5.8757883360430668E-2</v>
      </c>
      <c r="AZ37" s="17">
        <v>0.21962659340072008</v>
      </c>
      <c r="BA37" s="17">
        <v>-0.31576738867963966</v>
      </c>
      <c r="BB37" s="17">
        <v>0.52184207330854782</v>
      </c>
      <c r="BC37" s="17">
        <v>0.34801522485173475</v>
      </c>
      <c r="BD37" s="17">
        <v>14.144184799717278</v>
      </c>
      <c r="BE37" s="17">
        <v>7.1215436778951693</v>
      </c>
      <c r="BF37" s="17">
        <v>-1.0000000000000004</v>
      </c>
    </row>
    <row r="38" spans="1:58" x14ac:dyDescent="0.25">
      <c r="A38">
        <v>5172</v>
      </c>
      <c r="B38" t="s">
        <v>745</v>
      </c>
      <c r="C38" s="22">
        <v>3</v>
      </c>
      <c r="D38" s="22">
        <v>1782.8250996653132</v>
      </c>
      <c r="E38" s="17">
        <v>179.79473422587901</v>
      </c>
      <c r="F38" s="17">
        <v>113.64784322570627</v>
      </c>
      <c r="G38" s="17">
        <v>1.8914584380484827</v>
      </c>
      <c r="H38" s="17">
        <v>17.284782085693251</v>
      </c>
      <c r="I38" s="17">
        <v>100.64947796018581</v>
      </c>
      <c r="J38" s="17">
        <v>51.703151769024345</v>
      </c>
      <c r="K38" s="17">
        <v>-0.99999999999999944</v>
      </c>
      <c r="L38" s="17">
        <v>-0.99999999999999944</v>
      </c>
      <c r="M38" s="17">
        <v>-0.99999999999999944</v>
      </c>
      <c r="N38" s="17">
        <v>0.28234323294971175</v>
      </c>
      <c r="O38" s="17">
        <v>-0.99999999999999944</v>
      </c>
      <c r="P38" s="17">
        <v>-0.99999999999999944</v>
      </c>
      <c r="Q38" s="17">
        <v>4.5922401261541221</v>
      </c>
      <c r="R38" s="17">
        <v>-0.99999999999999944</v>
      </c>
      <c r="S38" s="17">
        <v>5.7115973752560878</v>
      </c>
      <c r="T38" s="17">
        <v>0.50025013666283458</v>
      </c>
      <c r="U38" s="17">
        <v>0.63467360451348009</v>
      </c>
      <c r="V38" s="17">
        <v>0.53356574873911722</v>
      </c>
      <c r="W38" s="17">
        <v>12.692541959539135</v>
      </c>
      <c r="X38" s="17">
        <v>8.2407218010037759</v>
      </c>
      <c r="Y38" s="17">
        <v>0.41223913435584997</v>
      </c>
      <c r="Z38" s="17">
        <v>52.495305683705311</v>
      </c>
      <c r="AA38" s="17">
        <v>-0.31862442592712142</v>
      </c>
      <c r="AB38" s="17">
        <v>4.6817042232149264</v>
      </c>
      <c r="AC38" s="17">
        <v>27.302359485273879</v>
      </c>
      <c r="AD38" s="17">
        <v>0.95266093318556577</v>
      </c>
      <c r="AE38" s="17">
        <v>2.9519035454171552</v>
      </c>
      <c r="AF38" s="17">
        <v>87.431272937611283</v>
      </c>
      <c r="AG38" s="17">
        <v>61.969867424526598</v>
      </c>
      <c r="AH38" s="17">
        <v>0.18634522985066426</v>
      </c>
      <c r="AI38" s="17">
        <v>0.48855590019089129</v>
      </c>
      <c r="AJ38" s="17">
        <v>0.33333333333333298</v>
      </c>
      <c r="AK38" s="17">
        <v>1.2555479525384869</v>
      </c>
      <c r="AL38" s="17">
        <v>1.1400422245398363</v>
      </c>
      <c r="AM38" s="17">
        <v>0.33333333333333298</v>
      </c>
      <c r="AN38" s="17">
        <v>1.0280877838796088</v>
      </c>
      <c r="AO38" s="17">
        <v>1.0150428797841788</v>
      </c>
      <c r="AP38" s="17">
        <v>0.33333333333333298</v>
      </c>
      <c r="AQ38" s="17">
        <v>13.21820502257453</v>
      </c>
      <c r="AR38" s="17">
        <v>-4.0292598330430396</v>
      </c>
      <c r="AS38" s="17">
        <v>50.961000998696221</v>
      </c>
      <c r="AT38" s="17">
        <v>4.7714106033711472</v>
      </c>
      <c r="AU38" s="17">
        <v>-0.99999999999999944</v>
      </c>
      <c r="AV38" s="17">
        <v>-0.99999999999999944</v>
      </c>
      <c r="AW38" s="17">
        <v>-0.99999999999999944</v>
      </c>
      <c r="AX38" s="17">
        <v>-0.99999999999999944</v>
      </c>
      <c r="AY38" s="17">
        <v>0.67322253767045492</v>
      </c>
      <c r="AZ38" s="17">
        <v>0.90814041873222617</v>
      </c>
      <c r="BA38" s="17">
        <v>1.1281803322318906</v>
      </c>
      <c r="BB38" s="17">
        <v>0.21171122933995429</v>
      </c>
      <c r="BC38" s="17">
        <v>0.1805643353917871</v>
      </c>
      <c r="BD38" s="17">
        <v>9.8334828271599832</v>
      </c>
      <c r="BE38" s="17">
        <v>10.155010045954144</v>
      </c>
      <c r="BF38" s="17">
        <v>-0.99999999999999944</v>
      </c>
    </row>
    <row r="39" spans="1:58" x14ac:dyDescent="0.25">
      <c r="A39">
        <v>5576</v>
      </c>
      <c r="B39" t="s">
        <v>2135</v>
      </c>
      <c r="C39" s="22">
        <v>3</v>
      </c>
      <c r="D39" s="22">
        <v>1633.3289149283983</v>
      </c>
      <c r="E39" s="17">
        <v>119.13355502312092</v>
      </c>
      <c r="F39" s="17">
        <v>36.799571135092656</v>
      </c>
      <c r="G39" s="17">
        <v>1.4599533536270872</v>
      </c>
      <c r="H39" s="17">
        <v>9.6607488749000527</v>
      </c>
      <c r="I39" s="17">
        <v>72.888549663040507</v>
      </c>
      <c r="J39" s="17">
        <v>34.828534375235073</v>
      </c>
      <c r="K39" s="17">
        <v>-1</v>
      </c>
      <c r="L39" s="17">
        <v>-1</v>
      </c>
      <c r="M39" s="17">
        <v>-1</v>
      </c>
      <c r="N39" s="17">
        <v>0.46098827358367567</v>
      </c>
      <c r="O39" s="17">
        <v>-1</v>
      </c>
      <c r="P39" s="17">
        <v>-1</v>
      </c>
      <c r="Q39" s="17">
        <v>6.1557558178664999</v>
      </c>
      <c r="R39" s="17">
        <v>-1</v>
      </c>
      <c r="S39" s="17">
        <v>1.2134326923334333</v>
      </c>
      <c r="T39" s="17">
        <v>0.43633507247680198</v>
      </c>
      <c r="U39" s="17">
        <v>0.53906383618334208</v>
      </c>
      <c r="V39" s="17">
        <v>-0.15848892923844504</v>
      </c>
      <c r="W39" s="17">
        <v>3.5049930570335519</v>
      </c>
      <c r="X39" s="17">
        <v>0.94620687539779846</v>
      </c>
      <c r="Y39" s="17">
        <v>0.46519721175567935</v>
      </c>
      <c r="Z39" s="17">
        <v>39.361537940158037</v>
      </c>
      <c r="AA39" s="17">
        <v>0.62909107761166738</v>
      </c>
      <c r="AB39" s="17">
        <v>0.34101710815940878</v>
      </c>
      <c r="AC39" s="17">
        <v>21.510073453504511</v>
      </c>
      <c r="AD39" s="17">
        <v>-0.68950499797934361</v>
      </c>
      <c r="AE39" s="17">
        <v>2.1007254210722039</v>
      </c>
      <c r="AF39" s="17">
        <v>63.313353922894187</v>
      </c>
      <c r="AG39" s="17">
        <v>3.5645672124670686</v>
      </c>
      <c r="AH39" s="17">
        <v>-0.10263474541391242</v>
      </c>
      <c r="AI39" s="17">
        <v>9.4388916733985032E-3</v>
      </c>
      <c r="AJ39" s="17">
        <v>0.33333333333333298</v>
      </c>
      <c r="AK39" s="17">
        <v>1.4558293773141966</v>
      </c>
      <c r="AL39" s="17">
        <v>1.3784483829733654</v>
      </c>
      <c r="AM39" s="17">
        <v>0.33333333333333298</v>
      </c>
      <c r="AN39" s="17">
        <v>0.45052486376993683</v>
      </c>
      <c r="AO39" s="17">
        <v>0.52715187338250957</v>
      </c>
      <c r="AP39" s="17">
        <v>0.33333333333333298</v>
      </c>
      <c r="AQ39" s="17">
        <v>9.5751957401463681</v>
      </c>
      <c r="AR39" s="17">
        <v>1.3702309149377601</v>
      </c>
      <c r="AS39" s="17">
        <v>17.677445027318846</v>
      </c>
      <c r="AT39" s="17">
        <v>15.780858432978475</v>
      </c>
      <c r="AU39" s="17">
        <v>-1</v>
      </c>
      <c r="AV39" s="17">
        <v>-1</v>
      </c>
      <c r="AW39" s="17">
        <v>-1</v>
      </c>
      <c r="AX39" s="17">
        <v>-1</v>
      </c>
      <c r="AY39" s="17">
        <v>0.24159615096771681</v>
      </c>
      <c r="AZ39" s="17">
        <v>0.28676215934132465</v>
      </c>
      <c r="BA39" s="17">
        <v>0.60857321745781379</v>
      </c>
      <c r="BB39" s="17">
        <v>-0.39100641914094519</v>
      </c>
      <c r="BC39" s="17">
        <v>-5.1597708614943359E-2</v>
      </c>
      <c r="BD39" s="17">
        <v>-8.3413496818170056</v>
      </c>
      <c r="BE39" s="17">
        <v>1.7529233719154829</v>
      </c>
      <c r="BF39" s="17">
        <v>-1</v>
      </c>
    </row>
    <row r="40" spans="1:58" x14ac:dyDescent="0.25">
      <c r="A40">
        <v>5638</v>
      </c>
      <c r="B40" t="s">
        <v>2168</v>
      </c>
      <c r="C40" s="22">
        <v>3</v>
      </c>
      <c r="D40" s="22">
        <v>1517.6324059317444</v>
      </c>
      <c r="E40" s="17">
        <v>72.748634836754903</v>
      </c>
      <c r="F40" s="17">
        <v>-19.960254236707041</v>
      </c>
      <c r="G40" s="17">
        <v>0.38577006515299761</v>
      </c>
      <c r="H40" s="17">
        <v>2.726330993920461</v>
      </c>
      <c r="I40" s="17">
        <v>41.660065637277718</v>
      </c>
      <c r="J40" s="17">
        <v>12.710291976007143</v>
      </c>
      <c r="K40" s="17">
        <v>-0.99999999999999878</v>
      </c>
      <c r="L40" s="17">
        <v>-0.99999999999999878</v>
      </c>
      <c r="M40" s="17">
        <v>-0.99999999999999878</v>
      </c>
      <c r="N40" s="17">
        <v>0.30585284305654992</v>
      </c>
      <c r="O40" s="17">
        <v>-0.99999999999999878</v>
      </c>
      <c r="P40" s="17">
        <v>-0.99999999999999878</v>
      </c>
      <c r="Q40" s="17">
        <v>3.656533303972918</v>
      </c>
      <c r="R40" s="17">
        <v>-0.99999999999999878</v>
      </c>
      <c r="S40" s="17">
        <v>-0.35158390480461932</v>
      </c>
      <c r="T40" s="17">
        <v>-5.0143290861724227E-2</v>
      </c>
      <c r="U40" s="17">
        <v>-0.11351725022160906</v>
      </c>
      <c r="V40" s="17">
        <v>-0.88332422075868511</v>
      </c>
      <c r="W40" s="17">
        <v>-0.93020231005245635</v>
      </c>
      <c r="X40" s="17">
        <v>-3.2591331650541067</v>
      </c>
      <c r="Y40" s="17">
        <v>-5.3336043701957499E-2</v>
      </c>
      <c r="Z40" s="17">
        <v>26.974124023210504</v>
      </c>
      <c r="AA40" s="17">
        <v>2.911370528660072</v>
      </c>
      <c r="AB40" s="17">
        <v>0.58942574120479096</v>
      </c>
      <c r="AC40" s="17">
        <v>-0.1955322047145589</v>
      </c>
      <c r="AD40" s="17">
        <v>2.5937158046281734</v>
      </c>
      <c r="AE40" s="17">
        <v>1.226902133735646</v>
      </c>
      <c r="AF40" s="17">
        <v>28.594919693436399</v>
      </c>
      <c r="AG40" s="17">
        <v>-42.577283466338571</v>
      </c>
      <c r="AH40" s="17">
        <v>0.84167277709247523</v>
      </c>
      <c r="AI40" s="17">
        <v>0.73826530383915112</v>
      </c>
      <c r="AJ40" s="17">
        <v>0.33333333333333298</v>
      </c>
      <c r="AK40" s="17">
        <v>1.2182914894469745</v>
      </c>
      <c r="AL40" s="17">
        <v>1.1502442120617602</v>
      </c>
      <c r="AM40" s="17">
        <v>0.33333333333333298</v>
      </c>
      <c r="AN40" s="17">
        <v>0.79293386537531318</v>
      </c>
      <c r="AO40" s="17">
        <v>0.72451967286735275</v>
      </c>
      <c r="AP40" s="17">
        <v>0.33333333333333298</v>
      </c>
      <c r="AQ40" s="17">
        <v>13.065145943841324</v>
      </c>
      <c r="AR40" s="17">
        <v>4.3607516901647569</v>
      </c>
      <c r="AS40" s="17">
        <v>-4.6316108145649952</v>
      </c>
      <c r="AT40" s="17">
        <v>12.981151100407368</v>
      </c>
      <c r="AU40" s="17">
        <v>-0.99999999999999878</v>
      </c>
      <c r="AV40" s="17">
        <v>-0.99999999999999878</v>
      </c>
      <c r="AW40" s="17">
        <v>-0.99999999999999878</v>
      </c>
      <c r="AX40" s="17">
        <v>-0.99999999999999878</v>
      </c>
      <c r="AY40" s="17">
        <v>4.8848193636234487E-2</v>
      </c>
      <c r="AZ40" s="17">
        <v>0.41929197393836504</v>
      </c>
      <c r="BA40" s="17">
        <v>0.42464861352976507</v>
      </c>
      <c r="BB40" s="17">
        <v>3.8835806212699921E-2</v>
      </c>
      <c r="BC40" s="17">
        <v>0.5401035821581085</v>
      </c>
      <c r="BD40" s="17">
        <v>3.0673550250093227</v>
      </c>
      <c r="BE40" s="17">
        <v>15.625832621601521</v>
      </c>
      <c r="BF40" s="17">
        <v>-0.99999999999999878</v>
      </c>
    </row>
    <row r="41" spans="1:58" x14ac:dyDescent="0.25">
      <c r="A41">
        <v>5658</v>
      </c>
      <c r="B41" t="s">
        <v>2176</v>
      </c>
      <c r="C41" s="22">
        <v>3</v>
      </c>
      <c r="D41" s="22">
        <v>1535.4603918066384</v>
      </c>
      <c r="E41" s="17">
        <v>109.04588153650295</v>
      </c>
      <c r="F41" s="17">
        <v>16.914839076169553</v>
      </c>
      <c r="G41" s="17">
        <v>0.62769142603656269</v>
      </c>
      <c r="H41" s="17">
        <v>7.4764329220279269</v>
      </c>
      <c r="I41" s="17">
        <v>72.431192528930779</v>
      </c>
      <c r="J41" s="17">
        <v>26.78250801585984</v>
      </c>
      <c r="K41" s="17">
        <v>-1.0000000000000004</v>
      </c>
      <c r="L41" s="17">
        <v>-1.0000000000000004</v>
      </c>
      <c r="M41" s="17">
        <v>-1.0000000000000004</v>
      </c>
      <c r="N41" s="17">
        <v>0.35539002982186796</v>
      </c>
      <c r="O41" s="17">
        <v>-1.0000000000000004</v>
      </c>
      <c r="P41" s="17">
        <v>-1.0000000000000004</v>
      </c>
      <c r="Q41" s="17">
        <v>4.7624306520125073</v>
      </c>
      <c r="R41" s="17">
        <v>-1.0000000000000004</v>
      </c>
      <c r="S41" s="17">
        <v>1.2132326226931296</v>
      </c>
      <c r="T41" s="17">
        <v>0.14019916578872346</v>
      </c>
      <c r="U41" s="17">
        <v>0.14376851231458104</v>
      </c>
      <c r="V41" s="17">
        <v>-0.50022982894119716</v>
      </c>
      <c r="W41" s="17">
        <v>2.7140022700154214</v>
      </c>
      <c r="X41" s="17">
        <v>-1.6447392804292325</v>
      </c>
      <c r="Y41" s="17">
        <v>0.17140803841259328</v>
      </c>
      <c r="Z41" s="17">
        <v>30.938515730832798</v>
      </c>
      <c r="AA41" s="17">
        <v>-1.6521090016409892</v>
      </c>
      <c r="AB41" s="17">
        <v>0.79111572757192794</v>
      </c>
      <c r="AC41" s="17">
        <v>37.630074710365143</v>
      </c>
      <c r="AD41" s="17">
        <v>-1.0696371242695761</v>
      </c>
      <c r="AE41" s="17">
        <v>0.81224320268508055</v>
      </c>
      <c r="AF41" s="17">
        <v>70.171949371454957</v>
      </c>
      <c r="AG41" s="17">
        <v>23.375881610882718</v>
      </c>
      <c r="AH41" s="17">
        <v>-0.40880960005655903</v>
      </c>
      <c r="AI41" s="17">
        <v>-0.40727913413283612</v>
      </c>
      <c r="AJ41" s="17">
        <v>0.33333333333333298</v>
      </c>
      <c r="AK41" s="17">
        <v>0.72951791665092347</v>
      </c>
      <c r="AL41" s="17">
        <v>0.93118921545366651</v>
      </c>
      <c r="AM41" s="17">
        <v>0.33333333333333298</v>
      </c>
      <c r="AN41" s="17">
        <v>-9.8075738027463694E-2</v>
      </c>
      <c r="AO41" s="17">
        <v>-7.2061449825678248E-2</v>
      </c>
      <c r="AP41" s="17">
        <v>0.33333333333333298</v>
      </c>
      <c r="AQ41" s="17">
        <v>2.2592431574757628</v>
      </c>
      <c r="AR41" s="17">
        <v>0.23348796372332142</v>
      </c>
      <c r="AS41" s="17">
        <v>19.923578914934897</v>
      </c>
      <c r="AT41" s="17">
        <v>6.62544113720163</v>
      </c>
      <c r="AU41" s="17">
        <v>-1.0000000000000004</v>
      </c>
      <c r="AV41" s="17">
        <v>-1.0000000000000004</v>
      </c>
      <c r="AW41" s="17">
        <v>-1.0000000000000004</v>
      </c>
      <c r="AX41" s="17">
        <v>-1.0000000000000004</v>
      </c>
      <c r="AY41" s="17">
        <v>-2.257147638943072E-2</v>
      </c>
      <c r="AZ41" s="17">
        <v>0.17038754501284734</v>
      </c>
      <c r="BA41" s="17">
        <v>0.696901661587226</v>
      </c>
      <c r="BB41" s="17">
        <v>5.8150314922446877E-3</v>
      </c>
      <c r="BC41" s="17">
        <v>-4.5646724508751867E-2</v>
      </c>
      <c r="BD41" s="17">
        <v>0.9973135123703526</v>
      </c>
      <c r="BE41" s="17">
        <v>2.3433401952173334</v>
      </c>
      <c r="BF41" s="17">
        <v>-1.0000000000000004</v>
      </c>
    </row>
    <row r="42" spans="1:58" x14ac:dyDescent="0.25">
      <c r="A42">
        <v>5929</v>
      </c>
      <c r="B42" t="s">
        <v>3099</v>
      </c>
      <c r="C42" s="22">
        <v>3</v>
      </c>
      <c r="D42" s="22">
        <v>1435.4181927593822</v>
      </c>
      <c r="E42" s="17">
        <v>20.936522776068582</v>
      </c>
      <c r="F42" s="17">
        <v>-98.668545155738144</v>
      </c>
      <c r="G42" s="17">
        <v>7.6411949121844042E-2</v>
      </c>
      <c r="H42" s="17">
        <v>8.2156650635309028</v>
      </c>
      <c r="I42" s="17">
        <v>4.5871677162080218</v>
      </c>
      <c r="J42" s="17">
        <v>7.5733763429221561</v>
      </c>
      <c r="K42" s="17">
        <v>-1.0000000000000009</v>
      </c>
      <c r="L42" s="17">
        <v>-1.0000000000000009</v>
      </c>
      <c r="M42" s="17">
        <v>-1.0000000000000009</v>
      </c>
      <c r="N42" s="17">
        <v>0.39582353010200932</v>
      </c>
      <c r="O42" s="17">
        <v>-1.0000000000000009</v>
      </c>
      <c r="P42" s="17">
        <v>-1.0000000000000009</v>
      </c>
      <c r="Q42" s="17">
        <v>6.2190412972833204</v>
      </c>
      <c r="R42" s="17">
        <v>-1.0000000000000009</v>
      </c>
      <c r="S42" s="17">
        <v>0.75892663808323491</v>
      </c>
      <c r="T42" s="17">
        <v>3.9769469579964037E-2</v>
      </c>
      <c r="U42" s="17">
        <v>0.23938524504055569</v>
      </c>
      <c r="V42" s="17">
        <v>-1.3484076424906433</v>
      </c>
      <c r="W42" s="17">
        <v>1.9966237662475814</v>
      </c>
      <c r="X42" s="17">
        <v>0.27569346288966551</v>
      </c>
      <c r="Y42" s="17">
        <v>0.15095781153818943</v>
      </c>
      <c r="Z42" s="17">
        <v>3.8777983069807758</v>
      </c>
      <c r="AA42" s="17">
        <v>0.70850304627372529</v>
      </c>
      <c r="AB42" s="17">
        <v>-1.4665573580747508</v>
      </c>
      <c r="AC42" s="17">
        <v>4.1133930142171895</v>
      </c>
      <c r="AD42" s="17">
        <v>-2.0093975344562502</v>
      </c>
      <c r="AE42" s="17">
        <v>-0.59265307493585506</v>
      </c>
      <c r="AF42" s="17">
        <v>5.9319808881873675</v>
      </c>
      <c r="AG42" s="17">
        <v>-67.794772536159016</v>
      </c>
      <c r="AH42" s="17">
        <v>-0.38840694417086152</v>
      </c>
      <c r="AI42" s="17">
        <v>-0.49458310006381057</v>
      </c>
      <c r="AJ42" s="17">
        <v>0.33333333333333298</v>
      </c>
      <c r="AK42" s="17">
        <v>0.80492777377440161</v>
      </c>
      <c r="AL42" s="17">
        <v>0.71197730530498371</v>
      </c>
      <c r="AM42" s="17">
        <v>0.33333333333333298</v>
      </c>
      <c r="AN42" s="17">
        <v>-0.44179984555575835</v>
      </c>
      <c r="AO42" s="17">
        <v>-0.48635683963704179</v>
      </c>
      <c r="AP42" s="17">
        <v>0.33333333333333298</v>
      </c>
      <c r="AQ42" s="17">
        <v>-1.3448131719793437</v>
      </c>
      <c r="AR42" s="17">
        <v>6.042207100671205</v>
      </c>
      <c r="AS42" s="17">
        <v>-6.2060531102145298</v>
      </c>
      <c r="AT42" s="17">
        <v>7.7372223524654808</v>
      </c>
      <c r="AU42" s="17">
        <v>-1.0000000000000009</v>
      </c>
      <c r="AV42" s="17">
        <v>-1.0000000000000009</v>
      </c>
      <c r="AW42" s="17">
        <v>-1.0000000000000009</v>
      </c>
      <c r="AX42" s="17">
        <v>-1.0000000000000009</v>
      </c>
      <c r="AY42" s="17">
        <v>-4.8064944929140693E-2</v>
      </c>
      <c r="AZ42" s="17">
        <v>0.38735906063903758</v>
      </c>
      <c r="BA42" s="17">
        <v>-2.068425373075268E-2</v>
      </c>
      <c r="BB42" s="17">
        <v>0.22750865227453626</v>
      </c>
      <c r="BC42" s="17">
        <v>2.6446930943823964E-2</v>
      </c>
      <c r="BD42" s="17">
        <v>7.6245116100585957</v>
      </c>
      <c r="BE42" s="17">
        <v>0.55775200494183397</v>
      </c>
      <c r="BF42" s="17">
        <v>-1.0000000000000009</v>
      </c>
    </row>
    <row r="43" spans="1:58" x14ac:dyDescent="0.25">
      <c r="A43">
        <v>6047</v>
      </c>
      <c r="B43" t="s">
        <v>2388</v>
      </c>
      <c r="C43" s="22">
        <v>3</v>
      </c>
      <c r="D43" s="22">
        <v>1483.3544953845319</v>
      </c>
      <c r="E43" s="17">
        <v>68.623116710889349</v>
      </c>
      <c r="F43" s="17">
        <v>-5.4762585464624607</v>
      </c>
      <c r="G43" s="17">
        <v>0.76334664152961085</v>
      </c>
      <c r="H43" s="17">
        <v>5.4452750161621672</v>
      </c>
      <c r="I43" s="17">
        <v>38.711118915045816</v>
      </c>
      <c r="J43" s="17">
        <v>19.377940112551599</v>
      </c>
      <c r="K43" s="17">
        <v>-0.99999999999999978</v>
      </c>
      <c r="L43" s="17">
        <v>-0.99999999999999978</v>
      </c>
      <c r="M43" s="17">
        <v>-0.99999999999999978</v>
      </c>
      <c r="N43" s="17">
        <v>2.974057368124345E-2</v>
      </c>
      <c r="O43" s="17">
        <v>-0.99999999999999978</v>
      </c>
      <c r="P43" s="17">
        <v>-0.99999999999999978</v>
      </c>
      <c r="Q43" s="17">
        <v>3.8224024751619474</v>
      </c>
      <c r="R43" s="17">
        <v>-0.99999999999999978</v>
      </c>
      <c r="S43" s="17">
        <v>0.62704048954717018</v>
      </c>
      <c r="T43" s="17">
        <v>7.9311748208819324E-2</v>
      </c>
      <c r="U43" s="17">
        <v>0.18439578095294029</v>
      </c>
      <c r="V43" s="17">
        <v>-1.1804525310679042</v>
      </c>
      <c r="W43" s="17">
        <v>1.6228725410002212</v>
      </c>
      <c r="X43" s="17">
        <v>4.4317161864624568</v>
      </c>
      <c r="Y43" s="17">
        <v>0.11596261900793567</v>
      </c>
      <c r="Z43" s="17">
        <v>19.642163833024881</v>
      </c>
      <c r="AA43" s="17">
        <v>2.0046844125701324</v>
      </c>
      <c r="AB43" s="17">
        <v>0.73488989924432091</v>
      </c>
      <c r="AC43" s="17">
        <v>5.2632001862906339</v>
      </c>
      <c r="AD43" s="17">
        <v>-0.13908511557574796</v>
      </c>
      <c r="AE43" s="17">
        <v>1.1130280597988589</v>
      </c>
      <c r="AF43" s="17">
        <v>26.753281978358697</v>
      </c>
      <c r="AG43" s="17">
        <v>-29.813562104199338</v>
      </c>
      <c r="AH43" s="17">
        <v>9.1352068637100534E-2</v>
      </c>
      <c r="AI43" s="17">
        <v>0.39486679998733509</v>
      </c>
      <c r="AJ43" s="17">
        <v>0.33333333333333298</v>
      </c>
      <c r="AK43" s="17">
        <v>1.1479736530107219</v>
      </c>
      <c r="AL43" s="17">
        <v>1.2509590409696778</v>
      </c>
      <c r="AM43" s="17">
        <v>0.33333333333333298</v>
      </c>
      <c r="AN43" s="17">
        <v>0.71282163699983569</v>
      </c>
      <c r="AO43" s="17">
        <v>0.74574154638040935</v>
      </c>
      <c r="AP43" s="17">
        <v>0.33333333333333298</v>
      </c>
      <c r="AQ43" s="17">
        <v>11.957836936687112</v>
      </c>
      <c r="AR43" s="17">
        <v>2.3975855050136121</v>
      </c>
      <c r="AS43" s="17">
        <v>7.4738445712173762</v>
      </c>
      <c r="AT43" s="17">
        <v>9.5065100363206021</v>
      </c>
      <c r="AU43" s="17">
        <v>-0.99999999999999978</v>
      </c>
      <c r="AV43" s="17">
        <v>-0.99999999999999978</v>
      </c>
      <c r="AW43" s="17">
        <v>-0.99999999999999978</v>
      </c>
      <c r="AX43" s="17">
        <v>-0.99999999999999978</v>
      </c>
      <c r="AY43" s="17">
        <v>9.3669579116142085E-2</v>
      </c>
      <c r="AZ43" s="17">
        <v>-0.13488925762174592</v>
      </c>
      <c r="BA43" s="17">
        <v>0.11562508301928141</v>
      </c>
      <c r="BB43" s="17">
        <v>-0.23247946110975007</v>
      </c>
      <c r="BC43" s="17">
        <v>0.18078190033590605</v>
      </c>
      <c r="BD43" s="17">
        <v>-6.4864328158524884</v>
      </c>
      <c r="BE43" s="17">
        <v>5.0976729234940565</v>
      </c>
      <c r="BF43" s="17">
        <v>-0.99999999999999978</v>
      </c>
    </row>
    <row r="44" spans="1:58" x14ac:dyDescent="0.25">
      <c r="A44">
        <v>6056</v>
      </c>
      <c r="B44" t="s">
        <v>2394</v>
      </c>
      <c r="C44" s="22">
        <v>3</v>
      </c>
      <c r="D44" s="22">
        <v>1506.1364448955089</v>
      </c>
      <c r="E44" s="17">
        <v>55.597276169102948</v>
      </c>
      <c r="F44" s="17">
        <v>-34.980845397011485</v>
      </c>
      <c r="G44" s="17">
        <v>0.30055886223145278</v>
      </c>
      <c r="H44" s="17">
        <v>13.897378443098253</v>
      </c>
      <c r="I44" s="17">
        <v>33.694635904710211</v>
      </c>
      <c r="J44" s="17">
        <v>7.2628999928967319</v>
      </c>
      <c r="K44" s="17">
        <v>-1.000000000000002</v>
      </c>
      <c r="L44" s="17">
        <v>-1.000000000000002</v>
      </c>
      <c r="M44" s="17">
        <v>-1.000000000000002</v>
      </c>
      <c r="N44" s="17">
        <v>0.39403915103258397</v>
      </c>
      <c r="O44" s="17">
        <v>-1.000000000000002</v>
      </c>
      <c r="P44" s="17">
        <v>-1.000000000000002</v>
      </c>
      <c r="Q44" s="17">
        <v>5.1520587383756586</v>
      </c>
      <c r="R44" s="17">
        <v>-1.000000000000002</v>
      </c>
      <c r="S44" s="17">
        <v>3.1905043011807539</v>
      </c>
      <c r="T44" s="17">
        <v>0.27507670533996542</v>
      </c>
      <c r="U44" s="17">
        <v>1.1821555511805428</v>
      </c>
      <c r="V44" s="17">
        <v>1.2795591752563791</v>
      </c>
      <c r="W44" s="17">
        <v>8.7453197047225935</v>
      </c>
      <c r="X44" s="17">
        <v>6.7102399522726994</v>
      </c>
      <c r="Y44" s="17">
        <v>0.25836204409574609</v>
      </c>
      <c r="Z44" s="17">
        <v>14.441676919507803</v>
      </c>
      <c r="AA44" s="17">
        <v>6.4156497986346914E-2</v>
      </c>
      <c r="AB44" s="17">
        <v>0.38976874240477832</v>
      </c>
      <c r="AC44" s="17">
        <v>17.133881493427523</v>
      </c>
      <c r="AD44" s="17">
        <v>0.38540868003392847</v>
      </c>
      <c r="AE44" s="17">
        <v>8.112603310457249E-2</v>
      </c>
      <c r="AF44" s="17">
        <v>32.046453188444687</v>
      </c>
      <c r="AG44" s="17">
        <v>-22.446073316962526</v>
      </c>
      <c r="AH44" s="17">
        <v>5.6359693136553111E-2</v>
      </c>
      <c r="AI44" s="17">
        <v>-7.7687504460128509E-2</v>
      </c>
      <c r="AJ44" s="17">
        <v>0.33333333333333298</v>
      </c>
      <c r="AK44" s="17">
        <v>4.6597896735486616E-2</v>
      </c>
      <c r="AL44" s="17">
        <v>0.32452638632768227</v>
      </c>
      <c r="AM44" s="17">
        <v>0.33333333333333298</v>
      </c>
      <c r="AN44" s="17">
        <v>0.14636333606246937</v>
      </c>
      <c r="AO44" s="17">
        <v>8.2797661385550919E-2</v>
      </c>
      <c r="AP44" s="17">
        <v>0.33333333333333298</v>
      </c>
      <c r="AQ44" s="17">
        <v>1.6481827162655254</v>
      </c>
      <c r="AR44" s="17">
        <v>2.6494646824273858</v>
      </c>
      <c r="AS44" s="17">
        <v>3.6999741180842971</v>
      </c>
      <c r="AT44" s="17">
        <v>0.91346119238505563</v>
      </c>
      <c r="AU44" s="17">
        <v>-1.000000000000002</v>
      </c>
      <c r="AV44" s="17">
        <v>-1.000000000000002</v>
      </c>
      <c r="AW44" s="17">
        <v>-1.000000000000002</v>
      </c>
      <c r="AX44" s="17">
        <v>-1.000000000000002</v>
      </c>
      <c r="AY44" s="17">
        <v>-5.1000645475885266E-2</v>
      </c>
      <c r="AZ44" s="17">
        <v>1.2921178316804502E-3</v>
      </c>
      <c r="BA44" s="17">
        <v>0.30391732769438845</v>
      </c>
      <c r="BB44" s="17">
        <v>-6.2055534558665186E-2</v>
      </c>
      <c r="BC44" s="17">
        <v>-3.087858962349313E-2</v>
      </c>
      <c r="BD44" s="17">
        <v>-1.5449277748082255</v>
      </c>
      <c r="BE44" s="17">
        <v>0.74762189788461264</v>
      </c>
      <c r="BF44" s="17">
        <v>-1.000000000000002</v>
      </c>
    </row>
    <row r="45" spans="1:58" x14ac:dyDescent="0.25">
      <c r="A45">
        <v>6175</v>
      </c>
      <c r="B45" t="s">
        <v>2466</v>
      </c>
      <c r="C45" s="22">
        <v>3</v>
      </c>
      <c r="D45" s="22">
        <v>1513.9222838480339</v>
      </c>
      <c r="E45" s="17">
        <v>124.8645465122222</v>
      </c>
      <c r="F45" s="17">
        <v>0.93332884900298652</v>
      </c>
      <c r="G45" s="17">
        <v>0.49093753406568086</v>
      </c>
      <c r="H45" s="17">
        <v>5.0908590352992995</v>
      </c>
      <c r="I45" s="17">
        <v>82.46091914278631</v>
      </c>
      <c r="J45" s="17">
        <v>16.67677780992242</v>
      </c>
      <c r="K45" s="17">
        <v>-1.0000000000000016</v>
      </c>
      <c r="L45" s="17">
        <v>-1.0000000000000016</v>
      </c>
      <c r="M45" s="17">
        <v>-1.0000000000000016</v>
      </c>
      <c r="N45" s="17">
        <v>0.43442946297875068</v>
      </c>
      <c r="O45" s="17">
        <v>-1.0000000000000016</v>
      </c>
      <c r="P45" s="17">
        <v>-1.0000000000000016</v>
      </c>
      <c r="Q45" s="17">
        <v>5.3404993584881257</v>
      </c>
      <c r="R45" s="17">
        <v>-1.0000000000000016</v>
      </c>
      <c r="S45" s="17">
        <v>2.1178746375033378E-2</v>
      </c>
      <c r="T45" s="17">
        <v>-5.879432905321421E-2</v>
      </c>
      <c r="U45" s="17">
        <v>-0.14599890796944712</v>
      </c>
      <c r="V45" s="17">
        <v>-0.63951820340478205</v>
      </c>
      <c r="W45" s="17">
        <v>-0.24964032318882748</v>
      </c>
      <c r="X45" s="17">
        <v>-4.3195789906664945</v>
      </c>
      <c r="Y45" s="17">
        <v>2.7439816634736894E-2</v>
      </c>
      <c r="Z45" s="17">
        <v>48.312933374095863</v>
      </c>
      <c r="AA45" s="17">
        <v>5.0185520300991247</v>
      </c>
      <c r="AB45" s="17">
        <v>4.6215785456107099</v>
      </c>
      <c r="AC45" s="17">
        <v>11.547857067608364</v>
      </c>
      <c r="AD45" s="17">
        <v>2.8695944483031277</v>
      </c>
      <c r="AE45" s="17">
        <v>4.5226890541929132E-2</v>
      </c>
      <c r="AF45" s="17">
        <v>64.527595877856839</v>
      </c>
      <c r="AG45" s="17">
        <v>-15.175332648101914</v>
      </c>
      <c r="AH45" s="17">
        <v>1.1811065990464424</v>
      </c>
      <c r="AI45" s="17">
        <v>1.3144935366972317</v>
      </c>
      <c r="AJ45" s="17">
        <v>0.33333333333333298</v>
      </c>
      <c r="AK45" s="17">
        <v>0.95634665478811121</v>
      </c>
      <c r="AL45" s="17">
        <v>0.91384463389140003</v>
      </c>
      <c r="AM45" s="17">
        <v>0.33333333333333298</v>
      </c>
      <c r="AN45" s="17">
        <v>1.3452988064390929</v>
      </c>
      <c r="AO45" s="17">
        <v>1.358326482397249</v>
      </c>
      <c r="AP45" s="17">
        <v>0.33333333333333298</v>
      </c>
      <c r="AQ45" s="17">
        <v>17.933323264929406</v>
      </c>
      <c r="AR45" s="17">
        <v>3.6281993376871235</v>
      </c>
      <c r="AS45" s="17">
        <v>2.6297012495208909</v>
      </c>
      <c r="AT45" s="17">
        <v>10.418877222714411</v>
      </c>
      <c r="AU45" s="17">
        <v>-1.0000000000000016</v>
      </c>
      <c r="AV45" s="17">
        <v>-1.0000000000000016</v>
      </c>
      <c r="AW45" s="17">
        <v>-1.0000000000000016</v>
      </c>
      <c r="AX45" s="17">
        <v>-1.0000000000000016</v>
      </c>
      <c r="AY45" s="17">
        <v>8.1106909172410646E-2</v>
      </c>
      <c r="AZ45" s="17">
        <v>-0.14147350589933747</v>
      </c>
      <c r="BA45" s="17">
        <v>0.65589425978133353</v>
      </c>
      <c r="BB45" s="17">
        <v>0.25761118321784043</v>
      </c>
      <c r="BC45" s="17">
        <v>0.69404085467836707</v>
      </c>
      <c r="BD45" s="17">
        <v>5.7329120509493254</v>
      </c>
      <c r="BE45" s="17">
        <v>20.630492665865841</v>
      </c>
      <c r="BF45" s="17">
        <v>-1.0000000000000016</v>
      </c>
    </row>
    <row r="46" spans="1:58" x14ac:dyDescent="0.25">
      <c r="A46">
        <v>6453</v>
      </c>
      <c r="B46" t="s">
        <v>2585</v>
      </c>
      <c r="C46" s="22">
        <v>3</v>
      </c>
      <c r="D46" s="22">
        <v>1394.8752020681047</v>
      </c>
      <c r="E46" s="17">
        <v>59.93112344980095</v>
      </c>
      <c r="F46" s="17">
        <v>-101.57069839871549</v>
      </c>
      <c r="G46" s="17">
        <v>-3.3145494052728763E-2</v>
      </c>
      <c r="H46" s="17">
        <v>1.9471231268554112</v>
      </c>
      <c r="I46" s="17">
        <v>32.236672394851958</v>
      </c>
      <c r="J46" s="17">
        <v>17.672166259189883</v>
      </c>
      <c r="K46" s="17">
        <v>-1.0000000000000002</v>
      </c>
      <c r="L46" s="17">
        <v>-1.0000000000000002</v>
      </c>
      <c r="M46" s="17">
        <v>-1.0000000000000002</v>
      </c>
      <c r="N46" s="17">
        <v>0.18829775885038441</v>
      </c>
      <c r="O46" s="17">
        <v>-1.0000000000000002</v>
      </c>
      <c r="P46" s="17">
        <v>-1.0000000000000002</v>
      </c>
      <c r="Q46" s="17">
        <v>3.1246497714301684</v>
      </c>
      <c r="R46" s="17">
        <v>-1.0000000000000002</v>
      </c>
      <c r="S46" s="17">
        <v>-0.5452163172458151</v>
      </c>
      <c r="T46" s="17">
        <v>-5.387444374697907E-2</v>
      </c>
      <c r="U46" s="17">
        <v>-4.3547005041564078E-2</v>
      </c>
      <c r="V46" s="17">
        <v>-1.2382374819560424</v>
      </c>
      <c r="W46" s="17">
        <v>-1.1775266445747583</v>
      </c>
      <c r="X46" s="17">
        <v>-7.4604255979151306</v>
      </c>
      <c r="Y46" s="17">
        <v>-9.9867488558902109E-2</v>
      </c>
      <c r="Z46" s="17">
        <v>34.904168599582292</v>
      </c>
      <c r="AA46" s="17">
        <v>6.8866988680783767E-2</v>
      </c>
      <c r="AB46" s="17">
        <v>1.4196976671472223</v>
      </c>
      <c r="AC46" s="17">
        <v>-6.4128567444700959</v>
      </c>
      <c r="AD46" s="17">
        <v>-0.57052004834982295</v>
      </c>
      <c r="AE46" s="17">
        <v>-0.21908743809399475</v>
      </c>
      <c r="AF46" s="17">
        <v>29.691922084165434</v>
      </c>
      <c r="AG46" s="17">
        <v>-76.214709111940437</v>
      </c>
      <c r="AH46" s="17">
        <v>-1.6657954359348408E-2</v>
      </c>
      <c r="AI46" s="17">
        <v>-0.15173615164623722</v>
      </c>
      <c r="AJ46" s="17">
        <v>0.33333333333333298</v>
      </c>
      <c r="AK46" s="17">
        <v>0.64410300354019256</v>
      </c>
      <c r="AL46" s="17">
        <v>0.64298636171946533</v>
      </c>
      <c r="AM46" s="17">
        <v>0.33333333333333298</v>
      </c>
      <c r="AN46" s="17">
        <v>4.0060925479977041E-2</v>
      </c>
      <c r="AO46" s="17">
        <v>1.7699852064082127E-2</v>
      </c>
      <c r="AP46" s="17">
        <v>0.33333333333333298</v>
      </c>
      <c r="AQ46" s="17">
        <v>2.5447503106865503</v>
      </c>
      <c r="AR46" s="17">
        <v>1.201866043580063</v>
      </c>
      <c r="AS46" s="17">
        <v>9.5958773695034427</v>
      </c>
      <c r="AT46" s="17">
        <v>6.8744228461063734</v>
      </c>
      <c r="AU46" s="17">
        <v>-1.0000000000000002</v>
      </c>
      <c r="AV46" s="17">
        <v>-1.0000000000000002</v>
      </c>
      <c r="AW46" s="17">
        <v>-1.0000000000000002</v>
      </c>
      <c r="AX46" s="17">
        <v>-1.0000000000000002</v>
      </c>
      <c r="AY46" s="17">
        <v>6.1449250592533616E-2</v>
      </c>
      <c r="AZ46" s="17">
        <v>-2.1366694306792763E-2</v>
      </c>
      <c r="BA46" s="17">
        <v>0.35808452545937947</v>
      </c>
      <c r="BB46" s="17">
        <v>0.40787512354297367</v>
      </c>
      <c r="BC46" s="17">
        <v>0.25475147479194843</v>
      </c>
      <c r="BD46" s="17">
        <v>10.090044617040379</v>
      </c>
      <c r="BE46" s="17">
        <v>8.1592094970956062</v>
      </c>
      <c r="BF46" s="17">
        <v>-1.0000000000000002</v>
      </c>
    </row>
    <row r="47" spans="1:58" x14ac:dyDescent="0.25">
      <c r="A47">
        <v>7048</v>
      </c>
      <c r="B47" t="s">
        <v>3438</v>
      </c>
      <c r="C47" s="22">
        <v>3</v>
      </c>
      <c r="D47" s="22">
        <v>1544.0787015416402</v>
      </c>
      <c r="E47" s="17">
        <v>117.93505576603177</v>
      </c>
      <c r="F47" s="17">
        <v>35.661757146574523</v>
      </c>
      <c r="G47" s="17">
        <v>0.46681681810778919</v>
      </c>
      <c r="H47" s="17">
        <v>9.8635977081389008</v>
      </c>
      <c r="I47" s="17">
        <v>87.533347598506978</v>
      </c>
      <c r="J47" s="17">
        <v>8.3585678775446528</v>
      </c>
      <c r="K47" s="17">
        <v>-1.0000000000000007</v>
      </c>
      <c r="L47" s="17">
        <v>-1.0000000000000007</v>
      </c>
      <c r="M47" s="17">
        <v>-1.0000000000000007</v>
      </c>
      <c r="N47" s="17">
        <v>0.29796236057338571</v>
      </c>
      <c r="O47" s="17">
        <v>-1.0000000000000007</v>
      </c>
      <c r="P47" s="17">
        <v>-1.0000000000000007</v>
      </c>
      <c r="Q47" s="17">
        <v>5.7558902153157669</v>
      </c>
      <c r="R47" s="17">
        <v>-1.0000000000000007</v>
      </c>
      <c r="S47" s="17">
        <v>2.6924444142684303</v>
      </c>
      <c r="T47" s="17">
        <v>0.47400036473550111</v>
      </c>
      <c r="U47" s="17">
        <v>-0.63859066785686258</v>
      </c>
      <c r="V47" s="17">
        <v>-0.13670408502879888</v>
      </c>
      <c r="W47" s="17">
        <v>4.1077074928231312</v>
      </c>
      <c r="X47" s="17">
        <v>0.79765870729321886</v>
      </c>
      <c r="Y47" s="17">
        <v>0.48740834107339009</v>
      </c>
      <c r="Z47" s="17">
        <v>48.849107535558232</v>
      </c>
      <c r="AA47" s="17">
        <v>-0.27926182106040442</v>
      </c>
      <c r="AB47" s="17">
        <v>2.1027821047007862</v>
      </c>
      <c r="AC47" s="17">
        <v>26.854010314762085</v>
      </c>
      <c r="AD47" s="17">
        <v>0.36901956941930114</v>
      </c>
      <c r="AE47" s="17">
        <v>1.1494612800074129</v>
      </c>
      <c r="AF47" s="17">
        <v>78.955361235028533</v>
      </c>
      <c r="AG47" s="17">
        <v>35.56018009839557</v>
      </c>
      <c r="AH47" s="17">
        <v>7.1158984196329177E-3</v>
      </c>
      <c r="AI47" s="17">
        <v>0.7450852270221513</v>
      </c>
      <c r="AJ47" s="17">
        <v>0.33333333333333298</v>
      </c>
      <c r="AK47" s="17">
        <v>0.46115080593074637</v>
      </c>
      <c r="AL47" s="17">
        <v>0.40332308031064518</v>
      </c>
      <c r="AM47" s="17">
        <v>0.33333333333333298</v>
      </c>
      <c r="AN47" s="17">
        <v>0.598243095043554</v>
      </c>
      <c r="AO47" s="17">
        <v>0.56718896536289443</v>
      </c>
      <c r="AP47" s="17">
        <v>0.33333333333333298</v>
      </c>
      <c r="AQ47" s="17">
        <v>8.5779863634784466</v>
      </c>
      <c r="AR47" s="17">
        <v>1.1804107152918126</v>
      </c>
      <c r="AS47" s="17">
        <v>1.897636514281051</v>
      </c>
      <c r="AT47" s="17">
        <v>5.2805206479717892</v>
      </c>
      <c r="AU47" s="17">
        <v>-1.0000000000000007</v>
      </c>
      <c r="AV47" s="17">
        <v>-1.0000000000000007</v>
      </c>
      <c r="AW47" s="17">
        <v>-1.0000000000000007</v>
      </c>
      <c r="AX47" s="17">
        <v>-1.0000000000000007</v>
      </c>
      <c r="AY47" s="17">
        <v>-0.12096670433839693</v>
      </c>
      <c r="AZ47" s="17">
        <v>0.18846322052134548</v>
      </c>
      <c r="BA47" s="17">
        <v>0.35526864198530861</v>
      </c>
      <c r="BB47" s="17">
        <v>0.57193942527410524</v>
      </c>
      <c r="BC47" s="17">
        <v>0.4161453876230663</v>
      </c>
      <c r="BD47" s="17">
        <v>15.240801734459353</v>
      </c>
      <c r="BE47" s="17">
        <v>12.1799779005032</v>
      </c>
      <c r="BF47" s="17">
        <v>-1.0000000000000007</v>
      </c>
    </row>
    <row r="48" spans="1:58" x14ac:dyDescent="0.25">
      <c r="A48">
        <v>7235</v>
      </c>
      <c r="B48" t="s">
        <v>3595</v>
      </c>
      <c r="C48" s="22">
        <v>3</v>
      </c>
      <c r="D48" s="22">
        <v>1439.9134430680533</v>
      </c>
      <c r="E48" s="17">
        <v>39.270464069362454</v>
      </c>
      <c r="F48" s="17">
        <v>-79.164947175570461</v>
      </c>
      <c r="G48" s="17">
        <v>-0.28638852656501784</v>
      </c>
      <c r="H48" s="17">
        <v>3.9184225644996893</v>
      </c>
      <c r="I48" s="17">
        <v>7.9907645703318222</v>
      </c>
      <c r="J48" s="17">
        <v>8.9741984836762025</v>
      </c>
      <c r="K48" s="17">
        <v>-1</v>
      </c>
      <c r="L48" s="17">
        <v>-1</v>
      </c>
      <c r="M48" s="17">
        <v>-1</v>
      </c>
      <c r="N48" s="17">
        <v>0.27711449299449886</v>
      </c>
      <c r="O48" s="17">
        <v>-1</v>
      </c>
      <c r="P48" s="17">
        <v>-1</v>
      </c>
      <c r="Q48" s="17">
        <v>3.6263442886189097</v>
      </c>
      <c r="R48" s="17">
        <v>-1</v>
      </c>
      <c r="S48" s="17">
        <v>0.57378891228857709</v>
      </c>
      <c r="T48" s="17">
        <v>0.12651647983805125</v>
      </c>
      <c r="U48" s="17">
        <v>-0.42774977434818612</v>
      </c>
      <c r="V48" s="17">
        <v>-0.27994406607208677</v>
      </c>
      <c r="W48" s="17">
        <v>0.2920782758807835</v>
      </c>
      <c r="X48" s="17">
        <v>6.4880168446278183E-2</v>
      </c>
      <c r="Y48" s="17">
        <v>0.11426431695524059</v>
      </c>
      <c r="Z48" s="17">
        <v>13.81855587973002</v>
      </c>
      <c r="AA48" s="17">
        <v>2.0702776237945226</v>
      </c>
      <c r="AB48" s="17">
        <v>-0.94725737087058437</v>
      </c>
      <c r="AC48" s="17">
        <v>-5.8816799169035265</v>
      </c>
      <c r="AD48" s="17">
        <v>0.44617457189410137</v>
      </c>
      <c r="AE48" s="17">
        <v>-0.82611401902058135</v>
      </c>
      <c r="AF48" s="17">
        <v>6.1635045729353486</v>
      </c>
      <c r="AG48" s="17">
        <v>-81.682338647583933</v>
      </c>
      <c r="AH48" s="17">
        <v>0.35413719436977881</v>
      </c>
      <c r="AI48" s="17">
        <v>0.3325066718950338</v>
      </c>
      <c r="AJ48" s="17">
        <v>0.33333333333333298</v>
      </c>
      <c r="AK48" s="17">
        <v>0.18684189466535736</v>
      </c>
      <c r="AL48" s="17">
        <v>0.27926382386446824</v>
      </c>
      <c r="AM48" s="17">
        <v>0.33333333333333298</v>
      </c>
      <c r="AN48" s="17">
        <v>-0.23519385346187324</v>
      </c>
      <c r="AO48" s="17">
        <v>-0.24631849628020655</v>
      </c>
      <c r="AP48" s="17">
        <v>0.33333333333333298</v>
      </c>
      <c r="AQ48" s="17">
        <v>1.827259997396478</v>
      </c>
      <c r="AR48" s="17">
        <v>1.6545980960237747</v>
      </c>
      <c r="AS48" s="17">
        <v>4.6811342118684847</v>
      </c>
      <c r="AT48" s="17">
        <v>2.6384661757839378</v>
      </c>
      <c r="AU48" s="17">
        <v>-1</v>
      </c>
      <c r="AV48" s="17">
        <v>-1</v>
      </c>
      <c r="AW48" s="17">
        <v>-1</v>
      </c>
      <c r="AX48" s="17">
        <v>-1</v>
      </c>
      <c r="AY48" s="17">
        <v>-8.357932195377487E-4</v>
      </c>
      <c r="AZ48" s="17">
        <v>0.23414404592942512</v>
      </c>
      <c r="BA48" s="17">
        <v>0.11354778984244084</v>
      </c>
      <c r="BB48" s="17">
        <v>-5.3713028518675043E-2</v>
      </c>
      <c r="BC48" s="17">
        <v>0.71213238805566081</v>
      </c>
      <c r="BD48" s="17">
        <v>-0.17210548331975051</v>
      </c>
      <c r="BE48" s="17">
        <v>18.371048650603722</v>
      </c>
      <c r="BF48" s="17">
        <v>-1</v>
      </c>
    </row>
    <row r="49" spans="1:58" x14ac:dyDescent="0.25">
      <c r="A49">
        <v>7257</v>
      </c>
      <c r="B49" t="s">
        <v>3612</v>
      </c>
      <c r="C49" s="22">
        <v>3</v>
      </c>
      <c r="D49" s="22">
        <v>1437.5436792595847</v>
      </c>
      <c r="E49" s="17">
        <v>56.825267785602712</v>
      </c>
      <c r="F49" s="17">
        <v>-35.372979344833631</v>
      </c>
      <c r="G49" s="17">
        <v>0.26177711749642657</v>
      </c>
      <c r="H49" s="17">
        <v>6.6290006463465128</v>
      </c>
      <c r="I49" s="17">
        <v>28.803512473001273</v>
      </c>
      <c r="J49" s="17">
        <v>12.813165755813065</v>
      </c>
      <c r="K49" s="17">
        <v>-0.99999999999999989</v>
      </c>
      <c r="L49" s="17">
        <v>-0.99999999999999989</v>
      </c>
      <c r="M49" s="17">
        <v>-0.99999999999999989</v>
      </c>
      <c r="N49" s="17">
        <v>0.39208911216460812</v>
      </c>
      <c r="O49" s="17">
        <v>-0.99999999999999989</v>
      </c>
      <c r="P49" s="17">
        <v>-0.99999999999999989</v>
      </c>
      <c r="Q49" s="17">
        <v>4.4500106187283324</v>
      </c>
      <c r="R49" s="17">
        <v>-0.99999999999999989</v>
      </c>
      <c r="S49" s="17">
        <v>1.3117315571780734</v>
      </c>
      <c r="T49" s="17">
        <v>0.16692143965964754</v>
      </c>
      <c r="U49" s="17">
        <v>-0.22223654336898319</v>
      </c>
      <c r="V49" s="17">
        <v>0.13747065736502834</v>
      </c>
      <c r="W49" s="17">
        <v>2.1789900276181808</v>
      </c>
      <c r="X49" s="17">
        <v>-0.59405895767162675</v>
      </c>
      <c r="Y49" s="17">
        <v>0.11480626956873119</v>
      </c>
      <c r="Z49" s="17">
        <v>28.532993576980559</v>
      </c>
      <c r="AA49" s="17">
        <v>1.3936657936969912</v>
      </c>
      <c r="AB49" s="17">
        <v>0.49140363924215019</v>
      </c>
      <c r="AC49" s="17">
        <v>-0.6579650421974671</v>
      </c>
      <c r="AD49" s="17">
        <v>1.0517723446199765</v>
      </c>
      <c r="AE49" s="17">
        <v>-1.4304390717465647</v>
      </c>
      <c r="AF49" s="17">
        <v>26.935993102278662</v>
      </c>
      <c r="AG49" s="17">
        <v>-39.074719302551372</v>
      </c>
      <c r="AH49" s="17">
        <v>0.2456137247356211</v>
      </c>
      <c r="AI49" s="17">
        <v>0.15878361868694552</v>
      </c>
      <c r="AJ49" s="17">
        <v>0.33333333333333298</v>
      </c>
      <c r="AK49" s="17">
        <v>0.24882849729569259</v>
      </c>
      <c r="AL49" s="17">
        <v>0.24192934786059836</v>
      </c>
      <c r="AM49" s="17">
        <v>0.33333333333333298</v>
      </c>
      <c r="AN49" s="17">
        <v>-4.5423982168177585E-2</v>
      </c>
      <c r="AO49" s="17">
        <v>-2.7209092403021433E-2</v>
      </c>
      <c r="AP49" s="17">
        <v>0.33333333333333298</v>
      </c>
      <c r="AQ49" s="17">
        <v>1.8675193707226128</v>
      </c>
      <c r="AR49" s="17">
        <v>2.2911334967825212</v>
      </c>
      <c r="AS49" s="17">
        <v>7.6252751761581585</v>
      </c>
      <c r="AT49" s="17">
        <v>2.8967570828723872</v>
      </c>
      <c r="AU49" s="17">
        <v>-0.99999999999999989</v>
      </c>
      <c r="AV49" s="17">
        <v>-0.99999999999999989</v>
      </c>
      <c r="AW49" s="17">
        <v>-0.99999999999999989</v>
      </c>
      <c r="AX49" s="17">
        <v>-0.99999999999999989</v>
      </c>
      <c r="AY49" s="17">
        <v>-2.3567254098853262E-2</v>
      </c>
      <c r="AZ49" s="17">
        <v>0.11562361470681176</v>
      </c>
      <c r="BA49" s="17">
        <v>-2.4480830896991344E-2</v>
      </c>
      <c r="BB49" s="17">
        <v>0.35873678533415654</v>
      </c>
      <c r="BC49" s="17">
        <v>0.3509187189378471</v>
      </c>
      <c r="BD49" s="17">
        <v>9.5465377068879729</v>
      </c>
      <c r="BE49" s="17">
        <v>8.6505638189612224</v>
      </c>
      <c r="BF49" s="17">
        <v>-0.99999999999999989</v>
      </c>
    </row>
  </sheetData>
  <autoFilter ref="A2:BJ2" xr:uid="{9E283B9B-C5B5-48C9-A68D-4256286B85E3}">
    <sortState ref="A3:BG37">
      <sortCondition descending="1" ref="D2"/>
    </sortState>
  </autoFilter>
  <dataConsolidate/>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BF49"/>
  <sheetViews>
    <sheetView workbookViewId="0">
      <pane xSplit="2" ySplit="2" topLeftCell="AQ3" activePane="bottomRight" state="frozen"/>
      <selection activeCell="L27" sqref="L27"/>
      <selection pane="topRight" activeCell="L27" sqref="L27"/>
      <selection pane="bottomLeft" activeCell="L27" sqref="L27"/>
      <selection pane="bottomRight" activeCell="AT5" sqref="AT5"/>
    </sheetView>
  </sheetViews>
  <sheetFormatPr defaultRowHeight="15" x14ac:dyDescent="0.25"/>
  <cols>
    <col min="1" max="1" width="6.28515625" customWidth="1"/>
    <col min="2" max="2" width="36.140625" customWidth="1"/>
    <col min="3" max="95" width="6.28515625" customWidth="1"/>
  </cols>
  <sheetData>
    <row r="1" spans="1:58" x14ac:dyDescent="0.25">
      <c r="A1" s="72" t="s">
        <v>2745</v>
      </c>
      <c r="C1" s="22" t="s">
        <v>12</v>
      </c>
      <c r="D1" s="17"/>
      <c r="E1" s="17"/>
      <c r="F1" s="17"/>
      <c r="G1" s="17"/>
      <c r="H1" s="17"/>
      <c r="I1" s="17"/>
      <c r="J1" s="17"/>
      <c r="K1" s="17"/>
      <c r="L1" s="17"/>
      <c r="M1" s="17"/>
      <c r="N1" s="17"/>
      <c r="O1" s="17"/>
      <c r="P1" s="17" t="s">
        <v>2</v>
      </c>
      <c r="Q1" s="17"/>
      <c r="R1" s="17"/>
      <c r="S1" s="17"/>
      <c r="T1" s="17"/>
      <c r="U1" s="17"/>
      <c r="V1" s="17"/>
      <c r="W1" s="17"/>
      <c r="X1" s="17"/>
      <c r="Y1" s="17" t="s">
        <v>2852</v>
      </c>
      <c r="Z1" s="17"/>
      <c r="AA1" s="17"/>
      <c r="AB1" s="17"/>
      <c r="AC1" s="17"/>
      <c r="AD1" s="17"/>
      <c r="AE1" s="17"/>
      <c r="AF1" s="17"/>
      <c r="AG1" s="17" t="s">
        <v>2853</v>
      </c>
      <c r="AH1" s="17"/>
      <c r="AI1" s="17"/>
      <c r="AJ1" s="17"/>
      <c r="AK1" s="17"/>
      <c r="AL1" s="17"/>
      <c r="AM1" s="17"/>
      <c r="AN1" s="17"/>
      <c r="AO1" s="17"/>
      <c r="AP1" s="17"/>
      <c r="AQ1" s="17" t="s">
        <v>4</v>
      </c>
      <c r="AR1" s="17"/>
      <c r="AS1" s="17"/>
      <c r="AT1" s="17"/>
      <c r="AU1" s="17"/>
      <c r="AV1" s="17"/>
      <c r="AW1" s="17"/>
      <c r="AX1" s="17"/>
      <c r="AY1" s="17" t="s">
        <v>5</v>
      </c>
      <c r="AZ1" s="17"/>
      <c r="BA1" s="17"/>
      <c r="BB1" s="17"/>
      <c r="BC1" s="17"/>
      <c r="BD1" s="17"/>
      <c r="BE1" s="17"/>
      <c r="BF1" s="22" t="s">
        <v>2872</v>
      </c>
    </row>
    <row r="2" spans="1:58" s="1" customFormat="1" ht="97.5" customHeight="1" x14ac:dyDescent="0.25">
      <c r="A2" s="1" t="s">
        <v>17</v>
      </c>
      <c r="B2" s="1" t="s">
        <v>18</v>
      </c>
      <c r="C2" s="24" t="s">
        <v>15</v>
      </c>
      <c r="D2" s="25" t="s">
        <v>14</v>
      </c>
      <c r="E2" s="25" t="s">
        <v>16</v>
      </c>
      <c r="F2" s="25" t="s">
        <v>2740</v>
      </c>
      <c r="G2" s="25" t="s">
        <v>3</v>
      </c>
      <c r="H2" s="25" t="s">
        <v>2854</v>
      </c>
      <c r="I2" s="25" t="s">
        <v>2835</v>
      </c>
      <c r="J2" s="25" t="s">
        <v>2873</v>
      </c>
      <c r="K2" s="25" t="s">
        <v>2874</v>
      </c>
      <c r="L2" s="25" t="s">
        <v>2875</v>
      </c>
      <c r="M2" s="25" t="s">
        <v>13</v>
      </c>
      <c r="N2" s="25" t="s">
        <v>2876</v>
      </c>
      <c r="O2" s="25" t="s">
        <v>2877</v>
      </c>
      <c r="P2" s="25" t="s">
        <v>2831</v>
      </c>
      <c r="Q2" s="25" t="s">
        <v>2878</v>
      </c>
      <c r="R2" s="25" t="s">
        <v>2834</v>
      </c>
      <c r="S2" s="25" t="s">
        <v>2833</v>
      </c>
      <c r="T2" s="25" t="s">
        <v>2832</v>
      </c>
      <c r="U2" s="25" t="s">
        <v>2860</v>
      </c>
      <c r="V2" s="25" t="s">
        <v>2829</v>
      </c>
      <c r="W2" s="25" t="s">
        <v>2858</v>
      </c>
      <c r="X2" s="25" t="s">
        <v>2830</v>
      </c>
      <c r="Y2" s="25" t="s">
        <v>2844</v>
      </c>
      <c r="Z2" s="25" t="s">
        <v>2843</v>
      </c>
      <c r="AA2" s="25" t="s">
        <v>2842</v>
      </c>
      <c r="AB2" s="25" t="s">
        <v>2841</v>
      </c>
      <c r="AC2" s="25" t="s">
        <v>2840</v>
      </c>
      <c r="AD2" s="25" t="s">
        <v>2839</v>
      </c>
      <c r="AE2" s="25" t="s">
        <v>2838</v>
      </c>
      <c r="AF2" s="25" t="s">
        <v>2859</v>
      </c>
      <c r="AG2" s="25" t="s">
        <v>2847</v>
      </c>
      <c r="AH2" s="25" t="s">
        <v>2848</v>
      </c>
      <c r="AI2" s="25" t="s">
        <v>2879</v>
      </c>
      <c r="AJ2" s="25" t="s">
        <v>2849</v>
      </c>
      <c r="AK2" s="25" t="s">
        <v>2850</v>
      </c>
      <c r="AL2" s="25" t="s">
        <v>2880</v>
      </c>
      <c r="AM2" s="25" t="s">
        <v>2845</v>
      </c>
      <c r="AN2" s="25" t="s">
        <v>2846</v>
      </c>
      <c r="AO2" s="25" t="s">
        <v>2881</v>
      </c>
      <c r="AP2" s="25" t="s">
        <v>2851</v>
      </c>
      <c r="AQ2" s="25" t="s">
        <v>2856</v>
      </c>
      <c r="AR2" s="25" t="s">
        <v>2857</v>
      </c>
      <c r="AS2" s="25" t="s">
        <v>2855</v>
      </c>
      <c r="AT2" s="25" t="s">
        <v>2882</v>
      </c>
      <c r="AU2" s="25" t="s">
        <v>2883</v>
      </c>
      <c r="AV2" s="25" t="s">
        <v>2884</v>
      </c>
      <c r="AW2" s="25" t="s">
        <v>2885</v>
      </c>
      <c r="AX2" s="25" t="s">
        <v>2836</v>
      </c>
      <c r="AY2" s="25" t="s">
        <v>6</v>
      </c>
      <c r="AZ2" s="25" t="s">
        <v>7</v>
      </c>
      <c r="BA2" s="25" t="s">
        <v>8</v>
      </c>
      <c r="BB2" s="25" t="s">
        <v>9</v>
      </c>
      <c r="BC2" s="25" t="s">
        <v>10</v>
      </c>
      <c r="BD2" s="25" t="s">
        <v>11</v>
      </c>
      <c r="BE2" s="25" t="s">
        <v>2837</v>
      </c>
      <c r="BF2" s="24" t="s">
        <v>2886</v>
      </c>
    </row>
    <row r="3" spans="1:58" x14ac:dyDescent="0.25">
      <c r="A3">
        <v>525</v>
      </c>
      <c r="B3" t="s">
        <v>276</v>
      </c>
      <c r="C3">
        <v>1821.7038088795152</v>
      </c>
      <c r="D3">
        <v>183.34155582556519</v>
      </c>
      <c r="E3">
        <v>160.0650347633848</v>
      </c>
      <c r="F3">
        <v>1.6273864508774012</v>
      </c>
      <c r="G3">
        <v>19.898243155522557</v>
      </c>
      <c r="H3">
        <v>135.65456999023152</v>
      </c>
      <c r="I3">
        <v>25.038286471275136</v>
      </c>
      <c r="J3">
        <v>-0.999999999999999</v>
      </c>
      <c r="K3">
        <v>-0.999999999999999</v>
      </c>
      <c r="L3">
        <v>-0.999999999999999</v>
      </c>
      <c r="M3">
        <v>0.27819682390475131</v>
      </c>
      <c r="N3">
        <v>-0.999999999999999</v>
      </c>
      <c r="O3">
        <v>-0.999999999999999</v>
      </c>
      <c r="P3">
        <v>5.5920243428221088</v>
      </c>
      <c r="Q3">
        <v>1</v>
      </c>
      <c r="R3">
        <v>4.3539494728481234</v>
      </c>
      <c r="S3">
        <v>0.42380978656696006</v>
      </c>
      <c r="T3">
        <v>2.7991599335020974</v>
      </c>
      <c r="U3">
        <v>3.0050508733558283</v>
      </c>
      <c r="V3">
        <v>14.306218812700445</v>
      </c>
      <c r="W3">
        <v>12.888493704629914</v>
      </c>
      <c r="X3">
        <v>0.50930070715538378</v>
      </c>
      <c r="Y3">
        <v>55.550098860223969</v>
      </c>
      <c r="Z3">
        <v>-6.9670721765592539E-2</v>
      </c>
      <c r="AA3">
        <v>2.1613229922094841</v>
      </c>
      <c r="AB3">
        <v>68.702516552632929</v>
      </c>
      <c r="AC3">
        <v>0.56705679789425412</v>
      </c>
      <c r="AD3">
        <v>1.0309792832013864</v>
      </c>
      <c r="AE3">
        <v>127.44491768826771</v>
      </c>
      <c r="AF3">
        <v>128.77643041959601</v>
      </c>
      <c r="AG3">
        <v>2.5055747624070333E-4</v>
      </c>
      <c r="AH3">
        <v>-2.9208814752829167E-2</v>
      </c>
      <c r="AI3">
        <v>0.364621163266098</v>
      </c>
      <c r="AJ3">
        <v>1.0572424815231267</v>
      </c>
      <c r="AK3">
        <v>1.0472015404559973</v>
      </c>
      <c r="AL3">
        <v>0.35424351534765081</v>
      </c>
      <c r="AM3">
        <v>0.20668548981777865</v>
      </c>
      <c r="AN3">
        <v>0.62393773468958791</v>
      </c>
      <c r="AO3">
        <v>0.20771070062619873</v>
      </c>
      <c r="AP3">
        <v>8.2096523019637804</v>
      </c>
      <c r="AQ3">
        <v>0.88530453392863129</v>
      </c>
      <c r="AR3">
        <v>13.500670791646723</v>
      </c>
      <c r="AS3">
        <v>10.652311145699784</v>
      </c>
      <c r="AT3">
        <v>0.22222222222222221</v>
      </c>
      <c r="AU3">
        <v>0.27777777777777779</v>
      </c>
      <c r="AV3">
        <v>0.5</v>
      </c>
      <c r="AW3">
        <v>18.055555555555557</v>
      </c>
      <c r="AX3">
        <v>8.4512134967470939E-2</v>
      </c>
      <c r="AY3">
        <v>0.33430862642508075</v>
      </c>
      <c r="AZ3">
        <v>-0.39822402831321835</v>
      </c>
      <c r="BA3">
        <v>6.4515502404709824E-2</v>
      </c>
      <c r="BB3">
        <v>0.18937482878369008</v>
      </c>
      <c r="BC3">
        <v>3.2844306922431477</v>
      </c>
      <c r="BD3">
        <v>2.74325057802616</v>
      </c>
      <c r="BE3">
        <v>-0.999999999999999</v>
      </c>
    </row>
    <row r="4" spans="1:58" x14ac:dyDescent="0.25">
      <c r="A4">
        <v>876</v>
      </c>
      <c r="B4" t="s">
        <v>380</v>
      </c>
      <c r="C4">
        <v>1728.0573284682434</v>
      </c>
      <c r="D4">
        <v>186.18468912671219</v>
      </c>
      <c r="E4">
        <v>112.72004081922012</v>
      </c>
      <c r="F4">
        <v>1.3571749745483026</v>
      </c>
      <c r="G4">
        <v>16.673479437134478</v>
      </c>
      <c r="H4">
        <v>126.30974212616216</v>
      </c>
      <c r="I4">
        <v>22.669846657949996</v>
      </c>
      <c r="J4">
        <v>-1.0000000000000002</v>
      </c>
      <c r="K4">
        <v>-1.0000000000000002</v>
      </c>
      <c r="L4">
        <v>-1.0000000000000002</v>
      </c>
      <c r="M4">
        <v>0.41894339455976087</v>
      </c>
      <c r="N4">
        <v>-1.0000000000000002</v>
      </c>
      <c r="O4">
        <v>-1.0000000000000002</v>
      </c>
      <c r="P4">
        <v>6.1587180331520956</v>
      </c>
      <c r="Q4">
        <v>1</v>
      </c>
      <c r="R4">
        <v>4.0093873302813323</v>
      </c>
      <c r="S4">
        <v>0.43213737422234688</v>
      </c>
      <c r="T4">
        <v>1.2479933717098575</v>
      </c>
      <c r="U4">
        <v>1.6237164604622181</v>
      </c>
      <c r="V4">
        <v>10.514761403982382</v>
      </c>
      <c r="W4">
        <v>8.1093962937189605</v>
      </c>
      <c r="X4">
        <v>0.32529576723870768</v>
      </c>
      <c r="Y4">
        <v>49.067444003408831</v>
      </c>
      <c r="Z4">
        <v>0.82160037448840317</v>
      </c>
      <c r="AA4">
        <v>5.4429864919478677</v>
      </c>
      <c r="AB4">
        <v>51.342875309636781</v>
      </c>
      <c r="AC4">
        <v>4.3043390305402509</v>
      </c>
      <c r="AD4">
        <v>1.8494307359836699</v>
      </c>
      <c r="AE4">
        <v>107.7027365409772</v>
      </c>
      <c r="AF4">
        <v>76.009911895056646</v>
      </c>
      <c r="AG4">
        <v>0.85197702510414353</v>
      </c>
      <c r="AH4">
        <v>0.9431652476536625</v>
      </c>
      <c r="AI4">
        <v>0.352153641214071</v>
      </c>
      <c r="AJ4">
        <v>1.5847083653076282</v>
      </c>
      <c r="AK4">
        <v>1.4895079592440907</v>
      </c>
      <c r="AL4">
        <v>0.39668627750090013</v>
      </c>
      <c r="AM4">
        <v>1.2465377831540974</v>
      </c>
      <c r="AN4">
        <v>1.288727910139253</v>
      </c>
      <c r="AO4">
        <v>0.14750726780134588</v>
      </c>
      <c r="AP4">
        <v>18.607005585185046</v>
      </c>
      <c r="AQ4">
        <v>2.2292123495430314</v>
      </c>
      <c r="AR4">
        <v>4.1102694811687686</v>
      </c>
      <c r="AS4">
        <v>16.330364827238188</v>
      </c>
      <c r="AT4">
        <v>0.30769230769230771</v>
      </c>
      <c r="AU4">
        <v>0.25641025641025644</v>
      </c>
      <c r="AV4">
        <v>0.5641025641025641</v>
      </c>
      <c r="AW4">
        <v>19.615384615384617</v>
      </c>
      <c r="AX4">
        <v>7.4909491192968483E-2</v>
      </c>
      <c r="AY4">
        <v>0.23590334616975189</v>
      </c>
      <c r="AZ4">
        <v>0.78625383587720987</v>
      </c>
      <c r="BA4">
        <v>0.32318584959785152</v>
      </c>
      <c r="BB4">
        <v>0.66359658415573475</v>
      </c>
      <c r="BC4">
        <v>9.2591629707950478</v>
      </c>
      <c r="BD4">
        <v>20.521183783279398</v>
      </c>
      <c r="BE4">
        <v>-1.0000000000000002</v>
      </c>
    </row>
    <row r="5" spans="1:58" x14ac:dyDescent="0.25">
      <c r="A5">
        <v>877</v>
      </c>
      <c r="B5" t="s">
        <v>381</v>
      </c>
      <c r="C5">
        <v>1386.2153255043322</v>
      </c>
      <c r="D5">
        <v>34.428228662954687</v>
      </c>
      <c r="E5">
        <v>-127.64938939230363</v>
      </c>
      <c r="F5">
        <v>-0.55618295708698828</v>
      </c>
      <c r="G5">
        <v>-0.7917078371465871</v>
      </c>
      <c r="H5">
        <v>19.002960003507834</v>
      </c>
      <c r="I5">
        <v>8.4391953561031787</v>
      </c>
      <c r="J5">
        <v>-0.99999999999999944</v>
      </c>
      <c r="K5">
        <v>-0.99999999999999944</v>
      </c>
      <c r="L5">
        <v>-0.99999999999999944</v>
      </c>
      <c r="M5">
        <v>-5.72240217565795E-2</v>
      </c>
      <c r="N5">
        <v>-0.99999999999999944</v>
      </c>
      <c r="O5">
        <v>-0.99999999999999944</v>
      </c>
      <c r="P5">
        <v>2.6299853370598657E-2</v>
      </c>
      <c r="Q5">
        <v>0</v>
      </c>
      <c r="R5">
        <v>-0.18309848293430298</v>
      </c>
      <c r="S5">
        <v>3.1803965667736377E-2</v>
      </c>
      <c r="T5">
        <v>-0.22590536232428951</v>
      </c>
      <c r="U5">
        <v>-0.11357360319989226</v>
      </c>
      <c r="V5">
        <v>-0.81800769051718469</v>
      </c>
      <c r="W5">
        <v>-9.4453547832138423</v>
      </c>
      <c r="X5">
        <v>-0.36968901424431355</v>
      </c>
      <c r="Y5">
        <v>3.9180148221487046</v>
      </c>
      <c r="Z5">
        <v>1.7467348018214146</v>
      </c>
      <c r="AA5">
        <v>1.2673296753600969</v>
      </c>
      <c r="AB5">
        <v>11.450463943338114</v>
      </c>
      <c r="AC5">
        <v>0.20630365090339259</v>
      </c>
      <c r="AD5">
        <v>-0.47982082803741211</v>
      </c>
      <c r="AE5">
        <v>16.155987612809525</v>
      </c>
      <c r="AF5">
        <v>-72.385652005419956</v>
      </c>
      <c r="AG5">
        <v>0.14826184785776536</v>
      </c>
      <c r="AH5">
        <v>7.7826321297682043E-3</v>
      </c>
      <c r="AI5">
        <v>0.45018964732593747</v>
      </c>
      <c r="AJ5">
        <v>0.34989879131786911</v>
      </c>
      <c r="AK5">
        <v>0.40714554667945274</v>
      </c>
      <c r="AL5">
        <v>0.1274101358799801</v>
      </c>
      <c r="AM5">
        <v>0.27112328462093493</v>
      </c>
      <c r="AN5">
        <v>0.15446629933044473</v>
      </c>
      <c r="AO5">
        <v>0.22765888385042968</v>
      </c>
      <c r="AP5">
        <v>2.8469723906983315</v>
      </c>
      <c r="AQ5">
        <v>2.6330167795042274</v>
      </c>
      <c r="AR5">
        <v>4.7114766809709447</v>
      </c>
      <c r="AS5">
        <v>1.0947018956280015</v>
      </c>
      <c r="AT5">
        <v>0.27272727272727271</v>
      </c>
      <c r="AU5">
        <v>0.1818181818181818</v>
      </c>
      <c r="AV5">
        <v>0.45454545454545453</v>
      </c>
      <c r="AW5">
        <v>15.909090909090908</v>
      </c>
      <c r="AX5">
        <v>-1.1184480578056964E-2</v>
      </c>
      <c r="AY5">
        <v>-2.8507503435306371E-2</v>
      </c>
      <c r="AZ5">
        <v>0.39316545786660562</v>
      </c>
      <c r="BA5">
        <v>0.81215042014637351</v>
      </c>
      <c r="BB5">
        <v>0.2357103655170667</v>
      </c>
      <c r="BC5">
        <v>20.161222986482805</v>
      </c>
      <c r="BD5">
        <v>7.8585864272596968</v>
      </c>
      <c r="BE5">
        <v>-0.99999999999999944</v>
      </c>
    </row>
    <row r="6" spans="1:58" x14ac:dyDescent="0.25">
      <c r="A6">
        <v>1792</v>
      </c>
      <c r="B6" t="s">
        <v>647</v>
      </c>
      <c r="C6">
        <v>1578.6476810119952</v>
      </c>
      <c r="D6">
        <v>101.5512070033548</v>
      </c>
      <c r="E6">
        <v>42.26208908212034</v>
      </c>
      <c r="F6">
        <v>0.45002883142439037</v>
      </c>
      <c r="G6">
        <v>6.6671370069685798</v>
      </c>
      <c r="H6">
        <v>95.420444905207475</v>
      </c>
      <c r="I6">
        <v>5.4585075296140122</v>
      </c>
      <c r="J6">
        <v>-1.0000000000000016</v>
      </c>
      <c r="K6">
        <v>-1.0000000000000016</v>
      </c>
      <c r="L6">
        <v>-1.0000000000000016</v>
      </c>
      <c r="M6">
        <v>8.711209993285976E-2</v>
      </c>
      <c r="N6">
        <v>-1.0000000000000016</v>
      </c>
      <c r="O6">
        <v>-1.0000000000000016</v>
      </c>
      <c r="P6">
        <v>3.153036690166906</v>
      </c>
      <c r="Q6">
        <v>0.90909090909090906</v>
      </c>
      <c r="R6">
        <v>2.3283155129201778</v>
      </c>
      <c r="S6">
        <v>0.15035048094020259</v>
      </c>
      <c r="T6">
        <v>-0.57126535451933969</v>
      </c>
      <c r="U6">
        <v>-0.34508209675404367</v>
      </c>
      <c r="V6">
        <v>3.5141003168016747</v>
      </c>
      <c r="W6">
        <v>0.81178582681586775</v>
      </c>
      <c r="X6">
        <v>0.15590122854150062</v>
      </c>
      <c r="Y6">
        <v>58.792241712664875</v>
      </c>
      <c r="Z6">
        <v>-0.43169684803295227</v>
      </c>
      <c r="AA6">
        <v>2.000117423751862</v>
      </c>
      <c r="AB6">
        <v>31.356939753604028</v>
      </c>
      <c r="AC6">
        <v>-1.6822315758900561</v>
      </c>
      <c r="AD6">
        <v>2.0511848849592536</v>
      </c>
      <c r="AE6">
        <v>94.200483774980114</v>
      </c>
      <c r="AF6">
        <v>50.608061545867947</v>
      </c>
      <c r="AG6">
        <v>-0.44205429600742613</v>
      </c>
      <c r="AH6">
        <v>-0.38796111134801586</v>
      </c>
      <c r="AI6">
        <v>0.29553914598649467</v>
      </c>
      <c r="AJ6">
        <v>-3.261343223360233E-2</v>
      </c>
      <c r="AK6">
        <v>3.9911154134489778E-2</v>
      </c>
      <c r="AL6">
        <v>0.3222888261023607</v>
      </c>
      <c r="AM6">
        <v>0.6091309170459086</v>
      </c>
      <c r="AN6">
        <v>0.59204218325902014</v>
      </c>
      <c r="AO6">
        <v>0.28196169284317368</v>
      </c>
      <c r="AP6">
        <v>1.2199611302274684</v>
      </c>
      <c r="AQ6">
        <v>3.2315052789575707</v>
      </c>
      <c r="AR6">
        <v>2.2697440503474353</v>
      </c>
      <c r="AS6">
        <v>-4.2741799690994675E-2</v>
      </c>
      <c r="AT6">
        <v>9.0909090909090912E-2</v>
      </c>
      <c r="AU6">
        <v>0.13636363636363635</v>
      </c>
      <c r="AV6">
        <v>0.22727272727272727</v>
      </c>
      <c r="AW6">
        <v>10.454545454545453</v>
      </c>
      <c r="AX6">
        <v>-1.0080321078014803E-2</v>
      </c>
      <c r="AY6">
        <v>-7.1149191557405553E-2</v>
      </c>
      <c r="AZ6">
        <v>-1.6269979826541187E-2</v>
      </c>
      <c r="BA6">
        <v>1.7906042355846051E-2</v>
      </c>
      <c r="BB6">
        <v>-0.2367500830115046</v>
      </c>
      <c r="BC6">
        <v>9.1905101109125253E-2</v>
      </c>
      <c r="BD6">
        <v>-6.0001019744203266</v>
      </c>
      <c r="BE6">
        <v>-1.0000000000000016</v>
      </c>
    </row>
    <row r="7" spans="1:58" x14ac:dyDescent="0.25">
      <c r="A7">
        <v>1986</v>
      </c>
      <c r="B7" t="s">
        <v>697</v>
      </c>
      <c r="C7">
        <v>1565.6476171235263</v>
      </c>
      <c r="D7">
        <v>80.099314390191807</v>
      </c>
      <c r="E7">
        <v>-21.915225894444593</v>
      </c>
      <c r="F7">
        <v>-3.7707346203841308E-2</v>
      </c>
      <c r="G7">
        <v>2.9935534218896187</v>
      </c>
      <c r="H7">
        <v>70.397125682779802</v>
      </c>
      <c r="I7">
        <v>14.451410004276729</v>
      </c>
      <c r="J7">
        <v>-1.0000000000000013</v>
      </c>
      <c r="K7">
        <v>-1.0000000000000013</v>
      </c>
      <c r="L7">
        <v>-1.0000000000000013</v>
      </c>
      <c r="M7">
        <v>0.25634416917869463</v>
      </c>
      <c r="N7">
        <v>-1.0000000000000013</v>
      </c>
      <c r="O7">
        <v>-1.0000000000000013</v>
      </c>
      <c r="P7">
        <v>4.0376151084291703</v>
      </c>
      <c r="Q7">
        <v>0.91666666666666663</v>
      </c>
      <c r="R7">
        <v>-0.46036166357715136</v>
      </c>
      <c r="S7">
        <v>0.16461782392277752</v>
      </c>
      <c r="T7">
        <v>-6.1669179692624032E-2</v>
      </c>
      <c r="U7">
        <v>5.2412914815699013E-2</v>
      </c>
      <c r="V7">
        <v>-1.0440616865395504</v>
      </c>
      <c r="W7">
        <v>-2.8780386411614849</v>
      </c>
      <c r="X7">
        <v>1.9653093404662682E-2</v>
      </c>
      <c r="Y7">
        <v>45.551087114516648</v>
      </c>
      <c r="Z7">
        <v>2.4774954380263745</v>
      </c>
      <c r="AA7">
        <v>1.347717024000938</v>
      </c>
      <c r="AB7">
        <v>17.602711209030588</v>
      </c>
      <c r="AC7">
        <v>3.8308789886527679</v>
      </c>
      <c r="AD7">
        <v>0.52595430100432305</v>
      </c>
      <c r="AE7">
        <v>65.027469648552511</v>
      </c>
      <c r="AF7">
        <v>8.8103907480809962</v>
      </c>
      <c r="AG7">
        <v>0.91671765409379602</v>
      </c>
      <c r="AH7">
        <v>1.0369703732031288</v>
      </c>
      <c r="AI7">
        <v>0.32770671772444682</v>
      </c>
      <c r="AJ7">
        <v>-0.32150533627538552</v>
      </c>
      <c r="AK7">
        <v>-0.42476446239260318</v>
      </c>
      <c r="AL7">
        <v>0.36589856573941287</v>
      </c>
      <c r="AM7">
        <v>0.39471690365473722</v>
      </c>
      <c r="AN7">
        <v>0.46172529603493295</v>
      </c>
      <c r="AO7">
        <v>0.30226627021703822</v>
      </c>
      <c r="AP7">
        <v>5.3696560342272939</v>
      </c>
      <c r="AQ7">
        <v>0.81454416841578237</v>
      </c>
      <c r="AR7">
        <v>17.260570776658689</v>
      </c>
      <c r="AS7">
        <v>-3.62370494079775</v>
      </c>
      <c r="AT7">
        <v>0.41666666666666669</v>
      </c>
      <c r="AU7">
        <v>5.5555555555555552E-2</v>
      </c>
      <c r="AV7">
        <v>0.47222222222222221</v>
      </c>
      <c r="AW7">
        <v>16.25</v>
      </c>
      <c r="AX7">
        <v>0.13961895697216825</v>
      </c>
      <c r="AY7">
        <v>0.5661891632388939</v>
      </c>
      <c r="AZ7">
        <v>-0.26652878111181244</v>
      </c>
      <c r="BA7">
        <v>0.47955699615101199</v>
      </c>
      <c r="BB7">
        <v>-0.256758847401242</v>
      </c>
      <c r="BC7">
        <v>14.819870719969765</v>
      </c>
      <c r="BD7">
        <v>-7.7516150905901124</v>
      </c>
      <c r="BE7">
        <v>-1.0000000000000013</v>
      </c>
    </row>
    <row r="8" spans="1:58" x14ac:dyDescent="0.25">
      <c r="A8">
        <v>2220</v>
      </c>
      <c r="B8" t="s">
        <v>775</v>
      </c>
      <c r="C8">
        <v>1658.4650166156223</v>
      </c>
      <c r="D8">
        <v>113.45473891958491</v>
      </c>
      <c r="E8">
        <v>65.127682910911957</v>
      </c>
      <c r="F8">
        <v>0.5259934138332818</v>
      </c>
      <c r="G8">
        <v>14.802181242422092</v>
      </c>
      <c r="H8">
        <v>86.896126892634797</v>
      </c>
      <c r="I8">
        <v>10.592184840517243</v>
      </c>
      <c r="J8">
        <v>-0.99999999999999722</v>
      </c>
      <c r="K8">
        <v>-0.99999999999999722</v>
      </c>
      <c r="L8">
        <v>-0.99999999999999722</v>
      </c>
      <c r="M8">
        <v>0.45965275135713607</v>
      </c>
      <c r="N8">
        <v>-0.99999999999999722</v>
      </c>
      <c r="O8">
        <v>-0.99999999999999722</v>
      </c>
      <c r="P8">
        <v>4.6352391801752777</v>
      </c>
      <c r="Q8">
        <v>0.90909090909090906</v>
      </c>
      <c r="R8">
        <v>3.9614493262503934</v>
      </c>
      <c r="S8">
        <v>0.46344434680548957</v>
      </c>
      <c r="T8">
        <v>1.1220217048730137</v>
      </c>
      <c r="U8">
        <v>0.91738744814497331</v>
      </c>
      <c r="V8">
        <v>10.166942062246813</v>
      </c>
      <c r="W8">
        <v>10.281625560534225</v>
      </c>
      <c r="X8">
        <v>0.17810403051926849</v>
      </c>
      <c r="Y8">
        <v>45.575034597235714</v>
      </c>
      <c r="Z8">
        <v>-1.4223259161378718</v>
      </c>
      <c r="AA8">
        <v>0.21865659138117371</v>
      </c>
      <c r="AB8">
        <v>31.719048877875199</v>
      </c>
      <c r="AC8">
        <v>-0.33369723724244399</v>
      </c>
      <c r="AD8">
        <v>1.180159302384302</v>
      </c>
      <c r="AE8">
        <v>78.692899368876311</v>
      </c>
      <c r="AF8">
        <v>55.069422209702225</v>
      </c>
      <c r="AG8">
        <v>0.22658868248284295</v>
      </c>
      <c r="AH8">
        <v>0.39391743453907002</v>
      </c>
      <c r="AI8">
        <v>-4.3687194620011374E-2</v>
      </c>
      <c r="AJ8">
        <v>0.69215741520426655</v>
      </c>
      <c r="AK8">
        <v>0.68028125363552494</v>
      </c>
      <c r="AL8">
        <v>0.31205644416922462</v>
      </c>
      <c r="AM8">
        <v>0.19833578866892107</v>
      </c>
      <c r="AN8">
        <v>0.56644681657709905</v>
      </c>
      <c r="AO8">
        <v>0.17553449380089362</v>
      </c>
      <c r="AP8">
        <v>8.2032275237584695</v>
      </c>
      <c r="AQ8">
        <v>2.7709075966236538</v>
      </c>
      <c r="AR8">
        <v>0.2794722698947133</v>
      </c>
      <c r="AS8">
        <v>7.5418049739988717</v>
      </c>
      <c r="AT8">
        <v>0</v>
      </c>
      <c r="AU8">
        <v>0.22727272727272727</v>
      </c>
      <c r="AV8">
        <v>0.22727272727272727</v>
      </c>
      <c r="AW8">
        <v>9.545454545454545</v>
      </c>
      <c r="AX8">
        <v>-3.9241819520640472E-2</v>
      </c>
      <c r="AY8">
        <v>0.14987492240494785</v>
      </c>
      <c r="AZ8">
        <v>0.42213462000376994</v>
      </c>
      <c r="BA8">
        <v>0.17378762034709133</v>
      </c>
      <c r="BB8">
        <v>-3.901309654143726E-2</v>
      </c>
      <c r="BC8">
        <v>5.0940651207020302</v>
      </c>
      <c r="BD8">
        <v>1.1353456864829172</v>
      </c>
      <c r="BE8">
        <v>-0.99999999999999722</v>
      </c>
    </row>
    <row r="9" spans="1:58" x14ac:dyDescent="0.25">
      <c r="A9">
        <v>2472</v>
      </c>
      <c r="B9" t="s">
        <v>850</v>
      </c>
      <c r="C9">
        <v>1560.3375337830619</v>
      </c>
      <c r="D9">
        <v>106.78689162882975</v>
      </c>
      <c r="E9">
        <v>19.640901201458714</v>
      </c>
      <c r="F9">
        <v>0.78658773470486143</v>
      </c>
      <c r="G9">
        <v>9.8092915193011283</v>
      </c>
      <c r="H9">
        <v>83.783472692366928</v>
      </c>
      <c r="I9">
        <v>3.2519143253418035</v>
      </c>
      <c r="J9">
        <v>-0.99999999999999856</v>
      </c>
      <c r="K9">
        <v>-0.99999999999999856</v>
      </c>
      <c r="L9">
        <v>-0.99999999999999856</v>
      </c>
      <c r="M9">
        <v>0.20887651945899399</v>
      </c>
      <c r="N9">
        <v>-0.99999999999999856</v>
      </c>
      <c r="O9">
        <v>-0.99999999999999856</v>
      </c>
      <c r="P9">
        <v>4.646365333920583</v>
      </c>
      <c r="Q9">
        <v>0.92307692307692313</v>
      </c>
      <c r="R9">
        <v>2.1811315597480103</v>
      </c>
      <c r="S9">
        <v>0.27609524039032596</v>
      </c>
      <c r="T9">
        <v>0.40033153294225898</v>
      </c>
      <c r="U9">
        <v>0.48619513803848724</v>
      </c>
      <c r="V9">
        <v>5.1629261853805399</v>
      </c>
      <c r="W9">
        <v>0.80140609554739728</v>
      </c>
      <c r="X9">
        <v>0.22244246924785885</v>
      </c>
      <c r="Y9">
        <v>54.478756826247064</v>
      </c>
      <c r="Z9">
        <v>-0.24405665722387107</v>
      </c>
      <c r="AA9">
        <v>-6.2934540141611955E-2</v>
      </c>
      <c r="AB9">
        <v>27.320687452391116</v>
      </c>
      <c r="AC9">
        <v>-1.1428207689347625</v>
      </c>
      <c r="AD9">
        <v>1.0506182395833159</v>
      </c>
      <c r="AE9">
        <v>82.787127978079823</v>
      </c>
      <c r="AF9">
        <v>28.349478700256139</v>
      </c>
      <c r="AG9">
        <v>-0.33898639096036631</v>
      </c>
      <c r="AH9">
        <v>-0.60295570045314661</v>
      </c>
      <c r="AI9">
        <v>0.49253453198863895</v>
      </c>
      <c r="AJ9">
        <v>-0.15096065093997116</v>
      </c>
      <c r="AK9">
        <v>9.04126788467009E-2</v>
      </c>
      <c r="AL9">
        <v>0.23764629543118895</v>
      </c>
      <c r="AM9">
        <v>0.26243110776010947</v>
      </c>
      <c r="AN9">
        <v>0.7118119644638603</v>
      </c>
      <c r="AO9">
        <v>0.15137632018294145</v>
      </c>
      <c r="AP9">
        <v>0.9963447142870725</v>
      </c>
      <c r="AQ9">
        <v>2.4461773340567987</v>
      </c>
      <c r="AR9">
        <v>1.796476302907916</v>
      </c>
      <c r="AS9">
        <v>-0.99073931162291162</v>
      </c>
      <c r="AT9">
        <v>7.6923076923076927E-2</v>
      </c>
      <c r="AU9">
        <v>0.17948717948717946</v>
      </c>
      <c r="AV9">
        <v>0.25641025641025639</v>
      </c>
      <c r="AW9">
        <v>10</v>
      </c>
      <c r="AX9">
        <v>7.006261639927322E-2</v>
      </c>
      <c r="AY9">
        <v>0.26190952594019884</v>
      </c>
      <c r="AZ9">
        <v>0.44519866845503653</v>
      </c>
      <c r="BA9">
        <v>0.14948482988387141</v>
      </c>
      <c r="BB9">
        <v>0.30879644824327362</v>
      </c>
      <c r="BC9">
        <v>5.0466683767977809</v>
      </c>
      <c r="BD9">
        <v>9.9459045483570225</v>
      </c>
      <c r="BE9">
        <v>-0.99999999999999856</v>
      </c>
    </row>
    <row r="10" spans="1:58" x14ac:dyDescent="0.25">
      <c r="A10">
        <v>2491</v>
      </c>
      <c r="B10" t="s">
        <v>2941</v>
      </c>
      <c r="C10">
        <v>1578.8345767492433</v>
      </c>
      <c r="D10">
        <v>108.2253460927778</v>
      </c>
      <c r="E10">
        <v>7.9520228217822737</v>
      </c>
      <c r="F10">
        <v>1.1131373541773126</v>
      </c>
      <c r="G10">
        <v>10.829712196759109</v>
      </c>
      <c r="H10">
        <v>77.643632275684027</v>
      </c>
      <c r="I10">
        <v>17.266709654560067</v>
      </c>
      <c r="J10">
        <v>-1.0000000000000004</v>
      </c>
      <c r="K10">
        <v>-1.0000000000000004</v>
      </c>
      <c r="L10">
        <v>-1.0000000000000004</v>
      </c>
      <c r="M10">
        <v>0.13700683834466079</v>
      </c>
      <c r="N10">
        <v>-1.0000000000000004</v>
      </c>
      <c r="O10">
        <v>-1.0000000000000004</v>
      </c>
      <c r="P10">
        <v>3.6115908072298404</v>
      </c>
      <c r="Q10">
        <v>0.93333333333333335</v>
      </c>
      <c r="R10">
        <v>3.8817401425507403</v>
      </c>
      <c r="S10">
        <v>0.47319877047521058</v>
      </c>
      <c r="T10">
        <v>-0.27267944778610426</v>
      </c>
      <c r="U10">
        <v>-7.2659245577878104E-2</v>
      </c>
      <c r="V10">
        <v>7.2181213895292702</v>
      </c>
      <c r="W10">
        <v>-2.6083479227401027</v>
      </c>
      <c r="X10">
        <v>0.38718983533725781</v>
      </c>
      <c r="Y10">
        <v>43.603799020437336</v>
      </c>
      <c r="Z10">
        <v>1.8724014328951362</v>
      </c>
      <c r="AA10">
        <v>3.0828740989268182</v>
      </c>
      <c r="AB10">
        <v>17.62350654001672</v>
      </c>
      <c r="AC10">
        <v>1.0211051141857279</v>
      </c>
      <c r="AD10">
        <v>0.52916853137071873</v>
      </c>
      <c r="AE10">
        <v>64.839348190751622</v>
      </c>
      <c r="AF10">
        <v>0.70826369902248398</v>
      </c>
      <c r="AG10">
        <v>0.58172484604492369</v>
      </c>
      <c r="AH10">
        <v>0.99198032667984004</v>
      </c>
      <c r="AI10">
        <v>6.6941498526504467E-2</v>
      </c>
      <c r="AJ10">
        <v>1.0318405313062808</v>
      </c>
      <c r="AK10">
        <v>1.0214682134793736</v>
      </c>
      <c r="AL10">
        <v>0.28470201411937207</v>
      </c>
      <c r="AM10">
        <v>0.52611500905266828</v>
      </c>
      <c r="AN10">
        <v>0.54740827682727888</v>
      </c>
      <c r="AO10">
        <v>0.22611060507515948</v>
      </c>
      <c r="AP10">
        <v>12.804284084932462</v>
      </c>
      <c r="AQ10">
        <v>2.4233908067773853</v>
      </c>
      <c r="AR10">
        <v>6.5828983401672669</v>
      </c>
      <c r="AS10">
        <v>8.2604205076154127</v>
      </c>
      <c r="AT10">
        <v>6.6666666666666666E-2</v>
      </c>
      <c r="AU10">
        <v>0.3888888888888889</v>
      </c>
      <c r="AV10">
        <v>0.45555555555555555</v>
      </c>
      <c r="AW10">
        <v>15.333333333333332</v>
      </c>
      <c r="AX10">
        <v>7.8029188152586706E-2</v>
      </c>
      <c r="AY10">
        <v>0.27600456573181292</v>
      </c>
      <c r="AZ10">
        <v>-2.4091301029901341E-2</v>
      </c>
      <c r="BA10">
        <v>-1.4166209476648716E-2</v>
      </c>
      <c r="BB10">
        <v>0.10426399901143334</v>
      </c>
      <c r="BC10">
        <v>1.0258675917428468</v>
      </c>
      <c r="BD10">
        <v>2.4861434701363243</v>
      </c>
      <c r="BE10">
        <v>-1.0000000000000004</v>
      </c>
    </row>
    <row r="11" spans="1:58" x14ac:dyDescent="0.25">
      <c r="A11">
        <v>2500</v>
      </c>
      <c r="B11" t="s">
        <v>865</v>
      </c>
      <c r="C11">
        <v>1535.4354721319403</v>
      </c>
      <c r="D11">
        <v>90.786502547770226</v>
      </c>
      <c r="E11">
        <v>28.220378085242313</v>
      </c>
      <c r="F11">
        <v>0.16351671805795506</v>
      </c>
      <c r="G11">
        <v>3.441229494704432</v>
      </c>
      <c r="H11">
        <v>76.840624492419707</v>
      </c>
      <c r="I11">
        <v>10.886291581808067</v>
      </c>
      <c r="J11">
        <v>-1.0000000000000007</v>
      </c>
      <c r="K11">
        <v>-1.0000000000000007</v>
      </c>
      <c r="L11">
        <v>-1.0000000000000007</v>
      </c>
      <c r="M11">
        <v>0.24221562497040483</v>
      </c>
      <c r="N11">
        <v>-1.0000000000000007</v>
      </c>
      <c r="O11">
        <v>-1.0000000000000007</v>
      </c>
      <c r="P11">
        <v>3.9284947627618432</v>
      </c>
      <c r="Q11">
        <v>0.58333333333333337</v>
      </c>
      <c r="R11">
        <v>6.4596075008600012E-2</v>
      </c>
      <c r="S11">
        <v>9.5791450457965083E-2</v>
      </c>
      <c r="T11">
        <v>-0.30822870903730715</v>
      </c>
      <c r="U11">
        <v>0.1453520013699435</v>
      </c>
      <c r="V11">
        <v>-0.48726526805741444</v>
      </c>
      <c r="W11">
        <v>-3.6011750154760538</v>
      </c>
      <c r="X11">
        <v>-0.10023298930662605</v>
      </c>
      <c r="Y11">
        <v>37.926134645653512</v>
      </c>
      <c r="Z11">
        <v>-0.93935593617833402</v>
      </c>
      <c r="AA11">
        <v>2.3130746910501059</v>
      </c>
      <c r="AB11">
        <v>24.869110923011743</v>
      </c>
      <c r="AC11">
        <v>1.9312311632768491</v>
      </c>
      <c r="AD11">
        <v>1.1960002476785894</v>
      </c>
      <c r="AE11">
        <v>66.304320507393939</v>
      </c>
      <c r="AF11">
        <v>35.60002175263142</v>
      </c>
      <c r="AG11">
        <v>0.22117026822213814</v>
      </c>
      <c r="AH11">
        <v>0.31616121116932822</v>
      </c>
      <c r="AI11">
        <v>0.32199015362788058</v>
      </c>
      <c r="AJ11">
        <v>1.059316388377294</v>
      </c>
      <c r="AK11">
        <v>0.99040946776969974</v>
      </c>
      <c r="AL11">
        <v>0.38343320069608694</v>
      </c>
      <c r="AM11">
        <v>0.5024951742038144</v>
      </c>
      <c r="AN11">
        <v>0.80069011806612678</v>
      </c>
      <c r="AO11">
        <v>0.19680152951237448</v>
      </c>
      <c r="AP11">
        <v>10.536303985025771</v>
      </c>
      <c r="AQ11">
        <v>2.1121165563016424</v>
      </c>
      <c r="AR11">
        <v>-2.2498069029988721</v>
      </c>
      <c r="AS11">
        <v>11.023981928505295</v>
      </c>
      <c r="AT11">
        <v>8.3333333333333329E-2</v>
      </c>
      <c r="AU11">
        <v>0.2638888888888889</v>
      </c>
      <c r="AV11">
        <v>0.34722222222222221</v>
      </c>
      <c r="AW11">
        <v>12.083333333333332</v>
      </c>
      <c r="AX11">
        <v>-9.3062071114331818E-2</v>
      </c>
      <c r="AY11">
        <v>-0.21275360981272251</v>
      </c>
      <c r="AZ11">
        <v>0.27364457988620211</v>
      </c>
      <c r="BA11">
        <v>0.34569125290169206</v>
      </c>
      <c r="BB11">
        <v>-7.0288973424975199E-2</v>
      </c>
      <c r="BC11">
        <v>7.5785132734786904</v>
      </c>
      <c r="BD11">
        <v>-0.38900143619336985</v>
      </c>
      <c r="BE11">
        <v>-1.0000000000000007</v>
      </c>
    </row>
    <row r="12" spans="1:58" x14ac:dyDescent="0.25">
      <c r="A12">
        <v>2531</v>
      </c>
      <c r="B12" t="s">
        <v>230</v>
      </c>
      <c r="C12">
        <v>1400.3641676482146</v>
      </c>
      <c r="D12">
        <v>60.876981802463497</v>
      </c>
      <c r="E12">
        <v>-74.648871226647415</v>
      </c>
      <c r="F12">
        <v>-7.426628397874542E-2</v>
      </c>
      <c r="G12">
        <v>4.010937044931624</v>
      </c>
      <c r="H12">
        <v>34.278116700937893</v>
      </c>
      <c r="I12">
        <v>20.633405878584433</v>
      </c>
      <c r="J12">
        <v>-1.0000000000000022</v>
      </c>
      <c r="K12">
        <v>-1.0000000000000022</v>
      </c>
      <c r="L12">
        <v>-1.0000000000000022</v>
      </c>
      <c r="M12">
        <v>0.19853710007836028</v>
      </c>
      <c r="N12">
        <v>-1.0000000000000022</v>
      </c>
      <c r="O12">
        <v>-1.0000000000000022</v>
      </c>
      <c r="P12">
        <v>4.3715358538611158</v>
      </c>
      <c r="Q12">
        <v>0.72727272727272729</v>
      </c>
      <c r="R12">
        <v>7.7857891708830354E-2</v>
      </c>
      <c r="S12">
        <v>-3.0206304031030966E-2</v>
      </c>
      <c r="T12">
        <v>-0.25815729617357785</v>
      </c>
      <c r="U12">
        <v>-1.1106004744107818</v>
      </c>
      <c r="V12">
        <v>-0.36059880892949508</v>
      </c>
      <c r="W12">
        <v>-3.5962010795051906</v>
      </c>
      <c r="X12">
        <v>-5.8911248883986786E-2</v>
      </c>
      <c r="Y12">
        <v>26.381932710602129</v>
      </c>
      <c r="Z12">
        <v>0.57295474519074696</v>
      </c>
      <c r="AA12">
        <v>1.9989286555601333</v>
      </c>
      <c r="AB12">
        <v>-2.8526461116577089</v>
      </c>
      <c r="AC12">
        <v>1.6042812464319556</v>
      </c>
      <c r="AD12">
        <v>-0.49195693714205946</v>
      </c>
      <c r="AE12">
        <v>25.036258317362467</v>
      </c>
      <c r="AF12">
        <v>-66.782646856058435</v>
      </c>
      <c r="AG12">
        <v>0.48516188600178911</v>
      </c>
      <c r="AH12">
        <v>0.39434520090438963</v>
      </c>
      <c r="AI12">
        <v>0.35657041580797993</v>
      </c>
      <c r="AJ12">
        <v>1.2499125175550985</v>
      </c>
      <c r="AK12">
        <v>1.2617790245078857</v>
      </c>
      <c r="AL12">
        <v>0.360996200037976</v>
      </c>
      <c r="AM12">
        <v>0.25597185463691635</v>
      </c>
      <c r="AN12">
        <v>0.19224745130280352</v>
      </c>
      <c r="AO12">
        <v>0.35242753162947438</v>
      </c>
      <c r="AP12">
        <v>9.2418583835753978</v>
      </c>
      <c r="AQ12">
        <v>1.1311440264791013</v>
      </c>
      <c r="AR12">
        <v>6.1803495857747883</v>
      </c>
      <c r="AS12">
        <v>13.321912266330552</v>
      </c>
      <c r="AT12">
        <v>9.0909090909090912E-2</v>
      </c>
      <c r="AU12">
        <v>0.37878787878787884</v>
      </c>
      <c r="AV12">
        <v>0.46969696969696972</v>
      </c>
      <c r="AW12">
        <v>15.454545454545455</v>
      </c>
      <c r="AX12">
        <v>-8.2289529401632609E-3</v>
      </c>
      <c r="AY12">
        <v>0.69856913811762222</v>
      </c>
      <c r="AZ12">
        <v>0.17939365386641196</v>
      </c>
      <c r="BA12">
        <v>0.2248742205418606</v>
      </c>
      <c r="BB12">
        <v>4.224018812725866E-2</v>
      </c>
      <c r="BC12">
        <v>9.1147012041346276</v>
      </c>
      <c r="BD12">
        <v>1.9529729725135283</v>
      </c>
      <c r="BE12">
        <v>-1.0000000000000022</v>
      </c>
    </row>
    <row r="13" spans="1:58" x14ac:dyDescent="0.25">
      <c r="A13">
        <v>2538</v>
      </c>
      <c r="B13" t="s">
        <v>885</v>
      </c>
      <c r="C13">
        <v>1352.5634700090193</v>
      </c>
      <c r="D13">
        <v>42.511737856796046</v>
      </c>
      <c r="E13">
        <v>-111.79940524553385</v>
      </c>
      <c r="F13">
        <v>0.28335578110883247</v>
      </c>
      <c r="G13">
        <v>5.3996861380011421</v>
      </c>
      <c r="H13">
        <v>21.708838750302125</v>
      </c>
      <c r="I13">
        <v>11.546127902744741</v>
      </c>
      <c r="J13">
        <v>-1.0000000000000027</v>
      </c>
      <c r="K13">
        <v>-1.0000000000000027</v>
      </c>
      <c r="L13">
        <v>-1.0000000000000027</v>
      </c>
      <c r="M13">
        <v>0.28460014236466957</v>
      </c>
      <c r="N13">
        <v>-1.0000000000000027</v>
      </c>
      <c r="O13">
        <v>-1.0000000000000027</v>
      </c>
      <c r="P13">
        <v>4.0805679034587818</v>
      </c>
      <c r="Q13">
        <v>0.81818181818181823</v>
      </c>
      <c r="R13">
        <v>0.94326717005659466</v>
      </c>
      <c r="S13">
        <v>6.9307853687920695E-2</v>
      </c>
      <c r="T13">
        <v>-0.28370805278541533</v>
      </c>
      <c r="U13">
        <v>-0.62493467929125801</v>
      </c>
      <c r="V13">
        <v>1.31911823454236</v>
      </c>
      <c r="W13">
        <v>-1.7774183077578958</v>
      </c>
      <c r="X13">
        <v>0.21470495523818367</v>
      </c>
      <c r="Y13">
        <v>9.5730974342383988</v>
      </c>
      <c r="Z13">
        <v>0.89412076605469626</v>
      </c>
      <c r="AA13">
        <v>0.65944055376913546</v>
      </c>
      <c r="AB13">
        <v>8.0405052978530236</v>
      </c>
      <c r="AC13">
        <v>0.1022542278279398</v>
      </c>
      <c r="AD13">
        <v>-0.8901222522426202</v>
      </c>
      <c r="AE13">
        <v>17.38292103361794</v>
      </c>
      <c r="AF13">
        <v>-61.640344841362079</v>
      </c>
      <c r="AG13">
        <v>3.2256594979046399E-2</v>
      </c>
      <c r="AH13">
        <v>0.1141853418415698</v>
      </c>
      <c r="AI13">
        <v>0.32911190159467629</v>
      </c>
      <c r="AJ13">
        <v>0.57140347546993719</v>
      </c>
      <c r="AK13">
        <v>1.0613873417804562</v>
      </c>
      <c r="AL13">
        <v>6.3217649481520768E-2</v>
      </c>
      <c r="AM13">
        <v>-0.22165717046617303</v>
      </c>
      <c r="AN13">
        <v>-0.31038914028518821</v>
      </c>
      <c r="AO13">
        <v>0.42203512048223818</v>
      </c>
      <c r="AP13">
        <v>4.3259177166841898</v>
      </c>
      <c r="AQ13">
        <v>3.6524960902179426</v>
      </c>
      <c r="AR13">
        <v>1.6449839308949064</v>
      </c>
      <c r="AS13">
        <v>6.2486478816318902</v>
      </c>
      <c r="AT13">
        <v>9.0909090909090912E-2</v>
      </c>
      <c r="AU13">
        <v>0.1818181818181818</v>
      </c>
      <c r="AV13">
        <v>0.27272727272727271</v>
      </c>
      <c r="AW13">
        <v>10.909090909090908</v>
      </c>
      <c r="AX13">
        <v>1.3421979753017397E-2</v>
      </c>
      <c r="AY13">
        <v>0.19134027113188601</v>
      </c>
      <c r="AZ13">
        <v>8.2299058189448895E-2</v>
      </c>
      <c r="BA13">
        <v>1.3378978462652338</v>
      </c>
      <c r="BB13">
        <v>0.1369027527651365</v>
      </c>
      <c r="BC13">
        <v>34.404147512290272</v>
      </c>
      <c r="BD13">
        <v>3.8340641100756589</v>
      </c>
      <c r="BE13">
        <v>-1.0000000000000027</v>
      </c>
    </row>
    <row r="14" spans="1:58" x14ac:dyDescent="0.25">
      <c r="A14">
        <v>2823</v>
      </c>
      <c r="B14" t="s">
        <v>969</v>
      </c>
      <c r="C14">
        <v>1509.2069780836684</v>
      </c>
      <c r="D14">
        <v>81.653273805480509</v>
      </c>
      <c r="E14">
        <v>6.4010363388028502</v>
      </c>
      <c r="F14">
        <v>0.65358761456475889</v>
      </c>
      <c r="G14">
        <v>14.016015272429669</v>
      </c>
      <c r="H14">
        <v>59.260818476635656</v>
      </c>
      <c r="I14">
        <v>6.4240603780323866</v>
      </c>
      <c r="J14">
        <v>-0.99999999999999922</v>
      </c>
      <c r="K14">
        <v>-0.99999999999999922</v>
      </c>
      <c r="L14">
        <v>-0.99999999999999922</v>
      </c>
      <c r="M14">
        <v>0.39684887744680064</v>
      </c>
      <c r="N14">
        <v>-0.99999999999999922</v>
      </c>
      <c r="O14">
        <v>-0.99999999999999922</v>
      </c>
      <c r="P14">
        <v>4.5040534733397051</v>
      </c>
      <c r="Q14">
        <v>0.84615384615384615</v>
      </c>
      <c r="R14">
        <v>4.3287264168118602</v>
      </c>
      <c r="S14">
        <v>0.34862888853720464</v>
      </c>
      <c r="T14">
        <v>0.42725448273312733</v>
      </c>
      <c r="U14">
        <v>0.69724834886364251</v>
      </c>
      <c r="V14">
        <v>9.5119617990899776</v>
      </c>
      <c r="W14">
        <v>5.0591046162949356</v>
      </c>
      <c r="X14">
        <v>0.16215134227046984</v>
      </c>
      <c r="Y14">
        <v>41.214873254073659</v>
      </c>
      <c r="Z14">
        <v>-0.38108694893674872</v>
      </c>
      <c r="AA14">
        <v>0.86268815385961073</v>
      </c>
      <c r="AB14">
        <v>18.300920168167952</v>
      </c>
      <c r="AC14">
        <v>-0.71307516991507969</v>
      </c>
      <c r="AD14">
        <v>-1.1448498564694078</v>
      </c>
      <c r="AE14">
        <v>59.233631719631774</v>
      </c>
      <c r="AF14">
        <v>9.3537215226090069</v>
      </c>
      <c r="AG14">
        <v>-0.16237502322235431</v>
      </c>
      <c r="AH14">
        <v>-0.29532187697328072</v>
      </c>
      <c r="AI14">
        <v>0.37562009818373848</v>
      </c>
      <c r="AJ14">
        <v>0.54733711574747512</v>
      </c>
      <c r="AK14">
        <v>0.49818029956809057</v>
      </c>
      <c r="AL14">
        <v>0.40557735632305641</v>
      </c>
      <c r="AM14">
        <v>-7.8681423572012216E-2</v>
      </c>
      <c r="AN14">
        <v>-0.19742107119404007</v>
      </c>
      <c r="AO14">
        <v>0.42373993537418209</v>
      </c>
      <c r="AP14">
        <v>2.7186757003847872E-2</v>
      </c>
      <c r="AQ14">
        <v>1.2742211402835253</v>
      </c>
      <c r="AR14">
        <v>-1.4118608583441543</v>
      </c>
      <c r="AS14">
        <v>6.5617000960930199</v>
      </c>
      <c r="AT14">
        <v>0</v>
      </c>
      <c r="AU14">
        <v>0.29487179487179488</v>
      </c>
      <c r="AV14">
        <v>0.29487179487179488</v>
      </c>
      <c r="AW14">
        <v>10</v>
      </c>
      <c r="AX14">
        <v>-2.8893959150647696E-2</v>
      </c>
      <c r="AY14">
        <v>0.41583778448908898</v>
      </c>
      <c r="AZ14">
        <v>-0.29682100568961128</v>
      </c>
      <c r="BA14">
        <v>2.7086686504554022E-4</v>
      </c>
      <c r="BB14">
        <v>0.13792801203023833</v>
      </c>
      <c r="BC14">
        <v>2.0859605940715791</v>
      </c>
      <c r="BD14">
        <v>1.9640952723078988</v>
      </c>
      <c r="BE14">
        <v>-0.99999999999999922</v>
      </c>
    </row>
    <row r="15" spans="1:58" x14ac:dyDescent="0.25">
      <c r="A15">
        <v>2883</v>
      </c>
      <c r="B15" t="s">
        <v>1001</v>
      </c>
      <c r="C15">
        <v>1660.3228030233347</v>
      </c>
      <c r="D15">
        <v>110.83029067577812</v>
      </c>
      <c r="E15">
        <v>93.193678725016724</v>
      </c>
      <c r="F15">
        <v>0.801510773429148</v>
      </c>
      <c r="G15">
        <v>2.8649022604445511</v>
      </c>
      <c r="H15">
        <v>87.758092217947947</v>
      </c>
      <c r="I15">
        <v>18.067213065907485</v>
      </c>
      <c r="J15">
        <v>-1.0000000000000004</v>
      </c>
      <c r="K15">
        <v>-1.0000000000000004</v>
      </c>
      <c r="L15">
        <v>-1.0000000000000004</v>
      </c>
      <c r="M15">
        <v>0.31539206396429026</v>
      </c>
      <c r="N15">
        <v>-1.0000000000000004</v>
      </c>
      <c r="O15">
        <v>-1.0000000000000004</v>
      </c>
      <c r="P15">
        <v>4.0457799145991595</v>
      </c>
      <c r="Q15">
        <v>0.84615384615384615</v>
      </c>
      <c r="R15">
        <v>-1.1081732790003926</v>
      </c>
      <c r="S15">
        <v>-0.15090216113098884</v>
      </c>
      <c r="T15">
        <v>0.51773445192308931</v>
      </c>
      <c r="U15">
        <v>0.33006329440671861</v>
      </c>
      <c r="V15">
        <v>-1.1808776541546067</v>
      </c>
      <c r="W15">
        <v>-2.4078465633133721</v>
      </c>
      <c r="X15">
        <v>-3.4070931715848032E-2</v>
      </c>
      <c r="Y15">
        <v>26.928886849717852</v>
      </c>
      <c r="Z15">
        <v>-0.18678672761033335</v>
      </c>
      <c r="AA15">
        <v>0.30163794355709744</v>
      </c>
      <c r="AB15">
        <v>47.182585556903938</v>
      </c>
      <c r="AC15">
        <v>1.0147265705697939</v>
      </c>
      <c r="AD15">
        <v>4.5779874948467594</v>
      </c>
      <c r="AE15">
        <v>78.991097845025706</v>
      </c>
      <c r="AF15">
        <v>93.002271059495257</v>
      </c>
      <c r="AG15">
        <v>0.18815073870293622</v>
      </c>
      <c r="AH15">
        <v>0.58266166787610529</v>
      </c>
      <c r="AI15">
        <v>0.16057324062121092</v>
      </c>
      <c r="AJ15">
        <v>0.52116090562263229</v>
      </c>
      <c r="AK15">
        <v>0.3900292651216119</v>
      </c>
      <c r="AL15">
        <v>0.38765464415081025</v>
      </c>
      <c r="AM15">
        <v>0.86051689622028793</v>
      </c>
      <c r="AN15">
        <v>0.78070794158674905</v>
      </c>
      <c r="AO15">
        <v>0.18956882217103102</v>
      </c>
      <c r="AP15">
        <v>8.7669943729223263</v>
      </c>
      <c r="AQ15">
        <v>1.2538714171614544</v>
      </c>
      <c r="AR15">
        <v>11.881430640675315</v>
      </c>
      <c r="AS15">
        <v>4.9319110080707143</v>
      </c>
      <c r="AT15">
        <v>0.38461538461538464</v>
      </c>
      <c r="AU15">
        <v>0.20512820512820512</v>
      </c>
      <c r="AV15">
        <v>0.58974358974358976</v>
      </c>
      <c r="AW15">
        <v>19.23076923076923</v>
      </c>
      <c r="AX15">
        <v>0.13016942715768945</v>
      </c>
      <c r="AY15">
        <v>0.23335387306581856</v>
      </c>
      <c r="AZ15">
        <v>0.44760998267162755</v>
      </c>
      <c r="BA15">
        <v>0.59154333221966215</v>
      </c>
      <c r="BB15">
        <v>-4.3432032445896622E-3</v>
      </c>
      <c r="BC15">
        <v>15.955352670820645</v>
      </c>
      <c r="BD15">
        <v>2.1294698322433963</v>
      </c>
      <c r="BE15">
        <v>-1.0000000000000004</v>
      </c>
    </row>
    <row r="16" spans="1:58" x14ac:dyDescent="0.25">
      <c r="A16">
        <v>3007</v>
      </c>
      <c r="B16" t="s">
        <v>1047</v>
      </c>
      <c r="C16">
        <v>1465.2002364794098</v>
      </c>
      <c r="D16">
        <v>63.552580412354779</v>
      </c>
      <c r="E16">
        <v>-60.624697780047093</v>
      </c>
      <c r="F16">
        <v>0.10946701471913298</v>
      </c>
      <c r="G16">
        <v>8.0496322705136443</v>
      </c>
      <c r="H16">
        <v>52.142775080062492</v>
      </c>
      <c r="I16">
        <v>2.8789211599822879</v>
      </c>
      <c r="J16">
        <v>-1.0000000000000004</v>
      </c>
      <c r="K16">
        <v>-1.0000000000000004</v>
      </c>
      <c r="L16">
        <v>-1.0000000000000004</v>
      </c>
      <c r="M16">
        <v>0.33146106364875461</v>
      </c>
      <c r="N16">
        <v>-1.0000000000000004</v>
      </c>
      <c r="O16">
        <v>-1.0000000000000004</v>
      </c>
      <c r="P16">
        <v>4.6388031637042273</v>
      </c>
      <c r="Q16">
        <v>0.81818181818181823</v>
      </c>
      <c r="R16">
        <v>1.4781172896530883</v>
      </c>
      <c r="S16">
        <v>0.16489322966268452</v>
      </c>
      <c r="T16">
        <v>0.22729726375161735</v>
      </c>
      <c r="U16">
        <v>0.55961251806814405</v>
      </c>
      <c r="V16">
        <v>3.4108291068094116</v>
      </c>
      <c r="W16">
        <v>-0.98739959251229581</v>
      </c>
      <c r="X16">
        <v>0.16255186345440584</v>
      </c>
      <c r="Y16">
        <v>27.521739669435043</v>
      </c>
      <c r="Z16">
        <v>-0.17502794948656875</v>
      </c>
      <c r="AA16">
        <v>3.2969989943828031</v>
      </c>
      <c r="AB16">
        <v>15.432124632961727</v>
      </c>
      <c r="AC16">
        <v>0.50349602578930786</v>
      </c>
      <c r="AD16">
        <v>3.7071491506463217E-2</v>
      </c>
      <c r="AE16">
        <v>46.287934788286037</v>
      </c>
      <c r="AF16">
        <v>-29.294666409442954</v>
      </c>
      <c r="AG16">
        <v>5.025113974711809E-2</v>
      </c>
      <c r="AH16">
        <v>0.14529704936572907</v>
      </c>
      <c r="AI16">
        <v>0.34432421777046629</v>
      </c>
      <c r="AJ16">
        <v>0.50590508461416539</v>
      </c>
      <c r="AK16">
        <v>0.5135991521527532</v>
      </c>
      <c r="AL16">
        <v>0.33814796487015375</v>
      </c>
      <c r="AM16">
        <v>0.5801458558652578</v>
      </c>
      <c r="AN16">
        <v>0.51207185683680734</v>
      </c>
      <c r="AO16">
        <v>0.29524454283925394</v>
      </c>
      <c r="AP16">
        <v>5.8548402917764468</v>
      </c>
      <c r="AQ16">
        <v>1.7758299288305284</v>
      </c>
      <c r="AR16">
        <v>-4.4022071987501725</v>
      </c>
      <c r="AS16">
        <v>5.5052984299019263</v>
      </c>
      <c r="AT16">
        <v>9.0909090909090912E-2</v>
      </c>
      <c r="AU16">
        <v>0.16666666666666663</v>
      </c>
      <c r="AV16">
        <v>0.25757575757575757</v>
      </c>
      <c r="AW16">
        <v>10.454545454545453</v>
      </c>
      <c r="AX16">
        <v>4.2280835329465929E-2</v>
      </c>
      <c r="AY16">
        <v>0.28591495484081919</v>
      </c>
      <c r="AZ16">
        <v>0.47339269139381213</v>
      </c>
      <c r="BA16">
        <v>0.23348302475349966</v>
      </c>
      <c r="BB16">
        <v>-7.5763046487027447E-2</v>
      </c>
      <c r="BC16">
        <v>7.266650393041588</v>
      </c>
      <c r="BD16">
        <v>0.47288729479337449</v>
      </c>
      <c r="BE16">
        <v>-1.0000000000000004</v>
      </c>
    </row>
    <row r="17" spans="1:57" x14ac:dyDescent="0.25">
      <c r="A17">
        <v>3102</v>
      </c>
      <c r="B17" t="s">
        <v>1088</v>
      </c>
      <c r="C17">
        <v>1373.8463668921695</v>
      </c>
      <c r="D17">
        <v>75.668184558490793</v>
      </c>
      <c r="E17">
        <v>-41.065335803364519</v>
      </c>
      <c r="F17">
        <v>0.19621311345757278</v>
      </c>
      <c r="G17">
        <v>6.9393462216474902</v>
      </c>
      <c r="H17">
        <v>44.654586682102718</v>
      </c>
      <c r="I17">
        <v>15.971568938707687</v>
      </c>
      <c r="J17">
        <v>-0.99999999999999822</v>
      </c>
      <c r="K17">
        <v>-0.99999999999999822</v>
      </c>
      <c r="L17">
        <v>-0.99999999999999822</v>
      </c>
      <c r="M17">
        <v>0.41324671279867603</v>
      </c>
      <c r="N17">
        <v>-0.99999999999999822</v>
      </c>
      <c r="O17">
        <v>-0.99999999999999822</v>
      </c>
      <c r="P17">
        <v>4.1716614985204128</v>
      </c>
      <c r="Q17">
        <v>1</v>
      </c>
      <c r="R17">
        <v>1.9106639335139106</v>
      </c>
      <c r="S17">
        <v>0.17955963186242818</v>
      </c>
      <c r="T17">
        <v>-0.52682157195036994</v>
      </c>
      <c r="U17">
        <v>-0.72721235980013654</v>
      </c>
      <c r="V17">
        <v>2.7676847231270814</v>
      </c>
      <c r="W17">
        <v>-2.1809412526725906</v>
      </c>
      <c r="X17">
        <v>0.1356504300853007</v>
      </c>
      <c r="Y17">
        <v>42.296333642821232</v>
      </c>
      <c r="Z17">
        <v>-1.5275098164346754</v>
      </c>
      <c r="AA17">
        <v>-0.98582788611700511</v>
      </c>
      <c r="AB17">
        <v>-0.22300025742195315</v>
      </c>
      <c r="AC17">
        <v>-0.93318532398607157</v>
      </c>
      <c r="AD17">
        <v>0.85725532231060897</v>
      </c>
      <c r="AE17">
        <v>41.944760821592908</v>
      </c>
      <c r="AF17">
        <v>-31.133755683635272</v>
      </c>
      <c r="AG17">
        <v>-0.22708900072060045</v>
      </c>
      <c r="AH17">
        <v>-0.26606007049059754</v>
      </c>
      <c r="AI17">
        <v>0.30742571363773574</v>
      </c>
      <c r="AJ17">
        <v>1.1722672788293751</v>
      </c>
      <c r="AK17">
        <v>1.0741282937325032</v>
      </c>
      <c r="AL17">
        <v>0.37609221314960239</v>
      </c>
      <c r="AM17">
        <v>-0.17373906499887162</v>
      </c>
      <c r="AN17">
        <v>-0.26610305113994864</v>
      </c>
      <c r="AO17">
        <v>0.41645892471251467</v>
      </c>
      <c r="AP17">
        <v>2.7098258605097856</v>
      </c>
      <c r="AQ17">
        <v>1.4367650152483236</v>
      </c>
      <c r="AR17">
        <v>3.2422501906397976</v>
      </c>
      <c r="AS17">
        <v>11.292553732819577</v>
      </c>
      <c r="AT17">
        <v>7.6923076923076927E-2</v>
      </c>
      <c r="AU17">
        <v>0.21794871794871795</v>
      </c>
      <c r="AV17">
        <v>0.29487179487179488</v>
      </c>
      <c r="AW17">
        <v>10.76923076923077</v>
      </c>
      <c r="AX17">
        <v>8.0313876754984276E-2</v>
      </c>
      <c r="AY17">
        <v>-2.607921188575069E-2</v>
      </c>
      <c r="AZ17">
        <v>8.2454895208790846E-2</v>
      </c>
      <c r="BA17">
        <v>0.16480646452004311</v>
      </c>
      <c r="BB17">
        <v>0.30705946602745066</v>
      </c>
      <c r="BC17">
        <v>3.9897655535723202</v>
      </c>
      <c r="BD17">
        <v>8.0887611267302173</v>
      </c>
      <c r="BE17">
        <v>-0.99999999999999822</v>
      </c>
    </row>
    <row r="18" spans="1:57" x14ac:dyDescent="0.25">
      <c r="A18">
        <v>3130</v>
      </c>
      <c r="B18" t="s">
        <v>2959</v>
      </c>
      <c r="C18">
        <v>1682.2874836992282</v>
      </c>
      <c r="D18">
        <v>119.72128928225993</v>
      </c>
      <c r="E18">
        <v>69.233503280089352</v>
      </c>
      <c r="F18">
        <v>1.0379786496192052</v>
      </c>
      <c r="G18">
        <v>11.611074055908571</v>
      </c>
      <c r="H18">
        <v>81.242449874328429</v>
      </c>
      <c r="I18">
        <v>16.372243109527339</v>
      </c>
      <c r="J18">
        <v>-0.99999999999999856</v>
      </c>
      <c r="K18">
        <v>-0.99999999999999856</v>
      </c>
      <c r="L18">
        <v>-0.99999999999999856</v>
      </c>
      <c r="M18">
        <v>0.30652481067546644</v>
      </c>
      <c r="N18">
        <v>-0.99999999999999856</v>
      </c>
      <c r="O18">
        <v>-0.99999999999999856</v>
      </c>
      <c r="P18">
        <v>5.1581150486144072</v>
      </c>
      <c r="Q18">
        <v>0.94117647058823528</v>
      </c>
      <c r="R18">
        <v>3.2327084825531309</v>
      </c>
      <c r="S18">
        <v>0.36752564074138389</v>
      </c>
      <c r="T18">
        <v>-6.2289789060498979E-3</v>
      </c>
      <c r="U18">
        <v>0.46676322665407433</v>
      </c>
      <c r="V18">
        <v>6.4529590072941607</v>
      </c>
      <c r="W18">
        <v>1.4619634636726506</v>
      </c>
      <c r="X18">
        <v>0.27629132919167881</v>
      </c>
      <c r="Y18">
        <v>39.682150579541059</v>
      </c>
      <c r="Z18">
        <v>2.4227785992468571</v>
      </c>
      <c r="AA18">
        <v>1.5415738270895494</v>
      </c>
      <c r="AB18">
        <v>27.88089811140318</v>
      </c>
      <c r="AC18">
        <v>0.51057178786667223</v>
      </c>
      <c r="AD18">
        <v>0.33097722051203438</v>
      </c>
      <c r="AE18">
        <v>69.435599738545818</v>
      </c>
      <c r="AF18">
        <v>44.392928753723453</v>
      </c>
      <c r="AG18">
        <v>0.24856640269724942</v>
      </c>
      <c r="AH18">
        <v>0.65793479785381559</v>
      </c>
      <c r="AI18">
        <v>0.17277989407470651</v>
      </c>
      <c r="AJ18">
        <v>1.2537705538351145</v>
      </c>
      <c r="AK18">
        <v>1.3115585660485216</v>
      </c>
      <c r="AL18">
        <v>0.16876112832908277</v>
      </c>
      <c r="AM18">
        <v>0.25018848969368462</v>
      </c>
      <c r="AN18">
        <v>0.39187666325419113</v>
      </c>
      <c r="AO18">
        <v>0.32772531083349565</v>
      </c>
      <c r="AP18">
        <v>11.806850135782634</v>
      </c>
      <c r="AQ18">
        <v>1.6816014897672238</v>
      </c>
      <c r="AR18">
        <v>4.7319120381008686</v>
      </c>
      <c r="AS18">
        <v>9.9587295816592558</v>
      </c>
      <c r="AT18">
        <v>0.11764705882352941</v>
      </c>
      <c r="AU18">
        <v>0.46078431372549011</v>
      </c>
      <c r="AV18">
        <v>0.57843137254901955</v>
      </c>
      <c r="AW18">
        <v>17.941176470588232</v>
      </c>
      <c r="AX18">
        <v>-3.0501461874396896E-2</v>
      </c>
      <c r="AY18">
        <v>4.2525984880878484E-2</v>
      </c>
      <c r="AZ18">
        <v>0.17904967884217626</v>
      </c>
      <c r="BA18">
        <v>0.21278613225657197</v>
      </c>
      <c r="BB18">
        <v>0.38385641083003341</v>
      </c>
      <c r="BC18">
        <v>5.5322832308186882</v>
      </c>
      <c r="BD18">
        <v>10.491658664961719</v>
      </c>
      <c r="BE18">
        <v>-0.99999999999999856</v>
      </c>
    </row>
    <row r="19" spans="1:57" x14ac:dyDescent="0.25">
      <c r="A19">
        <v>3134</v>
      </c>
      <c r="B19" t="s">
        <v>1100</v>
      </c>
      <c r="C19">
        <v>1438.340469540771</v>
      </c>
      <c r="D19">
        <v>21.033884846432933</v>
      </c>
      <c r="E19">
        <v>-90.04851350956281</v>
      </c>
      <c r="F19">
        <v>0.31938786863632634</v>
      </c>
      <c r="G19">
        <v>5.5371042106338386</v>
      </c>
      <c r="H19">
        <v>15.608978103289607</v>
      </c>
      <c r="I19">
        <v>5.184801019941891</v>
      </c>
      <c r="J19">
        <v>-1.0000000000000004</v>
      </c>
      <c r="K19">
        <v>-1.0000000000000004</v>
      </c>
      <c r="L19">
        <v>-1.0000000000000004</v>
      </c>
      <c r="M19">
        <v>0.42031719433977321</v>
      </c>
      <c r="N19">
        <v>-1.0000000000000004</v>
      </c>
      <c r="O19">
        <v>-1.0000000000000004</v>
      </c>
      <c r="P19">
        <v>4.74592012784644</v>
      </c>
      <c r="Q19">
        <v>1</v>
      </c>
      <c r="R19">
        <v>-0.29724123956779808</v>
      </c>
      <c r="S19">
        <v>7.7124587006702688E-2</v>
      </c>
      <c r="T19">
        <v>0.69283328096149788</v>
      </c>
      <c r="U19">
        <v>1.0220579506492289</v>
      </c>
      <c r="V19">
        <v>0.79118408278739916</v>
      </c>
      <c r="W19">
        <v>-4.8414957166979011</v>
      </c>
      <c r="X19">
        <v>0.12146500850370218</v>
      </c>
      <c r="Y19">
        <v>14.416401460310297</v>
      </c>
      <c r="Z19">
        <v>-0.39590411100745992</v>
      </c>
      <c r="AA19">
        <v>-2.0116722302049856</v>
      </c>
      <c r="AB19">
        <v>4.8785901638362477</v>
      </c>
      <c r="AC19">
        <v>-0.23807803831372176</v>
      </c>
      <c r="AD19">
        <v>-0.38344109468599735</v>
      </c>
      <c r="AE19">
        <v>16.899878299255569</v>
      </c>
      <c r="AF19">
        <v>-34.721033259183976</v>
      </c>
      <c r="AG19">
        <v>-0.16316160926354906</v>
      </c>
      <c r="AH19">
        <v>0.12064673106336717</v>
      </c>
      <c r="AI19">
        <v>0.30155943726541778</v>
      </c>
      <c r="AJ19">
        <v>-0.21218927361614492</v>
      </c>
      <c r="AK19">
        <v>-0.19089506393335548</v>
      </c>
      <c r="AL19">
        <v>0.29559299530721272</v>
      </c>
      <c r="AM19">
        <v>-0.26073861594758385</v>
      </c>
      <c r="AN19">
        <v>-0.187931706323204</v>
      </c>
      <c r="AO19">
        <v>0.25709887482080329</v>
      </c>
      <c r="AP19">
        <v>-1.2909001959659614</v>
      </c>
      <c r="AQ19">
        <v>4.5114210205335539</v>
      </c>
      <c r="AR19">
        <v>2.4752062408376307</v>
      </c>
      <c r="AS19">
        <v>-1.8018262414292878</v>
      </c>
      <c r="AT19">
        <v>0.18181818181818182</v>
      </c>
      <c r="AU19">
        <v>0.15151515151515149</v>
      </c>
      <c r="AV19">
        <v>0.33333333333333331</v>
      </c>
      <c r="AW19">
        <v>13.181818181818182</v>
      </c>
      <c r="AX19">
        <v>-3.5570770414062342E-2</v>
      </c>
      <c r="AY19">
        <v>0.15402871110403743</v>
      </c>
      <c r="AZ19">
        <v>-1.9864707560676076E-3</v>
      </c>
      <c r="BA19">
        <v>0.52338013116455517</v>
      </c>
      <c r="BB19">
        <v>-0.20823390215701465</v>
      </c>
      <c r="BC19">
        <v>13.854646834634067</v>
      </c>
      <c r="BD19">
        <v>-5.2157799077057048</v>
      </c>
      <c r="BE19">
        <v>-1.0000000000000004</v>
      </c>
    </row>
    <row r="20" spans="1:57" x14ac:dyDescent="0.25">
      <c r="A20">
        <v>3275</v>
      </c>
      <c r="B20" t="s">
        <v>1166</v>
      </c>
      <c r="C20">
        <v>1556.3802934884818</v>
      </c>
      <c r="D20">
        <v>92.556336581658513</v>
      </c>
      <c r="E20">
        <v>-8.0292074945302421</v>
      </c>
      <c r="F20">
        <v>0.33046670801879208</v>
      </c>
      <c r="G20">
        <v>3.4772675162577613</v>
      </c>
      <c r="H20">
        <v>76.159069458046886</v>
      </c>
      <c r="I20">
        <v>14.132789173390766</v>
      </c>
      <c r="J20">
        <v>-1.0000000000000013</v>
      </c>
      <c r="K20">
        <v>-1.0000000000000013</v>
      </c>
      <c r="L20">
        <v>-1.0000000000000013</v>
      </c>
      <c r="M20">
        <v>0.39302650432650349</v>
      </c>
      <c r="N20">
        <v>-1.0000000000000013</v>
      </c>
      <c r="O20">
        <v>-1.0000000000000013</v>
      </c>
      <c r="P20">
        <v>4.3796270328921603</v>
      </c>
      <c r="Q20">
        <v>1</v>
      </c>
      <c r="R20">
        <v>-0.63030819067471588</v>
      </c>
      <c r="S20">
        <v>7.5169415327069014E-2</v>
      </c>
      <c r="T20">
        <v>0.17912843235751669</v>
      </c>
      <c r="U20">
        <v>0.41859557547505905</v>
      </c>
      <c r="V20">
        <v>-0.90235951663439773</v>
      </c>
      <c r="W20">
        <v>-6.0008234351142091</v>
      </c>
      <c r="X20">
        <v>5.1432327399001943E-2</v>
      </c>
      <c r="Y20">
        <v>45.649985686122214</v>
      </c>
      <c r="Z20">
        <v>2.4334792202444513</v>
      </c>
      <c r="AA20">
        <v>0.21560565714541724</v>
      </c>
      <c r="AB20">
        <v>12.082408776753837</v>
      </c>
      <c r="AC20">
        <v>2.3674375897532833</v>
      </c>
      <c r="AD20">
        <v>1.3889470230949967</v>
      </c>
      <c r="AE20">
        <v>59.33694714311644</v>
      </c>
      <c r="AF20">
        <v>-18.538438163790609</v>
      </c>
      <c r="AG20">
        <v>0.98744416640637511</v>
      </c>
      <c r="AH20">
        <v>1.1891541878927803</v>
      </c>
      <c r="AI20">
        <v>0.13738068033568981</v>
      </c>
      <c r="AJ20">
        <v>1.1464244516941742</v>
      </c>
      <c r="AK20">
        <v>1.3948717150559387</v>
      </c>
      <c r="AL20">
        <v>0.23011292365463287</v>
      </c>
      <c r="AM20">
        <v>0.58091883266790034</v>
      </c>
      <c r="AN20">
        <v>0.78039856003737307</v>
      </c>
      <c r="AO20">
        <v>-9.505515097338714E-2</v>
      </c>
      <c r="AP20">
        <v>16.822122314930461</v>
      </c>
      <c r="AQ20">
        <v>4.6004458187313499</v>
      </c>
      <c r="AR20">
        <v>-2.1964644956128261</v>
      </c>
      <c r="AS20">
        <v>11.72880785027224</v>
      </c>
      <c r="AT20">
        <v>0</v>
      </c>
      <c r="AU20">
        <v>0.2878787878787879</v>
      </c>
      <c r="AV20">
        <v>0.2878787878787879</v>
      </c>
      <c r="AW20">
        <v>11.363636363636365</v>
      </c>
      <c r="AX20">
        <v>-3.6274448811976182E-2</v>
      </c>
      <c r="AY20">
        <v>4.7255519184899557E-3</v>
      </c>
      <c r="AZ20">
        <v>0.65148561427082019</v>
      </c>
      <c r="BA20">
        <v>5.9079732413697572E-2</v>
      </c>
      <c r="BB20">
        <v>-0.17517263613594683</v>
      </c>
      <c r="BC20">
        <v>1.5006210699348885</v>
      </c>
      <c r="BD20">
        <v>-1.1218878320445727</v>
      </c>
      <c r="BE20">
        <v>-1.0000000000000013</v>
      </c>
    </row>
    <row r="21" spans="1:57" x14ac:dyDescent="0.25">
      <c r="A21">
        <v>3277</v>
      </c>
      <c r="B21" t="s">
        <v>1168</v>
      </c>
      <c r="C21">
        <v>1566.3878925949407</v>
      </c>
      <c r="D21">
        <v>93.32803313170146</v>
      </c>
      <c r="E21">
        <v>44.681457073845735</v>
      </c>
      <c r="F21">
        <v>0.82191504107959146</v>
      </c>
      <c r="G21">
        <v>3.6995012149348989</v>
      </c>
      <c r="H21">
        <v>75.710390656630565</v>
      </c>
      <c r="I21">
        <v>7.2972003171092146</v>
      </c>
      <c r="J21">
        <v>-1</v>
      </c>
      <c r="K21">
        <v>-1</v>
      </c>
      <c r="L21">
        <v>-1</v>
      </c>
      <c r="M21">
        <v>0.3239387172339187</v>
      </c>
      <c r="N21">
        <v>-1</v>
      </c>
      <c r="O21">
        <v>-1</v>
      </c>
      <c r="P21">
        <v>3.0524508652833151</v>
      </c>
      <c r="Q21">
        <v>0.7142857142857143</v>
      </c>
      <c r="R21">
        <v>0.50419912811730494</v>
      </c>
      <c r="S21">
        <v>0.14568019664928963</v>
      </c>
      <c r="T21">
        <v>-0.18067395329151312</v>
      </c>
      <c r="U21">
        <v>9.7647047092683709E-2</v>
      </c>
      <c r="V21">
        <v>0.64705034965158337</v>
      </c>
      <c r="W21">
        <v>3.668185828578487</v>
      </c>
      <c r="X21">
        <v>0.20257226264877809</v>
      </c>
      <c r="Y21">
        <v>34.651969806278601</v>
      </c>
      <c r="Z21">
        <v>2.6872937587726735</v>
      </c>
      <c r="AA21">
        <v>2.1196772852306283</v>
      </c>
      <c r="AB21">
        <v>34.564615277693285</v>
      </c>
      <c r="AC21">
        <v>0.88715230266814626</v>
      </c>
      <c r="AD21">
        <v>-0.55853162792338396</v>
      </c>
      <c r="AE21">
        <v>70.777730741279242</v>
      </c>
      <c r="AF21">
        <v>40.678059098024228</v>
      </c>
      <c r="AG21">
        <v>0.41310388303696421</v>
      </c>
      <c r="AH21">
        <v>0.24202931543352152</v>
      </c>
      <c r="AI21">
        <v>0.39755755836167767</v>
      </c>
      <c r="AJ21">
        <v>0.28045625815345282</v>
      </c>
      <c r="AK21">
        <v>0.39852298698393718</v>
      </c>
      <c r="AL21">
        <v>0.32437507356567941</v>
      </c>
      <c r="AM21">
        <v>0.30719284365442368</v>
      </c>
      <c r="AN21">
        <v>0.34597968065283069</v>
      </c>
      <c r="AO21">
        <v>0.2896402100858016</v>
      </c>
      <c r="AP21">
        <v>4.932659915351449</v>
      </c>
      <c r="AQ21">
        <v>2.2444115328823235</v>
      </c>
      <c r="AR21">
        <v>1.5023223940194081</v>
      </c>
      <c r="AS21">
        <v>3.5504663902074785</v>
      </c>
      <c r="AT21">
        <v>0.21428571428571427</v>
      </c>
      <c r="AU21">
        <v>0.19047619047619047</v>
      </c>
      <c r="AV21">
        <v>0.40476190476190477</v>
      </c>
      <c r="AW21">
        <v>14.642857142857142</v>
      </c>
      <c r="AX21">
        <v>-3.4389051535234361E-3</v>
      </c>
      <c r="AY21">
        <v>-0.35089994048826595</v>
      </c>
      <c r="AZ21">
        <v>4.8910476080292899E-2</v>
      </c>
      <c r="BA21">
        <v>-6.9438420668360423E-2</v>
      </c>
      <c r="BB21">
        <v>0.258253511269597</v>
      </c>
      <c r="BC21">
        <v>-3.4904602191503438</v>
      </c>
      <c r="BD21">
        <v>6.7008901621413877</v>
      </c>
      <c r="BE21">
        <v>-1</v>
      </c>
    </row>
    <row r="22" spans="1:57" x14ac:dyDescent="0.25">
      <c r="A22">
        <v>3292</v>
      </c>
      <c r="B22" t="s">
        <v>1175</v>
      </c>
      <c r="C22">
        <v>1427.3272852404541</v>
      </c>
      <c r="D22">
        <v>74.797240111737111</v>
      </c>
      <c r="E22">
        <v>-28.054533829266425</v>
      </c>
      <c r="F22">
        <v>-0.25957818359349766</v>
      </c>
      <c r="G22">
        <v>3.5656508534763507</v>
      </c>
      <c r="H22">
        <v>50.791575887229058</v>
      </c>
      <c r="I22">
        <v>-1.9320809325292299</v>
      </c>
      <c r="J22">
        <v>-1.0000000000000007</v>
      </c>
      <c r="K22">
        <v>-1.0000000000000007</v>
      </c>
      <c r="L22">
        <v>-1.0000000000000007</v>
      </c>
      <c r="M22">
        <v>2.4097086677008189E-2</v>
      </c>
      <c r="N22">
        <v>-1.0000000000000007</v>
      </c>
      <c r="O22">
        <v>-1.0000000000000007</v>
      </c>
      <c r="P22">
        <v>0.16820805434826896</v>
      </c>
      <c r="Q22">
        <v>0.18181818181818182</v>
      </c>
      <c r="R22">
        <v>1.812175795763058</v>
      </c>
      <c r="S22">
        <v>0.168092453362613</v>
      </c>
      <c r="T22">
        <v>-0.11345439619901683</v>
      </c>
      <c r="U22">
        <v>-0.12357850006941799</v>
      </c>
      <c r="V22">
        <v>3.3974427991280813</v>
      </c>
      <c r="W22">
        <v>5.3657668973194337</v>
      </c>
      <c r="X22">
        <v>-0.39674256572366612</v>
      </c>
      <c r="Y22">
        <v>39.85677490652742</v>
      </c>
      <c r="Z22">
        <v>2.7784449748328428</v>
      </c>
      <c r="AA22">
        <v>-2.481719898855507E-2</v>
      </c>
      <c r="AB22">
        <v>9.7029700631191957</v>
      </c>
      <c r="AC22">
        <v>-1.08850741289987</v>
      </c>
      <c r="AD22">
        <v>1.015884166779961</v>
      </c>
      <c r="AE22">
        <v>50.550811937438006</v>
      </c>
      <c r="AF22">
        <v>-14.829052160638682</v>
      </c>
      <c r="AG22">
        <v>6.2325547427876049E-2</v>
      </c>
      <c r="AH22">
        <v>0.11989695430575709</v>
      </c>
      <c r="AI22">
        <v>0.32724123397268101</v>
      </c>
      <c r="AJ22">
        <v>-0.66054851938593895</v>
      </c>
      <c r="AK22">
        <v>-0.404708142659857</v>
      </c>
      <c r="AL22">
        <v>0.23425483503395253</v>
      </c>
      <c r="AM22">
        <v>0.25089759596371153</v>
      </c>
      <c r="AN22">
        <v>0.33296397831231561</v>
      </c>
      <c r="AO22">
        <v>0.23273903365613507</v>
      </c>
      <c r="AP22">
        <v>0.24076394979108245</v>
      </c>
      <c r="AQ22">
        <v>2.4473510339786073</v>
      </c>
      <c r="AR22">
        <v>1.5131377428517148</v>
      </c>
      <c r="AS22">
        <v>-5.8925697093595524</v>
      </c>
      <c r="AT22">
        <v>9.0909090909090912E-2</v>
      </c>
      <c r="AU22">
        <v>7.5757575757575746E-2</v>
      </c>
      <c r="AV22">
        <v>0.16666666666666666</v>
      </c>
      <c r="AW22">
        <v>5.9090909090909092</v>
      </c>
      <c r="AX22">
        <v>-9.398374170121862E-3</v>
      </c>
      <c r="AY22">
        <v>-0.11152297375127992</v>
      </c>
      <c r="AZ22">
        <v>0.51285835687117964</v>
      </c>
      <c r="BA22">
        <v>0.36579431429542825</v>
      </c>
      <c r="BB22">
        <v>0.79261455897364497</v>
      </c>
      <c r="BC22">
        <v>8.5872429886293116</v>
      </c>
      <c r="BD22">
        <v>22.379655758697034</v>
      </c>
      <c r="BE22">
        <v>-1.0000000000000007</v>
      </c>
    </row>
    <row r="23" spans="1:57" x14ac:dyDescent="0.25">
      <c r="A23">
        <v>3298</v>
      </c>
      <c r="B23" t="s">
        <v>1179</v>
      </c>
      <c r="C23">
        <v>1386.5837205547414</v>
      </c>
      <c r="D23">
        <v>32.041100594576434</v>
      </c>
      <c r="E23">
        <v>-126.50591404896757</v>
      </c>
      <c r="F23">
        <v>-0.16586749435778203</v>
      </c>
      <c r="G23">
        <v>11.556032682967622</v>
      </c>
      <c r="H23">
        <v>16.325291276687825</v>
      </c>
      <c r="I23">
        <v>2.5715555856517023</v>
      </c>
      <c r="J23">
        <v>-0.99999999999999878</v>
      </c>
      <c r="K23">
        <v>-0.99999999999999878</v>
      </c>
      <c r="L23">
        <v>-0.99999999999999878</v>
      </c>
      <c r="M23">
        <v>0.26405681695982208</v>
      </c>
      <c r="N23">
        <v>-0.99999999999999878</v>
      </c>
      <c r="O23">
        <v>-0.99999999999999878</v>
      </c>
      <c r="P23">
        <v>3.820375657409623</v>
      </c>
      <c r="Q23">
        <v>0.81818181818181823</v>
      </c>
      <c r="R23">
        <v>4.0246842651459342</v>
      </c>
      <c r="S23">
        <v>0.37722755519798729</v>
      </c>
      <c r="T23">
        <v>-0.15685575236693294</v>
      </c>
      <c r="U23">
        <v>-0.31330889691020464</v>
      </c>
      <c r="V23">
        <v>7.7356570255580008</v>
      </c>
      <c r="W23">
        <v>5.0338636367431739</v>
      </c>
      <c r="X23">
        <v>0.28267783003929653</v>
      </c>
      <c r="Y23">
        <v>20.768097119242015</v>
      </c>
      <c r="Z23">
        <v>1.199247324874007</v>
      </c>
      <c r="AA23">
        <v>-0.77566938572617516</v>
      </c>
      <c r="AB23">
        <v>-2.6288228824144735</v>
      </c>
      <c r="AC23">
        <v>-2.1012062349782576E-2</v>
      </c>
      <c r="AD23">
        <v>-1.4141932945132829</v>
      </c>
      <c r="AE23">
        <v>15.949411556588061</v>
      </c>
      <c r="AF23">
        <v>-82.906479989300607</v>
      </c>
      <c r="AG23">
        <v>0.12321493490410992</v>
      </c>
      <c r="AH23">
        <v>-1.8702846549457711E-3</v>
      </c>
      <c r="AI23">
        <v>0.3641743799773649</v>
      </c>
      <c r="AJ23">
        <v>0.3197337037574437</v>
      </c>
      <c r="AK23">
        <v>0.41261376209130085</v>
      </c>
      <c r="AL23">
        <v>0.33221466095221286</v>
      </c>
      <c r="AM23">
        <v>-0.33190611260669844</v>
      </c>
      <c r="AN23">
        <v>-0.33556753341640594</v>
      </c>
      <c r="AO23">
        <v>0.34601785803279372</v>
      </c>
      <c r="AP23">
        <v>0.37587972009974607</v>
      </c>
      <c r="AQ23">
        <v>1.4986140333023132</v>
      </c>
      <c r="AR23">
        <v>-2.9479789179490168</v>
      </c>
      <c r="AS23">
        <v>4.0209204702984032</v>
      </c>
      <c r="AT23">
        <v>0</v>
      </c>
      <c r="AU23">
        <v>0.27272727272727271</v>
      </c>
      <c r="AV23">
        <v>0.27272727272727271</v>
      </c>
      <c r="AW23">
        <v>9.545454545454545</v>
      </c>
      <c r="AX23">
        <v>-0.14383696768168655</v>
      </c>
      <c r="AY23">
        <v>0.34489371068630631</v>
      </c>
      <c r="AZ23">
        <v>0.11293587061614109</v>
      </c>
      <c r="BA23">
        <v>0.32597026951165459</v>
      </c>
      <c r="BB23">
        <v>4.0683533355149286E-2</v>
      </c>
      <c r="BC23">
        <v>9.8737252912228985</v>
      </c>
      <c r="BD23">
        <v>1.5817676869594404</v>
      </c>
      <c r="BE23">
        <v>-0.99999999999999878</v>
      </c>
    </row>
    <row r="24" spans="1:57" x14ac:dyDescent="0.25">
      <c r="A24">
        <v>3300</v>
      </c>
      <c r="B24" t="s">
        <v>1181</v>
      </c>
      <c r="C24">
        <v>1379.2173445369858</v>
      </c>
      <c r="D24">
        <v>56.52823632017121</v>
      </c>
      <c r="E24">
        <v>-83.825193901349522</v>
      </c>
      <c r="F24">
        <v>0.25334029053677964</v>
      </c>
      <c r="G24">
        <v>6.0013162537672562</v>
      </c>
      <c r="H24">
        <v>47.950232775389964</v>
      </c>
      <c r="I24">
        <v>3.6394215011538673</v>
      </c>
      <c r="J24">
        <v>-1</v>
      </c>
      <c r="K24">
        <v>-1</v>
      </c>
      <c r="L24">
        <v>-1</v>
      </c>
      <c r="M24">
        <v>0.26118786608910116</v>
      </c>
      <c r="N24">
        <v>-1</v>
      </c>
      <c r="O24">
        <v>-1</v>
      </c>
      <c r="P24">
        <v>4.0636532556725626</v>
      </c>
      <c r="Q24">
        <v>0.81818181818181823</v>
      </c>
      <c r="R24">
        <v>1.3898204941824197</v>
      </c>
      <c r="S24">
        <v>9.8804726888287439E-2</v>
      </c>
      <c r="T24">
        <v>-0.42098899513507659</v>
      </c>
      <c r="U24">
        <v>-0.22049761696951012</v>
      </c>
      <c r="V24">
        <v>1.9376629980946862</v>
      </c>
      <c r="W24">
        <v>-3.4221919092832742</v>
      </c>
      <c r="X24">
        <v>0.13376104640800313</v>
      </c>
      <c r="Y24">
        <v>27.87850713522532</v>
      </c>
      <c r="Z24">
        <v>0.70845041894914385</v>
      </c>
      <c r="AA24">
        <v>0.9903811660487456</v>
      </c>
      <c r="AB24">
        <v>15.792735254813117</v>
      </c>
      <c r="AC24">
        <v>1.5502710091585787</v>
      </c>
      <c r="AD24">
        <v>-0.38752890118618166</v>
      </c>
      <c r="AE24">
        <v>44.274094654901013</v>
      </c>
      <c r="AF24">
        <v>-28.346077977010346</v>
      </c>
      <c r="AG24">
        <v>0.37563332666200344</v>
      </c>
      <c r="AH24">
        <v>0.37343856032025624</v>
      </c>
      <c r="AI24">
        <v>0.28340351073217701</v>
      </c>
      <c r="AJ24">
        <v>0.62293260870490219</v>
      </c>
      <c r="AK24">
        <v>0.56261381187325887</v>
      </c>
      <c r="AL24">
        <v>0.40003053478935674</v>
      </c>
      <c r="AM24">
        <v>-0.24672993774242161</v>
      </c>
      <c r="AN24">
        <v>-0.20082474809572895</v>
      </c>
      <c r="AO24">
        <v>0.41504632499656169</v>
      </c>
      <c r="AP24">
        <v>3.6761381204889312</v>
      </c>
      <c r="AQ24">
        <v>1.9598510589403675</v>
      </c>
      <c r="AR24">
        <v>-5.5146045231023137</v>
      </c>
      <c r="AS24">
        <v>7.1941749653158089</v>
      </c>
      <c r="AT24">
        <v>0</v>
      </c>
      <c r="AU24">
        <v>0.28787878787878785</v>
      </c>
      <c r="AV24">
        <v>0.28787878787878785</v>
      </c>
      <c r="AW24">
        <v>9.0909090909090899</v>
      </c>
      <c r="AX24">
        <v>-4.7728903176428208E-2</v>
      </c>
      <c r="AY24">
        <v>1.0603700609751807</v>
      </c>
      <c r="AZ24">
        <v>8.9655509832074529E-2</v>
      </c>
      <c r="BA24">
        <v>0.74658627098953778</v>
      </c>
      <c r="BB24">
        <v>-6.072589342661984E-2</v>
      </c>
      <c r="BC24">
        <v>23.966507079614349</v>
      </c>
      <c r="BD24">
        <v>-1.0698697865051234</v>
      </c>
      <c r="BE24">
        <v>-1</v>
      </c>
    </row>
    <row r="25" spans="1:57" x14ac:dyDescent="0.25">
      <c r="A25">
        <v>3313</v>
      </c>
      <c r="B25" t="s">
        <v>1186</v>
      </c>
      <c r="C25">
        <v>1591.5728267960924</v>
      </c>
      <c r="D25">
        <v>109.82214685274518</v>
      </c>
      <c r="E25">
        <v>21.059587082344869</v>
      </c>
      <c r="F25">
        <v>1.0669728621280798</v>
      </c>
      <c r="G25">
        <v>8.2292873820559329</v>
      </c>
      <c r="H25">
        <v>60.608752213354705</v>
      </c>
      <c r="I25">
        <v>31.042776756511987</v>
      </c>
      <c r="J25">
        <v>-0.99999999999999933</v>
      </c>
      <c r="K25">
        <v>-0.99999999999999933</v>
      </c>
      <c r="L25">
        <v>-0.99999999999999933</v>
      </c>
      <c r="M25">
        <v>0.27725284151031826</v>
      </c>
      <c r="N25">
        <v>-0.99999999999999933</v>
      </c>
      <c r="O25">
        <v>-0.99999999999999933</v>
      </c>
      <c r="P25">
        <v>4.7203606734067707</v>
      </c>
      <c r="Q25">
        <v>0.9285714285714286</v>
      </c>
      <c r="R25">
        <v>1.3816171691016401</v>
      </c>
      <c r="S25">
        <v>0.19786512261482025</v>
      </c>
      <c r="T25">
        <v>0.37284618522294022</v>
      </c>
      <c r="U25">
        <v>-0.1353931341763136</v>
      </c>
      <c r="V25">
        <v>3.5089267086491622</v>
      </c>
      <c r="W25">
        <v>1.6524369630943216</v>
      </c>
      <c r="X25">
        <v>0.17528116856784068</v>
      </c>
      <c r="Y25">
        <v>34.525484678221396</v>
      </c>
      <c r="Z25">
        <v>1.5482571790687811</v>
      </c>
      <c r="AA25">
        <v>4.2673625671355602</v>
      </c>
      <c r="AB25">
        <v>10.298298089008272</v>
      </c>
      <c r="AC25">
        <v>1.1906922314698065</v>
      </c>
      <c r="AD25">
        <v>0.48286280620585709</v>
      </c>
      <c r="AE25">
        <v>49.574008140571046</v>
      </c>
      <c r="AF25">
        <v>-12.711355732984522</v>
      </c>
      <c r="AG25">
        <v>0.48446957925674095</v>
      </c>
      <c r="AH25">
        <v>0.26854583299128099</v>
      </c>
      <c r="AI25">
        <v>0.29035820050429173</v>
      </c>
      <c r="AJ25">
        <v>1.1928012364984029</v>
      </c>
      <c r="AK25">
        <v>1.1246661217961742</v>
      </c>
      <c r="AL25">
        <v>0.29174201731897176</v>
      </c>
      <c r="AM25">
        <v>0.86553262147610199</v>
      </c>
      <c r="AN25">
        <v>0.8137368597692709</v>
      </c>
      <c r="AO25">
        <v>0.25364769873451298</v>
      </c>
      <c r="AP25">
        <v>11.03474407278363</v>
      </c>
      <c r="AQ25">
        <v>0.8301380315834761</v>
      </c>
      <c r="AR25">
        <v>20.827065566132958</v>
      </c>
      <c r="AS25">
        <v>9.3855731587955749</v>
      </c>
      <c r="AT25">
        <v>0.5714285714285714</v>
      </c>
      <c r="AU25">
        <v>0.10714285714285712</v>
      </c>
      <c r="AV25">
        <v>0.6785714285714286</v>
      </c>
      <c r="AW25">
        <v>21.785714285714285</v>
      </c>
      <c r="AX25">
        <v>0.14339872013925539</v>
      </c>
      <c r="AY25">
        <v>-3.9328783685080512E-2</v>
      </c>
      <c r="AZ25">
        <v>1.1615427679658561</v>
      </c>
      <c r="BA25">
        <v>7.4949396734626111E-2</v>
      </c>
      <c r="BB25">
        <v>0.16421840437183649</v>
      </c>
      <c r="BC25">
        <v>1.6770909999402499</v>
      </c>
      <c r="BD25">
        <v>9.9131739491251896</v>
      </c>
      <c r="BE25">
        <v>-0.99999999999999933</v>
      </c>
    </row>
    <row r="26" spans="1:57" x14ac:dyDescent="0.25">
      <c r="A26">
        <v>3367</v>
      </c>
      <c r="B26" t="s">
        <v>2964</v>
      </c>
      <c r="C26">
        <v>1376.3596045250843</v>
      </c>
      <c r="D26">
        <v>32.701274893325191</v>
      </c>
      <c r="E26">
        <v>-104.76408978292065</v>
      </c>
      <c r="F26">
        <v>4.0490649435462864E-2</v>
      </c>
      <c r="G26">
        <v>8.8367914150446758</v>
      </c>
      <c r="H26">
        <v>4.8622615121920498</v>
      </c>
      <c r="I26">
        <v>5.5938612924279258</v>
      </c>
      <c r="J26">
        <v>-1</v>
      </c>
      <c r="K26">
        <v>-1</v>
      </c>
      <c r="L26">
        <v>-1</v>
      </c>
      <c r="M26">
        <v>0.27800871214815581</v>
      </c>
      <c r="N26">
        <v>-1</v>
      </c>
      <c r="O26">
        <v>-1</v>
      </c>
      <c r="P26">
        <v>5.0336959086295927</v>
      </c>
      <c r="Q26">
        <v>1</v>
      </c>
      <c r="R26">
        <v>2.3111509943165909</v>
      </c>
      <c r="S26">
        <v>0.35118603128726295</v>
      </c>
      <c r="T26">
        <v>-0.4096032411090495</v>
      </c>
      <c r="U26">
        <v>1.1801529754958545E-2</v>
      </c>
      <c r="V26">
        <v>3.8030955064150835</v>
      </c>
      <c r="W26">
        <v>1.440782838022175</v>
      </c>
      <c r="X26">
        <v>0.27124757423924806</v>
      </c>
      <c r="Y26">
        <v>18.622139701739329</v>
      </c>
      <c r="Z26">
        <v>-1.5667634075142589</v>
      </c>
      <c r="AA26">
        <v>0.62163557262173452</v>
      </c>
      <c r="AB26">
        <v>-15.008496943271266</v>
      </c>
      <c r="AC26">
        <v>-0.46624122196449452</v>
      </c>
      <c r="AD26">
        <v>0.77797246703366085</v>
      </c>
      <c r="AE26">
        <v>5.0132507981234511</v>
      </c>
      <c r="AF26">
        <v>-85.484211914690476</v>
      </c>
      <c r="AG26">
        <v>-0.19232266726901334</v>
      </c>
      <c r="AH26">
        <v>-0.20012338995863724</v>
      </c>
      <c r="AI26">
        <v>0.28021581325870148</v>
      </c>
      <c r="AJ26">
        <v>0.19728642558719761</v>
      </c>
      <c r="AK26">
        <v>0.10809625630859764</v>
      </c>
      <c r="AL26">
        <v>0.37633965179710682</v>
      </c>
      <c r="AM26">
        <v>0.144177210666528</v>
      </c>
      <c r="AN26">
        <v>6.1829276463757146E-2</v>
      </c>
      <c r="AO26">
        <v>0.32261622413761021</v>
      </c>
      <c r="AP26">
        <v>-0.15098928593141042</v>
      </c>
      <c r="AQ26">
        <v>1.4535488335949334</v>
      </c>
      <c r="AR26">
        <v>2.1467436066283145</v>
      </c>
      <c r="AS26">
        <v>1.9935688522046786</v>
      </c>
      <c r="AT26">
        <v>0</v>
      </c>
      <c r="AU26">
        <v>0.19444444444444442</v>
      </c>
      <c r="AV26">
        <v>0.19444444444444442</v>
      </c>
      <c r="AW26">
        <v>7.4999999999999991</v>
      </c>
      <c r="AX26">
        <v>-8.2341001280251958E-2</v>
      </c>
      <c r="AY26">
        <v>9.5162327860993448E-2</v>
      </c>
      <c r="AZ26">
        <v>0.38309067223788079</v>
      </c>
      <c r="BA26">
        <v>0.5775117653997488</v>
      </c>
      <c r="BB26">
        <v>0.45915447481091837</v>
      </c>
      <c r="BC26">
        <v>14.913605774298693</v>
      </c>
      <c r="BD26">
        <v>13.394315231462363</v>
      </c>
      <c r="BE26">
        <v>-1</v>
      </c>
    </row>
    <row r="27" spans="1:57" x14ac:dyDescent="0.25">
      <c r="A27">
        <v>3750</v>
      </c>
      <c r="B27" t="s">
        <v>1356</v>
      </c>
      <c r="C27">
        <v>1731.5589291705019</v>
      </c>
      <c r="D27">
        <v>195.07910114996622</v>
      </c>
      <c r="E27">
        <v>166.33443469776989</v>
      </c>
      <c r="F27">
        <v>1.3433050874562456</v>
      </c>
      <c r="G27">
        <v>9.8274487345317318</v>
      </c>
      <c r="H27">
        <v>130.2535684712424</v>
      </c>
      <c r="I27">
        <v>33.709170684907171</v>
      </c>
      <c r="J27">
        <v>-0.99999999999999867</v>
      </c>
      <c r="K27">
        <v>-0.99999999999999867</v>
      </c>
      <c r="L27">
        <v>-0.99999999999999867</v>
      </c>
      <c r="M27">
        <v>0.16455034023590448</v>
      </c>
      <c r="N27">
        <v>-0.99999999999999867</v>
      </c>
      <c r="O27">
        <v>-0.99999999999999867</v>
      </c>
      <c r="P27">
        <v>3.7034961941553957</v>
      </c>
      <c r="Q27">
        <v>0.83333333333333337</v>
      </c>
      <c r="R27">
        <v>3.2909151769544183</v>
      </c>
      <c r="S27">
        <v>0.32655639151146237</v>
      </c>
      <c r="T27">
        <v>-0.22893890676625142</v>
      </c>
      <c r="U27">
        <v>-0.35787871733981275</v>
      </c>
      <c r="V27">
        <v>6.1239525403763349</v>
      </c>
      <c r="W27">
        <v>6.6582612367819207</v>
      </c>
      <c r="X27">
        <v>0.30209921665883677</v>
      </c>
      <c r="Y27">
        <v>65.557437926852742</v>
      </c>
      <c r="Z27">
        <v>0.21257503421404761</v>
      </c>
      <c r="AA27">
        <v>3.1365899571562865</v>
      </c>
      <c r="AB27">
        <v>44.402984281865287</v>
      </c>
      <c r="AC27">
        <v>2.2231986400514829</v>
      </c>
      <c r="AD27">
        <v>1.3472604142759594</v>
      </c>
      <c r="AE27">
        <v>114.44427258015024</v>
      </c>
      <c r="AF27">
        <v>114.79968210296714</v>
      </c>
      <c r="AG27">
        <v>0.48505522492470238</v>
      </c>
      <c r="AH27">
        <v>0.48932034875572189</v>
      </c>
      <c r="AI27">
        <v>0.33922005350330492</v>
      </c>
      <c r="AJ27">
        <v>1.6096820537705976</v>
      </c>
      <c r="AK27">
        <v>1.7550656498491726</v>
      </c>
      <c r="AL27">
        <v>0.32618354035569691</v>
      </c>
      <c r="AM27">
        <v>0.7921466964691285</v>
      </c>
      <c r="AN27">
        <v>0.91747317961352426</v>
      </c>
      <c r="AO27">
        <v>0.21413237516955685</v>
      </c>
      <c r="AP27">
        <v>15.80929589109209</v>
      </c>
      <c r="AQ27">
        <v>0.15827260904358165</v>
      </c>
      <c r="AR27">
        <v>15.809695118338729</v>
      </c>
      <c r="AS27">
        <v>17.741202957524891</v>
      </c>
      <c r="AT27">
        <v>0.66666666666666663</v>
      </c>
      <c r="AU27">
        <v>0.1388888888888889</v>
      </c>
      <c r="AV27">
        <v>0.80555555555555558</v>
      </c>
      <c r="AW27">
        <v>25</v>
      </c>
      <c r="AX27">
        <v>0.16021780985282119</v>
      </c>
      <c r="AY27">
        <v>-9.1108458899284775E-2</v>
      </c>
      <c r="AZ27">
        <v>0.44049477952848021</v>
      </c>
      <c r="BA27">
        <v>0.42063020619846242</v>
      </c>
      <c r="BB27">
        <v>0.76307210203940745</v>
      </c>
      <c r="BC27">
        <v>10.06021286046513</v>
      </c>
      <c r="BD27">
        <v>21.279276448627581</v>
      </c>
      <c r="BE27">
        <v>-0.99999999999999867</v>
      </c>
    </row>
    <row r="28" spans="1:57" x14ac:dyDescent="0.25">
      <c r="A28">
        <v>3754</v>
      </c>
      <c r="B28" t="s">
        <v>1359</v>
      </c>
      <c r="C28">
        <v>1410.3615401722939</v>
      </c>
      <c r="D28">
        <v>36.091740555005153</v>
      </c>
      <c r="E28">
        <v>-87.552108273140306</v>
      </c>
      <c r="F28">
        <v>-0.17162682940657184</v>
      </c>
      <c r="G28">
        <v>2.9952665366511582</v>
      </c>
      <c r="H28">
        <v>11.641855664270716</v>
      </c>
      <c r="I28">
        <v>5.8642642004722978</v>
      </c>
      <c r="J28">
        <v>-1.0000000000000018</v>
      </c>
      <c r="K28">
        <v>-1.0000000000000018</v>
      </c>
      <c r="L28">
        <v>-1.0000000000000018</v>
      </c>
      <c r="M28">
        <v>0.13336668259673434</v>
      </c>
      <c r="N28">
        <v>-1.0000000000000018</v>
      </c>
      <c r="O28">
        <v>-1.0000000000000018</v>
      </c>
      <c r="P28">
        <v>1.8787228939698679</v>
      </c>
      <c r="Q28">
        <v>0.45454545454545453</v>
      </c>
      <c r="R28">
        <v>0.69814580701127604</v>
      </c>
      <c r="S28">
        <v>8.3097217596325684E-2</v>
      </c>
      <c r="T28">
        <v>-0.13987398567063128</v>
      </c>
      <c r="U28">
        <v>0.33828326807605824</v>
      </c>
      <c r="V28">
        <v>1.1165436426812894</v>
      </c>
      <c r="W28">
        <v>-5.3841971579401982</v>
      </c>
      <c r="X28">
        <v>-0.16745010771884419</v>
      </c>
      <c r="Y28">
        <v>3.3407952300618886</v>
      </c>
      <c r="Z28">
        <v>0.71963613192240516</v>
      </c>
      <c r="AA28">
        <v>-0.79266975118903693</v>
      </c>
      <c r="AB28">
        <v>11.640416888977617</v>
      </c>
      <c r="AC28">
        <v>-1.1135756159406109</v>
      </c>
      <c r="AD28">
        <v>-0.74422129283184468</v>
      </c>
      <c r="AE28">
        <v>13.444321075018623</v>
      </c>
      <c r="AF28">
        <v>-77.885026366657826</v>
      </c>
      <c r="AG28">
        <v>-9.7224823105161617E-2</v>
      </c>
      <c r="AH28">
        <v>-0.14435537436188339</v>
      </c>
      <c r="AI28">
        <v>0.30812457123137232</v>
      </c>
      <c r="AJ28">
        <v>-0.11530363982745917</v>
      </c>
      <c r="AK28">
        <v>-0.11576560420494975</v>
      </c>
      <c r="AL28">
        <v>0.32554354016424547</v>
      </c>
      <c r="AM28">
        <v>-7.0705558459963083E-2</v>
      </c>
      <c r="AN28">
        <v>-0.10037210358275514</v>
      </c>
      <c r="AO28">
        <v>0.23726764507147396</v>
      </c>
      <c r="AP28">
        <v>-1.8024654107479419</v>
      </c>
      <c r="AQ28">
        <v>2.9572197188773077</v>
      </c>
      <c r="AR28">
        <v>3.1958327433023643</v>
      </c>
      <c r="AS28">
        <v>-0.28878826170737326</v>
      </c>
      <c r="AT28">
        <v>0</v>
      </c>
      <c r="AU28">
        <v>0.2424242424242424</v>
      </c>
      <c r="AV28">
        <v>0.2424242424242424</v>
      </c>
      <c r="AW28">
        <v>9.545454545454545</v>
      </c>
      <c r="AX28">
        <v>-7.1965090219192548E-2</v>
      </c>
      <c r="AY28">
        <v>-2.4684600690251662E-3</v>
      </c>
      <c r="AZ28">
        <v>1.0214104286604093</v>
      </c>
      <c r="BA28">
        <v>-0.1586670097613159</v>
      </c>
      <c r="BB28">
        <v>0.41937465247632855</v>
      </c>
      <c r="BC28">
        <v>-3.9790175443780251</v>
      </c>
      <c r="BD28">
        <v>15.591418455210267</v>
      </c>
      <c r="BE28">
        <v>-1.0000000000000018</v>
      </c>
    </row>
    <row r="29" spans="1:57" x14ac:dyDescent="0.25">
      <c r="A29">
        <v>3883</v>
      </c>
      <c r="B29" t="s">
        <v>1401</v>
      </c>
      <c r="C29">
        <v>1582.9093182618235</v>
      </c>
      <c r="D29">
        <v>87.433936235779129</v>
      </c>
      <c r="E29">
        <v>34.68378609692386</v>
      </c>
      <c r="F29">
        <v>0.43770103778507879</v>
      </c>
      <c r="G29">
        <v>7.3135051366953086</v>
      </c>
      <c r="H29">
        <v>60.96800941017819</v>
      </c>
      <c r="I29">
        <v>10.28415714467353</v>
      </c>
      <c r="J29">
        <v>-0.99999999999999956</v>
      </c>
      <c r="K29">
        <v>-0.99999999999999956</v>
      </c>
      <c r="L29">
        <v>-0.99999999999999956</v>
      </c>
      <c r="M29">
        <v>0.42981481360562929</v>
      </c>
      <c r="N29">
        <v>-0.99999999999999956</v>
      </c>
      <c r="O29">
        <v>-0.99999999999999956</v>
      </c>
      <c r="P29">
        <v>4.306046523909389</v>
      </c>
      <c r="Q29">
        <v>0.92307692307692313</v>
      </c>
      <c r="R29">
        <v>1.536434325044767</v>
      </c>
      <c r="S29">
        <v>0.19392523730386843</v>
      </c>
      <c r="T29">
        <v>-3.2705018651807034E-2</v>
      </c>
      <c r="U29">
        <v>-0.31379836361486135</v>
      </c>
      <c r="V29">
        <v>3.00745861278592</v>
      </c>
      <c r="W29">
        <v>0.38282598383537469</v>
      </c>
      <c r="X29">
        <v>0.1229575281251</v>
      </c>
      <c r="Y29">
        <v>39.088373733378525</v>
      </c>
      <c r="Z29">
        <v>1.2304478332683519</v>
      </c>
      <c r="AA29">
        <v>-0.61809331240361232</v>
      </c>
      <c r="AB29">
        <v>21.571831753519117</v>
      </c>
      <c r="AC29">
        <v>1.1746066658155467</v>
      </c>
      <c r="AD29">
        <v>-1.5419442088645261</v>
      </c>
      <c r="AE29">
        <v>58.500167965629537</v>
      </c>
      <c r="AF29">
        <v>28.085642654594018</v>
      </c>
      <c r="AG29">
        <v>0.27504120392269593</v>
      </c>
      <c r="AH29">
        <v>0.22960326250578958</v>
      </c>
      <c r="AI29">
        <v>0.4143643804248347</v>
      </c>
      <c r="AJ29">
        <v>0.1262287666535811</v>
      </c>
      <c r="AK29">
        <v>0.44940319297707843</v>
      </c>
      <c r="AL29">
        <v>0.18022156455494898</v>
      </c>
      <c r="AM29">
        <v>-0.25020747858864928</v>
      </c>
      <c r="AN29">
        <v>-0.1854381665731254</v>
      </c>
      <c r="AO29">
        <v>0.3628084789553101</v>
      </c>
      <c r="AP29">
        <v>2.4678414445487147</v>
      </c>
      <c r="AQ29">
        <v>2.0085781766075095</v>
      </c>
      <c r="AR29">
        <v>6.8914794341314947</v>
      </c>
      <c r="AS29">
        <v>1.3840995339345255</v>
      </c>
      <c r="AT29">
        <v>7.6923076923076927E-2</v>
      </c>
      <c r="AU29">
        <v>0.20512820512820512</v>
      </c>
      <c r="AV29">
        <v>0.28205128205128205</v>
      </c>
      <c r="AW29">
        <v>11.538461538461538</v>
      </c>
      <c r="AX29">
        <v>-8.5692807172751143E-2</v>
      </c>
      <c r="AY29">
        <v>0.25877393807647386</v>
      </c>
      <c r="AZ29">
        <v>-0.38350614984268239</v>
      </c>
      <c r="BA29">
        <v>4.8615392853976529E-2</v>
      </c>
      <c r="BB29">
        <v>0.43145319047813202</v>
      </c>
      <c r="BC29">
        <v>2.5092545117317822</v>
      </c>
      <c r="BD29">
        <v>8.8687990127398919</v>
      </c>
      <c r="BE29">
        <v>-0.99999999999999956</v>
      </c>
    </row>
    <row r="30" spans="1:57" x14ac:dyDescent="0.25">
      <c r="A30">
        <v>4009</v>
      </c>
      <c r="B30" t="s">
        <v>1446</v>
      </c>
      <c r="C30">
        <v>1582.4179317258393</v>
      </c>
      <c r="D30">
        <v>102.28945537834373</v>
      </c>
      <c r="E30">
        <v>29.764007705537409</v>
      </c>
      <c r="F30">
        <v>0.97326700875868377</v>
      </c>
      <c r="G30">
        <v>11.520358516880787</v>
      </c>
      <c r="H30">
        <v>51.772138674115638</v>
      </c>
      <c r="I30">
        <v>15.881023682366008</v>
      </c>
      <c r="J30">
        <v>-1.0000000000000016</v>
      </c>
      <c r="K30">
        <v>-1.0000000000000016</v>
      </c>
      <c r="L30">
        <v>-1.0000000000000016</v>
      </c>
      <c r="M30">
        <v>0.31278851178487344</v>
      </c>
      <c r="N30">
        <v>-1.0000000000000016</v>
      </c>
      <c r="O30">
        <v>-1.0000000000000016</v>
      </c>
      <c r="P30">
        <v>5.3740623107036631</v>
      </c>
      <c r="Q30">
        <v>1</v>
      </c>
      <c r="R30">
        <v>2.3065933424239544</v>
      </c>
      <c r="S30">
        <v>0.35719329321590365</v>
      </c>
      <c r="T30">
        <v>0.76655476066461137</v>
      </c>
      <c r="U30">
        <v>0.97531996782382546</v>
      </c>
      <c r="V30">
        <v>6.1462962061771336</v>
      </c>
      <c r="W30">
        <v>0.65373825234676697</v>
      </c>
      <c r="X30">
        <v>0.37293094515611014</v>
      </c>
      <c r="Y30">
        <v>35.190560615237899</v>
      </c>
      <c r="Z30">
        <v>1.2598757516149279</v>
      </c>
      <c r="AA30">
        <v>2.4732627808489589</v>
      </c>
      <c r="AB30">
        <v>6.2721007226958418</v>
      </c>
      <c r="AC30">
        <v>0.45693202092613422</v>
      </c>
      <c r="AD30">
        <v>-1.4119098992811221</v>
      </c>
      <c r="AE30">
        <v>42.524014219501659</v>
      </c>
      <c r="AF30">
        <v>12.276308840841724</v>
      </c>
      <c r="AG30">
        <v>0.53234921863988094</v>
      </c>
      <c r="AH30">
        <v>0.47428735214796702</v>
      </c>
      <c r="AI30">
        <v>0.15436848433797018</v>
      </c>
      <c r="AJ30">
        <v>0.8391051885522518</v>
      </c>
      <c r="AK30">
        <v>0.82036165402526906</v>
      </c>
      <c r="AL30">
        <v>0.33681212483605955</v>
      </c>
      <c r="AM30">
        <v>0.53927309636968301</v>
      </c>
      <c r="AN30">
        <v>0.55497588474956427</v>
      </c>
      <c r="AO30">
        <v>0.10439417785758218</v>
      </c>
      <c r="AP30">
        <v>9.248124454614004</v>
      </c>
      <c r="AQ30">
        <v>2.7709924084063884</v>
      </c>
      <c r="AR30">
        <v>4.7793467786506181</v>
      </c>
      <c r="AS30">
        <v>8.3306844953089847</v>
      </c>
      <c r="AT30">
        <v>0.15384615384615385</v>
      </c>
      <c r="AU30">
        <v>0.24358974358974358</v>
      </c>
      <c r="AV30">
        <v>0.39743589743589741</v>
      </c>
      <c r="AW30">
        <v>15</v>
      </c>
      <c r="AX30">
        <v>3.7379538926073E-2</v>
      </c>
      <c r="AY30">
        <v>0.17030821193244533</v>
      </c>
      <c r="AZ30">
        <v>0.69225872429545343</v>
      </c>
      <c r="BA30">
        <v>0.10404946096396228</v>
      </c>
      <c r="BB30">
        <v>0.78593484754559584</v>
      </c>
      <c r="BC30">
        <v>3.4527775837612857</v>
      </c>
      <c r="BD30">
        <v>23.109664810117163</v>
      </c>
      <c r="BE30">
        <v>-1.0000000000000016</v>
      </c>
    </row>
    <row r="31" spans="1:57" x14ac:dyDescent="0.25">
      <c r="A31">
        <v>4181</v>
      </c>
      <c r="B31" t="s">
        <v>1525</v>
      </c>
      <c r="C31">
        <v>1641.046696328088</v>
      </c>
      <c r="D31">
        <v>111.4175910368637</v>
      </c>
      <c r="E31">
        <v>44.460648245802844</v>
      </c>
      <c r="F31">
        <v>0.98784680710277939</v>
      </c>
      <c r="G31">
        <v>11.040725914952056</v>
      </c>
      <c r="H31">
        <v>69.542721695265385</v>
      </c>
      <c r="I31">
        <v>22.388490520842474</v>
      </c>
      <c r="J31">
        <v>-0.99999999999999911</v>
      </c>
      <c r="K31">
        <v>-0.99999999999999911</v>
      </c>
      <c r="L31">
        <v>-0.99999999999999911</v>
      </c>
      <c r="M31">
        <v>0.44592972574281831</v>
      </c>
      <c r="N31">
        <v>-0.99999999999999911</v>
      </c>
      <c r="O31">
        <v>-0.99999999999999911</v>
      </c>
      <c r="P31">
        <v>5.4140034821462235</v>
      </c>
      <c r="Q31">
        <v>0.92307692307692313</v>
      </c>
      <c r="R31">
        <v>3.0449406866681055</v>
      </c>
      <c r="S31">
        <v>0.29283561004990805</v>
      </c>
      <c r="T31">
        <v>-0.23157947026519035</v>
      </c>
      <c r="U31">
        <v>-0.96860617716620945</v>
      </c>
      <c r="V31">
        <v>5.6267224328058285</v>
      </c>
      <c r="W31">
        <v>4.7351883846686862</v>
      </c>
      <c r="X31">
        <v>0.34026307218764962</v>
      </c>
      <c r="Y31">
        <v>40.360956860839202</v>
      </c>
      <c r="Z31">
        <v>-0.46341939548428279</v>
      </c>
      <c r="AA31">
        <v>-1.4614161546641145</v>
      </c>
      <c r="AB31">
        <v>25.039409048240106</v>
      </c>
      <c r="AC31">
        <v>0.6167525142265341</v>
      </c>
      <c r="AD31">
        <v>1.4186543560659071</v>
      </c>
      <c r="AE31">
        <v>65.357604110481077</v>
      </c>
      <c r="AF31">
        <v>27.807852327981589</v>
      </c>
      <c r="AG31">
        <v>8.684098973706092E-2</v>
      </c>
      <c r="AH31">
        <v>0.25008634283116821</v>
      </c>
      <c r="AI31">
        <v>0.21688072321807822</v>
      </c>
      <c r="AJ31">
        <v>0.5497552280205299</v>
      </c>
      <c r="AK31">
        <v>0.66425925604020197</v>
      </c>
      <c r="AL31">
        <v>0.104797512992544</v>
      </c>
      <c r="AM31">
        <v>-1.1165979188468591E-2</v>
      </c>
      <c r="AN31">
        <v>-7.7322081914507623E-2</v>
      </c>
      <c r="AO31">
        <v>0.3328883645922418</v>
      </c>
      <c r="AP31">
        <v>4.1851175847843134</v>
      </c>
      <c r="AQ31">
        <v>5.841437044360695E-2</v>
      </c>
      <c r="AR31">
        <v>22.130194604858392</v>
      </c>
      <c r="AS31">
        <v>0.199881545540466</v>
      </c>
      <c r="AT31">
        <v>0.46153846153846156</v>
      </c>
      <c r="AU31">
        <v>0.12820512820512819</v>
      </c>
      <c r="AV31">
        <v>0.58974358974358976</v>
      </c>
      <c r="AW31">
        <v>19.615384615384617</v>
      </c>
      <c r="AX31">
        <v>0.1747800978112487</v>
      </c>
      <c r="AY31">
        <v>1.5316977447662941</v>
      </c>
      <c r="AZ31">
        <v>-0.45032127368851543</v>
      </c>
      <c r="BA31">
        <v>-4.4851517850784076E-2</v>
      </c>
      <c r="BB31">
        <v>0.42698632790525615</v>
      </c>
      <c r="BC31">
        <v>6.5372007775618703</v>
      </c>
      <c r="BD31">
        <v>8.4230518291888217</v>
      </c>
      <c r="BE31">
        <v>-0.99999999999999911</v>
      </c>
    </row>
    <row r="32" spans="1:57" x14ac:dyDescent="0.25">
      <c r="A32">
        <v>4198</v>
      </c>
      <c r="B32" t="s">
        <v>244</v>
      </c>
      <c r="C32">
        <v>1543.5403937246042</v>
      </c>
      <c r="D32">
        <v>121.09593374334449</v>
      </c>
      <c r="E32">
        <v>1.9729672868664392</v>
      </c>
      <c r="F32">
        <v>0.58235106665186243</v>
      </c>
      <c r="G32">
        <v>4.7006212013192048</v>
      </c>
      <c r="H32">
        <v>90.122759937177207</v>
      </c>
      <c r="I32">
        <v>17.891272468064045</v>
      </c>
      <c r="J32">
        <v>-0.99999999999999878</v>
      </c>
      <c r="K32">
        <v>-0.99999999999999878</v>
      </c>
      <c r="L32">
        <v>-0.99999999999999878</v>
      </c>
      <c r="M32">
        <v>0.3135920421026876</v>
      </c>
      <c r="N32">
        <v>-0.99999999999999878</v>
      </c>
      <c r="O32">
        <v>-0.99999999999999878</v>
      </c>
      <c r="P32">
        <v>3.3203731182051204</v>
      </c>
      <c r="Q32">
        <v>0.88235294117647056</v>
      </c>
      <c r="R32">
        <v>0.6503418088735069</v>
      </c>
      <c r="S32">
        <v>3.7849074290034208E-2</v>
      </c>
      <c r="T32">
        <v>3.9782232683534792E-2</v>
      </c>
      <c r="U32">
        <v>-0.21344891687674145</v>
      </c>
      <c r="V32">
        <v>1.3802480831140835</v>
      </c>
      <c r="W32">
        <v>-5.1584771566808447</v>
      </c>
      <c r="X32">
        <v>6.817983963559715E-2</v>
      </c>
      <c r="Y32">
        <v>30.86610750671348</v>
      </c>
      <c r="Z32">
        <v>3.391337869202343</v>
      </c>
      <c r="AA32">
        <v>5.119337559850389</v>
      </c>
      <c r="AB32">
        <v>35.44685210425984</v>
      </c>
      <c r="AC32">
        <v>2.4445705587448883</v>
      </c>
      <c r="AD32">
        <v>0.36808128215488234</v>
      </c>
      <c r="AE32">
        <v>71.80037845297862</v>
      </c>
      <c r="AF32">
        <v>17.239725450272854</v>
      </c>
      <c r="AG32">
        <v>0.95711525576458334</v>
      </c>
      <c r="AH32">
        <v>0.9330859837770008</v>
      </c>
      <c r="AI32">
        <v>0.27450172509478232</v>
      </c>
      <c r="AJ32">
        <v>1.4641864763546364</v>
      </c>
      <c r="AK32">
        <v>1.3648829427107323</v>
      </c>
      <c r="AL32">
        <v>0.34356737687120242</v>
      </c>
      <c r="AM32">
        <v>1.3224572779474848</v>
      </c>
      <c r="AN32">
        <v>1.366507370351985</v>
      </c>
      <c r="AO32">
        <v>1.8999719401223653E-2</v>
      </c>
      <c r="AP32">
        <v>18.322381484198583</v>
      </c>
      <c r="AQ32">
        <v>2.5451731140119724</v>
      </c>
      <c r="AR32">
        <v>2.1520517135463484</v>
      </c>
      <c r="AS32">
        <v>13.194047640505723</v>
      </c>
      <c r="AT32">
        <v>0.23529411764705882</v>
      </c>
      <c r="AU32">
        <v>0.36274509803921567</v>
      </c>
      <c r="AV32">
        <v>0.59803921568627449</v>
      </c>
      <c r="AW32">
        <v>20.294117647058822</v>
      </c>
      <c r="AX32">
        <v>8.7683821859183414E-2</v>
      </c>
      <c r="AY32">
        <v>1.1402946092997301</v>
      </c>
      <c r="AZ32">
        <v>0.44286082224828599</v>
      </c>
      <c r="BA32">
        <v>0.84236838799545211</v>
      </c>
      <c r="BB32">
        <v>0.24660889278357251</v>
      </c>
      <c r="BC32">
        <v>26.760682746384958</v>
      </c>
      <c r="BD32">
        <v>8.3795264308307402</v>
      </c>
      <c r="BE32">
        <v>-0.99999999999999878</v>
      </c>
    </row>
    <row r="33" spans="1:57" x14ac:dyDescent="0.25">
      <c r="A33">
        <v>4239</v>
      </c>
      <c r="B33" t="s">
        <v>1549</v>
      </c>
      <c r="C33">
        <v>1647.6630423655786</v>
      </c>
      <c r="D33">
        <v>103.51321429244858</v>
      </c>
      <c r="E33">
        <v>72.56565418783849</v>
      </c>
      <c r="F33">
        <v>0.84890481817218599</v>
      </c>
      <c r="G33">
        <v>7.1708527553492694</v>
      </c>
      <c r="H33">
        <v>70.613105017180558</v>
      </c>
      <c r="I33">
        <v>13.507464061192621</v>
      </c>
      <c r="J33">
        <v>-1.0000000000000002</v>
      </c>
      <c r="K33">
        <v>-1.0000000000000002</v>
      </c>
      <c r="L33">
        <v>-1.0000000000000002</v>
      </c>
      <c r="M33">
        <v>0.43446270519349312</v>
      </c>
      <c r="N33">
        <v>-1.0000000000000002</v>
      </c>
      <c r="O33">
        <v>-1.0000000000000002</v>
      </c>
      <c r="P33">
        <v>5.7323084461251401</v>
      </c>
      <c r="Q33">
        <v>1</v>
      </c>
      <c r="R33">
        <v>0.51524115879093824</v>
      </c>
      <c r="S33">
        <v>6.710543519532039E-2</v>
      </c>
      <c r="T33">
        <v>0.20403099582112502</v>
      </c>
      <c r="U33">
        <v>-0.57477704270148822</v>
      </c>
      <c r="V33">
        <v>1.438544309224127</v>
      </c>
      <c r="W33">
        <v>4.02675552118406</v>
      </c>
      <c r="X33">
        <v>0.14100137185405806</v>
      </c>
      <c r="Y33">
        <v>24.127785080311746</v>
      </c>
      <c r="Z33">
        <v>0.85326887585597266</v>
      </c>
      <c r="AA33">
        <v>0.33986192079664168</v>
      </c>
      <c r="AB33">
        <v>37.33455382397446</v>
      </c>
      <c r="AC33">
        <v>1.4651710609434132</v>
      </c>
      <c r="AD33">
        <v>1.6103330115045411</v>
      </c>
      <c r="AE33">
        <v>63.412533836587372</v>
      </c>
      <c r="AF33">
        <v>44.110930733620869</v>
      </c>
      <c r="AG33">
        <v>0.31883239597418639</v>
      </c>
      <c r="AH33">
        <v>0.52642402270920541</v>
      </c>
      <c r="AI33">
        <v>0.25365981812643157</v>
      </c>
      <c r="AJ33">
        <v>0.66017177840734853</v>
      </c>
      <c r="AK33">
        <v>0.57214407226875275</v>
      </c>
      <c r="AL33">
        <v>0.40381067407766957</v>
      </c>
      <c r="AM33">
        <v>0.4732845084252148</v>
      </c>
      <c r="AN33">
        <v>0.34154614114066095</v>
      </c>
      <c r="AO33">
        <v>0.31344929390989212</v>
      </c>
      <c r="AP33">
        <v>7.2005711805930961</v>
      </c>
      <c r="AQ33">
        <v>2.9380552852652255</v>
      </c>
      <c r="AR33">
        <v>3.4503879155849262</v>
      </c>
      <c r="AS33">
        <v>7.1190208603424772</v>
      </c>
      <c r="AT33">
        <v>0.21428571428571427</v>
      </c>
      <c r="AU33">
        <v>0.25</v>
      </c>
      <c r="AV33">
        <v>0.4642857142857143</v>
      </c>
      <c r="AW33">
        <v>15.714285714285714</v>
      </c>
      <c r="AX33">
        <v>3.9151932103310846E-2</v>
      </c>
      <c r="AY33">
        <v>0.38928803792965722</v>
      </c>
      <c r="AZ33">
        <v>-0.147654602937348</v>
      </c>
      <c r="BA33">
        <v>-0.19364549967805439</v>
      </c>
      <c r="BB33">
        <v>0.51767721292925206</v>
      </c>
      <c r="BC33">
        <v>-2.8946973023030766</v>
      </c>
      <c r="BD33">
        <v>12.203657308544573</v>
      </c>
      <c r="BE33">
        <v>-1.0000000000000002</v>
      </c>
    </row>
    <row r="34" spans="1:57" x14ac:dyDescent="0.25">
      <c r="A34">
        <v>4360</v>
      </c>
      <c r="B34" t="s">
        <v>1604</v>
      </c>
      <c r="C34">
        <v>1451.0738615345199</v>
      </c>
      <c r="D34">
        <v>74.725675390389029</v>
      </c>
      <c r="E34">
        <v>-3.3700573030015404</v>
      </c>
      <c r="F34">
        <v>-2.2943561887678598E-3</v>
      </c>
      <c r="G34">
        <v>5.3743138923873461</v>
      </c>
      <c r="H34">
        <v>45.030015309657962</v>
      </c>
      <c r="I34">
        <v>23.536771431742295</v>
      </c>
      <c r="J34">
        <v>-0.999999999999998</v>
      </c>
      <c r="K34">
        <v>-0.999999999999998</v>
      </c>
      <c r="L34">
        <v>-0.999999999999998</v>
      </c>
      <c r="M34">
        <v>0.22127046074921017</v>
      </c>
      <c r="N34">
        <v>-0.999999999999998</v>
      </c>
      <c r="O34">
        <v>-0.999999999999998</v>
      </c>
      <c r="P34">
        <v>2.9196797394732799</v>
      </c>
      <c r="Q34">
        <v>0.53846153846153844</v>
      </c>
      <c r="R34">
        <v>1.1065535503982566</v>
      </c>
      <c r="S34">
        <v>8.2081711019629425E-2</v>
      </c>
      <c r="T34">
        <v>0.12076352605877737</v>
      </c>
      <c r="U34">
        <v>0.22818953022085897</v>
      </c>
      <c r="V34">
        <v>2.4546341529140672</v>
      </c>
      <c r="W34">
        <v>0.18726842604039062</v>
      </c>
      <c r="X34">
        <v>-0.15035571987322197</v>
      </c>
      <c r="Y34">
        <v>10.60819584174776</v>
      </c>
      <c r="Z34">
        <v>1.1444742665239858</v>
      </c>
      <c r="AA34">
        <v>-0.27529110093203618</v>
      </c>
      <c r="AB34">
        <v>14.850979450855023</v>
      </c>
      <c r="AC34">
        <v>3.7220504202326437</v>
      </c>
      <c r="AD34">
        <v>1.8039187052669463</v>
      </c>
      <c r="AE34">
        <v>26.98780289693768</v>
      </c>
      <c r="AF34">
        <v>-29.536584554794423</v>
      </c>
      <c r="AG34">
        <v>1.1061406264947093</v>
      </c>
      <c r="AH34">
        <v>1.2644181833748316</v>
      </c>
      <c r="AI34">
        <v>0.24525636241591542</v>
      </c>
      <c r="AJ34">
        <v>1.4392032799635128</v>
      </c>
      <c r="AK34">
        <v>1.5486113335274359</v>
      </c>
      <c r="AL34">
        <v>0.30705777973912962</v>
      </c>
      <c r="AM34">
        <v>0.6797862234430152</v>
      </c>
      <c r="AN34">
        <v>0.79541296564178798</v>
      </c>
      <c r="AO34">
        <v>9.0148146685558567E-2</v>
      </c>
      <c r="AP34">
        <v>18.042212412720282</v>
      </c>
      <c r="AQ34">
        <v>0.8787189109512169</v>
      </c>
      <c r="AR34">
        <v>7.3450136770587724</v>
      </c>
      <c r="AS34">
        <v>15.313038843732286</v>
      </c>
      <c r="AT34">
        <v>0.15384615384615385</v>
      </c>
      <c r="AU34">
        <v>0.32051282051282054</v>
      </c>
      <c r="AV34">
        <v>0.47435897435897439</v>
      </c>
      <c r="AW34">
        <v>15.76923076923077</v>
      </c>
      <c r="AX34">
        <v>2.6192680959629781E-2</v>
      </c>
      <c r="AY34">
        <v>-3.6282119730231994E-2</v>
      </c>
      <c r="AZ34">
        <v>0.36974639790639213</v>
      </c>
      <c r="BA34">
        <v>-0.20370738317451653</v>
      </c>
      <c r="BB34">
        <v>-4.2931599571822569E-2</v>
      </c>
      <c r="BC34">
        <v>-5.2740951780140728</v>
      </c>
      <c r="BD34">
        <v>0.77544200023639898</v>
      </c>
      <c r="BE34">
        <v>-0.999999999999998</v>
      </c>
    </row>
    <row r="35" spans="1:57" x14ac:dyDescent="0.25">
      <c r="A35">
        <v>4539</v>
      </c>
      <c r="B35" t="s">
        <v>1678</v>
      </c>
      <c r="C35">
        <v>1838.3684386382715</v>
      </c>
      <c r="D35">
        <v>186.50259500775181</v>
      </c>
      <c r="E35">
        <v>178.14006853197949</v>
      </c>
      <c r="F35">
        <v>1.5170915186050773</v>
      </c>
      <c r="G35">
        <v>18.521707603859245</v>
      </c>
      <c r="H35">
        <v>144.39320280890934</v>
      </c>
      <c r="I35">
        <v>27.605223323581995</v>
      </c>
      <c r="J35">
        <v>-0.99999999999999878</v>
      </c>
      <c r="K35">
        <v>-0.99999999999999878</v>
      </c>
      <c r="L35">
        <v>-0.99999999999999878</v>
      </c>
      <c r="M35">
        <v>0.34300877707146538</v>
      </c>
      <c r="N35">
        <v>-0.99999999999999878</v>
      </c>
      <c r="O35">
        <v>-0.99999999999999878</v>
      </c>
      <c r="P35">
        <v>4.7704045525983538</v>
      </c>
      <c r="Q35">
        <v>1</v>
      </c>
      <c r="R35">
        <v>6.1628391025425406</v>
      </c>
      <c r="S35">
        <v>0.52708114509836357</v>
      </c>
      <c r="T35">
        <v>0.71281242308790349</v>
      </c>
      <c r="U35">
        <v>-4.830915245903921E-2</v>
      </c>
      <c r="V35">
        <v>13.751303051260889</v>
      </c>
      <c r="W35">
        <v>12.593135133360944</v>
      </c>
      <c r="X35">
        <v>0.28463107344997074</v>
      </c>
      <c r="Y35">
        <v>62.505965907355844</v>
      </c>
      <c r="Z35">
        <v>1.0051766783179941</v>
      </c>
      <c r="AA35">
        <v>4.6592195909487719</v>
      </c>
      <c r="AB35">
        <v>55.014094264105907</v>
      </c>
      <c r="AC35">
        <v>1.0680780861004939</v>
      </c>
      <c r="AD35">
        <v>3.5315843048685256</v>
      </c>
      <c r="AE35">
        <v>125.71086406727902</v>
      </c>
      <c r="AF35">
        <v>131.31398178512097</v>
      </c>
      <c r="AG35">
        <v>0.41165310002206035</v>
      </c>
      <c r="AH35">
        <v>0.76179855745901504</v>
      </c>
      <c r="AI35">
        <v>0.13142421448725145</v>
      </c>
      <c r="AJ35">
        <v>1.2487925695337456</v>
      </c>
      <c r="AK35">
        <v>1.375967357339589</v>
      </c>
      <c r="AL35">
        <v>0.36484075687481349</v>
      </c>
      <c r="AM35">
        <v>1.395158580764825</v>
      </c>
      <c r="AN35">
        <v>1.598701833527425</v>
      </c>
      <c r="AO35">
        <v>8.143275076507589E-2</v>
      </c>
      <c r="AP35">
        <v>18.682338741630144</v>
      </c>
      <c r="AQ35">
        <v>0.60237645303648901</v>
      </c>
      <c r="AR35">
        <v>13.850034362839866</v>
      </c>
      <c r="AS35">
        <v>13.152812507705642</v>
      </c>
      <c r="AT35">
        <v>0.41176470588235292</v>
      </c>
      <c r="AU35">
        <v>0.42156862745098034</v>
      </c>
      <c r="AV35">
        <v>0.83333333333333326</v>
      </c>
      <c r="AW35">
        <v>26.176470588235293</v>
      </c>
      <c r="AX35">
        <v>0.1300508833381184</v>
      </c>
      <c r="AY35">
        <v>0.43521437161180271</v>
      </c>
      <c r="AZ35">
        <v>-0.12628651874602095</v>
      </c>
      <c r="BA35">
        <v>7.5894737206823049E-2</v>
      </c>
      <c r="BB35">
        <v>-0.13584508604240725</v>
      </c>
      <c r="BC35">
        <v>4.073440288229591</v>
      </c>
      <c r="BD35">
        <v>-4.0275597447902847</v>
      </c>
      <c r="BE35">
        <v>-0.99999999999999878</v>
      </c>
    </row>
    <row r="36" spans="1:57" x14ac:dyDescent="0.25">
      <c r="A36">
        <v>4674</v>
      </c>
      <c r="B36" t="s">
        <v>1747</v>
      </c>
      <c r="C36">
        <v>1427.4945512046702</v>
      </c>
      <c r="D36">
        <v>54.821474019374193</v>
      </c>
      <c r="E36">
        <v>-81.423012142043319</v>
      </c>
      <c r="F36">
        <v>-0.23859498406439422</v>
      </c>
      <c r="G36">
        <v>4.7428508763453587</v>
      </c>
      <c r="H36">
        <v>27.242245802270354</v>
      </c>
      <c r="I36">
        <v>17.763209469771954</v>
      </c>
      <c r="J36">
        <v>-0.99999999999999922</v>
      </c>
      <c r="K36">
        <v>-0.99999999999999922</v>
      </c>
      <c r="L36">
        <v>-0.99999999999999922</v>
      </c>
      <c r="M36">
        <v>0.37648466372412681</v>
      </c>
      <c r="N36">
        <v>-0.99999999999999922</v>
      </c>
      <c r="O36">
        <v>-0.99999999999999922</v>
      </c>
      <c r="P36">
        <v>5.1592596774667214</v>
      </c>
      <c r="Q36">
        <v>0.90909090909090906</v>
      </c>
      <c r="R36">
        <v>0.27950946238856672</v>
      </c>
      <c r="S36">
        <v>8.148983163610091E-3</v>
      </c>
      <c r="T36">
        <v>-0.48771386294924929</v>
      </c>
      <c r="U36">
        <v>-1.0116525879955918</v>
      </c>
      <c r="V36">
        <v>-0.41640880112136514</v>
      </c>
      <c r="W36">
        <v>-9.2214375625741791</v>
      </c>
      <c r="X36">
        <v>3.9826301681627721E-2</v>
      </c>
      <c r="Y36">
        <v>25.050938655033594</v>
      </c>
      <c r="Z36">
        <v>-1.4612336815070734</v>
      </c>
      <c r="AA36">
        <v>-0.65867062693695133</v>
      </c>
      <c r="AB36">
        <v>-3.5096174669120357</v>
      </c>
      <c r="AC36">
        <v>1.3118966271662331</v>
      </c>
      <c r="AD36">
        <v>0.22930504129341256</v>
      </c>
      <c r="AE36">
        <v>21.111955602478012</v>
      </c>
      <c r="AF36">
        <v>-88.431582922921407</v>
      </c>
      <c r="AG36">
        <v>0.22338915196869061</v>
      </c>
      <c r="AH36">
        <v>0.18396613102448942</v>
      </c>
      <c r="AI36">
        <v>0.31504694533140748</v>
      </c>
      <c r="AJ36">
        <v>0.99574738648450023</v>
      </c>
      <c r="AK36">
        <v>1.1204199888011193</v>
      </c>
      <c r="AL36">
        <v>0.23556464211428554</v>
      </c>
      <c r="AM36">
        <v>-0.12643820986992504</v>
      </c>
      <c r="AN36">
        <v>-7.8328079867146183E-2</v>
      </c>
      <c r="AO36">
        <v>0.26332723442954431</v>
      </c>
      <c r="AP36">
        <v>6.1302901997923094</v>
      </c>
      <c r="AQ36">
        <v>2.2468181633985576</v>
      </c>
      <c r="AR36">
        <v>5.4367945767683175</v>
      </c>
      <c r="AS36">
        <v>10.079596729605084</v>
      </c>
      <c r="AT36">
        <v>0.36363636363636365</v>
      </c>
      <c r="AU36">
        <v>0.1818181818181818</v>
      </c>
      <c r="AV36">
        <v>0.54545454545454541</v>
      </c>
      <c r="AW36">
        <v>17.727272727272727</v>
      </c>
      <c r="AX36">
        <v>-3.9295332585994838E-2</v>
      </c>
      <c r="AY36">
        <v>0.55635363742776389</v>
      </c>
      <c r="AZ36">
        <v>-0.50021278880268816</v>
      </c>
      <c r="BA36">
        <v>-0.21758546784577518</v>
      </c>
      <c r="BB36">
        <v>0.3017626600194741</v>
      </c>
      <c r="BC36">
        <v>-2.6578685090055609</v>
      </c>
      <c r="BD36">
        <v>5.0430025564734144</v>
      </c>
      <c r="BE36">
        <v>-0.99999999999999922</v>
      </c>
    </row>
    <row r="37" spans="1:57" x14ac:dyDescent="0.25">
      <c r="A37">
        <v>4818</v>
      </c>
      <c r="B37" t="s">
        <v>1812</v>
      </c>
      <c r="C37">
        <v>1614.2434620349177</v>
      </c>
      <c r="D37">
        <v>118.90172176325535</v>
      </c>
      <c r="E37">
        <v>45.434003270465759</v>
      </c>
      <c r="F37">
        <v>0.70877545712463708</v>
      </c>
      <c r="G37">
        <v>5.8965499104542722</v>
      </c>
      <c r="H37">
        <v>91.658369746427766</v>
      </c>
      <c r="I37">
        <v>14.228354046468462</v>
      </c>
      <c r="J37">
        <v>-1.0000000000000004</v>
      </c>
      <c r="K37">
        <v>-1.0000000000000004</v>
      </c>
      <c r="L37">
        <v>-1.0000000000000004</v>
      </c>
      <c r="M37">
        <v>0.18586198361764514</v>
      </c>
      <c r="N37">
        <v>-1.0000000000000004</v>
      </c>
      <c r="O37">
        <v>-1.0000000000000004</v>
      </c>
      <c r="P37">
        <v>2.6037332933163864</v>
      </c>
      <c r="Q37">
        <v>0.66666666666666663</v>
      </c>
      <c r="R37">
        <v>1.7057687619109505</v>
      </c>
      <c r="S37">
        <v>0.20420197567083442</v>
      </c>
      <c r="T37">
        <v>-5.9360453342006098E-2</v>
      </c>
      <c r="U37">
        <v>0.39534409587978503</v>
      </c>
      <c r="V37">
        <v>3.2928166171378885</v>
      </c>
      <c r="W37">
        <v>-0.93591833092081644</v>
      </c>
      <c r="X37">
        <v>0.16162811905821778</v>
      </c>
      <c r="Y37">
        <v>38.03787648987911</v>
      </c>
      <c r="Z37">
        <v>-1.1920141885114339</v>
      </c>
      <c r="AA37">
        <v>0.18889156184020997</v>
      </c>
      <c r="AB37">
        <v>53.262351424505404</v>
      </c>
      <c r="AC37">
        <v>-0.6943879103249313</v>
      </c>
      <c r="AD37">
        <v>0.58547927800989419</v>
      </c>
      <c r="AE37">
        <v>92.074598754234685</v>
      </c>
      <c r="AF37">
        <v>52.15695721948908</v>
      </c>
      <c r="AG37">
        <v>-0.32444101796658237</v>
      </c>
      <c r="AH37">
        <v>-0.42123427390930795</v>
      </c>
      <c r="AI37">
        <v>0.41936364208362381</v>
      </c>
      <c r="AJ37">
        <v>0.33609662169294174</v>
      </c>
      <c r="AK37">
        <v>0.43983967444698208</v>
      </c>
      <c r="AL37">
        <v>0.22116632640555411</v>
      </c>
      <c r="AM37">
        <v>-4.0366496624052874E-2</v>
      </c>
      <c r="AN37">
        <v>-0.10185120209904994</v>
      </c>
      <c r="AO37">
        <v>0.40077763497665847</v>
      </c>
      <c r="AP37">
        <v>-0.41622900780688066</v>
      </c>
      <c r="AQ37">
        <v>1.9319820102654666</v>
      </c>
      <c r="AR37">
        <v>11.299247112196117</v>
      </c>
      <c r="AS37">
        <v>0.99712492400688424</v>
      </c>
      <c r="AT37">
        <v>0.4</v>
      </c>
      <c r="AU37">
        <v>0.13333333333333333</v>
      </c>
      <c r="AV37">
        <v>0.53333333333333333</v>
      </c>
      <c r="AW37">
        <v>18</v>
      </c>
      <c r="AX37">
        <v>5.8757883360430668E-2</v>
      </c>
      <c r="AY37">
        <v>0.21962659340072008</v>
      </c>
      <c r="AZ37">
        <v>-0.31576738867963966</v>
      </c>
      <c r="BA37">
        <v>0.52184207330854782</v>
      </c>
      <c r="BB37">
        <v>0.34801522485173475</v>
      </c>
      <c r="BC37">
        <v>14.144184799717278</v>
      </c>
      <c r="BD37">
        <v>7.1215436778951693</v>
      </c>
      <c r="BE37">
        <v>-1.0000000000000004</v>
      </c>
    </row>
    <row r="38" spans="1:57" x14ac:dyDescent="0.25">
      <c r="A38">
        <v>5172</v>
      </c>
      <c r="B38" t="s">
        <v>745</v>
      </c>
      <c r="C38">
        <v>1807.1664484105725</v>
      </c>
      <c r="D38">
        <v>179.79473422587901</v>
      </c>
      <c r="E38">
        <v>113.64784322570627</v>
      </c>
      <c r="F38">
        <v>1.8914584380484827</v>
      </c>
      <c r="G38">
        <v>17.284782085693251</v>
      </c>
      <c r="H38">
        <v>100.64947796018581</v>
      </c>
      <c r="I38">
        <v>51.703151769024345</v>
      </c>
      <c r="J38">
        <v>-0.99999999999999944</v>
      </c>
      <c r="K38">
        <v>-0.99999999999999944</v>
      </c>
      <c r="L38">
        <v>-0.99999999999999944</v>
      </c>
      <c r="M38">
        <v>0.28234323294971175</v>
      </c>
      <c r="N38">
        <v>-0.99999999999999944</v>
      </c>
      <c r="O38">
        <v>-0.99999999999999944</v>
      </c>
      <c r="P38">
        <v>4.5922401261541221</v>
      </c>
      <c r="Q38">
        <v>0.94117647058823528</v>
      </c>
      <c r="R38">
        <v>5.7115973752560878</v>
      </c>
      <c r="S38">
        <v>0.50025013666283458</v>
      </c>
      <c r="T38">
        <v>0.63467360451348009</v>
      </c>
      <c r="U38">
        <v>0.53356574873911722</v>
      </c>
      <c r="V38">
        <v>12.692541959539135</v>
      </c>
      <c r="W38">
        <v>8.2407218010037759</v>
      </c>
      <c r="X38">
        <v>0.41223913435584997</v>
      </c>
      <c r="Y38">
        <v>52.495305683705311</v>
      </c>
      <c r="Z38">
        <v>-0.31862442592712142</v>
      </c>
      <c r="AA38">
        <v>4.6817042232149264</v>
      </c>
      <c r="AB38">
        <v>27.302359485273879</v>
      </c>
      <c r="AC38">
        <v>0.95266093318556577</v>
      </c>
      <c r="AD38">
        <v>2.9519035454171552</v>
      </c>
      <c r="AE38">
        <v>87.431272937611283</v>
      </c>
      <c r="AF38">
        <v>61.969867424526598</v>
      </c>
      <c r="AG38">
        <v>0.18634522985066426</v>
      </c>
      <c r="AH38">
        <v>0.48855590019089129</v>
      </c>
      <c r="AI38">
        <v>0.19557368535214595</v>
      </c>
      <c r="AJ38">
        <v>1.2555479525384869</v>
      </c>
      <c r="AK38">
        <v>1.1400422245398363</v>
      </c>
      <c r="AL38">
        <v>0.11945256518977657</v>
      </c>
      <c r="AM38">
        <v>1.0280877838796088</v>
      </c>
      <c r="AN38">
        <v>1.0150428797841788</v>
      </c>
      <c r="AO38">
        <v>0.23816988331394467</v>
      </c>
      <c r="AP38">
        <v>13.21820502257453</v>
      </c>
      <c r="AQ38">
        <v>-4.0292598330430396</v>
      </c>
      <c r="AR38">
        <v>50.961000998696221</v>
      </c>
      <c r="AS38">
        <v>4.7714106033711472</v>
      </c>
      <c r="AT38">
        <v>1</v>
      </c>
      <c r="AU38">
        <v>0</v>
      </c>
      <c r="AV38">
        <v>1</v>
      </c>
      <c r="AW38">
        <v>30</v>
      </c>
      <c r="AX38">
        <v>0.67322253767045492</v>
      </c>
      <c r="AY38">
        <v>0.90814041873222617</v>
      </c>
      <c r="AZ38">
        <v>1.1281803322318906</v>
      </c>
      <c r="BA38">
        <v>0.21171122933995429</v>
      </c>
      <c r="BB38">
        <v>0.1805643353917871</v>
      </c>
      <c r="BC38">
        <v>9.8334828271599832</v>
      </c>
      <c r="BD38">
        <v>10.155010045954144</v>
      </c>
      <c r="BE38">
        <v>-0.99999999999999944</v>
      </c>
    </row>
    <row r="39" spans="1:57" x14ac:dyDescent="0.25">
      <c r="A39">
        <v>5576</v>
      </c>
      <c r="B39" t="s">
        <v>2135</v>
      </c>
      <c r="C39">
        <v>1657.1062473246802</v>
      </c>
      <c r="D39">
        <v>119.13355502312092</v>
      </c>
      <c r="E39">
        <v>36.799571135092656</v>
      </c>
      <c r="F39">
        <v>1.4599533536270872</v>
      </c>
      <c r="G39">
        <v>9.6607488749000527</v>
      </c>
      <c r="H39">
        <v>72.888549663040507</v>
      </c>
      <c r="I39">
        <v>34.828534375235073</v>
      </c>
      <c r="J39">
        <v>-1</v>
      </c>
      <c r="K39">
        <v>-1</v>
      </c>
      <c r="L39">
        <v>-1</v>
      </c>
      <c r="M39">
        <v>0.46098827358367567</v>
      </c>
      <c r="N39">
        <v>-1</v>
      </c>
      <c r="O39">
        <v>-1</v>
      </c>
      <c r="P39">
        <v>6.1557558178664999</v>
      </c>
      <c r="Q39">
        <v>1</v>
      </c>
      <c r="R39">
        <v>1.2134326923334333</v>
      </c>
      <c r="S39">
        <v>0.43633507247680198</v>
      </c>
      <c r="T39">
        <v>0.53906383618334208</v>
      </c>
      <c r="U39">
        <v>-0.15848892923844504</v>
      </c>
      <c r="V39">
        <v>3.5049930570335519</v>
      </c>
      <c r="W39">
        <v>0.94620687539779846</v>
      </c>
      <c r="X39">
        <v>0.46519721175567935</v>
      </c>
      <c r="Y39">
        <v>39.361537940158037</v>
      </c>
      <c r="Z39">
        <v>0.62909107761166738</v>
      </c>
      <c r="AA39">
        <v>0.34101710815940878</v>
      </c>
      <c r="AB39">
        <v>21.510073453504511</v>
      </c>
      <c r="AC39">
        <v>-0.68950499797934361</v>
      </c>
      <c r="AD39">
        <v>2.1007254210722039</v>
      </c>
      <c r="AE39">
        <v>63.313353922894187</v>
      </c>
      <c r="AF39">
        <v>3.5645672124670686</v>
      </c>
      <c r="AG39">
        <v>-0.10263474541391242</v>
      </c>
      <c r="AH39">
        <v>9.4388916733985032E-3</v>
      </c>
      <c r="AI39">
        <v>0.2938103250346828</v>
      </c>
      <c r="AJ39">
        <v>1.4558293773141966</v>
      </c>
      <c r="AK39">
        <v>1.3784483829733654</v>
      </c>
      <c r="AL39">
        <v>0.41493295392078605</v>
      </c>
      <c r="AM39">
        <v>0.45052486376993683</v>
      </c>
      <c r="AN39">
        <v>0.52715187338250957</v>
      </c>
      <c r="AO39">
        <v>0.27195316509779444</v>
      </c>
      <c r="AP39">
        <v>9.5751957401463681</v>
      </c>
      <c r="AQ39">
        <v>1.3702309149377601</v>
      </c>
      <c r="AR39">
        <v>17.677445027318846</v>
      </c>
      <c r="AS39">
        <v>15.780858432978475</v>
      </c>
      <c r="AT39">
        <v>0.6470588235294118</v>
      </c>
      <c r="AU39">
        <v>0.1176470588235294</v>
      </c>
      <c r="AV39">
        <v>0.76470588235294112</v>
      </c>
      <c r="AW39">
        <v>23.52941176470588</v>
      </c>
      <c r="AX39">
        <v>0.24159615096771681</v>
      </c>
      <c r="AY39">
        <v>0.28676215934132465</v>
      </c>
      <c r="AZ39">
        <v>0.60857321745781379</v>
      </c>
      <c r="BA39">
        <v>-0.39100641914094519</v>
      </c>
      <c r="BB39">
        <v>-5.1597708614943359E-2</v>
      </c>
      <c r="BC39">
        <v>-8.3413496818170056</v>
      </c>
      <c r="BD39">
        <v>1.7529233719154829</v>
      </c>
      <c r="BE39">
        <v>-1</v>
      </c>
    </row>
    <row r="40" spans="1:57" x14ac:dyDescent="0.25">
      <c r="A40">
        <v>5638</v>
      </c>
      <c r="B40" t="s">
        <v>2168</v>
      </c>
      <c r="C40">
        <v>1508.5733909765472</v>
      </c>
      <c r="D40">
        <v>72.748634836754903</v>
      </c>
      <c r="E40">
        <v>-19.960254236707041</v>
      </c>
      <c r="F40">
        <v>0.38577006515299761</v>
      </c>
      <c r="G40">
        <v>2.726330993920461</v>
      </c>
      <c r="H40">
        <v>41.660065637277718</v>
      </c>
      <c r="I40">
        <v>12.710291976007143</v>
      </c>
      <c r="J40">
        <v>-0.99999999999999878</v>
      </c>
      <c r="K40">
        <v>-0.99999999999999878</v>
      </c>
      <c r="L40">
        <v>-0.99999999999999878</v>
      </c>
      <c r="M40">
        <v>0.30585284305654992</v>
      </c>
      <c r="N40">
        <v>-0.99999999999999878</v>
      </c>
      <c r="O40">
        <v>-0.99999999999999878</v>
      </c>
      <c r="P40">
        <v>3.656533303972918</v>
      </c>
      <c r="Q40">
        <v>0.66666666666666663</v>
      </c>
      <c r="R40">
        <v>-0.35158390480461932</v>
      </c>
      <c r="S40">
        <v>-5.0143290861724227E-2</v>
      </c>
      <c r="T40">
        <v>-0.11351725022160906</v>
      </c>
      <c r="U40">
        <v>-0.88332422075868511</v>
      </c>
      <c r="V40">
        <v>-0.93020231005245635</v>
      </c>
      <c r="W40">
        <v>-3.2591331650541067</v>
      </c>
      <c r="X40">
        <v>-5.3336043701957499E-2</v>
      </c>
      <c r="Y40">
        <v>26.974124023210504</v>
      </c>
      <c r="Z40">
        <v>2.911370528660072</v>
      </c>
      <c r="AA40">
        <v>0.58942574120479096</v>
      </c>
      <c r="AB40">
        <v>-0.1955322047145589</v>
      </c>
      <c r="AC40">
        <v>2.5937158046281734</v>
      </c>
      <c r="AD40">
        <v>1.226902133735646</v>
      </c>
      <c r="AE40">
        <v>28.594919693436399</v>
      </c>
      <c r="AF40">
        <v>-42.577283466338571</v>
      </c>
      <c r="AG40">
        <v>0.84167277709247523</v>
      </c>
      <c r="AH40">
        <v>0.73826530383915112</v>
      </c>
      <c r="AI40">
        <v>0.38460246844574075</v>
      </c>
      <c r="AJ40">
        <v>1.2182914894469745</v>
      </c>
      <c r="AK40">
        <v>1.1502442120617602</v>
      </c>
      <c r="AL40">
        <v>0.41383357475604765</v>
      </c>
      <c r="AM40">
        <v>0.79293386537531318</v>
      </c>
      <c r="AN40">
        <v>0.72451967286735275</v>
      </c>
      <c r="AO40">
        <v>6.9062564570215812E-2</v>
      </c>
      <c r="AP40">
        <v>13.065145943841324</v>
      </c>
      <c r="AQ40">
        <v>4.3607516901647569</v>
      </c>
      <c r="AR40">
        <v>-4.6316108145649952</v>
      </c>
      <c r="AS40">
        <v>12.981151100407368</v>
      </c>
      <c r="AT40">
        <v>0.33333333333333331</v>
      </c>
      <c r="AU40">
        <v>0.17592592592592593</v>
      </c>
      <c r="AV40">
        <v>0.5092592592592593</v>
      </c>
      <c r="AW40">
        <v>17.5</v>
      </c>
      <c r="AX40">
        <v>4.8848193636234487E-2</v>
      </c>
      <c r="AY40">
        <v>0.41929197393836504</v>
      </c>
      <c r="AZ40">
        <v>0.42464861352976507</v>
      </c>
      <c r="BA40">
        <v>3.8835806212699921E-2</v>
      </c>
      <c r="BB40">
        <v>0.5401035821581085</v>
      </c>
      <c r="BC40">
        <v>3.0673550250093227</v>
      </c>
      <c r="BD40">
        <v>15.625832621601521</v>
      </c>
      <c r="BE40">
        <v>-0.99999999999999878</v>
      </c>
    </row>
    <row r="41" spans="1:57" x14ac:dyDescent="0.25">
      <c r="A41">
        <v>5658</v>
      </c>
      <c r="B41" t="s">
        <v>2176</v>
      </c>
      <c r="C41">
        <v>1542.3859426516367</v>
      </c>
      <c r="D41">
        <v>109.04588153650295</v>
      </c>
      <c r="E41">
        <v>16.914839076169553</v>
      </c>
      <c r="F41">
        <v>0.62769142603656269</v>
      </c>
      <c r="G41">
        <v>7.4764329220279269</v>
      </c>
      <c r="H41">
        <v>72.431192528930779</v>
      </c>
      <c r="I41">
        <v>26.78250801585984</v>
      </c>
      <c r="J41">
        <v>-1.0000000000000004</v>
      </c>
      <c r="K41">
        <v>-1.0000000000000004</v>
      </c>
      <c r="L41">
        <v>-1.0000000000000004</v>
      </c>
      <c r="M41">
        <v>0.35539002982186796</v>
      </c>
      <c r="N41">
        <v>-1.0000000000000004</v>
      </c>
      <c r="O41">
        <v>-1.0000000000000004</v>
      </c>
      <c r="P41">
        <v>4.7624306520125073</v>
      </c>
      <c r="Q41">
        <v>1</v>
      </c>
      <c r="R41">
        <v>1.2132326226931296</v>
      </c>
      <c r="S41">
        <v>0.14019916578872346</v>
      </c>
      <c r="T41">
        <v>0.14376851231458104</v>
      </c>
      <c r="U41">
        <v>-0.50022982894119716</v>
      </c>
      <c r="V41">
        <v>2.7140022700154214</v>
      </c>
      <c r="W41">
        <v>-1.6447392804292325</v>
      </c>
      <c r="X41">
        <v>0.17140803841259328</v>
      </c>
      <c r="Y41">
        <v>30.938515730832798</v>
      </c>
      <c r="Z41">
        <v>-1.6521090016409892</v>
      </c>
      <c r="AA41">
        <v>0.79111572757192794</v>
      </c>
      <c r="AB41">
        <v>37.630074710365143</v>
      </c>
      <c r="AC41">
        <v>-1.0696371242695761</v>
      </c>
      <c r="AD41">
        <v>0.81224320268508055</v>
      </c>
      <c r="AE41">
        <v>70.171949371454957</v>
      </c>
      <c r="AF41">
        <v>23.375881610882718</v>
      </c>
      <c r="AG41">
        <v>-0.40880960005655903</v>
      </c>
      <c r="AH41">
        <v>-0.40727913413283612</v>
      </c>
      <c r="AI41">
        <v>0.30397392393772305</v>
      </c>
      <c r="AJ41">
        <v>0.72951791665092347</v>
      </c>
      <c r="AK41">
        <v>0.93118921545366651</v>
      </c>
      <c r="AL41">
        <v>0.16080819004950742</v>
      </c>
      <c r="AM41">
        <v>-9.8075738027463694E-2</v>
      </c>
      <c r="AN41">
        <v>-7.2061449825678248E-2</v>
      </c>
      <c r="AO41">
        <v>0.43229725540110625</v>
      </c>
      <c r="AP41">
        <v>2.2592431574757628</v>
      </c>
      <c r="AQ41">
        <v>0.23348796372332142</v>
      </c>
      <c r="AR41">
        <v>19.923578914934897</v>
      </c>
      <c r="AS41">
        <v>6.62544113720163</v>
      </c>
      <c r="AT41">
        <v>0.45454545454545453</v>
      </c>
      <c r="AU41">
        <v>0.18181818181818182</v>
      </c>
      <c r="AV41">
        <v>0.63636363636363635</v>
      </c>
      <c r="AW41">
        <v>20.90909090909091</v>
      </c>
      <c r="AX41">
        <v>-2.257147638943072E-2</v>
      </c>
      <c r="AY41">
        <v>0.17038754501284734</v>
      </c>
      <c r="AZ41">
        <v>0.696901661587226</v>
      </c>
      <c r="BA41">
        <v>5.8150314922446877E-3</v>
      </c>
      <c r="BB41">
        <v>-4.5646724508751867E-2</v>
      </c>
      <c r="BC41">
        <v>0.9973135123703526</v>
      </c>
      <c r="BD41">
        <v>2.3433401952173334</v>
      </c>
      <c r="BE41">
        <v>-1.0000000000000004</v>
      </c>
    </row>
    <row r="42" spans="1:57" x14ac:dyDescent="0.25">
      <c r="A42">
        <v>5929</v>
      </c>
      <c r="B42" t="s">
        <v>3099</v>
      </c>
      <c r="C42">
        <v>1401.823226506134</v>
      </c>
      <c r="D42">
        <v>20.936522776068582</v>
      </c>
      <c r="E42">
        <v>-98.668545155738144</v>
      </c>
      <c r="F42">
        <v>7.6411949121844042E-2</v>
      </c>
      <c r="G42">
        <v>8.2156650635309028</v>
      </c>
      <c r="H42">
        <v>4.5871677162080218</v>
      </c>
      <c r="I42">
        <v>7.5733763429221561</v>
      </c>
      <c r="J42">
        <v>-1.0000000000000009</v>
      </c>
      <c r="K42">
        <v>-1.0000000000000009</v>
      </c>
      <c r="L42">
        <v>-1.0000000000000009</v>
      </c>
      <c r="M42">
        <v>0.39582353010200932</v>
      </c>
      <c r="N42">
        <v>-1.0000000000000009</v>
      </c>
      <c r="O42">
        <v>-1.0000000000000009</v>
      </c>
      <c r="P42">
        <v>6.2190412972833204</v>
      </c>
      <c r="Q42">
        <v>1</v>
      </c>
      <c r="R42">
        <v>0.75892663808323491</v>
      </c>
      <c r="S42">
        <v>3.9769469579964037E-2</v>
      </c>
      <c r="T42">
        <v>0.23938524504055569</v>
      </c>
      <c r="U42">
        <v>-1.3484076424906433</v>
      </c>
      <c r="V42">
        <v>1.9966237662475814</v>
      </c>
      <c r="W42">
        <v>0.27569346288966551</v>
      </c>
      <c r="X42">
        <v>0.15095781153818943</v>
      </c>
      <c r="Y42">
        <v>3.8777983069807758</v>
      </c>
      <c r="Z42">
        <v>0.70850304627372529</v>
      </c>
      <c r="AA42">
        <v>-1.4665573580747508</v>
      </c>
      <c r="AB42">
        <v>4.1133930142171895</v>
      </c>
      <c r="AC42">
        <v>-2.0093975344562502</v>
      </c>
      <c r="AD42">
        <v>-0.59265307493585506</v>
      </c>
      <c r="AE42">
        <v>5.9319808881873675</v>
      </c>
      <c r="AF42">
        <v>-67.794772536159016</v>
      </c>
      <c r="AG42">
        <v>-0.38840694417086152</v>
      </c>
      <c r="AH42">
        <v>-0.49458310006381057</v>
      </c>
      <c r="AI42">
        <v>0.40903837678409594</v>
      </c>
      <c r="AJ42">
        <v>0.80492777377440161</v>
      </c>
      <c r="AK42">
        <v>0.71197730530498371</v>
      </c>
      <c r="AL42">
        <v>0.35666869368610188</v>
      </c>
      <c r="AM42">
        <v>-0.44179984555575835</v>
      </c>
      <c r="AN42">
        <v>-0.48635683963704179</v>
      </c>
      <c r="AO42">
        <v>0.33720281795138174</v>
      </c>
      <c r="AP42">
        <v>-1.3448131719793437</v>
      </c>
      <c r="AQ42">
        <v>6.042207100671205</v>
      </c>
      <c r="AR42">
        <v>-6.2060531102145298</v>
      </c>
      <c r="AS42">
        <v>7.7372223524654808</v>
      </c>
      <c r="AT42">
        <v>0</v>
      </c>
      <c r="AU42">
        <v>0.25757575757575757</v>
      </c>
      <c r="AV42">
        <v>0.25757575757575757</v>
      </c>
      <c r="AW42">
        <v>11.818181818181818</v>
      </c>
      <c r="AX42">
        <v>-4.8064944929140693E-2</v>
      </c>
      <c r="AY42">
        <v>0.38735906063903758</v>
      </c>
      <c r="AZ42">
        <v>-2.068425373075268E-2</v>
      </c>
      <c r="BA42">
        <v>0.22750865227453626</v>
      </c>
      <c r="BB42">
        <v>2.6446930943823964E-2</v>
      </c>
      <c r="BC42">
        <v>7.6245116100585957</v>
      </c>
      <c r="BD42">
        <v>0.55775200494183397</v>
      </c>
      <c r="BE42">
        <v>-1.0000000000000009</v>
      </c>
    </row>
    <row r="43" spans="1:57" x14ac:dyDescent="0.25">
      <c r="A43">
        <v>6047</v>
      </c>
      <c r="B43" t="s">
        <v>2388</v>
      </c>
      <c r="C43">
        <v>1490.7462649926724</v>
      </c>
      <c r="D43">
        <v>68.623116710889349</v>
      </c>
      <c r="E43">
        <v>-5.4762585464624607</v>
      </c>
      <c r="F43">
        <v>0.76334664152961085</v>
      </c>
      <c r="G43">
        <v>5.4452750161621672</v>
      </c>
      <c r="H43">
        <v>38.711118915045816</v>
      </c>
      <c r="I43">
        <v>19.377940112551599</v>
      </c>
      <c r="J43">
        <v>-0.99999999999999978</v>
      </c>
      <c r="K43">
        <v>-0.99999999999999978</v>
      </c>
      <c r="L43">
        <v>-0.99999999999999978</v>
      </c>
      <c r="M43">
        <v>2.974057368124345E-2</v>
      </c>
      <c r="N43">
        <v>-0.99999999999999978</v>
      </c>
      <c r="O43">
        <v>-0.99999999999999978</v>
      </c>
      <c r="P43">
        <v>3.8224024751619474</v>
      </c>
      <c r="Q43">
        <v>0.81818181818181823</v>
      </c>
      <c r="R43">
        <v>0.62704048954717018</v>
      </c>
      <c r="S43">
        <v>7.9311748208819324E-2</v>
      </c>
      <c r="T43">
        <v>0.18439578095294029</v>
      </c>
      <c r="U43">
        <v>-1.1804525310679042</v>
      </c>
      <c r="V43">
        <v>1.6228725410002212</v>
      </c>
      <c r="W43">
        <v>4.4317161864624568</v>
      </c>
      <c r="X43">
        <v>0.11596261900793567</v>
      </c>
      <c r="Y43">
        <v>19.642163833024881</v>
      </c>
      <c r="Z43">
        <v>2.0046844125701324</v>
      </c>
      <c r="AA43">
        <v>0.73488989924432091</v>
      </c>
      <c r="AB43">
        <v>5.2632001862906339</v>
      </c>
      <c r="AC43">
        <v>-0.13908511557574796</v>
      </c>
      <c r="AD43">
        <v>1.1130280597988589</v>
      </c>
      <c r="AE43">
        <v>26.753281978358697</v>
      </c>
      <c r="AF43">
        <v>-29.813562104199338</v>
      </c>
      <c r="AG43">
        <v>9.1352068637100534E-2</v>
      </c>
      <c r="AH43">
        <v>0.39486679998733509</v>
      </c>
      <c r="AI43">
        <v>0.16472208613801309</v>
      </c>
      <c r="AJ43">
        <v>1.1479736530107219</v>
      </c>
      <c r="AK43">
        <v>1.2509590409696778</v>
      </c>
      <c r="AL43">
        <v>0.2404811084453386</v>
      </c>
      <c r="AM43">
        <v>0.71282163699983569</v>
      </c>
      <c r="AN43">
        <v>0.74574154638040935</v>
      </c>
      <c r="AO43">
        <v>-2.3659675020396252E-3</v>
      </c>
      <c r="AP43">
        <v>11.957836936687112</v>
      </c>
      <c r="AQ43">
        <v>2.3975855050136121</v>
      </c>
      <c r="AR43">
        <v>7.4738445712173762</v>
      </c>
      <c r="AS43">
        <v>9.5065100363206021</v>
      </c>
      <c r="AT43">
        <v>0.18181818181818182</v>
      </c>
      <c r="AU43">
        <v>0.28787878787878785</v>
      </c>
      <c r="AV43">
        <v>0.46969696969696967</v>
      </c>
      <c r="AW43">
        <v>17.272727272727273</v>
      </c>
      <c r="AX43">
        <v>9.3669579116142085E-2</v>
      </c>
      <c r="AY43">
        <v>-0.13488925762174592</v>
      </c>
      <c r="AZ43">
        <v>0.11562508301928141</v>
      </c>
      <c r="BA43">
        <v>-0.23247946110975007</v>
      </c>
      <c r="BB43">
        <v>0.18078190033590605</v>
      </c>
      <c r="BC43">
        <v>-6.4864328158524884</v>
      </c>
      <c r="BD43">
        <v>5.0976729234940565</v>
      </c>
      <c r="BE43">
        <v>-0.99999999999999978</v>
      </c>
    </row>
    <row r="44" spans="1:57" x14ac:dyDescent="0.25">
      <c r="A44">
        <v>6056</v>
      </c>
      <c r="B44" t="s">
        <v>2394</v>
      </c>
      <c r="C44">
        <v>1508.1742192324214</v>
      </c>
      <c r="D44">
        <v>55.597276169102948</v>
      </c>
      <c r="E44">
        <v>-34.980845397011485</v>
      </c>
      <c r="F44">
        <v>0.30055886223145278</v>
      </c>
      <c r="G44">
        <v>13.897378443098253</v>
      </c>
      <c r="H44">
        <v>33.694635904710211</v>
      </c>
      <c r="I44">
        <v>7.2628999928967319</v>
      </c>
      <c r="J44">
        <v>-1.000000000000002</v>
      </c>
      <c r="K44">
        <v>-1.000000000000002</v>
      </c>
      <c r="L44">
        <v>-1.000000000000002</v>
      </c>
      <c r="M44">
        <v>0.39403915103258397</v>
      </c>
      <c r="N44">
        <v>-1.000000000000002</v>
      </c>
      <c r="O44">
        <v>-1.000000000000002</v>
      </c>
      <c r="P44">
        <v>5.1520587383756586</v>
      </c>
      <c r="Q44">
        <v>1</v>
      </c>
      <c r="R44">
        <v>3.1905043011807539</v>
      </c>
      <c r="S44">
        <v>0.27507670533996542</v>
      </c>
      <c r="T44">
        <v>1.1821555511805428</v>
      </c>
      <c r="U44">
        <v>1.2795591752563791</v>
      </c>
      <c r="V44">
        <v>8.7453197047225935</v>
      </c>
      <c r="W44">
        <v>6.7102399522726994</v>
      </c>
      <c r="X44">
        <v>0.25836204409574609</v>
      </c>
      <c r="Y44">
        <v>14.441676919507803</v>
      </c>
      <c r="Z44">
        <v>6.4156497986346914E-2</v>
      </c>
      <c r="AA44">
        <v>0.38976874240477832</v>
      </c>
      <c r="AB44">
        <v>17.133881493427523</v>
      </c>
      <c r="AC44">
        <v>0.38540868003392847</v>
      </c>
      <c r="AD44">
        <v>8.112603310457249E-2</v>
      </c>
      <c r="AE44">
        <v>32.046453188444687</v>
      </c>
      <c r="AF44">
        <v>-22.446073316962526</v>
      </c>
      <c r="AG44">
        <v>5.6359693136553111E-2</v>
      </c>
      <c r="AH44">
        <v>-7.7687504460128509E-2</v>
      </c>
      <c r="AI44">
        <v>0.41873290544843189</v>
      </c>
      <c r="AJ44">
        <v>4.6597896735486616E-2</v>
      </c>
      <c r="AK44">
        <v>0.32452638632768227</v>
      </c>
      <c r="AL44">
        <v>0.20233879897441306</v>
      </c>
      <c r="AM44">
        <v>0.14636333606246937</v>
      </c>
      <c r="AN44">
        <v>8.2797661385550919E-2</v>
      </c>
      <c r="AO44">
        <v>0.36740161227016704</v>
      </c>
      <c r="AP44">
        <v>1.6481827162655254</v>
      </c>
      <c r="AQ44">
        <v>2.6494646824273858</v>
      </c>
      <c r="AR44">
        <v>3.6999741180842971</v>
      </c>
      <c r="AS44">
        <v>0.91346119238505563</v>
      </c>
      <c r="AT44">
        <v>0</v>
      </c>
      <c r="AU44">
        <v>0.19696969696969696</v>
      </c>
      <c r="AV44">
        <v>0.19696969696969696</v>
      </c>
      <c r="AW44">
        <v>8.1818181818181817</v>
      </c>
      <c r="AX44">
        <v>-5.1000645475885266E-2</v>
      </c>
      <c r="AY44">
        <v>1.2921178316804502E-3</v>
      </c>
      <c r="AZ44">
        <v>0.30391732769438845</v>
      </c>
      <c r="BA44">
        <v>-6.2055534558665186E-2</v>
      </c>
      <c r="BB44">
        <v>-3.087858962349313E-2</v>
      </c>
      <c r="BC44">
        <v>-1.5449277748082255</v>
      </c>
      <c r="BD44">
        <v>0.74762189788461264</v>
      </c>
      <c r="BE44">
        <v>-1.000000000000002</v>
      </c>
    </row>
    <row r="45" spans="1:57" x14ac:dyDescent="0.25">
      <c r="A45">
        <v>6175</v>
      </c>
      <c r="B45" t="s">
        <v>2466</v>
      </c>
      <c r="C45">
        <v>1510.1553971066357</v>
      </c>
      <c r="D45">
        <v>124.8645465122222</v>
      </c>
      <c r="E45">
        <v>0.93332884900298652</v>
      </c>
      <c r="F45">
        <v>0.49093753406568086</v>
      </c>
      <c r="G45">
        <v>5.0908590352992995</v>
      </c>
      <c r="H45">
        <v>82.46091914278631</v>
      </c>
      <c r="I45">
        <v>16.67677780992242</v>
      </c>
      <c r="J45">
        <v>-1.0000000000000016</v>
      </c>
      <c r="K45">
        <v>-1.0000000000000016</v>
      </c>
      <c r="L45">
        <v>-1.0000000000000016</v>
      </c>
      <c r="M45">
        <v>0.43442946297875068</v>
      </c>
      <c r="N45">
        <v>-1.0000000000000016</v>
      </c>
      <c r="O45">
        <v>-1.0000000000000016</v>
      </c>
      <c r="P45">
        <v>5.3404993584881257</v>
      </c>
      <c r="Q45">
        <v>1</v>
      </c>
      <c r="R45">
        <v>2.1178746375033378E-2</v>
      </c>
      <c r="S45">
        <v>-5.879432905321421E-2</v>
      </c>
      <c r="T45">
        <v>-0.14599890796944712</v>
      </c>
      <c r="U45">
        <v>-0.63951820340478205</v>
      </c>
      <c r="V45">
        <v>-0.24964032318882748</v>
      </c>
      <c r="W45">
        <v>-4.3195789906664945</v>
      </c>
      <c r="X45">
        <v>2.7439816634736894E-2</v>
      </c>
      <c r="Y45">
        <v>48.312933374095863</v>
      </c>
      <c r="Z45">
        <v>5.0185520300991247</v>
      </c>
      <c r="AA45">
        <v>4.6215785456107099</v>
      </c>
      <c r="AB45">
        <v>11.547857067608364</v>
      </c>
      <c r="AC45">
        <v>2.8695944483031277</v>
      </c>
      <c r="AD45">
        <v>4.5226890541929132E-2</v>
      </c>
      <c r="AE45">
        <v>64.527595877856839</v>
      </c>
      <c r="AF45">
        <v>-15.175332648101914</v>
      </c>
      <c r="AG45">
        <v>1.1811065990464424</v>
      </c>
      <c r="AH45">
        <v>1.3144935366972317</v>
      </c>
      <c r="AI45">
        <v>0.2254771876514152</v>
      </c>
      <c r="AJ45">
        <v>0.95634665478811121</v>
      </c>
      <c r="AK45">
        <v>0.91384463389140003</v>
      </c>
      <c r="AL45">
        <v>0.39008388532301463</v>
      </c>
      <c r="AM45">
        <v>1.3452988064390929</v>
      </c>
      <c r="AN45">
        <v>1.358326482397249</v>
      </c>
      <c r="AO45">
        <v>-3.3224552962144868E-2</v>
      </c>
      <c r="AP45">
        <v>17.933323264929406</v>
      </c>
      <c r="AQ45">
        <v>3.6281993376871235</v>
      </c>
      <c r="AR45">
        <v>2.6297012495208909</v>
      </c>
      <c r="AS45">
        <v>10.418877222714411</v>
      </c>
      <c r="AT45">
        <v>0.11764705882352941</v>
      </c>
      <c r="AU45">
        <v>0.49019607843137258</v>
      </c>
      <c r="AV45">
        <v>0.60784313725490202</v>
      </c>
      <c r="AW45">
        <v>19.705882352941178</v>
      </c>
      <c r="AX45">
        <v>8.1106909172410646E-2</v>
      </c>
      <c r="AY45">
        <v>-0.14147350589933747</v>
      </c>
      <c r="AZ45">
        <v>0.65589425978133353</v>
      </c>
      <c r="BA45">
        <v>0.25761118321784043</v>
      </c>
      <c r="BB45">
        <v>0.69404085467836707</v>
      </c>
      <c r="BC45">
        <v>5.7329120509493254</v>
      </c>
      <c r="BD45">
        <v>20.630492665865841</v>
      </c>
      <c r="BE45">
        <v>-1.0000000000000016</v>
      </c>
    </row>
    <row r="46" spans="1:57" x14ac:dyDescent="0.25">
      <c r="A46">
        <v>6453</v>
      </c>
      <c r="B46" t="s">
        <v>2585</v>
      </c>
      <c r="C46">
        <v>1362.2525949351482</v>
      </c>
      <c r="D46">
        <v>59.93112344980095</v>
      </c>
      <c r="E46">
        <v>-101.57069839871549</v>
      </c>
      <c r="F46">
        <v>-3.3145494052728763E-2</v>
      </c>
      <c r="G46">
        <v>1.9471231268554112</v>
      </c>
      <c r="H46">
        <v>32.236672394851958</v>
      </c>
      <c r="I46">
        <v>17.672166259189883</v>
      </c>
      <c r="J46">
        <v>-1.0000000000000002</v>
      </c>
      <c r="K46">
        <v>-1.0000000000000002</v>
      </c>
      <c r="L46">
        <v>-1.0000000000000002</v>
      </c>
      <c r="M46">
        <v>0.18829775885038441</v>
      </c>
      <c r="N46">
        <v>-1.0000000000000002</v>
      </c>
      <c r="O46">
        <v>-1.0000000000000002</v>
      </c>
      <c r="P46">
        <v>3.1246497714301684</v>
      </c>
      <c r="Q46">
        <v>0.83333333333333337</v>
      </c>
      <c r="R46">
        <v>-0.5452163172458151</v>
      </c>
      <c r="S46">
        <v>-5.387444374697907E-2</v>
      </c>
      <c r="T46">
        <v>-4.3547005041564078E-2</v>
      </c>
      <c r="U46">
        <v>-1.2382374819560424</v>
      </c>
      <c r="V46">
        <v>-1.1775266445747583</v>
      </c>
      <c r="W46">
        <v>-7.4604255979151306</v>
      </c>
      <c r="X46">
        <v>-9.9867488558902109E-2</v>
      </c>
      <c r="Y46">
        <v>34.904168599582292</v>
      </c>
      <c r="Z46">
        <v>6.8866988680783767E-2</v>
      </c>
      <c r="AA46">
        <v>1.4196976671472223</v>
      </c>
      <c r="AB46">
        <v>-6.4128567444700959</v>
      </c>
      <c r="AC46">
        <v>-0.57052004834982295</v>
      </c>
      <c r="AD46">
        <v>-0.21908743809399475</v>
      </c>
      <c r="AE46">
        <v>29.691922084165434</v>
      </c>
      <c r="AF46">
        <v>-76.214709111940437</v>
      </c>
      <c r="AG46">
        <v>-1.6657954359348408E-2</v>
      </c>
      <c r="AH46">
        <v>-0.15173615164623722</v>
      </c>
      <c r="AI46">
        <v>0.32943448479851656</v>
      </c>
      <c r="AJ46">
        <v>0.64410300354019256</v>
      </c>
      <c r="AK46">
        <v>0.64298636171946533</v>
      </c>
      <c r="AL46">
        <v>0.30888863122109977</v>
      </c>
      <c r="AM46">
        <v>4.0060925479977041E-2</v>
      </c>
      <c r="AN46">
        <v>1.7699852064082127E-2</v>
      </c>
      <c r="AO46">
        <v>0.38035685947125847</v>
      </c>
      <c r="AP46">
        <v>2.5447503106865503</v>
      </c>
      <c r="AQ46">
        <v>1.201866043580063</v>
      </c>
      <c r="AR46">
        <v>9.5958773695034427</v>
      </c>
      <c r="AS46">
        <v>6.8744228461063734</v>
      </c>
      <c r="AT46">
        <v>0.58333333333333337</v>
      </c>
      <c r="AU46">
        <v>9.722222222222221E-2</v>
      </c>
      <c r="AV46">
        <v>0.68055555555555558</v>
      </c>
      <c r="AW46">
        <v>21.25</v>
      </c>
      <c r="AX46">
        <v>6.1449250592533616E-2</v>
      </c>
      <c r="AY46">
        <v>-2.1366694306792763E-2</v>
      </c>
      <c r="AZ46">
        <v>0.35808452545937947</v>
      </c>
      <c r="BA46">
        <v>0.40787512354297367</v>
      </c>
      <c r="BB46">
        <v>0.25475147479194843</v>
      </c>
      <c r="BC46">
        <v>10.090044617040379</v>
      </c>
      <c r="BD46">
        <v>8.1592094970956062</v>
      </c>
      <c r="BE46">
        <v>-1.0000000000000002</v>
      </c>
    </row>
    <row r="47" spans="1:57" x14ac:dyDescent="0.25">
      <c r="A47">
        <v>7048</v>
      </c>
      <c r="B47" t="s">
        <v>3438</v>
      </c>
      <c r="C47">
        <v>1581.7289431578565</v>
      </c>
      <c r="D47">
        <v>117.93505576603177</v>
      </c>
      <c r="E47">
        <v>35.661757146574523</v>
      </c>
      <c r="F47">
        <v>0.46681681810778919</v>
      </c>
      <c r="G47">
        <v>9.8635977081389008</v>
      </c>
      <c r="H47">
        <v>87.533347598506978</v>
      </c>
      <c r="I47">
        <v>8.3585678775446528</v>
      </c>
      <c r="J47">
        <v>-1.0000000000000007</v>
      </c>
      <c r="K47">
        <v>-1.0000000000000007</v>
      </c>
      <c r="L47">
        <v>-1.0000000000000007</v>
      </c>
      <c r="M47">
        <v>0.29796236057338571</v>
      </c>
      <c r="N47">
        <v>-1.0000000000000007</v>
      </c>
      <c r="O47">
        <v>-1.0000000000000007</v>
      </c>
      <c r="P47">
        <v>5.7558902153157669</v>
      </c>
      <c r="Q47">
        <v>1</v>
      </c>
      <c r="R47">
        <v>2.6924444142684303</v>
      </c>
      <c r="S47">
        <v>0.47400036473550111</v>
      </c>
      <c r="T47">
        <v>-0.63859066785686258</v>
      </c>
      <c r="U47">
        <v>-0.13670408502879888</v>
      </c>
      <c r="V47">
        <v>4.1077074928231312</v>
      </c>
      <c r="W47">
        <v>0.79765870729321886</v>
      </c>
      <c r="X47">
        <v>0.48740834107339009</v>
      </c>
      <c r="Y47">
        <v>48.849107535558232</v>
      </c>
      <c r="Z47">
        <v>-0.27926182106040442</v>
      </c>
      <c r="AA47">
        <v>2.1027821047007862</v>
      </c>
      <c r="AB47">
        <v>26.854010314762085</v>
      </c>
      <c r="AC47">
        <v>0.36901956941930114</v>
      </c>
      <c r="AD47">
        <v>1.1494612800074129</v>
      </c>
      <c r="AE47">
        <v>78.955361235028533</v>
      </c>
      <c r="AF47">
        <v>35.56018009839557</v>
      </c>
      <c r="AG47">
        <v>7.1158984196329177E-3</v>
      </c>
      <c r="AH47">
        <v>0.7450852270221513</v>
      </c>
      <c r="AI47">
        <v>4.1235329210669094E-3</v>
      </c>
      <c r="AJ47">
        <v>0.46115080593074637</v>
      </c>
      <c r="AK47">
        <v>0.40332308031064518</v>
      </c>
      <c r="AL47">
        <v>0.38723416602160432</v>
      </c>
      <c r="AM47">
        <v>0.598243095043554</v>
      </c>
      <c r="AN47">
        <v>0.56718896536289443</v>
      </c>
      <c r="AO47">
        <v>0.25890384702921926</v>
      </c>
      <c r="AP47">
        <v>8.5779863634784466</v>
      </c>
      <c r="AQ47">
        <v>1.1804107152918126</v>
      </c>
      <c r="AR47">
        <v>1.897636514281051</v>
      </c>
      <c r="AS47">
        <v>5.2805206479717892</v>
      </c>
      <c r="AT47">
        <v>0.2</v>
      </c>
      <c r="AU47">
        <v>0.22222222222222224</v>
      </c>
      <c r="AV47">
        <v>0.42222222222222222</v>
      </c>
      <c r="AW47">
        <v>14.666666666666668</v>
      </c>
      <c r="AX47">
        <v>-0.12096670433839693</v>
      </c>
      <c r="AY47">
        <v>0.18846322052134548</v>
      </c>
      <c r="AZ47">
        <v>0.35526864198530861</v>
      </c>
      <c r="BA47">
        <v>0.57193942527410524</v>
      </c>
      <c r="BB47">
        <v>0.4161453876230663</v>
      </c>
      <c r="BC47">
        <v>15.240801734459353</v>
      </c>
      <c r="BD47">
        <v>12.1799779005032</v>
      </c>
      <c r="BE47">
        <v>-1.0000000000000007</v>
      </c>
    </row>
    <row r="48" spans="1:57" x14ac:dyDescent="0.25">
      <c r="A48">
        <v>7235</v>
      </c>
      <c r="B48" t="s">
        <v>3595</v>
      </c>
      <c r="C48">
        <v>1428.2497378704138</v>
      </c>
      <c r="D48">
        <v>39.270464069362454</v>
      </c>
      <c r="E48">
        <v>-79.164947175570461</v>
      </c>
      <c r="F48">
        <v>-0.28638852656501784</v>
      </c>
      <c r="G48">
        <v>3.9184225644996893</v>
      </c>
      <c r="H48">
        <v>7.9907645703318222</v>
      </c>
      <c r="I48">
        <v>8.9741984836762025</v>
      </c>
      <c r="J48">
        <v>-1</v>
      </c>
      <c r="K48">
        <v>-1</v>
      </c>
      <c r="L48">
        <v>-1</v>
      </c>
      <c r="M48">
        <v>0.27711449299449886</v>
      </c>
      <c r="N48">
        <v>-1</v>
      </c>
      <c r="O48">
        <v>-1</v>
      </c>
      <c r="P48">
        <v>3.6263442886189097</v>
      </c>
      <c r="Q48">
        <v>0.81818181818181823</v>
      </c>
      <c r="R48">
        <v>0.57378891228857709</v>
      </c>
      <c r="S48">
        <v>0.12651647983805125</v>
      </c>
      <c r="T48">
        <v>-0.42774977434818612</v>
      </c>
      <c r="U48">
        <v>-0.27994406607208677</v>
      </c>
      <c r="V48">
        <v>0.2920782758807835</v>
      </c>
      <c r="W48">
        <v>6.4880168446278183E-2</v>
      </c>
      <c r="X48">
        <v>0.11426431695524059</v>
      </c>
      <c r="Y48">
        <v>13.81855587973002</v>
      </c>
      <c r="Z48">
        <v>2.0702776237945226</v>
      </c>
      <c r="AA48">
        <v>-0.94725737087058437</v>
      </c>
      <c r="AB48">
        <v>-5.8816799169035265</v>
      </c>
      <c r="AC48">
        <v>0.44617457189410137</v>
      </c>
      <c r="AD48">
        <v>-0.82611401902058135</v>
      </c>
      <c r="AE48">
        <v>6.1635045729353486</v>
      </c>
      <c r="AF48">
        <v>-81.682338647583933</v>
      </c>
      <c r="AG48">
        <v>0.35413719436977881</v>
      </c>
      <c r="AH48">
        <v>0.3325066718950338</v>
      </c>
      <c r="AI48">
        <v>0.3229885379607258</v>
      </c>
      <c r="AJ48">
        <v>0.18684189466535736</v>
      </c>
      <c r="AK48">
        <v>0.27926382386446824</v>
      </c>
      <c r="AL48">
        <v>0.31847401179286305</v>
      </c>
      <c r="AM48">
        <v>-0.23519385346187324</v>
      </c>
      <c r="AN48">
        <v>-0.24631849628020655</v>
      </c>
      <c r="AO48">
        <v>0.32497446922704148</v>
      </c>
      <c r="AP48">
        <v>1.827259997396478</v>
      </c>
      <c r="AQ48">
        <v>1.6545980960237747</v>
      </c>
      <c r="AR48">
        <v>4.6811342118684847</v>
      </c>
      <c r="AS48">
        <v>2.6384661757839378</v>
      </c>
      <c r="AT48">
        <v>9.0909090909090912E-2</v>
      </c>
      <c r="AU48">
        <v>0.25757575757575757</v>
      </c>
      <c r="AV48">
        <v>0.34848484848484845</v>
      </c>
      <c r="AW48">
        <v>13.636363636363635</v>
      </c>
      <c r="AX48">
        <v>-8.357932195377487E-4</v>
      </c>
      <c r="AY48">
        <v>0.23414404592942512</v>
      </c>
      <c r="AZ48">
        <v>0.11354778984244084</v>
      </c>
      <c r="BA48">
        <v>-5.3713028518675043E-2</v>
      </c>
      <c r="BB48">
        <v>0.71213238805566081</v>
      </c>
      <c r="BC48">
        <v>-0.17210548331975051</v>
      </c>
      <c r="BD48">
        <v>18.371048650603722</v>
      </c>
      <c r="BE48">
        <v>-1</v>
      </c>
    </row>
    <row r="49" spans="1:57" x14ac:dyDescent="0.25">
      <c r="A49">
        <v>7257</v>
      </c>
      <c r="B49" t="s">
        <v>3612</v>
      </c>
      <c r="C49">
        <v>1434.8911104815954</v>
      </c>
      <c r="D49">
        <v>56.825267785602712</v>
      </c>
      <c r="E49">
        <v>-35.372979344833631</v>
      </c>
      <c r="F49">
        <v>0.26177711749642657</v>
      </c>
      <c r="G49">
        <v>6.6290006463465128</v>
      </c>
      <c r="H49">
        <v>28.803512473001273</v>
      </c>
      <c r="I49">
        <v>12.813165755813065</v>
      </c>
      <c r="J49">
        <v>-0.99999999999999989</v>
      </c>
      <c r="K49">
        <v>-0.99999999999999989</v>
      </c>
      <c r="L49">
        <v>-0.99999999999999989</v>
      </c>
      <c r="M49">
        <v>0.39208911216460812</v>
      </c>
      <c r="N49">
        <v>-0.99999999999999989</v>
      </c>
      <c r="O49">
        <v>-0.99999999999999989</v>
      </c>
      <c r="P49">
        <v>4.4500106187283324</v>
      </c>
      <c r="Q49">
        <v>0.83333333333333337</v>
      </c>
      <c r="R49">
        <v>1.3117315571780734</v>
      </c>
      <c r="S49">
        <v>0.16692143965964754</v>
      </c>
      <c r="T49">
        <v>-0.22223654336898319</v>
      </c>
      <c r="U49">
        <v>0.13747065736502834</v>
      </c>
      <c r="V49">
        <v>2.1789900276181808</v>
      </c>
      <c r="W49">
        <v>-0.59405895767162675</v>
      </c>
      <c r="X49">
        <v>0.11480626956873119</v>
      </c>
      <c r="Y49">
        <v>28.532993576980559</v>
      </c>
      <c r="Z49">
        <v>1.3936657936969912</v>
      </c>
      <c r="AA49">
        <v>0.49140363924215019</v>
      </c>
      <c r="AB49">
        <v>-0.6579650421974671</v>
      </c>
      <c r="AC49">
        <v>1.0517723446199765</v>
      </c>
      <c r="AD49">
        <v>-1.4304390717465647</v>
      </c>
      <c r="AE49">
        <v>26.935993102278662</v>
      </c>
      <c r="AF49">
        <v>-39.074719302551372</v>
      </c>
      <c r="AG49">
        <v>0.2456137247356211</v>
      </c>
      <c r="AH49">
        <v>0.15878361868694552</v>
      </c>
      <c r="AI49">
        <v>0.43471709189416186</v>
      </c>
      <c r="AJ49">
        <v>0.24882849729569259</v>
      </c>
      <c r="AK49">
        <v>0.24192934786059836</v>
      </c>
      <c r="AL49">
        <v>0.36756891560750121</v>
      </c>
      <c r="AM49">
        <v>-4.5423982168177585E-2</v>
      </c>
      <c r="AN49">
        <v>-2.7209092403021433E-2</v>
      </c>
      <c r="AO49">
        <v>0.30266841424644714</v>
      </c>
      <c r="AP49">
        <v>1.8675193707226128</v>
      </c>
      <c r="AQ49">
        <v>2.2911334967825212</v>
      </c>
      <c r="AR49">
        <v>7.6252751761581585</v>
      </c>
      <c r="AS49">
        <v>2.8967570828723872</v>
      </c>
      <c r="AT49">
        <v>0.16666666666666666</v>
      </c>
      <c r="AU49">
        <v>0.20833333333333334</v>
      </c>
      <c r="AV49">
        <v>0.375</v>
      </c>
      <c r="AW49">
        <v>14.166666666666666</v>
      </c>
      <c r="AX49">
        <v>-2.3567254098853262E-2</v>
      </c>
      <c r="AY49">
        <v>0.11562361470681176</v>
      </c>
      <c r="AZ49">
        <v>-2.4480830896991344E-2</v>
      </c>
      <c r="BA49">
        <v>0.35873678533415654</v>
      </c>
      <c r="BB49">
        <v>0.3509187189378471</v>
      </c>
      <c r="BC49">
        <v>9.5465377068879729</v>
      </c>
      <c r="BD49">
        <v>8.6505638189612224</v>
      </c>
      <c r="BE49">
        <v>-0.99999999999999989</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BF49"/>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3" width="6.28515625" style="22" customWidth="1"/>
    <col min="4" max="57" width="6.28515625" style="17" customWidth="1"/>
    <col min="58" max="58" width="6.28515625" style="22" customWidth="1"/>
    <col min="59" max="95" width="6.28515625" customWidth="1"/>
  </cols>
  <sheetData>
    <row r="1" spans="1:58" x14ac:dyDescent="0.25">
      <c r="C1" s="22" t="s">
        <v>12</v>
      </c>
      <c r="P1" s="17" t="s">
        <v>2</v>
      </c>
      <c r="Y1" s="17" t="s">
        <v>2852</v>
      </c>
      <c r="AG1" s="17" t="s">
        <v>2853</v>
      </c>
      <c r="AQ1" s="17" t="s">
        <v>4</v>
      </c>
      <c r="AY1" s="17" t="s">
        <v>5</v>
      </c>
      <c r="BF1" s="22" t="s">
        <v>2872</v>
      </c>
    </row>
    <row r="2" spans="1:58" s="1" customFormat="1" ht="97.5" customHeight="1" x14ac:dyDescent="0.25">
      <c r="A2" s="1" t="s">
        <v>17</v>
      </c>
      <c r="B2" s="1" t="s">
        <v>18</v>
      </c>
      <c r="C2" s="24" t="s">
        <v>15</v>
      </c>
      <c r="D2" s="25" t="s">
        <v>14</v>
      </c>
      <c r="E2" s="25" t="s">
        <v>16</v>
      </c>
      <c r="F2" s="25" t="s">
        <v>2740</v>
      </c>
      <c r="G2" s="25" t="s">
        <v>3</v>
      </c>
      <c r="H2" s="25" t="s">
        <v>2854</v>
      </c>
      <c r="I2" s="25" t="s">
        <v>2835</v>
      </c>
      <c r="J2" s="25" t="s">
        <v>2873</v>
      </c>
      <c r="K2" s="25" t="s">
        <v>2874</v>
      </c>
      <c r="L2" s="25" t="s">
        <v>2875</v>
      </c>
      <c r="M2" s="25" t="s">
        <v>13</v>
      </c>
      <c r="N2" s="25" t="s">
        <v>2876</v>
      </c>
      <c r="O2" s="25" t="s">
        <v>2877</v>
      </c>
      <c r="P2" s="25" t="s">
        <v>2831</v>
      </c>
      <c r="Q2" s="25" t="s">
        <v>2878</v>
      </c>
      <c r="R2" s="25" t="s">
        <v>2834</v>
      </c>
      <c r="S2" s="25" t="s">
        <v>2833</v>
      </c>
      <c r="T2" s="25" t="s">
        <v>2832</v>
      </c>
      <c r="U2" s="25" t="s">
        <v>2860</v>
      </c>
      <c r="V2" s="25" t="s">
        <v>2829</v>
      </c>
      <c r="W2" s="25" t="s">
        <v>2858</v>
      </c>
      <c r="X2" s="25" t="s">
        <v>2830</v>
      </c>
      <c r="Y2" s="25" t="s">
        <v>2844</v>
      </c>
      <c r="Z2" s="25" t="s">
        <v>2843</v>
      </c>
      <c r="AA2" s="25" t="s">
        <v>2842</v>
      </c>
      <c r="AB2" s="25" t="s">
        <v>2841</v>
      </c>
      <c r="AC2" s="25" t="s">
        <v>2840</v>
      </c>
      <c r="AD2" s="25" t="s">
        <v>2839</v>
      </c>
      <c r="AE2" s="25" t="s">
        <v>2838</v>
      </c>
      <c r="AF2" s="25" t="s">
        <v>2859</v>
      </c>
      <c r="AG2" s="25" t="s">
        <v>2847</v>
      </c>
      <c r="AH2" s="25" t="s">
        <v>2848</v>
      </c>
      <c r="AI2" s="25" t="s">
        <v>2879</v>
      </c>
      <c r="AJ2" s="25" t="s">
        <v>2849</v>
      </c>
      <c r="AK2" s="25" t="s">
        <v>2850</v>
      </c>
      <c r="AL2" s="25" t="s">
        <v>2880</v>
      </c>
      <c r="AM2" s="25" t="s">
        <v>2845</v>
      </c>
      <c r="AN2" s="25" t="s">
        <v>2846</v>
      </c>
      <c r="AO2" s="25" t="s">
        <v>2881</v>
      </c>
      <c r="AP2" s="25" t="s">
        <v>2851</v>
      </c>
      <c r="AQ2" s="25" t="s">
        <v>2856</v>
      </c>
      <c r="AR2" s="25" t="s">
        <v>2857</v>
      </c>
      <c r="AS2" s="25" t="s">
        <v>2855</v>
      </c>
      <c r="AT2" s="25" t="s">
        <v>2882</v>
      </c>
      <c r="AU2" s="25" t="s">
        <v>2883</v>
      </c>
      <c r="AV2" s="25" t="s">
        <v>2884</v>
      </c>
      <c r="AW2" s="25" t="s">
        <v>2885</v>
      </c>
      <c r="AX2" s="25" t="s">
        <v>2836</v>
      </c>
      <c r="AY2" s="25" t="s">
        <v>6</v>
      </c>
      <c r="AZ2" s="25" t="s">
        <v>7</v>
      </c>
      <c r="BA2" s="25" t="s">
        <v>8</v>
      </c>
      <c r="BB2" s="25" t="s">
        <v>9</v>
      </c>
      <c r="BC2" s="25" t="s">
        <v>10</v>
      </c>
      <c r="BD2" s="25" t="s">
        <v>11</v>
      </c>
      <c r="BE2" s="25" t="s">
        <v>2837</v>
      </c>
      <c r="BF2" s="24" t="s">
        <v>2886</v>
      </c>
    </row>
    <row r="3" spans="1:58" x14ac:dyDescent="0.25">
      <c r="A3">
        <v>525</v>
      </c>
      <c r="B3" t="s">
        <v>276</v>
      </c>
      <c r="C3" s="22">
        <v>1821.7038088795152</v>
      </c>
      <c r="D3" s="17">
        <v>183.34155582556519</v>
      </c>
      <c r="E3" s="17">
        <v>160.0650347633848</v>
      </c>
      <c r="F3" s="17">
        <v>1.6273864508774012</v>
      </c>
      <c r="G3" s="17">
        <v>19.898243155522557</v>
      </c>
      <c r="H3" s="17">
        <v>135.65456999023152</v>
      </c>
      <c r="I3" s="17">
        <v>25.038286471275136</v>
      </c>
      <c r="J3" s="17">
        <v>-0.999999999999999</v>
      </c>
      <c r="K3" s="17">
        <v>-0.999999999999999</v>
      </c>
      <c r="L3" s="17">
        <v>-0.999999999999999</v>
      </c>
      <c r="M3" s="17">
        <v>0.27819682390475131</v>
      </c>
      <c r="N3" s="17">
        <v>-0.999999999999999</v>
      </c>
      <c r="O3" s="17">
        <v>-0.999999999999999</v>
      </c>
      <c r="P3" s="17">
        <v>5.5920243428221088</v>
      </c>
      <c r="Q3" s="17">
        <v>1</v>
      </c>
      <c r="R3" s="17">
        <v>4.3539494728481234</v>
      </c>
      <c r="S3" s="17">
        <v>0.42380978656696006</v>
      </c>
      <c r="T3" s="17">
        <v>2.7991599335020974</v>
      </c>
      <c r="U3" s="17">
        <v>3.0050508733558283</v>
      </c>
      <c r="V3" s="17">
        <v>14.306218812700445</v>
      </c>
      <c r="W3" s="17">
        <v>12.888493704629914</v>
      </c>
      <c r="X3" s="17">
        <v>0.50930070715538378</v>
      </c>
      <c r="Y3" s="17">
        <v>55.550098860223969</v>
      </c>
      <c r="Z3" s="17">
        <v>-6.9670721765592539E-2</v>
      </c>
      <c r="AA3" s="17">
        <v>2.1613229922094841</v>
      </c>
      <c r="AB3" s="17">
        <v>68.702516552632929</v>
      </c>
      <c r="AC3" s="17">
        <v>0.56705679789425412</v>
      </c>
      <c r="AD3" s="17">
        <v>1.0309792832013864</v>
      </c>
      <c r="AE3" s="17">
        <v>127.44491768826771</v>
      </c>
      <c r="AF3" s="17">
        <v>128.77643041959601</v>
      </c>
      <c r="AG3" s="17">
        <v>2.5055747624070333E-4</v>
      </c>
      <c r="AH3" s="17">
        <v>-2.9208814752829167E-2</v>
      </c>
      <c r="AI3" s="17">
        <v>0.364621163266098</v>
      </c>
      <c r="AJ3" s="17">
        <v>1.0572424815231267</v>
      </c>
      <c r="AK3" s="17">
        <v>1.0472015404559973</v>
      </c>
      <c r="AL3" s="17">
        <v>0.35424351534765081</v>
      </c>
      <c r="AM3" s="17">
        <v>0.20668548981777865</v>
      </c>
      <c r="AN3" s="17">
        <v>0.62393773468958791</v>
      </c>
      <c r="AO3" s="17">
        <v>0.20771070062619873</v>
      </c>
      <c r="AP3" s="17">
        <v>8.2096523019637804</v>
      </c>
      <c r="AQ3" s="17">
        <v>0.88530453392863129</v>
      </c>
      <c r="AR3" s="17">
        <v>13.500670791646723</v>
      </c>
      <c r="AS3" s="17">
        <v>10.652311145699784</v>
      </c>
      <c r="AT3" s="17">
        <v>0.22222222222222221</v>
      </c>
      <c r="AU3" s="17">
        <v>0.27777777777777779</v>
      </c>
      <c r="AV3" s="17">
        <v>0.5</v>
      </c>
      <c r="AW3" s="17">
        <v>18.055555555555557</v>
      </c>
      <c r="AX3" s="17">
        <v>8.4512134967470939E-2</v>
      </c>
      <c r="AY3" s="17">
        <v>0.33430862642508075</v>
      </c>
      <c r="AZ3" s="17">
        <v>-0.39822402831321835</v>
      </c>
      <c r="BA3" s="17">
        <v>6.4515502404709824E-2</v>
      </c>
      <c r="BB3" s="17">
        <v>0.18937482878369008</v>
      </c>
      <c r="BC3" s="17">
        <v>3.2844306922431477</v>
      </c>
      <c r="BD3" s="17">
        <v>2.74325057802616</v>
      </c>
      <c r="BE3" s="17">
        <v>-0.999999999999999</v>
      </c>
    </row>
    <row r="4" spans="1:58" x14ac:dyDescent="0.25">
      <c r="A4">
        <v>876</v>
      </c>
      <c r="B4" t="s">
        <v>380</v>
      </c>
      <c r="C4" s="22">
        <v>1728.0573284682434</v>
      </c>
      <c r="D4" s="17">
        <v>186.18468912671219</v>
      </c>
      <c r="E4" s="17">
        <v>112.72004081922012</v>
      </c>
      <c r="F4" s="17">
        <v>1.3571749745483026</v>
      </c>
      <c r="G4" s="17">
        <v>16.673479437134478</v>
      </c>
      <c r="H4" s="17">
        <v>126.30974212616216</v>
      </c>
      <c r="I4" s="17">
        <v>22.669846657949996</v>
      </c>
      <c r="J4" s="17">
        <v>-1.0000000000000002</v>
      </c>
      <c r="K4" s="17">
        <v>-1.0000000000000002</v>
      </c>
      <c r="L4" s="17">
        <v>-1.0000000000000002</v>
      </c>
      <c r="M4" s="17">
        <v>0.41894339455976087</v>
      </c>
      <c r="N4" s="17">
        <v>-1.0000000000000002</v>
      </c>
      <c r="O4" s="17">
        <v>-1.0000000000000002</v>
      </c>
      <c r="P4" s="17">
        <v>6.1587180331520956</v>
      </c>
      <c r="Q4" s="17">
        <v>1</v>
      </c>
      <c r="R4" s="17">
        <v>4.0093873302813323</v>
      </c>
      <c r="S4" s="17">
        <v>0.43213737422234688</v>
      </c>
      <c r="T4" s="17">
        <v>1.2479933717098575</v>
      </c>
      <c r="U4" s="17">
        <v>1.6237164604622181</v>
      </c>
      <c r="V4" s="17">
        <v>10.514761403982382</v>
      </c>
      <c r="W4" s="17">
        <v>8.1093962937189605</v>
      </c>
      <c r="X4" s="17">
        <v>0.32529576723870768</v>
      </c>
      <c r="Y4" s="17">
        <v>49.067444003408831</v>
      </c>
      <c r="Z4" s="17">
        <v>0.82160037448840317</v>
      </c>
      <c r="AA4" s="17">
        <v>5.4429864919478677</v>
      </c>
      <c r="AB4" s="17">
        <v>51.342875309636781</v>
      </c>
      <c r="AC4" s="17">
        <v>4.3043390305402509</v>
      </c>
      <c r="AD4" s="17">
        <v>1.8494307359836699</v>
      </c>
      <c r="AE4" s="17">
        <v>107.7027365409772</v>
      </c>
      <c r="AF4" s="17">
        <v>76.009911895056646</v>
      </c>
      <c r="AG4" s="17">
        <v>0.85197702510414353</v>
      </c>
      <c r="AH4" s="17">
        <v>0.9431652476536625</v>
      </c>
      <c r="AI4" s="17">
        <v>0.352153641214071</v>
      </c>
      <c r="AJ4" s="17">
        <v>1.5847083653076282</v>
      </c>
      <c r="AK4" s="17">
        <v>1.4895079592440907</v>
      </c>
      <c r="AL4" s="17">
        <v>0.39668627750090013</v>
      </c>
      <c r="AM4" s="17">
        <v>1.2465377831540974</v>
      </c>
      <c r="AN4" s="17">
        <v>1.288727910139253</v>
      </c>
      <c r="AO4" s="17">
        <v>0.14750726780134588</v>
      </c>
      <c r="AP4" s="17">
        <v>18.607005585185046</v>
      </c>
      <c r="AQ4" s="17">
        <v>2.2292123495430314</v>
      </c>
      <c r="AR4" s="17">
        <v>4.1102694811687686</v>
      </c>
      <c r="AS4" s="17">
        <v>16.330364827238188</v>
      </c>
      <c r="AT4" s="17">
        <v>0.30769230769230771</v>
      </c>
      <c r="AU4" s="17">
        <v>0.25641025641025644</v>
      </c>
      <c r="AV4" s="17">
        <v>0.5641025641025641</v>
      </c>
      <c r="AW4" s="17">
        <v>19.615384615384617</v>
      </c>
      <c r="AX4" s="17">
        <v>7.4909491192968483E-2</v>
      </c>
      <c r="AY4" s="17">
        <v>0.23590334616975189</v>
      </c>
      <c r="AZ4" s="17">
        <v>0.78625383587720987</v>
      </c>
      <c r="BA4" s="17">
        <v>0.32318584959785152</v>
      </c>
      <c r="BB4" s="17">
        <v>0.66359658415573475</v>
      </c>
      <c r="BC4" s="17">
        <v>9.2591629707950478</v>
      </c>
      <c r="BD4" s="17">
        <v>20.521183783279398</v>
      </c>
      <c r="BE4" s="17">
        <v>-1.0000000000000002</v>
      </c>
    </row>
    <row r="5" spans="1:58" x14ac:dyDescent="0.25">
      <c r="A5">
        <v>877</v>
      </c>
      <c r="B5" t="s">
        <v>381</v>
      </c>
      <c r="C5" s="22">
        <v>1386.2153255043322</v>
      </c>
      <c r="D5" s="17">
        <v>34.428228662954687</v>
      </c>
      <c r="E5" s="17">
        <v>-127.64938939230363</v>
      </c>
      <c r="F5" s="17">
        <v>-0.55618295708698828</v>
      </c>
      <c r="G5" s="17">
        <v>-0.7917078371465871</v>
      </c>
      <c r="H5" s="17">
        <v>19.002960003507834</v>
      </c>
      <c r="I5" s="17">
        <v>8.4391953561031787</v>
      </c>
      <c r="J5" s="17">
        <v>-0.99999999999999944</v>
      </c>
      <c r="K5" s="17">
        <v>-0.99999999999999944</v>
      </c>
      <c r="L5" s="17">
        <v>-0.99999999999999944</v>
      </c>
      <c r="M5" s="17">
        <v>-5.72240217565795E-2</v>
      </c>
      <c r="N5" s="17">
        <v>-0.99999999999999944</v>
      </c>
      <c r="O5" s="17">
        <v>-0.99999999999999944</v>
      </c>
      <c r="P5" s="17">
        <v>2.6299853370598657E-2</v>
      </c>
      <c r="Q5" s="17">
        <v>0</v>
      </c>
      <c r="R5" s="17">
        <v>-0.18309848293430298</v>
      </c>
      <c r="S5" s="17">
        <v>3.1803965667736377E-2</v>
      </c>
      <c r="T5" s="17">
        <v>-0.22590536232428951</v>
      </c>
      <c r="U5" s="17">
        <v>-0.11357360319989226</v>
      </c>
      <c r="V5" s="17">
        <v>-0.81800769051718469</v>
      </c>
      <c r="W5" s="17">
        <v>-9.4453547832138423</v>
      </c>
      <c r="X5" s="17">
        <v>-0.36968901424431355</v>
      </c>
      <c r="Y5" s="17">
        <v>3.9180148221487046</v>
      </c>
      <c r="Z5" s="17">
        <v>1.7467348018214146</v>
      </c>
      <c r="AA5" s="17">
        <v>1.2673296753600969</v>
      </c>
      <c r="AB5" s="17">
        <v>11.450463943338114</v>
      </c>
      <c r="AC5" s="17">
        <v>0.20630365090339259</v>
      </c>
      <c r="AD5" s="17">
        <v>-0.47982082803741211</v>
      </c>
      <c r="AE5" s="17">
        <v>16.155987612809525</v>
      </c>
      <c r="AF5" s="17">
        <v>-72.385652005419956</v>
      </c>
      <c r="AG5" s="17">
        <v>0.14826184785776536</v>
      </c>
      <c r="AH5" s="17">
        <v>7.7826321297682043E-3</v>
      </c>
      <c r="AI5" s="17">
        <v>0.45018964732593747</v>
      </c>
      <c r="AJ5" s="17">
        <v>0.34989879131786911</v>
      </c>
      <c r="AK5" s="17">
        <v>0.40714554667945274</v>
      </c>
      <c r="AL5" s="17">
        <v>0.1274101358799801</v>
      </c>
      <c r="AM5" s="17">
        <v>0.27112328462093493</v>
      </c>
      <c r="AN5" s="17">
        <v>0.15446629933044473</v>
      </c>
      <c r="AO5" s="17">
        <v>0.22765888385042968</v>
      </c>
      <c r="AP5" s="17">
        <v>2.8469723906983315</v>
      </c>
      <c r="AQ5" s="17">
        <v>2.6330167795042274</v>
      </c>
      <c r="AR5" s="17">
        <v>4.7114766809709447</v>
      </c>
      <c r="AS5" s="17">
        <v>1.0947018956280015</v>
      </c>
      <c r="AT5" s="17">
        <v>0.27272727272727271</v>
      </c>
      <c r="AU5" s="17">
        <v>0.1818181818181818</v>
      </c>
      <c r="AV5" s="17">
        <v>0.45454545454545453</v>
      </c>
      <c r="AW5" s="17">
        <v>15.909090909090908</v>
      </c>
      <c r="AX5" s="17">
        <v>-1.1184480578056964E-2</v>
      </c>
      <c r="AY5" s="17">
        <v>-2.8507503435306371E-2</v>
      </c>
      <c r="AZ5" s="17">
        <v>0.39316545786660562</v>
      </c>
      <c r="BA5" s="17">
        <v>0.81215042014637351</v>
      </c>
      <c r="BB5" s="17">
        <v>0.2357103655170667</v>
      </c>
      <c r="BC5" s="17">
        <v>20.161222986482805</v>
      </c>
      <c r="BD5" s="17">
        <v>7.8585864272596968</v>
      </c>
      <c r="BE5" s="17">
        <v>-0.99999999999999944</v>
      </c>
    </row>
    <row r="6" spans="1:58" x14ac:dyDescent="0.25">
      <c r="A6">
        <v>1792</v>
      </c>
      <c r="B6" t="s">
        <v>647</v>
      </c>
      <c r="C6" s="22">
        <v>1578.6476810119952</v>
      </c>
      <c r="D6" s="17">
        <v>101.5512070033548</v>
      </c>
      <c r="E6" s="17">
        <v>42.26208908212034</v>
      </c>
      <c r="F6" s="17">
        <v>0.45002883142439037</v>
      </c>
      <c r="G6" s="17">
        <v>6.6671370069685798</v>
      </c>
      <c r="H6" s="17">
        <v>95.420444905207475</v>
      </c>
      <c r="I6" s="17">
        <v>5.4585075296140122</v>
      </c>
      <c r="J6" s="17">
        <v>-1.0000000000000016</v>
      </c>
      <c r="K6" s="17">
        <v>-1.0000000000000016</v>
      </c>
      <c r="L6" s="17">
        <v>-1.0000000000000016</v>
      </c>
      <c r="M6" s="17">
        <v>8.711209993285976E-2</v>
      </c>
      <c r="N6" s="17">
        <v>-1.0000000000000016</v>
      </c>
      <c r="O6" s="17">
        <v>-1.0000000000000016</v>
      </c>
      <c r="P6" s="17">
        <v>3.153036690166906</v>
      </c>
      <c r="Q6" s="17">
        <v>0.90909090909090906</v>
      </c>
      <c r="R6" s="17">
        <v>2.3283155129201778</v>
      </c>
      <c r="S6" s="17">
        <v>0.15035048094020259</v>
      </c>
      <c r="T6" s="17">
        <v>-0.57126535451933969</v>
      </c>
      <c r="U6" s="17">
        <v>-0.34508209675404367</v>
      </c>
      <c r="V6" s="17">
        <v>3.5141003168016747</v>
      </c>
      <c r="W6" s="17">
        <v>0.81178582681586775</v>
      </c>
      <c r="X6" s="17">
        <v>0.15590122854150062</v>
      </c>
      <c r="Y6" s="17">
        <v>58.792241712664875</v>
      </c>
      <c r="Z6" s="17">
        <v>-0.43169684803295227</v>
      </c>
      <c r="AA6" s="17">
        <v>2.000117423751862</v>
      </c>
      <c r="AB6" s="17">
        <v>31.356939753604028</v>
      </c>
      <c r="AC6" s="17">
        <v>-1.6822315758900561</v>
      </c>
      <c r="AD6" s="17">
        <v>2.0511848849592536</v>
      </c>
      <c r="AE6" s="17">
        <v>94.200483774980114</v>
      </c>
      <c r="AF6" s="17">
        <v>50.608061545867947</v>
      </c>
      <c r="AG6" s="17">
        <v>-0.44205429600742613</v>
      </c>
      <c r="AH6" s="17">
        <v>-0.38796111134801586</v>
      </c>
      <c r="AI6" s="17">
        <v>0.29553914598649467</v>
      </c>
      <c r="AJ6" s="17">
        <v>-3.261343223360233E-2</v>
      </c>
      <c r="AK6" s="17">
        <v>3.9911154134489778E-2</v>
      </c>
      <c r="AL6" s="17">
        <v>0.3222888261023607</v>
      </c>
      <c r="AM6" s="17">
        <v>0.6091309170459086</v>
      </c>
      <c r="AN6" s="17">
        <v>0.59204218325902014</v>
      </c>
      <c r="AO6" s="17">
        <v>0.28196169284317368</v>
      </c>
      <c r="AP6" s="17">
        <v>1.2199611302274684</v>
      </c>
      <c r="AQ6" s="17">
        <v>3.2315052789575707</v>
      </c>
      <c r="AR6" s="17">
        <v>2.2697440503474353</v>
      </c>
      <c r="AS6" s="17">
        <v>-4.2741799690994675E-2</v>
      </c>
      <c r="AT6" s="17">
        <v>9.0909090909090912E-2</v>
      </c>
      <c r="AU6" s="17">
        <v>0.13636363636363635</v>
      </c>
      <c r="AV6" s="17">
        <v>0.22727272727272727</v>
      </c>
      <c r="AW6" s="17">
        <v>10.454545454545453</v>
      </c>
      <c r="AX6" s="17">
        <v>-1.0080321078014803E-2</v>
      </c>
      <c r="AY6" s="17">
        <v>-7.1149191557405553E-2</v>
      </c>
      <c r="AZ6" s="17">
        <v>-1.6269979826541187E-2</v>
      </c>
      <c r="BA6" s="17">
        <v>1.7906042355846051E-2</v>
      </c>
      <c r="BB6" s="17">
        <v>-0.2367500830115046</v>
      </c>
      <c r="BC6" s="17">
        <v>9.1905101109125253E-2</v>
      </c>
      <c r="BD6" s="17">
        <v>-6.0001019744203266</v>
      </c>
      <c r="BE6" s="17">
        <v>-1.0000000000000016</v>
      </c>
    </row>
    <row r="7" spans="1:58" x14ac:dyDescent="0.25">
      <c r="A7">
        <v>1986</v>
      </c>
      <c r="B7" t="s">
        <v>697</v>
      </c>
      <c r="C7" s="22">
        <v>1565.6476171235263</v>
      </c>
      <c r="D7" s="17">
        <v>80.099314390191807</v>
      </c>
      <c r="E7" s="17">
        <v>-21.915225894444593</v>
      </c>
      <c r="F7" s="17">
        <v>-3.7707346203841308E-2</v>
      </c>
      <c r="G7" s="17">
        <v>2.9935534218896187</v>
      </c>
      <c r="H7" s="17">
        <v>70.397125682779802</v>
      </c>
      <c r="I7" s="17">
        <v>14.451410004276729</v>
      </c>
      <c r="J7" s="17">
        <v>-1.0000000000000013</v>
      </c>
      <c r="K7" s="17">
        <v>-1.0000000000000013</v>
      </c>
      <c r="L7" s="17">
        <v>-1.0000000000000013</v>
      </c>
      <c r="M7" s="17">
        <v>0.25634416917869463</v>
      </c>
      <c r="N7" s="17">
        <v>-1.0000000000000013</v>
      </c>
      <c r="O7" s="17">
        <v>-1.0000000000000013</v>
      </c>
      <c r="P7" s="17">
        <v>4.0376151084291703</v>
      </c>
      <c r="Q7" s="17">
        <v>0.91666666666666663</v>
      </c>
      <c r="R7" s="17">
        <v>-0.46036166357715136</v>
      </c>
      <c r="S7" s="17">
        <v>0.16461782392277752</v>
      </c>
      <c r="T7" s="17">
        <v>-6.1669179692624032E-2</v>
      </c>
      <c r="U7" s="17">
        <v>5.2412914815699013E-2</v>
      </c>
      <c r="V7" s="17">
        <v>-1.0440616865395504</v>
      </c>
      <c r="W7" s="17">
        <v>-2.8780386411614849</v>
      </c>
      <c r="X7" s="17">
        <v>1.9653093404662682E-2</v>
      </c>
      <c r="Y7" s="17">
        <v>45.551087114516648</v>
      </c>
      <c r="Z7" s="17">
        <v>2.4774954380263745</v>
      </c>
      <c r="AA7" s="17">
        <v>1.347717024000938</v>
      </c>
      <c r="AB7" s="17">
        <v>17.602711209030588</v>
      </c>
      <c r="AC7" s="17">
        <v>3.8308789886527679</v>
      </c>
      <c r="AD7" s="17">
        <v>0.52595430100432305</v>
      </c>
      <c r="AE7" s="17">
        <v>65.027469648552511</v>
      </c>
      <c r="AF7" s="17">
        <v>8.8103907480809962</v>
      </c>
      <c r="AG7" s="17">
        <v>0.91671765409379602</v>
      </c>
      <c r="AH7" s="17">
        <v>1.0369703732031288</v>
      </c>
      <c r="AI7" s="17">
        <v>0.32770671772444682</v>
      </c>
      <c r="AJ7" s="17">
        <v>-0.32150533627538552</v>
      </c>
      <c r="AK7" s="17">
        <v>-0.42476446239260318</v>
      </c>
      <c r="AL7" s="17">
        <v>0.36589856573941287</v>
      </c>
      <c r="AM7" s="17">
        <v>0.39471690365473722</v>
      </c>
      <c r="AN7" s="17">
        <v>0.46172529603493295</v>
      </c>
      <c r="AO7" s="17">
        <v>0.30226627021703822</v>
      </c>
      <c r="AP7" s="17">
        <v>5.3696560342272939</v>
      </c>
      <c r="AQ7" s="17">
        <v>0.81454416841578237</v>
      </c>
      <c r="AR7" s="17">
        <v>17.260570776658689</v>
      </c>
      <c r="AS7" s="17">
        <v>-3.62370494079775</v>
      </c>
      <c r="AT7" s="17">
        <v>0.41666666666666669</v>
      </c>
      <c r="AU7" s="17">
        <v>5.5555555555555552E-2</v>
      </c>
      <c r="AV7" s="17">
        <v>0.47222222222222221</v>
      </c>
      <c r="AW7" s="17">
        <v>16.25</v>
      </c>
      <c r="AX7" s="17">
        <v>0.13961895697216825</v>
      </c>
      <c r="AY7" s="17">
        <v>0.5661891632388939</v>
      </c>
      <c r="AZ7" s="17">
        <v>-0.26652878111181244</v>
      </c>
      <c r="BA7" s="17">
        <v>0.47955699615101199</v>
      </c>
      <c r="BB7" s="17">
        <v>-0.256758847401242</v>
      </c>
      <c r="BC7" s="17">
        <v>14.819870719969765</v>
      </c>
      <c r="BD7" s="17">
        <v>-7.7516150905901124</v>
      </c>
      <c r="BE7" s="17">
        <v>-1.0000000000000013</v>
      </c>
    </row>
    <row r="8" spans="1:58" x14ac:dyDescent="0.25">
      <c r="A8">
        <v>2220</v>
      </c>
      <c r="B8" t="s">
        <v>775</v>
      </c>
      <c r="C8" s="22">
        <v>1658.4650166156223</v>
      </c>
      <c r="D8" s="17">
        <v>113.45473891958491</v>
      </c>
      <c r="E8" s="17">
        <v>65.127682910911957</v>
      </c>
      <c r="F8" s="17">
        <v>0.5259934138332818</v>
      </c>
      <c r="G8" s="17">
        <v>14.802181242422092</v>
      </c>
      <c r="H8" s="17">
        <v>86.896126892634797</v>
      </c>
      <c r="I8" s="17">
        <v>10.592184840517243</v>
      </c>
      <c r="J8" s="17">
        <v>-0.99999999999999722</v>
      </c>
      <c r="K8" s="17">
        <v>-0.99999999999999722</v>
      </c>
      <c r="L8" s="17">
        <v>-0.99999999999999722</v>
      </c>
      <c r="M8" s="17">
        <v>0.45965275135713607</v>
      </c>
      <c r="N8" s="17">
        <v>-0.99999999999999722</v>
      </c>
      <c r="O8" s="17">
        <v>-0.99999999999999722</v>
      </c>
      <c r="P8" s="17">
        <v>4.6352391801752777</v>
      </c>
      <c r="Q8" s="17">
        <v>0.90909090909090906</v>
      </c>
      <c r="R8" s="17">
        <v>3.9614493262503934</v>
      </c>
      <c r="S8" s="17">
        <v>0.46344434680548957</v>
      </c>
      <c r="T8" s="17">
        <v>1.1220217048730137</v>
      </c>
      <c r="U8" s="17">
        <v>0.91738744814497331</v>
      </c>
      <c r="V8" s="17">
        <v>10.166942062246813</v>
      </c>
      <c r="W8" s="17">
        <v>10.281625560534225</v>
      </c>
      <c r="X8" s="17">
        <v>0.17810403051926849</v>
      </c>
      <c r="Y8" s="17">
        <v>45.575034597235714</v>
      </c>
      <c r="Z8" s="17">
        <v>-1.4223259161378718</v>
      </c>
      <c r="AA8" s="17">
        <v>0.21865659138117371</v>
      </c>
      <c r="AB8" s="17">
        <v>31.719048877875199</v>
      </c>
      <c r="AC8" s="17">
        <v>-0.33369723724244399</v>
      </c>
      <c r="AD8" s="17">
        <v>1.180159302384302</v>
      </c>
      <c r="AE8" s="17">
        <v>78.692899368876311</v>
      </c>
      <c r="AF8" s="17">
        <v>55.069422209702225</v>
      </c>
      <c r="AG8" s="17">
        <v>0.22658868248284295</v>
      </c>
      <c r="AH8" s="17">
        <v>0.39391743453907002</v>
      </c>
      <c r="AI8" s="17">
        <v>-4.3687194620011374E-2</v>
      </c>
      <c r="AJ8" s="17">
        <v>0.69215741520426655</v>
      </c>
      <c r="AK8" s="17">
        <v>0.68028125363552494</v>
      </c>
      <c r="AL8" s="17">
        <v>0.31205644416922462</v>
      </c>
      <c r="AM8" s="17">
        <v>0.19833578866892107</v>
      </c>
      <c r="AN8" s="17">
        <v>0.56644681657709905</v>
      </c>
      <c r="AO8" s="17">
        <v>0.17553449380089362</v>
      </c>
      <c r="AP8" s="17">
        <v>8.2032275237584695</v>
      </c>
      <c r="AQ8" s="17">
        <v>2.7709075966236538</v>
      </c>
      <c r="AR8" s="17">
        <v>0.2794722698947133</v>
      </c>
      <c r="AS8" s="17">
        <v>7.5418049739988717</v>
      </c>
      <c r="AT8" s="17">
        <v>0</v>
      </c>
      <c r="AU8" s="17">
        <v>0.22727272727272727</v>
      </c>
      <c r="AV8" s="17">
        <v>0.22727272727272727</v>
      </c>
      <c r="AW8" s="17">
        <v>9.545454545454545</v>
      </c>
      <c r="AX8" s="17">
        <v>-3.9241819520640472E-2</v>
      </c>
      <c r="AY8" s="17">
        <v>0.14987492240494785</v>
      </c>
      <c r="AZ8" s="17">
        <v>0.42213462000376994</v>
      </c>
      <c r="BA8" s="17">
        <v>0.17378762034709133</v>
      </c>
      <c r="BB8" s="17">
        <v>-3.901309654143726E-2</v>
      </c>
      <c r="BC8" s="17">
        <v>5.0940651207020302</v>
      </c>
      <c r="BD8" s="17">
        <v>1.1353456864829172</v>
      </c>
      <c r="BE8" s="17">
        <v>-0.99999999999999722</v>
      </c>
    </row>
    <row r="9" spans="1:58" x14ac:dyDescent="0.25">
      <c r="A9">
        <v>2472</v>
      </c>
      <c r="B9" t="s">
        <v>850</v>
      </c>
      <c r="C9" s="22">
        <v>1560.3375337830619</v>
      </c>
      <c r="D9" s="17">
        <v>106.78689162882975</v>
      </c>
      <c r="E9" s="17">
        <v>19.640901201458714</v>
      </c>
      <c r="F9" s="17">
        <v>0.78658773470486143</v>
      </c>
      <c r="G9" s="17">
        <v>9.8092915193011283</v>
      </c>
      <c r="H9" s="17">
        <v>83.783472692366928</v>
      </c>
      <c r="I9" s="17">
        <v>3.2519143253418035</v>
      </c>
      <c r="J9" s="17">
        <v>-0.99999999999999856</v>
      </c>
      <c r="K9" s="17">
        <v>-0.99999999999999856</v>
      </c>
      <c r="L9" s="17">
        <v>-0.99999999999999856</v>
      </c>
      <c r="M9" s="17">
        <v>0.20887651945899399</v>
      </c>
      <c r="N9" s="17">
        <v>-0.99999999999999856</v>
      </c>
      <c r="O9" s="17">
        <v>-0.99999999999999856</v>
      </c>
      <c r="P9" s="17">
        <v>4.646365333920583</v>
      </c>
      <c r="Q9" s="17">
        <v>0.92307692307692313</v>
      </c>
      <c r="R9" s="17">
        <v>2.1811315597480103</v>
      </c>
      <c r="S9" s="17">
        <v>0.27609524039032596</v>
      </c>
      <c r="T9" s="17">
        <v>0.40033153294225898</v>
      </c>
      <c r="U9" s="17">
        <v>0.48619513803848724</v>
      </c>
      <c r="V9" s="17">
        <v>5.1629261853805399</v>
      </c>
      <c r="W9" s="17">
        <v>0.80140609554739728</v>
      </c>
      <c r="X9" s="17">
        <v>0.22244246924785885</v>
      </c>
      <c r="Y9" s="17">
        <v>54.478756826247064</v>
      </c>
      <c r="Z9" s="17">
        <v>-0.24405665722387107</v>
      </c>
      <c r="AA9" s="17">
        <v>-6.2934540141611955E-2</v>
      </c>
      <c r="AB9" s="17">
        <v>27.320687452391116</v>
      </c>
      <c r="AC9" s="17">
        <v>-1.1428207689347625</v>
      </c>
      <c r="AD9" s="17">
        <v>1.0506182395833159</v>
      </c>
      <c r="AE9" s="17">
        <v>82.787127978079823</v>
      </c>
      <c r="AF9" s="17">
        <v>28.349478700256139</v>
      </c>
      <c r="AG9" s="17">
        <v>-0.33898639096036631</v>
      </c>
      <c r="AH9" s="17">
        <v>-0.60295570045314661</v>
      </c>
      <c r="AI9" s="17">
        <v>0.49253453198863895</v>
      </c>
      <c r="AJ9" s="17">
        <v>-0.15096065093997116</v>
      </c>
      <c r="AK9" s="17">
        <v>9.04126788467009E-2</v>
      </c>
      <c r="AL9" s="17">
        <v>0.23764629543118895</v>
      </c>
      <c r="AM9" s="17">
        <v>0.26243110776010947</v>
      </c>
      <c r="AN9" s="17">
        <v>0.7118119644638603</v>
      </c>
      <c r="AO9" s="17">
        <v>0.15137632018294145</v>
      </c>
      <c r="AP9" s="17">
        <v>0.9963447142870725</v>
      </c>
      <c r="AQ9" s="17">
        <v>2.4461773340567987</v>
      </c>
      <c r="AR9" s="17">
        <v>1.796476302907916</v>
      </c>
      <c r="AS9" s="17">
        <v>-0.99073931162291162</v>
      </c>
      <c r="AT9" s="17">
        <v>7.6923076923076927E-2</v>
      </c>
      <c r="AU9" s="17">
        <v>0.17948717948717946</v>
      </c>
      <c r="AV9" s="17">
        <v>0.25641025641025639</v>
      </c>
      <c r="AW9" s="17">
        <v>10</v>
      </c>
      <c r="AX9" s="17">
        <v>7.006261639927322E-2</v>
      </c>
      <c r="AY9" s="17">
        <v>0.26190952594019884</v>
      </c>
      <c r="AZ9" s="17">
        <v>0.44519866845503653</v>
      </c>
      <c r="BA9" s="17">
        <v>0.14948482988387141</v>
      </c>
      <c r="BB9" s="17">
        <v>0.30879644824327362</v>
      </c>
      <c r="BC9" s="17">
        <v>5.0466683767977809</v>
      </c>
      <c r="BD9" s="17">
        <v>9.9459045483570225</v>
      </c>
      <c r="BE9" s="17">
        <v>-0.99999999999999856</v>
      </c>
    </row>
    <row r="10" spans="1:58" x14ac:dyDescent="0.25">
      <c r="A10">
        <v>2491</v>
      </c>
      <c r="B10" t="s">
        <v>2941</v>
      </c>
      <c r="C10" s="22">
        <v>1578.8345767492433</v>
      </c>
      <c r="D10" s="17">
        <v>108.2253460927778</v>
      </c>
      <c r="E10" s="17">
        <v>7.9520228217822737</v>
      </c>
      <c r="F10" s="17">
        <v>1.1131373541773126</v>
      </c>
      <c r="G10" s="17">
        <v>10.829712196759109</v>
      </c>
      <c r="H10" s="17">
        <v>77.643632275684027</v>
      </c>
      <c r="I10" s="17">
        <v>17.266709654560067</v>
      </c>
      <c r="J10" s="17">
        <v>-1.0000000000000004</v>
      </c>
      <c r="K10" s="17">
        <v>-1.0000000000000004</v>
      </c>
      <c r="L10" s="17">
        <v>-1.0000000000000004</v>
      </c>
      <c r="M10" s="17">
        <v>0.13700683834466079</v>
      </c>
      <c r="N10" s="17">
        <v>-1.0000000000000004</v>
      </c>
      <c r="O10" s="17">
        <v>-1.0000000000000004</v>
      </c>
      <c r="P10" s="17">
        <v>3.6115908072298404</v>
      </c>
      <c r="Q10" s="17">
        <v>0.93333333333333335</v>
      </c>
      <c r="R10" s="17">
        <v>3.8817401425507403</v>
      </c>
      <c r="S10" s="17">
        <v>0.47319877047521058</v>
      </c>
      <c r="T10" s="17">
        <v>-0.27267944778610426</v>
      </c>
      <c r="U10" s="17">
        <v>-7.2659245577878104E-2</v>
      </c>
      <c r="V10" s="17">
        <v>7.2181213895292702</v>
      </c>
      <c r="W10" s="17">
        <v>-2.6083479227401027</v>
      </c>
      <c r="X10" s="17">
        <v>0.38718983533725781</v>
      </c>
      <c r="Y10" s="17">
        <v>43.603799020437336</v>
      </c>
      <c r="Z10" s="17">
        <v>1.8724014328951362</v>
      </c>
      <c r="AA10" s="17">
        <v>3.0828740989268182</v>
      </c>
      <c r="AB10" s="17">
        <v>17.62350654001672</v>
      </c>
      <c r="AC10" s="17">
        <v>1.0211051141857279</v>
      </c>
      <c r="AD10" s="17">
        <v>0.52916853137071873</v>
      </c>
      <c r="AE10" s="17">
        <v>64.839348190751622</v>
      </c>
      <c r="AF10" s="17">
        <v>0.70826369902248398</v>
      </c>
      <c r="AG10" s="17">
        <v>0.58172484604492369</v>
      </c>
      <c r="AH10" s="17">
        <v>0.99198032667984004</v>
      </c>
      <c r="AI10" s="17">
        <v>6.6941498526504467E-2</v>
      </c>
      <c r="AJ10" s="17">
        <v>1.0318405313062808</v>
      </c>
      <c r="AK10" s="17">
        <v>1.0214682134793736</v>
      </c>
      <c r="AL10" s="17">
        <v>0.28470201411937207</v>
      </c>
      <c r="AM10" s="17">
        <v>0.52611500905266828</v>
      </c>
      <c r="AN10" s="17">
        <v>0.54740827682727888</v>
      </c>
      <c r="AO10" s="17">
        <v>0.22611060507515948</v>
      </c>
      <c r="AP10" s="17">
        <v>12.804284084932462</v>
      </c>
      <c r="AQ10" s="17">
        <v>2.4233908067773853</v>
      </c>
      <c r="AR10" s="17">
        <v>6.5828983401672669</v>
      </c>
      <c r="AS10" s="17">
        <v>8.2604205076154127</v>
      </c>
      <c r="AT10" s="17">
        <v>6.6666666666666666E-2</v>
      </c>
      <c r="AU10" s="17">
        <v>0.3888888888888889</v>
      </c>
      <c r="AV10" s="17">
        <v>0.45555555555555555</v>
      </c>
      <c r="AW10" s="17">
        <v>15.333333333333332</v>
      </c>
      <c r="AX10" s="17">
        <v>7.8029188152586706E-2</v>
      </c>
      <c r="AY10" s="17">
        <v>0.27600456573181292</v>
      </c>
      <c r="AZ10" s="17">
        <v>-2.4091301029901341E-2</v>
      </c>
      <c r="BA10" s="17">
        <v>-1.4166209476648716E-2</v>
      </c>
      <c r="BB10" s="17">
        <v>0.10426399901143334</v>
      </c>
      <c r="BC10" s="17">
        <v>1.0258675917428468</v>
      </c>
      <c r="BD10" s="17">
        <v>2.4861434701363243</v>
      </c>
      <c r="BE10" s="17">
        <v>-1.0000000000000004</v>
      </c>
    </row>
    <row r="11" spans="1:58" x14ac:dyDescent="0.25">
      <c r="A11">
        <v>2500</v>
      </c>
      <c r="B11" t="s">
        <v>865</v>
      </c>
      <c r="C11" s="22">
        <v>1535.4354721319403</v>
      </c>
      <c r="D11" s="17">
        <v>90.786502547770226</v>
      </c>
      <c r="E11" s="17">
        <v>28.220378085242313</v>
      </c>
      <c r="F11" s="17">
        <v>0.16351671805795506</v>
      </c>
      <c r="G11" s="17">
        <v>3.441229494704432</v>
      </c>
      <c r="H11" s="17">
        <v>76.840624492419707</v>
      </c>
      <c r="I11" s="17">
        <v>10.886291581808067</v>
      </c>
      <c r="J11" s="17">
        <v>-1.0000000000000007</v>
      </c>
      <c r="K11" s="17">
        <v>-1.0000000000000007</v>
      </c>
      <c r="L11" s="17">
        <v>-1.0000000000000007</v>
      </c>
      <c r="M11" s="17">
        <v>0.24221562497040483</v>
      </c>
      <c r="N11" s="17">
        <v>-1.0000000000000007</v>
      </c>
      <c r="O11" s="17">
        <v>-1.0000000000000007</v>
      </c>
      <c r="P11" s="17">
        <v>3.9284947627618432</v>
      </c>
      <c r="Q11" s="17">
        <v>0.58333333333333337</v>
      </c>
      <c r="R11" s="17">
        <v>6.4596075008600012E-2</v>
      </c>
      <c r="S11" s="17">
        <v>9.5791450457965083E-2</v>
      </c>
      <c r="T11" s="17">
        <v>-0.30822870903730715</v>
      </c>
      <c r="U11" s="17">
        <v>0.1453520013699435</v>
      </c>
      <c r="V11" s="17">
        <v>-0.48726526805741444</v>
      </c>
      <c r="W11" s="17">
        <v>-3.6011750154760538</v>
      </c>
      <c r="X11" s="17">
        <v>-0.10023298930662605</v>
      </c>
      <c r="Y11" s="17">
        <v>37.926134645653512</v>
      </c>
      <c r="Z11" s="17">
        <v>-0.93935593617833402</v>
      </c>
      <c r="AA11" s="17">
        <v>2.3130746910501059</v>
      </c>
      <c r="AB11" s="17">
        <v>24.869110923011743</v>
      </c>
      <c r="AC11" s="17">
        <v>1.9312311632768491</v>
      </c>
      <c r="AD11" s="17">
        <v>1.1960002476785894</v>
      </c>
      <c r="AE11" s="17">
        <v>66.304320507393939</v>
      </c>
      <c r="AF11" s="17">
        <v>35.60002175263142</v>
      </c>
      <c r="AG11" s="17">
        <v>0.22117026822213814</v>
      </c>
      <c r="AH11" s="17">
        <v>0.31616121116932822</v>
      </c>
      <c r="AI11" s="17">
        <v>0.32199015362788058</v>
      </c>
      <c r="AJ11" s="17">
        <v>1.059316388377294</v>
      </c>
      <c r="AK11" s="17">
        <v>0.99040946776969974</v>
      </c>
      <c r="AL11" s="17">
        <v>0.38343320069608694</v>
      </c>
      <c r="AM11" s="17">
        <v>0.5024951742038144</v>
      </c>
      <c r="AN11" s="17">
        <v>0.80069011806612678</v>
      </c>
      <c r="AO11" s="17">
        <v>0.19680152951237448</v>
      </c>
      <c r="AP11" s="17">
        <v>10.536303985025771</v>
      </c>
      <c r="AQ11" s="17">
        <v>2.1121165563016424</v>
      </c>
      <c r="AR11" s="17">
        <v>-2.2498069029988721</v>
      </c>
      <c r="AS11" s="17">
        <v>11.023981928505295</v>
      </c>
      <c r="AT11" s="17">
        <v>8.3333333333333329E-2</v>
      </c>
      <c r="AU11" s="17">
        <v>0.2638888888888889</v>
      </c>
      <c r="AV11" s="17">
        <v>0.34722222222222221</v>
      </c>
      <c r="AW11" s="17">
        <v>12.083333333333332</v>
      </c>
      <c r="AX11" s="17">
        <v>-9.3062071114331818E-2</v>
      </c>
      <c r="AY11" s="17">
        <v>-0.21275360981272251</v>
      </c>
      <c r="AZ11" s="17">
        <v>0.27364457988620211</v>
      </c>
      <c r="BA11" s="17">
        <v>0.34569125290169206</v>
      </c>
      <c r="BB11" s="17">
        <v>-7.0288973424975199E-2</v>
      </c>
      <c r="BC11" s="17">
        <v>7.5785132734786904</v>
      </c>
      <c r="BD11" s="17">
        <v>-0.38900143619336985</v>
      </c>
      <c r="BE11" s="17">
        <v>-1.0000000000000007</v>
      </c>
    </row>
    <row r="12" spans="1:58" x14ac:dyDescent="0.25">
      <c r="A12">
        <v>2531</v>
      </c>
      <c r="B12" t="s">
        <v>230</v>
      </c>
      <c r="C12" s="22">
        <v>1400.3641676482146</v>
      </c>
      <c r="D12" s="17">
        <v>60.876981802463497</v>
      </c>
      <c r="E12" s="17">
        <v>-74.648871226647415</v>
      </c>
      <c r="F12" s="17">
        <v>-7.426628397874542E-2</v>
      </c>
      <c r="G12" s="17">
        <v>4.010937044931624</v>
      </c>
      <c r="H12" s="17">
        <v>34.278116700937893</v>
      </c>
      <c r="I12" s="17">
        <v>20.633405878584433</v>
      </c>
      <c r="J12" s="17">
        <v>-1.0000000000000022</v>
      </c>
      <c r="K12" s="17">
        <v>-1.0000000000000022</v>
      </c>
      <c r="L12" s="17">
        <v>-1.0000000000000022</v>
      </c>
      <c r="M12" s="17">
        <v>0.19853710007836028</v>
      </c>
      <c r="N12" s="17">
        <v>-1.0000000000000022</v>
      </c>
      <c r="O12" s="17">
        <v>-1.0000000000000022</v>
      </c>
      <c r="P12" s="17">
        <v>4.3715358538611158</v>
      </c>
      <c r="Q12" s="17">
        <v>0.72727272727272729</v>
      </c>
      <c r="R12" s="17">
        <v>7.7857891708830354E-2</v>
      </c>
      <c r="S12" s="17">
        <v>-3.0206304031030966E-2</v>
      </c>
      <c r="T12" s="17">
        <v>-0.25815729617357785</v>
      </c>
      <c r="U12" s="17">
        <v>-1.1106004744107818</v>
      </c>
      <c r="V12" s="17">
        <v>-0.36059880892949508</v>
      </c>
      <c r="W12" s="17">
        <v>-3.5962010795051906</v>
      </c>
      <c r="X12" s="17">
        <v>-5.8911248883986786E-2</v>
      </c>
      <c r="Y12" s="17">
        <v>26.381932710602129</v>
      </c>
      <c r="Z12" s="17">
        <v>0.57295474519074696</v>
      </c>
      <c r="AA12" s="17">
        <v>1.9989286555601333</v>
      </c>
      <c r="AB12" s="17">
        <v>-2.8526461116577089</v>
      </c>
      <c r="AC12" s="17">
        <v>1.6042812464319556</v>
      </c>
      <c r="AD12" s="17">
        <v>-0.49195693714205946</v>
      </c>
      <c r="AE12" s="17">
        <v>25.036258317362467</v>
      </c>
      <c r="AF12" s="17">
        <v>-66.782646856058435</v>
      </c>
      <c r="AG12" s="17">
        <v>0.48516188600178911</v>
      </c>
      <c r="AH12" s="17">
        <v>0.39434520090438963</v>
      </c>
      <c r="AI12" s="17">
        <v>0.35657041580797993</v>
      </c>
      <c r="AJ12" s="17">
        <v>1.2499125175550985</v>
      </c>
      <c r="AK12" s="17">
        <v>1.2617790245078857</v>
      </c>
      <c r="AL12" s="17">
        <v>0.360996200037976</v>
      </c>
      <c r="AM12" s="17">
        <v>0.25597185463691635</v>
      </c>
      <c r="AN12" s="17">
        <v>0.19224745130280352</v>
      </c>
      <c r="AO12" s="17">
        <v>0.35242753162947438</v>
      </c>
      <c r="AP12" s="17">
        <v>9.2418583835753978</v>
      </c>
      <c r="AQ12" s="17">
        <v>1.1311440264791013</v>
      </c>
      <c r="AR12" s="17">
        <v>6.1803495857747883</v>
      </c>
      <c r="AS12" s="17">
        <v>13.321912266330552</v>
      </c>
      <c r="AT12" s="17">
        <v>9.0909090909090912E-2</v>
      </c>
      <c r="AU12" s="17">
        <v>0.37878787878787884</v>
      </c>
      <c r="AV12" s="17">
        <v>0.46969696969696972</v>
      </c>
      <c r="AW12" s="17">
        <v>15.454545454545455</v>
      </c>
      <c r="AX12" s="17">
        <v>-8.2289529401632609E-3</v>
      </c>
      <c r="AY12" s="17">
        <v>0.69856913811762222</v>
      </c>
      <c r="AZ12" s="17">
        <v>0.17939365386641196</v>
      </c>
      <c r="BA12" s="17">
        <v>0.2248742205418606</v>
      </c>
      <c r="BB12" s="17">
        <v>4.224018812725866E-2</v>
      </c>
      <c r="BC12" s="17">
        <v>9.1147012041346276</v>
      </c>
      <c r="BD12" s="17">
        <v>1.9529729725135283</v>
      </c>
      <c r="BE12" s="17">
        <v>-1.0000000000000022</v>
      </c>
    </row>
    <row r="13" spans="1:58" x14ac:dyDescent="0.25">
      <c r="A13">
        <v>2538</v>
      </c>
      <c r="B13" t="s">
        <v>885</v>
      </c>
      <c r="C13" s="22">
        <v>1352.5634700090193</v>
      </c>
      <c r="D13" s="17">
        <v>42.511737856796046</v>
      </c>
      <c r="E13" s="17">
        <v>-111.79940524553385</v>
      </c>
      <c r="F13" s="17">
        <v>0.28335578110883247</v>
      </c>
      <c r="G13" s="17">
        <v>5.3996861380011421</v>
      </c>
      <c r="H13" s="17">
        <v>21.708838750302125</v>
      </c>
      <c r="I13" s="17">
        <v>11.546127902744741</v>
      </c>
      <c r="J13" s="17">
        <v>-1.0000000000000027</v>
      </c>
      <c r="K13" s="17">
        <v>-1.0000000000000027</v>
      </c>
      <c r="L13" s="17">
        <v>-1.0000000000000027</v>
      </c>
      <c r="M13" s="17">
        <v>0.28460014236466957</v>
      </c>
      <c r="N13" s="17">
        <v>-1.0000000000000027</v>
      </c>
      <c r="O13" s="17">
        <v>-1.0000000000000027</v>
      </c>
      <c r="P13" s="17">
        <v>4.0805679034587818</v>
      </c>
      <c r="Q13" s="17">
        <v>0.81818181818181823</v>
      </c>
      <c r="R13" s="17">
        <v>0.94326717005659466</v>
      </c>
      <c r="S13" s="17">
        <v>6.9307853687920695E-2</v>
      </c>
      <c r="T13" s="17">
        <v>-0.28370805278541533</v>
      </c>
      <c r="U13" s="17">
        <v>-0.62493467929125801</v>
      </c>
      <c r="V13" s="17">
        <v>1.31911823454236</v>
      </c>
      <c r="W13" s="17">
        <v>-1.7774183077578958</v>
      </c>
      <c r="X13" s="17">
        <v>0.21470495523818367</v>
      </c>
      <c r="Y13" s="17">
        <v>9.5730974342383988</v>
      </c>
      <c r="Z13" s="17">
        <v>0.89412076605469626</v>
      </c>
      <c r="AA13" s="17">
        <v>0.65944055376913546</v>
      </c>
      <c r="AB13" s="17">
        <v>8.0405052978530236</v>
      </c>
      <c r="AC13" s="17">
        <v>0.1022542278279398</v>
      </c>
      <c r="AD13" s="17">
        <v>-0.8901222522426202</v>
      </c>
      <c r="AE13" s="17">
        <v>17.38292103361794</v>
      </c>
      <c r="AF13" s="17">
        <v>-61.640344841362079</v>
      </c>
      <c r="AG13" s="17">
        <v>3.2256594979046399E-2</v>
      </c>
      <c r="AH13" s="17">
        <v>0.1141853418415698</v>
      </c>
      <c r="AI13" s="17">
        <v>0.32911190159467629</v>
      </c>
      <c r="AJ13" s="17">
        <v>0.57140347546993719</v>
      </c>
      <c r="AK13" s="17">
        <v>1.0613873417804562</v>
      </c>
      <c r="AL13" s="17">
        <v>6.3217649481520768E-2</v>
      </c>
      <c r="AM13" s="17">
        <v>-0.22165717046617303</v>
      </c>
      <c r="AN13" s="17">
        <v>-0.31038914028518821</v>
      </c>
      <c r="AO13" s="17">
        <v>0.42203512048223818</v>
      </c>
      <c r="AP13" s="17">
        <v>4.3259177166841898</v>
      </c>
      <c r="AQ13" s="17">
        <v>3.6524960902179426</v>
      </c>
      <c r="AR13" s="17">
        <v>1.6449839308949064</v>
      </c>
      <c r="AS13" s="17">
        <v>6.2486478816318902</v>
      </c>
      <c r="AT13" s="17">
        <v>9.0909090909090912E-2</v>
      </c>
      <c r="AU13" s="17">
        <v>0.1818181818181818</v>
      </c>
      <c r="AV13" s="17">
        <v>0.27272727272727271</v>
      </c>
      <c r="AW13" s="17">
        <v>10.909090909090908</v>
      </c>
      <c r="AX13" s="17">
        <v>1.3421979753017397E-2</v>
      </c>
      <c r="AY13" s="17">
        <v>0.19134027113188601</v>
      </c>
      <c r="AZ13" s="17">
        <v>8.2299058189448895E-2</v>
      </c>
      <c r="BA13" s="17">
        <v>1.3378978462652338</v>
      </c>
      <c r="BB13" s="17">
        <v>0.1369027527651365</v>
      </c>
      <c r="BC13" s="17">
        <v>34.404147512290272</v>
      </c>
      <c r="BD13" s="17">
        <v>3.8340641100756589</v>
      </c>
      <c r="BE13" s="17">
        <v>-1.0000000000000027</v>
      </c>
    </row>
    <row r="14" spans="1:58" x14ac:dyDescent="0.25">
      <c r="A14">
        <v>2823</v>
      </c>
      <c r="B14" t="s">
        <v>969</v>
      </c>
      <c r="C14" s="22">
        <v>1509.2069780836684</v>
      </c>
      <c r="D14" s="17">
        <v>81.653273805480509</v>
      </c>
      <c r="E14" s="17">
        <v>6.4010363388028502</v>
      </c>
      <c r="F14" s="17">
        <v>0.65358761456475889</v>
      </c>
      <c r="G14" s="17">
        <v>14.016015272429669</v>
      </c>
      <c r="H14" s="17">
        <v>59.260818476635656</v>
      </c>
      <c r="I14" s="17">
        <v>6.4240603780323866</v>
      </c>
      <c r="J14" s="17">
        <v>-0.99999999999999922</v>
      </c>
      <c r="K14" s="17">
        <v>-0.99999999999999922</v>
      </c>
      <c r="L14" s="17">
        <v>-0.99999999999999922</v>
      </c>
      <c r="M14" s="17">
        <v>0.39684887744680064</v>
      </c>
      <c r="N14" s="17">
        <v>-0.99999999999999922</v>
      </c>
      <c r="O14" s="17">
        <v>-0.99999999999999922</v>
      </c>
      <c r="P14" s="17">
        <v>4.5040534733397051</v>
      </c>
      <c r="Q14" s="17">
        <v>0.84615384615384615</v>
      </c>
      <c r="R14" s="17">
        <v>4.3287264168118602</v>
      </c>
      <c r="S14" s="17">
        <v>0.34862888853720464</v>
      </c>
      <c r="T14" s="17">
        <v>0.42725448273312733</v>
      </c>
      <c r="U14" s="17">
        <v>0.69724834886364251</v>
      </c>
      <c r="V14" s="17">
        <v>9.5119617990899776</v>
      </c>
      <c r="W14" s="17">
        <v>5.0591046162949356</v>
      </c>
      <c r="X14" s="17">
        <v>0.16215134227046984</v>
      </c>
      <c r="Y14" s="17">
        <v>41.214873254073659</v>
      </c>
      <c r="Z14" s="17">
        <v>-0.38108694893674872</v>
      </c>
      <c r="AA14" s="17">
        <v>0.86268815385961073</v>
      </c>
      <c r="AB14" s="17">
        <v>18.300920168167952</v>
      </c>
      <c r="AC14" s="17">
        <v>-0.71307516991507969</v>
      </c>
      <c r="AD14" s="17">
        <v>-1.1448498564694078</v>
      </c>
      <c r="AE14" s="17">
        <v>59.233631719631774</v>
      </c>
      <c r="AF14" s="17">
        <v>9.3537215226090069</v>
      </c>
      <c r="AG14" s="17">
        <v>-0.16237502322235431</v>
      </c>
      <c r="AH14" s="17">
        <v>-0.29532187697328072</v>
      </c>
      <c r="AI14" s="17">
        <v>0.37562009818373848</v>
      </c>
      <c r="AJ14" s="17">
        <v>0.54733711574747512</v>
      </c>
      <c r="AK14" s="17">
        <v>0.49818029956809057</v>
      </c>
      <c r="AL14" s="17">
        <v>0.40557735632305641</v>
      </c>
      <c r="AM14" s="17">
        <v>-7.8681423572012216E-2</v>
      </c>
      <c r="AN14" s="17">
        <v>-0.19742107119404007</v>
      </c>
      <c r="AO14" s="17">
        <v>0.42373993537418209</v>
      </c>
      <c r="AP14" s="17">
        <v>2.7186757003847872E-2</v>
      </c>
      <c r="AQ14" s="17">
        <v>1.2742211402835253</v>
      </c>
      <c r="AR14" s="17">
        <v>-1.4118608583441543</v>
      </c>
      <c r="AS14" s="17">
        <v>6.5617000960930199</v>
      </c>
      <c r="AT14" s="17">
        <v>0</v>
      </c>
      <c r="AU14" s="17">
        <v>0.29487179487179488</v>
      </c>
      <c r="AV14" s="17">
        <v>0.29487179487179488</v>
      </c>
      <c r="AW14" s="17">
        <v>10</v>
      </c>
      <c r="AX14" s="17">
        <v>-2.8893959150647696E-2</v>
      </c>
      <c r="AY14" s="17">
        <v>0.41583778448908898</v>
      </c>
      <c r="AZ14" s="17">
        <v>-0.29682100568961128</v>
      </c>
      <c r="BA14" s="17">
        <v>2.7086686504554022E-4</v>
      </c>
      <c r="BB14" s="17">
        <v>0.13792801203023833</v>
      </c>
      <c r="BC14" s="17">
        <v>2.0859605940715791</v>
      </c>
      <c r="BD14" s="17">
        <v>1.9640952723078988</v>
      </c>
      <c r="BE14" s="17">
        <v>-0.99999999999999922</v>
      </c>
    </row>
    <row r="15" spans="1:58" x14ac:dyDescent="0.25">
      <c r="A15">
        <v>2883</v>
      </c>
      <c r="B15" t="s">
        <v>1001</v>
      </c>
      <c r="C15" s="22">
        <v>1660.3228030233347</v>
      </c>
      <c r="D15" s="17">
        <v>110.83029067577812</v>
      </c>
      <c r="E15" s="17">
        <v>93.193678725016724</v>
      </c>
      <c r="F15" s="17">
        <v>0.801510773429148</v>
      </c>
      <c r="G15" s="17">
        <v>2.8649022604445511</v>
      </c>
      <c r="H15" s="17">
        <v>87.758092217947947</v>
      </c>
      <c r="I15" s="17">
        <v>18.067213065907485</v>
      </c>
      <c r="J15" s="17">
        <v>-1.0000000000000004</v>
      </c>
      <c r="K15" s="17">
        <v>-1.0000000000000004</v>
      </c>
      <c r="L15" s="17">
        <v>-1.0000000000000004</v>
      </c>
      <c r="M15" s="17">
        <v>0.31539206396429026</v>
      </c>
      <c r="N15" s="17">
        <v>-1.0000000000000004</v>
      </c>
      <c r="O15" s="17">
        <v>-1.0000000000000004</v>
      </c>
      <c r="P15" s="17">
        <v>4.0457799145991595</v>
      </c>
      <c r="Q15" s="17">
        <v>0.84615384615384615</v>
      </c>
      <c r="R15" s="17">
        <v>-1.1081732790003926</v>
      </c>
      <c r="S15" s="17">
        <v>-0.15090216113098884</v>
      </c>
      <c r="T15" s="17">
        <v>0.51773445192308931</v>
      </c>
      <c r="U15" s="17">
        <v>0.33006329440671861</v>
      </c>
      <c r="V15" s="17">
        <v>-1.1808776541546067</v>
      </c>
      <c r="W15" s="17">
        <v>-2.4078465633133721</v>
      </c>
      <c r="X15" s="17">
        <v>-3.4070931715848032E-2</v>
      </c>
      <c r="Y15" s="17">
        <v>26.928886849717852</v>
      </c>
      <c r="Z15" s="17">
        <v>-0.18678672761033335</v>
      </c>
      <c r="AA15" s="17">
        <v>0.30163794355709744</v>
      </c>
      <c r="AB15" s="17">
        <v>47.182585556903938</v>
      </c>
      <c r="AC15" s="17">
        <v>1.0147265705697939</v>
      </c>
      <c r="AD15" s="17">
        <v>4.5779874948467594</v>
      </c>
      <c r="AE15" s="17">
        <v>78.991097845025706</v>
      </c>
      <c r="AF15" s="17">
        <v>93.002271059495257</v>
      </c>
      <c r="AG15" s="17">
        <v>0.18815073870293622</v>
      </c>
      <c r="AH15" s="17">
        <v>0.58266166787610529</v>
      </c>
      <c r="AI15" s="17">
        <v>0.16057324062121092</v>
      </c>
      <c r="AJ15" s="17">
        <v>0.52116090562263229</v>
      </c>
      <c r="AK15" s="17">
        <v>0.3900292651216119</v>
      </c>
      <c r="AL15" s="17">
        <v>0.38765464415081025</v>
      </c>
      <c r="AM15" s="17">
        <v>0.86051689622028793</v>
      </c>
      <c r="AN15" s="17">
        <v>0.78070794158674905</v>
      </c>
      <c r="AO15" s="17">
        <v>0.18956882217103102</v>
      </c>
      <c r="AP15" s="17">
        <v>8.7669943729223263</v>
      </c>
      <c r="AQ15" s="17">
        <v>1.2538714171614544</v>
      </c>
      <c r="AR15" s="17">
        <v>11.881430640675315</v>
      </c>
      <c r="AS15" s="17">
        <v>4.9319110080707143</v>
      </c>
      <c r="AT15" s="17">
        <v>0.38461538461538464</v>
      </c>
      <c r="AU15" s="17">
        <v>0.20512820512820512</v>
      </c>
      <c r="AV15" s="17">
        <v>0.58974358974358976</v>
      </c>
      <c r="AW15" s="17">
        <v>19.23076923076923</v>
      </c>
      <c r="AX15" s="17">
        <v>0.13016942715768945</v>
      </c>
      <c r="AY15" s="17">
        <v>0.23335387306581856</v>
      </c>
      <c r="AZ15" s="17">
        <v>0.44760998267162755</v>
      </c>
      <c r="BA15" s="17">
        <v>0.59154333221966215</v>
      </c>
      <c r="BB15" s="17">
        <v>-4.3432032445896622E-3</v>
      </c>
      <c r="BC15" s="17">
        <v>15.955352670820645</v>
      </c>
      <c r="BD15" s="17">
        <v>2.1294698322433963</v>
      </c>
      <c r="BE15" s="17">
        <v>-1.0000000000000004</v>
      </c>
    </row>
    <row r="16" spans="1:58" x14ac:dyDescent="0.25">
      <c r="A16">
        <v>3007</v>
      </c>
      <c r="B16" t="s">
        <v>1047</v>
      </c>
      <c r="C16" s="22">
        <v>1465.2002364794098</v>
      </c>
      <c r="D16" s="17">
        <v>63.552580412354779</v>
      </c>
      <c r="E16" s="17">
        <v>-60.624697780047093</v>
      </c>
      <c r="F16" s="17">
        <v>0.10946701471913298</v>
      </c>
      <c r="G16" s="17">
        <v>8.0496322705136443</v>
      </c>
      <c r="H16" s="17">
        <v>52.142775080062492</v>
      </c>
      <c r="I16" s="17">
        <v>2.8789211599822879</v>
      </c>
      <c r="J16" s="17">
        <v>-1.0000000000000004</v>
      </c>
      <c r="K16" s="17">
        <v>-1.0000000000000004</v>
      </c>
      <c r="L16" s="17">
        <v>-1.0000000000000004</v>
      </c>
      <c r="M16" s="17">
        <v>0.33146106364875461</v>
      </c>
      <c r="N16" s="17">
        <v>-1.0000000000000004</v>
      </c>
      <c r="O16" s="17">
        <v>-1.0000000000000004</v>
      </c>
      <c r="P16" s="17">
        <v>4.6388031637042273</v>
      </c>
      <c r="Q16" s="17">
        <v>0.81818181818181823</v>
      </c>
      <c r="R16" s="17">
        <v>1.4781172896530883</v>
      </c>
      <c r="S16" s="17">
        <v>0.16489322966268452</v>
      </c>
      <c r="T16" s="17">
        <v>0.22729726375161735</v>
      </c>
      <c r="U16" s="17">
        <v>0.55961251806814405</v>
      </c>
      <c r="V16" s="17">
        <v>3.4108291068094116</v>
      </c>
      <c r="W16" s="17">
        <v>-0.98739959251229581</v>
      </c>
      <c r="X16" s="17">
        <v>0.16255186345440584</v>
      </c>
      <c r="Y16" s="17">
        <v>27.521739669435043</v>
      </c>
      <c r="Z16" s="17">
        <v>-0.17502794948656875</v>
      </c>
      <c r="AA16" s="17">
        <v>3.2969989943828031</v>
      </c>
      <c r="AB16" s="17">
        <v>15.432124632961727</v>
      </c>
      <c r="AC16" s="17">
        <v>0.50349602578930786</v>
      </c>
      <c r="AD16" s="17">
        <v>3.7071491506463217E-2</v>
      </c>
      <c r="AE16" s="17">
        <v>46.287934788286037</v>
      </c>
      <c r="AF16" s="17">
        <v>-29.294666409442954</v>
      </c>
      <c r="AG16" s="17">
        <v>5.025113974711809E-2</v>
      </c>
      <c r="AH16" s="17">
        <v>0.14529704936572907</v>
      </c>
      <c r="AI16" s="17">
        <v>0.34432421777046629</v>
      </c>
      <c r="AJ16" s="17">
        <v>0.50590508461416539</v>
      </c>
      <c r="AK16" s="17">
        <v>0.5135991521527532</v>
      </c>
      <c r="AL16" s="17">
        <v>0.33814796487015375</v>
      </c>
      <c r="AM16" s="17">
        <v>0.5801458558652578</v>
      </c>
      <c r="AN16" s="17">
        <v>0.51207185683680734</v>
      </c>
      <c r="AO16" s="17">
        <v>0.29524454283925394</v>
      </c>
      <c r="AP16" s="17">
        <v>5.8548402917764468</v>
      </c>
      <c r="AQ16" s="17">
        <v>1.7758299288305284</v>
      </c>
      <c r="AR16" s="17">
        <v>-4.4022071987501725</v>
      </c>
      <c r="AS16" s="17">
        <v>5.5052984299019263</v>
      </c>
      <c r="AT16" s="17">
        <v>9.0909090909090912E-2</v>
      </c>
      <c r="AU16" s="17">
        <v>0.16666666666666663</v>
      </c>
      <c r="AV16" s="17">
        <v>0.25757575757575757</v>
      </c>
      <c r="AW16" s="17">
        <v>10.454545454545453</v>
      </c>
      <c r="AX16" s="17">
        <v>4.2280835329465929E-2</v>
      </c>
      <c r="AY16" s="17">
        <v>0.28591495484081919</v>
      </c>
      <c r="AZ16" s="17">
        <v>0.47339269139381213</v>
      </c>
      <c r="BA16" s="17">
        <v>0.23348302475349966</v>
      </c>
      <c r="BB16" s="17">
        <v>-7.5763046487027447E-2</v>
      </c>
      <c r="BC16" s="17">
        <v>7.266650393041588</v>
      </c>
      <c r="BD16" s="17">
        <v>0.47288729479337449</v>
      </c>
      <c r="BE16" s="17">
        <v>-1.0000000000000004</v>
      </c>
    </row>
    <row r="17" spans="1:57" x14ac:dyDescent="0.25">
      <c r="A17">
        <v>3102</v>
      </c>
      <c r="B17" t="s">
        <v>1088</v>
      </c>
      <c r="C17" s="22">
        <v>1373.8463668921695</v>
      </c>
      <c r="D17" s="17">
        <v>75.668184558490793</v>
      </c>
      <c r="E17" s="17">
        <v>-41.065335803364519</v>
      </c>
      <c r="F17" s="17">
        <v>0.19621311345757278</v>
      </c>
      <c r="G17" s="17">
        <v>6.9393462216474902</v>
      </c>
      <c r="H17" s="17">
        <v>44.654586682102718</v>
      </c>
      <c r="I17" s="17">
        <v>15.971568938707687</v>
      </c>
      <c r="J17" s="17">
        <v>-0.99999999999999822</v>
      </c>
      <c r="K17" s="17">
        <v>-0.99999999999999822</v>
      </c>
      <c r="L17" s="17">
        <v>-0.99999999999999822</v>
      </c>
      <c r="M17" s="17">
        <v>0.41324671279867603</v>
      </c>
      <c r="N17" s="17">
        <v>-0.99999999999999822</v>
      </c>
      <c r="O17" s="17">
        <v>-0.99999999999999822</v>
      </c>
      <c r="P17" s="17">
        <v>4.1716614985204128</v>
      </c>
      <c r="Q17" s="17">
        <v>1</v>
      </c>
      <c r="R17" s="17">
        <v>1.9106639335139106</v>
      </c>
      <c r="S17" s="17">
        <v>0.17955963186242818</v>
      </c>
      <c r="T17" s="17">
        <v>-0.52682157195036994</v>
      </c>
      <c r="U17" s="17">
        <v>-0.72721235980013654</v>
      </c>
      <c r="V17" s="17">
        <v>2.7676847231270814</v>
      </c>
      <c r="W17" s="17">
        <v>-2.1809412526725906</v>
      </c>
      <c r="X17" s="17">
        <v>0.1356504300853007</v>
      </c>
      <c r="Y17" s="17">
        <v>42.296333642821232</v>
      </c>
      <c r="Z17" s="17">
        <v>-1.5275098164346754</v>
      </c>
      <c r="AA17" s="17">
        <v>-0.98582788611700511</v>
      </c>
      <c r="AB17" s="17">
        <v>-0.22300025742195315</v>
      </c>
      <c r="AC17" s="17">
        <v>-0.93318532398607157</v>
      </c>
      <c r="AD17" s="17">
        <v>0.85725532231060897</v>
      </c>
      <c r="AE17" s="17">
        <v>41.944760821592908</v>
      </c>
      <c r="AF17" s="17">
        <v>-31.133755683635272</v>
      </c>
      <c r="AG17" s="17">
        <v>-0.22708900072060045</v>
      </c>
      <c r="AH17" s="17">
        <v>-0.26606007049059754</v>
      </c>
      <c r="AI17" s="17">
        <v>0.30742571363773574</v>
      </c>
      <c r="AJ17" s="17">
        <v>1.1722672788293751</v>
      </c>
      <c r="AK17" s="17">
        <v>1.0741282937325032</v>
      </c>
      <c r="AL17" s="17">
        <v>0.37609221314960239</v>
      </c>
      <c r="AM17" s="17">
        <v>-0.17373906499887162</v>
      </c>
      <c r="AN17" s="17">
        <v>-0.26610305113994864</v>
      </c>
      <c r="AO17" s="17">
        <v>0.41645892471251467</v>
      </c>
      <c r="AP17" s="17">
        <v>2.7098258605097856</v>
      </c>
      <c r="AQ17" s="17">
        <v>1.4367650152483236</v>
      </c>
      <c r="AR17" s="17">
        <v>3.2422501906397976</v>
      </c>
      <c r="AS17" s="17">
        <v>11.292553732819577</v>
      </c>
      <c r="AT17" s="17">
        <v>7.6923076923076927E-2</v>
      </c>
      <c r="AU17" s="17">
        <v>0.21794871794871795</v>
      </c>
      <c r="AV17" s="17">
        <v>0.29487179487179488</v>
      </c>
      <c r="AW17" s="17">
        <v>10.76923076923077</v>
      </c>
      <c r="AX17" s="17">
        <v>8.0313876754984276E-2</v>
      </c>
      <c r="AY17" s="17">
        <v>-2.607921188575069E-2</v>
      </c>
      <c r="AZ17" s="17">
        <v>8.2454895208790846E-2</v>
      </c>
      <c r="BA17" s="17">
        <v>0.16480646452004311</v>
      </c>
      <c r="BB17" s="17">
        <v>0.30705946602745066</v>
      </c>
      <c r="BC17" s="17">
        <v>3.9897655535723202</v>
      </c>
      <c r="BD17" s="17">
        <v>8.0887611267302173</v>
      </c>
      <c r="BE17" s="17">
        <v>-0.99999999999999822</v>
      </c>
    </row>
    <row r="18" spans="1:57" x14ac:dyDescent="0.25">
      <c r="A18">
        <v>3130</v>
      </c>
      <c r="B18" t="s">
        <v>2959</v>
      </c>
      <c r="C18" s="22">
        <v>1682.2874836992282</v>
      </c>
      <c r="D18" s="17">
        <v>119.72128928225993</v>
      </c>
      <c r="E18" s="17">
        <v>69.233503280089352</v>
      </c>
      <c r="F18" s="17">
        <v>1.0379786496192052</v>
      </c>
      <c r="G18" s="17">
        <v>11.611074055908571</v>
      </c>
      <c r="H18" s="17">
        <v>81.242449874328429</v>
      </c>
      <c r="I18" s="17">
        <v>16.372243109527339</v>
      </c>
      <c r="J18" s="17">
        <v>-0.99999999999999856</v>
      </c>
      <c r="K18" s="17">
        <v>-0.99999999999999856</v>
      </c>
      <c r="L18" s="17">
        <v>-0.99999999999999856</v>
      </c>
      <c r="M18" s="17">
        <v>0.30652481067546644</v>
      </c>
      <c r="N18" s="17">
        <v>-0.99999999999999856</v>
      </c>
      <c r="O18" s="17">
        <v>-0.99999999999999856</v>
      </c>
      <c r="P18" s="17">
        <v>5.1581150486144072</v>
      </c>
      <c r="Q18" s="17">
        <v>0.94117647058823528</v>
      </c>
      <c r="R18" s="17">
        <v>3.2327084825531309</v>
      </c>
      <c r="S18" s="17">
        <v>0.36752564074138389</v>
      </c>
      <c r="T18" s="17">
        <v>-6.2289789060498979E-3</v>
      </c>
      <c r="U18" s="17">
        <v>0.46676322665407433</v>
      </c>
      <c r="V18" s="17">
        <v>6.4529590072941607</v>
      </c>
      <c r="W18" s="17">
        <v>1.4619634636726506</v>
      </c>
      <c r="X18" s="17">
        <v>0.27629132919167881</v>
      </c>
      <c r="Y18" s="17">
        <v>39.682150579541059</v>
      </c>
      <c r="Z18" s="17">
        <v>2.4227785992468571</v>
      </c>
      <c r="AA18" s="17">
        <v>1.5415738270895494</v>
      </c>
      <c r="AB18" s="17">
        <v>27.88089811140318</v>
      </c>
      <c r="AC18" s="17">
        <v>0.51057178786667223</v>
      </c>
      <c r="AD18" s="17">
        <v>0.33097722051203438</v>
      </c>
      <c r="AE18" s="17">
        <v>69.435599738545818</v>
      </c>
      <c r="AF18" s="17">
        <v>44.392928753723453</v>
      </c>
      <c r="AG18" s="17">
        <v>0.24856640269724942</v>
      </c>
      <c r="AH18" s="17">
        <v>0.65793479785381559</v>
      </c>
      <c r="AI18" s="17">
        <v>0.17277989407470651</v>
      </c>
      <c r="AJ18" s="17">
        <v>1.2537705538351145</v>
      </c>
      <c r="AK18" s="17">
        <v>1.3115585660485216</v>
      </c>
      <c r="AL18" s="17">
        <v>0.16876112832908277</v>
      </c>
      <c r="AM18" s="17">
        <v>0.25018848969368462</v>
      </c>
      <c r="AN18" s="17">
        <v>0.39187666325419113</v>
      </c>
      <c r="AO18" s="17">
        <v>0.32772531083349565</v>
      </c>
      <c r="AP18" s="17">
        <v>11.806850135782634</v>
      </c>
      <c r="AQ18" s="17">
        <v>1.6816014897672238</v>
      </c>
      <c r="AR18" s="17">
        <v>4.7319120381008686</v>
      </c>
      <c r="AS18" s="17">
        <v>9.9587295816592558</v>
      </c>
      <c r="AT18" s="17">
        <v>0.11764705882352941</v>
      </c>
      <c r="AU18" s="17">
        <v>0.46078431372549011</v>
      </c>
      <c r="AV18" s="17">
        <v>0.57843137254901955</v>
      </c>
      <c r="AW18" s="17">
        <v>17.941176470588232</v>
      </c>
      <c r="AX18" s="17">
        <v>-3.0501461874396896E-2</v>
      </c>
      <c r="AY18" s="17">
        <v>4.2525984880878484E-2</v>
      </c>
      <c r="AZ18" s="17">
        <v>0.17904967884217626</v>
      </c>
      <c r="BA18" s="17">
        <v>0.21278613225657197</v>
      </c>
      <c r="BB18" s="17">
        <v>0.38385641083003341</v>
      </c>
      <c r="BC18" s="17">
        <v>5.5322832308186882</v>
      </c>
      <c r="BD18" s="17">
        <v>10.491658664961719</v>
      </c>
      <c r="BE18" s="17">
        <v>-0.99999999999999856</v>
      </c>
    </row>
    <row r="19" spans="1:57" x14ac:dyDescent="0.25">
      <c r="A19">
        <v>3134</v>
      </c>
      <c r="B19" t="s">
        <v>1100</v>
      </c>
      <c r="C19" s="22">
        <v>1438.340469540771</v>
      </c>
      <c r="D19" s="17">
        <v>21.033884846432933</v>
      </c>
      <c r="E19" s="17">
        <v>-90.04851350956281</v>
      </c>
      <c r="F19" s="17">
        <v>0.31938786863632634</v>
      </c>
      <c r="G19" s="17">
        <v>5.5371042106338386</v>
      </c>
      <c r="H19" s="17">
        <v>15.608978103289607</v>
      </c>
      <c r="I19" s="17">
        <v>5.184801019941891</v>
      </c>
      <c r="J19" s="17">
        <v>-1.0000000000000004</v>
      </c>
      <c r="K19" s="17">
        <v>-1.0000000000000004</v>
      </c>
      <c r="L19" s="17">
        <v>-1.0000000000000004</v>
      </c>
      <c r="M19" s="17">
        <v>0.42031719433977321</v>
      </c>
      <c r="N19" s="17">
        <v>-1.0000000000000004</v>
      </c>
      <c r="O19" s="17">
        <v>-1.0000000000000004</v>
      </c>
      <c r="P19" s="17">
        <v>4.74592012784644</v>
      </c>
      <c r="Q19" s="17">
        <v>1</v>
      </c>
      <c r="R19" s="17">
        <v>-0.29724123956779808</v>
      </c>
      <c r="S19" s="17">
        <v>7.7124587006702688E-2</v>
      </c>
      <c r="T19" s="17">
        <v>0.69283328096149788</v>
      </c>
      <c r="U19" s="17">
        <v>1.0220579506492289</v>
      </c>
      <c r="V19" s="17">
        <v>0.79118408278739916</v>
      </c>
      <c r="W19" s="17">
        <v>-4.8414957166979011</v>
      </c>
      <c r="X19" s="17">
        <v>0.12146500850370218</v>
      </c>
      <c r="Y19" s="17">
        <v>14.416401460310297</v>
      </c>
      <c r="Z19" s="17">
        <v>-0.39590411100745992</v>
      </c>
      <c r="AA19" s="17">
        <v>-2.0116722302049856</v>
      </c>
      <c r="AB19" s="17">
        <v>4.8785901638362477</v>
      </c>
      <c r="AC19" s="17">
        <v>-0.23807803831372176</v>
      </c>
      <c r="AD19" s="17">
        <v>-0.38344109468599735</v>
      </c>
      <c r="AE19" s="17">
        <v>16.899878299255569</v>
      </c>
      <c r="AF19" s="17">
        <v>-34.721033259183976</v>
      </c>
      <c r="AG19" s="17">
        <v>-0.16316160926354906</v>
      </c>
      <c r="AH19" s="17">
        <v>0.12064673106336717</v>
      </c>
      <c r="AI19" s="17">
        <v>0.30155943726541778</v>
      </c>
      <c r="AJ19" s="17">
        <v>-0.21218927361614492</v>
      </c>
      <c r="AK19" s="17">
        <v>-0.19089506393335548</v>
      </c>
      <c r="AL19" s="17">
        <v>0.29559299530721272</v>
      </c>
      <c r="AM19" s="17">
        <v>-0.26073861594758385</v>
      </c>
      <c r="AN19" s="17">
        <v>-0.187931706323204</v>
      </c>
      <c r="AO19" s="17">
        <v>0.25709887482080329</v>
      </c>
      <c r="AP19" s="17">
        <v>-1.2909001959659614</v>
      </c>
      <c r="AQ19" s="17">
        <v>4.5114210205335539</v>
      </c>
      <c r="AR19" s="17">
        <v>2.4752062408376307</v>
      </c>
      <c r="AS19" s="17">
        <v>-1.8018262414292878</v>
      </c>
      <c r="AT19" s="17">
        <v>0.18181818181818182</v>
      </c>
      <c r="AU19" s="17">
        <v>0.15151515151515149</v>
      </c>
      <c r="AV19" s="17">
        <v>0.33333333333333331</v>
      </c>
      <c r="AW19" s="17">
        <v>13.181818181818182</v>
      </c>
      <c r="AX19" s="17">
        <v>-3.5570770414062342E-2</v>
      </c>
      <c r="AY19" s="17">
        <v>0.15402871110403743</v>
      </c>
      <c r="AZ19" s="17">
        <v>-1.9864707560676076E-3</v>
      </c>
      <c r="BA19" s="17">
        <v>0.52338013116455517</v>
      </c>
      <c r="BB19" s="17">
        <v>-0.20823390215701465</v>
      </c>
      <c r="BC19" s="17">
        <v>13.854646834634067</v>
      </c>
      <c r="BD19" s="17">
        <v>-5.2157799077057048</v>
      </c>
      <c r="BE19" s="17">
        <v>-1.0000000000000004</v>
      </c>
    </row>
    <row r="20" spans="1:57" x14ac:dyDescent="0.25">
      <c r="A20">
        <v>3275</v>
      </c>
      <c r="B20" t="s">
        <v>1166</v>
      </c>
      <c r="C20" s="22">
        <v>1556.3802934884818</v>
      </c>
      <c r="D20" s="17">
        <v>92.556336581658513</v>
      </c>
      <c r="E20" s="17">
        <v>-8.0292074945302421</v>
      </c>
      <c r="F20" s="17">
        <v>0.33046670801879208</v>
      </c>
      <c r="G20" s="17">
        <v>3.4772675162577613</v>
      </c>
      <c r="H20" s="17">
        <v>76.159069458046886</v>
      </c>
      <c r="I20" s="17">
        <v>14.132789173390766</v>
      </c>
      <c r="J20" s="17">
        <v>-1.0000000000000013</v>
      </c>
      <c r="K20" s="17">
        <v>-1.0000000000000013</v>
      </c>
      <c r="L20" s="17">
        <v>-1.0000000000000013</v>
      </c>
      <c r="M20" s="17">
        <v>0.39302650432650349</v>
      </c>
      <c r="N20" s="17">
        <v>-1.0000000000000013</v>
      </c>
      <c r="O20" s="17">
        <v>-1.0000000000000013</v>
      </c>
      <c r="P20" s="17">
        <v>4.3796270328921603</v>
      </c>
      <c r="Q20" s="17">
        <v>1</v>
      </c>
      <c r="R20" s="17">
        <v>-0.63030819067471588</v>
      </c>
      <c r="S20" s="17">
        <v>7.5169415327069014E-2</v>
      </c>
      <c r="T20" s="17">
        <v>0.17912843235751669</v>
      </c>
      <c r="U20" s="17">
        <v>0.41859557547505905</v>
      </c>
      <c r="V20" s="17">
        <v>-0.90235951663439773</v>
      </c>
      <c r="W20" s="17">
        <v>-6.0008234351142091</v>
      </c>
      <c r="X20" s="17">
        <v>5.1432327399001943E-2</v>
      </c>
      <c r="Y20" s="17">
        <v>45.649985686122214</v>
      </c>
      <c r="Z20" s="17">
        <v>2.4334792202444513</v>
      </c>
      <c r="AA20" s="17">
        <v>0.21560565714541724</v>
      </c>
      <c r="AB20" s="17">
        <v>12.082408776753837</v>
      </c>
      <c r="AC20" s="17">
        <v>2.3674375897532833</v>
      </c>
      <c r="AD20" s="17">
        <v>1.3889470230949967</v>
      </c>
      <c r="AE20" s="17">
        <v>59.33694714311644</v>
      </c>
      <c r="AF20" s="17">
        <v>-18.538438163790609</v>
      </c>
      <c r="AG20" s="17">
        <v>0.98744416640637511</v>
      </c>
      <c r="AH20" s="17">
        <v>1.1891541878927803</v>
      </c>
      <c r="AI20" s="17">
        <v>0.13738068033568981</v>
      </c>
      <c r="AJ20" s="17">
        <v>1.1464244516941742</v>
      </c>
      <c r="AK20" s="17">
        <v>1.3948717150559387</v>
      </c>
      <c r="AL20" s="17">
        <v>0.23011292365463287</v>
      </c>
      <c r="AM20" s="17">
        <v>0.58091883266790034</v>
      </c>
      <c r="AN20" s="17">
        <v>0.78039856003737307</v>
      </c>
      <c r="AO20" s="17">
        <v>-9.505515097338714E-2</v>
      </c>
      <c r="AP20" s="17">
        <v>16.822122314930461</v>
      </c>
      <c r="AQ20" s="17">
        <v>4.6004458187313499</v>
      </c>
      <c r="AR20" s="17">
        <v>-2.1964644956128261</v>
      </c>
      <c r="AS20" s="17">
        <v>11.72880785027224</v>
      </c>
      <c r="AT20" s="17">
        <v>0</v>
      </c>
      <c r="AU20" s="17">
        <v>0.2878787878787879</v>
      </c>
      <c r="AV20" s="17">
        <v>0.2878787878787879</v>
      </c>
      <c r="AW20" s="17">
        <v>11.363636363636365</v>
      </c>
      <c r="AX20" s="17">
        <v>-3.6274448811976182E-2</v>
      </c>
      <c r="AY20" s="17">
        <v>4.7255519184899557E-3</v>
      </c>
      <c r="AZ20" s="17">
        <v>0.65148561427082019</v>
      </c>
      <c r="BA20" s="17">
        <v>5.9079732413697572E-2</v>
      </c>
      <c r="BB20" s="17">
        <v>-0.17517263613594683</v>
      </c>
      <c r="BC20" s="17">
        <v>1.5006210699348885</v>
      </c>
      <c r="BD20" s="17">
        <v>-1.1218878320445727</v>
      </c>
      <c r="BE20" s="17">
        <v>-1.0000000000000013</v>
      </c>
    </row>
    <row r="21" spans="1:57" x14ac:dyDescent="0.25">
      <c r="A21">
        <v>3277</v>
      </c>
      <c r="B21" t="s">
        <v>1168</v>
      </c>
      <c r="C21" s="22">
        <v>1566.3878925949407</v>
      </c>
      <c r="D21" s="17">
        <v>93.32803313170146</v>
      </c>
      <c r="E21" s="17">
        <v>44.681457073845735</v>
      </c>
      <c r="F21" s="17">
        <v>0.82191504107959146</v>
      </c>
      <c r="G21" s="17">
        <v>3.6995012149348989</v>
      </c>
      <c r="H21" s="17">
        <v>75.710390656630565</v>
      </c>
      <c r="I21" s="17">
        <v>7.2972003171092146</v>
      </c>
      <c r="J21" s="17">
        <v>-1</v>
      </c>
      <c r="K21" s="17">
        <v>-1</v>
      </c>
      <c r="L21" s="17">
        <v>-1</v>
      </c>
      <c r="M21" s="17">
        <v>0.3239387172339187</v>
      </c>
      <c r="N21" s="17">
        <v>-1</v>
      </c>
      <c r="O21" s="17">
        <v>-1</v>
      </c>
      <c r="P21" s="17">
        <v>3.0524508652833151</v>
      </c>
      <c r="Q21" s="17">
        <v>0.7142857142857143</v>
      </c>
      <c r="R21" s="17">
        <v>0.50419912811730494</v>
      </c>
      <c r="S21" s="17">
        <v>0.14568019664928963</v>
      </c>
      <c r="T21" s="17">
        <v>-0.18067395329151312</v>
      </c>
      <c r="U21" s="17">
        <v>9.7647047092683709E-2</v>
      </c>
      <c r="V21" s="17">
        <v>0.64705034965158337</v>
      </c>
      <c r="W21" s="17">
        <v>3.668185828578487</v>
      </c>
      <c r="X21" s="17">
        <v>0.20257226264877809</v>
      </c>
      <c r="Y21" s="17">
        <v>34.651969806278601</v>
      </c>
      <c r="Z21" s="17">
        <v>2.6872937587726735</v>
      </c>
      <c r="AA21" s="17">
        <v>2.1196772852306283</v>
      </c>
      <c r="AB21" s="17">
        <v>34.564615277693285</v>
      </c>
      <c r="AC21" s="17">
        <v>0.88715230266814626</v>
      </c>
      <c r="AD21" s="17">
        <v>-0.55853162792338396</v>
      </c>
      <c r="AE21" s="17">
        <v>70.777730741279242</v>
      </c>
      <c r="AF21" s="17">
        <v>40.678059098024228</v>
      </c>
      <c r="AG21" s="17">
        <v>0.41310388303696421</v>
      </c>
      <c r="AH21" s="17">
        <v>0.24202931543352152</v>
      </c>
      <c r="AI21" s="17">
        <v>0.39755755836167767</v>
      </c>
      <c r="AJ21" s="17">
        <v>0.28045625815345282</v>
      </c>
      <c r="AK21" s="17">
        <v>0.39852298698393718</v>
      </c>
      <c r="AL21" s="17">
        <v>0.32437507356567941</v>
      </c>
      <c r="AM21" s="17">
        <v>0.30719284365442368</v>
      </c>
      <c r="AN21" s="17">
        <v>0.34597968065283069</v>
      </c>
      <c r="AO21" s="17">
        <v>0.2896402100858016</v>
      </c>
      <c r="AP21" s="17">
        <v>4.932659915351449</v>
      </c>
      <c r="AQ21" s="17">
        <v>2.2444115328823235</v>
      </c>
      <c r="AR21" s="17">
        <v>1.5023223940194081</v>
      </c>
      <c r="AS21" s="17">
        <v>3.5504663902074785</v>
      </c>
      <c r="AT21" s="17">
        <v>0.21428571428571427</v>
      </c>
      <c r="AU21" s="17">
        <v>0.19047619047619047</v>
      </c>
      <c r="AV21" s="17">
        <v>0.40476190476190477</v>
      </c>
      <c r="AW21" s="17">
        <v>14.642857142857142</v>
      </c>
      <c r="AX21" s="17">
        <v>-3.4389051535234361E-3</v>
      </c>
      <c r="AY21" s="17">
        <v>-0.35089994048826595</v>
      </c>
      <c r="AZ21" s="17">
        <v>4.8910476080292899E-2</v>
      </c>
      <c r="BA21" s="17">
        <v>-6.9438420668360423E-2</v>
      </c>
      <c r="BB21" s="17">
        <v>0.258253511269597</v>
      </c>
      <c r="BC21" s="17">
        <v>-3.4904602191503438</v>
      </c>
      <c r="BD21" s="17">
        <v>6.7008901621413877</v>
      </c>
      <c r="BE21" s="17">
        <v>-1</v>
      </c>
    </row>
    <row r="22" spans="1:57" x14ac:dyDescent="0.25">
      <c r="A22">
        <v>3292</v>
      </c>
      <c r="B22" t="s">
        <v>1175</v>
      </c>
      <c r="C22" s="22">
        <v>1427.3272852404541</v>
      </c>
      <c r="D22" s="17">
        <v>74.797240111737111</v>
      </c>
      <c r="E22" s="17">
        <v>-28.054533829266425</v>
      </c>
      <c r="F22" s="17">
        <v>-0.25957818359349766</v>
      </c>
      <c r="G22" s="17">
        <v>3.5656508534763507</v>
      </c>
      <c r="H22" s="17">
        <v>50.791575887229058</v>
      </c>
      <c r="I22" s="17">
        <v>-1.9320809325292299</v>
      </c>
      <c r="J22" s="17">
        <v>-1.0000000000000007</v>
      </c>
      <c r="K22" s="17">
        <v>-1.0000000000000007</v>
      </c>
      <c r="L22" s="17">
        <v>-1.0000000000000007</v>
      </c>
      <c r="M22" s="17">
        <v>2.4097086677008189E-2</v>
      </c>
      <c r="N22" s="17">
        <v>-1.0000000000000007</v>
      </c>
      <c r="O22" s="17">
        <v>-1.0000000000000007</v>
      </c>
      <c r="P22" s="17">
        <v>0.16820805434826896</v>
      </c>
      <c r="Q22" s="17">
        <v>0.18181818181818182</v>
      </c>
      <c r="R22" s="17">
        <v>1.812175795763058</v>
      </c>
      <c r="S22" s="17">
        <v>0.168092453362613</v>
      </c>
      <c r="T22" s="17">
        <v>-0.11345439619901683</v>
      </c>
      <c r="U22" s="17">
        <v>-0.12357850006941799</v>
      </c>
      <c r="V22" s="17">
        <v>3.3974427991280813</v>
      </c>
      <c r="W22" s="17">
        <v>5.3657668973194337</v>
      </c>
      <c r="X22" s="17">
        <v>-0.39674256572366612</v>
      </c>
      <c r="Y22" s="17">
        <v>39.85677490652742</v>
      </c>
      <c r="Z22" s="17">
        <v>2.7784449748328428</v>
      </c>
      <c r="AA22" s="17">
        <v>-2.481719898855507E-2</v>
      </c>
      <c r="AB22" s="17">
        <v>9.7029700631191957</v>
      </c>
      <c r="AC22" s="17">
        <v>-1.08850741289987</v>
      </c>
      <c r="AD22" s="17">
        <v>1.015884166779961</v>
      </c>
      <c r="AE22" s="17">
        <v>50.550811937438006</v>
      </c>
      <c r="AF22" s="17">
        <v>-14.829052160638682</v>
      </c>
      <c r="AG22" s="17">
        <v>6.2325547427876049E-2</v>
      </c>
      <c r="AH22" s="17">
        <v>0.11989695430575709</v>
      </c>
      <c r="AI22" s="17">
        <v>0.32724123397268101</v>
      </c>
      <c r="AJ22" s="17">
        <v>-0.66054851938593895</v>
      </c>
      <c r="AK22" s="17">
        <v>-0.404708142659857</v>
      </c>
      <c r="AL22" s="17">
        <v>0.23425483503395253</v>
      </c>
      <c r="AM22" s="17">
        <v>0.25089759596371153</v>
      </c>
      <c r="AN22" s="17">
        <v>0.33296397831231561</v>
      </c>
      <c r="AO22" s="17">
        <v>0.23273903365613507</v>
      </c>
      <c r="AP22" s="17">
        <v>0.24076394979108245</v>
      </c>
      <c r="AQ22" s="17">
        <v>2.4473510339786073</v>
      </c>
      <c r="AR22" s="17">
        <v>1.5131377428517148</v>
      </c>
      <c r="AS22" s="17">
        <v>-5.8925697093595524</v>
      </c>
      <c r="AT22" s="17">
        <v>9.0909090909090912E-2</v>
      </c>
      <c r="AU22" s="17">
        <v>7.5757575757575746E-2</v>
      </c>
      <c r="AV22" s="17">
        <v>0.16666666666666666</v>
      </c>
      <c r="AW22" s="17">
        <v>5.9090909090909092</v>
      </c>
      <c r="AX22" s="17">
        <v>-9.398374170121862E-3</v>
      </c>
      <c r="AY22" s="17">
        <v>-0.11152297375127992</v>
      </c>
      <c r="AZ22" s="17">
        <v>0.51285835687117964</v>
      </c>
      <c r="BA22" s="17">
        <v>0.36579431429542825</v>
      </c>
      <c r="BB22" s="17">
        <v>0.79261455897364497</v>
      </c>
      <c r="BC22" s="17">
        <v>8.5872429886293116</v>
      </c>
      <c r="BD22" s="17">
        <v>22.379655758697034</v>
      </c>
      <c r="BE22" s="17">
        <v>-1.0000000000000007</v>
      </c>
    </row>
    <row r="23" spans="1:57" x14ac:dyDescent="0.25">
      <c r="A23">
        <v>3298</v>
      </c>
      <c r="B23" t="s">
        <v>1179</v>
      </c>
      <c r="C23" s="22">
        <v>1386.5837205547414</v>
      </c>
      <c r="D23" s="17">
        <v>32.041100594576434</v>
      </c>
      <c r="E23" s="17">
        <v>-126.50591404896757</v>
      </c>
      <c r="F23" s="17">
        <v>-0.16586749435778203</v>
      </c>
      <c r="G23" s="17">
        <v>11.556032682967622</v>
      </c>
      <c r="H23" s="17">
        <v>16.325291276687825</v>
      </c>
      <c r="I23" s="17">
        <v>2.5715555856517023</v>
      </c>
      <c r="J23" s="17">
        <v>-0.99999999999999878</v>
      </c>
      <c r="K23" s="17">
        <v>-0.99999999999999878</v>
      </c>
      <c r="L23" s="17">
        <v>-0.99999999999999878</v>
      </c>
      <c r="M23" s="17">
        <v>0.26405681695982208</v>
      </c>
      <c r="N23" s="17">
        <v>-0.99999999999999878</v>
      </c>
      <c r="O23" s="17">
        <v>-0.99999999999999878</v>
      </c>
      <c r="P23" s="17">
        <v>3.820375657409623</v>
      </c>
      <c r="Q23" s="17">
        <v>0.81818181818181823</v>
      </c>
      <c r="R23" s="17">
        <v>4.0246842651459342</v>
      </c>
      <c r="S23" s="17">
        <v>0.37722755519798729</v>
      </c>
      <c r="T23" s="17">
        <v>-0.15685575236693294</v>
      </c>
      <c r="U23" s="17">
        <v>-0.31330889691020464</v>
      </c>
      <c r="V23" s="17">
        <v>7.7356570255580008</v>
      </c>
      <c r="W23" s="17">
        <v>5.0338636367431739</v>
      </c>
      <c r="X23" s="17">
        <v>0.28267783003929653</v>
      </c>
      <c r="Y23" s="17">
        <v>20.768097119242015</v>
      </c>
      <c r="Z23" s="17">
        <v>1.199247324874007</v>
      </c>
      <c r="AA23" s="17">
        <v>-0.77566938572617516</v>
      </c>
      <c r="AB23" s="17">
        <v>-2.6288228824144735</v>
      </c>
      <c r="AC23" s="17">
        <v>-2.1012062349782576E-2</v>
      </c>
      <c r="AD23" s="17">
        <v>-1.4141932945132829</v>
      </c>
      <c r="AE23" s="17">
        <v>15.949411556588061</v>
      </c>
      <c r="AF23" s="17">
        <v>-82.906479989300607</v>
      </c>
      <c r="AG23" s="17">
        <v>0.12321493490410992</v>
      </c>
      <c r="AH23" s="17">
        <v>-1.8702846549457711E-3</v>
      </c>
      <c r="AI23" s="17">
        <v>0.3641743799773649</v>
      </c>
      <c r="AJ23" s="17">
        <v>0.3197337037574437</v>
      </c>
      <c r="AK23" s="17">
        <v>0.41261376209130085</v>
      </c>
      <c r="AL23" s="17">
        <v>0.33221466095221286</v>
      </c>
      <c r="AM23" s="17">
        <v>-0.33190611260669844</v>
      </c>
      <c r="AN23" s="17">
        <v>-0.33556753341640594</v>
      </c>
      <c r="AO23" s="17">
        <v>0.34601785803279372</v>
      </c>
      <c r="AP23" s="17">
        <v>0.37587972009974607</v>
      </c>
      <c r="AQ23" s="17">
        <v>1.4986140333023132</v>
      </c>
      <c r="AR23" s="17">
        <v>-2.9479789179490168</v>
      </c>
      <c r="AS23" s="17">
        <v>4.0209204702984032</v>
      </c>
      <c r="AT23" s="17">
        <v>0</v>
      </c>
      <c r="AU23" s="17">
        <v>0.27272727272727271</v>
      </c>
      <c r="AV23" s="17">
        <v>0.27272727272727271</v>
      </c>
      <c r="AW23" s="17">
        <v>9.545454545454545</v>
      </c>
      <c r="AX23" s="17">
        <v>-0.14383696768168655</v>
      </c>
      <c r="AY23" s="17">
        <v>0.34489371068630631</v>
      </c>
      <c r="AZ23" s="17">
        <v>0.11293587061614109</v>
      </c>
      <c r="BA23" s="17">
        <v>0.32597026951165459</v>
      </c>
      <c r="BB23" s="17">
        <v>4.0683533355149286E-2</v>
      </c>
      <c r="BC23" s="17">
        <v>9.8737252912228985</v>
      </c>
      <c r="BD23" s="17">
        <v>1.5817676869594404</v>
      </c>
      <c r="BE23" s="17">
        <v>-0.99999999999999878</v>
      </c>
    </row>
    <row r="24" spans="1:57" x14ac:dyDescent="0.25">
      <c r="A24">
        <v>3300</v>
      </c>
      <c r="B24" t="s">
        <v>1181</v>
      </c>
      <c r="C24" s="22">
        <v>1379.2173445369858</v>
      </c>
      <c r="D24" s="17">
        <v>56.52823632017121</v>
      </c>
      <c r="E24" s="17">
        <v>-83.825193901349522</v>
      </c>
      <c r="F24" s="17">
        <v>0.25334029053677964</v>
      </c>
      <c r="G24" s="17">
        <v>6.0013162537672562</v>
      </c>
      <c r="H24" s="17">
        <v>47.950232775389964</v>
      </c>
      <c r="I24" s="17">
        <v>3.6394215011538673</v>
      </c>
      <c r="J24" s="17">
        <v>-1</v>
      </c>
      <c r="K24" s="17">
        <v>-1</v>
      </c>
      <c r="L24" s="17">
        <v>-1</v>
      </c>
      <c r="M24" s="17">
        <v>0.26118786608910116</v>
      </c>
      <c r="N24" s="17">
        <v>-1</v>
      </c>
      <c r="O24" s="17">
        <v>-1</v>
      </c>
      <c r="P24" s="17">
        <v>4.0636532556725626</v>
      </c>
      <c r="Q24" s="17">
        <v>0.81818181818181823</v>
      </c>
      <c r="R24" s="17">
        <v>1.3898204941824197</v>
      </c>
      <c r="S24" s="17">
        <v>9.8804726888287439E-2</v>
      </c>
      <c r="T24" s="17">
        <v>-0.42098899513507659</v>
      </c>
      <c r="U24" s="17">
        <v>-0.22049761696951012</v>
      </c>
      <c r="V24" s="17">
        <v>1.9376629980946862</v>
      </c>
      <c r="W24" s="17">
        <v>-3.4221919092832742</v>
      </c>
      <c r="X24" s="17">
        <v>0.13376104640800313</v>
      </c>
      <c r="Y24" s="17">
        <v>27.87850713522532</v>
      </c>
      <c r="Z24" s="17">
        <v>0.70845041894914385</v>
      </c>
      <c r="AA24" s="17">
        <v>0.9903811660487456</v>
      </c>
      <c r="AB24" s="17">
        <v>15.792735254813117</v>
      </c>
      <c r="AC24" s="17">
        <v>1.5502710091585787</v>
      </c>
      <c r="AD24" s="17">
        <v>-0.38752890118618166</v>
      </c>
      <c r="AE24" s="17">
        <v>44.274094654901013</v>
      </c>
      <c r="AF24" s="17">
        <v>-28.346077977010346</v>
      </c>
      <c r="AG24" s="17">
        <v>0.37563332666200344</v>
      </c>
      <c r="AH24" s="17">
        <v>0.37343856032025624</v>
      </c>
      <c r="AI24" s="17">
        <v>0.28340351073217701</v>
      </c>
      <c r="AJ24" s="17">
        <v>0.62293260870490219</v>
      </c>
      <c r="AK24" s="17">
        <v>0.56261381187325887</v>
      </c>
      <c r="AL24" s="17">
        <v>0.40003053478935674</v>
      </c>
      <c r="AM24" s="17">
        <v>-0.24672993774242161</v>
      </c>
      <c r="AN24" s="17">
        <v>-0.20082474809572895</v>
      </c>
      <c r="AO24" s="17">
        <v>0.41504632499656169</v>
      </c>
      <c r="AP24" s="17">
        <v>3.6761381204889312</v>
      </c>
      <c r="AQ24" s="17">
        <v>1.9598510589403675</v>
      </c>
      <c r="AR24" s="17">
        <v>-5.5146045231023137</v>
      </c>
      <c r="AS24" s="17">
        <v>7.1941749653158089</v>
      </c>
      <c r="AT24" s="17">
        <v>0</v>
      </c>
      <c r="AU24" s="17">
        <v>0.28787878787878785</v>
      </c>
      <c r="AV24" s="17">
        <v>0.28787878787878785</v>
      </c>
      <c r="AW24" s="17">
        <v>9.0909090909090899</v>
      </c>
      <c r="AX24" s="17">
        <v>-4.7728903176428208E-2</v>
      </c>
      <c r="AY24" s="17">
        <v>1.0603700609751807</v>
      </c>
      <c r="AZ24" s="17">
        <v>8.9655509832074529E-2</v>
      </c>
      <c r="BA24" s="17">
        <v>0.74658627098953778</v>
      </c>
      <c r="BB24" s="17">
        <v>-6.072589342661984E-2</v>
      </c>
      <c r="BC24" s="17">
        <v>23.966507079614349</v>
      </c>
      <c r="BD24" s="17">
        <v>-1.0698697865051234</v>
      </c>
      <c r="BE24" s="17">
        <v>-1</v>
      </c>
    </row>
    <row r="25" spans="1:57" x14ac:dyDescent="0.25">
      <c r="A25">
        <v>3313</v>
      </c>
      <c r="B25" t="s">
        <v>1186</v>
      </c>
      <c r="C25" s="22">
        <v>1591.5728267960924</v>
      </c>
      <c r="D25" s="17">
        <v>109.82214685274518</v>
      </c>
      <c r="E25" s="17">
        <v>21.059587082344869</v>
      </c>
      <c r="F25" s="17">
        <v>1.0669728621280798</v>
      </c>
      <c r="G25" s="17">
        <v>8.2292873820559329</v>
      </c>
      <c r="H25" s="17">
        <v>60.608752213354705</v>
      </c>
      <c r="I25" s="17">
        <v>31.042776756511987</v>
      </c>
      <c r="J25" s="17">
        <v>-0.99999999999999933</v>
      </c>
      <c r="K25" s="17">
        <v>-0.99999999999999933</v>
      </c>
      <c r="L25" s="17">
        <v>-0.99999999999999933</v>
      </c>
      <c r="M25" s="17">
        <v>0.27725284151031826</v>
      </c>
      <c r="N25" s="17">
        <v>-0.99999999999999933</v>
      </c>
      <c r="O25" s="17">
        <v>-0.99999999999999933</v>
      </c>
      <c r="P25" s="17">
        <v>4.7203606734067707</v>
      </c>
      <c r="Q25" s="17">
        <v>0.9285714285714286</v>
      </c>
      <c r="R25" s="17">
        <v>1.3816171691016401</v>
      </c>
      <c r="S25" s="17">
        <v>0.19786512261482025</v>
      </c>
      <c r="T25" s="17">
        <v>0.37284618522294022</v>
      </c>
      <c r="U25" s="17">
        <v>-0.1353931341763136</v>
      </c>
      <c r="V25" s="17">
        <v>3.5089267086491622</v>
      </c>
      <c r="W25" s="17">
        <v>1.6524369630943216</v>
      </c>
      <c r="X25" s="17">
        <v>0.17528116856784068</v>
      </c>
      <c r="Y25" s="17">
        <v>34.525484678221396</v>
      </c>
      <c r="Z25" s="17">
        <v>1.5482571790687811</v>
      </c>
      <c r="AA25" s="17">
        <v>4.2673625671355602</v>
      </c>
      <c r="AB25" s="17">
        <v>10.298298089008272</v>
      </c>
      <c r="AC25" s="17">
        <v>1.1906922314698065</v>
      </c>
      <c r="AD25" s="17">
        <v>0.48286280620585709</v>
      </c>
      <c r="AE25" s="17">
        <v>49.574008140571046</v>
      </c>
      <c r="AF25" s="17">
        <v>-12.711355732984522</v>
      </c>
      <c r="AG25" s="17">
        <v>0.48446957925674095</v>
      </c>
      <c r="AH25" s="17">
        <v>0.26854583299128099</v>
      </c>
      <c r="AI25" s="17">
        <v>0.29035820050429173</v>
      </c>
      <c r="AJ25" s="17">
        <v>1.1928012364984029</v>
      </c>
      <c r="AK25" s="17">
        <v>1.1246661217961742</v>
      </c>
      <c r="AL25" s="17">
        <v>0.29174201731897176</v>
      </c>
      <c r="AM25" s="17">
        <v>0.86553262147610199</v>
      </c>
      <c r="AN25" s="17">
        <v>0.8137368597692709</v>
      </c>
      <c r="AO25" s="17">
        <v>0.25364769873451298</v>
      </c>
      <c r="AP25" s="17">
        <v>11.03474407278363</v>
      </c>
      <c r="AQ25" s="17">
        <v>0.8301380315834761</v>
      </c>
      <c r="AR25" s="17">
        <v>20.827065566132958</v>
      </c>
      <c r="AS25" s="17">
        <v>9.3855731587955749</v>
      </c>
      <c r="AT25" s="17">
        <v>0.5714285714285714</v>
      </c>
      <c r="AU25" s="17">
        <v>0.10714285714285712</v>
      </c>
      <c r="AV25" s="17">
        <v>0.6785714285714286</v>
      </c>
      <c r="AW25" s="17">
        <v>21.785714285714285</v>
      </c>
      <c r="AX25" s="17">
        <v>0.14339872013925539</v>
      </c>
      <c r="AY25" s="17">
        <v>-3.9328783685080512E-2</v>
      </c>
      <c r="AZ25" s="17">
        <v>1.1615427679658561</v>
      </c>
      <c r="BA25" s="17">
        <v>7.4949396734626111E-2</v>
      </c>
      <c r="BB25" s="17">
        <v>0.16421840437183649</v>
      </c>
      <c r="BC25" s="17">
        <v>1.6770909999402499</v>
      </c>
      <c r="BD25" s="17">
        <v>9.9131739491251896</v>
      </c>
      <c r="BE25" s="17">
        <v>-0.99999999999999933</v>
      </c>
    </row>
    <row r="26" spans="1:57" x14ac:dyDescent="0.25">
      <c r="A26">
        <v>3367</v>
      </c>
      <c r="B26" t="s">
        <v>2964</v>
      </c>
      <c r="C26" s="22">
        <v>1376.3596045250843</v>
      </c>
      <c r="D26" s="17">
        <v>32.701274893325191</v>
      </c>
      <c r="E26" s="17">
        <v>-104.76408978292065</v>
      </c>
      <c r="F26" s="17">
        <v>4.0490649435462864E-2</v>
      </c>
      <c r="G26" s="17">
        <v>8.8367914150446758</v>
      </c>
      <c r="H26" s="17">
        <v>4.8622615121920498</v>
      </c>
      <c r="I26" s="17">
        <v>5.5938612924279258</v>
      </c>
      <c r="J26" s="17">
        <v>-1</v>
      </c>
      <c r="K26" s="17">
        <v>-1</v>
      </c>
      <c r="L26" s="17">
        <v>-1</v>
      </c>
      <c r="M26" s="17">
        <v>0.27800871214815581</v>
      </c>
      <c r="N26" s="17">
        <v>-1</v>
      </c>
      <c r="O26" s="17">
        <v>-1</v>
      </c>
      <c r="P26" s="17">
        <v>5.0336959086295927</v>
      </c>
      <c r="Q26" s="17">
        <v>1</v>
      </c>
      <c r="R26" s="17">
        <v>2.3111509943165909</v>
      </c>
      <c r="S26" s="17">
        <v>0.35118603128726295</v>
      </c>
      <c r="T26" s="17">
        <v>-0.4096032411090495</v>
      </c>
      <c r="U26" s="17">
        <v>1.1801529754958545E-2</v>
      </c>
      <c r="V26" s="17">
        <v>3.8030955064150835</v>
      </c>
      <c r="W26" s="17">
        <v>1.440782838022175</v>
      </c>
      <c r="X26" s="17">
        <v>0.27124757423924806</v>
      </c>
      <c r="Y26" s="17">
        <v>18.622139701739329</v>
      </c>
      <c r="Z26" s="17">
        <v>-1.5667634075142589</v>
      </c>
      <c r="AA26" s="17">
        <v>0.62163557262173452</v>
      </c>
      <c r="AB26" s="17">
        <v>-15.008496943271266</v>
      </c>
      <c r="AC26" s="17">
        <v>-0.46624122196449452</v>
      </c>
      <c r="AD26" s="17">
        <v>0.77797246703366085</v>
      </c>
      <c r="AE26" s="17">
        <v>5.0132507981234511</v>
      </c>
      <c r="AF26" s="17">
        <v>-85.484211914690476</v>
      </c>
      <c r="AG26" s="17">
        <v>-0.19232266726901334</v>
      </c>
      <c r="AH26" s="17">
        <v>-0.20012338995863724</v>
      </c>
      <c r="AI26" s="17">
        <v>0.28021581325870148</v>
      </c>
      <c r="AJ26" s="17">
        <v>0.19728642558719761</v>
      </c>
      <c r="AK26" s="17">
        <v>0.10809625630859764</v>
      </c>
      <c r="AL26" s="17">
        <v>0.37633965179710682</v>
      </c>
      <c r="AM26" s="17">
        <v>0.144177210666528</v>
      </c>
      <c r="AN26" s="17">
        <v>6.1829276463757146E-2</v>
      </c>
      <c r="AO26" s="17">
        <v>0.32261622413761021</v>
      </c>
      <c r="AP26" s="17">
        <v>-0.15098928593141042</v>
      </c>
      <c r="AQ26" s="17">
        <v>1.4535488335949334</v>
      </c>
      <c r="AR26" s="17">
        <v>2.1467436066283145</v>
      </c>
      <c r="AS26" s="17">
        <v>1.9935688522046786</v>
      </c>
      <c r="AT26" s="17">
        <v>0</v>
      </c>
      <c r="AU26" s="17">
        <v>0.19444444444444442</v>
      </c>
      <c r="AV26" s="17">
        <v>0.19444444444444442</v>
      </c>
      <c r="AW26" s="17">
        <v>7.4999999999999991</v>
      </c>
      <c r="AX26" s="17">
        <v>-8.2341001280251958E-2</v>
      </c>
      <c r="AY26" s="17">
        <v>9.5162327860993448E-2</v>
      </c>
      <c r="AZ26" s="17">
        <v>0.38309067223788079</v>
      </c>
      <c r="BA26" s="17">
        <v>0.5775117653997488</v>
      </c>
      <c r="BB26" s="17">
        <v>0.45915447481091837</v>
      </c>
      <c r="BC26" s="17">
        <v>14.913605774298693</v>
      </c>
      <c r="BD26" s="17">
        <v>13.394315231462363</v>
      </c>
      <c r="BE26" s="17">
        <v>-1</v>
      </c>
    </row>
    <row r="27" spans="1:57" x14ac:dyDescent="0.25">
      <c r="A27">
        <v>3750</v>
      </c>
      <c r="B27" t="s">
        <v>1356</v>
      </c>
      <c r="C27" s="22">
        <v>1731.5589291705019</v>
      </c>
      <c r="D27" s="17">
        <v>195.07910114996622</v>
      </c>
      <c r="E27" s="17">
        <v>166.33443469776989</v>
      </c>
      <c r="F27" s="17">
        <v>1.3433050874562456</v>
      </c>
      <c r="G27" s="17">
        <v>9.8274487345317318</v>
      </c>
      <c r="H27" s="17">
        <v>130.2535684712424</v>
      </c>
      <c r="I27" s="17">
        <v>33.709170684907171</v>
      </c>
      <c r="J27" s="17">
        <v>-0.99999999999999867</v>
      </c>
      <c r="K27" s="17">
        <v>-0.99999999999999867</v>
      </c>
      <c r="L27" s="17">
        <v>-0.99999999999999867</v>
      </c>
      <c r="M27" s="17">
        <v>0.16455034023590448</v>
      </c>
      <c r="N27" s="17">
        <v>-0.99999999999999867</v>
      </c>
      <c r="O27" s="17">
        <v>-0.99999999999999867</v>
      </c>
      <c r="P27" s="17">
        <v>3.7034961941553957</v>
      </c>
      <c r="Q27" s="17">
        <v>0.83333333333333337</v>
      </c>
      <c r="R27" s="17">
        <v>3.2909151769544183</v>
      </c>
      <c r="S27" s="17">
        <v>0.32655639151146237</v>
      </c>
      <c r="T27" s="17">
        <v>-0.22893890676625142</v>
      </c>
      <c r="U27" s="17">
        <v>-0.35787871733981275</v>
      </c>
      <c r="V27" s="17">
        <v>6.1239525403763349</v>
      </c>
      <c r="W27" s="17">
        <v>6.6582612367819207</v>
      </c>
      <c r="X27" s="17">
        <v>0.30209921665883677</v>
      </c>
      <c r="Y27" s="17">
        <v>65.557437926852742</v>
      </c>
      <c r="Z27" s="17">
        <v>0.21257503421404761</v>
      </c>
      <c r="AA27" s="17">
        <v>3.1365899571562865</v>
      </c>
      <c r="AB27" s="17">
        <v>44.402984281865287</v>
      </c>
      <c r="AC27" s="17">
        <v>2.2231986400514829</v>
      </c>
      <c r="AD27" s="17">
        <v>1.3472604142759594</v>
      </c>
      <c r="AE27" s="17">
        <v>114.44427258015024</v>
      </c>
      <c r="AF27" s="17">
        <v>114.79968210296714</v>
      </c>
      <c r="AG27" s="17">
        <v>0.48505522492470238</v>
      </c>
      <c r="AH27" s="17">
        <v>0.48932034875572189</v>
      </c>
      <c r="AI27" s="17">
        <v>0.33922005350330492</v>
      </c>
      <c r="AJ27" s="17">
        <v>1.6096820537705976</v>
      </c>
      <c r="AK27" s="17">
        <v>1.7550656498491726</v>
      </c>
      <c r="AL27" s="17">
        <v>0.32618354035569691</v>
      </c>
      <c r="AM27" s="17">
        <v>0.7921466964691285</v>
      </c>
      <c r="AN27" s="17">
        <v>0.91747317961352426</v>
      </c>
      <c r="AO27" s="17">
        <v>0.21413237516955685</v>
      </c>
      <c r="AP27" s="17">
        <v>15.80929589109209</v>
      </c>
      <c r="AQ27" s="17">
        <v>0.15827260904358165</v>
      </c>
      <c r="AR27" s="17">
        <v>15.809695118338729</v>
      </c>
      <c r="AS27" s="17">
        <v>17.741202957524891</v>
      </c>
      <c r="AT27" s="17">
        <v>0.66666666666666663</v>
      </c>
      <c r="AU27" s="17">
        <v>0.1388888888888889</v>
      </c>
      <c r="AV27" s="17">
        <v>0.80555555555555558</v>
      </c>
      <c r="AW27" s="17">
        <v>25</v>
      </c>
      <c r="AX27" s="17">
        <v>0.16021780985282119</v>
      </c>
      <c r="AY27" s="17">
        <v>-9.1108458899284775E-2</v>
      </c>
      <c r="AZ27" s="17">
        <v>0.44049477952848021</v>
      </c>
      <c r="BA27" s="17">
        <v>0.42063020619846242</v>
      </c>
      <c r="BB27" s="17">
        <v>0.76307210203940745</v>
      </c>
      <c r="BC27" s="17">
        <v>10.06021286046513</v>
      </c>
      <c r="BD27" s="17">
        <v>21.279276448627581</v>
      </c>
      <c r="BE27" s="17">
        <v>-0.99999999999999867</v>
      </c>
    </row>
    <row r="28" spans="1:57" x14ac:dyDescent="0.25">
      <c r="A28">
        <v>3754</v>
      </c>
      <c r="B28" t="s">
        <v>1359</v>
      </c>
      <c r="C28" s="22">
        <v>1410.3615401722939</v>
      </c>
      <c r="D28" s="17">
        <v>36.091740555005153</v>
      </c>
      <c r="E28" s="17">
        <v>-87.552108273140306</v>
      </c>
      <c r="F28" s="17">
        <v>-0.17162682940657184</v>
      </c>
      <c r="G28" s="17">
        <v>2.9952665366511582</v>
      </c>
      <c r="H28" s="17">
        <v>11.641855664270716</v>
      </c>
      <c r="I28" s="17">
        <v>5.8642642004722978</v>
      </c>
      <c r="J28" s="17">
        <v>-1.0000000000000018</v>
      </c>
      <c r="K28" s="17">
        <v>-1.0000000000000018</v>
      </c>
      <c r="L28" s="17">
        <v>-1.0000000000000018</v>
      </c>
      <c r="M28" s="17">
        <v>0.13336668259673434</v>
      </c>
      <c r="N28" s="17">
        <v>-1.0000000000000018</v>
      </c>
      <c r="O28" s="17">
        <v>-1.0000000000000018</v>
      </c>
      <c r="P28" s="17">
        <v>1.8787228939698679</v>
      </c>
      <c r="Q28" s="17">
        <v>0.45454545454545453</v>
      </c>
      <c r="R28" s="17">
        <v>0.69814580701127604</v>
      </c>
      <c r="S28" s="17">
        <v>8.3097217596325684E-2</v>
      </c>
      <c r="T28" s="17">
        <v>-0.13987398567063128</v>
      </c>
      <c r="U28" s="17">
        <v>0.33828326807605824</v>
      </c>
      <c r="V28" s="17">
        <v>1.1165436426812894</v>
      </c>
      <c r="W28" s="17">
        <v>-5.3841971579401982</v>
      </c>
      <c r="X28" s="17">
        <v>-0.16745010771884419</v>
      </c>
      <c r="Y28" s="17">
        <v>3.3407952300618886</v>
      </c>
      <c r="Z28" s="17">
        <v>0.71963613192240516</v>
      </c>
      <c r="AA28" s="17">
        <v>-0.79266975118903693</v>
      </c>
      <c r="AB28" s="17">
        <v>11.640416888977617</v>
      </c>
      <c r="AC28" s="17">
        <v>-1.1135756159406109</v>
      </c>
      <c r="AD28" s="17">
        <v>-0.74422129283184468</v>
      </c>
      <c r="AE28" s="17">
        <v>13.444321075018623</v>
      </c>
      <c r="AF28" s="17">
        <v>-77.885026366657826</v>
      </c>
      <c r="AG28" s="17">
        <v>-9.7224823105161617E-2</v>
      </c>
      <c r="AH28" s="17">
        <v>-0.14435537436188339</v>
      </c>
      <c r="AI28" s="17">
        <v>0.30812457123137232</v>
      </c>
      <c r="AJ28" s="17">
        <v>-0.11530363982745917</v>
      </c>
      <c r="AK28" s="17">
        <v>-0.11576560420494975</v>
      </c>
      <c r="AL28" s="17">
        <v>0.32554354016424547</v>
      </c>
      <c r="AM28" s="17">
        <v>-7.0705558459963083E-2</v>
      </c>
      <c r="AN28" s="17">
        <v>-0.10037210358275514</v>
      </c>
      <c r="AO28" s="17">
        <v>0.23726764507147396</v>
      </c>
      <c r="AP28" s="17">
        <v>-1.8024654107479419</v>
      </c>
      <c r="AQ28" s="17">
        <v>2.9572197188773077</v>
      </c>
      <c r="AR28" s="17">
        <v>3.1958327433023643</v>
      </c>
      <c r="AS28" s="17">
        <v>-0.28878826170737326</v>
      </c>
      <c r="AT28" s="17">
        <v>0</v>
      </c>
      <c r="AU28" s="17">
        <v>0.2424242424242424</v>
      </c>
      <c r="AV28" s="17">
        <v>0.2424242424242424</v>
      </c>
      <c r="AW28" s="17">
        <v>9.545454545454545</v>
      </c>
      <c r="AX28" s="17">
        <v>-7.1965090219192548E-2</v>
      </c>
      <c r="AY28" s="17">
        <v>-2.4684600690251662E-3</v>
      </c>
      <c r="AZ28" s="17">
        <v>1.0214104286604093</v>
      </c>
      <c r="BA28" s="17">
        <v>-0.1586670097613159</v>
      </c>
      <c r="BB28" s="17">
        <v>0.41937465247632855</v>
      </c>
      <c r="BC28" s="17">
        <v>-3.9790175443780251</v>
      </c>
      <c r="BD28" s="17">
        <v>15.591418455210267</v>
      </c>
      <c r="BE28" s="17">
        <v>-1.0000000000000018</v>
      </c>
    </row>
    <row r="29" spans="1:57" x14ac:dyDescent="0.25">
      <c r="A29">
        <v>3883</v>
      </c>
      <c r="B29" t="s">
        <v>1401</v>
      </c>
      <c r="C29" s="22">
        <v>1582.9093182618235</v>
      </c>
      <c r="D29" s="17">
        <v>87.433936235779129</v>
      </c>
      <c r="E29" s="17">
        <v>34.68378609692386</v>
      </c>
      <c r="F29" s="17">
        <v>0.43770103778507879</v>
      </c>
      <c r="G29" s="17">
        <v>7.3135051366953086</v>
      </c>
      <c r="H29" s="17">
        <v>60.96800941017819</v>
      </c>
      <c r="I29" s="17">
        <v>10.28415714467353</v>
      </c>
      <c r="J29" s="17">
        <v>-0.99999999999999956</v>
      </c>
      <c r="K29" s="17">
        <v>-0.99999999999999956</v>
      </c>
      <c r="L29" s="17">
        <v>-0.99999999999999956</v>
      </c>
      <c r="M29" s="17">
        <v>0.42981481360562929</v>
      </c>
      <c r="N29" s="17">
        <v>-0.99999999999999956</v>
      </c>
      <c r="O29" s="17">
        <v>-0.99999999999999956</v>
      </c>
      <c r="P29" s="17">
        <v>4.306046523909389</v>
      </c>
      <c r="Q29" s="17">
        <v>0.92307692307692313</v>
      </c>
      <c r="R29" s="17">
        <v>1.536434325044767</v>
      </c>
      <c r="S29" s="17">
        <v>0.19392523730386843</v>
      </c>
      <c r="T29" s="17">
        <v>-3.2705018651807034E-2</v>
      </c>
      <c r="U29" s="17">
        <v>-0.31379836361486135</v>
      </c>
      <c r="V29" s="17">
        <v>3.00745861278592</v>
      </c>
      <c r="W29" s="17">
        <v>0.38282598383537469</v>
      </c>
      <c r="X29" s="17">
        <v>0.1229575281251</v>
      </c>
      <c r="Y29" s="17">
        <v>39.088373733378525</v>
      </c>
      <c r="Z29" s="17">
        <v>1.2304478332683519</v>
      </c>
      <c r="AA29" s="17">
        <v>-0.61809331240361232</v>
      </c>
      <c r="AB29" s="17">
        <v>21.571831753519117</v>
      </c>
      <c r="AC29" s="17">
        <v>1.1746066658155467</v>
      </c>
      <c r="AD29" s="17">
        <v>-1.5419442088645261</v>
      </c>
      <c r="AE29" s="17">
        <v>58.500167965629537</v>
      </c>
      <c r="AF29" s="17">
        <v>28.085642654594018</v>
      </c>
      <c r="AG29" s="17">
        <v>0.27504120392269593</v>
      </c>
      <c r="AH29" s="17">
        <v>0.22960326250578958</v>
      </c>
      <c r="AI29" s="17">
        <v>0.4143643804248347</v>
      </c>
      <c r="AJ29" s="17">
        <v>0.1262287666535811</v>
      </c>
      <c r="AK29" s="17">
        <v>0.44940319297707843</v>
      </c>
      <c r="AL29" s="17">
        <v>0.18022156455494898</v>
      </c>
      <c r="AM29" s="17">
        <v>-0.25020747858864928</v>
      </c>
      <c r="AN29" s="17">
        <v>-0.1854381665731254</v>
      </c>
      <c r="AO29" s="17">
        <v>0.3628084789553101</v>
      </c>
      <c r="AP29" s="17">
        <v>2.4678414445487147</v>
      </c>
      <c r="AQ29" s="17">
        <v>2.0085781766075095</v>
      </c>
      <c r="AR29" s="17">
        <v>6.8914794341314947</v>
      </c>
      <c r="AS29" s="17">
        <v>1.3840995339345255</v>
      </c>
      <c r="AT29" s="17">
        <v>7.6923076923076927E-2</v>
      </c>
      <c r="AU29" s="17">
        <v>0.20512820512820512</v>
      </c>
      <c r="AV29" s="17">
        <v>0.28205128205128205</v>
      </c>
      <c r="AW29" s="17">
        <v>11.538461538461538</v>
      </c>
      <c r="AX29" s="17">
        <v>-8.5692807172751143E-2</v>
      </c>
      <c r="AY29" s="17">
        <v>0.25877393807647386</v>
      </c>
      <c r="AZ29" s="17">
        <v>-0.38350614984268239</v>
      </c>
      <c r="BA29" s="17">
        <v>4.8615392853976529E-2</v>
      </c>
      <c r="BB29" s="17">
        <v>0.43145319047813202</v>
      </c>
      <c r="BC29" s="17">
        <v>2.5092545117317822</v>
      </c>
      <c r="BD29" s="17">
        <v>8.8687990127398919</v>
      </c>
      <c r="BE29" s="17">
        <v>-0.99999999999999956</v>
      </c>
    </row>
    <row r="30" spans="1:57" x14ac:dyDescent="0.25">
      <c r="A30">
        <v>4009</v>
      </c>
      <c r="B30" t="s">
        <v>1446</v>
      </c>
      <c r="C30" s="22">
        <v>1582.4179317258393</v>
      </c>
      <c r="D30" s="17">
        <v>102.28945537834373</v>
      </c>
      <c r="E30" s="17">
        <v>29.764007705537409</v>
      </c>
      <c r="F30" s="17">
        <v>0.97326700875868377</v>
      </c>
      <c r="G30" s="17">
        <v>11.520358516880787</v>
      </c>
      <c r="H30" s="17">
        <v>51.772138674115638</v>
      </c>
      <c r="I30" s="17">
        <v>15.881023682366008</v>
      </c>
      <c r="J30" s="17">
        <v>-1.0000000000000016</v>
      </c>
      <c r="K30" s="17">
        <v>-1.0000000000000016</v>
      </c>
      <c r="L30" s="17">
        <v>-1.0000000000000016</v>
      </c>
      <c r="M30" s="17">
        <v>0.31278851178487344</v>
      </c>
      <c r="N30" s="17">
        <v>-1.0000000000000016</v>
      </c>
      <c r="O30" s="17">
        <v>-1.0000000000000016</v>
      </c>
      <c r="P30" s="17">
        <v>5.3740623107036631</v>
      </c>
      <c r="Q30" s="17">
        <v>1</v>
      </c>
      <c r="R30" s="17">
        <v>2.3065933424239544</v>
      </c>
      <c r="S30" s="17">
        <v>0.35719329321590365</v>
      </c>
      <c r="T30" s="17">
        <v>0.76655476066461137</v>
      </c>
      <c r="U30" s="17">
        <v>0.97531996782382546</v>
      </c>
      <c r="V30" s="17">
        <v>6.1462962061771336</v>
      </c>
      <c r="W30" s="17">
        <v>0.65373825234676697</v>
      </c>
      <c r="X30" s="17">
        <v>0.37293094515611014</v>
      </c>
      <c r="Y30" s="17">
        <v>35.190560615237899</v>
      </c>
      <c r="Z30" s="17">
        <v>1.2598757516149279</v>
      </c>
      <c r="AA30" s="17">
        <v>2.4732627808489589</v>
      </c>
      <c r="AB30" s="17">
        <v>6.2721007226958418</v>
      </c>
      <c r="AC30" s="17">
        <v>0.45693202092613422</v>
      </c>
      <c r="AD30" s="17">
        <v>-1.4119098992811221</v>
      </c>
      <c r="AE30" s="17">
        <v>42.524014219501659</v>
      </c>
      <c r="AF30" s="17">
        <v>12.276308840841724</v>
      </c>
      <c r="AG30" s="17">
        <v>0.53234921863988094</v>
      </c>
      <c r="AH30" s="17">
        <v>0.47428735214796702</v>
      </c>
      <c r="AI30" s="17">
        <v>0.15436848433797018</v>
      </c>
      <c r="AJ30" s="17">
        <v>0.8391051885522518</v>
      </c>
      <c r="AK30" s="17">
        <v>0.82036165402526906</v>
      </c>
      <c r="AL30" s="17">
        <v>0.33681212483605955</v>
      </c>
      <c r="AM30" s="17">
        <v>0.53927309636968301</v>
      </c>
      <c r="AN30" s="17">
        <v>0.55497588474956427</v>
      </c>
      <c r="AO30" s="17">
        <v>0.10439417785758218</v>
      </c>
      <c r="AP30" s="17">
        <v>9.248124454614004</v>
      </c>
      <c r="AQ30" s="17">
        <v>2.7709924084063884</v>
      </c>
      <c r="AR30" s="17">
        <v>4.7793467786506181</v>
      </c>
      <c r="AS30" s="17">
        <v>8.3306844953089847</v>
      </c>
      <c r="AT30" s="17">
        <v>0.15384615384615385</v>
      </c>
      <c r="AU30" s="17">
        <v>0.24358974358974358</v>
      </c>
      <c r="AV30" s="17">
        <v>0.39743589743589741</v>
      </c>
      <c r="AW30" s="17">
        <v>15</v>
      </c>
      <c r="AX30" s="17">
        <v>3.7379538926073E-2</v>
      </c>
      <c r="AY30" s="17">
        <v>0.17030821193244533</v>
      </c>
      <c r="AZ30" s="17">
        <v>0.69225872429545343</v>
      </c>
      <c r="BA30" s="17">
        <v>0.10404946096396228</v>
      </c>
      <c r="BB30" s="17">
        <v>0.78593484754559584</v>
      </c>
      <c r="BC30" s="17">
        <v>3.4527775837612857</v>
      </c>
      <c r="BD30" s="17">
        <v>23.109664810117163</v>
      </c>
      <c r="BE30" s="17">
        <v>-1.0000000000000016</v>
      </c>
    </row>
    <row r="31" spans="1:57" x14ac:dyDescent="0.25">
      <c r="A31">
        <v>4181</v>
      </c>
      <c r="B31" t="s">
        <v>1525</v>
      </c>
      <c r="C31" s="22">
        <v>1641.046696328088</v>
      </c>
      <c r="D31" s="17">
        <v>111.4175910368637</v>
      </c>
      <c r="E31" s="17">
        <v>44.460648245802844</v>
      </c>
      <c r="F31" s="17">
        <v>0.98784680710277939</v>
      </c>
      <c r="G31" s="17">
        <v>11.040725914952056</v>
      </c>
      <c r="H31" s="17">
        <v>69.542721695265385</v>
      </c>
      <c r="I31" s="17">
        <v>22.388490520842474</v>
      </c>
      <c r="J31" s="17">
        <v>-0.99999999999999911</v>
      </c>
      <c r="K31" s="17">
        <v>-0.99999999999999911</v>
      </c>
      <c r="L31" s="17">
        <v>-0.99999999999999911</v>
      </c>
      <c r="M31" s="17">
        <v>0.44592972574281831</v>
      </c>
      <c r="N31" s="17">
        <v>-0.99999999999999911</v>
      </c>
      <c r="O31" s="17">
        <v>-0.99999999999999911</v>
      </c>
      <c r="P31" s="17">
        <v>5.4140034821462235</v>
      </c>
      <c r="Q31" s="17">
        <v>0.92307692307692313</v>
      </c>
      <c r="R31" s="17">
        <v>3.0449406866681055</v>
      </c>
      <c r="S31" s="17">
        <v>0.29283561004990805</v>
      </c>
      <c r="T31" s="17">
        <v>-0.23157947026519035</v>
      </c>
      <c r="U31" s="17">
        <v>-0.96860617716620945</v>
      </c>
      <c r="V31" s="17">
        <v>5.6267224328058285</v>
      </c>
      <c r="W31" s="17">
        <v>4.7351883846686862</v>
      </c>
      <c r="X31" s="17">
        <v>0.34026307218764962</v>
      </c>
      <c r="Y31" s="17">
        <v>40.360956860839202</v>
      </c>
      <c r="Z31" s="17">
        <v>-0.46341939548428279</v>
      </c>
      <c r="AA31" s="17">
        <v>-1.4614161546641145</v>
      </c>
      <c r="AB31" s="17">
        <v>25.039409048240106</v>
      </c>
      <c r="AC31" s="17">
        <v>0.6167525142265341</v>
      </c>
      <c r="AD31" s="17">
        <v>1.4186543560659071</v>
      </c>
      <c r="AE31" s="17">
        <v>65.357604110481077</v>
      </c>
      <c r="AF31" s="17">
        <v>27.807852327981589</v>
      </c>
      <c r="AG31" s="17">
        <v>8.684098973706092E-2</v>
      </c>
      <c r="AH31" s="17">
        <v>0.25008634283116821</v>
      </c>
      <c r="AI31" s="17">
        <v>0.21688072321807822</v>
      </c>
      <c r="AJ31" s="17">
        <v>0.5497552280205299</v>
      </c>
      <c r="AK31" s="17">
        <v>0.66425925604020197</v>
      </c>
      <c r="AL31" s="17">
        <v>0.104797512992544</v>
      </c>
      <c r="AM31" s="17">
        <v>-1.1165979188468591E-2</v>
      </c>
      <c r="AN31" s="17">
        <v>-7.7322081914507623E-2</v>
      </c>
      <c r="AO31" s="17">
        <v>0.3328883645922418</v>
      </c>
      <c r="AP31" s="17">
        <v>4.1851175847843134</v>
      </c>
      <c r="AQ31" s="17">
        <v>5.841437044360695E-2</v>
      </c>
      <c r="AR31" s="17">
        <v>22.130194604858392</v>
      </c>
      <c r="AS31" s="17">
        <v>0.199881545540466</v>
      </c>
      <c r="AT31" s="17">
        <v>0.46153846153846156</v>
      </c>
      <c r="AU31" s="17">
        <v>0.12820512820512819</v>
      </c>
      <c r="AV31" s="17">
        <v>0.58974358974358976</v>
      </c>
      <c r="AW31" s="17">
        <v>19.615384615384617</v>
      </c>
      <c r="AX31" s="17">
        <v>0.1747800978112487</v>
      </c>
      <c r="AY31" s="17">
        <v>1.5316977447662941</v>
      </c>
      <c r="AZ31" s="17">
        <v>-0.45032127368851543</v>
      </c>
      <c r="BA31" s="17">
        <v>-4.4851517850784076E-2</v>
      </c>
      <c r="BB31" s="17">
        <v>0.42698632790525615</v>
      </c>
      <c r="BC31" s="17">
        <v>6.5372007775618703</v>
      </c>
      <c r="BD31" s="17">
        <v>8.4230518291888217</v>
      </c>
      <c r="BE31" s="17">
        <v>-0.99999999999999911</v>
      </c>
    </row>
    <row r="32" spans="1:57" x14ac:dyDescent="0.25">
      <c r="A32">
        <v>4198</v>
      </c>
      <c r="B32" t="s">
        <v>244</v>
      </c>
      <c r="C32" s="22">
        <v>1543.5403937246042</v>
      </c>
      <c r="D32" s="17">
        <v>121.09593374334449</v>
      </c>
      <c r="E32" s="17">
        <v>1.9729672868664392</v>
      </c>
      <c r="F32" s="17">
        <v>0.58235106665186243</v>
      </c>
      <c r="G32" s="17">
        <v>4.7006212013192048</v>
      </c>
      <c r="H32" s="17">
        <v>90.122759937177207</v>
      </c>
      <c r="I32" s="17">
        <v>17.891272468064045</v>
      </c>
      <c r="J32" s="17">
        <v>-0.99999999999999878</v>
      </c>
      <c r="K32" s="17">
        <v>-0.99999999999999878</v>
      </c>
      <c r="L32" s="17">
        <v>-0.99999999999999878</v>
      </c>
      <c r="M32" s="17">
        <v>0.3135920421026876</v>
      </c>
      <c r="N32" s="17">
        <v>-0.99999999999999878</v>
      </c>
      <c r="O32" s="17">
        <v>-0.99999999999999878</v>
      </c>
      <c r="P32" s="17">
        <v>3.3203731182051204</v>
      </c>
      <c r="Q32" s="17">
        <v>0.88235294117647056</v>
      </c>
      <c r="R32" s="17">
        <v>0.6503418088735069</v>
      </c>
      <c r="S32" s="17">
        <v>3.7849074290034208E-2</v>
      </c>
      <c r="T32" s="17">
        <v>3.9782232683534792E-2</v>
      </c>
      <c r="U32" s="17">
        <v>-0.21344891687674145</v>
      </c>
      <c r="V32" s="17">
        <v>1.3802480831140835</v>
      </c>
      <c r="W32" s="17">
        <v>-5.1584771566808447</v>
      </c>
      <c r="X32" s="17">
        <v>6.817983963559715E-2</v>
      </c>
      <c r="Y32" s="17">
        <v>30.86610750671348</v>
      </c>
      <c r="Z32" s="17">
        <v>3.391337869202343</v>
      </c>
      <c r="AA32" s="17">
        <v>5.119337559850389</v>
      </c>
      <c r="AB32" s="17">
        <v>35.44685210425984</v>
      </c>
      <c r="AC32" s="17">
        <v>2.4445705587448883</v>
      </c>
      <c r="AD32" s="17">
        <v>0.36808128215488234</v>
      </c>
      <c r="AE32" s="17">
        <v>71.80037845297862</v>
      </c>
      <c r="AF32" s="17">
        <v>17.239725450272854</v>
      </c>
      <c r="AG32" s="17">
        <v>0.95711525576458334</v>
      </c>
      <c r="AH32" s="17">
        <v>0.9330859837770008</v>
      </c>
      <c r="AI32" s="17">
        <v>0.27450172509478232</v>
      </c>
      <c r="AJ32" s="17">
        <v>1.4641864763546364</v>
      </c>
      <c r="AK32" s="17">
        <v>1.3648829427107323</v>
      </c>
      <c r="AL32" s="17">
        <v>0.34356737687120242</v>
      </c>
      <c r="AM32" s="17">
        <v>1.3224572779474848</v>
      </c>
      <c r="AN32" s="17">
        <v>1.366507370351985</v>
      </c>
      <c r="AO32" s="17">
        <v>1.8999719401223653E-2</v>
      </c>
      <c r="AP32" s="17">
        <v>18.322381484198583</v>
      </c>
      <c r="AQ32" s="17">
        <v>2.5451731140119724</v>
      </c>
      <c r="AR32" s="17">
        <v>2.1520517135463484</v>
      </c>
      <c r="AS32" s="17">
        <v>13.194047640505723</v>
      </c>
      <c r="AT32" s="17">
        <v>0.23529411764705882</v>
      </c>
      <c r="AU32" s="17">
        <v>0.36274509803921567</v>
      </c>
      <c r="AV32" s="17">
        <v>0.59803921568627449</v>
      </c>
      <c r="AW32" s="17">
        <v>20.294117647058822</v>
      </c>
      <c r="AX32" s="17">
        <v>8.7683821859183414E-2</v>
      </c>
      <c r="AY32" s="17">
        <v>1.1402946092997301</v>
      </c>
      <c r="AZ32" s="17">
        <v>0.44286082224828599</v>
      </c>
      <c r="BA32" s="17">
        <v>0.84236838799545211</v>
      </c>
      <c r="BB32" s="17">
        <v>0.24660889278357251</v>
      </c>
      <c r="BC32" s="17">
        <v>26.760682746384958</v>
      </c>
      <c r="BD32" s="17">
        <v>8.3795264308307402</v>
      </c>
      <c r="BE32" s="17">
        <v>-0.99999999999999878</v>
      </c>
    </row>
    <row r="33" spans="1:57" x14ac:dyDescent="0.25">
      <c r="A33">
        <v>4239</v>
      </c>
      <c r="B33" t="s">
        <v>1549</v>
      </c>
      <c r="C33" s="22">
        <v>1647.6630423655786</v>
      </c>
      <c r="D33" s="17">
        <v>103.51321429244858</v>
      </c>
      <c r="E33" s="17">
        <v>72.56565418783849</v>
      </c>
      <c r="F33" s="17">
        <v>0.84890481817218599</v>
      </c>
      <c r="G33" s="17">
        <v>7.1708527553492694</v>
      </c>
      <c r="H33" s="17">
        <v>70.613105017180558</v>
      </c>
      <c r="I33" s="17">
        <v>13.507464061192621</v>
      </c>
      <c r="J33" s="17">
        <v>-1.0000000000000002</v>
      </c>
      <c r="K33" s="17">
        <v>-1.0000000000000002</v>
      </c>
      <c r="L33" s="17">
        <v>-1.0000000000000002</v>
      </c>
      <c r="M33" s="17">
        <v>0.43446270519349312</v>
      </c>
      <c r="N33" s="17">
        <v>-1.0000000000000002</v>
      </c>
      <c r="O33" s="17">
        <v>-1.0000000000000002</v>
      </c>
      <c r="P33" s="17">
        <v>5.7323084461251401</v>
      </c>
      <c r="Q33" s="17">
        <v>1</v>
      </c>
      <c r="R33" s="17">
        <v>0.51524115879093824</v>
      </c>
      <c r="S33" s="17">
        <v>6.710543519532039E-2</v>
      </c>
      <c r="T33" s="17">
        <v>0.20403099582112502</v>
      </c>
      <c r="U33" s="17">
        <v>-0.57477704270148822</v>
      </c>
      <c r="V33" s="17">
        <v>1.438544309224127</v>
      </c>
      <c r="W33" s="17">
        <v>4.02675552118406</v>
      </c>
      <c r="X33" s="17">
        <v>0.14100137185405806</v>
      </c>
      <c r="Y33" s="17">
        <v>24.127785080311746</v>
      </c>
      <c r="Z33" s="17">
        <v>0.85326887585597266</v>
      </c>
      <c r="AA33" s="17">
        <v>0.33986192079664168</v>
      </c>
      <c r="AB33" s="17">
        <v>37.33455382397446</v>
      </c>
      <c r="AC33" s="17">
        <v>1.4651710609434132</v>
      </c>
      <c r="AD33" s="17">
        <v>1.6103330115045411</v>
      </c>
      <c r="AE33" s="17">
        <v>63.412533836587372</v>
      </c>
      <c r="AF33" s="17">
        <v>44.110930733620869</v>
      </c>
      <c r="AG33" s="17">
        <v>0.31883239597418639</v>
      </c>
      <c r="AH33" s="17">
        <v>0.52642402270920541</v>
      </c>
      <c r="AI33" s="17">
        <v>0.25365981812643157</v>
      </c>
      <c r="AJ33" s="17">
        <v>0.66017177840734853</v>
      </c>
      <c r="AK33" s="17">
        <v>0.57214407226875275</v>
      </c>
      <c r="AL33" s="17">
        <v>0.40381067407766957</v>
      </c>
      <c r="AM33" s="17">
        <v>0.4732845084252148</v>
      </c>
      <c r="AN33" s="17">
        <v>0.34154614114066095</v>
      </c>
      <c r="AO33" s="17">
        <v>0.31344929390989212</v>
      </c>
      <c r="AP33" s="17">
        <v>7.2005711805930961</v>
      </c>
      <c r="AQ33" s="17">
        <v>2.9380552852652255</v>
      </c>
      <c r="AR33" s="17">
        <v>3.4503879155849262</v>
      </c>
      <c r="AS33" s="17">
        <v>7.1190208603424772</v>
      </c>
      <c r="AT33" s="17">
        <v>0.21428571428571427</v>
      </c>
      <c r="AU33" s="17">
        <v>0.25</v>
      </c>
      <c r="AV33" s="17">
        <v>0.4642857142857143</v>
      </c>
      <c r="AW33" s="17">
        <v>15.714285714285714</v>
      </c>
      <c r="AX33" s="17">
        <v>3.9151932103310846E-2</v>
      </c>
      <c r="AY33" s="17">
        <v>0.38928803792965722</v>
      </c>
      <c r="AZ33" s="17">
        <v>-0.147654602937348</v>
      </c>
      <c r="BA33" s="17">
        <v>-0.19364549967805439</v>
      </c>
      <c r="BB33" s="17">
        <v>0.51767721292925206</v>
      </c>
      <c r="BC33" s="17">
        <v>-2.8946973023030766</v>
      </c>
      <c r="BD33" s="17">
        <v>12.203657308544573</v>
      </c>
      <c r="BE33" s="17">
        <v>-1.0000000000000002</v>
      </c>
    </row>
    <row r="34" spans="1:57" x14ac:dyDescent="0.25">
      <c r="A34">
        <v>4360</v>
      </c>
      <c r="B34" t="s">
        <v>1604</v>
      </c>
      <c r="C34" s="22">
        <v>1451.0738615345199</v>
      </c>
      <c r="D34" s="17">
        <v>74.725675390389029</v>
      </c>
      <c r="E34" s="17">
        <v>-3.3700573030015404</v>
      </c>
      <c r="F34" s="17">
        <v>-2.2943561887678598E-3</v>
      </c>
      <c r="G34" s="17">
        <v>5.3743138923873461</v>
      </c>
      <c r="H34" s="17">
        <v>45.030015309657962</v>
      </c>
      <c r="I34" s="17">
        <v>23.536771431742295</v>
      </c>
      <c r="J34" s="17">
        <v>-0.999999999999998</v>
      </c>
      <c r="K34" s="17">
        <v>-0.999999999999998</v>
      </c>
      <c r="L34" s="17">
        <v>-0.999999999999998</v>
      </c>
      <c r="M34" s="17">
        <v>0.22127046074921017</v>
      </c>
      <c r="N34" s="17">
        <v>-0.999999999999998</v>
      </c>
      <c r="O34" s="17">
        <v>-0.999999999999998</v>
      </c>
      <c r="P34" s="17">
        <v>2.9196797394732799</v>
      </c>
      <c r="Q34" s="17">
        <v>0.53846153846153844</v>
      </c>
      <c r="R34" s="17">
        <v>1.1065535503982566</v>
      </c>
      <c r="S34" s="17">
        <v>8.2081711019629425E-2</v>
      </c>
      <c r="T34" s="17">
        <v>0.12076352605877737</v>
      </c>
      <c r="U34" s="17">
        <v>0.22818953022085897</v>
      </c>
      <c r="V34" s="17">
        <v>2.4546341529140672</v>
      </c>
      <c r="W34" s="17">
        <v>0.18726842604039062</v>
      </c>
      <c r="X34" s="17">
        <v>-0.15035571987322197</v>
      </c>
      <c r="Y34" s="17">
        <v>10.60819584174776</v>
      </c>
      <c r="Z34" s="17">
        <v>1.1444742665239858</v>
      </c>
      <c r="AA34" s="17">
        <v>-0.27529110093203618</v>
      </c>
      <c r="AB34" s="17">
        <v>14.850979450855023</v>
      </c>
      <c r="AC34" s="17">
        <v>3.7220504202326437</v>
      </c>
      <c r="AD34" s="17">
        <v>1.8039187052669463</v>
      </c>
      <c r="AE34" s="17">
        <v>26.98780289693768</v>
      </c>
      <c r="AF34" s="17">
        <v>-29.536584554794423</v>
      </c>
      <c r="AG34" s="17">
        <v>1.1061406264947093</v>
      </c>
      <c r="AH34" s="17">
        <v>1.2644181833748316</v>
      </c>
      <c r="AI34" s="17">
        <v>0.24525636241591542</v>
      </c>
      <c r="AJ34" s="17">
        <v>1.4392032799635128</v>
      </c>
      <c r="AK34" s="17">
        <v>1.5486113335274359</v>
      </c>
      <c r="AL34" s="17">
        <v>0.30705777973912962</v>
      </c>
      <c r="AM34" s="17">
        <v>0.6797862234430152</v>
      </c>
      <c r="AN34" s="17">
        <v>0.79541296564178798</v>
      </c>
      <c r="AO34" s="17">
        <v>9.0148146685558567E-2</v>
      </c>
      <c r="AP34" s="17">
        <v>18.042212412720282</v>
      </c>
      <c r="AQ34" s="17">
        <v>0.8787189109512169</v>
      </c>
      <c r="AR34" s="17">
        <v>7.3450136770587724</v>
      </c>
      <c r="AS34" s="17">
        <v>15.313038843732286</v>
      </c>
      <c r="AT34" s="17">
        <v>0.15384615384615385</v>
      </c>
      <c r="AU34" s="17">
        <v>0.32051282051282054</v>
      </c>
      <c r="AV34" s="17">
        <v>0.47435897435897439</v>
      </c>
      <c r="AW34" s="17">
        <v>15.76923076923077</v>
      </c>
      <c r="AX34" s="17">
        <v>2.6192680959629781E-2</v>
      </c>
      <c r="AY34" s="17">
        <v>-3.6282119730231994E-2</v>
      </c>
      <c r="AZ34" s="17">
        <v>0.36974639790639213</v>
      </c>
      <c r="BA34" s="17">
        <v>-0.20370738317451653</v>
      </c>
      <c r="BB34" s="17">
        <v>-4.2931599571822569E-2</v>
      </c>
      <c r="BC34" s="17">
        <v>-5.2740951780140728</v>
      </c>
      <c r="BD34" s="17">
        <v>0.77544200023639898</v>
      </c>
      <c r="BE34" s="17">
        <v>-0.999999999999998</v>
      </c>
    </row>
    <row r="35" spans="1:57" x14ac:dyDescent="0.25">
      <c r="A35">
        <v>4539</v>
      </c>
      <c r="B35" t="s">
        <v>1678</v>
      </c>
      <c r="C35" s="22">
        <v>1838.3684386382715</v>
      </c>
      <c r="D35" s="17">
        <v>186.50259500775181</v>
      </c>
      <c r="E35" s="17">
        <v>178.14006853197949</v>
      </c>
      <c r="F35" s="17">
        <v>1.5170915186050773</v>
      </c>
      <c r="G35" s="17">
        <v>18.521707603859245</v>
      </c>
      <c r="H35" s="17">
        <v>144.39320280890934</v>
      </c>
      <c r="I35" s="17">
        <v>27.605223323581995</v>
      </c>
      <c r="J35" s="17">
        <v>-0.99999999999999878</v>
      </c>
      <c r="K35" s="17">
        <v>-0.99999999999999878</v>
      </c>
      <c r="L35" s="17">
        <v>-0.99999999999999878</v>
      </c>
      <c r="M35" s="17">
        <v>0.34300877707146538</v>
      </c>
      <c r="N35" s="17">
        <v>-0.99999999999999878</v>
      </c>
      <c r="O35" s="17">
        <v>-0.99999999999999878</v>
      </c>
      <c r="P35" s="17">
        <v>4.7704045525983538</v>
      </c>
      <c r="Q35" s="17">
        <v>1</v>
      </c>
      <c r="R35" s="17">
        <v>6.1628391025425406</v>
      </c>
      <c r="S35" s="17">
        <v>0.52708114509836357</v>
      </c>
      <c r="T35" s="17">
        <v>0.71281242308790349</v>
      </c>
      <c r="U35" s="17">
        <v>-4.830915245903921E-2</v>
      </c>
      <c r="V35" s="17">
        <v>13.751303051260889</v>
      </c>
      <c r="W35" s="17">
        <v>12.593135133360944</v>
      </c>
      <c r="X35" s="17">
        <v>0.28463107344997074</v>
      </c>
      <c r="Y35" s="17">
        <v>62.505965907355844</v>
      </c>
      <c r="Z35" s="17">
        <v>1.0051766783179941</v>
      </c>
      <c r="AA35" s="17">
        <v>4.6592195909487719</v>
      </c>
      <c r="AB35" s="17">
        <v>55.014094264105907</v>
      </c>
      <c r="AC35" s="17">
        <v>1.0680780861004939</v>
      </c>
      <c r="AD35" s="17">
        <v>3.5315843048685256</v>
      </c>
      <c r="AE35" s="17">
        <v>125.71086406727902</v>
      </c>
      <c r="AF35" s="17">
        <v>131.31398178512097</v>
      </c>
      <c r="AG35" s="17">
        <v>0.41165310002206035</v>
      </c>
      <c r="AH35" s="17">
        <v>0.76179855745901504</v>
      </c>
      <c r="AI35" s="17">
        <v>0.13142421448725145</v>
      </c>
      <c r="AJ35" s="17">
        <v>1.2487925695337456</v>
      </c>
      <c r="AK35" s="17">
        <v>1.375967357339589</v>
      </c>
      <c r="AL35" s="17">
        <v>0.36484075687481349</v>
      </c>
      <c r="AM35" s="17">
        <v>1.395158580764825</v>
      </c>
      <c r="AN35" s="17">
        <v>1.598701833527425</v>
      </c>
      <c r="AO35" s="17">
        <v>8.143275076507589E-2</v>
      </c>
      <c r="AP35" s="17">
        <v>18.682338741630144</v>
      </c>
      <c r="AQ35" s="17">
        <v>0.60237645303648901</v>
      </c>
      <c r="AR35" s="17">
        <v>13.850034362839866</v>
      </c>
      <c r="AS35" s="17">
        <v>13.152812507705642</v>
      </c>
      <c r="AT35" s="17">
        <v>0.41176470588235292</v>
      </c>
      <c r="AU35" s="17">
        <v>0.42156862745098034</v>
      </c>
      <c r="AV35" s="17">
        <v>0.83333333333333326</v>
      </c>
      <c r="AW35" s="17">
        <v>26.176470588235293</v>
      </c>
      <c r="AX35" s="17">
        <v>0.1300508833381184</v>
      </c>
      <c r="AY35" s="17">
        <v>0.43521437161180271</v>
      </c>
      <c r="AZ35" s="17">
        <v>-0.12628651874602095</v>
      </c>
      <c r="BA35" s="17">
        <v>7.5894737206823049E-2</v>
      </c>
      <c r="BB35" s="17">
        <v>-0.13584508604240725</v>
      </c>
      <c r="BC35" s="17">
        <v>4.073440288229591</v>
      </c>
      <c r="BD35" s="17">
        <v>-4.0275597447902847</v>
      </c>
      <c r="BE35" s="17">
        <v>-0.99999999999999878</v>
      </c>
    </row>
    <row r="36" spans="1:57" x14ac:dyDescent="0.25">
      <c r="A36">
        <v>4674</v>
      </c>
      <c r="B36" t="s">
        <v>1747</v>
      </c>
      <c r="C36" s="22">
        <v>1427.4945512046702</v>
      </c>
      <c r="D36" s="17">
        <v>54.821474019374193</v>
      </c>
      <c r="E36" s="17">
        <v>-81.423012142043319</v>
      </c>
      <c r="F36" s="17">
        <v>-0.23859498406439422</v>
      </c>
      <c r="G36" s="17">
        <v>4.7428508763453587</v>
      </c>
      <c r="H36" s="17">
        <v>27.242245802270354</v>
      </c>
      <c r="I36" s="17">
        <v>17.763209469771954</v>
      </c>
      <c r="J36" s="17">
        <v>-0.99999999999999922</v>
      </c>
      <c r="K36" s="17">
        <v>-0.99999999999999922</v>
      </c>
      <c r="L36" s="17">
        <v>-0.99999999999999922</v>
      </c>
      <c r="M36" s="17">
        <v>0.37648466372412681</v>
      </c>
      <c r="N36" s="17">
        <v>-0.99999999999999922</v>
      </c>
      <c r="O36" s="17">
        <v>-0.99999999999999922</v>
      </c>
      <c r="P36" s="17">
        <v>5.1592596774667214</v>
      </c>
      <c r="Q36" s="17">
        <v>0.90909090909090906</v>
      </c>
      <c r="R36" s="17">
        <v>0.27950946238856672</v>
      </c>
      <c r="S36" s="17">
        <v>8.148983163610091E-3</v>
      </c>
      <c r="T36" s="17">
        <v>-0.48771386294924929</v>
      </c>
      <c r="U36" s="17">
        <v>-1.0116525879955918</v>
      </c>
      <c r="V36" s="17">
        <v>-0.41640880112136514</v>
      </c>
      <c r="W36" s="17">
        <v>-9.2214375625741791</v>
      </c>
      <c r="X36" s="17">
        <v>3.9826301681627721E-2</v>
      </c>
      <c r="Y36" s="17">
        <v>25.050938655033594</v>
      </c>
      <c r="Z36" s="17">
        <v>-1.4612336815070734</v>
      </c>
      <c r="AA36" s="17">
        <v>-0.65867062693695133</v>
      </c>
      <c r="AB36" s="17">
        <v>-3.5096174669120357</v>
      </c>
      <c r="AC36" s="17">
        <v>1.3118966271662331</v>
      </c>
      <c r="AD36" s="17">
        <v>0.22930504129341256</v>
      </c>
      <c r="AE36" s="17">
        <v>21.111955602478012</v>
      </c>
      <c r="AF36" s="17">
        <v>-88.431582922921407</v>
      </c>
      <c r="AG36" s="17">
        <v>0.22338915196869061</v>
      </c>
      <c r="AH36" s="17">
        <v>0.18396613102448942</v>
      </c>
      <c r="AI36" s="17">
        <v>0.31504694533140748</v>
      </c>
      <c r="AJ36" s="17">
        <v>0.99574738648450023</v>
      </c>
      <c r="AK36" s="17">
        <v>1.1204199888011193</v>
      </c>
      <c r="AL36" s="17">
        <v>0.23556464211428554</v>
      </c>
      <c r="AM36" s="17">
        <v>-0.12643820986992504</v>
      </c>
      <c r="AN36" s="17">
        <v>-7.8328079867146183E-2</v>
      </c>
      <c r="AO36" s="17">
        <v>0.26332723442954431</v>
      </c>
      <c r="AP36" s="17">
        <v>6.1302901997923094</v>
      </c>
      <c r="AQ36" s="17">
        <v>2.2468181633985576</v>
      </c>
      <c r="AR36" s="17">
        <v>5.4367945767683175</v>
      </c>
      <c r="AS36" s="17">
        <v>10.079596729605084</v>
      </c>
      <c r="AT36" s="17">
        <v>0.36363636363636365</v>
      </c>
      <c r="AU36" s="17">
        <v>0.1818181818181818</v>
      </c>
      <c r="AV36" s="17">
        <v>0.54545454545454541</v>
      </c>
      <c r="AW36" s="17">
        <v>17.727272727272727</v>
      </c>
      <c r="AX36" s="17">
        <v>-3.9295332585994838E-2</v>
      </c>
      <c r="AY36" s="17">
        <v>0.55635363742776389</v>
      </c>
      <c r="AZ36" s="17">
        <v>-0.50021278880268816</v>
      </c>
      <c r="BA36" s="17">
        <v>-0.21758546784577518</v>
      </c>
      <c r="BB36" s="17">
        <v>0.3017626600194741</v>
      </c>
      <c r="BC36" s="17">
        <v>-2.6578685090055609</v>
      </c>
      <c r="BD36" s="17">
        <v>5.0430025564734144</v>
      </c>
      <c r="BE36" s="17">
        <v>-0.99999999999999922</v>
      </c>
    </row>
    <row r="37" spans="1:57" x14ac:dyDescent="0.25">
      <c r="A37">
        <v>4818</v>
      </c>
      <c r="B37" t="s">
        <v>1812</v>
      </c>
      <c r="C37" s="22">
        <v>1614.2434620349177</v>
      </c>
      <c r="D37" s="17">
        <v>118.90172176325535</v>
      </c>
      <c r="E37" s="17">
        <v>45.434003270465759</v>
      </c>
      <c r="F37" s="17">
        <v>0.70877545712463708</v>
      </c>
      <c r="G37" s="17">
        <v>5.8965499104542722</v>
      </c>
      <c r="H37" s="17">
        <v>91.658369746427766</v>
      </c>
      <c r="I37" s="17">
        <v>14.228354046468462</v>
      </c>
      <c r="J37" s="17">
        <v>-1.0000000000000004</v>
      </c>
      <c r="K37" s="17">
        <v>-1.0000000000000004</v>
      </c>
      <c r="L37" s="17">
        <v>-1.0000000000000004</v>
      </c>
      <c r="M37" s="17">
        <v>0.18586198361764514</v>
      </c>
      <c r="N37" s="17">
        <v>-1.0000000000000004</v>
      </c>
      <c r="O37" s="17">
        <v>-1.0000000000000004</v>
      </c>
      <c r="P37" s="17">
        <v>2.6037332933163864</v>
      </c>
      <c r="Q37" s="17">
        <v>0.66666666666666663</v>
      </c>
      <c r="R37" s="17">
        <v>1.7057687619109505</v>
      </c>
      <c r="S37" s="17">
        <v>0.20420197567083442</v>
      </c>
      <c r="T37" s="17">
        <v>-5.9360453342006098E-2</v>
      </c>
      <c r="U37" s="17">
        <v>0.39534409587978503</v>
      </c>
      <c r="V37" s="17">
        <v>3.2928166171378885</v>
      </c>
      <c r="W37" s="17">
        <v>-0.93591833092081644</v>
      </c>
      <c r="X37" s="17">
        <v>0.16162811905821778</v>
      </c>
      <c r="Y37" s="17">
        <v>38.03787648987911</v>
      </c>
      <c r="Z37" s="17">
        <v>-1.1920141885114339</v>
      </c>
      <c r="AA37" s="17">
        <v>0.18889156184020997</v>
      </c>
      <c r="AB37" s="17">
        <v>53.262351424505404</v>
      </c>
      <c r="AC37" s="17">
        <v>-0.6943879103249313</v>
      </c>
      <c r="AD37" s="17">
        <v>0.58547927800989419</v>
      </c>
      <c r="AE37" s="17">
        <v>92.074598754234685</v>
      </c>
      <c r="AF37" s="17">
        <v>52.15695721948908</v>
      </c>
      <c r="AG37" s="17">
        <v>-0.32444101796658237</v>
      </c>
      <c r="AH37" s="17">
        <v>-0.42123427390930795</v>
      </c>
      <c r="AI37" s="17">
        <v>0.41936364208362381</v>
      </c>
      <c r="AJ37" s="17">
        <v>0.33609662169294174</v>
      </c>
      <c r="AK37" s="17">
        <v>0.43983967444698208</v>
      </c>
      <c r="AL37" s="17">
        <v>0.22116632640555411</v>
      </c>
      <c r="AM37" s="17">
        <v>-4.0366496624052874E-2</v>
      </c>
      <c r="AN37" s="17">
        <v>-0.10185120209904994</v>
      </c>
      <c r="AO37" s="17">
        <v>0.40077763497665847</v>
      </c>
      <c r="AP37" s="17">
        <v>-0.41622900780688066</v>
      </c>
      <c r="AQ37" s="17">
        <v>1.9319820102654666</v>
      </c>
      <c r="AR37" s="17">
        <v>11.299247112196117</v>
      </c>
      <c r="AS37" s="17">
        <v>0.99712492400688424</v>
      </c>
      <c r="AT37" s="17">
        <v>0.4</v>
      </c>
      <c r="AU37" s="17">
        <v>0.13333333333333333</v>
      </c>
      <c r="AV37" s="17">
        <v>0.53333333333333333</v>
      </c>
      <c r="AW37" s="17">
        <v>18</v>
      </c>
      <c r="AX37" s="17">
        <v>5.8757883360430668E-2</v>
      </c>
      <c r="AY37" s="17">
        <v>0.21962659340072008</v>
      </c>
      <c r="AZ37" s="17">
        <v>-0.31576738867963966</v>
      </c>
      <c r="BA37" s="17">
        <v>0.52184207330854782</v>
      </c>
      <c r="BB37" s="17">
        <v>0.34801522485173475</v>
      </c>
      <c r="BC37" s="17">
        <v>14.144184799717278</v>
      </c>
      <c r="BD37" s="17">
        <v>7.1215436778951693</v>
      </c>
      <c r="BE37" s="17">
        <v>-1.0000000000000004</v>
      </c>
    </row>
    <row r="38" spans="1:57" x14ac:dyDescent="0.25">
      <c r="A38">
        <v>5172</v>
      </c>
      <c r="B38" t="s">
        <v>745</v>
      </c>
      <c r="C38" s="22">
        <v>1807.1664484105725</v>
      </c>
      <c r="D38" s="17">
        <v>179.79473422587901</v>
      </c>
      <c r="E38" s="17">
        <v>113.64784322570627</v>
      </c>
      <c r="F38" s="17">
        <v>1.8914584380484827</v>
      </c>
      <c r="G38" s="17">
        <v>17.284782085693251</v>
      </c>
      <c r="H38" s="17">
        <v>100.64947796018581</v>
      </c>
      <c r="I38" s="17">
        <v>51.703151769024345</v>
      </c>
      <c r="J38" s="17">
        <v>-0.99999999999999944</v>
      </c>
      <c r="K38" s="17">
        <v>-0.99999999999999944</v>
      </c>
      <c r="L38" s="17">
        <v>-0.99999999999999944</v>
      </c>
      <c r="M38" s="17">
        <v>0.28234323294971175</v>
      </c>
      <c r="N38" s="17">
        <v>-0.99999999999999944</v>
      </c>
      <c r="O38" s="17">
        <v>-0.99999999999999944</v>
      </c>
      <c r="P38" s="17">
        <v>4.5922401261541221</v>
      </c>
      <c r="Q38" s="17">
        <v>0.94117647058823528</v>
      </c>
      <c r="R38" s="17">
        <v>5.7115973752560878</v>
      </c>
      <c r="S38" s="17">
        <v>0.50025013666283458</v>
      </c>
      <c r="T38" s="17">
        <v>0.63467360451348009</v>
      </c>
      <c r="U38" s="17">
        <v>0.53356574873911722</v>
      </c>
      <c r="V38" s="17">
        <v>12.692541959539135</v>
      </c>
      <c r="W38" s="17">
        <v>8.2407218010037759</v>
      </c>
      <c r="X38" s="17">
        <v>0.41223913435584997</v>
      </c>
      <c r="Y38" s="17">
        <v>52.495305683705311</v>
      </c>
      <c r="Z38" s="17">
        <v>-0.31862442592712142</v>
      </c>
      <c r="AA38" s="17">
        <v>4.6817042232149264</v>
      </c>
      <c r="AB38" s="17">
        <v>27.302359485273879</v>
      </c>
      <c r="AC38" s="17">
        <v>0.95266093318556577</v>
      </c>
      <c r="AD38" s="17">
        <v>2.9519035454171552</v>
      </c>
      <c r="AE38" s="17">
        <v>87.431272937611283</v>
      </c>
      <c r="AF38" s="17">
        <v>61.969867424526598</v>
      </c>
      <c r="AG38" s="17">
        <v>0.18634522985066426</v>
      </c>
      <c r="AH38" s="17">
        <v>0.48855590019089129</v>
      </c>
      <c r="AI38" s="17">
        <v>0.19557368535214595</v>
      </c>
      <c r="AJ38" s="17">
        <v>1.2555479525384869</v>
      </c>
      <c r="AK38" s="17">
        <v>1.1400422245398363</v>
      </c>
      <c r="AL38" s="17">
        <v>0.11945256518977657</v>
      </c>
      <c r="AM38" s="17">
        <v>1.0280877838796088</v>
      </c>
      <c r="AN38" s="17">
        <v>1.0150428797841788</v>
      </c>
      <c r="AO38" s="17">
        <v>0.23816988331394467</v>
      </c>
      <c r="AP38" s="17">
        <v>13.21820502257453</v>
      </c>
      <c r="AQ38" s="17">
        <v>-4.0292598330430396</v>
      </c>
      <c r="AR38" s="17">
        <v>50.961000998696221</v>
      </c>
      <c r="AS38" s="17">
        <v>4.7714106033711472</v>
      </c>
      <c r="AT38" s="17">
        <v>1</v>
      </c>
      <c r="AU38" s="17">
        <v>0</v>
      </c>
      <c r="AV38" s="17">
        <v>1</v>
      </c>
      <c r="AW38" s="17">
        <v>30</v>
      </c>
      <c r="AX38" s="17">
        <v>0.67322253767045492</v>
      </c>
      <c r="AY38" s="17">
        <v>0.90814041873222617</v>
      </c>
      <c r="AZ38" s="17">
        <v>1.1281803322318906</v>
      </c>
      <c r="BA38" s="17">
        <v>0.21171122933995429</v>
      </c>
      <c r="BB38" s="17">
        <v>0.1805643353917871</v>
      </c>
      <c r="BC38" s="17">
        <v>9.8334828271599832</v>
      </c>
      <c r="BD38" s="17">
        <v>10.155010045954144</v>
      </c>
      <c r="BE38" s="17">
        <v>-0.99999999999999944</v>
      </c>
    </row>
    <row r="39" spans="1:57" x14ac:dyDescent="0.25">
      <c r="A39">
        <v>5576</v>
      </c>
      <c r="B39" t="s">
        <v>2135</v>
      </c>
      <c r="C39" s="22">
        <v>1657.1062473246802</v>
      </c>
      <c r="D39" s="17">
        <v>119.13355502312092</v>
      </c>
      <c r="E39" s="17">
        <v>36.799571135092656</v>
      </c>
      <c r="F39" s="17">
        <v>1.4599533536270872</v>
      </c>
      <c r="G39" s="17">
        <v>9.6607488749000527</v>
      </c>
      <c r="H39" s="17">
        <v>72.888549663040507</v>
      </c>
      <c r="I39" s="17">
        <v>34.828534375235073</v>
      </c>
      <c r="J39" s="17">
        <v>-1</v>
      </c>
      <c r="K39" s="17">
        <v>-1</v>
      </c>
      <c r="L39" s="17">
        <v>-1</v>
      </c>
      <c r="M39" s="17">
        <v>0.46098827358367567</v>
      </c>
      <c r="N39" s="17">
        <v>-1</v>
      </c>
      <c r="O39" s="17">
        <v>-1</v>
      </c>
      <c r="P39" s="17">
        <v>6.1557558178664999</v>
      </c>
      <c r="Q39" s="17">
        <v>1</v>
      </c>
      <c r="R39" s="17">
        <v>1.2134326923334333</v>
      </c>
      <c r="S39" s="17">
        <v>0.43633507247680198</v>
      </c>
      <c r="T39" s="17">
        <v>0.53906383618334208</v>
      </c>
      <c r="U39" s="17">
        <v>-0.15848892923844504</v>
      </c>
      <c r="V39" s="17">
        <v>3.5049930570335519</v>
      </c>
      <c r="W39" s="17">
        <v>0.94620687539779846</v>
      </c>
      <c r="X39" s="17">
        <v>0.46519721175567935</v>
      </c>
      <c r="Y39" s="17">
        <v>39.361537940158037</v>
      </c>
      <c r="Z39" s="17">
        <v>0.62909107761166738</v>
      </c>
      <c r="AA39" s="17">
        <v>0.34101710815940878</v>
      </c>
      <c r="AB39" s="17">
        <v>21.510073453504511</v>
      </c>
      <c r="AC39" s="17">
        <v>-0.68950499797934361</v>
      </c>
      <c r="AD39" s="17">
        <v>2.1007254210722039</v>
      </c>
      <c r="AE39" s="17">
        <v>63.313353922894187</v>
      </c>
      <c r="AF39" s="17">
        <v>3.5645672124670686</v>
      </c>
      <c r="AG39" s="17">
        <v>-0.10263474541391242</v>
      </c>
      <c r="AH39" s="17">
        <v>9.4388916733985032E-3</v>
      </c>
      <c r="AI39" s="17">
        <v>0.2938103250346828</v>
      </c>
      <c r="AJ39" s="17">
        <v>1.4558293773141966</v>
      </c>
      <c r="AK39" s="17">
        <v>1.3784483829733654</v>
      </c>
      <c r="AL39" s="17">
        <v>0.41493295392078605</v>
      </c>
      <c r="AM39" s="17">
        <v>0.45052486376993683</v>
      </c>
      <c r="AN39" s="17">
        <v>0.52715187338250957</v>
      </c>
      <c r="AO39" s="17">
        <v>0.27195316509779444</v>
      </c>
      <c r="AP39" s="17">
        <v>9.5751957401463681</v>
      </c>
      <c r="AQ39" s="17">
        <v>1.3702309149377601</v>
      </c>
      <c r="AR39" s="17">
        <v>17.677445027318846</v>
      </c>
      <c r="AS39" s="17">
        <v>15.780858432978475</v>
      </c>
      <c r="AT39" s="17">
        <v>0.6470588235294118</v>
      </c>
      <c r="AU39" s="17">
        <v>0.1176470588235294</v>
      </c>
      <c r="AV39" s="17">
        <v>0.76470588235294112</v>
      </c>
      <c r="AW39" s="17">
        <v>23.52941176470588</v>
      </c>
      <c r="AX39" s="17">
        <v>0.24159615096771681</v>
      </c>
      <c r="AY39" s="17">
        <v>0.28676215934132465</v>
      </c>
      <c r="AZ39" s="17">
        <v>0.60857321745781379</v>
      </c>
      <c r="BA39" s="17">
        <v>-0.39100641914094519</v>
      </c>
      <c r="BB39" s="17">
        <v>-5.1597708614943359E-2</v>
      </c>
      <c r="BC39" s="17">
        <v>-8.3413496818170056</v>
      </c>
      <c r="BD39" s="17">
        <v>1.7529233719154829</v>
      </c>
      <c r="BE39" s="17">
        <v>-1</v>
      </c>
    </row>
    <row r="40" spans="1:57" x14ac:dyDescent="0.25">
      <c r="A40">
        <v>5638</v>
      </c>
      <c r="B40" t="s">
        <v>2168</v>
      </c>
      <c r="C40" s="22">
        <v>1508.5733909765472</v>
      </c>
      <c r="D40" s="17">
        <v>72.748634836754903</v>
      </c>
      <c r="E40" s="17">
        <v>-19.960254236707041</v>
      </c>
      <c r="F40" s="17">
        <v>0.38577006515299761</v>
      </c>
      <c r="G40" s="17">
        <v>2.726330993920461</v>
      </c>
      <c r="H40" s="17">
        <v>41.660065637277718</v>
      </c>
      <c r="I40" s="17">
        <v>12.710291976007143</v>
      </c>
      <c r="J40" s="17">
        <v>-0.99999999999999878</v>
      </c>
      <c r="K40" s="17">
        <v>-0.99999999999999878</v>
      </c>
      <c r="L40" s="17">
        <v>-0.99999999999999878</v>
      </c>
      <c r="M40" s="17">
        <v>0.30585284305654992</v>
      </c>
      <c r="N40" s="17">
        <v>-0.99999999999999878</v>
      </c>
      <c r="O40" s="17">
        <v>-0.99999999999999878</v>
      </c>
      <c r="P40" s="17">
        <v>3.656533303972918</v>
      </c>
      <c r="Q40" s="17">
        <v>0.66666666666666663</v>
      </c>
      <c r="R40" s="17">
        <v>-0.35158390480461932</v>
      </c>
      <c r="S40" s="17">
        <v>-5.0143290861724227E-2</v>
      </c>
      <c r="T40" s="17">
        <v>-0.11351725022160906</v>
      </c>
      <c r="U40" s="17">
        <v>-0.88332422075868511</v>
      </c>
      <c r="V40" s="17">
        <v>-0.93020231005245635</v>
      </c>
      <c r="W40" s="17">
        <v>-3.2591331650541067</v>
      </c>
      <c r="X40" s="17">
        <v>-5.3336043701957499E-2</v>
      </c>
      <c r="Y40" s="17">
        <v>26.974124023210504</v>
      </c>
      <c r="Z40" s="17">
        <v>2.911370528660072</v>
      </c>
      <c r="AA40" s="17">
        <v>0.58942574120479096</v>
      </c>
      <c r="AB40" s="17">
        <v>-0.1955322047145589</v>
      </c>
      <c r="AC40" s="17">
        <v>2.5937158046281734</v>
      </c>
      <c r="AD40" s="17">
        <v>1.226902133735646</v>
      </c>
      <c r="AE40" s="17">
        <v>28.594919693436399</v>
      </c>
      <c r="AF40" s="17">
        <v>-42.577283466338571</v>
      </c>
      <c r="AG40" s="17">
        <v>0.84167277709247523</v>
      </c>
      <c r="AH40" s="17">
        <v>0.73826530383915112</v>
      </c>
      <c r="AI40" s="17">
        <v>0.38460246844574075</v>
      </c>
      <c r="AJ40" s="17">
        <v>1.2182914894469745</v>
      </c>
      <c r="AK40" s="17">
        <v>1.1502442120617602</v>
      </c>
      <c r="AL40" s="17">
        <v>0.41383357475604765</v>
      </c>
      <c r="AM40" s="17">
        <v>0.79293386537531318</v>
      </c>
      <c r="AN40" s="17">
        <v>0.72451967286735275</v>
      </c>
      <c r="AO40" s="17">
        <v>6.9062564570215812E-2</v>
      </c>
      <c r="AP40" s="17">
        <v>13.065145943841324</v>
      </c>
      <c r="AQ40" s="17">
        <v>4.3607516901647569</v>
      </c>
      <c r="AR40" s="17">
        <v>-4.6316108145649952</v>
      </c>
      <c r="AS40" s="17">
        <v>12.981151100407368</v>
      </c>
      <c r="AT40" s="17">
        <v>0.33333333333333331</v>
      </c>
      <c r="AU40" s="17">
        <v>0.17592592592592593</v>
      </c>
      <c r="AV40" s="17">
        <v>0.5092592592592593</v>
      </c>
      <c r="AW40" s="17">
        <v>17.5</v>
      </c>
      <c r="AX40" s="17">
        <v>4.8848193636234487E-2</v>
      </c>
      <c r="AY40" s="17">
        <v>0.41929197393836504</v>
      </c>
      <c r="AZ40" s="17">
        <v>0.42464861352976507</v>
      </c>
      <c r="BA40" s="17">
        <v>3.8835806212699921E-2</v>
      </c>
      <c r="BB40" s="17">
        <v>0.5401035821581085</v>
      </c>
      <c r="BC40" s="17">
        <v>3.0673550250093227</v>
      </c>
      <c r="BD40" s="17">
        <v>15.625832621601521</v>
      </c>
      <c r="BE40" s="17">
        <v>-0.99999999999999878</v>
      </c>
    </row>
    <row r="41" spans="1:57" x14ac:dyDescent="0.25">
      <c r="A41">
        <v>5658</v>
      </c>
      <c r="B41" t="s">
        <v>2176</v>
      </c>
      <c r="C41" s="22">
        <v>1542.3859426516367</v>
      </c>
      <c r="D41" s="17">
        <v>109.04588153650295</v>
      </c>
      <c r="E41" s="17">
        <v>16.914839076169553</v>
      </c>
      <c r="F41" s="17">
        <v>0.62769142603656269</v>
      </c>
      <c r="G41" s="17">
        <v>7.4764329220279269</v>
      </c>
      <c r="H41" s="17">
        <v>72.431192528930779</v>
      </c>
      <c r="I41" s="17">
        <v>26.78250801585984</v>
      </c>
      <c r="J41" s="17">
        <v>-1.0000000000000004</v>
      </c>
      <c r="K41" s="17">
        <v>-1.0000000000000004</v>
      </c>
      <c r="L41" s="17">
        <v>-1.0000000000000004</v>
      </c>
      <c r="M41" s="17">
        <v>0.35539002982186796</v>
      </c>
      <c r="N41" s="17">
        <v>-1.0000000000000004</v>
      </c>
      <c r="O41" s="17">
        <v>-1.0000000000000004</v>
      </c>
      <c r="P41" s="17">
        <v>4.7624306520125073</v>
      </c>
      <c r="Q41" s="17">
        <v>1</v>
      </c>
      <c r="R41" s="17">
        <v>1.2132326226931296</v>
      </c>
      <c r="S41" s="17">
        <v>0.14019916578872346</v>
      </c>
      <c r="T41" s="17">
        <v>0.14376851231458104</v>
      </c>
      <c r="U41" s="17">
        <v>-0.50022982894119716</v>
      </c>
      <c r="V41" s="17">
        <v>2.7140022700154214</v>
      </c>
      <c r="W41" s="17">
        <v>-1.6447392804292325</v>
      </c>
      <c r="X41" s="17">
        <v>0.17140803841259328</v>
      </c>
      <c r="Y41" s="17">
        <v>30.938515730832798</v>
      </c>
      <c r="Z41" s="17">
        <v>-1.6521090016409892</v>
      </c>
      <c r="AA41" s="17">
        <v>0.79111572757192794</v>
      </c>
      <c r="AB41" s="17">
        <v>37.630074710365143</v>
      </c>
      <c r="AC41" s="17">
        <v>-1.0696371242695761</v>
      </c>
      <c r="AD41" s="17">
        <v>0.81224320268508055</v>
      </c>
      <c r="AE41" s="17">
        <v>70.171949371454957</v>
      </c>
      <c r="AF41" s="17">
        <v>23.375881610882718</v>
      </c>
      <c r="AG41" s="17">
        <v>-0.40880960005655903</v>
      </c>
      <c r="AH41" s="17">
        <v>-0.40727913413283612</v>
      </c>
      <c r="AI41" s="17">
        <v>0.30397392393772305</v>
      </c>
      <c r="AJ41" s="17">
        <v>0.72951791665092347</v>
      </c>
      <c r="AK41" s="17">
        <v>0.93118921545366651</v>
      </c>
      <c r="AL41" s="17">
        <v>0.16080819004950742</v>
      </c>
      <c r="AM41" s="17">
        <v>-9.8075738027463694E-2</v>
      </c>
      <c r="AN41" s="17">
        <v>-7.2061449825678248E-2</v>
      </c>
      <c r="AO41" s="17">
        <v>0.43229725540110625</v>
      </c>
      <c r="AP41" s="17">
        <v>2.2592431574757628</v>
      </c>
      <c r="AQ41" s="17">
        <v>0.23348796372332142</v>
      </c>
      <c r="AR41" s="17">
        <v>19.923578914934897</v>
      </c>
      <c r="AS41" s="17">
        <v>6.62544113720163</v>
      </c>
      <c r="AT41" s="17">
        <v>0.45454545454545453</v>
      </c>
      <c r="AU41" s="17">
        <v>0.18181818181818182</v>
      </c>
      <c r="AV41" s="17">
        <v>0.63636363636363635</v>
      </c>
      <c r="AW41" s="17">
        <v>20.90909090909091</v>
      </c>
      <c r="AX41" s="17">
        <v>-2.257147638943072E-2</v>
      </c>
      <c r="AY41" s="17">
        <v>0.17038754501284734</v>
      </c>
      <c r="AZ41" s="17">
        <v>0.696901661587226</v>
      </c>
      <c r="BA41" s="17">
        <v>5.8150314922446877E-3</v>
      </c>
      <c r="BB41" s="17">
        <v>-4.5646724508751867E-2</v>
      </c>
      <c r="BC41" s="17">
        <v>0.9973135123703526</v>
      </c>
      <c r="BD41" s="17">
        <v>2.3433401952173334</v>
      </c>
      <c r="BE41" s="17">
        <v>-1.0000000000000004</v>
      </c>
    </row>
    <row r="42" spans="1:57" x14ac:dyDescent="0.25">
      <c r="A42">
        <v>5929</v>
      </c>
      <c r="B42" t="s">
        <v>3099</v>
      </c>
      <c r="C42" s="22">
        <v>1401.823226506134</v>
      </c>
      <c r="D42" s="17">
        <v>20.936522776068582</v>
      </c>
      <c r="E42" s="17">
        <v>-98.668545155738144</v>
      </c>
      <c r="F42" s="17">
        <v>7.6411949121844042E-2</v>
      </c>
      <c r="G42" s="17">
        <v>8.2156650635309028</v>
      </c>
      <c r="H42" s="17">
        <v>4.5871677162080218</v>
      </c>
      <c r="I42" s="17">
        <v>7.5733763429221561</v>
      </c>
      <c r="J42" s="17">
        <v>-1.0000000000000009</v>
      </c>
      <c r="K42" s="17">
        <v>-1.0000000000000009</v>
      </c>
      <c r="L42" s="17">
        <v>-1.0000000000000009</v>
      </c>
      <c r="M42" s="17">
        <v>0.39582353010200932</v>
      </c>
      <c r="N42" s="17">
        <v>-1.0000000000000009</v>
      </c>
      <c r="O42" s="17">
        <v>-1.0000000000000009</v>
      </c>
      <c r="P42" s="17">
        <v>6.2190412972833204</v>
      </c>
      <c r="Q42" s="17">
        <v>1</v>
      </c>
      <c r="R42" s="17">
        <v>0.75892663808323491</v>
      </c>
      <c r="S42" s="17">
        <v>3.9769469579964037E-2</v>
      </c>
      <c r="T42" s="17">
        <v>0.23938524504055569</v>
      </c>
      <c r="U42" s="17">
        <v>-1.3484076424906433</v>
      </c>
      <c r="V42" s="17">
        <v>1.9966237662475814</v>
      </c>
      <c r="W42" s="17">
        <v>0.27569346288966551</v>
      </c>
      <c r="X42" s="17">
        <v>0.15095781153818943</v>
      </c>
      <c r="Y42" s="17">
        <v>3.8777983069807758</v>
      </c>
      <c r="Z42" s="17">
        <v>0.70850304627372529</v>
      </c>
      <c r="AA42" s="17">
        <v>-1.4665573580747508</v>
      </c>
      <c r="AB42" s="17">
        <v>4.1133930142171895</v>
      </c>
      <c r="AC42" s="17">
        <v>-2.0093975344562502</v>
      </c>
      <c r="AD42" s="17">
        <v>-0.59265307493585506</v>
      </c>
      <c r="AE42" s="17">
        <v>5.9319808881873675</v>
      </c>
      <c r="AF42" s="17">
        <v>-67.794772536159016</v>
      </c>
      <c r="AG42" s="17">
        <v>-0.38840694417086152</v>
      </c>
      <c r="AH42" s="17">
        <v>-0.49458310006381057</v>
      </c>
      <c r="AI42" s="17">
        <v>0.40903837678409594</v>
      </c>
      <c r="AJ42" s="17">
        <v>0.80492777377440161</v>
      </c>
      <c r="AK42" s="17">
        <v>0.71197730530498371</v>
      </c>
      <c r="AL42" s="17">
        <v>0.35666869368610188</v>
      </c>
      <c r="AM42" s="17">
        <v>-0.44179984555575835</v>
      </c>
      <c r="AN42" s="17">
        <v>-0.48635683963704179</v>
      </c>
      <c r="AO42" s="17">
        <v>0.33720281795138174</v>
      </c>
      <c r="AP42" s="17">
        <v>-1.3448131719793437</v>
      </c>
      <c r="AQ42" s="17">
        <v>6.042207100671205</v>
      </c>
      <c r="AR42" s="17">
        <v>-6.2060531102145298</v>
      </c>
      <c r="AS42" s="17">
        <v>7.7372223524654808</v>
      </c>
      <c r="AT42" s="17">
        <v>0</v>
      </c>
      <c r="AU42" s="17">
        <v>0.25757575757575757</v>
      </c>
      <c r="AV42" s="17">
        <v>0.25757575757575757</v>
      </c>
      <c r="AW42" s="17">
        <v>11.818181818181818</v>
      </c>
      <c r="AX42" s="17">
        <v>-4.8064944929140693E-2</v>
      </c>
      <c r="AY42" s="17">
        <v>0.38735906063903758</v>
      </c>
      <c r="AZ42" s="17">
        <v>-2.068425373075268E-2</v>
      </c>
      <c r="BA42" s="17">
        <v>0.22750865227453626</v>
      </c>
      <c r="BB42" s="17">
        <v>2.6446930943823964E-2</v>
      </c>
      <c r="BC42" s="17">
        <v>7.6245116100585957</v>
      </c>
      <c r="BD42" s="17">
        <v>0.55775200494183397</v>
      </c>
      <c r="BE42" s="17">
        <v>-1.0000000000000009</v>
      </c>
    </row>
    <row r="43" spans="1:57" x14ac:dyDescent="0.25">
      <c r="A43">
        <v>6047</v>
      </c>
      <c r="B43" t="s">
        <v>2388</v>
      </c>
      <c r="C43" s="22">
        <v>1490.7462649926724</v>
      </c>
      <c r="D43" s="17">
        <v>68.623116710889349</v>
      </c>
      <c r="E43" s="17">
        <v>-5.4762585464624607</v>
      </c>
      <c r="F43" s="17">
        <v>0.76334664152961085</v>
      </c>
      <c r="G43" s="17">
        <v>5.4452750161621672</v>
      </c>
      <c r="H43" s="17">
        <v>38.711118915045816</v>
      </c>
      <c r="I43" s="17">
        <v>19.377940112551599</v>
      </c>
      <c r="J43" s="17">
        <v>-0.99999999999999978</v>
      </c>
      <c r="K43" s="17">
        <v>-0.99999999999999978</v>
      </c>
      <c r="L43" s="17">
        <v>-0.99999999999999978</v>
      </c>
      <c r="M43" s="17">
        <v>2.974057368124345E-2</v>
      </c>
      <c r="N43" s="17">
        <v>-0.99999999999999978</v>
      </c>
      <c r="O43" s="17">
        <v>-0.99999999999999978</v>
      </c>
      <c r="P43" s="17">
        <v>3.8224024751619474</v>
      </c>
      <c r="Q43" s="17">
        <v>0.81818181818181823</v>
      </c>
      <c r="R43" s="17">
        <v>0.62704048954717018</v>
      </c>
      <c r="S43" s="17">
        <v>7.9311748208819324E-2</v>
      </c>
      <c r="T43" s="17">
        <v>0.18439578095294029</v>
      </c>
      <c r="U43" s="17">
        <v>-1.1804525310679042</v>
      </c>
      <c r="V43" s="17">
        <v>1.6228725410002212</v>
      </c>
      <c r="W43" s="17">
        <v>4.4317161864624568</v>
      </c>
      <c r="X43" s="17">
        <v>0.11596261900793567</v>
      </c>
      <c r="Y43" s="17">
        <v>19.642163833024881</v>
      </c>
      <c r="Z43" s="17">
        <v>2.0046844125701324</v>
      </c>
      <c r="AA43" s="17">
        <v>0.73488989924432091</v>
      </c>
      <c r="AB43" s="17">
        <v>5.2632001862906339</v>
      </c>
      <c r="AC43" s="17">
        <v>-0.13908511557574796</v>
      </c>
      <c r="AD43" s="17">
        <v>1.1130280597988589</v>
      </c>
      <c r="AE43" s="17">
        <v>26.753281978358697</v>
      </c>
      <c r="AF43" s="17">
        <v>-29.813562104199338</v>
      </c>
      <c r="AG43" s="17">
        <v>9.1352068637100534E-2</v>
      </c>
      <c r="AH43" s="17">
        <v>0.39486679998733509</v>
      </c>
      <c r="AI43" s="17">
        <v>0.16472208613801309</v>
      </c>
      <c r="AJ43" s="17">
        <v>1.1479736530107219</v>
      </c>
      <c r="AK43" s="17">
        <v>1.2509590409696778</v>
      </c>
      <c r="AL43" s="17">
        <v>0.2404811084453386</v>
      </c>
      <c r="AM43" s="17">
        <v>0.71282163699983569</v>
      </c>
      <c r="AN43" s="17">
        <v>0.74574154638040935</v>
      </c>
      <c r="AO43" s="17">
        <v>-2.3659675020396252E-3</v>
      </c>
      <c r="AP43" s="17">
        <v>11.957836936687112</v>
      </c>
      <c r="AQ43" s="17">
        <v>2.3975855050136121</v>
      </c>
      <c r="AR43" s="17">
        <v>7.4738445712173762</v>
      </c>
      <c r="AS43" s="17">
        <v>9.5065100363206021</v>
      </c>
      <c r="AT43" s="17">
        <v>0.18181818181818182</v>
      </c>
      <c r="AU43" s="17">
        <v>0.28787878787878785</v>
      </c>
      <c r="AV43" s="17">
        <v>0.46969696969696967</v>
      </c>
      <c r="AW43" s="17">
        <v>17.272727272727273</v>
      </c>
      <c r="AX43" s="17">
        <v>9.3669579116142085E-2</v>
      </c>
      <c r="AY43" s="17">
        <v>-0.13488925762174592</v>
      </c>
      <c r="AZ43" s="17">
        <v>0.11562508301928141</v>
      </c>
      <c r="BA43" s="17">
        <v>-0.23247946110975007</v>
      </c>
      <c r="BB43" s="17">
        <v>0.18078190033590605</v>
      </c>
      <c r="BC43" s="17">
        <v>-6.4864328158524884</v>
      </c>
      <c r="BD43" s="17">
        <v>5.0976729234940565</v>
      </c>
      <c r="BE43" s="17">
        <v>-0.99999999999999978</v>
      </c>
    </row>
    <row r="44" spans="1:57" x14ac:dyDescent="0.25">
      <c r="A44">
        <v>6056</v>
      </c>
      <c r="B44" t="s">
        <v>2394</v>
      </c>
      <c r="C44" s="22">
        <v>1508.1742192324214</v>
      </c>
      <c r="D44" s="17">
        <v>55.597276169102948</v>
      </c>
      <c r="E44" s="17">
        <v>-34.980845397011485</v>
      </c>
      <c r="F44" s="17">
        <v>0.30055886223145278</v>
      </c>
      <c r="G44" s="17">
        <v>13.897378443098253</v>
      </c>
      <c r="H44" s="17">
        <v>33.694635904710211</v>
      </c>
      <c r="I44" s="17">
        <v>7.2628999928967319</v>
      </c>
      <c r="J44" s="17">
        <v>-1.000000000000002</v>
      </c>
      <c r="K44" s="17">
        <v>-1.000000000000002</v>
      </c>
      <c r="L44" s="17">
        <v>-1.000000000000002</v>
      </c>
      <c r="M44" s="17">
        <v>0.39403915103258397</v>
      </c>
      <c r="N44" s="17">
        <v>-1.000000000000002</v>
      </c>
      <c r="O44" s="17">
        <v>-1.000000000000002</v>
      </c>
      <c r="P44" s="17">
        <v>5.1520587383756586</v>
      </c>
      <c r="Q44" s="17">
        <v>1</v>
      </c>
      <c r="R44" s="17">
        <v>3.1905043011807539</v>
      </c>
      <c r="S44" s="17">
        <v>0.27507670533996542</v>
      </c>
      <c r="T44" s="17">
        <v>1.1821555511805428</v>
      </c>
      <c r="U44" s="17">
        <v>1.2795591752563791</v>
      </c>
      <c r="V44" s="17">
        <v>8.7453197047225935</v>
      </c>
      <c r="W44" s="17">
        <v>6.7102399522726994</v>
      </c>
      <c r="X44" s="17">
        <v>0.25836204409574609</v>
      </c>
      <c r="Y44" s="17">
        <v>14.441676919507803</v>
      </c>
      <c r="Z44" s="17">
        <v>6.4156497986346914E-2</v>
      </c>
      <c r="AA44" s="17">
        <v>0.38976874240477832</v>
      </c>
      <c r="AB44" s="17">
        <v>17.133881493427523</v>
      </c>
      <c r="AC44" s="17">
        <v>0.38540868003392847</v>
      </c>
      <c r="AD44" s="17">
        <v>8.112603310457249E-2</v>
      </c>
      <c r="AE44" s="17">
        <v>32.046453188444687</v>
      </c>
      <c r="AF44" s="17">
        <v>-22.446073316962526</v>
      </c>
      <c r="AG44" s="17">
        <v>5.6359693136553111E-2</v>
      </c>
      <c r="AH44" s="17">
        <v>-7.7687504460128509E-2</v>
      </c>
      <c r="AI44" s="17">
        <v>0.41873290544843189</v>
      </c>
      <c r="AJ44" s="17">
        <v>4.6597896735486616E-2</v>
      </c>
      <c r="AK44" s="17">
        <v>0.32452638632768227</v>
      </c>
      <c r="AL44" s="17">
        <v>0.20233879897441306</v>
      </c>
      <c r="AM44" s="17">
        <v>0.14636333606246937</v>
      </c>
      <c r="AN44" s="17">
        <v>8.2797661385550919E-2</v>
      </c>
      <c r="AO44" s="17">
        <v>0.36740161227016704</v>
      </c>
      <c r="AP44" s="17">
        <v>1.6481827162655254</v>
      </c>
      <c r="AQ44" s="17">
        <v>2.6494646824273858</v>
      </c>
      <c r="AR44" s="17">
        <v>3.6999741180842971</v>
      </c>
      <c r="AS44" s="17">
        <v>0.91346119238505563</v>
      </c>
      <c r="AT44" s="17">
        <v>0</v>
      </c>
      <c r="AU44" s="17">
        <v>0.19696969696969696</v>
      </c>
      <c r="AV44" s="17">
        <v>0.19696969696969696</v>
      </c>
      <c r="AW44" s="17">
        <v>8.1818181818181817</v>
      </c>
      <c r="AX44" s="17">
        <v>-5.1000645475885266E-2</v>
      </c>
      <c r="AY44" s="17">
        <v>1.2921178316804502E-3</v>
      </c>
      <c r="AZ44" s="17">
        <v>0.30391732769438845</v>
      </c>
      <c r="BA44" s="17">
        <v>-6.2055534558665186E-2</v>
      </c>
      <c r="BB44" s="17">
        <v>-3.087858962349313E-2</v>
      </c>
      <c r="BC44" s="17">
        <v>-1.5449277748082255</v>
      </c>
      <c r="BD44" s="17">
        <v>0.74762189788461264</v>
      </c>
      <c r="BE44" s="17">
        <v>-1.000000000000002</v>
      </c>
    </row>
    <row r="45" spans="1:57" x14ac:dyDescent="0.25">
      <c r="A45">
        <v>6175</v>
      </c>
      <c r="B45" t="s">
        <v>2466</v>
      </c>
      <c r="C45" s="22">
        <v>1510.1553971066357</v>
      </c>
      <c r="D45" s="17">
        <v>124.8645465122222</v>
      </c>
      <c r="E45" s="17">
        <v>0.93332884900298652</v>
      </c>
      <c r="F45" s="17">
        <v>0.49093753406568086</v>
      </c>
      <c r="G45" s="17">
        <v>5.0908590352992995</v>
      </c>
      <c r="H45" s="17">
        <v>82.46091914278631</v>
      </c>
      <c r="I45" s="17">
        <v>16.67677780992242</v>
      </c>
      <c r="J45" s="17">
        <v>-1.0000000000000016</v>
      </c>
      <c r="K45" s="17">
        <v>-1.0000000000000016</v>
      </c>
      <c r="L45" s="17">
        <v>-1.0000000000000016</v>
      </c>
      <c r="M45" s="17">
        <v>0.43442946297875068</v>
      </c>
      <c r="N45" s="17">
        <v>-1.0000000000000016</v>
      </c>
      <c r="O45" s="17">
        <v>-1.0000000000000016</v>
      </c>
      <c r="P45" s="17">
        <v>5.3404993584881257</v>
      </c>
      <c r="Q45" s="17">
        <v>1</v>
      </c>
      <c r="R45" s="17">
        <v>2.1178746375033378E-2</v>
      </c>
      <c r="S45" s="17">
        <v>-5.879432905321421E-2</v>
      </c>
      <c r="T45" s="17">
        <v>-0.14599890796944712</v>
      </c>
      <c r="U45" s="17">
        <v>-0.63951820340478205</v>
      </c>
      <c r="V45" s="17">
        <v>-0.24964032318882748</v>
      </c>
      <c r="W45" s="17">
        <v>-4.3195789906664945</v>
      </c>
      <c r="X45" s="17">
        <v>2.7439816634736894E-2</v>
      </c>
      <c r="Y45" s="17">
        <v>48.312933374095863</v>
      </c>
      <c r="Z45" s="17">
        <v>5.0185520300991247</v>
      </c>
      <c r="AA45" s="17">
        <v>4.6215785456107099</v>
      </c>
      <c r="AB45" s="17">
        <v>11.547857067608364</v>
      </c>
      <c r="AC45" s="17">
        <v>2.8695944483031277</v>
      </c>
      <c r="AD45" s="17">
        <v>4.5226890541929132E-2</v>
      </c>
      <c r="AE45" s="17">
        <v>64.527595877856839</v>
      </c>
      <c r="AF45" s="17">
        <v>-15.175332648101914</v>
      </c>
      <c r="AG45" s="17">
        <v>1.1811065990464424</v>
      </c>
      <c r="AH45" s="17">
        <v>1.3144935366972317</v>
      </c>
      <c r="AI45" s="17">
        <v>0.2254771876514152</v>
      </c>
      <c r="AJ45" s="17">
        <v>0.95634665478811121</v>
      </c>
      <c r="AK45" s="17">
        <v>0.91384463389140003</v>
      </c>
      <c r="AL45" s="17">
        <v>0.39008388532301463</v>
      </c>
      <c r="AM45" s="17">
        <v>1.3452988064390929</v>
      </c>
      <c r="AN45" s="17">
        <v>1.358326482397249</v>
      </c>
      <c r="AO45" s="17">
        <v>-3.3224552962144868E-2</v>
      </c>
      <c r="AP45" s="17">
        <v>17.933323264929406</v>
      </c>
      <c r="AQ45" s="17">
        <v>3.6281993376871235</v>
      </c>
      <c r="AR45" s="17">
        <v>2.6297012495208909</v>
      </c>
      <c r="AS45" s="17">
        <v>10.418877222714411</v>
      </c>
      <c r="AT45" s="17">
        <v>0.11764705882352941</v>
      </c>
      <c r="AU45" s="17">
        <v>0.49019607843137258</v>
      </c>
      <c r="AV45" s="17">
        <v>0.60784313725490202</v>
      </c>
      <c r="AW45" s="17">
        <v>19.705882352941178</v>
      </c>
      <c r="AX45" s="17">
        <v>8.1106909172410646E-2</v>
      </c>
      <c r="AY45" s="17">
        <v>-0.14147350589933747</v>
      </c>
      <c r="AZ45" s="17">
        <v>0.65589425978133353</v>
      </c>
      <c r="BA45" s="17">
        <v>0.25761118321784043</v>
      </c>
      <c r="BB45" s="17">
        <v>0.69404085467836707</v>
      </c>
      <c r="BC45" s="17">
        <v>5.7329120509493254</v>
      </c>
      <c r="BD45" s="17">
        <v>20.630492665865841</v>
      </c>
      <c r="BE45" s="17">
        <v>-1.0000000000000016</v>
      </c>
    </row>
    <row r="46" spans="1:57" x14ac:dyDescent="0.25">
      <c r="A46">
        <v>6453</v>
      </c>
      <c r="B46" t="s">
        <v>2585</v>
      </c>
      <c r="C46" s="22">
        <v>1362.2525949351482</v>
      </c>
      <c r="D46" s="17">
        <v>59.93112344980095</v>
      </c>
      <c r="E46" s="17">
        <v>-101.57069839871549</v>
      </c>
      <c r="F46" s="17">
        <v>-3.3145494052728763E-2</v>
      </c>
      <c r="G46" s="17">
        <v>1.9471231268554112</v>
      </c>
      <c r="H46" s="17">
        <v>32.236672394851958</v>
      </c>
      <c r="I46" s="17">
        <v>17.672166259189883</v>
      </c>
      <c r="J46" s="17">
        <v>-1.0000000000000002</v>
      </c>
      <c r="K46" s="17">
        <v>-1.0000000000000002</v>
      </c>
      <c r="L46" s="17">
        <v>-1.0000000000000002</v>
      </c>
      <c r="M46" s="17">
        <v>0.18829775885038441</v>
      </c>
      <c r="N46" s="17">
        <v>-1.0000000000000002</v>
      </c>
      <c r="O46" s="17">
        <v>-1.0000000000000002</v>
      </c>
      <c r="P46" s="17">
        <v>3.1246497714301684</v>
      </c>
      <c r="Q46" s="17">
        <v>0.83333333333333337</v>
      </c>
      <c r="R46" s="17">
        <v>-0.5452163172458151</v>
      </c>
      <c r="S46" s="17">
        <v>-5.387444374697907E-2</v>
      </c>
      <c r="T46" s="17">
        <v>-4.3547005041564078E-2</v>
      </c>
      <c r="U46" s="17">
        <v>-1.2382374819560424</v>
      </c>
      <c r="V46" s="17">
        <v>-1.1775266445747583</v>
      </c>
      <c r="W46" s="17">
        <v>-7.4604255979151306</v>
      </c>
      <c r="X46" s="17">
        <v>-9.9867488558902109E-2</v>
      </c>
      <c r="Y46" s="17">
        <v>34.904168599582292</v>
      </c>
      <c r="Z46" s="17">
        <v>6.8866988680783767E-2</v>
      </c>
      <c r="AA46" s="17">
        <v>1.4196976671472223</v>
      </c>
      <c r="AB46" s="17">
        <v>-6.4128567444700959</v>
      </c>
      <c r="AC46" s="17">
        <v>-0.57052004834982295</v>
      </c>
      <c r="AD46" s="17">
        <v>-0.21908743809399475</v>
      </c>
      <c r="AE46" s="17">
        <v>29.691922084165434</v>
      </c>
      <c r="AF46" s="17">
        <v>-76.214709111940437</v>
      </c>
      <c r="AG46" s="17">
        <v>-1.6657954359348408E-2</v>
      </c>
      <c r="AH46" s="17">
        <v>-0.15173615164623722</v>
      </c>
      <c r="AI46" s="17">
        <v>0.32943448479851656</v>
      </c>
      <c r="AJ46" s="17">
        <v>0.64410300354019256</v>
      </c>
      <c r="AK46" s="17">
        <v>0.64298636171946533</v>
      </c>
      <c r="AL46" s="17">
        <v>0.30888863122109977</v>
      </c>
      <c r="AM46" s="17">
        <v>4.0060925479977041E-2</v>
      </c>
      <c r="AN46" s="17">
        <v>1.7699852064082127E-2</v>
      </c>
      <c r="AO46" s="17">
        <v>0.38035685947125847</v>
      </c>
      <c r="AP46" s="17">
        <v>2.5447503106865503</v>
      </c>
      <c r="AQ46" s="17">
        <v>1.201866043580063</v>
      </c>
      <c r="AR46" s="17">
        <v>9.5958773695034427</v>
      </c>
      <c r="AS46" s="17">
        <v>6.8744228461063734</v>
      </c>
      <c r="AT46" s="17">
        <v>0.58333333333333337</v>
      </c>
      <c r="AU46" s="17">
        <v>9.722222222222221E-2</v>
      </c>
      <c r="AV46" s="17">
        <v>0.68055555555555558</v>
      </c>
      <c r="AW46" s="17">
        <v>21.25</v>
      </c>
      <c r="AX46" s="17">
        <v>6.1449250592533616E-2</v>
      </c>
      <c r="AY46" s="17">
        <v>-2.1366694306792763E-2</v>
      </c>
      <c r="AZ46" s="17">
        <v>0.35808452545937947</v>
      </c>
      <c r="BA46" s="17">
        <v>0.40787512354297367</v>
      </c>
      <c r="BB46" s="17">
        <v>0.25475147479194843</v>
      </c>
      <c r="BC46" s="17">
        <v>10.090044617040379</v>
      </c>
      <c r="BD46" s="17">
        <v>8.1592094970956062</v>
      </c>
      <c r="BE46" s="17">
        <v>-1.0000000000000002</v>
      </c>
    </row>
    <row r="47" spans="1:57" x14ac:dyDescent="0.25">
      <c r="A47">
        <v>7048</v>
      </c>
      <c r="B47" t="s">
        <v>3438</v>
      </c>
      <c r="C47" s="22">
        <v>1581.7289431578565</v>
      </c>
      <c r="D47" s="17">
        <v>117.93505576603177</v>
      </c>
      <c r="E47" s="17">
        <v>35.661757146574523</v>
      </c>
      <c r="F47" s="17">
        <v>0.46681681810778919</v>
      </c>
      <c r="G47" s="17">
        <v>9.8635977081389008</v>
      </c>
      <c r="H47" s="17">
        <v>87.533347598506978</v>
      </c>
      <c r="I47" s="17">
        <v>8.3585678775446528</v>
      </c>
      <c r="J47" s="17">
        <v>-1.0000000000000007</v>
      </c>
      <c r="K47" s="17">
        <v>-1.0000000000000007</v>
      </c>
      <c r="L47" s="17">
        <v>-1.0000000000000007</v>
      </c>
      <c r="M47" s="17">
        <v>0.29796236057338571</v>
      </c>
      <c r="N47" s="17">
        <v>-1.0000000000000007</v>
      </c>
      <c r="O47" s="17">
        <v>-1.0000000000000007</v>
      </c>
      <c r="P47" s="17">
        <v>5.7558902153157669</v>
      </c>
      <c r="Q47" s="17">
        <v>1</v>
      </c>
      <c r="R47" s="17">
        <v>2.6924444142684303</v>
      </c>
      <c r="S47" s="17">
        <v>0.47400036473550111</v>
      </c>
      <c r="T47" s="17">
        <v>-0.63859066785686258</v>
      </c>
      <c r="U47" s="17">
        <v>-0.13670408502879888</v>
      </c>
      <c r="V47" s="17">
        <v>4.1077074928231312</v>
      </c>
      <c r="W47" s="17">
        <v>0.79765870729321886</v>
      </c>
      <c r="X47" s="17">
        <v>0.48740834107339009</v>
      </c>
      <c r="Y47" s="17">
        <v>48.849107535558232</v>
      </c>
      <c r="Z47" s="17">
        <v>-0.27926182106040442</v>
      </c>
      <c r="AA47" s="17">
        <v>2.1027821047007862</v>
      </c>
      <c r="AB47" s="17">
        <v>26.854010314762085</v>
      </c>
      <c r="AC47" s="17">
        <v>0.36901956941930114</v>
      </c>
      <c r="AD47" s="17">
        <v>1.1494612800074129</v>
      </c>
      <c r="AE47" s="17">
        <v>78.955361235028533</v>
      </c>
      <c r="AF47" s="17">
        <v>35.56018009839557</v>
      </c>
      <c r="AG47" s="17">
        <v>7.1158984196329177E-3</v>
      </c>
      <c r="AH47" s="17">
        <v>0.7450852270221513</v>
      </c>
      <c r="AI47" s="17">
        <v>4.1235329210669094E-3</v>
      </c>
      <c r="AJ47" s="17">
        <v>0.46115080593074637</v>
      </c>
      <c r="AK47" s="17">
        <v>0.40332308031064518</v>
      </c>
      <c r="AL47" s="17">
        <v>0.38723416602160432</v>
      </c>
      <c r="AM47" s="17">
        <v>0.598243095043554</v>
      </c>
      <c r="AN47" s="17">
        <v>0.56718896536289443</v>
      </c>
      <c r="AO47" s="17">
        <v>0.25890384702921926</v>
      </c>
      <c r="AP47" s="17">
        <v>8.5779863634784466</v>
      </c>
      <c r="AQ47" s="17">
        <v>1.1804107152918126</v>
      </c>
      <c r="AR47" s="17">
        <v>1.897636514281051</v>
      </c>
      <c r="AS47" s="17">
        <v>5.2805206479717892</v>
      </c>
      <c r="AT47" s="17">
        <v>0.2</v>
      </c>
      <c r="AU47" s="17">
        <v>0.22222222222222224</v>
      </c>
      <c r="AV47" s="17">
        <v>0.42222222222222222</v>
      </c>
      <c r="AW47" s="17">
        <v>14.666666666666668</v>
      </c>
      <c r="AX47" s="17">
        <v>-0.12096670433839693</v>
      </c>
      <c r="AY47" s="17">
        <v>0.18846322052134548</v>
      </c>
      <c r="AZ47" s="17">
        <v>0.35526864198530861</v>
      </c>
      <c r="BA47" s="17">
        <v>0.57193942527410524</v>
      </c>
      <c r="BB47" s="17">
        <v>0.4161453876230663</v>
      </c>
      <c r="BC47" s="17">
        <v>15.240801734459353</v>
      </c>
      <c r="BD47" s="17">
        <v>12.1799779005032</v>
      </c>
      <c r="BE47" s="17">
        <v>-1.0000000000000007</v>
      </c>
    </row>
    <row r="48" spans="1:57" x14ac:dyDescent="0.25">
      <c r="A48">
        <v>7235</v>
      </c>
      <c r="B48" t="s">
        <v>3595</v>
      </c>
      <c r="C48" s="22">
        <v>1428.2497378704138</v>
      </c>
      <c r="D48" s="17">
        <v>39.270464069362454</v>
      </c>
      <c r="E48" s="17">
        <v>-79.164947175570461</v>
      </c>
      <c r="F48" s="17">
        <v>-0.28638852656501784</v>
      </c>
      <c r="G48" s="17">
        <v>3.9184225644996893</v>
      </c>
      <c r="H48" s="17">
        <v>7.9907645703318222</v>
      </c>
      <c r="I48" s="17">
        <v>8.9741984836762025</v>
      </c>
      <c r="J48" s="17">
        <v>-1</v>
      </c>
      <c r="K48" s="17">
        <v>-1</v>
      </c>
      <c r="L48" s="17">
        <v>-1</v>
      </c>
      <c r="M48" s="17">
        <v>0.27711449299449886</v>
      </c>
      <c r="N48" s="17">
        <v>-1</v>
      </c>
      <c r="O48" s="17">
        <v>-1</v>
      </c>
      <c r="P48" s="17">
        <v>3.6263442886189097</v>
      </c>
      <c r="Q48" s="17">
        <v>0.81818181818181823</v>
      </c>
      <c r="R48" s="17">
        <v>0.57378891228857709</v>
      </c>
      <c r="S48" s="17">
        <v>0.12651647983805125</v>
      </c>
      <c r="T48" s="17">
        <v>-0.42774977434818612</v>
      </c>
      <c r="U48" s="17">
        <v>-0.27994406607208677</v>
      </c>
      <c r="V48" s="17">
        <v>0.2920782758807835</v>
      </c>
      <c r="W48" s="17">
        <v>6.4880168446278183E-2</v>
      </c>
      <c r="X48" s="17">
        <v>0.11426431695524059</v>
      </c>
      <c r="Y48" s="17">
        <v>13.81855587973002</v>
      </c>
      <c r="Z48" s="17">
        <v>2.0702776237945226</v>
      </c>
      <c r="AA48" s="17">
        <v>-0.94725737087058437</v>
      </c>
      <c r="AB48" s="17">
        <v>-5.8816799169035265</v>
      </c>
      <c r="AC48" s="17">
        <v>0.44617457189410137</v>
      </c>
      <c r="AD48" s="17">
        <v>-0.82611401902058135</v>
      </c>
      <c r="AE48" s="17">
        <v>6.1635045729353486</v>
      </c>
      <c r="AF48" s="17">
        <v>-81.682338647583933</v>
      </c>
      <c r="AG48" s="17">
        <v>0.35413719436977881</v>
      </c>
      <c r="AH48" s="17">
        <v>0.3325066718950338</v>
      </c>
      <c r="AI48" s="17">
        <v>0.3229885379607258</v>
      </c>
      <c r="AJ48" s="17">
        <v>0.18684189466535736</v>
      </c>
      <c r="AK48" s="17">
        <v>0.27926382386446824</v>
      </c>
      <c r="AL48" s="17">
        <v>0.31847401179286305</v>
      </c>
      <c r="AM48" s="17">
        <v>-0.23519385346187324</v>
      </c>
      <c r="AN48" s="17">
        <v>-0.24631849628020655</v>
      </c>
      <c r="AO48" s="17">
        <v>0.32497446922704148</v>
      </c>
      <c r="AP48" s="17">
        <v>1.827259997396478</v>
      </c>
      <c r="AQ48" s="17">
        <v>1.6545980960237747</v>
      </c>
      <c r="AR48" s="17">
        <v>4.6811342118684847</v>
      </c>
      <c r="AS48" s="17">
        <v>2.6384661757839378</v>
      </c>
      <c r="AT48" s="17">
        <v>9.0909090909090912E-2</v>
      </c>
      <c r="AU48" s="17">
        <v>0.25757575757575757</v>
      </c>
      <c r="AV48" s="17">
        <v>0.34848484848484845</v>
      </c>
      <c r="AW48" s="17">
        <v>13.636363636363635</v>
      </c>
      <c r="AX48" s="17">
        <v>-8.357932195377487E-4</v>
      </c>
      <c r="AY48" s="17">
        <v>0.23414404592942512</v>
      </c>
      <c r="AZ48" s="17">
        <v>0.11354778984244084</v>
      </c>
      <c r="BA48" s="17">
        <v>-5.3713028518675043E-2</v>
      </c>
      <c r="BB48" s="17">
        <v>0.71213238805566081</v>
      </c>
      <c r="BC48" s="17">
        <v>-0.17210548331975051</v>
      </c>
      <c r="BD48" s="17">
        <v>18.371048650603722</v>
      </c>
      <c r="BE48" s="17">
        <v>-1</v>
      </c>
    </row>
    <row r="49" spans="1:57" x14ac:dyDescent="0.25">
      <c r="A49">
        <v>7257</v>
      </c>
      <c r="B49" t="s">
        <v>3612</v>
      </c>
      <c r="C49" s="22">
        <v>1434.8911104815954</v>
      </c>
      <c r="D49" s="17">
        <v>56.825267785602712</v>
      </c>
      <c r="E49" s="17">
        <v>-35.372979344833631</v>
      </c>
      <c r="F49" s="17">
        <v>0.26177711749642657</v>
      </c>
      <c r="G49" s="17">
        <v>6.6290006463465128</v>
      </c>
      <c r="H49" s="17">
        <v>28.803512473001273</v>
      </c>
      <c r="I49" s="17">
        <v>12.813165755813065</v>
      </c>
      <c r="J49" s="17">
        <v>-0.99999999999999989</v>
      </c>
      <c r="K49" s="17">
        <v>-0.99999999999999989</v>
      </c>
      <c r="L49" s="17">
        <v>-0.99999999999999989</v>
      </c>
      <c r="M49" s="17">
        <v>0.39208911216460812</v>
      </c>
      <c r="N49" s="17">
        <v>-0.99999999999999989</v>
      </c>
      <c r="O49" s="17">
        <v>-0.99999999999999989</v>
      </c>
      <c r="P49" s="17">
        <v>4.4500106187283324</v>
      </c>
      <c r="Q49" s="17">
        <v>0.83333333333333337</v>
      </c>
      <c r="R49" s="17">
        <v>1.3117315571780734</v>
      </c>
      <c r="S49" s="17">
        <v>0.16692143965964754</v>
      </c>
      <c r="T49" s="17">
        <v>-0.22223654336898319</v>
      </c>
      <c r="U49" s="17">
        <v>0.13747065736502834</v>
      </c>
      <c r="V49" s="17">
        <v>2.1789900276181808</v>
      </c>
      <c r="W49" s="17">
        <v>-0.59405895767162675</v>
      </c>
      <c r="X49" s="17">
        <v>0.11480626956873119</v>
      </c>
      <c r="Y49" s="17">
        <v>28.532993576980559</v>
      </c>
      <c r="Z49" s="17">
        <v>1.3936657936969912</v>
      </c>
      <c r="AA49" s="17">
        <v>0.49140363924215019</v>
      </c>
      <c r="AB49" s="17">
        <v>-0.6579650421974671</v>
      </c>
      <c r="AC49" s="17">
        <v>1.0517723446199765</v>
      </c>
      <c r="AD49" s="17">
        <v>-1.4304390717465647</v>
      </c>
      <c r="AE49" s="17">
        <v>26.935993102278662</v>
      </c>
      <c r="AF49" s="17">
        <v>-39.074719302551372</v>
      </c>
      <c r="AG49" s="17">
        <v>0.2456137247356211</v>
      </c>
      <c r="AH49" s="17">
        <v>0.15878361868694552</v>
      </c>
      <c r="AI49" s="17">
        <v>0.43471709189416186</v>
      </c>
      <c r="AJ49" s="17">
        <v>0.24882849729569259</v>
      </c>
      <c r="AK49" s="17">
        <v>0.24192934786059836</v>
      </c>
      <c r="AL49" s="17">
        <v>0.36756891560750121</v>
      </c>
      <c r="AM49" s="17">
        <v>-4.5423982168177585E-2</v>
      </c>
      <c r="AN49" s="17">
        <v>-2.7209092403021433E-2</v>
      </c>
      <c r="AO49" s="17">
        <v>0.30266841424644714</v>
      </c>
      <c r="AP49" s="17">
        <v>1.8675193707226128</v>
      </c>
      <c r="AQ49" s="17">
        <v>2.2911334967825212</v>
      </c>
      <c r="AR49" s="17">
        <v>7.6252751761581585</v>
      </c>
      <c r="AS49" s="17">
        <v>2.8967570828723872</v>
      </c>
      <c r="AT49" s="17">
        <v>0.16666666666666666</v>
      </c>
      <c r="AU49" s="17">
        <v>0.20833333333333334</v>
      </c>
      <c r="AV49" s="17">
        <v>0.375</v>
      </c>
      <c r="AW49" s="17">
        <v>14.166666666666666</v>
      </c>
      <c r="AX49" s="17">
        <v>-2.3567254098853262E-2</v>
      </c>
      <c r="AY49" s="17">
        <v>0.11562361470681176</v>
      </c>
      <c r="AZ49" s="17">
        <v>-2.4480830896991344E-2</v>
      </c>
      <c r="BA49" s="17">
        <v>0.35873678533415654</v>
      </c>
      <c r="BB49" s="17">
        <v>0.3509187189378471</v>
      </c>
      <c r="BC49" s="17">
        <v>9.5465377068879729</v>
      </c>
      <c r="BD49" s="17">
        <v>8.6505638189612224</v>
      </c>
      <c r="BE49" s="17">
        <v>-0.99999999999999989</v>
      </c>
    </row>
  </sheetData>
  <autoFilter ref="A2:BF2" xr:uid="{1FB86ECA-EBCB-4F76-A5AF-4A71590BD951}">
    <sortState ref="A3:BF41">
      <sortCondition descending="1" ref="AV2"/>
    </sortState>
  </autoFilter>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F49"/>
  <sheetViews>
    <sheetView workbookViewId="0">
      <pane xSplit="2" ySplit="2" topLeftCell="AO3" activePane="bottomRight" state="frozen"/>
      <selection activeCell="L27" sqref="L27"/>
      <selection pane="topRight" activeCell="L27" sqref="L27"/>
      <selection pane="bottomLeft" activeCell="L27" sqref="L27"/>
      <selection pane="bottomRight" activeCell="V22" sqref="V22"/>
    </sheetView>
  </sheetViews>
  <sheetFormatPr defaultRowHeight="15" x14ac:dyDescent="0.25"/>
  <cols>
    <col min="1" max="1" width="6.28515625" customWidth="1"/>
    <col min="2" max="2" width="36.140625" customWidth="1"/>
    <col min="3" max="95" width="6.28515625" customWidth="1"/>
  </cols>
  <sheetData>
    <row r="1" spans="1:58" x14ac:dyDescent="0.25">
      <c r="A1" s="72" t="s">
        <v>2745</v>
      </c>
      <c r="C1" s="22" t="s">
        <v>12</v>
      </c>
      <c r="D1" s="17"/>
      <c r="E1" s="17"/>
      <c r="F1" s="17"/>
      <c r="G1" s="17"/>
      <c r="H1" s="17"/>
      <c r="I1" s="17"/>
      <c r="J1" s="17"/>
      <c r="K1" s="17"/>
      <c r="L1" s="17"/>
      <c r="M1" s="17"/>
      <c r="N1" s="17"/>
      <c r="O1" s="17"/>
      <c r="P1" s="17" t="s">
        <v>2</v>
      </c>
      <c r="Q1" s="17"/>
      <c r="R1" s="17"/>
      <c r="S1" s="17"/>
      <c r="T1" s="17"/>
      <c r="U1" s="17"/>
      <c r="V1" s="17"/>
      <c r="W1" s="17"/>
      <c r="X1" s="17"/>
      <c r="Y1" s="17" t="s">
        <v>2852</v>
      </c>
      <c r="Z1" s="17"/>
      <c r="AA1" s="17"/>
      <c r="AB1" s="17"/>
      <c r="AC1" s="17"/>
      <c r="AD1" s="17"/>
      <c r="AE1" s="17"/>
      <c r="AF1" s="17"/>
      <c r="AG1" s="17" t="s">
        <v>2853</v>
      </c>
      <c r="AH1" s="17"/>
      <c r="AI1" s="17"/>
      <c r="AJ1" s="17"/>
      <c r="AK1" s="17"/>
      <c r="AL1" s="17"/>
      <c r="AM1" s="17"/>
      <c r="AN1" s="17"/>
      <c r="AO1" s="17"/>
      <c r="AP1" s="17"/>
      <c r="AQ1" s="17" t="s">
        <v>4</v>
      </c>
      <c r="AR1" s="17"/>
      <c r="AS1" s="17"/>
      <c r="AT1" s="17"/>
      <c r="AU1" s="17"/>
      <c r="AV1" s="17"/>
      <c r="AW1" s="17"/>
      <c r="AX1" s="17"/>
      <c r="AY1" s="17" t="s">
        <v>5</v>
      </c>
      <c r="AZ1" s="17"/>
      <c r="BA1" s="17"/>
      <c r="BB1" s="17"/>
      <c r="BC1" s="17"/>
      <c r="BD1" s="17"/>
      <c r="BE1" s="17"/>
      <c r="BF1" s="22" t="s">
        <v>2872</v>
      </c>
    </row>
    <row r="2" spans="1:58" s="1" customFormat="1" ht="97.5" customHeight="1" x14ac:dyDescent="0.25">
      <c r="A2" s="1" t="s">
        <v>17</v>
      </c>
      <c r="B2" s="1" t="s">
        <v>18</v>
      </c>
      <c r="C2" s="24" t="s">
        <v>15</v>
      </c>
      <c r="D2" s="25" t="s">
        <v>14</v>
      </c>
      <c r="E2" s="25" t="s">
        <v>16</v>
      </c>
      <c r="F2" s="25" t="s">
        <v>2740</v>
      </c>
      <c r="G2" s="25" t="s">
        <v>3</v>
      </c>
      <c r="H2" s="25" t="s">
        <v>2854</v>
      </c>
      <c r="I2" s="25" t="s">
        <v>2835</v>
      </c>
      <c r="J2" s="25" t="s">
        <v>2873</v>
      </c>
      <c r="K2" s="25" t="s">
        <v>2874</v>
      </c>
      <c r="L2" s="25" t="s">
        <v>2875</v>
      </c>
      <c r="M2" s="25" t="s">
        <v>13</v>
      </c>
      <c r="N2" s="25" t="s">
        <v>2876</v>
      </c>
      <c r="O2" s="25" t="s">
        <v>2877</v>
      </c>
      <c r="P2" s="25" t="s">
        <v>2831</v>
      </c>
      <c r="Q2" s="25" t="s">
        <v>2878</v>
      </c>
      <c r="R2" s="25" t="s">
        <v>2834</v>
      </c>
      <c r="S2" s="25" t="s">
        <v>2833</v>
      </c>
      <c r="T2" s="25" t="s">
        <v>2832</v>
      </c>
      <c r="U2" s="25" t="s">
        <v>2860</v>
      </c>
      <c r="V2" s="25" t="s">
        <v>2829</v>
      </c>
      <c r="W2" s="25" t="s">
        <v>2858</v>
      </c>
      <c r="X2" s="25" t="s">
        <v>2830</v>
      </c>
      <c r="Y2" s="25" t="s">
        <v>2844</v>
      </c>
      <c r="Z2" s="25" t="s">
        <v>2843</v>
      </c>
      <c r="AA2" s="25" t="s">
        <v>2842</v>
      </c>
      <c r="AB2" s="25" t="s">
        <v>2841</v>
      </c>
      <c r="AC2" s="25" t="s">
        <v>2840</v>
      </c>
      <c r="AD2" s="25" t="s">
        <v>2839</v>
      </c>
      <c r="AE2" s="25" t="s">
        <v>2838</v>
      </c>
      <c r="AF2" s="25" t="s">
        <v>2859</v>
      </c>
      <c r="AG2" s="25" t="s">
        <v>2847</v>
      </c>
      <c r="AH2" s="25" t="s">
        <v>2848</v>
      </c>
      <c r="AI2" s="25" t="s">
        <v>2879</v>
      </c>
      <c r="AJ2" s="25" t="s">
        <v>2849</v>
      </c>
      <c r="AK2" s="25" t="s">
        <v>2850</v>
      </c>
      <c r="AL2" s="25" t="s">
        <v>2880</v>
      </c>
      <c r="AM2" s="25" t="s">
        <v>2845</v>
      </c>
      <c r="AN2" s="25" t="s">
        <v>2846</v>
      </c>
      <c r="AO2" s="25" t="s">
        <v>2881</v>
      </c>
      <c r="AP2" s="25" t="s">
        <v>2851</v>
      </c>
      <c r="AQ2" s="25" t="s">
        <v>2856</v>
      </c>
      <c r="AR2" s="25" t="s">
        <v>2857</v>
      </c>
      <c r="AS2" s="25" t="s">
        <v>2855</v>
      </c>
      <c r="AT2" s="25" t="s">
        <v>2882</v>
      </c>
      <c r="AU2" s="25" t="s">
        <v>2883</v>
      </c>
      <c r="AV2" s="25" t="s">
        <v>2884</v>
      </c>
      <c r="AW2" s="25" t="s">
        <v>2885</v>
      </c>
      <c r="AX2" s="25" t="s">
        <v>2836</v>
      </c>
      <c r="AY2" s="25" t="s">
        <v>6</v>
      </c>
      <c r="AZ2" s="25" t="s">
        <v>7</v>
      </c>
      <c r="BA2" s="25" t="s">
        <v>8</v>
      </c>
      <c r="BB2" s="25" t="s">
        <v>9</v>
      </c>
      <c r="BC2" s="25" t="s">
        <v>10</v>
      </c>
      <c r="BD2" s="25" t="s">
        <v>11</v>
      </c>
      <c r="BE2" s="25" t="s">
        <v>2837</v>
      </c>
      <c r="BF2" s="24" t="s">
        <v>2886</v>
      </c>
    </row>
    <row r="3" spans="1:58" x14ac:dyDescent="0.25">
      <c r="A3">
        <v>525</v>
      </c>
      <c r="B3" t="s">
        <v>276</v>
      </c>
      <c r="C3">
        <v>1821.7038088795152</v>
      </c>
      <c r="D3">
        <v>183.34155582556519</v>
      </c>
      <c r="E3">
        <v>160.0650347633848</v>
      </c>
      <c r="F3">
        <v>1.6273864508774012</v>
      </c>
      <c r="G3">
        <v>19.898243155522557</v>
      </c>
      <c r="H3">
        <v>135.65456999023152</v>
      </c>
      <c r="I3">
        <v>25.038286471275136</v>
      </c>
      <c r="J3">
        <v>-0.999999999999999</v>
      </c>
      <c r="K3">
        <v>-0.999999999999999</v>
      </c>
      <c r="L3">
        <v>-0.999999999999999</v>
      </c>
      <c r="M3">
        <v>0.27819682390475131</v>
      </c>
      <c r="N3">
        <v>-0.999999999999999</v>
      </c>
      <c r="O3">
        <v>-0.999999999999999</v>
      </c>
      <c r="P3">
        <v>5.5920243428221088</v>
      </c>
      <c r="Q3">
        <v>1</v>
      </c>
      <c r="R3">
        <v>4.3539494728481234</v>
      </c>
      <c r="S3">
        <v>0.42380978656696006</v>
      </c>
      <c r="T3">
        <v>2.7991599335020974</v>
      </c>
      <c r="U3">
        <v>3.0050508733558283</v>
      </c>
      <c r="V3">
        <v>14.306218812700445</v>
      </c>
      <c r="W3">
        <v>12.888493704629914</v>
      </c>
      <c r="X3">
        <v>0.50930070715538378</v>
      </c>
      <c r="Y3">
        <v>55.550098860223969</v>
      </c>
      <c r="Z3">
        <v>-6.9670721765592539E-2</v>
      </c>
      <c r="AA3">
        <v>2.1613229922094841</v>
      </c>
      <c r="AB3">
        <v>68.702516552632929</v>
      </c>
      <c r="AC3">
        <v>0.56705679789425412</v>
      </c>
      <c r="AD3">
        <v>1.0309792832013864</v>
      </c>
      <c r="AE3">
        <v>127.44491768826771</v>
      </c>
      <c r="AF3">
        <v>128.77643041959601</v>
      </c>
      <c r="AG3">
        <v>2.5055747624070333E-4</v>
      </c>
      <c r="AH3">
        <v>-2.9208814752829167E-2</v>
      </c>
      <c r="AI3">
        <v>0.364621163266098</v>
      </c>
      <c r="AJ3">
        <v>1.0572424815231267</v>
      </c>
      <c r="AK3">
        <v>1.0472015404559973</v>
      </c>
      <c r="AL3">
        <v>0.35424351534765081</v>
      </c>
      <c r="AM3">
        <v>0.20668548981777865</v>
      </c>
      <c r="AN3">
        <v>0.62393773468958791</v>
      </c>
      <c r="AO3">
        <v>0.20771070062619873</v>
      </c>
      <c r="AP3">
        <v>8.2096523019637804</v>
      </c>
      <c r="AQ3">
        <v>0.88530453392863129</v>
      </c>
      <c r="AR3">
        <v>13.500670791646723</v>
      </c>
      <c r="AS3">
        <v>10.652311145699784</v>
      </c>
      <c r="AT3">
        <v>0.22222222222222221</v>
      </c>
      <c r="AU3">
        <v>0.27777777777777779</v>
      </c>
      <c r="AV3">
        <v>0.5</v>
      </c>
      <c r="AW3">
        <v>18.055555555555557</v>
      </c>
      <c r="AX3">
        <v>8.4512134967470939E-2</v>
      </c>
      <c r="AY3">
        <v>0.33430862642508075</v>
      </c>
      <c r="AZ3">
        <v>-0.39822402831321835</v>
      </c>
      <c r="BA3">
        <v>6.4515502404709824E-2</v>
      </c>
      <c r="BB3">
        <v>0.18937482878369008</v>
      </c>
      <c r="BC3">
        <v>3.2844306922431477</v>
      </c>
      <c r="BD3">
        <v>2.74325057802616</v>
      </c>
      <c r="BE3">
        <v>-0.999999999999999</v>
      </c>
    </row>
    <row r="4" spans="1:58" x14ac:dyDescent="0.25">
      <c r="A4">
        <v>876</v>
      </c>
      <c r="B4" t="s">
        <v>380</v>
      </c>
      <c r="C4">
        <v>1728.0573284682434</v>
      </c>
      <c r="D4">
        <v>186.18468912671219</v>
      </c>
      <c r="E4">
        <v>112.72004081922012</v>
      </c>
      <c r="F4">
        <v>1.3571749745483026</v>
      </c>
      <c r="G4">
        <v>16.673479437134478</v>
      </c>
      <c r="H4">
        <v>126.30974212616216</v>
      </c>
      <c r="I4">
        <v>22.669846657949996</v>
      </c>
      <c r="J4">
        <v>-1.0000000000000002</v>
      </c>
      <c r="K4">
        <v>-1.0000000000000002</v>
      </c>
      <c r="L4">
        <v>-1.0000000000000002</v>
      </c>
      <c r="M4">
        <v>0.41894339455976087</v>
      </c>
      <c r="N4">
        <v>-1.0000000000000002</v>
      </c>
      <c r="O4">
        <v>-1.0000000000000002</v>
      </c>
      <c r="P4">
        <v>6.1587180331520956</v>
      </c>
      <c r="Q4">
        <v>1</v>
      </c>
      <c r="R4">
        <v>4.0093873302813323</v>
      </c>
      <c r="S4">
        <v>0.43213737422234688</v>
      </c>
      <c r="T4">
        <v>1.2479933717098575</v>
      </c>
      <c r="U4">
        <v>1.6237164604622181</v>
      </c>
      <c r="V4">
        <v>10.514761403982382</v>
      </c>
      <c r="W4">
        <v>8.1093962937189605</v>
      </c>
      <c r="X4">
        <v>0.32529576723870768</v>
      </c>
      <c r="Y4">
        <v>49.067444003408831</v>
      </c>
      <c r="Z4">
        <v>0.82160037448840317</v>
      </c>
      <c r="AA4">
        <v>5.4429864919478677</v>
      </c>
      <c r="AB4">
        <v>51.342875309636781</v>
      </c>
      <c r="AC4">
        <v>4.3043390305402509</v>
      </c>
      <c r="AD4">
        <v>1.8494307359836699</v>
      </c>
      <c r="AE4">
        <v>107.7027365409772</v>
      </c>
      <c r="AF4">
        <v>76.009911895056646</v>
      </c>
      <c r="AG4">
        <v>0.85197702510414353</v>
      </c>
      <c r="AH4">
        <v>0.9431652476536625</v>
      </c>
      <c r="AI4">
        <v>0.352153641214071</v>
      </c>
      <c r="AJ4">
        <v>1.5847083653076282</v>
      </c>
      <c r="AK4">
        <v>1.4895079592440907</v>
      </c>
      <c r="AL4">
        <v>0.39668627750090013</v>
      </c>
      <c r="AM4">
        <v>1.2465377831540974</v>
      </c>
      <c r="AN4">
        <v>1.288727910139253</v>
      </c>
      <c r="AO4">
        <v>0.14750726780134588</v>
      </c>
      <c r="AP4">
        <v>18.607005585185046</v>
      </c>
      <c r="AQ4">
        <v>2.2292123495430314</v>
      </c>
      <c r="AR4">
        <v>4.1102694811687686</v>
      </c>
      <c r="AS4">
        <v>16.330364827238188</v>
      </c>
      <c r="AT4">
        <v>0.30769230769230771</v>
      </c>
      <c r="AU4">
        <v>0.25641025641025644</v>
      </c>
      <c r="AV4">
        <v>0.5641025641025641</v>
      </c>
      <c r="AW4">
        <v>19.615384615384617</v>
      </c>
      <c r="AX4">
        <v>7.4909491192968483E-2</v>
      </c>
      <c r="AY4">
        <v>0.23590334616975189</v>
      </c>
      <c r="AZ4">
        <v>0.78625383587720987</v>
      </c>
      <c r="BA4">
        <v>0.32318584959785152</v>
      </c>
      <c r="BB4">
        <v>0.66359658415573475</v>
      </c>
      <c r="BC4">
        <v>9.2591629707950478</v>
      </c>
      <c r="BD4">
        <v>20.521183783279398</v>
      </c>
      <c r="BE4">
        <v>-1.0000000000000002</v>
      </c>
    </row>
    <row r="5" spans="1:58" x14ac:dyDescent="0.25">
      <c r="A5">
        <v>877</v>
      </c>
      <c r="B5" t="s">
        <v>381</v>
      </c>
      <c r="C5">
        <v>1386.2153255043322</v>
      </c>
      <c r="D5">
        <v>34.428228662954687</v>
      </c>
      <c r="E5">
        <v>-127.64938939230363</v>
      </c>
      <c r="F5">
        <v>-0.55618295708698828</v>
      </c>
      <c r="G5">
        <v>-0.7917078371465871</v>
      </c>
      <c r="H5">
        <v>19.002960003507834</v>
      </c>
      <c r="I5">
        <v>8.4391953561031787</v>
      </c>
      <c r="J5">
        <v>-0.99999999999999944</v>
      </c>
      <c r="K5">
        <v>-0.99999999999999944</v>
      </c>
      <c r="L5">
        <v>-0.99999999999999944</v>
      </c>
      <c r="M5">
        <v>-5.72240217565795E-2</v>
      </c>
      <c r="N5">
        <v>-0.99999999999999944</v>
      </c>
      <c r="O5">
        <v>-0.99999999999999944</v>
      </c>
      <c r="P5">
        <v>2.6299853370598657E-2</v>
      </c>
      <c r="Q5">
        <v>0</v>
      </c>
      <c r="R5">
        <v>-0.18309848293430298</v>
      </c>
      <c r="S5">
        <v>3.1803965667736377E-2</v>
      </c>
      <c r="T5">
        <v>-0.22590536232428951</v>
      </c>
      <c r="U5">
        <v>-0.11357360319989226</v>
      </c>
      <c r="V5">
        <v>-0.81800769051718469</v>
      </c>
      <c r="W5">
        <v>-9.4453547832138423</v>
      </c>
      <c r="X5">
        <v>-0.36968901424431355</v>
      </c>
      <c r="Y5">
        <v>3.9180148221487046</v>
      </c>
      <c r="Z5">
        <v>1.7467348018214146</v>
      </c>
      <c r="AA5">
        <v>1.2673296753600969</v>
      </c>
      <c r="AB5">
        <v>11.450463943338114</v>
      </c>
      <c r="AC5">
        <v>0.20630365090339259</v>
      </c>
      <c r="AD5">
        <v>-0.47982082803741211</v>
      </c>
      <c r="AE5">
        <v>16.155987612809525</v>
      </c>
      <c r="AF5">
        <v>-72.385652005419956</v>
      </c>
      <c r="AG5">
        <v>0.14826184785776536</v>
      </c>
      <c r="AH5">
        <v>7.7826321297682043E-3</v>
      </c>
      <c r="AI5">
        <v>0.45018964732593747</v>
      </c>
      <c r="AJ5">
        <v>0.34989879131786911</v>
      </c>
      <c r="AK5">
        <v>0.40714554667945274</v>
      </c>
      <c r="AL5">
        <v>0.1274101358799801</v>
      </c>
      <c r="AM5">
        <v>0.27112328462093493</v>
      </c>
      <c r="AN5">
        <v>0.15446629933044473</v>
      </c>
      <c r="AO5">
        <v>0.22765888385042968</v>
      </c>
      <c r="AP5">
        <v>2.8469723906983315</v>
      </c>
      <c r="AQ5">
        <v>2.6330167795042274</v>
      </c>
      <c r="AR5">
        <v>4.7114766809709447</v>
      </c>
      <c r="AS5">
        <v>1.0947018956280015</v>
      </c>
      <c r="AT5">
        <v>0.27272727272727271</v>
      </c>
      <c r="AU5">
        <v>0.1818181818181818</v>
      </c>
      <c r="AV5">
        <v>0.45454545454545453</v>
      </c>
      <c r="AW5">
        <v>15.909090909090908</v>
      </c>
      <c r="AX5">
        <v>-1.1184480578056964E-2</v>
      </c>
      <c r="AY5">
        <v>-2.8507503435306371E-2</v>
      </c>
      <c r="AZ5">
        <v>0.39316545786660562</v>
      </c>
      <c r="BA5">
        <v>0.81215042014637351</v>
      </c>
      <c r="BB5">
        <v>0.2357103655170667</v>
      </c>
      <c r="BC5">
        <v>20.161222986482805</v>
      </c>
      <c r="BD5">
        <v>7.8585864272596968</v>
      </c>
      <c r="BE5">
        <v>-0.99999999999999944</v>
      </c>
    </row>
    <row r="6" spans="1:58" x14ac:dyDescent="0.25">
      <c r="A6">
        <v>1792</v>
      </c>
      <c r="B6" t="s">
        <v>647</v>
      </c>
      <c r="C6">
        <v>1578.6476810119952</v>
      </c>
      <c r="D6">
        <v>101.5512070033548</v>
      </c>
      <c r="E6">
        <v>42.26208908212034</v>
      </c>
      <c r="F6">
        <v>0.45002883142439037</v>
      </c>
      <c r="G6">
        <v>6.6671370069685798</v>
      </c>
      <c r="H6">
        <v>95.420444905207475</v>
      </c>
      <c r="I6">
        <v>5.4585075296140122</v>
      </c>
      <c r="J6">
        <v>-1.0000000000000016</v>
      </c>
      <c r="K6">
        <v>-1.0000000000000016</v>
      </c>
      <c r="L6">
        <v>-1.0000000000000016</v>
      </c>
      <c r="M6">
        <v>8.711209993285976E-2</v>
      </c>
      <c r="N6">
        <v>-1.0000000000000016</v>
      </c>
      <c r="O6">
        <v>-1.0000000000000016</v>
      </c>
      <c r="P6">
        <v>3.153036690166906</v>
      </c>
      <c r="Q6">
        <v>0.90909090909090906</v>
      </c>
      <c r="R6">
        <v>2.3283155129201778</v>
      </c>
      <c r="S6">
        <v>0.15035048094020259</v>
      </c>
      <c r="T6">
        <v>-0.57126535451933969</v>
      </c>
      <c r="U6">
        <v>-0.34508209675404367</v>
      </c>
      <c r="V6">
        <v>3.5141003168016747</v>
      </c>
      <c r="W6">
        <v>0.81178582681586775</v>
      </c>
      <c r="X6">
        <v>0.15590122854150062</v>
      </c>
      <c r="Y6">
        <v>58.792241712664875</v>
      </c>
      <c r="Z6">
        <v>-0.43169684803295227</v>
      </c>
      <c r="AA6">
        <v>2.000117423751862</v>
      </c>
      <c r="AB6">
        <v>31.356939753604028</v>
      </c>
      <c r="AC6">
        <v>-1.6822315758900561</v>
      </c>
      <c r="AD6">
        <v>2.0511848849592536</v>
      </c>
      <c r="AE6">
        <v>94.200483774980114</v>
      </c>
      <c r="AF6">
        <v>50.608061545867947</v>
      </c>
      <c r="AG6">
        <v>-0.44205429600742613</v>
      </c>
      <c r="AH6">
        <v>-0.38796111134801586</v>
      </c>
      <c r="AI6">
        <v>0.29553914598649467</v>
      </c>
      <c r="AJ6">
        <v>-3.261343223360233E-2</v>
      </c>
      <c r="AK6">
        <v>3.9911154134489778E-2</v>
      </c>
      <c r="AL6">
        <v>0.3222888261023607</v>
      </c>
      <c r="AM6">
        <v>0.6091309170459086</v>
      </c>
      <c r="AN6">
        <v>0.59204218325902014</v>
      </c>
      <c r="AO6">
        <v>0.28196169284317368</v>
      </c>
      <c r="AP6">
        <v>1.2199611302274684</v>
      </c>
      <c r="AQ6">
        <v>3.2315052789575707</v>
      </c>
      <c r="AR6">
        <v>2.2697440503474353</v>
      </c>
      <c r="AS6">
        <v>-4.2741799690994675E-2</v>
      </c>
      <c r="AT6">
        <v>9.0909090909090912E-2</v>
      </c>
      <c r="AU6">
        <v>0.13636363636363635</v>
      </c>
      <c r="AV6">
        <v>0.22727272727272727</v>
      </c>
      <c r="AW6">
        <v>10.454545454545453</v>
      </c>
      <c r="AX6">
        <v>-1.0080321078014803E-2</v>
      </c>
      <c r="AY6">
        <v>-7.1149191557405553E-2</v>
      </c>
      <c r="AZ6">
        <v>-1.6269979826541187E-2</v>
      </c>
      <c r="BA6">
        <v>1.7906042355846051E-2</v>
      </c>
      <c r="BB6">
        <v>-0.2367500830115046</v>
      </c>
      <c r="BC6">
        <v>9.1905101109125253E-2</v>
      </c>
      <c r="BD6">
        <v>-6.0001019744203266</v>
      </c>
      <c r="BE6">
        <v>-1.0000000000000016</v>
      </c>
    </row>
    <row r="7" spans="1:58" x14ac:dyDescent="0.25">
      <c r="A7">
        <v>1986</v>
      </c>
      <c r="B7" t="s">
        <v>697</v>
      </c>
      <c r="C7">
        <v>1565.6476171235263</v>
      </c>
      <c r="D7">
        <v>80.099314390191807</v>
      </c>
      <c r="E7">
        <v>-21.915225894444593</v>
      </c>
      <c r="F7">
        <v>-3.7707346203841308E-2</v>
      </c>
      <c r="G7">
        <v>2.9935534218896187</v>
      </c>
      <c r="H7">
        <v>70.397125682779802</v>
      </c>
      <c r="I7">
        <v>14.451410004276729</v>
      </c>
      <c r="J7">
        <v>-1.0000000000000013</v>
      </c>
      <c r="K7">
        <v>-1.0000000000000013</v>
      </c>
      <c r="L7">
        <v>-1.0000000000000013</v>
      </c>
      <c r="M7">
        <v>0.25634416917869463</v>
      </c>
      <c r="N7">
        <v>-1.0000000000000013</v>
      </c>
      <c r="O7">
        <v>-1.0000000000000013</v>
      </c>
      <c r="P7">
        <v>4.0376151084291703</v>
      </c>
      <c r="Q7">
        <v>0.91666666666666663</v>
      </c>
      <c r="R7">
        <v>-0.46036166357715136</v>
      </c>
      <c r="S7">
        <v>0.16461782392277752</v>
      </c>
      <c r="T7">
        <v>-6.1669179692624032E-2</v>
      </c>
      <c r="U7">
        <v>5.2412914815699013E-2</v>
      </c>
      <c r="V7">
        <v>-1.0440616865395504</v>
      </c>
      <c r="W7">
        <v>-2.8780386411614849</v>
      </c>
      <c r="X7">
        <v>1.9653093404662682E-2</v>
      </c>
      <c r="Y7">
        <v>45.551087114516648</v>
      </c>
      <c r="Z7">
        <v>2.4774954380263745</v>
      </c>
      <c r="AA7">
        <v>1.347717024000938</v>
      </c>
      <c r="AB7">
        <v>17.602711209030588</v>
      </c>
      <c r="AC7">
        <v>3.8308789886527679</v>
      </c>
      <c r="AD7">
        <v>0.52595430100432305</v>
      </c>
      <c r="AE7">
        <v>65.027469648552511</v>
      </c>
      <c r="AF7">
        <v>8.8103907480809962</v>
      </c>
      <c r="AG7">
        <v>0.91671765409379602</v>
      </c>
      <c r="AH7">
        <v>1.0369703732031288</v>
      </c>
      <c r="AI7">
        <v>0.32770671772444682</v>
      </c>
      <c r="AJ7">
        <v>-0.32150533627538552</v>
      </c>
      <c r="AK7">
        <v>-0.42476446239260318</v>
      </c>
      <c r="AL7">
        <v>0.36589856573941287</v>
      </c>
      <c r="AM7">
        <v>0.39471690365473722</v>
      </c>
      <c r="AN7">
        <v>0.46172529603493295</v>
      </c>
      <c r="AO7">
        <v>0.30226627021703822</v>
      </c>
      <c r="AP7">
        <v>5.3696560342272939</v>
      </c>
      <c r="AQ7">
        <v>0.81454416841578237</v>
      </c>
      <c r="AR7">
        <v>17.260570776658689</v>
      </c>
      <c r="AS7">
        <v>-3.62370494079775</v>
      </c>
      <c r="AT7">
        <v>0.41666666666666669</v>
      </c>
      <c r="AU7">
        <v>5.5555555555555552E-2</v>
      </c>
      <c r="AV7">
        <v>0.47222222222222221</v>
      </c>
      <c r="AW7">
        <v>16.25</v>
      </c>
      <c r="AX7">
        <v>0.13961895697216825</v>
      </c>
      <c r="AY7">
        <v>0.5661891632388939</v>
      </c>
      <c r="AZ7">
        <v>-0.26652878111181244</v>
      </c>
      <c r="BA7">
        <v>0.47955699615101199</v>
      </c>
      <c r="BB7">
        <v>-0.256758847401242</v>
      </c>
      <c r="BC7">
        <v>14.819870719969765</v>
      </c>
      <c r="BD7">
        <v>-7.7516150905901124</v>
      </c>
      <c r="BE7">
        <v>-1.0000000000000013</v>
      </c>
    </row>
    <row r="8" spans="1:58" x14ac:dyDescent="0.25">
      <c r="A8">
        <v>2220</v>
      </c>
      <c r="B8" t="s">
        <v>775</v>
      </c>
      <c r="C8">
        <v>1658.4650166156223</v>
      </c>
      <c r="D8">
        <v>113.45473891958491</v>
      </c>
      <c r="E8">
        <v>65.127682910911957</v>
      </c>
      <c r="F8">
        <v>0.5259934138332818</v>
      </c>
      <c r="G8">
        <v>14.802181242422092</v>
      </c>
      <c r="H8">
        <v>86.896126892634797</v>
      </c>
      <c r="I8">
        <v>10.592184840517243</v>
      </c>
      <c r="J8">
        <v>-0.99999999999999722</v>
      </c>
      <c r="K8">
        <v>-0.99999999999999722</v>
      </c>
      <c r="L8">
        <v>-0.99999999999999722</v>
      </c>
      <c r="M8">
        <v>0.45965275135713607</v>
      </c>
      <c r="N8">
        <v>-0.99999999999999722</v>
      </c>
      <c r="O8">
        <v>-0.99999999999999722</v>
      </c>
      <c r="P8">
        <v>4.6352391801752777</v>
      </c>
      <c r="Q8">
        <v>0.90909090909090906</v>
      </c>
      <c r="R8">
        <v>3.9614493262503934</v>
      </c>
      <c r="S8">
        <v>0.46344434680548957</v>
      </c>
      <c r="T8">
        <v>1.1220217048730137</v>
      </c>
      <c r="U8">
        <v>0.91738744814497331</v>
      </c>
      <c r="V8">
        <v>10.166942062246813</v>
      </c>
      <c r="W8">
        <v>10.281625560534225</v>
      </c>
      <c r="X8">
        <v>0.17810403051926849</v>
      </c>
      <c r="Y8">
        <v>45.575034597235714</v>
      </c>
      <c r="Z8">
        <v>-1.4223259161378718</v>
      </c>
      <c r="AA8">
        <v>0.21865659138117371</v>
      </c>
      <c r="AB8">
        <v>31.719048877875199</v>
      </c>
      <c r="AC8">
        <v>-0.33369723724244399</v>
      </c>
      <c r="AD8">
        <v>1.180159302384302</v>
      </c>
      <c r="AE8">
        <v>78.692899368876311</v>
      </c>
      <c r="AF8">
        <v>55.069422209702225</v>
      </c>
      <c r="AG8">
        <v>0.22658868248284295</v>
      </c>
      <c r="AH8">
        <v>0.39391743453907002</v>
      </c>
      <c r="AI8">
        <v>-4.3687194620011374E-2</v>
      </c>
      <c r="AJ8">
        <v>0.69215741520426655</v>
      </c>
      <c r="AK8">
        <v>0.68028125363552494</v>
      </c>
      <c r="AL8">
        <v>0.31205644416922462</v>
      </c>
      <c r="AM8">
        <v>0.19833578866892107</v>
      </c>
      <c r="AN8">
        <v>0.56644681657709905</v>
      </c>
      <c r="AO8">
        <v>0.17553449380089362</v>
      </c>
      <c r="AP8">
        <v>8.2032275237584695</v>
      </c>
      <c r="AQ8">
        <v>2.7709075966236538</v>
      </c>
      <c r="AR8">
        <v>0.2794722698947133</v>
      </c>
      <c r="AS8">
        <v>7.5418049739988717</v>
      </c>
      <c r="AT8">
        <v>0</v>
      </c>
      <c r="AU8">
        <v>0.22727272727272727</v>
      </c>
      <c r="AV8">
        <v>0.22727272727272727</v>
      </c>
      <c r="AW8">
        <v>9.545454545454545</v>
      </c>
      <c r="AX8">
        <v>-3.9241819520640472E-2</v>
      </c>
      <c r="AY8">
        <v>0.14987492240494785</v>
      </c>
      <c r="AZ8">
        <v>0.42213462000376994</v>
      </c>
      <c r="BA8">
        <v>0.17378762034709133</v>
      </c>
      <c r="BB8">
        <v>-3.901309654143726E-2</v>
      </c>
      <c r="BC8">
        <v>5.0940651207020302</v>
      </c>
      <c r="BD8">
        <v>1.1353456864829172</v>
      </c>
      <c r="BE8">
        <v>-0.99999999999999722</v>
      </c>
    </row>
    <row r="9" spans="1:58" x14ac:dyDescent="0.25">
      <c r="A9">
        <v>2472</v>
      </c>
      <c r="B9" t="s">
        <v>850</v>
      </c>
      <c r="C9">
        <v>1560.3375337830619</v>
      </c>
      <c r="D9">
        <v>106.78689162882975</v>
      </c>
      <c r="E9">
        <v>19.640901201458714</v>
      </c>
      <c r="F9">
        <v>0.78658773470486143</v>
      </c>
      <c r="G9">
        <v>9.8092915193011283</v>
      </c>
      <c r="H9">
        <v>83.783472692366928</v>
      </c>
      <c r="I9">
        <v>3.2519143253418035</v>
      </c>
      <c r="J9">
        <v>-0.99999999999999856</v>
      </c>
      <c r="K9">
        <v>-0.99999999999999856</v>
      </c>
      <c r="L9">
        <v>-0.99999999999999856</v>
      </c>
      <c r="M9">
        <v>0.20887651945899399</v>
      </c>
      <c r="N9">
        <v>-0.99999999999999856</v>
      </c>
      <c r="O9">
        <v>-0.99999999999999856</v>
      </c>
      <c r="P9">
        <v>4.646365333920583</v>
      </c>
      <c r="Q9">
        <v>0.92307692307692313</v>
      </c>
      <c r="R9">
        <v>2.1811315597480103</v>
      </c>
      <c r="S9">
        <v>0.27609524039032596</v>
      </c>
      <c r="T9">
        <v>0.40033153294225898</v>
      </c>
      <c r="U9">
        <v>0.48619513803848724</v>
      </c>
      <c r="V9">
        <v>5.1629261853805399</v>
      </c>
      <c r="W9">
        <v>0.80140609554739728</v>
      </c>
      <c r="X9">
        <v>0.22244246924785885</v>
      </c>
      <c r="Y9">
        <v>54.478756826247064</v>
      </c>
      <c r="Z9">
        <v>-0.24405665722387107</v>
      </c>
      <c r="AA9">
        <v>-6.2934540141611955E-2</v>
      </c>
      <c r="AB9">
        <v>27.320687452391116</v>
      </c>
      <c r="AC9">
        <v>-1.1428207689347625</v>
      </c>
      <c r="AD9">
        <v>1.0506182395833159</v>
      </c>
      <c r="AE9">
        <v>82.787127978079823</v>
      </c>
      <c r="AF9">
        <v>28.349478700256139</v>
      </c>
      <c r="AG9">
        <v>-0.33898639096036631</v>
      </c>
      <c r="AH9">
        <v>-0.60295570045314661</v>
      </c>
      <c r="AI9">
        <v>0.49253453198863895</v>
      </c>
      <c r="AJ9">
        <v>-0.15096065093997116</v>
      </c>
      <c r="AK9">
        <v>9.04126788467009E-2</v>
      </c>
      <c r="AL9">
        <v>0.23764629543118895</v>
      </c>
      <c r="AM9">
        <v>0.26243110776010947</v>
      </c>
      <c r="AN9">
        <v>0.7118119644638603</v>
      </c>
      <c r="AO9">
        <v>0.15137632018294145</v>
      </c>
      <c r="AP9">
        <v>0.9963447142870725</v>
      </c>
      <c r="AQ9">
        <v>2.4461773340567987</v>
      </c>
      <c r="AR9">
        <v>1.796476302907916</v>
      </c>
      <c r="AS9">
        <v>-0.99073931162291162</v>
      </c>
      <c r="AT9">
        <v>7.6923076923076927E-2</v>
      </c>
      <c r="AU9">
        <v>0.17948717948717946</v>
      </c>
      <c r="AV9">
        <v>0.25641025641025639</v>
      </c>
      <c r="AW9">
        <v>10</v>
      </c>
      <c r="AX9">
        <v>7.006261639927322E-2</v>
      </c>
      <c r="AY9">
        <v>0.26190952594019884</v>
      </c>
      <c r="AZ9">
        <v>0.44519866845503653</v>
      </c>
      <c r="BA9">
        <v>0.14948482988387141</v>
      </c>
      <c r="BB9">
        <v>0.30879644824327362</v>
      </c>
      <c r="BC9">
        <v>5.0466683767977809</v>
      </c>
      <c r="BD9">
        <v>9.9459045483570225</v>
      </c>
      <c r="BE9">
        <v>-0.99999999999999856</v>
      </c>
    </row>
    <row r="10" spans="1:58" x14ac:dyDescent="0.25">
      <c r="A10">
        <v>2491</v>
      </c>
      <c r="B10" t="s">
        <v>2941</v>
      </c>
      <c r="C10">
        <v>1578.8345767492433</v>
      </c>
      <c r="D10">
        <v>108.2253460927778</v>
      </c>
      <c r="E10">
        <v>7.9520228217822737</v>
      </c>
      <c r="F10">
        <v>1.1131373541773126</v>
      </c>
      <c r="G10">
        <v>10.829712196759109</v>
      </c>
      <c r="H10">
        <v>77.643632275684027</v>
      </c>
      <c r="I10">
        <v>17.266709654560067</v>
      </c>
      <c r="J10">
        <v>-1.0000000000000004</v>
      </c>
      <c r="K10">
        <v>-1.0000000000000004</v>
      </c>
      <c r="L10">
        <v>-1.0000000000000004</v>
      </c>
      <c r="M10">
        <v>0.13700683834466079</v>
      </c>
      <c r="N10">
        <v>-1.0000000000000004</v>
      </c>
      <c r="O10">
        <v>-1.0000000000000004</v>
      </c>
      <c r="P10">
        <v>3.6115908072298404</v>
      </c>
      <c r="Q10">
        <v>0.93333333333333335</v>
      </c>
      <c r="R10">
        <v>3.8817401425507403</v>
      </c>
      <c r="S10">
        <v>0.47319877047521058</v>
      </c>
      <c r="T10">
        <v>-0.27267944778610426</v>
      </c>
      <c r="U10">
        <v>-7.2659245577878104E-2</v>
      </c>
      <c r="V10">
        <v>7.2181213895292702</v>
      </c>
      <c r="W10">
        <v>-2.6083479227401027</v>
      </c>
      <c r="X10">
        <v>0.38718983533725781</v>
      </c>
      <c r="Y10">
        <v>43.603799020437336</v>
      </c>
      <c r="Z10">
        <v>1.8724014328951362</v>
      </c>
      <c r="AA10">
        <v>3.0828740989268182</v>
      </c>
      <c r="AB10">
        <v>17.62350654001672</v>
      </c>
      <c r="AC10">
        <v>1.0211051141857279</v>
      </c>
      <c r="AD10">
        <v>0.52916853137071873</v>
      </c>
      <c r="AE10">
        <v>64.839348190751622</v>
      </c>
      <c r="AF10">
        <v>0.70826369902248398</v>
      </c>
      <c r="AG10">
        <v>0.58172484604492369</v>
      </c>
      <c r="AH10">
        <v>0.99198032667984004</v>
      </c>
      <c r="AI10">
        <v>6.6941498526504467E-2</v>
      </c>
      <c r="AJ10">
        <v>1.0318405313062808</v>
      </c>
      <c r="AK10">
        <v>1.0214682134793736</v>
      </c>
      <c r="AL10">
        <v>0.28470201411937207</v>
      </c>
      <c r="AM10">
        <v>0.52611500905266828</v>
      </c>
      <c r="AN10">
        <v>0.54740827682727888</v>
      </c>
      <c r="AO10">
        <v>0.22611060507515948</v>
      </c>
      <c r="AP10">
        <v>12.804284084932462</v>
      </c>
      <c r="AQ10">
        <v>2.4233908067773853</v>
      </c>
      <c r="AR10">
        <v>6.5828983401672669</v>
      </c>
      <c r="AS10">
        <v>8.2604205076154127</v>
      </c>
      <c r="AT10">
        <v>6.6666666666666666E-2</v>
      </c>
      <c r="AU10">
        <v>0.3888888888888889</v>
      </c>
      <c r="AV10">
        <v>0.45555555555555555</v>
      </c>
      <c r="AW10">
        <v>15.333333333333332</v>
      </c>
      <c r="AX10">
        <v>7.8029188152586706E-2</v>
      </c>
      <c r="AY10">
        <v>0.27600456573181292</v>
      </c>
      <c r="AZ10">
        <v>-2.4091301029901341E-2</v>
      </c>
      <c r="BA10">
        <v>-1.4166209476648716E-2</v>
      </c>
      <c r="BB10">
        <v>0.10426399901143334</v>
      </c>
      <c r="BC10">
        <v>1.0258675917428468</v>
      </c>
      <c r="BD10">
        <v>2.4861434701363243</v>
      </c>
      <c r="BE10">
        <v>-1.0000000000000004</v>
      </c>
    </row>
    <row r="11" spans="1:58" x14ac:dyDescent="0.25">
      <c r="A11">
        <v>2500</v>
      </c>
      <c r="B11" t="s">
        <v>865</v>
      </c>
      <c r="C11">
        <v>1535.4354721319403</v>
      </c>
      <c r="D11">
        <v>90.786502547770226</v>
      </c>
      <c r="E11">
        <v>28.220378085242313</v>
      </c>
      <c r="F11">
        <v>0.16351671805795506</v>
      </c>
      <c r="G11">
        <v>3.441229494704432</v>
      </c>
      <c r="H11">
        <v>76.840624492419707</v>
      </c>
      <c r="I11">
        <v>10.886291581808067</v>
      </c>
      <c r="J11">
        <v>-1.0000000000000007</v>
      </c>
      <c r="K11">
        <v>-1.0000000000000007</v>
      </c>
      <c r="L11">
        <v>-1.0000000000000007</v>
      </c>
      <c r="M11">
        <v>0.24221562497040483</v>
      </c>
      <c r="N11">
        <v>-1.0000000000000007</v>
      </c>
      <c r="O11">
        <v>-1.0000000000000007</v>
      </c>
      <c r="P11">
        <v>3.9284947627618432</v>
      </c>
      <c r="Q11">
        <v>0.58333333333333337</v>
      </c>
      <c r="R11">
        <v>6.4596075008600012E-2</v>
      </c>
      <c r="S11">
        <v>9.5791450457965083E-2</v>
      </c>
      <c r="T11">
        <v>-0.30822870903730715</v>
      </c>
      <c r="U11">
        <v>0.1453520013699435</v>
      </c>
      <c r="V11">
        <v>-0.48726526805741444</v>
      </c>
      <c r="W11">
        <v>-3.6011750154760538</v>
      </c>
      <c r="X11">
        <v>-0.10023298930662605</v>
      </c>
      <c r="Y11">
        <v>37.926134645653512</v>
      </c>
      <c r="Z11">
        <v>-0.93935593617833402</v>
      </c>
      <c r="AA11">
        <v>2.3130746910501059</v>
      </c>
      <c r="AB11">
        <v>24.869110923011743</v>
      </c>
      <c r="AC11">
        <v>1.9312311632768491</v>
      </c>
      <c r="AD11">
        <v>1.1960002476785894</v>
      </c>
      <c r="AE11">
        <v>66.304320507393939</v>
      </c>
      <c r="AF11">
        <v>35.60002175263142</v>
      </c>
      <c r="AG11">
        <v>0.22117026822213814</v>
      </c>
      <c r="AH11">
        <v>0.31616121116932822</v>
      </c>
      <c r="AI11">
        <v>0.32199015362788058</v>
      </c>
      <c r="AJ11">
        <v>1.059316388377294</v>
      </c>
      <c r="AK11">
        <v>0.99040946776969974</v>
      </c>
      <c r="AL11">
        <v>0.38343320069608694</v>
      </c>
      <c r="AM11">
        <v>0.5024951742038144</v>
      </c>
      <c r="AN11">
        <v>0.80069011806612678</v>
      </c>
      <c r="AO11">
        <v>0.19680152951237448</v>
      </c>
      <c r="AP11">
        <v>10.536303985025771</v>
      </c>
      <c r="AQ11">
        <v>2.1121165563016424</v>
      </c>
      <c r="AR11">
        <v>-2.2498069029988721</v>
      </c>
      <c r="AS11">
        <v>11.023981928505295</v>
      </c>
      <c r="AT11">
        <v>8.3333333333333329E-2</v>
      </c>
      <c r="AU11">
        <v>0.2638888888888889</v>
      </c>
      <c r="AV11">
        <v>0.34722222222222221</v>
      </c>
      <c r="AW11">
        <v>12.083333333333332</v>
      </c>
      <c r="AX11">
        <v>-9.3062071114331818E-2</v>
      </c>
      <c r="AY11">
        <v>-0.21275360981272251</v>
      </c>
      <c r="AZ11">
        <v>0.27364457988620211</v>
      </c>
      <c r="BA11">
        <v>0.34569125290169206</v>
      </c>
      <c r="BB11">
        <v>-7.0288973424975199E-2</v>
      </c>
      <c r="BC11">
        <v>7.5785132734786904</v>
      </c>
      <c r="BD11">
        <v>-0.38900143619336985</v>
      </c>
      <c r="BE11">
        <v>-1.0000000000000007</v>
      </c>
    </row>
    <row r="12" spans="1:58" x14ac:dyDescent="0.25">
      <c r="A12">
        <v>2531</v>
      </c>
      <c r="B12" t="s">
        <v>230</v>
      </c>
      <c r="C12">
        <v>1400.3641676482146</v>
      </c>
      <c r="D12">
        <v>60.876981802463497</v>
      </c>
      <c r="E12">
        <v>-74.648871226647415</v>
      </c>
      <c r="F12">
        <v>-7.426628397874542E-2</v>
      </c>
      <c r="G12">
        <v>4.010937044931624</v>
      </c>
      <c r="H12">
        <v>34.278116700937893</v>
      </c>
      <c r="I12">
        <v>20.633405878584433</v>
      </c>
      <c r="J12">
        <v>-1.0000000000000022</v>
      </c>
      <c r="K12">
        <v>-1.0000000000000022</v>
      </c>
      <c r="L12">
        <v>-1.0000000000000022</v>
      </c>
      <c r="M12">
        <v>0.19853710007836028</v>
      </c>
      <c r="N12">
        <v>-1.0000000000000022</v>
      </c>
      <c r="O12">
        <v>-1.0000000000000022</v>
      </c>
      <c r="P12">
        <v>4.3715358538611158</v>
      </c>
      <c r="Q12">
        <v>0.72727272727272729</v>
      </c>
      <c r="R12">
        <v>7.7857891708830354E-2</v>
      </c>
      <c r="S12">
        <v>-3.0206304031030966E-2</v>
      </c>
      <c r="T12">
        <v>-0.25815729617357785</v>
      </c>
      <c r="U12">
        <v>-1.1106004744107818</v>
      </c>
      <c r="V12">
        <v>-0.36059880892949508</v>
      </c>
      <c r="W12">
        <v>-3.5962010795051906</v>
      </c>
      <c r="X12">
        <v>-5.8911248883986786E-2</v>
      </c>
      <c r="Y12">
        <v>26.381932710602129</v>
      </c>
      <c r="Z12">
        <v>0.57295474519074696</v>
      </c>
      <c r="AA12">
        <v>1.9989286555601333</v>
      </c>
      <c r="AB12">
        <v>-2.8526461116577089</v>
      </c>
      <c r="AC12">
        <v>1.6042812464319556</v>
      </c>
      <c r="AD12">
        <v>-0.49195693714205946</v>
      </c>
      <c r="AE12">
        <v>25.036258317362467</v>
      </c>
      <c r="AF12">
        <v>-66.782646856058435</v>
      </c>
      <c r="AG12">
        <v>0.48516188600178911</v>
      </c>
      <c r="AH12">
        <v>0.39434520090438963</v>
      </c>
      <c r="AI12">
        <v>0.35657041580797993</v>
      </c>
      <c r="AJ12">
        <v>1.2499125175550985</v>
      </c>
      <c r="AK12">
        <v>1.2617790245078857</v>
      </c>
      <c r="AL12">
        <v>0.360996200037976</v>
      </c>
      <c r="AM12">
        <v>0.25597185463691635</v>
      </c>
      <c r="AN12">
        <v>0.19224745130280352</v>
      </c>
      <c r="AO12">
        <v>0.35242753162947438</v>
      </c>
      <c r="AP12">
        <v>9.2418583835753978</v>
      </c>
      <c r="AQ12">
        <v>1.1311440264791013</v>
      </c>
      <c r="AR12">
        <v>6.1803495857747883</v>
      </c>
      <c r="AS12">
        <v>13.321912266330552</v>
      </c>
      <c r="AT12">
        <v>9.0909090909090912E-2</v>
      </c>
      <c r="AU12">
        <v>0.37878787878787884</v>
      </c>
      <c r="AV12">
        <v>0.46969696969696972</v>
      </c>
      <c r="AW12">
        <v>15.454545454545455</v>
      </c>
      <c r="AX12">
        <v>-8.2289529401632609E-3</v>
      </c>
      <c r="AY12">
        <v>0.69856913811762222</v>
      </c>
      <c r="AZ12">
        <v>0.17939365386641196</v>
      </c>
      <c r="BA12">
        <v>0.2248742205418606</v>
      </c>
      <c r="BB12">
        <v>4.224018812725866E-2</v>
      </c>
      <c r="BC12">
        <v>9.1147012041346276</v>
      </c>
      <c r="BD12">
        <v>1.9529729725135283</v>
      </c>
      <c r="BE12">
        <v>-1.0000000000000022</v>
      </c>
    </row>
    <row r="13" spans="1:58" x14ac:dyDescent="0.25">
      <c r="A13">
        <v>2538</v>
      </c>
      <c r="B13" t="s">
        <v>885</v>
      </c>
      <c r="C13">
        <v>1352.5634700090193</v>
      </c>
      <c r="D13">
        <v>42.511737856796046</v>
      </c>
      <c r="E13">
        <v>-111.79940524553385</v>
      </c>
      <c r="F13">
        <v>0.28335578110883247</v>
      </c>
      <c r="G13">
        <v>5.3996861380011421</v>
      </c>
      <c r="H13">
        <v>21.708838750302125</v>
      </c>
      <c r="I13">
        <v>11.546127902744741</v>
      </c>
      <c r="J13">
        <v>-1.0000000000000027</v>
      </c>
      <c r="K13">
        <v>-1.0000000000000027</v>
      </c>
      <c r="L13">
        <v>-1.0000000000000027</v>
      </c>
      <c r="M13">
        <v>0.28460014236466957</v>
      </c>
      <c r="N13">
        <v>-1.0000000000000027</v>
      </c>
      <c r="O13">
        <v>-1.0000000000000027</v>
      </c>
      <c r="P13">
        <v>4.0805679034587818</v>
      </c>
      <c r="Q13">
        <v>0.81818181818181823</v>
      </c>
      <c r="R13">
        <v>0.94326717005659466</v>
      </c>
      <c r="S13">
        <v>6.9307853687920695E-2</v>
      </c>
      <c r="T13">
        <v>-0.28370805278541533</v>
      </c>
      <c r="U13">
        <v>-0.62493467929125801</v>
      </c>
      <c r="V13">
        <v>1.31911823454236</v>
      </c>
      <c r="W13">
        <v>-1.7774183077578958</v>
      </c>
      <c r="X13">
        <v>0.21470495523818367</v>
      </c>
      <c r="Y13">
        <v>9.5730974342383988</v>
      </c>
      <c r="Z13">
        <v>0.89412076605469626</v>
      </c>
      <c r="AA13">
        <v>0.65944055376913546</v>
      </c>
      <c r="AB13">
        <v>8.0405052978530236</v>
      </c>
      <c r="AC13">
        <v>0.1022542278279398</v>
      </c>
      <c r="AD13">
        <v>-0.8901222522426202</v>
      </c>
      <c r="AE13">
        <v>17.38292103361794</v>
      </c>
      <c r="AF13">
        <v>-61.640344841362079</v>
      </c>
      <c r="AG13">
        <v>3.2256594979046399E-2</v>
      </c>
      <c r="AH13">
        <v>0.1141853418415698</v>
      </c>
      <c r="AI13">
        <v>0.32911190159467629</v>
      </c>
      <c r="AJ13">
        <v>0.57140347546993719</v>
      </c>
      <c r="AK13">
        <v>1.0613873417804562</v>
      </c>
      <c r="AL13">
        <v>6.3217649481520768E-2</v>
      </c>
      <c r="AM13">
        <v>-0.22165717046617303</v>
      </c>
      <c r="AN13">
        <v>-0.31038914028518821</v>
      </c>
      <c r="AO13">
        <v>0.42203512048223818</v>
      </c>
      <c r="AP13">
        <v>4.3259177166841898</v>
      </c>
      <c r="AQ13">
        <v>3.6524960902179426</v>
      </c>
      <c r="AR13">
        <v>1.6449839308949064</v>
      </c>
      <c r="AS13">
        <v>6.2486478816318902</v>
      </c>
      <c r="AT13">
        <v>9.0909090909090912E-2</v>
      </c>
      <c r="AU13">
        <v>0.1818181818181818</v>
      </c>
      <c r="AV13">
        <v>0.27272727272727271</v>
      </c>
      <c r="AW13">
        <v>10.909090909090908</v>
      </c>
      <c r="AX13">
        <v>1.3421979753017397E-2</v>
      </c>
      <c r="AY13">
        <v>0.19134027113188601</v>
      </c>
      <c r="AZ13">
        <v>8.2299058189448895E-2</v>
      </c>
      <c r="BA13">
        <v>1.3378978462652338</v>
      </c>
      <c r="BB13">
        <v>0.1369027527651365</v>
      </c>
      <c r="BC13">
        <v>34.404147512290272</v>
      </c>
      <c r="BD13">
        <v>3.8340641100756589</v>
      </c>
      <c r="BE13">
        <v>-1.0000000000000027</v>
      </c>
    </row>
    <row r="14" spans="1:58" x14ac:dyDescent="0.25">
      <c r="A14">
        <v>2823</v>
      </c>
      <c r="B14" t="s">
        <v>969</v>
      </c>
      <c r="C14">
        <v>1509.2069780836684</v>
      </c>
      <c r="D14">
        <v>81.653273805480509</v>
      </c>
      <c r="E14">
        <v>6.4010363388028502</v>
      </c>
      <c r="F14">
        <v>0.65358761456475889</v>
      </c>
      <c r="G14">
        <v>14.016015272429669</v>
      </c>
      <c r="H14">
        <v>59.260818476635656</v>
      </c>
      <c r="I14">
        <v>6.4240603780323866</v>
      </c>
      <c r="J14">
        <v>-0.99999999999999922</v>
      </c>
      <c r="K14">
        <v>-0.99999999999999922</v>
      </c>
      <c r="L14">
        <v>-0.99999999999999922</v>
      </c>
      <c r="M14">
        <v>0.39684887744680064</v>
      </c>
      <c r="N14">
        <v>-0.99999999999999922</v>
      </c>
      <c r="O14">
        <v>-0.99999999999999922</v>
      </c>
      <c r="P14">
        <v>4.5040534733397051</v>
      </c>
      <c r="Q14">
        <v>0.84615384615384615</v>
      </c>
      <c r="R14">
        <v>4.3287264168118602</v>
      </c>
      <c r="S14">
        <v>0.34862888853720464</v>
      </c>
      <c r="T14">
        <v>0.42725448273312733</v>
      </c>
      <c r="U14">
        <v>0.69724834886364251</v>
      </c>
      <c r="V14">
        <v>9.5119617990899776</v>
      </c>
      <c r="W14">
        <v>5.0591046162949356</v>
      </c>
      <c r="X14">
        <v>0.16215134227046984</v>
      </c>
      <c r="Y14">
        <v>41.214873254073659</v>
      </c>
      <c r="Z14">
        <v>-0.38108694893674872</v>
      </c>
      <c r="AA14">
        <v>0.86268815385961073</v>
      </c>
      <c r="AB14">
        <v>18.300920168167952</v>
      </c>
      <c r="AC14">
        <v>-0.71307516991507969</v>
      </c>
      <c r="AD14">
        <v>-1.1448498564694078</v>
      </c>
      <c r="AE14">
        <v>59.233631719631774</v>
      </c>
      <c r="AF14">
        <v>9.3537215226090069</v>
      </c>
      <c r="AG14">
        <v>-0.16237502322235431</v>
      </c>
      <c r="AH14">
        <v>-0.29532187697328072</v>
      </c>
      <c r="AI14">
        <v>0.37562009818373848</v>
      </c>
      <c r="AJ14">
        <v>0.54733711574747512</v>
      </c>
      <c r="AK14">
        <v>0.49818029956809057</v>
      </c>
      <c r="AL14">
        <v>0.40557735632305641</v>
      </c>
      <c r="AM14">
        <v>-7.8681423572012216E-2</v>
      </c>
      <c r="AN14">
        <v>-0.19742107119404007</v>
      </c>
      <c r="AO14">
        <v>0.42373993537418209</v>
      </c>
      <c r="AP14">
        <v>2.7186757003847872E-2</v>
      </c>
      <c r="AQ14">
        <v>1.2742211402835253</v>
      </c>
      <c r="AR14">
        <v>-1.4118608583441543</v>
      </c>
      <c r="AS14">
        <v>6.5617000960930199</v>
      </c>
      <c r="AT14">
        <v>0</v>
      </c>
      <c r="AU14">
        <v>0.29487179487179488</v>
      </c>
      <c r="AV14">
        <v>0.29487179487179488</v>
      </c>
      <c r="AW14">
        <v>10</v>
      </c>
      <c r="AX14">
        <v>-2.8893959150647696E-2</v>
      </c>
      <c r="AY14">
        <v>0.41583778448908898</v>
      </c>
      <c r="AZ14">
        <v>-0.29682100568961128</v>
      </c>
      <c r="BA14">
        <v>2.7086686504554022E-4</v>
      </c>
      <c r="BB14">
        <v>0.13792801203023833</v>
      </c>
      <c r="BC14">
        <v>2.0859605940715791</v>
      </c>
      <c r="BD14">
        <v>1.9640952723078988</v>
      </c>
      <c r="BE14">
        <v>-0.99999999999999922</v>
      </c>
    </row>
    <row r="15" spans="1:58" x14ac:dyDescent="0.25">
      <c r="A15">
        <v>2883</v>
      </c>
      <c r="B15" t="s">
        <v>1001</v>
      </c>
      <c r="C15">
        <v>1660.3228030233347</v>
      </c>
      <c r="D15">
        <v>110.83029067577812</v>
      </c>
      <c r="E15">
        <v>93.193678725016724</v>
      </c>
      <c r="F15">
        <v>0.801510773429148</v>
      </c>
      <c r="G15">
        <v>2.8649022604445511</v>
      </c>
      <c r="H15">
        <v>87.758092217947947</v>
      </c>
      <c r="I15">
        <v>18.067213065907485</v>
      </c>
      <c r="J15">
        <v>-1.0000000000000004</v>
      </c>
      <c r="K15">
        <v>-1.0000000000000004</v>
      </c>
      <c r="L15">
        <v>-1.0000000000000004</v>
      </c>
      <c r="M15">
        <v>0.31539206396429026</v>
      </c>
      <c r="N15">
        <v>-1.0000000000000004</v>
      </c>
      <c r="O15">
        <v>-1.0000000000000004</v>
      </c>
      <c r="P15">
        <v>4.0457799145991595</v>
      </c>
      <c r="Q15">
        <v>0.84615384615384615</v>
      </c>
      <c r="R15">
        <v>-1.1081732790003926</v>
      </c>
      <c r="S15">
        <v>-0.15090216113098884</v>
      </c>
      <c r="T15">
        <v>0.51773445192308931</v>
      </c>
      <c r="U15">
        <v>0.33006329440671861</v>
      </c>
      <c r="V15">
        <v>-1.1808776541546067</v>
      </c>
      <c r="W15">
        <v>-2.4078465633133721</v>
      </c>
      <c r="X15">
        <v>-3.4070931715848032E-2</v>
      </c>
      <c r="Y15">
        <v>26.928886849717852</v>
      </c>
      <c r="Z15">
        <v>-0.18678672761033335</v>
      </c>
      <c r="AA15">
        <v>0.30163794355709744</v>
      </c>
      <c r="AB15">
        <v>47.182585556903938</v>
      </c>
      <c r="AC15">
        <v>1.0147265705697939</v>
      </c>
      <c r="AD15">
        <v>4.5779874948467594</v>
      </c>
      <c r="AE15">
        <v>78.991097845025706</v>
      </c>
      <c r="AF15">
        <v>93.002271059495257</v>
      </c>
      <c r="AG15">
        <v>0.18815073870293622</v>
      </c>
      <c r="AH15">
        <v>0.58266166787610529</v>
      </c>
      <c r="AI15">
        <v>0.16057324062121092</v>
      </c>
      <c r="AJ15">
        <v>0.52116090562263229</v>
      </c>
      <c r="AK15">
        <v>0.3900292651216119</v>
      </c>
      <c r="AL15">
        <v>0.38765464415081025</v>
      </c>
      <c r="AM15">
        <v>0.86051689622028793</v>
      </c>
      <c r="AN15">
        <v>0.78070794158674905</v>
      </c>
      <c r="AO15">
        <v>0.18956882217103102</v>
      </c>
      <c r="AP15">
        <v>8.7669943729223263</v>
      </c>
      <c r="AQ15">
        <v>1.2538714171614544</v>
      </c>
      <c r="AR15">
        <v>11.881430640675315</v>
      </c>
      <c r="AS15">
        <v>4.9319110080707143</v>
      </c>
      <c r="AT15">
        <v>0.38461538461538464</v>
      </c>
      <c r="AU15">
        <v>0.20512820512820512</v>
      </c>
      <c r="AV15">
        <v>0.58974358974358976</v>
      </c>
      <c r="AW15">
        <v>19.23076923076923</v>
      </c>
      <c r="AX15">
        <v>0.13016942715768945</v>
      </c>
      <c r="AY15">
        <v>0.23335387306581856</v>
      </c>
      <c r="AZ15">
        <v>0.44760998267162755</v>
      </c>
      <c r="BA15">
        <v>0.59154333221966215</v>
      </c>
      <c r="BB15">
        <v>-4.3432032445896622E-3</v>
      </c>
      <c r="BC15">
        <v>15.955352670820645</v>
      </c>
      <c r="BD15">
        <v>2.1294698322433963</v>
      </c>
      <c r="BE15">
        <v>-1.0000000000000004</v>
      </c>
    </row>
    <row r="16" spans="1:58" x14ac:dyDescent="0.25">
      <c r="A16">
        <v>3007</v>
      </c>
      <c r="B16" t="s">
        <v>1047</v>
      </c>
      <c r="C16">
        <v>1465.2002364794098</v>
      </c>
      <c r="D16">
        <v>63.552580412354779</v>
      </c>
      <c r="E16">
        <v>-60.624697780047093</v>
      </c>
      <c r="F16">
        <v>0.10946701471913298</v>
      </c>
      <c r="G16">
        <v>8.0496322705136443</v>
      </c>
      <c r="H16">
        <v>52.142775080062492</v>
      </c>
      <c r="I16">
        <v>2.8789211599822879</v>
      </c>
      <c r="J16">
        <v>-1.0000000000000004</v>
      </c>
      <c r="K16">
        <v>-1.0000000000000004</v>
      </c>
      <c r="L16">
        <v>-1.0000000000000004</v>
      </c>
      <c r="M16">
        <v>0.33146106364875461</v>
      </c>
      <c r="N16">
        <v>-1.0000000000000004</v>
      </c>
      <c r="O16">
        <v>-1.0000000000000004</v>
      </c>
      <c r="P16">
        <v>4.6388031637042273</v>
      </c>
      <c r="Q16">
        <v>0.81818181818181823</v>
      </c>
      <c r="R16">
        <v>1.4781172896530883</v>
      </c>
      <c r="S16">
        <v>0.16489322966268452</v>
      </c>
      <c r="T16">
        <v>0.22729726375161735</v>
      </c>
      <c r="U16">
        <v>0.55961251806814405</v>
      </c>
      <c r="V16">
        <v>3.4108291068094116</v>
      </c>
      <c r="W16">
        <v>-0.98739959251229581</v>
      </c>
      <c r="X16">
        <v>0.16255186345440584</v>
      </c>
      <c r="Y16">
        <v>27.521739669435043</v>
      </c>
      <c r="Z16">
        <v>-0.17502794948656875</v>
      </c>
      <c r="AA16">
        <v>3.2969989943828031</v>
      </c>
      <c r="AB16">
        <v>15.432124632961727</v>
      </c>
      <c r="AC16">
        <v>0.50349602578930786</v>
      </c>
      <c r="AD16">
        <v>3.7071491506463217E-2</v>
      </c>
      <c r="AE16">
        <v>46.287934788286037</v>
      </c>
      <c r="AF16">
        <v>-29.294666409442954</v>
      </c>
      <c r="AG16">
        <v>5.025113974711809E-2</v>
      </c>
      <c r="AH16">
        <v>0.14529704936572907</v>
      </c>
      <c r="AI16">
        <v>0.34432421777046629</v>
      </c>
      <c r="AJ16">
        <v>0.50590508461416539</v>
      </c>
      <c r="AK16">
        <v>0.5135991521527532</v>
      </c>
      <c r="AL16">
        <v>0.33814796487015375</v>
      </c>
      <c r="AM16">
        <v>0.5801458558652578</v>
      </c>
      <c r="AN16">
        <v>0.51207185683680734</v>
      </c>
      <c r="AO16">
        <v>0.29524454283925394</v>
      </c>
      <c r="AP16">
        <v>5.8548402917764468</v>
      </c>
      <c r="AQ16">
        <v>1.7758299288305284</v>
      </c>
      <c r="AR16">
        <v>-4.4022071987501725</v>
      </c>
      <c r="AS16">
        <v>5.5052984299019263</v>
      </c>
      <c r="AT16">
        <v>9.0909090909090912E-2</v>
      </c>
      <c r="AU16">
        <v>0.16666666666666663</v>
      </c>
      <c r="AV16">
        <v>0.25757575757575757</v>
      </c>
      <c r="AW16">
        <v>10.454545454545453</v>
      </c>
      <c r="AX16">
        <v>4.2280835329465929E-2</v>
      </c>
      <c r="AY16">
        <v>0.28591495484081919</v>
      </c>
      <c r="AZ16">
        <v>0.47339269139381213</v>
      </c>
      <c r="BA16">
        <v>0.23348302475349966</v>
      </c>
      <c r="BB16">
        <v>-7.5763046487027447E-2</v>
      </c>
      <c r="BC16">
        <v>7.266650393041588</v>
      </c>
      <c r="BD16">
        <v>0.47288729479337449</v>
      </c>
      <c r="BE16">
        <v>-1.0000000000000004</v>
      </c>
    </row>
    <row r="17" spans="1:57" x14ac:dyDescent="0.25">
      <c r="A17">
        <v>3102</v>
      </c>
      <c r="B17" t="s">
        <v>1088</v>
      </c>
      <c r="C17">
        <v>1373.8463668921695</v>
      </c>
      <c r="D17">
        <v>75.668184558490793</v>
      </c>
      <c r="E17">
        <v>-41.065335803364519</v>
      </c>
      <c r="F17">
        <v>0.19621311345757278</v>
      </c>
      <c r="G17">
        <v>6.9393462216474902</v>
      </c>
      <c r="H17">
        <v>44.654586682102718</v>
      </c>
      <c r="I17">
        <v>15.971568938707687</v>
      </c>
      <c r="J17">
        <v>-0.99999999999999822</v>
      </c>
      <c r="K17">
        <v>-0.99999999999999822</v>
      </c>
      <c r="L17">
        <v>-0.99999999999999822</v>
      </c>
      <c r="M17">
        <v>0.41324671279867603</v>
      </c>
      <c r="N17">
        <v>-0.99999999999999822</v>
      </c>
      <c r="O17">
        <v>-0.99999999999999822</v>
      </c>
      <c r="P17">
        <v>4.1716614985204128</v>
      </c>
      <c r="Q17">
        <v>1</v>
      </c>
      <c r="R17">
        <v>1.9106639335139106</v>
      </c>
      <c r="S17">
        <v>0.17955963186242818</v>
      </c>
      <c r="T17">
        <v>-0.52682157195036994</v>
      </c>
      <c r="U17">
        <v>-0.72721235980013654</v>
      </c>
      <c r="V17">
        <v>2.7676847231270814</v>
      </c>
      <c r="W17">
        <v>-2.1809412526725906</v>
      </c>
      <c r="X17">
        <v>0.1356504300853007</v>
      </c>
      <c r="Y17">
        <v>42.296333642821232</v>
      </c>
      <c r="Z17">
        <v>-1.5275098164346754</v>
      </c>
      <c r="AA17">
        <v>-0.98582788611700511</v>
      </c>
      <c r="AB17">
        <v>-0.22300025742195315</v>
      </c>
      <c r="AC17">
        <v>-0.93318532398607157</v>
      </c>
      <c r="AD17">
        <v>0.85725532231060897</v>
      </c>
      <c r="AE17">
        <v>41.944760821592908</v>
      </c>
      <c r="AF17">
        <v>-31.133755683635272</v>
      </c>
      <c r="AG17">
        <v>-0.22708900072060045</v>
      </c>
      <c r="AH17">
        <v>-0.26606007049059754</v>
      </c>
      <c r="AI17">
        <v>0.30742571363773574</v>
      </c>
      <c r="AJ17">
        <v>1.1722672788293751</v>
      </c>
      <c r="AK17">
        <v>1.0741282937325032</v>
      </c>
      <c r="AL17">
        <v>0.37609221314960239</v>
      </c>
      <c r="AM17">
        <v>-0.17373906499887162</v>
      </c>
      <c r="AN17">
        <v>-0.26610305113994864</v>
      </c>
      <c r="AO17">
        <v>0.41645892471251467</v>
      </c>
      <c r="AP17">
        <v>2.7098258605097856</v>
      </c>
      <c r="AQ17">
        <v>1.4367650152483236</v>
      </c>
      <c r="AR17">
        <v>3.2422501906397976</v>
      </c>
      <c r="AS17">
        <v>11.292553732819577</v>
      </c>
      <c r="AT17">
        <v>7.6923076923076927E-2</v>
      </c>
      <c r="AU17">
        <v>0.21794871794871795</v>
      </c>
      <c r="AV17">
        <v>0.29487179487179488</v>
      </c>
      <c r="AW17">
        <v>10.76923076923077</v>
      </c>
      <c r="AX17">
        <v>8.0313876754984276E-2</v>
      </c>
      <c r="AY17">
        <v>-2.607921188575069E-2</v>
      </c>
      <c r="AZ17">
        <v>8.2454895208790846E-2</v>
      </c>
      <c r="BA17">
        <v>0.16480646452004311</v>
      </c>
      <c r="BB17">
        <v>0.30705946602745066</v>
      </c>
      <c r="BC17">
        <v>3.9897655535723202</v>
      </c>
      <c r="BD17">
        <v>8.0887611267302173</v>
      </c>
      <c r="BE17">
        <v>-0.99999999999999822</v>
      </c>
    </row>
    <row r="18" spans="1:57" x14ac:dyDescent="0.25">
      <c r="A18">
        <v>3130</v>
      </c>
      <c r="B18" t="s">
        <v>2959</v>
      </c>
      <c r="C18">
        <v>1682.2874836992282</v>
      </c>
      <c r="D18">
        <v>119.72128928225993</v>
      </c>
      <c r="E18">
        <v>69.233503280089352</v>
      </c>
      <c r="F18">
        <v>1.0379786496192052</v>
      </c>
      <c r="G18">
        <v>11.611074055908571</v>
      </c>
      <c r="H18">
        <v>81.242449874328429</v>
      </c>
      <c r="I18">
        <v>16.372243109527339</v>
      </c>
      <c r="J18">
        <v>-0.99999999999999856</v>
      </c>
      <c r="K18">
        <v>-0.99999999999999856</v>
      </c>
      <c r="L18">
        <v>-0.99999999999999856</v>
      </c>
      <c r="M18">
        <v>0.30652481067546644</v>
      </c>
      <c r="N18">
        <v>-0.99999999999999856</v>
      </c>
      <c r="O18">
        <v>-0.99999999999999856</v>
      </c>
      <c r="P18">
        <v>5.1581150486144072</v>
      </c>
      <c r="Q18">
        <v>0.94117647058823528</v>
      </c>
      <c r="R18">
        <v>3.2327084825531309</v>
      </c>
      <c r="S18">
        <v>0.36752564074138389</v>
      </c>
      <c r="T18">
        <v>-6.2289789060498979E-3</v>
      </c>
      <c r="U18">
        <v>0.46676322665407433</v>
      </c>
      <c r="V18">
        <v>6.4529590072941607</v>
      </c>
      <c r="W18">
        <v>1.4619634636726506</v>
      </c>
      <c r="X18">
        <v>0.27629132919167881</v>
      </c>
      <c r="Y18">
        <v>39.682150579541059</v>
      </c>
      <c r="Z18">
        <v>2.4227785992468571</v>
      </c>
      <c r="AA18">
        <v>1.5415738270895494</v>
      </c>
      <c r="AB18">
        <v>27.88089811140318</v>
      </c>
      <c r="AC18">
        <v>0.51057178786667223</v>
      </c>
      <c r="AD18">
        <v>0.33097722051203438</v>
      </c>
      <c r="AE18">
        <v>69.435599738545818</v>
      </c>
      <c r="AF18">
        <v>44.392928753723453</v>
      </c>
      <c r="AG18">
        <v>0.24856640269724942</v>
      </c>
      <c r="AH18">
        <v>0.65793479785381559</v>
      </c>
      <c r="AI18">
        <v>0.17277989407470651</v>
      </c>
      <c r="AJ18">
        <v>1.2537705538351145</v>
      </c>
      <c r="AK18">
        <v>1.3115585660485216</v>
      </c>
      <c r="AL18">
        <v>0.16876112832908277</v>
      </c>
      <c r="AM18">
        <v>0.25018848969368462</v>
      </c>
      <c r="AN18">
        <v>0.39187666325419113</v>
      </c>
      <c r="AO18">
        <v>0.32772531083349565</v>
      </c>
      <c r="AP18">
        <v>11.806850135782634</v>
      </c>
      <c r="AQ18">
        <v>1.6816014897672238</v>
      </c>
      <c r="AR18">
        <v>4.7319120381008686</v>
      </c>
      <c r="AS18">
        <v>9.9587295816592558</v>
      </c>
      <c r="AT18">
        <v>0.11764705882352941</v>
      </c>
      <c r="AU18">
        <v>0.46078431372549011</v>
      </c>
      <c r="AV18">
        <v>0.57843137254901955</v>
      </c>
      <c r="AW18">
        <v>17.941176470588232</v>
      </c>
      <c r="AX18">
        <v>-3.0501461874396896E-2</v>
      </c>
      <c r="AY18">
        <v>4.2525984880878484E-2</v>
      </c>
      <c r="AZ18">
        <v>0.17904967884217626</v>
      </c>
      <c r="BA18">
        <v>0.21278613225657197</v>
      </c>
      <c r="BB18">
        <v>0.38385641083003341</v>
      </c>
      <c r="BC18">
        <v>5.5322832308186882</v>
      </c>
      <c r="BD18">
        <v>10.491658664961719</v>
      </c>
      <c r="BE18">
        <v>-0.99999999999999856</v>
      </c>
    </row>
    <row r="19" spans="1:57" x14ac:dyDescent="0.25">
      <c r="A19">
        <v>3134</v>
      </c>
      <c r="B19" t="s">
        <v>1100</v>
      </c>
      <c r="C19">
        <v>1438.340469540771</v>
      </c>
      <c r="D19">
        <v>21.033884846432933</v>
      </c>
      <c r="E19">
        <v>-90.04851350956281</v>
      </c>
      <c r="F19">
        <v>0.31938786863632634</v>
      </c>
      <c r="G19">
        <v>5.5371042106338386</v>
      </c>
      <c r="H19">
        <v>15.608978103289607</v>
      </c>
      <c r="I19">
        <v>5.184801019941891</v>
      </c>
      <c r="J19">
        <v>-1.0000000000000004</v>
      </c>
      <c r="K19">
        <v>-1.0000000000000004</v>
      </c>
      <c r="L19">
        <v>-1.0000000000000004</v>
      </c>
      <c r="M19">
        <v>0.42031719433977321</v>
      </c>
      <c r="N19">
        <v>-1.0000000000000004</v>
      </c>
      <c r="O19">
        <v>-1.0000000000000004</v>
      </c>
      <c r="P19">
        <v>4.74592012784644</v>
      </c>
      <c r="Q19">
        <v>1</v>
      </c>
      <c r="R19">
        <v>-0.29724123956779808</v>
      </c>
      <c r="S19">
        <v>7.7124587006702688E-2</v>
      </c>
      <c r="T19">
        <v>0.69283328096149788</v>
      </c>
      <c r="U19">
        <v>1.0220579506492289</v>
      </c>
      <c r="V19">
        <v>0.79118408278739916</v>
      </c>
      <c r="W19">
        <v>-4.8414957166979011</v>
      </c>
      <c r="X19">
        <v>0.12146500850370218</v>
      </c>
      <c r="Y19">
        <v>14.416401460310297</v>
      </c>
      <c r="Z19">
        <v>-0.39590411100745992</v>
      </c>
      <c r="AA19">
        <v>-2.0116722302049856</v>
      </c>
      <c r="AB19">
        <v>4.8785901638362477</v>
      </c>
      <c r="AC19">
        <v>-0.23807803831372176</v>
      </c>
      <c r="AD19">
        <v>-0.38344109468599735</v>
      </c>
      <c r="AE19">
        <v>16.899878299255569</v>
      </c>
      <c r="AF19">
        <v>-34.721033259183976</v>
      </c>
      <c r="AG19">
        <v>-0.16316160926354906</v>
      </c>
      <c r="AH19">
        <v>0.12064673106336717</v>
      </c>
      <c r="AI19">
        <v>0.30155943726541778</v>
      </c>
      <c r="AJ19">
        <v>-0.21218927361614492</v>
      </c>
      <c r="AK19">
        <v>-0.19089506393335548</v>
      </c>
      <c r="AL19">
        <v>0.29559299530721272</v>
      </c>
      <c r="AM19">
        <v>-0.26073861594758385</v>
      </c>
      <c r="AN19">
        <v>-0.187931706323204</v>
      </c>
      <c r="AO19">
        <v>0.25709887482080329</v>
      </c>
      <c r="AP19">
        <v>-1.2909001959659614</v>
      </c>
      <c r="AQ19">
        <v>4.5114210205335539</v>
      </c>
      <c r="AR19">
        <v>2.4752062408376307</v>
      </c>
      <c r="AS19">
        <v>-1.8018262414292878</v>
      </c>
      <c r="AT19">
        <v>0.18181818181818182</v>
      </c>
      <c r="AU19">
        <v>0.15151515151515149</v>
      </c>
      <c r="AV19">
        <v>0.33333333333333331</v>
      </c>
      <c r="AW19">
        <v>13.181818181818182</v>
      </c>
      <c r="AX19">
        <v>-3.5570770414062342E-2</v>
      </c>
      <c r="AY19">
        <v>0.15402871110403743</v>
      </c>
      <c r="AZ19">
        <v>-1.9864707560676076E-3</v>
      </c>
      <c r="BA19">
        <v>0.52338013116455517</v>
      </c>
      <c r="BB19">
        <v>-0.20823390215701465</v>
      </c>
      <c r="BC19">
        <v>13.854646834634067</v>
      </c>
      <c r="BD19">
        <v>-5.2157799077057048</v>
      </c>
      <c r="BE19">
        <v>-1.0000000000000004</v>
      </c>
    </row>
    <row r="20" spans="1:57" x14ac:dyDescent="0.25">
      <c r="A20">
        <v>3275</v>
      </c>
      <c r="B20" t="s">
        <v>1166</v>
      </c>
      <c r="C20">
        <v>1556.3802934884818</v>
      </c>
      <c r="D20">
        <v>92.556336581658513</v>
      </c>
      <c r="E20">
        <v>-8.0292074945302421</v>
      </c>
      <c r="F20">
        <v>0.33046670801879208</v>
      </c>
      <c r="G20">
        <v>3.4772675162577613</v>
      </c>
      <c r="H20">
        <v>76.159069458046886</v>
      </c>
      <c r="I20">
        <v>14.132789173390766</v>
      </c>
      <c r="J20">
        <v>-1.0000000000000013</v>
      </c>
      <c r="K20">
        <v>-1.0000000000000013</v>
      </c>
      <c r="L20">
        <v>-1.0000000000000013</v>
      </c>
      <c r="M20">
        <v>0.39302650432650349</v>
      </c>
      <c r="N20">
        <v>-1.0000000000000013</v>
      </c>
      <c r="O20">
        <v>-1.0000000000000013</v>
      </c>
      <c r="P20">
        <v>4.3796270328921603</v>
      </c>
      <c r="Q20">
        <v>1</v>
      </c>
      <c r="R20">
        <v>-0.63030819067471588</v>
      </c>
      <c r="S20">
        <v>7.5169415327069014E-2</v>
      </c>
      <c r="T20">
        <v>0.17912843235751669</v>
      </c>
      <c r="U20">
        <v>0.41859557547505905</v>
      </c>
      <c r="V20">
        <v>-0.90235951663439773</v>
      </c>
      <c r="W20">
        <v>-6.0008234351142091</v>
      </c>
      <c r="X20">
        <v>5.1432327399001943E-2</v>
      </c>
      <c r="Y20">
        <v>45.649985686122214</v>
      </c>
      <c r="Z20">
        <v>2.4334792202444513</v>
      </c>
      <c r="AA20">
        <v>0.21560565714541724</v>
      </c>
      <c r="AB20">
        <v>12.082408776753837</v>
      </c>
      <c r="AC20">
        <v>2.3674375897532833</v>
      </c>
      <c r="AD20">
        <v>1.3889470230949967</v>
      </c>
      <c r="AE20">
        <v>59.33694714311644</v>
      </c>
      <c r="AF20">
        <v>-18.538438163790609</v>
      </c>
      <c r="AG20">
        <v>0.98744416640637511</v>
      </c>
      <c r="AH20">
        <v>1.1891541878927803</v>
      </c>
      <c r="AI20">
        <v>0.13738068033568981</v>
      </c>
      <c r="AJ20">
        <v>1.1464244516941742</v>
      </c>
      <c r="AK20">
        <v>1.3948717150559387</v>
      </c>
      <c r="AL20">
        <v>0.23011292365463287</v>
      </c>
      <c r="AM20">
        <v>0.58091883266790034</v>
      </c>
      <c r="AN20">
        <v>0.78039856003737307</v>
      </c>
      <c r="AO20">
        <v>-9.505515097338714E-2</v>
      </c>
      <c r="AP20">
        <v>16.822122314930461</v>
      </c>
      <c r="AQ20">
        <v>4.6004458187313499</v>
      </c>
      <c r="AR20">
        <v>-2.1964644956128261</v>
      </c>
      <c r="AS20">
        <v>11.72880785027224</v>
      </c>
      <c r="AT20">
        <v>0</v>
      </c>
      <c r="AU20">
        <v>0.2878787878787879</v>
      </c>
      <c r="AV20">
        <v>0.2878787878787879</v>
      </c>
      <c r="AW20">
        <v>11.363636363636365</v>
      </c>
      <c r="AX20">
        <v>-3.6274448811976182E-2</v>
      </c>
      <c r="AY20">
        <v>4.7255519184899557E-3</v>
      </c>
      <c r="AZ20">
        <v>0.65148561427082019</v>
      </c>
      <c r="BA20">
        <v>5.9079732413697572E-2</v>
      </c>
      <c r="BB20">
        <v>-0.17517263613594683</v>
      </c>
      <c r="BC20">
        <v>1.5006210699348885</v>
      </c>
      <c r="BD20">
        <v>-1.1218878320445727</v>
      </c>
      <c r="BE20">
        <v>-1.0000000000000013</v>
      </c>
    </row>
    <row r="21" spans="1:57" x14ac:dyDescent="0.25">
      <c r="A21">
        <v>3277</v>
      </c>
      <c r="B21" t="s">
        <v>1168</v>
      </c>
      <c r="C21">
        <v>1566.3878925949407</v>
      </c>
      <c r="D21">
        <v>93.32803313170146</v>
      </c>
      <c r="E21">
        <v>44.681457073845735</v>
      </c>
      <c r="F21">
        <v>0.82191504107959146</v>
      </c>
      <c r="G21">
        <v>3.6995012149348989</v>
      </c>
      <c r="H21">
        <v>75.710390656630565</v>
      </c>
      <c r="I21">
        <v>7.2972003171092146</v>
      </c>
      <c r="J21">
        <v>-1</v>
      </c>
      <c r="K21">
        <v>-1</v>
      </c>
      <c r="L21">
        <v>-1</v>
      </c>
      <c r="M21">
        <v>0.3239387172339187</v>
      </c>
      <c r="N21">
        <v>-1</v>
      </c>
      <c r="O21">
        <v>-1</v>
      </c>
      <c r="P21">
        <v>3.0524508652833151</v>
      </c>
      <c r="Q21">
        <v>0.7142857142857143</v>
      </c>
      <c r="R21">
        <v>0.50419912811730494</v>
      </c>
      <c r="S21">
        <v>0.14568019664928963</v>
      </c>
      <c r="T21">
        <v>-0.18067395329151312</v>
      </c>
      <c r="U21">
        <v>9.7647047092683709E-2</v>
      </c>
      <c r="V21">
        <v>0.64705034965158337</v>
      </c>
      <c r="W21">
        <v>3.668185828578487</v>
      </c>
      <c r="X21">
        <v>0.20257226264877809</v>
      </c>
      <c r="Y21">
        <v>34.651969806278601</v>
      </c>
      <c r="Z21">
        <v>2.6872937587726735</v>
      </c>
      <c r="AA21">
        <v>2.1196772852306283</v>
      </c>
      <c r="AB21">
        <v>34.564615277693285</v>
      </c>
      <c r="AC21">
        <v>0.88715230266814626</v>
      </c>
      <c r="AD21">
        <v>-0.55853162792338396</v>
      </c>
      <c r="AE21">
        <v>70.777730741279242</v>
      </c>
      <c r="AF21">
        <v>40.678059098024228</v>
      </c>
      <c r="AG21">
        <v>0.41310388303696421</v>
      </c>
      <c r="AH21">
        <v>0.24202931543352152</v>
      </c>
      <c r="AI21">
        <v>0.39755755836167767</v>
      </c>
      <c r="AJ21">
        <v>0.28045625815345282</v>
      </c>
      <c r="AK21">
        <v>0.39852298698393718</v>
      </c>
      <c r="AL21">
        <v>0.32437507356567941</v>
      </c>
      <c r="AM21">
        <v>0.30719284365442368</v>
      </c>
      <c r="AN21">
        <v>0.34597968065283069</v>
      </c>
      <c r="AO21">
        <v>0.2896402100858016</v>
      </c>
      <c r="AP21">
        <v>4.932659915351449</v>
      </c>
      <c r="AQ21">
        <v>2.2444115328823235</v>
      </c>
      <c r="AR21">
        <v>1.5023223940194081</v>
      </c>
      <c r="AS21">
        <v>3.5504663902074785</v>
      </c>
      <c r="AT21">
        <v>0.21428571428571427</v>
      </c>
      <c r="AU21">
        <v>0.19047619047619047</v>
      </c>
      <c r="AV21">
        <v>0.40476190476190477</v>
      </c>
      <c r="AW21">
        <v>14.642857142857142</v>
      </c>
      <c r="AX21">
        <v>-3.4389051535234361E-3</v>
      </c>
      <c r="AY21">
        <v>-0.35089994048826595</v>
      </c>
      <c r="AZ21">
        <v>4.8910476080292899E-2</v>
      </c>
      <c r="BA21">
        <v>-6.9438420668360423E-2</v>
      </c>
      <c r="BB21">
        <v>0.258253511269597</v>
      </c>
      <c r="BC21">
        <v>-3.4904602191503438</v>
      </c>
      <c r="BD21">
        <v>6.7008901621413877</v>
      </c>
      <c r="BE21">
        <v>-1</v>
      </c>
    </row>
    <row r="22" spans="1:57" x14ac:dyDescent="0.25">
      <c r="A22">
        <v>3292</v>
      </c>
      <c r="B22" t="s">
        <v>1175</v>
      </c>
      <c r="C22">
        <v>1427.3272852404541</v>
      </c>
      <c r="D22">
        <v>74.797240111737111</v>
      </c>
      <c r="E22">
        <v>-28.054533829266425</v>
      </c>
      <c r="F22">
        <v>-0.25957818359349766</v>
      </c>
      <c r="G22">
        <v>3.5656508534763507</v>
      </c>
      <c r="H22">
        <v>50.791575887229058</v>
      </c>
      <c r="I22">
        <v>-1.9320809325292299</v>
      </c>
      <c r="J22">
        <v>-1.0000000000000007</v>
      </c>
      <c r="K22">
        <v>-1.0000000000000007</v>
      </c>
      <c r="L22">
        <v>-1.0000000000000007</v>
      </c>
      <c r="M22">
        <v>2.4097086677008189E-2</v>
      </c>
      <c r="N22">
        <v>-1.0000000000000007</v>
      </c>
      <c r="O22">
        <v>-1.0000000000000007</v>
      </c>
      <c r="P22">
        <v>0.16820805434826896</v>
      </c>
      <c r="Q22">
        <v>0.18181818181818182</v>
      </c>
      <c r="R22">
        <v>1.812175795763058</v>
      </c>
      <c r="S22">
        <v>0.168092453362613</v>
      </c>
      <c r="T22">
        <v>-0.11345439619901683</v>
      </c>
      <c r="U22">
        <v>-0.12357850006941799</v>
      </c>
      <c r="V22">
        <v>3.3974427991280813</v>
      </c>
      <c r="W22">
        <v>5.3657668973194337</v>
      </c>
      <c r="X22">
        <v>-0.39674256572366612</v>
      </c>
      <c r="Y22">
        <v>39.85677490652742</v>
      </c>
      <c r="Z22">
        <v>2.7784449748328428</v>
      </c>
      <c r="AA22">
        <v>-2.481719898855507E-2</v>
      </c>
      <c r="AB22">
        <v>9.7029700631191957</v>
      </c>
      <c r="AC22">
        <v>-1.08850741289987</v>
      </c>
      <c r="AD22">
        <v>1.015884166779961</v>
      </c>
      <c r="AE22">
        <v>50.550811937438006</v>
      </c>
      <c r="AF22">
        <v>-14.829052160638682</v>
      </c>
      <c r="AG22">
        <v>6.2325547427876049E-2</v>
      </c>
      <c r="AH22">
        <v>0.11989695430575709</v>
      </c>
      <c r="AI22">
        <v>0.32724123397268101</v>
      </c>
      <c r="AJ22">
        <v>-0.66054851938593895</v>
      </c>
      <c r="AK22">
        <v>-0.404708142659857</v>
      </c>
      <c r="AL22">
        <v>0.23425483503395253</v>
      </c>
      <c r="AM22">
        <v>0.25089759596371153</v>
      </c>
      <c r="AN22">
        <v>0.33296397831231561</v>
      </c>
      <c r="AO22">
        <v>0.23273903365613507</v>
      </c>
      <c r="AP22">
        <v>0.24076394979108245</v>
      </c>
      <c r="AQ22">
        <v>2.4473510339786073</v>
      </c>
      <c r="AR22">
        <v>1.5131377428517148</v>
      </c>
      <c r="AS22">
        <v>-5.8925697093595524</v>
      </c>
      <c r="AT22">
        <v>9.0909090909090912E-2</v>
      </c>
      <c r="AU22">
        <v>7.5757575757575746E-2</v>
      </c>
      <c r="AV22">
        <v>0.16666666666666666</v>
      </c>
      <c r="AW22">
        <v>5.9090909090909092</v>
      </c>
      <c r="AX22">
        <v>-9.398374170121862E-3</v>
      </c>
      <c r="AY22">
        <v>-0.11152297375127992</v>
      </c>
      <c r="AZ22">
        <v>0.51285835687117964</v>
      </c>
      <c r="BA22">
        <v>0.36579431429542825</v>
      </c>
      <c r="BB22">
        <v>0.79261455897364497</v>
      </c>
      <c r="BC22">
        <v>8.5872429886293116</v>
      </c>
      <c r="BD22">
        <v>22.379655758697034</v>
      </c>
      <c r="BE22">
        <v>-1.0000000000000007</v>
      </c>
    </row>
    <row r="23" spans="1:57" x14ac:dyDescent="0.25">
      <c r="A23">
        <v>3298</v>
      </c>
      <c r="B23" t="s">
        <v>1179</v>
      </c>
      <c r="C23">
        <v>1386.5837205547414</v>
      </c>
      <c r="D23">
        <v>32.041100594576434</v>
      </c>
      <c r="E23">
        <v>-126.50591404896757</v>
      </c>
      <c r="F23">
        <v>-0.16586749435778203</v>
      </c>
      <c r="G23">
        <v>11.556032682967622</v>
      </c>
      <c r="H23">
        <v>16.325291276687825</v>
      </c>
      <c r="I23">
        <v>2.5715555856517023</v>
      </c>
      <c r="J23">
        <v>-0.99999999999999878</v>
      </c>
      <c r="K23">
        <v>-0.99999999999999878</v>
      </c>
      <c r="L23">
        <v>-0.99999999999999878</v>
      </c>
      <c r="M23">
        <v>0.26405681695982208</v>
      </c>
      <c r="N23">
        <v>-0.99999999999999878</v>
      </c>
      <c r="O23">
        <v>-0.99999999999999878</v>
      </c>
      <c r="P23">
        <v>3.820375657409623</v>
      </c>
      <c r="Q23">
        <v>0.81818181818181823</v>
      </c>
      <c r="R23">
        <v>4.0246842651459342</v>
      </c>
      <c r="S23">
        <v>0.37722755519798729</v>
      </c>
      <c r="T23">
        <v>-0.15685575236693294</v>
      </c>
      <c r="U23">
        <v>-0.31330889691020464</v>
      </c>
      <c r="V23">
        <v>7.7356570255580008</v>
      </c>
      <c r="W23">
        <v>5.0338636367431739</v>
      </c>
      <c r="X23">
        <v>0.28267783003929653</v>
      </c>
      <c r="Y23">
        <v>20.768097119242015</v>
      </c>
      <c r="Z23">
        <v>1.199247324874007</v>
      </c>
      <c r="AA23">
        <v>-0.77566938572617516</v>
      </c>
      <c r="AB23">
        <v>-2.6288228824144735</v>
      </c>
      <c r="AC23">
        <v>-2.1012062349782576E-2</v>
      </c>
      <c r="AD23">
        <v>-1.4141932945132829</v>
      </c>
      <c r="AE23">
        <v>15.949411556588061</v>
      </c>
      <c r="AF23">
        <v>-82.906479989300607</v>
      </c>
      <c r="AG23">
        <v>0.12321493490410992</v>
      </c>
      <c r="AH23">
        <v>-1.8702846549457711E-3</v>
      </c>
      <c r="AI23">
        <v>0.3641743799773649</v>
      </c>
      <c r="AJ23">
        <v>0.3197337037574437</v>
      </c>
      <c r="AK23">
        <v>0.41261376209130085</v>
      </c>
      <c r="AL23">
        <v>0.33221466095221286</v>
      </c>
      <c r="AM23">
        <v>-0.33190611260669844</v>
      </c>
      <c r="AN23">
        <v>-0.33556753341640594</v>
      </c>
      <c r="AO23">
        <v>0.34601785803279372</v>
      </c>
      <c r="AP23">
        <v>0.37587972009974607</v>
      </c>
      <c r="AQ23">
        <v>1.4986140333023132</v>
      </c>
      <c r="AR23">
        <v>-2.9479789179490168</v>
      </c>
      <c r="AS23">
        <v>4.0209204702984032</v>
      </c>
      <c r="AT23">
        <v>0</v>
      </c>
      <c r="AU23">
        <v>0.27272727272727271</v>
      </c>
      <c r="AV23">
        <v>0.27272727272727271</v>
      </c>
      <c r="AW23">
        <v>9.545454545454545</v>
      </c>
      <c r="AX23">
        <v>-0.14383696768168655</v>
      </c>
      <c r="AY23">
        <v>0.34489371068630631</v>
      </c>
      <c r="AZ23">
        <v>0.11293587061614109</v>
      </c>
      <c r="BA23">
        <v>0.32597026951165459</v>
      </c>
      <c r="BB23">
        <v>4.0683533355149286E-2</v>
      </c>
      <c r="BC23">
        <v>9.8737252912228985</v>
      </c>
      <c r="BD23">
        <v>1.5817676869594404</v>
      </c>
      <c r="BE23">
        <v>-0.99999999999999878</v>
      </c>
    </row>
    <row r="24" spans="1:57" x14ac:dyDescent="0.25">
      <c r="A24">
        <v>3300</v>
      </c>
      <c r="B24" t="s">
        <v>1181</v>
      </c>
      <c r="C24">
        <v>1379.2173445369858</v>
      </c>
      <c r="D24">
        <v>56.52823632017121</v>
      </c>
      <c r="E24">
        <v>-83.825193901349522</v>
      </c>
      <c r="F24">
        <v>0.25334029053677964</v>
      </c>
      <c r="G24">
        <v>6.0013162537672562</v>
      </c>
      <c r="H24">
        <v>47.950232775389964</v>
      </c>
      <c r="I24">
        <v>3.6394215011538673</v>
      </c>
      <c r="J24">
        <v>-1</v>
      </c>
      <c r="K24">
        <v>-1</v>
      </c>
      <c r="L24">
        <v>-1</v>
      </c>
      <c r="M24">
        <v>0.26118786608910116</v>
      </c>
      <c r="N24">
        <v>-1</v>
      </c>
      <c r="O24">
        <v>-1</v>
      </c>
      <c r="P24">
        <v>4.0636532556725626</v>
      </c>
      <c r="Q24">
        <v>0.81818181818181823</v>
      </c>
      <c r="R24">
        <v>1.3898204941824197</v>
      </c>
      <c r="S24">
        <v>9.8804726888287439E-2</v>
      </c>
      <c r="T24">
        <v>-0.42098899513507659</v>
      </c>
      <c r="U24">
        <v>-0.22049761696951012</v>
      </c>
      <c r="V24">
        <v>1.9376629980946862</v>
      </c>
      <c r="W24">
        <v>-3.4221919092832742</v>
      </c>
      <c r="X24">
        <v>0.13376104640800313</v>
      </c>
      <c r="Y24">
        <v>27.87850713522532</v>
      </c>
      <c r="Z24">
        <v>0.70845041894914385</v>
      </c>
      <c r="AA24">
        <v>0.9903811660487456</v>
      </c>
      <c r="AB24">
        <v>15.792735254813117</v>
      </c>
      <c r="AC24">
        <v>1.5502710091585787</v>
      </c>
      <c r="AD24">
        <v>-0.38752890118618166</v>
      </c>
      <c r="AE24">
        <v>44.274094654901013</v>
      </c>
      <c r="AF24">
        <v>-28.346077977010346</v>
      </c>
      <c r="AG24">
        <v>0.37563332666200344</v>
      </c>
      <c r="AH24">
        <v>0.37343856032025624</v>
      </c>
      <c r="AI24">
        <v>0.28340351073217701</v>
      </c>
      <c r="AJ24">
        <v>0.62293260870490219</v>
      </c>
      <c r="AK24">
        <v>0.56261381187325887</v>
      </c>
      <c r="AL24">
        <v>0.40003053478935674</v>
      </c>
      <c r="AM24">
        <v>-0.24672993774242161</v>
      </c>
      <c r="AN24">
        <v>-0.20082474809572895</v>
      </c>
      <c r="AO24">
        <v>0.41504632499656169</v>
      </c>
      <c r="AP24">
        <v>3.6761381204889312</v>
      </c>
      <c r="AQ24">
        <v>1.9598510589403675</v>
      </c>
      <c r="AR24">
        <v>-5.5146045231023137</v>
      </c>
      <c r="AS24">
        <v>7.1941749653158089</v>
      </c>
      <c r="AT24">
        <v>0</v>
      </c>
      <c r="AU24">
        <v>0.28787878787878785</v>
      </c>
      <c r="AV24">
        <v>0.28787878787878785</v>
      </c>
      <c r="AW24">
        <v>9.0909090909090899</v>
      </c>
      <c r="AX24">
        <v>-4.7728903176428208E-2</v>
      </c>
      <c r="AY24">
        <v>1.0603700609751807</v>
      </c>
      <c r="AZ24">
        <v>8.9655509832074529E-2</v>
      </c>
      <c r="BA24">
        <v>0.74658627098953778</v>
      </c>
      <c r="BB24">
        <v>-6.072589342661984E-2</v>
      </c>
      <c r="BC24">
        <v>23.966507079614349</v>
      </c>
      <c r="BD24">
        <v>-1.0698697865051234</v>
      </c>
      <c r="BE24">
        <v>-1</v>
      </c>
    </row>
    <row r="25" spans="1:57" x14ac:dyDescent="0.25">
      <c r="A25">
        <v>3313</v>
      </c>
      <c r="B25" t="s">
        <v>1186</v>
      </c>
      <c r="C25">
        <v>1591.5728267960924</v>
      </c>
      <c r="D25">
        <v>109.82214685274518</v>
      </c>
      <c r="E25">
        <v>21.059587082344869</v>
      </c>
      <c r="F25">
        <v>1.0669728621280798</v>
      </c>
      <c r="G25">
        <v>8.2292873820559329</v>
      </c>
      <c r="H25">
        <v>60.608752213354705</v>
      </c>
      <c r="I25">
        <v>31.042776756511987</v>
      </c>
      <c r="J25">
        <v>-0.99999999999999933</v>
      </c>
      <c r="K25">
        <v>-0.99999999999999933</v>
      </c>
      <c r="L25">
        <v>-0.99999999999999933</v>
      </c>
      <c r="M25">
        <v>0.27725284151031826</v>
      </c>
      <c r="N25">
        <v>-0.99999999999999933</v>
      </c>
      <c r="O25">
        <v>-0.99999999999999933</v>
      </c>
      <c r="P25">
        <v>4.7203606734067707</v>
      </c>
      <c r="Q25">
        <v>0.9285714285714286</v>
      </c>
      <c r="R25">
        <v>1.3816171691016401</v>
      </c>
      <c r="S25">
        <v>0.19786512261482025</v>
      </c>
      <c r="T25">
        <v>0.37284618522294022</v>
      </c>
      <c r="U25">
        <v>-0.1353931341763136</v>
      </c>
      <c r="V25">
        <v>3.5089267086491622</v>
      </c>
      <c r="W25">
        <v>1.6524369630943216</v>
      </c>
      <c r="X25">
        <v>0.17528116856784068</v>
      </c>
      <c r="Y25">
        <v>34.525484678221396</v>
      </c>
      <c r="Z25">
        <v>1.5482571790687811</v>
      </c>
      <c r="AA25">
        <v>4.2673625671355602</v>
      </c>
      <c r="AB25">
        <v>10.298298089008272</v>
      </c>
      <c r="AC25">
        <v>1.1906922314698065</v>
      </c>
      <c r="AD25">
        <v>0.48286280620585709</v>
      </c>
      <c r="AE25">
        <v>49.574008140571046</v>
      </c>
      <c r="AF25">
        <v>-12.711355732984522</v>
      </c>
      <c r="AG25">
        <v>0.48446957925674095</v>
      </c>
      <c r="AH25">
        <v>0.26854583299128099</v>
      </c>
      <c r="AI25">
        <v>0.29035820050429173</v>
      </c>
      <c r="AJ25">
        <v>1.1928012364984029</v>
      </c>
      <c r="AK25">
        <v>1.1246661217961742</v>
      </c>
      <c r="AL25">
        <v>0.29174201731897176</v>
      </c>
      <c r="AM25">
        <v>0.86553262147610199</v>
      </c>
      <c r="AN25">
        <v>0.8137368597692709</v>
      </c>
      <c r="AO25">
        <v>0.25364769873451298</v>
      </c>
      <c r="AP25">
        <v>11.03474407278363</v>
      </c>
      <c r="AQ25">
        <v>0.8301380315834761</v>
      </c>
      <c r="AR25">
        <v>20.827065566132958</v>
      </c>
      <c r="AS25">
        <v>9.3855731587955749</v>
      </c>
      <c r="AT25">
        <v>0.5714285714285714</v>
      </c>
      <c r="AU25">
        <v>0.10714285714285712</v>
      </c>
      <c r="AV25">
        <v>0.6785714285714286</v>
      </c>
      <c r="AW25">
        <v>21.785714285714285</v>
      </c>
      <c r="AX25">
        <v>0.14339872013925539</v>
      </c>
      <c r="AY25">
        <v>-3.9328783685080512E-2</v>
      </c>
      <c r="AZ25">
        <v>1.1615427679658561</v>
      </c>
      <c r="BA25">
        <v>7.4949396734626111E-2</v>
      </c>
      <c r="BB25">
        <v>0.16421840437183649</v>
      </c>
      <c r="BC25">
        <v>1.6770909999402499</v>
      </c>
      <c r="BD25">
        <v>9.9131739491251896</v>
      </c>
      <c r="BE25">
        <v>-0.99999999999999933</v>
      </c>
    </row>
    <row r="26" spans="1:57" x14ac:dyDescent="0.25">
      <c r="A26">
        <v>3367</v>
      </c>
      <c r="B26" t="s">
        <v>2964</v>
      </c>
      <c r="C26">
        <v>1376.3596045250843</v>
      </c>
      <c r="D26">
        <v>32.701274893325191</v>
      </c>
      <c r="E26">
        <v>-104.76408978292065</v>
      </c>
      <c r="F26">
        <v>4.0490649435462864E-2</v>
      </c>
      <c r="G26">
        <v>8.8367914150446758</v>
      </c>
      <c r="H26">
        <v>4.8622615121920498</v>
      </c>
      <c r="I26">
        <v>5.5938612924279258</v>
      </c>
      <c r="J26">
        <v>-1</v>
      </c>
      <c r="K26">
        <v>-1</v>
      </c>
      <c r="L26">
        <v>-1</v>
      </c>
      <c r="M26">
        <v>0.27800871214815581</v>
      </c>
      <c r="N26">
        <v>-1</v>
      </c>
      <c r="O26">
        <v>-1</v>
      </c>
      <c r="P26">
        <v>5.0336959086295927</v>
      </c>
      <c r="Q26">
        <v>1</v>
      </c>
      <c r="R26">
        <v>2.3111509943165909</v>
      </c>
      <c r="S26">
        <v>0.35118603128726295</v>
      </c>
      <c r="T26">
        <v>-0.4096032411090495</v>
      </c>
      <c r="U26">
        <v>1.1801529754958545E-2</v>
      </c>
      <c r="V26">
        <v>3.8030955064150835</v>
      </c>
      <c r="W26">
        <v>1.440782838022175</v>
      </c>
      <c r="X26">
        <v>0.27124757423924806</v>
      </c>
      <c r="Y26">
        <v>18.622139701739329</v>
      </c>
      <c r="Z26">
        <v>-1.5667634075142589</v>
      </c>
      <c r="AA26">
        <v>0.62163557262173452</v>
      </c>
      <c r="AB26">
        <v>-15.008496943271266</v>
      </c>
      <c r="AC26">
        <v>-0.46624122196449452</v>
      </c>
      <c r="AD26">
        <v>0.77797246703366085</v>
      </c>
      <c r="AE26">
        <v>5.0132507981234511</v>
      </c>
      <c r="AF26">
        <v>-85.484211914690476</v>
      </c>
      <c r="AG26">
        <v>-0.19232266726901334</v>
      </c>
      <c r="AH26">
        <v>-0.20012338995863724</v>
      </c>
      <c r="AI26">
        <v>0.28021581325870148</v>
      </c>
      <c r="AJ26">
        <v>0.19728642558719761</v>
      </c>
      <c r="AK26">
        <v>0.10809625630859764</v>
      </c>
      <c r="AL26">
        <v>0.37633965179710682</v>
      </c>
      <c r="AM26">
        <v>0.144177210666528</v>
      </c>
      <c r="AN26">
        <v>6.1829276463757146E-2</v>
      </c>
      <c r="AO26">
        <v>0.32261622413761021</v>
      </c>
      <c r="AP26">
        <v>-0.15098928593141042</v>
      </c>
      <c r="AQ26">
        <v>1.4535488335949334</v>
      </c>
      <c r="AR26">
        <v>2.1467436066283145</v>
      </c>
      <c r="AS26">
        <v>1.9935688522046786</v>
      </c>
      <c r="AT26">
        <v>0</v>
      </c>
      <c r="AU26">
        <v>0.19444444444444442</v>
      </c>
      <c r="AV26">
        <v>0.19444444444444442</v>
      </c>
      <c r="AW26">
        <v>7.4999999999999991</v>
      </c>
      <c r="AX26">
        <v>-8.2341001280251958E-2</v>
      </c>
      <c r="AY26">
        <v>9.5162327860993448E-2</v>
      </c>
      <c r="AZ26">
        <v>0.38309067223788079</v>
      </c>
      <c r="BA26">
        <v>0.5775117653997488</v>
      </c>
      <c r="BB26">
        <v>0.45915447481091837</v>
      </c>
      <c r="BC26">
        <v>14.913605774298693</v>
      </c>
      <c r="BD26">
        <v>13.394315231462363</v>
      </c>
      <c r="BE26">
        <v>-1</v>
      </c>
    </row>
    <row r="27" spans="1:57" x14ac:dyDescent="0.25">
      <c r="A27">
        <v>3750</v>
      </c>
      <c r="B27" t="s">
        <v>1356</v>
      </c>
      <c r="C27">
        <v>1731.5589291705019</v>
      </c>
      <c r="D27">
        <v>195.07910114996622</v>
      </c>
      <c r="E27">
        <v>166.33443469776989</v>
      </c>
      <c r="F27">
        <v>1.3433050874562456</v>
      </c>
      <c r="G27">
        <v>9.8274487345317318</v>
      </c>
      <c r="H27">
        <v>130.2535684712424</v>
      </c>
      <c r="I27">
        <v>33.709170684907171</v>
      </c>
      <c r="J27">
        <v>-0.99999999999999867</v>
      </c>
      <c r="K27">
        <v>-0.99999999999999867</v>
      </c>
      <c r="L27">
        <v>-0.99999999999999867</v>
      </c>
      <c r="M27">
        <v>0.16455034023590448</v>
      </c>
      <c r="N27">
        <v>-0.99999999999999867</v>
      </c>
      <c r="O27">
        <v>-0.99999999999999867</v>
      </c>
      <c r="P27">
        <v>3.7034961941553957</v>
      </c>
      <c r="Q27">
        <v>0.83333333333333337</v>
      </c>
      <c r="R27">
        <v>3.2909151769544183</v>
      </c>
      <c r="S27">
        <v>0.32655639151146237</v>
      </c>
      <c r="T27">
        <v>-0.22893890676625142</v>
      </c>
      <c r="U27">
        <v>-0.35787871733981275</v>
      </c>
      <c r="V27">
        <v>6.1239525403763349</v>
      </c>
      <c r="W27">
        <v>6.6582612367819207</v>
      </c>
      <c r="X27">
        <v>0.30209921665883677</v>
      </c>
      <c r="Y27">
        <v>65.557437926852742</v>
      </c>
      <c r="Z27">
        <v>0.21257503421404761</v>
      </c>
      <c r="AA27">
        <v>3.1365899571562865</v>
      </c>
      <c r="AB27">
        <v>44.402984281865287</v>
      </c>
      <c r="AC27">
        <v>2.2231986400514829</v>
      </c>
      <c r="AD27">
        <v>1.3472604142759594</v>
      </c>
      <c r="AE27">
        <v>114.44427258015024</v>
      </c>
      <c r="AF27">
        <v>114.79968210296714</v>
      </c>
      <c r="AG27">
        <v>0.48505522492470238</v>
      </c>
      <c r="AH27">
        <v>0.48932034875572189</v>
      </c>
      <c r="AI27">
        <v>0.33922005350330492</v>
      </c>
      <c r="AJ27">
        <v>1.6096820537705976</v>
      </c>
      <c r="AK27">
        <v>1.7550656498491726</v>
      </c>
      <c r="AL27">
        <v>0.32618354035569691</v>
      </c>
      <c r="AM27">
        <v>0.7921466964691285</v>
      </c>
      <c r="AN27">
        <v>0.91747317961352426</v>
      </c>
      <c r="AO27">
        <v>0.21413237516955685</v>
      </c>
      <c r="AP27">
        <v>15.80929589109209</v>
      </c>
      <c r="AQ27">
        <v>0.15827260904358165</v>
      </c>
      <c r="AR27">
        <v>15.809695118338729</v>
      </c>
      <c r="AS27">
        <v>17.741202957524891</v>
      </c>
      <c r="AT27">
        <v>0.66666666666666663</v>
      </c>
      <c r="AU27">
        <v>0.1388888888888889</v>
      </c>
      <c r="AV27">
        <v>0.80555555555555558</v>
      </c>
      <c r="AW27">
        <v>25</v>
      </c>
      <c r="AX27">
        <v>0.16021780985282119</v>
      </c>
      <c r="AY27">
        <v>-9.1108458899284775E-2</v>
      </c>
      <c r="AZ27">
        <v>0.44049477952848021</v>
      </c>
      <c r="BA27">
        <v>0.42063020619846242</v>
      </c>
      <c r="BB27">
        <v>0.76307210203940745</v>
      </c>
      <c r="BC27">
        <v>10.06021286046513</v>
      </c>
      <c r="BD27">
        <v>21.279276448627581</v>
      </c>
      <c r="BE27">
        <v>-0.99999999999999867</v>
      </c>
    </row>
    <row r="28" spans="1:57" x14ac:dyDescent="0.25">
      <c r="A28">
        <v>3754</v>
      </c>
      <c r="B28" t="s">
        <v>1359</v>
      </c>
      <c r="C28">
        <v>1410.3615401722939</v>
      </c>
      <c r="D28">
        <v>36.091740555005153</v>
      </c>
      <c r="E28">
        <v>-87.552108273140306</v>
      </c>
      <c r="F28">
        <v>-0.17162682940657184</v>
      </c>
      <c r="G28">
        <v>2.9952665366511582</v>
      </c>
      <c r="H28">
        <v>11.641855664270716</v>
      </c>
      <c r="I28">
        <v>5.8642642004722978</v>
      </c>
      <c r="J28">
        <v>-1.0000000000000018</v>
      </c>
      <c r="K28">
        <v>-1.0000000000000018</v>
      </c>
      <c r="L28">
        <v>-1.0000000000000018</v>
      </c>
      <c r="M28">
        <v>0.13336668259673434</v>
      </c>
      <c r="N28">
        <v>-1.0000000000000018</v>
      </c>
      <c r="O28">
        <v>-1.0000000000000018</v>
      </c>
      <c r="P28">
        <v>1.8787228939698679</v>
      </c>
      <c r="Q28">
        <v>0.45454545454545453</v>
      </c>
      <c r="R28">
        <v>0.69814580701127604</v>
      </c>
      <c r="S28">
        <v>8.3097217596325684E-2</v>
      </c>
      <c r="T28">
        <v>-0.13987398567063128</v>
      </c>
      <c r="U28">
        <v>0.33828326807605824</v>
      </c>
      <c r="V28">
        <v>1.1165436426812894</v>
      </c>
      <c r="W28">
        <v>-5.3841971579401982</v>
      </c>
      <c r="X28">
        <v>-0.16745010771884419</v>
      </c>
      <c r="Y28">
        <v>3.3407952300618886</v>
      </c>
      <c r="Z28">
        <v>0.71963613192240516</v>
      </c>
      <c r="AA28">
        <v>-0.79266975118903693</v>
      </c>
      <c r="AB28">
        <v>11.640416888977617</v>
      </c>
      <c r="AC28">
        <v>-1.1135756159406109</v>
      </c>
      <c r="AD28">
        <v>-0.74422129283184468</v>
      </c>
      <c r="AE28">
        <v>13.444321075018623</v>
      </c>
      <c r="AF28">
        <v>-77.885026366657826</v>
      </c>
      <c r="AG28">
        <v>-9.7224823105161617E-2</v>
      </c>
      <c r="AH28">
        <v>-0.14435537436188339</v>
      </c>
      <c r="AI28">
        <v>0.30812457123137232</v>
      </c>
      <c r="AJ28">
        <v>-0.11530363982745917</v>
      </c>
      <c r="AK28">
        <v>-0.11576560420494975</v>
      </c>
      <c r="AL28">
        <v>0.32554354016424547</v>
      </c>
      <c r="AM28">
        <v>-7.0705558459963083E-2</v>
      </c>
      <c r="AN28">
        <v>-0.10037210358275514</v>
      </c>
      <c r="AO28">
        <v>0.23726764507147396</v>
      </c>
      <c r="AP28">
        <v>-1.8024654107479419</v>
      </c>
      <c r="AQ28">
        <v>2.9572197188773077</v>
      </c>
      <c r="AR28">
        <v>3.1958327433023643</v>
      </c>
      <c r="AS28">
        <v>-0.28878826170737326</v>
      </c>
      <c r="AT28">
        <v>0</v>
      </c>
      <c r="AU28">
        <v>0.2424242424242424</v>
      </c>
      <c r="AV28">
        <v>0.2424242424242424</v>
      </c>
      <c r="AW28">
        <v>9.545454545454545</v>
      </c>
      <c r="AX28">
        <v>-7.1965090219192548E-2</v>
      </c>
      <c r="AY28">
        <v>-2.4684600690251662E-3</v>
      </c>
      <c r="AZ28">
        <v>1.0214104286604093</v>
      </c>
      <c r="BA28">
        <v>-0.1586670097613159</v>
      </c>
      <c r="BB28">
        <v>0.41937465247632855</v>
      </c>
      <c r="BC28">
        <v>-3.9790175443780251</v>
      </c>
      <c r="BD28">
        <v>15.591418455210267</v>
      </c>
      <c r="BE28">
        <v>-1.0000000000000018</v>
      </c>
    </row>
    <row r="29" spans="1:57" x14ac:dyDescent="0.25">
      <c r="A29">
        <v>3883</v>
      </c>
      <c r="B29" t="s">
        <v>1401</v>
      </c>
      <c r="C29">
        <v>1582.9093182618235</v>
      </c>
      <c r="D29">
        <v>87.433936235779129</v>
      </c>
      <c r="E29">
        <v>34.68378609692386</v>
      </c>
      <c r="F29">
        <v>0.43770103778507879</v>
      </c>
      <c r="G29">
        <v>7.3135051366953086</v>
      </c>
      <c r="H29">
        <v>60.96800941017819</v>
      </c>
      <c r="I29">
        <v>10.28415714467353</v>
      </c>
      <c r="J29">
        <v>-0.99999999999999956</v>
      </c>
      <c r="K29">
        <v>-0.99999999999999956</v>
      </c>
      <c r="L29">
        <v>-0.99999999999999956</v>
      </c>
      <c r="M29">
        <v>0.42981481360562929</v>
      </c>
      <c r="N29">
        <v>-0.99999999999999956</v>
      </c>
      <c r="O29">
        <v>-0.99999999999999956</v>
      </c>
      <c r="P29">
        <v>4.306046523909389</v>
      </c>
      <c r="Q29">
        <v>0.92307692307692313</v>
      </c>
      <c r="R29">
        <v>1.536434325044767</v>
      </c>
      <c r="S29">
        <v>0.19392523730386843</v>
      </c>
      <c r="T29">
        <v>-3.2705018651807034E-2</v>
      </c>
      <c r="U29">
        <v>-0.31379836361486135</v>
      </c>
      <c r="V29">
        <v>3.00745861278592</v>
      </c>
      <c r="W29">
        <v>0.38282598383537469</v>
      </c>
      <c r="X29">
        <v>0.1229575281251</v>
      </c>
      <c r="Y29">
        <v>39.088373733378525</v>
      </c>
      <c r="Z29">
        <v>1.2304478332683519</v>
      </c>
      <c r="AA29">
        <v>-0.61809331240361232</v>
      </c>
      <c r="AB29">
        <v>21.571831753519117</v>
      </c>
      <c r="AC29">
        <v>1.1746066658155467</v>
      </c>
      <c r="AD29">
        <v>-1.5419442088645261</v>
      </c>
      <c r="AE29">
        <v>58.500167965629537</v>
      </c>
      <c r="AF29">
        <v>28.085642654594018</v>
      </c>
      <c r="AG29">
        <v>0.27504120392269593</v>
      </c>
      <c r="AH29">
        <v>0.22960326250578958</v>
      </c>
      <c r="AI29">
        <v>0.4143643804248347</v>
      </c>
      <c r="AJ29">
        <v>0.1262287666535811</v>
      </c>
      <c r="AK29">
        <v>0.44940319297707843</v>
      </c>
      <c r="AL29">
        <v>0.18022156455494898</v>
      </c>
      <c r="AM29">
        <v>-0.25020747858864928</v>
      </c>
      <c r="AN29">
        <v>-0.1854381665731254</v>
      </c>
      <c r="AO29">
        <v>0.3628084789553101</v>
      </c>
      <c r="AP29">
        <v>2.4678414445487147</v>
      </c>
      <c r="AQ29">
        <v>2.0085781766075095</v>
      </c>
      <c r="AR29">
        <v>6.8914794341314947</v>
      </c>
      <c r="AS29">
        <v>1.3840995339345255</v>
      </c>
      <c r="AT29">
        <v>7.6923076923076927E-2</v>
      </c>
      <c r="AU29">
        <v>0.20512820512820512</v>
      </c>
      <c r="AV29">
        <v>0.28205128205128205</v>
      </c>
      <c r="AW29">
        <v>11.538461538461538</v>
      </c>
      <c r="AX29">
        <v>-8.5692807172751143E-2</v>
      </c>
      <c r="AY29">
        <v>0.25877393807647386</v>
      </c>
      <c r="AZ29">
        <v>-0.38350614984268239</v>
      </c>
      <c r="BA29">
        <v>4.8615392853976529E-2</v>
      </c>
      <c r="BB29">
        <v>0.43145319047813202</v>
      </c>
      <c r="BC29">
        <v>2.5092545117317822</v>
      </c>
      <c r="BD29">
        <v>8.8687990127398919</v>
      </c>
      <c r="BE29">
        <v>-0.99999999999999956</v>
      </c>
    </row>
    <row r="30" spans="1:57" x14ac:dyDescent="0.25">
      <c r="A30">
        <v>4009</v>
      </c>
      <c r="B30" t="s">
        <v>1446</v>
      </c>
      <c r="C30">
        <v>1582.4179317258393</v>
      </c>
      <c r="D30">
        <v>102.28945537834373</v>
      </c>
      <c r="E30">
        <v>29.764007705537409</v>
      </c>
      <c r="F30">
        <v>0.97326700875868377</v>
      </c>
      <c r="G30">
        <v>11.520358516880787</v>
      </c>
      <c r="H30">
        <v>51.772138674115638</v>
      </c>
      <c r="I30">
        <v>15.881023682366008</v>
      </c>
      <c r="J30">
        <v>-1.0000000000000016</v>
      </c>
      <c r="K30">
        <v>-1.0000000000000016</v>
      </c>
      <c r="L30">
        <v>-1.0000000000000016</v>
      </c>
      <c r="M30">
        <v>0.31278851178487344</v>
      </c>
      <c r="N30">
        <v>-1.0000000000000016</v>
      </c>
      <c r="O30">
        <v>-1.0000000000000016</v>
      </c>
      <c r="P30">
        <v>5.3740623107036631</v>
      </c>
      <c r="Q30">
        <v>1</v>
      </c>
      <c r="R30">
        <v>2.3065933424239544</v>
      </c>
      <c r="S30">
        <v>0.35719329321590365</v>
      </c>
      <c r="T30">
        <v>0.76655476066461137</v>
      </c>
      <c r="U30">
        <v>0.97531996782382546</v>
      </c>
      <c r="V30">
        <v>6.1462962061771336</v>
      </c>
      <c r="W30">
        <v>0.65373825234676697</v>
      </c>
      <c r="X30">
        <v>0.37293094515611014</v>
      </c>
      <c r="Y30">
        <v>35.190560615237899</v>
      </c>
      <c r="Z30">
        <v>1.2598757516149279</v>
      </c>
      <c r="AA30">
        <v>2.4732627808489589</v>
      </c>
      <c r="AB30">
        <v>6.2721007226958418</v>
      </c>
      <c r="AC30">
        <v>0.45693202092613422</v>
      </c>
      <c r="AD30">
        <v>-1.4119098992811221</v>
      </c>
      <c r="AE30">
        <v>42.524014219501659</v>
      </c>
      <c r="AF30">
        <v>12.276308840841724</v>
      </c>
      <c r="AG30">
        <v>0.53234921863988094</v>
      </c>
      <c r="AH30">
        <v>0.47428735214796702</v>
      </c>
      <c r="AI30">
        <v>0.15436848433797018</v>
      </c>
      <c r="AJ30">
        <v>0.8391051885522518</v>
      </c>
      <c r="AK30">
        <v>0.82036165402526906</v>
      </c>
      <c r="AL30">
        <v>0.33681212483605955</v>
      </c>
      <c r="AM30">
        <v>0.53927309636968301</v>
      </c>
      <c r="AN30">
        <v>0.55497588474956427</v>
      </c>
      <c r="AO30">
        <v>0.10439417785758218</v>
      </c>
      <c r="AP30">
        <v>9.248124454614004</v>
      </c>
      <c r="AQ30">
        <v>2.7709924084063884</v>
      </c>
      <c r="AR30">
        <v>4.7793467786506181</v>
      </c>
      <c r="AS30">
        <v>8.3306844953089847</v>
      </c>
      <c r="AT30">
        <v>0.15384615384615385</v>
      </c>
      <c r="AU30">
        <v>0.24358974358974358</v>
      </c>
      <c r="AV30">
        <v>0.39743589743589741</v>
      </c>
      <c r="AW30">
        <v>15</v>
      </c>
      <c r="AX30">
        <v>3.7379538926073E-2</v>
      </c>
      <c r="AY30">
        <v>0.17030821193244533</v>
      </c>
      <c r="AZ30">
        <v>0.69225872429545343</v>
      </c>
      <c r="BA30">
        <v>0.10404946096396228</v>
      </c>
      <c r="BB30">
        <v>0.78593484754559584</v>
      </c>
      <c r="BC30">
        <v>3.4527775837612857</v>
      </c>
      <c r="BD30">
        <v>23.109664810117163</v>
      </c>
      <c r="BE30">
        <v>-1.0000000000000016</v>
      </c>
    </row>
    <row r="31" spans="1:57" x14ac:dyDescent="0.25">
      <c r="A31">
        <v>4181</v>
      </c>
      <c r="B31" t="s">
        <v>1525</v>
      </c>
      <c r="C31">
        <v>1641.046696328088</v>
      </c>
      <c r="D31">
        <v>111.4175910368637</v>
      </c>
      <c r="E31">
        <v>44.460648245802844</v>
      </c>
      <c r="F31">
        <v>0.98784680710277939</v>
      </c>
      <c r="G31">
        <v>11.040725914952056</v>
      </c>
      <c r="H31">
        <v>69.542721695265385</v>
      </c>
      <c r="I31">
        <v>22.388490520842474</v>
      </c>
      <c r="J31">
        <v>-0.99999999999999911</v>
      </c>
      <c r="K31">
        <v>-0.99999999999999911</v>
      </c>
      <c r="L31">
        <v>-0.99999999999999911</v>
      </c>
      <c r="M31">
        <v>0.44592972574281831</v>
      </c>
      <c r="N31">
        <v>-0.99999999999999911</v>
      </c>
      <c r="O31">
        <v>-0.99999999999999911</v>
      </c>
      <c r="P31">
        <v>5.4140034821462235</v>
      </c>
      <c r="Q31">
        <v>0.92307692307692313</v>
      </c>
      <c r="R31">
        <v>3.0449406866681055</v>
      </c>
      <c r="S31">
        <v>0.29283561004990805</v>
      </c>
      <c r="T31">
        <v>-0.23157947026519035</v>
      </c>
      <c r="U31">
        <v>-0.96860617716620945</v>
      </c>
      <c r="V31">
        <v>5.6267224328058285</v>
      </c>
      <c r="W31">
        <v>4.7351883846686862</v>
      </c>
      <c r="X31">
        <v>0.34026307218764962</v>
      </c>
      <c r="Y31">
        <v>40.360956860839202</v>
      </c>
      <c r="Z31">
        <v>-0.46341939548428279</v>
      </c>
      <c r="AA31">
        <v>-1.4614161546641145</v>
      </c>
      <c r="AB31">
        <v>25.039409048240106</v>
      </c>
      <c r="AC31">
        <v>0.6167525142265341</v>
      </c>
      <c r="AD31">
        <v>1.4186543560659071</v>
      </c>
      <c r="AE31">
        <v>65.357604110481077</v>
      </c>
      <c r="AF31">
        <v>27.807852327981589</v>
      </c>
      <c r="AG31">
        <v>8.684098973706092E-2</v>
      </c>
      <c r="AH31">
        <v>0.25008634283116821</v>
      </c>
      <c r="AI31">
        <v>0.21688072321807822</v>
      </c>
      <c r="AJ31">
        <v>0.5497552280205299</v>
      </c>
      <c r="AK31">
        <v>0.66425925604020197</v>
      </c>
      <c r="AL31">
        <v>0.104797512992544</v>
      </c>
      <c r="AM31">
        <v>-1.1165979188468591E-2</v>
      </c>
      <c r="AN31">
        <v>-7.7322081914507623E-2</v>
      </c>
      <c r="AO31">
        <v>0.3328883645922418</v>
      </c>
      <c r="AP31">
        <v>4.1851175847843134</v>
      </c>
      <c r="AQ31">
        <v>5.841437044360695E-2</v>
      </c>
      <c r="AR31">
        <v>22.130194604858392</v>
      </c>
      <c r="AS31">
        <v>0.199881545540466</v>
      </c>
      <c r="AT31">
        <v>0.46153846153846156</v>
      </c>
      <c r="AU31">
        <v>0.12820512820512819</v>
      </c>
      <c r="AV31">
        <v>0.58974358974358976</v>
      </c>
      <c r="AW31">
        <v>19.615384615384617</v>
      </c>
      <c r="AX31">
        <v>0.1747800978112487</v>
      </c>
      <c r="AY31">
        <v>1.5316977447662941</v>
      </c>
      <c r="AZ31">
        <v>-0.45032127368851543</v>
      </c>
      <c r="BA31">
        <v>-4.4851517850784076E-2</v>
      </c>
      <c r="BB31">
        <v>0.42698632790525615</v>
      </c>
      <c r="BC31">
        <v>6.5372007775618703</v>
      </c>
      <c r="BD31">
        <v>8.4230518291888217</v>
      </c>
      <c r="BE31">
        <v>-0.99999999999999911</v>
      </c>
    </row>
    <row r="32" spans="1:57" x14ac:dyDescent="0.25">
      <c r="A32">
        <v>4198</v>
      </c>
      <c r="B32" t="s">
        <v>244</v>
      </c>
      <c r="C32">
        <v>1543.5403937246042</v>
      </c>
      <c r="D32">
        <v>121.09593374334449</v>
      </c>
      <c r="E32">
        <v>1.9729672868664392</v>
      </c>
      <c r="F32">
        <v>0.58235106665186243</v>
      </c>
      <c r="G32">
        <v>4.7006212013192048</v>
      </c>
      <c r="H32">
        <v>90.122759937177207</v>
      </c>
      <c r="I32">
        <v>17.891272468064045</v>
      </c>
      <c r="J32">
        <v>-0.99999999999999878</v>
      </c>
      <c r="K32">
        <v>-0.99999999999999878</v>
      </c>
      <c r="L32">
        <v>-0.99999999999999878</v>
      </c>
      <c r="M32">
        <v>0.3135920421026876</v>
      </c>
      <c r="N32">
        <v>-0.99999999999999878</v>
      </c>
      <c r="O32">
        <v>-0.99999999999999878</v>
      </c>
      <c r="P32">
        <v>3.3203731182051204</v>
      </c>
      <c r="Q32">
        <v>0.88235294117647056</v>
      </c>
      <c r="R32">
        <v>0.6503418088735069</v>
      </c>
      <c r="S32">
        <v>3.7849074290034208E-2</v>
      </c>
      <c r="T32">
        <v>3.9782232683534792E-2</v>
      </c>
      <c r="U32">
        <v>-0.21344891687674145</v>
      </c>
      <c r="V32">
        <v>1.3802480831140835</v>
      </c>
      <c r="W32">
        <v>-5.1584771566808447</v>
      </c>
      <c r="X32">
        <v>6.817983963559715E-2</v>
      </c>
      <c r="Y32">
        <v>30.86610750671348</v>
      </c>
      <c r="Z32">
        <v>3.391337869202343</v>
      </c>
      <c r="AA32">
        <v>5.119337559850389</v>
      </c>
      <c r="AB32">
        <v>35.44685210425984</v>
      </c>
      <c r="AC32">
        <v>2.4445705587448883</v>
      </c>
      <c r="AD32">
        <v>0.36808128215488234</v>
      </c>
      <c r="AE32">
        <v>71.80037845297862</v>
      </c>
      <c r="AF32">
        <v>17.239725450272854</v>
      </c>
      <c r="AG32">
        <v>0.95711525576458334</v>
      </c>
      <c r="AH32">
        <v>0.9330859837770008</v>
      </c>
      <c r="AI32">
        <v>0.27450172509478232</v>
      </c>
      <c r="AJ32">
        <v>1.4641864763546364</v>
      </c>
      <c r="AK32">
        <v>1.3648829427107323</v>
      </c>
      <c r="AL32">
        <v>0.34356737687120242</v>
      </c>
      <c r="AM32">
        <v>1.3224572779474848</v>
      </c>
      <c r="AN32">
        <v>1.366507370351985</v>
      </c>
      <c r="AO32">
        <v>1.8999719401223653E-2</v>
      </c>
      <c r="AP32">
        <v>18.322381484198583</v>
      </c>
      <c r="AQ32">
        <v>2.5451731140119724</v>
      </c>
      <c r="AR32">
        <v>2.1520517135463484</v>
      </c>
      <c r="AS32">
        <v>13.194047640505723</v>
      </c>
      <c r="AT32">
        <v>0.23529411764705882</v>
      </c>
      <c r="AU32">
        <v>0.36274509803921567</v>
      </c>
      <c r="AV32">
        <v>0.59803921568627449</v>
      </c>
      <c r="AW32">
        <v>20.294117647058822</v>
      </c>
      <c r="AX32">
        <v>8.7683821859183414E-2</v>
      </c>
      <c r="AY32">
        <v>1.1402946092997301</v>
      </c>
      <c r="AZ32">
        <v>0.44286082224828599</v>
      </c>
      <c r="BA32">
        <v>0.84236838799545211</v>
      </c>
      <c r="BB32">
        <v>0.24660889278357251</v>
      </c>
      <c r="BC32">
        <v>26.760682746384958</v>
      </c>
      <c r="BD32">
        <v>8.3795264308307402</v>
      </c>
      <c r="BE32">
        <v>-0.99999999999999878</v>
      </c>
    </row>
    <row r="33" spans="1:57" x14ac:dyDescent="0.25">
      <c r="A33">
        <v>4239</v>
      </c>
      <c r="B33" t="s">
        <v>1549</v>
      </c>
      <c r="C33">
        <v>1647.6630423655786</v>
      </c>
      <c r="D33">
        <v>103.51321429244858</v>
      </c>
      <c r="E33">
        <v>72.56565418783849</v>
      </c>
      <c r="F33">
        <v>0.84890481817218599</v>
      </c>
      <c r="G33">
        <v>7.1708527553492694</v>
      </c>
      <c r="H33">
        <v>70.613105017180558</v>
      </c>
      <c r="I33">
        <v>13.507464061192621</v>
      </c>
      <c r="J33">
        <v>-1.0000000000000002</v>
      </c>
      <c r="K33">
        <v>-1.0000000000000002</v>
      </c>
      <c r="L33">
        <v>-1.0000000000000002</v>
      </c>
      <c r="M33">
        <v>0.43446270519349312</v>
      </c>
      <c r="N33">
        <v>-1.0000000000000002</v>
      </c>
      <c r="O33">
        <v>-1.0000000000000002</v>
      </c>
      <c r="P33">
        <v>5.7323084461251401</v>
      </c>
      <c r="Q33">
        <v>1</v>
      </c>
      <c r="R33">
        <v>0.51524115879093824</v>
      </c>
      <c r="S33">
        <v>6.710543519532039E-2</v>
      </c>
      <c r="T33">
        <v>0.20403099582112502</v>
      </c>
      <c r="U33">
        <v>-0.57477704270148822</v>
      </c>
      <c r="V33">
        <v>1.438544309224127</v>
      </c>
      <c r="W33">
        <v>4.02675552118406</v>
      </c>
      <c r="X33">
        <v>0.14100137185405806</v>
      </c>
      <c r="Y33">
        <v>24.127785080311746</v>
      </c>
      <c r="Z33">
        <v>0.85326887585597266</v>
      </c>
      <c r="AA33">
        <v>0.33986192079664168</v>
      </c>
      <c r="AB33">
        <v>37.33455382397446</v>
      </c>
      <c r="AC33">
        <v>1.4651710609434132</v>
      </c>
      <c r="AD33">
        <v>1.6103330115045411</v>
      </c>
      <c r="AE33">
        <v>63.412533836587372</v>
      </c>
      <c r="AF33">
        <v>44.110930733620869</v>
      </c>
      <c r="AG33">
        <v>0.31883239597418639</v>
      </c>
      <c r="AH33">
        <v>0.52642402270920541</v>
      </c>
      <c r="AI33">
        <v>0.25365981812643157</v>
      </c>
      <c r="AJ33">
        <v>0.66017177840734853</v>
      </c>
      <c r="AK33">
        <v>0.57214407226875275</v>
      </c>
      <c r="AL33">
        <v>0.40381067407766957</v>
      </c>
      <c r="AM33">
        <v>0.4732845084252148</v>
      </c>
      <c r="AN33">
        <v>0.34154614114066095</v>
      </c>
      <c r="AO33">
        <v>0.31344929390989212</v>
      </c>
      <c r="AP33">
        <v>7.2005711805930961</v>
      </c>
      <c r="AQ33">
        <v>2.9380552852652255</v>
      </c>
      <c r="AR33">
        <v>3.4503879155849262</v>
      </c>
      <c r="AS33">
        <v>7.1190208603424772</v>
      </c>
      <c r="AT33">
        <v>0.21428571428571427</v>
      </c>
      <c r="AU33">
        <v>0.25</v>
      </c>
      <c r="AV33">
        <v>0.4642857142857143</v>
      </c>
      <c r="AW33">
        <v>15.714285714285714</v>
      </c>
      <c r="AX33">
        <v>3.9151932103310846E-2</v>
      </c>
      <c r="AY33">
        <v>0.38928803792965722</v>
      </c>
      <c r="AZ33">
        <v>-0.147654602937348</v>
      </c>
      <c r="BA33">
        <v>-0.19364549967805439</v>
      </c>
      <c r="BB33">
        <v>0.51767721292925206</v>
      </c>
      <c r="BC33">
        <v>-2.8946973023030766</v>
      </c>
      <c r="BD33">
        <v>12.203657308544573</v>
      </c>
      <c r="BE33">
        <v>-1.0000000000000002</v>
      </c>
    </row>
    <row r="34" spans="1:57" x14ac:dyDescent="0.25">
      <c r="A34">
        <v>4360</v>
      </c>
      <c r="B34" t="s">
        <v>1604</v>
      </c>
      <c r="C34">
        <v>1451.0738615345199</v>
      </c>
      <c r="D34">
        <v>74.725675390389029</v>
      </c>
      <c r="E34">
        <v>-3.3700573030015404</v>
      </c>
      <c r="F34">
        <v>-2.2943561887678598E-3</v>
      </c>
      <c r="G34">
        <v>5.3743138923873461</v>
      </c>
      <c r="H34">
        <v>45.030015309657962</v>
      </c>
      <c r="I34">
        <v>23.536771431742295</v>
      </c>
      <c r="J34">
        <v>-0.999999999999998</v>
      </c>
      <c r="K34">
        <v>-0.999999999999998</v>
      </c>
      <c r="L34">
        <v>-0.999999999999998</v>
      </c>
      <c r="M34">
        <v>0.22127046074921017</v>
      </c>
      <c r="N34">
        <v>-0.999999999999998</v>
      </c>
      <c r="O34">
        <v>-0.999999999999998</v>
      </c>
      <c r="P34">
        <v>2.9196797394732799</v>
      </c>
      <c r="Q34">
        <v>0.53846153846153844</v>
      </c>
      <c r="R34">
        <v>1.1065535503982566</v>
      </c>
      <c r="S34">
        <v>8.2081711019629425E-2</v>
      </c>
      <c r="T34">
        <v>0.12076352605877737</v>
      </c>
      <c r="U34">
        <v>0.22818953022085897</v>
      </c>
      <c r="V34">
        <v>2.4546341529140672</v>
      </c>
      <c r="W34">
        <v>0.18726842604039062</v>
      </c>
      <c r="X34">
        <v>-0.15035571987322197</v>
      </c>
      <c r="Y34">
        <v>10.60819584174776</v>
      </c>
      <c r="Z34">
        <v>1.1444742665239858</v>
      </c>
      <c r="AA34">
        <v>-0.27529110093203618</v>
      </c>
      <c r="AB34">
        <v>14.850979450855023</v>
      </c>
      <c r="AC34">
        <v>3.7220504202326437</v>
      </c>
      <c r="AD34">
        <v>1.8039187052669463</v>
      </c>
      <c r="AE34">
        <v>26.98780289693768</v>
      </c>
      <c r="AF34">
        <v>-29.536584554794423</v>
      </c>
      <c r="AG34">
        <v>1.1061406264947093</v>
      </c>
      <c r="AH34">
        <v>1.2644181833748316</v>
      </c>
      <c r="AI34">
        <v>0.24525636241591542</v>
      </c>
      <c r="AJ34">
        <v>1.4392032799635128</v>
      </c>
      <c r="AK34">
        <v>1.5486113335274359</v>
      </c>
      <c r="AL34">
        <v>0.30705777973912962</v>
      </c>
      <c r="AM34">
        <v>0.6797862234430152</v>
      </c>
      <c r="AN34">
        <v>0.79541296564178798</v>
      </c>
      <c r="AO34">
        <v>9.0148146685558567E-2</v>
      </c>
      <c r="AP34">
        <v>18.042212412720282</v>
      </c>
      <c r="AQ34">
        <v>0.8787189109512169</v>
      </c>
      <c r="AR34">
        <v>7.3450136770587724</v>
      </c>
      <c r="AS34">
        <v>15.313038843732286</v>
      </c>
      <c r="AT34">
        <v>0.15384615384615385</v>
      </c>
      <c r="AU34">
        <v>0.32051282051282054</v>
      </c>
      <c r="AV34">
        <v>0.47435897435897439</v>
      </c>
      <c r="AW34">
        <v>15.76923076923077</v>
      </c>
      <c r="AX34">
        <v>2.6192680959629781E-2</v>
      </c>
      <c r="AY34">
        <v>-3.6282119730231994E-2</v>
      </c>
      <c r="AZ34">
        <v>0.36974639790639213</v>
      </c>
      <c r="BA34">
        <v>-0.20370738317451653</v>
      </c>
      <c r="BB34">
        <v>-4.2931599571822569E-2</v>
      </c>
      <c r="BC34">
        <v>-5.2740951780140728</v>
      </c>
      <c r="BD34">
        <v>0.77544200023639898</v>
      </c>
      <c r="BE34">
        <v>-0.999999999999998</v>
      </c>
    </row>
    <row r="35" spans="1:57" x14ac:dyDescent="0.25">
      <c r="A35">
        <v>4539</v>
      </c>
      <c r="B35" t="s">
        <v>1678</v>
      </c>
      <c r="C35">
        <v>1838.3684386382715</v>
      </c>
      <c r="D35">
        <v>186.50259500775181</v>
      </c>
      <c r="E35">
        <v>178.14006853197949</v>
      </c>
      <c r="F35">
        <v>1.5170915186050773</v>
      </c>
      <c r="G35">
        <v>18.521707603859245</v>
      </c>
      <c r="H35">
        <v>144.39320280890934</v>
      </c>
      <c r="I35">
        <v>27.605223323581995</v>
      </c>
      <c r="J35">
        <v>-0.99999999999999878</v>
      </c>
      <c r="K35">
        <v>-0.99999999999999878</v>
      </c>
      <c r="L35">
        <v>-0.99999999999999878</v>
      </c>
      <c r="M35">
        <v>0.34300877707146538</v>
      </c>
      <c r="N35">
        <v>-0.99999999999999878</v>
      </c>
      <c r="O35">
        <v>-0.99999999999999878</v>
      </c>
      <c r="P35">
        <v>4.7704045525983538</v>
      </c>
      <c r="Q35">
        <v>1</v>
      </c>
      <c r="R35">
        <v>6.1628391025425406</v>
      </c>
      <c r="S35">
        <v>0.52708114509836357</v>
      </c>
      <c r="T35">
        <v>0.71281242308790349</v>
      </c>
      <c r="U35">
        <v>-4.830915245903921E-2</v>
      </c>
      <c r="V35">
        <v>13.751303051260889</v>
      </c>
      <c r="W35">
        <v>12.593135133360944</v>
      </c>
      <c r="X35">
        <v>0.28463107344997074</v>
      </c>
      <c r="Y35">
        <v>62.505965907355844</v>
      </c>
      <c r="Z35">
        <v>1.0051766783179941</v>
      </c>
      <c r="AA35">
        <v>4.6592195909487719</v>
      </c>
      <c r="AB35">
        <v>55.014094264105907</v>
      </c>
      <c r="AC35">
        <v>1.0680780861004939</v>
      </c>
      <c r="AD35">
        <v>3.5315843048685256</v>
      </c>
      <c r="AE35">
        <v>125.71086406727902</v>
      </c>
      <c r="AF35">
        <v>131.31398178512097</v>
      </c>
      <c r="AG35">
        <v>0.41165310002206035</v>
      </c>
      <c r="AH35">
        <v>0.76179855745901504</v>
      </c>
      <c r="AI35">
        <v>0.13142421448725145</v>
      </c>
      <c r="AJ35">
        <v>1.2487925695337456</v>
      </c>
      <c r="AK35">
        <v>1.375967357339589</v>
      </c>
      <c r="AL35">
        <v>0.36484075687481349</v>
      </c>
      <c r="AM35">
        <v>1.395158580764825</v>
      </c>
      <c r="AN35">
        <v>1.598701833527425</v>
      </c>
      <c r="AO35">
        <v>8.143275076507589E-2</v>
      </c>
      <c r="AP35">
        <v>18.682338741630144</v>
      </c>
      <c r="AQ35">
        <v>0.60237645303648901</v>
      </c>
      <c r="AR35">
        <v>13.850034362839866</v>
      </c>
      <c r="AS35">
        <v>13.152812507705642</v>
      </c>
      <c r="AT35">
        <v>0.41176470588235292</v>
      </c>
      <c r="AU35">
        <v>0.42156862745098034</v>
      </c>
      <c r="AV35">
        <v>0.83333333333333326</v>
      </c>
      <c r="AW35">
        <v>26.176470588235293</v>
      </c>
      <c r="AX35">
        <v>0.1300508833381184</v>
      </c>
      <c r="AY35">
        <v>0.43521437161180271</v>
      </c>
      <c r="AZ35">
        <v>-0.12628651874602095</v>
      </c>
      <c r="BA35">
        <v>7.5894737206823049E-2</v>
      </c>
      <c r="BB35">
        <v>-0.13584508604240725</v>
      </c>
      <c r="BC35">
        <v>4.073440288229591</v>
      </c>
      <c r="BD35">
        <v>-4.0275597447902847</v>
      </c>
      <c r="BE35">
        <v>-0.99999999999999878</v>
      </c>
    </row>
    <row r="36" spans="1:57" x14ac:dyDescent="0.25">
      <c r="A36">
        <v>4674</v>
      </c>
      <c r="B36" t="s">
        <v>1747</v>
      </c>
      <c r="C36">
        <v>1427.4945512046702</v>
      </c>
      <c r="D36">
        <v>54.821474019374193</v>
      </c>
      <c r="E36">
        <v>-81.423012142043319</v>
      </c>
      <c r="F36">
        <v>-0.23859498406439422</v>
      </c>
      <c r="G36">
        <v>4.7428508763453587</v>
      </c>
      <c r="H36">
        <v>27.242245802270354</v>
      </c>
      <c r="I36">
        <v>17.763209469771954</v>
      </c>
      <c r="J36">
        <v>-0.99999999999999922</v>
      </c>
      <c r="K36">
        <v>-0.99999999999999922</v>
      </c>
      <c r="L36">
        <v>-0.99999999999999922</v>
      </c>
      <c r="M36">
        <v>0.37648466372412681</v>
      </c>
      <c r="N36">
        <v>-0.99999999999999922</v>
      </c>
      <c r="O36">
        <v>-0.99999999999999922</v>
      </c>
      <c r="P36">
        <v>5.1592596774667214</v>
      </c>
      <c r="Q36">
        <v>0.90909090909090906</v>
      </c>
      <c r="R36">
        <v>0.27950946238856672</v>
      </c>
      <c r="S36">
        <v>8.148983163610091E-3</v>
      </c>
      <c r="T36">
        <v>-0.48771386294924929</v>
      </c>
      <c r="U36">
        <v>-1.0116525879955918</v>
      </c>
      <c r="V36">
        <v>-0.41640880112136514</v>
      </c>
      <c r="W36">
        <v>-9.2214375625741791</v>
      </c>
      <c r="X36">
        <v>3.9826301681627721E-2</v>
      </c>
      <c r="Y36">
        <v>25.050938655033594</v>
      </c>
      <c r="Z36">
        <v>-1.4612336815070734</v>
      </c>
      <c r="AA36">
        <v>-0.65867062693695133</v>
      </c>
      <c r="AB36">
        <v>-3.5096174669120357</v>
      </c>
      <c r="AC36">
        <v>1.3118966271662331</v>
      </c>
      <c r="AD36">
        <v>0.22930504129341256</v>
      </c>
      <c r="AE36">
        <v>21.111955602478012</v>
      </c>
      <c r="AF36">
        <v>-88.431582922921407</v>
      </c>
      <c r="AG36">
        <v>0.22338915196869061</v>
      </c>
      <c r="AH36">
        <v>0.18396613102448942</v>
      </c>
      <c r="AI36">
        <v>0.31504694533140748</v>
      </c>
      <c r="AJ36">
        <v>0.99574738648450023</v>
      </c>
      <c r="AK36">
        <v>1.1204199888011193</v>
      </c>
      <c r="AL36">
        <v>0.23556464211428554</v>
      </c>
      <c r="AM36">
        <v>-0.12643820986992504</v>
      </c>
      <c r="AN36">
        <v>-7.8328079867146183E-2</v>
      </c>
      <c r="AO36">
        <v>0.26332723442954431</v>
      </c>
      <c r="AP36">
        <v>6.1302901997923094</v>
      </c>
      <c r="AQ36">
        <v>2.2468181633985576</v>
      </c>
      <c r="AR36">
        <v>5.4367945767683175</v>
      </c>
      <c r="AS36">
        <v>10.079596729605084</v>
      </c>
      <c r="AT36">
        <v>0.36363636363636365</v>
      </c>
      <c r="AU36">
        <v>0.1818181818181818</v>
      </c>
      <c r="AV36">
        <v>0.54545454545454541</v>
      </c>
      <c r="AW36">
        <v>17.727272727272727</v>
      </c>
      <c r="AX36">
        <v>-3.9295332585994838E-2</v>
      </c>
      <c r="AY36">
        <v>0.55635363742776389</v>
      </c>
      <c r="AZ36">
        <v>-0.50021278880268816</v>
      </c>
      <c r="BA36">
        <v>-0.21758546784577518</v>
      </c>
      <c r="BB36">
        <v>0.3017626600194741</v>
      </c>
      <c r="BC36">
        <v>-2.6578685090055609</v>
      </c>
      <c r="BD36">
        <v>5.0430025564734144</v>
      </c>
      <c r="BE36">
        <v>-0.99999999999999922</v>
      </c>
    </row>
    <row r="37" spans="1:57" x14ac:dyDescent="0.25">
      <c r="A37">
        <v>4818</v>
      </c>
      <c r="B37" t="s">
        <v>1812</v>
      </c>
      <c r="C37">
        <v>1614.2434620349177</v>
      </c>
      <c r="D37">
        <v>118.90172176325535</v>
      </c>
      <c r="E37">
        <v>45.434003270465759</v>
      </c>
      <c r="F37">
        <v>0.70877545712463708</v>
      </c>
      <c r="G37">
        <v>5.8965499104542722</v>
      </c>
      <c r="H37">
        <v>91.658369746427766</v>
      </c>
      <c r="I37">
        <v>14.228354046468462</v>
      </c>
      <c r="J37">
        <v>-1.0000000000000004</v>
      </c>
      <c r="K37">
        <v>-1.0000000000000004</v>
      </c>
      <c r="L37">
        <v>-1.0000000000000004</v>
      </c>
      <c r="M37">
        <v>0.18586198361764514</v>
      </c>
      <c r="N37">
        <v>-1.0000000000000004</v>
      </c>
      <c r="O37">
        <v>-1.0000000000000004</v>
      </c>
      <c r="P37">
        <v>2.6037332933163864</v>
      </c>
      <c r="Q37">
        <v>0.66666666666666663</v>
      </c>
      <c r="R37">
        <v>1.7057687619109505</v>
      </c>
      <c r="S37">
        <v>0.20420197567083442</v>
      </c>
      <c r="T37">
        <v>-5.9360453342006098E-2</v>
      </c>
      <c r="U37">
        <v>0.39534409587978503</v>
      </c>
      <c r="V37">
        <v>3.2928166171378885</v>
      </c>
      <c r="W37">
        <v>-0.93591833092081644</v>
      </c>
      <c r="X37">
        <v>0.16162811905821778</v>
      </c>
      <c r="Y37">
        <v>38.03787648987911</v>
      </c>
      <c r="Z37">
        <v>-1.1920141885114339</v>
      </c>
      <c r="AA37">
        <v>0.18889156184020997</v>
      </c>
      <c r="AB37">
        <v>53.262351424505404</v>
      </c>
      <c r="AC37">
        <v>-0.6943879103249313</v>
      </c>
      <c r="AD37">
        <v>0.58547927800989419</v>
      </c>
      <c r="AE37">
        <v>92.074598754234685</v>
      </c>
      <c r="AF37">
        <v>52.15695721948908</v>
      </c>
      <c r="AG37">
        <v>-0.32444101796658237</v>
      </c>
      <c r="AH37">
        <v>-0.42123427390930795</v>
      </c>
      <c r="AI37">
        <v>0.41936364208362381</v>
      </c>
      <c r="AJ37">
        <v>0.33609662169294174</v>
      </c>
      <c r="AK37">
        <v>0.43983967444698208</v>
      </c>
      <c r="AL37">
        <v>0.22116632640555411</v>
      </c>
      <c r="AM37">
        <v>-4.0366496624052874E-2</v>
      </c>
      <c r="AN37">
        <v>-0.10185120209904994</v>
      </c>
      <c r="AO37">
        <v>0.40077763497665847</v>
      </c>
      <c r="AP37">
        <v>-0.41622900780688066</v>
      </c>
      <c r="AQ37">
        <v>1.9319820102654666</v>
      </c>
      <c r="AR37">
        <v>11.299247112196117</v>
      </c>
      <c r="AS37">
        <v>0.99712492400688424</v>
      </c>
      <c r="AT37">
        <v>0.4</v>
      </c>
      <c r="AU37">
        <v>0.13333333333333333</v>
      </c>
      <c r="AV37">
        <v>0.53333333333333333</v>
      </c>
      <c r="AW37">
        <v>18</v>
      </c>
      <c r="AX37">
        <v>5.8757883360430668E-2</v>
      </c>
      <c r="AY37">
        <v>0.21962659340072008</v>
      </c>
      <c r="AZ37">
        <v>-0.31576738867963966</v>
      </c>
      <c r="BA37">
        <v>0.52184207330854782</v>
      </c>
      <c r="BB37">
        <v>0.34801522485173475</v>
      </c>
      <c r="BC37">
        <v>14.144184799717278</v>
      </c>
      <c r="BD37">
        <v>7.1215436778951693</v>
      </c>
      <c r="BE37">
        <v>-1.0000000000000004</v>
      </c>
    </row>
    <row r="38" spans="1:57" x14ac:dyDescent="0.25">
      <c r="A38">
        <v>5172</v>
      </c>
      <c r="B38" t="s">
        <v>745</v>
      </c>
      <c r="C38">
        <v>1807.1664484105725</v>
      </c>
      <c r="D38">
        <v>179.79473422587901</v>
      </c>
      <c r="E38">
        <v>113.64784322570627</v>
      </c>
      <c r="F38">
        <v>1.8914584380484827</v>
      </c>
      <c r="G38">
        <v>17.284782085693251</v>
      </c>
      <c r="H38">
        <v>100.64947796018581</v>
      </c>
      <c r="I38">
        <v>51.703151769024345</v>
      </c>
      <c r="J38">
        <v>-0.99999999999999944</v>
      </c>
      <c r="K38">
        <v>-0.99999999999999944</v>
      </c>
      <c r="L38">
        <v>-0.99999999999999944</v>
      </c>
      <c r="M38">
        <v>0.28234323294971175</v>
      </c>
      <c r="N38">
        <v>-0.99999999999999944</v>
      </c>
      <c r="O38">
        <v>-0.99999999999999944</v>
      </c>
      <c r="P38">
        <v>4.5922401261541221</v>
      </c>
      <c r="Q38">
        <v>0.94117647058823528</v>
      </c>
      <c r="R38">
        <v>5.7115973752560878</v>
      </c>
      <c r="S38">
        <v>0.50025013666283458</v>
      </c>
      <c r="T38">
        <v>0.63467360451348009</v>
      </c>
      <c r="U38">
        <v>0.53356574873911722</v>
      </c>
      <c r="V38">
        <v>12.692541959539135</v>
      </c>
      <c r="W38">
        <v>8.2407218010037759</v>
      </c>
      <c r="X38">
        <v>0.41223913435584997</v>
      </c>
      <c r="Y38">
        <v>52.495305683705311</v>
      </c>
      <c r="Z38">
        <v>-0.31862442592712142</v>
      </c>
      <c r="AA38">
        <v>4.6817042232149264</v>
      </c>
      <c r="AB38">
        <v>27.302359485273879</v>
      </c>
      <c r="AC38">
        <v>0.95266093318556577</v>
      </c>
      <c r="AD38">
        <v>2.9519035454171552</v>
      </c>
      <c r="AE38">
        <v>87.431272937611283</v>
      </c>
      <c r="AF38">
        <v>61.969867424526598</v>
      </c>
      <c r="AG38">
        <v>0.18634522985066426</v>
      </c>
      <c r="AH38">
        <v>0.48855590019089129</v>
      </c>
      <c r="AI38">
        <v>0.19557368535214595</v>
      </c>
      <c r="AJ38">
        <v>1.2555479525384869</v>
      </c>
      <c r="AK38">
        <v>1.1400422245398363</v>
      </c>
      <c r="AL38">
        <v>0.11945256518977657</v>
      </c>
      <c r="AM38">
        <v>1.0280877838796088</v>
      </c>
      <c r="AN38">
        <v>1.0150428797841788</v>
      </c>
      <c r="AO38">
        <v>0.23816988331394467</v>
      </c>
      <c r="AP38">
        <v>13.21820502257453</v>
      </c>
      <c r="AQ38">
        <v>-4.0292598330430396</v>
      </c>
      <c r="AR38">
        <v>50.961000998696221</v>
      </c>
      <c r="AS38">
        <v>4.7714106033711472</v>
      </c>
      <c r="AT38">
        <v>1</v>
      </c>
      <c r="AU38">
        <v>0</v>
      </c>
      <c r="AV38">
        <v>1</v>
      </c>
      <c r="AW38">
        <v>30</v>
      </c>
      <c r="AX38">
        <v>0.67322253767045492</v>
      </c>
      <c r="AY38">
        <v>0.90814041873222617</v>
      </c>
      <c r="AZ38">
        <v>1.1281803322318906</v>
      </c>
      <c r="BA38">
        <v>0.21171122933995429</v>
      </c>
      <c r="BB38">
        <v>0.1805643353917871</v>
      </c>
      <c r="BC38">
        <v>9.8334828271599832</v>
      </c>
      <c r="BD38">
        <v>10.155010045954144</v>
      </c>
      <c r="BE38">
        <v>-0.99999999999999944</v>
      </c>
    </row>
    <row r="39" spans="1:57" x14ac:dyDescent="0.25">
      <c r="A39">
        <v>5576</v>
      </c>
      <c r="B39" t="s">
        <v>2135</v>
      </c>
      <c r="C39">
        <v>1657.1062473246802</v>
      </c>
      <c r="D39">
        <v>119.13355502312092</v>
      </c>
      <c r="E39">
        <v>36.799571135092656</v>
      </c>
      <c r="F39">
        <v>1.4599533536270872</v>
      </c>
      <c r="G39">
        <v>9.6607488749000527</v>
      </c>
      <c r="H39">
        <v>72.888549663040507</v>
      </c>
      <c r="I39">
        <v>34.828534375235073</v>
      </c>
      <c r="J39">
        <v>-1</v>
      </c>
      <c r="K39">
        <v>-1</v>
      </c>
      <c r="L39">
        <v>-1</v>
      </c>
      <c r="M39">
        <v>0.46098827358367567</v>
      </c>
      <c r="N39">
        <v>-1</v>
      </c>
      <c r="O39">
        <v>-1</v>
      </c>
      <c r="P39">
        <v>6.1557558178664999</v>
      </c>
      <c r="Q39">
        <v>1</v>
      </c>
      <c r="R39">
        <v>1.2134326923334333</v>
      </c>
      <c r="S39">
        <v>0.43633507247680198</v>
      </c>
      <c r="T39">
        <v>0.53906383618334208</v>
      </c>
      <c r="U39">
        <v>-0.15848892923844504</v>
      </c>
      <c r="V39">
        <v>3.5049930570335519</v>
      </c>
      <c r="W39">
        <v>0.94620687539779846</v>
      </c>
      <c r="X39">
        <v>0.46519721175567935</v>
      </c>
      <c r="Y39">
        <v>39.361537940158037</v>
      </c>
      <c r="Z39">
        <v>0.62909107761166738</v>
      </c>
      <c r="AA39">
        <v>0.34101710815940878</v>
      </c>
      <c r="AB39">
        <v>21.510073453504511</v>
      </c>
      <c r="AC39">
        <v>-0.68950499797934361</v>
      </c>
      <c r="AD39">
        <v>2.1007254210722039</v>
      </c>
      <c r="AE39">
        <v>63.313353922894187</v>
      </c>
      <c r="AF39">
        <v>3.5645672124670686</v>
      </c>
      <c r="AG39">
        <v>-0.10263474541391242</v>
      </c>
      <c r="AH39">
        <v>9.4388916733985032E-3</v>
      </c>
      <c r="AI39">
        <v>0.2938103250346828</v>
      </c>
      <c r="AJ39">
        <v>1.4558293773141966</v>
      </c>
      <c r="AK39">
        <v>1.3784483829733654</v>
      </c>
      <c r="AL39">
        <v>0.41493295392078605</v>
      </c>
      <c r="AM39">
        <v>0.45052486376993683</v>
      </c>
      <c r="AN39">
        <v>0.52715187338250957</v>
      </c>
      <c r="AO39">
        <v>0.27195316509779444</v>
      </c>
      <c r="AP39">
        <v>9.5751957401463681</v>
      </c>
      <c r="AQ39">
        <v>1.3702309149377601</v>
      </c>
      <c r="AR39">
        <v>17.677445027318846</v>
      </c>
      <c r="AS39">
        <v>15.780858432978475</v>
      </c>
      <c r="AT39">
        <v>0.6470588235294118</v>
      </c>
      <c r="AU39">
        <v>0.1176470588235294</v>
      </c>
      <c r="AV39">
        <v>0.76470588235294112</v>
      </c>
      <c r="AW39">
        <v>23.52941176470588</v>
      </c>
      <c r="AX39">
        <v>0.24159615096771681</v>
      </c>
      <c r="AY39">
        <v>0.28676215934132465</v>
      </c>
      <c r="AZ39">
        <v>0.60857321745781379</v>
      </c>
      <c r="BA39">
        <v>-0.39100641914094519</v>
      </c>
      <c r="BB39">
        <v>-5.1597708614943359E-2</v>
      </c>
      <c r="BC39">
        <v>-8.3413496818170056</v>
      </c>
      <c r="BD39">
        <v>1.7529233719154829</v>
      </c>
      <c r="BE39">
        <v>-1</v>
      </c>
    </row>
    <row r="40" spans="1:57" x14ac:dyDescent="0.25">
      <c r="A40">
        <v>5638</v>
      </c>
      <c r="B40" t="s">
        <v>2168</v>
      </c>
      <c r="C40">
        <v>1508.5733909765472</v>
      </c>
      <c r="D40">
        <v>72.748634836754903</v>
      </c>
      <c r="E40">
        <v>-19.960254236707041</v>
      </c>
      <c r="F40">
        <v>0.38577006515299761</v>
      </c>
      <c r="G40">
        <v>2.726330993920461</v>
      </c>
      <c r="H40">
        <v>41.660065637277718</v>
      </c>
      <c r="I40">
        <v>12.710291976007143</v>
      </c>
      <c r="J40">
        <v>-0.99999999999999878</v>
      </c>
      <c r="K40">
        <v>-0.99999999999999878</v>
      </c>
      <c r="L40">
        <v>-0.99999999999999878</v>
      </c>
      <c r="M40">
        <v>0.30585284305654992</v>
      </c>
      <c r="N40">
        <v>-0.99999999999999878</v>
      </c>
      <c r="O40">
        <v>-0.99999999999999878</v>
      </c>
      <c r="P40">
        <v>3.656533303972918</v>
      </c>
      <c r="Q40">
        <v>0.66666666666666663</v>
      </c>
      <c r="R40">
        <v>-0.35158390480461932</v>
      </c>
      <c r="S40">
        <v>-5.0143290861724227E-2</v>
      </c>
      <c r="T40">
        <v>-0.11351725022160906</v>
      </c>
      <c r="U40">
        <v>-0.88332422075868511</v>
      </c>
      <c r="V40">
        <v>-0.93020231005245635</v>
      </c>
      <c r="W40">
        <v>-3.2591331650541067</v>
      </c>
      <c r="X40">
        <v>-5.3336043701957499E-2</v>
      </c>
      <c r="Y40">
        <v>26.974124023210504</v>
      </c>
      <c r="Z40">
        <v>2.911370528660072</v>
      </c>
      <c r="AA40">
        <v>0.58942574120479096</v>
      </c>
      <c r="AB40">
        <v>-0.1955322047145589</v>
      </c>
      <c r="AC40">
        <v>2.5937158046281734</v>
      </c>
      <c r="AD40">
        <v>1.226902133735646</v>
      </c>
      <c r="AE40">
        <v>28.594919693436399</v>
      </c>
      <c r="AF40">
        <v>-42.577283466338571</v>
      </c>
      <c r="AG40">
        <v>0.84167277709247523</v>
      </c>
      <c r="AH40">
        <v>0.73826530383915112</v>
      </c>
      <c r="AI40">
        <v>0.38460246844574075</v>
      </c>
      <c r="AJ40">
        <v>1.2182914894469745</v>
      </c>
      <c r="AK40">
        <v>1.1502442120617602</v>
      </c>
      <c r="AL40">
        <v>0.41383357475604765</v>
      </c>
      <c r="AM40">
        <v>0.79293386537531318</v>
      </c>
      <c r="AN40">
        <v>0.72451967286735275</v>
      </c>
      <c r="AO40">
        <v>6.9062564570215812E-2</v>
      </c>
      <c r="AP40">
        <v>13.065145943841324</v>
      </c>
      <c r="AQ40">
        <v>4.3607516901647569</v>
      </c>
      <c r="AR40">
        <v>-4.6316108145649952</v>
      </c>
      <c r="AS40">
        <v>12.981151100407368</v>
      </c>
      <c r="AT40">
        <v>0.33333333333333331</v>
      </c>
      <c r="AU40">
        <v>0.17592592592592593</v>
      </c>
      <c r="AV40">
        <v>0.5092592592592593</v>
      </c>
      <c r="AW40">
        <v>17.5</v>
      </c>
      <c r="AX40">
        <v>4.8848193636234487E-2</v>
      </c>
      <c r="AY40">
        <v>0.41929197393836504</v>
      </c>
      <c r="AZ40">
        <v>0.42464861352976507</v>
      </c>
      <c r="BA40">
        <v>3.8835806212699921E-2</v>
      </c>
      <c r="BB40">
        <v>0.5401035821581085</v>
      </c>
      <c r="BC40">
        <v>3.0673550250093227</v>
      </c>
      <c r="BD40">
        <v>15.625832621601521</v>
      </c>
      <c r="BE40">
        <v>-0.99999999999999878</v>
      </c>
    </row>
    <row r="41" spans="1:57" x14ac:dyDescent="0.25">
      <c r="A41">
        <v>5658</v>
      </c>
      <c r="B41" t="s">
        <v>2176</v>
      </c>
      <c r="C41">
        <v>1542.3859426516367</v>
      </c>
      <c r="D41">
        <v>109.04588153650295</v>
      </c>
      <c r="E41">
        <v>16.914839076169553</v>
      </c>
      <c r="F41">
        <v>0.62769142603656269</v>
      </c>
      <c r="G41">
        <v>7.4764329220279269</v>
      </c>
      <c r="H41">
        <v>72.431192528930779</v>
      </c>
      <c r="I41">
        <v>26.78250801585984</v>
      </c>
      <c r="J41">
        <v>-1.0000000000000004</v>
      </c>
      <c r="K41">
        <v>-1.0000000000000004</v>
      </c>
      <c r="L41">
        <v>-1.0000000000000004</v>
      </c>
      <c r="M41">
        <v>0.35539002982186796</v>
      </c>
      <c r="N41">
        <v>-1.0000000000000004</v>
      </c>
      <c r="O41">
        <v>-1.0000000000000004</v>
      </c>
      <c r="P41">
        <v>4.7624306520125073</v>
      </c>
      <c r="Q41">
        <v>1</v>
      </c>
      <c r="R41">
        <v>1.2132326226931296</v>
      </c>
      <c r="S41">
        <v>0.14019916578872346</v>
      </c>
      <c r="T41">
        <v>0.14376851231458104</v>
      </c>
      <c r="U41">
        <v>-0.50022982894119716</v>
      </c>
      <c r="V41">
        <v>2.7140022700154214</v>
      </c>
      <c r="W41">
        <v>-1.6447392804292325</v>
      </c>
      <c r="X41">
        <v>0.17140803841259328</v>
      </c>
      <c r="Y41">
        <v>30.938515730832798</v>
      </c>
      <c r="Z41">
        <v>-1.6521090016409892</v>
      </c>
      <c r="AA41">
        <v>0.79111572757192794</v>
      </c>
      <c r="AB41">
        <v>37.630074710365143</v>
      </c>
      <c r="AC41">
        <v>-1.0696371242695761</v>
      </c>
      <c r="AD41">
        <v>0.81224320268508055</v>
      </c>
      <c r="AE41">
        <v>70.171949371454957</v>
      </c>
      <c r="AF41">
        <v>23.375881610882718</v>
      </c>
      <c r="AG41">
        <v>-0.40880960005655903</v>
      </c>
      <c r="AH41">
        <v>-0.40727913413283612</v>
      </c>
      <c r="AI41">
        <v>0.30397392393772305</v>
      </c>
      <c r="AJ41">
        <v>0.72951791665092347</v>
      </c>
      <c r="AK41">
        <v>0.93118921545366651</v>
      </c>
      <c r="AL41">
        <v>0.16080819004950742</v>
      </c>
      <c r="AM41">
        <v>-9.8075738027463694E-2</v>
      </c>
      <c r="AN41">
        <v>-7.2061449825678248E-2</v>
      </c>
      <c r="AO41">
        <v>0.43229725540110625</v>
      </c>
      <c r="AP41">
        <v>2.2592431574757628</v>
      </c>
      <c r="AQ41">
        <v>0.23348796372332142</v>
      </c>
      <c r="AR41">
        <v>19.923578914934897</v>
      </c>
      <c r="AS41">
        <v>6.62544113720163</v>
      </c>
      <c r="AT41">
        <v>0.45454545454545453</v>
      </c>
      <c r="AU41">
        <v>0.18181818181818182</v>
      </c>
      <c r="AV41">
        <v>0.63636363636363635</v>
      </c>
      <c r="AW41">
        <v>20.90909090909091</v>
      </c>
      <c r="AX41">
        <v>-2.257147638943072E-2</v>
      </c>
      <c r="AY41">
        <v>0.17038754501284734</v>
      </c>
      <c r="AZ41">
        <v>0.696901661587226</v>
      </c>
      <c r="BA41">
        <v>5.8150314922446877E-3</v>
      </c>
      <c r="BB41">
        <v>-4.5646724508751867E-2</v>
      </c>
      <c r="BC41">
        <v>0.9973135123703526</v>
      </c>
      <c r="BD41">
        <v>2.3433401952173334</v>
      </c>
      <c r="BE41">
        <v>-1.0000000000000004</v>
      </c>
    </row>
    <row r="42" spans="1:57" x14ac:dyDescent="0.25">
      <c r="A42">
        <v>5929</v>
      </c>
      <c r="B42" t="s">
        <v>3099</v>
      </c>
      <c r="C42">
        <v>1401.823226506134</v>
      </c>
      <c r="D42">
        <v>20.936522776068582</v>
      </c>
      <c r="E42">
        <v>-98.668545155738144</v>
      </c>
      <c r="F42">
        <v>7.6411949121844042E-2</v>
      </c>
      <c r="G42">
        <v>8.2156650635309028</v>
      </c>
      <c r="H42">
        <v>4.5871677162080218</v>
      </c>
      <c r="I42">
        <v>7.5733763429221561</v>
      </c>
      <c r="J42">
        <v>-1.0000000000000009</v>
      </c>
      <c r="K42">
        <v>-1.0000000000000009</v>
      </c>
      <c r="L42">
        <v>-1.0000000000000009</v>
      </c>
      <c r="M42">
        <v>0.39582353010200932</v>
      </c>
      <c r="N42">
        <v>-1.0000000000000009</v>
      </c>
      <c r="O42">
        <v>-1.0000000000000009</v>
      </c>
      <c r="P42">
        <v>6.2190412972833204</v>
      </c>
      <c r="Q42">
        <v>1</v>
      </c>
      <c r="R42">
        <v>0.75892663808323491</v>
      </c>
      <c r="S42">
        <v>3.9769469579964037E-2</v>
      </c>
      <c r="T42">
        <v>0.23938524504055569</v>
      </c>
      <c r="U42">
        <v>-1.3484076424906433</v>
      </c>
      <c r="V42">
        <v>1.9966237662475814</v>
      </c>
      <c r="W42">
        <v>0.27569346288966551</v>
      </c>
      <c r="X42">
        <v>0.15095781153818943</v>
      </c>
      <c r="Y42">
        <v>3.8777983069807758</v>
      </c>
      <c r="Z42">
        <v>0.70850304627372529</v>
      </c>
      <c r="AA42">
        <v>-1.4665573580747508</v>
      </c>
      <c r="AB42">
        <v>4.1133930142171895</v>
      </c>
      <c r="AC42">
        <v>-2.0093975344562502</v>
      </c>
      <c r="AD42">
        <v>-0.59265307493585506</v>
      </c>
      <c r="AE42">
        <v>5.9319808881873675</v>
      </c>
      <c r="AF42">
        <v>-67.794772536159016</v>
      </c>
      <c r="AG42">
        <v>-0.38840694417086152</v>
      </c>
      <c r="AH42">
        <v>-0.49458310006381057</v>
      </c>
      <c r="AI42">
        <v>0.40903837678409594</v>
      </c>
      <c r="AJ42">
        <v>0.80492777377440161</v>
      </c>
      <c r="AK42">
        <v>0.71197730530498371</v>
      </c>
      <c r="AL42">
        <v>0.35666869368610188</v>
      </c>
      <c r="AM42">
        <v>-0.44179984555575835</v>
      </c>
      <c r="AN42">
        <v>-0.48635683963704179</v>
      </c>
      <c r="AO42">
        <v>0.33720281795138174</v>
      </c>
      <c r="AP42">
        <v>-1.3448131719793437</v>
      </c>
      <c r="AQ42">
        <v>6.042207100671205</v>
      </c>
      <c r="AR42">
        <v>-6.2060531102145298</v>
      </c>
      <c r="AS42">
        <v>7.7372223524654808</v>
      </c>
      <c r="AT42">
        <v>0</v>
      </c>
      <c r="AU42">
        <v>0.25757575757575757</v>
      </c>
      <c r="AV42">
        <v>0.25757575757575757</v>
      </c>
      <c r="AW42">
        <v>11.818181818181818</v>
      </c>
      <c r="AX42">
        <v>-4.8064944929140693E-2</v>
      </c>
      <c r="AY42">
        <v>0.38735906063903758</v>
      </c>
      <c r="AZ42">
        <v>-2.068425373075268E-2</v>
      </c>
      <c r="BA42">
        <v>0.22750865227453626</v>
      </c>
      <c r="BB42">
        <v>2.6446930943823964E-2</v>
      </c>
      <c r="BC42">
        <v>7.6245116100585957</v>
      </c>
      <c r="BD42">
        <v>0.55775200494183397</v>
      </c>
      <c r="BE42">
        <v>-1.0000000000000009</v>
      </c>
    </row>
    <row r="43" spans="1:57" x14ac:dyDescent="0.25">
      <c r="A43">
        <v>6047</v>
      </c>
      <c r="B43" t="s">
        <v>2388</v>
      </c>
      <c r="C43">
        <v>1490.7462649926724</v>
      </c>
      <c r="D43">
        <v>68.623116710889349</v>
      </c>
      <c r="E43">
        <v>-5.4762585464624607</v>
      </c>
      <c r="F43">
        <v>0.76334664152961085</v>
      </c>
      <c r="G43">
        <v>5.4452750161621672</v>
      </c>
      <c r="H43">
        <v>38.711118915045816</v>
      </c>
      <c r="I43">
        <v>19.377940112551599</v>
      </c>
      <c r="J43">
        <v>-0.99999999999999978</v>
      </c>
      <c r="K43">
        <v>-0.99999999999999978</v>
      </c>
      <c r="L43">
        <v>-0.99999999999999978</v>
      </c>
      <c r="M43">
        <v>2.974057368124345E-2</v>
      </c>
      <c r="N43">
        <v>-0.99999999999999978</v>
      </c>
      <c r="O43">
        <v>-0.99999999999999978</v>
      </c>
      <c r="P43">
        <v>3.8224024751619474</v>
      </c>
      <c r="Q43">
        <v>0.81818181818181823</v>
      </c>
      <c r="R43">
        <v>0.62704048954717018</v>
      </c>
      <c r="S43">
        <v>7.9311748208819324E-2</v>
      </c>
      <c r="T43">
        <v>0.18439578095294029</v>
      </c>
      <c r="U43">
        <v>-1.1804525310679042</v>
      </c>
      <c r="V43">
        <v>1.6228725410002212</v>
      </c>
      <c r="W43">
        <v>4.4317161864624568</v>
      </c>
      <c r="X43">
        <v>0.11596261900793567</v>
      </c>
      <c r="Y43">
        <v>19.642163833024881</v>
      </c>
      <c r="Z43">
        <v>2.0046844125701324</v>
      </c>
      <c r="AA43">
        <v>0.73488989924432091</v>
      </c>
      <c r="AB43">
        <v>5.2632001862906339</v>
      </c>
      <c r="AC43">
        <v>-0.13908511557574796</v>
      </c>
      <c r="AD43">
        <v>1.1130280597988589</v>
      </c>
      <c r="AE43">
        <v>26.753281978358697</v>
      </c>
      <c r="AF43">
        <v>-29.813562104199338</v>
      </c>
      <c r="AG43">
        <v>9.1352068637100534E-2</v>
      </c>
      <c r="AH43">
        <v>0.39486679998733509</v>
      </c>
      <c r="AI43">
        <v>0.16472208613801309</v>
      </c>
      <c r="AJ43">
        <v>1.1479736530107219</v>
      </c>
      <c r="AK43">
        <v>1.2509590409696778</v>
      </c>
      <c r="AL43">
        <v>0.2404811084453386</v>
      </c>
      <c r="AM43">
        <v>0.71282163699983569</v>
      </c>
      <c r="AN43">
        <v>0.74574154638040935</v>
      </c>
      <c r="AO43">
        <v>-2.3659675020396252E-3</v>
      </c>
      <c r="AP43">
        <v>11.957836936687112</v>
      </c>
      <c r="AQ43">
        <v>2.3975855050136121</v>
      </c>
      <c r="AR43">
        <v>7.4738445712173762</v>
      </c>
      <c r="AS43">
        <v>9.5065100363206021</v>
      </c>
      <c r="AT43">
        <v>0.18181818181818182</v>
      </c>
      <c r="AU43">
        <v>0.28787878787878785</v>
      </c>
      <c r="AV43">
        <v>0.46969696969696967</v>
      </c>
      <c r="AW43">
        <v>17.272727272727273</v>
      </c>
      <c r="AX43">
        <v>9.3669579116142085E-2</v>
      </c>
      <c r="AY43">
        <v>-0.13488925762174592</v>
      </c>
      <c r="AZ43">
        <v>0.11562508301928141</v>
      </c>
      <c r="BA43">
        <v>-0.23247946110975007</v>
      </c>
      <c r="BB43">
        <v>0.18078190033590605</v>
      </c>
      <c r="BC43">
        <v>-6.4864328158524884</v>
      </c>
      <c r="BD43">
        <v>5.0976729234940565</v>
      </c>
      <c r="BE43">
        <v>-0.99999999999999978</v>
      </c>
    </row>
    <row r="44" spans="1:57" x14ac:dyDescent="0.25">
      <c r="A44">
        <v>6056</v>
      </c>
      <c r="B44" t="s">
        <v>2394</v>
      </c>
      <c r="C44">
        <v>1508.1742192324214</v>
      </c>
      <c r="D44">
        <v>55.597276169102948</v>
      </c>
      <c r="E44">
        <v>-34.980845397011485</v>
      </c>
      <c r="F44">
        <v>0.30055886223145278</v>
      </c>
      <c r="G44">
        <v>13.897378443098253</v>
      </c>
      <c r="H44">
        <v>33.694635904710211</v>
      </c>
      <c r="I44">
        <v>7.2628999928967319</v>
      </c>
      <c r="J44">
        <v>-1.000000000000002</v>
      </c>
      <c r="K44">
        <v>-1.000000000000002</v>
      </c>
      <c r="L44">
        <v>-1.000000000000002</v>
      </c>
      <c r="M44">
        <v>0.39403915103258397</v>
      </c>
      <c r="N44">
        <v>-1.000000000000002</v>
      </c>
      <c r="O44">
        <v>-1.000000000000002</v>
      </c>
      <c r="P44">
        <v>5.1520587383756586</v>
      </c>
      <c r="Q44">
        <v>1</v>
      </c>
      <c r="R44">
        <v>3.1905043011807539</v>
      </c>
      <c r="S44">
        <v>0.27507670533996542</v>
      </c>
      <c r="T44">
        <v>1.1821555511805428</v>
      </c>
      <c r="U44">
        <v>1.2795591752563791</v>
      </c>
      <c r="V44">
        <v>8.7453197047225935</v>
      </c>
      <c r="W44">
        <v>6.7102399522726994</v>
      </c>
      <c r="X44">
        <v>0.25836204409574609</v>
      </c>
      <c r="Y44">
        <v>14.441676919507803</v>
      </c>
      <c r="Z44">
        <v>6.4156497986346914E-2</v>
      </c>
      <c r="AA44">
        <v>0.38976874240477832</v>
      </c>
      <c r="AB44">
        <v>17.133881493427523</v>
      </c>
      <c r="AC44">
        <v>0.38540868003392847</v>
      </c>
      <c r="AD44">
        <v>8.112603310457249E-2</v>
      </c>
      <c r="AE44">
        <v>32.046453188444687</v>
      </c>
      <c r="AF44">
        <v>-22.446073316962526</v>
      </c>
      <c r="AG44">
        <v>5.6359693136553111E-2</v>
      </c>
      <c r="AH44">
        <v>-7.7687504460128509E-2</v>
      </c>
      <c r="AI44">
        <v>0.41873290544843189</v>
      </c>
      <c r="AJ44">
        <v>4.6597896735486616E-2</v>
      </c>
      <c r="AK44">
        <v>0.32452638632768227</v>
      </c>
      <c r="AL44">
        <v>0.20233879897441306</v>
      </c>
      <c r="AM44">
        <v>0.14636333606246937</v>
      </c>
      <c r="AN44">
        <v>8.2797661385550919E-2</v>
      </c>
      <c r="AO44">
        <v>0.36740161227016704</v>
      </c>
      <c r="AP44">
        <v>1.6481827162655254</v>
      </c>
      <c r="AQ44">
        <v>2.6494646824273858</v>
      </c>
      <c r="AR44">
        <v>3.6999741180842971</v>
      </c>
      <c r="AS44">
        <v>0.91346119238505563</v>
      </c>
      <c r="AT44">
        <v>0</v>
      </c>
      <c r="AU44">
        <v>0.19696969696969696</v>
      </c>
      <c r="AV44">
        <v>0.19696969696969696</v>
      </c>
      <c r="AW44">
        <v>8.1818181818181817</v>
      </c>
      <c r="AX44">
        <v>-5.1000645475885266E-2</v>
      </c>
      <c r="AY44">
        <v>1.2921178316804502E-3</v>
      </c>
      <c r="AZ44">
        <v>0.30391732769438845</v>
      </c>
      <c r="BA44">
        <v>-6.2055534558665186E-2</v>
      </c>
      <c r="BB44">
        <v>-3.087858962349313E-2</v>
      </c>
      <c r="BC44">
        <v>-1.5449277748082255</v>
      </c>
      <c r="BD44">
        <v>0.74762189788461264</v>
      </c>
      <c r="BE44">
        <v>-1.000000000000002</v>
      </c>
    </row>
    <row r="45" spans="1:57" x14ac:dyDescent="0.25">
      <c r="A45">
        <v>6175</v>
      </c>
      <c r="B45" t="s">
        <v>2466</v>
      </c>
      <c r="C45">
        <v>1510.1553971066357</v>
      </c>
      <c r="D45">
        <v>124.8645465122222</v>
      </c>
      <c r="E45">
        <v>0.93332884900298652</v>
      </c>
      <c r="F45">
        <v>0.49093753406568086</v>
      </c>
      <c r="G45">
        <v>5.0908590352992995</v>
      </c>
      <c r="H45">
        <v>82.46091914278631</v>
      </c>
      <c r="I45">
        <v>16.67677780992242</v>
      </c>
      <c r="J45">
        <v>-1.0000000000000016</v>
      </c>
      <c r="K45">
        <v>-1.0000000000000016</v>
      </c>
      <c r="L45">
        <v>-1.0000000000000016</v>
      </c>
      <c r="M45">
        <v>0.43442946297875068</v>
      </c>
      <c r="N45">
        <v>-1.0000000000000016</v>
      </c>
      <c r="O45">
        <v>-1.0000000000000016</v>
      </c>
      <c r="P45">
        <v>5.3404993584881257</v>
      </c>
      <c r="Q45">
        <v>1</v>
      </c>
      <c r="R45">
        <v>2.1178746375033378E-2</v>
      </c>
      <c r="S45">
        <v>-5.879432905321421E-2</v>
      </c>
      <c r="T45">
        <v>-0.14599890796944712</v>
      </c>
      <c r="U45">
        <v>-0.63951820340478205</v>
      </c>
      <c r="V45">
        <v>-0.24964032318882748</v>
      </c>
      <c r="W45">
        <v>-4.3195789906664945</v>
      </c>
      <c r="X45">
        <v>2.7439816634736894E-2</v>
      </c>
      <c r="Y45">
        <v>48.312933374095863</v>
      </c>
      <c r="Z45">
        <v>5.0185520300991247</v>
      </c>
      <c r="AA45">
        <v>4.6215785456107099</v>
      </c>
      <c r="AB45">
        <v>11.547857067608364</v>
      </c>
      <c r="AC45">
        <v>2.8695944483031277</v>
      </c>
      <c r="AD45">
        <v>4.5226890541929132E-2</v>
      </c>
      <c r="AE45">
        <v>64.527595877856839</v>
      </c>
      <c r="AF45">
        <v>-15.175332648101914</v>
      </c>
      <c r="AG45">
        <v>1.1811065990464424</v>
      </c>
      <c r="AH45">
        <v>1.3144935366972317</v>
      </c>
      <c r="AI45">
        <v>0.2254771876514152</v>
      </c>
      <c r="AJ45">
        <v>0.95634665478811121</v>
      </c>
      <c r="AK45">
        <v>0.91384463389140003</v>
      </c>
      <c r="AL45">
        <v>0.39008388532301463</v>
      </c>
      <c r="AM45">
        <v>1.3452988064390929</v>
      </c>
      <c r="AN45">
        <v>1.358326482397249</v>
      </c>
      <c r="AO45">
        <v>-3.3224552962144868E-2</v>
      </c>
      <c r="AP45">
        <v>17.933323264929406</v>
      </c>
      <c r="AQ45">
        <v>3.6281993376871235</v>
      </c>
      <c r="AR45">
        <v>2.6297012495208909</v>
      </c>
      <c r="AS45">
        <v>10.418877222714411</v>
      </c>
      <c r="AT45">
        <v>0.11764705882352941</v>
      </c>
      <c r="AU45">
        <v>0.49019607843137258</v>
      </c>
      <c r="AV45">
        <v>0.60784313725490202</v>
      </c>
      <c r="AW45">
        <v>19.705882352941178</v>
      </c>
      <c r="AX45">
        <v>8.1106909172410646E-2</v>
      </c>
      <c r="AY45">
        <v>-0.14147350589933747</v>
      </c>
      <c r="AZ45">
        <v>0.65589425978133353</v>
      </c>
      <c r="BA45">
        <v>0.25761118321784043</v>
      </c>
      <c r="BB45">
        <v>0.69404085467836707</v>
      </c>
      <c r="BC45">
        <v>5.7329120509493254</v>
      </c>
      <c r="BD45">
        <v>20.630492665865841</v>
      </c>
      <c r="BE45">
        <v>-1.0000000000000016</v>
      </c>
    </row>
    <row r="46" spans="1:57" x14ac:dyDescent="0.25">
      <c r="A46">
        <v>6453</v>
      </c>
      <c r="B46" t="s">
        <v>2585</v>
      </c>
      <c r="C46">
        <v>1362.2525949351482</v>
      </c>
      <c r="D46">
        <v>59.93112344980095</v>
      </c>
      <c r="E46">
        <v>-101.57069839871549</v>
      </c>
      <c r="F46">
        <v>-3.3145494052728763E-2</v>
      </c>
      <c r="G46">
        <v>1.9471231268554112</v>
      </c>
      <c r="H46">
        <v>32.236672394851958</v>
      </c>
      <c r="I46">
        <v>17.672166259189883</v>
      </c>
      <c r="J46">
        <v>-1.0000000000000002</v>
      </c>
      <c r="K46">
        <v>-1.0000000000000002</v>
      </c>
      <c r="L46">
        <v>-1.0000000000000002</v>
      </c>
      <c r="M46">
        <v>0.18829775885038441</v>
      </c>
      <c r="N46">
        <v>-1.0000000000000002</v>
      </c>
      <c r="O46">
        <v>-1.0000000000000002</v>
      </c>
      <c r="P46">
        <v>3.1246497714301684</v>
      </c>
      <c r="Q46">
        <v>0.83333333333333337</v>
      </c>
      <c r="R46">
        <v>-0.5452163172458151</v>
      </c>
      <c r="S46">
        <v>-5.387444374697907E-2</v>
      </c>
      <c r="T46">
        <v>-4.3547005041564078E-2</v>
      </c>
      <c r="U46">
        <v>-1.2382374819560424</v>
      </c>
      <c r="V46">
        <v>-1.1775266445747583</v>
      </c>
      <c r="W46">
        <v>-7.4604255979151306</v>
      </c>
      <c r="X46">
        <v>-9.9867488558902109E-2</v>
      </c>
      <c r="Y46">
        <v>34.904168599582292</v>
      </c>
      <c r="Z46">
        <v>6.8866988680783767E-2</v>
      </c>
      <c r="AA46">
        <v>1.4196976671472223</v>
      </c>
      <c r="AB46">
        <v>-6.4128567444700959</v>
      </c>
      <c r="AC46">
        <v>-0.57052004834982295</v>
      </c>
      <c r="AD46">
        <v>-0.21908743809399475</v>
      </c>
      <c r="AE46">
        <v>29.691922084165434</v>
      </c>
      <c r="AF46">
        <v>-76.214709111940437</v>
      </c>
      <c r="AG46">
        <v>-1.6657954359348408E-2</v>
      </c>
      <c r="AH46">
        <v>-0.15173615164623722</v>
      </c>
      <c r="AI46">
        <v>0.32943448479851656</v>
      </c>
      <c r="AJ46">
        <v>0.64410300354019256</v>
      </c>
      <c r="AK46">
        <v>0.64298636171946533</v>
      </c>
      <c r="AL46">
        <v>0.30888863122109977</v>
      </c>
      <c r="AM46">
        <v>4.0060925479977041E-2</v>
      </c>
      <c r="AN46">
        <v>1.7699852064082127E-2</v>
      </c>
      <c r="AO46">
        <v>0.38035685947125847</v>
      </c>
      <c r="AP46">
        <v>2.5447503106865503</v>
      </c>
      <c r="AQ46">
        <v>1.201866043580063</v>
      </c>
      <c r="AR46">
        <v>9.5958773695034427</v>
      </c>
      <c r="AS46">
        <v>6.8744228461063734</v>
      </c>
      <c r="AT46">
        <v>0.58333333333333337</v>
      </c>
      <c r="AU46">
        <v>9.722222222222221E-2</v>
      </c>
      <c r="AV46">
        <v>0.68055555555555558</v>
      </c>
      <c r="AW46">
        <v>21.25</v>
      </c>
      <c r="AX46">
        <v>6.1449250592533616E-2</v>
      </c>
      <c r="AY46">
        <v>-2.1366694306792763E-2</v>
      </c>
      <c r="AZ46">
        <v>0.35808452545937947</v>
      </c>
      <c r="BA46">
        <v>0.40787512354297367</v>
      </c>
      <c r="BB46">
        <v>0.25475147479194843</v>
      </c>
      <c r="BC46">
        <v>10.090044617040379</v>
      </c>
      <c r="BD46">
        <v>8.1592094970956062</v>
      </c>
      <c r="BE46">
        <v>-1.0000000000000002</v>
      </c>
    </row>
    <row r="47" spans="1:57" x14ac:dyDescent="0.25">
      <c r="A47">
        <v>7048</v>
      </c>
      <c r="B47" t="s">
        <v>3438</v>
      </c>
      <c r="C47">
        <v>1581.7289431578565</v>
      </c>
      <c r="D47">
        <v>117.93505576603177</v>
      </c>
      <c r="E47">
        <v>35.661757146574523</v>
      </c>
      <c r="F47">
        <v>0.46681681810778919</v>
      </c>
      <c r="G47">
        <v>9.8635977081389008</v>
      </c>
      <c r="H47">
        <v>87.533347598506978</v>
      </c>
      <c r="I47">
        <v>8.3585678775446528</v>
      </c>
      <c r="J47">
        <v>-1.0000000000000007</v>
      </c>
      <c r="K47">
        <v>-1.0000000000000007</v>
      </c>
      <c r="L47">
        <v>-1.0000000000000007</v>
      </c>
      <c r="M47">
        <v>0.29796236057338571</v>
      </c>
      <c r="N47">
        <v>-1.0000000000000007</v>
      </c>
      <c r="O47">
        <v>-1.0000000000000007</v>
      </c>
      <c r="P47">
        <v>5.7558902153157669</v>
      </c>
      <c r="Q47">
        <v>1</v>
      </c>
      <c r="R47">
        <v>2.6924444142684303</v>
      </c>
      <c r="S47">
        <v>0.47400036473550111</v>
      </c>
      <c r="T47">
        <v>-0.63859066785686258</v>
      </c>
      <c r="U47">
        <v>-0.13670408502879888</v>
      </c>
      <c r="V47">
        <v>4.1077074928231312</v>
      </c>
      <c r="W47">
        <v>0.79765870729321886</v>
      </c>
      <c r="X47">
        <v>0.48740834107339009</v>
      </c>
      <c r="Y47">
        <v>48.849107535558232</v>
      </c>
      <c r="Z47">
        <v>-0.27926182106040442</v>
      </c>
      <c r="AA47">
        <v>2.1027821047007862</v>
      </c>
      <c r="AB47">
        <v>26.854010314762085</v>
      </c>
      <c r="AC47">
        <v>0.36901956941930114</v>
      </c>
      <c r="AD47">
        <v>1.1494612800074129</v>
      </c>
      <c r="AE47">
        <v>78.955361235028533</v>
      </c>
      <c r="AF47">
        <v>35.56018009839557</v>
      </c>
      <c r="AG47">
        <v>7.1158984196329177E-3</v>
      </c>
      <c r="AH47">
        <v>0.7450852270221513</v>
      </c>
      <c r="AI47">
        <v>4.1235329210669094E-3</v>
      </c>
      <c r="AJ47">
        <v>0.46115080593074637</v>
      </c>
      <c r="AK47">
        <v>0.40332308031064518</v>
      </c>
      <c r="AL47">
        <v>0.38723416602160432</v>
      </c>
      <c r="AM47">
        <v>0.598243095043554</v>
      </c>
      <c r="AN47">
        <v>0.56718896536289443</v>
      </c>
      <c r="AO47">
        <v>0.25890384702921926</v>
      </c>
      <c r="AP47">
        <v>8.5779863634784466</v>
      </c>
      <c r="AQ47">
        <v>1.1804107152918126</v>
      </c>
      <c r="AR47">
        <v>1.897636514281051</v>
      </c>
      <c r="AS47">
        <v>5.2805206479717892</v>
      </c>
      <c r="AT47">
        <v>0.2</v>
      </c>
      <c r="AU47">
        <v>0.22222222222222224</v>
      </c>
      <c r="AV47">
        <v>0.42222222222222222</v>
      </c>
      <c r="AW47">
        <v>14.666666666666668</v>
      </c>
      <c r="AX47">
        <v>-0.12096670433839693</v>
      </c>
      <c r="AY47">
        <v>0.18846322052134548</v>
      </c>
      <c r="AZ47">
        <v>0.35526864198530861</v>
      </c>
      <c r="BA47">
        <v>0.57193942527410524</v>
      </c>
      <c r="BB47">
        <v>0.4161453876230663</v>
      </c>
      <c r="BC47">
        <v>15.240801734459353</v>
      </c>
      <c r="BD47">
        <v>12.1799779005032</v>
      </c>
      <c r="BE47">
        <v>-1.0000000000000007</v>
      </c>
    </row>
    <row r="48" spans="1:57" x14ac:dyDescent="0.25">
      <c r="A48">
        <v>7235</v>
      </c>
      <c r="B48" t="s">
        <v>3595</v>
      </c>
      <c r="C48">
        <v>1428.2497378704138</v>
      </c>
      <c r="D48">
        <v>39.270464069362454</v>
      </c>
      <c r="E48">
        <v>-79.164947175570461</v>
      </c>
      <c r="F48">
        <v>-0.28638852656501784</v>
      </c>
      <c r="G48">
        <v>3.9184225644996893</v>
      </c>
      <c r="H48">
        <v>7.9907645703318222</v>
      </c>
      <c r="I48">
        <v>8.9741984836762025</v>
      </c>
      <c r="J48">
        <v>-1</v>
      </c>
      <c r="K48">
        <v>-1</v>
      </c>
      <c r="L48">
        <v>-1</v>
      </c>
      <c r="M48">
        <v>0.27711449299449886</v>
      </c>
      <c r="N48">
        <v>-1</v>
      </c>
      <c r="O48">
        <v>-1</v>
      </c>
      <c r="P48">
        <v>3.6263442886189097</v>
      </c>
      <c r="Q48">
        <v>0.81818181818181823</v>
      </c>
      <c r="R48">
        <v>0.57378891228857709</v>
      </c>
      <c r="S48">
        <v>0.12651647983805125</v>
      </c>
      <c r="T48">
        <v>-0.42774977434818612</v>
      </c>
      <c r="U48">
        <v>-0.27994406607208677</v>
      </c>
      <c r="V48">
        <v>0.2920782758807835</v>
      </c>
      <c r="W48">
        <v>6.4880168446278183E-2</v>
      </c>
      <c r="X48">
        <v>0.11426431695524059</v>
      </c>
      <c r="Y48">
        <v>13.81855587973002</v>
      </c>
      <c r="Z48">
        <v>2.0702776237945226</v>
      </c>
      <c r="AA48">
        <v>-0.94725737087058437</v>
      </c>
      <c r="AB48">
        <v>-5.8816799169035265</v>
      </c>
      <c r="AC48">
        <v>0.44617457189410137</v>
      </c>
      <c r="AD48">
        <v>-0.82611401902058135</v>
      </c>
      <c r="AE48">
        <v>6.1635045729353486</v>
      </c>
      <c r="AF48">
        <v>-81.682338647583933</v>
      </c>
      <c r="AG48">
        <v>0.35413719436977881</v>
      </c>
      <c r="AH48">
        <v>0.3325066718950338</v>
      </c>
      <c r="AI48">
        <v>0.3229885379607258</v>
      </c>
      <c r="AJ48">
        <v>0.18684189466535736</v>
      </c>
      <c r="AK48">
        <v>0.27926382386446824</v>
      </c>
      <c r="AL48">
        <v>0.31847401179286305</v>
      </c>
      <c r="AM48">
        <v>-0.23519385346187324</v>
      </c>
      <c r="AN48">
        <v>-0.24631849628020655</v>
      </c>
      <c r="AO48">
        <v>0.32497446922704148</v>
      </c>
      <c r="AP48">
        <v>1.827259997396478</v>
      </c>
      <c r="AQ48">
        <v>1.6545980960237747</v>
      </c>
      <c r="AR48">
        <v>4.6811342118684847</v>
      </c>
      <c r="AS48">
        <v>2.6384661757839378</v>
      </c>
      <c r="AT48">
        <v>9.0909090909090912E-2</v>
      </c>
      <c r="AU48">
        <v>0.25757575757575757</v>
      </c>
      <c r="AV48">
        <v>0.34848484848484845</v>
      </c>
      <c r="AW48">
        <v>13.636363636363635</v>
      </c>
      <c r="AX48">
        <v>-8.357932195377487E-4</v>
      </c>
      <c r="AY48">
        <v>0.23414404592942512</v>
      </c>
      <c r="AZ48">
        <v>0.11354778984244084</v>
      </c>
      <c r="BA48">
        <v>-5.3713028518675043E-2</v>
      </c>
      <c r="BB48">
        <v>0.71213238805566081</v>
      </c>
      <c r="BC48">
        <v>-0.17210548331975051</v>
      </c>
      <c r="BD48">
        <v>18.371048650603722</v>
      </c>
      <c r="BE48">
        <v>-1</v>
      </c>
    </row>
    <row r="49" spans="1:57" x14ac:dyDescent="0.25">
      <c r="A49">
        <v>7257</v>
      </c>
      <c r="B49" t="s">
        <v>3612</v>
      </c>
      <c r="C49">
        <v>1434.8911104815954</v>
      </c>
      <c r="D49">
        <v>56.825267785602712</v>
      </c>
      <c r="E49">
        <v>-35.372979344833631</v>
      </c>
      <c r="F49">
        <v>0.26177711749642657</v>
      </c>
      <c r="G49">
        <v>6.6290006463465128</v>
      </c>
      <c r="H49">
        <v>28.803512473001273</v>
      </c>
      <c r="I49">
        <v>12.813165755813065</v>
      </c>
      <c r="J49">
        <v>-0.99999999999999989</v>
      </c>
      <c r="K49">
        <v>-0.99999999999999989</v>
      </c>
      <c r="L49">
        <v>-0.99999999999999989</v>
      </c>
      <c r="M49">
        <v>0.39208911216460812</v>
      </c>
      <c r="N49">
        <v>-0.99999999999999989</v>
      </c>
      <c r="O49">
        <v>-0.99999999999999989</v>
      </c>
      <c r="P49">
        <v>4.4500106187283324</v>
      </c>
      <c r="Q49">
        <v>0.83333333333333337</v>
      </c>
      <c r="R49">
        <v>1.3117315571780734</v>
      </c>
      <c r="S49">
        <v>0.16692143965964754</v>
      </c>
      <c r="T49">
        <v>-0.22223654336898319</v>
      </c>
      <c r="U49">
        <v>0.13747065736502834</v>
      </c>
      <c r="V49">
        <v>2.1789900276181808</v>
      </c>
      <c r="W49">
        <v>-0.59405895767162675</v>
      </c>
      <c r="X49">
        <v>0.11480626956873119</v>
      </c>
      <c r="Y49">
        <v>28.532993576980559</v>
      </c>
      <c r="Z49">
        <v>1.3936657936969912</v>
      </c>
      <c r="AA49">
        <v>0.49140363924215019</v>
      </c>
      <c r="AB49">
        <v>-0.6579650421974671</v>
      </c>
      <c r="AC49">
        <v>1.0517723446199765</v>
      </c>
      <c r="AD49">
        <v>-1.4304390717465647</v>
      </c>
      <c r="AE49">
        <v>26.935993102278662</v>
      </c>
      <c r="AF49">
        <v>-39.074719302551372</v>
      </c>
      <c r="AG49">
        <v>0.2456137247356211</v>
      </c>
      <c r="AH49">
        <v>0.15878361868694552</v>
      </c>
      <c r="AI49">
        <v>0.43471709189416186</v>
      </c>
      <c r="AJ49">
        <v>0.24882849729569259</v>
      </c>
      <c r="AK49">
        <v>0.24192934786059836</v>
      </c>
      <c r="AL49">
        <v>0.36756891560750121</v>
      </c>
      <c r="AM49">
        <v>-4.5423982168177585E-2</v>
      </c>
      <c r="AN49">
        <v>-2.7209092403021433E-2</v>
      </c>
      <c r="AO49">
        <v>0.30266841424644714</v>
      </c>
      <c r="AP49">
        <v>1.8675193707226128</v>
      </c>
      <c r="AQ49">
        <v>2.2911334967825212</v>
      </c>
      <c r="AR49">
        <v>7.6252751761581585</v>
      </c>
      <c r="AS49">
        <v>2.8967570828723872</v>
      </c>
      <c r="AT49">
        <v>0.16666666666666666</v>
      </c>
      <c r="AU49">
        <v>0.20833333333333334</v>
      </c>
      <c r="AV49">
        <v>0.375</v>
      </c>
      <c r="AW49">
        <v>14.166666666666666</v>
      </c>
      <c r="AX49">
        <v>-2.3567254098853262E-2</v>
      </c>
      <c r="AY49">
        <v>0.11562361470681176</v>
      </c>
      <c r="AZ49">
        <v>-2.4480830896991344E-2</v>
      </c>
      <c r="BA49">
        <v>0.35873678533415654</v>
      </c>
      <c r="BB49">
        <v>0.3509187189378471</v>
      </c>
      <c r="BC49">
        <v>9.5465377068879729</v>
      </c>
      <c r="BD49">
        <v>8.6505638189612224</v>
      </c>
      <c r="BE49">
        <v>-0.99999999999999989</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F49"/>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3" width="6.28515625" style="22" customWidth="1"/>
    <col min="4" max="57" width="6.28515625" style="17" customWidth="1"/>
    <col min="58" max="58" width="6.28515625" style="22" customWidth="1"/>
    <col min="59" max="59" width="6.28515625" customWidth="1"/>
  </cols>
  <sheetData>
    <row r="1" spans="1:58" x14ac:dyDescent="0.25">
      <c r="C1" s="22" t="s">
        <v>12</v>
      </c>
      <c r="P1" s="17" t="s">
        <v>2</v>
      </c>
      <c r="Y1" s="17" t="s">
        <v>2852</v>
      </c>
      <c r="AG1" s="17" t="s">
        <v>2853</v>
      </c>
      <c r="AQ1" s="17" t="s">
        <v>4</v>
      </c>
      <c r="AY1" s="17" t="s">
        <v>5</v>
      </c>
      <c r="BF1" s="22" t="s">
        <v>2872</v>
      </c>
    </row>
    <row r="2" spans="1:58" s="1" customFormat="1" ht="97.5" customHeight="1" x14ac:dyDescent="0.25">
      <c r="A2" s="1" t="s">
        <v>17</v>
      </c>
      <c r="B2" s="1" t="s">
        <v>18</v>
      </c>
      <c r="C2" s="24" t="s">
        <v>15</v>
      </c>
      <c r="D2" s="25" t="s">
        <v>14</v>
      </c>
      <c r="E2" s="25" t="s">
        <v>16</v>
      </c>
      <c r="F2" s="25" t="s">
        <v>2740</v>
      </c>
      <c r="G2" s="25" t="s">
        <v>3</v>
      </c>
      <c r="H2" s="25" t="s">
        <v>2854</v>
      </c>
      <c r="I2" s="25" t="s">
        <v>2835</v>
      </c>
      <c r="J2" s="25" t="s">
        <v>2873</v>
      </c>
      <c r="K2" s="25" t="s">
        <v>2874</v>
      </c>
      <c r="L2" s="25" t="s">
        <v>2875</v>
      </c>
      <c r="M2" s="25" t="s">
        <v>13</v>
      </c>
      <c r="N2" s="25" t="s">
        <v>2876</v>
      </c>
      <c r="O2" s="25" t="s">
        <v>2877</v>
      </c>
      <c r="P2" s="25" t="s">
        <v>2831</v>
      </c>
      <c r="Q2" s="25" t="s">
        <v>2878</v>
      </c>
      <c r="R2" s="25" t="s">
        <v>2834</v>
      </c>
      <c r="S2" s="25" t="s">
        <v>2833</v>
      </c>
      <c r="T2" s="25" t="s">
        <v>2832</v>
      </c>
      <c r="U2" s="25" t="s">
        <v>2860</v>
      </c>
      <c r="V2" s="25" t="s">
        <v>2829</v>
      </c>
      <c r="W2" s="25" t="s">
        <v>2858</v>
      </c>
      <c r="X2" s="25" t="s">
        <v>2830</v>
      </c>
      <c r="Y2" s="25" t="s">
        <v>2844</v>
      </c>
      <c r="Z2" s="25" t="s">
        <v>2843</v>
      </c>
      <c r="AA2" s="25" t="s">
        <v>2842</v>
      </c>
      <c r="AB2" s="25" t="s">
        <v>2841</v>
      </c>
      <c r="AC2" s="25" t="s">
        <v>2840</v>
      </c>
      <c r="AD2" s="25" t="s">
        <v>2839</v>
      </c>
      <c r="AE2" s="25" t="s">
        <v>2838</v>
      </c>
      <c r="AF2" s="25" t="s">
        <v>2859</v>
      </c>
      <c r="AG2" s="25" t="s">
        <v>2847</v>
      </c>
      <c r="AH2" s="25" t="s">
        <v>2848</v>
      </c>
      <c r="AI2" s="25" t="s">
        <v>2879</v>
      </c>
      <c r="AJ2" s="25" t="s">
        <v>2849</v>
      </c>
      <c r="AK2" s="25" t="s">
        <v>2850</v>
      </c>
      <c r="AL2" s="25" t="s">
        <v>2880</v>
      </c>
      <c r="AM2" s="25" t="s">
        <v>2845</v>
      </c>
      <c r="AN2" s="25" t="s">
        <v>2846</v>
      </c>
      <c r="AO2" s="25" t="s">
        <v>2881</v>
      </c>
      <c r="AP2" s="25" t="s">
        <v>2851</v>
      </c>
      <c r="AQ2" s="25" t="s">
        <v>2856</v>
      </c>
      <c r="AR2" s="25" t="s">
        <v>2857</v>
      </c>
      <c r="AS2" s="25" t="s">
        <v>2855</v>
      </c>
      <c r="AT2" s="25" t="s">
        <v>2882</v>
      </c>
      <c r="AU2" s="25" t="s">
        <v>2883</v>
      </c>
      <c r="AV2" s="25" t="s">
        <v>2884</v>
      </c>
      <c r="AW2" s="25" t="s">
        <v>2885</v>
      </c>
      <c r="AX2" s="25" t="s">
        <v>2836</v>
      </c>
      <c r="AY2" s="25" t="s">
        <v>6</v>
      </c>
      <c r="AZ2" s="25" t="s">
        <v>7</v>
      </c>
      <c r="BA2" s="25" t="s">
        <v>8</v>
      </c>
      <c r="BB2" s="25" t="s">
        <v>9</v>
      </c>
      <c r="BC2" s="25" t="s">
        <v>10</v>
      </c>
      <c r="BD2" s="25" t="s">
        <v>11</v>
      </c>
      <c r="BE2" s="25" t="s">
        <v>2837</v>
      </c>
      <c r="BF2" s="24" t="s">
        <v>2886</v>
      </c>
    </row>
    <row r="3" spans="1:58" x14ac:dyDescent="0.25">
      <c r="A3">
        <v>525</v>
      </c>
      <c r="B3" t="s">
        <v>276</v>
      </c>
      <c r="C3" s="22">
        <v>1821.7038088795152</v>
      </c>
      <c r="D3" s="17">
        <v>183.34155582556519</v>
      </c>
      <c r="E3" s="17">
        <v>160.0650347633848</v>
      </c>
      <c r="F3" s="17">
        <v>1.6273864508774012</v>
      </c>
      <c r="G3" s="17">
        <v>19.898243155522557</v>
      </c>
      <c r="H3" s="17">
        <v>135.65456999023152</v>
      </c>
      <c r="I3" s="17">
        <v>25.038286471275136</v>
      </c>
      <c r="J3" s="17">
        <v>-0.999999999999999</v>
      </c>
      <c r="K3" s="17">
        <v>-0.999999999999999</v>
      </c>
      <c r="L3" s="17">
        <v>-0.999999999999999</v>
      </c>
      <c r="M3" s="17">
        <v>0.27819682390475131</v>
      </c>
      <c r="N3" s="17">
        <v>-0.999999999999999</v>
      </c>
      <c r="O3" s="17">
        <v>-0.999999999999999</v>
      </c>
      <c r="P3" s="17">
        <v>5.5920243428221088</v>
      </c>
      <c r="Q3" s="17">
        <v>1</v>
      </c>
      <c r="R3" s="17">
        <v>4.3539494728481234</v>
      </c>
      <c r="S3" s="17">
        <v>0.42380978656696006</v>
      </c>
      <c r="T3" s="17">
        <v>2.7991599335020974</v>
      </c>
      <c r="U3" s="17">
        <v>3.0050508733558283</v>
      </c>
      <c r="V3" s="17">
        <v>14.306218812700445</v>
      </c>
      <c r="W3" s="17">
        <v>12.888493704629914</v>
      </c>
      <c r="X3" s="17">
        <v>0.50930070715538378</v>
      </c>
      <c r="Y3" s="17">
        <v>55.550098860223969</v>
      </c>
      <c r="Z3" s="17">
        <v>-6.9670721765592539E-2</v>
      </c>
      <c r="AA3" s="17">
        <v>2.1613229922094841</v>
      </c>
      <c r="AB3" s="17">
        <v>68.702516552632929</v>
      </c>
      <c r="AC3" s="17">
        <v>0.56705679789425412</v>
      </c>
      <c r="AD3" s="17">
        <v>1.0309792832013864</v>
      </c>
      <c r="AE3" s="17">
        <v>127.44491768826771</v>
      </c>
      <c r="AF3" s="17">
        <v>128.77643041959601</v>
      </c>
      <c r="AG3" s="17">
        <v>2.5055747624070333E-4</v>
      </c>
      <c r="AH3" s="17">
        <v>-2.9208814752829167E-2</v>
      </c>
      <c r="AI3" s="17">
        <v>0.364621163266098</v>
      </c>
      <c r="AJ3" s="17">
        <v>1.0572424815231267</v>
      </c>
      <c r="AK3" s="17">
        <v>1.0472015404559973</v>
      </c>
      <c r="AL3" s="17">
        <v>0.35424351534765081</v>
      </c>
      <c r="AM3" s="17">
        <v>0.20668548981777865</v>
      </c>
      <c r="AN3" s="17">
        <v>0.62393773468958791</v>
      </c>
      <c r="AO3" s="17">
        <v>0.20771070062619873</v>
      </c>
      <c r="AP3" s="17">
        <v>8.2096523019637804</v>
      </c>
      <c r="AQ3" s="17">
        <v>0.88530453392863129</v>
      </c>
      <c r="AR3" s="17">
        <v>13.500670791646723</v>
      </c>
      <c r="AS3" s="17">
        <v>10.652311145699784</v>
      </c>
      <c r="AT3" s="17">
        <v>0.22222222222222221</v>
      </c>
      <c r="AU3" s="17">
        <v>0.27777777777777779</v>
      </c>
      <c r="AV3" s="17">
        <v>0.5</v>
      </c>
      <c r="AW3" s="17">
        <v>18.055555555555557</v>
      </c>
      <c r="AX3" s="17">
        <v>8.4512134967470939E-2</v>
      </c>
      <c r="AY3" s="17">
        <v>0.33430862642508075</v>
      </c>
      <c r="AZ3" s="17">
        <v>-0.39822402831321835</v>
      </c>
      <c r="BA3" s="17">
        <v>6.4515502404709824E-2</v>
      </c>
      <c r="BB3" s="17">
        <v>0.18937482878369008</v>
      </c>
      <c r="BC3" s="17">
        <v>3.2844306922431477</v>
      </c>
      <c r="BD3" s="17">
        <v>2.74325057802616</v>
      </c>
      <c r="BE3" s="17">
        <v>-0.999999999999999</v>
      </c>
    </row>
    <row r="4" spans="1:58" x14ac:dyDescent="0.25">
      <c r="A4">
        <v>876</v>
      </c>
      <c r="B4" t="s">
        <v>380</v>
      </c>
      <c r="C4" s="22">
        <v>1728.0573284682434</v>
      </c>
      <c r="D4" s="17">
        <v>186.18468912671219</v>
      </c>
      <c r="E4" s="17">
        <v>112.72004081922012</v>
      </c>
      <c r="F4" s="17">
        <v>1.3571749745483026</v>
      </c>
      <c r="G4" s="17">
        <v>16.673479437134478</v>
      </c>
      <c r="H4" s="17">
        <v>126.30974212616216</v>
      </c>
      <c r="I4" s="17">
        <v>22.669846657949996</v>
      </c>
      <c r="J4" s="17">
        <v>-1.0000000000000002</v>
      </c>
      <c r="K4" s="17">
        <v>-1.0000000000000002</v>
      </c>
      <c r="L4" s="17">
        <v>-1.0000000000000002</v>
      </c>
      <c r="M4" s="17">
        <v>0.41894339455976087</v>
      </c>
      <c r="N4" s="17">
        <v>-1.0000000000000002</v>
      </c>
      <c r="O4" s="17">
        <v>-1.0000000000000002</v>
      </c>
      <c r="P4" s="17">
        <v>6.1587180331520956</v>
      </c>
      <c r="Q4" s="17">
        <v>1</v>
      </c>
      <c r="R4" s="17">
        <v>4.0093873302813323</v>
      </c>
      <c r="S4" s="17">
        <v>0.43213737422234688</v>
      </c>
      <c r="T4" s="17">
        <v>1.2479933717098575</v>
      </c>
      <c r="U4" s="17">
        <v>1.6237164604622181</v>
      </c>
      <c r="V4" s="17">
        <v>10.514761403982382</v>
      </c>
      <c r="W4" s="17">
        <v>8.1093962937189605</v>
      </c>
      <c r="X4" s="17">
        <v>0.32529576723870768</v>
      </c>
      <c r="Y4" s="17">
        <v>49.067444003408831</v>
      </c>
      <c r="Z4" s="17">
        <v>0.82160037448840317</v>
      </c>
      <c r="AA4" s="17">
        <v>5.4429864919478677</v>
      </c>
      <c r="AB4" s="17">
        <v>51.342875309636781</v>
      </c>
      <c r="AC4" s="17">
        <v>4.3043390305402509</v>
      </c>
      <c r="AD4" s="17">
        <v>1.8494307359836699</v>
      </c>
      <c r="AE4" s="17">
        <v>107.7027365409772</v>
      </c>
      <c r="AF4" s="17">
        <v>76.009911895056646</v>
      </c>
      <c r="AG4" s="17">
        <v>0.85197702510414353</v>
      </c>
      <c r="AH4" s="17">
        <v>0.9431652476536625</v>
      </c>
      <c r="AI4" s="17">
        <v>0.352153641214071</v>
      </c>
      <c r="AJ4" s="17">
        <v>1.5847083653076282</v>
      </c>
      <c r="AK4" s="17">
        <v>1.4895079592440907</v>
      </c>
      <c r="AL4" s="17">
        <v>0.39668627750090013</v>
      </c>
      <c r="AM4" s="17">
        <v>1.2465377831540974</v>
      </c>
      <c r="AN4" s="17">
        <v>1.288727910139253</v>
      </c>
      <c r="AO4" s="17">
        <v>0.14750726780134588</v>
      </c>
      <c r="AP4" s="17">
        <v>18.607005585185046</v>
      </c>
      <c r="AQ4" s="17">
        <v>2.2292123495430314</v>
      </c>
      <c r="AR4" s="17">
        <v>4.1102694811687686</v>
      </c>
      <c r="AS4" s="17">
        <v>16.330364827238188</v>
      </c>
      <c r="AT4" s="17">
        <v>0.30769230769230771</v>
      </c>
      <c r="AU4" s="17">
        <v>0.25641025641025644</v>
      </c>
      <c r="AV4" s="17">
        <v>0.5641025641025641</v>
      </c>
      <c r="AW4" s="17">
        <v>19.615384615384617</v>
      </c>
      <c r="AX4" s="17">
        <v>7.4909491192968483E-2</v>
      </c>
      <c r="AY4" s="17">
        <v>0.23590334616975189</v>
      </c>
      <c r="AZ4" s="17">
        <v>0.78625383587720987</v>
      </c>
      <c r="BA4" s="17">
        <v>0.32318584959785152</v>
      </c>
      <c r="BB4" s="17">
        <v>0.66359658415573475</v>
      </c>
      <c r="BC4" s="17">
        <v>9.2591629707950478</v>
      </c>
      <c r="BD4" s="17">
        <v>20.521183783279398</v>
      </c>
      <c r="BE4" s="17">
        <v>-1.0000000000000002</v>
      </c>
    </row>
    <row r="5" spans="1:58" x14ac:dyDescent="0.25">
      <c r="A5">
        <v>877</v>
      </c>
      <c r="B5" t="s">
        <v>381</v>
      </c>
      <c r="C5" s="22">
        <v>1386.2153255043322</v>
      </c>
      <c r="D5" s="17">
        <v>34.428228662954687</v>
      </c>
      <c r="E5" s="17">
        <v>-127.64938939230363</v>
      </c>
      <c r="F5" s="17">
        <v>-0.55618295708698828</v>
      </c>
      <c r="G5" s="17">
        <v>-0.7917078371465871</v>
      </c>
      <c r="H5" s="17">
        <v>19.002960003507834</v>
      </c>
      <c r="I5" s="17">
        <v>8.4391953561031787</v>
      </c>
      <c r="J5" s="17">
        <v>-0.99999999999999944</v>
      </c>
      <c r="K5" s="17">
        <v>-0.99999999999999944</v>
      </c>
      <c r="L5" s="17">
        <v>-0.99999999999999944</v>
      </c>
      <c r="M5" s="17">
        <v>-5.72240217565795E-2</v>
      </c>
      <c r="N5" s="17">
        <v>-0.99999999999999944</v>
      </c>
      <c r="O5" s="17">
        <v>-0.99999999999999944</v>
      </c>
      <c r="P5" s="17">
        <v>2.6299853370598657E-2</v>
      </c>
      <c r="Q5" s="17">
        <v>0</v>
      </c>
      <c r="R5" s="17">
        <v>-0.18309848293430298</v>
      </c>
      <c r="S5" s="17">
        <v>3.1803965667736377E-2</v>
      </c>
      <c r="T5" s="17">
        <v>-0.22590536232428951</v>
      </c>
      <c r="U5" s="17">
        <v>-0.11357360319989226</v>
      </c>
      <c r="V5" s="17">
        <v>-0.81800769051718469</v>
      </c>
      <c r="W5" s="17">
        <v>-9.4453547832138423</v>
      </c>
      <c r="X5" s="17">
        <v>-0.36968901424431355</v>
      </c>
      <c r="Y5" s="17">
        <v>3.9180148221487046</v>
      </c>
      <c r="Z5" s="17">
        <v>1.7467348018214146</v>
      </c>
      <c r="AA5" s="17">
        <v>1.2673296753600969</v>
      </c>
      <c r="AB5" s="17">
        <v>11.450463943338114</v>
      </c>
      <c r="AC5" s="17">
        <v>0.20630365090339259</v>
      </c>
      <c r="AD5" s="17">
        <v>-0.47982082803741211</v>
      </c>
      <c r="AE5" s="17">
        <v>16.155987612809525</v>
      </c>
      <c r="AF5" s="17">
        <v>-72.385652005419956</v>
      </c>
      <c r="AG5" s="17">
        <v>0.14826184785776536</v>
      </c>
      <c r="AH5" s="17">
        <v>7.7826321297682043E-3</v>
      </c>
      <c r="AI5" s="17">
        <v>0.45018964732593747</v>
      </c>
      <c r="AJ5" s="17">
        <v>0.34989879131786911</v>
      </c>
      <c r="AK5" s="17">
        <v>0.40714554667945274</v>
      </c>
      <c r="AL5" s="17">
        <v>0.1274101358799801</v>
      </c>
      <c r="AM5" s="17">
        <v>0.27112328462093493</v>
      </c>
      <c r="AN5" s="17">
        <v>0.15446629933044473</v>
      </c>
      <c r="AO5" s="17">
        <v>0.22765888385042968</v>
      </c>
      <c r="AP5" s="17">
        <v>2.8469723906983315</v>
      </c>
      <c r="AQ5" s="17">
        <v>2.6330167795042274</v>
      </c>
      <c r="AR5" s="17">
        <v>4.7114766809709447</v>
      </c>
      <c r="AS5" s="17">
        <v>1.0947018956280015</v>
      </c>
      <c r="AT5" s="17">
        <v>0.27272727272727271</v>
      </c>
      <c r="AU5" s="17">
        <v>0.1818181818181818</v>
      </c>
      <c r="AV5" s="17">
        <v>0.45454545454545453</v>
      </c>
      <c r="AW5" s="17">
        <v>15.909090909090908</v>
      </c>
      <c r="AX5" s="17">
        <v>-1.1184480578056964E-2</v>
      </c>
      <c r="AY5" s="17">
        <v>-2.8507503435306371E-2</v>
      </c>
      <c r="AZ5" s="17">
        <v>0.39316545786660562</v>
      </c>
      <c r="BA5" s="17">
        <v>0.81215042014637351</v>
      </c>
      <c r="BB5" s="17">
        <v>0.2357103655170667</v>
      </c>
      <c r="BC5" s="17">
        <v>20.161222986482805</v>
      </c>
      <c r="BD5" s="17">
        <v>7.8585864272596968</v>
      </c>
      <c r="BE5" s="17">
        <v>-0.99999999999999944</v>
      </c>
    </row>
    <row r="6" spans="1:58" x14ac:dyDescent="0.25">
      <c r="A6">
        <v>1792</v>
      </c>
      <c r="B6" t="s">
        <v>647</v>
      </c>
      <c r="C6" s="22">
        <v>1578.6476810119952</v>
      </c>
      <c r="D6" s="17">
        <v>101.5512070033548</v>
      </c>
      <c r="E6" s="17">
        <v>42.26208908212034</v>
      </c>
      <c r="F6" s="17">
        <v>0.45002883142439037</v>
      </c>
      <c r="G6" s="17">
        <v>6.6671370069685798</v>
      </c>
      <c r="H6" s="17">
        <v>95.420444905207475</v>
      </c>
      <c r="I6" s="17">
        <v>5.4585075296140122</v>
      </c>
      <c r="J6" s="17">
        <v>-1.0000000000000016</v>
      </c>
      <c r="K6" s="17">
        <v>-1.0000000000000016</v>
      </c>
      <c r="L6" s="17">
        <v>-1.0000000000000016</v>
      </c>
      <c r="M6" s="17">
        <v>8.711209993285976E-2</v>
      </c>
      <c r="N6" s="17">
        <v>-1.0000000000000016</v>
      </c>
      <c r="O6" s="17">
        <v>-1.0000000000000016</v>
      </c>
      <c r="P6" s="17">
        <v>3.153036690166906</v>
      </c>
      <c r="Q6" s="17">
        <v>0.90909090909090906</v>
      </c>
      <c r="R6" s="17">
        <v>2.3283155129201778</v>
      </c>
      <c r="S6" s="17">
        <v>0.15035048094020259</v>
      </c>
      <c r="T6" s="17">
        <v>-0.57126535451933969</v>
      </c>
      <c r="U6" s="17">
        <v>-0.34508209675404367</v>
      </c>
      <c r="V6" s="17">
        <v>3.5141003168016747</v>
      </c>
      <c r="W6" s="17">
        <v>0.81178582681586775</v>
      </c>
      <c r="X6" s="17">
        <v>0.15590122854150062</v>
      </c>
      <c r="Y6" s="17">
        <v>58.792241712664875</v>
      </c>
      <c r="Z6" s="17">
        <v>-0.43169684803295227</v>
      </c>
      <c r="AA6" s="17">
        <v>2.000117423751862</v>
      </c>
      <c r="AB6" s="17">
        <v>31.356939753604028</v>
      </c>
      <c r="AC6" s="17">
        <v>-1.6822315758900561</v>
      </c>
      <c r="AD6" s="17">
        <v>2.0511848849592536</v>
      </c>
      <c r="AE6" s="17">
        <v>94.200483774980114</v>
      </c>
      <c r="AF6" s="17">
        <v>50.608061545867947</v>
      </c>
      <c r="AG6" s="17">
        <v>-0.44205429600742613</v>
      </c>
      <c r="AH6" s="17">
        <v>-0.38796111134801586</v>
      </c>
      <c r="AI6" s="17">
        <v>0.29553914598649467</v>
      </c>
      <c r="AJ6" s="17">
        <v>-3.261343223360233E-2</v>
      </c>
      <c r="AK6" s="17">
        <v>3.9911154134489778E-2</v>
      </c>
      <c r="AL6" s="17">
        <v>0.3222888261023607</v>
      </c>
      <c r="AM6" s="17">
        <v>0.6091309170459086</v>
      </c>
      <c r="AN6" s="17">
        <v>0.59204218325902014</v>
      </c>
      <c r="AO6" s="17">
        <v>0.28196169284317368</v>
      </c>
      <c r="AP6" s="17">
        <v>1.2199611302274684</v>
      </c>
      <c r="AQ6" s="17">
        <v>3.2315052789575707</v>
      </c>
      <c r="AR6" s="17">
        <v>2.2697440503474353</v>
      </c>
      <c r="AS6" s="17">
        <v>-4.2741799690994675E-2</v>
      </c>
      <c r="AT6" s="17">
        <v>9.0909090909090912E-2</v>
      </c>
      <c r="AU6" s="17">
        <v>0.13636363636363635</v>
      </c>
      <c r="AV6" s="17">
        <v>0.22727272727272727</v>
      </c>
      <c r="AW6" s="17">
        <v>10.454545454545453</v>
      </c>
      <c r="AX6" s="17">
        <v>-1.0080321078014803E-2</v>
      </c>
      <c r="AY6" s="17">
        <v>-7.1149191557405553E-2</v>
      </c>
      <c r="AZ6" s="17">
        <v>-1.6269979826541187E-2</v>
      </c>
      <c r="BA6" s="17">
        <v>1.7906042355846051E-2</v>
      </c>
      <c r="BB6" s="17">
        <v>-0.2367500830115046</v>
      </c>
      <c r="BC6" s="17">
        <v>9.1905101109125253E-2</v>
      </c>
      <c r="BD6" s="17">
        <v>-6.0001019744203266</v>
      </c>
      <c r="BE6" s="17">
        <v>-1.0000000000000016</v>
      </c>
    </row>
    <row r="7" spans="1:58" x14ac:dyDescent="0.25">
      <c r="A7">
        <v>1986</v>
      </c>
      <c r="B7" t="s">
        <v>697</v>
      </c>
      <c r="C7" s="22">
        <v>1565.6476171235263</v>
      </c>
      <c r="D7" s="17">
        <v>80.099314390191807</v>
      </c>
      <c r="E7" s="17">
        <v>-21.915225894444593</v>
      </c>
      <c r="F7" s="17">
        <v>-3.7707346203841308E-2</v>
      </c>
      <c r="G7" s="17">
        <v>2.9935534218896187</v>
      </c>
      <c r="H7" s="17">
        <v>70.397125682779802</v>
      </c>
      <c r="I7" s="17">
        <v>14.451410004276729</v>
      </c>
      <c r="J7" s="17">
        <v>-1.0000000000000013</v>
      </c>
      <c r="K7" s="17">
        <v>-1.0000000000000013</v>
      </c>
      <c r="L7" s="17">
        <v>-1.0000000000000013</v>
      </c>
      <c r="M7" s="17">
        <v>0.25634416917869463</v>
      </c>
      <c r="N7" s="17">
        <v>-1.0000000000000013</v>
      </c>
      <c r="O7" s="17">
        <v>-1.0000000000000013</v>
      </c>
      <c r="P7" s="17">
        <v>4.0376151084291703</v>
      </c>
      <c r="Q7" s="17">
        <v>0.91666666666666663</v>
      </c>
      <c r="R7" s="17">
        <v>-0.46036166357715136</v>
      </c>
      <c r="S7" s="17">
        <v>0.16461782392277752</v>
      </c>
      <c r="T7" s="17">
        <v>-6.1669179692624032E-2</v>
      </c>
      <c r="U7" s="17">
        <v>5.2412914815699013E-2</v>
      </c>
      <c r="V7" s="17">
        <v>-1.0440616865395504</v>
      </c>
      <c r="W7" s="17">
        <v>-2.8780386411614849</v>
      </c>
      <c r="X7" s="17">
        <v>1.9653093404662682E-2</v>
      </c>
      <c r="Y7" s="17">
        <v>45.551087114516648</v>
      </c>
      <c r="Z7" s="17">
        <v>2.4774954380263745</v>
      </c>
      <c r="AA7" s="17">
        <v>1.347717024000938</v>
      </c>
      <c r="AB7" s="17">
        <v>17.602711209030588</v>
      </c>
      <c r="AC7" s="17">
        <v>3.8308789886527679</v>
      </c>
      <c r="AD7" s="17">
        <v>0.52595430100432305</v>
      </c>
      <c r="AE7" s="17">
        <v>65.027469648552511</v>
      </c>
      <c r="AF7" s="17">
        <v>8.8103907480809962</v>
      </c>
      <c r="AG7" s="17">
        <v>0.91671765409379602</v>
      </c>
      <c r="AH7" s="17">
        <v>1.0369703732031288</v>
      </c>
      <c r="AI7" s="17">
        <v>0.32770671772444682</v>
      </c>
      <c r="AJ7" s="17">
        <v>-0.32150533627538552</v>
      </c>
      <c r="AK7" s="17">
        <v>-0.42476446239260318</v>
      </c>
      <c r="AL7" s="17">
        <v>0.36589856573941287</v>
      </c>
      <c r="AM7" s="17">
        <v>0.39471690365473722</v>
      </c>
      <c r="AN7" s="17">
        <v>0.46172529603493295</v>
      </c>
      <c r="AO7" s="17">
        <v>0.30226627021703822</v>
      </c>
      <c r="AP7" s="17">
        <v>5.3696560342272939</v>
      </c>
      <c r="AQ7" s="17">
        <v>0.81454416841578237</v>
      </c>
      <c r="AR7" s="17">
        <v>17.260570776658689</v>
      </c>
      <c r="AS7" s="17">
        <v>-3.62370494079775</v>
      </c>
      <c r="AT7" s="17">
        <v>0.41666666666666669</v>
      </c>
      <c r="AU7" s="17">
        <v>5.5555555555555552E-2</v>
      </c>
      <c r="AV7" s="17">
        <v>0.47222222222222221</v>
      </c>
      <c r="AW7" s="17">
        <v>16.25</v>
      </c>
      <c r="AX7" s="17">
        <v>0.13961895697216825</v>
      </c>
      <c r="AY7" s="17">
        <v>0.5661891632388939</v>
      </c>
      <c r="AZ7" s="17">
        <v>-0.26652878111181244</v>
      </c>
      <c r="BA7" s="17">
        <v>0.47955699615101199</v>
      </c>
      <c r="BB7" s="17">
        <v>-0.256758847401242</v>
      </c>
      <c r="BC7" s="17">
        <v>14.819870719969765</v>
      </c>
      <c r="BD7" s="17">
        <v>-7.7516150905901124</v>
      </c>
      <c r="BE7" s="17">
        <v>-1.0000000000000013</v>
      </c>
    </row>
    <row r="8" spans="1:58" x14ac:dyDescent="0.25">
      <c r="A8">
        <v>2220</v>
      </c>
      <c r="B8" t="s">
        <v>775</v>
      </c>
      <c r="C8" s="22">
        <v>1658.4650166156223</v>
      </c>
      <c r="D8" s="17">
        <v>113.45473891958491</v>
      </c>
      <c r="E8" s="17">
        <v>65.127682910911957</v>
      </c>
      <c r="F8" s="17">
        <v>0.5259934138332818</v>
      </c>
      <c r="G8" s="17">
        <v>14.802181242422092</v>
      </c>
      <c r="H8" s="17">
        <v>86.896126892634797</v>
      </c>
      <c r="I8" s="17">
        <v>10.592184840517243</v>
      </c>
      <c r="J8" s="17">
        <v>-0.99999999999999722</v>
      </c>
      <c r="K8" s="17">
        <v>-0.99999999999999722</v>
      </c>
      <c r="L8" s="17">
        <v>-0.99999999999999722</v>
      </c>
      <c r="M8" s="17">
        <v>0.45965275135713607</v>
      </c>
      <c r="N8" s="17">
        <v>-0.99999999999999722</v>
      </c>
      <c r="O8" s="17">
        <v>-0.99999999999999722</v>
      </c>
      <c r="P8" s="17">
        <v>4.6352391801752777</v>
      </c>
      <c r="Q8" s="17">
        <v>0.90909090909090906</v>
      </c>
      <c r="R8" s="17">
        <v>3.9614493262503934</v>
      </c>
      <c r="S8" s="17">
        <v>0.46344434680548957</v>
      </c>
      <c r="T8" s="17">
        <v>1.1220217048730137</v>
      </c>
      <c r="U8" s="17">
        <v>0.91738744814497331</v>
      </c>
      <c r="V8" s="17">
        <v>10.166942062246813</v>
      </c>
      <c r="W8" s="17">
        <v>10.281625560534225</v>
      </c>
      <c r="X8" s="17">
        <v>0.17810403051926849</v>
      </c>
      <c r="Y8" s="17">
        <v>45.575034597235714</v>
      </c>
      <c r="Z8" s="17">
        <v>-1.4223259161378718</v>
      </c>
      <c r="AA8" s="17">
        <v>0.21865659138117371</v>
      </c>
      <c r="AB8" s="17">
        <v>31.719048877875199</v>
      </c>
      <c r="AC8" s="17">
        <v>-0.33369723724244399</v>
      </c>
      <c r="AD8" s="17">
        <v>1.180159302384302</v>
      </c>
      <c r="AE8" s="17">
        <v>78.692899368876311</v>
      </c>
      <c r="AF8" s="17">
        <v>55.069422209702225</v>
      </c>
      <c r="AG8" s="17">
        <v>0.22658868248284295</v>
      </c>
      <c r="AH8" s="17">
        <v>0.39391743453907002</v>
      </c>
      <c r="AI8" s="17">
        <v>-4.3687194620011374E-2</v>
      </c>
      <c r="AJ8" s="17">
        <v>0.69215741520426655</v>
      </c>
      <c r="AK8" s="17">
        <v>0.68028125363552494</v>
      </c>
      <c r="AL8" s="17">
        <v>0.31205644416922462</v>
      </c>
      <c r="AM8" s="17">
        <v>0.19833578866892107</v>
      </c>
      <c r="AN8" s="17">
        <v>0.56644681657709905</v>
      </c>
      <c r="AO8" s="17">
        <v>0.17553449380089362</v>
      </c>
      <c r="AP8" s="17">
        <v>8.2032275237584695</v>
      </c>
      <c r="AQ8" s="17">
        <v>2.7709075966236538</v>
      </c>
      <c r="AR8" s="17">
        <v>0.2794722698947133</v>
      </c>
      <c r="AS8" s="17">
        <v>7.5418049739988717</v>
      </c>
      <c r="AT8" s="17">
        <v>0</v>
      </c>
      <c r="AU8" s="17">
        <v>0.22727272727272727</v>
      </c>
      <c r="AV8" s="17">
        <v>0.22727272727272727</v>
      </c>
      <c r="AW8" s="17">
        <v>9.545454545454545</v>
      </c>
      <c r="AX8" s="17">
        <v>-3.9241819520640472E-2</v>
      </c>
      <c r="AY8" s="17">
        <v>0.14987492240494785</v>
      </c>
      <c r="AZ8" s="17">
        <v>0.42213462000376994</v>
      </c>
      <c r="BA8" s="17">
        <v>0.17378762034709133</v>
      </c>
      <c r="BB8" s="17">
        <v>-3.901309654143726E-2</v>
      </c>
      <c r="BC8" s="17">
        <v>5.0940651207020302</v>
      </c>
      <c r="BD8" s="17">
        <v>1.1353456864829172</v>
      </c>
      <c r="BE8" s="17">
        <v>-0.99999999999999722</v>
      </c>
    </row>
    <row r="9" spans="1:58" x14ac:dyDescent="0.25">
      <c r="A9">
        <v>2472</v>
      </c>
      <c r="B9" t="s">
        <v>850</v>
      </c>
      <c r="C9" s="22">
        <v>1560.3375337830619</v>
      </c>
      <c r="D9" s="17">
        <v>106.78689162882975</v>
      </c>
      <c r="E9" s="17">
        <v>19.640901201458714</v>
      </c>
      <c r="F9" s="17">
        <v>0.78658773470486143</v>
      </c>
      <c r="G9" s="17">
        <v>9.8092915193011283</v>
      </c>
      <c r="H9" s="17">
        <v>83.783472692366928</v>
      </c>
      <c r="I9" s="17">
        <v>3.2519143253418035</v>
      </c>
      <c r="J9" s="17">
        <v>-0.99999999999999856</v>
      </c>
      <c r="K9" s="17">
        <v>-0.99999999999999856</v>
      </c>
      <c r="L9" s="17">
        <v>-0.99999999999999856</v>
      </c>
      <c r="M9" s="17">
        <v>0.20887651945899399</v>
      </c>
      <c r="N9" s="17">
        <v>-0.99999999999999856</v>
      </c>
      <c r="O9" s="17">
        <v>-0.99999999999999856</v>
      </c>
      <c r="P9" s="17">
        <v>4.646365333920583</v>
      </c>
      <c r="Q9" s="17">
        <v>0.92307692307692313</v>
      </c>
      <c r="R9" s="17">
        <v>2.1811315597480103</v>
      </c>
      <c r="S9" s="17">
        <v>0.27609524039032596</v>
      </c>
      <c r="T9" s="17">
        <v>0.40033153294225898</v>
      </c>
      <c r="U9" s="17">
        <v>0.48619513803848724</v>
      </c>
      <c r="V9" s="17">
        <v>5.1629261853805399</v>
      </c>
      <c r="W9" s="17">
        <v>0.80140609554739728</v>
      </c>
      <c r="X9" s="17">
        <v>0.22244246924785885</v>
      </c>
      <c r="Y9" s="17">
        <v>54.478756826247064</v>
      </c>
      <c r="Z9" s="17">
        <v>-0.24405665722387107</v>
      </c>
      <c r="AA9" s="17">
        <v>-6.2934540141611955E-2</v>
      </c>
      <c r="AB9" s="17">
        <v>27.320687452391116</v>
      </c>
      <c r="AC9" s="17">
        <v>-1.1428207689347625</v>
      </c>
      <c r="AD9" s="17">
        <v>1.0506182395833159</v>
      </c>
      <c r="AE9" s="17">
        <v>82.787127978079823</v>
      </c>
      <c r="AF9" s="17">
        <v>28.349478700256139</v>
      </c>
      <c r="AG9" s="17">
        <v>-0.33898639096036631</v>
      </c>
      <c r="AH9" s="17">
        <v>-0.60295570045314661</v>
      </c>
      <c r="AI9" s="17">
        <v>0.49253453198863895</v>
      </c>
      <c r="AJ9" s="17">
        <v>-0.15096065093997116</v>
      </c>
      <c r="AK9" s="17">
        <v>9.04126788467009E-2</v>
      </c>
      <c r="AL9" s="17">
        <v>0.23764629543118895</v>
      </c>
      <c r="AM9" s="17">
        <v>0.26243110776010947</v>
      </c>
      <c r="AN9" s="17">
        <v>0.7118119644638603</v>
      </c>
      <c r="AO9" s="17">
        <v>0.15137632018294145</v>
      </c>
      <c r="AP9" s="17">
        <v>0.9963447142870725</v>
      </c>
      <c r="AQ9" s="17">
        <v>2.4461773340567987</v>
      </c>
      <c r="AR9" s="17">
        <v>1.796476302907916</v>
      </c>
      <c r="AS9" s="17">
        <v>-0.99073931162291162</v>
      </c>
      <c r="AT9" s="17">
        <v>7.6923076923076927E-2</v>
      </c>
      <c r="AU9" s="17">
        <v>0.17948717948717946</v>
      </c>
      <c r="AV9" s="17">
        <v>0.25641025641025639</v>
      </c>
      <c r="AW9" s="17">
        <v>10</v>
      </c>
      <c r="AX9" s="17">
        <v>7.006261639927322E-2</v>
      </c>
      <c r="AY9" s="17">
        <v>0.26190952594019884</v>
      </c>
      <c r="AZ9" s="17">
        <v>0.44519866845503653</v>
      </c>
      <c r="BA9" s="17">
        <v>0.14948482988387141</v>
      </c>
      <c r="BB9" s="17">
        <v>0.30879644824327362</v>
      </c>
      <c r="BC9" s="17">
        <v>5.0466683767977809</v>
      </c>
      <c r="BD9" s="17">
        <v>9.9459045483570225</v>
      </c>
      <c r="BE9" s="17">
        <v>-0.99999999999999856</v>
      </c>
    </row>
    <row r="10" spans="1:58" x14ac:dyDescent="0.25">
      <c r="A10">
        <v>2491</v>
      </c>
      <c r="B10" t="s">
        <v>2941</v>
      </c>
      <c r="C10" s="22">
        <v>1578.8345767492433</v>
      </c>
      <c r="D10" s="17">
        <v>108.2253460927778</v>
      </c>
      <c r="E10" s="17">
        <v>7.9520228217822737</v>
      </c>
      <c r="F10" s="17">
        <v>1.1131373541773126</v>
      </c>
      <c r="G10" s="17">
        <v>10.829712196759109</v>
      </c>
      <c r="H10" s="17">
        <v>77.643632275684027</v>
      </c>
      <c r="I10" s="17">
        <v>17.266709654560067</v>
      </c>
      <c r="J10" s="17">
        <v>-1.0000000000000004</v>
      </c>
      <c r="K10" s="17">
        <v>-1.0000000000000004</v>
      </c>
      <c r="L10" s="17">
        <v>-1.0000000000000004</v>
      </c>
      <c r="M10" s="17">
        <v>0.13700683834466079</v>
      </c>
      <c r="N10" s="17">
        <v>-1.0000000000000004</v>
      </c>
      <c r="O10" s="17">
        <v>-1.0000000000000004</v>
      </c>
      <c r="P10" s="17">
        <v>3.6115908072298404</v>
      </c>
      <c r="Q10" s="17">
        <v>0.93333333333333335</v>
      </c>
      <c r="R10" s="17">
        <v>3.8817401425507403</v>
      </c>
      <c r="S10" s="17">
        <v>0.47319877047521058</v>
      </c>
      <c r="T10" s="17">
        <v>-0.27267944778610426</v>
      </c>
      <c r="U10" s="17">
        <v>-7.2659245577878104E-2</v>
      </c>
      <c r="V10" s="17">
        <v>7.2181213895292702</v>
      </c>
      <c r="W10" s="17">
        <v>-2.6083479227401027</v>
      </c>
      <c r="X10" s="17">
        <v>0.38718983533725781</v>
      </c>
      <c r="Y10" s="17">
        <v>43.603799020437336</v>
      </c>
      <c r="Z10" s="17">
        <v>1.8724014328951362</v>
      </c>
      <c r="AA10" s="17">
        <v>3.0828740989268182</v>
      </c>
      <c r="AB10" s="17">
        <v>17.62350654001672</v>
      </c>
      <c r="AC10" s="17">
        <v>1.0211051141857279</v>
      </c>
      <c r="AD10" s="17">
        <v>0.52916853137071873</v>
      </c>
      <c r="AE10" s="17">
        <v>64.839348190751622</v>
      </c>
      <c r="AF10" s="17">
        <v>0.70826369902248398</v>
      </c>
      <c r="AG10" s="17">
        <v>0.58172484604492369</v>
      </c>
      <c r="AH10" s="17">
        <v>0.99198032667984004</v>
      </c>
      <c r="AI10" s="17">
        <v>6.6941498526504467E-2</v>
      </c>
      <c r="AJ10" s="17">
        <v>1.0318405313062808</v>
      </c>
      <c r="AK10" s="17">
        <v>1.0214682134793736</v>
      </c>
      <c r="AL10" s="17">
        <v>0.28470201411937207</v>
      </c>
      <c r="AM10" s="17">
        <v>0.52611500905266828</v>
      </c>
      <c r="AN10" s="17">
        <v>0.54740827682727888</v>
      </c>
      <c r="AO10" s="17">
        <v>0.22611060507515948</v>
      </c>
      <c r="AP10" s="17">
        <v>12.804284084932462</v>
      </c>
      <c r="AQ10" s="17">
        <v>2.4233908067773853</v>
      </c>
      <c r="AR10" s="17">
        <v>6.5828983401672669</v>
      </c>
      <c r="AS10" s="17">
        <v>8.2604205076154127</v>
      </c>
      <c r="AT10" s="17">
        <v>6.6666666666666666E-2</v>
      </c>
      <c r="AU10" s="17">
        <v>0.3888888888888889</v>
      </c>
      <c r="AV10" s="17">
        <v>0.45555555555555555</v>
      </c>
      <c r="AW10" s="17">
        <v>15.333333333333332</v>
      </c>
      <c r="AX10" s="17">
        <v>7.8029188152586706E-2</v>
      </c>
      <c r="AY10" s="17">
        <v>0.27600456573181292</v>
      </c>
      <c r="AZ10" s="17">
        <v>-2.4091301029901341E-2</v>
      </c>
      <c r="BA10" s="17">
        <v>-1.4166209476648716E-2</v>
      </c>
      <c r="BB10" s="17">
        <v>0.10426399901143334</v>
      </c>
      <c r="BC10" s="17">
        <v>1.0258675917428468</v>
      </c>
      <c r="BD10" s="17">
        <v>2.4861434701363243</v>
      </c>
      <c r="BE10" s="17">
        <v>-1.0000000000000004</v>
      </c>
    </row>
    <row r="11" spans="1:58" x14ac:dyDescent="0.25">
      <c r="A11">
        <v>2500</v>
      </c>
      <c r="B11" t="s">
        <v>865</v>
      </c>
      <c r="C11" s="22">
        <v>1535.4354721319403</v>
      </c>
      <c r="D11" s="17">
        <v>90.786502547770226</v>
      </c>
      <c r="E11" s="17">
        <v>28.220378085242313</v>
      </c>
      <c r="F11" s="17">
        <v>0.16351671805795506</v>
      </c>
      <c r="G11" s="17">
        <v>3.441229494704432</v>
      </c>
      <c r="H11" s="17">
        <v>76.840624492419707</v>
      </c>
      <c r="I11" s="17">
        <v>10.886291581808067</v>
      </c>
      <c r="J11" s="17">
        <v>-1.0000000000000007</v>
      </c>
      <c r="K11" s="17">
        <v>-1.0000000000000007</v>
      </c>
      <c r="L11" s="17">
        <v>-1.0000000000000007</v>
      </c>
      <c r="M11" s="17">
        <v>0.24221562497040483</v>
      </c>
      <c r="N11" s="17">
        <v>-1.0000000000000007</v>
      </c>
      <c r="O11" s="17">
        <v>-1.0000000000000007</v>
      </c>
      <c r="P11" s="17">
        <v>3.9284947627618432</v>
      </c>
      <c r="Q11" s="17">
        <v>0.58333333333333337</v>
      </c>
      <c r="R11" s="17">
        <v>6.4596075008600012E-2</v>
      </c>
      <c r="S11" s="17">
        <v>9.5791450457965083E-2</v>
      </c>
      <c r="T11" s="17">
        <v>-0.30822870903730715</v>
      </c>
      <c r="U11" s="17">
        <v>0.1453520013699435</v>
      </c>
      <c r="V11" s="17">
        <v>-0.48726526805741444</v>
      </c>
      <c r="W11" s="17">
        <v>-3.6011750154760538</v>
      </c>
      <c r="X11" s="17">
        <v>-0.10023298930662605</v>
      </c>
      <c r="Y11" s="17">
        <v>37.926134645653512</v>
      </c>
      <c r="Z11" s="17">
        <v>-0.93935593617833402</v>
      </c>
      <c r="AA11" s="17">
        <v>2.3130746910501059</v>
      </c>
      <c r="AB11" s="17">
        <v>24.869110923011743</v>
      </c>
      <c r="AC11" s="17">
        <v>1.9312311632768491</v>
      </c>
      <c r="AD11" s="17">
        <v>1.1960002476785894</v>
      </c>
      <c r="AE11" s="17">
        <v>66.304320507393939</v>
      </c>
      <c r="AF11" s="17">
        <v>35.60002175263142</v>
      </c>
      <c r="AG11" s="17">
        <v>0.22117026822213814</v>
      </c>
      <c r="AH11" s="17">
        <v>0.31616121116932822</v>
      </c>
      <c r="AI11" s="17">
        <v>0.32199015362788058</v>
      </c>
      <c r="AJ11" s="17">
        <v>1.059316388377294</v>
      </c>
      <c r="AK11" s="17">
        <v>0.99040946776969974</v>
      </c>
      <c r="AL11" s="17">
        <v>0.38343320069608694</v>
      </c>
      <c r="AM11" s="17">
        <v>0.5024951742038144</v>
      </c>
      <c r="AN11" s="17">
        <v>0.80069011806612678</v>
      </c>
      <c r="AO11" s="17">
        <v>0.19680152951237448</v>
      </c>
      <c r="AP11" s="17">
        <v>10.536303985025771</v>
      </c>
      <c r="AQ11" s="17">
        <v>2.1121165563016424</v>
      </c>
      <c r="AR11" s="17">
        <v>-2.2498069029988721</v>
      </c>
      <c r="AS11" s="17">
        <v>11.023981928505295</v>
      </c>
      <c r="AT11" s="17">
        <v>8.3333333333333329E-2</v>
      </c>
      <c r="AU11" s="17">
        <v>0.2638888888888889</v>
      </c>
      <c r="AV11" s="17">
        <v>0.34722222222222221</v>
      </c>
      <c r="AW11" s="17">
        <v>12.083333333333332</v>
      </c>
      <c r="AX11" s="17">
        <v>-9.3062071114331818E-2</v>
      </c>
      <c r="AY11" s="17">
        <v>-0.21275360981272251</v>
      </c>
      <c r="AZ11" s="17">
        <v>0.27364457988620211</v>
      </c>
      <c r="BA11" s="17">
        <v>0.34569125290169206</v>
      </c>
      <c r="BB11" s="17">
        <v>-7.0288973424975199E-2</v>
      </c>
      <c r="BC11" s="17">
        <v>7.5785132734786904</v>
      </c>
      <c r="BD11" s="17">
        <v>-0.38900143619336985</v>
      </c>
      <c r="BE11" s="17">
        <v>-1.0000000000000007</v>
      </c>
    </row>
    <row r="12" spans="1:58" x14ac:dyDescent="0.25">
      <c r="A12">
        <v>2531</v>
      </c>
      <c r="B12" t="s">
        <v>230</v>
      </c>
      <c r="C12" s="22">
        <v>1400.3641676482146</v>
      </c>
      <c r="D12" s="17">
        <v>60.876981802463497</v>
      </c>
      <c r="E12" s="17">
        <v>-74.648871226647415</v>
      </c>
      <c r="F12" s="17">
        <v>-7.426628397874542E-2</v>
      </c>
      <c r="G12" s="17">
        <v>4.010937044931624</v>
      </c>
      <c r="H12" s="17">
        <v>34.278116700937893</v>
      </c>
      <c r="I12" s="17">
        <v>20.633405878584433</v>
      </c>
      <c r="J12" s="17">
        <v>-1.0000000000000022</v>
      </c>
      <c r="K12" s="17">
        <v>-1.0000000000000022</v>
      </c>
      <c r="L12" s="17">
        <v>-1.0000000000000022</v>
      </c>
      <c r="M12" s="17">
        <v>0.19853710007836028</v>
      </c>
      <c r="N12" s="17">
        <v>-1.0000000000000022</v>
      </c>
      <c r="O12" s="17">
        <v>-1.0000000000000022</v>
      </c>
      <c r="P12" s="17">
        <v>4.3715358538611158</v>
      </c>
      <c r="Q12" s="17">
        <v>0.72727272727272729</v>
      </c>
      <c r="R12" s="17">
        <v>7.7857891708830354E-2</v>
      </c>
      <c r="S12" s="17">
        <v>-3.0206304031030966E-2</v>
      </c>
      <c r="T12" s="17">
        <v>-0.25815729617357785</v>
      </c>
      <c r="U12" s="17">
        <v>-1.1106004744107818</v>
      </c>
      <c r="V12" s="17">
        <v>-0.36059880892949508</v>
      </c>
      <c r="W12" s="17">
        <v>-3.5962010795051906</v>
      </c>
      <c r="X12" s="17">
        <v>-5.8911248883986786E-2</v>
      </c>
      <c r="Y12" s="17">
        <v>26.381932710602129</v>
      </c>
      <c r="Z12" s="17">
        <v>0.57295474519074696</v>
      </c>
      <c r="AA12" s="17">
        <v>1.9989286555601333</v>
      </c>
      <c r="AB12" s="17">
        <v>-2.8526461116577089</v>
      </c>
      <c r="AC12" s="17">
        <v>1.6042812464319556</v>
      </c>
      <c r="AD12" s="17">
        <v>-0.49195693714205946</v>
      </c>
      <c r="AE12" s="17">
        <v>25.036258317362467</v>
      </c>
      <c r="AF12" s="17">
        <v>-66.782646856058435</v>
      </c>
      <c r="AG12" s="17">
        <v>0.48516188600178911</v>
      </c>
      <c r="AH12" s="17">
        <v>0.39434520090438963</v>
      </c>
      <c r="AI12" s="17">
        <v>0.35657041580797993</v>
      </c>
      <c r="AJ12" s="17">
        <v>1.2499125175550985</v>
      </c>
      <c r="AK12" s="17">
        <v>1.2617790245078857</v>
      </c>
      <c r="AL12" s="17">
        <v>0.360996200037976</v>
      </c>
      <c r="AM12" s="17">
        <v>0.25597185463691635</v>
      </c>
      <c r="AN12" s="17">
        <v>0.19224745130280352</v>
      </c>
      <c r="AO12" s="17">
        <v>0.35242753162947438</v>
      </c>
      <c r="AP12" s="17">
        <v>9.2418583835753978</v>
      </c>
      <c r="AQ12" s="17">
        <v>1.1311440264791013</v>
      </c>
      <c r="AR12" s="17">
        <v>6.1803495857747883</v>
      </c>
      <c r="AS12" s="17">
        <v>13.321912266330552</v>
      </c>
      <c r="AT12" s="17">
        <v>9.0909090909090912E-2</v>
      </c>
      <c r="AU12" s="17">
        <v>0.37878787878787884</v>
      </c>
      <c r="AV12" s="17">
        <v>0.46969696969696972</v>
      </c>
      <c r="AW12" s="17">
        <v>15.454545454545455</v>
      </c>
      <c r="AX12" s="17">
        <v>-8.2289529401632609E-3</v>
      </c>
      <c r="AY12" s="17">
        <v>0.69856913811762222</v>
      </c>
      <c r="AZ12" s="17">
        <v>0.17939365386641196</v>
      </c>
      <c r="BA12" s="17">
        <v>0.2248742205418606</v>
      </c>
      <c r="BB12" s="17">
        <v>4.224018812725866E-2</v>
      </c>
      <c r="BC12" s="17">
        <v>9.1147012041346276</v>
      </c>
      <c r="BD12" s="17">
        <v>1.9529729725135283</v>
      </c>
      <c r="BE12" s="17">
        <v>-1.0000000000000022</v>
      </c>
    </row>
    <row r="13" spans="1:58" x14ac:dyDescent="0.25">
      <c r="A13">
        <v>2538</v>
      </c>
      <c r="B13" t="s">
        <v>885</v>
      </c>
      <c r="C13" s="22">
        <v>1352.5634700090193</v>
      </c>
      <c r="D13" s="17">
        <v>42.511737856796046</v>
      </c>
      <c r="E13" s="17">
        <v>-111.79940524553385</v>
      </c>
      <c r="F13" s="17">
        <v>0.28335578110883247</v>
      </c>
      <c r="G13" s="17">
        <v>5.3996861380011421</v>
      </c>
      <c r="H13" s="17">
        <v>21.708838750302125</v>
      </c>
      <c r="I13" s="17">
        <v>11.546127902744741</v>
      </c>
      <c r="J13" s="17">
        <v>-1.0000000000000027</v>
      </c>
      <c r="K13" s="17">
        <v>-1.0000000000000027</v>
      </c>
      <c r="L13" s="17">
        <v>-1.0000000000000027</v>
      </c>
      <c r="M13" s="17">
        <v>0.28460014236466957</v>
      </c>
      <c r="N13" s="17">
        <v>-1.0000000000000027</v>
      </c>
      <c r="O13" s="17">
        <v>-1.0000000000000027</v>
      </c>
      <c r="P13" s="17">
        <v>4.0805679034587818</v>
      </c>
      <c r="Q13" s="17">
        <v>0.81818181818181823</v>
      </c>
      <c r="R13" s="17">
        <v>0.94326717005659466</v>
      </c>
      <c r="S13" s="17">
        <v>6.9307853687920695E-2</v>
      </c>
      <c r="T13" s="17">
        <v>-0.28370805278541533</v>
      </c>
      <c r="U13" s="17">
        <v>-0.62493467929125801</v>
      </c>
      <c r="V13" s="17">
        <v>1.31911823454236</v>
      </c>
      <c r="W13" s="17">
        <v>-1.7774183077578958</v>
      </c>
      <c r="X13" s="17">
        <v>0.21470495523818367</v>
      </c>
      <c r="Y13" s="17">
        <v>9.5730974342383988</v>
      </c>
      <c r="Z13" s="17">
        <v>0.89412076605469626</v>
      </c>
      <c r="AA13" s="17">
        <v>0.65944055376913546</v>
      </c>
      <c r="AB13" s="17">
        <v>8.0405052978530236</v>
      </c>
      <c r="AC13" s="17">
        <v>0.1022542278279398</v>
      </c>
      <c r="AD13" s="17">
        <v>-0.8901222522426202</v>
      </c>
      <c r="AE13" s="17">
        <v>17.38292103361794</v>
      </c>
      <c r="AF13" s="17">
        <v>-61.640344841362079</v>
      </c>
      <c r="AG13" s="17">
        <v>3.2256594979046399E-2</v>
      </c>
      <c r="AH13" s="17">
        <v>0.1141853418415698</v>
      </c>
      <c r="AI13" s="17">
        <v>0.32911190159467629</v>
      </c>
      <c r="AJ13" s="17">
        <v>0.57140347546993719</v>
      </c>
      <c r="AK13" s="17">
        <v>1.0613873417804562</v>
      </c>
      <c r="AL13" s="17">
        <v>6.3217649481520768E-2</v>
      </c>
      <c r="AM13" s="17">
        <v>-0.22165717046617303</v>
      </c>
      <c r="AN13" s="17">
        <v>-0.31038914028518821</v>
      </c>
      <c r="AO13" s="17">
        <v>0.42203512048223818</v>
      </c>
      <c r="AP13" s="17">
        <v>4.3259177166841898</v>
      </c>
      <c r="AQ13" s="17">
        <v>3.6524960902179426</v>
      </c>
      <c r="AR13" s="17">
        <v>1.6449839308949064</v>
      </c>
      <c r="AS13" s="17">
        <v>6.2486478816318902</v>
      </c>
      <c r="AT13" s="17">
        <v>9.0909090909090912E-2</v>
      </c>
      <c r="AU13" s="17">
        <v>0.1818181818181818</v>
      </c>
      <c r="AV13" s="17">
        <v>0.27272727272727271</v>
      </c>
      <c r="AW13" s="17">
        <v>10.909090909090908</v>
      </c>
      <c r="AX13" s="17">
        <v>1.3421979753017397E-2</v>
      </c>
      <c r="AY13" s="17">
        <v>0.19134027113188601</v>
      </c>
      <c r="AZ13" s="17">
        <v>8.2299058189448895E-2</v>
      </c>
      <c r="BA13" s="17">
        <v>1.3378978462652338</v>
      </c>
      <c r="BB13" s="17">
        <v>0.1369027527651365</v>
      </c>
      <c r="BC13" s="17">
        <v>34.404147512290272</v>
      </c>
      <c r="BD13" s="17">
        <v>3.8340641100756589</v>
      </c>
      <c r="BE13" s="17">
        <v>-1.0000000000000027</v>
      </c>
    </row>
    <row r="14" spans="1:58" x14ac:dyDescent="0.25">
      <c r="A14">
        <v>2823</v>
      </c>
      <c r="B14" t="s">
        <v>969</v>
      </c>
      <c r="C14" s="22">
        <v>1509.2069780836684</v>
      </c>
      <c r="D14" s="17">
        <v>81.653273805480509</v>
      </c>
      <c r="E14" s="17">
        <v>6.4010363388028502</v>
      </c>
      <c r="F14" s="17">
        <v>0.65358761456475889</v>
      </c>
      <c r="G14" s="17">
        <v>14.016015272429669</v>
      </c>
      <c r="H14" s="17">
        <v>59.260818476635656</v>
      </c>
      <c r="I14" s="17">
        <v>6.4240603780323866</v>
      </c>
      <c r="J14" s="17">
        <v>-0.99999999999999922</v>
      </c>
      <c r="K14" s="17">
        <v>-0.99999999999999922</v>
      </c>
      <c r="L14" s="17">
        <v>-0.99999999999999922</v>
      </c>
      <c r="M14" s="17">
        <v>0.39684887744680064</v>
      </c>
      <c r="N14" s="17">
        <v>-0.99999999999999922</v>
      </c>
      <c r="O14" s="17">
        <v>-0.99999999999999922</v>
      </c>
      <c r="P14" s="17">
        <v>4.5040534733397051</v>
      </c>
      <c r="Q14" s="17">
        <v>0.84615384615384615</v>
      </c>
      <c r="R14" s="17">
        <v>4.3287264168118602</v>
      </c>
      <c r="S14" s="17">
        <v>0.34862888853720464</v>
      </c>
      <c r="T14" s="17">
        <v>0.42725448273312733</v>
      </c>
      <c r="U14" s="17">
        <v>0.69724834886364251</v>
      </c>
      <c r="V14" s="17">
        <v>9.5119617990899776</v>
      </c>
      <c r="W14" s="17">
        <v>5.0591046162949356</v>
      </c>
      <c r="X14" s="17">
        <v>0.16215134227046984</v>
      </c>
      <c r="Y14" s="17">
        <v>41.214873254073659</v>
      </c>
      <c r="Z14" s="17">
        <v>-0.38108694893674872</v>
      </c>
      <c r="AA14" s="17">
        <v>0.86268815385961073</v>
      </c>
      <c r="AB14" s="17">
        <v>18.300920168167952</v>
      </c>
      <c r="AC14" s="17">
        <v>-0.71307516991507969</v>
      </c>
      <c r="AD14" s="17">
        <v>-1.1448498564694078</v>
      </c>
      <c r="AE14" s="17">
        <v>59.233631719631774</v>
      </c>
      <c r="AF14" s="17">
        <v>9.3537215226090069</v>
      </c>
      <c r="AG14" s="17">
        <v>-0.16237502322235431</v>
      </c>
      <c r="AH14" s="17">
        <v>-0.29532187697328072</v>
      </c>
      <c r="AI14" s="17">
        <v>0.37562009818373848</v>
      </c>
      <c r="AJ14" s="17">
        <v>0.54733711574747512</v>
      </c>
      <c r="AK14" s="17">
        <v>0.49818029956809057</v>
      </c>
      <c r="AL14" s="17">
        <v>0.40557735632305641</v>
      </c>
      <c r="AM14" s="17">
        <v>-7.8681423572012216E-2</v>
      </c>
      <c r="AN14" s="17">
        <v>-0.19742107119404007</v>
      </c>
      <c r="AO14" s="17">
        <v>0.42373993537418209</v>
      </c>
      <c r="AP14" s="17">
        <v>2.7186757003847872E-2</v>
      </c>
      <c r="AQ14" s="17">
        <v>1.2742211402835253</v>
      </c>
      <c r="AR14" s="17">
        <v>-1.4118608583441543</v>
      </c>
      <c r="AS14" s="17">
        <v>6.5617000960930199</v>
      </c>
      <c r="AT14" s="17">
        <v>0</v>
      </c>
      <c r="AU14" s="17">
        <v>0.29487179487179488</v>
      </c>
      <c r="AV14" s="17">
        <v>0.29487179487179488</v>
      </c>
      <c r="AW14" s="17">
        <v>10</v>
      </c>
      <c r="AX14" s="17">
        <v>-2.8893959150647696E-2</v>
      </c>
      <c r="AY14" s="17">
        <v>0.41583778448908898</v>
      </c>
      <c r="AZ14" s="17">
        <v>-0.29682100568961128</v>
      </c>
      <c r="BA14" s="17">
        <v>2.7086686504554022E-4</v>
      </c>
      <c r="BB14" s="17">
        <v>0.13792801203023833</v>
      </c>
      <c r="BC14" s="17">
        <v>2.0859605940715791</v>
      </c>
      <c r="BD14" s="17">
        <v>1.9640952723078988</v>
      </c>
      <c r="BE14" s="17">
        <v>-0.99999999999999922</v>
      </c>
    </row>
    <row r="15" spans="1:58" x14ac:dyDescent="0.25">
      <c r="A15">
        <v>2883</v>
      </c>
      <c r="B15" t="s">
        <v>1001</v>
      </c>
      <c r="C15" s="22">
        <v>1660.3228030233347</v>
      </c>
      <c r="D15" s="17">
        <v>110.83029067577812</v>
      </c>
      <c r="E15" s="17">
        <v>93.193678725016724</v>
      </c>
      <c r="F15" s="17">
        <v>0.801510773429148</v>
      </c>
      <c r="G15" s="17">
        <v>2.8649022604445511</v>
      </c>
      <c r="H15" s="17">
        <v>87.758092217947947</v>
      </c>
      <c r="I15" s="17">
        <v>18.067213065907485</v>
      </c>
      <c r="J15" s="17">
        <v>-1.0000000000000004</v>
      </c>
      <c r="K15" s="17">
        <v>-1.0000000000000004</v>
      </c>
      <c r="L15" s="17">
        <v>-1.0000000000000004</v>
      </c>
      <c r="M15" s="17">
        <v>0.31539206396429026</v>
      </c>
      <c r="N15" s="17">
        <v>-1.0000000000000004</v>
      </c>
      <c r="O15" s="17">
        <v>-1.0000000000000004</v>
      </c>
      <c r="P15" s="17">
        <v>4.0457799145991595</v>
      </c>
      <c r="Q15" s="17">
        <v>0.84615384615384615</v>
      </c>
      <c r="R15" s="17">
        <v>-1.1081732790003926</v>
      </c>
      <c r="S15" s="17">
        <v>-0.15090216113098884</v>
      </c>
      <c r="T15" s="17">
        <v>0.51773445192308931</v>
      </c>
      <c r="U15" s="17">
        <v>0.33006329440671861</v>
      </c>
      <c r="V15" s="17">
        <v>-1.1808776541546067</v>
      </c>
      <c r="W15" s="17">
        <v>-2.4078465633133721</v>
      </c>
      <c r="X15" s="17">
        <v>-3.4070931715848032E-2</v>
      </c>
      <c r="Y15" s="17">
        <v>26.928886849717852</v>
      </c>
      <c r="Z15" s="17">
        <v>-0.18678672761033335</v>
      </c>
      <c r="AA15" s="17">
        <v>0.30163794355709744</v>
      </c>
      <c r="AB15" s="17">
        <v>47.182585556903938</v>
      </c>
      <c r="AC15" s="17">
        <v>1.0147265705697939</v>
      </c>
      <c r="AD15" s="17">
        <v>4.5779874948467594</v>
      </c>
      <c r="AE15" s="17">
        <v>78.991097845025706</v>
      </c>
      <c r="AF15" s="17">
        <v>93.002271059495257</v>
      </c>
      <c r="AG15" s="17">
        <v>0.18815073870293622</v>
      </c>
      <c r="AH15" s="17">
        <v>0.58266166787610529</v>
      </c>
      <c r="AI15" s="17">
        <v>0.16057324062121092</v>
      </c>
      <c r="AJ15" s="17">
        <v>0.52116090562263229</v>
      </c>
      <c r="AK15" s="17">
        <v>0.3900292651216119</v>
      </c>
      <c r="AL15" s="17">
        <v>0.38765464415081025</v>
      </c>
      <c r="AM15" s="17">
        <v>0.86051689622028793</v>
      </c>
      <c r="AN15" s="17">
        <v>0.78070794158674905</v>
      </c>
      <c r="AO15" s="17">
        <v>0.18956882217103102</v>
      </c>
      <c r="AP15" s="17">
        <v>8.7669943729223263</v>
      </c>
      <c r="AQ15" s="17">
        <v>1.2538714171614544</v>
      </c>
      <c r="AR15" s="17">
        <v>11.881430640675315</v>
      </c>
      <c r="AS15" s="17">
        <v>4.9319110080707143</v>
      </c>
      <c r="AT15" s="17">
        <v>0.38461538461538464</v>
      </c>
      <c r="AU15" s="17">
        <v>0.20512820512820512</v>
      </c>
      <c r="AV15" s="17">
        <v>0.58974358974358976</v>
      </c>
      <c r="AW15" s="17">
        <v>19.23076923076923</v>
      </c>
      <c r="AX15" s="17">
        <v>0.13016942715768945</v>
      </c>
      <c r="AY15" s="17">
        <v>0.23335387306581856</v>
      </c>
      <c r="AZ15" s="17">
        <v>0.44760998267162755</v>
      </c>
      <c r="BA15" s="17">
        <v>0.59154333221966215</v>
      </c>
      <c r="BB15" s="17">
        <v>-4.3432032445896622E-3</v>
      </c>
      <c r="BC15" s="17">
        <v>15.955352670820645</v>
      </c>
      <c r="BD15" s="17">
        <v>2.1294698322433963</v>
      </c>
      <c r="BE15" s="17">
        <v>-1.0000000000000004</v>
      </c>
    </row>
    <row r="16" spans="1:58" x14ac:dyDescent="0.25">
      <c r="A16">
        <v>3007</v>
      </c>
      <c r="B16" t="s">
        <v>1047</v>
      </c>
      <c r="C16" s="22">
        <v>1465.2002364794098</v>
      </c>
      <c r="D16" s="17">
        <v>63.552580412354779</v>
      </c>
      <c r="E16" s="17">
        <v>-60.624697780047093</v>
      </c>
      <c r="F16" s="17">
        <v>0.10946701471913298</v>
      </c>
      <c r="G16" s="17">
        <v>8.0496322705136443</v>
      </c>
      <c r="H16" s="17">
        <v>52.142775080062492</v>
      </c>
      <c r="I16" s="17">
        <v>2.8789211599822879</v>
      </c>
      <c r="J16" s="17">
        <v>-1.0000000000000004</v>
      </c>
      <c r="K16" s="17">
        <v>-1.0000000000000004</v>
      </c>
      <c r="L16" s="17">
        <v>-1.0000000000000004</v>
      </c>
      <c r="M16" s="17">
        <v>0.33146106364875461</v>
      </c>
      <c r="N16" s="17">
        <v>-1.0000000000000004</v>
      </c>
      <c r="O16" s="17">
        <v>-1.0000000000000004</v>
      </c>
      <c r="P16" s="17">
        <v>4.6388031637042273</v>
      </c>
      <c r="Q16" s="17">
        <v>0.81818181818181823</v>
      </c>
      <c r="R16" s="17">
        <v>1.4781172896530883</v>
      </c>
      <c r="S16" s="17">
        <v>0.16489322966268452</v>
      </c>
      <c r="T16" s="17">
        <v>0.22729726375161735</v>
      </c>
      <c r="U16" s="17">
        <v>0.55961251806814405</v>
      </c>
      <c r="V16" s="17">
        <v>3.4108291068094116</v>
      </c>
      <c r="W16" s="17">
        <v>-0.98739959251229581</v>
      </c>
      <c r="X16" s="17">
        <v>0.16255186345440584</v>
      </c>
      <c r="Y16" s="17">
        <v>27.521739669435043</v>
      </c>
      <c r="Z16" s="17">
        <v>-0.17502794948656875</v>
      </c>
      <c r="AA16" s="17">
        <v>3.2969989943828031</v>
      </c>
      <c r="AB16" s="17">
        <v>15.432124632961727</v>
      </c>
      <c r="AC16" s="17">
        <v>0.50349602578930786</v>
      </c>
      <c r="AD16" s="17">
        <v>3.7071491506463217E-2</v>
      </c>
      <c r="AE16" s="17">
        <v>46.287934788286037</v>
      </c>
      <c r="AF16" s="17">
        <v>-29.294666409442954</v>
      </c>
      <c r="AG16" s="17">
        <v>5.025113974711809E-2</v>
      </c>
      <c r="AH16" s="17">
        <v>0.14529704936572907</v>
      </c>
      <c r="AI16" s="17">
        <v>0.34432421777046629</v>
      </c>
      <c r="AJ16" s="17">
        <v>0.50590508461416539</v>
      </c>
      <c r="AK16" s="17">
        <v>0.5135991521527532</v>
      </c>
      <c r="AL16" s="17">
        <v>0.33814796487015375</v>
      </c>
      <c r="AM16" s="17">
        <v>0.5801458558652578</v>
      </c>
      <c r="AN16" s="17">
        <v>0.51207185683680734</v>
      </c>
      <c r="AO16" s="17">
        <v>0.29524454283925394</v>
      </c>
      <c r="AP16" s="17">
        <v>5.8548402917764468</v>
      </c>
      <c r="AQ16" s="17">
        <v>1.7758299288305284</v>
      </c>
      <c r="AR16" s="17">
        <v>-4.4022071987501725</v>
      </c>
      <c r="AS16" s="17">
        <v>5.5052984299019263</v>
      </c>
      <c r="AT16" s="17">
        <v>9.0909090909090912E-2</v>
      </c>
      <c r="AU16" s="17">
        <v>0.16666666666666663</v>
      </c>
      <c r="AV16" s="17">
        <v>0.25757575757575757</v>
      </c>
      <c r="AW16" s="17">
        <v>10.454545454545453</v>
      </c>
      <c r="AX16" s="17">
        <v>4.2280835329465929E-2</v>
      </c>
      <c r="AY16" s="17">
        <v>0.28591495484081919</v>
      </c>
      <c r="AZ16" s="17">
        <v>0.47339269139381213</v>
      </c>
      <c r="BA16" s="17">
        <v>0.23348302475349966</v>
      </c>
      <c r="BB16" s="17">
        <v>-7.5763046487027447E-2</v>
      </c>
      <c r="BC16" s="17">
        <v>7.266650393041588</v>
      </c>
      <c r="BD16" s="17">
        <v>0.47288729479337449</v>
      </c>
      <c r="BE16" s="17">
        <v>-1.0000000000000004</v>
      </c>
    </row>
    <row r="17" spans="1:57" x14ac:dyDescent="0.25">
      <c r="A17">
        <v>3102</v>
      </c>
      <c r="B17" t="s">
        <v>1088</v>
      </c>
      <c r="C17" s="22">
        <v>1373.8463668921695</v>
      </c>
      <c r="D17" s="17">
        <v>75.668184558490793</v>
      </c>
      <c r="E17" s="17">
        <v>-41.065335803364519</v>
      </c>
      <c r="F17" s="17">
        <v>0.19621311345757278</v>
      </c>
      <c r="G17" s="17">
        <v>6.9393462216474902</v>
      </c>
      <c r="H17" s="17">
        <v>44.654586682102718</v>
      </c>
      <c r="I17" s="17">
        <v>15.971568938707687</v>
      </c>
      <c r="J17" s="17">
        <v>-0.99999999999999822</v>
      </c>
      <c r="K17" s="17">
        <v>-0.99999999999999822</v>
      </c>
      <c r="L17" s="17">
        <v>-0.99999999999999822</v>
      </c>
      <c r="M17" s="17">
        <v>0.41324671279867603</v>
      </c>
      <c r="N17" s="17">
        <v>-0.99999999999999822</v>
      </c>
      <c r="O17" s="17">
        <v>-0.99999999999999822</v>
      </c>
      <c r="P17" s="17">
        <v>4.1716614985204128</v>
      </c>
      <c r="Q17" s="17">
        <v>1</v>
      </c>
      <c r="R17" s="17">
        <v>1.9106639335139106</v>
      </c>
      <c r="S17" s="17">
        <v>0.17955963186242818</v>
      </c>
      <c r="T17" s="17">
        <v>-0.52682157195036994</v>
      </c>
      <c r="U17" s="17">
        <v>-0.72721235980013654</v>
      </c>
      <c r="V17" s="17">
        <v>2.7676847231270814</v>
      </c>
      <c r="W17" s="17">
        <v>-2.1809412526725906</v>
      </c>
      <c r="X17" s="17">
        <v>0.1356504300853007</v>
      </c>
      <c r="Y17" s="17">
        <v>42.296333642821232</v>
      </c>
      <c r="Z17" s="17">
        <v>-1.5275098164346754</v>
      </c>
      <c r="AA17" s="17">
        <v>-0.98582788611700511</v>
      </c>
      <c r="AB17" s="17">
        <v>-0.22300025742195315</v>
      </c>
      <c r="AC17" s="17">
        <v>-0.93318532398607157</v>
      </c>
      <c r="AD17" s="17">
        <v>0.85725532231060897</v>
      </c>
      <c r="AE17" s="17">
        <v>41.944760821592908</v>
      </c>
      <c r="AF17" s="17">
        <v>-31.133755683635272</v>
      </c>
      <c r="AG17" s="17">
        <v>-0.22708900072060045</v>
      </c>
      <c r="AH17" s="17">
        <v>-0.26606007049059754</v>
      </c>
      <c r="AI17" s="17">
        <v>0.30742571363773574</v>
      </c>
      <c r="AJ17" s="17">
        <v>1.1722672788293751</v>
      </c>
      <c r="AK17" s="17">
        <v>1.0741282937325032</v>
      </c>
      <c r="AL17" s="17">
        <v>0.37609221314960239</v>
      </c>
      <c r="AM17" s="17">
        <v>-0.17373906499887162</v>
      </c>
      <c r="AN17" s="17">
        <v>-0.26610305113994864</v>
      </c>
      <c r="AO17" s="17">
        <v>0.41645892471251467</v>
      </c>
      <c r="AP17" s="17">
        <v>2.7098258605097856</v>
      </c>
      <c r="AQ17" s="17">
        <v>1.4367650152483236</v>
      </c>
      <c r="AR17" s="17">
        <v>3.2422501906397976</v>
      </c>
      <c r="AS17" s="17">
        <v>11.292553732819577</v>
      </c>
      <c r="AT17" s="17">
        <v>7.6923076923076927E-2</v>
      </c>
      <c r="AU17" s="17">
        <v>0.21794871794871795</v>
      </c>
      <c r="AV17" s="17">
        <v>0.29487179487179488</v>
      </c>
      <c r="AW17" s="17">
        <v>10.76923076923077</v>
      </c>
      <c r="AX17" s="17">
        <v>8.0313876754984276E-2</v>
      </c>
      <c r="AY17" s="17">
        <v>-2.607921188575069E-2</v>
      </c>
      <c r="AZ17" s="17">
        <v>8.2454895208790846E-2</v>
      </c>
      <c r="BA17" s="17">
        <v>0.16480646452004311</v>
      </c>
      <c r="BB17" s="17">
        <v>0.30705946602745066</v>
      </c>
      <c r="BC17" s="17">
        <v>3.9897655535723202</v>
      </c>
      <c r="BD17" s="17">
        <v>8.0887611267302173</v>
      </c>
      <c r="BE17" s="17">
        <v>-0.99999999999999822</v>
      </c>
    </row>
    <row r="18" spans="1:57" x14ac:dyDescent="0.25">
      <c r="A18">
        <v>3130</v>
      </c>
      <c r="B18" t="s">
        <v>2959</v>
      </c>
      <c r="C18" s="22">
        <v>1682.2874836992282</v>
      </c>
      <c r="D18" s="17">
        <v>119.72128928225993</v>
      </c>
      <c r="E18" s="17">
        <v>69.233503280089352</v>
      </c>
      <c r="F18" s="17">
        <v>1.0379786496192052</v>
      </c>
      <c r="G18" s="17">
        <v>11.611074055908571</v>
      </c>
      <c r="H18" s="17">
        <v>81.242449874328429</v>
      </c>
      <c r="I18" s="17">
        <v>16.372243109527339</v>
      </c>
      <c r="J18" s="17">
        <v>-0.99999999999999856</v>
      </c>
      <c r="K18" s="17">
        <v>-0.99999999999999856</v>
      </c>
      <c r="L18" s="17">
        <v>-0.99999999999999856</v>
      </c>
      <c r="M18" s="17">
        <v>0.30652481067546644</v>
      </c>
      <c r="N18" s="17">
        <v>-0.99999999999999856</v>
      </c>
      <c r="O18" s="17">
        <v>-0.99999999999999856</v>
      </c>
      <c r="P18" s="17">
        <v>5.1581150486144072</v>
      </c>
      <c r="Q18" s="17">
        <v>0.94117647058823528</v>
      </c>
      <c r="R18" s="17">
        <v>3.2327084825531309</v>
      </c>
      <c r="S18" s="17">
        <v>0.36752564074138389</v>
      </c>
      <c r="T18" s="17">
        <v>-6.2289789060498979E-3</v>
      </c>
      <c r="U18" s="17">
        <v>0.46676322665407433</v>
      </c>
      <c r="V18" s="17">
        <v>6.4529590072941607</v>
      </c>
      <c r="W18" s="17">
        <v>1.4619634636726506</v>
      </c>
      <c r="X18" s="17">
        <v>0.27629132919167881</v>
      </c>
      <c r="Y18" s="17">
        <v>39.682150579541059</v>
      </c>
      <c r="Z18" s="17">
        <v>2.4227785992468571</v>
      </c>
      <c r="AA18" s="17">
        <v>1.5415738270895494</v>
      </c>
      <c r="AB18" s="17">
        <v>27.88089811140318</v>
      </c>
      <c r="AC18" s="17">
        <v>0.51057178786667223</v>
      </c>
      <c r="AD18" s="17">
        <v>0.33097722051203438</v>
      </c>
      <c r="AE18" s="17">
        <v>69.435599738545818</v>
      </c>
      <c r="AF18" s="17">
        <v>44.392928753723453</v>
      </c>
      <c r="AG18" s="17">
        <v>0.24856640269724942</v>
      </c>
      <c r="AH18" s="17">
        <v>0.65793479785381559</v>
      </c>
      <c r="AI18" s="17">
        <v>0.17277989407470651</v>
      </c>
      <c r="AJ18" s="17">
        <v>1.2537705538351145</v>
      </c>
      <c r="AK18" s="17">
        <v>1.3115585660485216</v>
      </c>
      <c r="AL18" s="17">
        <v>0.16876112832908277</v>
      </c>
      <c r="AM18" s="17">
        <v>0.25018848969368462</v>
      </c>
      <c r="AN18" s="17">
        <v>0.39187666325419113</v>
      </c>
      <c r="AO18" s="17">
        <v>0.32772531083349565</v>
      </c>
      <c r="AP18" s="17">
        <v>11.806850135782634</v>
      </c>
      <c r="AQ18" s="17">
        <v>1.6816014897672238</v>
      </c>
      <c r="AR18" s="17">
        <v>4.7319120381008686</v>
      </c>
      <c r="AS18" s="17">
        <v>9.9587295816592558</v>
      </c>
      <c r="AT18" s="17">
        <v>0.11764705882352941</v>
      </c>
      <c r="AU18" s="17">
        <v>0.46078431372549011</v>
      </c>
      <c r="AV18" s="17">
        <v>0.57843137254901955</v>
      </c>
      <c r="AW18" s="17">
        <v>17.941176470588232</v>
      </c>
      <c r="AX18" s="17">
        <v>-3.0501461874396896E-2</v>
      </c>
      <c r="AY18" s="17">
        <v>4.2525984880878484E-2</v>
      </c>
      <c r="AZ18" s="17">
        <v>0.17904967884217626</v>
      </c>
      <c r="BA18" s="17">
        <v>0.21278613225657197</v>
      </c>
      <c r="BB18" s="17">
        <v>0.38385641083003341</v>
      </c>
      <c r="BC18" s="17">
        <v>5.5322832308186882</v>
      </c>
      <c r="BD18" s="17">
        <v>10.491658664961719</v>
      </c>
      <c r="BE18" s="17">
        <v>-0.99999999999999856</v>
      </c>
    </row>
    <row r="19" spans="1:57" x14ac:dyDescent="0.25">
      <c r="A19">
        <v>3134</v>
      </c>
      <c r="B19" t="s">
        <v>1100</v>
      </c>
      <c r="C19" s="22">
        <v>1438.340469540771</v>
      </c>
      <c r="D19" s="17">
        <v>21.033884846432933</v>
      </c>
      <c r="E19" s="17">
        <v>-90.04851350956281</v>
      </c>
      <c r="F19" s="17">
        <v>0.31938786863632634</v>
      </c>
      <c r="G19" s="17">
        <v>5.5371042106338386</v>
      </c>
      <c r="H19" s="17">
        <v>15.608978103289607</v>
      </c>
      <c r="I19" s="17">
        <v>5.184801019941891</v>
      </c>
      <c r="J19" s="17">
        <v>-1.0000000000000004</v>
      </c>
      <c r="K19" s="17">
        <v>-1.0000000000000004</v>
      </c>
      <c r="L19" s="17">
        <v>-1.0000000000000004</v>
      </c>
      <c r="M19" s="17">
        <v>0.42031719433977321</v>
      </c>
      <c r="N19" s="17">
        <v>-1.0000000000000004</v>
      </c>
      <c r="O19" s="17">
        <v>-1.0000000000000004</v>
      </c>
      <c r="P19" s="17">
        <v>4.74592012784644</v>
      </c>
      <c r="Q19" s="17">
        <v>1</v>
      </c>
      <c r="R19" s="17">
        <v>-0.29724123956779808</v>
      </c>
      <c r="S19" s="17">
        <v>7.7124587006702688E-2</v>
      </c>
      <c r="T19" s="17">
        <v>0.69283328096149788</v>
      </c>
      <c r="U19" s="17">
        <v>1.0220579506492289</v>
      </c>
      <c r="V19" s="17">
        <v>0.79118408278739916</v>
      </c>
      <c r="W19" s="17">
        <v>-4.8414957166979011</v>
      </c>
      <c r="X19" s="17">
        <v>0.12146500850370218</v>
      </c>
      <c r="Y19" s="17">
        <v>14.416401460310297</v>
      </c>
      <c r="Z19" s="17">
        <v>-0.39590411100745992</v>
      </c>
      <c r="AA19" s="17">
        <v>-2.0116722302049856</v>
      </c>
      <c r="AB19" s="17">
        <v>4.8785901638362477</v>
      </c>
      <c r="AC19" s="17">
        <v>-0.23807803831372176</v>
      </c>
      <c r="AD19" s="17">
        <v>-0.38344109468599735</v>
      </c>
      <c r="AE19" s="17">
        <v>16.899878299255569</v>
      </c>
      <c r="AF19" s="17">
        <v>-34.721033259183976</v>
      </c>
      <c r="AG19" s="17">
        <v>-0.16316160926354906</v>
      </c>
      <c r="AH19" s="17">
        <v>0.12064673106336717</v>
      </c>
      <c r="AI19" s="17">
        <v>0.30155943726541778</v>
      </c>
      <c r="AJ19" s="17">
        <v>-0.21218927361614492</v>
      </c>
      <c r="AK19" s="17">
        <v>-0.19089506393335548</v>
      </c>
      <c r="AL19" s="17">
        <v>0.29559299530721272</v>
      </c>
      <c r="AM19" s="17">
        <v>-0.26073861594758385</v>
      </c>
      <c r="AN19" s="17">
        <v>-0.187931706323204</v>
      </c>
      <c r="AO19" s="17">
        <v>0.25709887482080329</v>
      </c>
      <c r="AP19" s="17">
        <v>-1.2909001959659614</v>
      </c>
      <c r="AQ19" s="17">
        <v>4.5114210205335539</v>
      </c>
      <c r="AR19" s="17">
        <v>2.4752062408376307</v>
      </c>
      <c r="AS19" s="17">
        <v>-1.8018262414292878</v>
      </c>
      <c r="AT19" s="17">
        <v>0.18181818181818182</v>
      </c>
      <c r="AU19" s="17">
        <v>0.15151515151515149</v>
      </c>
      <c r="AV19" s="17">
        <v>0.33333333333333331</v>
      </c>
      <c r="AW19" s="17">
        <v>13.181818181818182</v>
      </c>
      <c r="AX19" s="17">
        <v>-3.5570770414062342E-2</v>
      </c>
      <c r="AY19" s="17">
        <v>0.15402871110403743</v>
      </c>
      <c r="AZ19" s="17">
        <v>-1.9864707560676076E-3</v>
      </c>
      <c r="BA19" s="17">
        <v>0.52338013116455517</v>
      </c>
      <c r="BB19" s="17">
        <v>-0.20823390215701465</v>
      </c>
      <c r="BC19" s="17">
        <v>13.854646834634067</v>
      </c>
      <c r="BD19" s="17">
        <v>-5.2157799077057048</v>
      </c>
      <c r="BE19" s="17">
        <v>-1.0000000000000004</v>
      </c>
    </row>
    <row r="20" spans="1:57" x14ac:dyDescent="0.25">
      <c r="A20">
        <v>3275</v>
      </c>
      <c r="B20" t="s">
        <v>1166</v>
      </c>
      <c r="C20" s="22">
        <v>1556.3802934884818</v>
      </c>
      <c r="D20" s="17">
        <v>92.556336581658513</v>
      </c>
      <c r="E20" s="17">
        <v>-8.0292074945302421</v>
      </c>
      <c r="F20" s="17">
        <v>0.33046670801879208</v>
      </c>
      <c r="G20" s="17">
        <v>3.4772675162577613</v>
      </c>
      <c r="H20" s="17">
        <v>76.159069458046886</v>
      </c>
      <c r="I20" s="17">
        <v>14.132789173390766</v>
      </c>
      <c r="J20" s="17">
        <v>-1.0000000000000013</v>
      </c>
      <c r="K20" s="17">
        <v>-1.0000000000000013</v>
      </c>
      <c r="L20" s="17">
        <v>-1.0000000000000013</v>
      </c>
      <c r="M20" s="17">
        <v>0.39302650432650349</v>
      </c>
      <c r="N20" s="17">
        <v>-1.0000000000000013</v>
      </c>
      <c r="O20" s="17">
        <v>-1.0000000000000013</v>
      </c>
      <c r="P20" s="17">
        <v>4.3796270328921603</v>
      </c>
      <c r="Q20" s="17">
        <v>1</v>
      </c>
      <c r="R20" s="17">
        <v>-0.63030819067471588</v>
      </c>
      <c r="S20" s="17">
        <v>7.5169415327069014E-2</v>
      </c>
      <c r="T20" s="17">
        <v>0.17912843235751669</v>
      </c>
      <c r="U20" s="17">
        <v>0.41859557547505905</v>
      </c>
      <c r="V20" s="17">
        <v>-0.90235951663439773</v>
      </c>
      <c r="W20" s="17">
        <v>-6.0008234351142091</v>
      </c>
      <c r="X20" s="17">
        <v>5.1432327399001943E-2</v>
      </c>
      <c r="Y20" s="17">
        <v>45.649985686122214</v>
      </c>
      <c r="Z20" s="17">
        <v>2.4334792202444513</v>
      </c>
      <c r="AA20" s="17">
        <v>0.21560565714541724</v>
      </c>
      <c r="AB20" s="17">
        <v>12.082408776753837</v>
      </c>
      <c r="AC20" s="17">
        <v>2.3674375897532833</v>
      </c>
      <c r="AD20" s="17">
        <v>1.3889470230949967</v>
      </c>
      <c r="AE20" s="17">
        <v>59.33694714311644</v>
      </c>
      <c r="AF20" s="17">
        <v>-18.538438163790609</v>
      </c>
      <c r="AG20" s="17">
        <v>0.98744416640637511</v>
      </c>
      <c r="AH20" s="17">
        <v>1.1891541878927803</v>
      </c>
      <c r="AI20" s="17">
        <v>0.13738068033568981</v>
      </c>
      <c r="AJ20" s="17">
        <v>1.1464244516941742</v>
      </c>
      <c r="AK20" s="17">
        <v>1.3948717150559387</v>
      </c>
      <c r="AL20" s="17">
        <v>0.23011292365463287</v>
      </c>
      <c r="AM20" s="17">
        <v>0.58091883266790034</v>
      </c>
      <c r="AN20" s="17">
        <v>0.78039856003737307</v>
      </c>
      <c r="AO20" s="17">
        <v>-9.505515097338714E-2</v>
      </c>
      <c r="AP20" s="17">
        <v>16.822122314930461</v>
      </c>
      <c r="AQ20" s="17">
        <v>4.6004458187313499</v>
      </c>
      <c r="AR20" s="17">
        <v>-2.1964644956128261</v>
      </c>
      <c r="AS20" s="17">
        <v>11.72880785027224</v>
      </c>
      <c r="AT20" s="17">
        <v>0</v>
      </c>
      <c r="AU20" s="17">
        <v>0.2878787878787879</v>
      </c>
      <c r="AV20" s="17">
        <v>0.2878787878787879</v>
      </c>
      <c r="AW20" s="17">
        <v>11.363636363636365</v>
      </c>
      <c r="AX20" s="17">
        <v>-3.6274448811976182E-2</v>
      </c>
      <c r="AY20" s="17">
        <v>4.7255519184899557E-3</v>
      </c>
      <c r="AZ20" s="17">
        <v>0.65148561427082019</v>
      </c>
      <c r="BA20" s="17">
        <v>5.9079732413697572E-2</v>
      </c>
      <c r="BB20" s="17">
        <v>-0.17517263613594683</v>
      </c>
      <c r="BC20" s="17">
        <v>1.5006210699348885</v>
      </c>
      <c r="BD20" s="17">
        <v>-1.1218878320445727</v>
      </c>
      <c r="BE20" s="17">
        <v>-1.0000000000000013</v>
      </c>
    </row>
    <row r="21" spans="1:57" x14ac:dyDescent="0.25">
      <c r="A21">
        <v>3277</v>
      </c>
      <c r="B21" t="s">
        <v>1168</v>
      </c>
      <c r="C21" s="22">
        <v>1566.3878925949407</v>
      </c>
      <c r="D21" s="17">
        <v>93.32803313170146</v>
      </c>
      <c r="E21" s="17">
        <v>44.681457073845735</v>
      </c>
      <c r="F21" s="17">
        <v>0.82191504107959146</v>
      </c>
      <c r="G21" s="17">
        <v>3.6995012149348989</v>
      </c>
      <c r="H21" s="17">
        <v>75.710390656630565</v>
      </c>
      <c r="I21" s="17">
        <v>7.2972003171092146</v>
      </c>
      <c r="J21" s="17">
        <v>-1</v>
      </c>
      <c r="K21" s="17">
        <v>-1</v>
      </c>
      <c r="L21" s="17">
        <v>-1</v>
      </c>
      <c r="M21" s="17">
        <v>0.3239387172339187</v>
      </c>
      <c r="N21" s="17">
        <v>-1</v>
      </c>
      <c r="O21" s="17">
        <v>-1</v>
      </c>
      <c r="P21" s="17">
        <v>3.0524508652833151</v>
      </c>
      <c r="Q21" s="17">
        <v>0.7142857142857143</v>
      </c>
      <c r="R21" s="17">
        <v>0.50419912811730494</v>
      </c>
      <c r="S21" s="17">
        <v>0.14568019664928963</v>
      </c>
      <c r="T21" s="17">
        <v>-0.18067395329151312</v>
      </c>
      <c r="U21" s="17">
        <v>9.7647047092683709E-2</v>
      </c>
      <c r="V21" s="17">
        <v>0.64705034965158337</v>
      </c>
      <c r="W21" s="17">
        <v>3.668185828578487</v>
      </c>
      <c r="X21" s="17">
        <v>0.20257226264877809</v>
      </c>
      <c r="Y21" s="17">
        <v>34.651969806278601</v>
      </c>
      <c r="Z21" s="17">
        <v>2.6872937587726735</v>
      </c>
      <c r="AA21" s="17">
        <v>2.1196772852306283</v>
      </c>
      <c r="AB21" s="17">
        <v>34.564615277693285</v>
      </c>
      <c r="AC21" s="17">
        <v>0.88715230266814626</v>
      </c>
      <c r="AD21" s="17">
        <v>-0.55853162792338396</v>
      </c>
      <c r="AE21" s="17">
        <v>70.777730741279242</v>
      </c>
      <c r="AF21" s="17">
        <v>40.678059098024228</v>
      </c>
      <c r="AG21" s="17">
        <v>0.41310388303696421</v>
      </c>
      <c r="AH21" s="17">
        <v>0.24202931543352152</v>
      </c>
      <c r="AI21" s="17">
        <v>0.39755755836167767</v>
      </c>
      <c r="AJ21" s="17">
        <v>0.28045625815345282</v>
      </c>
      <c r="AK21" s="17">
        <v>0.39852298698393718</v>
      </c>
      <c r="AL21" s="17">
        <v>0.32437507356567941</v>
      </c>
      <c r="AM21" s="17">
        <v>0.30719284365442368</v>
      </c>
      <c r="AN21" s="17">
        <v>0.34597968065283069</v>
      </c>
      <c r="AO21" s="17">
        <v>0.2896402100858016</v>
      </c>
      <c r="AP21" s="17">
        <v>4.932659915351449</v>
      </c>
      <c r="AQ21" s="17">
        <v>2.2444115328823235</v>
      </c>
      <c r="AR21" s="17">
        <v>1.5023223940194081</v>
      </c>
      <c r="AS21" s="17">
        <v>3.5504663902074785</v>
      </c>
      <c r="AT21" s="17">
        <v>0.21428571428571427</v>
      </c>
      <c r="AU21" s="17">
        <v>0.19047619047619047</v>
      </c>
      <c r="AV21" s="17">
        <v>0.40476190476190477</v>
      </c>
      <c r="AW21" s="17">
        <v>14.642857142857142</v>
      </c>
      <c r="AX21" s="17">
        <v>-3.4389051535234361E-3</v>
      </c>
      <c r="AY21" s="17">
        <v>-0.35089994048826595</v>
      </c>
      <c r="AZ21" s="17">
        <v>4.8910476080292899E-2</v>
      </c>
      <c r="BA21" s="17">
        <v>-6.9438420668360423E-2</v>
      </c>
      <c r="BB21" s="17">
        <v>0.258253511269597</v>
      </c>
      <c r="BC21" s="17">
        <v>-3.4904602191503438</v>
      </c>
      <c r="BD21" s="17">
        <v>6.7008901621413877</v>
      </c>
      <c r="BE21" s="17">
        <v>-1</v>
      </c>
    </row>
    <row r="22" spans="1:57" x14ac:dyDescent="0.25">
      <c r="A22">
        <v>3292</v>
      </c>
      <c r="B22" t="s">
        <v>1175</v>
      </c>
      <c r="C22" s="22">
        <v>1427.3272852404541</v>
      </c>
      <c r="D22" s="17">
        <v>74.797240111737111</v>
      </c>
      <c r="E22" s="17">
        <v>-28.054533829266425</v>
      </c>
      <c r="F22" s="17">
        <v>-0.25957818359349766</v>
      </c>
      <c r="G22" s="17">
        <v>3.5656508534763507</v>
      </c>
      <c r="H22" s="17">
        <v>50.791575887229058</v>
      </c>
      <c r="I22" s="17">
        <v>-1.9320809325292299</v>
      </c>
      <c r="J22" s="17">
        <v>-1.0000000000000007</v>
      </c>
      <c r="K22" s="17">
        <v>-1.0000000000000007</v>
      </c>
      <c r="L22" s="17">
        <v>-1.0000000000000007</v>
      </c>
      <c r="M22" s="17">
        <v>2.4097086677008189E-2</v>
      </c>
      <c r="N22" s="17">
        <v>-1.0000000000000007</v>
      </c>
      <c r="O22" s="17">
        <v>-1.0000000000000007</v>
      </c>
      <c r="P22" s="17">
        <v>0.16820805434826896</v>
      </c>
      <c r="Q22" s="17">
        <v>0.18181818181818182</v>
      </c>
      <c r="R22" s="17">
        <v>1.812175795763058</v>
      </c>
      <c r="S22" s="17">
        <v>0.168092453362613</v>
      </c>
      <c r="T22" s="17">
        <v>-0.11345439619901683</v>
      </c>
      <c r="U22" s="17">
        <v>-0.12357850006941799</v>
      </c>
      <c r="V22" s="17">
        <v>3.3974427991280813</v>
      </c>
      <c r="W22" s="17">
        <v>5.3657668973194337</v>
      </c>
      <c r="X22" s="17">
        <v>-0.39674256572366612</v>
      </c>
      <c r="Y22" s="17">
        <v>39.85677490652742</v>
      </c>
      <c r="Z22" s="17">
        <v>2.7784449748328428</v>
      </c>
      <c r="AA22" s="17">
        <v>-2.481719898855507E-2</v>
      </c>
      <c r="AB22" s="17">
        <v>9.7029700631191957</v>
      </c>
      <c r="AC22" s="17">
        <v>-1.08850741289987</v>
      </c>
      <c r="AD22" s="17">
        <v>1.015884166779961</v>
      </c>
      <c r="AE22" s="17">
        <v>50.550811937438006</v>
      </c>
      <c r="AF22" s="17">
        <v>-14.829052160638682</v>
      </c>
      <c r="AG22" s="17">
        <v>6.2325547427876049E-2</v>
      </c>
      <c r="AH22" s="17">
        <v>0.11989695430575709</v>
      </c>
      <c r="AI22" s="17">
        <v>0.32724123397268101</v>
      </c>
      <c r="AJ22" s="17">
        <v>-0.66054851938593895</v>
      </c>
      <c r="AK22" s="17">
        <v>-0.404708142659857</v>
      </c>
      <c r="AL22" s="17">
        <v>0.23425483503395253</v>
      </c>
      <c r="AM22" s="17">
        <v>0.25089759596371153</v>
      </c>
      <c r="AN22" s="17">
        <v>0.33296397831231561</v>
      </c>
      <c r="AO22" s="17">
        <v>0.23273903365613507</v>
      </c>
      <c r="AP22" s="17">
        <v>0.24076394979108245</v>
      </c>
      <c r="AQ22" s="17">
        <v>2.4473510339786073</v>
      </c>
      <c r="AR22" s="17">
        <v>1.5131377428517148</v>
      </c>
      <c r="AS22" s="17">
        <v>-5.8925697093595524</v>
      </c>
      <c r="AT22" s="17">
        <v>9.0909090909090912E-2</v>
      </c>
      <c r="AU22" s="17">
        <v>7.5757575757575746E-2</v>
      </c>
      <c r="AV22" s="17">
        <v>0.16666666666666666</v>
      </c>
      <c r="AW22" s="17">
        <v>5.9090909090909092</v>
      </c>
      <c r="AX22" s="17">
        <v>-9.398374170121862E-3</v>
      </c>
      <c r="AY22" s="17">
        <v>-0.11152297375127992</v>
      </c>
      <c r="AZ22" s="17">
        <v>0.51285835687117964</v>
      </c>
      <c r="BA22" s="17">
        <v>0.36579431429542825</v>
      </c>
      <c r="BB22" s="17">
        <v>0.79261455897364497</v>
      </c>
      <c r="BC22" s="17">
        <v>8.5872429886293116</v>
      </c>
      <c r="BD22" s="17">
        <v>22.379655758697034</v>
      </c>
      <c r="BE22" s="17">
        <v>-1.0000000000000007</v>
      </c>
    </row>
    <row r="23" spans="1:57" x14ac:dyDescent="0.25">
      <c r="A23">
        <v>3298</v>
      </c>
      <c r="B23" t="s">
        <v>1179</v>
      </c>
      <c r="C23" s="22">
        <v>1386.5837205547414</v>
      </c>
      <c r="D23" s="17">
        <v>32.041100594576434</v>
      </c>
      <c r="E23" s="17">
        <v>-126.50591404896757</v>
      </c>
      <c r="F23" s="17">
        <v>-0.16586749435778203</v>
      </c>
      <c r="G23" s="17">
        <v>11.556032682967622</v>
      </c>
      <c r="H23" s="17">
        <v>16.325291276687825</v>
      </c>
      <c r="I23" s="17">
        <v>2.5715555856517023</v>
      </c>
      <c r="J23" s="17">
        <v>-0.99999999999999878</v>
      </c>
      <c r="K23" s="17">
        <v>-0.99999999999999878</v>
      </c>
      <c r="L23" s="17">
        <v>-0.99999999999999878</v>
      </c>
      <c r="M23" s="17">
        <v>0.26405681695982208</v>
      </c>
      <c r="N23" s="17">
        <v>-0.99999999999999878</v>
      </c>
      <c r="O23" s="17">
        <v>-0.99999999999999878</v>
      </c>
      <c r="P23" s="17">
        <v>3.820375657409623</v>
      </c>
      <c r="Q23" s="17">
        <v>0.81818181818181823</v>
      </c>
      <c r="R23" s="17">
        <v>4.0246842651459342</v>
      </c>
      <c r="S23" s="17">
        <v>0.37722755519798729</v>
      </c>
      <c r="T23" s="17">
        <v>-0.15685575236693294</v>
      </c>
      <c r="U23" s="17">
        <v>-0.31330889691020464</v>
      </c>
      <c r="V23" s="17">
        <v>7.7356570255580008</v>
      </c>
      <c r="W23" s="17">
        <v>5.0338636367431739</v>
      </c>
      <c r="X23" s="17">
        <v>0.28267783003929653</v>
      </c>
      <c r="Y23" s="17">
        <v>20.768097119242015</v>
      </c>
      <c r="Z23" s="17">
        <v>1.199247324874007</v>
      </c>
      <c r="AA23" s="17">
        <v>-0.77566938572617516</v>
      </c>
      <c r="AB23" s="17">
        <v>-2.6288228824144735</v>
      </c>
      <c r="AC23" s="17">
        <v>-2.1012062349782576E-2</v>
      </c>
      <c r="AD23" s="17">
        <v>-1.4141932945132829</v>
      </c>
      <c r="AE23" s="17">
        <v>15.949411556588061</v>
      </c>
      <c r="AF23" s="17">
        <v>-82.906479989300607</v>
      </c>
      <c r="AG23" s="17">
        <v>0.12321493490410992</v>
      </c>
      <c r="AH23" s="17">
        <v>-1.8702846549457711E-3</v>
      </c>
      <c r="AI23" s="17">
        <v>0.3641743799773649</v>
      </c>
      <c r="AJ23" s="17">
        <v>0.3197337037574437</v>
      </c>
      <c r="AK23" s="17">
        <v>0.41261376209130085</v>
      </c>
      <c r="AL23" s="17">
        <v>0.33221466095221286</v>
      </c>
      <c r="AM23" s="17">
        <v>-0.33190611260669844</v>
      </c>
      <c r="AN23" s="17">
        <v>-0.33556753341640594</v>
      </c>
      <c r="AO23" s="17">
        <v>0.34601785803279372</v>
      </c>
      <c r="AP23" s="17">
        <v>0.37587972009974607</v>
      </c>
      <c r="AQ23" s="17">
        <v>1.4986140333023132</v>
      </c>
      <c r="AR23" s="17">
        <v>-2.9479789179490168</v>
      </c>
      <c r="AS23" s="17">
        <v>4.0209204702984032</v>
      </c>
      <c r="AT23" s="17">
        <v>0</v>
      </c>
      <c r="AU23" s="17">
        <v>0.27272727272727271</v>
      </c>
      <c r="AV23" s="17">
        <v>0.27272727272727271</v>
      </c>
      <c r="AW23" s="17">
        <v>9.545454545454545</v>
      </c>
      <c r="AX23" s="17">
        <v>-0.14383696768168655</v>
      </c>
      <c r="AY23" s="17">
        <v>0.34489371068630631</v>
      </c>
      <c r="AZ23" s="17">
        <v>0.11293587061614109</v>
      </c>
      <c r="BA23" s="17">
        <v>0.32597026951165459</v>
      </c>
      <c r="BB23" s="17">
        <v>4.0683533355149286E-2</v>
      </c>
      <c r="BC23" s="17">
        <v>9.8737252912228985</v>
      </c>
      <c r="BD23" s="17">
        <v>1.5817676869594404</v>
      </c>
      <c r="BE23" s="17">
        <v>-0.99999999999999878</v>
      </c>
    </row>
    <row r="24" spans="1:57" x14ac:dyDescent="0.25">
      <c r="A24">
        <v>3300</v>
      </c>
      <c r="B24" t="s">
        <v>1181</v>
      </c>
      <c r="C24" s="22">
        <v>1379.2173445369858</v>
      </c>
      <c r="D24" s="17">
        <v>56.52823632017121</v>
      </c>
      <c r="E24" s="17">
        <v>-83.825193901349522</v>
      </c>
      <c r="F24" s="17">
        <v>0.25334029053677964</v>
      </c>
      <c r="G24" s="17">
        <v>6.0013162537672562</v>
      </c>
      <c r="H24" s="17">
        <v>47.950232775389964</v>
      </c>
      <c r="I24" s="17">
        <v>3.6394215011538673</v>
      </c>
      <c r="J24" s="17">
        <v>-1</v>
      </c>
      <c r="K24" s="17">
        <v>-1</v>
      </c>
      <c r="L24" s="17">
        <v>-1</v>
      </c>
      <c r="M24" s="17">
        <v>0.26118786608910116</v>
      </c>
      <c r="N24" s="17">
        <v>-1</v>
      </c>
      <c r="O24" s="17">
        <v>-1</v>
      </c>
      <c r="P24" s="17">
        <v>4.0636532556725626</v>
      </c>
      <c r="Q24" s="17">
        <v>0.81818181818181823</v>
      </c>
      <c r="R24" s="17">
        <v>1.3898204941824197</v>
      </c>
      <c r="S24" s="17">
        <v>9.8804726888287439E-2</v>
      </c>
      <c r="T24" s="17">
        <v>-0.42098899513507659</v>
      </c>
      <c r="U24" s="17">
        <v>-0.22049761696951012</v>
      </c>
      <c r="V24" s="17">
        <v>1.9376629980946862</v>
      </c>
      <c r="W24" s="17">
        <v>-3.4221919092832742</v>
      </c>
      <c r="X24" s="17">
        <v>0.13376104640800313</v>
      </c>
      <c r="Y24" s="17">
        <v>27.87850713522532</v>
      </c>
      <c r="Z24" s="17">
        <v>0.70845041894914385</v>
      </c>
      <c r="AA24" s="17">
        <v>0.9903811660487456</v>
      </c>
      <c r="AB24" s="17">
        <v>15.792735254813117</v>
      </c>
      <c r="AC24" s="17">
        <v>1.5502710091585787</v>
      </c>
      <c r="AD24" s="17">
        <v>-0.38752890118618166</v>
      </c>
      <c r="AE24" s="17">
        <v>44.274094654901013</v>
      </c>
      <c r="AF24" s="17">
        <v>-28.346077977010346</v>
      </c>
      <c r="AG24" s="17">
        <v>0.37563332666200344</v>
      </c>
      <c r="AH24" s="17">
        <v>0.37343856032025624</v>
      </c>
      <c r="AI24" s="17">
        <v>0.28340351073217701</v>
      </c>
      <c r="AJ24" s="17">
        <v>0.62293260870490219</v>
      </c>
      <c r="AK24" s="17">
        <v>0.56261381187325887</v>
      </c>
      <c r="AL24" s="17">
        <v>0.40003053478935674</v>
      </c>
      <c r="AM24" s="17">
        <v>-0.24672993774242161</v>
      </c>
      <c r="AN24" s="17">
        <v>-0.20082474809572895</v>
      </c>
      <c r="AO24" s="17">
        <v>0.41504632499656169</v>
      </c>
      <c r="AP24" s="17">
        <v>3.6761381204889312</v>
      </c>
      <c r="AQ24" s="17">
        <v>1.9598510589403675</v>
      </c>
      <c r="AR24" s="17">
        <v>-5.5146045231023137</v>
      </c>
      <c r="AS24" s="17">
        <v>7.1941749653158089</v>
      </c>
      <c r="AT24" s="17">
        <v>0</v>
      </c>
      <c r="AU24" s="17">
        <v>0.28787878787878785</v>
      </c>
      <c r="AV24" s="17">
        <v>0.28787878787878785</v>
      </c>
      <c r="AW24" s="17">
        <v>9.0909090909090899</v>
      </c>
      <c r="AX24" s="17">
        <v>-4.7728903176428208E-2</v>
      </c>
      <c r="AY24" s="17">
        <v>1.0603700609751807</v>
      </c>
      <c r="AZ24" s="17">
        <v>8.9655509832074529E-2</v>
      </c>
      <c r="BA24" s="17">
        <v>0.74658627098953778</v>
      </c>
      <c r="BB24" s="17">
        <v>-6.072589342661984E-2</v>
      </c>
      <c r="BC24" s="17">
        <v>23.966507079614349</v>
      </c>
      <c r="BD24" s="17">
        <v>-1.0698697865051234</v>
      </c>
      <c r="BE24" s="17">
        <v>-1</v>
      </c>
    </row>
    <row r="25" spans="1:57" x14ac:dyDescent="0.25">
      <c r="A25">
        <v>3313</v>
      </c>
      <c r="B25" t="s">
        <v>1186</v>
      </c>
      <c r="C25" s="22">
        <v>1591.5728267960924</v>
      </c>
      <c r="D25" s="17">
        <v>109.82214685274518</v>
      </c>
      <c r="E25" s="17">
        <v>21.059587082344869</v>
      </c>
      <c r="F25" s="17">
        <v>1.0669728621280798</v>
      </c>
      <c r="G25" s="17">
        <v>8.2292873820559329</v>
      </c>
      <c r="H25" s="17">
        <v>60.608752213354705</v>
      </c>
      <c r="I25" s="17">
        <v>31.042776756511987</v>
      </c>
      <c r="J25" s="17">
        <v>-0.99999999999999933</v>
      </c>
      <c r="K25" s="17">
        <v>-0.99999999999999933</v>
      </c>
      <c r="L25" s="17">
        <v>-0.99999999999999933</v>
      </c>
      <c r="M25" s="17">
        <v>0.27725284151031826</v>
      </c>
      <c r="N25" s="17">
        <v>-0.99999999999999933</v>
      </c>
      <c r="O25" s="17">
        <v>-0.99999999999999933</v>
      </c>
      <c r="P25" s="17">
        <v>4.7203606734067707</v>
      </c>
      <c r="Q25" s="17">
        <v>0.9285714285714286</v>
      </c>
      <c r="R25" s="17">
        <v>1.3816171691016401</v>
      </c>
      <c r="S25" s="17">
        <v>0.19786512261482025</v>
      </c>
      <c r="T25" s="17">
        <v>0.37284618522294022</v>
      </c>
      <c r="U25" s="17">
        <v>-0.1353931341763136</v>
      </c>
      <c r="V25" s="17">
        <v>3.5089267086491622</v>
      </c>
      <c r="W25" s="17">
        <v>1.6524369630943216</v>
      </c>
      <c r="X25" s="17">
        <v>0.17528116856784068</v>
      </c>
      <c r="Y25" s="17">
        <v>34.525484678221396</v>
      </c>
      <c r="Z25" s="17">
        <v>1.5482571790687811</v>
      </c>
      <c r="AA25" s="17">
        <v>4.2673625671355602</v>
      </c>
      <c r="AB25" s="17">
        <v>10.298298089008272</v>
      </c>
      <c r="AC25" s="17">
        <v>1.1906922314698065</v>
      </c>
      <c r="AD25" s="17">
        <v>0.48286280620585709</v>
      </c>
      <c r="AE25" s="17">
        <v>49.574008140571046</v>
      </c>
      <c r="AF25" s="17">
        <v>-12.711355732984522</v>
      </c>
      <c r="AG25" s="17">
        <v>0.48446957925674095</v>
      </c>
      <c r="AH25" s="17">
        <v>0.26854583299128099</v>
      </c>
      <c r="AI25" s="17">
        <v>0.29035820050429173</v>
      </c>
      <c r="AJ25" s="17">
        <v>1.1928012364984029</v>
      </c>
      <c r="AK25" s="17">
        <v>1.1246661217961742</v>
      </c>
      <c r="AL25" s="17">
        <v>0.29174201731897176</v>
      </c>
      <c r="AM25" s="17">
        <v>0.86553262147610199</v>
      </c>
      <c r="AN25" s="17">
        <v>0.8137368597692709</v>
      </c>
      <c r="AO25" s="17">
        <v>0.25364769873451298</v>
      </c>
      <c r="AP25" s="17">
        <v>11.03474407278363</v>
      </c>
      <c r="AQ25" s="17">
        <v>0.8301380315834761</v>
      </c>
      <c r="AR25" s="17">
        <v>20.827065566132958</v>
      </c>
      <c r="AS25" s="17">
        <v>9.3855731587955749</v>
      </c>
      <c r="AT25" s="17">
        <v>0.5714285714285714</v>
      </c>
      <c r="AU25" s="17">
        <v>0.10714285714285712</v>
      </c>
      <c r="AV25" s="17">
        <v>0.6785714285714286</v>
      </c>
      <c r="AW25" s="17">
        <v>21.785714285714285</v>
      </c>
      <c r="AX25" s="17">
        <v>0.14339872013925539</v>
      </c>
      <c r="AY25" s="17">
        <v>-3.9328783685080512E-2</v>
      </c>
      <c r="AZ25" s="17">
        <v>1.1615427679658561</v>
      </c>
      <c r="BA25" s="17">
        <v>7.4949396734626111E-2</v>
      </c>
      <c r="BB25" s="17">
        <v>0.16421840437183649</v>
      </c>
      <c r="BC25" s="17">
        <v>1.6770909999402499</v>
      </c>
      <c r="BD25" s="17">
        <v>9.9131739491251896</v>
      </c>
      <c r="BE25" s="17">
        <v>-0.99999999999999933</v>
      </c>
    </row>
    <row r="26" spans="1:57" x14ac:dyDescent="0.25">
      <c r="A26">
        <v>3367</v>
      </c>
      <c r="B26" t="s">
        <v>2964</v>
      </c>
      <c r="C26" s="22">
        <v>1376.3596045250843</v>
      </c>
      <c r="D26" s="17">
        <v>32.701274893325191</v>
      </c>
      <c r="E26" s="17">
        <v>-104.76408978292065</v>
      </c>
      <c r="F26" s="17">
        <v>4.0490649435462864E-2</v>
      </c>
      <c r="G26" s="17">
        <v>8.8367914150446758</v>
      </c>
      <c r="H26" s="17">
        <v>4.8622615121920498</v>
      </c>
      <c r="I26" s="17">
        <v>5.5938612924279258</v>
      </c>
      <c r="J26" s="17">
        <v>-1</v>
      </c>
      <c r="K26" s="17">
        <v>-1</v>
      </c>
      <c r="L26" s="17">
        <v>-1</v>
      </c>
      <c r="M26" s="17">
        <v>0.27800871214815581</v>
      </c>
      <c r="N26" s="17">
        <v>-1</v>
      </c>
      <c r="O26" s="17">
        <v>-1</v>
      </c>
      <c r="P26" s="17">
        <v>5.0336959086295927</v>
      </c>
      <c r="Q26" s="17">
        <v>1</v>
      </c>
      <c r="R26" s="17">
        <v>2.3111509943165909</v>
      </c>
      <c r="S26" s="17">
        <v>0.35118603128726295</v>
      </c>
      <c r="T26" s="17">
        <v>-0.4096032411090495</v>
      </c>
      <c r="U26" s="17">
        <v>1.1801529754958545E-2</v>
      </c>
      <c r="V26" s="17">
        <v>3.8030955064150835</v>
      </c>
      <c r="W26" s="17">
        <v>1.440782838022175</v>
      </c>
      <c r="X26" s="17">
        <v>0.27124757423924806</v>
      </c>
      <c r="Y26" s="17">
        <v>18.622139701739329</v>
      </c>
      <c r="Z26" s="17">
        <v>-1.5667634075142589</v>
      </c>
      <c r="AA26" s="17">
        <v>0.62163557262173452</v>
      </c>
      <c r="AB26" s="17">
        <v>-15.008496943271266</v>
      </c>
      <c r="AC26" s="17">
        <v>-0.46624122196449452</v>
      </c>
      <c r="AD26" s="17">
        <v>0.77797246703366085</v>
      </c>
      <c r="AE26" s="17">
        <v>5.0132507981234511</v>
      </c>
      <c r="AF26" s="17">
        <v>-85.484211914690476</v>
      </c>
      <c r="AG26" s="17">
        <v>-0.19232266726901334</v>
      </c>
      <c r="AH26" s="17">
        <v>-0.20012338995863724</v>
      </c>
      <c r="AI26" s="17">
        <v>0.28021581325870148</v>
      </c>
      <c r="AJ26" s="17">
        <v>0.19728642558719761</v>
      </c>
      <c r="AK26" s="17">
        <v>0.10809625630859764</v>
      </c>
      <c r="AL26" s="17">
        <v>0.37633965179710682</v>
      </c>
      <c r="AM26" s="17">
        <v>0.144177210666528</v>
      </c>
      <c r="AN26" s="17">
        <v>6.1829276463757146E-2</v>
      </c>
      <c r="AO26" s="17">
        <v>0.32261622413761021</v>
      </c>
      <c r="AP26" s="17">
        <v>-0.15098928593141042</v>
      </c>
      <c r="AQ26" s="17">
        <v>1.4535488335949334</v>
      </c>
      <c r="AR26" s="17">
        <v>2.1467436066283145</v>
      </c>
      <c r="AS26" s="17">
        <v>1.9935688522046786</v>
      </c>
      <c r="AT26" s="17">
        <v>0</v>
      </c>
      <c r="AU26" s="17">
        <v>0.19444444444444442</v>
      </c>
      <c r="AV26" s="17">
        <v>0.19444444444444442</v>
      </c>
      <c r="AW26" s="17">
        <v>7.4999999999999991</v>
      </c>
      <c r="AX26" s="17">
        <v>-8.2341001280251958E-2</v>
      </c>
      <c r="AY26" s="17">
        <v>9.5162327860993448E-2</v>
      </c>
      <c r="AZ26" s="17">
        <v>0.38309067223788079</v>
      </c>
      <c r="BA26" s="17">
        <v>0.5775117653997488</v>
      </c>
      <c r="BB26" s="17">
        <v>0.45915447481091837</v>
      </c>
      <c r="BC26" s="17">
        <v>14.913605774298693</v>
      </c>
      <c r="BD26" s="17">
        <v>13.394315231462363</v>
      </c>
      <c r="BE26" s="17">
        <v>-1</v>
      </c>
    </row>
    <row r="27" spans="1:57" x14ac:dyDescent="0.25">
      <c r="A27">
        <v>3750</v>
      </c>
      <c r="B27" t="s">
        <v>1356</v>
      </c>
      <c r="C27" s="22">
        <v>1731.5589291705019</v>
      </c>
      <c r="D27" s="17">
        <v>195.07910114996622</v>
      </c>
      <c r="E27" s="17">
        <v>166.33443469776989</v>
      </c>
      <c r="F27" s="17">
        <v>1.3433050874562456</v>
      </c>
      <c r="G27" s="17">
        <v>9.8274487345317318</v>
      </c>
      <c r="H27" s="17">
        <v>130.2535684712424</v>
      </c>
      <c r="I27" s="17">
        <v>33.709170684907171</v>
      </c>
      <c r="J27" s="17">
        <v>-0.99999999999999867</v>
      </c>
      <c r="K27" s="17">
        <v>-0.99999999999999867</v>
      </c>
      <c r="L27" s="17">
        <v>-0.99999999999999867</v>
      </c>
      <c r="M27" s="17">
        <v>0.16455034023590448</v>
      </c>
      <c r="N27" s="17">
        <v>-0.99999999999999867</v>
      </c>
      <c r="O27" s="17">
        <v>-0.99999999999999867</v>
      </c>
      <c r="P27" s="17">
        <v>3.7034961941553957</v>
      </c>
      <c r="Q27" s="17">
        <v>0.83333333333333337</v>
      </c>
      <c r="R27" s="17">
        <v>3.2909151769544183</v>
      </c>
      <c r="S27" s="17">
        <v>0.32655639151146237</v>
      </c>
      <c r="T27" s="17">
        <v>-0.22893890676625142</v>
      </c>
      <c r="U27" s="17">
        <v>-0.35787871733981275</v>
      </c>
      <c r="V27" s="17">
        <v>6.1239525403763349</v>
      </c>
      <c r="W27" s="17">
        <v>6.6582612367819207</v>
      </c>
      <c r="X27" s="17">
        <v>0.30209921665883677</v>
      </c>
      <c r="Y27" s="17">
        <v>65.557437926852742</v>
      </c>
      <c r="Z27" s="17">
        <v>0.21257503421404761</v>
      </c>
      <c r="AA27" s="17">
        <v>3.1365899571562865</v>
      </c>
      <c r="AB27" s="17">
        <v>44.402984281865287</v>
      </c>
      <c r="AC27" s="17">
        <v>2.2231986400514829</v>
      </c>
      <c r="AD27" s="17">
        <v>1.3472604142759594</v>
      </c>
      <c r="AE27" s="17">
        <v>114.44427258015024</v>
      </c>
      <c r="AF27" s="17">
        <v>114.79968210296714</v>
      </c>
      <c r="AG27" s="17">
        <v>0.48505522492470238</v>
      </c>
      <c r="AH27" s="17">
        <v>0.48932034875572189</v>
      </c>
      <c r="AI27" s="17">
        <v>0.33922005350330492</v>
      </c>
      <c r="AJ27" s="17">
        <v>1.6096820537705976</v>
      </c>
      <c r="AK27" s="17">
        <v>1.7550656498491726</v>
      </c>
      <c r="AL27" s="17">
        <v>0.32618354035569691</v>
      </c>
      <c r="AM27" s="17">
        <v>0.7921466964691285</v>
      </c>
      <c r="AN27" s="17">
        <v>0.91747317961352426</v>
      </c>
      <c r="AO27" s="17">
        <v>0.21413237516955685</v>
      </c>
      <c r="AP27" s="17">
        <v>15.80929589109209</v>
      </c>
      <c r="AQ27" s="17">
        <v>0.15827260904358165</v>
      </c>
      <c r="AR27" s="17">
        <v>15.809695118338729</v>
      </c>
      <c r="AS27" s="17">
        <v>17.741202957524891</v>
      </c>
      <c r="AT27" s="17">
        <v>0.66666666666666663</v>
      </c>
      <c r="AU27" s="17">
        <v>0.1388888888888889</v>
      </c>
      <c r="AV27" s="17">
        <v>0.80555555555555558</v>
      </c>
      <c r="AW27" s="17">
        <v>25</v>
      </c>
      <c r="AX27" s="17">
        <v>0.16021780985282119</v>
      </c>
      <c r="AY27" s="17">
        <v>-9.1108458899284775E-2</v>
      </c>
      <c r="AZ27" s="17">
        <v>0.44049477952848021</v>
      </c>
      <c r="BA27" s="17">
        <v>0.42063020619846242</v>
      </c>
      <c r="BB27" s="17">
        <v>0.76307210203940745</v>
      </c>
      <c r="BC27" s="17">
        <v>10.06021286046513</v>
      </c>
      <c r="BD27" s="17">
        <v>21.279276448627581</v>
      </c>
      <c r="BE27" s="17">
        <v>-0.99999999999999867</v>
      </c>
    </row>
    <row r="28" spans="1:57" x14ac:dyDescent="0.25">
      <c r="A28">
        <v>3754</v>
      </c>
      <c r="B28" t="s">
        <v>1359</v>
      </c>
      <c r="C28" s="22">
        <v>1410.3615401722939</v>
      </c>
      <c r="D28" s="17">
        <v>36.091740555005153</v>
      </c>
      <c r="E28" s="17">
        <v>-87.552108273140306</v>
      </c>
      <c r="F28" s="17">
        <v>-0.17162682940657184</v>
      </c>
      <c r="G28" s="17">
        <v>2.9952665366511582</v>
      </c>
      <c r="H28" s="17">
        <v>11.641855664270716</v>
      </c>
      <c r="I28" s="17">
        <v>5.8642642004722978</v>
      </c>
      <c r="J28" s="17">
        <v>-1.0000000000000018</v>
      </c>
      <c r="K28" s="17">
        <v>-1.0000000000000018</v>
      </c>
      <c r="L28" s="17">
        <v>-1.0000000000000018</v>
      </c>
      <c r="M28" s="17">
        <v>0.13336668259673434</v>
      </c>
      <c r="N28" s="17">
        <v>-1.0000000000000018</v>
      </c>
      <c r="O28" s="17">
        <v>-1.0000000000000018</v>
      </c>
      <c r="P28" s="17">
        <v>1.8787228939698679</v>
      </c>
      <c r="Q28" s="17">
        <v>0.45454545454545453</v>
      </c>
      <c r="R28" s="17">
        <v>0.69814580701127604</v>
      </c>
      <c r="S28" s="17">
        <v>8.3097217596325684E-2</v>
      </c>
      <c r="T28" s="17">
        <v>-0.13987398567063128</v>
      </c>
      <c r="U28" s="17">
        <v>0.33828326807605824</v>
      </c>
      <c r="V28" s="17">
        <v>1.1165436426812894</v>
      </c>
      <c r="W28" s="17">
        <v>-5.3841971579401982</v>
      </c>
      <c r="X28" s="17">
        <v>-0.16745010771884419</v>
      </c>
      <c r="Y28" s="17">
        <v>3.3407952300618886</v>
      </c>
      <c r="Z28" s="17">
        <v>0.71963613192240516</v>
      </c>
      <c r="AA28" s="17">
        <v>-0.79266975118903693</v>
      </c>
      <c r="AB28" s="17">
        <v>11.640416888977617</v>
      </c>
      <c r="AC28" s="17">
        <v>-1.1135756159406109</v>
      </c>
      <c r="AD28" s="17">
        <v>-0.74422129283184468</v>
      </c>
      <c r="AE28" s="17">
        <v>13.444321075018623</v>
      </c>
      <c r="AF28" s="17">
        <v>-77.885026366657826</v>
      </c>
      <c r="AG28" s="17">
        <v>-9.7224823105161617E-2</v>
      </c>
      <c r="AH28" s="17">
        <v>-0.14435537436188339</v>
      </c>
      <c r="AI28" s="17">
        <v>0.30812457123137232</v>
      </c>
      <c r="AJ28" s="17">
        <v>-0.11530363982745917</v>
      </c>
      <c r="AK28" s="17">
        <v>-0.11576560420494975</v>
      </c>
      <c r="AL28" s="17">
        <v>0.32554354016424547</v>
      </c>
      <c r="AM28" s="17">
        <v>-7.0705558459963083E-2</v>
      </c>
      <c r="AN28" s="17">
        <v>-0.10037210358275514</v>
      </c>
      <c r="AO28" s="17">
        <v>0.23726764507147396</v>
      </c>
      <c r="AP28" s="17">
        <v>-1.8024654107479419</v>
      </c>
      <c r="AQ28" s="17">
        <v>2.9572197188773077</v>
      </c>
      <c r="AR28" s="17">
        <v>3.1958327433023643</v>
      </c>
      <c r="AS28" s="17">
        <v>-0.28878826170737326</v>
      </c>
      <c r="AT28" s="17">
        <v>0</v>
      </c>
      <c r="AU28" s="17">
        <v>0.2424242424242424</v>
      </c>
      <c r="AV28" s="17">
        <v>0.2424242424242424</v>
      </c>
      <c r="AW28" s="17">
        <v>9.545454545454545</v>
      </c>
      <c r="AX28" s="17">
        <v>-7.1965090219192548E-2</v>
      </c>
      <c r="AY28" s="17">
        <v>-2.4684600690251662E-3</v>
      </c>
      <c r="AZ28" s="17">
        <v>1.0214104286604093</v>
      </c>
      <c r="BA28" s="17">
        <v>-0.1586670097613159</v>
      </c>
      <c r="BB28" s="17">
        <v>0.41937465247632855</v>
      </c>
      <c r="BC28" s="17">
        <v>-3.9790175443780251</v>
      </c>
      <c r="BD28" s="17">
        <v>15.591418455210267</v>
      </c>
      <c r="BE28" s="17">
        <v>-1.0000000000000018</v>
      </c>
    </row>
    <row r="29" spans="1:57" x14ac:dyDescent="0.25">
      <c r="A29">
        <v>3883</v>
      </c>
      <c r="B29" t="s">
        <v>1401</v>
      </c>
      <c r="C29" s="22">
        <v>1582.9093182618235</v>
      </c>
      <c r="D29" s="17">
        <v>87.433936235779129</v>
      </c>
      <c r="E29" s="17">
        <v>34.68378609692386</v>
      </c>
      <c r="F29" s="17">
        <v>0.43770103778507879</v>
      </c>
      <c r="G29" s="17">
        <v>7.3135051366953086</v>
      </c>
      <c r="H29" s="17">
        <v>60.96800941017819</v>
      </c>
      <c r="I29" s="17">
        <v>10.28415714467353</v>
      </c>
      <c r="J29" s="17">
        <v>-0.99999999999999956</v>
      </c>
      <c r="K29" s="17">
        <v>-0.99999999999999956</v>
      </c>
      <c r="L29" s="17">
        <v>-0.99999999999999956</v>
      </c>
      <c r="M29" s="17">
        <v>0.42981481360562929</v>
      </c>
      <c r="N29" s="17">
        <v>-0.99999999999999956</v>
      </c>
      <c r="O29" s="17">
        <v>-0.99999999999999956</v>
      </c>
      <c r="P29" s="17">
        <v>4.306046523909389</v>
      </c>
      <c r="Q29" s="17">
        <v>0.92307692307692313</v>
      </c>
      <c r="R29" s="17">
        <v>1.536434325044767</v>
      </c>
      <c r="S29" s="17">
        <v>0.19392523730386843</v>
      </c>
      <c r="T29" s="17">
        <v>-3.2705018651807034E-2</v>
      </c>
      <c r="U29" s="17">
        <v>-0.31379836361486135</v>
      </c>
      <c r="V29" s="17">
        <v>3.00745861278592</v>
      </c>
      <c r="W29" s="17">
        <v>0.38282598383537469</v>
      </c>
      <c r="X29" s="17">
        <v>0.1229575281251</v>
      </c>
      <c r="Y29" s="17">
        <v>39.088373733378525</v>
      </c>
      <c r="Z29" s="17">
        <v>1.2304478332683519</v>
      </c>
      <c r="AA29" s="17">
        <v>-0.61809331240361232</v>
      </c>
      <c r="AB29" s="17">
        <v>21.571831753519117</v>
      </c>
      <c r="AC29" s="17">
        <v>1.1746066658155467</v>
      </c>
      <c r="AD29" s="17">
        <v>-1.5419442088645261</v>
      </c>
      <c r="AE29" s="17">
        <v>58.500167965629537</v>
      </c>
      <c r="AF29" s="17">
        <v>28.085642654594018</v>
      </c>
      <c r="AG29" s="17">
        <v>0.27504120392269593</v>
      </c>
      <c r="AH29" s="17">
        <v>0.22960326250578958</v>
      </c>
      <c r="AI29" s="17">
        <v>0.4143643804248347</v>
      </c>
      <c r="AJ29" s="17">
        <v>0.1262287666535811</v>
      </c>
      <c r="AK29" s="17">
        <v>0.44940319297707843</v>
      </c>
      <c r="AL29" s="17">
        <v>0.18022156455494898</v>
      </c>
      <c r="AM29" s="17">
        <v>-0.25020747858864928</v>
      </c>
      <c r="AN29" s="17">
        <v>-0.1854381665731254</v>
      </c>
      <c r="AO29" s="17">
        <v>0.3628084789553101</v>
      </c>
      <c r="AP29" s="17">
        <v>2.4678414445487147</v>
      </c>
      <c r="AQ29" s="17">
        <v>2.0085781766075095</v>
      </c>
      <c r="AR29" s="17">
        <v>6.8914794341314947</v>
      </c>
      <c r="AS29" s="17">
        <v>1.3840995339345255</v>
      </c>
      <c r="AT29" s="17">
        <v>7.6923076923076927E-2</v>
      </c>
      <c r="AU29" s="17">
        <v>0.20512820512820512</v>
      </c>
      <c r="AV29" s="17">
        <v>0.28205128205128205</v>
      </c>
      <c r="AW29" s="17">
        <v>11.538461538461538</v>
      </c>
      <c r="AX29" s="17">
        <v>-8.5692807172751143E-2</v>
      </c>
      <c r="AY29" s="17">
        <v>0.25877393807647386</v>
      </c>
      <c r="AZ29" s="17">
        <v>-0.38350614984268239</v>
      </c>
      <c r="BA29" s="17">
        <v>4.8615392853976529E-2</v>
      </c>
      <c r="BB29" s="17">
        <v>0.43145319047813202</v>
      </c>
      <c r="BC29" s="17">
        <v>2.5092545117317822</v>
      </c>
      <c r="BD29" s="17">
        <v>8.8687990127398919</v>
      </c>
      <c r="BE29" s="17">
        <v>-0.99999999999999956</v>
      </c>
    </row>
    <row r="30" spans="1:57" x14ac:dyDescent="0.25">
      <c r="A30">
        <v>4009</v>
      </c>
      <c r="B30" t="s">
        <v>1446</v>
      </c>
      <c r="C30" s="22">
        <v>1582.4179317258393</v>
      </c>
      <c r="D30" s="17">
        <v>102.28945537834373</v>
      </c>
      <c r="E30" s="17">
        <v>29.764007705537409</v>
      </c>
      <c r="F30" s="17">
        <v>0.97326700875868377</v>
      </c>
      <c r="G30" s="17">
        <v>11.520358516880787</v>
      </c>
      <c r="H30" s="17">
        <v>51.772138674115638</v>
      </c>
      <c r="I30" s="17">
        <v>15.881023682366008</v>
      </c>
      <c r="J30" s="17">
        <v>-1.0000000000000016</v>
      </c>
      <c r="K30" s="17">
        <v>-1.0000000000000016</v>
      </c>
      <c r="L30" s="17">
        <v>-1.0000000000000016</v>
      </c>
      <c r="M30" s="17">
        <v>0.31278851178487344</v>
      </c>
      <c r="N30" s="17">
        <v>-1.0000000000000016</v>
      </c>
      <c r="O30" s="17">
        <v>-1.0000000000000016</v>
      </c>
      <c r="P30" s="17">
        <v>5.3740623107036631</v>
      </c>
      <c r="Q30" s="17">
        <v>1</v>
      </c>
      <c r="R30" s="17">
        <v>2.3065933424239544</v>
      </c>
      <c r="S30" s="17">
        <v>0.35719329321590365</v>
      </c>
      <c r="T30" s="17">
        <v>0.76655476066461137</v>
      </c>
      <c r="U30" s="17">
        <v>0.97531996782382546</v>
      </c>
      <c r="V30" s="17">
        <v>6.1462962061771336</v>
      </c>
      <c r="W30" s="17">
        <v>0.65373825234676697</v>
      </c>
      <c r="X30" s="17">
        <v>0.37293094515611014</v>
      </c>
      <c r="Y30" s="17">
        <v>35.190560615237899</v>
      </c>
      <c r="Z30" s="17">
        <v>1.2598757516149279</v>
      </c>
      <c r="AA30" s="17">
        <v>2.4732627808489589</v>
      </c>
      <c r="AB30" s="17">
        <v>6.2721007226958418</v>
      </c>
      <c r="AC30" s="17">
        <v>0.45693202092613422</v>
      </c>
      <c r="AD30" s="17">
        <v>-1.4119098992811221</v>
      </c>
      <c r="AE30" s="17">
        <v>42.524014219501659</v>
      </c>
      <c r="AF30" s="17">
        <v>12.276308840841724</v>
      </c>
      <c r="AG30" s="17">
        <v>0.53234921863988094</v>
      </c>
      <c r="AH30" s="17">
        <v>0.47428735214796702</v>
      </c>
      <c r="AI30" s="17">
        <v>0.15436848433797018</v>
      </c>
      <c r="AJ30" s="17">
        <v>0.8391051885522518</v>
      </c>
      <c r="AK30" s="17">
        <v>0.82036165402526906</v>
      </c>
      <c r="AL30" s="17">
        <v>0.33681212483605955</v>
      </c>
      <c r="AM30" s="17">
        <v>0.53927309636968301</v>
      </c>
      <c r="AN30" s="17">
        <v>0.55497588474956427</v>
      </c>
      <c r="AO30" s="17">
        <v>0.10439417785758218</v>
      </c>
      <c r="AP30" s="17">
        <v>9.248124454614004</v>
      </c>
      <c r="AQ30" s="17">
        <v>2.7709924084063884</v>
      </c>
      <c r="AR30" s="17">
        <v>4.7793467786506181</v>
      </c>
      <c r="AS30" s="17">
        <v>8.3306844953089847</v>
      </c>
      <c r="AT30" s="17">
        <v>0.15384615384615385</v>
      </c>
      <c r="AU30" s="17">
        <v>0.24358974358974358</v>
      </c>
      <c r="AV30" s="17">
        <v>0.39743589743589741</v>
      </c>
      <c r="AW30" s="17">
        <v>15</v>
      </c>
      <c r="AX30" s="17">
        <v>3.7379538926073E-2</v>
      </c>
      <c r="AY30" s="17">
        <v>0.17030821193244533</v>
      </c>
      <c r="AZ30" s="17">
        <v>0.69225872429545343</v>
      </c>
      <c r="BA30" s="17">
        <v>0.10404946096396228</v>
      </c>
      <c r="BB30" s="17">
        <v>0.78593484754559584</v>
      </c>
      <c r="BC30" s="17">
        <v>3.4527775837612857</v>
      </c>
      <c r="BD30" s="17">
        <v>23.109664810117163</v>
      </c>
      <c r="BE30" s="17">
        <v>-1.0000000000000016</v>
      </c>
    </row>
    <row r="31" spans="1:57" x14ac:dyDescent="0.25">
      <c r="A31">
        <v>4181</v>
      </c>
      <c r="B31" t="s">
        <v>1525</v>
      </c>
      <c r="C31" s="22">
        <v>1641.046696328088</v>
      </c>
      <c r="D31" s="17">
        <v>111.4175910368637</v>
      </c>
      <c r="E31" s="17">
        <v>44.460648245802844</v>
      </c>
      <c r="F31" s="17">
        <v>0.98784680710277939</v>
      </c>
      <c r="G31" s="17">
        <v>11.040725914952056</v>
      </c>
      <c r="H31" s="17">
        <v>69.542721695265385</v>
      </c>
      <c r="I31" s="17">
        <v>22.388490520842474</v>
      </c>
      <c r="J31" s="17">
        <v>-0.99999999999999911</v>
      </c>
      <c r="K31" s="17">
        <v>-0.99999999999999911</v>
      </c>
      <c r="L31" s="17">
        <v>-0.99999999999999911</v>
      </c>
      <c r="M31" s="17">
        <v>0.44592972574281831</v>
      </c>
      <c r="N31" s="17">
        <v>-0.99999999999999911</v>
      </c>
      <c r="O31" s="17">
        <v>-0.99999999999999911</v>
      </c>
      <c r="P31" s="17">
        <v>5.4140034821462235</v>
      </c>
      <c r="Q31" s="17">
        <v>0.92307692307692313</v>
      </c>
      <c r="R31" s="17">
        <v>3.0449406866681055</v>
      </c>
      <c r="S31" s="17">
        <v>0.29283561004990805</v>
      </c>
      <c r="T31" s="17">
        <v>-0.23157947026519035</v>
      </c>
      <c r="U31" s="17">
        <v>-0.96860617716620945</v>
      </c>
      <c r="V31" s="17">
        <v>5.6267224328058285</v>
      </c>
      <c r="W31" s="17">
        <v>4.7351883846686862</v>
      </c>
      <c r="X31" s="17">
        <v>0.34026307218764962</v>
      </c>
      <c r="Y31" s="17">
        <v>40.360956860839202</v>
      </c>
      <c r="Z31" s="17">
        <v>-0.46341939548428279</v>
      </c>
      <c r="AA31" s="17">
        <v>-1.4614161546641145</v>
      </c>
      <c r="AB31" s="17">
        <v>25.039409048240106</v>
      </c>
      <c r="AC31" s="17">
        <v>0.6167525142265341</v>
      </c>
      <c r="AD31" s="17">
        <v>1.4186543560659071</v>
      </c>
      <c r="AE31" s="17">
        <v>65.357604110481077</v>
      </c>
      <c r="AF31" s="17">
        <v>27.807852327981589</v>
      </c>
      <c r="AG31" s="17">
        <v>8.684098973706092E-2</v>
      </c>
      <c r="AH31" s="17">
        <v>0.25008634283116821</v>
      </c>
      <c r="AI31" s="17">
        <v>0.21688072321807822</v>
      </c>
      <c r="AJ31" s="17">
        <v>0.5497552280205299</v>
      </c>
      <c r="AK31" s="17">
        <v>0.66425925604020197</v>
      </c>
      <c r="AL31" s="17">
        <v>0.104797512992544</v>
      </c>
      <c r="AM31" s="17">
        <v>-1.1165979188468591E-2</v>
      </c>
      <c r="AN31" s="17">
        <v>-7.7322081914507623E-2</v>
      </c>
      <c r="AO31" s="17">
        <v>0.3328883645922418</v>
      </c>
      <c r="AP31" s="17">
        <v>4.1851175847843134</v>
      </c>
      <c r="AQ31" s="17">
        <v>5.841437044360695E-2</v>
      </c>
      <c r="AR31" s="17">
        <v>22.130194604858392</v>
      </c>
      <c r="AS31" s="17">
        <v>0.199881545540466</v>
      </c>
      <c r="AT31" s="17">
        <v>0.46153846153846156</v>
      </c>
      <c r="AU31" s="17">
        <v>0.12820512820512819</v>
      </c>
      <c r="AV31" s="17">
        <v>0.58974358974358976</v>
      </c>
      <c r="AW31" s="17">
        <v>19.615384615384617</v>
      </c>
      <c r="AX31" s="17">
        <v>0.1747800978112487</v>
      </c>
      <c r="AY31" s="17">
        <v>1.5316977447662941</v>
      </c>
      <c r="AZ31" s="17">
        <v>-0.45032127368851543</v>
      </c>
      <c r="BA31" s="17">
        <v>-4.4851517850784076E-2</v>
      </c>
      <c r="BB31" s="17">
        <v>0.42698632790525615</v>
      </c>
      <c r="BC31" s="17">
        <v>6.5372007775618703</v>
      </c>
      <c r="BD31" s="17">
        <v>8.4230518291888217</v>
      </c>
      <c r="BE31" s="17">
        <v>-0.99999999999999911</v>
      </c>
    </row>
    <row r="32" spans="1:57" x14ac:dyDescent="0.25">
      <c r="A32">
        <v>4198</v>
      </c>
      <c r="B32" t="s">
        <v>244</v>
      </c>
      <c r="C32" s="22">
        <v>1543.5403937246042</v>
      </c>
      <c r="D32" s="17">
        <v>121.09593374334449</v>
      </c>
      <c r="E32" s="17">
        <v>1.9729672868664392</v>
      </c>
      <c r="F32" s="17">
        <v>0.58235106665186243</v>
      </c>
      <c r="G32" s="17">
        <v>4.7006212013192048</v>
      </c>
      <c r="H32" s="17">
        <v>90.122759937177207</v>
      </c>
      <c r="I32" s="17">
        <v>17.891272468064045</v>
      </c>
      <c r="J32" s="17">
        <v>-0.99999999999999878</v>
      </c>
      <c r="K32" s="17">
        <v>-0.99999999999999878</v>
      </c>
      <c r="L32" s="17">
        <v>-0.99999999999999878</v>
      </c>
      <c r="M32" s="17">
        <v>0.3135920421026876</v>
      </c>
      <c r="N32" s="17">
        <v>-0.99999999999999878</v>
      </c>
      <c r="O32" s="17">
        <v>-0.99999999999999878</v>
      </c>
      <c r="P32" s="17">
        <v>3.3203731182051204</v>
      </c>
      <c r="Q32" s="17">
        <v>0.88235294117647056</v>
      </c>
      <c r="R32" s="17">
        <v>0.6503418088735069</v>
      </c>
      <c r="S32" s="17">
        <v>3.7849074290034208E-2</v>
      </c>
      <c r="T32" s="17">
        <v>3.9782232683534792E-2</v>
      </c>
      <c r="U32" s="17">
        <v>-0.21344891687674145</v>
      </c>
      <c r="V32" s="17">
        <v>1.3802480831140835</v>
      </c>
      <c r="W32" s="17">
        <v>-5.1584771566808447</v>
      </c>
      <c r="X32" s="17">
        <v>6.817983963559715E-2</v>
      </c>
      <c r="Y32" s="17">
        <v>30.86610750671348</v>
      </c>
      <c r="Z32" s="17">
        <v>3.391337869202343</v>
      </c>
      <c r="AA32" s="17">
        <v>5.119337559850389</v>
      </c>
      <c r="AB32" s="17">
        <v>35.44685210425984</v>
      </c>
      <c r="AC32" s="17">
        <v>2.4445705587448883</v>
      </c>
      <c r="AD32" s="17">
        <v>0.36808128215488234</v>
      </c>
      <c r="AE32" s="17">
        <v>71.80037845297862</v>
      </c>
      <c r="AF32" s="17">
        <v>17.239725450272854</v>
      </c>
      <c r="AG32" s="17">
        <v>0.95711525576458334</v>
      </c>
      <c r="AH32" s="17">
        <v>0.9330859837770008</v>
      </c>
      <c r="AI32" s="17">
        <v>0.27450172509478232</v>
      </c>
      <c r="AJ32" s="17">
        <v>1.4641864763546364</v>
      </c>
      <c r="AK32" s="17">
        <v>1.3648829427107323</v>
      </c>
      <c r="AL32" s="17">
        <v>0.34356737687120242</v>
      </c>
      <c r="AM32" s="17">
        <v>1.3224572779474848</v>
      </c>
      <c r="AN32" s="17">
        <v>1.366507370351985</v>
      </c>
      <c r="AO32" s="17">
        <v>1.8999719401223653E-2</v>
      </c>
      <c r="AP32" s="17">
        <v>18.322381484198583</v>
      </c>
      <c r="AQ32" s="17">
        <v>2.5451731140119724</v>
      </c>
      <c r="AR32" s="17">
        <v>2.1520517135463484</v>
      </c>
      <c r="AS32" s="17">
        <v>13.194047640505723</v>
      </c>
      <c r="AT32" s="17">
        <v>0.23529411764705882</v>
      </c>
      <c r="AU32" s="17">
        <v>0.36274509803921567</v>
      </c>
      <c r="AV32" s="17">
        <v>0.59803921568627449</v>
      </c>
      <c r="AW32" s="17">
        <v>20.294117647058822</v>
      </c>
      <c r="AX32" s="17">
        <v>8.7683821859183414E-2</v>
      </c>
      <c r="AY32" s="17">
        <v>1.1402946092997301</v>
      </c>
      <c r="AZ32" s="17">
        <v>0.44286082224828599</v>
      </c>
      <c r="BA32" s="17">
        <v>0.84236838799545211</v>
      </c>
      <c r="BB32" s="17">
        <v>0.24660889278357251</v>
      </c>
      <c r="BC32" s="17">
        <v>26.760682746384958</v>
      </c>
      <c r="BD32" s="17">
        <v>8.3795264308307402</v>
      </c>
      <c r="BE32" s="17">
        <v>-0.99999999999999878</v>
      </c>
    </row>
    <row r="33" spans="1:57" x14ac:dyDescent="0.25">
      <c r="A33">
        <v>4239</v>
      </c>
      <c r="B33" t="s">
        <v>1549</v>
      </c>
      <c r="C33" s="22">
        <v>1647.6630423655786</v>
      </c>
      <c r="D33" s="17">
        <v>103.51321429244858</v>
      </c>
      <c r="E33" s="17">
        <v>72.56565418783849</v>
      </c>
      <c r="F33" s="17">
        <v>0.84890481817218599</v>
      </c>
      <c r="G33" s="17">
        <v>7.1708527553492694</v>
      </c>
      <c r="H33" s="17">
        <v>70.613105017180558</v>
      </c>
      <c r="I33" s="17">
        <v>13.507464061192621</v>
      </c>
      <c r="J33" s="17">
        <v>-1.0000000000000002</v>
      </c>
      <c r="K33" s="17">
        <v>-1.0000000000000002</v>
      </c>
      <c r="L33" s="17">
        <v>-1.0000000000000002</v>
      </c>
      <c r="M33" s="17">
        <v>0.43446270519349312</v>
      </c>
      <c r="N33" s="17">
        <v>-1.0000000000000002</v>
      </c>
      <c r="O33" s="17">
        <v>-1.0000000000000002</v>
      </c>
      <c r="P33" s="17">
        <v>5.7323084461251401</v>
      </c>
      <c r="Q33" s="17">
        <v>1</v>
      </c>
      <c r="R33" s="17">
        <v>0.51524115879093824</v>
      </c>
      <c r="S33" s="17">
        <v>6.710543519532039E-2</v>
      </c>
      <c r="T33" s="17">
        <v>0.20403099582112502</v>
      </c>
      <c r="U33" s="17">
        <v>-0.57477704270148822</v>
      </c>
      <c r="V33" s="17">
        <v>1.438544309224127</v>
      </c>
      <c r="W33" s="17">
        <v>4.02675552118406</v>
      </c>
      <c r="X33" s="17">
        <v>0.14100137185405806</v>
      </c>
      <c r="Y33" s="17">
        <v>24.127785080311746</v>
      </c>
      <c r="Z33" s="17">
        <v>0.85326887585597266</v>
      </c>
      <c r="AA33" s="17">
        <v>0.33986192079664168</v>
      </c>
      <c r="AB33" s="17">
        <v>37.33455382397446</v>
      </c>
      <c r="AC33" s="17">
        <v>1.4651710609434132</v>
      </c>
      <c r="AD33" s="17">
        <v>1.6103330115045411</v>
      </c>
      <c r="AE33" s="17">
        <v>63.412533836587372</v>
      </c>
      <c r="AF33" s="17">
        <v>44.110930733620869</v>
      </c>
      <c r="AG33" s="17">
        <v>0.31883239597418639</v>
      </c>
      <c r="AH33" s="17">
        <v>0.52642402270920541</v>
      </c>
      <c r="AI33" s="17">
        <v>0.25365981812643157</v>
      </c>
      <c r="AJ33" s="17">
        <v>0.66017177840734853</v>
      </c>
      <c r="AK33" s="17">
        <v>0.57214407226875275</v>
      </c>
      <c r="AL33" s="17">
        <v>0.40381067407766957</v>
      </c>
      <c r="AM33" s="17">
        <v>0.4732845084252148</v>
      </c>
      <c r="AN33" s="17">
        <v>0.34154614114066095</v>
      </c>
      <c r="AO33" s="17">
        <v>0.31344929390989212</v>
      </c>
      <c r="AP33" s="17">
        <v>7.2005711805930961</v>
      </c>
      <c r="AQ33" s="17">
        <v>2.9380552852652255</v>
      </c>
      <c r="AR33" s="17">
        <v>3.4503879155849262</v>
      </c>
      <c r="AS33" s="17">
        <v>7.1190208603424772</v>
      </c>
      <c r="AT33" s="17">
        <v>0.21428571428571427</v>
      </c>
      <c r="AU33" s="17">
        <v>0.25</v>
      </c>
      <c r="AV33" s="17">
        <v>0.4642857142857143</v>
      </c>
      <c r="AW33" s="17">
        <v>15.714285714285714</v>
      </c>
      <c r="AX33" s="17">
        <v>3.9151932103310846E-2</v>
      </c>
      <c r="AY33" s="17">
        <v>0.38928803792965722</v>
      </c>
      <c r="AZ33" s="17">
        <v>-0.147654602937348</v>
      </c>
      <c r="BA33" s="17">
        <v>-0.19364549967805439</v>
      </c>
      <c r="BB33" s="17">
        <v>0.51767721292925206</v>
      </c>
      <c r="BC33" s="17">
        <v>-2.8946973023030766</v>
      </c>
      <c r="BD33" s="17">
        <v>12.203657308544573</v>
      </c>
      <c r="BE33" s="17">
        <v>-1.0000000000000002</v>
      </c>
    </row>
    <row r="34" spans="1:57" x14ac:dyDescent="0.25">
      <c r="A34">
        <v>4360</v>
      </c>
      <c r="B34" t="s">
        <v>1604</v>
      </c>
      <c r="C34" s="22">
        <v>1451.0738615345199</v>
      </c>
      <c r="D34" s="17">
        <v>74.725675390389029</v>
      </c>
      <c r="E34" s="17">
        <v>-3.3700573030015404</v>
      </c>
      <c r="F34" s="17">
        <v>-2.2943561887678598E-3</v>
      </c>
      <c r="G34" s="17">
        <v>5.3743138923873461</v>
      </c>
      <c r="H34" s="17">
        <v>45.030015309657962</v>
      </c>
      <c r="I34" s="17">
        <v>23.536771431742295</v>
      </c>
      <c r="J34" s="17">
        <v>-0.999999999999998</v>
      </c>
      <c r="K34" s="17">
        <v>-0.999999999999998</v>
      </c>
      <c r="L34" s="17">
        <v>-0.999999999999998</v>
      </c>
      <c r="M34" s="17">
        <v>0.22127046074921017</v>
      </c>
      <c r="N34" s="17">
        <v>-0.999999999999998</v>
      </c>
      <c r="O34" s="17">
        <v>-0.999999999999998</v>
      </c>
      <c r="P34" s="17">
        <v>2.9196797394732799</v>
      </c>
      <c r="Q34" s="17">
        <v>0.53846153846153844</v>
      </c>
      <c r="R34" s="17">
        <v>1.1065535503982566</v>
      </c>
      <c r="S34" s="17">
        <v>8.2081711019629425E-2</v>
      </c>
      <c r="T34" s="17">
        <v>0.12076352605877737</v>
      </c>
      <c r="U34" s="17">
        <v>0.22818953022085897</v>
      </c>
      <c r="V34" s="17">
        <v>2.4546341529140672</v>
      </c>
      <c r="W34" s="17">
        <v>0.18726842604039062</v>
      </c>
      <c r="X34" s="17">
        <v>-0.15035571987322197</v>
      </c>
      <c r="Y34" s="17">
        <v>10.60819584174776</v>
      </c>
      <c r="Z34" s="17">
        <v>1.1444742665239858</v>
      </c>
      <c r="AA34" s="17">
        <v>-0.27529110093203618</v>
      </c>
      <c r="AB34" s="17">
        <v>14.850979450855023</v>
      </c>
      <c r="AC34" s="17">
        <v>3.7220504202326437</v>
      </c>
      <c r="AD34" s="17">
        <v>1.8039187052669463</v>
      </c>
      <c r="AE34" s="17">
        <v>26.98780289693768</v>
      </c>
      <c r="AF34" s="17">
        <v>-29.536584554794423</v>
      </c>
      <c r="AG34" s="17">
        <v>1.1061406264947093</v>
      </c>
      <c r="AH34" s="17">
        <v>1.2644181833748316</v>
      </c>
      <c r="AI34" s="17">
        <v>0.24525636241591542</v>
      </c>
      <c r="AJ34" s="17">
        <v>1.4392032799635128</v>
      </c>
      <c r="AK34" s="17">
        <v>1.5486113335274359</v>
      </c>
      <c r="AL34" s="17">
        <v>0.30705777973912962</v>
      </c>
      <c r="AM34" s="17">
        <v>0.6797862234430152</v>
      </c>
      <c r="AN34" s="17">
        <v>0.79541296564178798</v>
      </c>
      <c r="AO34" s="17">
        <v>9.0148146685558567E-2</v>
      </c>
      <c r="AP34" s="17">
        <v>18.042212412720282</v>
      </c>
      <c r="AQ34" s="17">
        <v>0.8787189109512169</v>
      </c>
      <c r="AR34" s="17">
        <v>7.3450136770587724</v>
      </c>
      <c r="AS34" s="17">
        <v>15.313038843732286</v>
      </c>
      <c r="AT34" s="17">
        <v>0.15384615384615385</v>
      </c>
      <c r="AU34" s="17">
        <v>0.32051282051282054</v>
      </c>
      <c r="AV34" s="17">
        <v>0.47435897435897439</v>
      </c>
      <c r="AW34" s="17">
        <v>15.76923076923077</v>
      </c>
      <c r="AX34" s="17">
        <v>2.6192680959629781E-2</v>
      </c>
      <c r="AY34" s="17">
        <v>-3.6282119730231994E-2</v>
      </c>
      <c r="AZ34" s="17">
        <v>0.36974639790639213</v>
      </c>
      <c r="BA34" s="17">
        <v>-0.20370738317451653</v>
      </c>
      <c r="BB34" s="17">
        <v>-4.2931599571822569E-2</v>
      </c>
      <c r="BC34" s="17">
        <v>-5.2740951780140728</v>
      </c>
      <c r="BD34" s="17">
        <v>0.77544200023639898</v>
      </c>
      <c r="BE34" s="17">
        <v>-0.999999999999998</v>
      </c>
    </row>
    <row r="35" spans="1:57" x14ac:dyDescent="0.25">
      <c r="A35">
        <v>4539</v>
      </c>
      <c r="B35" t="s">
        <v>1678</v>
      </c>
      <c r="C35" s="22">
        <v>1838.3684386382715</v>
      </c>
      <c r="D35" s="17">
        <v>186.50259500775181</v>
      </c>
      <c r="E35" s="17">
        <v>178.14006853197949</v>
      </c>
      <c r="F35" s="17">
        <v>1.5170915186050773</v>
      </c>
      <c r="G35" s="17">
        <v>18.521707603859245</v>
      </c>
      <c r="H35" s="17">
        <v>144.39320280890934</v>
      </c>
      <c r="I35" s="17">
        <v>27.605223323581995</v>
      </c>
      <c r="J35" s="17">
        <v>-0.99999999999999878</v>
      </c>
      <c r="K35" s="17">
        <v>-0.99999999999999878</v>
      </c>
      <c r="L35" s="17">
        <v>-0.99999999999999878</v>
      </c>
      <c r="M35" s="17">
        <v>0.34300877707146538</v>
      </c>
      <c r="N35" s="17">
        <v>-0.99999999999999878</v>
      </c>
      <c r="O35" s="17">
        <v>-0.99999999999999878</v>
      </c>
      <c r="P35" s="17">
        <v>4.7704045525983538</v>
      </c>
      <c r="Q35" s="17">
        <v>1</v>
      </c>
      <c r="R35" s="17">
        <v>6.1628391025425406</v>
      </c>
      <c r="S35" s="17">
        <v>0.52708114509836357</v>
      </c>
      <c r="T35" s="17">
        <v>0.71281242308790349</v>
      </c>
      <c r="U35" s="17">
        <v>-4.830915245903921E-2</v>
      </c>
      <c r="V35" s="17">
        <v>13.751303051260889</v>
      </c>
      <c r="W35" s="17">
        <v>12.593135133360944</v>
      </c>
      <c r="X35" s="17">
        <v>0.28463107344997074</v>
      </c>
      <c r="Y35" s="17">
        <v>62.505965907355844</v>
      </c>
      <c r="Z35" s="17">
        <v>1.0051766783179941</v>
      </c>
      <c r="AA35" s="17">
        <v>4.6592195909487719</v>
      </c>
      <c r="AB35" s="17">
        <v>55.014094264105907</v>
      </c>
      <c r="AC35" s="17">
        <v>1.0680780861004939</v>
      </c>
      <c r="AD35" s="17">
        <v>3.5315843048685256</v>
      </c>
      <c r="AE35" s="17">
        <v>125.71086406727902</v>
      </c>
      <c r="AF35" s="17">
        <v>131.31398178512097</v>
      </c>
      <c r="AG35" s="17">
        <v>0.41165310002206035</v>
      </c>
      <c r="AH35" s="17">
        <v>0.76179855745901504</v>
      </c>
      <c r="AI35" s="17">
        <v>0.13142421448725145</v>
      </c>
      <c r="AJ35" s="17">
        <v>1.2487925695337456</v>
      </c>
      <c r="AK35" s="17">
        <v>1.375967357339589</v>
      </c>
      <c r="AL35" s="17">
        <v>0.36484075687481349</v>
      </c>
      <c r="AM35" s="17">
        <v>1.395158580764825</v>
      </c>
      <c r="AN35" s="17">
        <v>1.598701833527425</v>
      </c>
      <c r="AO35" s="17">
        <v>8.143275076507589E-2</v>
      </c>
      <c r="AP35" s="17">
        <v>18.682338741630144</v>
      </c>
      <c r="AQ35" s="17">
        <v>0.60237645303648901</v>
      </c>
      <c r="AR35" s="17">
        <v>13.850034362839866</v>
      </c>
      <c r="AS35" s="17">
        <v>13.152812507705642</v>
      </c>
      <c r="AT35" s="17">
        <v>0.41176470588235292</v>
      </c>
      <c r="AU35" s="17">
        <v>0.42156862745098034</v>
      </c>
      <c r="AV35" s="17">
        <v>0.83333333333333326</v>
      </c>
      <c r="AW35" s="17">
        <v>26.176470588235293</v>
      </c>
      <c r="AX35" s="17">
        <v>0.1300508833381184</v>
      </c>
      <c r="AY35" s="17">
        <v>0.43521437161180271</v>
      </c>
      <c r="AZ35" s="17">
        <v>-0.12628651874602095</v>
      </c>
      <c r="BA35" s="17">
        <v>7.5894737206823049E-2</v>
      </c>
      <c r="BB35" s="17">
        <v>-0.13584508604240725</v>
      </c>
      <c r="BC35" s="17">
        <v>4.073440288229591</v>
      </c>
      <c r="BD35" s="17">
        <v>-4.0275597447902847</v>
      </c>
      <c r="BE35" s="17">
        <v>-0.99999999999999878</v>
      </c>
    </row>
    <row r="36" spans="1:57" x14ac:dyDescent="0.25">
      <c r="A36">
        <v>4674</v>
      </c>
      <c r="B36" t="s">
        <v>1747</v>
      </c>
      <c r="C36" s="22">
        <v>1427.4945512046702</v>
      </c>
      <c r="D36" s="17">
        <v>54.821474019374193</v>
      </c>
      <c r="E36" s="17">
        <v>-81.423012142043319</v>
      </c>
      <c r="F36" s="17">
        <v>-0.23859498406439422</v>
      </c>
      <c r="G36" s="17">
        <v>4.7428508763453587</v>
      </c>
      <c r="H36" s="17">
        <v>27.242245802270354</v>
      </c>
      <c r="I36" s="17">
        <v>17.763209469771954</v>
      </c>
      <c r="J36" s="17">
        <v>-0.99999999999999922</v>
      </c>
      <c r="K36" s="17">
        <v>-0.99999999999999922</v>
      </c>
      <c r="L36" s="17">
        <v>-0.99999999999999922</v>
      </c>
      <c r="M36" s="17">
        <v>0.37648466372412681</v>
      </c>
      <c r="N36" s="17">
        <v>-0.99999999999999922</v>
      </c>
      <c r="O36" s="17">
        <v>-0.99999999999999922</v>
      </c>
      <c r="P36" s="17">
        <v>5.1592596774667214</v>
      </c>
      <c r="Q36" s="17">
        <v>0.90909090909090906</v>
      </c>
      <c r="R36" s="17">
        <v>0.27950946238856672</v>
      </c>
      <c r="S36" s="17">
        <v>8.148983163610091E-3</v>
      </c>
      <c r="T36" s="17">
        <v>-0.48771386294924929</v>
      </c>
      <c r="U36" s="17">
        <v>-1.0116525879955918</v>
      </c>
      <c r="V36" s="17">
        <v>-0.41640880112136514</v>
      </c>
      <c r="W36" s="17">
        <v>-9.2214375625741791</v>
      </c>
      <c r="X36" s="17">
        <v>3.9826301681627721E-2</v>
      </c>
      <c r="Y36" s="17">
        <v>25.050938655033594</v>
      </c>
      <c r="Z36" s="17">
        <v>-1.4612336815070734</v>
      </c>
      <c r="AA36" s="17">
        <v>-0.65867062693695133</v>
      </c>
      <c r="AB36" s="17">
        <v>-3.5096174669120357</v>
      </c>
      <c r="AC36" s="17">
        <v>1.3118966271662331</v>
      </c>
      <c r="AD36" s="17">
        <v>0.22930504129341256</v>
      </c>
      <c r="AE36" s="17">
        <v>21.111955602478012</v>
      </c>
      <c r="AF36" s="17">
        <v>-88.431582922921407</v>
      </c>
      <c r="AG36" s="17">
        <v>0.22338915196869061</v>
      </c>
      <c r="AH36" s="17">
        <v>0.18396613102448942</v>
      </c>
      <c r="AI36" s="17">
        <v>0.31504694533140748</v>
      </c>
      <c r="AJ36" s="17">
        <v>0.99574738648450023</v>
      </c>
      <c r="AK36" s="17">
        <v>1.1204199888011193</v>
      </c>
      <c r="AL36" s="17">
        <v>0.23556464211428554</v>
      </c>
      <c r="AM36" s="17">
        <v>-0.12643820986992504</v>
      </c>
      <c r="AN36" s="17">
        <v>-7.8328079867146183E-2</v>
      </c>
      <c r="AO36" s="17">
        <v>0.26332723442954431</v>
      </c>
      <c r="AP36" s="17">
        <v>6.1302901997923094</v>
      </c>
      <c r="AQ36" s="17">
        <v>2.2468181633985576</v>
      </c>
      <c r="AR36" s="17">
        <v>5.4367945767683175</v>
      </c>
      <c r="AS36" s="17">
        <v>10.079596729605084</v>
      </c>
      <c r="AT36" s="17">
        <v>0.36363636363636365</v>
      </c>
      <c r="AU36" s="17">
        <v>0.1818181818181818</v>
      </c>
      <c r="AV36" s="17">
        <v>0.54545454545454541</v>
      </c>
      <c r="AW36" s="17">
        <v>17.727272727272727</v>
      </c>
      <c r="AX36" s="17">
        <v>-3.9295332585994838E-2</v>
      </c>
      <c r="AY36" s="17">
        <v>0.55635363742776389</v>
      </c>
      <c r="AZ36" s="17">
        <v>-0.50021278880268816</v>
      </c>
      <c r="BA36" s="17">
        <v>-0.21758546784577518</v>
      </c>
      <c r="BB36" s="17">
        <v>0.3017626600194741</v>
      </c>
      <c r="BC36" s="17">
        <v>-2.6578685090055609</v>
      </c>
      <c r="BD36" s="17">
        <v>5.0430025564734144</v>
      </c>
      <c r="BE36" s="17">
        <v>-0.99999999999999922</v>
      </c>
    </row>
    <row r="37" spans="1:57" x14ac:dyDescent="0.25">
      <c r="A37">
        <v>4818</v>
      </c>
      <c r="B37" t="s">
        <v>1812</v>
      </c>
      <c r="C37" s="22">
        <v>1614.2434620349177</v>
      </c>
      <c r="D37" s="17">
        <v>118.90172176325535</v>
      </c>
      <c r="E37" s="17">
        <v>45.434003270465759</v>
      </c>
      <c r="F37" s="17">
        <v>0.70877545712463708</v>
      </c>
      <c r="G37" s="17">
        <v>5.8965499104542722</v>
      </c>
      <c r="H37" s="17">
        <v>91.658369746427766</v>
      </c>
      <c r="I37" s="17">
        <v>14.228354046468462</v>
      </c>
      <c r="J37" s="17">
        <v>-1.0000000000000004</v>
      </c>
      <c r="K37" s="17">
        <v>-1.0000000000000004</v>
      </c>
      <c r="L37" s="17">
        <v>-1.0000000000000004</v>
      </c>
      <c r="M37" s="17">
        <v>0.18586198361764514</v>
      </c>
      <c r="N37" s="17">
        <v>-1.0000000000000004</v>
      </c>
      <c r="O37" s="17">
        <v>-1.0000000000000004</v>
      </c>
      <c r="P37" s="17">
        <v>2.6037332933163864</v>
      </c>
      <c r="Q37" s="17">
        <v>0.66666666666666663</v>
      </c>
      <c r="R37" s="17">
        <v>1.7057687619109505</v>
      </c>
      <c r="S37" s="17">
        <v>0.20420197567083442</v>
      </c>
      <c r="T37" s="17">
        <v>-5.9360453342006098E-2</v>
      </c>
      <c r="U37" s="17">
        <v>0.39534409587978503</v>
      </c>
      <c r="V37" s="17">
        <v>3.2928166171378885</v>
      </c>
      <c r="W37" s="17">
        <v>-0.93591833092081644</v>
      </c>
      <c r="X37" s="17">
        <v>0.16162811905821778</v>
      </c>
      <c r="Y37" s="17">
        <v>38.03787648987911</v>
      </c>
      <c r="Z37" s="17">
        <v>-1.1920141885114339</v>
      </c>
      <c r="AA37" s="17">
        <v>0.18889156184020997</v>
      </c>
      <c r="AB37" s="17">
        <v>53.262351424505404</v>
      </c>
      <c r="AC37" s="17">
        <v>-0.6943879103249313</v>
      </c>
      <c r="AD37" s="17">
        <v>0.58547927800989419</v>
      </c>
      <c r="AE37" s="17">
        <v>92.074598754234685</v>
      </c>
      <c r="AF37" s="17">
        <v>52.15695721948908</v>
      </c>
      <c r="AG37" s="17">
        <v>-0.32444101796658237</v>
      </c>
      <c r="AH37" s="17">
        <v>-0.42123427390930795</v>
      </c>
      <c r="AI37" s="17">
        <v>0.41936364208362381</v>
      </c>
      <c r="AJ37" s="17">
        <v>0.33609662169294174</v>
      </c>
      <c r="AK37" s="17">
        <v>0.43983967444698208</v>
      </c>
      <c r="AL37" s="17">
        <v>0.22116632640555411</v>
      </c>
      <c r="AM37" s="17">
        <v>-4.0366496624052874E-2</v>
      </c>
      <c r="AN37" s="17">
        <v>-0.10185120209904994</v>
      </c>
      <c r="AO37" s="17">
        <v>0.40077763497665847</v>
      </c>
      <c r="AP37" s="17">
        <v>-0.41622900780688066</v>
      </c>
      <c r="AQ37" s="17">
        <v>1.9319820102654666</v>
      </c>
      <c r="AR37" s="17">
        <v>11.299247112196117</v>
      </c>
      <c r="AS37" s="17">
        <v>0.99712492400688424</v>
      </c>
      <c r="AT37" s="17">
        <v>0.4</v>
      </c>
      <c r="AU37" s="17">
        <v>0.13333333333333333</v>
      </c>
      <c r="AV37" s="17">
        <v>0.53333333333333333</v>
      </c>
      <c r="AW37" s="17">
        <v>18</v>
      </c>
      <c r="AX37" s="17">
        <v>5.8757883360430668E-2</v>
      </c>
      <c r="AY37" s="17">
        <v>0.21962659340072008</v>
      </c>
      <c r="AZ37" s="17">
        <v>-0.31576738867963966</v>
      </c>
      <c r="BA37" s="17">
        <v>0.52184207330854782</v>
      </c>
      <c r="BB37" s="17">
        <v>0.34801522485173475</v>
      </c>
      <c r="BC37" s="17">
        <v>14.144184799717278</v>
      </c>
      <c r="BD37" s="17">
        <v>7.1215436778951693</v>
      </c>
      <c r="BE37" s="17">
        <v>-1.0000000000000004</v>
      </c>
    </row>
    <row r="38" spans="1:57" x14ac:dyDescent="0.25">
      <c r="A38">
        <v>5172</v>
      </c>
      <c r="B38" t="s">
        <v>745</v>
      </c>
      <c r="C38" s="22">
        <v>1807.1664484105725</v>
      </c>
      <c r="D38" s="17">
        <v>179.79473422587901</v>
      </c>
      <c r="E38" s="17">
        <v>113.64784322570627</v>
      </c>
      <c r="F38" s="17">
        <v>1.8914584380484827</v>
      </c>
      <c r="G38" s="17">
        <v>17.284782085693251</v>
      </c>
      <c r="H38" s="17">
        <v>100.64947796018581</v>
      </c>
      <c r="I38" s="17">
        <v>51.703151769024345</v>
      </c>
      <c r="J38" s="17">
        <v>-0.99999999999999944</v>
      </c>
      <c r="K38" s="17">
        <v>-0.99999999999999944</v>
      </c>
      <c r="L38" s="17">
        <v>-0.99999999999999944</v>
      </c>
      <c r="M38" s="17">
        <v>0.28234323294971175</v>
      </c>
      <c r="N38" s="17">
        <v>-0.99999999999999944</v>
      </c>
      <c r="O38" s="17">
        <v>-0.99999999999999944</v>
      </c>
      <c r="P38" s="17">
        <v>4.5922401261541221</v>
      </c>
      <c r="Q38" s="17">
        <v>0.94117647058823528</v>
      </c>
      <c r="R38" s="17">
        <v>5.7115973752560878</v>
      </c>
      <c r="S38" s="17">
        <v>0.50025013666283458</v>
      </c>
      <c r="T38" s="17">
        <v>0.63467360451348009</v>
      </c>
      <c r="U38" s="17">
        <v>0.53356574873911722</v>
      </c>
      <c r="V38" s="17">
        <v>12.692541959539135</v>
      </c>
      <c r="W38" s="17">
        <v>8.2407218010037759</v>
      </c>
      <c r="X38" s="17">
        <v>0.41223913435584997</v>
      </c>
      <c r="Y38" s="17">
        <v>52.495305683705311</v>
      </c>
      <c r="Z38" s="17">
        <v>-0.31862442592712142</v>
      </c>
      <c r="AA38" s="17">
        <v>4.6817042232149264</v>
      </c>
      <c r="AB38" s="17">
        <v>27.302359485273879</v>
      </c>
      <c r="AC38" s="17">
        <v>0.95266093318556577</v>
      </c>
      <c r="AD38" s="17">
        <v>2.9519035454171552</v>
      </c>
      <c r="AE38" s="17">
        <v>87.431272937611283</v>
      </c>
      <c r="AF38" s="17">
        <v>61.969867424526598</v>
      </c>
      <c r="AG38" s="17">
        <v>0.18634522985066426</v>
      </c>
      <c r="AH38" s="17">
        <v>0.48855590019089129</v>
      </c>
      <c r="AI38" s="17">
        <v>0.19557368535214595</v>
      </c>
      <c r="AJ38" s="17">
        <v>1.2555479525384869</v>
      </c>
      <c r="AK38" s="17">
        <v>1.1400422245398363</v>
      </c>
      <c r="AL38" s="17">
        <v>0.11945256518977657</v>
      </c>
      <c r="AM38" s="17">
        <v>1.0280877838796088</v>
      </c>
      <c r="AN38" s="17">
        <v>1.0150428797841788</v>
      </c>
      <c r="AO38" s="17">
        <v>0.23816988331394467</v>
      </c>
      <c r="AP38" s="17">
        <v>13.21820502257453</v>
      </c>
      <c r="AQ38" s="17">
        <v>-4.0292598330430396</v>
      </c>
      <c r="AR38" s="17">
        <v>50.961000998696221</v>
      </c>
      <c r="AS38" s="17">
        <v>4.7714106033711472</v>
      </c>
      <c r="AT38" s="17">
        <v>1</v>
      </c>
      <c r="AU38" s="17">
        <v>0</v>
      </c>
      <c r="AV38" s="17">
        <v>1</v>
      </c>
      <c r="AW38" s="17">
        <v>30</v>
      </c>
      <c r="AX38" s="17">
        <v>0.67322253767045492</v>
      </c>
      <c r="AY38" s="17">
        <v>0.90814041873222617</v>
      </c>
      <c r="AZ38" s="17">
        <v>1.1281803322318906</v>
      </c>
      <c r="BA38" s="17">
        <v>0.21171122933995429</v>
      </c>
      <c r="BB38" s="17">
        <v>0.1805643353917871</v>
      </c>
      <c r="BC38" s="17">
        <v>9.8334828271599832</v>
      </c>
      <c r="BD38" s="17">
        <v>10.155010045954144</v>
      </c>
      <c r="BE38" s="17">
        <v>-0.99999999999999944</v>
      </c>
    </row>
    <row r="39" spans="1:57" x14ac:dyDescent="0.25">
      <c r="A39">
        <v>5576</v>
      </c>
      <c r="B39" t="s">
        <v>2135</v>
      </c>
      <c r="C39" s="22">
        <v>1657.1062473246802</v>
      </c>
      <c r="D39" s="17">
        <v>119.13355502312092</v>
      </c>
      <c r="E39" s="17">
        <v>36.799571135092656</v>
      </c>
      <c r="F39" s="17">
        <v>1.4599533536270872</v>
      </c>
      <c r="G39" s="17">
        <v>9.6607488749000527</v>
      </c>
      <c r="H39" s="17">
        <v>72.888549663040507</v>
      </c>
      <c r="I39" s="17">
        <v>34.828534375235073</v>
      </c>
      <c r="J39" s="17">
        <v>-1</v>
      </c>
      <c r="K39" s="17">
        <v>-1</v>
      </c>
      <c r="L39" s="17">
        <v>-1</v>
      </c>
      <c r="M39" s="17">
        <v>0.46098827358367567</v>
      </c>
      <c r="N39" s="17">
        <v>-1</v>
      </c>
      <c r="O39" s="17">
        <v>-1</v>
      </c>
      <c r="P39" s="17">
        <v>6.1557558178664999</v>
      </c>
      <c r="Q39" s="17">
        <v>1</v>
      </c>
      <c r="R39" s="17">
        <v>1.2134326923334333</v>
      </c>
      <c r="S39" s="17">
        <v>0.43633507247680198</v>
      </c>
      <c r="T39" s="17">
        <v>0.53906383618334208</v>
      </c>
      <c r="U39" s="17">
        <v>-0.15848892923844504</v>
      </c>
      <c r="V39" s="17">
        <v>3.5049930570335519</v>
      </c>
      <c r="W39" s="17">
        <v>0.94620687539779846</v>
      </c>
      <c r="X39" s="17">
        <v>0.46519721175567935</v>
      </c>
      <c r="Y39" s="17">
        <v>39.361537940158037</v>
      </c>
      <c r="Z39" s="17">
        <v>0.62909107761166738</v>
      </c>
      <c r="AA39" s="17">
        <v>0.34101710815940878</v>
      </c>
      <c r="AB39" s="17">
        <v>21.510073453504511</v>
      </c>
      <c r="AC39" s="17">
        <v>-0.68950499797934361</v>
      </c>
      <c r="AD39" s="17">
        <v>2.1007254210722039</v>
      </c>
      <c r="AE39" s="17">
        <v>63.313353922894187</v>
      </c>
      <c r="AF39" s="17">
        <v>3.5645672124670686</v>
      </c>
      <c r="AG39" s="17">
        <v>-0.10263474541391242</v>
      </c>
      <c r="AH39" s="17">
        <v>9.4388916733985032E-3</v>
      </c>
      <c r="AI39" s="17">
        <v>0.2938103250346828</v>
      </c>
      <c r="AJ39" s="17">
        <v>1.4558293773141966</v>
      </c>
      <c r="AK39" s="17">
        <v>1.3784483829733654</v>
      </c>
      <c r="AL39" s="17">
        <v>0.41493295392078605</v>
      </c>
      <c r="AM39" s="17">
        <v>0.45052486376993683</v>
      </c>
      <c r="AN39" s="17">
        <v>0.52715187338250957</v>
      </c>
      <c r="AO39" s="17">
        <v>0.27195316509779444</v>
      </c>
      <c r="AP39" s="17">
        <v>9.5751957401463681</v>
      </c>
      <c r="AQ39" s="17">
        <v>1.3702309149377601</v>
      </c>
      <c r="AR39" s="17">
        <v>17.677445027318846</v>
      </c>
      <c r="AS39" s="17">
        <v>15.780858432978475</v>
      </c>
      <c r="AT39" s="17">
        <v>0.6470588235294118</v>
      </c>
      <c r="AU39" s="17">
        <v>0.1176470588235294</v>
      </c>
      <c r="AV39" s="17">
        <v>0.76470588235294112</v>
      </c>
      <c r="AW39" s="17">
        <v>23.52941176470588</v>
      </c>
      <c r="AX39" s="17">
        <v>0.24159615096771681</v>
      </c>
      <c r="AY39" s="17">
        <v>0.28676215934132465</v>
      </c>
      <c r="AZ39" s="17">
        <v>0.60857321745781379</v>
      </c>
      <c r="BA39" s="17">
        <v>-0.39100641914094519</v>
      </c>
      <c r="BB39" s="17">
        <v>-5.1597708614943359E-2</v>
      </c>
      <c r="BC39" s="17">
        <v>-8.3413496818170056</v>
      </c>
      <c r="BD39" s="17">
        <v>1.7529233719154829</v>
      </c>
      <c r="BE39" s="17">
        <v>-1</v>
      </c>
    </row>
    <row r="40" spans="1:57" x14ac:dyDescent="0.25">
      <c r="A40">
        <v>5638</v>
      </c>
      <c r="B40" t="s">
        <v>2168</v>
      </c>
      <c r="C40" s="22">
        <v>1508.5733909765472</v>
      </c>
      <c r="D40" s="17">
        <v>72.748634836754903</v>
      </c>
      <c r="E40" s="17">
        <v>-19.960254236707041</v>
      </c>
      <c r="F40" s="17">
        <v>0.38577006515299761</v>
      </c>
      <c r="G40" s="17">
        <v>2.726330993920461</v>
      </c>
      <c r="H40" s="17">
        <v>41.660065637277718</v>
      </c>
      <c r="I40" s="17">
        <v>12.710291976007143</v>
      </c>
      <c r="J40" s="17">
        <v>-0.99999999999999878</v>
      </c>
      <c r="K40" s="17">
        <v>-0.99999999999999878</v>
      </c>
      <c r="L40" s="17">
        <v>-0.99999999999999878</v>
      </c>
      <c r="M40" s="17">
        <v>0.30585284305654992</v>
      </c>
      <c r="N40" s="17">
        <v>-0.99999999999999878</v>
      </c>
      <c r="O40" s="17">
        <v>-0.99999999999999878</v>
      </c>
      <c r="P40" s="17">
        <v>3.656533303972918</v>
      </c>
      <c r="Q40" s="17">
        <v>0.66666666666666663</v>
      </c>
      <c r="R40" s="17">
        <v>-0.35158390480461932</v>
      </c>
      <c r="S40" s="17">
        <v>-5.0143290861724227E-2</v>
      </c>
      <c r="T40" s="17">
        <v>-0.11351725022160906</v>
      </c>
      <c r="U40" s="17">
        <v>-0.88332422075868511</v>
      </c>
      <c r="V40" s="17">
        <v>-0.93020231005245635</v>
      </c>
      <c r="W40" s="17">
        <v>-3.2591331650541067</v>
      </c>
      <c r="X40" s="17">
        <v>-5.3336043701957499E-2</v>
      </c>
      <c r="Y40" s="17">
        <v>26.974124023210504</v>
      </c>
      <c r="Z40" s="17">
        <v>2.911370528660072</v>
      </c>
      <c r="AA40" s="17">
        <v>0.58942574120479096</v>
      </c>
      <c r="AB40" s="17">
        <v>-0.1955322047145589</v>
      </c>
      <c r="AC40" s="17">
        <v>2.5937158046281734</v>
      </c>
      <c r="AD40" s="17">
        <v>1.226902133735646</v>
      </c>
      <c r="AE40" s="17">
        <v>28.594919693436399</v>
      </c>
      <c r="AF40" s="17">
        <v>-42.577283466338571</v>
      </c>
      <c r="AG40" s="17">
        <v>0.84167277709247523</v>
      </c>
      <c r="AH40" s="17">
        <v>0.73826530383915112</v>
      </c>
      <c r="AI40" s="17">
        <v>0.38460246844574075</v>
      </c>
      <c r="AJ40" s="17">
        <v>1.2182914894469745</v>
      </c>
      <c r="AK40" s="17">
        <v>1.1502442120617602</v>
      </c>
      <c r="AL40" s="17">
        <v>0.41383357475604765</v>
      </c>
      <c r="AM40" s="17">
        <v>0.79293386537531318</v>
      </c>
      <c r="AN40" s="17">
        <v>0.72451967286735275</v>
      </c>
      <c r="AO40" s="17">
        <v>6.9062564570215812E-2</v>
      </c>
      <c r="AP40" s="17">
        <v>13.065145943841324</v>
      </c>
      <c r="AQ40" s="17">
        <v>4.3607516901647569</v>
      </c>
      <c r="AR40" s="17">
        <v>-4.6316108145649952</v>
      </c>
      <c r="AS40" s="17">
        <v>12.981151100407368</v>
      </c>
      <c r="AT40" s="17">
        <v>0.33333333333333331</v>
      </c>
      <c r="AU40" s="17">
        <v>0.17592592592592593</v>
      </c>
      <c r="AV40" s="17">
        <v>0.5092592592592593</v>
      </c>
      <c r="AW40" s="17">
        <v>17.5</v>
      </c>
      <c r="AX40" s="17">
        <v>4.8848193636234487E-2</v>
      </c>
      <c r="AY40" s="17">
        <v>0.41929197393836504</v>
      </c>
      <c r="AZ40" s="17">
        <v>0.42464861352976507</v>
      </c>
      <c r="BA40" s="17">
        <v>3.8835806212699921E-2</v>
      </c>
      <c r="BB40" s="17">
        <v>0.5401035821581085</v>
      </c>
      <c r="BC40" s="17">
        <v>3.0673550250093227</v>
      </c>
      <c r="BD40" s="17">
        <v>15.625832621601521</v>
      </c>
      <c r="BE40" s="17">
        <v>-0.99999999999999878</v>
      </c>
    </row>
    <row r="41" spans="1:57" x14ac:dyDescent="0.25">
      <c r="A41">
        <v>5658</v>
      </c>
      <c r="B41" t="s">
        <v>2176</v>
      </c>
      <c r="C41" s="22">
        <v>1542.3859426516367</v>
      </c>
      <c r="D41" s="17">
        <v>109.04588153650295</v>
      </c>
      <c r="E41" s="17">
        <v>16.914839076169553</v>
      </c>
      <c r="F41" s="17">
        <v>0.62769142603656269</v>
      </c>
      <c r="G41" s="17">
        <v>7.4764329220279269</v>
      </c>
      <c r="H41" s="17">
        <v>72.431192528930779</v>
      </c>
      <c r="I41" s="17">
        <v>26.78250801585984</v>
      </c>
      <c r="J41" s="17">
        <v>-1.0000000000000004</v>
      </c>
      <c r="K41" s="17">
        <v>-1.0000000000000004</v>
      </c>
      <c r="L41" s="17">
        <v>-1.0000000000000004</v>
      </c>
      <c r="M41" s="17">
        <v>0.35539002982186796</v>
      </c>
      <c r="N41" s="17">
        <v>-1.0000000000000004</v>
      </c>
      <c r="O41" s="17">
        <v>-1.0000000000000004</v>
      </c>
      <c r="P41" s="17">
        <v>4.7624306520125073</v>
      </c>
      <c r="Q41" s="17">
        <v>1</v>
      </c>
      <c r="R41" s="17">
        <v>1.2132326226931296</v>
      </c>
      <c r="S41" s="17">
        <v>0.14019916578872346</v>
      </c>
      <c r="T41" s="17">
        <v>0.14376851231458104</v>
      </c>
      <c r="U41" s="17">
        <v>-0.50022982894119716</v>
      </c>
      <c r="V41" s="17">
        <v>2.7140022700154214</v>
      </c>
      <c r="W41" s="17">
        <v>-1.6447392804292325</v>
      </c>
      <c r="X41" s="17">
        <v>0.17140803841259328</v>
      </c>
      <c r="Y41" s="17">
        <v>30.938515730832798</v>
      </c>
      <c r="Z41" s="17">
        <v>-1.6521090016409892</v>
      </c>
      <c r="AA41" s="17">
        <v>0.79111572757192794</v>
      </c>
      <c r="AB41" s="17">
        <v>37.630074710365143</v>
      </c>
      <c r="AC41" s="17">
        <v>-1.0696371242695761</v>
      </c>
      <c r="AD41" s="17">
        <v>0.81224320268508055</v>
      </c>
      <c r="AE41" s="17">
        <v>70.171949371454957</v>
      </c>
      <c r="AF41" s="17">
        <v>23.375881610882718</v>
      </c>
      <c r="AG41" s="17">
        <v>-0.40880960005655903</v>
      </c>
      <c r="AH41" s="17">
        <v>-0.40727913413283612</v>
      </c>
      <c r="AI41" s="17">
        <v>0.30397392393772305</v>
      </c>
      <c r="AJ41" s="17">
        <v>0.72951791665092347</v>
      </c>
      <c r="AK41" s="17">
        <v>0.93118921545366651</v>
      </c>
      <c r="AL41" s="17">
        <v>0.16080819004950742</v>
      </c>
      <c r="AM41" s="17">
        <v>-9.8075738027463694E-2</v>
      </c>
      <c r="AN41" s="17">
        <v>-7.2061449825678248E-2</v>
      </c>
      <c r="AO41" s="17">
        <v>0.43229725540110625</v>
      </c>
      <c r="AP41" s="17">
        <v>2.2592431574757628</v>
      </c>
      <c r="AQ41" s="17">
        <v>0.23348796372332142</v>
      </c>
      <c r="AR41" s="17">
        <v>19.923578914934897</v>
      </c>
      <c r="AS41" s="17">
        <v>6.62544113720163</v>
      </c>
      <c r="AT41" s="17">
        <v>0.45454545454545453</v>
      </c>
      <c r="AU41" s="17">
        <v>0.18181818181818182</v>
      </c>
      <c r="AV41" s="17">
        <v>0.63636363636363635</v>
      </c>
      <c r="AW41" s="17">
        <v>20.90909090909091</v>
      </c>
      <c r="AX41" s="17">
        <v>-2.257147638943072E-2</v>
      </c>
      <c r="AY41" s="17">
        <v>0.17038754501284734</v>
      </c>
      <c r="AZ41" s="17">
        <v>0.696901661587226</v>
      </c>
      <c r="BA41" s="17">
        <v>5.8150314922446877E-3</v>
      </c>
      <c r="BB41" s="17">
        <v>-4.5646724508751867E-2</v>
      </c>
      <c r="BC41" s="17">
        <v>0.9973135123703526</v>
      </c>
      <c r="BD41" s="17">
        <v>2.3433401952173334</v>
      </c>
      <c r="BE41" s="17">
        <v>-1.0000000000000004</v>
      </c>
    </row>
    <row r="42" spans="1:57" x14ac:dyDescent="0.25">
      <c r="A42">
        <v>5929</v>
      </c>
      <c r="B42" t="s">
        <v>3099</v>
      </c>
      <c r="C42" s="22">
        <v>1401.823226506134</v>
      </c>
      <c r="D42" s="17">
        <v>20.936522776068582</v>
      </c>
      <c r="E42" s="17">
        <v>-98.668545155738144</v>
      </c>
      <c r="F42" s="17">
        <v>7.6411949121844042E-2</v>
      </c>
      <c r="G42" s="17">
        <v>8.2156650635309028</v>
      </c>
      <c r="H42" s="17">
        <v>4.5871677162080218</v>
      </c>
      <c r="I42" s="17">
        <v>7.5733763429221561</v>
      </c>
      <c r="J42" s="17">
        <v>-1.0000000000000009</v>
      </c>
      <c r="K42" s="17">
        <v>-1.0000000000000009</v>
      </c>
      <c r="L42" s="17">
        <v>-1.0000000000000009</v>
      </c>
      <c r="M42" s="17">
        <v>0.39582353010200932</v>
      </c>
      <c r="N42" s="17">
        <v>-1.0000000000000009</v>
      </c>
      <c r="O42" s="17">
        <v>-1.0000000000000009</v>
      </c>
      <c r="P42" s="17">
        <v>6.2190412972833204</v>
      </c>
      <c r="Q42" s="17">
        <v>1</v>
      </c>
      <c r="R42" s="17">
        <v>0.75892663808323491</v>
      </c>
      <c r="S42" s="17">
        <v>3.9769469579964037E-2</v>
      </c>
      <c r="T42" s="17">
        <v>0.23938524504055569</v>
      </c>
      <c r="U42" s="17">
        <v>-1.3484076424906433</v>
      </c>
      <c r="V42" s="17">
        <v>1.9966237662475814</v>
      </c>
      <c r="W42" s="17">
        <v>0.27569346288966551</v>
      </c>
      <c r="X42" s="17">
        <v>0.15095781153818943</v>
      </c>
      <c r="Y42" s="17">
        <v>3.8777983069807758</v>
      </c>
      <c r="Z42" s="17">
        <v>0.70850304627372529</v>
      </c>
      <c r="AA42" s="17">
        <v>-1.4665573580747508</v>
      </c>
      <c r="AB42" s="17">
        <v>4.1133930142171895</v>
      </c>
      <c r="AC42" s="17">
        <v>-2.0093975344562502</v>
      </c>
      <c r="AD42" s="17">
        <v>-0.59265307493585506</v>
      </c>
      <c r="AE42" s="17">
        <v>5.9319808881873675</v>
      </c>
      <c r="AF42" s="17">
        <v>-67.794772536159016</v>
      </c>
      <c r="AG42" s="17">
        <v>-0.38840694417086152</v>
      </c>
      <c r="AH42" s="17">
        <v>-0.49458310006381057</v>
      </c>
      <c r="AI42" s="17">
        <v>0.40903837678409594</v>
      </c>
      <c r="AJ42" s="17">
        <v>0.80492777377440161</v>
      </c>
      <c r="AK42" s="17">
        <v>0.71197730530498371</v>
      </c>
      <c r="AL42" s="17">
        <v>0.35666869368610188</v>
      </c>
      <c r="AM42" s="17">
        <v>-0.44179984555575835</v>
      </c>
      <c r="AN42" s="17">
        <v>-0.48635683963704179</v>
      </c>
      <c r="AO42" s="17">
        <v>0.33720281795138174</v>
      </c>
      <c r="AP42" s="17">
        <v>-1.3448131719793437</v>
      </c>
      <c r="AQ42" s="17">
        <v>6.042207100671205</v>
      </c>
      <c r="AR42" s="17">
        <v>-6.2060531102145298</v>
      </c>
      <c r="AS42" s="17">
        <v>7.7372223524654808</v>
      </c>
      <c r="AT42" s="17">
        <v>0</v>
      </c>
      <c r="AU42" s="17">
        <v>0.25757575757575757</v>
      </c>
      <c r="AV42" s="17">
        <v>0.25757575757575757</v>
      </c>
      <c r="AW42" s="17">
        <v>11.818181818181818</v>
      </c>
      <c r="AX42" s="17">
        <v>-4.8064944929140693E-2</v>
      </c>
      <c r="AY42" s="17">
        <v>0.38735906063903758</v>
      </c>
      <c r="AZ42" s="17">
        <v>-2.068425373075268E-2</v>
      </c>
      <c r="BA42" s="17">
        <v>0.22750865227453626</v>
      </c>
      <c r="BB42" s="17">
        <v>2.6446930943823964E-2</v>
      </c>
      <c r="BC42" s="17">
        <v>7.6245116100585957</v>
      </c>
      <c r="BD42" s="17">
        <v>0.55775200494183397</v>
      </c>
      <c r="BE42" s="17">
        <v>-1.0000000000000009</v>
      </c>
    </row>
    <row r="43" spans="1:57" x14ac:dyDescent="0.25">
      <c r="A43">
        <v>6047</v>
      </c>
      <c r="B43" t="s">
        <v>2388</v>
      </c>
      <c r="C43" s="22">
        <v>1490.7462649926724</v>
      </c>
      <c r="D43" s="17">
        <v>68.623116710889349</v>
      </c>
      <c r="E43" s="17">
        <v>-5.4762585464624607</v>
      </c>
      <c r="F43" s="17">
        <v>0.76334664152961085</v>
      </c>
      <c r="G43" s="17">
        <v>5.4452750161621672</v>
      </c>
      <c r="H43" s="17">
        <v>38.711118915045816</v>
      </c>
      <c r="I43" s="17">
        <v>19.377940112551599</v>
      </c>
      <c r="J43" s="17">
        <v>-0.99999999999999978</v>
      </c>
      <c r="K43" s="17">
        <v>-0.99999999999999978</v>
      </c>
      <c r="L43" s="17">
        <v>-0.99999999999999978</v>
      </c>
      <c r="M43" s="17">
        <v>2.974057368124345E-2</v>
      </c>
      <c r="N43" s="17">
        <v>-0.99999999999999978</v>
      </c>
      <c r="O43" s="17">
        <v>-0.99999999999999978</v>
      </c>
      <c r="P43" s="17">
        <v>3.8224024751619474</v>
      </c>
      <c r="Q43" s="17">
        <v>0.81818181818181823</v>
      </c>
      <c r="R43" s="17">
        <v>0.62704048954717018</v>
      </c>
      <c r="S43" s="17">
        <v>7.9311748208819324E-2</v>
      </c>
      <c r="T43" s="17">
        <v>0.18439578095294029</v>
      </c>
      <c r="U43" s="17">
        <v>-1.1804525310679042</v>
      </c>
      <c r="V43" s="17">
        <v>1.6228725410002212</v>
      </c>
      <c r="W43" s="17">
        <v>4.4317161864624568</v>
      </c>
      <c r="X43" s="17">
        <v>0.11596261900793567</v>
      </c>
      <c r="Y43" s="17">
        <v>19.642163833024881</v>
      </c>
      <c r="Z43" s="17">
        <v>2.0046844125701324</v>
      </c>
      <c r="AA43" s="17">
        <v>0.73488989924432091</v>
      </c>
      <c r="AB43" s="17">
        <v>5.2632001862906339</v>
      </c>
      <c r="AC43" s="17">
        <v>-0.13908511557574796</v>
      </c>
      <c r="AD43" s="17">
        <v>1.1130280597988589</v>
      </c>
      <c r="AE43" s="17">
        <v>26.753281978358697</v>
      </c>
      <c r="AF43" s="17">
        <v>-29.813562104199338</v>
      </c>
      <c r="AG43" s="17">
        <v>9.1352068637100534E-2</v>
      </c>
      <c r="AH43" s="17">
        <v>0.39486679998733509</v>
      </c>
      <c r="AI43" s="17">
        <v>0.16472208613801309</v>
      </c>
      <c r="AJ43" s="17">
        <v>1.1479736530107219</v>
      </c>
      <c r="AK43" s="17">
        <v>1.2509590409696778</v>
      </c>
      <c r="AL43" s="17">
        <v>0.2404811084453386</v>
      </c>
      <c r="AM43" s="17">
        <v>0.71282163699983569</v>
      </c>
      <c r="AN43" s="17">
        <v>0.74574154638040935</v>
      </c>
      <c r="AO43" s="17">
        <v>-2.3659675020396252E-3</v>
      </c>
      <c r="AP43" s="17">
        <v>11.957836936687112</v>
      </c>
      <c r="AQ43" s="17">
        <v>2.3975855050136121</v>
      </c>
      <c r="AR43" s="17">
        <v>7.4738445712173762</v>
      </c>
      <c r="AS43" s="17">
        <v>9.5065100363206021</v>
      </c>
      <c r="AT43" s="17">
        <v>0.18181818181818182</v>
      </c>
      <c r="AU43" s="17">
        <v>0.28787878787878785</v>
      </c>
      <c r="AV43" s="17">
        <v>0.46969696969696967</v>
      </c>
      <c r="AW43" s="17">
        <v>17.272727272727273</v>
      </c>
      <c r="AX43" s="17">
        <v>9.3669579116142085E-2</v>
      </c>
      <c r="AY43" s="17">
        <v>-0.13488925762174592</v>
      </c>
      <c r="AZ43" s="17">
        <v>0.11562508301928141</v>
      </c>
      <c r="BA43" s="17">
        <v>-0.23247946110975007</v>
      </c>
      <c r="BB43" s="17">
        <v>0.18078190033590605</v>
      </c>
      <c r="BC43" s="17">
        <v>-6.4864328158524884</v>
      </c>
      <c r="BD43" s="17">
        <v>5.0976729234940565</v>
      </c>
      <c r="BE43" s="17">
        <v>-0.99999999999999978</v>
      </c>
    </row>
    <row r="44" spans="1:57" x14ac:dyDescent="0.25">
      <c r="A44">
        <v>6056</v>
      </c>
      <c r="B44" t="s">
        <v>2394</v>
      </c>
      <c r="C44" s="22">
        <v>1508.1742192324214</v>
      </c>
      <c r="D44" s="17">
        <v>55.597276169102948</v>
      </c>
      <c r="E44" s="17">
        <v>-34.980845397011485</v>
      </c>
      <c r="F44" s="17">
        <v>0.30055886223145278</v>
      </c>
      <c r="G44" s="17">
        <v>13.897378443098253</v>
      </c>
      <c r="H44" s="17">
        <v>33.694635904710211</v>
      </c>
      <c r="I44" s="17">
        <v>7.2628999928967319</v>
      </c>
      <c r="J44" s="17">
        <v>-1.000000000000002</v>
      </c>
      <c r="K44" s="17">
        <v>-1.000000000000002</v>
      </c>
      <c r="L44" s="17">
        <v>-1.000000000000002</v>
      </c>
      <c r="M44" s="17">
        <v>0.39403915103258397</v>
      </c>
      <c r="N44" s="17">
        <v>-1.000000000000002</v>
      </c>
      <c r="O44" s="17">
        <v>-1.000000000000002</v>
      </c>
      <c r="P44" s="17">
        <v>5.1520587383756586</v>
      </c>
      <c r="Q44" s="17">
        <v>1</v>
      </c>
      <c r="R44" s="17">
        <v>3.1905043011807539</v>
      </c>
      <c r="S44" s="17">
        <v>0.27507670533996542</v>
      </c>
      <c r="T44" s="17">
        <v>1.1821555511805428</v>
      </c>
      <c r="U44" s="17">
        <v>1.2795591752563791</v>
      </c>
      <c r="V44" s="17">
        <v>8.7453197047225935</v>
      </c>
      <c r="W44" s="17">
        <v>6.7102399522726994</v>
      </c>
      <c r="X44" s="17">
        <v>0.25836204409574609</v>
      </c>
      <c r="Y44" s="17">
        <v>14.441676919507803</v>
      </c>
      <c r="Z44" s="17">
        <v>6.4156497986346914E-2</v>
      </c>
      <c r="AA44" s="17">
        <v>0.38976874240477832</v>
      </c>
      <c r="AB44" s="17">
        <v>17.133881493427523</v>
      </c>
      <c r="AC44" s="17">
        <v>0.38540868003392847</v>
      </c>
      <c r="AD44" s="17">
        <v>8.112603310457249E-2</v>
      </c>
      <c r="AE44" s="17">
        <v>32.046453188444687</v>
      </c>
      <c r="AF44" s="17">
        <v>-22.446073316962526</v>
      </c>
      <c r="AG44" s="17">
        <v>5.6359693136553111E-2</v>
      </c>
      <c r="AH44" s="17">
        <v>-7.7687504460128509E-2</v>
      </c>
      <c r="AI44" s="17">
        <v>0.41873290544843189</v>
      </c>
      <c r="AJ44" s="17">
        <v>4.6597896735486616E-2</v>
      </c>
      <c r="AK44" s="17">
        <v>0.32452638632768227</v>
      </c>
      <c r="AL44" s="17">
        <v>0.20233879897441306</v>
      </c>
      <c r="AM44" s="17">
        <v>0.14636333606246937</v>
      </c>
      <c r="AN44" s="17">
        <v>8.2797661385550919E-2</v>
      </c>
      <c r="AO44" s="17">
        <v>0.36740161227016704</v>
      </c>
      <c r="AP44" s="17">
        <v>1.6481827162655254</v>
      </c>
      <c r="AQ44" s="17">
        <v>2.6494646824273858</v>
      </c>
      <c r="AR44" s="17">
        <v>3.6999741180842971</v>
      </c>
      <c r="AS44" s="17">
        <v>0.91346119238505563</v>
      </c>
      <c r="AT44" s="17">
        <v>0</v>
      </c>
      <c r="AU44" s="17">
        <v>0.19696969696969696</v>
      </c>
      <c r="AV44" s="17">
        <v>0.19696969696969696</v>
      </c>
      <c r="AW44" s="17">
        <v>8.1818181818181817</v>
      </c>
      <c r="AX44" s="17">
        <v>-5.1000645475885266E-2</v>
      </c>
      <c r="AY44" s="17">
        <v>1.2921178316804502E-3</v>
      </c>
      <c r="AZ44" s="17">
        <v>0.30391732769438845</v>
      </c>
      <c r="BA44" s="17">
        <v>-6.2055534558665186E-2</v>
      </c>
      <c r="BB44" s="17">
        <v>-3.087858962349313E-2</v>
      </c>
      <c r="BC44" s="17">
        <v>-1.5449277748082255</v>
      </c>
      <c r="BD44" s="17">
        <v>0.74762189788461264</v>
      </c>
      <c r="BE44" s="17">
        <v>-1.000000000000002</v>
      </c>
    </row>
    <row r="45" spans="1:57" x14ac:dyDescent="0.25">
      <c r="A45">
        <v>6175</v>
      </c>
      <c r="B45" t="s">
        <v>2466</v>
      </c>
      <c r="C45" s="22">
        <v>1510.1553971066357</v>
      </c>
      <c r="D45" s="17">
        <v>124.8645465122222</v>
      </c>
      <c r="E45" s="17">
        <v>0.93332884900298652</v>
      </c>
      <c r="F45" s="17">
        <v>0.49093753406568086</v>
      </c>
      <c r="G45" s="17">
        <v>5.0908590352992995</v>
      </c>
      <c r="H45" s="17">
        <v>82.46091914278631</v>
      </c>
      <c r="I45" s="17">
        <v>16.67677780992242</v>
      </c>
      <c r="J45" s="17">
        <v>-1.0000000000000016</v>
      </c>
      <c r="K45" s="17">
        <v>-1.0000000000000016</v>
      </c>
      <c r="L45" s="17">
        <v>-1.0000000000000016</v>
      </c>
      <c r="M45" s="17">
        <v>0.43442946297875068</v>
      </c>
      <c r="N45" s="17">
        <v>-1.0000000000000016</v>
      </c>
      <c r="O45" s="17">
        <v>-1.0000000000000016</v>
      </c>
      <c r="P45" s="17">
        <v>5.3404993584881257</v>
      </c>
      <c r="Q45" s="17">
        <v>1</v>
      </c>
      <c r="R45" s="17">
        <v>2.1178746375033378E-2</v>
      </c>
      <c r="S45" s="17">
        <v>-5.879432905321421E-2</v>
      </c>
      <c r="T45" s="17">
        <v>-0.14599890796944712</v>
      </c>
      <c r="U45" s="17">
        <v>-0.63951820340478205</v>
      </c>
      <c r="V45" s="17">
        <v>-0.24964032318882748</v>
      </c>
      <c r="W45" s="17">
        <v>-4.3195789906664945</v>
      </c>
      <c r="X45" s="17">
        <v>2.7439816634736894E-2</v>
      </c>
      <c r="Y45" s="17">
        <v>48.312933374095863</v>
      </c>
      <c r="Z45" s="17">
        <v>5.0185520300991247</v>
      </c>
      <c r="AA45" s="17">
        <v>4.6215785456107099</v>
      </c>
      <c r="AB45" s="17">
        <v>11.547857067608364</v>
      </c>
      <c r="AC45" s="17">
        <v>2.8695944483031277</v>
      </c>
      <c r="AD45" s="17">
        <v>4.5226890541929132E-2</v>
      </c>
      <c r="AE45" s="17">
        <v>64.527595877856839</v>
      </c>
      <c r="AF45" s="17">
        <v>-15.175332648101914</v>
      </c>
      <c r="AG45" s="17">
        <v>1.1811065990464424</v>
      </c>
      <c r="AH45" s="17">
        <v>1.3144935366972317</v>
      </c>
      <c r="AI45" s="17">
        <v>0.2254771876514152</v>
      </c>
      <c r="AJ45" s="17">
        <v>0.95634665478811121</v>
      </c>
      <c r="AK45" s="17">
        <v>0.91384463389140003</v>
      </c>
      <c r="AL45" s="17">
        <v>0.39008388532301463</v>
      </c>
      <c r="AM45" s="17">
        <v>1.3452988064390929</v>
      </c>
      <c r="AN45" s="17">
        <v>1.358326482397249</v>
      </c>
      <c r="AO45" s="17">
        <v>-3.3224552962144868E-2</v>
      </c>
      <c r="AP45" s="17">
        <v>17.933323264929406</v>
      </c>
      <c r="AQ45" s="17">
        <v>3.6281993376871235</v>
      </c>
      <c r="AR45" s="17">
        <v>2.6297012495208909</v>
      </c>
      <c r="AS45" s="17">
        <v>10.418877222714411</v>
      </c>
      <c r="AT45" s="17">
        <v>0.11764705882352941</v>
      </c>
      <c r="AU45" s="17">
        <v>0.49019607843137258</v>
      </c>
      <c r="AV45" s="17">
        <v>0.60784313725490202</v>
      </c>
      <c r="AW45" s="17">
        <v>19.705882352941178</v>
      </c>
      <c r="AX45" s="17">
        <v>8.1106909172410646E-2</v>
      </c>
      <c r="AY45" s="17">
        <v>-0.14147350589933747</v>
      </c>
      <c r="AZ45" s="17">
        <v>0.65589425978133353</v>
      </c>
      <c r="BA45" s="17">
        <v>0.25761118321784043</v>
      </c>
      <c r="BB45" s="17">
        <v>0.69404085467836707</v>
      </c>
      <c r="BC45" s="17">
        <v>5.7329120509493254</v>
      </c>
      <c r="BD45" s="17">
        <v>20.630492665865841</v>
      </c>
      <c r="BE45" s="17">
        <v>-1.0000000000000016</v>
      </c>
    </row>
    <row r="46" spans="1:57" x14ac:dyDescent="0.25">
      <c r="A46">
        <v>6453</v>
      </c>
      <c r="B46" t="s">
        <v>2585</v>
      </c>
      <c r="C46" s="22">
        <v>1362.2525949351482</v>
      </c>
      <c r="D46" s="17">
        <v>59.93112344980095</v>
      </c>
      <c r="E46" s="17">
        <v>-101.57069839871549</v>
      </c>
      <c r="F46" s="17">
        <v>-3.3145494052728763E-2</v>
      </c>
      <c r="G46" s="17">
        <v>1.9471231268554112</v>
      </c>
      <c r="H46" s="17">
        <v>32.236672394851958</v>
      </c>
      <c r="I46" s="17">
        <v>17.672166259189883</v>
      </c>
      <c r="J46" s="17">
        <v>-1.0000000000000002</v>
      </c>
      <c r="K46" s="17">
        <v>-1.0000000000000002</v>
      </c>
      <c r="L46" s="17">
        <v>-1.0000000000000002</v>
      </c>
      <c r="M46" s="17">
        <v>0.18829775885038441</v>
      </c>
      <c r="N46" s="17">
        <v>-1.0000000000000002</v>
      </c>
      <c r="O46" s="17">
        <v>-1.0000000000000002</v>
      </c>
      <c r="P46" s="17">
        <v>3.1246497714301684</v>
      </c>
      <c r="Q46" s="17">
        <v>0.83333333333333337</v>
      </c>
      <c r="R46" s="17">
        <v>-0.5452163172458151</v>
      </c>
      <c r="S46" s="17">
        <v>-5.387444374697907E-2</v>
      </c>
      <c r="T46" s="17">
        <v>-4.3547005041564078E-2</v>
      </c>
      <c r="U46" s="17">
        <v>-1.2382374819560424</v>
      </c>
      <c r="V46" s="17">
        <v>-1.1775266445747583</v>
      </c>
      <c r="W46" s="17">
        <v>-7.4604255979151306</v>
      </c>
      <c r="X46" s="17">
        <v>-9.9867488558902109E-2</v>
      </c>
      <c r="Y46" s="17">
        <v>34.904168599582292</v>
      </c>
      <c r="Z46" s="17">
        <v>6.8866988680783767E-2</v>
      </c>
      <c r="AA46" s="17">
        <v>1.4196976671472223</v>
      </c>
      <c r="AB46" s="17">
        <v>-6.4128567444700959</v>
      </c>
      <c r="AC46" s="17">
        <v>-0.57052004834982295</v>
      </c>
      <c r="AD46" s="17">
        <v>-0.21908743809399475</v>
      </c>
      <c r="AE46" s="17">
        <v>29.691922084165434</v>
      </c>
      <c r="AF46" s="17">
        <v>-76.214709111940437</v>
      </c>
      <c r="AG46" s="17">
        <v>-1.6657954359348408E-2</v>
      </c>
      <c r="AH46" s="17">
        <v>-0.15173615164623722</v>
      </c>
      <c r="AI46" s="17">
        <v>0.32943448479851656</v>
      </c>
      <c r="AJ46" s="17">
        <v>0.64410300354019256</v>
      </c>
      <c r="AK46" s="17">
        <v>0.64298636171946533</v>
      </c>
      <c r="AL46" s="17">
        <v>0.30888863122109977</v>
      </c>
      <c r="AM46" s="17">
        <v>4.0060925479977041E-2</v>
      </c>
      <c r="AN46" s="17">
        <v>1.7699852064082127E-2</v>
      </c>
      <c r="AO46" s="17">
        <v>0.38035685947125847</v>
      </c>
      <c r="AP46" s="17">
        <v>2.5447503106865503</v>
      </c>
      <c r="AQ46" s="17">
        <v>1.201866043580063</v>
      </c>
      <c r="AR46" s="17">
        <v>9.5958773695034427</v>
      </c>
      <c r="AS46" s="17">
        <v>6.8744228461063734</v>
      </c>
      <c r="AT46" s="17">
        <v>0.58333333333333337</v>
      </c>
      <c r="AU46" s="17">
        <v>9.722222222222221E-2</v>
      </c>
      <c r="AV46" s="17">
        <v>0.68055555555555558</v>
      </c>
      <c r="AW46" s="17">
        <v>21.25</v>
      </c>
      <c r="AX46" s="17">
        <v>6.1449250592533616E-2</v>
      </c>
      <c r="AY46" s="17">
        <v>-2.1366694306792763E-2</v>
      </c>
      <c r="AZ46" s="17">
        <v>0.35808452545937947</v>
      </c>
      <c r="BA46" s="17">
        <v>0.40787512354297367</v>
      </c>
      <c r="BB46" s="17">
        <v>0.25475147479194843</v>
      </c>
      <c r="BC46" s="17">
        <v>10.090044617040379</v>
      </c>
      <c r="BD46" s="17">
        <v>8.1592094970956062</v>
      </c>
      <c r="BE46" s="17">
        <v>-1.0000000000000002</v>
      </c>
    </row>
    <row r="47" spans="1:57" x14ac:dyDescent="0.25">
      <c r="A47">
        <v>7048</v>
      </c>
      <c r="B47" t="s">
        <v>3438</v>
      </c>
      <c r="C47" s="22">
        <v>1581.7289431578565</v>
      </c>
      <c r="D47" s="17">
        <v>117.93505576603177</v>
      </c>
      <c r="E47" s="17">
        <v>35.661757146574523</v>
      </c>
      <c r="F47" s="17">
        <v>0.46681681810778919</v>
      </c>
      <c r="G47" s="17">
        <v>9.8635977081389008</v>
      </c>
      <c r="H47" s="17">
        <v>87.533347598506978</v>
      </c>
      <c r="I47" s="17">
        <v>8.3585678775446528</v>
      </c>
      <c r="J47" s="17">
        <v>-1.0000000000000007</v>
      </c>
      <c r="K47" s="17">
        <v>-1.0000000000000007</v>
      </c>
      <c r="L47" s="17">
        <v>-1.0000000000000007</v>
      </c>
      <c r="M47" s="17">
        <v>0.29796236057338571</v>
      </c>
      <c r="N47" s="17">
        <v>-1.0000000000000007</v>
      </c>
      <c r="O47" s="17">
        <v>-1.0000000000000007</v>
      </c>
      <c r="P47" s="17">
        <v>5.7558902153157669</v>
      </c>
      <c r="Q47" s="17">
        <v>1</v>
      </c>
      <c r="R47" s="17">
        <v>2.6924444142684303</v>
      </c>
      <c r="S47" s="17">
        <v>0.47400036473550111</v>
      </c>
      <c r="T47" s="17">
        <v>-0.63859066785686258</v>
      </c>
      <c r="U47" s="17">
        <v>-0.13670408502879888</v>
      </c>
      <c r="V47" s="17">
        <v>4.1077074928231312</v>
      </c>
      <c r="W47" s="17">
        <v>0.79765870729321886</v>
      </c>
      <c r="X47" s="17">
        <v>0.48740834107339009</v>
      </c>
      <c r="Y47" s="17">
        <v>48.849107535558232</v>
      </c>
      <c r="Z47" s="17">
        <v>-0.27926182106040442</v>
      </c>
      <c r="AA47" s="17">
        <v>2.1027821047007862</v>
      </c>
      <c r="AB47" s="17">
        <v>26.854010314762085</v>
      </c>
      <c r="AC47" s="17">
        <v>0.36901956941930114</v>
      </c>
      <c r="AD47" s="17">
        <v>1.1494612800074129</v>
      </c>
      <c r="AE47" s="17">
        <v>78.955361235028533</v>
      </c>
      <c r="AF47" s="17">
        <v>35.56018009839557</v>
      </c>
      <c r="AG47" s="17">
        <v>7.1158984196329177E-3</v>
      </c>
      <c r="AH47" s="17">
        <v>0.7450852270221513</v>
      </c>
      <c r="AI47" s="17">
        <v>4.1235329210669094E-3</v>
      </c>
      <c r="AJ47" s="17">
        <v>0.46115080593074637</v>
      </c>
      <c r="AK47" s="17">
        <v>0.40332308031064518</v>
      </c>
      <c r="AL47" s="17">
        <v>0.38723416602160432</v>
      </c>
      <c r="AM47" s="17">
        <v>0.598243095043554</v>
      </c>
      <c r="AN47" s="17">
        <v>0.56718896536289443</v>
      </c>
      <c r="AO47" s="17">
        <v>0.25890384702921926</v>
      </c>
      <c r="AP47" s="17">
        <v>8.5779863634784466</v>
      </c>
      <c r="AQ47" s="17">
        <v>1.1804107152918126</v>
      </c>
      <c r="AR47" s="17">
        <v>1.897636514281051</v>
      </c>
      <c r="AS47" s="17">
        <v>5.2805206479717892</v>
      </c>
      <c r="AT47" s="17">
        <v>0.2</v>
      </c>
      <c r="AU47" s="17">
        <v>0.22222222222222224</v>
      </c>
      <c r="AV47" s="17">
        <v>0.42222222222222222</v>
      </c>
      <c r="AW47" s="17">
        <v>14.666666666666668</v>
      </c>
      <c r="AX47" s="17">
        <v>-0.12096670433839693</v>
      </c>
      <c r="AY47" s="17">
        <v>0.18846322052134548</v>
      </c>
      <c r="AZ47" s="17">
        <v>0.35526864198530861</v>
      </c>
      <c r="BA47" s="17">
        <v>0.57193942527410524</v>
      </c>
      <c r="BB47" s="17">
        <v>0.4161453876230663</v>
      </c>
      <c r="BC47" s="17">
        <v>15.240801734459353</v>
      </c>
      <c r="BD47" s="17">
        <v>12.1799779005032</v>
      </c>
      <c r="BE47" s="17">
        <v>-1.0000000000000007</v>
      </c>
    </row>
    <row r="48" spans="1:57" x14ac:dyDescent="0.25">
      <c r="A48">
        <v>7235</v>
      </c>
      <c r="B48" t="s">
        <v>3595</v>
      </c>
      <c r="C48" s="22">
        <v>1428.2497378704138</v>
      </c>
      <c r="D48" s="17">
        <v>39.270464069362454</v>
      </c>
      <c r="E48" s="17">
        <v>-79.164947175570461</v>
      </c>
      <c r="F48" s="17">
        <v>-0.28638852656501784</v>
      </c>
      <c r="G48" s="17">
        <v>3.9184225644996893</v>
      </c>
      <c r="H48" s="17">
        <v>7.9907645703318222</v>
      </c>
      <c r="I48" s="17">
        <v>8.9741984836762025</v>
      </c>
      <c r="J48" s="17">
        <v>-1</v>
      </c>
      <c r="K48" s="17">
        <v>-1</v>
      </c>
      <c r="L48" s="17">
        <v>-1</v>
      </c>
      <c r="M48" s="17">
        <v>0.27711449299449886</v>
      </c>
      <c r="N48" s="17">
        <v>-1</v>
      </c>
      <c r="O48" s="17">
        <v>-1</v>
      </c>
      <c r="P48" s="17">
        <v>3.6263442886189097</v>
      </c>
      <c r="Q48" s="17">
        <v>0.81818181818181823</v>
      </c>
      <c r="R48" s="17">
        <v>0.57378891228857709</v>
      </c>
      <c r="S48" s="17">
        <v>0.12651647983805125</v>
      </c>
      <c r="T48" s="17">
        <v>-0.42774977434818612</v>
      </c>
      <c r="U48" s="17">
        <v>-0.27994406607208677</v>
      </c>
      <c r="V48" s="17">
        <v>0.2920782758807835</v>
      </c>
      <c r="W48" s="17">
        <v>6.4880168446278183E-2</v>
      </c>
      <c r="X48" s="17">
        <v>0.11426431695524059</v>
      </c>
      <c r="Y48" s="17">
        <v>13.81855587973002</v>
      </c>
      <c r="Z48" s="17">
        <v>2.0702776237945226</v>
      </c>
      <c r="AA48" s="17">
        <v>-0.94725737087058437</v>
      </c>
      <c r="AB48" s="17">
        <v>-5.8816799169035265</v>
      </c>
      <c r="AC48" s="17">
        <v>0.44617457189410137</v>
      </c>
      <c r="AD48" s="17">
        <v>-0.82611401902058135</v>
      </c>
      <c r="AE48" s="17">
        <v>6.1635045729353486</v>
      </c>
      <c r="AF48" s="17">
        <v>-81.682338647583933</v>
      </c>
      <c r="AG48" s="17">
        <v>0.35413719436977881</v>
      </c>
      <c r="AH48" s="17">
        <v>0.3325066718950338</v>
      </c>
      <c r="AI48" s="17">
        <v>0.3229885379607258</v>
      </c>
      <c r="AJ48" s="17">
        <v>0.18684189466535736</v>
      </c>
      <c r="AK48" s="17">
        <v>0.27926382386446824</v>
      </c>
      <c r="AL48" s="17">
        <v>0.31847401179286305</v>
      </c>
      <c r="AM48" s="17">
        <v>-0.23519385346187324</v>
      </c>
      <c r="AN48" s="17">
        <v>-0.24631849628020655</v>
      </c>
      <c r="AO48" s="17">
        <v>0.32497446922704148</v>
      </c>
      <c r="AP48" s="17">
        <v>1.827259997396478</v>
      </c>
      <c r="AQ48" s="17">
        <v>1.6545980960237747</v>
      </c>
      <c r="AR48" s="17">
        <v>4.6811342118684847</v>
      </c>
      <c r="AS48" s="17">
        <v>2.6384661757839378</v>
      </c>
      <c r="AT48" s="17">
        <v>9.0909090909090912E-2</v>
      </c>
      <c r="AU48" s="17">
        <v>0.25757575757575757</v>
      </c>
      <c r="AV48" s="17">
        <v>0.34848484848484845</v>
      </c>
      <c r="AW48" s="17">
        <v>13.636363636363635</v>
      </c>
      <c r="AX48" s="17">
        <v>-8.357932195377487E-4</v>
      </c>
      <c r="AY48" s="17">
        <v>0.23414404592942512</v>
      </c>
      <c r="AZ48" s="17">
        <v>0.11354778984244084</v>
      </c>
      <c r="BA48" s="17">
        <v>-5.3713028518675043E-2</v>
      </c>
      <c r="BB48" s="17">
        <v>0.71213238805566081</v>
      </c>
      <c r="BC48" s="17">
        <v>-0.17210548331975051</v>
      </c>
      <c r="BD48" s="17">
        <v>18.371048650603722</v>
      </c>
      <c r="BE48" s="17">
        <v>-1</v>
      </c>
    </row>
    <row r="49" spans="1:57" x14ac:dyDescent="0.25">
      <c r="A49">
        <v>7257</v>
      </c>
      <c r="B49" t="s">
        <v>3612</v>
      </c>
      <c r="C49" s="22">
        <v>1434.8911104815954</v>
      </c>
      <c r="D49" s="17">
        <v>56.825267785602712</v>
      </c>
      <c r="E49" s="17">
        <v>-35.372979344833631</v>
      </c>
      <c r="F49" s="17">
        <v>0.26177711749642657</v>
      </c>
      <c r="G49" s="17">
        <v>6.6290006463465128</v>
      </c>
      <c r="H49" s="17">
        <v>28.803512473001273</v>
      </c>
      <c r="I49" s="17">
        <v>12.813165755813065</v>
      </c>
      <c r="J49" s="17">
        <v>-0.99999999999999989</v>
      </c>
      <c r="K49" s="17">
        <v>-0.99999999999999989</v>
      </c>
      <c r="L49" s="17">
        <v>-0.99999999999999989</v>
      </c>
      <c r="M49" s="17">
        <v>0.39208911216460812</v>
      </c>
      <c r="N49" s="17">
        <v>-0.99999999999999989</v>
      </c>
      <c r="O49" s="17">
        <v>-0.99999999999999989</v>
      </c>
      <c r="P49" s="17">
        <v>4.4500106187283324</v>
      </c>
      <c r="Q49" s="17">
        <v>0.83333333333333337</v>
      </c>
      <c r="R49" s="17">
        <v>1.3117315571780734</v>
      </c>
      <c r="S49" s="17">
        <v>0.16692143965964754</v>
      </c>
      <c r="T49" s="17">
        <v>-0.22223654336898319</v>
      </c>
      <c r="U49" s="17">
        <v>0.13747065736502834</v>
      </c>
      <c r="V49" s="17">
        <v>2.1789900276181808</v>
      </c>
      <c r="W49" s="17">
        <v>-0.59405895767162675</v>
      </c>
      <c r="X49" s="17">
        <v>0.11480626956873119</v>
      </c>
      <c r="Y49" s="17">
        <v>28.532993576980559</v>
      </c>
      <c r="Z49" s="17">
        <v>1.3936657936969912</v>
      </c>
      <c r="AA49" s="17">
        <v>0.49140363924215019</v>
      </c>
      <c r="AB49" s="17">
        <v>-0.6579650421974671</v>
      </c>
      <c r="AC49" s="17">
        <v>1.0517723446199765</v>
      </c>
      <c r="AD49" s="17">
        <v>-1.4304390717465647</v>
      </c>
      <c r="AE49" s="17">
        <v>26.935993102278662</v>
      </c>
      <c r="AF49" s="17">
        <v>-39.074719302551372</v>
      </c>
      <c r="AG49" s="17">
        <v>0.2456137247356211</v>
      </c>
      <c r="AH49" s="17">
        <v>0.15878361868694552</v>
      </c>
      <c r="AI49" s="17">
        <v>0.43471709189416186</v>
      </c>
      <c r="AJ49" s="17">
        <v>0.24882849729569259</v>
      </c>
      <c r="AK49" s="17">
        <v>0.24192934786059836</v>
      </c>
      <c r="AL49" s="17">
        <v>0.36756891560750121</v>
      </c>
      <c r="AM49" s="17">
        <v>-4.5423982168177585E-2</v>
      </c>
      <c r="AN49" s="17">
        <v>-2.7209092403021433E-2</v>
      </c>
      <c r="AO49" s="17">
        <v>0.30266841424644714</v>
      </c>
      <c r="AP49" s="17">
        <v>1.8675193707226128</v>
      </c>
      <c r="AQ49" s="17">
        <v>2.2911334967825212</v>
      </c>
      <c r="AR49" s="17">
        <v>7.6252751761581585</v>
      </c>
      <c r="AS49" s="17">
        <v>2.8967570828723872</v>
      </c>
      <c r="AT49" s="17">
        <v>0.16666666666666666</v>
      </c>
      <c r="AU49" s="17">
        <v>0.20833333333333334</v>
      </c>
      <c r="AV49" s="17">
        <v>0.375</v>
      </c>
      <c r="AW49" s="17">
        <v>14.166666666666666</v>
      </c>
      <c r="AX49" s="17">
        <v>-2.3567254098853262E-2</v>
      </c>
      <c r="AY49" s="17">
        <v>0.11562361470681176</v>
      </c>
      <c r="AZ49" s="17">
        <v>-2.4480830896991344E-2</v>
      </c>
      <c r="BA49" s="17">
        <v>0.35873678533415654</v>
      </c>
      <c r="BB49" s="17">
        <v>0.3509187189378471</v>
      </c>
      <c r="BC49" s="17">
        <v>9.5465377068879729</v>
      </c>
      <c r="BD49" s="17">
        <v>8.6505638189612224</v>
      </c>
      <c r="BE49" s="17">
        <v>-0.99999999999999989</v>
      </c>
    </row>
  </sheetData>
  <autoFilter ref="A2:BF2" xr:uid="{BA627CBA-FB8B-46D0-9822-5F03923A8579}">
    <sortState ref="A3:BF41">
      <sortCondition descending="1" ref="AL2"/>
    </sortState>
  </autoFilter>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G49"/>
  <sheetViews>
    <sheetView workbookViewId="0">
      <selection activeCell="B3" sqref="B3"/>
    </sheetView>
  </sheetViews>
  <sheetFormatPr defaultRowHeight="15" x14ac:dyDescent="0.25"/>
  <cols>
    <col min="1" max="1" width="6.28515625" customWidth="1"/>
    <col min="2" max="2" width="36.140625" customWidth="1"/>
    <col min="3" max="7" width="6.28515625" customWidth="1"/>
  </cols>
  <sheetData>
    <row r="1" spans="1:7" x14ac:dyDescent="0.25">
      <c r="A1" s="72" t="s">
        <v>2745</v>
      </c>
    </row>
    <row r="2" spans="1:7" ht="102.75" customHeight="1" x14ac:dyDescent="0.25">
      <c r="A2" s="1" t="s">
        <v>17</v>
      </c>
      <c r="B2" s="1" t="s">
        <v>18</v>
      </c>
      <c r="C2" s="1" t="s">
        <v>2741</v>
      </c>
      <c r="D2" s="1" t="s">
        <v>2740</v>
      </c>
      <c r="E2" s="1" t="s">
        <v>4069</v>
      </c>
      <c r="F2" s="1" t="s">
        <v>3</v>
      </c>
      <c r="G2" s="1" t="s">
        <v>2820</v>
      </c>
    </row>
    <row r="3" spans="1:7" x14ac:dyDescent="0.25">
      <c r="A3">
        <v>525</v>
      </c>
      <c r="B3" t="s">
        <v>276</v>
      </c>
      <c r="C3">
        <v>2</v>
      </c>
      <c r="D3">
        <v>2.6299999999999901</v>
      </c>
      <c r="E3">
        <v>595</v>
      </c>
      <c r="F3">
        <v>396</v>
      </c>
      <c r="G3">
        <v>11</v>
      </c>
    </row>
    <row r="4" spans="1:7" x14ac:dyDescent="0.25">
      <c r="A4">
        <v>876</v>
      </c>
      <c r="B4" t="s">
        <v>380</v>
      </c>
      <c r="C4">
        <v>6</v>
      </c>
      <c r="D4">
        <v>2.3599999999999901</v>
      </c>
      <c r="E4">
        <v>605</v>
      </c>
      <c r="F4">
        <v>356</v>
      </c>
      <c r="G4">
        <v>11</v>
      </c>
    </row>
    <row r="5" spans="1:7" x14ac:dyDescent="0.25">
      <c r="A5">
        <v>877</v>
      </c>
      <c r="B5" t="s">
        <v>381</v>
      </c>
      <c r="C5">
        <v>45</v>
      </c>
      <c r="D5">
        <v>0.81</v>
      </c>
      <c r="E5">
        <v>470</v>
      </c>
      <c r="F5">
        <v>173</v>
      </c>
      <c r="G5">
        <v>11</v>
      </c>
    </row>
    <row r="6" spans="1:7" x14ac:dyDescent="0.25">
      <c r="A6">
        <v>1792</v>
      </c>
      <c r="B6" t="s">
        <v>647</v>
      </c>
      <c r="C6">
        <v>26</v>
      </c>
      <c r="D6">
        <v>1.36</v>
      </c>
      <c r="E6">
        <v>355</v>
      </c>
      <c r="F6">
        <v>261</v>
      </c>
      <c r="G6">
        <v>11</v>
      </c>
    </row>
    <row r="7" spans="1:7" x14ac:dyDescent="0.25">
      <c r="A7">
        <v>1986</v>
      </c>
      <c r="B7" t="s">
        <v>697</v>
      </c>
      <c r="C7">
        <v>46</v>
      </c>
      <c r="D7">
        <v>0.81</v>
      </c>
      <c r="E7">
        <v>420</v>
      </c>
      <c r="F7">
        <v>200</v>
      </c>
      <c r="G7">
        <v>11</v>
      </c>
    </row>
    <row r="8" spans="1:7" x14ac:dyDescent="0.25">
      <c r="A8">
        <v>2220</v>
      </c>
      <c r="B8" t="s">
        <v>775</v>
      </c>
      <c r="C8">
        <v>20</v>
      </c>
      <c r="D8">
        <v>1.54</v>
      </c>
      <c r="E8">
        <v>410</v>
      </c>
      <c r="F8">
        <v>314</v>
      </c>
      <c r="G8">
        <v>11</v>
      </c>
    </row>
    <row r="9" spans="1:7" x14ac:dyDescent="0.25">
      <c r="A9">
        <v>2472</v>
      </c>
      <c r="B9" t="s">
        <v>850</v>
      </c>
      <c r="C9">
        <v>15</v>
      </c>
      <c r="D9">
        <v>1.81</v>
      </c>
      <c r="E9">
        <v>390</v>
      </c>
      <c r="F9">
        <v>299</v>
      </c>
      <c r="G9">
        <v>11</v>
      </c>
    </row>
    <row r="10" spans="1:7" x14ac:dyDescent="0.25">
      <c r="A10">
        <v>2491</v>
      </c>
      <c r="B10" t="s">
        <v>2941</v>
      </c>
      <c r="C10">
        <v>7</v>
      </c>
      <c r="D10">
        <v>2.27</v>
      </c>
      <c r="E10">
        <v>550</v>
      </c>
      <c r="F10">
        <v>292</v>
      </c>
      <c r="G10">
        <v>11</v>
      </c>
    </row>
    <row r="11" spans="1:7" x14ac:dyDescent="0.25">
      <c r="A11">
        <v>2500</v>
      </c>
      <c r="B11" t="s">
        <v>865</v>
      </c>
      <c r="C11">
        <v>38</v>
      </c>
      <c r="D11">
        <v>1</v>
      </c>
      <c r="E11">
        <v>435</v>
      </c>
      <c r="F11">
        <v>209</v>
      </c>
      <c r="G11">
        <v>11</v>
      </c>
    </row>
    <row r="12" spans="1:7" x14ac:dyDescent="0.25">
      <c r="A12">
        <v>2531</v>
      </c>
      <c r="B12" t="s">
        <v>230</v>
      </c>
      <c r="C12">
        <v>32</v>
      </c>
      <c r="D12">
        <v>1.0900000000000001</v>
      </c>
      <c r="E12">
        <v>565</v>
      </c>
      <c r="F12">
        <v>219</v>
      </c>
      <c r="G12">
        <v>11</v>
      </c>
    </row>
    <row r="13" spans="1:7" x14ac:dyDescent="0.25">
      <c r="A13">
        <v>2538</v>
      </c>
      <c r="B13" t="s">
        <v>885</v>
      </c>
      <c r="C13">
        <v>39</v>
      </c>
      <c r="D13">
        <v>1</v>
      </c>
      <c r="E13">
        <v>415</v>
      </c>
      <c r="F13">
        <v>223</v>
      </c>
      <c r="G13">
        <v>11</v>
      </c>
    </row>
    <row r="14" spans="1:7" x14ac:dyDescent="0.25">
      <c r="A14">
        <v>2823</v>
      </c>
      <c r="B14" t="s">
        <v>969</v>
      </c>
      <c r="C14">
        <v>16</v>
      </c>
      <c r="D14">
        <v>1.72</v>
      </c>
      <c r="E14">
        <v>440</v>
      </c>
      <c r="F14">
        <v>342</v>
      </c>
      <c r="G14">
        <v>11</v>
      </c>
    </row>
    <row r="15" spans="1:7" x14ac:dyDescent="0.25">
      <c r="A15">
        <v>2883</v>
      </c>
      <c r="B15" t="s">
        <v>1001</v>
      </c>
      <c r="C15">
        <v>12</v>
      </c>
      <c r="D15">
        <v>1.8999999999999899</v>
      </c>
      <c r="E15">
        <v>560</v>
      </c>
      <c r="F15">
        <v>210</v>
      </c>
      <c r="G15">
        <v>11</v>
      </c>
    </row>
    <row r="16" spans="1:7" x14ac:dyDescent="0.25">
      <c r="A16">
        <v>3007</v>
      </c>
      <c r="B16" t="s">
        <v>1047</v>
      </c>
      <c r="C16">
        <v>31</v>
      </c>
      <c r="D16">
        <v>1.1799999999999899</v>
      </c>
      <c r="E16">
        <v>335</v>
      </c>
      <c r="F16">
        <v>267</v>
      </c>
      <c r="G16">
        <v>11</v>
      </c>
    </row>
    <row r="17" spans="1:7" x14ac:dyDescent="0.25">
      <c r="A17">
        <v>3102</v>
      </c>
      <c r="B17" t="s">
        <v>1088</v>
      </c>
      <c r="C17">
        <v>36</v>
      </c>
      <c r="D17">
        <v>1.0900000000000001</v>
      </c>
      <c r="E17">
        <v>425</v>
      </c>
      <c r="F17">
        <v>266</v>
      </c>
      <c r="G17">
        <v>11</v>
      </c>
    </row>
    <row r="18" spans="1:7" x14ac:dyDescent="0.25">
      <c r="A18">
        <v>3130</v>
      </c>
      <c r="B18" t="s">
        <v>2959</v>
      </c>
      <c r="C18">
        <v>9</v>
      </c>
      <c r="D18">
        <v>2.0899999999999901</v>
      </c>
      <c r="E18">
        <v>540</v>
      </c>
      <c r="F18">
        <v>287</v>
      </c>
      <c r="G18">
        <v>11</v>
      </c>
    </row>
    <row r="19" spans="1:7" x14ac:dyDescent="0.25">
      <c r="A19">
        <v>3134</v>
      </c>
      <c r="B19" t="s">
        <v>1100</v>
      </c>
      <c r="C19">
        <v>28</v>
      </c>
      <c r="D19">
        <v>1.27</v>
      </c>
      <c r="E19">
        <v>390</v>
      </c>
      <c r="F19">
        <v>227</v>
      </c>
      <c r="G19">
        <v>11</v>
      </c>
    </row>
    <row r="20" spans="1:7" x14ac:dyDescent="0.25">
      <c r="A20">
        <v>3275</v>
      </c>
      <c r="B20" t="s">
        <v>1166</v>
      </c>
      <c r="C20">
        <v>35</v>
      </c>
      <c r="D20">
        <v>1.0900000000000001</v>
      </c>
      <c r="E20">
        <v>430</v>
      </c>
      <c r="F20">
        <v>215</v>
      </c>
      <c r="G20">
        <v>11</v>
      </c>
    </row>
    <row r="21" spans="1:7" x14ac:dyDescent="0.25">
      <c r="A21">
        <v>3277</v>
      </c>
      <c r="B21" t="s">
        <v>1168</v>
      </c>
      <c r="C21">
        <v>21</v>
      </c>
      <c r="D21">
        <v>1.54</v>
      </c>
      <c r="E21">
        <v>400</v>
      </c>
      <c r="F21">
        <v>186</v>
      </c>
      <c r="G21">
        <v>11</v>
      </c>
    </row>
    <row r="22" spans="1:7" x14ac:dyDescent="0.25">
      <c r="A22">
        <v>3292</v>
      </c>
      <c r="B22" t="s">
        <v>1175</v>
      </c>
      <c r="C22">
        <v>40</v>
      </c>
      <c r="D22">
        <v>1</v>
      </c>
      <c r="E22">
        <v>330</v>
      </c>
      <c r="F22">
        <v>230</v>
      </c>
      <c r="G22">
        <v>11</v>
      </c>
    </row>
    <row r="23" spans="1:7" x14ac:dyDescent="0.25">
      <c r="A23">
        <v>3298</v>
      </c>
      <c r="B23" t="s">
        <v>1179</v>
      </c>
      <c r="C23">
        <v>43</v>
      </c>
      <c r="D23">
        <v>0.9</v>
      </c>
      <c r="E23">
        <v>420</v>
      </c>
      <c r="F23">
        <v>276</v>
      </c>
      <c r="G23">
        <v>11</v>
      </c>
    </row>
    <row r="24" spans="1:7" x14ac:dyDescent="0.25">
      <c r="A24">
        <v>3300</v>
      </c>
      <c r="B24" t="s">
        <v>1181</v>
      </c>
      <c r="C24">
        <v>25</v>
      </c>
      <c r="D24">
        <v>1.36</v>
      </c>
      <c r="E24">
        <v>420</v>
      </c>
      <c r="F24">
        <v>239</v>
      </c>
      <c r="G24">
        <v>11</v>
      </c>
    </row>
    <row r="25" spans="1:7" x14ac:dyDescent="0.25">
      <c r="A25">
        <v>3313</v>
      </c>
      <c r="B25" t="s">
        <v>1186</v>
      </c>
      <c r="C25">
        <v>8</v>
      </c>
      <c r="D25">
        <v>2.0899999999999901</v>
      </c>
      <c r="E25">
        <v>655</v>
      </c>
      <c r="F25">
        <v>271</v>
      </c>
      <c r="G25">
        <v>11</v>
      </c>
    </row>
    <row r="26" spans="1:7" x14ac:dyDescent="0.25">
      <c r="A26">
        <v>3367</v>
      </c>
      <c r="B26" t="s">
        <v>2964</v>
      </c>
      <c r="C26">
        <v>47</v>
      </c>
      <c r="D26">
        <v>0.81</v>
      </c>
      <c r="E26">
        <v>365</v>
      </c>
      <c r="F26">
        <v>262</v>
      </c>
      <c r="G26">
        <v>11</v>
      </c>
    </row>
    <row r="27" spans="1:7" x14ac:dyDescent="0.25">
      <c r="A27">
        <v>3750</v>
      </c>
      <c r="B27" t="s">
        <v>1356</v>
      </c>
      <c r="C27">
        <v>5</v>
      </c>
      <c r="D27">
        <v>2.3599999999999901</v>
      </c>
      <c r="E27">
        <v>675</v>
      </c>
      <c r="F27">
        <v>284</v>
      </c>
      <c r="G27">
        <v>11</v>
      </c>
    </row>
    <row r="28" spans="1:7" x14ac:dyDescent="0.25">
      <c r="A28">
        <v>3754</v>
      </c>
      <c r="B28" t="s">
        <v>1359</v>
      </c>
      <c r="C28">
        <v>34</v>
      </c>
      <c r="D28">
        <v>1.0900000000000001</v>
      </c>
      <c r="E28">
        <v>435</v>
      </c>
      <c r="F28">
        <v>221</v>
      </c>
      <c r="G28">
        <v>11</v>
      </c>
    </row>
    <row r="29" spans="1:7" x14ac:dyDescent="0.25">
      <c r="A29">
        <v>3883</v>
      </c>
      <c r="B29" t="s">
        <v>1401</v>
      </c>
      <c r="C29">
        <v>23</v>
      </c>
      <c r="D29">
        <v>1.45</v>
      </c>
      <c r="E29">
        <v>460</v>
      </c>
      <c r="F29">
        <v>248</v>
      </c>
      <c r="G29">
        <v>11</v>
      </c>
    </row>
    <row r="30" spans="1:7" x14ac:dyDescent="0.25">
      <c r="A30">
        <v>4009</v>
      </c>
      <c r="B30" t="s">
        <v>1446</v>
      </c>
      <c r="C30">
        <v>10</v>
      </c>
      <c r="D30">
        <v>2.0899999999999901</v>
      </c>
      <c r="E30">
        <v>525</v>
      </c>
      <c r="F30">
        <v>320</v>
      </c>
      <c r="G30">
        <v>11</v>
      </c>
    </row>
    <row r="31" spans="1:7" x14ac:dyDescent="0.25">
      <c r="A31">
        <v>4181</v>
      </c>
      <c r="B31" t="s">
        <v>1525</v>
      </c>
      <c r="C31">
        <v>11</v>
      </c>
      <c r="D31">
        <v>2</v>
      </c>
      <c r="E31">
        <v>580</v>
      </c>
      <c r="F31">
        <v>302</v>
      </c>
      <c r="G31">
        <v>11</v>
      </c>
    </row>
    <row r="32" spans="1:7" x14ac:dyDescent="0.25">
      <c r="A32">
        <v>4198</v>
      </c>
      <c r="B32" t="s">
        <v>244</v>
      </c>
      <c r="C32">
        <v>18</v>
      </c>
      <c r="D32">
        <v>1.6299999999999899</v>
      </c>
      <c r="E32">
        <v>545</v>
      </c>
      <c r="F32">
        <v>232</v>
      </c>
      <c r="G32">
        <v>11</v>
      </c>
    </row>
    <row r="33" spans="1:7" x14ac:dyDescent="0.25">
      <c r="A33">
        <v>4239</v>
      </c>
      <c r="B33" t="s">
        <v>1549</v>
      </c>
      <c r="C33">
        <v>13</v>
      </c>
      <c r="D33">
        <v>1.81</v>
      </c>
      <c r="E33">
        <v>495</v>
      </c>
      <c r="F33">
        <v>257</v>
      </c>
      <c r="G33">
        <v>11</v>
      </c>
    </row>
    <row r="34" spans="1:7" x14ac:dyDescent="0.25">
      <c r="A34">
        <v>4360</v>
      </c>
      <c r="B34" t="s">
        <v>1604</v>
      </c>
      <c r="C34">
        <v>30</v>
      </c>
      <c r="D34">
        <v>1.1799999999999899</v>
      </c>
      <c r="E34">
        <v>570</v>
      </c>
      <c r="F34">
        <v>226</v>
      </c>
      <c r="G34">
        <v>11</v>
      </c>
    </row>
    <row r="35" spans="1:7" x14ac:dyDescent="0.25">
      <c r="A35">
        <v>4539</v>
      </c>
      <c r="B35" t="s">
        <v>1678</v>
      </c>
      <c r="C35">
        <v>4</v>
      </c>
      <c r="D35">
        <v>2.54</v>
      </c>
      <c r="E35">
        <v>625</v>
      </c>
      <c r="F35">
        <v>367</v>
      </c>
      <c r="G35">
        <v>11</v>
      </c>
    </row>
    <row r="36" spans="1:7" x14ac:dyDescent="0.25">
      <c r="A36">
        <v>4674</v>
      </c>
      <c r="B36" t="s">
        <v>1747</v>
      </c>
      <c r="C36">
        <v>44</v>
      </c>
      <c r="D36">
        <v>0.81</v>
      </c>
      <c r="E36">
        <v>490</v>
      </c>
      <c r="F36">
        <v>219</v>
      </c>
      <c r="G36">
        <v>11</v>
      </c>
    </row>
    <row r="37" spans="1:7" x14ac:dyDescent="0.25">
      <c r="A37">
        <v>4818</v>
      </c>
      <c r="B37" t="s">
        <v>1812</v>
      </c>
      <c r="C37">
        <v>19</v>
      </c>
      <c r="D37">
        <v>1.54</v>
      </c>
      <c r="E37">
        <v>540</v>
      </c>
      <c r="F37">
        <v>226</v>
      </c>
      <c r="G37">
        <v>11</v>
      </c>
    </row>
    <row r="38" spans="1:7" x14ac:dyDescent="0.25">
      <c r="A38">
        <v>5172</v>
      </c>
      <c r="B38" t="s">
        <v>745</v>
      </c>
      <c r="C38">
        <v>1</v>
      </c>
      <c r="D38">
        <v>3.0899999999999901</v>
      </c>
      <c r="E38">
        <v>870</v>
      </c>
      <c r="F38">
        <v>368</v>
      </c>
      <c r="G38">
        <v>11</v>
      </c>
    </row>
    <row r="39" spans="1:7" x14ac:dyDescent="0.25">
      <c r="A39">
        <v>5576</v>
      </c>
      <c r="B39" t="s">
        <v>2135</v>
      </c>
      <c r="C39">
        <v>3</v>
      </c>
      <c r="D39">
        <v>2.54</v>
      </c>
      <c r="E39">
        <v>710</v>
      </c>
      <c r="F39">
        <v>296</v>
      </c>
      <c r="G39">
        <v>11</v>
      </c>
    </row>
    <row r="40" spans="1:7" x14ac:dyDescent="0.25">
      <c r="A40">
        <v>5638</v>
      </c>
      <c r="B40" t="s">
        <v>2168</v>
      </c>
      <c r="C40">
        <v>24</v>
      </c>
      <c r="D40">
        <v>1.36</v>
      </c>
      <c r="E40">
        <v>450</v>
      </c>
      <c r="F40">
        <v>200</v>
      </c>
      <c r="G40">
        <v>11</v>
      </c>
    </row>
    <row r="41" spans="1:7" x14ac:dyDescent="0.25">
      <c r="A41">
        <v>5658</v>
      </c>
      <c r="B41" t="s">
        <v>2176</v>
      </c>
      <c r="C41">
        <v>22</v>
      </c>
      <c r="D41">
        <v>1.45</v>
      </c>
      <c r="E41">
        <v>560</v>
      </c>
      <c r="F41">
        <v>226</v>
      </c>
      <c r="G41">
        <v>11</v>
      </c>
    </row>
    <row r="42" spans="1:7" x14ac:dyDescent="0.25">
      <c r="A42">
        <v>5929</v>
      </c>
      <c r="B42" t="s">
        <v>3099</v>
      </c>
      <c r="C42">
        <v>37</v>
      </c>
      <c r="D42">
        <v>1.0900000000000001</v>
      </c>
      <c r="E42">
        <v>385</v>
      </c>
      <c r="F42">
        <v>264</v>
      </c>
      <c r="G42">
        <v>11</v>
      </c>
    </row>
    <row r="43" spans="1:7" x14ac:dyDescent="0.25">
      <c r="A43">
        <v>6047</v>
      </c>
      <c r="B43" t="s">
        <v>2388</v>
      </c>
      <c r="C43">
        <v>17</v>
      </c>
      <c r="D43">
        <v>1.6299999999999899</v>
      </c>
      <c r="E43">
        <v>575</v>
      </c>
      <c r="F43">
        <v>219</v>
      </c>
      <c r="G43">
        <v>11</v>
      </c>
    </row>
    <row r="44" spans="1:7" x14ac:dyDescent="0.25">
      <c r="A44">
        <v>6056</v>
      </c>
      <c r="B44" t="s">
        <v>2394</v>
      </c>
      <c r="C44">
        <v>29</v>
      </c>
      <c r="D44">
        <v>1.27</v>
      </c>
      <c r="E44">
        <v>375</v>
      </c>
      <c r="F44">
        <v>326</v>
      </c>
      <c r="G44">
        <v>11</v>
      </c>
    </row>
    <row r="45" spans="1:7" x14ac:dyDescent="0.25">
      <c r="A45">
        <v>6175</v>
      </c>
      <c r="B45" t="s">
        <v>2466</v>
      </c>
      <c r="C45">
        <v>27</v>
      </c>
      <c r="D45">
        <v>1.27</v>
      </c>
      <c r="E45">
        <v>505</v>
      </c>
      <c r="F45">
        <v>211</v>
      </c>
      <c r="G45">
        <v>11</v>
      </c>
    </row>
    <row r="46" spans="1:7" x14ac:dyDescent="0.25">
      <c r="A46">
        <v>6453</v>
      </c>
      <c r="B46" t="s">
        <v>2585</v>
      </c>
      <c r="C46">
        <v>41</v>
      </c>
      <c r="D46">
        <v>0.9</v>
      </c>
      <c r="E46">
        <v>505</v>
      </c>
      <c r="F46">
        <v>188</v>
      </c>
      <c r="G46">
        <v>11</v>
      </c>
    </row>
    <row r="47" spans="1:7" x14ac:dyDescent="0.25">
      <c r="A47">
        <v>7048</v>
      </c>
      <c r="B47" t="s">
        <v>3438</v>
      </c>
      <c r="C47">
        <v>14</v>
      </c>
      <c r="D47">
        <v>1.81</v>
      </c>
      <c r="E47">
        <v>445</v>
      </c>
      <c r="F47">
        <v>302</v>
      </c>
      <c r="G47">
        <v>11</v>
      </c>
    </row>
    <row r="48" spans="1:7" x14ac:dyDescent="0.25">
      <c r="A48">
        <v>7235</v>
      </c>
      <c r="B48" t="s">
        <v>3595</v>
      </c>
      <c r="C48">
        <v>42</v>
      </c>
      <c r="D48">
        <v>0.9</v>
      </c>
      <c r="E48">
        <v>425</v>
      </c>
      <c r="F48">
        <v>223</v>
      </c>
      <c r="G48">
        <v>11</v>
      </c>
    </row>
    <row r="49" spans="1:7" x14ac:dyDescent="0.25">
      <c r="A49">
        <v>7257</v>
      </c>
      <c r="B49" t="s">
        <v>3612</v>
      </c>
      <c r="C49">
        <v>33</v>
      </c>
      <c r="D49">
        <v>1.0900000000000001</v>
      </c>
      <c r="E49">
        <v>480</v>
      </c>
      <c r="F49">
        <v>206</v>
      </c>
      <c r="G49">
        <v>11</v>
      </c>
    </row>
  </sheetData>
  <sortState ref="A3:G160">
    <sortCondition ref="A3"/>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GX2"/>
  <sheetViews>
    <sheetView workbookViewId="0">
      <pane xSplit="2" ySplit="2" topLeftCell="C3" activePane="bottomRight" state="frozen"/>
      <selection activeCell="L27" sqref="L27"/>
      <selection pane="topRight" activeCell="L27" sqref="L27"/>
      <selection pane="bottomLeft" activeCell="L27" sqref="L27"/>
      <selection pane="bottomRight" activeCell="C11" sqref="C11"/>
    </sheetView>
  </sheetViews>
  <sheetFormatPr defaultRowHeight="15" x14ac:dyDescent="0.25"/>
  <cols>
    <col min="1" max="1" width="6.28515625" customWidth="1"/>
    <col min="2" max="2" width="24.5703125" customWidth="1"/>
    <col min="3" max="207" width="7.7109375" customWidth="1"/>
    <col min="208" max="214" width="5" customWidth="1"/>
  </cols>
  <sheetData>
    <row r="1" spans="1:206" x14ac:dyDescent="0.25">
      <c r="A1" s="72" t="s">
        <v>2745</v>
      </c>
      <c r="G1" t="s">
        <v>42</v>
      </c>
    </row>
    <row r="2" spans="1:206" x14ac:dyDescent="0.25">
      <c r="A2" t="s">
        <v>0</v>
      </c>
      <c r="B2" t="s">
        <v>1</v>
      </c>
      <c r="C2" t="s">
        <v>38</v>
      </c>
      <c r="D2" t="s">
        <v>39</v>
      </c>
      <c r="E2" t="s">
        <v>40</v>
      </c>
      <c r="F2" t="s">
        <v>41</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HJ300"/>
  <sheetViews>
    <sheetView workbookViewId="0">
      <pane xSplit="2" ySplit="2" topLeftCell="C3" activePane="bottomRight" state="frozen"/>
      <selection activeCell="K26" sqref="K26"/>
      <selection pane="topRight" activeCell="K26" sqref="K26"/>
      <selection pane="bottomLeft" activeCell="K26" sqref="K26"/>
      <selection pane="bottomRight" activeCell="L27" sqref="L27"/>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18" x14ac:dyDescent="0.25">
      <c r="G1" t="s">
        <v>42</v>
      </c>
    </row>
    <row r="2" spans="1:218" s="27" customFormat="1" x14ac:dyDescent="0.25">
      <c r="A2" s="27" t="s">
        <v>0</v>
      </c>
      <c r="B2" s="27" t="s">
        <v>1</v>
      </c>
      <c r="C2" s="27" t="s">
        <v>38</v>
      </c>
      <c r="D2" s="27" t="s">
        <v>39</v>
      </c>
      <c r="E2" s="27" t="s">
        <v>40</v>
      </c>
      <c r="F2" s="27" t="s">
        <v>41</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c r="HG2" s="27" t="s">
        <v>2822</v>
      </c>
      <c r="HH2" s="27" t="s">
        <v>2823</v>
      </c>
      <c r="HI2" s="27" t="s">
        <v>2824</v>
      </c>
      <c r="HJ2" s="27" t="s">
        <v>2825</v>
      </c>
    </row>
    <row r="3" spans="1:218" x14ac:dyDescent="0.25">
      <c r="A3">
        <v>2169</v>
      </c>
      <c r="B3" t="s">
        <v>756</v>
      </c>
      <c r="C3" s="26">
        <v>1</v>
      </c>
      <c r="D3" s="26">
        <v>1</v>
      </c>
      <c r="E3" s="26">
        <v>1</v>
      </c>
      <c r="F3" s="26">
        <v>1</v>
      </c>
      <c r="G3" s="26">
        <v>0</v>
      </c>
      <c r="H3" s="26">
        <v>0</v>
      </c>
      <c r="I3" s="26">
        <v>1</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HG3">
        <f>A3</f>
        <v>2169</v>
      </c>
      <c r="HH3" s="26">
        <f>G3</f>
        <v>0</v>
      </c>
      <c r="HI3" s="26">
        <f>C3</f>
        <v>1</v>
      </c>
      <c r="HJ3" s="26">
        <f>E3</f>
        <v>1</v>
      </c>
    </row>
    <row r="4" spans="1:218" x14ac:dyDescent="0.25">
      <c r="A4">
        <v>2175</v>
      </c>
      <c r="B4" t="s">
        <v>759</v>
      </c>
      <c r="C4" s="26">
        <v>1</v>
      </c>
      <c r="D4" s="26">
        <v>1</v>
      </c>
      <c r="E4" s="26">
        <v>1</v>
      </c>
      <c r="F4" s="26">
        <v>1</v>
      </c>
      <c r="G4" s="26">
        <v>0</v>
      </c>
      <c r="H4" s="26">
        <v>0</v>
      </c>
      <c r="I4" s="26">
        <v>0</v>
      </c>
      <c r="J4" s="26">
        <v>0</v>
      </c>
      <c r="K4" s="26">
        <v>1</v>
      </c>
      <c r="L4" s="26">
        <v>0</v>
      </c>
      <c r="M4" s="26">
        <v>0</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c r="AR4" s="26"/>
      <c r="AS4" s="26"/>
      <c r="AT4" s="26"/>
      <c r="AU4" s="26"/>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c r="FK4" s="26"/>
      <c r="FL4" s="26"/>
      <c r="FM4" s="26"/>
      <c r="FN4" s="26"/>
      <c r="FO4" s="26"/>
      <c r="FP4" s="26"/>
      <c r="FQ4" s="26"/>
      <c r="FR4" s="26"/>
      <c r="FS4" s="26"/>
      <c r="FT4" s="26"/>
      <c r="FU4" s="26"/>
      <c r="FV4" s="26"/>
      <c r="FW4" s="26"/>
      <c r="FX4" s="26"/>
      <c r="FY4" s="26"/>
      <c r="FZ4" s="26"/>
      <c r="HG4">
        <f t="shared" ref="HG4:HG67" si="0">A4</f>
        <v>2175</v>
      </c>
      <c r="HH4" s="26">
        <f t="shared" ref="HH4:HH67" si="1">G4</f>
        <v>0</v>
      </c>
      <c r="HI4" s="26">
        <f t="shared" ref="HI4:HI67" si="2">C4</f>
        <v>1</v>
      </c>
      <c r="HJ4" s="26">
        <f t="shared" ref="HJ4:HJ67" si="3">E4</f>
        <v>1</v>
      </c>
    </row>
    <row r="5" spans="1:218" x14ac:dyDescent="0.25">
      <c r="A5">
        <v>3130</v>
      </c>
      <c r="B5" t="s">
        <v>1096</v>
      </c>
      <c r="C5" s="26">
        <v>1</v>
      </c>
      <c r="D5" s="26">
        <v>1</v>
      </c>
      <c r="E5" s="26">
        <v>1</v>
      </c>
      <c r="F5" s="26">
        <v>1</v>
      </c>
      <c r="G5" s="26">
        <v>0</v>
      </c>
      <c r="H5" s="26">
        <v>0</v>
      </c>
      <c r="I5" s="26">
        <v>0</v>
      </c>
      <c r="J5" s="26">
        <v>1</v>
      </c>
      <c r="K5" s="26">
        <v>0</v>
      </c>
      <c r="L5" s="26">
        <v>0</v>
      </c>
      <c r="M5" s="26">
        <v>0</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c r="AR5" s="26"/>
      <c r="AS5" s="26"/>
      <c r="AT5" s="26"/>
      <c r="AU5" s="26"/>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6"/>
      <c r="DD5" s="26"/>
      <c r="DE5" s="26"/>
      <c r="DF5" s="26"/>
      <c r="DG5" s="26"/>
      <c r="DH5" s="26"/>
      <c r="DI5" s="26"/>
      <c r="DJ5" s="26"/>
      <c r="DK5" s="26"/>
      <c r="DL5" s="26"/>
      <c r="DM5" s="26"/>
      <c r="DN5" s="26"/>
      <c r="DO5" s="26"/>
      <c r="DP5" s="26"/>
      <c r="DQ5" s="26"/>
      <c r="DR5" s="26"/>
      <c r="DS5" s="26"/>
      <c r="DT5" s="26"/>
      <c r="DU5" s="26"/>
      <c r="DV5" s="26"/>
      <c r="DW5" s="26"/>
      <c r="DX5" s="26"/>
      <c r="DY5" s="26"/>
      <c r="DZ5" s="26"/>
      <c r="EA5" s="26"/>
      <c r="EB5" s="26"/>
      <c r="EC5" s="26"/>
      <c r="ED5" s="26"/>
      <c r="EE5" s="26"/>
      <c r="EF5" s="26"/>
      <c r="EG5" s="26"/>
      <c r="EH5" s="26"/>
      <c r="EI5" s="26"/>
      <c r="EJ5" s="26"/>
      <c r="EK5" s="26"/>
      <c r="EL5" s="26"/>
      <c r="EM5" s="26"/>
      <c r="EN5" s="26"/>
      <c r="EO5" s="26"/>
      <c r="EP5" s="26"/>
      <c r="EQ5" s="26"/>
      <c r="ER5" s="26"/>
      <c r="ES5" s="26"/>
      <c r="ET5" s="26"/>
      <c r="EU5" s="26"/>
      <c r="EV5" s="26"/>
      <c r="EW5" s="26"/>
      <c r="EX5" s="26"/>
      <c r="EY5" s="26"/>
      <c r="EZ5" s="26"/>
      <c r="FA5" s="26"/>
      <c r="FB5" s="26"/>
      <c r="FC5" s="26"/>
      <c r="FD5" s="26"/>
      <c r="FE5" s="26"/>
      <c r="FF5" s="26"/>
      <c r="FG5" s="26"/>
      <c r="FH5" s="26"/>
      <c r="FI5" s="26"/>
      <c r="FJ5" s="26"/>
      <c r="FK5" s="26"/>
      <c r="FL5" s="26"/>
      <c r="FM5" s="26"/>
      <c r="FN5" s="26"/>
      <c r="FO5" s="26"/>
      <c r="FP5" s="26"/>
      <c r="FQ5" s="26"/>
      <c r="FR5" s="26"/>
      <c r="FS5" s="26"/>
      <c r="FT5" s="26"/>
      <c r="FU5" s="26"/>
      <c r="FV5" s="26"/>
      <c r="FW5" s="26"/>
      <c r="FX5" s="26"/>
      <c r="FY5" s="26"/>
      <c r="FZ5" s="26"/>
      <c r="HG5">
        <f t="shared" si="0"/>
        <v>3130</v>
      </c>
      <c r="HH5" s="26">
        <f t="shared" si="1"/>
        <v>0</v>
      </c>
      <c r="HI5" s="26">
        <f t="shared" si="2"/>
        <v>1</v>
      </c>
      <c r="HJ5" s="26">
        <f t="shared" si="3"/>
        <v>1</v>
      </c>
    </row>
    <row r="6" spans="1:218" x14ac:dyDescent="0.25">
      <c r="A6">
        <v>4198</v>
      </c>
      <c r="B6" t="s">
        <v>244</v>
      </c>
      <c r="C6" s="26">
        <v>1</v>
      </c>
      <c r="D6" s="26">
        <v>1</v>
      </c>
      <c r="E6" s="26">
        <v>1</v>
      </c>
      <c r="F6" s="26">
        <v>1</v>
      </c>
      <c r="G6" s="26">
        <v>0</v>
      </c>
      <c r="H6" s="26">
        <v>0</v>
      </c>
      <c r="I6" s="26">
        <v>0</v>
      </c>
      <c r="J6" s="26">
        <v>0</v>
      </c>
      <c r="K6" s="26">
        <v>0</v>
      </c>
      <c r="L6" s="26">
        <v>1</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c r="HG6">
        <f t="shared" si="0"/>
        <v>4198</v>
      </c>
      <c r="HH6" s="26">
        <f t="shared" si="1"/>
        <v>0</v>
      </c>
      <c r="HI6" s="26">
        <f t="shared" si="2"/>
        <v>1</v>
      </c>
      <c r="HJ6" s="26">
        <f t="shared" si="3"/>
        <v>1</v>
      </c>
    </row>
    <row r="7" spans="1:218" x14ac:dyDescent="0.25">
      <c r="A7">
        <v>4539</v>
      </c>
      <c r="B7" t="s">
        <v>1678</v>
      </c>
      <c r="C7" s="26">
        <v>1</v>
      </c>
      <c r="D7" s="26">
        <v>1</v>
      </c>
      <c r="E7" s="26">
        <v>1</v>
      </c>
      <c r="F7" s="26">
        <v>1</v>
      </c>
      <c r="G7" s="26">
        <v>0</v>
      </c>
      <c r="H7" s="26">
        <v>0</v>
      </c>
      <c r="I7" s="26">
        <v>0</v>
      </c>
      <c r="J7" s="26">
        <v>0</v>
      </c>
      <c r="K7" s="26">
        <v>0</v>
      </c>
      <c r="L7" s="26">
        <v>0</v>
      </c>
      <c r="M7" s="26">
        <v>1</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c r="AR7" s="26"/>
      <c r="AS7" s="26"/>
      <c r="AT7" s="26"/>
      <c r="AU7" s="26"/>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c r="HG7">
        <f t="shared" si="0"/>
        <v>4539</v>
      </c>
      <c r="HH7" s="26">
        <f t="shared" si="1"/>
        <v>0</v>
      </c>
      <c r="HI7" s="26">
        <f t="shared" si="2"/>
        <v>1</v>
      </c>
      <c r="HJ7" s="26">
        <f t="shared" si="3"/>
        <v>1</v>
      </c>
    </row>
    <row r="8" spans="1:218" x14ac:dyDescent="0.25">
      <c r="A8">
        <v>5172</v>
      </c>
      <c r="B8" t="s">
        <v>745</v>
      </c>
      <c r="C8" s="26">
        <v>1</v>
      </c>
      <c r="D8" s="26">
        <v>1</v>
      </c>
      <c r="E8" s="26">
        <v>1</v>
      </c>
      <c r="F8" s="26">
        <v>1</v>
      </c>
      <c r="G8" s="26">
        <v>1</v>
      </c>
      <c r="H8" s="26">
        <v>0</v>
      </c>
      <c r="I8" s="26">
        <v>0</v>
      </c>
      <c r="J8" s="26">
        <v>0</v>
      </c>
      <c r="K8" s="26">
        <v>0</v>
      </c>
      <c r="L8" s="26">
        <v>0</v>
      </c>
      <c r="M8" s="26">
        <v>0</v>
      </c>
      <c r="N8" s="26">
        <v>0</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c r="AR8" s="26"/>
      <c r="AS8" s="26"/>
      <c r="AT8" s="26"/>
      <c r="AU8" s="26"/>
      <c r="AV8" s="26"/>
      <c r="AW8" s="26"/>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6"/>
      <c r="DD8" s="26"/>
      <c r="DE8" s="26"/>
      <c r="DF8" s="26"/>
      <c r="DG8" s="26"/>
      <c r="DH8" s="26"/>
      <c r="DI8" s="26"/>
      <c r="DJ8" s="26"/>
      <c r="DK8" s="26"/>
      <c r="DL8" s="26"/>
      <c r="DM8" s="26"/>
      <c r="DN8" s="26"/>
      <c r="DO8" s="26"/>
      <c r="DP8" s="26"/>
      <c r="DQ8" s="26"/>
      <c r="DR8" s="26"/>
      <c r="DS8" s="26"/>
      <c r="DT8" s="26"/>
      <c r="DU8" s="26"/>
      <c r="DV8" s="26"/>
      <c r="DW8" s="26"/>
      <c r="DX8" s="26"/>
      <c r="DY8" s="26"/>
      <c r="DZ8" s="26"/>
      <c r="EA8" s="26"/>
      <c r="EB8" s="26"/>
      <c r="EC8" s="26"/>
      <c r="ED8" s="26"/>
      <c r="EE8" s="26"/>
      <c r="EF8" s="26"/>
      <c r="EG8" s="26"/>
      <c r="EH8" s="26"/>
      <c r="EI8" s="26"/>
      <c r="EJ8" s="26"/>
      <c r="EK8" s="26"/>
      <c r="EL8" s="26"/>
      <c r="EM8" s="26"/>
      <c r="EN8" s="26"/>
      <c r="EO8" s="26"/>
      <c r="EP8" s="26"/>
      <c r="EQ8" s="26"/>
      <c r="ER8" s="26"/>
      <c r="ES8" s="26"/>
      <c r="ET8" s="26"/>
      <c r="EU8" s="26"/>
      <c r="EV8" s="26"/>
      <c r="EW8" s="26"/>
      <c r="EX8" s="26"/>
      <c r="EY8" s="26"/>
      <c r="EZ8" s="26"/>
      <c r="FA8" s="26"/>
      <c r="FB8" s="26"/>
      <c r="FC8" s="26"/>
      <c r="FD8" s="26"/>
      <c r="FE8" s="26"/>
      <c r="FF8" s="26"/>
      <c r="FG8" s="26"/>
      <c r="FH8" s="26"/>
      <c r="FI8" s="26"/>
      <c r="FJ8" s="26"/>
      <c r="FK8" s="26"/>
      <c r="FL8" s="26"/>
      <c r="FM8" s="26"/>
      <c r="FN8" s="26"/>
      <c r="FO8" s="26"/>
      <c r="FP8" s="26"/>
      <c r="FQ8" s="26"/>
      <c r="FR8" s="26"/>
      <c r="FS8" s="26"/>
      <c r="FT8" s="26"/>
      <c r="FU8" s="26"/>
      <c r="FV8" s="26"/>
      <c r="FW8" s="26"/>
      <c r="FX8" s="26"/>
      <c r="FY8" s="26"/>
      <c r="FZ8" s="26"/>
      <c r="HG8">
        <f t="shared" si="0"/>
        <v>5172</v>
      </c>
      <c r="HH8" s="26">
        <f t="shared" si="1"/>
        <v>1</v>
      </c>
      <c r="HI8" s="26">
        <f t="shared" si="2"/>
        <v>1</v>
      </c>
      <c r="HJ8" s="26">
        <f t="shared" si="3"/>
        <v>1</v>
      </c>
    </row>
    <row r="9" spans="1:218" x14ac:dyDescent="0.25">
      <c r="A9">
        <v>5638</v>
      </c>
      <c r="B9" t="s">
        <v>2168</v>
      </c>
      <c r="C9" s="26">
        <v>1</v>
      </c>
      <c r="D9" s="26">
        <v>1</v>
      </c>
      <c r="E9" s="26">
        <v>1</v>
      </c>
      <c r="F9" s="26">
        <v>1</v>
      </c>
      <c r="G9" s="26">
        <v>0</v>
      </c>
      <c r="H9" s="26">
        <v>0</v>
      </c>
      <c r="I9" s="26">
        <v>0</v>
      </c>
      <c r="J9" s="26">
        <v>0</v>
      </c>
      <c r="K9" s="26">
        <v>0</v>
      </c>
      <c r="L9" s="26">
        <v>0</v>
      </c>
      <c r="M9" s="26">
        <v>0</v>
      </c>
      <c r="N9" s="26">
        <v>1</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c r="AR9" s="26"/>
      <c r="AS9" s="26"/>
      <c r="AT9" s="26"/>
      <c r="AU9" s="26"/>
      <c r="AV9" s="26"/>
      <c r="AW9" s="26"/>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26"/>
      <c r="EO9" s="26"/>
      <c r="EP9" s="26"/>
      <c r="EQ9" s="26"/>
      <c r="ER9" s="26"/>
      <c r="ES9" s="26"/>
      <c r="ET9" s="26"/>
      <c r="EU9" s="26"/>
      <c r="EV9" s="26"/>
      <c r="EW9" s="26"/>
      <c r="EX9" s="26"/>
      <c r="EY9" s="26"/>
      <c r="EZ9" s="26"/>
      <c r="FA9" s="26"/>
      <c r="FB9" s="26"/>
      <c r="FC9" s="26"/>
      <c r="FD9" s="26"/>
      <c r="FE9" s="26"/>
      <c r="FF9" s="26"/>
      <c r="FG9" s="26"/>
      <c r="FH9" s="26"/>
      <c r="FI9" s="26"/>
      <c r="FJ9" s="26"/>
      <c r="FK9" s="26"/>
      <c r="FL9" s="26"/>
      <c r="FM9" s="26"/>
      <c r="FN9" s="26"/>
      <c r="FO9" s="26"/>
      <c r="FP9" s="26"/>
      <c r="FQ9" s="26"/>
      <c r="FR9" s="26"/>
      <c r="FS9" s="26"/>
      <c r="FT9" s="26"/>
      <c r="FU9" s="26"/>
      <c r="FV9" s="26"/>
      <c r="FW9" s="26"/>
      <c r="FX9" s="26"/>
      <c r="FY9" s="26"/>
      <c r="FZ9" s="26"/>
      <c r="HG9">
        <f t="shared" si="0"/>
        <v>5638</v>
      </c>
      <c r="HH9" s="26">
        <f t="shared" si="1"/>
        <v>0</v>
      </c>
      <c r="HI9" s="26">
        <f t="shared" si="2"/>
        <v>1</v>
      </c>
      <c r="HJ9" s="26">
        <f t="shared" si="3"/>
        <v>1</v>
      </c>
    </row>
    <row r="10" spans="1:218" x14ac:dyDescent="0.25">
      <c r="A10">
        <v>5913</v>
      </c>
      <c r="B10" t="s">
        <v>2311</v>
      </c>
      <c r="C10" s="26">
        <v>1</v>
      </c>
      <c r="D10" s="26">
        <v>1</v>
      </c>
      <c r="E10" s="26">
        <v>1</v>
      </c>
      <c r="F10" s="26">
        <v>1</v>
      </c>
      <c r="G10" s="26">
        <v>0</v>
      </c>
      <c r="H10" s="26">
        <v>1</v>
      </c>
      <c r="I10" s="26">
        <v>0</v>
      </c>
      <c r="J10" s="26">
        <v>0</v>
      </c>
      <c r="K10" s="26">
        <v>0</v>
      </c>
      <c r="L10" s="26">
        <v>0</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c r="AR10" s="26"/>
      <c r="AS10" s="26"/>
      <c r="AT10" s="26"/>
      <c r="AU10" s="26"/>
      <c r="AV10" s="26"/>
      <c r="AW10" s="26"/>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6"/>
      <c r="DD10" s="26"/>
      <c r="DE10" s="26"/>
      <c r="DF10" s="26"/>
      <c r="DG10" s="26"/>
      <c r="DH10" s="26"/>
      <c r="DI10" s="26"/>
      <c r="DJ10" s="26"/>
      <c r="DK10" s="26"/>
      <c r="DL10" s="26"/>
      <c r="DM10" s="26"/>
      <c r="DN10" s="26"/>
      <c r="DO10" s="26"/>
      <c r="DP10" s="26"/>
      <c r="DQ10" s="26"/>
      <c r="DR10" s="26"/>
      <c r="DS10" s="26"/>
      <c r="DT10" s="26"/>
      <c r="DU10" s="26"/>
      <c r="DV10" s="26"/>
      <c r="DW10" s="26"/>
      <c r="DX10" s="26"/>
      <c r="DY10" s="26"/>
      <c r="DZ10" s="26"/>
      <c r="EA10" s="26"/>
      <c r="EB10" s="26"/>
      <c r="EC10" s="26"/>
      <c r="ED10" s="26"/>
      <c r="EE10" s="26"/>
      <c r="EF10" s="26"/>
      <c r="EG10" s="26"/>
      <c r="EH10" s="26"/>
      <c r="EI10" s="26"/>
      <c r="EJ10" s="26"/>
      <c r="EK10" s="26"/>
      <c r="EL10" s="26"/>
      <c r="EM10" s="26"/>
      <c r="EN10" s="26"/>
      <c r="EO10" s="26"/>
      <c r="EP10" s="26"/>
      <c r="EQ10" s="26"/>
      <c r="ER10" s="26"/>
      <c r="ES10" s="26"/>
      <c r="ET10" s="26"/>
      <c r="EU10" s="26"/>
      <c r="EV10" s="26"/>
      <c r="EW10" s="26"/>
      <c r="EX10" s="26"/>
      <c r="EY10" s="26"/>
      <c r="EZ10" s="26"/>
      <c r="FA10" s="26"/>
      <c r="FB10" s="26"/>
      <c r="FC10" s="26"/>
      <c r="FD10" s="26"/>
      <c r="FE10" s="26"/>
      <c r="FF10" s="26"/>
      <c r="FG10" s="26"/>
      <c r="FH10" s="26"/>
      <c r="FI10" s="26"/>
      <c r="FJ10" s="26"/>
      <c r="FK10" s="26"/>
      <c r="FL10" s="26"/>
      <c r="FM10" s="26"/>
      <c r="FN10" s="26"/>
      <c r="FO10" s="26"/>
      <c r="FP10" s="26"/>
      <c r="FQ10" s="26"/>
      <c r="FR10" s="26"/>
      <c r="FS10" s="26"/>
      <c r="FT10" s="26"/>
      <c r="FU10" s="26"/>
      <c r="FV10" s="26"/>
      <c r="FW10" s="26"/>
      <c r="FX10" s="26"/>
      <c r="FY10" s="26"/>
      <c r="FZ10" s="26"/>
      <c r="HG10">
        <f t="shared" si="0"/>
        <v>5913</v>
      </c>
      <c r="HH10" s="26">
        <f t="shared" si="1"/>
        <v>0</v>
      </c>
      <c r="HI10" s="26">
        <f t="shared" si="2"/>
        <v>1</v>
      </c>
      <c r="HJ10" s="26">
        <f t="shared" si="3"/>
        <v>1</v>
      </c>
    </row>
    <row r="11" spans="1:218" x14ac:dyDescent="0.25">
      <c r="A11">
        <v>1816</v>
      </c>
      <c r="B11" t="s">
        <v>658</v>
      </c>
      <c r="C11" s="26">
        <v>0</v>
      </c>
      <c r="D11" s="26">
        <v>0</v>
      </c>
      <c r="E11" s="26">
        <v>0</v>
      </c>
      <c r="F11" s="26">
        <v>0</v>
      </c>
      <c r="G11" s="26">
        <v>0</v>
      </c>
      <c r="H11" s="26">
        <v>0</v>
      </c>
      <c r="I11" s="26">
        <v>0</v>
      </c>
      <c r="J11" s="26">
        <v>0</v>
      </c>
      <c r="K11" s="26">
        <v>0</v>
      </c>
      <c r="L11" s="26">
        <v>0</v>
      </c>
      <c r="M11" s="26">
        <v>0</v>
      </c>
      <c r="N11" s="26">
        <v>0</v>
      </c>
      <c r="O11" s="26">
        <v>0</v>
      </c>
      <c r="P11" s="26">
        <v>0</v>
      </c>
      <c r="Q11" s="26">
        <v>0</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1</v>
      </c>
      <c r="AN11" s="26">
        <v>0</v>
      </c>
      <c r="AO11" s="26">
        <v>0</v>
      </c>
      <c r="AP11" s="26">
        <v>0</v>
      </c>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6"/>
      <c r="DD11" s="26"/>
      <c r="DE11" s="26"/>
      <c r="DF11" s="26"/>
      <c r="DG11" s="26"/>
      <c r="DH11" s="26"/>
      <c r="DI11" s="26"/>
      <c r="DJ11" s="26"/>
      <c r="DK11" s="26"/>
      <c r="DL11" s="26"/>
      <c r="DM11" s="26"/>
      <c r="DN11" s="26"/>
      <c r="DO11" s="26"/>
      <c r="DP11" s="26"/>
      <c r="DQ11" s="26"/>
      <c r="DR11" s="26"/>
      <c r="DS11" s="26"/>
      <c r="DT11" s="26"/>
      <c r="DU11" s="26"/>
      <c r="DV11" s="26"/>
      <c r="DW11" s="26"/>
      <c r="DX11" s="26"/>
      <c r="DY11" s="26"/>
      <c r="DZ11" s="26"/>
      <c r="EA11" s="26"/>
      <c r="EB11" s="26"/>
      <c r="EC11" s="26"/>
      <c r="ED11" s="26"/>
      <c r="EE11" s="26"/>
      <c r="EF11" s="26"/>
      <c r="EG11" s="26"/>
      <c r="EH11" s="26"/>
      <c r="EI11" s="26"/>
      <c r="EJ11" s="26"/>
      <c r="EK11" s="26"/>
      <c r="EL11" s="26"/>
      <c r="EM11" s="26"/>
      <c r="EN11" s="26"/>
      <c r="EO11" s="26"/>
      <c r="EP11" s="26"/>
      <c r="EQ11" s="26"/>
      <c r="ER11" s="26"/>
      <c r="ES11" s="26"/>
      <c r="ET11" s="26"/>
      <c r="EU11" s="26"/>
      <c r="EV11" s="26"/>
      <c r="EW11" s="26"/>
      <c r="EX11" s="26"/>
      <c r="EY11" s="26"/>
      <c r="EZ11" s="26"/>
      <c r="FA11" s="26"/>
      <c r="FB11" s="26"/>
      <c r="FC11" s="26"/>
      <c r="FD11" s="26"/>
      <c r="FE11" s="26"/>
      <c r="FF11" s="26"/>
      <c r="FG11" s="26"/>
      <c r="FH11" s="26"/>
      <c r="FI11" s="26"/>
      <c r="FJ11" s="26"/>
      <c r="FK11" s="26"/>
      <c r="FL11" s="26"/>
      <c r="FM11" s="26"/>
      <c r="FN11" s="26"/>
      <c r="FO11" s="26"/>
      <c r="FP11" s="26"/>
      <c r="FQ11" s="26"/>
      <c r="FR11" s="26"/>
      <c r="FS11" s="26"/>
      <c r="FT11" s="26"/>
      <c r="FU11" s="26"/>
      <c r="FV11" s="26"/>
      <c r="FW11" s="26"/>
      <c r="FX11" s="26"/>
      <c r="FY11" s="26"/>
      <c r="FZ11" s="26"/>
      <c r="HG11">
        <f t="shared" si="0"/>
        <v>1816</v>
      </c>
      <c r="HH11" s="26">
        <f t="shared" si="1"/>
        <v>0</v>
      </c>
      <c r="HI11" s="26">
        <f t="shared" si="2"/>
        <v>0</v>
      </c>
      <c r="HJ11" s="26">
        <f t="shared" si="3"/>
        <v>0</v>
      </c>
    </row>
    <row r="12" spans="1:218" x14ac:dyDescent="0.25">
      <c r="A12">
        <v>2052</v>
      </c>
      <c r="B12" t="s">
        <v>713</v>
      </c>
      <c r="C12" s="26">
        <v>0</v>
      </c>
      <c r="D12" s="26">
        <v>0</v>
      </c>
      <c r="E12" s="26">
        <v>0</v>
      </c>
      <c r="F12" s="26">
        <v>0</v>
      </c>
      <c r="G12" s="26">
        <v>0</v>
      </c>
      <c r="H12" s="26">
        <v>0</v>
      </c>
      <c r="I12" s="26">
        <v>0</v>
      </c>
      <c r="J12" s="26">
        <v>0</v>
      </c>
      <c r="K12" s="26">
        <v>0</v>
      </c>
      <c r="L12" s="26">
        <v>0</v>
      </c>
      <c r="M12" s="26">
        <v>0</v>
      </c>
      <c r="N12" s="26">
        <v>0</v>
      </c>
      <c r="O12" s="26">
        <v>0</v>
      </c>
      <c r="P12" s="26">
        <v>0</v>
      </c>
      <c r="Q12" s="26">
        <v>0</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1</v>
      </c>
      <c r="AJ12" s="26">
        <v>0</v>
      </c>
      <c r="AK12" s="26">
        <v>0</v>
      </c>
      <c r="AL12" s="26">
        <v>0</v>
      </c>
      <c r="AM12" s="26">
        <v>0</v>
      </c>
      <c r="AN12" s="26">
        <v>0</v>
      </c>
      <c r="AO12" s="26">
        <v>0</v>
      </c>
      <c r="AP12" s="26">
        <v>0</v>
      </c>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26"/>
      <c r="DD12" s="26"/>
      <c r="DE12" s="26"/>
      <c r="DF12" s="26"/>
      <c r="DG12" s="26"/>
      <c r="DH12" s="26"/>
      <c r="DI12" s="26"/>
      <c r="DJ12" s="26"/>
      <c r="DK12" s="26"/>
      <c r="DL12" s="26"/>
      <c r="DM12" s="26"/>
      <c r="DN12" s="26"/>
      <c r="DO12" s="26"/>
      <c r="DP12" s="26"/>
      <c r="DQ12" s="26"/>
      <c r="DR12" s="26"/>
      <c r="DS12" s="26"/>
      <c r="DT12" s="26"/>
      <c r="DU12" s="26"/>
      <c r="DV12" s="26"/>
      <c r="DW12" s="26"/>
      <c r="DX12" s="26"/>
      <c r="DY12" s="26"/>
      <c r="DZ12" s="26"/>
      <c r="EA12" s="26"/>
      <c r="EB12" s="26"/>
      <c r="EC12" s="26"/>
      <c r="ED12" s="26"/>
      <c r="EE12" s="26"/>
      <c r="EF12" s="26"/>
      <c r="EG12" s="26"/>
      <c r="EH12" s="26"/>
      <c r="EI12" s="26"/>
      <c r="EJ12" s="26"/>
      <c r="EK12" s="26"/>
      <c r="EL12" s="26"/>
      <c r="EM12" s="26"/>
      <c r="EN12" s="26"/>
      <c r="EO12" s="26"/>
      <c r="EP12" s="26"/>
      <c r="EQ12" s="26"/>
      <c r="ER12" s="26"/>
      <c r="ES12" s="26"/>
      <c r="ET12" s="26"/>
      <c r="EU12" s="26"/>
      <c r="EV12" s="26"/>
      <c r="EW12" s="26"/>
      <c r="EX12" s="26"/>
      <c r="EY12" s="26"/>
      <c r="EZ12" s="26"/>
      <c r="FA12" s="26"/>
      <c r="FB12" s="26"/>
      <c r="FC12" s="26"/>
      <c r="FD12" s="26"/>
      <c r="FE12" s="26"/>
      <c r="FF12" s="26"/>
      <c r="FG12" s="26"/>
      <c r="FH12" s="26"/>
      <c r="FI12" s="26"/>
      <c r="FJ12" s="26"/>
      <c r="FK12" s="26"/>
      <c r="FL12" s="26"/>
      <c r="FM12" s="26"/>
      <c r="FN12" s="26"/>
      <c r="FO12" s="26"/>
      <c r="FP12" s="26"/>
      <c r="FQ12" s="26"/>
      <c r="FR12" s="26"/>
      <c r="FS12" s="26"/>
      <c r="FT12" s="26"/>
      <c r="FU12" s="26"/>
      <c r="FV12" s="26"/>
      <c r="FW12" s="26"/>
      <c r="FX12" s="26"/>
      <c r="FY12" s="26"/>
      <c r="FZ12" s="26"/>
      <c r="HG12">
        <f t="shared" si="0"/>
        <v>2052</v>
      </c>
      <c r="HH12" s="26">
        <f t="shared" si="1"/>
        <v>0</v>
      </c>
      <c r="HI12" s="26">
        <f t="shared" si="2"/>
        <v>0</v>
      </c>
      <c r="HJ12" s="26">
        <f t="shared" si="3"/>
        <v>0</v>
      </c>
    </row>
    <row r="13" spans="1:218" x14ac:dyDescent="0.25">
      <c r="A13">
        <v>2181</v>
      </c>
      <c r="B13" t="s">
        <v>762</v>
      </c>
      <c r="C13" s="26">
        <v>0</v>
      </c>
      <c r="D13" s="26">
        <v>0</v>
      </c>
      <c r="E13" s="26">
        <v>0</v>
      </c>
      <c r="F13" s="26">
        <v>0</v>
      </c>
      <c r="G13" s="26">
        <v>0</v>
      </c>
      <c r="H13" s="26">
        <v>0</v>
      </c>
      <c r="I13" s="26">
        <v>0</v>
      </c>
      <c r="J13" s="26">
        <v>0</v>
      </c>
      <c r="K13" s="26">
        <v>0</v>
      </c>
      <c r="L13" s="26">
        <v>0</v>
      </c>
      <c r="M13" s="26">
        <v>0</v>
      </c>
      <c r="N13" s="26">
        <v>0</v>
      </c>
      <c r="O13" s="26">
        <v>0</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1</v>
      </c>
      <c r="AH13" s="26">
        <v>0</v>
      </c>
      <c r="AI13" s="26">
        <v>0</v>
      </c>
      <c r="AJ13" s="26">
        <v>0</v>
      </c>
      <c r="AK13" s="26">
        <v>0</v>
      </c>
      <c r="AL13" s="26">
        <v>0</v>
      </c>
      <c r="AM13" s="26">
        <v>0</v>
      </c>
      <c r="AN13" s="26">
        <v>0</v>
      </c>
      <c r="AO13" s="26">
        <v>0</v>
      </c>
      <c r="AP13" s="26">
        <v>0</v>
      </c>
      <c r="AQ13" s="26"/>
      <c r="AR13" s="26"/>
      <c r="AS13" s="26"/>
      <c r="AT13" s="26"/>
      <c r="AU13" s="26"/>
      <c r="AV13" s="26"/>
      <c r="AW13" s="26"/>
      <c r="AX13" s="26"/>
      <c r="AY13" s="26"/>
      <c r="AZ13" s="26"/>
      <c r="BA13" s="26"/>
      <c r="BB13" s="26"/>
      <c r="BC13" s="26"/>
      <c r="BD13" s="26"/>
      <c r="BE13" s="26"/>
      <c r="BF13" s="26"/>
      <c r="BG13" s="26"/>
      <c r="BH13" s="26"/>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6"/>
      <c r="DD13" s="26"/>
      <c r="DE13" s="26"/>
      <c r="DF13" s="26"/>
      <c r="DG13" s="26"/>
      <c r="DH13" s="26"/>
      <c r="DI13" s="26"/>
      <c r="DJ13" s="26"/>
      <c r="DK13" s="26"/>
      <c r="DL13" s="26"/>
      <c r="DM13" s="26"/>
      <c r="DN13" s="26"/>
      <c r="DO13" s="26"/>
      <c r="DP13" s="26"/>
      <c r="DQ13" s="26"/>
      <c r="DR13" s="26"/>
      <c r="DS13" s="26"/>
      <c r="DT13" s="26"/>
      <c r="DU13" s="26"/>
      <c r="DV13" s="26"/>
      <c r="DW13" s="26"/>
      <c r="DX13" s="26"/>
      <c r="DY13" s="26"/>
      <c r="DZ13" s="26"/>
      <c r="EA13" s="26"/>
      <c r="EB13" s="26"/>
      <c r="EC13" s="26"/>
      <c r="ED13" s="26"/>
      <c r="EE13" s="26"/>
      <c r="EF13" s="26"/>
      <c r="EG13" s="26"/>
      <c r="EH13" s="26"/>
      <c r="EI13" s="26"/>
      <c r="EJ13" s="26"/>
      <c r="EK13" s="26"/>
      <c r="EL13" s="26"/>
      <c r="EM13" s="26"/>
      <c r="EN13" s="26"/>
      <c r="EO13" s="26"/>
      <c r="EP13" s="26"/>
      <c r="EQ13" s="26"/>
      <c r="ER13" s="26"/>
      <c r="ES13" s="26"/>
      <c r="ET13" s="26"/>
      <c r="EU13" s="26"/>
      <c r="EV13" s="26"/>
      <c r="EW13" s="26"/>
      <c r="EX13" s="26"/>
      <c r="EY13" s="26"/>
      <c r="EZ13" s="26"/>
      <c r="FA13" s="26"/>
      <c r="FB13" s="26"/>
      <c r="FC13" s="26"/>
      <c r="FD13" s="26"/>
      <c r="FE13" s="26"/>
      <c r="FF13" s="26"/>
      <c r="FG13" s="26"/>
      <c r="FH13" s="26"/>
      <c r="FI13" s="26"/>
      <c r="FJ13" s="26"/>
      <c r="FK13" s="26"/>
      <c r="FL13" s="26"/>
      <c r="FM13" s="26"/>
      <c r="FN13" s="26"/>
      <c r="FO13" s="26"/>
      <c r="FP13" s="26"/>
      <c r="FQ13" s="26"/>
      <c r="FR13" s="26"/>
      <c r="FS13" s="26"/>
      <c r="FT13" s="26"/>
      <c r="FU13" s="26"/>
      <c r="FV13" s="26"/>
      <c r="FW13" s="26"/>
      <c r="FX13" s="26"/>
      <c r="FY13" s="26"/>
      <c r="FZ13" s="26"/>
      <c r="HG13">
        <f t="shared" si="0"/>
        <v>2181</v>
      </c>
      <c r="HH13" s="26">
        <f t="shared" si="1"/>
        <v>0</v>
      </c>
      <c r="HI13" s="26">
        <f t="shared" si="2"/>
        <v>0</v>
      </c>
      <c r="HJ13" s="26">
        <f t="shared" si="3"/>
        <v>0</v>
      </c>
    </row>
    <row r="14" spans="1:218" x14ac:dyDescent="0.25">
      <c r="A14">
        <v>2220</v>
      </c>
      <c r="B14" t="s">
        <v>775</v>
      </c>
      <c r="C14" s="26">
        <v>0</v>
      </c>
      <c r="D14" s="26">
        <v>0</v>
      </c>
      <c r="E14" s="26">
        <v>0</v>
      </c>
      <c r="F14" s="26">
        <v>1</v>
      </c>
      <c r="G14" s="26">
        <v>0</v>
      </c>
      <c r="H14" s="26">
        <v>0</v>
      </c>
      <c r="I14" s="26">
        <v>0</v>
      </c>
      <c r="J14" s="26">
        <v>0</v>
      </c>
      <c r="K14" s="26">
        <v>0</v>
      </c>
      <c r="L14" s="26">
        <v>0</v>
      </c>
      <c r="M14" s="26">
        <v>0</v>
      </c>
      <c r="N14" s="26">
        <v>0</v>
      </c>
      <c r="O14" s="26">
        <v>0</v>
      </c>
      <c r="P14" s="26">
        <v>0</v>
      </c>
      <c r="Q14" s="26">
        <v>0</v>
      </c>
      <c r="R14" s="26">
        <v>0</v>
      </c>
      <c r="S14" s="26">
        <v>0</v>
      </c>
      <c r="T14" s="26">
        <v>0</v>
      </c>
      <c r="U14" s="26">
        <v>0</v>
      </c>
      <c r="V14" s="26">
        <v>0</v>
      </c>
      <c r="W14" s="26">
        <v>1</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c r="AR14" s="26"/>
      <c r="AS14" s="26"/>
      <c r="AT14" s="26"/>
      <c r="AU14" s="26"/>
      <c r="AV14" s="26"/>
      <c r="AW14" s="26"/>
      <c r="AX14" s="26"/>
      <c r="AY14" s="26"/>
      <c r="AZ14" s="26"/>
      <c r="BA14" s="26"/>
      <c r="BB14" s="26"/>
      <c r="BC14" s="26"/>
      <c r="BD14" s="26"/>
      <c r="BE14" s="26"/>
      <c r="BF14" s="26"/>
      <c r="BG14" s="26"/>
      <c r="BH14" s="26"/>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6"/>
      <c r="DD14" s="26"/>
      <c r="DE14" s="26"/>
      <c r="DF14" s="26"/>
      <c r="DG14" s="26"/>
      <c r="DH14" s="26"/>
      <c r="DI14" s="26"/>
      <c r="DJ14" s="26"/>
      <c r="DK14" s="26"/>
      <c r="DL14" s="26"/>
      <c r="DM14" s="26"/>
      <c r="DN14" s="26"/>
      <c r="DO14" s="26"/>
      <c r="DP14" s="26"/>
      <c r="DQ14" s="26"/>
      <c r="DR14" s="26"/>
      <c r="DS14" s="26"/>
      <c r="DT14" s="26"/>
      <c r="DU14" s="26"/>
      <c r="DV14" s="26"/>
      <c r="DW14" s="26"/>
      <c r="DX14" s="26"/>
      <c r="DY14" s="26"/>
      <c r="DZ14" s="26"/>
      <c r="EA14" s="26"/>
      <c r="EB14" s="26"/>
      <c r="EC14" s="26"/>
      <c r="ED14" s="26"/>
      <c r="EE14" s="26"/>
      <c r="EF14" s="26"/>
      <c r="EG14" s="26"/>
      <c r="EH14" s="26"/>
      <c r="EI14" s="26"/>
      <c r="EJ14" s="26"/>
      <c r="EK14" s="26"/>
      <c r="EL14" s="26"/>
      <c r="EM14" s="26"/>
      <c r="EN14" s="26"/>
      <c r="EO14" s="26"/>
      <c r="EP14" s="26"/>
      <c r="EQ14" s="26"/>
      <c r="ER14" s="26"/>
      <c r="ES14" s="26"/>
      <c r="ET14" s="26"/>
      <c r="EU14" s="26"/>
      <c r="EV14" s="26"/>
      <c r="EW14" s="26"/>
      <c r="EX14" s="26"/>
      <c r="EY14" s="26"/>
      <c r="EZ14" s="26"/>
      <c r="FA14" s="26"/>
      <c r="FB14" s="26"/>
      <c r="FC14" s="26"/>
      <c r="FD14" s="26"/>
      <c r="FE14" s="26"/>
      <c r="FF14" s="26"/>
      <c r="FG14" s="26"/>
      <c r="FH14" s="26"/>
      <c r="FI14" s="26"/>
      <c r="FJ14" s="26"/>
      <c r="FK14" s="26"/>
      <c r="FL14" s="26"/>
      <c r="FM14" s="26"/>
      <c r="FN14" s="26"/>
      <c r="FO14" s="26"/>
      <c r="FP14" s="26"/>
      <c r="FQ14" s="26"/>
      <c r="FR14" s="26"/>
      <c r="FS14" s="26"/>
      <c r="FT14" s="26"/>
      <c r="FU14" s="26"/>
      <c r="FV14" s="26"/>
      <c r="FW14" s="26"/>
      <c r="FX14" s="26"/>
      <c r="FY14" s="26"/>
      <c r="FZ14" s="26"/>
      <c r="HG14">
        <f t="shared" si="0"/>
        <v>2220</v>
      </c>
      <c r="HH14" s="26">
        <f t="shared" si="1"/>
        <v>0</v>
      </c>
      <c r="HI14" s="26">
        <f t="shared" si="2"/>
        <v>0</v>
      </c>
      <c r="HJ14" s="26">
        <f t="shared" si="3"/>
        <v>0</v>
      </c>
    </row>
    <row r="15" spans="1:218" x14ac:dyDescent="0.25">
      <c r="A15">
        <v>2500</v>
      </c>
      <c r="B15" t="s">
        <v>865</v>
      </c>
      <c r="C15" s="26">
        <v>0</v>
      </c>
      <c r="D15" s="26">
        <v>0</v>
      </c>
      <c r="E15" s="26">
        <v>0</v>
      </c>
      <c r="F15" s="26">
        <v>0</v>
      </c>
      <c r="G15" s="26">
        <v>0</v>
      </c>
      <c r="H15" s="26">
        <v>0</v>
      </c>
      <c r="I15" s="26">
        <v>0</v>
      </c>
      <c r="J15" s="26">
        <v>0</v>
      </c>
      <c r="K15" s="26">
        <v>0</v>
      </c>
      <c r="L15" s="26">
        <v>0</v>
      </c>
      <c r="M15" s="26">
        <v>0</v>
      </c>
      <c r="N15" s="26">
        <v>0</v>
      </c>
      <c r="O15" s="26">
        <v>0</v>
      </c>
      <c r="P15" s="26">
        <v>0</v>
      </c>
      <c r="Q15" s="26">
        <v>0</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1</v>
      </c>
      <c r="AO15" s="26">
        <v>0</v>
      </c>
      <c r="AP15" s="26">
        <v>0</v>
      </c>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6"/>
      <c r="DD15" s="26"/>
      <c r="DE15" s="26"/>
      <c r="DF15" s="26"/>
      <c r="DG15" s="26"/>
      <c r="DH15" s="26"/>
      <c r="DI15" s="26"/>
      <c r="DJ15" s="26"/>
      <c r="DK15" s="26"/>
      <c r="DL15" s="26"/>
      <c r="DM15" s="26"/>
      <c r="DN15" s="26"/>
      <c r="DO15" s="26"/>
      <c r="DP15" s="26"/>
      <c r="DQ15" s="26"/>
      <c r="DR15" s="26"/>
      <c r="DS15" s="26"/>
      <c r="DT15" s="26"/>
      <c r="DU15" s="26"/>
      <c r="DV15" s="26"/>
      <c r="DW15" s="26"/>
      <c r="DX15" s="26"/>
      <c r="DY15" s="26"/>
      <c r="DZ15" s="26"/>
      <c r="EA15" s="26"/>
      <c r="EB15" s="26"/>
      <c r="EC15" s="26"/>
      <c r="ED15" s="26"/>
      <c r="EE15" s="26"/>
      <c r="EF15" s="26"/>
      <c r="EG15" s="26"/>
      <c r="EH15" s="26"/>
      <c r="EI15" s="26"/>
      <c r="EJ15" s="26"/>
      <c r="EK15" s="26"/>
      <c r="EL15" s="26"/>
      <c r="EM15" s="26"/>
      <c r="EN15" s="26"/>
      <c r="EO15" s="26"/>
      <c r="EP15" s="26"/>
      <c r="EQ15" s="26"/>
      <c r="ER15" s="26"/>
      <c r="ES15" s="26"/>
      <c r="ET15" s="26"/>
      <c r="EU15" s="26"/>
      <c r="EV15" s="26"/>
      <c r="EW15" s="26"/>
      <c r="EX15" s="26"/>
      <c r="EY15" s="26"/>
      <c r="EZ15" s="26"/>
      <c r="FA15" s="26"/>
      <c r="FB15" s="26"/>
      <c r="FC15" s="26"/>
      <c r="FD15" s="26"/>
      <c r="FE15" s="26"/>
      <c r="FF15" s="26"/>
      <c r="FG15" s="26"/>
      <c r="FH15" s="26"/>
      <c r="FI15" s="26"/>
      <c r="FJ15" s="26"/>
      <c r="FK15" s="26"/>
      <c r="FL15" s="26"/>
      <c r="FM15" s="26"/>
      <c r="FN15" s="26"/>
      <c r="FO15" s="26"/>
      <c r="FP15" s="26"/>
      <c r="FQ15" s="26"/>
      <c r="FR15" s="26"/>
      <c r="FS15" s="26"/>
      <c r="FT15" s="26"/>
      <c r="FU15" s="26"/>
      <c r="FV15" s="26"/>
      <c r="FW15" s="26"/>
      <c r="FX15" s="26"/>
      <c r="FY15" s="26"/>
      <c r="FZ15" s="26"/>
      <c r="HG15">
        <f t="shared" si="0"/>
        <v>2500</v>
      </c>
      <c r="HH15" s="26">
        <f t="shared" si="1"/>
        <v>0</v>
      </c>
      <c r="HI15" s="26">
        <f t="shared" si="2"/>
        <v>0</v>
      </c>
      <c r="HJ15" s="26">
        <f t="shared" si="3"/>
        <v>0</v>
      </c>
    </row>
    <row r="16" spans="1:218" x14ac:dyDescent="0.25">
      <c r="A16">
        <v>2509</v>
      </c>
      <c r="B16" t="s">
        <v>763</v>
      </c>
      <c r="C16" s="26">
        <v>0</v>
      </c>
      <c r="D16" s="26">
        <v>0</v>
      </c>
      <c r="E16" s="26">
        <v>0</v>
      </c>
      <c r="F16" s="26">
        <v>1</v>
      </c>
      <c r="G16" s="26">
        <v>0</v>
      </c>
      <c r="H16" s="26">
        <v>0</v>
      </c>
      <c r="I16" s="26">
        <v>0</v>
      </c>
      <c r="J16" s="26">
        <v>0</v>
      </c>
      <c r="K16" s="26">
        <v>0</v>
      </c>
      <c r="L16" s="26">
        <v>0</v>
      </c>
      <c r="M16" s="26">
        <v>0</v>
      </c>
      <c r="N16" s="26">
        <v>0</v>
      </c>
      <c r="O16" s="26">
        <v>0</v>
      </c>
      <c r="P16" s="26">
        <v>0</v>
      </c>
      <c r="Q16" s="26">
        <v>0</v>
      </c>
      <c r="R16" s="26">
        <v>0</v>
      </c>
      <c r="S16" s="26">
        <v>0</v>
      </c>
      <c r="T16" s="26">
        <v>0</v>
      </c>
      <c r="U16" s="26">
        <v>0</v>
      </c>
      <c r="V16" s="26">
        <v>0</v>
      </c>
      <c r="W16" s="26">
        <v>0</v>
      </c>
      <c r="X16" s="26">
        <v>0</v>
      </c>
      <c r="Y16" s="26">
        <v>0</v>
      </c>
      <c r="Z16" s="26">
        <v>0</v>
      </c>
      <c r="AA16" s="26">
        <v>0</v>
      </c>
      <c r="AB16" s="26">
        <v>0</v>
      </c>
      <c r="AC16" s="26">
        <v>1</v>
      </c>
      <c r="AD16" s="26">
        <v>0</v>
      </c>
      <c r="AE16" s="26">
        <v>0</v>
      </c>
      <c r="AF16" s="26">
        <v>0</v>
      </c>
      <c r="AG16" s="26">
        <v>0</v>
      </c>
      <c r="AH16" s="26">
        <v>0</v>
      </c>
      <c r="AI16" s="26">
        <v>0</v>
      </c>
      <c r="AJ16" s="26">
        <v>0</v>
      </c>
      <c r="AK16" s="26">
        <v>0</v>
      </c>
      <c r="AL16" s="26">
        <v>0</v>
      </c>
      <c r="AM16" s="26">
        <v>0</v>
      </c>
      <c r="AN16" s="26">
        <v>0</v>
      </c>
      <c r="AO16" s="26">
        <v>0</v>
      </c>
      <c r="AP16" s="26">
        <v>0</v>
      </c>
      <c r="AQ16" s="26"/>
      <c r="AR16" s="26"/>
      <c r="AS16" s="26"/>
      <c r="AT16" s="26"/>
      <c r="AU16" s="26"/>
      <c r="AV16" s="26"/>
      <c r="AW16" s="26"/>
      <c r="AX16" s="26"/>
      <c r="AY16" s="26"/>
      <c r="AZ16" s="26"/>
      <c r="BA16" s="26"/>
      <c r="BB16" s="26"/>
      <c r="BC16" s="26"/>
      <c r="BD16" s="26"/>
      <c r="BE16" s="26"/>
      <c r="BF16" s="26"/>
      <c r="BG16" s="26"/>
      <c r="BH16" s="26"/>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6"/>
      <c r="DD16" s="26"/>
      <c r="DE16" s="26"/>
      <c r="DF16" s="26"/>
      <c r="DG16" s="26"/>
      <c r="DH16" s="26"/>
      <c r="DI16" s="26"/>
      <c r="DJ16" s="26"/>
      <c r="DK16" s="26"/>
      <c r="DL16" s="26"/>
      <c r="DM16" s="26"/>
      <c r="DN16" s="26"/>
      <c r="DO16" s="26"/>
      <c r="DP16" s="26"/>
      <c r="DQ16" s="26"/>
      <c r="DR16" s="26"/>
      <c r="DS16" s="26"/>
      <c r="DT16" s="26"/>
      <c r="DU16" s="26"/>
      <c r="DV16" s="26"/>
      <c r="DW16" s="26"/>
      <c r="DX16" s="26"/>
      <c r="DY16" s="26"/>
      <c r="DZ16" s="26"/>
      <c r="EA16" s="26"/>
      <c r="EB16" s="26"/>
      <c r="EC16" s="26"/>
      <c r="ED16" s="26"/>
      <c r="EE16" s="26"/>
      <c r="EF16" s="26"/>
      <c r="EG16" s="26"/>
      <c r="EH16" s="26"/>
      <c r="EI16" s="26"/>
      <c r="EJ16" s="26"/>
      <c r="EK16" s="26"/>
      <c r="EL16" s="26"/>
      <c r="EM16" s="26"/>
      <c r="EN16" s="26"/>
      <c r="EO16" s="26"/>
      <c r="EP16" s="26"/>
      <c r="EQ16" s="26"/>
      <c r="ER16" s="26"/>
      <c r="ES16" s="26"/>
      <c r="ET16" s="26"/>
      <c r="EU16" s="26"/>
      <c r="EV16" s="26"/>
      <c r="EW16" s="26"/>
      <c r="EX16" s="26"/>
      <c r="EY16" s="26"/>
      <c r="EZ16" s="26"/>
      <c r="FA16" s="26"/>
      <c r="FB16" s="26"/>
      <c r="FC16" s="26"/>
      <c r="FD16" s="26"/>
      <c r="FE16" s="26"/>
      <c r="FF16" s="26"/>
      <c r="FG16" s="26"/>
      <c r="FH16" s="26"/>
      <c r="FI16" s="26"/>
      <c r="FJ16" s="26"/>
      <c r="FK16" s="26"/>
      <c r="FL16" s="26"/>
      <c r="FM16" s="26"/>
      <c r="FN16" s="26"/>
      <c r="FO16" s="26"/>
      <c r="FP16" s="26"/>
      <c r="FQ16" s="26"/>
      <c r="FR16" s="26"/>
      <c r="FS16" s="26"/>
      <c r="FT16" s="26"/>
      <c r="FU16" s="26"/>
      <c r="FV16" s="26"/>
      <c r="FW16" s="26"/>
      <c r="FX16" s="26"/>
      <c r="FY16" s="26"/>
      <c r="FZ16" s="26"/>
      <c r="HG16">
        <f t="shared" si="0"/>
        <v>2509</v>
      </c>
      <c r="HH16" s="26">
        <f t="shared" si="1"/>
        <v>0</v>
      </c>
      <c r="HI16" s="26">
        <f t="shared" si="2"/>
        <v>0</v>
      </c>
      <c r="HJ16" s="26">
        <f t="shared" si="3"/>
        <v>0</v>
      </c>
    </row>
    <row r="17" spans="1:218" x14ac:dyDescent="0.25">
      <c r="A17">
        <v>2512</v>
      </c>
      <c r="B17" t="s">
        <v>872</v>
      </c>
      <c r="C17" s="26">
        <v>0</v>
      </c>
      <c r="D17" s="26">
        <v>1</v>
      </c>
      <c r="E17" s="26">
        <v>1</v>
      </c>
      <c r="F17" s="26">
        <v>1</v>
      </c>
      <c r="G17" s="26">
        <v>0</v>
      </c>
      <c r="H17" s="26">
        <v>0</v>
      </c>
      <c r="I17" s="26">
        <v>0</v>
      </c>
      <c r="J17" s="26">
        <v>0</v>
      </c>
      <c r="K17" s="26">
        <v>0</v>
      </c>
      <c r="L17" s="26">
        <v>0</v>
      </c>
      <c r="M17" s="26">
        <v>0</v>
      </c>
      <c r="N17" s="26">
        <v>0</v>
      </c>
      <c r="O17" s="26">
        <v>0</v>
      </c>
      <c r="P17" s="26">
        <v>1</v>
      </c>
      <c r="Q17" s="26">
        <v>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6"/>
      <c r="DD17" s="26"/>
      <c r="DE17" s="26"/>
      <c r="DF17" s="26"/>
      <c r="DG17" s="26"/>
      <c r="DH17" s="26"/>
      <c r="DI17" s="26"/>
      <c r="DJ17" s="26"/>
      <c r="DK17" s="26"/>
      <c r="DL17" s="26"/>
      <c r="DM17" s="26"/>
      <c r="DN17" s="26"/>
      <c r="DO17" s="26"/>
      <c r="DP17" s="26"/>
      <c r="DQ17" s="26"/>
      <c r="DR17" s="26"/>
      <c r="DS17" s="26"/>
      <c r="DT17" s="26"/>
      <c r="DU17" s="26"/>
      <c r="DV17" s="26"/>
      <c r="DW17" s="26"/>
      <c r="DX17" s="26"/>
      <c r="DY17" s="26"/>
      <c r="DZ17" s="26"/>
      <c r="EA17" s="26"/>
      <c r="EB17" s="26"/>
      <c r="EC17" s="26"/>
      <c r="ED17" s="26"/>
      <c r="EE17" s="26"/>
      <c r="EF17" s="26"/>
      <c r="EG17" s="26"/>
      <c r="EH17" s="26"/>
      <c r="EI17" s="26"/>
      <c r="EJ17" s="26"/>
      <c r="EK17" s="26"/>
      <c r="EL17" s="26"/>
      <c r="EM17" s="26"/>
      <c r="EN17" s="26"/>
      <c r="EO17" s="26"/>
      <c r="EP17" s="26"/>
      <c r="EQ17" s="26"/>
      <c r="ER17" s="26"/>
      <c r="ES17" s="26"/>
      <c r="ET17" s="26"/>
      <c r="EU17" s="26"/>
      <c r="EV17" s="26"/>
      <c r="EW17" s="26"/>
      <c r="EX17" s="26"/>
      <c r="EY17" s="26"/>
      <c r="EZ17" s="26"/>
      <c r="FA17" s="26"/>
      <c r="FB17" s="26"/>
      <c r="FC17" s="26"/>
      <c r="FD17" s="26"/>
      <c r="FE17" s="26"/>
      <c r="FF17" s="26"/>
      <c r="FG17" s="26"/>
      <c r="FH17" s="26"/>
      <c r="FI17" s="26"/>
      <c r="FJ17" s="26"/>
      <c r="FK17" s="26"/>
      <c r="FL17" s="26"/>
      <c r="FM17" s="26"/>
      <c r="FN17" s="26"/>
      <c r="FO17" s="26"/>
      <c r="FP17" s="26"/>
      <c r="FQ17" s="26"/>
      <c r="FR17" s="26"/>
      <c r="FS17" s="26"/>
      <c r="FT17" s="26"/>
      <c r="FU17" s="26"/>
      <c r="FV17" s="26"/>
      <c r="FW17" s="26"/>
      <c r="FX17" s="26"/>
      <c r="FY17" s="26"/>
      <c r="FZ17" s="26"/>
      <c r="HG17">
        <f t="shared" si="0"/>
        <v>2512</v>
      </c>
      <c r="HH17" s="26">
        <f t="shared" si="1"/>
        <v>0</v>
      </c>
      <c r="HI17" s="26">
        <f t="shared" si="2"/>
        <v>0</v>
      </c>
      <c r="HJ17" s="26">
        <f t="shared" si="3"/>
        <v>1</v>
      </c>
    </row>
    <row r="18" spans="1:218" x14ac:dyDescent="0.25">
      <c r="A18">
        <v>2526</v>
      </c>
      <c r="B18" t="s">
        <v>880</v>
      </c>
      <c r="C18" s="26">
        <v>0</v>
      </c>
      <c r="D18" s="26">
        <v>0</v>
      </c>
      <c r="E18" s="26">
        <v>0</v>
      </c>
      <c r="F18" s="26">
        <v>0</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1</v>
      </c>
      <c r="AM18" s="26">
        <v>0</v>
      </c>
      <c r="AN18" s="26">
        <v>0</v>
      </c>
      <c r="AO18" s="26">
        <v>0</v>
      </c>
      <c r="AP18" s="26">
        <v>0</v>
      </c>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6"/>
      <c r="DD18" s="26"/>
      <c r="DE18" s="26"/>
      <c r="DF18" s="26"/>
      <c r="DG18" s="26"/>
      <c r="DH18" s="26"/>
      <c r="DI18" s="26"/>
      <c r="DJ18" s="26"/>
      <c r="DK18" s="26"/>
      <c r="DL18" s="26"/>
      <c r="DM18" s="26"/>
      <c r="DN18" s="26"/>
      <c r="DO18" s="26"/>
      <c r="DP18" s="26"/>
      <c r="DQ18" s="26"/>
      <c r="DR18" s="26"/>
      <c r="DS18" s="26"/>
      <c r="DT18" s="26"/>
      <c r="DU18" s="26"/>
      <c r="DV18" s="26"/>
      <c r="DW18" s="26"/>
      <c r="DX18" s="26"/>
      <c r="DY18" s="26"/>
      <c r="DZ18" s="26"/>
      <c r="EA18" s="26"/>
      <c r="EB18" s="26"/>
      <c r="EC18" s="26"/>
      <c r="ED18" s="26"/>
      <c r="EE18" s="26"/>
      <c r="EF18" s="26"/>
      <c r="EG18" s="26"/>
      <c r="EH18" s="26"/>
      <c r="EI18" s="26"/>
      <c r="EJ18" s="26"/>
      <c r="EK18" s="26"/>
      <c r="EL18" s="26"/>
      <c r="EM18" s="26"/>
      <c r="EN18" s="26"/>
      <c r="EO18" s="26"/>
      <c r="EP18" s="26"/>
      <c r="EQ18" s="26"/>
      <c r="ER18" s="26"/>
      <c r="ES18" s="26"/>
      <c r="ET18" s="26"/>
      <c r="EU18" s="26"/>
      <c r="EV18" s="26"/>
      <c r="EW18" s="26"/>
      <c r="EX18" s="26"/>
      <c r="EY18" s="26"/>
      <c r="EZ18" s="26"/>
      <c r="FA18" s="26"/>
      <c r="FB18" s="26"/>
      <c r="FC18" s="26"/>
      <c r="FD18" s="26"/>
      <c r="FE18" s="26"/>
      <c r="FF18" s="26"/>
      <c r="FG18" s="26"/>
      <c r="FH18" s="26"/>
      <c r="FI18" s="26"/>
      <c r="FJ18" s="26"/>
      <c r="FK18" s="26"/>
      <c r="FL18" s="26"/>
      <c r="FM18" s="26"/>
      <c r="FN18" s="26"/>
      <c r="FO18" s="26"/>
      <c r="FP18" s="26"/>
      <c r="FQ18" s="26"/>
      <c r="FR18" s="26"/>
      <c r="FS18" s="26"/>
      <c r="FT18" s="26"/>
      <c r="FU18" s="26"/>
      <c r="FV18" s="26"/>
      <c r="FW18" s="26"/>
      <c r="FX18" s="26"/>
      <c r="FY18" s="26"/>
      <c r="FZ18" s="26"/>
      <c r="HG18">
        <f t="shared" si="0"/>
        <v>2526</v>
      </c>
      <c r="HH18" s="26">
        <f t="shared" si="1"/>
        <v>0</v>
      </c>
      <c r="HI18" s="26">
        <f t="shared" si="2"/>
        <v>0</v>
      </c>
      <c r="HJ18" s="26">
        <f t="shared" si="3"/>
        <v>0</v>
      </c>
    </row>
    <row r="19" spans="1:218" x14ac:dyDescent="0.25">
      <c r="A19">
        <v>2883</v>
      </c>
      <c r="B19" t="s">
        <v>1001</v>
      </c>
      <c r="C19" s="26">
        <v>0</v>
      </c>
      <c r="D19" s="26">
        <v>0</v>
      </c>
      <c r="E19" s="26">
        <v>1</v>
      </c>
      <c r="F19" s="26">
        <v>1</v>
      </c>
      <c r="G19" s="26">
        <v>0</v>
      </c>
      <c r="H19" s="26">
        <v>0</v>
      </c>
      <c r="I19" s="26">
        <v>0</v>
      </c>
      <c r="J19" s="26">
        <v>0</v>
      </c>
      <c r="K19" s="26">
        <v>0</v>
      </c>
      <c r="L19" s="26">
        <v>0</v>
      </c>
      <c r="M19" s="26">
        <v>0</v>
      </c>
      <c r="N19" s="26">
        <v>0</v>
      </c>
      <c r="O19" s="26">
        <v>0</v>
      </c>
      <c r="P19" s="26">
        <v>0</v>
      </c>
      <c r="Q19" s="26">
        <v>0</v>
      </c>
      <c r="R19" s="26">
        <v>0</v>
      </c>
      <c r="S19" s="26">
        <v>0</v>
      </c>
      <c r="T19" s="26">
        <v>1</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6"/>
      <c r="DD19" s="26"/>
      <c r="DE19" s="26"/>
      <c r="DF19" s="26"/>
      <c r="DG19" s="26"/>
      <c r="DH19" s="26"/>
      <c r="DI19" s="26"/>
      <c r="DJ19" s="26"/>
      <c r="DK19" s="26"/>
      <c r="DL19" s="26"/>
      <c r="DM19" s="26"/>
      <c r="DN19" s="26"/>
      <c r="DO19" s="26"/>
      <c r="DP19" s="26"/>
      <c r="DQ19" s="26"/>
      <c r="DR19" s="26"/>
      <c r="DS19" s="26"/>
      <c r="DT19" s="26"/>
      <c r="DU19" s="26"/>
      <c r="DV19" s="26"/>
      <c r="DW19" s="26"/>
      <c r="DX19" s="26"/>
      <c r="DY19" s="26"/>
      <c r="DZ19" s="26"/>
      <c r="EA19" s="26"/>
      <c r="EB19" s="26"/>
      <c r="EC19" s="26"/>
      <c r="ED19" s="26"/>
      <c r="EE19" s="26"/>
      <c r="EF19" s="26"/>
      <c r="EG19" s="26"/>
      <c r="EH19" s="26"/>
      <c r="EI19" s="26"/>
      <c r="EJ19" s="26"/>
      <c r="EK19" s="26"/>
      <c r="EL19" s="26"/>
      <c r="EM19" s="26"/>
      <c r="EN19" s="26"/>
      <c r="EO19" s="26"/>
      <c r="EP19" s="26"/>
      <c r="EQ19" s="26"/>
      <c r="ER19" s="26"/>
      <c r="ES19" s="26"/>
      <c r="ET19" s="26"/>
      <c r="EU19" s="26"/>
      <c r="EV19" s="26"/>
      <c r="EW19" s="26"/>
      <c r="EX19" s="26"/>
      <c r="EY19" s="26"/>
      <c r="EZ19" s="26"/>
      <c r="FA19" s="26"/>
      <c r="FB19" s="26"/>
      <c r="FC19" s="26"/>
      <c r="FD19" s="26"/>
      <c r="FE19" s="26"/>
      <c r="FF19" s="26"/>
      <c r="FG19" s="26"/>
      <c r="FH19" s="26"/>
      <c r="FI19" s="26"/>
      <c r="FJ19" s="26"/>
      <c r="FK19" s="26"/>
      <c r="FL19" s="26"/>
      <c r="FM19" s="26"/>
      <c r="FN19" s="26"/>
      <c r="FO19" s="26"/>
      <c r="FP19" s="26"/>
      <c r="FQ19" s="26"/>
      <c r="FR19" s="26"/>
      <c r="FS19" s="26"/>
      <c r="FT19" s="26"/>
      <c r="FU19" s="26"/>
      <c r="FV19" s="26"/>
      <c r="FW19" s="26"/>
      <c r="FX19" s="26"/>
      <c r="FY19" s="26"/>
      <c r="FZ19" s="26"/>
      <c r="HG19">
        <f t="shared" si="0"/>
        <v>2883</v>
      </c>
      <c r="HH19" s="26">
        <f t="shared" si="1"/>
        <v>0</v>
      </c>
      <c r="HI19" s="26">
        <f t="shared" si="2"/>
        <v>0</v>
      </c>
      <c r="HJ19" s="26">
        <f t="shared" si="3"/>
        <v>1</v>
      </c>
    </row>
    <row r="20" spans="1:218" x14ac:dyDescent="0.25">
      <c r="A20">
        <v>2987</v>
      </c>
      <c r="B20" t="s">
        <v>1033</v>
      </c>
      <c r="C20" s="26">
        <v>0</v>
      </c>
      <c r="D20" s="26">
        <v>0</v>
      </c>
      <c r="E20" s="26">
        <v>0</v>
      </c>
      <c r="F20" s="26">
        <v>1</v>
      </c>
      <c r="G20" s="26">
        <v>0</v>
      </c>
      <c r="H20" s="26">
        <v>0</v>
      </c>
      <c r="I20" s="26">
        <v>0</v>
      </c>
      <c r="J20" s="26">
        <v>0</v>
      </c>
      <c r="K20" s="26">
        <v>0</v>
      </c>
      <c r="L20" s="26">
        <v>0</v>
      </c>
      <c r="M20" s="26">
        <v>0</v>
      </c>
      <c r="N20" s="26">
        <v>0</v>
      </c>
      <c r="O20" s="26">
        <v>0</v>
      </c>
      <c r="P20" s="26">
        <v>0</v>
      </c>
      <c r="Q20" s="26">
        <v>0</v>
      </c>
      <c r="R20" s="26">
        <v>0</v>
      </c>
      <c r="S20" s="26">
        <v>0</v>
      </c>
      <c r="T20" s="26">
        <v>0</v>
      </c>
      <c r="U20" s="26">
        <v>0</v>
      </c>
      <c r="V20" s="26">
        <v>0</v>
      </c>
      <c r="W20" s="26">
        <v>0</v>
      </c>
      <c r="X20" s="26">
        <v>1</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6"/>
      <c r="DD20" s="26"/>
      <c r="DE20" s="26"/>
      <c r="DF20" s="26"/>
      <c r="DG20" s="26"/>
      <c r="DH20" s="26"/>
      <c r="DI20" s="26"/>
      <c r="DJ20" s="26"/>
      <c r="DK20" s="26"/>
      <c r="DL20" s="26"/>
      <c r="DM20" s="26"/>
      <c r="DN20" s="26"/>
      <c r="DO20" s="26"/>
      <c r="DP20" s="26"/>
      <c r="DQ20" s="26"/>
      <c r="DR20" s="26"/>
      <c r="DS20" s="26"/>
      <c r="DT20" s="26"/>
      <c r="DU20" s="26"/>
      <c r="DV20" s="26"/>
      <c r="DW20" s="26"/>
      <c r="DX20" s="26"/>
      <c r="DY20" s="26"/>
      <c r="DZ20" s="26"/>
      <c r="EA20" s="26"/>
      <c r="EB20" s="26"/>
      <c r="EC20" s="26"/>
      <c r="ED20" s="26"/>
      <c r="EE20" s="26"/>
      <c r="EF20" s="26"/>
      <c r="EG20" s="26"/>
      <c r="EH20" s="26"/>
      <c r="EI20" s="26"/>
      <c r="EJ20" s="26"/>
      <c r="EK20" s="26"/>
      <c r="EL20" s="26"/>
      <c r="EM20" s="26"/>
      <c r="EN20" s="26"/>
      <c r="EO20" s="26"/>
      <c r="EP20" s="26"/>
      <c r="EQ20" s="26"/>
      <c r="ER20" s="26"/>
      <c r="ES20" s="26"/>
      <c r="ET20" s="26"/>
      <c r="EU20" s="26"/>
      <c r="EV20" s="26"/>
      <c r="EW20" s="26"/>
      <c r="EX20" s="26"/>
      <c r="EY20" s="26"/>
      <c r="EZ20" s="26"/>
      <c r="FA20" s="26"/>
      <c r="FB20" s="26"/>
      <c r="FC20" s="26"/>
      <c r="FD20" s="26"/>
      <c r="FE20" s="26"/>
      <c r="FF20" s="26"/>
      <c r="FG20" s="26"/>
      <c r="FH20" s="26"/>
      <c r="FI20" s="26"/>
      <c r="FJ20" s="26"/>
      <c r="FK20" s="26"/>
      <c r="FL20" s="26"/>
      <c r="FM20" s="26"/>
      <c r="FN20" s="26"/>
      <c r="FO20" s="26"/>
      <c r="FP20" s="26"/>
      <c r="FQ20" s="26"/>
      <c r="FR20" s="26"/>
      <c r="FS20" s="26"/>
      <c r="FT20" s="26"/>
      <c r="FU20" s="26"/>
      <c r="FV20" s="26"/>
      <c r="FW20" s="26"/>
      <c r="FX20" s="26"/>
      <c r="FY20" s="26"/>
      <c r="FZ20" s="26"/>
      <c r="HG20">
        <f t="shared" si="0"/>
        <v>2987</v>
      </c>
      <c r="HH20" s="26">
        <f t="shared" si="1"/>
        <v>0</v>
      </c>
      <c r="HI20" s="26">
        <f t="shared" si="2"/>
        <v>0</v>
      </c>
      <c r="HJ20" s="26">
        <f t="shared" si="3"/>
        <v>0</v>
      </c>
    </row>
    <row r="21" spans="1:218" x14ac:dyDescent="0.25">
      <c r="A21">
        <v>3184</v>
      </c>
      <c r="B21" t="s">
        <v>1126</v>
      </c>
      <c r="C21" s="26">
        <v>0</v>
      </c>
      <c r="D21" s="26">
        <v>0</v>
      </c>
      <c r="E21" s="26">
        <v>0</v>
      </c>
      <c r="F21" s="26">
        <v>1</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0</v>
      </c>
      <c r="X21" s="26">
        <v>0</v>
      </c>
      <c r="Y21" s="26">
        <v>0</v>
      </c>
      <c r="Z21" s="26">
        <v>1</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6"/>
      <c r="DD21" s="26"/>
      <c r="DE21" s="26"/>
      <c r="DF21" s="26"/>
      <c r="DG21" s="26"/>
      <c r="DH21" s="26"/>
      <c r="DI21" s="26"/>
      <c r="DJ21" s="26"/>
      <c r="DK21" s="26"/>
      <c r="DL21" s="26"/>
      <c r="DM21" s="26"/>
      <c r="DN21" s="26"/>
      <c r="DO21" s="26"/>
      <c r="DP21" s="26"/>
      <c r="DQ21" s="26"/>
      <c r="DR21" s="26"/>
      <c r="DS21" s="26"/>
      <c r="DT21" s="26"/>
      <c r="DU21" s="26"/>
      <c r="DV21" s="26"/>
      <c r="DW21" s="26"/>
      <c r="DX21" s="26"/>
      <c r="DY21" s="26"/>
      <c r="DZ21" s="26"/>
      <c r="EA21" s="26"/>
      <c r="EB21" s="26"/>
      <c r="EC21" s="26"/>
      <c r="ED21" s="26"/>
      <c r="EE21" s="26"/>
      <c r="EF21" s="26"/>
      <c r="EG21" s="26"/>
      <c r="EH21" s="26"/>
      <c r="EI21" s="26"/>
      <c r="EJ21" s="26"/>
      <c r="EK21" s="26"/>
      <c r="EL21" s="26"/>
      <c r="EM21" s="26"/>
      <c r="EN21" s="26"/>
      <c r="EO21" s="26"/>
      <c r="EP21" s="26"/>
      <c r="EQ21" s="26"/>
      <c r="ER21" s="26"/>
      <c r="ES21" s="26"/>
      <c r="ET21" s="26"/>
      <c r="EU21" s="26"/>
      <c r="EV21" s="26"/>
      <c r="EW21" s="26"/>
      <c r="EX21" s="26"/>
      <c r="EY21" s="26"/>
      <c r="EZ21" s="26"/>
      <c r="FA21" s="26"/>
      <c r="FB21" s="26"/>
      <c r="FC21" s="26"/>
      <c r="FD21" s="26"/>
      <c r="FE21" s="26"/>
      <c r="FF21" s="26"/>
      <c r="FG21" s="26"/>
      <c r="FH21" s="26"/>
      <c r="FI21" s="26"/>
      <c r="FJ21" s="26"/>
      <c r="FK21" s="26"/>
      <c r="FL21" s="26"/>
      <c r="FM21" s="26"/>
      <c r="FN21" s="26"/>
      <c r="FO21" s="26"/>
      <c r="FP21" s="26"/>
      <c r="FQ21" s="26"/>
      <c r="FR21" s="26"/>
      <c r="FS21" s="26"/>
      <c r="FT21" s="26"/>
      <c r="FU21" s="26"/>
      <c r="FV21" s="26"/>
      <c r="FW21" s="26"/>
      <c r="FX21" s="26"/>
      <c r="FY21" s="26"/>
      <c r="FZ21" s="26"/>
      <c r="HG21">
        <f t="shared" si="0"/>
        <v>3184</v>
      </c>
      <c r="HH21" s="26">
        <f t="shared" si="1"/>
        <v>0</v>
      </c>
      <c r="HI21" s="26">
        <f t="shared" si="2"/>
        <v>0</v>
      </c>
      <c r="HJ21" s="26">
        <f t="shared" si="3"/>
        <v>0</v>
      </c>
    </row>
    <row r="22" spans="1:218" x14ac:dyDescent="0.25">
      <c r="A22">
        <v>3277</v>
      </c>
      <c r="B22" t="s">
        <v>1168</v>
      </c>
      <c r="C22" s="26">
        <v>0</v>
      </c>
      <c r="D22" s="26">
        <v>1</v>
      </c>
      <c r="E22" s="26">
        <v>1</v>
      </c>
      <c r="F22" s="26">
        <v>1</v>
      </c>
      <c r="G22" s="26">
        <v>0</v>
      </c>
      <c r="H22" s="26">
        <v>0</v>
      </c>
      <c r="I22" s="26">
        <v>0</v>
      </c>
      <c r="J22" s="26">
        <v>0</v>
      </c>
      <c r="K22" s="26">
        <v>0</v>
      </c>
      <c r="L22" s="26">
        <v>0</v>
      </c>
      <c r="M22" s="26">
        <v>0</v>
      </c>
      <c r="N22" s="26">
        <v>0</v>
      </c>
      <c r="O22" s="26">
        <v>0</v>
      </c>
      <c r="P22" s="26">
        <v>0</v>
      </c>
      <c r="Q22" s="26">
        <v>1</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6"/>
      <c r="DD22" s="26"/>
      <c r="DE22" s="26"/>
      <c r="DF22" s="26"/>
      <c r="DG22" s="26"/>
      <c r="DH22" s="26"/>
      <c r="DI22" s="26"/>
      <c r="DJ22" s="26"/>
      <c r="DK22" s="26"/>
      <c r="DL22" s="26"/>
      <c r="DM22" s="26"/>
      <c r="DN22" s="26"/>
      <c r="DO22" s="26"/>
      <c r="DP22" s="26"/>
      <c r="DQ22" s="26"/>
      <c r="DR22" s="26"/>
      <c r="DS22" s="26"/>
      <c r="DT22" s="26"/>
      <c r="DU22" s="26"/>
      <c r="DV22" s="26"/>
      <c r="DW22" s="26"/>
      <c r="DX22" s="26"/>
      <c r="DY22" s="26"/>
      <c r="DZ22" s="26"/>
      <c r="EA22" s="26"/>
      <c r="EB22" s="26"/>
      <c r="EC22" s="26"/>
      <c r="ED22" s="26"/>
      <c r="EE22" s="26"/>
      <c r="EF22" s="26"/>
      <c r="EG22" s="26"/>
      <c r="EH22" s="26"/>
      <c r="EI22" s="26"/>
      <c r="EJ22" s="26"/>
      <c r="EK22" s="26"/>
      <c r="EL22" s="26"/>
      <c r="EM22" s="26"/>
      <c r="EN22" s="26"/>
      <c r="EO22" s="26"/>
      <c r="EP22" s="26"/>
      <c r="EQ22" s="26"/>
      <c r="ER22" s="26"/>
      <c r="ES22" s="26"/>
      <c r="ET22" s="26"/>
      <c r="EU22" s="26"/>
      <c r="EV22" s="26"/>
      <c r="EW22" s="26"/>
      <c r="EX22" s="26"/>
      <c r="EY22" s="26"/>
      <c r="EZ22" s="26"/>
      <c r="FA22" s="26"/>
      <c r="FB22" s="26"/>
      <c r="FC22" s="26"/>
      <c r="FD22" s="26"/>
      <c r="FE22" s="26"/>
      <c r="FF22" s="26"/>
      <c r="FG22" s="26"/>
      <c r="FH22" s="26"/>
      <c r="FI22" s="26"/>
      <c r="FJ22" s="26"/>
      <c r="FK22" s="26"/>
      <c r="FL22" s="26"/>
      <c r="FM22" s="26"/>
      <c r="FN22" s="26"/>
      <c r="FO22" s="26"/>
      <c r="FP22" s="26"/>
      <c r="FQ22" s="26"/>
      <c r="FR22" s="26"/>
      <c r="FS22" s="26"/>
      <c r="FT22" s="26"/>
      <c r="FU22" s="26"/>
      <c r="FV22" s="26"/>
      <c r="FW22" s="26"/>
      <c r="FX22" s="26"/>
      <c r="FY22" s="26"/>
      <c r="FZ22" s="26"/>
      <c r="HG22">
        <f t="shared" si="0"/>
        <v>3277</v>
      </c>
      <c r="HH22" s="26">
        <f t="shared" si="1"/>
        <v>0</v>
      </c>
      <c r="HI22" s="26">
        <f t="shared" si="2"/>
        <v>0</v>
      </c>
      <c r="HJ22" s="26">
        <f t="shared" si="3"/>
        <v>1</v>
      </c>
    </row>
    <row r="23" spans="1:218" x14ac:dyDescent="0.25">
      <c r="A23">
        <v>3278</v>
      </c>
      <c r="B23" t="s">
        <v>1169</v>
      </c>
      <c r="C23" s="26">
        <v>0</v>
      </c>
      <c r="D23" s="26">
        <v>0</v>
      </c>
      <c r="E23" s="26">
        <v>0</v>
      </c>
      <c r="F23" s="26">
        <v>0</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1</v>
      </c>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6"/>
      <c r="DD23" s="26"/>
      <c r="DE23" s="26"/>
      <c r="DF23" s="26"/>
      <c r="DG23" s="26"/>
      <c r="DH23" s="26"/>
      <c r="DI23" s="26"/>
      <c r="DJ23" s="26"/>
      <c r="DK23" s="26"/>
      <c r="DL23" s="26"/>
      <c r="DM23" s="26"/>
      <c r="DN23" s="26"/>
      <c r="DO23" s="26"/>
      <c r="DP23" s="26"/>
      <c r="DQ23" s="26"/>
      <c r="DR23" s="26"/>
      <c r="DS23" s="26"/>
      <c r="DT23" s="26"/>
      <c r="DU23" s="26"/>
      <c r="DV23" s="26"/>
      <c r="DW23" s="26"/>
      <c r="DX23" s="26"/>
      <c r="DY23" s="26"/>
      <c r="DZ23" s="26"/>
      <c r="EA23" s="26"/>
      <c r="EB23" s="26"/>
      <c r="EC23" s="26"/>
      <c r="ED23" s="26"/>
      <c r="EE23" s="26"/>
      <c r="EF23" s="26"/>
      <c r="EG23" s="26"/>
      <c r="EH23" s="26"/>
      <c r="EI23" s="26"/>
      <c r="EJ23" s="26"/>
      <c r="EK23" s="26"/>
      <c r="EL23" s="26"/>
      <c r="EM23" s="26"/>
      <c r="EN23" s="26"/>
      <c r="EO23" s="26"/>
      <c r="EP23" s="26"/>
      <c r="EQ23" s="26"/>
      <c r="ER23" s="26"/>
      <c r="ES23" s="26"/>
      <c r="ET23" s="26"/>
      <c r="EU23" s="26"/>
      <c r="EV23" s="26"/>
      <c r="EW23" s="26"/>
      <c r="EX23" s="26"/>
      <c r="EY23" s="26"/>
      <c r="EZ23" s="26"/>
      <c r="FA23" s="26"/>
      <c r="FB23" s="26"/>
      <c r="FC23" s="26"/>
      <c r="FD23" s="26"/>
      <c r="FE23" s="26"/>
      <c r="FF23" s="26"/>
      <c r="FG23" s="26"/>
      <c r="FH23" s="26"/>
      <c r="FI23" s="26"/>
      <c r="FJ23" s="26"/>
      <c r="FK23" s="26"/>
      <c r="FL23" s="26"/>
      <c r="FM23" s="26"/>
      <c r="FN23" s="26"/>
      <c r="FO23" s="26"/>
      <c r="FP23" s="26"/>
      <c r="FQ23" s="26"/>
      <c r="FR23" s="26"/>
      <c r="FS23" s="26"/>
      <c r="FT23" s="26"/>
      <c r="FU23" s="26"/>
      <c r="FV23" s="26"/>
      <c r="FW23" s="26"/>
      <c r="FX23" s="26"/>
      <c r="FY23" s="26"/>
      <c r="FZ23" s="26"/>
      <c r="HG23">
        <f t="shared" si="0"/>
        <v>3278</v>
      </c>
      <c r="HH23" s="26">
        <f t="shared" si="1"/>
        <v>0</v>
      </c>
      <c r="HI23" s="26">
        <f t="shared" si="2"/>
        <v>0</v>
      </c>
      <c r="HJ23" s="26">
        <f t="shared" si="3"/>
        <v>0</v>
      </c>
    </row>
    <row r="24" spans="1:218" x14ac:dyDescent="0.25">
      <c r="A24">
        <v>3293</v>
      </c>
      <c r="B24" t="s">
        <v>1176</v>
      </c>
      <c r="C24" s="26">
        <v>0</v>
      </c>
      <c r="D24" s="26">
        <v>1</v>
      </c>
      <c r="E24" s="26">
        <v>1</v>
      </c>
      <c r="F24" s="26">
        <v>1</v>
      </c>
      <c r="G24" s="26">
        <v>0</v>
      </c>
      <c r="H24" s="26">
        <v>0</v>
      </c>
      <c r="I24" s="26">
        <v>0</v>
      </c>
      <c r="J24" s="26">
        <v>0</v>
      </c>
      <c r="K24" s="26">
        <v>0</v>
      </c>
      <c r="L24" s="26">
        <v>0</v>
      </c>
      <c r="M24" s="26">
        <v>0</v>
      </c>
      <c r="N24" s="26">
        <v>0</v>
      </c>
      <c r="O24" s="26">
        <v>1</v>
      </c>
      <c r="P24" s="26">
        <v>0</v>
      </c>
      <c r="Q24" s="26">
        <v>0</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6"/>
      <c r="DD24" s="26"/>
      <c r="DE24" s="26"/>
      <c r="DF24" s="26"/>
      <c r="DG24" s="26"/>
      <c r="DH24" s="26"/>
      <c r="DI24" s="26"/>
      <c r="DJ24" s="26"/>
      <c r="DK24" s="26"/>
      <c r="DL24" s="26"/>
      <c r="DM24" s="26"/>
      <c r="DN24" s="26"/>
      <c r="DO24" s="26"/>
      <c r="DP24" s="26"/>
      <c r="DQ24" s="26"/>
      <c r="DR24" s="26"/>
      <c r="DS24" s="26"/>
      <c r="DT24" s="26"/>
      <c r="DU24" s="26"/>
      <c r="DV24" s="26"/>
      <c r="DW24" s="26"/>
      <c r="DX24" s="26"/>
      <c r="DY24" s="26"/>
      <c r="DZ24" s="26"/>
      <c r="EA24" s="26"/>
      <c r="EB24" s="26"/>
      <c r="EC24" s="26"/>
      <c r="ED24" s="26"/>
      <c r="EE24" s="26"/>
      <c r="EF24" s="26"/>
      <c r="EG24" s="26"/>
      <c r="EH24" s="26"/>
      <c r="EI24" s="26"/>
      <c r="EJ24" s="26"/>
      <c r="EK24" s="26"/>
      <c r="EL24" s="26"/>
      <c r="EM24" s="26"/>
      <c r="EN24" s="26"/>
      <c r="EO24" s="26"/>
      <c r="EP24" s="26"/>
      <c r="EQ24" s="26"/>
      <c r="ER24" s="26"/>
      <c r="ES24" s="26"/>
      <c r="ET24" s="26"/>
      <c r="EU24" s="26"/>
      <c r="EV24" s="26"/>
      <c r="EW24" s="26"/>
      <c r="EX24" s="26"/>
      <c r="EY24" s="26"/>
      <c r="EZ24" s="26"/>
      <c r="FA24" s="26"/>
      <c r="FB24" s="26"/>
      <c r="FC24" s="26"/>
      <c r="FD24" s="26"/>
      <c r="FE24" s="26"/>
      <c r="FF24" s="26"/>
      <c r="FG24" s="26"/>
      <c r="FH24" s="26"/>
      <c r="FI24" s="26"/>
      <c r="FJ24" s="26"/>
      <c r="FK24" s="26"/>
      <c r="FL24" s="26"/>
      <c r="FM24" s="26"/>
      <c r="FN24" s="26"/>
      <c r="FO24" s="26"/>
      <c r="FP24" s="26"/>
      <c r="FQ24" s="26"/>
      <c r="FR24" s="26"/>
      <c r="FS24" s="26"/>
      <c r="FT24" s="26"/>
      <c r="FU24" s="26"/>
      <c r="FV24" s="26"/>
      <c r="FW24" s="26"/>
      <c r="FX24" s="26"/>
      <c r="FY24" s="26"/>
      <c r="FZ24" s="26"/>
      <c r="HG24">
        <f t="shared" si="0"/>
        <v>3293</v>
      </c>
      <c r="HH24" s="26">
        <f t="shared" si="1"/>
        <v>0</v>
      </c>
      <c r="HI24" s="26">
        <f t="shared" si="2"/>
        <v>0</v>
      </c>
      <c r="HJ24" s="26">
        <f t="shared" si="3"/>
        <v>1</v>
      </c>
    </row>
    <row r="25" spans="1:218" x14ac:dyDescent="0.25">
      <c r="A25">
        <v>3299</v>
      </c>
      <c r="B25" t="s">
        <v>1180</v>
      </c>
      <c r="C25" s="26">
        <v>0</v>
      </c>
      <c r="D25" s="26">
        <v>0</v>
      </c>
      <c r="E25" s="26">
        <v>1</v>
      </c>
      <c r="F25" s="26">
        <v>1</v>
      </c>
      <c r="G25" s="26">
        <v>0</v>
      </c>
      <c r="H25" s="26">
        <v>0</v>
      </c>
      <c r="I25" s="26">
        <v>0</v>
      </c>
      <c r="J25" s="26">
        <v>0</v>
      </c>
      <c r="K25" s="26">
        <v>0</v>
      </c>
      <c r="L25" s="26">
        <v>0</v>
      </c>
      <c r="M25" s="26">
        <v>0</v>
      </c>
      <c r="N25" s="26">
        <v>0</v>
      </c>
      <c r="O25" s="26">
        <v>0</v>
      </c>
      <c r="P25" s="26">
        <v>0</v>
      </c>
      <c r="Q25" s="26">
        <v>0</v>
      </c>
      <c r="R25" s="26">
        <v>0</v>
      </c>
      <c r="S25" s="26">
        <v>1</v>
      </c>
      <c r="T25" s="26">
        <v>0</v>
      </c>
      <c r="U25" s="26">
        <v>0</v>
      </c>
      <c r="V25" s="26">
        <v>0</v>
      </c>
      <c r="W25" s="26">
        <v>0</v>
      </c>
      <c r="X25" s="26">
        <v>0</v>
      </c>
      <c r="Y25" s="26">
        <v>0</v>
      </c>
      <c r="Z25" s="26">
        <v>0</v>
      </c>
      <c r="AA25" s="26">
        <v>0</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6"/>
      <c r="DD25" s="26"/>
      <c r="DE25" s="26"/>
      <c r="DF25" s="26"/>
      <c r="DG25" s="26"/>
      <c r="DH25" s="26"/>
      <c r="DI25" s="26"/>
      <c r="DJ25" s="26"/>
      <c r="DK25" s="26"/>
      <c r="DL25" s="26"/>
      <c r="DM25" s="26"/>
      <c r="DN25" s="26"/>
      <c r="DO25" s="26"/>
      <c r="DP25" s="26"/>
      <c r="DQ25" s="26"/>
      <c r="DR25" s="26"/>
      <c r="DS25" s="26"/>
      <c r="DT25" s="26"/>
      <c r="DU25" s="26"/>
      <c r="DV25" s="26"/>
      <c r="DW25" s="26"/>
      <c r="DX25" s="26"/>
      <c r="DY25" s="26"/>
      <c r="DZ25" s="26"/>
      <c r="EA25" s="26"/>
      <c r="EB25" s="26"/>
      <c r="EC25" s="26"/>
      <c r="ED25" s="26"/>
      <c r="EE25" s="26"/>
      <c r="EF25" s="26"/>
      <c r="EG25" s="26"/>
      <c r="EH25" s="26"/>
      <c r="EI25" s="26"/>
      <c r="EJ25" s="26"/>
      <c r="EK25" s="26"/>
      <c r="EL25" s="26"/>
      <c r="EM25" s="26"/>
      <c r="EN25" s="26"/>
      <c r="EO25" s="26"/>
      <c r="EP25" s="26"/>
      <c r="EQ25" s="26"/>
      <c r="ER25" s="26"/>
      <c r="ES25" s="26"/>
      <c r="ET25" s="26"/>
      <c r="EU25" s="26"/>
      <c r="EV25" s="26"/>
      <c r="EW25" s="26"/>
      <c r="EX25" s="26"/>
      <c r="EY25" s="26"/>
      <c r="EZ25" s="26"/>
      <c r="FA25" s="26"/>
      <c r="FB25" s="26"/>
      <c r="FC25" s="26"/>
      <c r="FD25" s="26"/>
      <c r="FE25" s="26"/>
      <c r="FF25" s="26"/>
      <c r="FG25" s="26"/>
      <c r="FH25" s="26"/>
      <c r="FI25" s="26"/>
      <c r="FJ25" s="26"/>
      <c r="FK25" s="26"/>
      <c r="FL25" s="26"/>
      <c r="FM25" s="26"/>
      <c r="FN25" s="26"/>
      <c r="FO25" s="26"/>
      <c r="FP25" s="26"/>
      <c r="FQ25" s="26"/>
      <c r="FR25" s="26"/>
      <c r="FS25" s="26"/>
      <c r="FT25" s="26"/>
      <c r="FU25" s="26"/>
      <c r="FV25" s="26"/>
      <c r="FW25" s="26"/>
      <c r="FX25" s="26"/>
      <c r="FY25" s="26"/>
      <c r="FZ25" s="26"/>
      <c r="HG25">
        <f t="shared" si="0"/>
        <v>3299</v>
      </c>
      <c r="HH25" s="26">
        <f t="shared" si="1"/>
        <v>0</v>
      </c>
      <c r="HI25" s="26">
        <f t="shared" si="2"/>
        <v>0</v>
      </c>
      <c r="HJ25" s="26">
        <f t="shared" si="3"/>
        <v>1</v>
      </c>
    </row>
    <row r="26" spans="1:218" x14ac:dyDescent="0.25">
      <c r="A26">
        <v>3630</v>
      </c>
      <c r="B26" t="s">
        <v>1310</v>
      </c>
      <c r="C26" s="26">
        <v>0</v>
      </c>
      <c r="D26" s="26">
        <v>0</v>
      </c>
      <c r="E26" s="26">
        <v>0</v>
      </c>
      <c r="F26" s="26">
        <v>1</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1</v>
      </c>
      <c r="Z26" s="26">
        <v>0</v>
      </c>
      <c r="AA26" s="26">
        <v>0</v>
      </c>
      <c r="AB26" s="26">
        <v>0</v>
      </c>
      <c r="AC26" s="26">
        <v>0</v>
      </c>
      <c r="AD26" s="26">
        <v>0</v>
      </c>
      <c r="AE26" s="26">
        <v>0</v>
      </c>
      <c r="AF26" s="26">
        <v>0</v>
      </c>
      <c r="AG26" s="26">
        <v>0</v>
      </c>
      <c r="AH26" s="26">
        <v>0</v>
      </c>
      <c r="AI26" s="26">
        <v>0</v>
      </c>
      <c r="AJ26" s="26">
        <v>0</v>
      </c>
      <c r="AK26" s="26">
        <v>0</v>
      </c>
      <c r="AL26" s="26">
        <v>0</v>
      </c>
      <c r="AM26" s="26">
        <v>0</v>
      </c>
      <c r="AN26" s="26">
        <v>0</v>
      </c>
      <c r="AO26" s="26">
        <v>0</v>
      </c>
      <c r="AP26" s="26">
        <v>0</v>
      </c>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6"/>
      <c r="DD26" s="26"/>
      <c r="DE26" s="26"/>
      <c r="DF26" s="26"/>
      <c r="DG26" s="26"/>
      <c r="DH26" s="26"/>
      <c r="DI26" s="26"/>
      <c r="DJ26" s="26"/>
      <c r="DK26" s="26"/>
      <c r="DL26" s="26"/>
      <c r="DM26" s="26"/>
      <c r="DN26" s="26"/>
      <c r="DO26" s="26"/>
      <c r="DP26" s="26"/>
      <c r="DQ26" s="26"/>
      <c r="DR26" s="26"/>
      <c r="DS26" s="26"/>
      <c r="DT26" s="26"/>
      <c r="DU26" s="26"/>
      <c r="DV26" s="26"/>
      <c r="DW26" s="26"/>
      <c r="DX26" s="26"/>
      <c r="DY26" s="26"/>
      <c r="DZ26" s="26"/>
      <c r="EA26" s="26"/>
      <c r="EB26" s="26"/>
      <c r="EC26" s="26"/>
      <c r="ED26" s="26"/>
      <c r="EE26" s="26"/>
      <c r="EF26" s="26"/>
      <c r="EG26" s="26"/>
      <c r="EH26" s="26"/>
      <c r="EI26" s="26"/>
      <c r="EJ26" s="26"/>
      <c r="EK26" s="26"/>
      <c r="EL26" s="26"/>
      <c r="EM26" s="26"/>
      <c r="EN26" s="26"/>
      <c r="EO26" s="26"/>
      <c r="EP26" s="26"/>
      <c r="EQ26" s="26"/>
      <c r="ER26" s="26"/>
      <c r="ES26" s="26"/>
      <c r="ET26" s="26"/>
      <c r="EU26" s="26"/>
      <c r="EV26" s="26"/>
      <c r="EW26" s="26"/>
      <c r="EX26" s="26"/>
      <c r="EY26" s="26"/>
      <c r="EZ26" s="26"/>
      <c r="FA26" s="26"/>
      <c r="FB26" s="26"/>
      <c r="FC26" s="26"/>
      <c r="FD26" s="26"/>
      <c r="FE26" s="26"/>
      <c r="FF26" s="26"/>
      <c r="FG26" s="26"/>
      <c r="FH26" s="26"/>
      <c r="FI26" s="26"/>
      <c r="FJ26" s="26"/>
      <c r="FK26" s="26"/>
      <c r="FL26" s="26"/>
      <c r="FM26" s="26"/>
      <c r="FN26" s="26"/>
      <c r="FO26" s="26"/>
      <c r="FP26" s="26"/>
      <c r="FQ26" s="26"/>
      <c r="FR26" s="26"/>
      <c r="FS26" s="26"/>
      <c r="FT26" s="26"/>
      <c r="FU26" s="26"/>
      <c r="FV26" s="26"/>
      <c r="FW26" s="26"/>
      <c r="FX26" s="26"/>
      <c r="FY26" s="26"/>
      <c r="FZ26" s="26"/>
      <c r="HG26">
        <f t="shared" si="0"/>
        <v>3630</v>
      </c>
      <c r="HH26" s="26">
        <f t="shared" si="1"/>
        <v>0</v>
      </c>
      <c r="HI26" s="26">
        <f t="shared" si="2"/>
        <v>0</v>
      </c>
      <c r="HJ26" s="26">
        <f t="shared" si="3"/>
        <v>0</v>
      </c>
    </row>
    <row r="27" spans="1:218" x14ac:dyDescent="0.25">
      <c r="A27">
        <v>3755</v>
      </c>
      <c r="B27" t="s">
        <v>814</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1</v>
      </c>
      <c r="AF27" s="26">
        <v>0</v>
      </c>
      <c r="AG27" s="26">
        <v>0</v>
      </c>
      <c r="AH27" s="26">
        <v>0</v>
      </c>
      <c r="AI27" s="26">
        <v>0</v>
      </c>
      <c r="AJ27" s="26">
        <v>0</v>
      </c>
      <c r="AK27" s="26">
        <v>0</v>
      </c>
      <c r="AL27" s="26">
        <v>0</v>
      </c>
      <c r="AM27" s="26">
        <v>0</v>
      </c>
      <c r="AN27" s="26">
        <v>0</v>
      </c>
      <c r="AO27" s="26">
        <v>0</v>
      </c>
      <c r="AP27" s="26">
        <v>0</v>
      </c>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6"/>
      <c r="DD27" s="26"/>
      <c r="DE27" s="26"/>
      <c r="DF27" s="26"/>
      <c r="DG27" s="26"/>
      <c r="DH27" s="26"/>
      <c r="DI27" s="26"/>
      <c r="DJ27" s="26"/>
      <c r="DK27" s="26"/>
      <c r="DL27" s="26"/>
      <c r="DM27" s="26"/>
      <c r="DN27" s="26"/>
      <c r="DO27" s="26"/>
      <c r="DP27" s="26"/>
      <c r="DQ27" s="26"/>
      <c r="DR27" s="26"/>
      <c r="DS27" s="26"/>
      <c r="DT27" s="26"/>
      <c r="DU27" s="26"/>
      <c r="DV27" s="26"/>
      <c r="DW27" s="26"/>
      <c r="DX27" s="26"/>
      <c r="DY27" s="26"/>
      <c r="DZ27" s="26"/>
      <c r="EA27" s="26"/>
      <c r="EB27" s="26"/>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6"/>
      <c r="FC27" s="26"/>
      <c r="FD27" s="26"/>
      <c r="FE27" s="26"/>
      <c r="FF27" s="26"/>
      <c r="FG27" s="26"/>
      <c r="FH27" s="26"/>
      <c r="FI27" s="26"/>
      <c r="FJ27" s="26"/>
      <c r="FK27" s="26"/>
      <c r="FL27" s="26"/>
      <c r="FM27" s="26"/>
      <c r="FN27" s="26"/>
      <c r="FO27" s="26"/>
      <c r="FP27" s="26"/>
      <c r="FQ27" s="26"/>
      <c r="FR27" s="26"/>
      <c r="FS27" s="26"/>
      <c r="FT27" s="26"/>
      <c r="FU27" s="26"/>
      <c r="FV27" s="26"/>
      <c r="FW27" s="26"/>
      <c r="FX27" s="26"/>
      <c r="FY27" s="26"/>
      <c r="FZ27" s="26"/>
      <c r="HG27">
        <f t="shared" si="0"/>
        <v>3755</v>
      </c>
      <c r="HH27" s="26">
        <f t="shared" si="1"/>
        <v>0</v>
      </c>
      <c r="HI27" s="26">
        <f t="shared" si="2"/>
        <v>0</v>
      </c>
      <c r="HJ27" s="26">
        <f t="shared" si="3"/>
        <v>0</v>
      </c>
    </row>
    <row r="28" spans="1:218" x14ac:dyDescent="0.25">
      <c r="A28">
        <v>3883</v>
      </c>
      <c r="B28" t="s">
        <v>1401</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1</v>
      </c>
      <c r="AK28" s="26">
        <v>0</v>
      </c>
      <c r="AL28" s="26">
        <v>0</v>
      </c>
      <c r="AM28" s="26">
        <v>0</v>
      </c>
      <c r="AN28" s="26">
        <v>0</v>
      </c>
      <c r="AO28" s="26">
        <v>0</v>
      </c>
      <c r="AP28" s="26">
        <v>0</v>
      </c>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6"/>
      <c r="DD28" s="26"/>
      <c r="DE28" s="26"/>
      <c r="DF28" s="26"/>
      <c r="DG28" s="26"/>
      <c r="DH28" s="26"/>
      <c r="DI28" s="26"/>
      <c r="DJ28" s="26"/>
      <c r="DK28" s="26"/>
      <c r="DL28" s="26"/>
      <c r="DM28" s="26"/>
      <c r="DN28" s="26"/>
      <c r="DO28" s="26"/>
      <c r="DP28" s="26"/>
      <c r="DQ28" s="26"/>
      <c r="DR28" s="26"/>
      <c r="DS28" s="26"/>
      <c r="DT28" s="26"/>
      <c r="DU28" s="26"/>
      <c r="DV28" s="26"/>
      <c r="DW28" s="26"/>
      <c r="DX28" s="26"/>
      <c r="DY28" s="26"/>
      <c r="DZ28" s="26"/>
      <c r="EA28" s="26"/>
      <c r="EB28" s="26"/>
      <c r="EC28" s="26"/>
      <c r="ED28" s="26"/>
      <c r="EE28" s="26"/>
      <c r="EF28" s="26"/>
      <c r="EG28" s="26"/>
      <c r="EH28" s="26"/>
      <c r="EI28" s="26"/>
      <c r="EJ28" s="26"/>
      <c r="EK28" s="26"/>
      <c r="EL28" s="26"/>
      <c r="EM28" s="26"/>
      <c r="EN28" s="26"/>
      <c r="EO28" s="26"/>
      <c r="EP28" s="26"/>
      <c r="EQ28" s="26"/>
      <c r="ER28" s="26"/>
      <c r="ES28" s="26"/>
      <c r="ET28" s="26"/>
      <c r="EU28" s="26"/>
      <c r="EV28" s="26"/>
      <c r="EW28" s="26"/>
      <c r="EX28" s="26"/>
      <c r="EY28" s="26"/>
      <c r="EZ28" s="26"/>
      <c r="FA28" s="26"/>
      <c r="FB28" s="26"/>
      <c r="FC28" s="26"/>
      <c r="FD28" s="26"/>
      <c r="FE28" s="26"/>
      <c r="FF28" s="26"/>
      <c r="FG28" s="26"/>
      <c r="FH28" s="26"/>
      <c r="FI28" s="26"/>
      <c r="FJ28" s="26"/>
      <c r="FK28" s="26"/>
      <c r="FL28" s="26"/>
      <c r="FM28" s="26"/>
      <c r="FN28" s="26"/>
      <c r="FO28" s="26"/>
      <c r="FP28" s="26"/>
      <c r="FQ28" s="26"/>
      <c r="FR28" s="26"/>
      <c r="FS28" s="26"/>
      <c r="FT28" s="26"/>
      <c r="FU28" s="26"/>
      <c r="FV28" s="26"/>
      <c r="FW28" s="26"/>
      <c r="FX28" s="26"/>
      <c r="FY28" s="26"/>
      <c r="FZ28" s="26"/>
      <c r="HG28">
        <f t="shared" si="0"/>
        <v>3883</v>
      </c>
      <c r="HH28" s="26">
        <f t="shared" si="1"/>
        <v>0</v>
      </c>
      <c r="HI28" s="26">
        <f t="shared" si="2"/>
        <v>0</v>
      </c>
      <c r="HJ28" s="26">
        <f t="shared" si="3"/>
        <v>0</v>
      </c>
    </row>
    <row r="29" spans="1:218" x14ac:dyDescent="0.25">
      <c r="A29">
        <v>4174</v>
      </c>
      <c r="B29" t="s">
        <v>1372</v>
      </c>
      <c r="C29" s="26">
        <v>0</v>
      </c>
      <c r="D29" s="26">
        <v>0</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0</v>
      </c>
      <c r="AC29" s="26">
        <v>0</v>
      </c>
      <c r="AD29" s="26">
        <v>0</v>
      </c>
      <c r="AE29" s="26">
        <v>0</v>
      </c>
      <c r="AF29" s="26">
        <v>0</v>
      </c>
      <c r="AG29" s="26">
        <v>0</v>
      </c>
      <c r="AH29" s="26">
        <v>0</v>
      </c>
      <c r="AI29" s="26">
        <v>0</v>
      </c>
      <c r="AJ29" s="26">
        <v>0</v>
      </c>
      <c r="AK29" s="26">
        <v>1</v>
      </c>
      <c r="AL29" s="26">
        <v>0</v>
      </c>
      <c r="AM29" s="26">
        <v>0</v>
      </c>
      <c r="AN29" s="26">
        <v>0</v>
      </c>
      <c r="AO29" s="26">
        <v>0</v>
      </c>
      <c r="AP29" s="26">
        <v>0</v>
      </c>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6"/>
      <c r="DD29" s="26"/>
      <c r="DE29" s="26"/>
      <c r="DF29" s="26"/>
      <c r="DG29" s="26"/>
      <c r="DH29" s="26"/>
      <c r="DI29" s="26"/>
      <c r="DJ29" s="26"/>
      <c r="DK29" s="26"/>
      <c r="DL29" s="26"/>
      <c r="DM29" s="26"/>
      <c r="DN29" s="26"/>
      <c r="DO29" s="26"/>
      <c r="DP29" s="26"/>
      <c r="DQ29" s="26"/>
      <c r="DR29" s="26"/>
      <c r="DS29" s="26"/>
      <c r="DT29" s="26"/>
      <c r="DU29" s="26"/>
      <c r="DV29" s="26"/>
      <c r="DW29" s="26"/>
      <c r="DX29" s="26"/>
      <c r="DY29" s="26"/>
      <c r="DZ29" s="26"/>
      <c r="EA29" s="26"/>
      <c r="EB29" s="26"/>
      <c r="EC29" s="26"/>
      <c r="ED29" s="26"/>
      <c r="EE29" s="26"/>
      <c r="EF29" s="26"/>
      <c r="EG29" s="26"/>
      <c r="EH29" s="26"/>
      <c r="EI29" s="26"/>
      <c r="EJ29" s="26"/>
      <c r="EK29" s="26"/>
      <c r="EL29" s="26"/>
      <c r="EM29" s="26"/>
      <c r="EN29" s="26"/>
      <c r="EO29" s="26"/>
      <c r="EP29" s="26"/>
      <c r="EQ29" s="26"/>
      <c r="ER29" s="26"/>
      <c r="ES29" s="26"/>
      <c r="ET29" s="26"/>
      <c r="EU29" s="26"/>
      <c r="EV29" s="26"/>
      <c r="EW29" s="26"/>
      <c r="EX29" s="26"/>
      <c r="EY29" s="26"/>
      <c r="EZ29" s="26"/>
      <c r="FA29" s="26"/>
      <c r="FB29" s="26"/>
      <c r="FC29" s="26"/>
      <c r="FD29" s="26"/>
      <c r="FE29" s="26"/>
      <c r="FF29" s="26"/>
      <c r="FG29" s="26"/>
      <c r="FH29" s="26"/>
      <c r="FI29" s="26"/>
      <c r="FJ29" s="26"/>
      <c r="FK29" s="26"/>
      <c r="FL29" s="26"/>
      <c r="FM29" s="26"/>
      <c r="FN29" s="26"/>
      <c r="FO29" s="26"/>
      <c r="FP29" s="26"/>
      <c r="FQ29" s="26"/>
      <c r="FR29" s="26"/>
      <c r="FS29" s="26"/>
      <c r="FT29" s="26"/>
      <c r="FU29" s="26"/>
      <c r="FV29" s="26"/>
      <c r="FW29" s="26"/>
      <c r="FX29" s="26"/>
      <c r="FY29" s="26"/>
      <c r="FZ29" s="26"/>
      <c r="HG29">
        <f t="shared" si="0"/>
        <v>4174</v>
      </c>
      <c r="HH29" s="26">
        <f t="shared" si="1"/>
        <v>0</v>
      </c>
      <c r="HI29" s="26">
        <f t="shared" si="2"/>
        <v>0</v>
      </c>
      <c r="HJ29" s="26">
        <f t="shared" si="3"/>
        <v>0</v>
      </c>
    </row>
    <row r="30" spans="1:218" x14ac:dyDescent="0.25">
      <c r="A30">
        <v>4207</v>
      </c>
      <c r="B30" t="s">
        <v>1535</v>
      </c>
      <c r="C30" s="26">
        <v>0</v>
      </c>
      <c r="D30" s="26">
        <v>1</v>
      </c>
      <c r="E30" s="26">
        <v>1</v>
      </c>
      <c r="F30" s="26">
        <v>1</v>
      </c>
      <c r="G30" s="26">
        <v>0</v>
      </c>
      <c r="H30" s="26">
        <v>0</v>
      </c>
      <c r="I30" s="26">
        <v>0</v>
      </c>
      <c r="J30" s="26">
        <v>0</v>
      </c>
      <c r="K30" s="26">
        <v>0</v>
      </c>
      <c r="L30" s="26">
        <v>0</v>
      </c>
      <c r="M30" s="26">
        <v>0</v>
      </c>
      <c r="N30" s="26">
        <v>0</v>
      </c>
      <c r="O30" s="26">
        <v>0</v>
      </c>
      <c r="P30" s="26">
        <v>0</v>
      </c>
      <c r="Q30" s="26">
        <v>0</v>
      </c>
      <c r="R30" s="26">
        <v>1</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6"/>
      <c r="DD30" s="26"/>
      <c r="DE30" s="26"/>
      <c r="DF30" s="26"/>
      <c r="DG30" s="26"/>
      <c r="DH30" s="26"/>
      <c r="DI30" s="26"/>
      <c r="DJ30" s="26"/>
      <c r="DK30" s="26"/>
      <c r="DL30" s="26"/>
      <c r="DM30" s="26"/>
      <c r="DN30" s="26"/>
      <c r="DO30" s="26"/>
      <c r="DP30" s="26"/>
      <c r="DQ30" s="26"/>
      <c r="DR30" s="26"/>
      <c r="DS30" s="26"/>
      <c r="DT30" s="26"/>
      <c r="DU30" s="26"/>
      <c r="DV30" s="26"/>
      <c r="DW30" s="26"/>
      <c r="DX30" s="26"/>
      <c r="DY30" s="26"/>
      <c r="DZ30" s="26"/>
      <c r="EA30" s="26"/>
      <c r="EB30" s="26"/>
      <c r="EC30" s="26"/>
      <c r="ED30" s="26"/>
      <c r="EE30" s="26"/>
      <c r="EF30" s="26"/>
      <c r="EG30" s="26"/>
      <c r="EH30" s="26"/>
      <c r="EI30" s="26"/>
      <c r="EJ30" s="26"/>
      <c r="EK30" s="26"/>
      <c r="EL30" s="26"/>
      <c r="EM30" s="26"/>
      <c r="EN30" s="26"/>
      <c r="EO30" s="26"/>
      <c r="EP30" s="26"/>
      <c r="EQ30" s="26"/>
      <c r="ER30" s="26"/>
      <c r="ES30" s="26"/>
      <c r="ET30" s="26"/>
      <c r="EU30" s="26"/>
      <c r="EV30" s="26"/>
      <c r="EW30" s="26"/>
      <c r="EX30" s="26"/>
      <c r="EY30" s="26"/>
      <c r="EZ30" s="26"/>
      <c r="FA30" s="26"/>
      <c r="FB30" s="26"/>
      <c r="FC30" s="26"/>
      <c r="FD30" s="26"/>
      <c r="FE30" s="26"/>
      <c r="FF30" s="26"/>
      <c r="FG30" s="26"/>
      <c r="FH30" s="26"/>
      <c r="FI30" s="26"/>
      <c r="FJ30" s="26"/>
      <c r="FK30" s="26"/>
      <c r="FL30" s="26"/>
      <c r="FM30" s="26"/>
      <c r="FN30" s="26"/>
      <c r="FO30" s="26"/>
      <c r="FP30" s="26"/>
      <c r="FQ30" s="26"/>
      <c r="FR30" s="26"/>
      <c r="FS30" s="26"/>
      <c r="FT30" s="26"/>
      <c r="FU30" s="26"/>
      <c r="FV30" s="26"/>
      <c r="FW30" s="26"/>
      <c r="FX30" s="26"/>
      <c r="FY30" s="26"/>
      <c r="FZ30" s="26"/>
      <c r="HG30">
        <f t="shared" si="0"/>
        <v>4207</v>
      </c>
      <c r="HH30" s="26">
        <f t="shared" si="1"/>
        <v>0</v>
      </c>
      <c r="HI30" s="26">
        <f t="shared" si="2"/>
        <v>0</v>
      </c>
      <c r="HJ30" s="26">
        <f t="shared" si="3"/>
        <v>1</v>
      </c>
    </row>
    <row r="31" spans="1:218" x14ac:dyDescent="0.25">
      <c r="A31">
        <v>4397</v>
      </c>
      <c r="B31" t="s">
        <v>1623</v>
      </c>
      <c r="C31" s="26">
        <v>0</v>
      </c>
      <c r="D31" s="26">
        <v>0</v>
      </c>
      <c r="E31" s="26">
        <v>0</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1</v>
      </c>
      <c r="AI31" s="26">
        <v>0</v>
      </c>
      <c r="AJ31" s="26">
        <v>0</v>
      </c>
      <c r="AK31" s="26">
        <v>0</v>
      </c>
      <c r="AL31" s="26">
        <v>0</v>
      </c>
      <c r="AM31" s="26">
        <v>0</v>
      </c>
      <c r="AN31" s="26">
        <v>0</v>
      </c>
      <c r="AO31" s="26">
        <v>0</v>
      </c>
      <c r="AP31" s="26">
        <v>0</v>
      </c>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6"/>
      <c r="DD31" s="26"/>
      <c r="DE31" s="26"/>
      <c r="DF31" s="26"/>
      <c r="DG31" s="26"/>
      <c r="DH31" s="26"/>
      <c r="DI31" s="26"/>
      <c r="DJ31" s="26"/>
      <c r="DK31" s="26"/>
      <c r="DL31" s="26"/>
      <c r="DM31" s="26"/>
      <c r="DN31" s="26"/>
      <c r="DO31" s="26"/>
      <c r="DP31" s="26"/>
      <c r="DQ31" s="26"/>
      <c r="DR31" s="26"/>
      <c r="DS31" s="26"/>
      <c r="DT31" s="26"/>
      <c r="DU31" s="26"/>
      <c r="DV31" s="26"/>
      <c r="DW31" s="26"/>
      <c r="DX31" s="26"/>
      <c r="DY31" s="26"/>
      <c r="DZ31" s="26"/>
      <c r="EA31" s="26"/>
      <c r="EB31" s="26"/>
      <c r="EC31" s="26"/>
      <c r="ED31" s="26"/>
      <c r="EE31" s="26"/>
      <c r="EF31" s="26"/>
      <c r="EG31" s="26"/>
      <c r="EH31" s="26"/>
      <c r="EI31" s="26"/>
      <c r="EJ31" s="26"/>
      <c r="EK31" s="26"/>
      <c r="EL31" s="26"/>
      <c r="EM31" s="26"/>
      <c r="EN31" s="26"/>
      <c r="EO31" s="26"/>
      <c r="EP31" s="26"/>
      <c r="EQ31" s="26"/>
      <c r="ER31" s="26"/>
      <c r="ES31" s="26"/>
      <c r="ET31" s="26"/>
      <c r="EU31" s="26"/>
      <c r="EV31" s="26"/>
      <c r="EW31" s="26"/>
      <c r="EX31" s="26"/>
      <c r="EY31" s="26"/>
      <c r="EZ31" s="26"/>
      <c r="FA31" s="26"/>
      <c r="FB31" s="26"/>
      <c r="FC31" s="26"/>
      <c r="FD31" s="26"/>
      <c r="FE31" s="26"/>
      <c r="FF31" s="26"/>
      <c r="FG31" s="26"/>
      <c r="FH31" s="26"/>
      <c r="FI31" s="26"/>
      <c r="FJ31" s="26"/>
      <c r="FK31" s="26"/>
      <c r="FL31" s="26"/>
      <c r="FM31" s="26"/>
      <c r="FN31" s="26"/>
      <c r="FO31" s="26"/>
      <c r="FP31" s="26"/>
      <c r="FQ31" s="26"/>
      <c r="FR31" s="26"/>
      <c r="FS31" s="26"/>
      <c r="FT31" s="26"/>
      <c r="FU31" s="26"/>
      <c r="FV31" s="26"/>
      <c r="FW31" s="26"/>
      <c r="FX31" s="26"/>
      <c r="FY31" s="26"/>
      <c r="FZ31" s="26"/>
      <c r="HG31">
        <f t="shared" si="0"/>
        <v>4397</v>
      </c>
      <c r="HH31" s="26">
        <f t="shared" si="1"/>
        <v>0</v>
      </c>
      <c r="HI31" s="26">
        <f t="shared" si="2"/>
        <v>0</v>
      </c>
      <c r="HJ31" s="26">
        <f t="shared" si="3"/>
        <v>0</v>
      </c>
    </row>
    <row r="32" spans="1:218" x14ac:dyDescent="0.25">
      <c r="A32">
        <v>4536</v>
      </c>
      <c r="B32" t="s">
        <v>1676</v>
      </c>
      <c r="C32" s="26">
        <v>0</v>
      </c>
      <c r="D32" s="26">
        <v>0</v>
      </c>
      <c r="E32" s="26">
        <v>0</v>
      </c>
      <c r="F32" s="26">
        <v>1</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1</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6"/>
      <c r="DD32" s="26"/>
      <c r="DE32" s="26"/>
      <c r="DF32" s="26"/>
      <c r="DG32" s="26"/>
      <c r="DH32" s="26"/>
      <c r="DI32" s="26"/>
      <c r="DJ32" s="26"/>
      <c r="DK32" s="26"/>
      <c r="DL32" s="26"/>
      <c r="DM32" s="26"/>
      <c r="DN32" s="26"/>
      <c r="DO32" s="26"/>
      <c r="DP32" s="26"/>
      <c r="DQ32" s="26"/>
      <c r="DR32" s="26"/>
      <c r="DS32" s="26"/>
      <c r="DT32" s="26"/>
      <c r="DU32" s="26"/>
      <c r="DV32" s="26"/>
      <c r="DW32" s="26"/>
      <c r="DX32" s="26"/>
      <c r="DY32" s="26"/>
      <c r="DZ32" s="26"/>
      <c r="EA32" s="26"/>
      <c r="EB32" s="26"/>
      <c r="EC32" s="26"/>
      <c r="ED32" s="26"/>
      <c r="EE32" s="26"/>
      <c r="EF32" s="26"/>
      <c r="EG32" s="26"/>
      <c r="EH32" s="26"/>
      <c r="EI32" s="26"/>
      <c r="EJ32" s="26"/>
      <c r="EK32" s="26"/>
      <c r="EL32" s="26"/>
      <c r="EM32" s="26"/>
      <c r="EN32" s="26"/>
      <c r="EO32" s="26"/>
      <c r="EP32" s="26"/>
      <c r="EQ32" s="26"/>
      <c r="ER32" s="26"/>
      <c r="ES32" s="26"/>
      <c r="ET32" s="26"/>
      <c r="EU32" s="26"/>
      <c r="EV32" s="26"/>
      <c r="EW32" s="26"/>
      <c r="EX32" s="26"/>
      <c r="EY32" s="26"/>
      <c r="EZ32" s="26"/>
      <c r="FA32" s="26"/>
      <c r="FB32" s="26"/>
      <c r="FC32" s="26"/>
      <c r="FD32" s="26"/>
      <c r="FE32" s="26"/>
      <c r="FF32" s="26"/>
      <c r="FG32" s="26"/>
      <c r="FH32" s="26"/>
      <c r="FI32" s="26"/>
      <c r="FJ32" s="26"/>
      <c r="FK32" s="26"/>
      <c r="FL32" s="26"/>
      <c r="FM32" s="26"/>
      <c r="FN32" s="26"/>
      <c r="FO32" s="26"/>
      <c r="FP32" s="26"/>
      <c r="FQ32" s="26"/>
      <c r="FR32" s="26"/>
      <c r="FS32" s="26"/>
      <c r="FT32" s="26"/>
      <c r="FU32" s="26"/>
      <c r="FV32" s="26"/>
      <c r="FW32" s="26"/>
      <c r="FX32" s="26"/>
      <c r="FY32" s="26"/>
      <c r="FZ32" s="26"/>
      <c r="HG32">
        <f t="shared" si="0"/>
        <v>4536</v>
      </c>
      <c r="HH32" s="26">
        <f t="shared" si="1"/>
        <v>0</v>
      </c>
      <c r="HI32" s="26">
        <f t="shared" si="2"/>
        <v>0</v>
      </c>
      <c r="HJ32" s="26">
        <f t="shared" si="3"/>
        <v>0</v>
      </c>
    </row>
    <row r="33" spans="1:218" x14ac:dyDescent="0.25">
      <c r="A33">
        <v>4607</v>
      </c>
      <c r="B33" t="s">
        <v>1714</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1</v>
      </c>
      <c r="AG33" s="26">
        <v>0</v>
      </c>
      <c r="AH33" s="26">
        <v>0</v>
      </c>
      <c r="AI33" s="26">
        <v>0</v>
      </c>
      <c r="AJ33" s="26">
        <v>0</v>
      </c>
      <c r="AK33" s="26">
        <v>0</v>
      </c>
      <c r="AL33" s="26">
        <v>0</v>
      </c>
      <c r="AM33" s="26">
        <v>0</v>
      </c>
      <c r="AN33" s="26">
        <v>0</v>
      </c>
      <c r="AO33" s="26">
        <v>0</v>
      </c>
      <c r="AP33" s="26">
        <v>0</v>
      </c>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6"/>
      <c r="DD33" s="26"/>
      <c r="DE33" s="26"/>
      <c r="DF33" s="26"/>
      <c r="DG33" s="26"/>
      <c r="DH33" s="26"/>
      <c r="DI33" s="26"/>
      <c r="DJ33" s="26"/>
      <c r="DK33" s="26"/>
      <c r="DL33" s="26"/>
      <c r="DM33" s="26"/>
      <c r="DN33" s="26"/>
      <c r="DO33" s="26"/>
      <c r="DP33" s="26"/>
      <c r="DQ33" s="26"/>
      <c r="DR33" s="26"/>
      <c r="DS33" s="26"/>
      <c r="DT33" s="26"/>
      <c r="DU33" s="26"/>
      <c r="DV33" s="26"/>
      <c r="DW33" s="26"/>
      <c r="DX33" s="26"/>
      <c r="DY33" s="26"/>
      <c r="DZ33" s="26"/>
      <c r="EA33" s="26"/>
      <c r="EB33" s="26"/>
      <c r="EC33" s="26"/>
      <c r="ED33" s="26"/>
      <c r="EE33" s="26"/>
      <c r="EF33" s="26"/>
      <c r="EG33" s="26"/>
      <c r="EH33" s="26"/>
      <c r="EI33" s="26"/>
      <c r="EJ33" s="26"/>
      <c r="EK33" s="26"/>
      <c r="EL33" s="26"/>
      <c r="EM33" s="26"/>
      <c r="EN33" s="26"/>
      <c r="EO33" s="26"/>
      <c r="EP33" s="26"/>
      <c r="EQ33" s="26"/>
      <c r="ER33" s="26"/>
      <c r="ES33" s="26"/>
      <c r="ET33" s="26"/>
      <c r="EU33" s="26"/>
      <c r="EV33" s="26"/>
      <c r="EW33" s="26"/>
      <c r="EX33" s="26"/>
      <c r="EY33" s="26"/>
      <c r="EZ33" s="26"/>
      <c r="FA33" s="26"/>
      <c r="FB33" s="26"/>
      <c r="FC33" s="26"/>
      <c r="FD33" s="26"/>
      <c r="FE33" s="26"/>
      <c r="FF33" s="26"/>
      <c r="FG33" s="26"/>
      <c r="FH33" s="26"/>
      <c r="FI33" s="26"/>
      <c r="FJ33" s="26"/>
      <c r="FK33" s="26"/>
      <c r="FL33" s="26"/>
      <c r="FM33" s="26"/>
      <c r="FN33" s="26"/>
      <c r="FO33" s="26"/>
      <c r="FP33" s="26"/>
      <c r="FQ33" s="26"/>
      <c r="FR33" s="26"/>
      <c r="FS33" s="26"/>
      <c r="FT33" s="26"/>
      <c r="FU33" s="26"/>
      <c r="FV33" s="26"/>
      <c r="FW33" s="26"/>
      <c r="FX33" s="26"/>
      <c r="FY33" s="26"/>
      <c r="FZ33" s="26"/>
      <c r="HG33">
        <f t="shared" si="0"/>
        <v>4607</v>
      </c>
      <c r="HH33" s="26">
        <f t="shared" si="1"/>
        <v>0</v>
      </c>
      <c r="HI33" s="26">
        <f t="shared" si="2"/>
        <v>0</v>
      </c>
      <c r="HJ33" s="26">
        <f t="shared" si="3"/>
        <v>0</v>
      </c>
    </row>
    <row r="34" spans="1:218" x14ac:dyDescent="0.25">
      <c r="A34">
        <v>4728</v>
      </c>
      <c r="B34" t="s">
        <v>1762</v>
      </c>
      <c r="C34" s="26">
        <v>0</v>
      </c>
      <c r="D34" s="26">
        <v>0</v>
      </c>
      <c r="E34" s="26">
        <v>0</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0</v>
      </c>
      <c r="AH34" s="26">
        <v>0</v>
      </c>
      <c r="AI34" s="26">
        <v>0</v>
      </c>
      <c r="AJ34" s="26">
        <v>0</v>
      </c>
      <c r="AK34" s="26">
        <v>0</v>
      </c>
      <c r="AL34" s="26">
        <v>0</v>
      </c>
      <c r="AM34" s="26">
        <v>0</v>
      </c>
      <c r="AN34" s="26">
        <v>0</v>
      </c>
      <c r="AO34" s="26">
        <v>1</v>
      </c>
      <c r="AP34" s="26">
        <v>0</v>
      </c>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6"/>
      <c r="DD34" s="26"/>
      <c r="DE34" s="26"/>
      <c r="DF34" s="26"/>
      <c r="DG34" s="26"/>
      <c r="DH34" s="26"/>
      <c r="DI34" s="26"/>
      <c r="DJ34" s="26"/>
      <c r="DK34" s="26"/>
      <c r="DL34" s="26"/>
      <c r="DM34" s="26"/>
      <c r="DN34" s="26"/>
      <c r="DO34" s="26"/>
      <c r="DP34" s="26"/>
      <c r="DQ34" s="26"/>
      <c r="DR34" s="26"/>
      <c r="DS34" s="26"/>
      <c r="DT34" s="26"/>
      <c r="DU34" s="26"/>
      <c r="DV34" s="26"/>
      <c r="DW34" s="26"/>
      <c r="DX34" s="26"/>
      <c r="DY34" s="26"/>
      <c r="DZ34" s="26"/>
      <c r="EA34" s="26"/>
      <c r="EB34" s="26"/>
      <c r="EC34" s="26"/>
      <c r="ED34" s="26"/>
      <c r="EE34" s="26"/>
      <c r="EF34" s="26"/>
      <c r="EG34" s="26"/>
      <c r="EH34" s="26"/>
      <c r="EI34" s="26"/>
      <c r="EJ34" s="26"/>
      <c r="EK34" s="26"/>
      <c r="EL34" s="26"/>
      <c r="EM34" s="26"/>
      <c r="EN34" s="26"/>
      <c r="EO34" s="26"/>
      <c r="EP34" s="26"/>
      <c r="EQ34" s="26"/>
      <c r="ER34" s="26"/>
      <c r="ES34" s="26"/>
      <c r="ET34" s="26"/>
      <c r="EU34" s="26"/>
      <c r="EV34" s="26"/>
      <c r="EW34" s="26"/>
      <c r="EX34" s="26"/>
      <c r="EY34" s="26"/>
      <c r="EZ34" s="26"/>
      <c r="FA34" s="26"/>
      <c r="FB34" s="26"/>
      <c r="FC34" s="26"/>
      <c r="FD34" s="26"/>
      <c r="FE34" s="26"/>
      <c r="FF34" s="26"/>
      <c r="FG34" s="26"/>
      <c r="FH34" s="26"/>
      <c r="FI34" s="26"/>
      <c r="FJ34" s="26"/>
      <c r="FK34" s="26"/>
      <c r="FL34" s="26"/>
      <c r="FM34" s="26"/>
      <c r="FN34" s="26"/>
      <c r="FO34" s="26"/>
      <c r="FP34" s="26"/>
      <c r="FQ34" s="26"/>
      <c r="FR34" s="26"/>
      <c r="FS34" s="26"/>
      <c r="FT34" s="26"/>
      <c r="FU34" s="26"/>
      <c r="FV34" s="26"/>
      <c r="FW34" s="26"/>
      <c r="FX34" s="26"/>
      <c r="FY34" s="26"/>
      <c r="FZ34" s="26"/>
      <c r="HG34">
        <f t="shared" si="0"/>
        <v>4728</v>
      </c>
      <c r="HH34" s="26">
        <f t="shared" si="1"/>
        <v>0</v>
      </c>
      <c r="HI34" s="26">
        <f t="shared" si="2"/>
        <v>0</v>
      </c>
      <c r="HJ34" s="26">
        <f t="shared" si="3"/>
        <v>0</v>
      </c>
    </row>
    <row r="35" spans="1:218" x14ac:dyDescent="0.25">
      <c r="A35">
        <v>4859</v>
      </c>
      <c r="B35" t="s">
        <v>1824</v>
      </c>
      <c r="C35" s="26">
        <v>0</v>
      </c>
      <c r="D35" s="26">
        <v>0</v>
      </c>
      <c r="E35" s="26">
        <v>0</v>
      </c>
      <c r="F35" s="26">
        <v>1</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1</v>
      </c>
      <c r="AE35" s="26">
        <v>0</v>
      </c>
      <c r="AF35" s="26">
        <v>0</v>
      </c>
      <c r="AG35" s="26">
        <v>0</v>
      </c>
      <c r="AH35" s="26">
        <v>0</v>
      </c>
      <c r="AI35" s="26">
        <v>0</v>
      </c>
      <c r="AJ35" s="26">
        <v>0</v>
      </c>
      <c r="AK35" s="26">
        <v>0</v>
      </c>
      <c r="AL35" s="26">
        <v>0</v>
      </c>
      <c r="AM35" s="26">
        <v>0</v>
      </c>
      <c r="AN35" s="26">
        <v>0</v>
      </c>
      <c r="AO35" s="26">
        <v>0</v>
      </c>
      <c r="AP35" s="26">
        <v>0</v>
      </c>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6"/>
      <c r="DD35" s="26"/>
      <c r="DE35" s="26"/>
      <c r="DF35" s="26"/>
      <c r="DG35" s="26"/>
      <c r="DH35" s="26"/>
      <c r="DI35" s="26"/>
      <c r="DJ35" s="26"/>
      <c r="DK35" s="26"/>
      <c r="DL35" s="26"/>
      <c r="DM35" s="26"/>
      <c r="DN35" s="26"/>
      <c r="DO35" s="26"/>
      <c r="DP35" s="26"/>
      <c r="DQ35" s="26"/>
      <c r="DR35" s="26"/>
      <c r="DS35" s="26"/>
      <c r="DT35" s="26"/>
      <c r="DU35" s="26"/>
      <c r="DV35" s="26"/>
      <c r="DW35" s="26"/>
      <c r="DX35" s="26"/>
      <c r="DY35" s="26"/>
      <c r="DZ35" s="26"/>
      <c r="EA35" s="26"/>
      <c r="EB35" s="26"/>
      <c r="EC35" s="26"/>
      <c r="ED35" s="26"/>
      <c r="EE35" s="26"/>
      <c r="EF35" s="26"/>
      <c r="EG35" s="26"/>
      <c r="EH35" s="26"/>
      <c r="EI35" s="26"/>
      <c r="EJ35" s="26"/>
      <c r="EK35" s="26"/>
      <c r="EL35" s="26"/>
      <c r="EM35" s="26"/>
      <c r="EN35" s="26"/>
      <c r="EO35" s="26"/>
      <c r="EP35" s="26"/>
      <c r="EQ35" s="26"/>
      <c r="ER35" s="26"/>
      <c r="ES35" s="26"/>
      <c r="ET35" s="26"/>
      <c r="EU35" s="26"/>
      <c r="EV35" s="26"/>
      <c r="EW35" s="26"/>
      <c r="EX35" s="26"/>
      <c r="EY35" s="26"/>
      <c r="EZ35" s="26"/>
      <c r="FA35" s="26"/>
      <c r="FB35" s="26"/>
      <c r="FC35" s="26"/>
      <c r="FD35" s="26"/>
      <c r="FE35" s="26"/>
      <c r="FF35" s="26"/>
      <c r="FG35" s="26"/>
      <c r="FH35" s="26"/>
      <c r="FI35" s="26"/>
      <c r="FJ35" s="26"/>
      <c r="FK35" s="26"/>
      <c r="FL35" s="26"/>
      <c r="FM35" s="26"/>
      <c r="FN35" s="26"/>
      <c r="FO35" s="26"/>
      <c r="FP35" s="26"/>
      <c r="FQ35" s="26"/>
      <c r="FR35" s="26"/>
      <c r="FS35" s="26"/>
      <c r="FT35" s="26"/>
      <c r="FU35" s="26"/>
      <c r="FV35" s="26"/>
      <c r="FW35" s="26"/>
      <c r="FX35" s="26"/>
      <c r="FY35" s="26"/>
      <c r="FZ35" s="26"/>
      <c r="HG35">
        <f t="shared" si="0"/>
        <v>4859</v>
      </c>
      <c r="HH35" s="26">
        <f t="shared" si="1"/>
        <v>0</v>
      </c>
      <c r="HI35" s="26">
        <f t="shared" si="2"/>
        <v>0</v>
      </c>
      <c r="HJ35" s="26">
        <f t="shared" si="3"/>
        <v>0</v>
      </c>
    </row>
    <row r="36" spans="1:218" x14ac:dyDescent="0.25">
      <c r="A36">
        <v>6709</v>
      </c>
      <c r="B36" t="s">
        <v>2708</v>
      </c>
      <c r="C36" s="26">
        <v>0</v>
      </c>
      <c r="D36" s="26">
        <v>0</v>
      </c>
      <c r="E36" s="26">
        <v>0</v>
      </c>
      <c r="F36" s="26">
        <v>1</v>
      </c>
      <c r="G36" s="26">
        <v>0</v>
      </c>
      <c r="H36" s="26">
        <v>0</v>
      </c>
      <c r="I36" s="26">
        <v>0</v>
      </c>
      <c r="J36" s="26">
        <v>0</v>
      </c>
      <c r="K36" s="26">
        <v>0</v>
      </c>
      <c r="L36" s="26">
        <v>0</v>
      </c>
      <c r="M36" s="26">
        <v>0</v>
      </c>
      <c r="N36" s="26">
        <v>0</v>
      </c>
      <c r="O36" s="26">
        <v>0</v>
      </c>
      <c r="P36" s="26">
        <v>0</v>
      </c>
      <c r="Q36" s="26">
        <v>0</v>
      </c>
      <c r="R36" s="26">
        <v>0</v>
      </c>
      <c r="S36" s="26">
        <v>0</v>
      </c>
      <c r="T36" s="26">
        <v>0</v>
      </c>
      <c r="U36" s="26">
        <v>0</v>
      </c>
      <c r="V36" s="26">
        <v>1</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c r="EA36" s="26"/>
      <c r="EB36" s="26"/>
      <c r="EC36" s="26"/>
      <c r="ED36" s="26"/>
      <c r="EE36" s="26"/>
      <c r="EF36" s="26"/>
      <c r="EG36" s="26"/>
      <c r="EH36" s="26"/>
      <c r="EI36" s="26"/>
      <c r="EJ36" s="26"/>
      <c r="EK36" s="26"/>
      <c r="EL36" s="26"/>
      <c r="EM36" s="26"/>
      <c r="EN36" s="26"/>
      <c r="EO36" s="26"/>
      <c r="EP36" s="26"/>
      <c r="EQ36" s="26"/>
      <c r="ER36" s="26"/>
      <c r="ES36" s="26"/>
      <c r="ET36" s="26"/>
      <c r="EU36" s="26"/>
      <c r="EV36" s="26"/>
      <c r="EW36" s="26"/>
      <c r="EX36" s="26"/>
      <c r="EY36" s="26"/>
      <c r="EZ36" s="26"/>
      <c r="FA36" s="26"/>
      <c r="FB36" s="26"/>
      <c r="FC36" s="26"/>
      <c r="FD36" s="26"/>
      <c r="FE36" s="26"/>
      <c r="FF36" s="26"/>
      <c r="FG36" s="26"/>
      <c r="FH36" s="26"/>
      <c r="FI36" s="26"/>
      <c r="FJ36" s="26"/>
      <c r="FK36" s="26"/>
      <c r="FL36" s="26"/>
      <c r="FM36" s="26"/>
      <c r="FN36" s="26"/>
      <c r="FO36" s="26"/>
      <c r="FP36" s="26"/>
      <c r="FQ36" s="26"/>
      <c r="FR36" s="26"/>
      <c r="FS36" s="26"/>
      <c r="FT36" s="26"/>
      <c r="FU36" s="26"/>
      <c r="FV36" s="26"/>
      <c r="FW36" s="26"/>
      <c r="FX36" s="26"/>
      <c r="FY36" s="26"/>
      <c r="FZ36" s="26"/>
      <c r="HG36">
        <f t="shared" si="0"/>
        <v>6709</v>
      </c>
      <c r="HH36" s="26">
        <f t="shared" si="1"/>
        <v>0</v>
      </c>
      <c r="HI36" s="26">
        <f t="shared" si="2"/>
        <v>0</v>
      </c>
      <c r="HJ36" s="26">
        <f t="shared" si="3"/>
        <v>0</v>
      </c>
    </row>
    <row r="37" spans="1:218" x14ac:dyDescent="0.25">
      <c r="A37">
        <v>6749</v>
      </c>
      <c r="B37" t="s">
        <v>2729</v>
      </c>
      <c r="C37" s="26">
        <v>0</v>
      </c>
      <c r="D37" s="26">
        <v>0</v>
      </c>
      <c r="E37" s="26">
        <v>0</v>
      </c>
      <c r="F37" s="26">
        <v>1</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1</v>
      </c>
      <c r="AC37" s="26">
        <v>0</v>
      </c>
      <c r="AD37" s="26">
        <v>0</v>
      </c>
      <c r="AE37" s="26">
        <v>0</v>
      </c>
      <c r="AF37" s="26">
        <v>0</v>
      </c>
      <c r="AG37" s="26">
        <v>0</v>
      </c>
      <c r="AH37" s="26">
        <v>0</v>
      </c>
      <c r="AI37" s="26">
        <v>0</v>
      </c>
      <c r="AJ37" s="26">
        <v>0</v>
      </c>
      <c r="AK37" s="26">
        <v>0</v>
      </c>
      <c r="AL37" s="26">
        <v>0</v>
      </c>
      <c r="AM37" s="26">
        <v>0</v>
      </c>
      <c r="AN37" s="26">
        <v>0</v>
      </c>
      <c r="AO37" s="26">
        <v>0</v>
      </c>
      <c r="AP37" s="26">
        <v>0</v>
      </c>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6"/>
      <c r="DD37" s="26"/>
      <c r="DE37" s="26"/>
      <c r="DF37" s="26"/>
      <c r="DG37" s="26"/>
      <c r="DH37" s="26"/>
      <c r="DI37" s="26"/>
      <c r="DJ37" s="26"/>
      <c r="DK37" s="26"/>
      <c r="DL37" s="26"/>
      <c r="DM37" s="26"/>
      <c r="DN37" s="26"/>
      <c r="DO37" s="26"/>
      <c r="DP37" s="26"/>
      <c r="DQ37" s="26"/>
      <c r="DR37" s="26"/>
      <c r="DS37" s="26"/>
      <c r="DT37" s="26"/>
      <c r="DU37" s="26"/>
      <c r="DV37" s="26"/>
      <c r="DW37" s="26"/>
      <c r="DX37" s="26"/>
      <c r="DY37" s="26"/>
      <c r="DZ37" s="26"/>
      <c r="EA37" s="26"/>
      <c r="EB37" s="26"/>
      <c r="EC37" s="26"/>
      <c r="ED37" s="26"/>
      <c r="EE37" s="26"/>
      <c r="EF37" s="26"/>
      <c r="EG37" s="26"/>
      <c r="EH37" s="26"/>
      <c r="EI37" s="26"/>
      <c r="EJ37" s="26"/>
      <c r="EK37" s="26"/>
      <c r="EL37" s="26"/>
      <c r="EM37" s="26"/>
      <c r="EN37" s="26"/>
      <c r="EO37" s="26"/>
      <c r="EP37" s="26"/>
      <c r="EQ37" s="26"/>
      <c r="ER37" s="26"/>
      <c r="ES37" s="26"/>
      <c r="ET37" s="26"/>
      <c r="EU37" s="26"/>
      <c r="EV37" s="26"/>
      <c r="EW37" s="26"/>
      <c r="EX37" s="26"/>
      <c r="EY37" s="26"/>
      <c r="EZ37" s="26"/>
      <c r="FA37" s="26"/>
      <c r="FB37" s="26"/>
      <c r="FC37" s="26"/>
      <c r="FD37" s="26"/>
      <c r="FE37" s="26"/>
      <c r="FF37" s="26"/>
      <c r="FG37" s="26"/>
      <c r="FH37" s="26"/>
      <c r="FI37" s="26"/>
      <c r="FJ37" s="26"/>
      <c r="FK37" s="26"/>
      <c r="FL37" s="26"/>
      <c r="FM37" s="26"/>
      <c r="FN37" s="26"/>
      <c r="FO37" s="26"/>
      <c r="FP37" s="26"/>
      <c r="FQ37" s="26"/>
      <c r="FR37" s="26"/>
      <c r="FS37" s="26"/>
      <c r="FT37" s="26"/>
      <c r="FU37" s="26"/>
      <c r="FV37" s="26"/>
      <c r="FW37" s="26"/>
      <c r="FX37" s="26"/>
      <c r="FY37" s="26"/>
      <c r="FZ37" s="26"/>
      <c r="HG37">
        <f t="shared" si="0"/>
        <v>6749</v>
      </c>
      <c r="HH37" s="26">
        <f t="shared" si="1"/>
        <v>0</v>
      </c>
      <c r="HI37" s="26">
        <f t="shared" si="2"/>
        <v>0</v>
      </c>
      <c r="HJ37" s="26">
        <f t="shared" si="3"/>
        <v>0</v>
      </c>
    </row>
    <row r="38" spans="1:218" x14ac:dyDescent="0.25">
      <c r="A38">
        <v>6758</v>
      </c>
      <c r="B38" t="s">
        <v>2734</v>
      </c>
      <c r="C38" s="26">
        <v>0</v>
      </c>
      <c r="D38" s="26">
        <v>0</v>
      </c>
      <c r="E38" s="26">
        <v>1</v>
      </c>
      <c r="F38" s="26">
        <v>1</v>
      </c>
      <c r="G38" s="26">
        <v>0</v>
      </c>
      <c r="H38" s="26">
        <v>0</v>
      </c>
      <c r="I38" s="26">
        <v>0</v>
      </c>
      <c r="J38" s="26">
        <v>0</v>
      </c>
      <c r="K38" s="26">
        <v>0</v>
      </c>
      <c r="L38" s="26">
        <v>0</v>
      </c>
      <c r="M38" s="26">
        <v>0</v>
      </c>
      <c r="N38" s="26">
        <v>0</v>
      </c>
      <c r="O38" s="26">
        <v>0</v>
      </c>
      <c r="P38" s="26">
        <v>0</v>
      </c>
      <c r="Q38" s="26">
        <v>0</v>
      </c>
      <c r="R38" s="26">
        <v>0</v>
      </c>
      <c r="S38" s="26">
        <v>0</v>
      </c>
      <c r="T38" s="26">
        <v>0</v>
      </c>
      <c r="U38" s="26">
        <v>1</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6"/>
      <c r="DD38" s="26"/>
      <c r="DE38" s="26"/>
      <c r="DF38" s="26"/>
      <c r="DG38" s="26"/>
      <c r="DH38" s="26"/>
      <c r="DI38" s="26"/>
      <c r="DJ38" s="26"/>
      <c r="DK38" s="26"/>
      <c r="DL38" s="26"/>
      <c r="DM38" s="26"/>
      <c r="DN38" s="26"/>
      <c r="DO38" s="26"/>
      <c r="DP38" s="26"/>
      <c r="DQ38" s="26"/>
      <c r="DR38" s="26"/>
      <c r="DS38" s="26"/>
      <c r="DT38" s="26"/>
      <c r="DU38" s="26"/>
      <c r="DV38" s="26"/>
      <c r="DW38" s="26"/>
      <c r="DX38" s="26"/>
      <c r="DY38" s="26"/>
      <c r="DZ38" s="26"/>
      <c r="EA38" s="26"/>
      <c r="EB38" s="26"/>
      <c r="EC38" s="26"/>
      <c r="ED38" s="26"/>
      <c r="EE38" s="26"/>
      <c r="EF38" s="26"/>
      <c r="EG38" s="26"/>
      <c r="EH38" s="26"/>
      <c r="EI38" s="26"/>
      <c r="EJ38" s="26"/>
      <c r="EK38" s="26"/>
      <c r="EL38" s="26"/>
      <c r="EM38" s="26"/>
      <c r="EN38" s="26"/>
      <c r="EO38" s="26"/>
      <c r="EP38" s="26"/>
      <c r="EQ38" s="26"/>
      <c r="ER38" s="26"/>
      <c r="ES38" s="26"/>
      <c r="ET38" s="26"/>
      <c r="EU38" s="26"/>
      <c r="EV38" s="26"/>
      <c r="EW38" s="26"/>
      <c r="EX38" s="26"/>
      <c r="EY38" s="26"/>
      <c r="EZ38" s="26"/>
      <c r="FA38" s="26"/>
      <c r="FB38" s="26"/>
      <c r="FC38" s="26"/>
      <c r="FD38" s="26"/>
      <c r="FE38" s="26"/>
      <c r="FF38" s="26"/>
      <c r="FG38" s="26"/>
      <c r="FH38" s="26"/>
      <c r="FI38" s="26"/>
      <c r="FJ38" s="26"/>
      <c r="FK38" s="26"/>
      <c r="FL38" s="26"/>
      <c r="FM38" s="26"/>
      <c r="FN38" s="26"/>
      <c r="FO38" s="26"/>
      <c r="FP38" s="26"/>
      <c r="FQ38" s="26"/>
      <c r="FR38" s="26"/>
      <c r="FS38" s="26"/>
      <c r="FT38" s="26"/>
      <c r="FU38" s="26"/>
      <c r="FV38" s="26"/>
      <c r="FW38" s="26"/>
      <c r="FX38" s="26"/>
      <c r="FY38" s="26"/>
      <c r="FZ38" s="26"/>
      <c r="HG38">
        <f t="shared" si="0"/>
        <v>6758</v>
      </c>
      <c r="HH38" s="26">
        <f t="shared" si="1"/>
        <v>0</v>
      </c>
      <c r="HI38" s="26">
        <f t="shared" si="2"/>
        <v>0</v>
      </c>
      <c r="HJ38" s="26">
        <f t="shared" si="3"/>
        <v>1</v>
      </c>
    </row>
    <row r="39" spans="1:218" x14ac:dyDescent="0.25">
      <c r="C39" s="26"/>
      <c r="D39" s="26"/>
      <c r="E39" s="26"/>
      <c r="F39" s="26"/>
      <c r="G39" s="26"/>
      <c r="H39" s="26"/>
      <c r="I39" s="26"/>
      <c r="J39" s="26"/>
      <c r="K39" s="26"/>
      <c r="L39" s="26"/>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6"/>
      <c r="DD39" s="26"/>
      <c r="DE39" s="26"/>
      <c r="DF39" s="26"/>
      <c r="DG39" s="26"/>
      <c r="DH39" s="26"/>
      <c r="DI39" s="26"/>
      <c r="DJ39" s="26"/>
      <c r="DK39" s="26"/>
      <c r="DL39" s="26"/>
      <c r="DM39" s="26"/>
      <c r="DN39" s="26"/>
      <c r="DO39" s="26"/>
      <c r="DP39" s="26"/>
      <c r="DQ39" s="26"/>
      <c r="DR39" s="26"/>
      <c r="DS39" s="26"/>
      <c r="DT39" s="26"/>
      <c r="DU39" s="26"/>
      <c r="DV39" s="26"/>
      <c r="DW39" s="26"/>
      <c r="DX39" s="26"/>
      <c r="DY39" s="26"/>
      <c r="DZ39" s="26"/>
      <c r="EA39" s="26"/>
      <c r="EB39" s="26"/>
      <c r="EC39" s="26"/>
      <c r="ED39" s="26"/>
      <c r="EE39" s="26"/>
      <c r="EF39" s="26"/>
      <c r="EG39" s="26"/>
      <c r="EH39" s="26"/>
      <c r="EI39" s="26"/>
      <c r="EJ39" s="26"/>
      <c r="EK39" s="26"/>
      <c r="EL39" s="26"/>
      <c r="EM39" s="26"/>
      <c r="EN39" s="26"/>
      <c r="EO39" s="26"/>
      <c r="EP39" s="26"/>
      <c r="EQ39" s="26"/>
      <c r="ER39" s="26"/>
      <c r="ES39" s="26"/>
      <c r="ET39" s="26"/>
      <c r="EU39" s="26"/>
      <c r="EV39" s="26"/>
      <c r="EW39" s="26"/>
      <c r="EX39" s="26"/>
      <c r="EY39" s="26"/>
      <c r="EZ39" s="26"/>
      <c r="FA39" s="26"/>
      <c r="FB39" s="26"/>
      <c r="FC39" s="26"/>
      <c r="FD39" s="26"/>
      <c r="FE39" s="26"/>
      <c r="FF39" s="26"/>
      <c r="FG39" s="26"/>
      <c r="FH39" s="26"/>
      <c r="FI39" s="26"/>
      <c r="FJ39" s="26"/>
      <c r="FK39" s="26"/>
      <c r="FL39" s="26"/>
      <c r="FM39" s="26"/>
      <c r="FN39" s="26"/>
      <c r="FO39" s="26"/>
      <c r="FP39" s="26"/>
      <c r="FQ39" s="26"/>
      <c r="FR39" s="26"/>
      <c r="FS39" s="26"/>
      <c r="FT39" s="26"/>
      <c r="FU39" s="26"/>
      <c r="FV39" s="26"/>
      <c r="FW39" s="26"/>
      <c r="FX39" s="26"/>
      <c r="FY39" s="26"/>
      <c r="FZ39" s="26"/>
      <c r="HG39">
        <f t="shared" si="0"/>
        <v>0</v>
      </c>
      <c r="HH39" s="26">
        <f t="shared" si="1"/>
        <v>0</v>
      </c>
      <c r="HI39" s="26">
        <f t="shared" si="2"/>
        <v>0</v>
      </c>
      <c r="HJ39" s="26">
        <f t="shared" si="3"/>
        <v>0</v>
      </c>
    </row>
    <row r="40" spans="1:218" x14ac:dyDescent="0.25">
      <c r="C40" s="26"/>
      <c r="D40" s="26"/>
      <c r="E40" s="26"/>
      <c r="F40" s="26"/>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c r="HG40">
        <f t="shared" si="0"/>
        <v>0</v>
      </c>
      <c r="HH40" s="26">
        <f t="shared" si="1"/>
        <v>0</v>
      </c>
      <c r="HI40" s="26">
        <f t="shared" si="2"/>
        <v>0</v>
      </c>
      <c r="HJ40" s="26">
        <f t="shared" si="3"/>
        <v>0</v>
      </c>
    </row>
    <row r="41" spans="1:218" x14ac:dyDescent="0.25">
      <c r="C41" s="26"/>
      <c r="D41" s="26"/>
      <c r="E41" s="26"/>
      <c r="F41" s="26"/>
      <c r="G41" s="26"/>
      <c r="H41" s="26"/>
      <c r="I41" s="26"/>
      <c r="J41" s="26"/>
      <c r="K41" s="26"/>
      <c r="L41" s="26"/>
      <c r="M41" s="26"/>
      <c r="N41" s="26"/>
      <c r="O41" s="26"/>
      <c r="P41" s="26"/>
      <c r="Q41" s="26"/>
      <c r="R41" s="26"/>
      <c r="S41" s="26"/>
      <c r="T41" s="26"/>
      <c r="U41" s="26"/>
      <c r="V41" s="26"/>
      <c r="W41" s="26"/>
      <c r="X41" s="26"/>
      <c r="Y41" s="26"/>
      <c r="Z41" s="26"/>
      <c r="AA41" s="26"/>
      <c r="AB41" s="26"/>
      <c r="AC41" s="26"/>
      <c r="AD41" s="26"/>
      <c r="AE41" s="26"/>
      <c r="AF41" s="26"/>
      <c r="AG41" s="26"/>
      <c r="AH41" s="26"/>
      <c r="AI41" s="26"/>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6"/>
      <c r="DD41" s="26"/>
      <c r="DE41" s="26"/>
      <c r="DF41" s="26"/>
      <c r="DG41" s="26"/>
      <c r="DH41" s="26"/>
      <c r="DI41" s="26"/>
      <c r="DJ41" s="26"/>
      <c r="DK41" s="26"/>
      <c r="DL41" s="26"/>
      <c r="DM41" s="26"/>
      <c r="DN41" s="26"/>
      <c r="DO41" s="26"/>
      <c r="DP41" s="26"/>
      <c r="DQ41" s="26"/>
      <c r="DR41" s="26"/>
      <c r="DS41" s="26"/>
      <c r="DT41" s="26"/>
      <c r="DU41" s="26"/>
      <c r="DV41" s="26"/>
      <c r="DW41" s="26"/>
      <c r="DX41" s="26"/>
      <c r="DY41" s="26"/>
      <c r="DZ41" s="26"/>
      <c r="EA41" s="26"/>
      <c r="EB41" s="26"/>
      <c r="EC41" s="26"/>
      <c r="ED41" s="26"/>
      <c r="EE41" s="26"/>
      <c r="EF41" s="26"/>
      <c r="EG41" s="26"/>
      <c r="EH41" s="26"/>
      <c r="EI41" s="26"/>
      <c r="EJ41" s="26"/>
      <c r="EK41" s="26"/>
      <c r="EL41" s="26"/>
      <c r="EM41" s="26"/>
      <c r="EN41" s="26"/>
      <c r="EO41" s="26"/>
      <c r="EP41" s="26"/>
      <c r="EQ41" s="26"/>
      <c r="ER41" s="26"/>
      <c r="ES41" s="26"/>
      <c r="ET41" s="26"/>
      <c r="EU41" s="26"/>
      <c r="EV41" s="26"/>
      <c r="EW41" s="26"/>
      <c r="EX41" s="26"/>
      <c r="EY41" s="26"/>
      <c r="EZ41" s="26"/>
      <c r="FA41" s="26"/>
      <c r="FB41" s="26"/>
      <c r="FC41" s="26"/>
      <c r="FD41" s="26"/>
      <c r="FE41" s="26"/>
      <c r="FF41" s="26"/>
      <c r="FG41" s="26"/>
      <c r="FH41" s="26"/>
      <c r="FI41" s="26"/>
      <c r="FJ41" s="26"/>
      <c r="FK41" s="26"/>
      <c r="FL41" s="26"/>
      <c r="FM41" s="26"/>
      <c r="FN41" s="26"/>
      <c r="FO41" s="26"/>
      <c r="FP41" s="26"/>
      <c r="FQ41" s="26"/>
      <c r="FR41" s="26"/>
      <c r="FS41" s="26"/>
      <c r="FT41" s="26"/>
      <c r="FU41" s="26"/>
      <c r="FV41" s="26"/>
      <c r="FW41" s="26"/>
      <c r="FX41" s="26"/>
      <c r="FY41" s="26"/>
      <c r="FZ41" s="26"/>
      <c r="HG41">
        <f t="shared" si="0"/>
        <v>0</v>
      </c>
      <c r="HH41" s="26">
        <f t="shared" si="1"/>
        <v>0</v>
      </c>
      <c r="HI41" s="26">
        <f t="shared" si="2"/>
        <v>0</v>
      </c>
      <c r="HJ41" s="26">
        <f t="shared" si="3"/>
        <v>0</v>
      </c>
    </row>
    <row r="42" spans="1:218" x14ac:dyDescent="0.25">
      <c r="C42" s="26"/>
      <c r="D42" s="26"/>
      <c r="E42" s="26"/>
      <c r="F42" s="26"/>
      <c r="G42" s="26"/>
      <c r="H42" s="26"/>
      <c r="I42" s="26"/>
      <c r="J42" s="26"/>
      <c r="K42" s="26"/>
      <c r="L42" s="26"/>
      <c r="M42" s="26"/>
      <c r="N42" s="26"/>
      <c r="O42" s="26"/>
      <c r="P42" s="26"/>
      <c r="Q42" s="26"/>
      <c r="R42" s="26"/>
      <c r="S42" s="26"/>
      <c r="T42" s="26"/>
      <c r="U42" s="26"/>
      <c r="V42" s="26"/>
      <c r="W42" s="26"/>
      <c r="X42" s="26"/>
      <c r="Y42" s="26"/>
      <c r="Z42" s="26"/>
      <c r="AA42" s="26"/>
      <c r="AB42" s="26"/>
      <c r="AC42" s="26"/>
      <c r="AD42" s="26"/>
      <c r="AE42" s="26"/>
      <c r="AF42" s="26"/>
      <c r="AG42" s="26"/>
      <c r="AH42" s="26"/>
      <c r="AI42" s="26"/>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6"/>
      <c r="DD42" s="26"/>
      <c r="DE42" s="26"/>
      <c r="DF42" s="26"/>
      <c r="DG42" s="26"/>
      <c r="DH42" s="26"/>
      <c r="DI42" s="26"/>
      <c r="DJ42" s="26"/>
      <c r="DK42" s="26"/>
      <c r="DL42" s="26"/>
      <c r="DM42" s="26"/>
      <c r="DN42" s="26"/>
      <c r="DO42" s="26"/>
      <c r="DP42" s="26"/>
      <c r="DQ42" s="26"/>
      <c r="DR42" s="26"/>
      <c r="DS42" s="26"/>
      <c r="DT42" s="26"/>
      <c r="DU42" s="26"/>
      <c r="DV42" s="26"/>
      <c r="DW42" s="26"/>
      <c r="DX42" s="26"/>
      <c r="DY42" s="26"/>
      <c r="DZ42" s="26"/>
      <c r="EA42" s="26"/>
      <c r="EB42" s="26"/>
      <c r="EC42" s="26"/>
      <c r="ED42" s="26"/>
      <c r="EE42" s="26"/>
      <c r="EF42" s="26"/>
      <c r="EG42" s="26"/>
      <c r="EH42" s="26"/>
      <c r="EI42" s="26"/>
      <c r="EJ42" s="26"/>
      <c r="EK42" s="26"/>
      <c r="EL42" s="26"/>
      <c r="EM42" s="26"/>
      <c r="EN42" s="26"/>
      <c r="EO42" s="26"/>
      <c r="EP42" s="26"/>
      <c r="EQ42" s="26"/>
      <c r="ER42" s="26"/>
      <c r="ES42" s="26"/>
      <c r="ET42" s="26"/>
      <c r="EU42" s="26"/>
      <c r="EV42" s="26"/>
      <c r="EW42" s="26"/>
      <c r="EX42" s="26"/>
      <c r="EY42" s="26"/>
      <c r="EZ42" s="26"/>
      <c r="FA42" s="26"/>
      <c r="FB42" s="26"/>
      <c r="FC42" s="26"/>
      <c r="FD42" s="26"/>
      <c r="FE42" s="26"/>
      <c r="FF42" s="26"/>
      <c r="FG42" s="26"/>
      <c r="FH42" s="26"/>
      <c r="FI42" s="26"/>
      <c r="FJ42" s="26"/>
      <c r="FK42" s="26"/>
      <c r="FL42" s="26"/>
      <c r="FM42" s="26"/>
      <c r="FN42" s="26"/>
      <c r="FO42" s="26"/>
      <c r="FP42" s="26"/>
      <c r="FQ42" s="26"/>
      <c r="FR42" s="26"/>
      <c r="FS42" s="26"/>
      <c r="FT42" s="26"/>
      <c r="FU42" s="26"/>
      <c r="FV42" s="26"/>
      <c r="FW42" s="26"/>
      <c r="FX42" s="26"/>
      <c r="FY42" s="26"/>
      <c r="FZ42" s="26"/>
      <c r="HG42">
        <f t="shared" si="0"/>
        <v>0</v>
      </c>
      <c r="HH42" s="26">
        <f t="shared" si="1"/>
        <v>0</v>
      </c>
      <c r="HI42" s="26">
        <f t="shared" si="2"/>
        <v>0</v>
      </c>
      <c r="HJ42" s="26">
        <f t="shared" si="3"/>
        <v>0</v>
      </c>
    </row>
    <row r="43" spans="1:218" x14ac:dyDescent="0.25">
      <c r="C43" s="26"/>
      <c r="D43" s="26"/>
      <c r="E43" s="26"/>
      <c r="F43" s="26"/>
      <c r="G43" s="26"/>
      <c r="H43" s="26"/>
      <c r="I43" s="26"/>
      <c r="J43" s="26"/>
      <c r="K43" s="26"/>
      <c r="L43" s="26"/>
      <c r="M43" s="26"/>
      <c r="N43" s="26"/>
      <c r="O43" s="26"/>
      <c r="P43" s="26"/>
      <c r="Q43" s="26"/>
      <c r="R43" s="26"/>
      <c r="S43" s="26"/>
      <c r="T43" s="26"/>
      <c r="U43" s="26"/>
      <c r="V43" s="26"/>
      <c r="W43" s="26"/>
      <c r="X43" s="26"/>
      <c r="Y43" s="26"/>
      <c r="Z43" s="26"/>
      <c r="AA43" s="26"/>
      <c r="AB43" s="26"/>
      <c r="AC43" s="26"/>
      <c r="AD43" s="26"/>
      <c r="AE43" s="26"/>
      <c r="AF43" s="26"/>
      <c r="AG43" s="26"/>
      <c r="AH43" s="26"/>
      <c r="AI43" s="26"/>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6"/>
      <c r="DD43" s="26"/>
      <c r="DE43" s="26"/>
      <c r="DF43" s="26"/>
      <c r="DG43" s="26"/>
      <c r="DH43" s="26"/>
      <c r="DI43" s="26"/>
      <c r="DJ43" s="26"/>
      <c r="DK43" s="26"/>
      <c r="DL43" s="26"/>
      <c r="DM43" s="26"/>
      <c r="DN43" s="26"/>
      <c r="DO43" s="26"/>
      <c r="DP43" s="26"/>
      <c r="DQ43" s="26"/>
      <c r="DR43" s="26"/>
      <c r="DS43" s="26"/>
      <c r="DT43" s="26"/>
      <c r="DU43" s="26"/>
      <c r="DV43" s="26"/>
      <c r="DW43" s="26"/>
      <c r="DX43" s="26"/>
      <c r="DY43" s="26"/>
      <c r="DZ43" s="26"/>
      <c r="EA43" s="26"/>
      <c r="EB43" s="26"/>
      <c r="EC43" s="26"/>
      <c r="ED43" s="26"/>
      <c r="EE43" s="26"/>
      <c r="EF43" s="26"/>
      <c r="EG43" s="26"/>
      <c r="EH43" s="26"/>
      <c r="EI43" s="26"/>
      <c r="EJ43" s="26"/>
      <c r="EK43" s="26"/>
      <c r="EL43" s="26"/>
      <c r="EM43" s="26"/>
      <c r="EN43" s="26"/>
      <c r="EO43" s="26"/>
      <c r="EP43" s="26"/>
      <c r="EQ43" s="26"/>
      <c r="ER43" s="26"/>
      <c r="ES43" s="26"/>
      <c r="ET43" s="26"/>
      <c r="EU43" s="26"/>
      <c r="EV43" s="26"/>
      <c r="EW43" s="26"/>
      <c r="EX43" s="26"/>
      <c r="EY43" s="26"/>
      <c r="EZ43" s="26"/>
      <c r="FA43" s="26"/>
      <c r="FB43" s="26"/>
      <c r="FC43" s="26"/>
      <c r="FD43" s="26"/>
      <c r="FE43" s="26"/>
      <c r="FF43" s="26"/>
      <c r="FG43" s="26"/>
      <c r="FH43" s="26"/>
      <c r="FI43" s="26"/>
      <c r="FJ43" s="26"/>
      <c r="FK43" s="26"/>
      <c r="FL43" s="26"/>
      <c r="FM43" s="26"/>
      <c r="FN43" s="26"/>
      <c r="FO43" s="26"/>
      <c r="FP43" s="26"/>
      <c r="FQ43" s="26"/>
      <c r="FR43" s="26"/>
      <c r="FS43" s="26"/>
      <c r="FT43" s="26"/>
      <c r="FU43" s="26"/>
      <c r="FV43" s="26"/>
      <c r="FW43" s="26"/>
      <c r="FX43" s="26"/>
      <c r="FY43" s="26"/>
      <c r="FZ43" s="26"/>
      <c r="HG43">
        <f t="shared" si="0"/>
        <v>0</v>
      </c>
      <c r="HH43" s="26">
        <f t="shared" si="1"/>
        <v>0</v>
      </c>
      <c r="HI43" s="26">
        <f t="shared" si="2"/>
        <v>0</v>
      </c>
      <c r="HJ43" s="26">
        <f t="shared" si="3"/>
        <v>0</v>
      </c>
    </row>
    <row r="44" spans="1:218" x14ac:dyDescent="0.25">
      <c r="C44" s="26"/>
      <c r="D44" s="26"/>
      <c r="E44" s="26"/>
      <c r="F44" s="26"/>
      <c r="G44" s="26"/>
      <c r="H44" s="26"/>
      <c r="I44" s="26"/>
      <c r="J44" s="26"/>
      <c r="K44" s="26"/>
      <c r="L44" s="26"/>
      <c r="M44" s="26"/>
      <c r="N44" s="26"/>
      <c r="O44" s="26"/>
      <c r="P44" s="26"/>
      <c r="Q44" s="26"/>
      <c r="R44" s="26"/>
      <c r="S44" s="26"/>
      <c r="T44" s="26"/>
      <c r="U44" s="26"/>
      <c r="V44" s="26"/>
      <c r="W44" s="26"/>
      <c r="X44" s="26"/>
      <c r="Y44" s="26"/>
      <c r="Z44" s="26"/>
      <c r="AA44" s="26"/>
      <c r="AB44" s="26"/>
      <c r="AC44" s="26"/>
      <c r="AD44" s="26"/>
      <c r="AE44" s="26"/>
      <c r="AF44" s="26"/>
      <c r="AG44" s="26"/>
      <c r="AH44" s="26"/>
      <c r="AI44" s="26"/>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6"/>
      <c r="DD44" s="26"/>
      <c r="DE44" s="26"/>
      <c r="DF44" s="26"/>
      <c r="DG44" s="26"/>
      <c r="DH44" s="26"/>
      <c r="DI44" s="26"/>
      <c r="DJ44" s="26"/>
      <c r="DK44" s="26"/>
      <c r="DL44" s="26"/>
      <c r="DM44" s="26"/>
      <c r="DN44" s="26"/>
      <c r="DO44" s="26"/>
      <c r="DP44" s="26"/>
      <c r="DQ44" s="26"/>
      <c r="DR44" s="26"/>
      <c r="DS44" s="26"/>
      <c r="DT44" s="26"/>
      <c r="DU44" s="26"/>
      <c r="DV44" s="26"/>
      <c r="DW44" s="26"/>
      <c r="DX44" s="26"/>
      <c r="DY44" s="26"/>
      <c r="DZ44" s="26"/>
      <c r="EA44" s="26"/>
      <c r="EB44" s="26"/>
      <c r="EC44" s="26"/>
      <c r="ED44" s="26"/>
      <c r="EE44" s="26"/>
      <c r="EF44" s="26"/>
      <c r="EG44" s="26"/>
      <c r="EH44" s="26"/>
      <c r="EI44" s="26"/>
      <c r="EJ44" s="26"/>
      <c r="EK44" s="26"/>
      <c r="EL44" s="26"/>
      <c r="EM44" s="26"/>
      <c r="EN44" s="26"/>
      <c r="EO44" s="26"/>
      <c r="EP44" s="26"/>
      <c r="EQ44" s="26"/>
      <c r="ER44" s="26"/>
      <c r="ES44" s="26"/>
      <c r="ET44" s="26"/>
      <c r="EU44" s="26"/>
      <c r="EV44" s="26"/>
      <c r="EW44" s="26"/>
      <c r="EX44" s="26"/>
      <c r="EY44" s="26"/>
      <c r="EZ44" s="26"/>
      <c r="FA44" s="26"/>
      <c r="FB44" s="26"/>
      <c r="FC44" s="26"/>
      <c r="FD44" s="26"/>
      <c r="FE44" s="26"/>
      <c r="FF44" s="26"/>
      <c r="FG44" s="26"/>
      <c r="FH44" s="26"/>
      <c r="FI44" s="26"/>
      <c r="FJ44" s="26"/>
      <c r="FK44" s="26"/>
      <c r="FL44" s="26"/>
      <c r="FM44" s="26"/>
      <c r="FN44" s="26"/>
      <c r="FO44" s="26"/>
      <c r="FP44" s="26"/>
      <c r="FQ44" s="26"/>
      <c r="FR44" s="26"/>
      <c r="FS44" s="26"/>
      <c r="FT44" s="26"/>
      <c r="FU44" s="26"/>
      <c r="FV44" s="26"/>
      <c r="FW44" s="26"/>
      <c r="FX44" s="26"/>
      <c r="FY44" s="26"/>
      <c r="FZ44" s="26"/>
      <c r="HG44">
        <f t="shared" si="0"/>
        <v>0</v>
      </c>
      <c r="HH44" s="26">
        <f t="shared" si="1"/>
        <v>0</v>
      </c>
      <c r="HI44" s="26">
        <f t="shared" si="2"/>
        <v>0</v>
      </c>
      <c r="HJ44" s="26">
        <f t="shared" si="3"/>
        <v>0</v>
      </c>
    </row>
    <row r="45" spans="1:218" x14ac:dyDescent="0.25">
      <c r="C45" s="26"/>
      <c r="D45" s="26"/>
      <c r="E45" s="26"/>
      <c r="F45" s="26"/>
      <c r="G45" s="26"/>
      <c r="H45" s="26"/>
      <c r="I45" s="26"/>
      <c r="J45" s="26"/>
      <c r="K45" s="26"/>
      <c r="L45" s="26"/>
      <c r="M45" s="26"/>
      <c r="N45" s="26"/>
      <c r="O45" s="26"/>
      <c r="P45" s="26"/>
      <c r="Q45" s="26"/>
      <c r="R45" s="26"/>
      <c r="S45" s="26"/>
      <c r="T45" s="26"/>
      <c r="U45" s="26"/>
      <c r="V45" s="26"/>
      <c r="W45" s="26"/>
      <c r="X45" s="26"/>
      <c r="Y45" s="26"/>
      <c r="Z45" s="26"/>
      <c r="AA45" s="26"/>
      <c r="AB45" s="26"/>
      <c r="AC45" s="26"/>
      <c r="AD45" s="26"/>
      <c r="AE45" s="26"/>
      <c r="AF45" s="26"/>
      <c r="AG45" s="26"/>
      <c r="AH45" s="26"/>
      <c r="AI45" s="26"/>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6"/>
      <c r="DD45" s="26"/>
      <c r="DE45" s="26"/>
      <c r="DF45" s="26"/>
      <c r="DG45" s="26"/>
      <c r="DH45" s="26"/>
      <c r="DI45" s="26"/>
      <c r="DJ45" s="26"/>
      <c r="DK45" s="26"/>
      <c r="DL45" s="26"/>
      <c r="DM45" s="26"/>
      <c r="DN45" s="26"/>
      <c r="DO45" s="26"/>
      <c r="DP45" s="26"/>
      <c r="DQ45" s="26"/>
      <c r="DR45" s="26"/>
      <c r="DS45" s="26"/>
      <c r="DT45" s="26"/>
      <c r="DU45" s="26"/>
      <c r="DV45" s="26"/>
      <c r="DW45" s="26"/>
      <c r="DX45" s="26"/>
      <c r="DY45" s="26"/>
      <c r="DZ45" s="26"/>
      <c r="EA45" s="26"/>
      <c r="EB45" s="26"/>
      <c r="EC45" s="26"/>
      <c r="ED45" s="26"/>
      <c r="EE45" s="26"/>
      <c r="EF45" s="26"/>
      <c r="EG45" s="26"/>
      <c r="EH45" s="26"/>
      <c r="EI45" s="26"/>
      <c r="EJ45" s="26"/>
      <c r="EK45" s="26"/>
      <c r="EL45" s="26"/>
      <c r="EM45" s="26"/>
      <c r="EN45" s="26"/>
      <c r="EO45" s="26"/>
      <c r="EP45" s="26"/>
      <c r="EQ45" s="26"/>
      <c r="ER45" s="26"/>
      <c r="ES45" s="26"/>
      <c r="ET45" s="26"/>
      <c r="EU45" s="26"/>
      <c r="EV45" s="26"/>
      <c r="EW45" s="26"/>
      <c r="EX45" s="26"/>
      <c r="EY45" s="26"/>
      <c r="EZ45" s="26"/>
      <c r="FA45" s="26"/>
      <c r="FB45" s="26"/>
      <c r="FC45" s="26"/>
      <c r="FD45" s="26"/>
      <c r="FE45" s="26"/>
      <c r="FF45" s="26"/>
      <c r="FG45" s="26"/>
      <c r="FH45" s="26"/>
      <c r="FI45" s="26"/>
      <c r="FJ45" s="26"/>
      <c r="FK45" s="26"/>
      <c r="FL45" s="26"/>
      <c r="FM45" s="26"/>
      <c r="FN45" s="26"/>
      <c r="FO45" s="26"/>
      <c r="FP45" s="26"/>
      <c r="FQ45" s="26"/>
      <c r="FR45" s="26"/>
      <c r="FS45" s="26"/>
      <c r="FT45" s="26"/>
      <c r="FU45" s="26"/>
      <c r="FV45" s="26"/>
      <c r="FW45" s="26"/>
      <c r="FX45" s="26"/>
      <c r="FY45" s="26"/>
      <c r="FZ45" s="26"/>
      <c r="HG45">
        <f t="shared" si="0"/>
        <v>0</v>
      </c>
      <c r="HH45" s="26">
        <f t="shared" si="1"/>
        <v>0</v>
      </c>
      <c r="HI45" s="26">
        <f t="shared" si="2"/>
        <v>0</v>
      </c>
      <c r="HJ45" s="26">
        <f t="shared" si="3"/>
        <v>0</v>
      </c>
    </row>
    <row r="46" spans="1:218" x14ac:dyDescent="0.25">
      <c r="C46" s="26"/>
      <c r="D46" s="26"/>
      <c r="E46" s="26"/>
      <c r="F46" s="26"/>
      <c r="G46" s="26"/>
      <c r="H46" s="26"/>
      <c r="I46" s="26"/>
      <c r="J46" s="26"/>
      <c r="K46" s="26"/>
      <c r="L46" s="26"/>
      <c r="M46" s="26"/>
      <c r="N46" s="26"/>
      <c r="O46" s="26"/>
      <c r="P46" s="26"/>
      <c r="Q46" s="26"/>
      <c r="R46" s="26"/>
      <c r="S46" s="26"/>
      <c r="T46" s="26"/>
      <c r="U46" s="26"/>
      <c r="V46" s="26"/>
      <c r="W46" s="26"/>
      <c r="X46" s="26"/>
      <c r="Y46" s="26"/>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6"/>
      <c r="DD46" s="26"/>
      <c r="DE46" s="26"/>
      <c r="DF46" s="26"/>
      <c r="DG46" s="26"/>
      <c r="DH46" s="26"/>
      <c r="DI46" s="26"/>
      <c r="DJ46" s="26"/>
      <c r="DK46" s="26"/>
      <c r="DL46" s="26"/>
      <c r="DM46" s="26"/>
      <c r="DN46" s="26"/>
      <c r="DO46" s="26"/>
      <c r="DP46" s="26"/>
      <c r="DQ46" s="26"/>
      <c r="DR46" s="26"/>
      <c r="DS46" s="26"/>
      <c r="DT46" s="26"/>
      <c r="DU46" s="26"/>
      <c r="DV46" s="26"/>
      <c r="DW46" s="26"/>
      <c r="DX46" s="26"/>
      <c r="DY46" s="26"/>
      <c r="DZ46" s="26"/>
      <c r="EA46" s="26"/>
      <c r="EB46" s="26"/>
      <c r="EC46" s="26"/>
      <c r="ED46" s="26"/>
      <c r="EE46" s="26"/>
      <c r="EF46" s="26"/>
      <c r="EG46" s="26"/>
      <c r="EH46" s="26"/>
      <c r="EI46" s="26"/>
      <c r="EJ46" s="26"/>
      <c r="EK46" s="26"/>
      <c r="EL46" s="26"/>
      <c r="EM46" s="26"/>
      <c r="EN46" s="26"/>
      <c r="EO46" s="26"/>
      <c r="EP46" s="26"/>
      <c r="EQ46" s="26"/>
      <c r="ER46" s="26"/>
      <c r="ES46" s="26"/>
      <c r="ET46" s="26"/>
      <c r="EU46" s="26"/>
      <c r="EV46" s="26"/>
      <c r="EW46" s="26"/>
      <c r="EX46" s="26"/>
      <c r="EY46" s="26"/>
      <c r="EZ46" s="26"/>
      <c r="FA46" s="26"/>
      <c r="FB46" s="26"/>
      <c r="FC46" s="26"/>
      <c r="FD46" s="26"/>
      <c r="FE46" s="26"/>
      <c r="FF46" s="26"/>
      <c r="FG46" s="26"/>
      <c r="FH46" s="26"/>
      <c r="FI46" s="26"/>
      <c r="FJ46" s="26"/>
      <c r="FK46" s="26"/>
      <c r="FL46" s="26"/>
      <c r="FM46" s="26"/>
      <c r="FN46" s="26"/>
      <c r="FO46" s="26"/>
      <c r="FP46" s="26"/>
      <c r="FQ46" s="26"/>
      <c r="FR46" s="26"/>
      <c r="FS46" s="26"/>
      <c r="FT46" s="26"/>
      <c r="FU46" s="26"/>
      <c r="FV46" s="26"/>
      <c r="FW46" s="26"/>
      <c r="FX46" s="26"/>
      <c r="FY46" s="26"/>
      <c r="FZ46" s="26"/>
      <c r="HG46">
        <f t="shared" si="0"/>
        <v>0</v>
      </c>
      <c r="HH46" s="26">
        <f t="shared" si="1"/>
        <v>0</v>
      </c>
      <c r="HI46" s="26">
        <f t="shared" si="2"/>
        <v>0</v>
      </c>
      <c r="HJ46" s="26">
        <f t="shared" si="3"/>
        <v>0</v>
      </c>
    </row>
    <row r="47" spans="1:218" x14ac:dyDescent="0.25">
      <c r="C47" s="26"/>
      <c r="D47" s="26"/>
      <c r="E47" s="26"/>
      <c r="F47" s="26"/>
      <c r="G47" s="26"/>
      <c r="H47" s="26"/>
      <c r="I47" s="26"/>
      <c r="J47" s="26"/>
      <c r="K47" s="26"/>
      <c r="L47" s="26"/>
      <c r="M47" s="26"/>
      <c r="N47" s="26"/>
      <c r="O47" s="26"/>
      <c r="P47" s="26"/>
      <c r="Q47" s="26"/>
      <c r="R47" s="26"/>
      <c r="S47" s="26"/>
      <c r="T47" s="26"/>
      <c r="U47" s="26"/>
      <c r="V47" s="26"/>
      <c r="W47" s="26"/>
      <c r="X47" s="26"/>
      <c r="Y47" s="26"/>
      <c r="Z47" s="26"/>
      <c r="AA47" s="26"/>
      <c r="AB47" s="26"/>
      <c r="AC47" s="26"/>
      <c r="AD47" s="26"/>
      <c r="AE47" s="26"/>
      <c r="AF47" s="26"/>
      <c r="AG47" s="26"/>
      <c r="AH47" s="26"/>
      <c r="AI47" s="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26"/>
      <c r="DD47" s="26"/>
      <c r="DE47" s="26"/>
      <c r="DF47" s="26"/>
      <c r="DG47" s="26"/>
      <c r="DH47" s="26"/>
      <c r="DI47" s="26"/>
      <c r="DJ47" s="26"/>
      <c r="DK47" s="26"/>
      <c r="DL47" s="26"/>
      <c r="DM47" s="26"/>
      <c r="DN47" s="26"/>
      <c r="DO47" s="26"/>
      <c r="DP47" s="26"/>
      <c r="DQ47" s="26"/>
      <c r="DR47" s="26"/>
      <c r="DS47" s="26"/>
      <c r="DT47" s="26"/>
      <c r="DU47" s="26"/>
      <c r="DV47" s="26"/>
      <c r="DW47" s="26"/>
      <c r="DX47" s="26"/>
      <c r="DY47" s="26"/>
      <c r="DZ47" s="26"/>
      <c r="EA47" s="26"/>
      <c r="EB47" s="26"/>
      <c r="EC47" s="26"/>
      <c r="ED47" s="26"/>
      <c r="EE47" s="26"/>
      <c r="EF47" s="26"/>
      <c r="EG47" s="26"/>
      <c r="EH47" s="26"/>
      <c r="EI47" s="26"/>
      <c r="EJ47" s="26"/>
      <c r="EK47" s="26"/>
      <c r="EL47" s="26"/>
      <c r="EM47" s="26"/>
      <c r="EN47" s="26"/>
      <c r="EO47" s="26"/>
      <c r="EP47" s="26"/>
      <c r="EQ47" s="26"/>
      <c r="ER47" s="26"/>
      <c r="ES47" s="26"/>
      <c r="ET47" s="26"/>
      <c r="EU47" s="26"/>
      <c r="EV47" s="26"/>
      <c r="EW47" s="26"/>
      <c r="EX47" s="26"/>
      <c r="EY47" s="26"/>
      <c r="EZ47" s="26"/>
      <c r="FA47" s="26"/>
      <c r="FB47" s="26"/>
      <c r="FC47" s="26"/>
      <c r="FD47" s="26"/>
      <c r="FE47" s="26"/>
      <c r="FF47" s="26"/>
      <c r="FG47" s="26"/>
      <c r="FH47" s="26"/>
      <c r="FI47" s="26"/>
      <c r="FJ47" s="26"/>
      <c r="FK47" s="26"/>
      <c r="FL47" s="26"/>
      <c r="FM47" s="26"/>
      <c r="FN47" s="26"/>
      <c r="FO47" s="26"/>
      <c r="FP47" s="26"/>
      <c r="FQ47" s="26"/>
      <c r="FR47" s="26"/>
      <c r="FS47" s="26"/>
      <c r="FT47" s="26"/>
      <c r="FU47" s="26"/>
      <c r="FV47" s="26"/>
      <c r="FW47" s="26"/>
      <c r="FX47" s="26"/>
      <c r="FY47" s="26"/>
      <c r="FZ47" s="26"/>
      <c r="HG47">
        <f t="shared" si="0"/>
        <v>0</v>
      </c>
      <c r="HH47" s="26">
        <f t="shared" si="1"/>
        <v>0</v>
      </c>
      <c r="HI47" s="26">
        <f t="shared" si="2"/>
        <v>0</v>
      </c>
      <c r="HJ47" s="26">
        <f t="shared" si="3"/>
        <v>0</v>
      </c>
    </row>
    <row r="48" spans="1:218" x14ac:dyDescent="0.25">
      <c r="C48" s="26"/>
      <c r="D48" s="26"/>
      <c r="E48" s="26"/>
      <c r="F48" s="26"/>
      <c r="G48" s="26"/>
      <c r="H48" s="26"/>
      <c r="I48" s="26"/>
      <c r="J48" s="26"/>
      <c r="K48" s="26"/>
      <c r="L48" s="26"/>
      <c r="M48" s="26"/>
      <c r="N48" s="26"/>
      <c r="O48" s="26"/>
      <c r="P48" s="26"/>
      <c r="Q48" s="26"/>
      <c r="R48" s="26"/>
      <c r="S48" s="26"/>
      <c r="T48" s="26"/>
      <c r="U48" s="26"/>
      <c r="V48" s="26"/>
      <c r="W48" s="26"/>
      <c r="X48" s="26"/>
      <c r="Y48" s="26"/>
      <c r="Z48" s="26"/>
      <c r="AA48" s="26"/>
      <c r="AB48" s="26"/>
      <c r="AC48" s="26"/>
      <c r="AD48" s="26"/>
      <c r="AE48" s="26"/>
      <c r="AF48" s="26"/>
      <c r="AG48" s="26"/>
      <c r="AH48" s="26"/>
      <c r="AI48" s="26"/>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6"/>
      <c r="DD48" s="26"/>
      <c r="DE48" s="26"/>
      <c r="DF48" s="26"/>
      <c r="DG48" s="26"/>
      <c r="DH48" s="26"/>
      <c r="DI48" s="26"/>
      <c r="DJ48" s="26"/>
      <c r="DK48" s="26"/>
      <c r="DL48" s="26"/>
      <c r="DM48" s="26"/>
      <c r="DN48" s="26"/>
      <c r="DO48" s="26"/>
      <c r="DP48" s="26"/>
      <c r="DQ48" s="26"/>
      <c r="DR48" s="26"/>
      <c r="DS48" s="26"/>
      <c r="DT48" s="26"/>
      <c r="DU48" s="26"/>
      <c r="DV48" s="26"/>
      <c r="DW48" s="26"/>
      <c r="DX48" s="26"/>
      <c r="DY48" s="26"/>
      <c r="DZ48" s="26"/>
      <c r="EA48" s="26"/>
      <c r="EB48" s="26"/>
      <c r="EC48" s="26"/>
      <c r="ED48" s="26"/>
      <c r="EE48" s="26"/>
      <c r="EF48" s="26"/>
      <c r="EG48" s="26"/>
      <c r="EH48" s="26"/>
      <c r="EI48" s="26"/>
      <c r="EJ48" s="26"/>
      <c r="EK48" s="26"/>
      <c r="EL48" s="26"/>
      <c r="EM48" s="26"/>
      <c r="EN48" s="26"/>
      <c r="EO48" s="26"/>
      <c r="EP48" s="26"/>
      <c r="EQ48" s="26"/>
      <c r="ER48" s="26"/>
      <c r="ES48" s="26"/>
      <c r="ET48" s="26"/>
      <c r="EU48" s="26"/>
      <c r="EV48" s="26"/>
      <c r="EW48" s="26"/>
      <c r="EX48" s="26"/>
      <c r="EY48" s="26"/>
      <c r="EZ48" s="26"/>
      <c r="FA48" s="26"/>
      <c r="FB48" s="26"/>
      <c r="FC48" s="26"/>
      <c r="FD48" s="26"/>
      <c r="FE48" s="26"/>
      <c r="FF48" s="26"/>
      <c r="FG48" s="26"/>
      <c r="FH48" s="26"/>
      <c r="FI48" s="26"/>
      <c r="FJ48" s="26"/>
      <c r="FK48" s="26"/>
      <c r="FL48" s="26"/>
      <c r="FM48" s="26"/>
      <c r="FN48" s="26"/>
      <c r="FO48" s="26"/>
      <c r="FP48" s="26"/>
      <c r="FQ48" s="26"/>
      <c r="FR48" s="26"/>
      <c r="FS48" s="26"/>
      <c r="FT48" s="26"/>
      <c r="FU48" s="26"/>
      <c r="FV48" s="26"/>
      <c r="FW48" s="26"/>
      <c r="FX48" s="26"/>
      <c r="FY48" s="26"/>
      <c r="FZ48" s="26"/>
      <c r="HG48">
        <f t="shared" si="0"/>
        <v>0</v>
      </c>
      <c r="HH48" s="26">
        <f t="shared" si="1"/>
        <v>0</v>
      </c>
      <c r="HI48" s="26">
        <f t="shared" si="2"/>
        <v>0</v>
      </c>
      <c r="HJ48" s="26">
        <f t="shared" si="3"/>
        <v>0</v>
      </c>
    </row>
    <row r="49" spans="3:218" x14ac:dyDescent="0.25">
      <c r="C49" s="26"/>
      <c r="D49" s="26"/>
      <c r="E49" s="26"/>
      <c r="F49" s="26"/>
      <c r="G49" s="26"/>
      <c r="H49" s="26"/>
      <c r="I49" s="26"/>
      <c r="J49" s="26"/>
      <c r="K49" s="26"/>
      <c r="L49" s="26"/>
      <c r="M49" s="26"/>
      <c r="N49" s="26"/>
      <c r="O49" s="26"/>
      <c r="P49" s="26"/>
      <c r="Q49" s="26"/>
      <c r="R49" s="26"/>
      <c r="S49" s="26"/>
      <c r="T49" s="26"/>
      <c r="U49" s="26"/>
      <c r="V49" s="26"/>
      <c r="W49" s="26"/>
      <c r="X49" s="26"/>
      <c r="Y49" s="26"/>
      <c r="Z49" s="26"/>
      <c r="AA49" s="26"/>
      <c r="AB49" s="26"/>
      <c r="AC49" s="26"/>
      <c r="AD49" s="26"/>
      <c r="AE49" s="26"/>
      <c r="AF49" s="26"/>
      <c r="AG49" s="26"/>
      <c r="AH49" s="26"/>
      <c r="AI49" s="26"/>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6"/>
      <c r="DD49" s="26"/>
      <c r="DE49" s="26"/>
      <c r="DF49" s="26"/>
      <c r="DG49" s="26"/>
      <c r="DH49" s="26"/>
      <c r="DI49" s="26"/>
      <c r="DJ49" s="26"/>
      <c r="DK49" s="26"/>
      <c r="DL49" s="26"/>
      <c r="DM49" s="26"/>
      <c r="DN49" s="26"/>
      <c r="DO49" s="26"/>
      <c r="DP49" s="26"/>
      <c r="DQ49" s="26"/>
      <c r="DR49" s="26"/>
      <c r="DS49" s="26"/>
      <c r="DT49" s="26"/>
      <c r="DU49" s="26"/>
      <c r="DV49" s="26"/>
      <c r="DW49" s="26"/>
      <c r="DX49" s="26"/>
      <c r="DY49" s="26"/>
      <c r="DZ49" s="26"/>
      <c r="EA49" s="26"/>
      <c r="EB49" s="26"/>
      <c r="EC49" s="26"/>
      <c r="ED49" s="26"/>
      <c r="EE49" s="26"/>
      <c r="EF49" s="26"/>
      <c r="EG49" s="26"/>
      <c r="EH49" s="26"/>
      <c r="EI49" s="26"/>
      <c r="EJ49" s="26"/>
      <c r="EK49" s="26"/>
      <c r="EL49" s="26"/>
      <c r="EM49" s="26"/>
      <c r="EN49" s="26"/>
      <c r="EO49" s="26"/>
      <c r="EP49" s="26"/>
      <c r="EQ49" s="26"/>
      <c r="ER49" s="26"/>
      <c r="ES49" s="26"/>
      <c r="ET49" s="26"/>
      <c r="EU49" s="26"/>
      <c r="EV49" s="26"/>
      <c r="EW49" s="26"/>
      <c r="EX49" s="26"/>
      <c r="EY49" s="26"/>
      <c r="EZ49" s="26"/>
      <c r="FA49" s="26"/>
      <c r="FB49" s="26"/>
      <c r="FC49" s="26"/>
      <c r="FD49" s="26"/>
      <c r="FE49" s="26"/>
      <c r="FF49" s="26"/>
      <c r="FG49" s="26"/>
      <c r="FH49" s="26"/>
      <c r="FI49" s="26"/>
      <c r="FJ49" s="26"/>
      <c r="FK49" s="26"/>
      <c r="FL49" s="26"/>
      <c r="FM49" s="26"/>
      <c r="FN49" s="26"/>
      <c r="FO49" s="26"/>
      <c r="FP49" s="26"/>
      <c r="FQ49" s="26"/>
      <c r="FR49" s="26"/>
      <c r="FS49" s="26"/>
      <c r="FT49" s="26"/>
      <c r="FU49" s="26"/>
      <c r="FV49" s="26"/>
      <c r="FW49" s="26"/>
      <c r="FX49" s="26"/>
      <c r="FY49" s="26"/>
      <c r="FZ49" s="26"/>
      <c r="HG49">
        <f t="shared" si="0"/>
        <v>0</v>
      </c>
      <c r="HH49" s="26">
        <f t="shared" si="1"/>
        <v>0</v>
      </c>
      <c r="HI49" s="26">
        <f t="shared" si="2"/>
        <v>0</v>
      </c>
      <c r="HJ49" s="26">
        <f t="shared" si="3"/>
        <v>0</v>
      </c>
    </row>
    <row r="50" spans="3:218" x14ac:dyDescent="0.25">
      <c r="C50" s="26"/>
      <c r="D50" s="26"/>
      <c r="E50" s="26"/>
      <c r="F50" s="26"/>
      <c r="G50" s="26"/>
      <c r="H50" s="26"/>
      <c r="I50" s="26"/>
      <c r="J50" s="26"/>
      <c r="K50" s="26"/>
      <c r="L50" s="26"/>
      <c r="M50" s="26"/>
      <c r="N50" s="26"/>
      <c r="O50" s="26"/>
      <c r="P50" s="26"/>
      <c r="Q50" s="26"/>
      <c r="R50" s="26"/>
      <c r="S50" s="26"/>
      <c r="T50" s="26"/>
      <c r="U50" s="26"/>
      <c r="V50" s="26"/>
      <c r="W50" s="26"/>
      <c r="X50" s="26"/>
      <c r="Y50" s="26"/>
      <c r="Z50" s="26"/>
      <c r="AA50" s="26"/>
      <c r="AB50" s="26"/>
      <c r="AC50" s="26"/>
      <c r="AD50" s="26"/>
      <c r="AE50" s="26"/>
      <c r="AF50" s="26"/>
      <c r="AG50" s="26"/>
      <c r="AH50" s="26"/>
      <c r="AI50" s="26"/>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6"/>
      <c r="DD50" s="26"/>
      <c r="DE50" s="26"/>
      <c r="DF50" s="26"/>
      <c r="DG50" s="26"/>
      <c r="DH50" s="26"/>
      <c r="DI50" s="26"/>
      <c r="DJ50" s="26"/>
      <c r="DK50" s="26"/>
      <c r="DL50" s="26"/>
      <c r="DM50" s="26"/>
      <c r="DN50" s="26"/>
      <c r="DO50" s="26"/>
      <c r="DP50" s="26"/>
      <c r="DQ50" s="26"/>
      <c r="DR50" s="26"/>
      <c r="DS50" s="26"/>
      <c r="DT50" s="26"/>
      <c r="DU50" s="26"/>
      <c r="DV50" s="26"/>
      <c r="DW50" s="26"/>
      <c r="DX50" s="26"/>
      <c r="DY50" s="26"/>
      <c r="DZ50" s="26"/>
      <c r="EA50" s="26"/>
      <c r="EB50" s="26"/>
      <c r="EC50" s="26"/>
      <c r="ED50" s="26"/>
      <c r="EE50" s="26"/>
      <c r="EF50" s="26"/>
      <c r="EG50" s="26"/>
      <c r="EH50" s="26"/>
      <c r="EI50" s="26"/>
      <c r="EJ50" s="26"/>
      <c r="EK50" s="26"/>
      <c r="EL50" s="26"/>
      <c r="EM50" s="26"/>
      <c r="EN50" s="26"/>
      <c r="EO50" s="26"/>
      <c r="EP50" s="26"/>
      <c r="EQ50" s="26"/>
      <c r="ER50" s="26"/>
      <c r="ES50" s="26"/>
      <c r="ET50" s="26"/>
      <c r="EU50" s="26"/>
      <c r="EV50" s="26"/>
      <c r="EW50" s="26"/>
      <c r="EX50" s="26"/>
      <c r="EY50" s="26"/>
      <c r="EZ50" s="26"/>
      <c r="FA50" s="26"/>
      <c r="FB50" s="26"/>
      <c r="FC50" s="26"/>
      <c r="FD50" s="26"/>
      <c r="FE50" s="26"/>
      <c r="FF50" s="26"/>
      <c r="FG50" s="26"/>
      <c r="FH50" s="26"/>
      <c r="FI50" s="26"/>
      <c r="FJ50" s="26"/>
      <c r="FK50" s="26"/>
      <c r="FL50" s="26"/>
      <c r="FM50" s="26"/>
      <c r="FN50" s="26"/>
      <c r="FO50" s="26"/>
      <c r="FP50" s="26"/>
      <c r="FQ50" s="26"/>
      <c r="FR50" s="26"/>
      <c r="FS50" s="26"/>
      <c r="FT50" s="26"/>
      <c r="FU50" s="26"/>
      <c r="FV50" s="26"/>
      <c r="FW50" s="26"/>
      <c r="FX50" s="26"/>
      <c r="FY50" s="26"/>
      <c r="FZ50" s="26"/>
      <c r="HG50">
        <f t="shared" si="0"/>
        <v>0</v>
      </c>
      <c r="HH50" s="26">
        <f t="shared" si="1"/>
        <v>0</v>
      </c>
      <c r="HI50" s="26">
        <f t="shared" si="2"/>
        <v>0</v>
      </c>
      <c r="HJ50" s="26">
        <f t="shared" si="3"/>
        <v>0</v>
      </c>
    </row>
    <row r="51" spans="3:218" x14ac:dyDescent="0.25">
      <c r="C51" s="26"/>
      <c r="D51" s="26"/>
      <c r="E51" s="26"/>
      <c r="F51" s="26"/>
      <c r="G51" s="26"/>
      <c r="H51" s="26"/>
      <c r="I51" s="26"/>
      <c r="J51" s="26"/>
      <c r="K51" s="26"/>
      <c r="L51" s="26"/>
      <c r="M51" s="26"/>
      <c r="N51" s="26"/>
      <c r="O51" s="26"/>
      <c r="P51" s="26"/>
      <c r="Q51" s="26"/>
      <c r="R51" s="26"/>
      <c r="S51" s="26"/>
      <c r="T51" s="26"/>
      <c r="U51" s="26"/>
      <c r="V51" s="26"/>
      <c r="W51" s="26"/>
      <c r="X51" s="26"/>
      <c r="Y51" s="26"/>
      <c r="Z51" s="26"/>
      <c r="AA51" s="26"/>
      <c r="AB51" s="26"/>
      <c r="AC51" s="26"/>
      <c r="AD51" s="26"/>
      <c r="AE51" s="26"/>
      <c r="AF51" s="26"/>
      <c r="AG51" s="26"/>
      <c r="AH51" s="26"/>
      <c r="AI51" s="26"/>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6"/>
      <c r="DD51" s="26"/>
      <c r="DE51" s="26"/>
      <c r="DF51" s="26"/>
      <c r="DG51" s="26"/>
      <c r="DH51" s="26"/>
      <c r="DI51" s="26"/>
      <c r="DJ51" s="26"/>
      <c r="DK51" s="26"/>
      <c r="DL51" s="26"/>
      <c r="DM51" s="26"/>
      <c r="DN51" s="26"/>
      <c r="DO51" s="26"/>
      <c r="DP51" s="26"/>
      <c r="DQ51" s="26"/>
      <c r="DR51" s="26"/>
      <c r="DS51" s="26"/>
      <c r="DT51" s="26"/>
      <c r="DU51" s="26"/>
      <c r="DV51" s="26"/>
      <c r="DW51" s="26"/>
      <c r="DX51" s="26"/>
      <c r="DY51" s="26"/>
      <c r="DZ51" s="26"/>
      <c r="EA51" s="26"/>
      <c r="EB51" s="26"/>
      <c r="EC51" s="26"/>
      <c r="ED51" s="26"/>
      <c r="EE51" s="26"/>
      <c r="EF51" s="26"/>
      <c r="EG51" s="26"/>
      <c r="EH51" s="26"/>
      <c r="EI51" s="26"/>
      <c r="EJ51" s="26"/>
      <c r="EK51" s="26"/>
      <c r="EL51" s="26"/>
      <c r="EM51" s="26"/>
      <c r="EN51" s="26"/>
      <c r="EO51" s="26"/>
      <c r="EP51" s="26"/>
      <c r="EQ51" s="26"/>
      <c r="ER51" s="26"/>
      <c r="ES51" s="26"/>
      <c r="ET51" s="26"/>
      <c r="EU51" s="26"/>
      <c r="EV51" s="26"/>
      <c r="EW51" s="26"/>
      <c r="EX51" s="26"/>
      <c r="EY51" s="26"/>
      <c r="EZ51" s="26"/>
      <c r="FA51" s="26"/>
      <c r="FB51" s="26"/>
      <c r="FC51" s="26"/>
      <c r="FD51" s="26"/>
      <c r="FE51" s="26"/>
      <c r="FF51" s="26"/>
      <c r="FG51" s="26"/>
      <c r="FH51" s="26"/>
      <c r="FI51" s="26"/>
      <c r="FJ51" s="26"/>
      <c r="FK51" s="26"/>
      <c r="FL51" s="26"/>
      <c r="FM51" s="26"/>
      <c r="FN51" s="26"/>
      <c r="FO51" s="26"/>
      <c r="FP51" s="26"/>
      <c r="FQ51" s="26"/>
      <c r="FR51" s="26"/>
      <c r="FS51" s="26"/>
      <c r="FT51" s="26"/>
      <c r="FU51" s="26"/>
      <c r="FV51" s="26"/>
      <c r="FW51" s="26"/>
      <c r="FX51" s="26"/>
      <c r="FY51" s="26"/>
      <c r="FZ51" s="26"/>
      <c r="HG51">
        <f t="shared" si="0"/>
        <v>0</v>
      </c>
      <c r="HH51" s="26">
        <f t="shared" si="1"/>
        <v>0</v>
      </c>
      <c r="HI51" s="26">
        <f t="shared" si="2"/>
        <v>0</v>
      </c>
      <c r="HJ51" s="26">
        <f t="shared" si="3"/>
        <v>0</v>
      </c>
    </row>
    <row r="52" spans="3:218" x14ac:dyDescent="0.25">
      <c r="C52" s="26"/>
      <c r="D52" s="26"/>
      <c r="E52" s="26"/>
      <c r="F52" s="26"/>
      <c r="G52" s="26"/>
      <c r="H52" s="26"/>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6"/>
      <c r="DD52" s="26"/>
      <c r="DE52" s="26"/>
      <c r="DF52" s="26"/>
      <c r="DG52" s="26"/>
      <c r="DH52" s="26"/>
      <c r="DI52" s="26"/>
      <c r="DJ52" s="26"/>
      <c r="DK52" s="26"/>
      <c r="DL52" s="26"/>
      <c r="DM52" s="26"/>
      <c r="DN52" s="26"/>
      <c r="DO52" s="26"/>
      <c r="DP52" s="26"/>
      <c r="DQ52" s="26"/>
      <c r="DR52" s="26"/>
      <c r="DS52" s="26"/>
      <c r="DT52" s="26"/>
      <c r="DU52" s="26"/>
      <c r="DV52" s="26"/>
      <c r="DW52" s="26"/>
      <c r="DX52" s="26"/>
      <c r="DY52" s="26"/>
      <c r="DZ52" s="26"/>
      <c r="EA52" s="26"/>
      <c r="EB52" s="26"/>
      <c r="EC52" s="26"/>
      <c r="ED52" s="26"/>
      <c r="EE52" s="26"/>
      <c r="EF52" s="26"/>
      <c r="EG52" s="26"/>
      <c r="EH52" s="26"/>
      <c r="EI52" s="26"/>
      <c r="EJ52" s="26"/>
      <c r="EK52" s="26"/>
      <c r="EL52" s="26"/>
      <c r="EM52" s="26"/>
      <c r="EN52" s="26"/>
      <c r="EO52" s="26"/>
      <c r="EP52" s="26"/>
      <c r="EQ52" s="26"/>
      <c r="ER52" s="26"/>
      <c r="ES52" s="26"/>
      <c r="ET52" s="26"/>
      <c r="EU52" s="26"/>
      <c r="EV52" s="26"/>
      <c r="EW52" s="26"/>
      <c r="EX52" s="26"/>
      <c r="EY52" s="26"/>
      <c r="EZ52" s="26"/>
      <c r="FA52" s="26"/>
      <c r="FB52" s="26"/>
      <c r="FC52" s="26"/>
      <c r="FD52" s="26"/>
      <c r="FE52" s="26"/>
      <c r="FF52" s="26"/>
      <c r="FG52" s="26"/>
      <c r="FH52" s="26"/>
      <c r="FI52" s="26"/>
      <c r="FJ52" s="26"/>
      <c r="FK52" s="26"/>
      <c r="FL52" s="26"/>
      <c r="FM52" s="26"/>
      <c r="FN52" s="26"/>
      <c r="FO52" s="26"/>
      <c r="FP52" s="26"/>
      <c r="FQ52" s="26"/>
      <c r="FR52" s="26"/>
      <c r="FS52" s="26"/>
      <c r="FT52" s="26"/>
      <c r="FU52" s="26"/>
      <c r="FV52" s="26"/>
      <c r="FW52" s="26"/>
      <c r="FX52" s="26"/>
      <c r="FY52" s="26"/>
      <c r="FZ52" s="26"/>
      <c r="HG52">
        <f t="shared" si="0"/>
        <v>0</v>
      </c>
      <c r="HH52" s="26">
        <f t="shared" si="1"/>
        <v>0</v>
      </c>
      <c r="HI52" s="26">
        <f t="shared" si="2"/>
        <v>0</v>
      </c>
      <c r="HJ52" s="26">
        <f t="shared" si="3"/>
        <v>0</v>
      </c>
    </row>
    <row r="53" spans="3:218" x14ac:dyDescent="0.25">
      <c r="C53" s="26"/>
      <c r="D53" s="26"/>
      <c r="E53" s="26"/>
      <c r="F53" s="26"/>
      <c r="G53" s="26"/>
      <c r="H53" s="26"/>
      <c r="I53" s="26"/>
      <c r="J53" s="26"/>
      <c r="K53" s="26"/>
      <c r="L53" s="26"/>
      <c r="M53" s="26"/>
      <c r="N53" s="26"/>
      <c r="O53" s="26"/>
      <c r="P53" s="26"/>
      <c r="Q53" s="26"/>
      <c r="R53" s="26"/>
      <c r="S53" s="26"/>
      <c r="T53" s="26"/>
      <c r="U53" s="26"/>
      <c r="V53" s="26"/>
      <c r="W53" s="26"/>
      <c r="X53" s="26"/>
      <c r="Y53" s="26"/>
      <c r="Z53" s="26"/>
      <c r="AA53" s="26"/>
      <c r="AB53" s="26"/>
      <c r="AC53" s="26"/>
      <c r="AD53" s="26"/>
      <c r="AE53" s="26"/>
      <c r="AF53" s="26"/>
      <c r="AG53" s="26"/>
      <c r="AH53" s="26"/>
      <c r="AI53" s="26"/>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6"/>
      <c r="DD53" s="26"/>
      <c r="DE53" s="26"/>
      <c r="DF53" s="26"/>
      <c r="DG53" s="26"/>
      <c r="DH53" s="26"/>
      <c r="DI53" s="26"/>
      <c r="DJ53" s="26"/>
      <c r="DK53" s="26"/>
      <c r="DL53" s="26"/>
      <c r="DM53" s="26"/>
      <c r="DN53" s="26"/>
      <c r="DO53" s="26"/>
      <c r="DP53" s="26"/>
      <c r="DQ53" s="26"/>
      <c r="DR53" s="26"/>
      <c r="DS53" s="26"/>
      <c r="DT53" s="26"/>
      <c r="DU53" s="26"/>
      <c r="DV53" s="26"/>
      <c r="DW53" s="26"/>
      <c r="DX53" s="26"/>
      <c r="DY53" s="26"/>
      <c r="DZ53" s="26"/>
      <c r="EA53" s="26"/>
      <c r="EB53" s="26"/>
      <c r="EC53" s="26"/>
      <c r="ED53" s="26"/>
      <c r="EE53" s="26"/>
      <c r="EF53" s="26"/>
      <c r="EG53" s="26"/>
      <c r="EH53" s="26"/>
      <c r="EI53" s="26"/>
      <c r="EJ53" s="26"/>
      <c r="EK53" s="26"/>
      <c r="EL53" s="26"/>
      <c r="EM53" s="26"/>
      <c r="EN53" s="26"/>
      <c r="EO53" s="26"/>
      <c r="EP53" s="26"/>
      <c r="EQ53" s="26"/>
      <c r="ER53" s="26"/>
      <c r="ES53" s="26"/>
      <c r="ET53" s="26"/>
      <c r="EU53" s="26"/>
      <c r="EV53" s="26"/>
      <c r="EW53" s="26"/>
      <c r="EX53" s="26"/>
      <c r="EY53" s="26"/>
      <c r="EZ53" s="26"/>
      <c r="FA53" s="26"/>
      <c r="FB53" s="26"/>
      <c r="FC53" s="26"/>
      <c r="FD53" s="26"/>
      <c r="FE53" s="26"/>
      <c r="FF53" s="26"/>
      <c r="FG53" s="26"/>
      <c r="FH53" s="26"/>
      <c r="FI53" s="26"/>
      <c r="FJ53" s="26"/>
      <c r="FK53" s="26"/>
      <c r="FL53" s="26"/>
      <c r="FM53" s="26"/>
      <c r="FN53" s="26"/>
      <c r="FO53" s="26"/>
      <c r="FP53" s="26"/>
      <c r="FQ53" s="26"/>
      <c r="FR53" s="26"/>
      <c r="FS53" s="26"/>
      <c r="FT53" s="26"/>
      <c r="FU53" s="26"/>
      <c r="FV53" s="26"/>
      <c r="FW53" s="26"/>
      <c r="FX53" s="26"/>
      <c r="FY53" s="26"/>
      <c r="FZ53" s="26"/>
      <c r="HG53">
        <f t="shared" si="0"/>
        <v>0</v>
      </c>
      <c r="HH53" s="26">
        <f t="shared" si="1"/>
        <v>0</v>
      </c>
      <c r="HI53" s="26">
        <f t="shared" si="2"/>
        <v>0</v>
      </c>
      <c r="HJ53" s="26">
        <f t="shared" si="3"/>
        <v>0</v>
      </c>
    </row>
    <row r="54" spans="3:218" x14ac:dyDescent="0.25">
      <c r="C54" s="26"/>
      <c r="D54" s="26"/>
      <c r="E54" s="26"/>
      <c r="F54" s="26"/>
      <c r="G54" s="26"/>
      <c r="H54" s="26"/>
      <c r="I54" s="26"/>
      <c r="J54" s="26"/>
      <c r="K54" s="26"/>
      <c r="L54" s="26"/>
      <c r="M54" s="26"/>
      <c r="N54" s="26"/>
      <c r="O54" s="26"/>
      <c r="P54" s="26"/>
      <c r="Q54" s="26"/>
      <c r="R54" s="26"/>
      <c r="S54" s="26"/>
      <c r="T54" s="26"/>
      <c r="U54" s="26"/>
      <c r="V54" s="26"/>
      <c r="W54" s="26"/>
      <c r="X54" s="26"/>
      <c r="Y54" s="26"/>
      <c r="Z54" s="26"/>
      <c r="AA54" s="26"/>
      <c r="AB54" s="26"/>
      <c r="AC54" s="26"/>
      <c r="AD54" s="26"/>
      <c r="AE54" s="26"/>
      <c r="AF54" s="26"/>
      <c r="AG54" s="26"/>
      <c r="AH54" s="26"/>
      <c r="AI54" s="26"/>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6"/>
      <c r="DD54" s="26"/>
      <c r="DE54" s="26"/>
      <c r="DF54" s="26"/>
      <c r="DG54" s="26"/>
      <c r="DH54" s="26"/>
      <c r="DI54" s="26"/>
      <c r="DJ54" s="26"/>
      <c r="DK54" s="26"/>
      <c r="DL54" s="26"/>
      <c r="DM54" s="26"/>
      <c r="DN54" s="26"/>
      <c r="DO54" s="26"/>
      <c r="DP54" s="26"/>
      <c r="DQ54" s="26"/>
      <c r="DR54" s="26"/>
      <c r="DS54" s="26"/>
      <c r="DT54" s="26"/>
      <c r="DU54" s="26"/>
      <c r="DV54" s="26"/>
      <c r="DW54" s="26"/>
      <c r="DX54" s="26"/>
      <c r="DY54" s="26"/>
      <c r="DZ54" s="26"/>
      <c r="EA54" s="26"/>
      <c r="EB54" s="26"/>
      <c r="EC54" s="26"/>
      <c r="ED54" s="26"/>
      <c r="EE54" s="26"/>
      <c r="EF54" s="26"/>
      <c r="EG54" s="26"/>
      <c r="EH54" s="26"/>
      <c r="EI54" s="26"/>
      <c r="EJ54" s="26"/>
      <c r="EK54" s="26"/>
      <c r="EL54" s="26"/>
      <c r="EM54" s="26"/>
      <c r="EN54" s="26"/>
      <c r="EO54" s="26"/>
      <c r="EP54" s="26"/>
      <c r="EQ54" s="26"/>
      <c r="ER54" s="26"/>
      <c r="ES54" s="26"/>
      <c r="ET54" s="26"/>
      <c r="EU54" s="26"/>
      <c r="EV54" s="26"/>
      <c r="EW54" s="26"/>
      <c r="EX54" s="26"/>
      <c r="EY54" s="26"/>
      <c r="EZ54" s="26"/>
      <c r="FA54" s="26"/>
      <c r="FB54" s="26"/>
      <c r="FC54" s="26"/>
      <c r="FD54" s="26"/>
      <c r="FE54" s="26"/>
      <c r="FF54" s="26"/>
      <c r="FG54" s="26"/>
      <c r="FH54" s="26"/>
      <c r="FI54" s="26"/>
      <c r="FJ54" s="26"/>
      <c r="FK54" s="26"/>
      <c r="FL54" s="26"/>
      <c r="FM54" s="26"/>
      <c r="FN54" s="26"/>
      <c r="FO54" s="26"/>
      <c r="FP54" s="26"/>
      <c r="FQ54" s="26"/>
      <c r="FR54" s="26"/>
      <c r="FS54" s="26"/>
      <c r="FT54" s="26"/>
      <c r="FU54" s="26"/>
      <c r="FV54" s="26"/>
      <c r="FW54" s="26"/>
      <c r="FX54" s="26"/>
      <c r="FY54" s="26"/>
      <c r="FZ54" s="26"/>
      <c r="HG54">
        <f t="shared" si="0"/>
        <v>0</v>
      </c>
      <c r="HH54" s="26">
        <f t="shared" si="1"/>
        <v>0</v>
      </c>
      <c r="HI54" s="26">
        <f t="shared" si="2"/>
        <v>0</v>
      </c>
      <c r="HJ54" s="26">
        <f t="shared" si="3"/>
        <v>0</v>
      </c>
    </row>
    <row r="55" spans="3:218" x14ac:dyDescent="0.25">
      <c r="C55" s="26"/>
      <c r="D55" s="26"/>
      <c r="E55" s="26"/>
      <c r="F55" s="26"/>
      <c r="G55" s="26"/>
      <c r="H55" s="26"/>
      <c r="I55" s="26"/>
      <c r="J55" s="26"/>
      <c r="K55" s="26"/>
      <c r="L55" s="26"/>
      <c r="M55" s="26"/>
      <c r="N55" s="26"/>
      <c r="O55" s="26"/>
      <c r="P55" s="26"/>
      <c r="Q55" s="26"/>
      <c r="R55" s="26"/>
      <c r="S55" s="26"/>
      <c r="T55" s="26"/>
      <c r="U55" s="26"/>
      <c r="V55" s="26"/>
      <c r="W55" s="26"/>
      <c r="X55" s="26"/>
      <c r="Y55" s="26"/>
      <c r="Z55" s="26"/>
      <c r="AA55" s="26"/>
      <c r="AB55" s="26"/>
      <c r="AC55" s="26"/>
      <c r="AD55" s="26"/>
      <c r="AE55" s="26"/>
      <c r="AF55" s="26"/>
      <c r="AG55" s="26"/>
      <c r="AH55" s="26"/>
      <c r="AI55" s="26"/>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6"/>
      <c r="DD55" s="26"/>
      <c r="DE55" s="26"/>
      <c r="DF55" s="26"/>
      <c r="DG55" s="26"/>
      <c r="DH55" s="26"/>
      <c r="DI55" s="26"/>
      <c r="DJ55" s="26"/>
      <c r="DK55" s="26"/>
      <c r="DL55" s="26"/>
      <c r="DM55" s="26"/>
      <c r="DN55" s="26"/>
      <c r="DO55" s="26"/>
      <c r="DP55" s="26"/>
      <c r="DQ55" s="26"/>
      <c r="DR55" s="26"/>
      <c r="DS55" s="26"/>
      <c r="DT55" s="26"/>
      <c r="DU55" s="26"/>
      <c r="DV55" s="26"/>
      <c r="DW55" s="26"/>
      <c r="DX55" s="26"/>
      <c r="DY55" s="26"/>
      <c r="DZ55" s="26"/>
      <c r="EA55" s="26"/>
      <c r="EB55" s="26"/>
      <c r="EC55" s="26"/>
      <c r="ED55" s="26"/>
      <c r="EE55" s="26"/>
      <c r="EF55" s="26"/>
      <c r="EG55" s="26"/>
      <c r="EH55" s="26"/>
      <c r="EI55" s="26"/>
      <c r="EJ55" s="26"/>
      <c r="EK55" s="26"/>
      <c r="EL55" s="26"/>
      <c r="EM55" s="26"/>
      <c r="EN55" s="26"/>
      <c r="EO55" s="26"/>
      <c r="EP55" s="26"/>
      <c r="EQ55" s="26"/>
      <c r="ER55" s="26"/>
      <c r="ES55" s="26"/>
      <c r="ET55" s="26"/>
      <c r="EU55" s="26"/>
      <c r="EV55" s="26"/>
      <c r="EW55" s="26"/>
      <c r="EX55" s="26"/>
      <c r="EY55" s="26"/>
      <c r="EZ55" s="26"/>
      <c r="FA55" s="26"/>
      <c r="FB55" s="26"/>
      <c r="FC55" s="26"/>
      <c r="FD55" s="26"/>
      <c r="FE55" s="26"/>
      <c r="FF55" s="26"/>
      <c r="FG55" s="26"/>
      <c r="FH55" s="26"/>
      <c r="FI55" s="26"/>
      <c r="FJ55" s="26"/>
      <c r="FK55" s="26"/>
      <c r="FL55" s="26"/>
      <c r="FM55" s="26"/>
      <c r="FN55" s="26"/>
      <c r="FO55" s="26"/>
      <c r="FP55" s="26"/>
      <c r="FQ55" s="26"/>
      <c r="FR55" s="26"/>
      <c r="FS55" s="26"/>
      <c r="FT55" s="26"/>
      <c r="FU55" s="26"/>
      <c r="FV55" s="26"/>
      <c r="FW55" s="26"/>
      <c r="FX55" s="26"/>
      <c r="FY55" s="26"/>
      <c r="FZ55" s="26"/>
      <c r="HG55">
        <f t="shared" si="0"/>
        <v>0</v>
      </c>
      <c r="HH55" s="26">
        <f t="shared" si="1"/>
        <v>0</v>
      </c>
      <c r="HI55" s="26">
        <f t="shared" si="2"/>
        <v>0</v>
      </c>
      <c r="HJ55" s="26">
        <f t="shared" si="3"/>
        <v>0</v>
      </c>
    </row>
    <row r="56" spans="3:218" x14ac:dyDescent="0.25">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6"/>
      <c r="DD56" s="26"/>
      <c r="DE56" s="26"/>
      <c r="DF56" s="26"/>
      <c r="DG56" s="26"/>
      <c r="DH56" s="26"/>
      <c r="DI56" s="26"/>
      <c r="DJ56" s="26"/>
      <c r="DK56" s="26"/>
      <c r="DL56" s="26"/>
      <c r="DM56" s="26"/>
      <c r="DN56" s="26"/>
      <c r="DO56" s="26"/>
      <c r="DP56" s="26"/>
      <c r="DQ56" s="26"/>
      <c r="DR56" s="26"/>
      <c r="DS56" s="26"/>
      <c r="DT56" s="26"/>
      <c r="DU56" s="26"/>
      <c r="DV56" s="26"/>
      <c r="DW56" s="26"/>
      <c r="DX56" s="26"/>
      <c r="DY56" s="26"/>
      <c r="DZ56" s="26"/>
      <c r="EA56" s="26"/>
      <c r="EB56" s="26"/>
      <c r="EC56" s="26"/>
      <c r="ED56" s="26"/>
      <c r="EE56" s="26"/>
      <c r="EF56" s="26"/>
      <c r="EG56" s="26"/>
      <c r="EH56" s="26"/>
      <c r="EI56" s="26"/>
      <c r="EJ56" s="26"/>
      <c r="EK56" s="26"/>
      <c r="EL56" s="26"/>
      <c r="EM56" s="26"/>
      <c r="EN56" s="26"/>
      <c r="EO56" s="26"/>
      <c r="EP56" s="26"/>
      <c r="EQ56" s="26"/>
      <c r="ER56" s="26"/>
      <c r="ES56" s="26"/>
      <c r="ET56" s="26"/>
      <c r="EU56" s="26"/>
      <c r="EV56" s="26"/>
      <c r="EW56" s="26"/>
      <c r="EX56" s="26"/>
      <c r="EY56" s="26"/>
      <c r="EZ56" s="26"/>
      <c r="FA56" s="26"/>
      <c r="FB56" s="26"/>
      <c r="FC56" s="26"/>
      <c r="FD56" s="26"/>
      <c r="FE56" s="26"/>
      <c r="FF56" s="26"/>
      <c r="FG56" s="26"/>
      <c r="FH56" s="26"/>
      <c r="FI56" s="26"/>
      <c r="FJ56" s="26"/>
      <c r="FK56" s="26"/>
      <c r="FL56" s="26"/>
      <c r="FM56" s="26"/>
      <c r="FN56" s="26"/>
      <c r="FO56" s="26"/>
      <c r="FP56" s="26"/>
      <c r="FQ56" s="26"/>
      <c r="FR56" s="26"/>
      <c r="FS56" s="26"/>
      <c r="FT56" s="26"/>
      <c r="FU56" s="26"/>
      <c r="FV56" s="26"/>
      <c r="FW56" s="26"/>
      <c r="FX56" s="26"/>
      <c r="FY56" s="26"/>
      <c r="FZ56" s="26"/>
      <c r="HG56">
        <f t="shared" si="0"/>
        <v>0</v>
      </c>
      <c r="HH56" s="26">
        <f t="shared" si="1"/>
        <v>0</v>
      </c>
      <c r="HI56" s="26">
        <f t="shared" si="2"/>
        <v>0</v>
      </c>
      <c r="HJ56" s="26">
        <f t="shared" si="3"/>
        <v>0</v>
      </c>
    </row>
    <row r="57" spans="3:218" x14ac:dyDescent="0.25">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c r="HG57">
        <f t="shared" si="0"/>
        <v>0</v>
      </c>
      <c r="HH57" s="26">
        <f t="shared" si="1"/>
        <v>0</v>
      </c>
      <c r="HI57" s="26">
        <f t="shared" si="2"/>
        <v>0</v>
      </c>
      <c r="HJ57" s="26">
        <f t="shared" si="3"/>
        <v>0</v>
      </c>
    </row>
    <row r="58" spans="3:218" x14ac:dyDescent="0.25">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c r="HG58">
        <f t="shared" si="0"/>
        <v>0</v>
      </c>
      <c r="HH58" s="26">
        <f t="shared" si="1"/>
        <v>0</v>
      </c>
      <c r="HI58" s="26">
        <f t="shared" si="2"/>
        <v>0</v>
      </c>
      <c r="HJ58" s="26">
        <f t="shared" si="3"/>
        <v>0</v>
      </c>
    </row>
    <row r="59" spans="3:218" x14ac:dyDescent="0.25">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c r="HG59">
        <f t="shared" si="0"/>
        <v>0</v>
      </c>
      <c r="HH59" s="26">
        <f t="shared" si="1"/>
        <v>0</v>
      </c>
      <c r="HI59" s="26">
        <f t="shared" si="2"/>
        <v>0</v>
      </c>
      <c r="HJ59" s="26">
        <f t="shared" si="3"/>
        <v>0</v>
      </c>
    </row>
    <row r="60" spans="3:218" x14ac:dyDescent="0.25">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c r="HG60">
        <f t="shared" si="0"/>
        <v>0</v>
      </c>
      <c r="HH60" s="26">
        <f t="shared" si="1"/>
        <v>0</v>
      </c>
      <c r="HI60" s="26">
        <f t="shared" si="2"/>
        <v>0</v>
      </c>
      <c r="HJ60" s="26">
        <f t="shared" si="3"/>
        <v>0</v>
      </c>
    </row>
    <row r="61" spans="3:218" x14ac:dyDescent="0.25">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c r="HG61">
        <f t="shared" si="0"/>
        <v>0</v>
      </c>
      <c r="HH61" s="26">
        <f t="shared" si="1"/>
        <v>0</v>
      </c>
      <c r="HI61" s="26">
        <f t="shared" si="2"/>
        <v>0</v>
      </c>
      <c r="HJ61" s="26">
        <f t="shared" si="3"/>
        <v>0</v>
      </c>
    </row>
    <row r="62" spans="3:218" x14ac:dyDescent="0.25">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c r="HG62">
        <f t="shared" si="0"/>
        <v>0</v>
      </c>
      <c r="HH62" s="26">
        <f t="shared" si="1"/>
        <v>0</v>
      </c>
      <c r="HI62" s="26">
        <f t="shared" si="2"/>
        <v>0</v>
      </c>
      <c r="HJ62" s="26">
        <f t="shared" si="3"/>
        <v>0</v>
      </c>
    </row>
    <row r="63" spans="3:218" x14ac:dyDescent="0.25">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c r="HG63">
        <f t="shared" si="0"/>
        <v>0</v>
      </c>
      <c r="HH63" s="26">
        <f t="shared" si="1"/>
        <v>0</v>
      </c>
      <c r="HI63" s="26">
        <f t="shared" si="2"/>
        <v>0</v>
      </c>
      <c r="HJ63" s="26">
        <f t="shared" si="3"/>
        <v>0</v>
      </c>
    </row>
    <row r="64" spans="3:218" x14ac:dyDescent="0.25">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c r="HG64">
        <f t="shared" si="0"/>
        <v>0</v>
      </c>
      <c r="HH64" s="26">
        <f t="shared" si="1"/>
        <v>0</v>
      </c>
      <c r="HI64" s="26">
        <f t="shared" si="2"/>
        <v>0</v>
      </c>
      <c r="HJ64" s="26">
        <f t="shared" si="3"/>
        <v>0</v>
      </c>
    </row>
    <row r="65" spans="3:218" x14ac:dyDescent="0.25">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c r="HG65">
        <f t="shared" si="0"/>
        <v>0</v>
      </c>
      <c r="HH65" s="26">
        <f t="shared" si="1"/>
        <v>0</v>
      </c>
      <c r="HI65" s="26">
        <f t="shared" si="2"/>
        <v>0</v>
      </c>
      <c r="HJ65" s="26">
        <f t="shared" si="3"/>
        <v>0</v>
      </c>
    </row>
    <row r="66" spans="3:218" x14ac:dyDescent="0.25">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c r="HG66">
        <f t="shared" si="0"/>
        <v>0</v>
      </c>
      <c r="HH66" s="26">
        <f t="shared" si="1"/>
        <v>0</v>
      </c>
      <c r="HI66" s="26">
        <f t="shared" si="2"/>
        <v>0</v>
      </c>
      <c r="HJ66" s="26">
        <f t="shared" si="3"/>
        <v>0</v>
      </c>
    </row>
    <row r="67" spans="3:218" x14ac:dyDescent="0.25">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c r="HG67">
        <f t="shared" si="0"/>
        <v>0</v>
      </c>
      <c r="HH67" s="26">
        <f t="shared" si="1"/>
        <v>0</v>
      </c>
      <c r="HI67" s="26">
        <f t="shared" si="2"/>
        <v>0</v>
      </c>
      <c r="HJ67" s="26">
        <f t="shared" si="3"/>
        <v>0</v>
      </c>
    </row>
    <row r="68" spans="3:218" x14ac:dyDescent="0.25">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c r="HG68">
        <f t="shared" ref="HG68:HG72" si="4">A68</f>
        <v>0</v>
      </c>
      <c r="HH68" s="26">
        <f t="shared" ref="HH68:HH72" si="5">G68</f>
        <v>0</v>
      </c>
      <c r="HI68" s="26">
        <f t="shared" ref="HI68:HI72" si="6">C68</f>
        <v>0</v>
      </c>
      <c r="HJ68" s="26">
        <f t="shared" ref="HJ68:HJ72" si="7">E68</f>
        <v>0</v>
      </c>
    </row>
    <row r="69" spans="3:218" x14ac:dyDescent="0.25">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c r="HG69">
        <f t="shared" si="4"/>
        <v>0</v>
      </c>
      <c r="HH69" s="26">
        <f t="shared" si="5"/>
        <v>0</v>
      </c>
      <c r="HI69" s="26">
        <f t="shared" si="6"/>
        <v>0</v>
      </c>
      <c r="HJ69" s="26">
        <f t="shared" si="7"/>
        <v>0</v>
      </c>
    </row>
    <row r="70" spans="3:218" x14ac:dyDescent="0.25">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c r="HG70">
        <f t="shared" si="4"/>
        <v>0</v>
      </c>
      <c r="HH70" s="26">
        <f t="shared" si="5"/>
        <v>0</v>
      </c>
      <c r="HI70" s="26">
        <f t="shared" si="6"/>
        <v>0</v>
      </c>
      <c r="HJ70" s="26">
        <f t="shared" si="7"/>
        <v>0</v>
      </c>
    </row>
    <row r="71" spans="3:218" x14ac:dyDescent="0.25">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c r="HG71">
        <f t="shared" si="4"/>
        <v>0</v>
      </c>
      <c r="HH71" s="26">
        <f t="shared" si="5"/>
        <v>0</v>
      </c>
      <c r="HI71" s="26">
        <f t="shared" si="6"/>
        <v>0</v>
      </c>
      <c r="HJ71" s="26">
        <f t="shared" si="7"/>
        <v>0</v>
      </c>
    </row>
    <row r="72" spans="3:218" x14ac:dyDescent="0.25">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c r="HG72">
        <f t="shared" si="4"/>
        <v>0</v>
      </c>
      <c r="HH72" s="26">
        <f t="shared" si="5"/>
        <v>0</v>
      </c>
      <c r="HI72" s="26">
        <f t="shared" si="6"/>
        <v>0</v>
      </c>
      <c r="HJ72" s="26">
        <f t="shared" si="7"/>
        <v>0</v>
      </c>
    </row>
    <row r="73" spans="3:218" x14ac:dyDescent="0.25">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218" x14ac:dyDescent="0.25">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218" x14ac:dyDescent="0.25">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218" x14ac:dyDescent="0.25">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218" x14ac:dyDescent="0.25">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218" x14ac:dyDescent="0.25">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218" x14ac:dyDescent="0.25">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218" x14ac:dyDescent="0.25">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xr:uid="{00000000-0009-0000-0000-000011000000}">
    <sortState ref="A3:GX70">
      <sortCondition descending="1" ref="G2"/>
    </sortState>
  </autoFilter>
  <sortState ref="A3:FZ300">
    <sortCondition descending="1" ref="C2"/>
  </sortState>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2:G49"/>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3" width="6.28515625" customWidth="1"/>
    <col min="4" max="4" width="6.42578125" style="17" customWidth="1"/>
    <col min="5" max="7" width="6.42578125" customWidth="1"/>
  </cols>
  <sheetData>
    <row r="2" spans="1:7" ht="102.75" customHeight="1" x14ac:dyDescent="0.25">
      <c r="A2" s="1" t="s">
        <v>17</v>
      </c>
      <c r="B2" s="1" t="s">
        <v>18</v>
      </c>
      <c r="C2" s="1" t="s">
        <v>2741</v>
      </c>
      <c r="D2" s="25" t="s">
        <v>2781</v>
      </c>
      <c r="E2" s="1" t="s">
        <v>4069</v>
      </c>
      <c r="F2" s="1" t="s">
        <v>3</v>
      </c>
      <c r="G2" s="1" t="s">
        <v>2820</v>
      </c>
    </row>
    <row r="3" spans="1:7" x14ac:dyDescent="0.25">
      <c r="A3">
        <v>5172</v>
      </c>
      <c r="B3" t="s">
        <v>745</v>
      </c>
      <c r="C3">
        <v>1</v>
      </c>
      <c r="D3" s="17">
        <v>3.0899999999999901</v>
      </c>
      <c r="E3">
        <v>870</v>
      </c>
      <c r="F3">
        <v>368</v>
      </c>
      <c r="G3">
        <v>11</v>
      </c>
    </row>
    <row r="4" spans="1:7" x14ac:dyDescent="0.25">
      <c r="A4">
        <v>525</v>
      </c>
      <c r="B4" t="s">
        <v>276</v>
      </c>
      <c r="C4">
        <v>2</v>
      </c>
      <c r="D4" s="17">
        <v>2.6299999999999901</v>
      </c>
      <c r="E4">
        <v>595</v>
      </c>
      <c r="F4">
        <v>396</v>
      </c>
      <c r="G4">
        <v>11</v>
      </c>
    </row>
    <row r="5" spans="1:7" x14ac:dyDescent="0.25">
      <c r="A5">
        <v>5576</v>
      </c>
      <c r="B5" t="s">
        <v>2135</v>
      </c>
      <c r="C5">
        <v>3</v>
      </c>
      <c r="D5" s="17">
        <v>2.54</v>
      </c>
      <c r="E5">
        <v>710</v>
      </c>
      <c r="F5">
        <v>296</v>
      </c>
      <c r="G5">
        <v>11</v>
      </c>
    </row>
    <row r="6" spans="1:7" x14ac:dyDescent="0.25">
      <c r="A6">
        <v>4539</v>
      </c>
      <c r="B6" t="s">
        <v>1678</v>
      </c>
      <c r="C6">
        <v>4</v>
      </c>
      <c r="D6" s="17">
        <v>2.54</v>
      </c>
      <c r="E6">
        <v>625</v>
      </c>
      <c r="F6">
        <v>367</v>
      </c>
      <c r="G6">
        <v>11</v>
      </c>
    </row>
    <row r="7" spans="1:7" x14ac:dyDescent="0.25">
      <c r="A7">
        <v>3750</v>
      </c>
      <c r="B7" t="s">
        <v>1356</v>
      </c>
      <c r="C7">
        <v>5</v>
      </c>
      <c r="D7" s="17">
        <v>2.3599999999999901</v>
      </c>
      <c r="E7">
        <v>675</v>
      </c>
      <c r="F7">
        <v>284</v>
      </c>
      <c r="G7">
        <v>11</v>
      </c>
    </row>
    <row r="8" spans="1:7" x14ac:dyDescent="0.25">
      <c r="A8">
        <v>876</v>
      </c>
      <c r="B8" t="s">
        <v>380</v>
      </c>
      <c r="C8">
        <v>6</v>
      </c>
      <c r="D8" s="17">
        <v>2.3599999999999901</v>
      </c>
      <c r="E8">
        <v>605</v>
      </c>
      <c r="F8">
        <v>356</v>
      </c>
      <c r="G8">
        <v>11</v>
      </c>
    </row>
    <row r="9" spans="1:7" x14ac:dyDescent="0.25">
      <c r="A9">
        <v>2491</v>
      </c>
      <c r="B9" t="s">
        <v>2941</v>
      </c>
      <c r="C9">
        <v>7</v>
      </c>
      <c r="D9" s="17">
        <v>2.27</v>
      </c>
      <c r="E9">
        <v>550</v>
      </c>
      <c r="F9">
        <v>292</v>
      </c>
      <c r="G9">
        <v>11</v>
      </c>
    </row>
    <row r="10" spans="1:7" x14ac:dyDescent="0.25">
      <c r="A10">
        <v>3313</v>
      </c>
      <c r="B10" t="s">
        <v>1186</v>
      </c>
      <c r="C10">
        <v>8</v>
      </c>
      <c r="D10" s="17">
        <v>2.0899999999999901</v>
      </c>
      <c r="E10">
        <v>655</v>
      </c>
      <c r="F10">
        <v>271</v>
      </c>
      <c r="G10">
        <v>11</v>
      </c>
    </row>
    <row r="11" spans="1:7" x14ac:dyDescent="0.25">
      <c r="A11">
        <v>3130</v>
      </c>
      <c r="B11" t="s">
        <v>2959</v>
      </c>
      <c r="C11">
        <v>9</v>
      </c>
      <c r="D11" s="17">
        <v>2.0899999999999901</v>
      </c>
      <c r="E11">
        <v>540</v>
      </c>
      <c r="F11">
        <v>287</v>
      </c>
      <c r="G11">
        <v>11</v>
      </c>
    </row>
    <row r="12" spans="1:7" x14ac:dyDescent="0.25">
      <c r="A12">
        <v>4009</v>
      </c>
      <c r="B12" t="s">
        <v>1446</v>
      </c>
      <c r="C12">
        <v>10</v>
      </c>
      <c r="D12" s="17">
        <v>2.0899999999999901</v>
      </c>
      <c r="E12">
        <v>525</v>
      </c>
      <c r="F12">
        <v>320</v>
      </c>
      <c r="G12">
        <v>11</v>
      </c>
    </row>
    <row r="13" spans="1:7" x14ac:dyDescent="0.25">
      <c r="A13">
        <v>4181</v>
      </c>
      <c r="B13" t="s">
        <v>1525</v>
      </c>
      <c r="C13">
        <v>11</v>
      </c>
      <c r="D13" s="17">
        <v>2</v>
      </c>
      <c r="E13">
        <v>580</v>
      </c>
      <c r="F13">
        <v>302</v>
      </c>
      <c r="G13">
        <v>11</v>
      </c>
    </row>
    <row r="14" spans="1:7" x14ac:dyDescent="0.25">
      <c r="A14">
        <v>2883</v>
      </c>
      <c r="B14" t="s">
        <v>1001</v>
      </c>
      <c r="C14">
        <v>12</v>
      </c>
      <c r="D14" s="17">
        <v>1.8999999999999899</v>
      </c>
      <c r="E14">
        <v>560</v>
      </c>
      <c r="F14">
        <v>210</v>
      </c>
      <c r="G14">
        <v>11</v>
      </c>
    </row>
    <row r="15" spans="1:7" x14ac:dyDescent="0.25">
      <c r="A15">
        <v>4239</v>
      </c>
      <c r="B15" t="s">
        <v>1549</v>
      </c>
      <c r="C15">
        <v>13</v>
      </c>
      <c r="D15" s="17">
        <v>1.81</v>
      </c>
      <c r="E15">
        <v>495</v>
      </c>
      <c r="F15">
        <v>257</v>
      </c>
      <c r="G15">
        <v>11</v>
      </c>
    </row>
    <row r="16" spans="1:7" x14ac:dyDescent="0.25">
      <c r="A16">
        <v>7048</v>
      </c>
      <c r="B16" t="s">
        <v>3438</v>
      </c>
      <c r="C16">
        <v>14</v>
      </c>
      <c r="D16" s="17">
        <v>1.81</v>
      </c>
      <c r="E16">
        <v>445</v>
      </c>
      <c r="F16">
        <v>302</v>
      </c>
      <c r="G16">
        <v>11</v>
      </c>
    </row>
    <row r="17" spans="1:7" x14ac:dyDescent="0.25">
      <c r="A17">
        <v>2472</v>
      </c>
      <c r="B17" t="s">
        <v>850</v>
      </c>
      <c r="C17">
        <v>15</v>
      </c>
      <c r="D17" s="17">
        <v>1.81</v>
      </c>
      <c r="E17">
        <v>390</v>
      </c>
      <c r="F17">
        <v>299</v>
      </c>
      <c r="G17">
        <v>11</v>
      </c>
    </row>
    <row r="18" spans="1:7" x14ac:dyDescent="0.25">
      <c r="A18">
        <v>2823</v>
      </c>
      <c r="B18" t="s">
        <v>969</v>
      </c>
      <c r="C18">
        <v>16</v>
      </c>
      <c r="D18" s="17">
        <v>1.72</v>
      </c>
      <c r="E18">
        <v>440</v>
      </c>
      <c r="F18">
        <v>342</v>
      </c>
      <c r="G18">
        <v>11</v>
      </c>
    </row>
    <row r="19" spans="1:7" x14ac:dyDescent="0.25">
      <c r="A19">
        <v>6047</v>
      </c>
      <c r="B19" t="s">
        <v>2388</v>
      </c>
      <c r="C19">
        <v>17</v>
      </c>
      <c r="D19" s="17">
        <v>1.6299999999999899</v>
      </c>
      <c r="E19">
        <v>575</v>
      </c>
      <c r="F19">
        <v>219</v>
      </c>
      <c r="G19">
        <v>11</v>
      </c>
    </row>
    <row r="20" spans="1:7" x14ac:dyDescent="0.25">
      <c r="A20">
        <v>4198</v>
      </c>
      <c r="B20" t="s">
        <v>244</v>
      </c>
      <c r="C20">
        <v>18</v>
      </c>
      <c r="D20" s="17">
        <v>1.6299999999999899</v>
      </c>
      <c r="E20">
        <v>545</v>
      </c>
      <c r="F20">
        <v>232</v>
      </c>
      <c r="G20">
        <v>11</v>
      </c>
    </row>
    <row r="21" spans="1:7" x14ac:dyDescent="0.25">
      <c r="A21">
        <v>4818</v>
      </c>
      <c r="B21" t="s">
        <v>1812</v>
      </c>
      <c r="C21">
        <v>19</v>
      </c>
      <c r="D21" s="17">
        <v>1.54</v>
      </c>
      <c r="E21">
        <v>540</v>
      </c>
      <c r="F21">
        <v>226</v>
      </c>
      <c r="G21">
        <v>11</v>
      </c>
    </row>
    <row r="22" spans="1:7" x14ac:dyDescent="0.25">
      <c r="A22">
        <v>2220</v>
      </c>
      <c r="B22" t="s">
        <v>775</v>
      </c>
      <c r="C22">
        <v>20</v>
      </c>
      <c r="D22" s="17">
        <v>1.54</v>
      </c>
      <c r="E22">
        <v>410</v>
      </c>
      <c r="F22">
        <v>314</v>
      </c>
      <c r="G22">
        <v>11</v>
      </c>
    </row>
    <row r="23" spans="1:7" x14ac:dyDescent="0.25">
      <c r="A23">
        <v>3277</v>
      </c>
      <c r="B23" t="s">
        <v>1168</v>
      </c>
      <c r="C23">
        <v>21</v>
      </c>
      <c r="D23" s="17">
        <v>1.54</v>
      </c>
      <c r="E23">
        <v>400</v>
      </c>
      <c r="F23">
        <v>186</v>
      </c>
      <c r="G23">
        <v>11</v>
      </c>
    </row>
    <row r="24" spans="1:7" x14ac:dyDescent="0.25">
      <c r="A24">
        <v>5658</v>
      </c>
      <c r="B24" t="s">
        <v>2176</v>
      </c>
      <c r="C24">
        <v>22</v>
      </c>
      <c r="D24" s="17">
        <v>1.45</v>
      </c>
      <c r="E24">
        <v>560</v>
      </c>
      <c r="F24">
        <v>226</v>
      </c>
      <c r="G24">
        <v>11</v>
      </c>
    </row>
    <row r="25" spans="1:7" x14ac:dyDescent="0.25">
      <c r="A25">
        <v>3883</v>
      </c>
      <c r="B25" t="s">
        <v>1401</v>
      </c>
      <c r="C25">
        <v>23</v>
      </c>
      <c r="D25" s="17">
        <v>1.45</v>
      </c>
      <c r="E25">
        <v>460</v>
      </c>
      <c r="F25">
        <v>248</v>
      </c>
      <c r="G25">
        <v>11</v>
      </c>
    </row>
    <row r="26" spans="1:7" x14ac:dyDescent="0.25">
      <c r="A26">
        <v>5638</v>
      </c>
      <c r="B26" t="s">
        <v>2168</v>
      </c>
      <c r="C26">
        <v>24</v>
      </c>
      <c r="D26" s="17">
        <v>1.36</v>
      </c>
      <c r="E26">
        <v>450</v>
      </c>
      <c r="F26">
        <v>200</v>
      </c>
      <c r="G26">
        <v>11</v>
      </c>
    </row>
    <row r="27" spans="1:7" x14ac:dyDescent="0.25">
      <c r="A27">
        <v>3300</v>
      </c>
      <c r="B27" t="s">
        <v>1181</v>
      </c>
      <c r="C27">
        <v>25</v>
      </c>
      <c r="D27" s="17">
        <v>1.36</v>
      </c>
      <c r="E27">
        <v>420</v>
      </c>
      <c r="F27">
        <v>239</v>
      </c>
      <c r="G27">
        <v>11</v>
      </c>
    </row>
    <row r="28" spans="1:7" x14ac:dyDescent="0.25">
      <c r="A28">
        <v>1792</v>
      </c>
      <c r="B28" t="s">
        <v>647</v>
      </c>
      <c r="C28">
        <v>26</v>
      </c>
      <c r="D28" s="17">
        <v>1.36</v>
      </c>
      <c r="E28">
        <v>355</v>
      </c>
      <c r="F28">
        <v>261</v>
      </c>
      <c r="G28">
        <v>11</v>
      </c>
    </row>
    <row r="29" spans="1:7" x14ac:dyDescent="0.25">
      <c r="A29">
        <v>6175</v>
      </c>
      <c r="B29" t="s">
        <v>2466</v>
      </c>
      <c r="C29">
        <v>27</v>
      </c>
      <c r="D29" s="17">
        <v>1.27</v>
      </c>
      <c r="E29">
        <v>505</v>
      </c>
      <c r="F29">
        <v>211</v>
      </c>
      <c r="G29">
        <v>11</v>
      </c>
    </row>
    <row r="30" spans="1:7" x14ac:dyDescent="0.25">
      <c r="A30">
        <v>3134</v>
      </c>
      <c r="B30" t="s">
        <v>1100</v>
      </c>
      <c r="C30">
        <v>28</v>
      </c>
      <c r="D30" s="17">
        <v>1.27</v>
      </c>
      <c r="E30">
        <v>390</v>
      </c>
      <c r="F30">
        <v>227</v>
      </c>
      <c r="G30">
        <v>11</v>
      </c>
    </row>
    <row r="31" spans="1:7" x14ac:dyDescent="0.25">
      <c r="A31">
        <v>6056</v>
      </c>
      <c r="B31" t="s">
        <v>2394</v>
      </c>
      <c r="C31">
        <v>29</v>
      </c>
      <c r="D31" s="17">
        <v>1.27</v>
      </c>
      <c r="E31">
        <v>375</v>
      </c>
      <c r="F31">
        <v>326</v>
      </c>
      <c r="G31">
        <v>11</v>
      </c>
    </row>
    <row r="32" spans="1:7" x14ac:dyDescent="0.25">
      <c r="A32">
        <v>4360</v>
      </c>
      <c r="B32" t="s">
        <v>1604</v>
      </c>
      <c r="C32">
        <v>30</v>
      </c>
      <c r="D32" s="17">
        <v>1.1799999999999899</v>
      </c>
      <c r="E32">
        <v>570</v>
      </c>
      <c r="F32">
        <v>226</v>
      </c>
      <c r="G32">
        <v>11</v>
      </c>
    </row>
    <row r="33" spans="1:7" x14ac:dyDescent="0.25">
      <c r="A33">
        <v>3007</v>
      </c>
      <c r="B33" t="s">
        <v>1047</v>
      </c>
      <c r="C33">
        <v>31</v>
      </c>
      <c r="D33" s="17">
        <v>1.1799999999999899</v>
      </c>
      <c r="E33">
        <v>335</v>
      </c>
      <c r="F33">
        <v>267</v>
      </c>
      <c r="G33">
        <v>11</v>
      </c>
    </row>
    <row r="34" spans="1:7" x14ac:dyDescent="0.25">
      <c r="A34">
        <v>2531</v>
      </c>
      <c r="B34" t="s">
        <v>230</v>
      </c>
      <c r="C34">
        <v>32</v>
      </c>
      <c r="D34" s="17">
        <v>1.0900000000000001</v>
      </c>
      <c r="E34">
        <v>565</v>
      </c>
      <c r="F34">
        <v>219</v>
      </c>
      <c r="G34">
        <v>11</v>
      </c>
    </row>
    <row r="35" spans="1:7" x14ac:dyDescent="0.25">
      <c r="A35">
        <v>7257</v>
      </c>
      <c r="B35" t="s">
        <v>3612</v>
      </c>
      <c r="C35">
        <v>33</v>
      </c>
      <c r="D35" s="17">
        <v>1.0900000000000001</v>
      </c>
      <c r="E35">
        <v>480</v>
      </c>
      <c r="F35">
        <v>206</v>
      </c>
      <c r="G35">
        <v>11</v>
      </c>
    </row>
    <row r="36" spans="1:7" x14ac:dyDescent="0.25">
      <c r="A36">
        <v>3754</v>
      </c>
      <c r="B36" t="s">
        <v>1359</v>
      </c>
      <c r="C36">
        <v>34</v>
      </c>
      <c r="D36" s="17">
        <v>1.0900000000000001</v>
      </c>
      <c r="E36">
        <v>435</v>
      </c>
      <c r="F36">
        <v>221</v>
      </c>
      <c r="G36">
        <v>11</v>
      </c>
    </row>
    <row r="37" spans="1:7" x14ac:dyDescent="0.25">
      <c r="A37">
        <v>3275</v>
      </c>
      <c r="B37" t="s">
        <v>1166</v>
      </c>
      <c r="C37">
        <v>35</v>
      </c>
      <c r="D37" s="17">
        <v>1.0900000000000001</v>
      </c>
      <c r="E37">
        <v>430</v>
      </c>
      <c r="F37">
        <v>215</v>
      </c>
      <c r="G37">
        <v>11</v>
      </c>
    </row>
    <row r="38" spans="1:7" x14ac:dyDescent="0.25">
      <c r="A38">
        <v>3102</v>
      </c>
      <c r="B38" t="s">
        <v>1088</v>
      </c>
      <c r="C38">
        <v>36</v>
      </c>
      <c r="D38" s="17">
        <v>1.0900000000000001</v>
      </c>
      <c r="E38">
        <v>425</v>
      </c>
      <c r="F38">
        <v>266</v>
      </c>
      <c r="G38">
        <v>11</v>
      </c>
    </row>
    <row r="39" spans="1:7" x14ac:dyDescent="0.25">
      <c r="A39">
        <v>5929</v>
      </c>
      <c r="B39" t="s">
        <v>3099</v>
      </c>
      <c r="C39">
        <v>37</v>
      </c>
      <c r="D39" s="17">
        <v>1.0900000000000001</v>
      </c>
      <c r="E39">
        <v>385</v>
      </c>
      <c r="F39">
        <v>264</v>
      </c>
      <c r="G39">
        <v>11</v>
      </c>
    </row>
    <row r="40" spans="1:7" x14ac:dyDescent="0.25">
      <c r="A40">
        <v>2500</v>
      </c>
      <c r="B40" t="s">
        <v>865</v>
      </c>
      <c r="C40">
        <v>38</v>
      </c>
      <c r="D40" s="17">
        <v>1</v>
      </c>
      <c r="E40">
        <v>435</v>
      </c>
      <c r="F40">
        <v>209</v>
      </c>
      <c r="G40">
        <v>11</v>
      </c>
    </row>
    <row r="41" spans="1:7" x14ac:dyDescent="0.25">
      <c r="A41">
        <v>2538</v>
      </c>
      <c r="B41" t="s">
        <v>885</v>
      </c>
      <c r="C41">
        <v>39</v>
      </c>
      <c r="D41" s="17">
        <v>1</v>
      </c>
      <c r="E41">
        <v>415</v>
      </c>
      <c r="F41">
        <v>223</v>
      </c>
      <c r="G41">
        <v>11</v>
      </c>
    </row>
    <row r="42" spans="1:7" x14ac:dyDescent="0.25">
      <c r="A42">
        <v>3292</v>
      </c>
      <c r="B42" t="s">
        <v>1175</v>
      </c>
      <c r="C42">
        <v>40</v>
      </c>
      <c r="D42" s="17">
        <v>1</v>
      </c>
      <c r="E42">
        <v>330</v>
      </c>
      <c r="F42">
        <v>230</v>
      </c>
      <c r="G42">
        <v>11</v>
      </c>
    </row>
    <row r="43" spans="1:7" x14ac:dyDescent="0.25">
      <c r="A43">
        <v>6453</v>
      </c>
      <c r="B43" t="s">
        <v>2585</v>
      </c>
      <c r="C43">
        <v>41</v>
      </c>
      <c r="D43" s="17">
        <v>0.9</v>
      </c>
      <c r="E43">
        <v>505</v>
      </c>
      <c r="F43">
        <v>188</v>
      </c>
      <c r="G43">
        <v>11</v>
      </c>
    </row>
    <row r="44" spans="1:7" x14ac:dyDescent="0.25">
      <c r="A44">
        <v>7235</v>
      </c>
      <c r="B44" t="s">
        <v>3595</v>
      </c>
      <c r="C44">
        <v>42</v>
      </c>
      <c r="D44" s="17">
        <v>0.9</v>
      </c>
      <c r="E44">
        <v>425</v>
      </c>
      <c r="F44">
        <v>223</v>
      </c>
      <c r="G44">
        <v>11</v>
      </c>
    </row>
    <row r="45" spans="1:7" x14ac:dyDescent="0.25">
      <c r="A45">
        <v>3298</v>
      </c>
      <c r="B45" t="s">
        <v>1179</v>
      </c>
      <c r="C45">
        <v>43</v>
      </c>
      <c r="D45" s="17">
        <v>0.9</v>
      </c>
      <c r="E45">
        <v>420</v>
      </c>
      <c r="F45">
        <v>276</v>
      </c>
      <c r="G45">
        <v>11</v>
      </c>
    </row>
    <row r="46" spans="1:7" x14ac:dyDescent="0.25">
      <c r="A46">
        <v>4674</v>
      </c>
      <c r="B46" t="s">
        <v>1747</v>
      </c>
      <c r="C46">
        <v>44</v>
      </c>
      <c r="D46" s="17">
        <v>0.81</v>
      </c>
      <c r="E46">
        <v>490</v>
      </c>
      <c r="F46">
        <v>219</v>
      </c>
      <c r="G46">
        <v>11</v>
      </c>
    </row>
    <row r="47" spans="1:7" x14ac:dyDescent="0.25">
      <c r="A47">
        <v>877</v>
      </c>
      <c r="B47" t="s">
        <v>381</v>
      </c>
      <c r="C47">
        <v>45</v>
      </c>
      <c r="D47" s="17">
        <v>0.81</v>
      </c>
      <c r="E47">
        <v>470</v>
      </c>
      <c r="F47">
        <v>173</v>
      </c>
      <c r="G47">
        <v>11</v>
      </c>
    </row>
    <row r="48" spans="1:7" x14ac:dyDescent="0.25">
      <c r="A48">
        <v>1986</v>
      </c>
      <c r="B48" t="s">
        <v>697</v>
      </c>
      <c r="C48">
        <v>46</v>
      </c>
      <c r="D48" s="17">
        <v>0.81</v>
      </c>
      <c r="E48">
        <v>420</v>
      </c>
      <c r="F48">
        <v>200</v>
      </c>
      <c r="G48">
        <v>11</v>
      </c>
    </row>
    <row r="49" spans="1:7" x14ac:dyDescent="0.25">
      <c r="A49">
        <v>3367</v>
      </c>
      <c r="B49" t="s">
        <v>2964</v>
      </c>
      <c r="C49">
        <v>47</v>
      </c>
      <c r="D49" s="17">
        <v>0.81</v>
      </c>
      <c r="E49">
        <v>365</v>
      </c>
      <c r="F49">
        <v>262</v>
      </c>
      <c r="G49">
        <v>11</v>
      </c>
    </row>
  </sheetData>
  <autoFilter ref="A2:G2" xr:uid="{EA604306-3A79-47D9-A322-F6F21053177A}">
    <sortState ref="A3:G49">
      <sortCondition descending="1" ref="D2"/>
    </sortState>
  </autoFilter>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91C9A-3FD7-4657-AF47-AF0B8DAFD309}">
  <sheetPr codeName="Sheet22"/>
  <dimension ref="A1"/>
  <sheetViews>
    <sheetView workbookViewId="0">
      <selection activeCell="K11" sqref="K11"/>
    </sheetView>
  </sheetViews>
  <sheetFormatPr defaultRowHeight="15" x14ac:dyDescent="0.2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X300"/>
  <sheetViews>
    <sheetView workbookViewId="0">
      <pane xSplit="2" ySplit="2" topLeftCell="D3" activePane="bottomRight" state="frozen"/>
      <selection activeCell="K26" sqref="K26"/>
      <selection pane="topRight" activeCell="K26" sqref="K26"/>
      <selection pane="bottomLeft" activeCell="K26" sqref="K26"/>
      <selection pane="bottomRight" activeCell="K5" sqref="K5"/>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06" x14ac:dyDescent="0.25">
      <c r="D1" s="30"/>
      <c r="G1" t="s">
        <v>42</v>
      </c>
    </row>
    <row r="2" spans="1:206" s="27" customFormat="1" x14ac:dyDescent="0.25">
      <c r="A2" s="27" t="s">
        <v>0</v>
      </c>
      <c r="B2" s="27" t="s">
        <v>1</v>
      </c>
      <c r="C2" s="27" t="s">
        <v>38</v>
      </c>
      <c r="D2" s="27" t="s">
        <v>39</v>
      </c>
      <c r="E2" s="27" t="s">
        <v>40</v>
      </c>
      <c r="F2" s="27" t="s">
        <v>41</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row>
    <row r="3" spans="1:206" x14ac:dyDescent="0.25">
      <c r="A3">
        <v>876</v>
      </c>
      <c r="B3" t="s">
        <v>380</v>
      </c>
      <c r="C3" s="26">
        <v>1</v>
      </c>
      <c r="D3" s="26">
        <v>1</v>
      </c>
      <c r="E3" s="26">
        <v>1</v>
      </c>
      <c r="F3" s="26">
        <v>1</v>
      </c>
      <c r="G3" s="26">
        <v>1</v>
      </c>
      <c r="H3" s="26">
        <v>0</v>
      </c>
      <c r="I3" s="26">
        <v>0</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v>0</v>
      </c>
      <c r="AR3" s="26">
        <v>0</v>
      </c>
      <c r="AS3" s="26">
        <v>0</v>
      </c>
      <c r="AT3" s="26">
        <v>0</v>
      </c>
      <c r="AU3" s="26">
        <v>0</v>
      </c>
      <c r="AV3" s="26">
        <v>0</v>
      </c>
      <c r="AW3" s="26">
        <v>0</v>
      </c>
      <c r="AX3" s="26">
        <v>0</v>
      </c>
      <c r="AY3" s="26">
        <v>0</v>
      </c>
      <c r="AZ3" s="26">
        <v>0</v>
      </c>
      <c r="BA3" s="26">
        <v>0</v>
      </c>
      <c r="BB3" s="26">
        <v>0</v>
      </c>
      <c r="BC3" s="26">
        <v>0</v>
      </c>
      <c r="BD3" s="26">
        <v>0</v>
      </c>
      <c r="BE3" s="26">
        <v>0</v>
      </c>
      <c r="BF3" s="26">
        <v>0</v>
      </c>
      <c r="BG3" s="26">
        <v>0</v>
      </c>
      <c r="BH3" s="26">
        <v>0</v>
      </c>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9">
        <f>(G3-'predicted rankings sorted'!G6)^2</f>
        <v>1</v>
      </c>
      <c r="DD3" s="29">
        <f>(H3-'predicted rankings sorted'!H6)^2</f>
        <v>0</v>
      </c>
      <c r="DE3" s="29">
        <f>(I3-'predicted rankings sorted'!I6)^2</f>
        <v>0</v>
      </c>
      <c r="DF3" s="29">
        <f>(J3-'predicted rankings sorted'!J6)^2</f>
        <v>0</v>
      </c>
      <c r="DG3" s="29">
        <f>(K3-'predicted rankings sorted'!K6)^2</f>
        <v>0</v>
      </c>
      <c r="DH3" s="29">
        <f>(L3-'predicted rankings sorted'!L6)^2</f>
        <v>0</v>
      </c>
      <c r="DI3" s="29">
        <f>(M3-'predicted rankings sorted'!M6)^2</f>
        <v>0</v>
      </c>
      <c r="DJ3" s="29">
        <f>(N3-'predicted rankings sorted'!N6)^2</f>
        <v>0</v>
      </c>
      <c r="DK3" s="29">
        <f>(O3-'predicted rankings sorted'!O6)^2</f>
        <v>0</v>
      </c>
      <c r="DL3" s="29">
        <f>(P3-'predicted rankings sorted'!P6)^2</f>
        <v>0</v>
      </c>
      <c r="DM3" s="29">
        <f>(Q3-'predicted rankings sorted'!Q6)^2</f>
        <v>0</v>
      </c>
      <c r="DN3" s="29">
        <f>(R3-'predicted rankings sorted'!R6)^2</f>
        <v>0</v>
      </c>
      <c r="DO3" s="29">
        <f>(S3-'predicted rankings sorted'!S6)^2</f>
        <v>0</v>
      </c>
      <c r="DP3" s="29">
        <f>(T3-'predicted rankings sorted'!T6)^2</f>
        <v>0</v>
      </c>
      <c r="DQ3" s="29">
        <f>(U3-'predicted rankings sorted'!U6)^2</f>
        <v>0</v>
      </c>
      <c r="DR3" s="29">
        <f>(V3-'predicted rankings sorted'!V6)^2</f>
        <v>0</v>
      </c>
      <c r="DS3" s="29">
        <f>(W3-'predicted rankings sorted'!W6)^2</f>
        <v>0</v>
      </c>
      <c r="DT3" s="29">
        <f>(X3-'predicted rankings sorted'!X6)^2</f>
        <v>0</v>
      </c>
      <c r="DU3" s="29">
        <f>(Y3-'predicted rankings sorted'!Y6)^2</f>
        <v>0</v>
      </c>
      <c r="DV3" s="29">
        <f>(Z3-'predicted rankings sorted'!Z6)^2</f>
        <v>0</v>
      </c>
      <c r="DW3" s="29">
        <f>(AA3-'predicted rankings sorted'!AA6)^2</f>
        <v>0</v>
      </c>
      <c r="DX3" s="29">
        <f>(AB3-'predicted rankings sorted'!AB6)^2</f>
        <v>0</v>
      </c>
      <c r="DY3" s="29">
        <f>(AC3-'predicted rankings sorted'!AC6)^2</f>
        <v>0</v>
      </c>
      <c r="DZ3" s="29">
        <f>(AD3-'predicted rankings sorted'!AD6)^2</f>
        <v>0</v>
      </c>
      <c r="EA3" s="29">
        <f>(AE3-'predicted rankings sorted'!AE6)^2</f>
        <v>0</v>
      </c>
      <c r="EB3" s="29">
        <f>(AF3-'predicted rankings sorted'!AF6)^2</f>
        <v>0</v>
      </c>
      <c r="EC3" s="29">
        <f>(AG3-'predicted rankings sorted'!AG6)^2</f>
        <v>0</v>
      </c>
      <c r="ED3" s="29">
        <f>(AH3-'predicted rankings sorted'!AH6)^2</f>
        <v>0</v>
      </c>
      <c r="EE3" s="29">
        <f>(AI3-'predicted rankings sorted'!AI6)^2</f>
        <v>0</v>
      </c>
      <c r="EF3" s="29">
        <f>(AJ3-'predicted rankings sorted'!AJ6)^2</f>
        <v>0</v>
      </c>
      <c r="EG3" s="29">
        <f>(AK3-'predicted rankings sorted'!AK6)^2</f>
        <v>0</v>
      </c>
      <c r="EH3" s="29">
        <f>(AL3-'predicted rankings sorted'!AL6)^2</f>
        <v>0</v>
      </c>
      <c r="EI3" s="29">
        <f>(AM3-'predicted rankings sorted'!AM6)^2</f>
        <v>0</v>
      </c>
      <c r="EJ3" s="29">
        <f>(AN3-'predicted rankings sorted'!AN6)^2</f>
        <v>0</v>
      </c>
      <c r="EK3" s="29">
        <f>(AO3-'predicted rankings sorted'!AO6)^2</f>
        <v>0</v>
      </c>
      <c r="EL3" s="29">
        <f>(AP3-'predicted rankings sorted'!AP6)^2</f>
        <v>0</v>
      </c>
      <c r="EM3" s="29">
        <f>(AQ3-'predicted rankings sorted'!AQ6)^2</f>
        <v>0</v>
      </c>
      <c r="EN3" s="29">
        <f>(AR3-'predicted rankings sorted'!AR6)^2</f>
        <v>0</v>
      </c>
      <c r="EO3" s="29">
        <f>(AS3-'predicted rankings sorted'!AS6)^2</f>
        <v>0</v>
      </c>
      <c r="EP3" s="29">
        <f>(AT3-'predicted rankings sorted'!AT6)^2</f>
        <v>0</v>
      </c>
      <c r="EQ3" s="29">
        <f>(AU3-'predicted rankings sorted'!AU6)^2</f>
        <v>0</v>
      </c>
      <c r="ER3" s="29">
        <f>(AV3-'predicted rankings sorted'!AV6)^2</f>
        <v>0</v>
      </c>
      <c r="ES3" s="29">
        <f>(AW3-'predicted rankings sorted'!AW6)^2</f>
        <v>0</v>
      </c>
      <c r="ET3" s="29">
        <f>(AX3-'predicted rankings sorted'!AX6)^2</f>
        <v>0</v>
      </c>
      <c r="EU3" s="29">
        <f>(AY3-'predicted rankings sorted'!AY6)^2</f>
        <v>0</v>
      </c>
      <c r="EV3" s="29">
        <f>(AZ3-'predicted rankings sorted'!AZ6)^2</f>
        <v>0</v>
      </c>
      <c r="EW3" s="29">
        <f>(BA3-'predicted rankings sorted'!BA6)^2</f>
        <v>0</v>
      </c>
      <c r="EX3" s="29">
        <f>(BB3-'predicted rankings sorted'!BB6)^2</f>
        <v>0</v>
      </c>
      <c r="EY3" s="29">
        <f>(BC3-'predicted rankings sorted'!BC6)^2</f>
        <v>0</v>
      </c>
      <c r="EZ3" s="29">
        <f>(BD3-'predicted rankings sorted'!BD6)^2</f>
        <v>0</v>
      </c>
      <c r="FA3" s="29">
        <f>(BE3-'predicted rankings sorted'!BE6)^2</f>
        <v>0</v>
      </c>
      <c r="FB3" s="29">
        <f>(BF3-'predicted rankings sorted'!BF6)^2</f>
        <v>0</v>
      </c>
      <c r="FC3" s="29">
        <f>(BG3-'predicted rankings sorted'!BG6)^2</f>
        <v>0</v>
      </c>
      <c r="FD3" s="29">
        <f>(BH3-'predicted rankings sorted'!BH6)^2</f>
        <v>0</v>
      </c>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row>
    <row r="4" spans="1:206" x14ac:dyDescent="0.25">
      <c r="A4">
        <v>1987</v>
      </c>
      <c r="B4" t="s">
        <v>698</v>
      </c>
      <c r="C4" s="26">
        <v>1</v>
      </c>
      <c r="D4" s="26">
        <v>1</v>
      </c>
      <c r="E4" s="26">
        <v>1</v>
      </c>
      <c r="F4" s="26">
        <v>1</v>
      </c>
      <c r="G4" s="26">
        <v>0</v>
      </c>
      <c r="H4" s="26">
        <v>1</v>
      </c>
      <c r="I4" s="26">
        <v>0</v>
      </c>
      <c r="J4" s="26">
        <v>0</v>
      </c>
      <c r="K4" s="26">
        <v>0</v>
      </c>
      <c r="L4" s="26">
        <v>0</v>
      </c>
      <c r="M4" s="26">
        <v>0</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v>0</v>
      </c>
      <c r="AR4" s="26">
        <v>0</v>
      </c>
      <c r="AS4" s="26">
        <v>0</v>
      </c>
      <c r="AT4" s="26">
        <v>0</v>
      </c>
      <c r="AU4" s="26">
        <v>0</v>
      </c>
      <c r="AV4" s="26">
        <v>0</v>
      </c>
      <c r="AW4" s="26">
        <v>0</v>
      </c>
      <c r="AX4" s="26">
        <v>0</v>
      </c>
      <c r="AY4" s="26">
        <v>0</v>
      </c>
      <c r="AZ4" s="26">
        <v>0</v>
      </c>
      <c r="BA4" s="26">
        <v>0</v>
      </c>
      <c r="BB4" s="26">
        <v>0</v>
      </c>
      <c r="BC4" s="26">
        <v>0</v>
      </c>
      <c r="BD4" s="26">
        <v>0</v>
      </c>
      <c r="BE4" s="26">
        <v>0</v>
      </c>
      <c r="BF4" s="26">
        <v>0</v>
      </c>
      <c r="BG4" s="26">
        <v>0</v>
      </c>
      <c r="BH4" s="26">
        <v>0</v>
      </c>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9">
        <f>(G4-'predicted rankings sorted'!G11)^2</f>
        <v>0</v>
      </c>
      <c r="DD4" s="29">
        <f>(H4-'predicted rankings sorted'!H11)^2</f>
        <v>1</v>
      </c>
      <c r="DE4" s="29">
        <f>(I4-'predicted rankings sorted'!I11)^2</f>
        <v>0</v>
      </c>
      <c r="DF4" s="29">
        <f>(J4-'predicted rankings sorted'!J11)^2</f>
        <v>0</v>
      </c>
      <c r="DG4" s="29">
        <f>(K4-'predicted rankings sorted'!K11)^2</f>
        <v>0</v>
      </c>
      <c r="DH4" s="29">
        <f>(L4-'predicted rankings sorted'!L11)^2</f>
        <v>0</v>
      </c>
      <c r="DI4" s="29">
        <f>(M4-'predicted rankings sorted'!M11)^2</f>
        <v>0</v>
      </c>
      <c r="DJ4" s="29">
        <f>(N4-'predicted rankings sorted'!N11)^2</f>
        <v>0</v>
      </c>
      <c r="DK4" s="29">
        <f>(O4-'predicted rankings sorted'!O11)^2</f>
        <v>0</v>
      </c>
      <c r="DL4" s="29">
        <f>(P4-'predicted rankings sorted'!P11)^2</f>
        <v>0</v>
      </c>
      <c r="DM4" s="29">
        <f>(Q4-'predicted rankings sorted'!Q11)^2</f>
        <v>0</v>
      </c>
      <c r="DN4" s="29">
        <f>(R4-'predicted rankings sorted'!R11)^2</f>
        <v>0</v>
      </c>
      <c r="DO4" s="29">
        <f>(S4-'predicted rankings sorted'!S11)^2</f>
        <v>0</v>
      </c>
      <c r="DP4" s="29">
        <f>(T4-'predicted rankings sorted'!T11)^2</f>
        <v>0</v>
      </c>
      <c r="DQ4" s="29">
        <f>(U4-'predicted rankings sorted'!U11)^2</f>
        <v>0</v>
      </c>
      <c r="DR4" s="29">
        <f>(V4-'predicted rankings sorted'!V11)^2</f>
        <v>0</v>
      </c>
      <c r="DS4" s="29">
        <f>(W4-'predicted rankings sorted'!W11)^2</f>
        <v>0</v>
      </c>
      <c r="DT4" s="29">
        <f>(X4-'predicted rankings sorted'!X11)^2</f>
        <v>0</v>
      </c>
      <c r="DU4" s="29">
        <f>(Y4-'predicted rankings sorted'!Y11)^2</f>
        <v>0</v>
      </c>
      <c r="DV4" s="29">
        <f>(Z4-'predicted rankings sorted'!Z11)^2</f>
        <v>0</v>
      </c>
      <c r="DW4" s="29">
        <f>(AA4-'predicted rankings sorted'!AA11)^2</f>
        <v>0</v>
      </c>
      <c r="DX4" s="29">
        <f>(AB4-'predicted rankings sorted'!AB11)^2</f>
        <v>0</v>
      </c>
      <c r="DY4" s="29">
        <f>(AC4-'predicted rankings sorted'!AC11)^2</f>
        <v>0</v>
      </c>
      <c r="DZ4" s="29">
        <f>(AD4-'predicted rankings sorted'!AD11)^2</f>
        <v>0</v>
      </c>
      <c r="EA4" s="29">
        <f>(AE4-'predicted rankings sorted'!AE11)^2</f>
        <v>0</v>
      </c>
      <c r="EB4" s="29">
        <f>(AF4-'predicted rankings sorted'!AF11)^2</f>
        <v>0</v>
      </c>
      <c r="EC4" s="29">
        <f>(AG4-'predicted rankings sorted'!AG11)^2</f>
        <v>0</v>
      </c>
      <c r="ED4" s="29">
        <f>(AH4-'predicted rankings sorted'!AH11)^2</f>
        <v>0</v>
      </c>
      <c r="EE4" s="29">
        <f>(AI4-'predicted rankings sorted'!AI11)^2</f>
        <v>0</v>
      </c>
      <c r="EF4" s="29">
        <f>(AJ4-'predicted rankings sorted'!AJ11)^2</f>
        <v>0</v>
      </c>
      <c r="EG4" s="29">
        <f>(AK4-'predicted rankings sorted'!AK11)^2</f>
        <v>0</v>
      </c>
      <c r="EH4" s="29">
        <f>(AL4-'predicted rankings sorted'!AL11)^2</f>
        <v>0</v>
      </c>
      <c r="EI4" s="29">
        <f>(AM4-'predicted rankings sorted'!AM11)^2</f>
        <v>0</v>
      </c>
      <c r="EJ4" s="29">
        <f>(AN4-'predicted rankings sorted'!AN11)^2</f>
        <v>0</v>
      </c>
      <c r="EK4" s="29">
        <f>(AO4-'predicted rankings sorted'!AO11)^2</f>
        <v>0</v>
      </c>
      <c r="EL4" s="29">
        <f>(AP4-'predicted rankings sorted'!AP11)^2</f>
        <v>0</v>
      </c>
      <c r="EM4" s="29">
        <f>(AQ4-'predicted rankings sorted'!AQ11)^2</f>
        <v>0</v>
      </c>
      <c r="EN4" s="29">
        <f>(AR4-'predicted rankings sorted'!AR11)^2</f>
        <v>0</v>
      </c>
      <c r="EO4" s="29">
        <f>(AS4-'predicted rankings sorted'!AS11)^2</f>
        <v>0</v>
      </c>
      <c r="EP4" s="29">
        <f>(AT4-'predicted rankings sorted'!AT11)^2</f>
        <v>0</v>
      </c>
      <c r="EQ4" s="29">
        <f>(AU4-'predicted rankings sorted'!AU11)^2</f>
        <v>0</v>
      </c>
      <c r="ER4" s="29">
        <f>(AV4-'predicted rankings sorted'!AV11)^2</f>
        <v>0</v>
      </c>
      <c r="ES4" s="29">
        <f>(AW4-'predicted rankings sorted'!AW11)^2</f>
        <v>0</v>
      </c>
      <c r="ET4" s="29">
        <f>(AX4-'predicted rankings sorted'!AX11)^2</f>
        <v>0</v>
      </c>
      <c r="EU4" s="29">
        <f>(AY4-'predicted rankings sorted'!AY11)^2</f>
        <v>0</v>
      </c>
      <c r="EV4" s="29">
        <f>(AZ4-'predicted rankings sorted'!AZ11)^2</f>
        <v>0</v>
      </c>
      <c r="EW4" s="29">
        <f>(BA4-'predicted rankings sorted'!BA11)^2</f>
        <v>0</v>
      </c>
      <c r="EX4" s="29">
        <f>(BB4-'predicted rankings sorted'!BB11)^2</f>
        <v>0</v>
      </c>
      <c r="EY4" s="29">
        <f>(BC4-'predicted rankings sorted'!BC11)^2</f>
        <v>0</v>
      </c>
      <c r="EZ4" s="29">
        <f>(BD4-'predicted rankings sorted'!BD11)^2</f>
        <v>0</v>
      </c>
      <c r="FA4" s="29">
        <f>(BE4-'predicted rankings sorted'!BE11)^2</f>
        <v>0</v>
      </c>
      <c r="FB4" s="29">
        <f>(BF4-'predicted rankings sorted'!BF11)^2</f>
        <v>0</v>
      </c>
      <c r="FC4" s="29">
        <f>(BG4-'predicted rankings sorted'!BG11)^2</f>
        <v>0</v>
      </c>
      <c r="FD4" s="29">
        <f>(BH4-'predicted rankings sorted'!BH11)^2</f>
        <v>0</v>
      </c>
      <c r="FE4" s="26"/>
      <c r="FF4" s="26"/>
      <c r="FG4" s="26"/>
      <c r="FH4" s="26"/>
      <c r="FI4" s="26"/>
      <c r="FJ4" s="26"/>
      <c r="FK4" s="26"/>
      <c r="FL4" s="26"/>
      <c r="FM4" s="26"/>
      <c r="FN4" s="26"/>
      <c r="FO4" s="26"/>
      <c r="FP4" s="26"/>
      <c r="FQ4" s="26"/>
      <c r="FR4" s="26"/>
      <c r="FS4" s="26"/>
      <c r="FT4" s="26"/>
      <c r="FU4" s="26"/>
      <c r="FV4" s="26"/>
      <c r="FW4" s="26"/>
      <c r="FX4" s="26"/>
      <c r="FY4" s="26"/>
      <c r="FZ4" s="26"/>
      <c r="GA4" s="26"/>
      <c r="GB4" s="26"/>
      <c r="GC4" s="26"/>
      <c r="GD4" s="26"/>
      <c r="GE4" s="26"/>
      <c r="GF4" s="26"/>
      <c r="GG4" s="26"/>
      <c r="GH4" s="26"/>
      <c r="GI4" s="26"/>
      <c r="GJ4" s="26"/>
      <c r="GK4" s="26"/>
      <c r="GL4" s="26"/>
      <c r="GM4" s="26"/>
      <c r="GN4" s="26"/>
      <c r="GO4" s="26"/>
      <c r="GP4" s="26"/>
    </row>
    <row r="5" spans="1:206" x14ac:dyDescent="0.25">
      <c r="A5">
        <v>5690</v>
      </c>
      <c r="B5" t="s">
        <v>2198</v>
      </c>
      <c r="C5" s="26">
        <v>1</v>
      </c>
      <c r="D5" s="26">
        <v>1</v>
      </c>
      <c r="E5" s="26">
        <v>1</v>
      </c>
      <c r="F5" s="26">
        <v>1</v>
      </c>
      <c r="G5" s="26">
        <v>0</v>
      </c>
      <c r="H5" s="26">
        <v>0</v>
      </c>
      <c r="I5" s="26">
        <v>1</v>
      </c>
      <c r="J5" s="26">
        <v>0</v>
      </c>
      <c r="K5" s="26">
        <v>0</v>
      </c>
      <c r="L5" s="26">
        <v>0</v>
      </c>
      <c r="M5" s="26">
        <v>0</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W5" s="26">
        <v>0</v>
      </c>
      <c r="AX5" s="26">
        <v>0</v>
      </c>
      <c r="AY5" s="26">
        <v>0</v>
      </c>
      <c r="AZ5" s="26">
        <v>0</v>
      </c>
      <c r="BA5" s="26">
        <v>0</v>
      </c>
      <c r="BB5" s="26">
        <v>0</v>
      </c>
      <c r="BC5" s="26">
        <v>0</v>
      </c>
      <c r="BD5" s="26">
        <v>0</v>
      </c>
      <c r="BE5" s="26">
        <v>0</v>
      </c>
      <c r="BF5" s="26">
        <v>0</v>
      </c>
      <c r="BG5" s="26">
        <v>0</v>
      </c>
      <c r="BH5" s="26">
        <v>0</v>
      </c>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9">
        <f>(G5-'predicted rankings sorted'!G39)^2</f>
        <v>0</v>
      </c>
      <c r="DD5" s="29">
        <f>(H5-'predicted rankings sorted'!H39)^2</f>
        <v>0</v>
      </c>
      <c r="DE5" s="29">
        <f>(I5-'predicted rankings sorted'!I39)^2</f>
        <v>1</v>
      </c>
      <c r="DF5" s="29">
        <f>(J5-'predicted rankings sorted'!J39)^2</f>
        <v>0</v>
      </c>
      <c r="DG5" s="29">
        <f>(K5-'predicted rankings sorted'!K39)^2</f>
        <v>0</v>
      </c>
      <c r="DH5" s="29">
        <f>(L5-'predicted rankings sorted'!L39)^2</f>
        <v>0</v>
      </c>
      <c r="DI5" s="29">
        <f>(M5-'predicted rankings sorted'!M39)^2</f>
        <v>0</v>
      </c>
      <c r="DJ5" s="29">
        <f>(N5-'predicted rankings sorted'!N39)^2</f>
        <v>0</v>
      </c>
      <c r="DK5" s="29">
        <f>(O5-'predicted rankings sorted'!O39)^2</f>
        <v>0</v>
      </c>
      <c r="DL5" s="29">
        <f>(P5-'predicted rankings sorted'!P39)^2</f>
        <v>0</v>
      </c>
      <c r="DM5" s="29">
        <f>(Q5-'predicted rankings sorted'!Q39)^2</f>
        <v>0</v>
      </c>
      <c r="DN5" s="29">
        <f>(R5-'predicted rankings sorted'!R39)^2</f>
        <v>0</v>
      </c>
      <c r="DO5" s="29">
        <f>(S5-'predicted rankings sorted'!S39)^2</f>
        <v>0</v>
      </c>
      <c r="DP5" s="29">
        <f>(T5-'predicted rankings sorted'!T39)^2</f>
        <v>0</v>
      </c>
      <c r="DQ5" s="29">
        <f>(U5-'predicted rankings sorted'!U39)^2</f>
        <v>0</v>
      </c>
      <c r="DR5" s="29">
        <f>(V5-'predicted rankings sorted'!V39)^2</f>
        <v>0</v>
      </c>
      <c r="DS5" s="29">
        <f>(W5-'predicted rankings sorted'!W39)^2</f>
        <v>0</v>
      </c>
      <c r="DT5" s="29">
        <f>(X5-'predicted rankings sorted'!X39)^2</f>
        <v>0</v>
      </c>
      <c r="DU5" s="29">
        <f>(Y5-'predicted rankings sorted'!Y39)^2</f>
        <v>0</v>
      </c>
      <c r="DV5" s="29">
        <f>(Z5-'predicted rankings sorted'!Z39)^2</f>
        <v>0</v>
      </c>
      <c r="DW5" s="29">
        <f>(AA5-'predicted rankings sorted'!AA39)^2</f>
        <v>0</v>
      </c>
      <c r="DX5" s="29">
        <f>(AB5-'predicted rankings sorted'!AB39)^2</f>
        <v>0</v>
      </c>
      <c r="DY5" s="29">
        <f>(AC5-'predicted rankings sorted'!AC39)^2</f>
        <v>0</v>
      </c>
      <c r="DZ5" s="29">
        <f>(AD5-'predicted rankings sorted'!AD39)^2</f>
        <v>0</v>
      </c>
      <c r="EA5" s="29">
        <f>(AE5-'predicted rankings sorted'!AE39)^2</f>
        <v>0</v>
      </c>
      <c r="EB5" s="29">
        <f>(AF5-'predicted rankings sorted'!AF39)^2</f>
        <v>0</v>
      </c>
      <c r="EC5" s="29">
        <f>(AG5-'predicted rankings sorted'!AG39)^2</f>
        <v>0</v>
      </c>
      <c r="ED5" s="29">
        <f>(AH5-'predicted rankings sorted'!AH39)^2</f>
        <v>0</v>
      </c>
      <c r="EE5" s="29">
        <f>(AI5-'predicted rankings sorted'!AI39)^2</f>
        <v>0</v>
      </c>
      <c r="EF5" s="29">
        <f>(AJ5-'predicted rankings sorted'!AJ39)^2</f>
        <v>0</v>
      </c>
      <c r="EG5" s="29">
        <f>(AK5-'predicted rankings sorted'!AK39)^2</f>
        <v>0</v>
      </c>
      <c r="EH5" s="29">
        <f>(AL5-'predicted rankings sorted'!AL39)^2</f>
        <v>0</v>
      </c>
      <c r="EI5" s="29">
        <f>(AM5-'predicted rankings sorted'!AM39)^2</f>
        <v>0</v>
      </c>
      <c r="EJ5" s="29">
        <f>(AN5-'predicted rankings sorted'!AN39)^2</f>
        <v>0</v>
      </c>
      <c r="EK5" s="29">
        <f>(AO5-'predicted rankings sorted'!AO39)^2</f>
        <v>0</v>
      </c>
      <c r="EL5" s="29">
        <f>(AP5-'predicted rankings sorted'!AP39)^2</f>
        <v>0</v>
      </c>
      <c r="EM5" s="29">
        <f>(AQ5-'predicted rankings sorted'!AQ39)^2</f>
        <v>0</v>
      </c>
      <c r="EN5" s="29">
        <f>(AR5-'predicted rankings sorted'!AR39)^2</f>
        <v>0</v>
      </c>
      <c r="EO5" s="29">
        <f>(AS5-'predicted rankings sorted'!AS39)^2</f>
        <v>0</v>
      </c>
      <c r="EP5" s="29">
        <f>(AT5-'predicted rankings sorted'!AT39)^2</f>
        <v>0</v>
      </c>
      <c r="EQ5" s="29">
        <f>(AU5-'predicted rankings sorted'!AU39)^2</f>
        <v>0</v>
      </c>
      <c r="ER5" s="29">
        <f>(AV5-'predicted rankings sorted'!AV39)^2</f>
        <v>0</v>
      </c>
      <c r="ES5" s="29">
        <f>(AW5-'predicted rankings sorted'!AW39)^2</f>
        <v>0</v>
      </c>
      <c r="ET5" s="29">
        <f>(AX5-'predicted rankings sorted'!AX39)^2</f>
        <v>0</v>
      </c>
      <c r="EU5" s="29">
        <f>(AY5-'predicted rankings sorted'!AY39)^2</f>
        <v>0</v>
      </c>
      <c r="EV5" s="29">
        <f>(AZ5-'predicted rankings sorted'!AZ39)^2</f>
        <v>0</v>
      </c>
      <c r="EW5" s="29">
        <f>(BA5-'predicted rankings sorted'!BA39)^2</f>
        <v>0</v>
      </c>
      <c r="EX5" s="29">
        <f>(BB5-'predicted rankings sorted'!BB39)^2</f>
        <v>0</v>
      </c>
      <c r="EY5" s="29">
        <f>(BC5-'predicted rankings sorted'!BC39)^2</f>
        <v>0</v>
      </c>
      <c r="EZ5" s="29">
        <f>(BD5-'predicted rankings sorted'!BD39)^2</f>
        <v>0</v>
      </c>
      <c r="FA5" s="29">
        <f>(BE5-'predicted rankings sorted'!BE39)^2</f>
        <v>0</v>
      </c>
      <c r="FB5" s="29">
        <f>(BF5-'predicted rankings sorted'!BF39)^2</f>
        <v>0</v>
      </c>
      <c r="FC5" s="29">
        <f>(BG5-'predicted rankings sorted'!BG39)^2</f>
        <v>0</v>
      </c>
      <c r="FD5" s="29">
        <f>(BH5-'predicted rankings sorted'!BH39)^2</f>
        <v>0</v>
      </c>
      <c r="FE5" s="26"/>
      <c r="FF5" s="26"/>
      <c r="FG5" s="26"/>
      <c r="FH5" s="26"/>
      <c r="FI5" s="26"/>
      <c r="FJ5" s="26"/>
      <c r="FK5" s="26"/>
      <c r="FL5" s="26"/>
      <c r="FM5" s="26"/>
      <c r="FN5" s="26"/>
      <c r="FO5" s="26"/>
      <c r="FP5" s="26"/>
      <c r="FQ5" s="26"/>
      <c r="FR5" s="26"/>
      <c r="FS5" s="26"/>
      <c r="FT5" s="26"/>
      <c r="FU5" s="26"/>
      <c r="FV5" s="26"/>
      <c r="FW5" s="26"/>
      <c r="FX5" s="26"/>
      <c r="FY5" s="26"/>
      <c r="FZ5" s="26"/>
      <c r="GA5" s="26"/>
      <c r="GB5" s="26"/>
      <c r="GC5" s="26"/>
      <c r="GD5" s="26"/>
      <c r="GE5" s="26"/>
      <c r="GF5" s="26"/>
      <c r="GG5" s="26"/>
      <c r="GH5" s="26"/>
      <c r="GI5" s="26"/>
      <c r="GJ5" s="26"/>
      <c r="GK5" s="26"/>
      <c r="GL5" s="26"/>
      <c r="GM5" s="26"/>
      <c r="GN5" s="26"/>
      <c r="GO5" s="26"/>
      <c r="GP5" s="26"/>
    </row>
    <row r="6" spans="1:206" x14ac:dyDescent="0.25">
      <c r="A6">
        <v>2410</v>
      </c>
      <c r="B6" t="s">
        <v>827</v>
      </c>
      <c r="C6" s="26">
        <v>1</v>
      </c>
      <c r="D6" s="26">
        <v>1</v>
      </c>
      <c r="E6" s="26">
        <v>1</v>
      </c>
      <c r="F6" s="26">
        <v>1</v>
      </c>
      <c r="G6" s="26">
        <v>0</v>
      </c>
      <c r="H6" s="26">
        <v>0</v>
      </c>
      <c r="I6" s="26">
        <v>0</v>
      </c>
      <c r="J6" s="26">
        <v>1</v>
      </c>
      <c r="K6" s="26">
        <v>0</v>
      </c>
      <c r="L6" s="26">
        <v>0</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W6" s="26">
        <v>0</v>
      </c>
      <c r="AX6" s="26">
        <v>0</v>
      </c>
      <c r="AY6" s="26">
        <v>0</v>
      </c>
      <c r="AZ6" s="26">
        <v>0</v>
      </c>
      <c r="BA6" s="26">
        <v>0</v>
      </c>
      <c r="BB6" s="26">
        <v>0</v>
      </c>
      <c r="BC6" s="26">
        <v>0</v>
      </c>
      <c r="BD6" s="26">
        <v>0</v>
      </c>
      <c r="BE6" s="26">
        <v>0</v>
      </c>
      <c r="BF6" s="26">
        <v>0</v>
      </c>
      <c r="BG6" s="26">
        <v>0</v>
      </c>
      <c r="BH6" s="26">
        <v>0</v>
      </c>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9">
        <f>(G6-'predicted rankings sorted'!G15)^2</f>
        <v>0</v>
      </c>
      <c r="DD6" s="29">
        <f>(H6-'predicted rankings sorted'!H15)^2</f>
        <v>0</v>
      </c>
      <c r="DE6" s="29">
        <f>(I6-'predicted rankings sorted'!I15)^2</f>
        <v>0</v>
      </c>
      <c r="DF6" s="29">
        <f>(J6-'predicted rankings sorted'!J15)^2</f>
        <v>1</v>
      </c>
      <c r="DG6" s="29">
        <f>(K6-'predicted rankings sorted'!K15)^2</f>
        <v>0</v>
      </c>
      <c r="DH6" s="29">
        <f>(L6-'predicted rankings sorted'!L15)^2</f>
        <v>0</v>
      </c>
      <c r="DI6" s="29">
        <f>(M6-'predicted rankings sorted'!M15)^2</f>
        <v>0</v>
      </c>
      <c r="DJ6" s="29">
        <f>(N6-'predicted rankings sorted'!N15)^2</f>
        <v>0</v>
      </c>
      <c r="DK6" s="29">
        <f>(O6-'predicted rankings sorted'!O15)^2</f>
        <v>0</v>
      </c>
      <c r="DL6" s="29">
        <f>(P6-'predicted rankings sorted'!P15)^2</f>
        <v>0</v>
      </c>
      <c r="DM6" s="29">
        <f>(Q6-'predicted rankings sorted'!Q15)^2</f>
        <v>0</v>
      </c>
      <c r="DN6" s="29">
        <f>(R6-'predicted rankings sorted'!R15)^2</f>
        <v>0</v>
      </c>
      <c r="DO6" s="29">
        <f>(S6-'predicted rankings sorted'!S15)^2</f>
        <v>0</v>
      </c>
      <c r="DP6" s="29">
        <f>(T6-'predicted rankings sorted'!T15)^2</f>
        <v>0</v>
      </c>
      <c r="DQ6" s="29">
        <f>(U6-'predicted rankings sorted'!U15)^2</f>
        <v>0</v>
      </c>
      <c r="DR6" s="29">
        <f>(V6-'predicted rankings sorted'!V15)^2</f>
        <v>0</v>
      </c>
      <c r="DS6" s="29">
        <f>(W6-'predicted rankings sorted'!W15)^2</f>
        <v>0</v>
      </c>
      <c r="DT6" s="29">
        <f>(X6-'predicted rankings sorted'!X15)^2</f>
        <v>0</v>
      </c>
      <c r="DU6" s="29">
        <f>(Y6-'predicted rankings sorted'!Y15)^2</f>
        <v>0</v>
      </c>
      <c r="DV6" s="29">
        <f>(Z6-'predicted rankings sorted'!Z15)^2</f>
        <v>0</v>
      </c>
      <c r="DW6" s="29">
        <f>(AA6-'predicted rankings sorted'!AA15)^2</f>
        <v>0</v>
      </c>
      <c r="DX6" s="29">
        <f>(AB6-'predicted rankings sorted'!AB15)^2</f>
        <v>0</v>
      </c>
      <c r="DY6" s="29">
        <f>(AC6-'predicted rankings sorted'!AC15)^2</f>
        <v>0</v>
      </c>
      <c r="DZ6" s="29">
        <f>(AD6-'predicted rankings sorted'!AD15)^2</f>
        <v>0</v>
      </c>
      <c r="EA6" s="29">
        <f>(AE6-'predicted rankings sorted'!AE15)^2</f>
        <v>0</v>
      </c>
      <c r="EB6" s="29">
        <f>(AF6-'predicted rankings sorted'!AF15)^2</f>
        <v>0</v>
      </c>
      <c r="EC6" s="29">
        <f>(AG6-'predicted rankings sorted'!AG15)^2</f>
        <v>0</v>
      </c>
      <c r="ED6" s="29">
        <f>(AH6-'predicted rankings sorted'!AH15)^2</f>
        <v>0</v>
      </c>
      <c r="EE6" s="29">
        <f>(AI6-'predicted rankings sorted'!AI15)^2</f>
        <v>0</v>
      </c>
      <c r="EF6" s="29">
        <f>(AJ6-'predicted rankings sorted'!AJ15)^2</f>
        <v>0</v>
      </c>
      <c r="EG6" s="29">
        <f>(AK6-'predicted rankings sorted'!AK15)^2</f>
        <v>0</v>
      </c>
      <c r="EH6" s="29">
        <f>(AL6-'predicted rankings sorted'!AL15)^2</f>
        <v>0</v>
      </c>
      <c r="EI6" s="29">
        <f>(AM6-'predicted rankings sorted'!AM15)^2</f>
        <v>0</v>
      </c>
      <c r="EJ6" s="29">
        <f>(AN6-'predicted rankings sorted'!AN15)^2</f>
        <v>0</v>
      </c>
      <c r="EK6" s="29">
        <f>(AO6-'predicted rankings sorted'!AO15)^2</f>
        <v>0</v>
      </c>
      <c r="EL6" s="29">
        <f>(AP6-'predicted rankings sorted'!AP15)^2</f>
        <v>0</v>
      </c>
      <c r="EM6" s="29">
        <f>(AQ6-'predicted rankings sorted'!AQ15)^2</f>
        <v>0</v>
      </c>
      <c r="EN6" s="29">
        <f>(AR6-'predicted rankings sorted'!AR15)^2</f>
        <v>0</v>
      </c>
      <c r="EO6" s="29">
        <f>(AS6-'predicted rankings sorted'!AS15)^2</f>
        <v>0</v>
      </c>
      <c r="EP6" s="29">
        <f>(AT6-'predicted rankings sorted'!AT15)^2</f>
        <v>0</v>
      </c>
      <c r="EQ6" s="29">
        <f>(AU6-'predicted rankings sorted'!AU15)^2</f>
        <v>0</v>
      </c>
      <c r="ER6" s="29">
        <f>(AV6-'predicted rankings sorted'!AV15)^2</f>
        <v>0</v>
      </c>
      <c r="ES6" s="29">
        <f>(AW6-'predicted rankings sorted'!AW15)^2</f>
        <v>0</v>
      </c>
      <c r="ET6" s="29">
        <f>(AX6-'predicted rankings sorted'!AX15)^2</f>
        <v>0</v>
      </c>
      <c r="EU6" s="29">
        <f>(AY6-'predicted rankings sorted'!AY15)^2</f>
        <v>0</v>
      </c>
      <c r="EV6" s="29">
        <f>(AZ6-'predicted rankings sorted'!AZ15)^2</f>
        <v>0</v>
      </c>
      <c r="EW6" s="29">
        <f>(BA6-'predicted rankings sorted'!BA15)^2</f>
        <v>0</v>
      </c>
      <c r="EX6" s="29">
        <f>(BB6-'predicted rankings sorted'!BB15)^2</f>
        <v>0</v>
      </c>
      <c r="EY6" s="29">
        <f>(BC6-'predicted rankings sorted'!BC15)^2</f>
        <v>0</v>
      </c>
      <c r="EZ6" s="29">
        <f>(BD6-'predicted rankings sorted'!BD15)^2</f>
        <v>0</v>
      </c>
      <c r="FA6" s="29">
        <f>(BE6-'predicted rankings sorted'!BE15)^2</f>
        <v>0</v>
      </c>
      <c r="FB6" s="29">
        <f>(BF6-'predicted rankings sorted'!BF15)^2</f>
        <v>0</v>
      </c>
      <c r="FC6" s="29">
        <f>(BG6-'predicted rankings sorted'!BG15)^2</f>
        <v>0</v>
      </c>
      <c r="FD6" s="29">
        <f>(BH6-'predicted rankings sorted'!BH15)^2</f>
        <v>0</v>
      </c>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row>
    <row r="7" spans="1:206" x14ac:dyDescent="0.25">
      <c r="A7">
        <v>2512</v>
      </c>
      <c r="B7" t="s">
        <v>872</v>
      </c>
      <c r="C7" s="26">
        <v>1</v>
      </c>
      <c r="D7" s="26">
        <v>1</v>
      </c>
      <c r="E7" s="26">
        <v>1</v>
      </c>
      <c r="F7" s="26">
        <v>1</v>
      </c>
      <c r="G7" s="26">
        <v>0</v>
      </c>
      <c r="H7" s="26">
        <v>0</v>
      </c>
      <c r="I7" s="26">
        <v>0</v>
      </c>
      <c r="J7" s="26">
        <v>0</v>
      </c>
      <c r="K7" s="26">
        <v>0</v>
      </c>
      <c r="L7" s="26">
        <v>0</v>
      </c>
      <c r="M7" s="26">
        <v>1</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W7" s="26">
        <v>0</v>
      </c>
      <c r="AX7" s="26">
        <v>0</v>
      </c>
      <c r="AY7" s="26">
        <v>0</v>
      </c>
      <c r="AZ7" s="26">
        <v>0</v>
      </c>
      <c r="BA7" s="26">
        <v>0</v>
      </c>
      <c r="BB7" s="26">
        <v>0</v>
      </c>
      <c r="BC7" s="26">
        <v>0</v>
      </c>
      <c r="BD7" s="26">
        <v>0</v>
      </c>
      <c r="BE7" s="26">
        <v>0</v>
      </c>
      <c r="BF7" s="26">
        <v>0</v>
      </c>
      <c r="BG7" s="26">
        <v>0</v>
      </c>
      <c r="BH7" s="26">
        <v>0</v>
      </c>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9">
        <f>(G7-'predicted rankings sorted'!G18)^2</f>
        <v>0</v>
      </c>
      <c r="DD7" s="29">
        <f>(H7-'predicted rankings sorted'!H18)^2</f>
        <v>0</v>
      </c>
      <c r="DE7" s="29">
        <f>(I7-'predicted rankings sorted'!I18)^2</f>
        <v>0</v>
      </c>
      <c r="DF7" s="29">
        <f>(J7-'predicted rankings sorted'!J18)^2</f>
        <v>0</v>
      </c>
      <c r="DG7" s="29">
        <f>(K7-'predicted rankings sorted'!K18)^2</f>
        <v>0</v>
      </c>
      <c r="DH7" s="29">
        <f>(L7-'predicted rankings sorted'!L18)^2</f>
        <v>0</v>
      </c>
      <c r="DI7" s="29">
        <f>(M7-'predicted rankings sorted'!M18)^2</f>
        <v>1</v>
      </c>
      <c r="DJ7" s="29">
        <f>(N7-'predicted rankings sorted'!N18)^2</f>
        <v>0</v>
      </c>
      <c r="DK7" s="29">
        <f>(O7-'predicted rankings sorted'!O18)^2</f>
        <v>0</v>
      </c>
      <c r="DL7" s="29">
        <f>(P7-'predicted rankings sorted'!P18)^2</f>
        <v>0</v>
      </c>
      <c r="DM7" s="29">
        <f>(Q7-'predicted rankings sorted'!Q18)^2</f>
        <v>0</v>
      </c>
      <c r="DN7" s="29">
        <f>(R7-'predicted rankings sorted'!R18)^2</f>
        <v>0</v>
      </c>
      <c r="DO7" s="29">
        <f>(S7-'predicted rankings sorted'!S18)^2</f>
        <v>0</v>
      </c>
      <c r="DP7" s="29">
        <f>(T7-'predicted rankings sorted'!T18)^2</f>
        <v>0</v>
      </c>
      <c r="DQ7" s="29">
        <f>(U7-'predicted rankings sorted'!U18)^2</f>
        <v>0</v>
      </c>
      <c r="DR7" s="29">
        <f>(V7-'predicted rankings sorted'!V18)^2</f>
        <v>0</v>
      </c>
      <c r="DS7" s="29">
        <f>(W7-'predicted rankings sorted'!W18)^2</f>
        <v>0</v>
      </c>
      <c r="DT7" s="29">
        <f>(X7-'predicted rankings sorted'!X18)^2</f>
        <v>0</v>
      </c>
      <c r="DU7" s="29">
        <f>(Y7-'predicted rankings sorted'!Y18)^2</f>
        <v>0</v>
      </c>
      <c r="DV7" s="29">
        <f>(Z7-'predicted rankings sorted'!Z18)^2</f>
        <v>0</v>
      </c>
      <c r="DW7" s="29">
        <f>(AA7-'predicted rankings sorted'!AA18)^2</f>
        <v>0</v>
      </c>
      <c r="DX7" s="29">
        <f>(AB7-'predicted rankings sorted'!AB18)^2</f>
        <v>0</v>
      </c>
      <c r="DY7" s="29">
        <f>(AC7-'predicted rankings sorted'!AC18)^2</f>
        <v>0</v>
      </c>
      <c r="DZ7" s="29">
        <f>(AD7-'predicted rankings sorted'!AD18)^2</f>
        <v>0</v>
      </c>
      <c r="EA7" s="29">
        <f>(AE7-'predicted rankings sorted'!AE18)^2</f>
        <v>0</v>
      </c>
      <c r="EB7" s="29">
        <f>(AF7-'predicted rankings sorted'!AF18)^2</f>
        <v>0</v>
      </c>
      <c r="EC7" s="29">
        <f>(AG7-'predicted rankings sorted'!AG18)^2</f>
        <v>0</v>
      </c>
      <c r="ED7" s="29">
        <f>(AH7-'predicted rankings sorted'!AH18)^2</f>
        <v>0</v>
      </c>
      <c r="EE7" s="29">
        <f>(AI7-'predicted rankings sorted'!AI18)^2</f>
        <v>0</v>
      </c>
      <c r="EF7" s="29">
        <f>(AJ7-'predicted rankings sorted'!AJ18)^2</f>
        <v>0</v>
      </c>
      <c r="EG7" s="29">
        <f>(AK7-'predicted rankings sorted'!AK18)^2</f>
        <v>0</v>
      </c>
      <c r="EH7" s="29">
        <f>(AL7-'predicted rankings sorted'!AL18)^2</f>
        <v>0</v>
      </c>
      <c r="EI7" s="29">
        <f>(AM7-'predicted rankings sorted'!AM18)^2</f>
        <v>0</v>
      </c>
      <c r="EJ7" s="29">
        <f>(AN7-'predicted rankings sorted'!AN18)^2</f>
        <v>0</v>
      </c>
      <c r="EK7" s="29">
        <f>(AO7-'predicted rankings sorted'!AO18)^2</f>
        <v>0</v>
      </c>
      <c r="EL7" s="29">
        <f>(AP7-'predicted rankings sorted'!AP18)^2</f>
        <v>0</v>
      </c>
      <c r="EM7" s="29">
        <f>(AQ7-'predicted rankings sorted'!AQ18)^2</f>
        <v>0</v>
      </c>
      <c r="EN7" s="29">
        <f>(AR7-'predicted rankings sorted'!AR18)^2</f>
        <v>0</v>
      </c>
      <c r="EO7" s="29">
        <f>(AS7-'predicted rankings sorted'!AS18)^2</f>
        <v>0</v>
      </c>
      <c r="EP7" s="29">
        <f>(AT7-'predicted rankings sorted'!AT18)^2</f>
        <v>0</v>
      </c>
      <c r="EQ7" s="29">
        <f>(AU7-'predicted rankings sorted'!AU18)^2</f>
        <v>0</v>
      </c>
      <c r="ER7" s="29">
        <f>(AV7-'predicted rankings sorted'!AV18)^2</f>
        <v>0</v>
      </c>
      <c r="ES7" s="29">
        <f>(AW7-'predicted rankings sorted'!AW18)^2</f>
        <v>0</v>
      </c>
      <c r="ET7" s="29">
        <f>(AX7-'predicted rankings sorted'!AX18)^2</f>
        <v>0</v>
      </c>
      <c r="EU7" s="29">
        <f>(AY7-'predicted rankings sorted'!AY18)^2</f>
        <v>0</v>
      </c>
      <c r="EV7" s="29">
        <f>(AZ7-'predicted rankings sorted'!AZ18)^2</f>
        <v>0</v>
      </c>
      <c r="EW7" s="29">
        <f>(BA7-'predicted rankings sorted'!BA18)^2</f>
        <v>0</v>
      </c>
      <c r="EX7" s="29">
        <f>(BB7-'predicted rankings sorted'!BB18)^2</f>
        <v>0</v>
      </c>
      <c r="EY7" s="29">
        <f>(BC7-'predicted rankings sorted'!BC18)^2</f>
        <v>0</v>
      </c>
      <c r="EZ7" s="29">
        <f>(BD7-'predicted rankings sorted'!BD18)^2</f>
        <v>0</v>
      </c>
      <c r="FA7" s="29">
        <f>(BE7-'predicted rankings sorted'!BE18)^2</f>
        <v>0</v>
      </c>
      <c r="FB7" s="29">
        <f>(BF7-'predicted rankings sorted'!BF18)^2</f>
        <v>0</v>
      </c>
      <c r="FC7" s="29">
        <f>(BG7-'predicted rankings sorted'!BG18)^2</f>
        <v>0</v>
      </c>
      <c r="FD7" s="29">
        <f>(BH7-'predicted rankings sorted'!BH18)^2</f>
        <v>0</v>
      </c>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row>
    <row r="8" spans="1:206" x14ac:dyDescent="0.25">
      <c r="A8">
        <v>3528</v>
      </c>
      <c r="B8" t="s">
        <v>1263</v>
      </c>
      <c r="C8" s="26">
        <v>1</v>
      </c>
      <c r="D8" s="26">
        <v>1</v>
      </c>
      <c r="E8" s="26">
        <v>1</v>
      </c>
      <c r="F8" s="26">
        <v>1</v>
      </c>
      <c r="G8" s="26">
        <v>0</v>
      </c>
      <c r="H8" s="26">
        <v>0</v>
      </c>
      <c r="I8" s="26">
        <v>0</v>
      </c>
      <c r="J8" s="26">
        <v>0</v>
      </c>
      <c r="K8" s="26">
        <v>0</v>
      </c>
      <c r="L8" s="26">
        <v>0</v>
      </c>
      <c r="M8" s="26">
        <v>0</v>
      </c>
      <c r="N8" s="26">
        <v>1</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W8" s="26">
        <v>0</v>
      </c>
      <c r="AX8" s="26">
        <v>0</v>
      </c>
      <c r="AY8" s="26">
        <v>0</v>
      </c>
      <c r="AZ8" s="26">
        <v>0</v>
      </c>
      <c r="BA8" s="26">
        <v>0</v>
      </c>
      <c r="BB8" s="26">
        <v>0</v>
      </c>
      <c r="BC8" s="26">
        <v>0</v>
      </c>
      <c r="BD8" s="26">
        <v>0</v>
      </c>
      <c r="BE8" s="26">
        <v>0</v>
      </c>
      <c r="BF8" s="26">
        <v>0</v>
      </c>
      <c r="BG8" s="26">
        <v>0</v>
      </c>
      <c r="BH8" s="26">
        <v>0</v>
      </c>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9">
        <f>(G8-'predicted rankings sorted'!G24)^2</f>
        <v>0</v>
      </c>
      <c r="DD8" s="29">
        <f>(H8-'predicted rankings sorted'!H24)^2</f>
        <v>0</v>
      </c>
      <c r="DE8" s="29">
        <f>(I8-'predicted rankings sorted'!I24)^2</f>
        <v>0</v>
      </c>
      <c r="DF8" s="29">
        <f>(J8-'predicted rankings sorted'!J24)^2</f>
        <v>0</v>
      </c>
      <c r="DG8" s="29">
        <f>(K8-'predicted rankings sorted'!K24)^2</f>
        <v>0</v>
      </c>
      <c r="DH8" s="29">
        <f>(L8-'predicted rankings sorted'!L24)^2</f>
        <v>0</v>
      </c>
      <c r="DI8" s="29">
        <f>(M8-'predicted rankings sorted'!M24)^2</f>
        <v>0</v>
      </c>
      <c r="DJ8" s="29">
        <f>(N8-'predicted rankings sorted'!N24)^2</f>
        <v>1</v>
      </c>
      <c r="DK8" s="29">
        <f>(O8-'predicted rankings sorted'!O24)^2</f>
        <v>0</v>
      </c>
      <c r="DL8" s="29">
        <f>(P8-'predicted rankings sorted'!P24)^2</f>
        <v>0</v>
      </c>
      <c r="DM8" s="29">
        <f>(Q8-'predicted rankings sorted'!Q24)^2</f>
        <v>0</v>
      </c>
      <c r="DN8" s="29">
        <f>(R8-'predicted rankings sorted'!R24)^2</f>
        <v>0</v>
      </c>
      <c r="DO8" s="29">
        <f>(S8-'predicted rankings sorted'!S24)^2</f>
        <v>0</v>
      </c>
      <c r="DP8" s="29">
        <f>(T8-'predicted rankings sorted'!T24)^2</f>
        <v>0</v>
      </c>
      <c r="DQ8" s="29">
        <f>(U8-'predicted rankings sorted'!U24)^2</f>
        <v>0</v>
      </c>
      <c r="DR8" s="29">
        <f>(V8-'predicted rankings sorted'!V24)^2</f>
        <v>0</v>
      </c>
      <c r="DS8" s="29">
        <f>(W8-'predicted rankings sorted'!W24)^2</f>
        <v>0</v>
      </c>
      <c r="DT8" s="29">
        <f>(X8-'predicted rankings sorted'!X24)^2</f>
        <v>0</v>
      </c>
      <c r="DU8" s="29">
        <f>(Y8-'predicted rankings sorted'!Y24)^2</f>
        <v>0</v>
      </c>
      <c r="DV8" s="29">
        <f>(Z8-'predicted rankings sorted'!Z24)^2</f>
        <v>0</v>
      </c>
      <c r="DW8" s="29">
        <f>(AA8-'predicted rankings sorted'!AA24)^2</f>
        <v>0</v>
      </c>
      <c r="DX8" s="29">
        <f>(AB8-'predicted rankings sorted'!AB24)^2</f>
        <v>0</v>
      </c>
      <c r="DY8" s="29">
        <f>(AC8-'predicted rankings sorted'!AC24)^2</f>
        <v>0</v>
      </c>
      <c r="DZ8" s="29">
        <f>(AD8-'predicted rankings sorted'!AD24)^2</f>
        <v>0</v>
      </c>
      <c r="EA8" s="29">
        <f>(AE8-'predicted rankings sorted'!AE24)^2</f>
        <v>0</v>
      </c>
      <c r="EB8" s="29">
        <f>(AF8-'predicted rankings sorted'!AF24)^2</f>
        <v>0</v>
      </c>
      <c r="EC8" s="29">
        <f>(AG8-'predicted rankings sorted'!AG24)^2</f>
        <v>0</v>
      </c>
      <c r="ED8" s="29">
        <f>(AH8-'predicted rankings sorted'!AH24)^2</f>
        <v>0</v>
      </c>
      <c r="EE8" s="29">
        <f>(AI8-'predicted rankings sorted'!AI24)^2</f>
        <v>0</v>
      </c>
      <c r="EF8" s="29">
        <f>(AJ8-'predicted rankings sorted'!AJ24)^2</f>
        <v>0</v>
      </c>
      <c r="EG8" s="29">
        <f>(AK8-'predicted rankings sorted'!AK24)^2</f>
        <v>0</v>
      </c>
      <c r="EH8" s="29">
        <f>(AL8-'predicted rankings sorted'!AL24)^2</f>
        <v>0</v>
      </c>
      <c r="EI8" s="29">
        <f>(AM8-'predicted rankings sorted'!AM24)^2</f>
        <v>0</v>
      </c>
      <c r="EJ8" s="29">
        <f>(AN8-'predicted rankings sorted'!AN24)^2</f>
        <v>0</v>
      </c>
      <c r="EK8" s="29">
        <f>(AO8-'predicted rankings sorted'!AO24)^2</f>
        <v>0</v>
      </c>
      <c r="EL8" s="29">
        <f>(AP8-'predicted rankings sorted'!AP24)^2</f>
        <v>0</v>
      </c>
      <c r="EM8" s="29">
        <f>(AQ8-'predicted rankings sorted'!AQ24)^2</f>
        <v>0</v>
      </c>
      <c r="EN8" s="29">
        <f>(AR8-'predicted rankings sorted'!AR24)^2</f>
        <v>0</v>
      </c>
      <c r="EO8" s="29">
        <f>(AS8-'predicted rankings sorted'!AS24)^2</f>
        <v>0</v>
      </c>
      <c r="EP8" s="29">
        <f>(AT8-'predicted rankings sorted'!AT24)^2</f>
        <v>0</v>
      </c>
      <c r="EQ8" s="29">
        <f>(AU8-'predicted rankings sorted'!AU24)^2</f>
        <v>0</v>
      </c>
      <c r="ER8" s="29">
        <f>(AV8-'predicted rankings sorted'!AV24)^2</f>
        <v>0</v>
      </c>
      <c r="ES8" s="29">
        <f>(AW8-'predicted rankings sorted'!AW24)^2</f>
        <v>0</v>
      </c>
      <c r="ET8" s="29">
        <f>(AX8-'predicted rankings sorted'!AX24)^2</f>
        <v>0</v>
      </c>
      <c r="EU8" s="29">
        <f>(AY8-'predicted rankings sorted'!AY24)^2</f>
        <v>0</v>
      </c>
      <c r="EV8" s="29">
        <f>(AZ8-'predicted rankings sorted'!AZ24)^2</f>
        <v>0</v>
      </c>
      <c r="EW8" s="29">
        <f>(BA8-'predicted rankings sorted'!BA24)^2</f>
        <v>0</v>
      </c>
      <c r="EX8" s="29">
        <f>(BB8-'predicted rankings sorted'!BB24)^2</f>
        <v>0</v>
      </c>
      <c r="EY8" s="29">
        <f>(BC8-'predicted rankings sorted'!BC24)^2</f>
        <v>0</v>
      </c>
      <c r="EZ8" s="29">
        <f>(BD8-'predicted rankings sorted'!BD24)^2</f>
        <v>0</v>
      </c>
      <c r="FA8" s="29">
        <f>(BE8-'predicted rankings sorted'!BE24)^2</f>
        <v>0</v>
      </c>
      <c r="FB8" s="29">
        <f>(BF8-'predicted rankings sorted'!BF24)^2</f>
        <v>0</v>
      </c>
      <c r="FC8" s="29">
        <f>(BG8-'predicted rankings sorted'!BG24)^2</f>
        <v>0</v>
      </c>
      <c r="FD8" s="29">
        <f>(BH8-'predicted rankings sorted'!BH24)^2</f>
        <v>0</v>
      </c>
      <c r="FE8" s="26"/>
      <c r="FF8" s="26"/>
      <c r="FG8" s="26"/>
      <c r="FH8" s="26"/>
      <c r="FI8" s="26"/>
      <c r="FJ8" s="26"/>
      <c r="FK8" s="26"/>
      <c r="FL8" s="26"/>
      <c r="FM8" s="26"/>
      <c r="FN8" s="26"/>
      <c r="FO8" s="26"/>
      <c r="FP8" s="26"/>
      <c r="FQ8" s="26"/>
      <c r="FR8" s="26"/>
      <c r="FS8" s="26"/>
      <c r="FT8" s="26"/>
      <c r="FU8" s="26"/>
      <c r="FV8" s="26"/>
      <c r="FW8" s="26"/>
      <c r="FX8" s="26"/>
      <c r="FY8" s="26"/>
      <c r="FZ8" s="26"/>
      <c r="GA8" s="26"/>
      <c r="GB8" s="26"/>
      <c r="GC8" s="26"/>
      <c r="GD8" s="26"/>
      <c r="GE8" s="26"/>
      <c r="GF8" s="26"/>
      <c r="GG8" s="26"/>
      <c r="GH8" s="26"/>
      <c r="GI8" s="26"/>
      <c r="GJ8" s="26"/>
      <c r="GK8" s="26"/>
      <c r="GL8" s="26"/>
      <c r="GM8" s="26"/>
      <c r="GN8" s="26"/>
      <c r="GO8" s="26"/>
      <c r="GP8" s="26"/>
    </row>
    <row r="9" spans="1:206" x14ac:dyDescent="0.25">
      <c r="A9">
        <v>4329</v>
      </c>
      <c r="B9" t="s">
        <v>1591</v>
      </c>
      <c r="C9" s="26">
        <v>1</v>
      </c>
      <c r="D9" s="26">
        <v>1</v>
      </c>
      <c r="E9" s="26">
        <v>1</v>
      </c>
      <c r="F9" s="26">
        <v>1</v>
      </c>
      <c r="G9" s="26">
        <v>0</v>
      </c>
      <c r="H9" s="26">
        <v>0</v>
      </c>
      <c r="I9" s="26">
        <v>0</v>
      </c>
      <c r="J9" s="26">
        <v>0</v>
      </c>
      <c r="K9" s="26">
        <v>1</v>
      </c>
      <c r="L9" s="26">
        <v>0</v>
      </c>
      <c r="M9" s="26">
        <v>0</v>
      </c>
      <c r="N9" s="26">
        <v>0</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W9" s="26">
        <v>0</v>
      </c>
      <c r="AX9" s="26">
        <v>0</v>
      </c>
      <c r="AY9" s="26">
        <v>0</v>
      </c>
      <c r="AZ9" s="26">
        <v>0</v>
      </c>
      <c r="BA9" s="26">
        <v>0</v>
      </c>
      <c r="BB9" s="26">
        <v>0</v>
      </c>
      <c r="BC9" s="26">
        <v>0</v>
      </c>
      <c r="BD9" s="26">
        <v>0</v>
      </c>
      <c r="BE9" s="26">
        <v>0</v>
      </c>
      <c r="BF9" s="26">
        <v>0</v>
      </c>
      <c r="BG9" s="26">
        <v>0</v>
      </c>
      <c r="BH9" s="26">
        <v>0</v>
      </c>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9">
        <f>(G9-'predicted rankings sorted'!G30)^2</f>
        <v>0</v>
      </c>
      <c r="DD9" s="29">
        <f>(H9-'predicted rankings sorted'!H30)^2</f>
        <v>0</v>
      </c>
      <c r="DE9" s="29">
        <f>(I9-'predicted rankings sorted'!I30)^2</f>
        <v>0</v>
      </c>
      <c r="DF9" s="29">
        <f>(J9-'predicted rankings sorted'!J30)^2</f>
        <v>0</v>
      </c>
      <c r="DG9" s="29">
        <f>(K9-'predicted rankings sorted'!K30)^2</f>
        <v>1</v>
      </c>
      <c r="DH9" s="29">
        <f>(L9-'predicted rankings sorted'!L30)^2</f>
        <v>0</v>
      </c>
      <c r="DI9" s="29">
        <f>(M9-'predicted rankings sorted'!M30)^2</f>
        <v>0</v>
      </c>
      <c r="DJ9" s="29">
        <f>(N9-'predicted rankings sorted'!N30)^2</f>
        <v>0</v>
      </c>
      <c r="DK9" s="29">
        <f>(O9-'predicted rankings sorted'!O30)^2</f>
        <v>0</v>
      </c>
      <c r="DL9" s="29">
        <f>(P9-'predicted rankings sorted'!P30)^2</f>
        <v>0</v>
      </c>
      <c r="DM9" s="29">
        <f>(Q9-'predicted rankings sorted'!Q30)^2</f>
        <v>0</v>
      </c>
      <c r="DN9" s="29">
        <f>(R9-'predicted rankings sorted'!R30)^2</f>
        <v>0</v>
      </c>
      <c r="DO9" s="29">
        <f>(S9-'predicted rankings sorted'!S30)^2</f>
        <v>0</v>
      </c>
      <c r="DP9" s="29">
        <f>(T9-'predicted rankings sorted'!T30)^2</f>
        <v>0</v>
      </c>
      <c r="DQ9" s="29">
        <f>(U9-'predicted rankings sorted'!U30)^2</f>
        <v>0</v>
      </c>
      <c r="DR9" s="29">
        <f>(V9-'predicted rankings sorted'!V30)^2</f>
        <v>0</v>
      </c>
      <c r="DS9" s="29">
        <f>(W9-'predicted rankings sorted'!W30)^2</f>
        <v>0</v>
      </c>
      <c r="DT9" s="29">
        <f>(X9-'predicted rankings sorted'!X30)^2</f>
        <v>0</v>
      </c>
      <c r="DU9" s="29">
        <f>(Y9-'predicted rankings sorted'!Y30)^2</f>
        <v>0</v>
      </c>
      <c r="DV9" s="29">
        <f>(Z9-'predicted rankings sorted'!Z30)^2</f>
        <v>0</v>
      </c>
      <c r="DW9" s="29">
        <f>(AA9-'predicted rankings sorted'!AA30)^2</f>
        <v>0</v>
      </c>
      <c r="DX9" s="29">
        <f>(AB9-'predicted rankings sorted'!AB30)^2</f>
        <v>0</v>
      </c>
      <c r="DY9" s="29">
        <f>(AC9-'predicted rankings sorted'!AC30)^2</f>
        <v>0</v>
      </c>
      <c r="DZ9" s="29">
        <f>(AD9-'predicted rankings sorted'!AD30)^2</f>
        <v>0</v>
      </c>
      <c r="EA9" s="29">
        <f>(AE9-'predicted rankings sorted'!AE30)^2</f>
        <v>0</v>
      </c>
      <c r="EB9" s="29">
        <f>(AF9-'predicted rankings sorted'!AF30)^2</f>
        <v>0</v>
      </c>
      <c r="EC9" s="29">
        <f>(AG9-'predicted rankings sorted'!AG30)^2</f>
        <v>0</v>
      </c>
      <c r="ED9" s="29">
        <f>(AH9-'predicted rankings sorted'!AH30)^2</f>
        <v>0</v>
      </c>
      <c r="EE9" s="29">
        <f>(AI9-'predicted rankings sorted'!AI30)^2</f>
        <v>0</v>
      </c>
      <c r="EF9" s="29">
        <f>(AJ9-'predicted rankings sorted'!AJ30)^2</f>
        <v>0</v>
      </c>
      <c r="EG9" s="29">
        <f>(AK9-'predicted rankings sorted'!AK30)^2</f>
        <v>0</v>
      </c>
      <c r="EH9" s="29">
        <f>(AL9-'predicted rankings sorted'!AL30)^2</f>
        <v>0</v>
      </c>
      <c r="EI9" s="29">
        <f>(AM9-'predicted rankings sorted'!AM30)^2</f>
        <v>0</v>
      </c>
      <c r="EJ9" s="29">
        <f>(AN9-'predicted rankings sorted'!AN30)^2</f>
        <v>0</v>
      </c>
      <c r="EK9" s="29">
        <f>(AO9-'predicted rankings sorted'!AO30)^2</f>
        <v>0</v>
      </c>
      <c r="EL9" s="29">
        <f>(AP9-'predicted rankings sorted'!AP30)^2</f>
        <v>0</v>
      </c>
      <c r="EM9" s="29">
        <f>(AQ9-'predicted rankings sorted'!AQ30)^2</f>
        <v>0</v>
      </c>
      <c r="EN9" s="29">
        <f>(AR9-'predicted rankings sorted'!AR30)^2</f>
        <v>0</v>
      </c>
      <c r="EO9" s="29">
        <f>(AS9-'predicted rankings sorted'!AS30)^2</f>
        <v>0</v>
      </c>
      <c r="EP9" s="29">
        <f>(AT9-'predicted rankings sorted'!AT30)^2</f>
        <v>0</v>
      </c>
      <c r="EQ9" s="29">
        <f>(AU9-'predicted rankings sorted'!AU30)^2</f>
        <v>0</v>
      </c>
      <c r="ER9" s="29">
        <f>(AV9-'predicted rankings sorted'!AV30)^2</f>
        <v>0</v>
      </c>
      <c r="ES9" s="29">
        <f>(AW9-'predicted rankings sorted'!AW30)^2</f>
        <v>0</v>
      </c>
      <c r="ET9" s="29">
        <f>(AX9-'predicted rankings sorted'!AX30)^2</f>
        <v>0</v>
      </c>
      <c r="EU9" s="29">
        <f>(AY9-'predicted rankings sorted'!AY30)^2</f>
        <v>0</v>
      </c>
      <c r="EV9" s="29">
        <f>(AZ9-'predicted rankings sorted'!AZ30)^2</f>
        <v>0</v>
      </c>
      <c r="EW9" s="29">
        <f>(BA9-'predicted rankings sorted'!BA30)^2</f>
        <v>0</v>
      </c>
      <c r="EX9" s="29">
        <f>(BB9-'predicted rankings sorted'!BB30)^2</f>
        <v>0</v>
      </c>
      <c r="EY9" s="29">
        <f>(BC9-'predicted rankings sorted'!BC30)^2</f>
        <v>0</v>
      </c>
      <c r="EZ9" s="29">
        <f>(BD9-'predicted rankings sorted'!BD30)^2</f>
        <v>0</v>
      </c>
      <c r="FA9" s="29">
        <f>(BE9-'predicted rankings sorted'!BE30)^2</f>
        <v>0</v>
      </c>
      <c r="FB9" s="29">
        <f>(BF9-'predicted rankings sorted'!BF30)^2</f>
        <v>0</v>
      </c>
      <c r="FC9" s="29">
        <f>(BG9-'predicted rankings sorted'!BG30)^2</f>
        <v>0</v>
      </c>
      <c r="FD9" s="29">
        <f>(BH9-'predicted rankings sorted'!BH30)^2</f>
        <v>0</v>
      </c>
      <c r="FE9" s="26"/>
      <c r="FF9" s="26"/>
      <c r="FG9" s="26"/>
      <c r="FH9" s="26"/>
      <c r="FI9" s="26"/>
      <c r="FJ9" s="26"/>
      <c r="FK9" s="26"/>
      <c r="FL9" s="26"/>
      <c r="FM9" s="26"/>
      <c r="FN9" s="26"/>
      <c r="FO9" s="26"/>
      <c r="FP9" s="26"/>
      <c r="FQ9" s="26"/>
      <c r="FR9" s="26"/>
      <c r="FS9" s="26"/>
      <c r="FT9" s="26"/>
      <c r="FU9" s="26"/>
      <c r="FV9" s="26"/>
      <c r="FW9" s="26"/>
      <c r="FX9" s="26"/>
      <c r="FY9" s="26"/>
      <c r="FZ9" s="26"/>
      <c r="GA9" s="26"/>
      <c r="GB9" s="26"/>
      <c r="GC9" s="26"/>
      <c r="GD9" s="26"/>
      <c r="GE9" s="26"/>
      <c r="GF9" s="26"/>
      <c r="GG9" s="26"/>
      <c r="GH9" s="26"/>
      <c r="GI9" s="26"/>
      <c r="GJ9" s="26"/>
      <c r="GK9" s="26"/>
      <c r="GL9" s="26"/>
      <c r="GM9" s="26"/>
      <c r="GN9" s="26"/>
      <c r="GO9" s="26"/>
      <c r="GP9" s="26"/>
    </row>
    <row r="10" spans="1:206" x14ac:dyDescent="0.25">
      <c r="A10">
        <v>4536</v>
      </c>
      <c r="B10" t="s">
        <v>1676</v>
      </c>
      <c r="C10" s="26">
        <v>1</v>
      </c>
      <c r="D10" s="26">
        <v>1</v>
      </c>
      <c r="E10" s="26">
        <v>1</v>
      </c>
      <c r="F10" s="26">
        <v>1</v>
      </c>
      <c r="G10" s="26">
        <v>0</v>
      </c>
      <c r="H10" s="26">
        <v>0</v>
      </c>
      <c r="I10" s="26">
        <v>0</v>
      </c>
      <c r="J10" s="26">
        <v>0</v>
      </c>
      <c r="K10" s="26">
        <v>0</v>
      </c>
      <c r="L10" s="26">
        <v>1</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W10" s="26">
        <v>0</v>
      </c>
      <c r="AX10" s="26">
        <v>0</v>
      </c>
      <c r="AY10" s="26">
        <v>0</v>
      </c>
      <c r="AZ10" s="26">
        <v>0</v>
      </c>
      <c r="BA10" s="26">
        <v>0</v>
      </c>
      <c r="BB10" s="26">
        <v>0</v>
      </c>
      <c r="BC10" s="26">
        <v>0</v>
      </c>
      <c r="BD10" s="26">
        <v>0</v>
      </c>
      <c r="BE10" s="26">
        <v>0</v>
      </c>
      <c r="BF10" s="26">
        <v>0</v>
      </c>
      <c r="BG10" s="26">
        <v>0</v>
      </c>
      <c r="BH10" s="26">
        <v>0</v>
      </c>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9">
        <f>(G10-'predicted rankings sorted'!G32)^2</f>
        <v>0</v>
      </c>
      <c r="DD10" s="29">
        <f>(H10-'predicted rankings sorted'!H32)^2</f>
        <v>0</v>
      </c>
      <c r="DE10" s="29">
        <f>(I10-'predicted rankings sorted'!I32)^2</f>
        <v>0</v>
      </c>
      <c r="DF10" s="29">
        <f>(J10-'predicted rankings sorted'!J32)^2</f>
        <v>0</v>
      </c>
      <c r="DG10" s="29">
        <f>(K10-'predicted rankings sorted'!K32)^2</f>
        <v>0</v>
      </c>
      <c r="DH10" s="29">
        <f>(L10-'predicted rankings sorted'!L32)^2</f>
        <v>1</v>
      </c>
      <c r="DI10" s="29">
        <f>(M10-'predicted rankings sorted'!M32)^2</f>
        <v>0</v>
      </c>
      <c r="DJ10" s="29">
        <f>(N10-'predicted rankings sorted'!N32)^2</f>
        <v>0</v>
      </c>
      <c r="DK10" s="29">
        <f>(O10-'predicted rankings sorted'!O32)^2</f>
        <v>0</v>
      </c>
      <c r="DL10" s="29">
        <f>(P10-'predicted rankings sorted'!P32)^2</f>
        <v>0</v>
      </c>
      <c r="DM10" s="29">
        <f>(Q10-'predicted rankings sorted'!Q32)^2</f>
        <v>0</v>
      </c>
      <c r="DN10" s="29">
        <f>(R10-'predicted rankings sorted'!R32)^2</f>
        <v>0</v>
      </c>
      <c r="DO10" s="29">
        <f>(S10-'predicted rankings sorted'!S32)^2</f>
        <v>0</v>
      </c>
      <c r="DP10" s="29">
        <f>(T10-'predicted rankings sorted'!T32)^2</f>
        <v>0</v>
      </c>
      <c r="DQ10" s="29">
        <f>(U10-'predicted rankings sorted'!U32)^2</f>
        <v>0</v>
      </c>
      <c r="DR10" s="29">
        <f>(V10-'predicted rankings sorted'!V32)^2</f>
        <v>0</v>
      </c>
      <c r="DS10" s="29">
        <f>(W10-'predicted rankings sorted'!W32)^2</f>
        <v>0</v>
      </c>
      <c r="DT10" s="29">
        <f>(X10-'predicted rankings sorted'!X32)^2</f>
        <v>0</v>
      </c>
      <c r="DU10" s="29">
        <f>(Y10-'predicted rankings sorted'!Y32)^2</f>
        <v>0</v>
      </c>
      <c r="DV10" s="29">
        <f>(Z10-'predicted rankings sorted'!Z32)^2</f>
        <v>0</v>
      </c>
      <c r="DW10" s="29">
        <f>(AA10-'predicted rankings sorted'!AA32)^2</f>
        <v>0</v>
      </c>
      <c r="DX10" s="29">
        <f>(AB10-'predicted rankings sorted'!AB32)^2</f>
        <v>0</v>
      </c>
      <c r="DY10" s="29">
        <f>(AC10-'predicted rankings sorted'!AC32)^2</f>
        <v>0</v>
      </c>
      <c r="DZ10" s="29">
        <f>(AD10-'predicted rankings sorted'!AD32)^2</f>
        <v>0</v>
      </c>
      <c r="EA10" s="29">
        <f>(AE10-'predicted rankings sorted'!AE32)^2</f>
        <v>0</v>
      </c>
      <c r="EB10" s="29">
        <f>(AF10-'predicted rankings sorted'!AF32)^2</f>
        <v>0</v>
      </c>
      <c r="EC10" s="29">
        <f>(AG10-'predicted rankings sorted'!AG32)^2</f>
        <v>0</v>
      </c>
      <c r="ED10" s="29">
        <f>(AH10-'predicted rankings sorted'!AH32)^2</f>
        <v>0</v>
      </c>
      <c r="EE10" s="29">
        <f>(AI10-'predicted rankings sorted'!AI32)^2</f>
        <v>0</v>
      </c>
      <c r="EF10" s="29">
        <f>(AJ10-'predicted rankings sorted'!AJ32)^2</f>
        <v>0</v>
      </c>
      <c r="EG10" s="29">
        <f>(AK10-'predicted rankings sorted'!AK32)^2</f>
        <v>0</v>
      </c>
      <c r="EH10" s="29">
        <f>(AL10-'predicted rankings sorted'!AL32)^2</f>
        <v>0</v>
      </c>
      <c r="EI10" s="29">
        <f>(AM10-'predicted rankings sorted'!AM32)^2</f>
        <v>0</v>
      </c>
      <c r="EJ10" s="29">
        <f>(AN10-'predicted rankings sorted'!AN32)^2</f>
        <v>0</v>
      </c>
      <c r="EK10" s="29">
        <f>(AO10-'predicted rankings sorted'!AO32)^2</f>
        <v>0</v>
      </c>
      <c r="EL10" s="29">
        <f>(AP10-'predicted rankings sorted'!AP32)^2</f>
        <v>0</v>
      </c>
      <c r="EM10" s="29">
        <f>(AQ10-'predicted rankings sorted'!AQ32)^2</f>
        <v>0</v>
      </c>
      <c r="EN10" s="29">
        <f>(AR10-'predicted rankings sorted'!AR32)^2</f>
        <v>0</v>
      </c>
      <c r="EO10" s="29">
        <f>(AS10-'predicted rankings sorted'!AS32)^2</f>
        <v>0</v>
      </c>
      <c r="EP10" s="29">
        <f>(AT10-'predicted rankings sorted'!AT32)^2</f>
        <v>0</v>
      </c>
      <c r="EQ10" s="29">
        <f>(AU10-'predicted rankings sorted'!AU32)^2</f>
        <v>0</v>
      </c>
      <c r="ER10" s="29">
        <f>(AV10-'predicted rankings sorted'!AV32)^2</f>
        <v>0</v>
      </c>
      <c r="ES10" s="29">
        <f>(AW10-'predicted rankings sorted'!AW32)^2</f>
        <v>0</v>
      </c>
      <c r="ET10" s="29">
        <f>(AX10-'predicted rankings sorted'!AX32)^2</f>
        <v>0</v>
      </c>
      <c r="EU10" s="29">
        <f>(AY10-'predicted rankings sorted'!AY32)^2</f>
        <v>0</v>
      </c>
      <c r="EV10" s="29">
        <f>(AZ10-'predicted rankings sorted'!AZ32)^2</f>
        <v>0</v>
      </c>
      <c r="EW10" s="29">
        <f>(BA10-'predicted rankings sorted'!BA32)^2</f>
        <v>0</v>
      </c>
      <c r="EX10" s="29">
        <f>(BB10-'predicted rankings sorted'!BB32)^2</f>
        <v>0</v>
      </c>
      <c r="EY10" s="29">
        <f>(BC10-'predicted rankings sorted'!BC32)^2</f>
        <v>0</v>
      </c>
      <c r="EZ10" s="29">
        <f>(BD10-'predicted rankings sorted'!BD32)^2</f>
        <v>0</v>
      </c>
      <c r="FA10" s="29">
        <f>(BE10-'predicted rankings sorted'!BE32)^2</f>
        <v>0</v>
      </c>
      <c r="FB10" s="29">
        <f>(BF10-'predicted rankings sorted'!BF32)^2</f>
        <v>0</v>
      </c>
      <c r="FC10" s="29">
        <f>(BG10-'predicted rankings sorted'!BG32)^2</f>
        <v>0</v>
      </c>
      <c r="FD10" s="29">
        <f>(BH10-'predicted rankings sorted'!BH32)^2</f>
        <v>0</v>
      </c>
      <c r="FE10" s="26"/>
      <c r="FF10" s="26"/>
      <c r="FG10" s="26"/>
      <c r="FH10" s="26"/>
      <c r="FI10" s="26"/>
      <c r="FJ10" s="26"/>
      <c r="FK10" s="26"/>
      <c r="FL10" s="26"/>
      <c r="FM10" s="26"/>
      <c r="FN10" s="26"/>
      <c r="FO10" s="26"/>
      <c r="FP10" s="26"/>
      <c r="FQ10" s="26"/>
      <c r="FR10" s="26"/>
      <c r="FS10" s="26"/>
      <c r="FT10" s="26"/>
      <c r="FU10" s="26"/>
      <c r="FV10" s="26"/>
      <c r="FW10" s="26"/>
      <c r="FX10" s="26"/>
      <c r="FY10" s="26"/>
      <c r="FZ10" s="26"/>
      <c r="GA10" s="26"/>
      <c r="GB10" s="26"/>
      <c r="GC10" s="26"/>
      <c r="GD10" s="26"/>
      <c r="GE10" s="26"/>
      <c r="GF10" s="26"/>
      <c r="GG10" s="26"/>
      <c r="GH10" s="26"/>
      <c r="GI10" s="26"/>
      <c r="GJ10" s="26"/>
      <c r="GK10" s="26"/>
      <c r="GL10" s="26"/>
      <c r="GM10" s="26"/>
      <c r="GN10" s="26"/>
      <c r="GO10" s="26"/>
      <c r="GP10" s="26"/>
    </row>
    <row r="11" spans="1:206" x14ac:dyDescent="0.25">
      <c r="A11">
        <v>167</v>
      </c>
      <c r="B11" t="s">
        <v>146</v>
      </c>
      <c r="C11" s="26">
        <v>0</v>
      </c>
      <c r="D11" s="26">
        <v>1</v>
      </c>
      <c r="E11" s="26">
        <v>1</v>
      </c>
      <c r="F11" s="26">
        <v>1</v>
      </c>
      <c r="G11" s="26">
        <v>0</v>
      </c>
      <c r="H11" s="26">
        <v>0</v>
      </c>
      <c r="I11" s="26">
        <v>0</v>
      </c>
      <c r="J11" s="26">
        <v>0</v>
      </c>
      <c r="K11" s="26">
        <v>0</v>
      </c>
      <c r="L11" s="26">
        <v>0</v>
      </c>
      <c r="M11" s="26">
        <v>0</v>
      </c>
      <c r="N11" s="26">
        <v>0</v>
      </c>
      <c r="O11" s="26">
        <v>0</v>
      </c>
      <c r="P11" s="26">
        <v>0</v>
      </c>
      <c r="Q11" s="26">
        <v>0</v>
      </c>
      <c r="R11" s="26">
        <v>1</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W11" s="26">
        <v>0</v>
      </c>
      <c r="AX11" s="26">
        <v>0</v>
      </c>
      <c r="AY11" s="26">
        <v>0</v>
      </c>
      <c r="AZ11" s="26">
        <v>0</v>
      </c>
      <c r="BA11" s="26">
        <v>0</v>
      </c>
      <c r="BB11" s="26">
        <v>0</v>
      </c>
      <c r="BC11" s="26">
        <v>0</v>
      </c>
      <c r="BD11" s="26">
        <v>0</v>
      </c>
      <c r="BE11" s="26">
        <v>0</v>
      </c>
      <c r="BF11" s="26">
        <v>0</v>
      </c>
      <c r="BG11" s="26">
        <v>0</v>
      </c>
      <c r="BH11" s="26">
        <v>0</v>
      </c>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9">
        <f>(G11-'predicted rankings sorted'!G3)^2</f>
        <v>0</v>
      </c>
      <c r="DD11" s="29">
        <f>(H11-'predicted rankings sorted'!H3)^2</f>
        <v>0</v>
      </c>
      <c r="DE11" s="29">
        <f>(I11-'predicted rankings sorted'!I3)^2</f>
        <v>0</v>
      </c>
      <c r="DF11" s="29">
        <f>(J11-'predicted rankings sorted'!J3)^2</f>
        <v>0</v>
      </c>
      <c r="DG11" s="29">
        <f>(K11-'predicted rankings sorted'!K3)^2</f>
        <v>0</v>
      </c>
      <c r="DH11" s="29">
        <f>(L11-'predicted rankings sorted'!L3)^2</f>
        <v>0</v>
      </c>
      <c r="DI11" s="29">
        <f>(M11-'predicted rankings sorted'!M3)^2</f>
        <v>0</v>
      </c>
      <c r="DJ11" s="29">
        <f>(N11-'predicted rankings sorted'!N3)^2</f>
        <v>0</v>
      </c>
      <c r="DK11" s="29">
        <f>(O11-'predicted rankings sorted'!O3)^2</f>
        <v>0</v>
      </c>
      <c r="DL11" s="29">
        <f>(P11-'predicted rankings sorted'!P3)^2</f>
        <v>0</v>
      </c>
      <c r="DM11" s="29">
        <f>(Q11-'predicted rankings sorted'!Q3)^2</f>
        <v>0</v>
      </c>
      <c r="DN11" s="29">
        <f>(R11-'predicted rankings sorted'!R3)^2</f>
        <v>1</v>
      </c>
      <c r="DO11" s="29">
        <f>(S11-'predicted rankings sorted'!S3)^2</f>
        <v>0</v>
      </c>
      <c r="DP11" s="29">
        <f>(T11-'predicted rankings sorted'!T3)^2</f>
        <v>0</v>
      </c>
      <c r="DQ11" s="29">
        <f>(U11-'predicted rankings sorted'!U3)^2</f>
        <v>0</v>
      </c>
      <c r="DR11" s="29">
        <f>(V11-'predicted rankings sorted'!V3)^2</f>
        <v>0</v>
      </c>
      <c r="DS11" s="29">
        <f>(W11-'predicted rankings sorted'!W3)^2</f>
        <v>0</v>
      </c>
      <c r="DT11" s="29">
        <f>(X11-'predicted rankings sorted'!X3)^2</f>
        <v>0</v>
      </c>
      <c r="DU11" s="29">
        <f>(Y11-'predicted rankings sorted'!Y3)^2</f>
        <v>0</v>
      </c>
      <c r="DV11" s="29">
        <f>(Z11-'predicted rankings sorted'!Z3)^2</f>
        <v>0</v>
      </c>
      <c r="DW11" s="29">
        <f>(AA11-'predicted rankings sorted'!AA3)^2</f>
        <v>0</v>
      </c>
      <c r="DX11" s="29">
        <f>(AB11-'predicted rankings sorted'!AB3)^2</f>
        <v>0</v>
      </c>
      <c r="DY11" s="29">
        <f>(AC11-'predicted rankings sorted'!AC3)^2</f>
        <v>0</v>
      </c>
      <c r="DZ11" s="29">
        <f>(AD11-'predicted rankings sorted'!AD3)^2</f>
        <v>0</v>
      </c>
      <c r="EA11" s="29">
        <f>(AE11-'predicted rankings sorted'!AE3)^2</f>
        <v>0</v>
      </c>
      <c r="EB11" s="29">
        <f>(AF11-'predicted rankings sorted'!AF3)^2</f>
        <v>0</v>
      </c>
      <c r="EC11" s="29">
        <f>(AG11-'predicted rankings sorted'!AG3)^2</f>
        <v>0</v>
      </c>
      <c r="ED11" s="29">
        <f>(AH11-'predicted rankings sorted'!AH3)^2</f>
        <v>0</v>
      </c>
      <c r="EE11" s="29">
        <f>(AI11-'predicted rankings sorted'!AI3)^2</f>
        <v>0</v>
      </c>
      <c r="EF11" s="29">
        <f>(AJ11-'predicted rankings sorted'!AJ3)^2</f>
        <v>0</v>
      </c>
      <c r="EG11" s="29">
        <f>(AK11-'predicted rankings sorted'!AK3)^2</f>
        <v>0</v>
      </c>
      <c r="EH11" s="29">
        <f>(AL11-'predicted rankings sorted'!AL3)^2</f>
        <v>0</v>
      </c>
      <c r="EI11" s="29">
        <f>(AM11-'predicted rankings sorted'!AM3)^2</f>
        <v>0</v>
      </c>
      <c r="EJ11" s="29">
        <f>(AN11-'predicted rankings sorted'!AN3)^2</f>
        <v>0</v>
      </c>
      <c r="EK11" s="29">
        <f>(AO11-'predicted rankings sorted'!AO3)^2</f>
        <v>0</v>
      </c>
      <c r="EL11" s="29">
        <f>(AP11-'predicted rankings sorted'!AP3)^2</f>
        <v>0</v>
      </c>
      <c r="EM11" s="29">
        <f>(AQ11-'predicted rankings sorted'!AQ3)^2</f>
        <v>0</v>
      </c>
      <c r="EN11" s="29">
        <f>(AR11-'predicted rankings sorted'!AR3)^2</f>
        <v>0</v>
      </c>
      <c r="EO11" s="29">
        <f>(AS11-'predicted rankings sorted'!AS3)^2</f>
        <v>0</v>
      </c>
      <c r="EP11" s="29">
        <f>(AT11-'predicted rankings sorted'!AT3)^2</f>
        <v>0</v>
      </c>
      <c r="EQ11" s="29">
        <f>(AU11-'predicted rankings sorted'!AU3)^2</f>
        <v>0</v>
      </c>
      <c r="ER11" s="29">
        <f>(AV11-'predicted rankings sorted'!AV3)^2</f>
        <v>0</v>
      </c>
      <c r="ES11" s="29">
        <f>(AW11-'predicted rankings sorted'!AW3)^2</f>
        <v>0</v>
      </c>
      <c r="ET11" s="29">
        <f>(AX11-'predicted rankings sorted'!AX3)^2</f>
        <v>0</v>
      </c>
      <c r="EU11" s="29">
        <f>(AY11-'predicted rankings sorted'!AY3)^2</f>
        <v>0</v>
      </c>
      <c r="EV11" s="29">
        <f>(AZ11-'predicted rankings sorted'!AZ3)^2</f>
        <v>0</v>
      </c>
      <c r="EW11" s="29">
        <f>(BA11-'predicted rankings sorted'!BA3)^2</f>
        <v>0</v>
      </c>
      <c r="EX11" s="29">
        <f>(BB11-'predicted rankings sorted'!BB3)^2</f>
        <v>0</v>
      </c>
      <c r="EY11" s="29">
        <f>(BC11-'predicted rankings sorted'!BC3)^2</f>
        <v>0</v>
      </c>
      <c r="EZ11" s="29">
        <f>(BD11-'predicted rankings sorted'!BD3)^2</f>
        <v>0</v>
      </c>
      <c r="FA11" s="29">
        <f>(BE11-'predicted rankings sorted'!BE3)^2</f>
        <v>0</v>
      </c>
      <c r="FB11" s="29">
        <f>(BF11-'predicted rankings sorted'!BF3)^2</f>
        <v>0</v>
      </c>
      <c r="FC11" s="29">
        <f>(BG11-'predicted rankings sorted'!BG3)^2</f>
        <v>0</v>
      </c>
      <c r="FD11" s="29">
        <f>(BH11-'predicted rankings sorted'!BH3)^2</f>
        <v>0</v>
      </c>
      <c r="FE11" s="26"/>
      <c r="FF11" s="26"/>
      <c r="FG11" s="26"/>
      <c r="FH11" s="26"/>
      <c r="FI11" s="26"/>
      <c r="FJ11" s="26"/>
      <c r="FK11" s="26"/>
      <c r="FL11" s="26"/>
      <c r="FM11" s="26"/>
      <c r="FN11" s="26"/>
      <c r="FO11" s="26"/>
      <c r="FP11" s="26"/>
      <c r="FQ11" s="26"/>
      <c r="FR11" s="26"/>
      <c r="FS11" s="26"/>
      <c r="FT11" s="26"/>
      <c r="FU11" s="26"/>
      <c r="FV11" s="26"/>
      <c r="FW11" s="26"/>
      <c r="FX11" s="26"/>
      <c r="FY11" s="26"/>
      <c r="FZ11" s="26"/>
      <c r="GA11" s="26"/>
      <c r="GB11" s="26"/>
      <c r="GC11" s="26"/>
      <c r="GD11" s="26"/>
      <c r="GE11" s="26"/>
      <c r="GF11" s="26"/>
      <c r="GG11" s="26"/>
      <c r="GH11" s="26"/>
      <c r="GI11" s="26"/>
      <c r="GJ11" s="26"/>
      <c r="GK11" s="26"/>
      <c r="GL11" s="26"/>
      <c r="GM11" s="26"/>
      <c r="GN11" s="26"/>
      <c r="GO11" s="26"/>
      <c r="GP11" s="26"/>
    </row>
    <row r="12" spans="1:206" x14ac:dyDescent="0.25">
      <c r="A12">
        <v>2081</v>
      </c>
      <c r="B12" t="s">
        <v>728</v>
      </c>
      <c r="C12" s="26">
        <v>0</v>
      </c>
      <c r="D12" s="26">
        <v>1</v>
      </c>
      <c r="E12" s="26">
        <v>1</v>
      </c>
      <c r="F12" s="26">
        <v>1</v>
      </c>
      <c r="G12" s="26">
        <v>0</v>
      </c>
      <c r="H12" s="26">
        <v>0</v>
      </c>
      <c r="I12" s="26">
        <v>0</v>
      </c>
      <c r="J12" s="26">
        <v>0</v>
      </c>
      <c r="K12" s="26">
        <v>0</v>
      </c>
      <c r="L12" s="26">
        <v>0</v>
      </c>
      <c r="M12" s="26">
        <v>0</v>
      </c>
      <c r="N12" s="26">
        <v>0</v>
      </c>
      <c r="O12" s="26">
        <v>0</v>
      </c>
      <c r="P12" s="26">
        <v>0</v>
      </c>
      <c r="Q12" s="26">
        <v>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W12" s="26">
        <v>0</v>
      </c>
      <c r="AX12" s="26">
        <v>0</v>
      </c>
      <c r="AY12" s="26">
        <v>0</v>
      </c>
      <c r="AZ12" s="26">
        <v>0</v>
      </c>
      <c r="BA12" s="26">
        <v>0</v>
      </c>
      <c r="BB12" s="26">
        <v>0</v>
      </c>
      <c r="BC12" s="26">
        <v>0</v>
      </c>
      <c r="BD12" s="26">
        <v>0</v>
      </c>
      <c r="BE12" s="26">
        <v>0</v>
      </c>
      <c r="BF12" s="26">
        <v>0</v>
      </c>
      <c r="BG12" s="26">
        <v>0</v>
      </c>
      <c r="BH12" s="26">
        <v>0</v>
      </c>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29">
        <f>(G12-'predicted rankings sorted'!G13)^2</f>
        <v>0</v>
      </c>
      <c r="DD12" s="29">
        <f>(H12-'predicted rankings sorted'!H13)^2</f>
        <v>0</v>
      </c>
      <c r="DE12" s="29">
        <f>(I12-'predicted rankings sorted'!I13)^2</f>
        <v>0</v>
      </c>
      <c r="DF12" s="29">
        <f>(J12-'predicted rankings sorted'!J13)^2</f>
        <v>0</v>
      </c>
      <c r="DG12" s="29">
        <f>(K12-'predicted rankings sorted'!K13)^2</f>
        <v>0</v>
      </c>
      <c r="DH12" s="29">
        <f>(L12-'predicted rankings sorted'!L13)^2</f>
        <v>0</v>
      </c>
      <c r="DI12" s="29">
        <f>(M12-'predicted rankings sorted'!M13)^2</f>
        <v>0</v>
      </c>
      <c r="DJ12" s="29">
        <f>(N12-'predicted rankings sorted'!N13)^2</f>
        <v>0</v>
      </c>
      <c r="DK12" s="29">
        <f>(O12-'predicted rankings sorted'!O13)^2</f>
        <v>0</v>
      </c>
      <c r="DL12" s="29">
        <f>(P12-'predicted rankings sorted'!P13)^2</f>
        <v>0</v>
      </c>
      <c r="DM12" s="29">
        <f>(Q12-'predicted rankings sorted'!Q13)^2</f>
        <v>1</v>
      </c>
      <c r="DN12" s="29">
        <f>(R12-'predicted rankings sorted'!R13)^2</f>
        <v>0</v>
      </c>
      <c r="DO12" s="29">
        <f>(S12-'predicted rankings sorted'!S13)^2</f>
        <v>0</v>
      </c>
      <c r="DP12" s="29">
        <f>(T12-'predicted rankings sorted'!T13)^2</f>
        <v>0</v>
      </c>
      <c r="DQ12" s="29">
        <f>(U12-'predicted rankings sorted'!U13)^2</f>
        <v>0</v>
      </c>
      <c r="DR12" s="29">
        <f>(V12-'predicted rankings sorted'!V13)^2</f>
        <v>0</v>
      </c>
      <c r="DS12" s="29">
        <f>(W12-'predicted rankings sorted'!W13)^2</f>
        <v>0</v>
      </c>
      <c r="DT12" s="29">
        <f>(X12-'predicted rankings sorted'!X13)^2</f>
        <v>0</v>
      </c>
      <c r="DU12" s="29">
        <f>(Y12-'predicted rankings sorted'!Y13)^2</f>
        <v>0</v>
      </c>
      <c r="DV12" s="29">
        <f>(Z12-'predicted rankings sorted'!Z13)^2</f>
        <v>0</v>
      </c>
      <c r="DW12" s="29">
        <f>(AA12-'predicted rankings sorted'!AA13)^2</f>
        <v>0</v>
      </c>
      <c r="DX12" s="29">
        <f>(AB12-'predicted rankings sorted'!AB13)^2</f>
        <v>0</v>
      </c>
      <c r="DY12" s="29">
        <f>(AC12-'predicted rankings sorted'!AC13)^2</f>
        <v>0</v>
      </c>
      <c r="DZ12" s="29">
        <f>(AD12-'predicted rankings sorted'!AD13)^2</f>
        <v>0</v>
      </c>
      <c r="EA12" s="29">
        <f>(AE12-'predicted rankings sorted'!AE13)^2</f>
        <v>0</v>
      </c>
      <c r="EB12" s="29">
        <f>(AF12-'predicted rankings sorted'!AF13)^2</f>
        <v>0</v>
      </c>
      <c r="EC12" s="29">
        <f>(AG12-'predicted rankings sorted'!AG13)^2</f>
        <v>0</v>
      </c>
      <c r="ED12" s="29">
        <f>(AH12-'predicted rankings sorted'!AH13)^2</f>
        <v>0</v>
      </c>
      <c r="EE12" s="29">
        <f>(AI12-'predicted rankings sorted'!AI13)^2</f>
        <v>0</v>
      </c>
      <c r="EF12" s="29">
        <f>(AJ12-'predicted rankings sorted'!AJ13)^2</f>
        <v>0</v>
      </c>
      <c r="EG12" s="29">
        <f>(AK12-'predicted rankings sorted'!AK13)^2</f>
        <v>0</v>
      </c>
      <c r="EH12" s="29">
        <f>(AL12-'predicted rankings sorted'!AL13)^2</f>
        <v>0</v>
      </c>
      <c r="EI12" s="29">
        <f>(AM12-'predicted rankings sorted'!AM13)^2</f>
        <v>0</v>
      </c>
      <c r="EJ12" s="29">
        <f>(AN12-'predicted rankings sorted'!AN13)^2</f>
        <v>0</v>
      </c>
      <c r="EK12" s="29">
        <f>(AO12-'predicted rankings sorted'!AO13)^2</f>
        <v>0</v>
      </c>
      <c r="EL12" s="29">
        <f>(AP12-'predicted rankings sorted'!AP13)^2</f>
        <v>0</v>
      </c>
      <c r="EM12" s="29">
        <f>(AQ12-'predicted rankings sorted'!AQ13)^2</f>
        <v>0</v>
      </c>
      <c r="EN12" s="29">
        <f>(AR12-'predicted rankings sorted'!AR13)^2</f>
        <v>0</v>
      </c>
      <c r="EO12" s="29">
        <f>(AS12-'predicted rankings sorted'!AS13)^2</f>
        <v>0</v>
      </c>
      <c r="EP12" s="29">
        <f>(AT12-'predicted rankings sorted'!AT13)^2</f>
        <v>0</v>
      </c>
      <c r="EQ12" s="29">
        <f>(AU12-'predicted rankings sorted'!AU13)^2</f>
        <v>0</v>
      </c>
      <c r="ER12" s="29">
        <f>(AV12-'predicted rankings sorted'!AV13)^2</f>
        <v>0</v>
      </c>
      <c r="ES12" s="29">
        <f>(AW12-'predicted rankings sorted'!AW13)^2</f>
        <v>0</v>
      </c>
      <c r="ET12" s="29">
        <f>(AX12-'predicted rankings sorted'!AX13)^2</f>
        <v>0</v>
      </c>
      <c r="EU12" s="29">
        <f>(AY12-'predicted rankings sorted'!AY13)^2</f>
        <v>0</v>
      </c>
      <c r="EV12" s="29">
        <f>(AZ12-'predicted rankings sorted'!AZ13)^2</f>
        <v>0</v>
      </c>
      <c r="EW12" s="29">
        <f>(BA12-'predicted rankings sorted'!BA13)^2</f>
        <v>0</v>
      </c>
      <c r="EX12" s="29">
        <f>(BB12-'predicted rankings sorted'!BB13)^2</f>
        <v>0</v>
      </c>
      <c r="EY12" s="29">
        <f>(BC12-'predicted rankings sorted'!BC13)^2</f>
        <v>0</v>
      </c>
      <c r="EZ12" s="29">
        <f>(BD12-'predicted rankings sorted'!BD13)^2</f>
        <v>0</v>
      </c>
      <c r="FA12" s="29">
        <f>(BE12-'predicted rankings sorted'!BE13)^2</f>
        <v>0</v>
      </c>
      <c r="FB12" s="29">
        <f>(BF12-'predicted rankings sorted'!BF13)^2</f>
        <v>0</v>
      </c>
      <c r="FC12" s="29">
        <f>(BG12-'predicted rankings sorted'!BG13)^2</f>
        <v>0</v>
      </c>
      <c r="FD12" s="29">
        <f>(BH12-'predicted rankings sorted'!BH13)^2</f>
        <v>0</v>
      </c>
      <c r="FE12" s="26"/>
      <c r="FF12" s="26"/>
      <c r="FG12" s="26"/>
      <c r="FH12" s="26"/>
      <c r="FI12" s="26"/>
      <c r="FJ12" s="26"/>
      <c r="FK12" s="26"/>
      <c r="FL12" s="26"/>
      <c r="FM12" s="26"/>
      <c r="FN12" s="26"/>
      <c r="FO12" s="26"/>
      <c r="FP12" s="26"/>
      <c r="FQ12" s="26"/>
      <c r="FR12" s="26"/>
      <c r="FS12" s="26"/>
      <c r="FT12" s="26"/>
      <c r="FU12" s="26"/>
      <c r="FV12" s="26"/>
      <c r="FW12" s="26"/>
      <c r="FX12" s="26"/>
      <c r="FY12" s="26"/>
      <c r="FZ12" s="26"/>
      <c r="GA12" s="26"/>
      <c r="GB12" s="26"/>
      <c r="GC12" s="26"/>
      <c r="GD12" s="26"/>
      <c r="GE12" s="26"/>
      <c r="GF12" s="26"/>
      <c r="GG12" s="26"/>
      <c r="GH12" s="26"/>
      <c r="GI12" s="26"/>
      <c r="GJ12" s="26"/>
      <c r="GK12" s="26"/>
      <c r="GL12" s="26"/>
      <c r="GM12" s="26"/>
      <c r="GN12" s="26"/>
      <c r="GO12" s="26"/>
      <c r="GP12" s="26"/>
    </row>
    <row r="13" spans="1:206" x14ac:dyDescent="0.25">
      <c r="A13">
        <v>4009</v>
      </c>
      <c r="B13" t="s">
        <v>1446</v>
      </c>
      <c r="C13" s="26">
        <v>0</v>
      </c>
      <c r="D13" s="26">
        <v>1</v>
      </c>
      <c r="E13" s="26">
        <v>1</v>
      </c>
      <c r="F13" s="26">
        <v>1</v>
      </c>
      <c r="G13" s="26">
        <v>0</v>
      </c>
      <c r="H13" s="26">
        <v>0</v>
      </c>
      <c r="I13" s="26">
        <v>0</v>
      </c>
      <c r="J13" s="26">
        <v>0</v>
      </c>
      <c r="K13" s="26">
        <v>0</v>
      </c>
      <c r="L13" s="26">
        <v>0</v>
      </c>
      <c r="M13" s="26">
        <v>0</v>
      </c>
      <c r="N13" s="26">
        <v>0</v>
      </c>
      <c r="O13" s="26">
        <v>1</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W13" s="26">
        <v>0</v>
      </c>
      <c r="AX13" s="26">
        <v>0</v>
      </c>
      <c r="AY13" s="26">
        <v>0</v>
      </c>
      <c r="AZ13" s="26">
        <v>0</v>
      </c>
      <c r="BA13" s="26">
        <v>0</v>
      </c>
      <c r="BB13" s="26">
        <v>0</v>
      </c>
      <c r="BC13" s="26">
        <v>0</v>
      </c>
      <c r="BD13" s="26">
        <v>0</v>
      </c>
      <c r="BE13" s="26">
        <v>0</v>
      </c>
      <c r="BF13" s="26">
        <v>0</v>
      </c>
      <c r="BG13" s="26">
        <v>0</v>
      </c>
      <c r="BH13" s="26">
        <v>0</v>
      </c>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9">
        <f>(G13-'predicted rankings sorted'!G27)^2</f>
        <v>0</v>
      </c>
      <c r="DD13" s="29">
        <f>(H13-'predicted rankings sorted'!H27)^2</f>
        <v>0</v>
      </c>
      <c r="DE13" s="29">
        <f>(I13-'predicted rankings sorted'!I27)^2</f>
        <v>0</v>
      </c>
      <c r="DF13" s="29">
        <f>(J13-'predicted rankings sorted'!J27)^2</f>
        <v>0</v>
      </c>
      <c r="DG13" s="29">
        <f>(K13-'predicted rankings sorted'!K27)^2</f>
        <v>0</v>
      </c>
      <c r="DH13" s="29">
        <f>(L13-'predicted rankings sorted'!L27)^2</f>
        <v>0</v>
      </c>
      <c r="DI13" s="29">
        <f>(M13-'predicted rankings sorted'!M27)^2</f>
        <v>0</v>
      </c>
      <c r="DJ13" s="29">
        <f>(N13-'predicted rankings sorted'!N27)^2</f>
        <v>0</v>
      </c>
      <c r="DK13" s="29">
        <f>(O13-'predicted rankings sorted'!O27)^2</f>
        <v>1</v>
      </c>
      <c r="DL13" s="29">
        <f>(P13-'predicted rankings sorted'!P27)^2</f>
        <v>0</v>
      </c>
      <c r="DM13" s="29">
        <f>(Q13-'predicted rankings sorted'!Q27)^2</f>
        <v>0</v>
      </c>
      <c r="DN13" s="29">
        <f>(R13-'predicted rankings sorted'!R27)^2</f>
        <v>0</v>
      </c>
      <c r="DO13" s="29">
        <f>(S13-'predicted rankings sorted'!S27)^2</f>
        <v>0</v>
      </c>
      <c r="DP13" s="29">
        <f>(T13-'predicted rankings sorted'!T27)^2</f>
        <v>0</v>
      </c>
      <c r="DQ13" s="29">
        <f>(U13-'predicted rankings sorted'!U27)^2</f>
        <v>0</v>
      </c>
      <c r="DR13" s="29">
        <f>(V13-'predicted rankings sorted'!V27)^2</f>
        <v>0</v>
      </c>
      <c r="DS13" s="29">
        <f>(W13-'predicted rankings sorted'!W27)^2</f>
        <v>0</v>
      </c>
      <c r="DT13" s="29">
        <f>(X13-'predicted rankings sorted'!X27)^2</f>
        <v>0</v>
      </c>
      <c r="DU13" s="29">
        <f>(Y13-'predicted rankings sorted'!Y27)^2</f>
        <v>0</v>
      </c>
      <c r="DV13" s="29">
        <f>(Z13-'predicted rankings sorted'!Z27)^2</f>
        <v>0</v>
      </c>
      <c r="DW13" s="29">
        <f>(AA13-'predicted rankings sorted'!AA27)^2</f>
        <v>0</v>
      </c>
      <c r="DX13" s="29">
        <f>(AB13-'predicted rankings sorted'!AB27)^2</f>
        <v>0</v>
      </c>
      <c r="DY13" s="29">
        <f>(AC13-'predicted rankings sorted'!AC27)^2</f>
        <v>0</v>
      </c>
      <c r="DZ13" s="29">
        <f>(AD13-'predicted rankings sorted'!AD27)^2</f>
        <v>0</v>
      </c>
      <c r="EA13" s="29">
        <f>(AE13-'predicted rankings sorted'!AE27)^2</f>
        <v>0</v>
      </c>
      <c r="EB13" s="29">
        <f>(AF13-'predicted rankings sorted'!AF27)^2</f>
        <v>0</v>
      </c>
      <c r="EC13" s="29">
        <f>(AG13-'predicted rankings sorted'!AG27)^2</f>
        <v>0</v>
      </c>
      <c r="ED13" s="29">
        <f>(AH13-'predicted rankings sorted'!AH27)^2</f>
        <v>0</v>
      </c>
      <c r="EE13" s="29">
        <f>(AI13-'predicted rankings sorted'!AI27)^2</f>
        <v>0</v>
      </c>
      <c r="EF13" s="29">
        <f>(AJ13-'predicted rankings sorted'!AJ27)^2</f>
        <v>0</v>
      </c>
      <c r="EG13" s="29">
        <f>(AK13-'predicted rankings sorted'!AK27)^2</f>
        <v>0</v>
      </c>
      <c r="EH13" s="29">
        <f>(AL13-'predicted rankings sorted'!AL27)^2</f>
        <v>0</v>
      </c>
      <c r="EI13" s="29">
        <f>(AM13-'predicted rankings sorted'!AM27)^2</f>
        <v>0</v>
      </c>
      <c r="EJ13" s="29">
        <f>(AN13-'predicted rankings sorted'!AN27)^2</f>
        <v>0</v>
      </c>
      <c r="EK13" s="29">
        <f>(AO13-'predicted rankings sorted'!AO27)^2</f>
        <v>0</v>
      </c>
      <c r="EL13" s="29">
        <f>(AP13-'predicted rankings sorted'!AP27)^2</f>
        <v>0</v>
      </c>
      <c r="EM13" s="29">
        <f>(AQ13-'predicted rankings sorted'!AQ27)^2</f>
        <v>0</v>
      </c>
      <c r="EN13" s="29">
        <f>(AR13-'predicted rankings sorted'!AR27)^2</f>
        <v>0</v>
      </c>
      <c r="EO13" s="29">
        <f>(AS13-'predicted rankings sorted'!AS27)^2</f>
        <v>0</v>
      </c>
      <c r="EP13" s="29">
        <f>(AT13-'predicted rankings sorted'!AT27)^2</f>
        <v>0</v>
      </c>
      <c r="EQ13" s="29">
        <f>(AU13-'predicted rankings sorted'!AU27)^2</f>
        <v>0</v>
      </c>
      <c r="ER13" s="29">
        <f>(AV13-'predicted rankings sorted'!AV27)^2</f>
        <v>0</v>
      </c>
      <c r="ES13" s="29">
        <f>(AW13-'predicted rankings sorted'!AW27)^2</f>
        <v>0</v>
      </c>
      <c r="ET13" s="29">
        <f>(AX13-'predicted rankings sorted'!AX27)^2</f>
        <v>0</v>
      </c>
      <c r="EU13" s="29">
        <f>(AY13-'predicted rankings sorted'!AY27)^2</f>
        <v>0</v>
      </c>
      <c r="EV13" s="29">
        <f>(AZ13-'predicted rankings sorted'!AZ27)^2</f>
        <v>0</v>
      </c>
      <c r="EW13" s="29">
        <f>(BA13-'predicted rankings sorted'!BA27)^2</f>
        <v>0</v>
      </c>
      <c r="EX13" s="29">
        <f>(BB13-'predicted rankings sorted'!BB27)^2</f>
        <v>0</v>
      </c>
      <c r="EY13" s="29">
        <f>(BC13-'predicted rankings sorted'!BC27)^2</f>
        <v>0</v>
      </c>
      <c r="EZ13" s="29">
        <f>(BD13-'predicted rankings sorted'!BD27)^2</f>
        <v>0</v>
      </c>
      <c r="FA13" s="29">
        <f>(BE13-'predicted rankings sorted'!BE27)^2</f>
        <v>0</v>
      </c>
      <c r="FB13" s="29">
        <f>(BF13-'predicted rankings sorted'!BF27)^2</f>
        <v>0</v>
      </c>
      <c r="FC13" s="29">
        <f>(BG13-'predicted rankings sorted'!BG27)^2</f>
        <v>0</v>
      </c>
      <c r="FD13" s="29">
        <f>(BH13-'predicted rankings sorted'!BH27)^2</f>
        <v>0</v>
      </c>
      <c r="FE13" s="26"/>
      <c r="FF13" s="26"/>
      <c r="FG13" s="26"/>
      <c r="FH13" s="26"/>
      <c r="FI13" s="26"/>
      <c r="FJ13" s="26"/>
      <c r="FK13" s="26"/>
      <c r="FL13" s="26"/>
      <c r="FM13" s="26"/>
      <c r="FN13" s="26"/>
      <c r="FO13" s="26"/>
      <c r="FP13" s="26"/>
      <c r="FQ13" s="26"/>
      <c r="FR13" s="26"/>
      <c r="FS13" s="26"/>
      <c r="FT13" s="26"/>
      <c r="FU13" s="26"/>
      <c r="FV13" s="26"/>
      <c r="FW13" s="26"/>
      <c r="FX13" s="26"/>
      <c r="FY13" s="26"/>
      <c r="FZ13" s="26"/>
      <c r="GA13" s="26"/>
      <c r="GB13" s="26"/>
      <c r="GC13" s="26"/>
      <c r="GD13" s="26"/>
      <c r="GE13" s="26"/>
      <c r="GF13" s="26"/>
      <c r="GG13" s="26"/>
      <c r="GH13" s="26"/>
      <c r="GI13" s="26"/>
      <c r="GJ13" s="26"/>
      <c r="GK13" s="26"/>
      <c r="GL13" s="26"/>
      <c r="GM13" s="26"/>
      <c r="GN13" s="26"/>
      <c r="GO13" s="26"/>
      <c r="GP13" s="26"/>
    </row>
    <row r="14" spans="1:206" x14ac:dyDescent="0.25">
      <c r="A14">
        <v>4646</v>
      </c>
      <c r="B14" t="s">
        <v>1736</v>
      </c>
      <c r="C14" s="26">
        <v>0</v>
      </c>
      <c r="D14" s="26">
        <v>1</v>
      </c>
      <c r="E14" s="26">
        <v>1</v>
      </c>
      <c r="F14" s="26">
        <v>1</v>
      </c>
      <c r="G14" s="26">
        <v>0</v>
      </c>
      <c r="H14" s="26">
        <v>0</v>
      </c>
      <c r="I14" s="26">
        <v>0</v>
      </c>
      <c r="J14" s="26">
        <v>0</v>
      </c>
      <c r="K14" s="26">
        <v>0</v>
      </c>
      <c r="L14" s="26">
        <v>0</v>
      </c>
      <c r="M14" s="26">
        <v>0</v>
      </c>
      <c r="N14" s="26">
        <v>0</v>
      </c>
      <c r="O14" s="26">
        <v>0</v>
      </c>
      <c r="P14" s="26">
        <v>1</v>
      </c>
      <c r="Q14" s="26">
        <v>0</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W14" s="26">
        <v>0</v>
      </c>
      <c r="AX14" s="26">
        <v>0</v>
      </c>
      <c r="AY14" s="26">
        <v>0</v>
      </c>
      <c r="AZ14" s="26">
        <v>0</v>
      </c>
      <c r="BA14" s="26">
        <v>0</v>
      </c>
      <c r="BB14" s="26">
        <v>0</v>
      </c>
      <c r="BC14" s="26">
        <v>0</v>
      </c>
      <c r="BD14" s="26">
        <v>0</v>
      </c>
      <c r="BE14" s="26">
        <v>0</v>
      </c>
      <c r="BF14" s="26">
        <v>0</v>
      </c>
      <c r="BG14" s="26">
        <v>0</v>
      </c>
      <c r="BH14" s="26">
        <v>0</v>
      </c>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9">
        <f>(G14-'predicted rankings sorted'!G33)^2</f>
        <v>0</v>
      </c>
      <c r="DD14" s="29">
        <f>(H14-'predicted rankings sorted'!H33)^2</f>
        <v>0</v>
      </c>
      <c r="DE14" s="29">
        <f>(I14-'predicted rankings sorted'!I33)^2</f>
        <v>0</v>
      </c>
      <c r="DF14" s="29">
        <f>(J14-'predicted rankings sorted'!J33)^2</f>
        <v>0</v>
      </c>
      <c r="DG14" s="29">
        <f>(K14-'predicted rankings sorted'!K33)^2</f>
        <v>0</v>
      </c>
      <c r="DH14" s="29">
        <f>(L14-'predicted rankings sorted'!L33)^2</f>
        <v>0</v>
      </c>
      <c r="DI14" s="29">
        <f>(M14-'predicted rankings sorted'!M33)^2</f>
        <v>0</v>
      </c>
      <c r="DJ14" s="29">
        <f>(N14-'predicted rankings sorted'!N33)^2</f>
        <v>0</v>
      </c>
      <c r="DK14" s="29">
        <f>(O14-'predicted rankings sorted'!O33)^2</f>
        <v>0</v>
      </c>
      <c r="DL14" s="29">
        <f>(P14-'predicted rankings sorted'!P33)^2</f>
        <v>1</v>
      </c>
      <c r="DM14" s="29">
        <f>(Q14-'predicted rankings sorted'!Q33)^2</f>
        <v>0</v>
      </c>
      <c r="DN14" s="29">
        <f>(R14-'predicted rankings sorted'!R33)^2</f>
        <v>0</v>
      </c>
      <c r="DO14" s="29">
        <f>(S14-'predicted rankings sorted'!S33)^2</f>
        <v>0</v>
      </c>
      <c r="DP14" s="29">
        <f>(T14-'predicted rankings sorted'!T33)^2</f>
        <v>0</v>
      </c>
      <c r="DQ14" s="29">
        <f>(U14-'predicted rankings sorted'!U33)^2</f>
        <v>0</v>
      </c>
      <c r="DR14" s="29">
        <f>(V14-'predicted rankings sorted'!V33)^2</f>
        <v>0</v>
      </c>
      <c r="DS14" s="29">
        <f>(W14-'predicted rankings sorted'!W33)^2</f>
        <v>0</v>
      </c>
      <c r="DT14" s="29">
        <f>(X14-'predicted rankings sorted'!X33)^2</f>
        <v>0</v>
      </c>
      <c r="DU14" s="29">
        <f>(Y14-'predicted rankings sorted'!Y33)^2</f>
        <v>0</v>
      </c>
      <c r="DV14" s="29">
        <f>(Z14-'predicted rankings sorted'!Z33)^2</f>
        <v>0</v>
      </c>
      <c r="DW14" s="29">
        <f>(AA14-'predicted rankings sorted'!AA33)^2</f>
        <v>0</v>
      </c>
      <c r="DX14" s="29">
        <f>(AB14-'predicted rankings sorted'!AB33)^2</f>
        <v>0</v>
      </c>
      <c r="DY14" s="29">
        <f>(AC14-'predicted rankings sorted'!AC33)^2</f>
        <v>0</v>
      </c>
      <c r="DZ14" s="29">
        <f>(AD14-'predicted rankings sorted'!AD33)^2</f>
        <v>0</v>
      </c>
      <c r="EA14" s="29">
        <f>(AE14-'predicted rankings sorted'!AE33)^2</f>
        <v>0</v>
      </c>
      <c r="EB14" s="29">
        <f>(AF14-'predicted rankings sorted'!AF33)^2</f>
        <v>0</v>
      </c>
      <c r="EC14" s="29">
        <f>(AG14-'predicted rankings sorted'!AG33)^2</f>
        <v>0</v>
      </c>
      <c r="ED14" s="29">
        <f>(AH14-'predicted rankings sorted'!AH33)^2</f>
        <v>0</v>
      </c>
      <c r="EE14" s="29">
        <f>(AI14-'predicted rankings sorted'!AI33)^2</f>
        <v>0</v>
      </c>
      <c r="EF14" s="29">
        <f>(AJ14-'predicted rankings sorted'!AJ33)^2</f>
        <v>0</v>
      </c>
      <c r="EG14" s="29">
        <f>(AK14-'predicted rankings sorted'!AK33)^2</f>
        <v>0</v>
      </c>
      <c r="EH14" s="29">
        <f>(AL14-'predicted rankings sorted'!AL33)^2</f>
        <v>0</v>
      </c>
      <c r="EI14" s="29">
        <f>(AM14-'predicted rankings sorted'!AM33)^2</f>
        <v>0</v>
      </c>
      <c r="EJ14" s="29">
        <f>(AN14-'predicted rankings sorted'!AN33)^2</f>
        <v>0</v>
      </c>
      <c r="EK14" s="29">
        <f>(AO14-'predicted rankings sorted'!AO33)^2</f>
        <v>0</v>
      </c>
      <c r="EL14" s="29">
        <f>(AP14-'predicted rankings sorted'!AP33)^2</f>
        <v>0</v>
      </c>
      <c r="EM14" s="29">
        <f>(AQ14-'predicted rankings sorted'!AQ33)^2</f>
        <v>0</v>
      </c>
      <c r="EN14" s="29">
        <f>(AR14-'predicted rankings sorted'!AR33)^2</f>
        <v>0</v>
      </c>
      <c r="EO14" s="29">
        <f>(AS14-'predicted rankings sorted'!AS33)^2</f>
        <v>0</v>
      </c>
      <c r="EP14" s="29">
        <f>(AT14-'predicted rankings sorted'!AT33)^2</f>
        <v>0</v>
      </c>
      <c r="EQ14" s="29">
        <f>(AU14-'predicted rankings sorted'!AU33)^2</f>
        <v>0</v>
      </c>
      <c r="ER14" s="29">
        <f>(AV14-'predicted rankings sorted'!AV33)^2</f>
        <v>0</v>
      </c>
      <c r="ES14" s="29">
        <f>(AW14-'predicted rankings sorted'!AW33)^2</f>
        <v>0</v>
      </c>
      <c r="ET14" s="29">
        <f>(AX14-'predicted rankings sorted'!AX33)^2</f>
        <v>0</v>
      </c>
      <c r="EU14" s="29">
        <f>(AY14-'predicted rankings sorted'!AY33)^2</f>
        <v>0</v>
      </c>
      <c r="EV14" s="29">
        <f>(AZ14-'predicted rankings sorted'!AZ33)^2</f>
        <v>0</v>
      </c>
      <c r="EW14" s="29">
        <f>(BA14-'predicted rankings sorted'!BA33)^2</f>
        <v>0</v>
      </c>
      <c r="EX14" s="29">
        <f>(BB14-'predicted rankings sorted'!BB33)^2</f>
        <v>0</v>
      </c>
      <c r="EY14" s="29">
        <f>(BC14-'predicted rankings sorted'!BC33)^2</f>
        <v>0</v>
      </c>
      <c r="EZ14" s="29">
        <f>(BD14-'predicted rankings sorted'!BD33)^2</f>
        <v>0</v>
      </c>
      <c r="FA14" s="29">
        <f>(BE14-'predicted rankings sorted'!BE33)^2</f>
        <v>0</v>
      </c>
      <c r="FB14" s="29">
        <f>(BF14-'predicted rankings sorted'!BF33)^2</f>
        <v>0</v>
      </c>
      <c r="FC14" s="29">
        <f>(BG14-'predicted rankings sorted'!BG33)^2</f>
        <v>0</v>
      </c>
      <c r="FD14" s="29">
        <f>(BH14-'predicted rankings sorted'!BH33)^2</f>
        <v>0</v>
      </c>
      <c r="FE14" s="26"/>
      <c r="FF14" s="26"/>
      <c r="FG14" s="26"/>
      <c r="FH14" s="26"/>
      <c r="FI14" s="26"/>
      <c r="FJ14" s="26"/>
      <c r="FK14" s="26"/>
      <c r="FL14" s="26"/>
      <c r="FM14" s="26"/>
      <c r="FN14" s="26"/>
      <c r="FO14" s="26"/>
      <c r="FP14" s="26"/>
      <c r="FQ14" s="26"/>
      <c r="FR14" s="26"/>
      <c r="FS14" s="26"/>
      <c r="FT14" s="26"/>
      <c r="FU14" s="26"/>
      <c r="FV14" s="26"/>
      <c r="FW14" s="26"/>
      <c r="FX14" s="26"/>
      <c r="FY14" s="26"/>
      <c r="FZ14" s="26"/>
      <c r="GA14" s="26"/>
      <c r="GB14" s="26"/>
      <c r="GC14" s="26"/>
      <c r="GD14" s="26"/>
      <c r="GE14" s="26"/>
      <c r="GF14" s="26"/>
      <c r="GG14" s="26"/>
      <c r="GH14" s="26"/>
      <c r="GI14" s="26"/>
      <c r="GJ14" s="26"/>
      <c r="GK14" s="26"/>
      <c r="GL14" s="26"/>
      <c r="GM14" s="26"/>
      <c r="GN14" s="26"/>
      <c r="GO14" s="26"/>
      <c r="GP14" s="26"/>
    </row>
    <row r="15" spans="1:206" x14ac:dyDescent="0.25">
      <c r="A15">
        <v>525</v>
      </c>
      <c r="B15" t="s">
        <v>276</v>
      </c>
      <c r="C15" s="26">
        <v>0</v>
      </c>
      <c r="D15" s="26">
        <v>0</v>
      </c>
      <c r="E15" s="26">
        <v>1</v>
      </c>
      <c r="F15" s="26">
        <v>1</v>
      </c>
      <c r="G15" s="26">
        <v>0</v>
      </c>
      <c r="H15" s="26">
        <v>0</v>
      </c>
      <c r="I15" s="26">
        <v>0</v>
      </c>
      <c r="J15" s="26">
        <v>0</v>
      </c>
      <c r="K15" s="26">
        <v>0</v>
      </c>
      <c r="L15" s="26">
        <v>0</v>
      </c>
      <c r="M15" s="26">
        <v>0</v>
      </c>
      <c r="N15" s="26">
        <v>0</v>
      </c>
      <c r="O15" s="26">
        <v>0</v>
      </c>
      <c r="P15" s="26">
        <v>0</v>
      </c>
      <c r="Q15" s="26">
        <v>0</v>
      </c>
      <c r="R15" s="26">
        <v>0</v>
      </c>
      <c r="S15" s="26">
        <v>0</v>
      </c>
      <c r="T15" s="26">
        <v>1</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W15" s="26">
        <v>0</v>
      </c>
      <c r="AX15" s="26">
        <v>0</v>
      </c>
      <c r="AY15" s="26">
        <v>0</v>
      </c>
      <c r="AZ15" s="26">
        <v>0</v>
      </c>
      <c r="BA15" s="26">
        <v>0</v>
      </c>
      <c r="BB15" s="26">
        <v>0</v>
      </c>
      <c r="BC15" s="26">
        <v>0</v>
      </c>
      <c r="BD15" s="26">
        <v>0</v>
      </c>
      <c r="BE15" s="26">
        <v>0</v>
      </c>
      <c r="BF15" s="26">
        <v>0</v>
      </c>
      <c r="BG15" s="26">
        <v>0</v>
      </c>
      <c r="BH15" s="26">
        <v>0</v>
      </c>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9">
        <f>(G15-'predicted rankings sorted'!G4)^2</f>
        <v>0</v>
      </c>
      <c r="DD15" s="29">
        <f>(H15-'predicted rankings sorted'!H4)^2</f>
        <v>0</v>
      </c>
      <c r="DE15" s="29">
        <f>(I15-'predicted rankings sorted'!I4)^2</f>
        <v>0</v>
      </c>
      <c r="DF15" s="29">
        <f>(J15-'predicted rankings sorted'!J4)^2</f>
        <v>0</v>
      </c>
      <c r="DG15" s="29">
        <f>(K15-'predicted rankings sorted'!K4)^2</f>
        <v>0</v>
      </c>
      <c r="DH15" s="29">
        <f>(L15-'predicted rankings sorted'!L4)^2</f>
        <v>0</v>
      </c>
      <c r="DI15" s="29">
        <f>(M15-'predicted rankings sorted'!M4)^2</f>
        <v>0</v>
      </c>
      <c r="DJ15" s="29">
        <f>(N15-'predicted rankings sorted'!N4)^2</f>
        <v>0</v>
      </c>
      <c r="DK15" s="29">
        <f>(O15-'predicted rankings sorted'!O4)^2</f>
        <v>0</v>
      </c>
      <c r="DL15" s="29">
        <f>(P15-'predicted rankings sorted'!P4)^2</f>
        <v>0</v>
      </c>
      <c r="DM15" s="29">
        <f>(Q15-'predicted rankings sorted'!Q4)^2</f>
        <v>0</v>
      </c>
      <c r="DN15" s="29">
        <f>(R15-'predicted rankings sorted'!R4)^2</f>
        <v>0</v>
      </c>
      <c r="DO15" s="29">
        <f>(S15-'predicted rankings sorted'!S4)^2</f>
        <v>0</v>
      </c>
      <c r="DP15" s="29">
        <f>(T15-'predicted rankings sorted'!T4)^2</f>
        <v>1</v>
      </c>
      <c r="DQ15" s="29">
        <f>(U15-'predicted rankings sorted'!U4)^2</f>
        <v>0</v>
      </c>
      <c r="DR15" s="29">
        <f>(V15-'predicted rankings sorted'!V4)^2</f>
        <v>0</v>
      </c>
      <c r="DS15" s="29">
        <f>(W15-'predicted rankings sorted'!W4)^2</f>
        <v>0</v>
      </c>
      <c r="DT15" s="29">
        <f>(X15-'predicted rankings sorted'!X4)^2</f>
        <v>0</v>
      </c>
      <c r="DU15" s="29">
        <f>(Y15-'predicted rankings sorted'!Y4)^2</f>
        <v>0</v>
      </c>
      <c r="DV15" s="29">
        <f>(Z15-'predicted rankings sorted'!Z4)^2</f>
        <v>0</v>
      </c>
      <c r="DW15" s="29">
        <f>(AA15-'predicted rankings sorted'!AA4)^2</f>
        <v>0</v>
      </c>
      <c r="DX15" s="29">
        <f>(AB15-'predicted rankings sorted'!AB4)^2</f>
        <v>0</v>
      </c>
      <c r="DY15" s="29">
        <f>(AC15-'predicted rankings sorted'!AC4)^2</f>
        <v>0</v>
      </c>
      <c r="DZ15" s="29">
        <f>(AD15-'predicted rankings sorted'!AD4)^2</f>
        <v>0</v>
      </c>
      <c r="EA15" s="29">
        <f>(AE15-'predicted rankings sorted'!AE4)^2</f>
        <v>0</v>
      </c>
      <c r="EB15" s="29">
        <f>(AF15-'predicted rankings sorted'!AF4)^2</f>
        <v>0</v>
      </c>
      <c r="EC15" s="29">
        <f>(AG15-'predicted rankings sorted'!AG4)^2</f>
        <v>0</v>
      </c>
      <c r="ED15" s="29">
        <f>(AH15-'predicted rankings sorted'!AH4)^2</f>
        <v>0</v>
      </c>
      <c r="EE15" s="29">
        <f>(AI15-'predicted rankings sorted'!AI4)^2</f>
        <v>0</v>
      </c>
      <c r="EF15" s="29">
        <f>(AJ15-'predicted rankings sorted'!AJ4)^2</f>
        <v>0</v>
      </c>
      <c r="EG15" s="29">
        <f>(AK15-'predicted rankings sorted'!AK4)^2</f>
        <v>0</v>
      </c>
      <c r="EH15" s="29">
        <f>(AL15-'predicted rankings sorted'!AL4)^2</f>
        <v>0</v>
      </c>
      <c r="EI15" s="29">
        <f>(AM15-'predicted rankings sorted'!AM4)^2</f>
        <v>0</v>
      </c>
      <c r="EJ15" s="29">
        <f>(AN15-'predicted rankings sorted'!AN4)^2</f>
        <v>0</v>
      </c>
      <c r="EK15" s="29">
        <f>(AO15-'predicted rankings sorted'!AO4)^2</f>
        <v>0</v>
      </c>
      <c r="EL15" s="29">
        <f>(AP15-'predicted rankings sorted'!AP4)^2</f>
        <v>0</v>
      </c>
      <c r="EM15" s="29">
        <f>(AQ15-'predicted rankings sorted'!AQ4)^2</f>
        <v>0</v>
      </c>
      <c r="EN15" s="29">
        <f>(AR15-'predicted rankings sorted'!AR4)^2</f>
        <v>0</v>
      </c>
      <c r="EO15" s="29">
        <f>(AS15-'predicted rankings sorted'!AS4)^2</f>
        <v>0</v>
      </c>
      <c r="EP15" s="29">
        <f>(AT15-'predicted rankings sorted'!AT4)^2</f>
        <v>0</v>
      </c>
      <c r="EQ15" s="29">
        <f>(AU15-'predicted rankings sorted'!AU4)^2</f>
        <v>0</v>
      </c>
      <c r="ER15" s="29">
        <f>(AV15-'predicted rankings sorted'!AV4)^2</f>
        <v>0</v>
      </c>
      <c r="ES15" s="29">
        <f>(AW15-'predicted rankings sorted'!AW4)^2</f>
        <v>0</v>
      </c>
      <c r="ET15" s="29">
        <f>(AX15-'predicted rankings sorted'!AX4)^2</f>
        <v>0</v>
      </c>
      <c r="EU15" s="29">
        <f>(AY15-'predicted rankings sorted'!AY4)^2</f>
        <v>0</v>
      </c>
      <c r="EV15" s="29">
        <f>(AZ15-'predicted rankings sorted'!AZ4)^2</f>
        <v>0</v>
      </c>
      <c r="EW15" s="29">
        <f>(BA15-'predicted rankings sorted'!BA4)^2</f>
        <v>0</v>
      </c>
      <c r="EX15" s="29">
        <f>(BB15-'predicted rankings sorted'!BB4)^2</f>
        <v>0</v>
      </c>
      <c r="EY15" s="29">
        <f>(BC15-'predicted rankings sorted'!BC4)^2</f>
        <v>0</v>
      </c>
      <c r="EZ15" s="29">
        <f>(BD15-'predicted rankings sorted'!BD4)^2</f>
        <v>0</v>
      </c>
      <c r="FA15" s="29">
        <f>(BE15-'predicted rankings sorted'!BE4)^2</f>
        <v>0</v>
      </c>
      <c r="FB15" s="29">
        <f>(BF15-'predicted rankings sorted'!BF4)^2</f>
        <v>0</v>
      </c>
      <c r="FC15" s="29">
        <f>(BG15-'predicted rankings sorted'!BG4)^2</f>
        <v>0</v>
      </c>
      <c r="FD15" s="29">
        <f>(BH15-'predicted rankings sorted'!BH4)^2</f>
        <v>0</v>
      </c>
      <c r="FE15" s="26"/>
      <c r="FF15" s="26"/>
      <c r="FG15" s="26"/>
      <c r="FH15" s="26"/>
      <c r="FI15" s="26"/>
      <c r="FJ15" s="26"/>
      <c r="FK15" s="26"/>
      <c r="FL15" s="26"/>
      <c r="FM15" s="26"/>
      <c r="FN15" s="26"/>
      <c r="FO15" s="26"/>
      <c r="FP15" s="26"/>
      <c r="FQ15" s="26"/>
      <c r="FR15" s="26"/>
      <c r="FS15" s="26"/>
      <c r="FT15" s="26"/>
      <c r="FU15" s="26"/>
      <c r="FV15" s="26"/>
      <c r="FW15" s="26"/>
      <c r="FX15" s="26"/>
      <c r="FY15" s="26"/>
      <c r="FZ15" s="26"/>
      <c r="GA15" s="26"/>
      <c r="GB15" s="26"/>
      <c r="GC15" s="26"/>
      <c r="GD15" s="26"/>
      <c r="GE15" s="26"/>
      <c r="GF15" s="26"/>
      <c r="GG15" s="26"/>
      <c r="GH15" s="26"/>
      <c r="GI15" s="26"/>
      <c r="GJ15" s="26"/>
      <c r="GK15" s="26"/>
      <c r="GL15" s="26"/>
      <c r="GM15" s="26"/>
      <c r="GN15" s="26"/>
      <c r="GO15" s="26"/>
      <c r="GP15" s="26"/>
    </row>
    <row r="16" spans="1:206" x14ac:dyDescent="0.25">
      <c r="A16">
        <v>3928</v>
      </c>
      <c r="B16" t="s">
        <v>1404</v>
      </c>
      <c r="C16" s="26">
        <v>0</v>
      </c>
      <c r="D16" s="26">
        <v>0</v>
      </c>
      <c r="E16" s="26">
        <v>1</v>
      </c>
      <c r="F16" s="26">
        <v>1</v>
      </c>
      <c r="G16" s="26">
        <v>0</v>
      </c>
      <c r="H16" s="26">
        <v>0</v>
      </c>
      <c r="I16" s="26">
        <v>0</v>
      </c>
      <c r="J16" s="26">
        <v>0</v>
      </c>
      <c r="K16" s="26">
        <v>0</v>
      </c>
      <c r="L16" s="26">
        <v>0</v>
      </c>
      <c r="M16" s="26">
        <v>0</v>
      </c>
      <c r="N16" s="26">
        <v>0</v>
      </c>
      <c r="O16" s="26">
        <v>0</v>
      </c>
      <c r="P16" s="26">
        <v>0</v>
      </c>
      <c r="Q16" s="26">
        <v>0</v>
      </c>
      <c r="R16" s="26">
        <v>0</v>
      </c>
      <c r="S16" s="26">
        <v>0</v>
      </c>
      <c r="T16" s="26">
        <v>0</v>
      </c>
      <c r="U16" s="26">
        <v>1</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W16" s="26">
        <v>0</v>
      </c>
      <c r="AX16" s="26">
        <v>0</v>
      </c>
      <c r="AY16" s="26">
        <v>0</v>
      </c>
      <c r="AZ16" s="26">
        <v>0</v>
      </c>
      <c r="BA16" s="26">
        <v>0</v>
      </c>
      <c r="BB16" s="26">
        <v>0</v>
      </c>
      <c r="BC16" s="26">
        <v>0</v>
      </c>
      <c r="BD16" s="26">
        <v>0</v>
      </c>
      <c r="BE16" s="26">
        <v>0</v>
      </c>
      <c r="BF16" s="26">
        <v>0</v>
      </c>
      <c r="BG16" s="26">
        <v>0</v>
      </c>
      <c r="BH16" s="26">
        <v>0</v>
      </c>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9">
        <f>(G16-'predicted rankings sorted'!G26)^2</f>
        <v>0</v>
      </c>
      <c r="DD16" s="29">
        <f>(H16-'predicted rankings sorted'!H26)^2</f>
        <v>0</v>
      </c>
      <c r="DE16" s="29">
        <f>(I16-'predicted rankings sorted'!I26)^2</f>
        <v>0</v>
      </c>
      <c r="DF16" s="29">
        <f>(J16-'predicted rankings sorted'!J26)^2</f>
        <v>0</v>
      </c>
      <c r="DG16" s="29">
        <f>(K16-'predicted rankings sorted'!K26)^2</f>
        <v>0</v>
      </c>
      <c r="DH16" s="29">
        <f>(L16-'predicted rankings sorted'!L26)^2</f>
        <v>0</v>
      </c>
      <c r="DI16" s="29">
        <f>(M16-'predicted rankings sorted'!M26)^2</f>
        <v>0</v>
      </c>
      <c r="DJ16" s="29">
        <f>(N16-'predicted rankings sorted'!N26)^2</f>
        <v>0</v>
      </c>
      <c r="DK16" s="29">
        <f>(O16-'predicted rankings sorted'!O26)^2</f>
        <v>0</v>
      </c>
      <c r="DL16" s="29">
        <f>(P16-'predicted rankings sorted'!P26)^2</f>
        <v>0</v>
      </c>
      <c r="DM16" s="29">
        <f>(Q16-'predicted rankings sorted'!Q26)^2</f>
        <v>0</v>
      </c>
      <c r="DN16" s="29">
        <f>(R16-'predicted rankings sorted'!R26)^2</f>
        <v>0</v>
      </c>
      <c r="DO16" s="29">
        <f>(S16-'predicted rankings sorted'!S26)^2</f>
        <v>0</v>
      </c>
      <c r="DP16" s="29">
        <f>(T16-'predicted rankings sorted'!T26)^2</f>
        <v>0</v>
      </c>
      <c r="DQ16" s="29">
        <f>(U16-'predicted rankings sorted'!U26)^2</f>
        <v>1</v>
      </c>
      <c r="DR16" s="29">
        <f>(V16-'predicted rankings sorted'!V26)^2</f>
        <v>0</v>
      </c>
      <c r="DS16" s="29">
        <f>(W16-'predicted rankings sorted'!W26)^2</f>
        <v>0</v>
      </c>
      <c r="DT16" s="29">
        <f>(X16-'predicted rankings sorted'!X26)^2</f>
        <v>0</v>
      </c>
      <c r="DU16" s="29">
        <f>(Y16-'predicted rankings sorted'!Y26)^2</f>
        <v>0</v>
      </c>
      <c r="DV16" s="29">
        <f>(Z16-'predicted rankings sorted'!Z26)^2</f>
        <v>0</v>
      </c>
      <c r="DW16" s="29">
        <f>(AA16-'predicted rankings sorted'!AA26)^2</f>
        <v>0</v>
      </c>
      <c r="DX16" s="29">
        <f>(AB16-'predicted rankings sorted'!AB26)^2</f>
        <v>0</v>
      </c>
      <c r="DY16" s="29">
        <f>(AC16-'predicted rankings sorted'!AC26)^2</f>
        <v>0</v>
      </c>
      <c r="DZ16" s="29">
        <f>(AD16-'predicted rankings sorted'!AD26)^2</f>
        <v>0</v>
      </c>
      <c r="EA16" s="29">
        <f>(AE16-'predicted rankings sorted'!AE26)^2</f>
        <v>0</v>
      </c>
      <c r="EB16" s="29">
        <f>(AF16-'predicted rankings sorted'!AF26)^2</f>
        <v>0</v>
      </c>
      <c r="EC16" s="29">
        <f>(AG16-'predicted rankings sorted'!AG26)^2</f>
        <v>0</v>
      </c>
      <c r="ED16" s="29">
        <f>(AH16-'predicted rankings sorted'!AH26)^2</f>
        <v>0</v>
      </c>
      <c r="EE16" s="29">
        <f>(AI16-'predicted rankings sorted'!AI26)^2</f>
        <v>0</v>
      </c>
      <c r="EF16" s="29">
        <f>(AJ16-'predicted rankings sorted'!AJ26)^2</f>
        <v>0</v>
      </c>
      <c r="EG16" s="29">
        <f>(AK16-'predicted rankings sorted'!AK26)^2</f>
        <v>0</v>
      </c>
      <c r="EH16" s="29">
        <f>(AL16-'predicted rankings sorted'!AL26)^2</f>
        <v>0</v>
      </c>
      <c r="EI16" s="29">
        <f>(AM16-'predicted rankings sorted'!AM26)^2</f>
        <v>0</v>
      </c>
      <c r="EJ16" s="29">
        <f>(AN16-'predicted rankings sorted'!AN26)^2</f>
        <v>0</v>
      </c>
      <c r="EK16" s="29">
        <f>(AO16-'predicted rankings sorted'!AO26)^2</f>
        <v>0</v>
      </c>
      <c r="EL16" s="29">
        <f>(AP16-'predicted rankings sorted'!AP26)^2</f>
        <v>0</v>
      </c>
      <c r="EM16" s="29">
        <f>(AQ16-'predicted rankings sorted'!AQ26)^2</f>
        <v>0</v>
      </c>
      <c r="EN16" s="29">
        <f>(AR16-'predicted rankings sorted'!AR26)^2</f>
        <v>0</v>
      </c>
      <c r="EO16" s="29">
        <f>(AS16-'predicted rankings sorted'!AS26)^2</f>
        <v>0</v>
      </c>
      <c r="EP16" s="29">
        <f>(AT16-'predicted rankings sorted'!AT26)^2</f>
        <v>0</v>
      </c>
      <c r="EQ16" s="29">
        <f>(AU16-'predicted rankings sorted'!AU26)^2</f>
        <v>0</v>
      </c>
      <c r="ER16" s="29">
        <f>(AV16-'predicted rankings sorted'!AV26)^2</f>
        <v>0</v>
      </c>
      <c r="ES16" s="29">
        <f>(AW16-'predicted rankings sorted'!AW26)^2</f>
        <v>0</v>
      </c>
      <c r="ET16" s="29">
        <f>(AX16-'predicted rankings sorted'!AX26)^2</f>
        <v>0</v>
      </c>
      <c r="EU16" s="29">
        <f>(AY16-'predicted rankings sorted'!AY26)^2</f>
        <v>0</v>
      </c>
      <c r="EV16" s="29">
        <f>(AZ16-'predicted rankings sorted'!AZ26)^2</f>
        <v>0</v>
      </c>
      <c r="EW16" s="29">
        <f>(BA16-'predicted rankings sorted'!BA26)^2</f>
        <v>0</v>
      </c>
      <c r="EX16" s="29">
        <f>(BB16-'predicted rankings sorted'!BB26)^2</f>
        <v>0</v>
      </c>
      <c r="EY16" s="29">
        <f>(BC16-'predicted rankings sorted'!BC26)^2</f>
        <v>0</v>
      </c>
      <c r="EZ16" s="29">
        <f>(BD16-'predicted rankings sorted'!BD26)^2</f>
        <v>0</v>
      </c>
      <c r="FA16" s="29">
        <f>(BE16-'predicted rankings sorted'!BE26)^2</f>
        <v>0</v>
      </c>
      <c r="FB16" s="29">
        <f>(BF16-'predicted rankings sorted'!BF26)^2</f>
        <v>0</v>
      </c>
      <c r="FC16" s="29">
        <f>(BG16-'predicted rankings sorted'!BG26)^2</f>
        <v>0</v>
      </c>
      <c r="FD16" s="29">
        <f>(BH16-'predicted rankings sorted'!BH26)^2</f>
        <v>0</v>
      </c>
      <c r="FE16" s="26"/>
      <c r="FF16" s="26"/>
      <c r="FG16" s="26"/>
      <c r="FH16" s="26"/>
      <c r="FI16" s="26"/>
      <c r="FJ16" s="26"/>
      <c r="FK16" s="26"/>
      <c r="FL16" s="26"/>
      <c r="FM16" s="26"/>
      <c r="FN16" s="26"/>
      <c r="FO16" s="26"/>
      <c r="FP16" s="26"/>
      <c r="FQ16" s="26"/>
      <c r="FR16" s="26"/>
      <c r="FS16" s="26"/>
      <c r="FT16" s="26"/>
      <c r="FU16" s="26"/>
      <c r="FV16" s="26"/>
      <c r="FW16" s="26"/>
      <c r="FX16" s="26"/>
      <c r="FY16" s="26"/>
      <c r="FZ16" s="26"/>
      <c r="GA16" s="26"/>
      <c r="GB16" s="26"/>
      <c r="GC16" s="26"/>
      <c r="GD16" s="26"/>
      <c r="GE16" s="26"/>
      <c r="GF16" s="26"/>
      <c r="GG16" s="26"/>
      <c r="GH16" s="26"/>
      <c r="GI16" s="26"/>
      <c r="GJ16" s="26"/>
      <c r="GK16" s="26"/>
      <c r="GL16" s="26"/>
      <c r="GM16" s="26"/>
      <c r="GN16" s="26"/>
      <c r="GO16" s="26"/>
      <c r="GP16" s="26"/>
    </row>
    <row r="17" spans="1:198" x14ac:dyDescent="0.25">
      <c r="A17">
        <v>6359</v>
      </c>
      <c r="B17" t="s">
        <v>2529</v>
      </c>
      <c r="C17" s="26">
        <v>0</v>
      </c>
      <c r="D17" s="26">
        <v>0</v>
      </c>
      <c r="E17" s="26">
        <v>1</v>
      </c>
      <c r="F17" s="26">
        <v>1</v>
      </c>
      <c r="G17" s="26">
        <v>0</v>
      </c>
      <c r="H17" s="26">
        <v>0</v>
      </c>
      <c r="I17" s="26">
        <v>0</v>
      </c>
      <c r="J17" s="26">
        <v>0</v>
      </c>
      <c r="K17" s="26">
        <v>0</v>
      </c>
      <c r="L17" s="26">
        <v>0</v>
      </c>
      <c r="M17" s="26">
        <v>0</v>
      </c>
      <c r="N17" s="26">
        <v>0</v>
      </c>
      <c r="O17" s="26">
        <v>0</v>
      </c>
      <c r="P17" s="26">
        <v>0</v>
      </c>
      <c r="Q17" s="26">
        <v>0</v>
      </c>
      <c r="R17" s="26">
        <v>0</v>
      </c>
      <c r="S17" s="26">
        <v>1</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W17" s="26">
        <v>0</v>
      </c>
      <c r="AX17" s="26">
        <v>0</v>
      </c>
      <c r="AY17" s="26">
        <v>0</v>
      </c>
      <c r="AZ17" s="26">
        <v>0</v>
      </c>
      <c r="BA17" s="26">
        <v>0</v>
      </c>
      <c r="BB17" s="26">
        <v>0</v>
      </c>
      <c r="BC17" s="26">
        <v>0</v>
      </c>
      <c r="BD17" s="26">
        <v>0</v>
      </c>
      <c r="BE17" s="26">
        <v>0</v>
      </c>
      <c r="BF17" s="26">
        <v>0</v>
      </c>
      <c r="BG17" s="26">
        <v>0</v>
      </c>
      <c r="BH17" s="26">
        <v>0</v>
      </c>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9">
        <f>(G17-'predicted rankings sorted'!G48)^2</f>
        <v>0</v>
      </c>
      <c r="DD17" s="29">
        <f>(H17-'predicted rankings sorted'!H48)^2</f>
        <v>0</v>
      </c>
      <c r="DE17" s="29">
        <f>(I17-'predicted rankings sorted'!I48)^2</f>
        <v>0</v>
      </c>
      <c r="DF17" s="29">
        <f>(J17-'predicted rankings sorted'!J48)^2</f>
        <v>0</v>
      </c>
      <c r="DG17" s="29">
        <f>(K17-'predicted rankings sorted'!K48)^2</f>
        <v>0</v>
      </c>
      <c r="DH17" s="29">
        <f>(L17-'predicted rankings sorted'!L48)^2</f>
        <v>0</v>
      </c>
      <c r="DI17" s="29">
        <f>(M17-'predicted rankings sorted'!M48)^2</f>
        <v>0</v>
      </c>
      <c r="DJ17" s="29">
        <f>(N17-'predicted rankings sorted'!N48)^2</f>
        <v>0</v>
      </c>
      <c r="DK17" s="29">
        <f>(O17-'predicted rankings sorted'!O48)^2</f>
        <v>0</v>
      </c>
      <c r="DL17" s="29">
        <f>(P17-'predicted rankings sorted'!P48)^2</f>
        <v>0</v>
      </c>
      <c r="DM17" s="29">
        <f>(Q17-'predicted rankings sorted'!Q48)^2</f>
        <v>0</v>
      </c>
      <c r="DN17" s="29">
        <f>(R17-'predicted rankings sorted'!R48)^2</f>
        <v>0</v>
      </c>
      <c r="DO17" s="29">
        <f>(S17-'predicted rankings sorted'!S48)^2</f>
        <v>1</v>
      </c>
      <c r="DP17" s="29">
        <f>(T17-'predicted rankings sorted'!T48)^2</f>
        <v>0</v>
      </c>
      <c r="DQ17" s="29">
        <f>(U17-'predicted rankings sorted'!U48)^2</f>
        <v>0</v>
      </c>
      <c r="DR17" s="29">
        <f>(V17-'predicted rankings sorted'!V48)^2</f>
        <v>0</v>
      </c>
      <c r="DS17" s="29">
        <f>(W17-'predicted rankings sorted'!W48)^2</f>
        <v>0</v>
      </c>
      <c r="DT17" s="29">
        <f>(X17-'predicted rankings sorted'!X48)^2</f>
        <v>0</v>
      </c>
      <c r="DU17" s="29">
        <f>(Y17-'predicted rankings sorted'!Y48)^2</f>
        <v>0</v>
      </c>
      <c r="DV17" s="29">
        <f>(Z17-'predicted rankings sorted'!Z48)^2</f>
        <v>0</v>
      </c>
      <c r="DW17" s="29">
        <f>(AA17-'predicted rankings sorted'!AA48)^2</f>
        <v>0</v>
      </c>
      <c r="DX17" s="29">
        <f>(AB17-'predicted rankings sorted'!AB48)^2</f>
        <v>0</v>
      </c>
      <c r="DY17" s="29">
        <f>(AC17-'predicted rankings sorted'!AC48)^2</f>
        <v>0</v>
      </c>
      <c r="DZ17" s="29">
        <f>(AD17-'predicted rankings sorted'!AD48)^2</f>
        <v>0</v>
      </c>
      <c r="EA17" s="29">
        <f>(AE17-'predicted rankings sorted'!AE48)^2</f>
        <v>0</v>
      </c>
      <c r="EB17" s="29">
        <f>(AF17-'predicted rankings sorted'!AF48)^2</f>
        <v>0</v>
      </c>
      <c r="EC17" s="29">
        <f>(AG17-'predicted rankings sorted'!AG48)^2</f>
        <v>0</v>
      </c>
      <c r="ED17" s="29">
        <f>(AH17-'predicted rankings sorted'!AH48)^2</f>
        <v>0</v>
      </c>
      <c r="EE17" s="29">
        <f>(AI17-'predicted rankings sorted'!AI48)^2</f>
        <v>0</v>
      </c>
      <c r="EF17" s="29">
        <f>(AJ17-'predicted rankings sorted'!AJ48)^2</f>
        <v>0</v>
      </c>
      <c r="EG17" s="29">
        <f>(AK17-'predicted rankings sorted'!AK48)^2</f>
        <v>0</v>
      </c>
      <c r="EH17" s="29">
        <f>(AL17-'predicted rankings sorted'!AL48)^2</f>
        <v>0</v>
      </c>
      <c r="EI17" s="29">
        <f>(AM17-'predicted rankings sorted'!AM48)^2</f>
        <v>0</v>
      </c>
      <c r="EJ17" s="29">
        <f>(AN17-'predicted rankings sorted'!AN48)^2</f>
        <v>0</v>
      </c>
      <c r="EK17" s="29">
        <f>(AO17-'predicted rankings sorted'!AO48)^2</f>
        <v>0</v>
      </c>
      <c r="EL17" s="29">
        <f>(AP17-'predicted rankings sorted'!AP48)^2</f>
        <v>0</v>
      </c>
      <c r="EM17" s="29">
        <f>(AQ17-'predicted rankings sorted'!AQ48)^2</f>
        <v>0</v>
      </c>
      <c r="EN17" s="29">
        <f>(AR17-'predicted rankings sorted'!AR48)^2</f>
        <v>0</v>
      </c>
      <c r="EO17" s="29">
        <f>(AS17-'predicted rankings sorted'!AS48)^2</f>
        <v>0</v>
      </c>
      <c r="EP17" s="29">
        <f>(AT17-'predicted rankings sorted'!AT48)^2</f>
        <v>0</v>
      </c>
      <c r="EQ17" s="29">
        <f>(AU17-'predicted rankings sorted'!AU48)^2</f>
        <v>0</v>
      </c>
      <c r="ER17" s="29">
        <f>(AV17-'predicted rankings sorted'!AV48)^2</f>
        <v>0</v>
      </c>
      <c r="ES17" s="29">
        <f>(AW17-'predicted rankings sorted'!AW48)^2</f>
        <v>0</v>
      </c>
      <c r="ET17" s="29">
        <f>(AX17-'predicted rankings sorted'!AX48)^2</f>
        <v>0</v>
      </c>
      <c r="EU17" s="29">
        <f>(AY17-'predicted rankings sorted'!AY48)^2</f>
        <v>0</v>
      </c>
      <c r="EV17" s="29">
        <f>(AZ17-'predicted rankings sorted'!AZ48)^2</f>
        <v>0</v>
      </c>
      <c r="EW17" s="29">
        <f>(BA17-'predicted rankings sorted'!BA48)^2</f>
        <v>0</v>
      </c>
      <c r="EX17" s="29">
        <f>(BB17-'predicted rankings sorted'!BB48)^2</f>
        <v>0</v>
      </c>
      <c r="EY17" s="29">
        <f>(BC17-'predicted rankings sorted'!BC48)^2</f>
        <v>0</v>
      </c>
      <c r="EZ17" s="29">
        <f>(BD17-'predicted rankings sorted'!BD48)^2</f>
        <v>0</v>
      </c>
      <c r="FA17" s="29">
        <f>(BE17-'predicted rankings sorted'!BE48)^2</f>
        <v>0</v>
      </c>
      <c r="FB17" s="29">
        <f>(BF17-'predicted rankings sorted'!BF48)^2</f>
        <v>0</v>
      </c>
      <c r="FC17" s="29">
        <f>(BG17-'predicted rankings sorted'!BG48)^2</f>
        <v>0</v>
      </c>
      <c r="FD17" s="29">
        <f>(BH17-'predicted rankings sorted'!BH48)^2</f>
        <v>0</v>
      </c>
      <c r="FE17" s="26"/>
      <c r="FF17" s="26"/>
      <c r="FG17" s="26"/>
      <c r="FH17" s="26"/>
      <c r="FI17" s="26"/>
      <c r="FJ17" s="26"/>
      <c r="FK17" s="26"/>
      <c r="FL17" s="26"/>
      <c r="FM17" s="26"/>
      <c r="FN17" s="26"/>
      <c r="FO17" s="26"/>
      <c r="FP17" s="26"/>
      <c r="FQ17" s="26"/>
      <c r="FR17" s="26"/>
      <c r="FS17" s="26"/>
      <c r="FT17" s="26"/>
      <c r="FU17" s="26"/>
      <c r="FV17" s="26"/>
      <c r="FW17" s="26"/>
      <c r="FX17" s="26"/>
      <c r="FY17" s="26"/>
      <c r="FZ17" s="26"/>
      <c r="GA17" s="26"/>
      <c r="GB17" s="26"/>
      <c r="GC17" s="26"/>
      <c r="GD17" s="26"/>
      <c r="GE17" s="26"/>
      <c r="GF17" s="26"/>
      <c r="GG17" s="26"/>
      <c r="GH17" s="26"/>
      <c r="GI17" s="26"/>
      <c r="GJ17" s="26"/>
      <c r="GK17" s="26"/>
      <c r="GL17" s="26"/>
      <c r="GM17" s="26"/>
      <c r="GN17" s="26"/>
      <c r="GO17" s="26"/>
      <c r="GP17" s="26"/>
    </row>
    <row r="18" spans="1:198" x14ac:dyDescent="0.25">
      <c r="A18">
        <v>967</v>
      </c>
      <c r="B18" t="s">
        <v>398</v>
      </c>
      <c r="C18" s="26">
        <v>0</v>
      </c>
      <c r="D18" s="26">
        <v>0</v>
      </c>
      <c r="E18" s="26">
        <v>0</v>
      </c>
      <c r="F18" s="26">
        <v>1</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1</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W18" s="26">
        <v>0</v>
      </c>
      <c r="AX18" s="26">
        <v>0</v>
      </c>
      <c r="AY18" s="26">
        <v>0</v>
      </c>
      <c r="AZ18" s="26">
        <v>0</v>
      </c>
      <c r="BA18" s="26">
        <v>0</v>
      </c>
      <c r="BB18" s="26">
        <v>0</v>
      </c>
      <c r="BC18" s="26">
        <v>0</v>
      </c>
      <c r="BD18" s="26">
        <v>0</v>
      </c>
      <c r="BE18" s="26">
        <v>0</v>
      </c>
      <c r="BF18" s="26">
        <v>0</v>
      </c>
      <c r="BG18" s="26">
        <v>0</v>
      </c>
      <c r="BH18" s="26">
        <v>0</v>
      </c>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9">
        <f>(G18-'predicted rankings sorted'!G7)^2</f>
        <v>0</v>
      </c>
      <c r="DD18" s="29">
        <f>(H18-'predicted rankings sorted'!H7)^2</f>
        <v>0</v>
      </c>
      <c r="DE18" s="29">
        <f>(I18-'predicted rankings sorted'!I7)^2</f>
        <v>0</v>
      </c>
      <c r="DF18" s="29">
        <f>(J18-'predicted rankings sorted'!J7)^2</f>
        <v>0</v>
      </c>
      <c r="DG18" s="29">
        <f>(K18-'predicted rankings sorted'!K7)^2</f>
        <v>0</v>
      </c>
      <c r="DH18" s="29">
        <f>(L18-'predicted rankings sorted'!L7)^2</f>
        <v>0</v>
      </c>
      <c r="DI18" s="29">
        <f>(M18-'predicted rankings sorted'!M7)^2</f>
        <v>0</v>
      </c>
      <c r="DJ18" s="29">
        <f>(N18-'predicted rankings sorted'!N7)^2</f>
        <v>0</v>
      </c>
      <c r="DK18" s="29">
        <f>(O18-'predicted rankings sorted'!O7)^2</f>
        <v>0</v>
      </c>
      <c r="DL18" s="29">
        <f>(P18-'predicted rankings sorted'!P7)^2</f>
        <v>0</v>
      </c>
      <c r="DM18" s="29">
        <f>(Q18-'predicted rankings sorted'!Q7)^2</f>
        <v>0</v>
      </c>
      <c r="DN18" s="29">
        <f>(R18-'predicted rankings sorted'!R7)^2</f>
        <v>0</v>
      </c>
      <c r="DO18" s="29">
        <f>(S18-'predicted rankings sorted'!S7)^2</f>
        <v>0</v>
      </c>
      <c r="DP18" s="29">
        <f>(T18-'predicted rankings sorted'!T7)^2</f>
        <v>0</v>
      </c>
      <c r="DQ18" s="29">
        <f>(U18-'predicted rankings sorted'!U7)^2</f>
        <v>0</v>
      </c>
      <c r="DR18" s="29">
        <f>(V18-'predicted rankings sorted'!V7)^2</f>
        <v>0</v>
      </c>
      <c r="DS18" s="29">
        <f>(W18-'predicted rankings sorted'!W7)^2</f>
        <v>0</v>
      </c>
      <c r="DT18" s="29">
        <f>(X18-'predicted rankings sorted'!X7)^2</f>
        <v>0</v>
      </c>
      <c r="DU18" s="29">
        <f>(Y18-'predicted rankings sorted'!Y7)^2</f>
        <v>0</v>
      </c>
      <c r="DV18" s="29">
        <f>(Z18-'predicted rankings sorted'!Z7)^2</f>
        <v>0</v>
      </c>
      <c r="DW18" s="29">
        <f>(AA18-'predicted rankings sorted'!AA7)^2</f>
        <v>0</v>
      </c>
      <c r="DX18" s="29">
        <f>(AB18-'predicted rankings sorted'!AB7)^2</f>
        <v>0</v>
      </c>
      <c r="DY18" s="29">
        <f>(AC18-'predicted rankings sorted'!AC7)^2</f>
        <v>1</v>
      </c>
      <c r="DZ18" s="29">
        <f>(AD18-'predicted rankings sorted'!AD7)^2</f>
        <v>0</v>
      </c>
      <c r="EA18" s="29">
        <f>(AE18-'predicted rankings sorted'!AE7)^2</f>
        <v>0</v>
      </c>
      <c r="EB18" s="29">
        <f>(AF18-'predicted rankings sorted'!AF7)^2</f>
        <v>0</v>
      </c>
      <c r="EC18" s="29">
        <f>(AG18-'predicted rankings sorted'!AG7)^2</f>
        <v>0</v>
      </c>
      <c r="ED18" s="29">
        <f>(AH18-'predicted rankings sorted'!AH7)^2</f>
        <v>0</v>
      </c>
      <c r="EE18" s="29">
        <f>(AI18-'predicted rankings sorted'!AI7)^2</f>
        <v>0</v>
      </c>
      <c r="EF18" s="29">
        <f>(AJ18-'predicted rankings sorted'!AJ7)^2</f>
        <v>0</v>
      </c>
      <c r="EG18" s="29">
        <f>(AK18-'predicted rankings sorted'!AK7)^2</f>
        <v>0</v>
      </c>
      <c r="EH18" s="29">
        <f>(AL18-'predicted rankings sorted'!AL7)^2</f>
        <v>0</v>
      </c>
      <c r="EI18" s="29">
        <f>(AM18-'predicted rankings sorted'!AM7)^2</f>
        <v>0</v>
      </c>
      <c r="EJ18" s="29">
        <f>(AN18-'predicted rankings sorted'!AN7)^2</f>
        <v>0</v>
      </c>
      <c r="EK18" s="29">
        <f>(AO18-'predicted rankings sorted'!AO7)^2</f>
        <v>0</v>
      </c>
      <c r="EL18" s="29">
        <f>(AP18-'predicted rankings sorted'!AP7)^2</f>
        <v>0</v>
      </c>
      <c r="EM18" s="29">
        <f>(AQ18-'predicted rankings sorted'!AQ7)^2</f>
        <v>0</v>
      </c>
      <c r="EN18" s="29">
        <f>(AR18-'predicted rankings sorted'!AR7)^2</f>
        <v>0</v>
      </c>
      <c r="EO18" s="29">
        <f>(AS18-'predicted rankings sorted'!AS7)^2</f>
        <v>0</v>
      </c>
      <c r="EP18" s="29">
        <f>(AT18-'predicted rankings sorted'!AT7)^2</f>
        <v>0</v>
      </c>
      <c r="EQ18" s="29">
        <f>(AU18-'predicted rankings sorted'!AU7)^2</f>
        <v>0</v>
      </c>
      <c r="ER18" s="29">
        <f>(AV18-'predicted rankings sorted'!AV7)^2</f>
        <v>0</v>
      </c>
      <c r="ES18" s="29">
        <f>(AW18-'predicted rankings sorted'!AW7)^2</f>
        <v>0</v>
      </c>
      <c r="ET18" s="29">
        <f>(AX18-'predicted rankings sorted'!AX7)^2</f>
        <v>0</v>
      </c>
      <c r="EU18" s="29">
        <f>(AY18-'predicted rankings sorted'!AY7)^2</f>
        <v>0</v>
      </c>
      <c r="EV18" s="29">
        <f>(AZ18-'predicted rankings sorted'!AZ7)^2</f>
        <v>0</v>
      </c>
      <c r="EW18" s="29">
        <f>(BA18-'predicted rankings sorted'!BA7)^2</f>
        <v>0</v>
      </c>
      <c r="EX18" s="29">
        <f>(BB18-'predicted rankings sorted'!BB7)^2</f>
        <v>0</v>
      </c>
      <c r="EY18" s="29">
        <f>(BC18-'predicted rankings sorted'!BC7)^2</f>
        <v>0</v>
      </c>
      <c r="EZ18" s="29">
        <f>(BD18-'predicted rankings sorted'!BD7)^2</f>
        <v>0</v>
      </c>
      <c r="FA18" s="29">
        <f>(BE18-'predicted rankings sorted'!BE7)^2</f>
        <v>0</v>
      </c>
      <c r="FB18" s="29">
        <f>(BF18-'predicted rankings sorted'!BF7)^2</f>
        <v>0</v>
      </c>
      <c r="FC18" s="29">
        <f>(BG18-'predicted rankings sorted'!BG7)^2</f>
        <v>0</v>
      </c>
      <c r="FD18" s="29">
        <f>(BH18-'predicted rankings sorted'!BH7)^2</f>
        <v>0</v>
      </c>
      <c r="FE18" s="26"/>
      <c r="FF18" s="26"/>
      <c r="FG18" s="26"/>
      <c r="FH18" s="26"/>
      <c r="FI18" s="26"/>
      <c r="FJ18" s="26"/>
      <c r="FK18" s="26"/>
      <c r="FL18" s="26"/>
      <c r="FM18" s="26"/>
      <c r="FN18" s="26"/>
      <c r="FO18" s="26"/>
      <c r="FP18" s="26"/>
      <c r="FQ18" s="26"/>
      <c r="FR18" s="26"/>
      <c r="FS18" s="26"/>
      <c r="FT18" s="26"/>
      <c r="FU18" s="26"/>
      <c r="FV18" s="26"/>
      <c r="FW18" s="26"/>
      <c r="FX18" s="26"/>
      <c r="FY18" s="26"/>
      <c r="FZ18" s="26"/>
      <c r="GA18" s="26"/>
      <c r="GB18" s="26"/>
      <c r="GC18" s="26"/>
      <c r="GD18" s="26"/>
      <c r="GE18" s="26"/>
      <c r="GF18" s="26"/>
      <c r="GG18" s="26"/>
      <c r="GH18" s="26"/>
      <c r="GI18" s="26"/>
      <c r="GJ18" s="26"/>
      <c r="GK18" s="26"/>
      <c r="GL18" s="26"/>
      <c r="GM18" s="26"/>
      <c r="GN18" s="26"/>
      <c r="GO18" s="26"/>
      <c r="GP18" s="26"/>
    </row>
    <row r="19" spans="1:198" x14ac:dyDescent="0.25">
      <c r="A19">
        <v>2530</v>
      </c>
      <c r="B19" t="s">
        <v>881</v>
      </c>
      <c r="C19" s="26">
        <v>0</v>
      </c>
      <c r="D19" s="26">
        <v>0</v>
      </c>
      <c r="E19" s="26">
        <v>0</v>
      </c>
      <c r="F19" s="26">
        <v>1</v>
      </c>
      <c r="G19" s="26">
        <v>0</v>
      </c>
      <c r="H19" s="26">
        <v>0</v>
      </c>
      <c r="I19" s="26">
        <v>0</v>
      </c>
      <c r="J19" s="26">
        <v>0</v>
      </c>
      <c r="K19" s="26">
        <v>0</v>
      </c>
      <c r="L19" s="26">
        <v>0</v>
      </c>
      <c r="M19" s="26">
        <v>0</v>
      </c>
      <c r="N19" s="26">
        <v>0</v>
      </c>
      <c r="O19" s="26">
        <v>0</v>
      </c>
      <c r="P19" s="26">
        <v>0</v>
      </c>
      <c r="Q19" s="26">
        <v>0</v>
      </c>
      <c r="R19" s="26">
        <v>0</v>
      </c>
      <c r="S19" s="26">
        <v>0</v>
      </c>
      <c r="T19" s="26">
        <v>0</v>
      </c>
      <c r="U19" s="26">
        <v>0</v>
      </c>
      <c r="V19" s="26">
        <v>0</v>
      </c>
      <c r="W19" s="26">
        <v>0</v>
      </c>
      <c r="X19" s="26">
        <v>0</v>
      </c>
      <c r="Y19" s="26">
        <v>0</v>
      </c>
      <c r="Z19" s="26">
        <v>0</v>
      </c>
      <c r="AA19" s="26">
        <v>0</v>
      </c>
      <c r="AB19" s="26">
        <v>0</v>
      </c>
      <c r="AC19" s="26">
        <v>0</v>
      </c>
      <c r="AD19" s="26">
        <v>1</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W19" s="26">
        <v>0</v>
      </c>
      <c r="AX19" s="26">
        <v>0</v>
      </c>
      <c r="AY19" s="26">
        <v>0</v>
      </c>
      <c r="AZ19" s="26">
        <v>0</v>
      </c>
      <c r="BA19" s="26">
        <v>0</v>
      </c>
      <c r="BB19" s="26">
        <v>0</v>
      </c>
      <c r="BC19" s="26">
        <v>0</v>
      </c>
      <c r="BD19" s="26">
        <v>0</v>
      </c>
      <c r="BE19" s="26">
        <v>0</v>
      </c>
      <c r="BF19" s="26">
        <v>0</v>
      </c>
      <c r="BG19" s="26">
        <v>0</v>
      </c>
      <c r="BH19" s="26">
        <v>0</v>
      </c>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9">
        <f>(G19-'predicted rankings sorted'!G19)^2</f>
        <v>0</v>
      </c>
      <c r="DD19" s="29">
        <f>(H19-'predicted rankings sorted'!H19)^2</f>
        <v>0</v>
      </c>
      <c r="DE19" s="29">
        <f>(I19-'predicted rankings sorted'!I19)^2</f>
        <v>0</v>
      </c>
      <c r="DF19" s="29">
        <f>(J19-'predicted rankings sorted'!J19)^2</f>
        <v>0</v>
      </c>
      <c r="DG19" s="29">
        <f>(K19-'predicted rankings sorted'!K19)^2</f>
        <v>0</v>
      </c>
      <c r="DH19" s="29">
        <f>(L19-'predicted rankings sorted'!L19)^2</f>
        <v>0</v>
      </c>
      <c r="DI19" s="29">
        <f>(M19-'predicted rankings sorted'!M19)^2</f>
        <v>0</v>
      </c>
      <c r="DJ19" s="29">
        <f>(N19-'predicted rankings sorted'!N19)^2</f>
        <v>0</v>
      </c>
      <c r="DK19" s="29">
        <f>(O19-'predicted rankings sorted'!O19)^2</f>
        <v>0</v>
      </c>
      <c r="DL19" s="29">
        <f>(P19-'predicted rankings sorted'!P19)^2</f>
        <v>0</v>
      </c>
      <c r="DM19" s="29">
        <f>(Q19-'predicted rankings sorted'!Q19)^2</f>
        <v>0</v>
      </c>
      <c r="DN19" s="29">
        <f>(R19-'predicted rankings sorted'!R19)^2</f>
        <v>0</v>
      </c>
      <c r="DO19" s="29">
        <f>(S19-'predicted rankings sorted'!S19)^2</f>
        <v>0</v>
      </c>
      <c r="DP19" s="29">
        <f>(T19-'predicted rankings sorted'!T19)^2</f>
        <v>0</v>
      </c>
      <c r="DQ19" s="29">
        <f>(U19-'predicted rankings sorted'!U19)^2</f>
        <v>0</v>
      </c>
      <c r="DR19" s="29">
        <f>(V19-'predicted rankings sorted'!V19)^2</f>
        <v>0</v>
      </c>
      <c r="DS19" s="29">
        <f>(W19-'predicted rankings sorted'!W19)^2</f>
        <v>0</v>
      </c>
      <c r="DT19" s="29">
        <f>(X19-'predicted rankings sorted'!X19)^2</f>
        <v>0</v>
      </c>
      <c r="DU19" s="29">
        <f>(Y19-'predicted rankings sorted'!Y19)^2</f>
        <v>0</v>
      </c>
      <c r="DV19" s="29">
        <f>(Z19-'predicted rankings sorted'!Z19)^2</f>
        <v>0</v>
      </c>
      <c r="DW19" s="29">
        <f>(AA19-'predicted rankings sorted'!AA19)^2</f>
        <v>0</v>
      </c>
      <c r="DX19" s="29">
        <f>(AB19-'predicted rankings sorted'!AB19)^2</f>
        <v>0</v>
      </c>
      <c r="DY19" s="29">
        <f>(AC19-'predicted rankings sorted'!AC19)^2</f>
        <v>0</v>
      </c>
      <c r="DZ19" s="29">
        <f>(AD19-'predicted rankings sorted'!AD19)^2</f>
        <v>1</v>
      </c>
      <c r="EA19" s="29">
        <f>(AE19-'predicted rankings sorted'!AE19)^2</f>
        <v>0</v>
      </c>
      <c r="EB19" s="29">
        <f>(AF19-'predicted rankings sorted'!AF19)^2</f>
        <v>0</v>
      </c>
      <c r="EC19" s="29">
        <f>(AG19-'predicted rankings sorted'!AG19)^2</f>
        <v>0</v>
      </c>
      <c r="ED19" s="29">
        <f>(AH19-'predicted rankings sorted'!AH19)^2</f>
        <v>0</v>
      </c>
      <c r="EE19" s="29">
        <f>(AI19-'predicted rankings sorted'!AI19)^2</f>
        <v>0</v>
      </c>
      <c r="EF19" s="29">
        <f>(AJ19-'predicted rankings sorted'!AJ19)^2</f>
        <v>0</v>
      </c>
      <c r="EG19" s="29">
        <f>(AK19-'predicted rankings sorted'!AK19)^2</f>
        <v>0</v>
      </c>
      <c r="EH19" s="29">
        <f>(AL19-'predicted rankings sorted'!AL19)^2</f>
        <v>0</v>
      </c>
      <c r="EI19" s="29">
        <f>(AM19-'predicted rankings sorted'!AM19)^2</f>
        <v>0</v>
      </c>
      <c r="EJ19" s="29">
        <f>(AN19-'predicted rankings sorted'!AN19)^2</f>
        <v>0</v>
      </c>
      <c r="EK19" s="29">
        <f>(AO19-'predicted rankings sorted'!AO19)^2</f>
        <v>0</v>
      </c>
      <c r="EL19" s="29">
        <f>(AP19-'predicted rankings sorted'!AP19)^2</f>
        <v>0</v>
      </c>
      <c r="EM19" s="29">
        <f>(AQ19-'predicted rankings sorted'!AQ19)^2</f>
        <v>0</v>
      </c>
      <c r="EN19" s="29">
        <f>(AR19-'predicted rankings sorted'!AR19)^2</f>
        <v>0</v>
      </c>
      <c r="EO19" s="29">
        <f>(AS19-'predicted rankings sorted'!AS19)^2</f>
        <v>0</v>
      </c>
      <c r="EP19" s="29">
        <f>(AT19-'predicted rankings sorted'!AT19)^2</f>
        <v>0</v>
      </c>
      <c r="EQ19" s="29">
        <f>(AU19-'predicted rankings sorted'!AU19)^2</f>
        <v>0</v>
      </c>
      <c r="ER19" s="29">
        <f>(AV19-'predicted rankings sorted'!AV19)^2</f>
        <v>0</v>
      </c>
      <c r="ES19" s="29">
        <f>(AW19-'predicted rankings sorted'!AW19)^2</f>
        <v>0</v>
      </c>
      <c r="ET19" s="29">
        <f>(AX19-'predicted rankings sorted'!AX19)^2</f>
        <v>0</v>
      </c>
      <c r="EU19" s="29">
        <f>(AY19-'predicted rankings sorted'!AY19)^2</f>
        <v>0</v>
      </c>
      <c r="EV19" s="29">
        <f>(AZ19-'predicted rankings sorted'!AZ19)^2</f>
        <v>0</v>
      </c>
      <c r="EW19" s="29">
        <f>(BA19-'predicted rankings sorted'!BA19)^2</f>
        <v>0</v>
      </c>
      <c r="EX19" s="29">
        <f>(BB19-'predicted rankings sorted'!BB19)^2</f>
        <v>0</v>
      </c>
      <c r="EY19" s="29">
        <f>(BC19-'predicted rankings sorted'!BC19)^2</f>
        <v>0</v>
      </c>
      <c r="EZ19" s="29">
        <f>(BD19-'predicted rankings sorted'!BD19)^2</f>
        <v>0</v>
      </c>
      <c r="FA19" s="29">
        <f>(BE19-'predicted rankings sorted'!BE19)^2</f>
        <v>0</v>
      </c>
      <c r="FB19" s="29">
        <f>(BF19-'predicted rankings sorted'!BF19)^2</f>
        <v>0</v>
      </c>
      <c r="FC19" s="29">
        <f>(BG19-'predicted rankings sorted'!BG19)^2</f>
        <v>0</v>
      </c>
      <c r="FD19" s="29">
        <f>(BH19-'predicted rankings sorted'!BH19)^2</f>
        <v>0</v>
      </c>
      <c r="FE19" s="26"/>
      <c r="FF19" s="26"/>
      <c r="FG19" s="26"/>
      <c r="FH19" s="26"/>
      <c r="FI19" s="26"/>
      <c r="FJ19" s="26"/>
      <c r="FK19" s="26"/>
      <c r="FL19" s="26"/>
      <c r="FM19" s="26"/>
      <c r="FN19" s="26"/>
      <c r="FO19" s="26"/>
      <c r="FP19" s="26"/>
      <c r="FQ19" s="26"/>
      <c r="FR19" s="26"/>
      <c r="FS19" s="26"/>
      <c r="FT19" s="26"/>
      <c r="FU19" s="26"/>
      <c r="FV19" s="26"/>
      <c r="FW19" s="26"/>
      <c r="FX19" s="26"/>
      <c r="FY19" s="26"/>
      <c r="FZ19" s="26"/>
      <c r="GA19" s="26"/>
      <c r="GB19" s="26"/>
      <c r="GC19" s="26"/>
      <c r="GD19" s="26"/>
      <c r="GE19" s="26"/>
      <c r="GF19" s="26"/>
      <c r="GG19" s="26"/>
      <c r="GH19" s="26"/>
      <c r="GI19" s="26"/>
      <c r="GJ19" s="26"/>
      <c r="GK19" s="26"/>
      <c r="GL19" s="26"/>
      <c r="GM19" s="26"/>
      <c r="GN19" s="26"/>
      <c r="GO19" s="26"/>
      <c r="GP19" s="26"/>
    </row>
    <row r="20" spans="1:198" x14ac:dyDescent="0.25">
      <c r="A20">
        <v>3018</v>
      </c>
      <c r="B20" t="s">
        <v>1054</v>
      </c>
      <c r="C20" s="26">
        <v>0</v>
      </c>
      <c r="D20" s="26">
        <v>0</v>
      </c>
      <c r="E20" s="26">
        <v>0</v>
      </c>
      <c r="F20" s="26">
        <v>1</v>
      </c>
      <c r="G20" s="26">
        <v>0</v>
      </c>
      <c r="H20" s="26">
        <v>0</v>
      </c>
      <c r="I20" s="26">
        <v>0</v>
      </c>
      <c r="J20" s="26">
        <v>0</v>
      </c>
      <c r="K20" s="26">
        <v>0</v>
      </c>
      <c r="L20" s="26">
        <v>0</v>
      </c>
      <c r="M20" s="26">
        <v>0</v>
      </c>
      <c r="N20" s="26">
        <v>0</v>
      </c>
      <c r="O20" s="26">
        <v>0</v>
      </c>
      <c r="P20" s="26">
        <v>0</v>
      </c>
      <c r="Q20" s="26">
        <v>0</v>
      </c>
      <c r="R20" s="26">
        <v>0</v>
      </c>
      <c r="S20" s="26">
        <v>0</v>
      </c>
      <c r="T20" s="26">
        <v>0</v>
      </c>
      <c r="U20" s="26">
        <v>0</v>
      </c>
      <c r="V20" s="26">
        <v>1</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W20" s="26">
        <v>0</v>
      </c>
      <c r="AX20" s="26">
        <v>0</v>
      </c>
      <c r="AY20" s="26">
        <v>0</v>
      </c>
      <c r="AZ20" s="26">
        <v>0</v>
      </c>
      <c r="BA20" s="26">
        <v>0</v>
      </c>
      <c r="BB20" s="26">
        <v>0</v>
      </c>
      <c r="BC20" s="26">
        <v>0</v>
      </c>
      <c r="BD20" s="26">
        <v>0</v>
      </c>
      <c r="BE20" s="26">
        <v>0</v>
      </c>
      <c r="BF20" s="26">
        <v>0</v>
      </c>
      <c r="BG20" s="26">
        <v>0</v>
      </c>
      <c r="BH20" s="26">
        <v>0</v>
      </c>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9">
        <f>(G20-'predicted rankings sorted'!G21)^2</f>
        <v>0</v>
      </c>
      <c r="DD20" s="29">
        <f>(H20-'predicted rankings sorted'!H21)^2</f>
        <v>0</v>
      </c>
      <c r="DE20" s="29">
        <f>(I20-'predicted rankings sorted'!I21)^2</f>
        <v>0</v>
      </c>
      <c r="DF20" s="29">
        <f>(J20-'predicted rankings sorted'!J21)^2</f>
        <v>0</v>
      </c>
      <c r="DG20" s="29">
        <f>(K20-'predicted rankings sorted'!K21)^2</f>
        <v>0</v>
      </c>
      <c r="DH20" s="29">
        <f>(L20-'predicted rankings sorted'!L21)^2</f>
        <v>0</v>
      </c>
      <c r="DI20" s="29">
        <f>(M20-'predicted rankings sorted'!M21)^2</f>
        <v>0</v>
      </c>
      <c r="DJ20" s="29">
        <f>(N20-'predicted rankings sorted'!N21)^2</f>
        <v>0</v>
      </c>
      <c r="DK20" s="29">
        <f>(O20-'predicted rankings sorted'!O21)^2</f>
        <v>0</v>
      </c>
      <c r="DL20" s="29">
        <f>(P20-'predicted rankings sorted'!P21)^2</f>
        <v>0</v>
      </c>
      <c r="DM20" s="29">
        <f>(Q20-'predicted rankings sorted'!Q21)^2</f>
        <v>0</v>
      </c>
      <c r="DN20" s="29">
        <f>(R20-'predicted rankings sorted'!R21)^2</f>
        <v>0</v>
      </c>
      <c r="DO20" s="29">
        <f>(S20-'predicted rankings sorted'!S21)^2</f>
        <v>0</v>
      </c>
      <c r="DP20" s="29">
        <f>(T20-'predicted rankings sorted'!T21)^2</f>
        <v>0</v>
      </c>
      <c r="DQ20" s="29">
        <f>(U20-'predicted rankings sorted'!U21)^2</f>
        <v>0</v>
      </c>
      <c r="DR20" s="29">
        <f>(V20-'predicted rankings sorted'!V21)^2</f>
        <v>1</v>
      </c>
      <c r="DS20" s="29">
        <f>(W20-'predicted rankings sorted'!W21)^2</f>
        <v>0</v>
      </c>
      <c r="DT20" s="29">
        <f>(X20-'predicted rankings sorted'!X21)^2</f>
        <v>0</v>
      </c>
      <c r="DU20" s="29">
        <f>(Y20-'predicted rankings sorted'!Y21)^2</f>
        <v>0</v>
      </c>
      <c r="DV20" s="29">
        <f>(Z20-'predicted rankings sorted'!Z21)^2</f>
        <v>0</v>
      </c>
      <c r="DW20" s="29">
        <f>(AA20-'predicted rankings sorted'!AA21)^2</f>
        <v>0</v>
      </c>
      <c r="DX20" s="29">
        <f>(AB20-'predicted rankings sorted'!AB21)^2</f>
        <v>0</v>
      </c>
      <c r="DY20" s="29">
        <f>(AC20-'predicted rankings sorted'!AC21)^2</f>
        <v>0</v>
      </c>
      <c r="DZ20" s="29">
        <f>(AD20-'predicted rankings sorted'!AD21)^2</f>
        <v>0</v>
      </c>
      <c r="EA20" s="29">
        <f>(AE20-'predicted rankings sorted'!AE21)^2</f>
        <v>0</v>
      </c>
      <c r="EB20" s="29">
        <f>(AF20-'predicted rankings sorted'!AF21)^2</f>
        <v>0</v>
      </c>
      <c r="EC20" s="29">
        <f>(AG20-'predicted rankings sorted'!AG21)^2</f>
        <v>0</v>
      </c>
      <c r="ED20" s="29">
        <f>(AH20-'predicted rankings sorted'!AH21)^2</f>
        <v>0</v>
      </c>
      <c r="EE20" s="29">
        <f>(AI20-'predicted rankings sorted'!AI21)^2</f>
        <v>0</v>
      </c>
      <c r="EF20" s="29">
        <f>(AJ20-'predicted rankings sorted'!AJ21)^2</f>
        <v>0</v>
      </c>
      <c r="EG20" s="29">
        <f>(AK20-'predicted rankings sorted'!AK21)^2</f>
        <v>0</v>
      </c>
      <c r="EH20" s="29">
        <f>(AL20-'predicted rankings sorted'!AL21)^2</f>
        <v>0</v>
      </c>
      <c r="EI20" s="29">
        <f>(AM20-'predicted rankings sorted'!AM21)^2</f>
        <v>0</v>
      </c>
      <c r="EJ20" s="29">
        <f>(AN20-'predicted rankings sorted'!AN21)^2</f>
        <v>0</v>
      </c>
      <c r="EK20" s="29">
        <f>(AO20-'predicted rankings sorted'!AO21)^2</f>
        <v>0</v>
      </c>
      <c r="EL20" s="29">
        <f>(AP20-'predicted rankings sorted'!AP21)^2</f>
        <v>0</v>
      </c>
      <c r="EM20" s="29">
        <f>(AQ20-'predicted rankings sorted'!AQ21)^2</f>
        <v>0</v>
      </c>
      <c r="EN20" s="29">
        <f>(AR20-'predicted rankings sorted'!AR21)^2</f>
        <v>0</v>
      </c>
      <c r="EO20" s="29">
        <f>(AS20-'predicted rankings sorted'!AS21)^2</f>
        <v>0</v>
      </c>
      <c r="EP20" s="29">
        <f>(AT20-'predicted rankings sorted'!AT21)^2</f>
        <v>0</v>
      </c>
      <c r="EQ20" s="29">
        <f>(AU20-'predicted rankings sorted'!AU21)^2</f>
        <v>0</v>
      </c>
      <c r="ER20" s="29">
        <f>(AV20-'predicted rankings sorted'!AV21)^2</f>
        <v>0</v>
      </c>
      <c r="ES20" s="29">
        <f>(AW20-'predicted rankings sorted'!AW21)^2</f>
        <v>0</v>
      </c>
      <c r="ET20" s="29">
        <f>(AX20-'predicted rankings sorted'!AX21)^2</f>
        <v>0</v>
      </c>
      <c r="EU20" s="29">
        <f>(AY20-'predicted rankings sorted'!AY21)^2</f>
        <v>0</v>
      </c>
      <c r="EV20" s="29">
        <f>(AZ20-'predicted rankings sorted'!AZ21)^2</f>
        <v>0</v>
      </c>
      <c r="EW20" s="29">
        <f>(BA20-'predicted rankings sorted'!BA21)^2</f>
        <v>0</v>
      </c>
      <c r="EX20" s="29">
        <f>(BB20-'predicted rankings sorted'!BB21)^2</f>
        <v>0</v>
      </c>
      <c r="EY20" s="29">
        <f>(BC20-'predicted rankings sorted'!BC21)^2</f>
        <v>0</v>
      </c>
      <c r="EZ20" s="29">
        <f>(BD20-'predicted rankings sorted'!BD21)^2</f>
        <v>0</v>
      </c>
      <c r="FA20" s="29">
        <f>(BE20-'predicted rankings sorted'!BE21)^2</f>
        <v>0</v>
      </c>
      <c r="FB20" s="29">
        <f>(BF20-'predicted rankings sorted'!BF21)^2</f>
        <v>0</v>
      </c>
      <c r="FC20" s="29">
        <f>(BG20-'predicted rankings sorted'!BG21)^2</f>
        <v>0</v>
      </c>
      <c r="FD20" s="29">
        <f>(BH20-'predicted rankings sorted'!BH21)^2</f>
        <v>0</v>
      </c>
      <c r="FE20" s="26"/>
      <c r="FF20" s="26"/>
      <c r="FG20" s="26"/>
      <c r="FH20" s="26"/>
      <c r="FI20" s="26"/>
      <c r="FJ20" s="26"/>
      <c r="FK20" s="26"/>
      <c r="FL20" s="26"/>
      <c r="FM20" s="26"/>
      <c r="FN20" s="26"/>
      <c r="FO20" s="26"/>
      <c r="FP20" s="26"/>
      <c r="FQ20" s="26"/>
      <c r="FR20" s="26"/>
      <c r="FS20" s="26"/>
      <c r="FT20" s="26"/>
      <c r="FU20" s="26"/>
      <c r="FV20" s="26"/>
      <c r="FW20" s="26"/>
      <c r="FX20" s="26"/>
      <c r="FY20" s="26"/>
      <c r="FZ20" s="26"/>
      <c r="GA20" s="26"/>
      <c r="GB20" s="26"/>
      <c r="GC20" s="26"/>
      <c r="GD20" s="26"/>
      <c r="GE20" s="26"/>
      <c r="GF20" s="26"/>
      <c r="GG20" s="26"/>
      <c r="GH20" s="26"/>
      <c r="GI20" s="26"/>
      <c r="GJ20" s="26"/>
      <c r="GK20" s="26"/>
      <c r="GL20" s="26"/>
      <c r="GM20" s="26"/>
      <c r="GN20" s="26"/>
      <c r="GO20" s="26"/>
      <c r="GP20" s="26"/>
    </row>
    <row r="21" spans="1:198" x14ac:dyDescent="0.25">
      <c r="A21">
        <v>3206</v>
      </c>
      <c r="B21" t="s">
        <v>1135</v>
      </c>
      <c r="C21" s="26">
        <v>0</v>
      </c>
      <c r="D21" s="26">
        <v>0</v>
      </c>
      <c r="E21" s="26">
        <v>0</v>
      </c>
      <c r="F21" s="26">
        <v>1</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0</v>
      </c>
      <c r="X21" s="26">
        <v>0</v>
      </c>
      <c r="Y21" s="26">
        <v>1</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W21" s="26">
        <v>0</v>
      </c>
      <c r="AX21" s="26">
        <v>0</v>
      </c>
      <c r="AY21" s="26">
        <v>0</v>
      </c>
      <c r="AZ21" s="26">
        <v>0</v>
      </c>
      <c r="BA21" s="26">
        <v>0</v>
      </c>
      <c r="BB21" s="26">
        <v>0</v>
      </c>
      <c r="BC21" s="26">
        <v>0</v>
      </c>
      <c r="BD21" s="26">
        <v>0</v>
      </c>
      <c r="BE21" s="26">
        <v>0</v>
      </c>
      <c r="BF21" s="26">
        <v>0</v>
      </c>
      <c r="BG21" s="26">
        <v>0</v>
      </c>
      <c r="BH21" s="26">
        <v>0</v>
      </c>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9">
        <f>(G21-'predicted rankings sorted'!G22)^2</f>
        <v>0</v>
      </c>
      <c r="DD21" s="29">
        <f>(H21-'predicted rankings sorted'!H22)^2</f>
        <v>0</v>
      </c>
      <c r="DE21" s="29">
        <f>(I21-'predicted rankings sorted'!I22)^2</f>
        <v>0</v>
      </c>
      <c r="DF21" s="29">
        <f>(J21-'predicted rankings sorted'!J22)^2</f>
        <v>0</v>
      </c>
      <c r="DG21" s="29">
        <f>(K21-'predicted rankings sorted'!K22)^2</f>
        <v>0</v>
      </c>
      <c r="DH21" s="29">
        <f>(L21-'predicted rankings sorted'!L22)^2</f>
        <v>0</v>
      </c>
      <c r="DI21" s="29">
        <f>(M21-'predicted rankings sorted'!M22)^2</f>
        <v>0</v>
      </c>
      <c r="DJ21" s="29">
        <f>(N21-'predicted rankings sorted'!N22)^2</f>
        <v>0</v>
      </c>
      <c r="DK21" s="29">
        <f>(O21-'predicted rankings sorted'!O22)^2</f>
        <v>0</v>
      </c>
      <c r="DL21" s="29">
        <f>(P21-'predicted rankings sorted'!P22)^2</f>
        <v>0</v>
      </c>
      <c r="DM21" s="29">
        <f>(Q21-'predicted rankings sorted'!Q22)^2</f>
        <v>0</v>
      </c>
      <c r="DN21" s="29">
        <f>(R21-'predicted rankings sorted'!R22)^2</f>
        <v>0</v>
      </c>
      <c r="DO21" s="29">
        <f>(S21-'predicted rankings sorted'!S22)^2</f>
        <v>0</v>
      </c>
      <c r="DP21" s="29">
        <f>(T21-'predicted rankings sorted'!T22)^2</f>
        <v>0</v>
      </c>
      <c r="DQ21" s="29">
        <f>(U21-'predicted rankings sorted'!U22)^2</f>
        <v>0</v>
      </c>
      <c r="DR21" s="29">
        <f>(V21-'predicted rankings sorted'!V22)^2</f>
        <v>0</v>
      </c>
      <c r="DS21" s="29">
        <f>(W21-'predicted rankings sorted'!W22)^2</f>
        <v>0</v>
      </c>
      <c r="DT21" s="29">
        <f>(X21-'predicted rankings sorted'!X22)^2</f>
        <v>0</v>
      </c>
      <c r="DU21" s="29">
        <f>(Y21-'predicted rankings sorted'!Y22)^2</f>
        <v>1</v>
      </c>
      <c r="DV21" s="29">
        <f>(Z21-'predicted rankings sorted'!Z22)^2</f>
        <v>0</v>
      </c>
      <c r="DW21" s="29">
        <f>(AA21-'predicted rankings sorted'!AA22)^2</f>
        <v>0</v>
      </c>
      <c r="DX21" s="29">
        <f>(AB21-'predicted rankings sorted'!AB22)^2</f>
        <v>0</v>
      </c>
      <c r="DY21" s="29">
        <f>(AC21-'predicted rankings sorted'!AC22)^2</f>
        <v>0</v>
      </c>
      <c r="DZ21" s="29">
        <f>(AD21-'predicted rankings sorted'!AD22)^2</f>
        <v>0</v>
      </c>
      <c r="EA21" s="29">
        <f>(AE21-'predicted rankings sorted'!AE22)^2</f>
        <v>0</v>
      </c>
      <c r="EB21" s="29">
        <f>(AF21-'predicted rankings sorted'!AF22)^2</f>
        <v>0</v>
      </c>
      <c r="EC21" s="29">
        <f>(AG21-'predicted rankings sorted'!AG22)^2</f>
        <v>0</v>
      </c>
      <c r="ED21" s="29">
        <f>(AH21-'predicted rankings sorted'!AH22)^2</f>
        <v>0</v>
      </c>
      <c r="EE21" s="29">
        <f>(AI21-'predicted rankings sorted'!AI22)^2</f>
        <v>0</v>
      </c>
      <c r="EF21" s="29">
        <f>(AJ21-'predicted rankings sorted'!AJ22)^2</f>
        <v>0</v>
      </c>
      <c r="EG21" s="29">
        <f>(AK21-'predicted rankings sorted'!AK22)^2</f>
        <v>0</v>
      </c>
      <c r="EH21" s="29">
        <f>(AL21-'predicted rankings sorted'!AL22)^2</f>
        <v>0</v>
      </c>
      <c r="EI21" s="29">
        <f>(AM21-'predicted rankings sorted'!AM22)^2</f>
        <v>0</v>
      </c>
      <c r="EJ21" s="29">
        <f>(AN21-'predicted rankings sorted'!AN22)^2</f>
        <v>0</v>
      </c>
      <c r="EK21" s="29">
        <f>(AO21-'predicted rankings sorted'!AO22)^2</f>
        <v>0</v>
      </c>
      <c r="EL21" s="29">
        <f>(AP21-'predicted rankings sorted'!AP22)^2</f>
        <v>0</v>
      </c>
      <c r="EM21" s="29">
        <f>(AQ21-'predicted rankings sorted'!AQ22)^2</f>
        <v>0</v>
      </c>
      <c r="EN21" s="29">
        <f>(AR21-'predicted rankings sorted'!AR22)^2</f>
        <v>0</v>
      </c>
      <c r="EO21" s="29">
        <f>(AS21-'predicted rankings sorted'!AS22)^2</f>
        <v>0</v>
      </c>
      <c r="EP21" s="29">
        <f>(AT21-'predicted rankings sorted'!AT22)^2</f>
        <v>0</v>
      </c>
      <c r="EQ21" s="29">
        <f>(AU21-'predicted rankings sorted'!AU22)^2</f>
        <v>0</v>
      </c>
      <c r="ER21" s="29">
        <f>(AV21-'predicted rankings sorted'!AV22)^2</f>
        <v>0</v>
      </c>
      <c r="ES21" s="29">
        <f>(AW21-'predicted rankings sorted'!AW22)^2</f>
        <v>0</v>
      </c>
      <c r="ET21" s="29">
        <f>(AX21-'predicted rankings sorted'!AX22)^2</f>
        <v>0</v>
      </c>
      <c r="EU21" s="29">
        <f>(AY21-'predicted rankings sorted'!AY22)^2</f>
        <v>0</v>
      </c>
      <c r="EV21" s="29">
        <f>(AZ21-'predicted rankings sorted'!AZ22)^2</f>
        <v>0</v>
      </c>
      <c r="EW21" s="29">
        <f>(BA21-'predicted rankings sorted'!BA22)^2</f>
        <v>0</v>
      </c>
      <c r="EX21" s="29">
        <f>(BB21-'predicted rankings sorted'!BB22)^2</f>
        <v>0</v>
      </c>
      <c r="EY21" s="29">
        <f>(BC21-'predicted rankings sorted'!BC22)^2</f>
        <v>0</v>
      </c>
      <c r="EZ21" s="29">
        <f>(BD21-'predicted rankings sorted'!BD22)^2</f>
        <v>0</v>
      </c>
      <c r="FA21" s="29">
        <f>(BE21-'predicted rankings sorted'!BE22)^2</f>
        <v>0</v>
      </c>
      <c r="FB21" s="29">
        <f>(BF21-'predicted rankings sorted'!BF22)^2</f>
        <v>0</v>
      </c>
      <c r="FC21" s="29">
        <f>(BG21-'predicted rankings sorted'!BG22)^2</f>
        <v>0</v>
      </c>
      <c r="FD21" s="29">
        <f>(BH21-'predicted rankings sorted'!BH22)^2</f>
        <v>0</v>
      </c>
      <c r="FE21" s="26"/>
      <c r="FF21" s="26"/>
      <c r="FG21" s="26"/>
      <c r="FH21" s="26"/>
      <c r="FI21" s="26"/>
      <c r="FJ21" s="26"/>
      <c r="FK21" s="26"/>
      <c r="FL21" s="26"/>
      <c r="FM21" s="26"/>
      <c r="FN21" s="26"/>
      <c r="FO21" s="26"/>
      <c r="FP21" s="26"/>
      <c r="FQ21" s="26"/>
      <c r="FR21" s="26"/>
      <c r="FS21" s="26"/>
      <c r="FT21" s="26"/>
      <c r="FU21" s="26"/>
      <c r="FV21" s="26"/>
      <c r="FW21" s="26"/>
      <c r="FX21" s="26"/>
      <c r="FY21" s="26"/>
      <c r="FZ21" s="26"/>
      <c r="GA21" s="26"/>
      <c r="GB21" s="26"/>
      <c r="GC21" s="26"/>
      <c r="GD21" s="26"/>
      <c r="GE21" s="26"/>
      <c r="GF21" s="26"/>
      <c r="GG21" s="26"/>
      <c r="GH21" s="26"/>
      <c r="GI21" s="26"/>
      <c r="GJ21" s="26"/>
      <c r="GK21" s="26"/>
      <c r="GL21" s="26"/>
      <c r="GM21" s="26"/>
      <c r="GN21" s="26"/>
      <c r="GO21" s="26"/>
      <c r="GP21" s="26"/>
    </row>
    <row r="22" spans="1:198" x14ac:dyDescent="0.25">
      <c r="A22">
        <v>3267</v>
      </c>
      <c r="B22" t="s">
        <v>1163</v>
      </c>
      <c r="C22" s="26">
        <v>0</v>
      </c>
      <c r="D22" s="26">
        <v>0</v>
      </c>
      <c r="E22" s="26">
        <v>0</v>
      </c>
      <c r="F22" s="26">
        <v>1</v>
      </c>
      <c r="G22" s="26">
        <v>0</v>
      </c>
      <c r="H22" s="26">
        <v>0</v>
      </c>
      <c r="I22" s="26">
        <v>0</v>
      </c>
      <c r="J22" s="26">
        <v>0</v>
      </c>
      <c r="K22" s="26">
        <v>0</v>
      </c>
      <c r="L22" s="26">
        <v>0</v>
      </c>
      <c r="M22" s="26">
        <v>0</v>
      </c>
      <c r="N22" s="26">
        <v>0</v>
      </c>
      <c r="O22" s="26">
        <v>0</v>
      </c>
      <c r="P22" s="26">
        <v>0</v>
      </c>
      <c r="Q22" s="26">
        <v>0</v>
      </c>
      <c r="R22" s="26">
        <v>0</v>
      </c>
      <c r="S22" s="26">
        <v>0</v>
      </c>
      <c r="T22" s="26">
        <v>0</v>
      </c>
      <c r="U22" s="26">
        <v>0</v>
      </c>
      <c r="V22" s="26">
        <v>0</v>
      </c>
      <c r="W22" s="26">
        <v>0</v>
      </c>
      <c r="X22" s="26">
        <v>0</v>
      </c>
      <c r="Y22" s="26">
        <v>0</v>
      </c>
      <c r="Z22" s="26">
        <v>1</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W22" s="26">
        <v>0</v>
      </c>
      <c r="AX22" s="26">
        <v>0</v>
      </c>
      <c r="AY22" s="26">
        <v>0</v>
      </c>
      <c r="AZ22" s="26">
        <v>0</v>
      </c>
      <c r="BA22" s="26">
        <v>0</v>
      </c>
      <c r="BB22" s="26">
        <v>0</v>
      </c>
      <c r="BC22" s="26">
        <v>0</v>
      </c>
      <c r="BD22" s="26">
        <v>0</v>
      </c>
      <c r="BE22" s="26">
        <v>0</v>
      </c>
      <c r="BF22" s="26">
        <v>0</v>
      </c>
      <c r="BG22" s="26">
        <v>0</v>
      </c>
      <c r="BH22" s="26">
        <v>0</v>
      </c>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9">
        <f>(G22-'predicted rankings sorted'!G23)^2</f>
        <v>0</v>
      </c>
      <c r="DD22" s="29">
        <f>(H22-'predicted rankings sorted'!H23)^2</f>
        <v>0</v>
      </c>
      <c r="DE22" s="29">
        <f>(I22-'predicted rankings sorted'!I23)^2</f>
        <v>0</v>
      </c>
      <c r="DF22" s="29">
        <f>(J22-'predicted rankings sorted'!J23)^2</f>
        <v>0</v>
      </c>
      <c r="DG22" s="29">
        <f>(K22-'predicted rankings sorted'!K23)^2</f>
        <v>0</v>
      </c>
      <c r="DH22" s="29">
        <f>(L22-'predicted rankings sorted'!L23)^2</f>
        <v>0</v>
      </c>
      <c r="DI22" s="29">
        <f>(M22-'predicted rankings sorted'!M23)^2</f>
        <v>0</v>
      </c>
      <c r="DJ22" s="29">
        <f>(N22-'predicted rankings sorted'!N23)^2</f>
        <v>0</v>
      </c>
      <c r="DK22" s="29">
        <f>(O22-'predicted rankings sorted'!O23)^2</f>
        <v>0</v>
      </c>
      <c r="DL22" s="29">
        <f>(P22-'predicted rankings sorted'!P23)^2</f>
        <v>0</v>
      </c>
      <c r="DM22" s="29">
        <f>(Q22-'predicted rankings sorted'!Q23)^2</f>
        <v>0</v>
      </c>
      <c r="DN22" s="29">
        <f>(R22-'predicted rankings sorted'!R23)^2</f>
        <v>0</v>
      </c>
      <c r="DO22" s="29">
        <f>(S22-'predicted rankings sorted'!S23)^2</f>
        <v>0</v>
      </c>
      <c r="DP22" s="29">
        <f>(T22-'predicted rankings sorted'!T23)^2</f>
        <v>0</v>
      </c>
      <c r="DQ22" s="29">
        <f>(U22-'predicted rankings sorted'!U23)^2</f>
        <v>0</v>
      </c>
      <c r="DR22" s="29">
        <f>(V22-'predicted rankings sorted'!V23)^2</f>
        <v>0</v>
      </c>
      <c r="DS22" s="29">
        <f>(W22-'predicted rankings sorted'!W23)^2</f>
        <v>0</v>
      </c>
      <c r="DT22" s="29">
        <f>(X22-'predicted rankings sorted'!X23)^2</f>
        <v>0</v>
      </c>
      <c r="DU22" s="29">
        <f>(Y22-'predicted rankings sorted'!Y23)^2</f>
        <v>0</v>
      </c>
      <c r="DV22" s="29">
        <f>(Z22-'predicted rankings sorted'!Z23)^2</f>
        <v>1</v>
      </c>
      <c r="DW22" s="29">
        <f>(AA22-'predicted rankings sorted'!AA23)^2</f>
        <v>0</v>
      </c>
      <c r="DX22" s="29">
        <f>(AB22-'predicted rankings sorted'!AB23)^2</f>
        <v>0</v>
      </c>
      <c r="DY22" s="29">
        <f>(AC22-'predicted rankings sorted'!AC23)^2</f>
        <v>0</v>
      </c>
      <c r="DZ22" s="29">
        <f>(AD22-'predicted rankings sorted'!AD23)^2</f>
        <v>0</v>
      </c>
      <c r="EA22" s="29">
        <f>(AE22-'predicted rankings sorted'!AE23)^2</f>
        <v>0</v>
      </c>
      <c r="EB22" s="29">
        <f>(AF22-'predicted rankings sorted'!AF23)^2</f>
        <v>0</v>
      </c>
      <c r="EC22" s="29">
        <f>(AG22-'predicted rankings sorted'!AG23)^2</f>
        <v>0</v>
      </c>
      <c r="ED22" s="29">
        <f>(AH22-'predicted rankings sorted'!AH23)^2</f>
        <v>0</v>
      </c>
      <c r="EE22" s="29">
        <f>(AI22-'predicted rankings sorted'!AI23)^2</f>
        <v>0</v>
      </c>
      <c r="EF22" s="29">
        <f>(AJ22-'predicted rankings sorted'!AJ23)^2</f>
        <v>0</v>
      </c>
      <c r="EG22" s="29">
        <f>(AK22-'predicted rankings sorted'!AK23)^2</f>
        <v>0</v>
      </c>
      <c r="EH22" s="29">
        <f>(AL22-'predicted rankings sorted'!AL23)^2</f>
        <v>0</v>
      </c>
      <c r="EI22" s="29">
        <f>(AM22-'predicted rankings sorted'!AM23)^2</f>
        <v>0</v>
      </c>
      <c r="EJ22" s="29">
        <f>(AN22-'predicted rankings sorted'!AN23)^2</f>
        <v>0</v>
      </c>
      <c r="EK22" s="29">
        <f>(AO22-'predicted rankings sorted'!AO23)^2</f>
        <v>0</v>
      </c>
      <c r="EL22" s="29">
        <f>(AP22-'predicted rankings sorted'!AP23)^2</f>
        <v>0</v>
      </c>
      <c r="EM22" s="29">
        <f>(AQ22-'predicted rankings sorted'!AQ23)^2</f>
        <v>0</v>
      </c>
      <c r="EN22" s="29">
        <f>(AR22-'predicted rankings sorted'!AR23)^2</f>
        <v>0</v>
      </c>
      <c r="EO22" s="29">
        <f>(AS22-'predicted rankings sorted'!AS23)^2</f>
        <v>0</v>
      </c>
      <c r="EP22" s="29">
        <f>(AT22-'predicted rankings sorted'!AT23)^2</f>
        <v>0</v>
      </c>
      <c r="EQ22" s="29">
        <f>(AU22-'predicted rankings sorted'!AU23)^2</f>
        <v>0</v>
      </c>
      <c r="ER22" s="29">
        <f>(AV22-'predicted rankings sorted'!AV23)^2</f>
        <v>0</v>
      </c>
      <c r="ES22" s="29">
        <f>(AW22-'predicted rankings sorted'!AW23)^2</f>
        <v>0</v>
      </c>
      <c r="ET22" s="29">
        <f>(AX22-'predicted rankings sorted'!AX23)^2</f>
        <v>0</v>
      </c>
      <c r="EU22" s="29">
        <f>(AY22-'predicted rankings sorted'!AY23)^2</f>
        <v>0</v>
      </c>
      <c r="EV22" s="29">
        <f>(AZ22-'predicted rankings sorted'!AZ23)^2</f>
        <v>0</v>
      </c>
      <c r="EW22" s="29">
        <f>(BA22-'predicted rankings sorted'!BA23)^2</f>
        <v>0</v>
      </c>
      <c r="EX22" s="29">
        <f>(BB22-'predicted rankings sorted'!BB23)^2</f>
        <v>0</v>
      </c>
      <c r="EY22" s="29">
        <f>(BC22-'predicted rankings sorted'!BC23)^2</f>
        <v>0</v>
      </c>
      <c r="EZ22" s="29">
        <f>(BD22-'predicted rankings sorted'!BD23)^2</f>
        <v>0</v>
      </c>
      <c r="FA22" s="29">
        <f>(BE22-'predicted rankings sorted'!BE23)^2</f>
        <v>0</v>
      </c>
      <c r="FB22" s="29">
        <f>(BF22-'predicted rankings sorted'!BF23)^2</f>
        <v>0</v>
      </c>
      <c r="FC22" s="29">
        <f>(BG22-'predicted rankings sorted'!BG23)^2</f>
        <v>0</v>
      </c>
      <c r="FD22" s="29">
        <f>(BH22-'predicted rankings sorted'!BH23)^2</f>
        <v>0</v>
      </c>
      <c r="FE22" s="26"/>
      <c r="FF22" s="26"/>
      <c r="FG22" s="26"/>
      <c r="FH22" s="26"/>
      <c r="FI22" s="26"/>
      <c r="FJ22" s="26"/>
      <c r="FK22" s="26"/>
      <c r="FL22" s="26"/>
      <c r="FM22" s="26"/>
      <c r="FN22" s="26"/>
      <c r="FO22" s="26"/>
      <c r="FP22" s="26"/>
      <c r="FQ22" s="26"/>
      <c r="FR22" s="26"/>
      <c r="FS22" s="26"/>
      <c r="FT22" s="26"/>
      <c r="FU22" s="26"/>
      <c r="FV22" s="26"/>
      <c r="FW22" s="26"/>
      <c r="FX22" s="26"/>
      <c r="FY22" s="26"/>
      <c r="FZ22" s="26"/>
      <c r="GA22" s="26"/>
      <c r="GB22" s="26"/>
      <c r="GC22" s="26"/>
      <c r="GD22" s="26"/>
      <c r="GE22" s="26"/>
      <c r="GF22" s="26"/>
      <c r="GG22" s="26"/>
      <c r="GH22" s="26"/>
      <c r="GI22" s="26"/>
      <c r="GJ22" s="26"/>
      <c r="GK22" s="26"/>
      <c r="GL22" s="26"/>
      <c r="GM22" s="26"/>
      <c r="GN22" s="26"/>
      <c r="GO22" s="26"/>
      <c r="GP22" s="26"/>
    </row>
    <row r="23" spans="1:198" x14ac:dyDescent="0.25">
      <c r="A23">
        <v>5576</v>
      </c>
      <c r="B23" t="s">
        <v>2135</v>
      </c>
      <c r="C23" s="26">
        <v>0</v>
      </c>
      <c r="D23" s="26">
        <v>0</v>
      </c>
      <c r="E23" s="26">
        <v>0</v>
      </c>
      <c r="F23" s="26">
        <v>1</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1</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W23" s="26">
        <v>0</v>
      </c>
      <c r="AX23" s="26">
        <v>0</v>
      </c>
      <c r="AY23" s="26">
        <v>0</v>
      </c>
      <c r="AZ23" s="26">
        <v>0</v>
      </c>
      <c r="BA23" s="26">
        <v>0</v>
      </c>
      <c r="BB23" s="26">
        <v>0</v>
      </c>
      <c r="BC23" s="26">
        <v>0</v>
      </c>
      <c r="BD23" s="26">
        <v>0</v>
      </c>
      <c r="BE23" s="26">
        <v>0</v>
      </c>
      <c r="BF23" s="26">
        <v>0</v>
      </c>
      <c r="BG23" s="26">
        <v>0</v>
      </c>
      <c r="BH23" s="26">
        <v>0</v>
      </c>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9">
        <f>(G23-'predicted rankings sorted'!G37)^2</f>
        <v>0</v>
      </c>
      <c r="DD23" s="29">
        <f>(H23-'predicted rankings sorted'!H37)^2</f>
        <v>0</v>
      </c>
      <c r="DE23" s="29">
        <f>(I23-'predicted rankings sorted'!I37)^2</f>
        <v>0</v>
      </c>
      <c r="DF23" s="29">
        <f>(J23-'predicted rankings sorted'!J37)^2</f>
        <v>0</v>
      </c>
      <c r="DG23" s="29">
        <f>(K23-'predicted rankings sorted'!K37)^2</f>
        <v>0</v>
      </c>
      <c r="DH23" s="29">
        <f>(L23-'predicted rankings sorted'!L37)^2</f>
        <v>0</v>
      </c>
      <c r="DI23" s="29">
        <f>(M23-'predicted rankings sorted'!M37)^2</f>
        <v>0</v>
      </c>
      <c r="DJ23" s="29">
        <f>(N23-'predicted rankings sorted'!N37)^2</f>
        <v>0</v>
      </c>
      <c r="DK23" s="29">
        <f>(O23-'predicted rankings sorted'!O37)^2</f>
        <v>0</v>
      </c>
      <c r="DL23" s="29">
        <f>(P23-'predicted rankings sorted'!P37)^2</f>
        <v>0</v>
      </c>
      <c r="DM23" s="29">
        <f>(Q23-'predicted rankings sorted'!Q37)^2</f>
        <v>0</v>
      </c>
      <c r="DN23" s="29">
        <f>(R23-'predicted rankings sorted'!R37)^2</f>
        <v>0</v>
      </c>
      <c r="DO23" s="29">
        <f>(S23-'predicted rankings sorted'!S37)^2</f>
        <v>0</v>
      </c>
      <c r="DP23" s="29">
        <f>(T23-'predicted rankings sorted'!T37)^2</f>
        <v>0</v>
      </c>
      <c r="DQ23" s="29">
        <f>(U23-'predicted rankings sorted'!U37)^2</f>
        <v>0</v>
      </c>
      <c r="DR23" s="29">
        <f>(V23-'predicted rankings sorted'!V37)^2</f>
        <v>0</v>
      </c>
      <c r="DS23" s="29">
        <f>(W23-'predicted rankings sorted'!W37)^2</f>
        <v>0</v>
      </c>
      <c r="DT23" s="29">
        <f>(X23-'predicted rankings sorted'!X37)^2</f>
        <v>1</v>
      </c>
      <c r="DU23" s="29">
        <f>(Y23-'predicted rankings sorted'!Y37)^2</f>
        <v>0</v>
      </c>
      <c r="DV23" s="29">
        <f>(Z23-'predicted rankings sorted'!Z37)^2</f>
        <v>0</v>
      </c>
      <c r="DW23" s="29">
        <f>(AA23-'predicted rankings sorted'!AA37)^2</f>
        <v>0</v>
      </c>
      <c r="DX23" s="29">
        <f>(AB23-'predicted rankings sorted'!AB37)^2</f>
        <v>0</v>
      </c>
      <c r="DY23" s="29">
        <f>(AC23-'predicted rankings sorted'!AC37)^2</f>
        <v>0</v>
      </c>
      <c r="DZ23" s="29">
        <f>(AD23-'predicted rankings sorted'!AD37)^2</f>
        <v>0</v>
      </c>
      <c r="EA23" s="29">
        <f>(AE23-'predicted rankings sorted'!AE37)^2</f>
        <v>0</v>
      </c>
      <c r="EB23" s="29">
        <f>(AF23-'predicted rankings sorted'!AF37)^2</f>
        <v>0</v>
      </c>
      <c r="EC23" s="29">
        <f>(AG23-'predicted rankings sorted'!AG37)^2</f>
        <v>0</v>
      </c>
      <c r="ED23" s="29">
        <f>(AH23-'predicted rankings sorted'!AH37)^2</f>
        <v>0</v>
      </c>
      <c r="EE23" s="29">
        <f>(AI23-'predicted rankings sorted'!AI37)^2</f>
        <v>0</v>
      </c>
      <c r="EF23" s="29">
        <f>(AJ23-'predicted rankings sorted'!AJ37)^2</f>
        <v>0</v>
      </c>
      <c r="EG23" s="29">
        <f>(AK23-'predicted rankings sorted'!AK37)^2</f>
        <v>0</v>
      </c>
      <c r="EH23" s="29">
        <f>(AL23-'predicted rankings sorted'!AL37)^2</f>
        <v>0</v>
      </c>
      <c r="EI23" s="29">
        <f>(AM23-'predicted rankings sorted'!AM37)^2</f>
        <v>0</v>
      </c>
      <c r="EJ23" s="29">
        <f>(AN23-'predicted rankings sorted'!AN37)^2</f>
        <v>0</v>
      </c>
      <c r="EK23" s="29">
        <f>(AO23-'predicted rankings sorted'!AO37)^2</f>
        <v>0</v>
      </c>
      <c r="EL23" s="29">
        <f>(AP23-'predicted rankings sorted'!AP37)^2</f>
        <v>0</v>
      </c>
      <c r="EM23" s="29">
        <f>(AQ23-'predicted rankings sorted'!AQ37)^2</f>
        <v>0</v>
      </c>
      <c r="EN23" s="29">
        <f>(AR23-'predicted rankings sorted'!AR37)^2</f>
        <v>0</v>
      </c>
      <c r="EO23" s="29">
        <f>(AS23-'predicted rankings sorted'!AS37)^2</f>
        <v>0</v>
      </c>
      <c r="EP23" s="29">
        <f>(AT23-'predicted rankings sorted'!AT37)^2</f>
        <v>0</v>
      </c>
      <c r="EQ23" s="29">
        <f>(AU23-'predicted rankings sorted'!AU37)^2</f>
        <v>0</v>
      </c>
      <c r="ER23" s="29">
        <f>(AV23-'predicted rankings sorted'!AV37)^2</f>
        <v>0</v>
      </c>
      <c r="ES23" s="29">
        <f>(AW23-'predicted rankings sorted'!AW37)^2</f>
        <v>0</v>
      </c>
      <c r="ET23" s="29">
        <f>(AX23-'predicted rankings sorted'!AX37)^2</f>
        <v>0</v>
      </c>
      <c r="EU23" s="29">
        <f>(AY23-'predicted rankings sorted'!AY37)^2</f>
        <v>0</v>
      </c>
      <c r="EV23" s="29">
        <f>(AZ23-'predicted rankings sorted'!AZ37)^2</f>
        <v>0</v>
      </c>
      <c r="EW23" s="29">
        <f>(BA23-'predicted rankings sorted'!BA37)^2</f>
        <v>0</v>
      </c>
      <c r="EX23" s="29">
        <f>(BB23-'predicted rankings sorted'!BB37)^2</f>
        <v>0</v>
      </c>
      <c r="EY23" s="29">
        <f>(BC23-'predicted rankings sorted'!BC37)^2</f>
        <v>0</v>
      </c>
      <c r="EZ23" s="29">
        <f>(BD23-'predicted rankings sorted'!BD37)^2</f>
        <v>0</v>
      </c>
      <c r="FA23" s="29">
        <f>(BE23-'predicted rankings sorted'!BE37)^2</f>
        <v>0</v>
      </c>
      <c r="FB23" s="29">
        <f>(BF23-'predicted rankings sorted'!BF37)^2</f>
        <v>0</v>
      </c>
      <c r="FC23" s="29">
        <f>(BG23-'predicted rankings sorted'!BG37)^2</f>
        <v>0</v>
      </c>
      <c r="FD23" s="29">
        <f>(BH23-'predicted rankings sorted'!BH37)^2</f>
        <v>0</v>
      </c>
      <c r="FE23" s="26"/>
      <c r="FF23" s="26"/>
      <c r="FG23" s="26"/>
      <c r="FH23" s="26"/>
      <c r="FI23" s="26"/>
      <c r="FJ23" s="26"/>
      <c r="FK23" s="26"/>
      <c r="FL23" s="26"/>
      <c r="FM23" s="26"/>
      <c r="FN23" s="26"/>
      <c r="FO23" s="26"/>
      <c r="FP23" s="26"/>
      <c r="FQ23" s="26"/>
      <c r="FR23" s="26"/>
      <c r="FS23" s="26"/>
      <c r="FT23" s="26"/>
      <c r="FU23" s="26"/>
      <c r="FV23" s="26"/>
      <c r="FW23" s="26"/>
      <c r="FX23" s="26"/>
      <c r="FY23" s="26"/>
      <c r="FZ23" s="26"/>
      <c r="GA23" s="26"/>
      <c r="GB23" s="26"/>
      <c r="GC23" s="26"/>
      <c r="GD23" s="26"/>
      <c r="GE23" s="26"/>
      <c r="GF23" s="26"/>
      <c r="GG23" s="26"/>
      <c r="GH23" s="26"/>
      <c r="GI23" s="26"/>
      <c r="GJ23" s="26"/>
      <c r="GK23" s="26"/>
      <c r="GL23" s="26"/>
      <c r="GM23" s="26"/>
      <c r="GN23" s="26"/>
      <c r="GO23" s="26"/>
      <c r="GP23" s="26"/>
    </row>
    <row r="24" spans="1:198" x14ac:dyDescent="0.25">
      <c r="A24">
        <v>5638</v>
      </c>
      <c r="B24" t="s">
        <v>2168</v>
      </c>
      <c r="C24" s="26">
        <v>0</v>
      </c>
      <c r="D24" s="26">
        <v>0</v>
      </c>
      <c r="E24" s="26">
        <v>0</v>
      </c>
      <c r="F24" s="26">
        <v>1</v>
      </c>
      <c r="G24" s="26">
        <v>0</v>
      </c>
      <c r="H24" s="26">
        <v>0</v>
      </c>
      <c r="I24" s="26">
        <v>0</v>
      </c>
      <c r="J24" s="26">
        <v>0</v>
      </c>
      <c r="K24" s="26">
        <v>0</v>
      </c>
      <c r="L24" s="26">
        <v>0</v>
      </c>
      <c r="M24" s="26">
        <v>0</v>
      </c>
      <c r="N24" s="26">
        <v>0</v>
      </c>
      <c r="O24" s="26">
        <v>0</v>
      </c>
      <c r="P24" s="26">
        <v>0</v>
      </c>
      <c r="Q24" s="26">
        <v>0</v>
      </c>
      <c r="R24" s="26">
        <v>0</v>
      </c>
      <c r="S24" s="26">
        <v>0</v>
      </c>
      <c r="T24" s="26">
        <v>0</v>
      </c>
      <c r="U24" s="26">
        <v>0</v>
      </c>
      <c r="V24" s="26">
        <v>0</v>
      </c>
      <c r="W24" s="26">
        <v>1</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W24" s="26">
        <v>0</v>
      </c>
      <c r="AX24" s="26">
        <v>0</v>
      </c>
      <c r="AY24" s="26">
        <v>0</v>
      </c>
      <c r="AZ24" s="26">
        <v>0</v>
      </c>
      <c r="BA24" s="26">
        <v>0</v>
      </c>
      <c r="BB24" s="26">
        <v>0</v>
      </c>
      <c r="BC24" s="26">
        <v>0</v>
      </c>
      <c r="BD24" s="26">
        <v>0</v>
      </c>
      <c r="BE24" s="26">
        <v>0</v>
      </c>
      <c r="BF24" s="26">
        <v>0</v>
      </c>
      <c r="BG24" s="26">
        <v>0</v>
      </c>
      <c r="BH24" s="26">
        <v>0</v>
      </c>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9">
        <f>(G24-'predicted rankings sorted'!G38)^2</f>
        <v>0</v>
      </c>
      <c r="DD24" s="29">
        <f>(H24-'predicted rankings sorted'!H38)^2</f>
        <v>0</v>
      </c>
      <c r="DE24" s="29">
        <f>(I24-'predicted rankings sorted'!I38)^2</f>
        <v>0</v>
      </c>
      <c r="DF24" s="29">
        <f>(J24-'predicted rankings sorted'!J38)^2</f>
        <v>0</v>
      </c>
      <c r="DG24" s="29">
        <f>(K24-'predicted rankings sorted'!K38)^2</f>
        <v>0</v>
      </c>
      <c r="DH24" s="29">
        <f>(L24-'predicted rankings sorted'!L38)^2</f>
        <v>0</v>
      </c>
      <c r="DI24" s="29">
        <f>(M24-'predicted rankings sorted'!M38)^2</f>
        <v>0</v>
      </c>
      <c r="DJ24" s="29">
        <f>(N24-'predicted rankings sorted'!N38)^2</f>
        <v>0</v>
      </c>
      <c r="DK24" s="29">
        <f>(O24-'predicted rankings sorted'!O38)^2</f>
        <v>0</v>
      </c>
      <c r="DL24" s="29">
        <f>(P24-'predicted rankings sorted'!P38)^2</f>
        <v>0</v>
      </c>
      <c r="DM24" s="29">
        <f>(Q24-'predicted rankings sorted'!Q38)^2</f>
        <v>0</v>
      </c>
      <c r="DN24" s="29">
        <f>(R24-'predicted rankings sorted'!R38)^2</f>
        <v>0</v>
      </c>
      <c r="DO24" s="29">
        <f>(S24-'predicted rankings sorted'!S38)^2</f>
        <v>0</v>
      </c>
      <c r="DP24" s="29">
        <f>(T24-'predicted rankings sorted'!T38)^2</f>
        <v>0</v>
      </c>
      <c r="DQ24" s="29">
        <f>(U24-'predicted rankings sorted'!U38)^2</f>
        <v>0</v>
      </c>
      <c r="DR24" s="29">
        <f>(V24-'predicted rankings sorted'!V38)^2</f>
        <v>0</v>
      </c>
      <c r="DS24" s="29">
        <f>(W24-'predicted rankings sorted'!W38)^2</f>
        <v>1</v>
      </c>
      <c r="DT24" s="29">
        <f>(X24-'predicted rankings sorted'!X38)^2</f>
        <v>0</v>
      </c>
      <c r="DU24" s="29">
        <f>(Y24-'predicted rankings sorted'!Y38)^2</f>
        <v>0</v>
      </c>
      <c r="DV24" s="29">
        <f>(Z24-'predicted rankings sorted'!Z38)^2</f>
        <v>0</v>
      </c>
      <c r="DW24" s="29">
        <f>(AA24-'predicted rankings sorted'!AA38)^2</f>
        <v>0</v>
      </c>
      <c r="DX24" s="29">
        <f>(AB24-'predicted rankings sorted'!AB38)^2</f>
        <v>0</v>
      </c>
      <c r="DY24" s="29">
        <f>(AC24-'predicted rankings sorted'!AC38)^2</f>
        <v>0</v>
      </c>
      <c r="DZ24" s="29">
        <f>(AD24-'predicted rankings sorted'!AD38)^2</f>
        <v>0</v>
      </c>
      <c r="EA24" s="29">
        <f>(AE24-'predicted rankings sorted'!AE38)^2</f>
        <v>0</v>
      </c>
      <c r="EB24" s="29">
        <f>(AF24-'predicted rankings sorted'!AF38)^2</f>
        <v>0</v>
      </c>
      <c r="EC24" s="29">
        <f>(AG24-'predicted rankings sorted'!AG38)^2</f>
        <v>0</v>
      </c>
      <c r="ED24" s="29">
        <f>(AH24-'predicted rankings sorted'!AH38)^2</f>
        <v>0</v>
      </c>
      <c r="EE24" s="29">
        <f>(AI24-'predicted rankings sorted'!AI38)^2</f>
        <v>0</v>
      </c>
      <c r="EF24" s="29">
        <f>(AJ24-'predicted rankings sorted'!AJ38)^2</f>
        <v>0</v>
      </c>
      <c r="EG24" s="29">
        <f>(AK24-'predicted rankings sorted'!AK38)^2</f>
        <v>0</v>
      </c>
      <c r="EH24" s="29">
        <f>(AL24-'predicted rankings sorted'!AL38)^2</f>
        <v>0</v>
      </c>
      <c r="EI24" s="29">
        <f>(AM24-'predicted rankings sorted'!AM38)^2</f>
        <v>0</v>
      </c>
      <c r="EJ24" s="29">
        <f>(AN24-'predicted rankings sorted'!AN38)^2</f>
        <v>0</v>
      </c>
      <c r="EK24" s="29">
        <f>(AO24-'predicted rankings sorted'!AO38)^2</f>
        <v>0</v>
      </c>
      <c r="EL24" s="29">
        <f>(AP24-'predicted rankings sorted'!AP38)^2</f>
        <v>0</v>
      </c>
      <c r="EM24" s="29">
        <f>(AQ24-'predicted rankings sorted'!AQ38)^2</f>
        <v>0</v>
      </c>
      <c r="EN24" s="29">
        <f>(AR24-'predicted rankings sorted'!AR38)^2</f>
        <v>0</v>
      </c>
      <c r="EO24" s="29">
        <f>(AS24-'predicted rankings sorted'!AS38)^2</f>
        <v>0</v>
      </c>
      <c r="EP24" s="29">
        <f>(AT24-'predicted rankings sorted'!AT38)^2</f>
        <v>0</v>
      </c>
      <c r="EQ24" s="29">
        <f>(AU24-'predicted rankings sorted'!AU38)^2</f>
        <v>0</v>
      </c>
      <c r="ER24" s="29">
        <f>(AV24-'predicted rankings sorted'!AV38)^2</f>
        <v>0</v>
      </c>
      <c r="ES24" s="29">
        <f>(AW24-'predicted rankings sorted'!AW38)^2</f>
        <v>0</v>
      </c>
      <c r="ET24" s="29">
        <f>(AX24-'predicted rankings sorted'!AX38)^2</f>
        <v>0</v>
      </c>
      <c r="EU24" s="29">
        <f>(AY24-'predicted rankings sorted'!AY38)^2</f>
        <v>0</v>
      </c>
      <c r="EV24" s="29">
        <f>(AZ24-'predicted rankings sorted'!AZ38)^2</f>
        <v>0</v>
      </c>
      <c r="EW24" s="29">
        <f>(BA24-'predicted rankings sorted'!BA38)^2</f>
        <v>0</v>
      </c>
      <c r="EX24" s="29">
        <f>(BB24-'predicted rankings sorted'!BB38)^2</f>
        <v>0</v>
      </c>
      <c r="EY24" s="29">
        <f>(BC24-'predicted rankings sorted'!BC38)^2</f>
        <v>0</v>
      </c>
      <c r="EZ24" s="29">
        <f>(BD24-'predicted rankings sorted'!BD38)^2</f>
        <v>0</v>
      </c>
      <c r="FA24" s="29">
        <f>(BE24-'predicted rankings sorted'!BE38)^2</f>
        <v>0</v>
      </c>
      <c r="FB24" s="29">
        <f>(BF24-'predicted rankings sorted'!BF38)^2</f>
        <v>0</v>
      </c>
      <c r="FC24" s="29">
        <f>(BG24-'predicted rankings sorted'!BG38)^2</f>
        <v>0</v>
      </c>
      <c r="FD24" s="29">
        <f>(BH24-'predicted rankings sorted'!BH38)^2</f>
        <v>0</v>
      </c>
      <c r="FE24" s="26"/>
      <c r="FF24" s="26"/>
      <c r="FG24" s="26"/>
      <c r="FH24" s="26"/>
      <c r="FI24" s="26"/>
      <c r="FJ24" s="26"/>
      <c r="FK24" s="26"/>
      <c r="FL24" s="26"/>
      <c r="FM24" s="26"/>
      <c r="FN24" s="26"/>
      <c r="FO24" s="26"/>
      <c r="FP24" s="26"/>
      <c r="FQ24" s="26"/>
      <c r="FR24" s="26"/>
      <c r="FS24" s="26"/>
      <c r="FT24" s="26"/>
      <c r="FU24" s="26"/>
      <c r="FV24" s="26"/>
      <c r="FW24" s="26"/>
      <c r="FX24" s="26"/>
      <c r="FY24" s="26"/>
      <c r="FZ24" s="26"/>
      <c r="GA24" s="26"/>
      <c r="GB24" s="26"/>
      <c r="GC24" s="26"/>
      <c r="GD24" s="26"/>
      <c r="GE24" s="26"/>
      <c r="GF24" s="26"/>
      <c r="GG24" s="26"/>
      <c r="GH24" s="26"/>
      <c r="GI24" s="26"/>
      <c r="GJ24" s="26"/>
      <c r="GK24" s="26"/>
      <c r="GL24" s="26"/>
      <c r="GM24" s="26"/>
      <c r="GN24" s="26"/>
      <c r="GO24" s="26"/>
      <c r="GP24" s="26"/>
    </row>
    <row r="25" spans="1:198" x14ac:dyDescent="0.25">
      <c r="A25">
        <v>6455</v>
      </c>
      <c r="B25" t="s">
        <v>2586</v>
      </c>
      <c r="C25" s="26">
        <v>0</v>
      </c>
      <c r="D25" s="26">
        <v>0</v>
      </c>
      <c r="E25" s="26">
        <v>0</v>
      </c>
      <c r="F25" s="26">
        <v>1</v>
      </c>
      <c r="G25" s="26">
        <v>0</v>
      </c>
      <c r="H25" s="26">
        <v>0</v>
      </c>
      <c r="I25" s="26">
        <v>0</v>
      </c>
      <c r="J25" s="26">
        <v>0</v>
      </c>
      <c r="K25" s="26">
        <v>0</v>
      </c>
      <c r="L25" s="26">
        <v>0</v>
      </c>
      <c r="M25" s="26">
        <v>0</v>
      </c>
      <c r="N25" s="26">
        <v>0</v>
      </c>
      <c r="O25" s="26">
        <v>0</v>
      </c>
      <c r="P25" s="26">
        <v>0</v>
      </c>
      <c r="Q25" s="26">
        <v>0</v>
      </c>
      <c r="R25" s="26">
        <v>0</v>
      </c>
      <c r="S25" s="26">
        <v>0</v>
      </c>
      <c r="T25" s="26">
        <v>0</v>
      </c>
      <c r="U25" s="26">
        <v>0</v>
      </c>
      <c r="V25" s="26">
        <v>0</v>
      </c>
      <c r="W25" s="26">
        <v>0</v>
      </c>
      <c r="X25" s="26">
        <v>0</v>
      </c>
      <c r="Y25" s="26">
        <v>0</v>
      </c>
      <c r="Z25" s="26">
        <v>0</v>
      </c>
      <c r="AA25" s="26">
        <v>1</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v>0</v>
      </c>
      <c r="AR25" s="26">
        <v>0</v>
      </c>
      <c r="AS25" s="26">
        <v>0</v>
      </c>
      <c r="AT25" s="26">
        <v>0</v>
      </c>
      <c r="AU25" s="26">
        <v>0</v>
      </c>
      <c r="AV25" s="26">
        <v>0</v>
      </c>
      <c r="AW25" s="26">
        <v>0</v>
      </c>
      <c r="AX25" s="26">
        <v>0</v>
      </c>
      <c r="AY25" s="26">
        <v>0</v>
      </c>
      <c r="AZ25" s="26">
        <v>0</v>
      </c>
      <c r="BA25" s="26">
        <v>0</v>
      </c>
      <c r="BB25" s="26">
        <v>0</v>
      </c>
      <c r="BC25" s="26">
        <v>0</v>
      </c>
      <c r="BD25" s="26">
        <v>0</v>
      </c>
      <c r="BE25" s="26">
        <v>0</v>
      </c>
      <c r="BF25" s="26">
        <v>0</v>
      </c>
      <c r="BG25" s="26">
        <v>0</v>
      </c>
      <c r="BH25" s="26">
        <v>0</v>
      </c>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9">
        <f>(G25-'predicted rankings sorted'!G53)^2</f>
        <v>0</v>
      </c>
      <c r="DD25" s="29">
        <f>(H25-'predicted rankings sorted'!H53)^2</f>
        <v>0</v>
      </c>
      <c r="DE25" s="29">
        <f>(I25-'predicted rankings sorted'!I53)^2</f>
        <v>0</v>
      </c>
      <c r="DF25" s="29">
        <f>(J25-'predicted rankings sorted'!J53)^2</f>
        <v>0</v>
      </c>
      <c r="DG25" s="29">
        <f>(K25-'predicted rankings sorted'!K53)^2</f>
        <v>0</v>
      </c>
      <c r="DH25" s="29">
        <f>(L25-'predicted rankings sorted'!L53)^2</f>
        <v>0</v>
      </c>
      <c r="DI25" s="29">
        <f>(M25-'predicted rankings sorted'!M53)^2</f>
        <v>0</v>
      </c>
      <c r="DJ25" s="29">
        <f>(N25-'predicted rankings sorted'!N53)^2</f>
        <v>0</v>
      </c>
      <c r="DK25" s="29">
        <f>(O25-'predicted rankings sorted'!O53)^2</f>
        <v>0</v>
      </c>
      <c r="DL25" s="29">
        <f>(P25-'predicted rankings sorted'!P53)^2</f>
        <v>0</v>
      </c>
      <c r="DM25" s="29">
        <f>(Q25-'predicted rankings sorted'!Q53)^2</f>
        <v>0</v>
      </c>
      <c r="DN25" s="29">
        <f>(R25-'predicted rankings sorted'!R53)^2</f>
        <v>0</v>
      </c>
      <c r="DO25" s="29">
        <f>(S25-'predicted rankings sorted'!S53)^2</f>
        <v>0</v>
      </c>
      <c r="DP25" s="29">
        <f>(T25-'predicted rankings sorted'!T53)^2</f>
        <v>0</v>
      </c>
      <c r="DQ25" s="29">
        <f>(U25-'predicted rankings sorted'!U53)^2</f>
        <v>0</v>
      </c>
      <c r="DR25" s="29">
        <f>(V25-'predicted rankings sorted'!V53)^2</f>
        <v>0</v>
      </c>
      <c r="DS25" s="29">
        <f>(W25-'predicted rankings sorted'!W53)^2</f>
        <v>0</v>
      </c>
      <c r="DT25" s="29">
        <f>(X25-'predicted rankings sorted'!X53)^2</f>
        <v>0</v>
      </c>
      <c r="DU25" s="29">
        <f>(Y25-'predicted rankings sorted'!Y53)^2</f>
        <v>0</v>
      </c>
      <c r="DV25" s="29">
        <f>(Z25-'predicted rankings sorted'!Z53)^2</f>
        <v>0</v>
      </c>
      <c r="DW25" s="29">
        <f>(AA25-'predicted rankings sorted'!AA53)^2</f>
        <v>1</v>
      </c>
      <c r="DX25" s="29">
        <f>(AB25-'predicted rankings sorted'!AB53)^2</f>
        <v>0</v>
      </c>
      <c r="DY25" s="29">
        <f>(AC25-'predicted rankings sorted'!AC53)^2</f>
        <v>0</v>
      </c>
      <c r="DZ25" s="29">
        <f>(AD25-'predicted rankings sorted'!AD53)^2</f>
        <v>0</v>
      </c>
      <c r="EA25" s="29">
        <f>(AE25-'predicted rankings sorted'!AE53)^2</f>
        <v>0</v>
      </c>
      <c r="EB25" s="29">
        <f>(AF25-'predicted rankings sorted'!AF53)^2</f>
        <v>0</v>
      </c>
      <c r="EC25" s="29">
        <f>(AG25-'predicted rankings sorted'!AG53)^2</f>
        <v>0</v>
      </c>
      <c r="ED25" s="29">
        <f>(AH25-'predicted rankings sorted'!AH53)^2</f>
        <v>0</v>
      </c>
      <c r="EE25" s="29">
        <f>(AI25-'predicted rankings sorted'!AI53)^2</f>
        <v>0</v>
      </c>
      <c r="EF25" s="29">
        <f>(AJ25-'predicted rankings sorted'!AJ53)^2</f>
        <v>0</v>
      </c>
      <c r="EG25" s="29">
        <f>(AK25-'predicted rankings sorted'!AK53)^2</f>
        <v>0</v>
      </c>
      <c r="EH25" s="29">
        <f>(AL25-'predicted rankings sorted'!AL53)^2</f>
        <v>0</v>
      </c>
      <c r="EI25" s="29">
        <f>(AM25-'predicted rankings sorted'!AM53)^2</f>
        <v>0</v>
      </c>
      <c r="EJ25" s="29">
        <f>(AN25-'predicted rankings sorted'!AN53)^2</f>
        <v>0</v>
      </c>
      <c r="EK25" s="29">
        <f>(AO25-'predicted rankings sorted'!AO53)^2</f>
        <v>0</v>
      </c>
      <c r="EL25" s="29">
        <f>(AP25-'predicted rankings sorted'!AP53)^2</f>
        <v>0</v>
      </c>
      <c r="EM25" s="29">
        <f>(AQ25-'predicted rankings sorted'!AQ53)^2</f>
        <v>0</v>
      </c>
      <c r="EN25" s="29">
        <f>(AR25-'predicted rankings sorted'!AR53)^2</f>
        <v>0</v>
      </c>
      <c r="EO25" s="29">
        <f>(AS25-'predicted rankings sorted'!AS53)^2</f>
        <v>0</v>
      </c>
      <c r="EP25" s="29">
        <f>(AT25-'predicted rankings sorted'!AT53)^2</f>
        <v>0</v>
      </c>
      <c r="EQ25" s="29">
        <f>(AU25-'predicted rankings sorted'!AU53)^2</f>
        <v>0</v>
      </c>
      <c r="ER25" s="29">
        <f>(AV25-'predicted rankings sorted'!AV53)^2</f>
        <v>0</v>
      </c>
      <c r="ES25" s="29">
        <f>(AW25-'predicted rankings sorted'!AW53)^2</f>
        <v>0</v>
      </c>
      <c r="ET25" s="29">
        <f>(AX25-'predicted rankings sorted'!AX53)^2</f>
        <v>0</v>
      </c>
      <c r="EU25" s="29">
        <f>(AY25-'predicted rankings sorted'!AY53)^2</f>
        <v>0</v>
      </c>
      <c r="EV25" s="29">
        <f>(AZ25-'predicted rankings sorted'!AZ53)^2</f>
        <v>0</v>
      </c>
      <c r="EW25" s="29">
        <f>(BA25-'predicted rankings sorted'!BA53)^2</f>
        <v>0</v>
      </c>
      <c r="EX25" s="29">
        <f>(BB25-'predicted rankings sorted'!BB53)^2</f>
        <v>0</v>
      </c>
      <c r="EY25" s="29">
        <f>(BC25-'predicted rankings sorted'!BC53)^2</f>
        <v>0</v>
      </c>
      <c r="EZ25" s="29">
        <f>(BD25-'predicted rankings sorted'!BD53)^2</f>
        <v>0</v>
      </c>
      <c r="FA25" s="29">
        <f>(BE25-'predicted rankings sorted'!BE53)^2</f>
        <v>0</v>
      </c>
      <c r="FB25" s="29">
        <f>(BF25-'predicted rankings sorted'!BF53)^2</f>
        <v>0</v>
      </c>
      <c r="FC25" s="29">
        <f>(BG25-'predicted rankings sorted'!BG53)^2</f>
        <v>0</v>
      </c>
      <c r="FD25" s="29">
        <f>(BH25-'predicted rankings sorted'!BH53)^2</f>
        <v>0</v>
      </c>
      <c r="FE25" s="26"/>
      <c r="FF25" s="26"/>
      <c r="FG25" s="26"/>
      <c r="FH25" s="26"/>
      <c r="FI25" s="26"/>
      <c r="FJ25" s="26"/>
      <c r="FK25" s="26"/>
      <c r="FL25" s="26"/>
      <c r="FM25" s="26"/>
      <c r="FN25" s="26"/>
      <c r="FO25" s="26"/>
      <c r="FP25" s="26"/>
      <c r="FQ25" s="26"/>
      <c r="FR25" s="26"/>
      <c r="FS25" s="26"/>
      <c r="FT25" s="26"/>
      <c r="FU25" s="26"/>
      <c r="FV25" s="26"/>
      <c r="FW25" s="26"/>
      <c r="FX25" s="26"/>
      <c r="FY25" s="26"/>
      <c r="FZ25" s="26"/>
      <c r="GA25" s="26"/>
      <c r="GB25" s="26"/>
      <c r="GC25" s="26"/>
      <c r="GD25" s="26"/>
      <c r="GE25" s="26"/>
      <c r="GF25" s="26"/>
      <c r="GG25" s="26"/>
      <c r="GH25" s="26"/>
      <c r="GI25" s="26"/>
      <c r="GJ25" s="26"/>
      <c r="GK25" s="26"/>
      <c r="GL25" s="26"/>
      <c r="GM25" s="26"/>
      <c r="GN25" s="26"/>
      <c r="GO25" s="26"/>
      <c r="GP25" s="26"/>
    </row>
    <row r="26" spans="1:198" x14ac:dyDescent="0.25">
      <c r="A26">
        <v>6630</v>
      </c>
      <c r="B26" t="s">
        <v>2663</v>
      </c>
      <c r="C26" s="26">
        <v>0</v>
      </c>
      <c r="D26" s="26">
        <v>0</v>
      </c>
      <c r="E26" s="26">
        <v>0</v>
      </c>
      <c r="F26" s="26">
        <v>1</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0</v>
      </c>
      <c r="Z26" s="26">
        <v>0</v>
      </c>
      <c r="AA26" s="26">
        <v>0</v>
      </c>
      <c r="AB26" s="26">
        <v>1</v>
      </c>
      <c r="AC26" s="26">
        <v>0</v>
      </c>
      <c r="AD26" s="26">
        <v>0</v>
      </c>
      <c r="AE26" s="26">
        <v>0</v>
      </c>
      <c r="AF26" s="26">
        <v>0</v>
      </c>
      <c r="AG26" s="26">
        <v>0</v>
      </c>
      <c r="AH26" s="26">
        <v>0</v>
      </c>
      <c r="AI26" s="26">
        <v>0</v>
      </c>
      <c r="AJ26" s="26">
        <v>0</v>
      </c>
      <c r="AK26" s="26">
        <v>0</v>
      </c>
      <c r="AL26" s="26">
        <v>0</v>
      </c>
      <c r="AM26" s="26">
        <v>0</v>
      </c>
      <c r="AN26" s="26">
        <v>0</v>
      </c>
      <c r="AO26" s="26">
        <v>0</v>
      </c>
      <c r="AP26" s="26">
        <v>0</v>
      </c>
      <c r="AQ26" s="26">
        <v>0</v>
      </c>
      <c r="AR26" s="26">
        <v>0</v>
      </c>
      <c r="AS26" s="26">
        <v>0</v>
      </c>
      <c r="AT26" s="26">
        <v>0</v>
      </c>
      <c r="AU26" s="26">
        <v>0</v>
      </c>
      <c r="AV26" s="26">
        <v>0</v>
      </c>
      <c r="AW26" s="26">
        <v>0</v>
      </c>
      <c r="AX26" s="26">
        <v>0</v>
      </c>
      <c r="AY26" s="26">
        <v>0</v>
      </c>
      <c r="AZ26" s="26">
        <v>0</v>
      </c>
      <c r="BA26" s="26">
        <v>0</v>
      </c>
      <c r="BB26" s="26">
        <v>0</v>
      </c>
      <c r="BC26" s="26">
        <v>0</v>
      </c>
      <c r="BD26" s="26">
        <v>0</v>
      </c>
      <c r="BE26" s="26">
        <v>0</v>
      </c>
      <c r="BF26" s="26">
        <v>0</v>
      </c>
      <c r="BG26" s="26">
        <v>0</v>
      </c>
      <c r="BH26" s="26">
        <v>0</v>
      </c>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9">
        <f>(G26-'predicted rankings sorted'!G56)^2</f>
        <v>0</v>
      </c>
      <c r="DD26" s="29">
        <f>(H26-'predicted rankings sorted'!H56)^2</f>
        <v>0</v>
      </c>
      <c r="DE26" s="29">
        <f>(I26-'predicted rankings sorted'!I56)^2</f>
        <v>0</v>
      </c>
      <c r="DF26" s="29">
        <f>(J26-'predicted rankings sorted'!J56)^2</f>
        <v>0</v>
      </c>
      <c r="DG26" s="29">
        <f>(K26-'predicted rankings sorted'!K56)^2</f>
        <v>0</v>
      </c>
      <c r="DH26" s="29">
        <f>(L26-'predicted rankings sorted'!L56)^2</f>
        <v>0</v>
      </c>
      <c r="DI26" s="29">
        <f>(M26-'predicted rankings sorted'!M56)^2</f>
        <v>0</v>
      </c>
      <c r="DJ26" s="29">
        <f>(N26-'predicted rankings sorted'!N56)^2</f>
        <v>0</v>
      </c>
      <c r="DK26" s="29">
        <f>(O26-'predicted rankings sorted'!O56)^2</f>
        <v>0</v>
      </c>
      <c r="DL26" s="29">
        <f>(P26-'predicted rankings sorted'!P56)^2</f>
        <v>0</v>
      </c>
      <c r="DM26" s="29">
        <f>(Q26-'predicted rankings sorted'!Q56)^2</f>
        <v>0</v>
      </c>
      <c r="DN26" s="29">
        <f>(R26-'predicted rankings sorted'!R56)^2</f>
        <v>0</v>
      </c>
      <c r="DO26" s="29">
        <f>(S26-'predicted rankings sorted'!S56)^2</f>
        <v>0</v>
      </c>
      <c r="DP26" s="29">
        <f>(T26-'predicted rankings sorted'!T56)^2</f>
        <v>0</v>
      </c>
      <c r="DQ26" s="29">
        <f>(U26-'predicted rankings sorted'!U56)^2</f>
        <v>0</v>
      </c>
      <c r="DR26" s="29">
        <f>(V26-'predicted rankings sorted'!V56)^2</f>
        <v>0</v>
      </c>
      <c r="DS26" s="29">
        <f>(W26-'predicted rankings sorted'!W56)^2</f>
        <v>0</v>
      </c>
      <c r="DT26" s="29">
        <f>(X26-'predicted rankings sorted'!X56)^2</f>
        <v>0</v>
      </c>
      <c r="DU26" s="29">
        <f>(Y26-'predicted rankings sorted'!Y56)^2</f>
        <v>0</v>
      </c>
      <c r="DV26" s="29">
        <f>(Z26-'predicted rankings sorted'!Z56)^2</f>
        <v>0</v>
      </c>
      <c r="DW26" s="29">
        <f>(AA26-'predicted rankings sorted'!AA56)^2</f>
        <v>0</v>
      </c>
      <c r="DX26" s="29">
        <f>(AB26-'predicted rankings sorted'!AB56)^2</f>
        <v>1</v>
      </c>
      <c r="DY26" s="29">
        <f>(AC26-'predicted rankings sorted'!AC56)^2</f>
        <v>0</v>
      </c>
      <c r="DZ26" s="29">
        <f>(AD26-'predicted rankings sorted'!AD56)^2</f>
        <v>0</v>
      </c>
      <c r="EA26" s="29">
        <f>(AE26-'predicted rankings sorted'!AE56)^2</f>
        <v>0</v>
      </c>
      <c r="EB26" s="29">
        <f>(AF26-'predicted rankings sorted'!AF56)^2</f>
        <v>0</v>
      </c>
      <c r="EC26" s="29">
        <f>(AG26-'predicted rankings sorted'!AG56)^2</f>
        <v>0</v>
      </c>
      <c r="ED26" s="29">
        <f>(AH26-'predicted rankings sorted'!AH56)^2</f>
        <v>0</v>
      </c>
      <c r="EE26" s="29">
        <f>(AI26-'predicted rankings sorted'!AI56)^2</f>
        <v>0</v>
      </c>
      <c r="EF26" s="29">
        <f>(AJ26-'predicted rankings sorted'!AJ56)^2</f>
        <v>0</v>
      </c>
      <c r="EG26" s="29">
        <f>(AK26-'predicted rankings sorted'!AK56)^2</f>
        <v>0</v>
      </c>
      <c r="EH26" s="29">
        <f>(AL26-'predicted rankings sorted'!AL56)^2</f>
        <v>0</v>
      </c>
      <c r="EI26" s="29">
        <f>(AM26-'predicted rankings sorted'!AM56)^2</f>
        <v>0</v>
      </c>
      <c r="EJ26" s="29">
        <f>(AN26-'predicted rankings sorted'!AN56)^2</f>
        <v>0</v>
      </c>
      <c r="EK26" s="29">
        <f>(AO26-'predicted rankings sorted'!AO56)^2</f>
        <v>0</v>
      </c>
      <c r="EL26" s="29">
        <f>(AP26-'predicted rankings sorted'!AP56)^2</f>
        <v>0</v>
      </c>
      <c r="EM26" s="29">
        <f>(AQ26-'predicted rankings sorted'!AQ56)^2</f>
        <v>0</v>
      </c>
      <c r="EN26" s="29">
        <f>(AR26-'predicted rankings sorted'!AR56)^2</f>
        <v>0</v>
      </c>
      <c r="EO26" s="29">
        <f>(AS26-'predicted rankings sorted'!AS56)^2</f>
        <v>0</v>
      </c>
      <c r="EP26" s="29">
        <f>(AT26-'predicted rankings sorted'!AT56)^2</f>
        <v>0</v>
      </c>
      <c r="EQ26" s="29">
        <f>(AU26-'predicted rankings sorted'!AU56)^2</f>
        <v>0</v>
      </c>
      <c r="ER26" s="29">
        <f>(AV26-'predicted rankings sorted'!AV56)^2</f>
        <v>0</v>
      </c>
      <c r="ES26" s="29">
        <f>(AW26-'predicted rankings sorted'!AW56)^2</f>
        <v>0</v>
      </c>
      <c r="ET26" s="29">
        <f>(AX26-'predicted rankings sorted'!AX56)^2</f>
        <v>0</v>
      </c>
      <c r="EU26" s="29">
        <f>(AY26-'predicted rankings sorted'!AY56)^2</f>
        <v>0</v>
      </c>
      <c r="EV26" s="29">
        <f>(AZ26-'predicted rankings sorted'!AZ56)^2</f>
        <v>0</v>
      </c>
      <c r="EW26" s="29">
        <f>(BA26-'predicted rankings sorted'!BA56)^2</f>
        <v>0</v>
      </c>
      <c r="EX26" s="29">
        <f>(BB26-'predicted rankings sorted'!BB56)^2</f>
        <v>0</v>
      </c>
      <c r="EY26" s="29">
        <f>(BC26-'predicted rankings sorted'!BC56)^2</f>
        <v>0</v>
      </c>
      <c r="EZ26" s="29">
        <f>(BD26-'predicted rankings sorted'!BD56)^2</f>
        <v>0</v>
      </c>
      <c r="FA26" s="29">
        <f>(BE26-'predicted rankings sorted'!BE56)^2</f>
        <v>0</v>
      </c>
      <c r="FB26" s="29">
        <f>(BF26-'predicted rankings sorted'!BF56)^2</f>
        <v>0</v>
      </c>
      <c r="FC26" s="29">
        <f>(BG26-'predicted rankings sorted'!BG56)^2</f>
        <v>0</v>
      </c>
      <c r="FD26" s="29">
        <f>(BH26-'predicted rankings sorted'!BH56)^2</f>
        <v>0</v>
      </c>
      <c r="FE26" s="26"/>
      <c r="FF26" s="26"/>
      <c r="FG26" s="26"/>
      <c r="FH26" s="26"/>
      <c r="FI26" s="26"/>
      <c r="FJ26" s="26"/>
      <c r="FK26" s="26"/>
      <c r="FL26" s="26"/>
      <c r="FM26" s="26"/>
      <c r="FN26" s="26"/>
      <c r="FO26" s="26"/>
      <c r="FP26" s="26"/>
      <c r="FQ26" s="26"/>
      <c r="FR26" s="26"/>
      <c r="FS26" s="26"/>
      <c r="FT26" s="26"/>
      <c r="FU26" s="26"/>
      <c r="FV26" s="26"/>
      <c r="FW26" s="26"/>
      <c r="FX26" s="26"/>
      <c r="FY26" s="26"/>
      <c r="FZ26" s="26"/>
      <c r="GA26" s="26"/>
      <c r="GB26" s="26"/>
      <c r="GC26" s="26"/>
      <c r="GD26" s="26"/>
      <c r="GE26" s="26"/>
      <c r="GF26" s="26"/>
      <c r="GG26" s="26"/>
      <c r="GH26" s="26"/>
      <c r="GI26" s="26"/>
      <c r="GJ26" s="26"/>
      <c r="GK26" s="26"/>
      <c r="GL26" s="26"/>
      <c r="GM26" s="26"/>
      <c r="GN26" s="26"/>
      <c r="GO26" s="26"/>
      <c r="GP26" s="26"/>
    </row>
    <row r="27" spans="1:198" x14ac:dyDescent="0.25">
      <c r="A27">
        <v>648</v>
      </c>
      <c r="B27" t="s">
        <v>317</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0</v>
      </c>
      <c r="AF27" s="26">
        <v>0</v>
      </c>
      <c r="AG27" s="26">
        <v>0</v>
      </c>
      <c r="AH27" s="26">
        <v>0</v>
      </c>
      <c r="AI27" s="26">
        <v>0</v>
      </c>
      <c r="AJ27" s="26">
        <v>1</v>
      </c>
      <c r="AK27" s="26">
        <v>0</v>
      </c>
      <c r="AL27" s="26">
        <v>0</v>
      </c>
      <c r="AM27" s="26">
        <v>0</v>
      </c>
      <c r="AN27" s="26">
        <v>0</v>
      </c>
      <c r="AO27" s="26">
        <v>0</v>
      </c>
      <c r="AP27" s="26">
        <v>0</v>
      </c>
      <c r="AQ27" s="26">
        <v>0</v>
      </c>
      <c r="AR27" s="26">
        <v>0</v>
      </c>
      <c r="AS27" s="26">
        <v>0</v>
      </c>
      <c r="AT27" s="26">
        <v>0</v>
      </c>
      <c r="AU27" s="26">
        <v>0</v>
      </c>
      <c r="AV27" s="26">
        <v>0</v>
      </c>
      <c r="AW27" s="26">
        <v>0</v>
      </c>
      <c r="AX27" s="26">
        <v>0</v>
      </c>
      <c r="AY27" s="26">
        <v>0</v>
      </c>
      <c r="AZ27" s="26">
        <v>0</v>
      </c>
      <c r="BA27" s="26">
        <v>0</v>
      </c>
      <c r="BB27" s="26">
        <v>0</v>
      </c>
      <c r="BC27" s="26">
        <v>0</v>
      </c>
      <c r="BD27" s="26">
        <v>0</v>
      </c>
      <c r="BE27" s="26">
        <v>0</v>
      </c>
      <c r="BF27" s="26">
        <v>0</v>
      </c>
      <c r="BG27" s="26">
        <v>0</v>
      </c>
      <c r="BH27" s="26">
        <v>0</v>
      </c>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9">
        <f>(G27-'predicted rankings sorted'!G5)^2</f>
        <v>0</v>
      </c>
      <c r="DD27" s="29">
        <f>(H27-'predicted rankings sorted'!H5)^2</f>
        <v>0</v>
      </c>
      <c r="DE27" s="29">
        <f>(I27-'predicted rankings sorted'!I5)^2</f>
        <v>0</v>
      </c>
      <c r="DF27" s="29">
        <f>(J27-'predicted rankings sorted'!J5)^2</f>
        <v>0</v>
      </c>
      <c r="DG27" s="29">
        <f>(K27-'predicted rankings sorted'!K5)^2</f>
        <v>0</v>
      </c>
      <c r="DH27" s="29">
        <f>(L27-'predicted rankings sorted'!L5)^2</f>
        <v>0</v>
      </c>
      <c r="DI27" s="29">
        <f>(M27-'predicted rankings sorted'!M5)^2</f>
        <v>0</v>
      </c>
      <c r="DJ27" s="29">
        <f>(N27-'predicted rankings sorted'!N5)^2</f>
        <v>0</v>
      </c>
      <c r="DK27" s="29">
        <f>(O27-'predicted rankings sorted'!O5)^2</f>
        <v>0</v>
      </c>
      <c r="DL27" s="29">
        <f>(P27-'predicted rankings sorted'!P5)^2</f>
        <v>0</v>
      </c>
      <c r="DM27" s="29">
        <f>(Q27-'predicted rankings sorted'!Q5)^2</f>
        <v>0</v>
      </c>
      <c r="DN27" s="29">
        <f>(R27-'predicted rankings sorted'!R5)^2</f>
        <v>0</v>
      </c>
      <c r="DO27" s="29">
        <f>(S27-'predicted rankings sorted'!S5)^2</f>
        <v>0</v>
      </c>
      <c r="DP27" s="29">
        <f>(T27-'predicted rankings sorted'!T5)^2</f>
        <v>0</v>
      </c>
      <c r="DQ27" s="29">
        <f>(U27-'predicted rankings sorted'!U5)^2</f>
        <v>0</v>
      </c>
      <c r="DR27" s="29">
        <f>(V27-'predicted rankings sorted'!V5)^2</f>
        <v>0</v>
      </c>
      <c r="DS27" s="29">
        <f>(W27-'predicted rankings sorted'!W5)^2</f>
        <v>0</v>
      </c>
      <c r="DT27" s="29">
        <f>(X27-'predicted rankings sorted'!X5)^2</f>
        <v>0</v>
      </c>
      <c r="DU27" s="29">
        <f>(Y27-'predicted rankings sorted'!Y5)^2</f>
        <v>0</v>
      </c>
      <c r="DV27" s="29">
        <f>(Z27-'predicted rankings sorted'!Z5)^2</f>
        <v>0</v>
      </c>
      <c r="DW27" s="29">
        <f>(AA27-'predicted rankings sorted'!AA5)^2</f>
        <v>0</v>
      </c>
      <c r="DX27" s="29">
        <f>(AB27-'predicted rankings sorted'!AB5)^2</f>
        <v>0</v>
      </c>
      <c r="DY27" s="29">
        <f>(AC27-'predicted rankings sorted'!AC5)^2</f>
        <v>0</v>
      </c>
      <c r="DZ27" s="29">
        <f>(AD27-'predicted rankings sorted'!AD5)^2</f>
        <v>0</v>
      </c>
      <c r="EA27" s="29">
        <f>(AE27-'predicted rankings sorted'!AE5)^2</f>
        <v>0</v>
      </c>
      <c r="EB27" s="29">
        <f>(AF27-'predicted rankings sorted'!AF5)^2</f>
        <v>0</v>
      </c>
      <c r="EC27" s="29">
        <f>(AG27-'predicted rankings sorted'!AG5)^2</f>
        <v>0</v>
      </c>
      <c r="ED27" s="29">
        <f>(AH27-'predicted rankings sorted'!AH5)^2</f>
        <v>0</v>
      </c>
      <c r="EE27" s="29">
        <f>(AI27-'predicted rankings sorted'!AI5)^2</f>
        <v>0</v>
      </c>
      <c r="EF27" s="29">
        <f>(AJ27-'predicted rankings sorted'!AJ5)^2</f>
        <v>1</v>
      </c>
      <c r="EG27" s="29">
        <f>(AK27-'predicted rankings sorted'!AK5)^2</f>
        <v>0</v>
      </c>
      <c r="EH27" s="29">
        <f>(AL27-'predicted rankings sorted'!AL5)^2</f>
        <v>0</v>
      </c>
      <c r="EI27" s="29">
        <f>(AM27-'predicted rankings sorted'!AM5)^2</f>
        <v>0</v>
      </c>
      <c r="EJ27" s="29">
        <f>(AN27-'predicted rankings sorted'!AN5)^2</f>
        <v>0</v>
      </c>
      <c r="EK27" s="29">
        <f>(AO27-'predicted rankings sorted'!AO5)^2</f>
        <v>0</v>
      </c>
      <c r="EL27" s="29">
        <f>(AP27-'predicted rankings sorted'!AP5)^2</f>
        <v>0</v>
      </c>
      <c r="EM27" s="29">
        <f>(AQ27-'predicted rankings sorted'!AQ5)^2</f>
        <v>0</v>
      </c>
      <c r="EN27" s="29">
        <f>(AR27-'predicted rankings sorted'!AR5)^2</f>
        <v>0</v>
      </c>
      <c r="EO27" s="29">
        <f>(AS27-'predicted rankings sorted'!AS5)^2</f>
        <v>0</v>
      </c>
      <c r="EP27" s="29">
        <f>(AT27-'predicted rankings sorted'!AT5)^2</f>
        <v>0</v>
      </c>
      <c r="EQ27" s="29">
        <f>(AU27-'predicted rankings sorted'!AU5)^2</f>
        <v>0</v>
      </c>
      <c r="ER27" s="29">
        <f>(AV27-'predicted rankings sorted'!AV5)^2</f>
        <v>0</v>
      </c>
      <c r="ES27" s="29">
        <f>(AW27-'predicted rankings sorted'!AW5)^2</f>
        <v>0</v>
      </c>
      <c r="ET27" s="29">
        <f>(AX27-'predicted rankings sorted'!AX5)^2</f>
        <v>0</v>
      </c>
      <c r="EU27" s="29">
        <f>(AY27-'predicted rankings sorted'!AY5)^2</f>
        <v>0</v>
      </c>
      <c r="EV27" s="29">
        <f>(AZ27-'predicted rankings sorted'!AZ5)^2</f>
        <v>0</v>
      </c>
      <c r="EW27" s="29">
        <f>(BA27-'predicted rankings sorted'!BA5)^2</f>
        <v>0</v>
      </c>
      <c r="EX27" s="29">
        <f>(BB27-'predicted rankings sorted'!BB5)^2</f>
        <v>0</v>
      </c>
      <c r="EY27" s="29">
        <f>(BC27-'predicted rankings sorted'!BC5)^2</f>
        <v>0</v>
      </c>
      <c r="EZ27" s="29">
        <f>(BD27-'predicted rankings sorted'!BD5)^2</f>
        <v>0</v>
      </c>
      <c r="FA27" s="29">
        <f>(BE27-'predicted rankings sorted'!BE5)^2</f>
        <v>0</v>
      </c>
      <c r="FB27" s="29">
        <f>(BF27-'predicted rankings sorted'!BF5)^2</f>
        <v>0</v>
      </c>
      <c r="FC27" s="29">
        <f>(BG27-'predicted rankings sorted'!BG5)^2</f>
        <v>0</v>
      </c>
      <c r="FD27" s="29">
        <f>(BH27-'predicted rankings sorted'!BH5)^2</f>
        <v>0</v>
      </c>
      <c r="FE27" s="26"/>
      <c r="FF27" s="26"/>
      <c r="FG27" s="26"/>
      <c r="FH27" s="26"/>
      <c r="FI27" s="26"/>
      <c r="FJ27" s="26"/>
      <c r="FK27" s="26"/>
      <c r="FL27" s="26"/>
      <c r="FM27" s="26"/>
      <c r="FN27" s="26"/>
      <c r="FO27" s="26"/>
      <c r="FP27" s="26"/>
      <c r="FQ27" s="26"/>
      <c r="FR27" s="26"/>
      <c r="FS27" s="26"/>
      <c r="FT27" s="26"/>
      <c r="FU27" s="26"/>
      <c r="FV27" s="26"/>
      <c r="FW27" s="26"/>
      <c r="FX27" s="26"/>
      <c r="FY27" s="26"/>
      <c r="FZ27" s="26"/>
      <c r="GA27" s="26"/>
      <c r="GB27" s="26"/>
      <c r="GC27" s="26"/>
      <c r="GD27" s="26"/>
      <c r="GE27" s="26"/>
      <c r="GF27" s="26"/>
      <c r="GG27" s="26"/>
      <c r="GH27" s="26"/>
      <c r="GI27" s="26"/>
      <c r="GJ27" s="26"/>
      <c r="GK27" s="26"/>
      <c r="GL27" s="26"/>
      <c r="GM27" s="26"/>
      <c r="GN27" s="26"/>
      <c r="GO27" s="26"/>
      <c r="GP27" s="26"/>
    </row>
    <row r="28" spans="1:198" x14ac:dyDescent="0.25">
      <c r="A28">
        <v>1094</v>
      </c>
      <c r="B28" t="s">
        <v>432</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0</v>
      </c>
      <c r="AK28" s="26">
        <v>1</v>
      </c>
      <c r="AL28" s="26">
        <v>0</v>
      </c>
      <c r="AM28" s="26">
        <v>0</v>
      </c>
      <c r="AN28" s="26">
        <v>0</v>
      </c>
      <c r="AO28" s="26">
        <v>0</v>
      </c>
      <c r="AP28" s="26">
        <v>0</v>
      </c>
      <c r="AQ28" s="26">
        <v>0</v>
      </c>
      <c r="AR28" s="26">
        <v>0</v>
      </c>
      <c r="AS28" s="26">
        <v>0</v>
      </c>
      <c r="AT28" s="26">
        <v>0</v>
      </c>
      <c r="AU28" s="26">
        <v>0</v>
      </c>
      <c r="AV28" s="26">
        <v>0</v>
      </c>
      <c r="AW28" s="26">
        <v>0</v>
      </c>
      <c r="AX28" s="26">
        <v>0</v>
      </c>
      <c r="AY28" s="26">
        <v>0</v>
      </c>
      <c r="AZ28" s="26">
        <v>0</v>
      </c>
      <c r="BA28" s="26">
        <v>0</v>
      </c>
      <c r="BB28" s="26">
        <v>0</v>
      </c>
      <c r="BC28" s="26">
        <v>0</v>
      </c>
      <c r="BD28" s="26">
        <v>0</v>
      </c>
      <c r="BE28" s="26">
        <v>0</v>
      </c>
      <c r="BF28" s="26">
        <v>0</v>
      </c>
      <c r="BG28" s="26">
        <v>0</v>
      </c>
      <c r="BH28" s="26">
        <v>0</v>
      </c>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9">
        <f>(G28-'predicted rankings sorted'!G8)^2</f>
        <v>0</v>
      </c>
      <c r="DD28" s="29">
        <f>(H28-'predicted rankings sorted'!H8)^2</f>
        <v>0</v>
      </c>
      <c r="DE28" s="29">
        <f>(I28-'predicted rankings sorted'!I8)^2</f>
        <v>0</v>
      </c>
      <c r="DF28" s="29">
        <f>(J28-'predicted rankings sorted'!J8)^2</f>
        <v>0</v>
      </c>
      <c r="DG28" s="29">
        <f>(K28-'predicted rankings sorted'!K8)^2</f>
        <v>0</v>
      </c>
      <c r="DH28" s="29">
        <f>(L28-'predicted rankings sorted'!L8)^2</f>
        <v>0</v>
      </c>
      <c r="DI28" s="29">
        <f>(M28-'predicted rankings sorted'!M8)^2</f>
        <v>0</v>
      </c>
      <c r="DJ28" s="29">
        <f>(N28-'predicted rankings sorted'!N8)^2</f>
        <v>0</v>
      </c>
      <c r="DK28" s="29">
        <f>(O28-'predicted rankings sorted'!O8)^2</f>
        <v>0</v>
      </c>
      <c r="DL28" s="29">
        <f>(P28-'predicted rankings sorted'!P8)^2</f>
        <v>0</v>
      </c>
      <c r="DM28" s="29">
        <f>(Q28-'predicted rankings sorted'!Q8)^2</f>
        <v>0</v>
      </c>
      <c r="DN28" s="29">
        <f>(R28-'predicted rankings sorted'!R8)^2</f>
        <v>0</v>
      </c>
      <c r="DO28" s="29">
        <f>(S28-'predicted rankings sorted'!S8)^2</f>
        <v>0</v>
      </c>
      <c r="DP28" s="29">
        <f>(T28-'predicted rankings sorted'!T8)^2</f>
        <v>0</v>
      </c>
      <c r="DQ28" s="29">
        <f>(U28-'predicted rankings sorted'!U8)^2</f>
        <v>0</v>
      </c>
      <c r="DR28" s="29">
        <f>(V28-'predicted rankings sorted'!V8)^2</f>
        <v>0</v>
      </c>
      <c r="DS28" s="29">
        <f>(W28-'predicted rankings sorted'!W8)^2</f>
        <v>0</v>
      </c>
      <c r="DT28" s="29">
        <f>(X28-'predicted rankings sorted'!X8)^2</f>
        <v>0</v>
      </c>
      <c r="DU28" s="29">
        <f>(Y28-'predicted rankings sorted'!Y8)^2</f>
        <v>0</v>
      </c>
      <c r="DV28" s="29">
        <f>(Z28-'predicted rankings sorted'!Z8)^2</f>
        <v>0</v>
      </c>
      <c r="DW28" s="29">
        <f>(AA28-'predicted rankings sorted'!AA8)^2</f>
        <v>0</v>
      </c>
      <c r="DX28" s="29">
        <f>(AB28-'predicted rankings sorted'!AB8)^2</f>
        <v>0</v>
      </c>
      <c r="DY28" s="29">
        <f>(AC28-'predicted rankings sorted'!AC8)^2</f>
        <v>0</v>
      </c>
      <c r="DZ28" s="29">
        <f>(AD28-'predicted rankings sorted'!AD8)^2</f>
        <v>0</v>
      </c>
      <c r="EA28" s="29">
        <f>(AE28-'predicted rankings sorted'!AE8)^2</f>
        <v>0</v>
      </c>
      <c r="EB28" s="29">
        <f>(AF28-'predicted rankings sorted'!AF8)^2</f>
        <v>0</v>
      </c>
      <c r="EC28" s="29">
        <f>(AG28-'predicted rankings sorted'!AG8)^2</f>
        <v>0</v>
      </c>
      <c r="ED28" s="29">
        <f>(AH28-'predicted rankings sorted'!AH8)^2</f>
        <v>0</v>
      </c>
      <c r="EE28" s="29">
        <f>(AI28-'predicted rankings sorted'!AI8)^2</f>
        <v>0</v>
      </c>
      <c r="EF28" s="29">
        <f>(AJ28-'predicted rankings sorted'!AJ8)^2</f>
        <v>0</v>
      </c>
      <c r="EG28" s="29">
        <f>(AK28-'predicted rankings sorted'!AK8)^2</f>
        <v>1</v>
      </c>
      <c r="EH28" s="29">
        <f>(AL28-'predicted rankings sorted'!AL8)^2</f>
        <v>0</v>
      </c>
      <c r="EI28" s="29">
        <f>(AM28-'predicted rankings sorted'!AM8)^2</f>
        <v>0</v>
      </c>
      <c r="EJ28" s="29">
        <f>(AN28-'predicted rankings sorted'!AN8)^2</f>
        <v>0</v>
      </c>
      <c r="EK28" s="29">
        <f>(AO28-'predicted rankings sorted'!AO8)^2</f>
        <v>0</v>
      </c>
      <c r="EL28" s="29">
        <f>(AP28-'predicted rankings sorted'!AP8)^2</f>
        <v>0</v>
      </c>
      <c r="EM28" s="29">
        <f>(AQ28-'predicted rankings sorted'!AQ8)^2</f>
        <v>0</v>
      </c>
      <c r="EN28" s="29">
        <f>(AR28-'predicted rankings sorted'!AR8)^2</f>
        <v>0</v>
      </c>
      <c r="EO28" s="29">
        <f>(AS28-'predicted rankings sorted'!AS8)^2</f>
        <v>0</v>
      </c>
      <c r="EP28" s="29">
        <f>(AT28-'predicted rankings sorted'!AT8)^2</f>
        <v>0</v>
      </c>
      <c r="EQ28" s="29">
        <f>(AU28-'predicted rankings sorted'!AU8)^2</f>
        <v>0</v>
      </c>
      <c r="ER28" s="29">
        <f>(AV28-'predicted rankings sorted'!AV8)^2</f>
        <v>0</v>
      </c>
      <c r="ES28" s="29">
        <f>(AW28-'predicted rankings sorted'!AW8)^2</f>
        <v>0</v>
      </c>
      <c r="ET28" s="29">
        <f>(AX28-'predicted rankings sorted'!AX8)^2</f>
        <v>0</v>
      </c>
      <c r="EU28" s="29">
        <f>(AY28-'predicted rankings sorted'!AY8)^2</f>
        <v>0</v>
      </c>
      <c r="EV28" s="29">
        <f>(AZ28-'predicted rankings sorted'!AZ8)^2</f>
        <v>0</v>
      </c>
      <c r="EW28" s="29">
        <f>(BA28-'predicted rankings sorted'!BA8)^2</f>
        <v>0</v>
      </c>
      <c r="EX28" s="29">
        <f>(BB28-'predicted rankings sorted'!BB8)^2</f>
        <v>0</v>
      </c>
      <c r="EY28" s="29">
        <f>(BC28-'predicted rankings sorted'!BC8)^2</f>
        <v>0</v>
      </c>
      <c r="EZ28" s="29">
        <f>(BD28-'predicted rankings sorted'!BD8)^2</f>
        <v>0</v>
      </c>
      <c r="FA28" s="29">
        <f>(BE28-'predicted rankings sorted'!BE8)^2</f>
        <v>0</v>
      </c>
      <c r="FB28" s="29">
        <f>(BF28-'predicted rankings sorted'!BF8)^2</f>
        <v>0</v>
      </c>
      <c r="FC28" s="29">
        <f>(BG28-'predicted rankings sorted'!BG8)^2</f>
        <v>0</v>
      </c>
      <c r="FD28" s="29">
        <f>(BH28-'predicted rankings sorted'!BH8)^2</f>
        <v>0</v>
      </c>
      <c r="FE28" s="26"/>
      <c r="FF28" s="26"/>
      <c r="FG28" s="26"/>
      <c r="FH28" s="26"/>
      <c r="FI28" s="26"/>
      <c r="FJ28" s="26"/>
      <c r="FK28" s="26"/>
      <c r="FL28" s="26"/>
      <c r="FM28" s="26"/>
      <c r="FN28" s="26"/>
      <c r="FO28" s="26"/>
      <c r="FP28" s="26"/>
      <c r="FQ28" s="26"/>
      <c r="FR28" s="26"/>
      <c r="FS28" s="26"/>
      <c r="FT28" s="26"/>
      <c r="FU28" s="26"/>
      <c r="FV28" s="26"/>
      <c r="FW28" s="26"/>
      <c r="FX28" s="26"/>
      <c r="FY28" s="26"/>
      <c r="FZ28" s="26"/>
      <c r="GA28" s="26"/>
      <c r="GB28" s="26"/>
      <c r="GC28" s="26"/>
      <c r="GD28" s="26"/>
      <c r="GE28" s="26"/>
      <c r="GF28" s="26"/>
      <c r="GG28" s="26"/>
      <c r="GH28" s="26"/>
      <c r="GI28" s="26"/>
      <c r="GJ28" s="26"/>
      <c r="GK28" s="26"/>
      <c r="GL28" s="26"/>
      <c r="GM28" s="26"/>
      <c r="GN28" s="26"/>
      <c r="GO28" s="26"/>
      <c r="GP28" s="26"/>
    </row>
    <row r="29" spans="1:198" x14ac:dyDescent="0.25">
      <c r="A29">
        <v>1208</v>
      </c>
      <c r="B29" t="s">
        <v>453</v>
      </c>
      <c r="C29" s="26">
        <v>0</v>
      </c>
      <c r="D29" s="26">
        <v>0</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0</v>
      </c>
      <c r="AC29" s="26">
        <v>0</v>
      </c>
      <c r="AD29" s="26">
        <v>0</v>
      </c>
      <c r="AE29" s="26">
        <v>0</v>
      </c>
      <c r="AF29" s="26">
        <v>1</v>
      </c>
      <c r="AG29" s="26">
        <v>0</v>
      </c>
      <c r="AH29" s="26">
        <v>0</v>
      </c>
      <c r="AI29" s="26">
        <v>0</v>
      </c>
      <c r="AJ29" s="26">
        <v>0</v>
      </c>
      <c r="AK29" s="26">
        <v>0</v>
      </c>
      <c r="AL29" s="26">
        <v>0</v>
      </c>
      <c r="AM29" s="26">
        <v>0</v>
      </c>
      <c r="AN29" s="26">
        <v>0</v>
      </c>
      <c r="AO29" s="26">
        <v>0</v>
      </c>
      <c r="AP29" s="26">
        <v>0</v>
      </c>
      <c r="AQ29" s="26">
        <v>0</v>
      </c>
      <c r="AR29" s="26">
        <v>0</v>
      </c>
      <c r="AS29" s="26">
        <v>0</v>
      </c>
      <c r="AT29" s="26">
        <v>0</v>
      </c>
      <c r="AU29" s="26">
        <v>0</v>
      </c>
      <c r="AV29" s="26">
        <v>0</v>
      </c>
      <c r="AW29" s="26">
        <v>0</v>
      </c>
      <c r="AX29" s="26">
        <v>0</v>
      </c>
      <c r="AY29" s="26">
        <v>0</v>
      </c>
      <c r="AZ29" s="26">
        <v>0</v>
      </c>
      <c r="BA29" s="26">
        <v>0</v>
      </c>
      <c r="BB29" s="26">
        <v>0</v>
      </c>
      <c r="BC29" s="26">
        <v>0</v>
      </c>
      <c r="BD29" s="26">
        <v>0</v>
      </c>
      <c r="BE29" s="26">
        <v>0</v>
      </c>
      <c r="BF29" s="26">
        <v>0</v>
      </c>
      <c r="BG29" s="26">
        <v>0</v>
      </c>
      <c r="BH29" s="26">
        <v>0</v>
      </c>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9">
        <f>(G29-'predicted rankings sorted'!G9)^2</f>
        <v>0</v>
      </c>
      <c r="DD29" s="29">
        <f>(H29-'predicted rankings sorted'!H9)^2</f>
        <v>0</v>
      </c>
      <c r="DE29" s="29">
        <f>(I29-'predicted rankings sorted'!I9)^2</f>
        <v>0</v>
      </c>
      <c r="DF29" s="29">
        <f>(J29-'predicted rankings sorted'!J9)^2</f>
        <v>0</v>
      </c>
      <c r="DG29" s="29">
        <f>(K29-'predicted rankings sorted'!K9)^2</f>
        <v>0</v>
      </c>
      <c r="DH29" s="29">
        <f>(L29-'predicted rankings sorted'!L9)^2</f>
        <v>0</v>
      </c>
      <c r="DI29" s="29">
        <f>(M29-'predicted rankings sorted'!M9)^2</f>
        <v>0</v>
      </c>
      <c r="DJ29" s="29">
        <f>(N29-'predicted rankings sorted'!N9)^2</f>
        <v>0</v>
      </c>
      <c r="DK29" s="29">
        <f>(O29-'predicted rankings sorted'!O9)^2</f>
        <v>0</v>
      </c>
      <c r="DL29" s="29">
        <f>(P29-'predicted rankings sorted'!P9)^2</f>
        <v>0</v>
      </c>
      <c r="DM29" s="29">
        <f>(Q29-'predicted rankings sorted'!Q9)^2</f>
        <v>0</v>
      </c>
      <c r="DN29" s="29">
        <f>(R29-'predicted rankings sorted'!R9)^2</f>
        <v>0</v>
      </c>
      <c r="DO29" s="29">
        <f>(S29-'predicted rankings sorted'!S9)^2</f>
        <v>0</v>
      </c>
      <c r="DP29" s="29">
        <f>(T29-'predicted rankings sorted'!T9)^2</f>
        <v>0</v>
      </c>
      <c r="DQ29" s="29">
        <f>(U29-'predicted rankings sorted'!U9)^2</f>
        <v>0</v>
      </c>
      <c r="DR29" s="29">
        <f>(V29-'predicted rankings sorted'!V9)^2</f>
        <v>0</v>
      </c>
      <c r="DS29" s="29">
        <f>(W29-'predicted rankings sorted'!W9)^2</f>
        <v>0</v>
      </c>
      <c r="DT29" s="29">
        <f>(X29-'predicted rankings sorted'!X9)^2</f>
        <v>0</v>
      </c>
      <c r="DU29" s="29">
        <f>(Y29-'predicted rankings sorted'!Y9)^2</f>
        <v>0</v>
      </c>
      <c r="DV29" s="29">
        <f>(Z29-'predicted rankings sorted'!Z9)^2</f>
        <v>0</v>
      </c>
      <c r="DW29" s="29">
        <f>(AA29-'predicted rankings sorted'!AA9)^2</f>
        <v>0</v>
      </c>
      <c r="DX29" s="29">
        <f>(AB29-'predicted rankings sorted'!AB9)^2</f>
        <v>0</v>
      </c>
      <c r="DY29" s="29">
        <f>(AC29-'predicted rankings sorted'!AC9)^2</f>
        <v>0</v>
      </c>
      <c r="DZ29" s="29">
        <f>(AD29-'predicted rankings sorted'!AD9)^2</f>
        <v>0</v>
      </c>
      <c r="EA29" s="29">
        <f>(AE29-'predicted rankings sorted'!AE9)^2</f>
        <v>0</v>
      </c>
      <c r="EB29" s="29">
        <f>(AF29-'predicted rankings sorted'!AF9)^2</f>
        <v>1</v>
      </c>
      <c r="EC29" s="29">
        <f>(AG29-'predicted rankings sorted'!AG9)^2</f>
        <v>0</v>
      </c>
      <c r="ED29" s="29">
        <f>(AH29-'predicted rankings sorted'!AH9)^2</f>
        <v>0</v>
      </c>
      <c r="EE29" s="29">
        <f>(AI29-'predicted rankings sorted'!AI9)^2</f>
        <v>0</v>
      </c>
      <c r="EF29" s="29">
        <f>(AJ29-'predicted rankings sorted'!AJ9)^2</f>
        <v>0</v>
      </c>
      <c r="EG29" s="29">
        <f>(AK29-'predicted rankings sorted'!AK9)^2</f>
        <v>0</v>
      </c>
      <c r="EH29" s="29">
        <f>(AL29-'predicted rankings sorted'!AL9)^2</f>
        <v>0</v>
      </c>
      <c r="EI29" s="29">
        <f>(AM29-'predicted rankings sorted'!AM9)^2</f>
        <v>0</v>
      </c>
      <c r="EJ29" s="29">
        <f>(AN29-'predicted rankings sorted'!AN9)^2</f>
        <v>0</v>
      </c>
      <c r="EK29" s="29">
        <f>(AO29-'predicted rankings sorted'!AO9)^2</f>
        <v>0</v>
      </c>
      <c r="EL29" s="29">
        <f>(AP29-'predicted rankings sorted'!AP9)^2</f>
        <v>0</v>
      </c>
      <c r="EM29" s="29">
        <f>(AQ29-'predicted rankings sorted'!AQ9)^2</f>
        <v>0</v>
      </c>
      <c r="EN29" s="29">
        <f>(AR29-'predicted rankings sorted'!AR9)^2</f>
        <v>0</v>
      </c>
      <c r="EO29" s="29">
        <f>(AS29-'predicted rankings sorted'!AS9)^2</f>
        <v>0</v>
      </c>
      <c r="EP29" s="29">
        <f>(AT29-'predicted rankings sorted'!AT9)^2</f>
        <v>0</v>
      </c>
      <c r="EQ29" s="29">
        <f>(AU29-'predicted rankings sorted'!AU9)^2</f>
        <v>0</v>
      </c>
      <c r="ER29" s="29">
        <f>(AV29-'predicted rankings sorted'!AV9)^2</f>
        <v>0</v>
      </c>
      <c r="ES29" s="29">
        <f>(AW29-'predicted rankings sorted'!AW9)^2</f>
        <v>0</v>
      </c>
      <c r="ET29" s="29">
        <f>(AX29-'predicted rankings sorted'!AX9)^2</f>
        <v>0</v>
      </c>
      <c r="EU29" s="29">
        <f>(AY29-'predicted rankings sorted'!AY9)^2</f>
        <v>0</v>
      </c>
      <c r="EV29" s="29">
        <f>(AZ29-'predicted rankings sorted'!AZ9)^2</f>
        <v>0</v>
      </c>
      <c r="EW29" s="29">
        <f>(BA29-'predicted rankings sorted'!BA9)^2</f>
        <v>0</v>
      </c>
      <c r="EX29" s="29">
        <f>(BB29-'predicted rankings sorted'!BB9)^2</f>
        <v>0</v>
      </c>
      <c r="EY29" s="29">
        <f>(BC29-'predicted rankings sorted'!BC9)^2</f>
        <v>0</v>
      </c>
      <c r="EZ29" s="29">
        <f>(BD29-'predicted rankings sorted'!BD9)^2</f>
        <v>0</v>
      </c>
      <c r="FA29" s="29">
        <f>(BE29-'predicted rankings sorted'!BE9)^2</f>
        <v>0</v>
      </c>
      <c r="FB29" s="29">
        <f>(BF29-'predicted rankings sorted'!BF9)^2</f>
        <v>0</v>
      </c>
      <c r="FC29" s="29">
        <f>(BG29-'predicted rankings sorted'!BG9)^2</f>
        <v>0</v>
      </c>
      <c r="FD29" s="29">
        <f>(BH29-'predicted rankings sorted'!BH9)^2</f>
        <v>0</v>
      </c>
      <c r="FE29" s="26"/>
      <c r="FF29" s="26"/>
      <c r="FG29" s="26"/>
      <c r="FH29" s="26"/>
      <c r="FI29" s="26"/>
      <c r="FJ29" s="26"/>
      <c r="FK29" s="26"/>
      <c r="FL29" s="26"/>
      <c r="FM29" s="26"/>
      <c r="FN29" s="26"/>
      <c r="FO29" s="26"/>
      <c r="FP29" s="26"/>
      <c r="FQ29" s="26"/>
      <c r="FR29" s="26"/>
      <c r="FS29" s="26"/>
      <c r="FT29" s="26"/>
      <c r="FU29" s="26"/>
      <c r="FV29" s="26"/>
      <c r="FW29" s="26"/>
      <c r="FX29" s="26"/>
      <c r="FY29" s="26"/>
      <c r="FZ29" s="26"/>
      <c r="GA29" s="26"/>
      <c r="GB29" s="26"/>
      <c r="GC29" s="26"/>
      <c r="GD29" s="26"/>
      <c r="GE29" s="26"/>
      <c r="GF29" s="26"/>
      <c r="GG29" s="26"/>
      <c r="GH29" s="26"/>
      <c r="GI29" s="26"/>
      <c r="GJ29" s="26"/>
      <c r="GK29" s="26"/>
      <c r="GL29" s="26"/>
      <c r="GM29" s="26"/>
      <c r="GN29" s="26"/>
      <c r="GO29" s="26"/>
      <c r="GP29" s="26"/>
    </row>
    <row r="30" spans="1:198" x14ac:dyDescent="0.25">
      <c r="A30">
        <v>1785</v>
      </c>
      <c r="B30" t="s">
        <v>644</v>
      </c>
      <c r="C30" s="26">
        <v>0</v>
      </c>
      <c r="D30" s="26">
        <v>0</v>
      </c>
      <c r="E30" s="26">
        <v>0</v>
      </c>
      <c r="F30" s="26">
        <v>0</v>
      </c>
      <c r="G30" s="26">
        <v>0</v>
      </c>
      <c r="H30" s="26">
        <v>0</v>
      </c>
      <c r="I30" s="26">
        <v>0</v>
      </c>
      <c r="J30" s="26">
        <v>0</v>
      </c>
      <c r="K30" s="26">
        <v>0</v>
      </c>
      <c r="L30" s="26">
        <v>0</v>
      </c>
      <c r="M30" s="26">
        <v>0</v>
      </c>
      <c r="N30" s="26">
        <v>0</v>
      </c>
      <c r="O30" s="26">
        <v>0</v>
      </c>
      <c r="P30" s="26">
        <v>0</v>
      </c>
      <c r="Q30" s="26">
        <v>0</v>
      </c>
      <c r="R30" s="26">
        <v>0</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v>0</v>
      </c>
      <c r="AR30" s="26">
        <v>0</v>
      </c>
      <c r="AS30" s="26">
        <v>0</v>
      </c>
      <c r="AT30" s="26">
        <v>0</v>
      </c>
      <c r="AU30" s="26">
        <v>1</v>
      </c>
      <c r="AV30" s="26">
        <v>0</v>
      </c>
      <c r="AW30" s="26">
        <v>0</v>
      </c>
      <c r="AX30" s="26">
        <v>0</v>
      </c>
      <c r="AY30" s="26">
        <v>0</v>
      </c>
      <c r="AZ30" s="26">
        <v>0</v>
      </c>
      <c r="BA30" s="26">
        <v>0</v>
      </c>
      <c r="BB30" s="26">
        <v>0</v>
      </c>
      <c r="BC30" s="26">
        <v>0</v>
      </c>
      <c r="BD30" s="26">
        <v>0</v>
      </c>
      <c r="BE30" s="26">
        <v>0</v>
      </c>
      <c r="BF30" s="26">
        <v>0</v>
      </c>
      <c r="BG30" s="26">
        <v>0</v>
      </c>
      <c r="BH30" s="26">
        <v>0</v>
      </c>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9">
        <f>(G30-'predicted rankings sorted'!G10)^2</f>
        <v>0</v>
      </c>
      <c r="DD30" s="29">
        <f>(H30-'predicted rankings sorted'!H10)^2</f>
        <v>0</v>
      </c>
      <c r="DE30" s="29">
        <f>(I30-'predicted rankings sorted'!I10)^2</f>
        <v>0</v>
      </c>
      <c r="DF30" s="29">
        <f>(J30-'predicted rankings sorted'!J10)^2</f>
        <v>0</v>
      </c>
      <c r="DG30" s="29">
        <f>(K30-'predicted rankings sorted'!K10)^2</f>
        <v>0</v>
      </c>
      <c r="DH30" s="29">
        <f>(L30-'predicted rankings sorted'!L10)^2</f>
        <v>0</v>
      </c>
      <c r="DI30" s="29">
        <f>(M30-'predicted rankings sorted'!M10)^2</f>
        <v>0</v>
      </c>
      <c r="DJ30" s="29">
        <f>(N30-'predicted rankings sorted'!N10)^2</f>
        <v>0</v>
      </c>
      <c r="DK30" s="29">
        <f>(O30-'predicted rankings sorted'!O10)^2</f>
        <v>0</v>
      </c>
      <c r="DL30" s="29">
        <f>(P30-'predicted rankings sorted'!P10)^2</f>
        <v>0</v>
      </c>
      <c r="DM30" s="29">
        <f>(Q30-'predicted rankings sorted'!Q10)^2</f>
        <v>0</v>
      </c>
      <c r="DN30" s="29">
        <f>(R30-'predicted rankings sorted'!R10)^2</f>
        <v>0</v>
      </c>
      <c r="DO30" s="29">
        <f>(S30-'predicted rankings sorted'!S10)^2</f>
        <v>0</v>
      </c>
      <c r="DP30" s="29">
        <f>(T30-'predicted rankings sorted'!T10)^2</f>
        <v>0</v>
      </c>
      <c r="DQ30" s="29">
        <f>(U30-'predicted rankings sorted'!U10)^2</f>
        <v>0</v>
      </c>
      <c r="DR30" s="29">
        <f>(V30-'predicted rankings sorted'!V10)^2</f>
        <v>0</v>
      </c>
      <c r="DS30" s="29">
        <f>(W30-'predicted rankings sorted'!W10)^2</f>
        <v>0</v>
      </c>
      <c r="DT30" s="29">
        <f>(X30-'predicted rankings sorted'!X10)^2</f>
        <v>0</v>
      </c>
      <c r="DU30" s="29">
        <f>(Y30-'predicted rankings sorted'!Y10)^2</f>
        <v>0</v>
      </c>
      <c r="DV30" s="29">
        <f>(Z30-'predicted rankings sorted'!Z10)^2</f>
        <v>0</v>
      </c>
      <c r="DW30" s="29">
        <f>(AA30-'predicted rankings sorted'!AA10)^2</f>
        <v>0</v>
      </c>
      <c r="DX30" s="29">
        <f>(AB30-'predicted rankings sorted'!AB10)^2</f>
        <v>0</v>
      </c>
      <c r="DY30" s="29">
        <f>(AC30-'predicted rankings sorted'!AC10)^2</f>
        <v>0</v>
      </c>
      <c r="DZ30" s="29">
        <f>(AD30-'predicted rankings sorted'!AD10)^2</f>
        <v>0</v>
      </c>
      <c r="EA30" s="29">
        <f>(AE30-'predicted rankings sorted'!AE10)^2</f>
        <v>0</v>
      </c>
      <c r="EB30" s="29">
        <f>(AF30-'predicted rankings sorted'!AF10)^2</f>
        <v>0</v>
      </c>
      <c r="EC30" s="29">
        <f>(AG30-'predicted rankings sorted'!AG10)^2</f>
        <v>0</v>
      </c>
      <c r="ED30" s="29">
        <f>(AH30-'predicted rankings sorted'!AH10)^2</f>
        <v>0</v>
      </c>
      <c r="EE30" s="29">
        <f>(AI30-'predicted rankings sorted'!AI10)^2</f>
        <v>0</v>
      </c>
      <c r="EF30" s="29">
        <f>(AJ30-'predicted rankings sorted'!AJ10)^2</f>
        <v>0</v>
      </c>
      <c r="EG30" s="29">
        <f>(AK30-'predicted rankings sorted'!AK10)^2</f>
        <v>0</v>
      </c>
      <c r="EH30" s="29">
        <f>(AL30-'predicted rankings sorted'!AL10)^2</f>
        <v>0</v>
      </c>
      <c r="EI30" s="29">
        <f>(AM30-'predicted rankings sorted'!AM10)^2</f>
        <v>0</v>
      </c>
      <c r="EJ30" s="29">
        <f>(AN30-'predicted rankings sorted'!AN10)^2</f>
        <v>0</v>
      </c>
      <c r="EK30" s="29">
        <f>(AO30-'predicted rankings sorted'!AO10)^2</f>
        <v>0</v>
      </c>
      <c r="EL30" s="29">
        <f>(AP30-'predicted rankings sorted'!AP10)^2</f>
        <v>0</v>
      </c>
      <c r="EM30" s="29">
        <f>(AQ30-'predicted rankings sorted'!AQ10)^2</f>
        <v>0</v>
      </c>
      <c r="EN30" s="29">
        <f>(AR30-'predicted rankings sorted'!AR10)^2</f>
        <v>0</v>
      </c>
      <c r="EO30" s="29">
        <f>(AS30-'predicted rankings sorted'!AS10)^2</f>
        <v>0</v>
      </c>
      <c r="EP30" s="29">
        <f>(AT30-'predicted rankings sorted'!AT10)^2</f>
        <v>0</v>
      </c>
      <c r="EQ30" s="29">
        <f>(AU30-'predicted rankings sorted'!AU10)^2</f>
        <v>1</v>
      </c>
      <c r="ER30" s="29">
        <f>(AV30-'predicted rankings sorted'!AV10)^2</f>
        <v>0</v>
      </c>
      <c r="ES30" s="29">
        <f>(AW30-'predicted rankings sorted'!AW10)^2</f>
        <v>0</v>
      </c>
      <c r="ET30" s="29">
        <f>(AX30-'predicted rankings sorted'!AX10)^2</f>
        <v>0</v>
      </c>
      <c r="EU30" s="29">
        <f>(AY30-'predicted rankings sorted'!AY10)^2</f>
        <v>0</v>
      </c>
      <c r="EV30" s="29">
        <f>(AZ30-'predicted rankings sorted'!AZ10)^2</f>
        <v>0</v>
      </c>
      <c r="EW30" s="29">
        <f>(BA30-'predicted rankings sorted'!BA10)^2</f>
        <v>0</v>
      </c>
      <c r="EX30" s="29">
        <f>(BB30-'predicted rankings sorted'!BB10)^2</f>
        <v>0</v>
      </c>
      <c r="EY30" s="29">
        <f>(BC30-'predicted rankings sorted'!BC10)^2</f>
        <v>0</v>
      </c>
      <c r="EZ30" s="29">
        <f>(BD30-'predicted rankings sorted'!BD10)^2</f>
        <v>0</v>
      </c>
      <c r="FA30" s="29">
        <f>(BE30-'predicted rankings sorted'!BE10)^2</f>
        <v>0</v>
      </c>
      <c r="FB30" s="29">
        <f>(BF30-'predicted rankings sorted'!BF10)^2</f>
        <v>0</v>
      </c>
      <c r="FC30" s="29">
        <f>(BG30-'predicted rankings sorted'!BG10)^2</f>
        <v>0</v>
      </c>
      <c r="FD30" s="29">
        <f>(BH30-'predicted rankings sorted'!BH10)^2</f>
        <v>0</v>
      </c>
      <c r="FE30" s="26"/>
      <c r="FF30" s="26"/>
      <c r="FG30" s="26"/>
      <c r="FH30" s="26"/>
      <c r="FI30" s="26"/>
      <c r="FJ30" s="26"/>
      <c r="FK30" s="26"/>
      <c r="FL30" s="26"/>
      <c r="FM30" s="26"/>
      <c r="FN30" s="26"/>
      <c r="FO30" s="26"/>
      <c r="FP30" s="26"/>
      <c r="FQ30" s="26"/>
      <c r="FR30" s="26"/>
      <c r="FS30" s="26"/>
      <c r="FT30" s="26"/>
      <c r="FU30" s="26"/>
      <c r="FV30" s="26"/>
      <c r="FW30" s="26"/>
      <c r="FX30" s="26"/>
      <c r="FY30" s="26"/>
      <c r="FZ30" s="26"/>
      <c r="GA30" s="26"/>
      <c r="GB30" s="26"/>
      <c r="GC30" s="26"/>
      <c r="GD30" s="26"/>
      <c r="GE30" s="26"/>
      <c r="GF30" s="26"/>
      <c r="GG30" s="26"/>
      <c r="GH30" s="26"/>
      <c r="GI30" s="26"/>
      <c r="GJ30" s="26"/>
      <c r="GK30" s="26"/>
      <c r="GL30" s="26"/>
      <c r="GM30" s="26"/>
      <c r="GN30" s="26"/>
      <c r="GO30" s="26"/>
      <c r="GP30" s="26"/>
    </row>
    <row r="31" spans="1:198" x14ac:dyDescent="0.25">
      <c r="A31">
        <v>2040</v>
      </c>
      <c r="B31" t="s">
        <v>709</v>
      </c>
      <c r="C31" s="26">
        <v>0</v>
      </c>
      <c r="D31" s="26">
        <v>0</v>
      </c>
      <c r="E31" s="26">
        <v>0</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0</v>
      </c>
      <c r="AI31" s="26">
        <v>1</v>
      </c>
      <c r="AJ31" s="26">
        <v>0</v>
      </c>
      <c r="AK31" s="26">
        <v>0</v>
      </c>
      <c r="AL31" s="26">
        <v>0</v>
      </c>
      <c r="AM31" s="26">
        <v>0</v>
      </c>
      <c r="AN31" s="26">
        <v>0</v>
      </c>
      <c r="AO31" s="26">
        <v>0</v>
      </c>
      <c r="AP31" s="26">
        <v>0</v>
      </c>
      <c r="AQ31" s="26">
        <v>0</v>
      </c>
      <c r="AR31" s="26">
        <v>0</v>
      </c>
      <c r="AS31" s="26">
        <v>0</v>
      </c>
      <c r="AT31" s="26">
        <v>0</v>
      </c>
      <c r="AU31" s="26">
        <v>0</v>
      </c>
      <c r="AV31" s="26">
        <v>0</v>
      </c>
      <c r="AW31" s="26">
        <v>0</v>
      </c>
      <c r="AX31" s="26">
        <v>0</v>
      </c>
      <c r="AY31" s="26">
        <v>0</v>
      </c>
      <c r="AZ31" s="26">
        <v>0</v>
      </c>
      <c r="BA31" s="26">
        <v>0</v>
      </c>
      <c r="BB31" s="26">
        <v>0</v>
      </c>
      <c r="BC31" s="26">
        <v>0</v>
      </c>
      <c r="BD31" s="26">
        <v>0</v>
      </c>
      <c r="BE31" s="26">
        <v>0</v>
      </c>
      <c r="BF31" s="26">
        <v>0</v>
      </c>
      <c r="BG31" s="26">
        <v>0</v>
      </c>
      <c r="BH31" s="26">
        <v>0</v>
      </c>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9">
        <f>(G31-'predicted rankings sorted'!G12)^2</f>
        <v>0</v>
      </c>
      <c r="DD31" s="29">
        <f>(H31-'predicted rankings sorted'!H12)^2</f>
        <v>0</v>
      </c>
      <c r="DE31" s="29">
        <f>(I31-'predicted rankings sorted'!I12)^2</f>
        <v>0</v>
      </c>
      <c r="DF31" s="29">
        <f>(J31-'predicted rankings sorted'!J12)^2</f>
        <v>0</v>
      </c>
      <c r="DG31" s="29">
        <f>(K31-'predicted rankings sorted'!K12)^2</f>
        <v>0</v>
      </c>
      <c r="DH31" s="29">
        <f>(L31-'predicted rankings sorted'!L12)^2</f>
        <v>0</v>
      </c>
      <c r="DI31" s="29">
        <f>(M31-'predicted rankings sorted'!M12)^2</f>
        <v>0</v>
      </c>
      <c r="DJ31" s="29">
        <f>(N31-'predicted rankings sorted'!N12)^2</f>
        <v>0</v>
      </c>
      <c r="DK31" s="29">
        <f>(O31-'predicted rankings sorted'!O12)^2</f>
        <v>0</v>
      </c>
      <c r="DL31" s="29">
        <f>(P31-'predicted rankings sorted'!P12)^2</f>
        <v>0</v>
      </c>
      <c r="DM31" s="29">
        <f>(Q31-'predicted rankings sorted'!Q12)^2</f>
        <v>0</v>
      </c>
      <c r="DN31" s="29">
        <f>(R31-'predicted rankings sorted'!R12)^2</f>
        <v>0</v>
      </c>
      <c r="DO31" s="29">
        <f>(S31-'predicted rankings sorted'!S12)^2</f>
        <v>0</v>
      </c>
      <c r="DP31" s="29">
        <f>(T31-'predicted rankings sorted'!T12)^2</f>
        <v>0</v>
      </c>
      <c r="DQ31" s="29">
        <f>(U31-'predicted rankings sorted'!U12)^2</f>
        <v>0</v>
      </c>
      <c r="DR31" s="29">
        <f>(V31-'predicted rankings sorted'!V12)^2</f>
        <v>0</v>
      </c>
      <c r="DS31" s="29">
        <f>(W31-'predicted rankings sorted'!W12)^2</f>
        <v>0</v>
      </c>
      <c r="DT31" s="29">
        <f>(X31-'predicted rankings sorted'!X12)^2</f>
        <v>0</v>
      </c>
      <c r="DU31" s="29">
        <f>(Y31-'predicted rankings sorted'!Y12)^2</f>
        <v>0</v>
      </c>
      <c r="DV31" s="29">
        <f>(Z31-'predicted rankings sorted'!Z12)^2</f>
        <v>0</v>
      </c>
      <c r="DW31" s="29">
        <f>(AA31-'predicted rankings sorted'!AA12)^2</f>
        <v>0</v>
      </c>
      <c r="DX31" s="29">
        <f>(AB31-'predicted rankings sorted'!AB12)^2</f>
        <v>0</v>
      </c>
      <c r="DY31" s="29">
        <f>(AC31-'predicted rankings sorted'!AC12)^2</f>
        <v>0</v>
      </c>
      <c r="DZ31" s="29">
        <f>(AD31-'predicted rankings sorted'!AD12)^2</f>
        <v>0</v>
      </c>
      <c r="EA31" s="29">
        <f>(AE31-'predicted rankings sorted'!AE12)^2</f>
        <v>0</v>
      </c>
      <c r="EB31" s="29">
        <f>(AF31-'predicted rankings sorted'!AF12)^2</f>
        <v>0</v>
      </c>
      <c r="EC31" s="29">
        <f>(AG31-'predicted rankings sorted'!AG12)^2</f>
        <v>0</v>
      </c>
      <c r="ED31" s="29">
        <f>(AH31-'predicted rankings sorted'!AH12)^2</f>
        <v>0</v>
      </c>
      <c r="EE31" s="29">
        <f>(AI31-'predicted rankings sorted'!AI12)^2</f>
        <v>1</v>
      </c>
      <c r="EF31" s="29">
        <f>(AJ31-'predicted rankings sorted'!AJ12)^2</f>
        <v>0</v>
      </c>
      <c r="EG31" s="29">
        <f>(AK31-'predicted rankings sorted'!AK12)^2</f>
        <v>0</v>
      </c>
      <c r="EH31" s="29">
        <f>(AL31-'predicted rankings sorted'!AL12)^2</f>
        <v>0</v>
      </c>
      <c r="EI31" s="29">
        <f>(AM31-'predicted rankings sorted'!AM12)^2</f>
        <v>0</v>
      </c>
      <c r="EJ31" s="29">
        <f>(AN31-'predicted rankings sorted'!AN12)^2</f>
        <v>0</v>
      </c>
      <c r="EK31" s="29">
        <f>(AO31-'predicted rankings sorted'!AO12)^2</f>
        <v>0</v>
      </c>
      <c r="EL31" s="29">
        <f>(AP31-'predicted rankings sorted'!AP12)^2</f>
        <v>0</v>
      </c>
      <c r="EM31" s="29">
        <f>(AQ31-'predicted rankings sorted'!AQ12)^2</f>
        <v>0</v>
      </c>
      <c r="EN31" s="29">
        <f>(AR31-'predicted rankings sorted'!AR12)^2</f>
        <v>0</v>
      </c>
      <c r="EO31" s="29">
        <f>(AS31-'predicted rankings sorted'!AS12)^2</f>
        <v>0</v>
      </c>
      <c r="EP31" s="29">
        <f>(AT31-'predicted rankings sorted'!AT12)^2</f>
        <v>0</v>
      </c>
      <c r="EQ31" s="29">
        <f>(AU31-'predicted rankings sorted'!AU12)^2</f>
        <v>0</v>
      </c>
      <c r="ER31" s="29">
        <f>(AV31-'predicted rankings sorted'!AV12)^2</f>
        <v>0</v>
      </c>
      <c r="ES31" s="29">
        <f>(AW31-'predicted rankings sorted'!AW12)^2</f>
        <v>0</v>
      </c>
      <c r="ET31" s="29">
        <f>(AX31-'predicted rankings sorted'!AX12)^2</f>
        <v>0</v>
      </c>
      <c r="EU31" s="29">
        <f>(AY31-'predicted rankings sorted'!AY12)^2</f>
        <v>0</v>
      </c>
      <c r="EV31" s="29">
        <f>(AZ31-'predicted rankings sorted'!AZ12)^2</f>
        <v>0</v>
      </c>
      <c r="EW31" s="29">
        <f>(BA31-'predicted rankings sorted'!BA12)^2</f>
        <v>0</v>
      </c>
      <c r="EX31" s="29">
        <f>(BB31-'predicted rankings sorted'!BB12)^2</f>
        <v>0</v>
      </c>
      <c r="EY31" s="29">
        <f>(BC31-'predicted rankings sorted'!BC12)^2</f>
        <v>0</v>
      </c>
      <c r="EZ31" s="29">
        <f>(BD31-'predicted rankings sorted'!BD12)^2</f>
        <v>0</v>
      </c>
      <c r="FA31" s="29">
        <f>(BE31-'predicted rankings sorted'!BE12)^2</f>
        <v>0</v>
      </c>
      <c r="FB31" s="29">
        <f>(BF31-'predicted rankings sorted'!BF12)^2</f>
        <v>0</v>
      </c>
      <c r="FC31" s="29">
        <f>(BG31-'predicted rankings sorted'!BG12)^2</f>
        <v>0</v>
      </c>
      <c r="FD31" s="29">
        <f>(BH31-'predicted rankings sorted'!BH12)^2</f>
        <v>0</v>
      </c>
      <c r="FE31" s="26"/>
      <c r="FF31" s="26"/>
      <c r="FG31" s="26"/>
      <c r="FH31" s="26"/>
      <c r="FI31" s="26"/>
      <c r="FJ31" s="26"/>
      <c r="FK31" s="26"/>
      <c r="FL31" s="26"/>
      <c r="FM31" s="26"/>
      <c r="FN31" s="26"/>
      <c r="FO31" s="26"/>
      <c r="FP31" s="26"/>
      <c r="FQ31" s="26"/>
      <c r="FR31" s="26"/>
      <c r="FS31" s="26"/>
      <c r="FT31" s="26"/>
      <c r="FU31" s="26"/>
      <c r="FV31" s="26"/>
      <c r="FW31" s="26"/>
      <c r="FX31" s="26"/>
      <c r="FY31" s="26"/>
      <c r="FZ31" s="26"/>
      <c r="GA31" s="26"/>
      <c r="GB31" s="26"/>
      <c r="GC31" s="26"/>
      <c r="GD31" s="26"/>
      <c r="GE31" s="26"/>
      <c r="GF31" s="26"/>
      <c r="GG31" s="26"/>
      <c r="GH31" s="26"/>
      <c r="GI31" s="26"/>
      <c r="GJ31" s="26"/>
      <c r="GK31" s="26"/>
      <c r="GL31" s="26"/>
      <c r="GM31" s="26"/>
      <c r="GN31" s="26"/>
      <c r="GO31" s="26"/>
      <c r="GP31" s="26"/>
    </row>
    <row r="32" spans="1:198" x14ac:dyDescent="0.25">
      <c r="A32">
        <v>2177</v>
      </c>
      <c r="B32" t="s">
        <v>760</v>
      </c>
      <c r="C32" s="26">
        <v>0</v>
      </c>
      <c r="D32" s="26">
        <v>0</v>
      </c>
      <c r="E32" s="26">
        <v>0</v>
      </c>
      <c r="F32" s="26">
        <v>0</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0</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v>0</v>
      </c>
      <c r="AR32" s="26">
        <v>0</v>
      </c>
      <c r="AS32" s="26">
        <v>0</v>
      </c>
      <c r="AT32" s="26">
        <v>0</v>
      </c>
      <c r="AU32" s="26">
        <v>0</v>
      </c>
      <c r="AV32" s="26">
        <v>0</v>
      </c>
      <c r="AW32" s="26">
        <v>0</v>
      </c>
      <c r="AX32" s="26">
        <v>1</v>
      </c>
      <c r="AY32" s="26">
        <v>0</v>
      </c>
      <c r="AZ32" s="26">
        <v>0</v>
      </c>
      <c r="BA32" s="26">
        <v>0</v>
      </c>
      <c r="BB32" s="26">
        <v>0</v>
      </c>
      <c r="BC32" s="26">
        <v>0</v>
      </c>
      <c r="BD32" s="26">
        <v>0</v>
      </c>
      <c r="BE32" s="26">
        <v>0</v>
      </c>
      <c r="BF32" s="26">
        <v>0</v>
      </c>
      <c r="BG32" s="26">
        <v>0</v>
      </c>
      <c r="BH32" s="26">
        <v>0</v>
      </c>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9">
        <f>(G32-'predicted rankings sorted'!G14)^2</f>
        <v>0</v>
      </c>
      <c r="DD32" s="29">
        <f>(H32-'predicted rankings sorted'!H14)^2</f>
        <v>0</v>
      </c>
      <c r="DE32" s="29">
        <f>(I32-'predicted rankings sorted'!I14)^2</f>
        <v>0</v>
      </c>
      <c r="DF32" s="29">
        <f>(J32-'predicted rankings sorted'!J14)^2</f>
        <v>0</v>
      </c>
      <c r="DG32" s="29">
        <f>(K32-'predicted rankings sorted'!K14)^2</f>
        <v>0</v>
      </c>
      <c r="DH32" s="29">
        <f>(L32-'predicted rankings sorted'!L14)^2</f>
        <v>0</v>
      </c>
      <c r="DI32" s="29">
        <f>(M32-'predicted rankings sorted'!M14)^2</f>
        <v>0</v>
      </c>
      <c r="DJ32" s="29">
        <f>(N32-'predicted rankings sorted'!N14)^2</f>
        <v>0</v>
      </c>
      <c r="DK32" s="29">
        <f>(O32-'predicted rankings sorted'!O14)^2</f>
        <v>0</v>
      </c>
      <c r="DL32" s="29">
        <f>(P32-'predicted rankings sorted'!P14)^2</f>
        <v>0</v>
      </c>
      <c r="DM32" s="29">
        <f>(Q32-'predicted rankings sorted'!Q14)^2</f>
        <v>0</v>
      </c>
      <c r="DN32" s="29">
        <f>(R32-'predicted rankings sorted'!R14)^2</f>
        <v>0</v>
      </c>
      <c r="DO32" s="29">
        <f>(S32-'predicted rankings sorted'!S14)^2</f>
        <v>0</v>
      </c>
      <c r="DP32" s="29">
        <f>(T32-'predicted rankings sorted'!T14)^2</f>
        <v>0</v>
      </c>
      <c r="DQ32" s="29">
        <f>(U32-'predicted rankings sorted'!U14)^2</f>
        <v>0</v>
      </c>
      <c r="DR32" s="29">
        <f>(V32-'predicted rankings sorted'!V14)^2</f>
        <v>0</v>
      </c>
      <c r="DS32" s="29">
        <f>(W32-'predicted rankings sorted'!W14)^2</f>
        <v>0</v>
      </c>
      <c r="DT32" s="29">
        <f>(X32-'predicted rankings sorted'!X14)^2</f>
        <v>0</v>
      </c>
      <c r="DU32" s="29">
        <f>(Y32-'predicted rankings sorted'!Y14)^2</f>
        <v>0</v>
      </c>
      <c r="DV32" s="29">
        <f>(Z32-'predicted rankings sorted'!Z14)^2</f>
        <v>0</v>
      </c>
      <c r="DW32" s="29">
        <f>(AA32-'predicted rankings sorted'!AA14)^2</f>
        <v>0</v>
      </c>
      <c r="DX32" s="29">
        <f>(AB32-'predicted rankings sorted'!AB14)^2</f>
        <v>0</v>
      </c>
      <c r="DY32" s="29">
        <f>(AC32-'predicted rankings sorted'!AC14)^2</f>
        <v>0</v>
      </c>
      <c r="DZ32" s="29">
        <f>(AD32-'predicted rankings sorted'!AD14)^2</f>
        <v>0</v>
      </c>
      <c r="EA32" s="29">
        <f>(AE32-'predicted rankings sorted'!AE14)^2</f>
        <v>0</v>
      </c>
      <c r="EB32" s="29">
        <f>(AF32-'predicted rankings sorted'!AF14)^2</f>
        <v>0</v>
      </c>
      <c r="EC32" s="29">
        <f>(AG32-'predicted rankings sorted'!AG14)^2</f>
        <v>0</v>
      </c>
      <c r="ED32" s="29">
        <f>(AH32-'predicted rankings sorted'!AH14)^2</f>
        <v>0</v>
      </c>
      <c r="EE32" s="29">
        <f>(AI32-'predicted rankings sorted'!AI14)^2</f>
        <v>0</v>
      </c>
      <c r="EF32" s="29">
        <f>(AJ32-'predicted rankings sorted'!AJ14)^2</f>
        <v>0</v>
      </c>
      <c r="EG32" s="29">
        <f>(AK32-'predicted rankings sorted'!AK14)^2</f>
        <v>0</v>
      </c>
      <c r="EH32" s="29">
        <f>(AL32-'predicted rankings sorted'!AL14)^2</f>
        <v>0</v>
      </c>
      <c r="EI32" s="29">
        <f>(AM32-'predicted rankings sorted'!AM14)^2</f>
        <v>0</v>
      </c>
      <c r="EJ32" s="29">
        <f>(AN32-'predicted rankings sorted'!AN14)^2</f>
        <v>0</v>
      </c>
      <c r="EK32" s="29">
        <f>(AO32-'predicted rankings sorted'!AO14)^2</f>
        <v>0</v>
      </c>
      <c r="EL32" s="29">
        <f>(AP32-'predicted rankings sorted'!AP14)^2</f>
        <v>0</v>
      </c>
      <c r="EM32" s="29">
        <f>(AQ32-'predicted rankings sorted'!AQ14)^2</f>
        <v>0</v>
      </c>
      <c r="EN32" s="29">
        <f>(AR32-'predicted rankings sorted'!AR14)^2</f>
        <v>0</v>
      </c>
      <c r="EO32" s="29">
        <f>(AS32-'predicted rankings sorted'!AS14)^2</f>
        <v>0</v>
      </c>
      <c r="EP32" s="29">
        <f>(AT32-'predicted rankings sorted'!AT14)^2</f>
        <v>0</v>
      </c>
      <c r="EQ32" s="29">
        <f>(AU32-'predicted rankings sorted'!AU14)^2</f>
        <v>0</v>
      </c>
      <c r="ER32" s="29">
        <f>(AV32-'predicted rankings sorted'!AV14)^2</f>
        <v>0</v>
      </c>
      <c r="ES32" s="29">
        <f>(AW32-'predicted rankings sorted'!AW14)^2</f>
        <v>0</v>
      </c>
      <c r="ET32" s="29">
        <f>(AX32-'predicted rankings sorted'!AX14)^2</f>
        <v>1</v>
      </c>
      <c r="EU32" s="29">
        <f>(AY32-'predicted rankings sorted'!AY14)^2</f>
        <v>0</v>
      </c>
      <c r="EV32" s="29">
        <f>(AZ32-'predicted rankings sorted'!AZ14)^2</f>
        <v>0</v>
      </c>
      <c r="EW32" s="29">
        <f>(BA32-'predicted rankings sorted'!BA14)^2</f>
        <v>0</v>
      </c>
      <c r="EX32" s="29">
        <f>(BB32-'predicted rankings sorted'!BB14)^2</f>
        <v>0</v>
      </c>
      <c r="EY32" s="29">
        <f>(BC32-'predicted rankings sorted'!BC14)^2</f>
        <v>0</v>
      </c>
      <c r="EZ32" s="29">
        <f>(BD32-'predicted rankings sorted'!BD14)^2</f>
        <v>0</v>
      </c>
      <c r="FA32" s="29">
        <f>(BE32-'predicted rankings sorted'!BE14)^2</f>
        <v>0</v>
      </c>
      <c r="FB32" s="29">
        <f>(BF32-'predicted rankings sorted'!BF14)^2</f>
        <v>0</v>
      </c>
      <c r="FC32" s="29">
        <f>(BG32-'predicted rankings sorted'!BG14)^2</f>
        <v>0</v>
      </c>
      <c r="FD32" s="29">
        <f>(BH32-'predicted rankings sorted'!BH14)^2</f>
        <v>0</v>
      </c>
      <c r="FE32" s="26"/>
      <c r="FF32" s="26"/>
      <c r="FG32" s="26"/>
      <c r="FH32" s="26"/>
      <c r="FI32" s="26"/>
      <c r="FJ32" s="26"/>
      <c r="FK32" s="26"/>
      <c r="FL32" s="26"/>
      <c r="FM32" s="26"/>
      <c r="FN32" s="26"/>
      <c r="FO32" s="26"/>
      <c r="FP32" s="26"/>
      <c r="FQ32" s="26"/>
      <c r="FR32" s="26"/>
      <c r="FS32" s="26"/>
      <c r="FT32" s="26"/>
      <c r="FU32" s="26"/>
      <c r="FV32" s="26"/>
      <c r="FW32" s="26"/>
      <c r="FX32" s="26"/>
      <c r="FY32" s="26"/>
      <c r="FZ32" s="26"/>
      <c r="GA32" s="26"/>
      <c r="GB32" s="26"/>
      <c r="GC32" s="26"/>
      <c r="GD32" s="26"/>
      <c r="GE32" s="26"/>
      <c r="GF32" s="26"/>
      <c r="GG32" s="26"/>
      <c r="GH32" s="26"/>
      <c r="GI32" s="26"/>
      <c r="GJ32" s="26"/>
      <c r="GK32" s="26"/>
      <c r="GL32" s="26"/>
      <c r="GM32" s="26"/>
      <c r="GN32" s="26"/>
      <c r="GO32" s="26"/>
      <c r="GP32" s="26"/>
    </row>
    <row r="33" spans="1:198" x14ac:dyDescent="0.25">
      <c r="A33">
        <v>2450</v>
      </c>
      <c r="B33" t="s">
        <v>842</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0</v>
      </c>
      <c r="AG33" s="26">
        <v>0</v>
      </c>
      <c r="AH33" s="26">
        <v>0</v>
      </c>
      <c r="AI33" s="26">
        <v>0</v>
      </c>
      <c r="AJ33" s="26">
        <v>0</v>
      </c>
      <c r="AK33" s="26">
        <v>0</v>
      </c>
      <c r="AL33" s="26">
        <v>0</v>
      </c>
      <c r="AM33" s="26">
        <v>0</v>
      </c>
      <c r="AN33" s="26">
        <v>0</v>
      </c>
      <c r="AO33" s="26">
        <v>0</v>
      </c>
      <c r="AP33" s="26">
        <v>0</v>
      </c>
      <c r="AQ33" s="26">
        <v>0</v>
      </c>
      <c r="AR33" s="26">
        <v>0</v>
      </c>
      <c r="AS33" s="26">
        <v>0</v>
      </c>
      <c r="AT33" s="26">
        <v>0</v>
      </c>
      <c r="AU33" s="26">
        <v>0</v>
      </c>
      <c r="AV33" s="26">
        <v>0</v>
      </c>
      <c r="AW33" s="26">
        <v>0</v>
      </c>
      <c r="AX33" s="26">
        <v>0</v>
      </c>
      <c r="AY33" s="26">
        <v>0</v>
      </c>
      <c r="AZ33" s="26">
        <v>0</v>
      </c>
      <c r="BA33" s="26">
        <v>0</v>
      </c>
      <c r="BB33" s="26">
        <v>0</v>
      </c>
      <c r="BC33" s="26">
        <v>0</v>
      </c>
      <c r="BD33" s="26">
        <v>0</v>
      </c>
      <c r="BE33" s="26">
        <v>0</v>
      </c>
      <c r="BF33" s="26">
        <v>0</v>
      </c>
      <c r="BG33" s="26">
        <v>0</v>
      </c>
      <c r="BH33" s="26">
        <v>1</v>
      </c>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9">
        <f>(G33-'predicted rankings sorted'!G16)^2</f>
        <v>0</v>
      </c>
      <c r="DD33" s="29">
        <f>(H33-'predicted rankings sorted'!H16)^2</f>
        <v>0</v>
      </c>
      <c r="DE33" s="29">
        <f>(I33-'predicted rankings sorted'!I16)^2</f>
        <v>0</v>
      </c>
      <c r="DF33" s="29">
        <f>(J33-'predicted rankings sorted'!J16)^2</f>
        <v>0</v>
      </c>
      <c r="DG33" s="29">
        <f>(K33-'predicted rankings sorted'!K16)^2</f>
        <v>0</v>
      </c>
      <c r="DH33" s="29">
        <f>(L33-'predicted rankings sorted'!L16)^2</f>
        <v>0</v>
      </c>
      <c r="DI33" s="29">
        <f>(M33-'predicted rankings sorted'!M16)^2</f>
        <v>0</v>
      </c>
      <c r="DJ33" s="29">
        <f>(N33-'predicted rankings sorted'!N16)^2</f>
        <v>0</v>
      </c>
      <c r="DK33" s="29">
        <f>(O33-'predicted rankings sorted'!O16)^2</f>
        <v>0</v>
      </c>
      <c r="DL33" s="29">
        <f>(P33-'predicted rankings sorted'!P16)^2</f>
        <v>0</v>
      </c>
      <c r="DM33" s="29">
        <f>(Q33-'predicted rankings sorted'!Q16)^2</f>
        <v>0</v>
      </c>
      <c r="DN33" s="29">
        <f>(R33-'predicted rankings sorted'!R16)^2</f>
        <v>0</v>
      </c>
      <c r="DO33" s="29">
        <f>(S33-'predicted rankings sorted'!S16)^2</f>
        <v>0</v>
      </c>
      <c r="DP33" s="29">
        <f>(T33-'predicted rankings sorted'!T16)^2</f>
        <v>0</v>
      </c>
      <c r="DQ33" s="29">
        <f>(U33-'predicted rankings sorted'!U16)^2</f>
        <v>0</v>
      </c>
      <c r="DR33" s="29">
        <f>(V33-'predicted rankings sorted'!V16)^2</f>
        <v>0</v>
      </c>
      <c r="DS33" s="29">
        <f>(W33-'predicted rankings sorted'!W16)^2</f>
        <v>0</v>
      </c>
      <c r="DT33" s="29">
        <f>(X33-'predicted rankings sorted'!X16)^2</f>
        <v>0</v>
      </c>
      <c r="DU33" s="29">
        <f>(Y33-'predicted rankings sorted'!Y16)^2</f>
        <v>0</v>
      </c>
      <c r="DV33" s="29">
        <f>(Z33-'predicted rankings sorted'!Z16)^2</f>
        <v>0</v>
      </c>
      <c r="DW33" s="29">
        <f>(AA33-'predicted rankings sorted'!AA16)^2</f>
        <v>0</v>
      </c>
      <c r="DX33" s="29">
        <f>(AB33-'predicted rankings sorted'!AB16)^2</f>
        <v>0</v>
      </c>
      <c r="DY33" s="29">
        <f>(AC33-'predicted rankings sorted'!AC16)^2</f>
        <v>0</v>
      </c>
      <c r="DZ33" s="29">
        <f>(AD33-'predicted rankings sorted'!AD16)^2</f>
        <v>0</v>
      </c>
      <c r="EA33" s="29">
        <f>(AE33-'predicted rankings sorted'!AE16)^2</f>
        <v>0</v>
      </c>
      <c r="EB33" s="29">
        <f>(AF33-'predicted rankings sorted'!AF16)^2</f>
        <v>0</v>
      </c>
      <c r="EC33" s="29">
        <f>(AG33-'predicted rankings sorted'!AG16)^2</f>
        <v>0</v>
      </c>
      <c r="ED33" s="29">
        <f>(AH33-'predicted rankings sorted'!AH16)^2</f>
        <v>0</v>
      </c>
      <c r="EE33" s="29">
        <f>(AI33-'predicted rankings sorted'!AI16)^2</f>
        <v>0</v>
      </c>
      <c r="EF33" s="29">
        <f>(AJ33-'predicted rankings sorted'!AJ16)^2</f>
        <v>0</v>
      </c>
      <c r="EG33" s="29">
        <f>(AK33-'predicted rankings sorted'!AK16)^2</f>
        <v>0</v>
      </c>
      <c r="EH33" s="29">
        <f>(AL33-'predicted rankings sorted'!AL16)^2</f>
        <v>0</v>
      </c>
      <c r="EI33" s="29">
        <f>(AM33-'predicted rankings sorted'!AM16)^2</f>
        <v>0</v>
      </c>
      <c r="EJ33" s="29">
        <f>(AN33-'predicted rankings sorted'!AN16)^2</f>
        <v>0</v>
      </c>
      <c r="EK33" s="29">
        <f>(AO33-'predicted rankings sorted'!AO16)^2</f>
        <v>0</v>
      </c>
      <c r="EL33" s="29">
        <f>(AP33-'predicted rankings sorted'!AP16)^2</f>
        <v>0</v>
      </c>
      <c r="EM33" s="29">
        <f>(AQ33-'predicted rankings sorted'!AQ16)^2</f>
        <v>0</v>
      </c>
      <c r="EN33" s="29">
        <f>(AR33-'predicted rankings sorted'!AR16)^2</f>
        <v>0</v>
      </c>
      <c r="EO33" s="29">
        <f>(AS33-'predicted rankings sorted'!AS16)^2</f>
        <v>0</v>
      </c>
      <c r="EP33" s="29">
        <f>(AT33-'predicted rankings sorted'!AT16)^2</f>
        <v>0</v>
      </c>
      <c r="EQ33" s="29">
        <f>(AU33-'predicted rankings sorted'!AU16)^2</f>
        <v>0</v>
      </c>
      <c r="ER33" s="29">
        <f>(AV33-'predicted rankings sorted'!AV16)^2</f>
        <v>0</v>
      </c>
      <c r="ES33" s="29">
        <f>(AW33-'predicted rankings sorted'!AW16)^2</f>
        <v>0</v>
      </c>
      <c r="ET33" s="29">
        <f>(AX33-'predicted rankings sorted'!AX16)^2</f>
        <v>0</v>
      </c>
      <c r="EU33" s="29">
        <f>(AY33-'predicted rankings sorted'!AY16)^2</f>
        <v>0</v>
      </c>
      <c r="EV33" s="29">
        <f>(AZ33-'predicted rankings sorted'!AZ16)^2</f>
        <v>0</v>
      </c>
      <c r="EW33" s="29">
        <f>(BA33-'predicted rankings sorted'!BA16)^2</f>
        <v>0</v>
      </c>
      <c r="EX33" s="29">
        <f>(BB33-'predicted rankings sorted'!BB16)^2</f>
        <v>0</v>
      </c>
      <c r="EY33" s="29">
        <f>(BC33-'predicted rankings sorted'!BC16)^2</f>
        <v>0</v>
      </c>
      <c r="EZ33" s="29">
        <f>(BD33-'predicted rankings sorted'!BD16)^2</f>
        <v>0</v>
      </c>
      <c r="FA33" s="29">
        <f>(BE33-'predicted rankings sorted'!BE16)^2</f>
        <v>0</v>
      </c>
      <c r="FB33" s="29">
        <f>(BF33-'predicted rankings sorted'!BF16)^2</f>
        <v>0</v>
      </c>
      <c r="FC33" s="29">
        <f>(BG33-'predicted rankings sorted'!BG16)^2</f>
        <v>0</v>
      </c>
      <c r="FD33" s="29">
        <f>(BH33-'predicted rankings sorted'!BH16)^2</f>
        <v>1</v>
      </c>
      <c r="FE33" s="26"/>
      <c r="FF33" s="26"/>
      <c r="FG33" s="26"/>
      <c r="FH33" s="26"/>
      <c r="FI33" s="26"/>
      <c r="FJ33" s="26"/>
      <c r="FK33" s="26"/>
      <c r="FL33" s="26"/>
      <c r="FM33" s="26"/>
      <c r="FN33" s="26"/>
      <c r="FO33" s="26"/>
      <c r="FP33" s="26"/>
      <c r="FQ33" s="26"/>
      <c r="FR33" s="26"/>
      <c r="FS33" s="26"/>
      <c r="FT33" s="26"/>
      <c r="FU33" s="26"/>
      <c r="FV33" s="26"/>
      <c r="FW33" s="26"/>
      <c r="FX33" s="26"/>
      <c r="FY33" s="26"/>
      <c r="FZ33" s="26"/>
      <c r="GA33" s="26"/>
      <c r="GB33" s="26"/>
      <c r="GC33" s="26"/>
      <c r="GD33" s="26"/>
      <c r="GE33" s="26"/>
      <c r="GF33" s="26"/>
      <c r="GG33" s="26"/>
      <c r="GH33" s="26"/>
      <c r="GI33" s="26"/>
      <c r="GJ33" s="26"/>
      <c r="GK33" s="26"/>
      <c r="GL33" s="26"/>
      <c r="GM33" s="26"/>
      <c r="GN33" s="26"/>
      <c r="GO33" s="26"/>
      <c r="GP33" s="26"/>
    </row>
    <row r="34" spans="1:198" x14ac:dyDescent="0.25">
      <c r="A34">
        <v>2500</v>
      </c>
      <c r="B34" t="s">
        <v>865</v>
      </c>
      <c r="C34" s="26">
        <v>0</v>
      </c>
      <c r="D34" s="26">
        <v>0</v>
      </c>
      <c r="E34" s="26">
        <v>0</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1</v>
      </c>
      <c r="AH34" s="26">
        <v>0</v>
      </c>
      <c r="AI34" s="26">
        <v>0</v>
      </c>
      <c r="AJ34" s="26">
        <v>0</v>
      </c>
      <c r="AK34" s="26">
        <v>0</v>
      </c>
      <c r="AL34" s="26">
        <v>0</v>
      </c>
      <c r="AM34" s="26">
        <v>0</v>
      </c>
      <c r="AN34" s="26">
        <v>0</v>
      </c>
      <c r="AO34" s="26">
        <v>0</v>
      </c>
      <c r="AP34" s="26">
        <v>0</v>
      </c>
      <c r="AQ34" s="26">
        <v>0</v>
      </c>
      <c r="AR34" s="26">
        <v>0</v>
      </c>
      <c r="AS34" s="26">
        <v>0</v>
      </c>
      <c r="AT34" s="26">
        <v>0</v>
      </c>
      <c r="AU34" s="26">
        <v>0</v>
      </c>
      <c r="AV34" s="26">
        <v>0</v>
      </c>
      <c r="AW34" s="26">
        <v>0</v>
      </c>
      <c r="AX34" s="26">
        <v>0</v>
      </c>
      <c r="AY34" s="26">
        <v>0</v>
      </c>
      <c r="AZ34" s="26">
        <v>0</v>
      </c>
      <c r="BA34" s="26">
        <v>0</v>
      </c>
      <c r="BB34" s="26">
        <v>0</v>
      </c>
      <c r="BC34" s="26">
        <v>0</v>
      </c>
      <c r="BD34" s="26">
        <v>0</v>
      </c>
      <c r="BE34" s="26">
        <v>0</v>
      </c>
      <c r="BF34" s="26">
        <v>0</v>
      </c>
      <c r="BG34" s="26">
        <v>0</v>
      </c>
      <c r="BH34" s="26">
        <v>0</v>
      </c>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9">
        <f>(G34-'predicted rankings sorted'!G17)^2</f>
        <v>0</v>
      </c>
      <c r="DD34" s="29">
        <f>(H34-'predicted rankings sorted'!H17)^2</f>
        <v>0</v>
      </c>
      <c r="DE34" s="29">
        <f>(I34-'predicted rankings sorted'!I17)^2</f>
        <v>0</v>
      </c>
      <c r="DF34" s="29">
        <f>(J34-'predicted rankings sorted'!J17)^2</f>
        <v>0</v>
      </c>
      <c r="DG34" s="29">
        <f>(K34-'predicted rankings sorted'!K17)^2</f>
        <v>0</v>
      </c>
      <c r="DH34" s="29">
        <f>(L34-'predicted rankings sorted'!L17)^2</f>
        <v>0</v>
      </c>
      <c r="DI34" s="29">
        <f>(M34-'predicted rankings sorted'!M17)^2</f>
        <v>0</v>
      </c>
      <c r="DJ34" s="29">
        <f>(N34-'predicted rankings sorted'!N17)^2</f>
        <v>0</v>
      </c>
      <c r="DK34" s="29">
        <f>(O34-'predicted rankings sorted'!O17)^2</f>
        <v>0</v>
      </c>
      <c r="DL34" s="29">
        <f>(P34-'predicted rankings sorted'!P17)^2</f>
        <v>0</v>
      </c>
      <c r="DM34" s="29">
        <f>(Q34-'predicted rankings sorted'!Q17)^2</f>
        <v>0</v>
      </c>
      <c r="DN34" s="29">
        <f>(R34-'predicted rankings sorted'!R17)^2</f>
        <v>0</v>
      </c>
      <c r="DO34" s="29">
        <f>(S34-'predicted rankings sorted'!S17)^2</f>
        <v>0</v>
      </c>
      <c r="DP34" s="29">
        <f>(T34-'predicted rankings sorted'!T17)^2</f>
        <v>0</v>
      </c>
      <c r="DQ34" s="29">
        <f>(U34-'predicted rankings sorted'!U17)^2</f>
        <v>0</v>
      </c>
      <c r="DR34" s="29">
        <f>(V34-'predicted rankings sorted'!V17)^2</f>
        <v>0</v>
      </c>
      <c r="DS34" s="29">
        <f>(W34-'predicted rankings sorted'!W17)^2</f>
        <v>0</v>
      </c>
      <c r="DT34" s="29">
        <f>(X34-'predicted rankings sorted'!X17)^2</f>
        <v>0</v>
      </c>
      <c r="DU34" s="29">
        <f>(Y34-'predicted rankings sorted'!Y17)^2</f>
        <v>0</v>
      </c>
      <c r="DV34" s="29">
        <f>(Z34-'predicted rankings sorted'!Z17)^2</f>
        <v>0</v>
      </c>
      <c r="DW34" s="29">
        <f>(AA34-'predicted rankings sorted'!AA17)^2</f>
        <v>0</v>
      </c>
      <c r="DX34" s="29">
        <f>(AB34-'predicted rankings sorted'!AB17)^2</f>
        <v>0</v>
      </c>
      <c r="DY34" s="29">
        <f>(AC34-'predicted rankings sorted'!AC17)^2</f>
        <v>0</v>
      </c>
      <c r="DZ34" s="29">
        <f>(AD34-'predicted rankings sorted'!AD17)^2</f>
        <v>0</v>
      </c>
      <c r="EA34" s="29">
        <f>(AE34-'predicted rankings sorted'!AE17)^2</f>
        <v>0</v>
      </c>
      <c r="EB34" s="29">
        <f>(AF34-'predicted rankings sorted'!AF17)^2</f>
        <v>0</v>
      </c>
      <c r="EC34" s="29">
        <f>(AG34-'predicted rankings sorted'!AG17)^2</f>
        <v>1</v>
      </c>
      <c r="ED34" s="29">
        <f>(AH34-'predicted rankings sorted'!AH17)^2</f>
        <v>0</v>
      </c>
      <c r="EE34" s="29">
        <f>(AI34-'predicted rankings sorted'!AI17)^2</f>
        <v>0</v>
      </c>
      <c r="EF34" s="29">
        <f>(AJ34-'predicted rankings sorted'!AJ17)^2</f>
        <v>0</v>
      </c>
      <c r="EG34" s="29">
        <f>(AK34-'predicted rankings sorted'!AK17)^2</f>
        <v>0</v>
      </c>
      <c r="EH34" s="29">
        <f>(AL34-'predicted rankings sorted'!AL17)^2</f>
        <v>0</v>
      </c>
      <c r="EI34" s="29">
        <f>(AM34-'predicted rankings sorted'!AM17)^2</f>
        <v>0</v>
      </c>
      <c r="EJ34" s="29">
        <f>(AN34-'predicted rankings sorted'!AN17)^2</f>
        <v>0</v>
      </c>
      <c r="EK34" s="29">
        <f>(AO34-'predicted rankings sorted'!AO17)^2</f>
        <v>0</v>
      </c>
      <c r="EL34" s="29">
        <f>(AP34-'predicted rankings sorted'!AP17)^2</f>
        <v>0</v>
      </c>
      <c r="EM34" s="29">
        <f>(AQ34-'predicted rankings sorted'!AQ17)^2</f>
        <v>0</v>
      </c>
      <c r="EN34" s="29">
        <f>(AR34-'predicted rankings sorted'!AR17)^2</f>
        <v>0</v>
      </c>
      <c r="EO34" s="29">
        <f>(AS34-'predicted rankings sorted'!AS17)^2</f>
        <v>0</v>
      </c>
      <c r="EP34" s="29">
        <f>(AT34-'predicted rankings sorted'!AT17)^2</f>
        <v>0</v>
      </c>
      <c r="EQ34" s="29">
        <f>(AU34-'predicted rankings sorted'!AU17)^2</f>
        <v>0</v>
      </c>
      <c r="ER34" s="29">
        <f>(AV34-'predicted rankings sorted'!AV17)^2</f>
        <v>0</v>
      </c>
      <c r="ES34" s="29">
        <f>(AW34-'predicted rankings sorted'!AW17)^2</f>
        <v>0</v>
      </c>
      <c r="ET34" s="29">
        <f>(AX34-'predicted rankings sorted'!AX17)^2</f>
        <v>0</v>
      </c>
      <c r="EU34" s="29">
        <f>(AY34-'predicted rankings sorted'!AY17)^2</f>
        <v>0</v>
      </c>
      <c r="EV34" s="29">
        <f>(AZ34-'predicted rankings sorted'!AZ17)^2</f>
        <v>0</v>
      </c>
      <c r="EW34" s="29">
        <f>(BA34-'predicted rankings sorted'!BA17)^2</f>
        <v>0</v>
      </c>
      <c r="EX34" s="29">
        <f>(BB34-'predicted rankings sorted'!BB17)^2</f>
        <v>0</v>
      </c>
      <c r="EY34" s="29">
        <f>(BC34-'predicted rankings sorted'!BC17)^2</f>
        <v>0</v>
      </c>
      <c r="EZ34" s="29">
        <f>(BD34-'predicted rankings sorted'!BD17)^2</f>
        <v>0</v>
      </c>
      <c r="FA34" s="29">
        <f>(BE34-'predicted rankings sorted'!BE17)^2</f>
        <v>0</v>
      </c>
      <c r="FB34" s="29">
        <f>(BF34-'predicted rankings sorted'!BF17)^2</f>
        <v>0</v>
      </c>
      <c r="FC34" s="29">
        <f>(BG34-'predicted rankings sorted'!BG17)^2</f>
        <v>0</v>
      </c>
      <c r="FD34" s="29">
        <f>(BH34-'predicted rankings sorted'!BH17)^2</f>
        <v>0</v>
      </c>
      <c r="FE34" s="26"/>
      <c r="FF34" s="26"/>
      <c r="FG34" s="26"/>
      <c r="FH34" s="26"/>
      <c r="FI34" s="26"/>
      <c r="FJ34" s="26"/>
      <c r="FK34" s="26"/>
      <c r="FL34" s="26"/>
      <c r="FM34" s="26"/>
      <c r="FN34" s="26"/>
      <c r="FO34" s="26"/>
      <c r="FP34" s="26"/>
      <c r="FQ34" s="26"/>
      <c r="FR34" s="26"/>
      <c r="FS34" s="26"/>
      <c r="FT34" s="26"/>
      <c r="FU34" s="26"/>
      <c r="FV34" s="26"/>
      <c r="FW34" s="26"/>
      <c r="FX34" s="26"/>
      <c r="FY34" s="26"/>
      <c r="FZ34" s="26"/>
      <c r="GA34" s="26"/>
      <c r="GB34" s="26"/>
      <c r="GC34" s="26"/>
      <c r="GD34" s="26"/>
      <c r="GE34" s="26"/>
      <c r="GF34" s="26"/>
      <c r="GG34" s="26"/>
      <c r="GH34" s="26"/>
      <c r="GI34" s="26"/>
      <c r="GJ34" s="26"/>
      <c r="GK34" s="26"/>
      <c r="GL34" s="26"/>
      <c r="GM34" s="26"/>
      <c r="GN34" s="26"/>
      <c r="GO34" s="26"/>
      <c r="GP34" s="26"/>
    </row>
    <row r="35" spans="1:198" x14ac:dyDescent="0.25">
      <c r="A35">
        <v>2574</v>
      </c>
      <c r="B35" t="s">
        <v>899</v>
      </c>
      <c r="C35" s="26">
        <v>0</v>
      </c>
      <c r="D35" s="26">
        <v>0</v>
      </c>
      <c r="E35" s="26">
        <v>0</v>
      </c>
      <c r="F35" s="26">
        <v>0</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0</v>
      </c>
      <c r="AE35" s="26">
        <v>0</v>
      </c>
      <c r="AF35" s="26">
        <v>0</v>
      </c>
      <c r="AG35" s="26">
        <v>0</v>
      </c>
      <c r="AH35" s="26">
        <v>0</v>
      </c>
      <c r="AI35" s="26">
        <v>0</v>
      </c>
      <c r="AJ35" s="26">
        <v>0</v>
      </c>
      <c r="AK35" s="26">
        <v>0</v>
      </c>
      <c r="AL35" s="26">
        <v>0</v>
      </c>
      <c r="AM35" s="26">
        <v>0</v>
      </c>
      <c r="AN35" s="26">
        <v>0</v>
      </c>
      <c r="AO35" s="26">
        <v>1</v>
      </c>
      <c r="AP35" s="26">
        <v>0</v>
      </c>
      <c r="AQ35" s="26">
        <v>0</v>
      </c>
      <c r="AR35" s="26">
        <v>0</v>
      </c>
      <c r="AS35" s="26">
        <v>0</v>
      </c>
      <c r="AT35" s="26">
        <v>0</v>
      </c>
      <c r="AU35" s="26">
        <v>0</v>
      </c>
      <c r="AV35" s="26">
        <v>0</v>
      </c>
      <c r="AW35" s="26">
        <v>0</v>
      </c>
      <c r="AX35" s="26">
        <v>0</v>
      </c>
      <c r="AY35" s="26">
        <v>0</v>
      </c>
      <c r="AZ35" s="26">
        <v>0</v>
      </c>
      <c r="BA35" s="26">
        <v>0</v>
      </c>
      <c r="BB35" s="26">
        <v>0</v>
      </c>
      <c r="BC35" s="26">
        <v>0</v>
      </c>
      <c r="BD35" s="26">
        <v>0</v>
      </c>
      <c r="BE35" s="26">
        <v>0</v>
      </c>
      <c r="BF35" s="26">
        <v>0</v>
      </c>
      <c r="BG35" s="26">
        <v>0</v>
      </c>
      <c r="BH35" s="26">
        <v>0</v>
      </c>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9">
        <f>(G35-'predicted rankings sorted'!G20)^2</f>
        <v>0</v>
      </c>
      <c r="DD35" s="29">
        <f>(H35-'predicted rankings sorted'!H20)^2</f>
        <v>0</v>
      </c>
      <c r="DE35" s="29">
        <f>(I35-'predicted rankings sorted'!I20)^2</f>
        <v>0</v>
      </c>
      <c r="DF35" s="29">
        <f>(J35-'predicted rankings sorted'!J20)^2</f>
        <v>0</v>
      </c>
      <c r="DG35" s="29">
        <f>(K35-'predicted rankings sorted'!K20)^2</f>
        <v>0</v>
      </c>
      <c r="DH35" s="29">
        <f>(L35-'predicted rankings sorted'!L20)^2</f>
        <v>0</v>
      </c>
      <c r="DI35" s="29">
        <f>(M35-'predicted rankings sorted'!M20)^2</f>
        <v>0</v>
      </c>
      <c r="DJ35" s="29">
        <f>(N35-'predicted rankings sorted'!N20)^2</f>
        <v>0</v>
      </c>
      <c r="DK35" s="29">
        <f>(O35-'predicted rankings sorted'!O20)^2</f>
        <v>0</v>
      </c>
      <c r="DL35" s="29">
        <f>(P35-'predicted rankings sorted'!P20)^2</f>
        <v>0</v>
      </c>
      <c r="DM35" s="29">
        <f>(Q35-'predicted rankings sorted'!Q20)^2</f>
        <v>0</v>
      </c>
      <c r="DN35" s="29">
        <f>(R35-'predicted rankings sorted'!R20)^2</f>
        <v>0</v>
      </c>
      <c r="DO35" s="29">
        <f>(S35-'predicted rankings sorted'!S20)^2</f>
        <v>0</v>
      </c>
      <c r="DP35" s="29">
        <f>(T35-'predicted rankings sorted'!T20)^2</f>
        <v>0</v>
      </c>
      <c r="DQ35" s="29">
        <f>(U35-'predicted rankings sorted'!U20)^2</f>
        <v>0</v>
      </c>
      <c r="DR35" s="29">
        <f>(V35-'predicted rankings sorted'!V20)^2</f>
        <v>0</v>
      </c>
      <c r="DS35" s="29">
        <f>(W35-'predicted rankings sorted'!W20)^2</f>
        <v>0</v>
      </c>
      <c r="DT35" s="29">
        <f>(X35-'predicted rankings sorted'!X20)^2</f>
        <v>0</v>
      </c>
      <c r="DU35" s="29">
        <f>(Y35-'predicted rankings sorted'!Y20)^2</f>
        <v>0</v>
      </c>
      <c r="DV35" s="29">
        <f>(Z35-'predicted rankings sorted'!Z20)^2</f>
        <v>0</v>
      </c>
      <c r="DW35" s="29">
        <f>(AA35-'predicted rankings sorted'!AA20)^2</f>
        <v>0</v>
      </c>
      <c r="DX35" s="29">
        <f>(AB35-'predicted rankings sorted'!AB20)^2</f>
        <v>0</v>
      </c>
      <c r="DY35" s="29">
        <f>(AC35-'predicted rankings sorted'!AC20)^2</f>
        <v>0</v>
      </c>
      <c r="DZ35" s="29">
        <f>(AD35-'predicted rankings sorted'!AD20)^2</f>
        <v>0</v>
      </c>
      <c r="EA35" s="29">
        <f>(AE35-'predicted rankings sorted'!AE20)^2</f>
        <v>0</v>
      </c>
      <c r="EB35" s="29">
        <f>(AF35-'predicted rankings sorted'!AF20)^2</f>
        <v>0</v>
      </c>
      <c r="EC35" s="29">
        <f>(AG35-'predicted rankings sorted'!AG20)^2</f>
        <v>0</v>
      </c>
      <c r="ED35" s="29">
        <f>(AH35-'predicted rankings sorted'!AH20)^2</f>
        <v>0</v>
      </c>
      <c r="EE35" s="29">
        <f>(AI35-'predicted rankings sorted'!AI20)^2</f>
        <v>0</v>
      </c>
      <c r="EF35" s="29">
        <f>(AJ35-'predicted rankings sorted'!AJ20)^2</f>
        <v>0</v>
      </c>
      <c r="EG35" s="29">
        <f>(AK35-'predicted rankings sorted'!AK20)^2</f>
        <v>0</v>
      </c>
      <c r="EH35" s="29">
        <f>(AL35-'predicted rankings sorted'!AL20)^2</f>
        <v>0</v>
      </c>
      <c r="EI35" s="29">
        <f>(AM35-'predicted rankings sorted'!AM20)^2</f>
        <v>0</v>
      </c>
      <c r="EJ35" s="29">
        <f>(AN35-'predicted rankings sorted'!AN20)^2</f>
        <v>0</v>
      </c>
      <c r="EK35" s="29">
        <f>(AO35-'predicted rankings sorted'!AO20)^2</f>
        <v>1</v>
      </c>
      <c r="EL35" s="29">
        <f>(AP35-'predicted rankings sorted'!AP20)^2</f>
        <v>0</v>
      </c>
      <c r="EM35" s="29">
        <f>(AQ35-'predicted rankings sorted'!AQ20)^2</f>
        <v>0</v>
      </c>
      <c r="EN35" s="29">
        <f>(AR35-'predicted rankings sorted'!AR20)^2</f>
        <v>0</v>
      </c>
      <c r="EO35" s="29">
        <f>(AS35-'predicted rankings sorted'!AS20)^2</f>
        <v>0</v>
      </c>
      <c r="EP35" s="29">
        <f>(AT35-'predicted rankings sorted'!AT20)^2</f>
        <v>0</v>
      </c>
      <c r="EQ35" s="29">
        <f>(AU35-'predicted rankings sorted'!AU20)^2</f>
        <v>0</v>
      </c>
      <c r="ER35" s="29">
        <f>(AV35-'predicted rankings sorted'!AV20)^2</f>
        <v>0</v>
      </c>
      <c r="ES35" s="29">
        <f>(AW35-'predicted rankings sorted'!AW20)^2</f>
        <v>0</v>
      </c>
      <c r="ET35" s="29">
        <f>(AX35-'predicted rankings sorted'!AX20)^2</f>
        <v>0</v>
      </c>
      <c r="EU35" s="29">
        <f>(AY35-'predicted rankings sorted'!AY20)^2</f>
        <v>0</v>
      </c>
      <c r="EV35" s="29">
        <f>(AZ35-'predicted rankings sorted'!AZ20)^2</f>
        <v>0</v>
      </c>
      <c r="EW35" s="29">
        <f>(BA35-'predicted rankings sorted'!BA20)^2</f>
        <v>0</v>
      </c>
      <c r="EX35" s="29">
        <f>(BB35-'predicted rankings sorted'!BB20)^2</f>
        <v>0</v>
      </c>
      <c r="EY35" s="29">
        <f>(BC35-'predicted rankings sorted'!BC20)^2</f>
        <v>0</v>
      </c>
      <c r="EZ35" s="29">
        <f>(BD35-'predicted rankings sorted'!BD20)^2</f>
        <v>0</v>
      </c>
      <c r="FA35" s="29">
        <f>(BE35-'predicted rankings sorted'!BE20)^2</f>
        <v>0</v>
      </c>
      <c r="FB35" s="29">
        <f>(BF35-'predicted rankings sorted'!BF20)^2</f>
        <v>0</v>
      </c>
      <c r="FC35" s="29">
        <f>(BG35-'predicted rankings sorted'!BG20)^2</f>
        <v>0</v>
      </c>
      <c r="FD35" s="29">
        <f>(BH35-'predicted rankings sorted'!BH20)^2</f>
        <v>0</v>
      </c>
      <c r="FE35" s="26"/>
      <c r="FF35" s="26"/>
      <c r="FG35" s="26"/>
      <c r="FH35" s="26"/>
      <c r="FI35" s="26"/>
      <c r="FJ35" s="26"/>
      <c r="FK35" s="26"/>
      <c r="FL35" s="26"/>
      <c r="FM35" s="26"/>
      <c r="FN35" s="26"/>
      <c r="FO35" s="26"/>
      <c r="FP35" s="26"/>
      <c r="FQ35" s="26"/>
      <c r="FR35" s="26"/>
      <c r="FS35" s="26"/>
      <c r="FT35" s="26"/>
      <c r="FU35" s="26"/>
      <c r="FV35" s="26"/>
      <c r="FW35" s="26"/>
      <c r="FX35" s="26"/>
      <c r="FY35" s="26"/>
      <c r="FZ35" s="26"/>
      <c r="GA35" s="26"/>
      <c r="GB35" s="26"/>
      <c r="GC35" s="26"/>
      <c r="GD35" s="26"/>
      <c r="GE35" s="26"/>
      <c r="GF35" s="26"/>
      <c r="GG35" s="26"/>
      <c r="GH35" s="26"/>
      <c r="GI35" s="26"/>
      <c r="GJ35" s="26"/>
      <c r="GK35" s="26"/>
      <c r="GL35" s="26"/>
      <c r="GM35" s="26"/>
      <c r="GN35" s="26"/>
      <c r="GO35" s="26"/>
      <c r="GP35" s="26"/>
    </row>
    <row r="36" spans="1:198" x14ac:dyDescent="0.25">
      <c r="A36">
        <v>3633</v>
      </c>
      <c r="B36" t="s">
        <v>1312</v>
      </c>
      <c r="C36" s="26">
        <v>0</v>
      </c>
      <c r="D36" s="26">
        <v>0</v>
      </c>
      <c r="E36" s="26">
        <v>0</v>
      </c>
      <c r="F36" s="26">
        <v>0</v>
      </c>
      <c r="G36" s="26">
        <v>0</v>
      </c>
      <c r="H36" s="26">
        <v>0</v>
      </c>
      <c r="I36" s="26">
        <v>0</v>
      </c>
      <c r="J36" s="26">
        <v>0</v>
      </c>
      <c r="K36" s="26">
        <v>0</v>
      </c>
      <c r="L36" s="26">
        <v>0</v>
      </c>
      <c r="M36" s="26">
        <v>0</v>
      </c>
      <c r="N36" s="26">
        <v>0</v>
      </c>
      <c r="O36" s="26">
        <v>0</v>
      </c>
      <c r="P36" s="26">
        <v>0</v>
      </c>
      <c r="Q36" s="26">
        <v>0</v>
      </c>
      <c r="R36" s="26">
        <v>0</v>
      </c>
      <c r="S36" s="26">
        <v>0</v>
      </c>
      <c r="T36" s="26">
        <v>0</v>
      </c>
      <c r="U36" s="26">
        <v>0</v>
      </c>
      <c r="V36" s="26">
        <v>0</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v>0</v>
      </c>
      <c r="AR36" s="26">
        <v>0</v>
      </c>
      <c r="AS36" s="26">
        <v>0</v>
      </c>
      <c r="AT36" s="26">
        <v>0</v>
      </c>
      <c r="AU36" s="26">
        <v>0</v>
      </c>
      <c r="AV36" s="26">
        <v>0</v>
      </c>
      <c r="AW36" s="26">
        <v>0</v>
      </c>
      <c r="AX36" s="26">
        <v>0</v>
      </c>
      <c r="AY36" s="26">
        <v>1</v>
      </c>
      <c r="AZ36" s="26">
        <v>0</v>
      </c>
      <c r="BA36" s="26">
        <v>0</v>
      </c>
      <c r="BB36" s="26">
        <v>0</v>
      </c>
      <c r="BC36" s="26">
        <v>0</v>
      </c>
      <c r="BD36" s="26">
        <v>0</v>
      </c>
      <c r="BE36" s="26">
        <v>0</v>
      </c>
      <c r="BF36" s="26">
        <v>0</v>
      </c>
      <c r="BG36" s="26">
        <v>0</v>
      </c>
      <c r="BH36" s="26">
        <v>0</v>
      </c>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9">
        <f>(G36-'predicted rankings sorted'!G25)^2</f>
        <v>0</v>
      </c>
      <c r="DD36" s="29">
        <f>(H36-'predicted rankings sorted'!H25)^2</f>
        <v>0</v>
      </c>
      <c r="DE36" s="29">
        <f>(I36-'predicted rankings sorted'!I25)^2</f>
        <v>0</v>
      </c>
      <c r="DF36" s="29">
        <f>(J36-'predicted rankings sorted'!J25)^2</f>
        <v>0</v>
      </c>
      <c r="DG36" s="29">
        <f>(K36-'predicted rankings sorted'!K25)^2</f>
        <v>0</v>
      </c>
      <c r="DH36" s="29">
        <f>(L36-'predicted rankings sorted'!L25)^2</f>
        <v>0</v>
      </c>
      <c r="DI36" s="29">
        <f>(M36-'predicted rankings sorted'!M25)^2</f>
        <v>0</v>
      </c>
      <c r="DJ36" s="29">
        <f>(N36-'predicted rankings sorted'!N25)^2</f>
        <v>0</v>
      </c>
      <c r="DK36" s="29">
        <f>(O36-'predicted rankings sorted'!O25)^2</f>
        <v>0</v>
      </c>
      <c r="DL36" s="29">
        <f>(P36-'predicted rankings sorted'!P25)^2</f>
        <v>0</v>
      </c>
      <c r="DM36" s="29">
        <f>(Q36-'predicted rankings sorted'!Q25)^2</f>
        <v>0</v>
      </c>
      <c r="DN36" s="29">
        <f>(R36-'predicted rankings sorted'!R25)^2</f>
        <v>0</v>
      </c>
      <c r="DO36" s="29">
        <f>(S36-'predicted rankings sorted'!S25)^2</f>
        <v>0</v>
      </c>
      <c r="DP36" s="29">
        <f>(T36-'predicted rankings sorted'!T25)^2</f>
        <v>0</v>
      </c>
      <c r="DQ36" s="29">
        <f>(U36-'predicted rankings sorted'!U25)^2</f>
        <v>0</v>
      </c>
      <c r="DR36" s="29">
        <f>(V36-'predicted rankings sorted'!V25)^2</f>
        <v>0</v>
      </c>
      <c r="DS36" s="29">
        <f>(W36-'predicted rankings sorted'!W25)^2</f>
        <v>0</v>
      </c>
      <c r="DT36" s="29">
        <f>(X36-'predicted rankings sorted'!X25)^2</f>
        <v>0</v>
      </c>
      <c r="DU36" s="29">
        <f>(Y36-'predicted rankings sorted'!Y25)^2</f>
        <v>0</v>
      </c>
      <c r="DV36" s="29">
        <f>(Z36-'predicted rankings sorted'!Z25)^2</f>
        <v>0</v>
      </c>
      <c r="DW36" s="29">
        <f>(AA36-'predicted rankings sorted'!AA25)^2</f>
        <v>0</v>
      </c>
      <c r="DX36" s="29">
        <f>(AB36-'predicted rankings sorted'!AB25)^2</f>
        <v>0</v>
      </c>
      <c r="DY36" s="29">
        <f>(AC36-'predicted rankings sorted'!AC25)^2</f>
        <v>0</v>
      </c>
      <c r="DZ36" s="29">
        <f>(AD36-'predicted rankings sorted'!AD25)^2</f>
        <v>0</v>
      </c>
      <c r="EA36" s="29">
        <f>(AE36-'predicted rankings sorted'!AE25)^2</f>
        <v>0</v>
      </c>
      <c r="EB36" s="29">
        <f>(AF36-'predicted rankings sorted'!AF25)^2</f>
        <v>0</v>
      </c>
      <c r="EC36" s="29">
        <f>(AG36-'predicted rankings sorted'!AG25)^2</f>
        <v>0</v>
      </c>
      <c r="ED36" s="29">
        <f>(AH36-'predicted rankings sorted'!AH25)^2</f>
        <v>0</v>
      </c>
      <c r="EE36" s="29">
        <f>(AI36-'predicted rankings sorted'!AI25)^2</f>
        <v>0</v>
      </c>
      <c r="EF36" s="29">
        <f>(AJ36-'predicted rankings sorted'!AJ25)^2</f>
        <v>0</v>
      </c>
      <c r="EG36" s="29">
        <f>(AK36-'predicted rankings sorted'!AK25)^2</f>
        <v>0</v>
      </c>
      <c r="EH36" s="29">
        <f>(AL36-'predicted rankings sorted'!AL25)^2</f>
        <v>0</v>
      </c>
      <c r="EI36" s="29">
        <f>(AM36-'predicted rankings sorted'!AM25)^2</f>
        <v>0</v>
      </c>
      <c r="EJ36" s="29">
        <f>(AN36-'predicted rankings sorted'!AN25)^2</f>
        <v>0</v>
      </c>
      <c r="EK36" s="29">
        <f>(AO36-'predicted rankings sorted'!AO25)^2</f>
        <v>0</v>
      </c>
      <c r="EL36" s="29">
        <f>(AP36-'predicted rankings sorted'!AP25)^2</f>
        <v>0</v>
      </c>
      <c r="EM36" s="29">
        <f>(AQ36-'predicted rankings sorted'!AQ25)^2</f>
        <v>0</v>
      </c>
      <c r="EN36" s="29">
        <f>(AR36-'predicted rankings sorted'!AR25)^2</f>
        <v>0</v>
      </c>
      <c r="EO36" s="29">
        <f>(AS36-'predicted rankings sorted'!AS25)^2</f>
        <v>0</v>
      </c>
      <c r="EP36" s="29">
        <f>(AT36-'predicted rankings sorted'!AT25)^2</f>
        <v>0</v>
      </c>
      <c r="EQ36" s="29">
        <f>(AU36-'predicted rankings sorted'!AU25)^2</f>
        <v>0</v>
      </c>
      <c r="ER36" s="29">
        <f>(AV36-'predicted rankings sorted'!AV25)^2</f>
        <v>0</v>
      </c>
      <c r="ES36" s="29">
        <f>(AW36-'predicted rankings sorted'!AW25)^2</f>
        <v>0</v>
      </c>
      <c r="ET36" s="29">
        <f>(AX36-'predicted rankings sorted'!AX25)^2</f>
        <v>0</v>
      </c>
      <c r="EU36" s="29">
        <f>(AY36-'predicted rankings sorted'!AY25)^2</f>
        <v>1</v>
      </c>
      <c r="EV36" s="29">
        <f>(AZ36-'predicted rankings sorted'!AZ25)^2</f>
        <v>0</v>
      </c>
      <c r="EW36" s="29">
        <f>(BA36-'predicted rankings sorted'!BA25)^2</f>
        <v>0</v>
      </c>
      <c r="EX36" s="29">
        <f>(BB36-'predicted rankings sorted'!BB25)^2</f>
        <v>0</v>
      </c>
      <c r="EY36" s="29">
        <f>(BC36-'predicted rankings sorted'!BC25)^2</f>
        <v>0</v>
      </c>
      <c r="EZ36" s="29">
        <f>(BD36-'predicted rankings sorted'!BD25)^2</f>
        <v>0</v>
      </c>
      <c r="FA36" s="29">
        <f>(BE36-'predicted rankings sorted'!BE25)^2</f>
        <v>0</v>
      </c>
      <c r="FB36" s="29">
        <f>(BF36-'predicted rankings sorted'!BF25)^2</f>
        <v>0</v>
      </c>
      <c r="FC36" s="29">
        <f>(BG36-'predicted rankings sorted'!BG25)^2</f>
        <v>0</v>
      </c>
      <c r="FD36" s="29">
        <f>(BH36-'predicted rankings sorted'!BH25)^2</f>
        <v>0</v>
      </c>
      <c r="FE36" s="26"/>
      <c r="FF36" s="26"/>
      <c r="FG36" s="26"/>
      <c r="FH36" s="26"/>
      <c r="FI36" s="26"/>
      <c r="FJ36" s="26"/>
      <c r="FK36" s="26"/>
      <c r="FL36" s="26"/>
      <c r="FM36" s="26"/>
      <c r="FN36" s="26"/>
      <c r="FO36" s="26"/>
      <c r="FP36" s="26"/>
      <c r="FQ36" s="26"/>
      <c r="FR36" s="26"/>
      <c r="FS36" s="26"/>
      <c r="FT36" s="26"/>
      <c r="FU36" s="26"/>
      <c r="FV36" s="26"/>
      <c r="FW36" s="26"/>
      <c r="FX36" s="26"/>
      <c r="FY36" s="26"/>
      <c r="FZ36" s="26"/>
      <c r="GA36" s="26"/>
      <c r="GB36" s="26"/>
      <c r="GC36" s="26"/>
      <c r="GD36" s="26"/>
      <c r="GE36" s="26"/>
      <c r="GF36" s="26"/>
      <c r="GG36" s="26"/>
      <c r="GH36" s="26"/>
      <c r="GI36" s="26"/>
      <c r="GJ36" s="26"/>
      <c r="GK36" s="26"/>
      <c r="GL36" s="26"/>
      <c r="GM36" s="26"/>
      <c r="GN36" s="26"/>
      <c r="GO36" s="26"/>
      <c r="GP36" s="26"/>
    </row>
    <row r="37" spans="1:198" x14ac:dyDescent="0.25">
      <c r="A37">
        <v>4011</v>
      </c>
      <c r="B37" t="s">
        <v>1448</v>
      </c>
      <c r="C37" s="26">
        <v>0</v>
      </c>
      <c r="D37" s="26">
        <v>0</v>
      </c>
      <c r="E37" s="26">
        <v>0</v>
      </c>
      <c r="F37" s="26">
        <v>0</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0</v>
      </c>
      <c r="AC37" s="26">
        <v>0</v>
      </c>
      <c r="AD37" s="26">
        <v>0</v>
      </c>
      <c r="AE37" s="26">
        <v>0</v>
      </c>
      <c r="AF37" s="26">
        <v>0</v>
      </c>
      <c r="AG37" s="26">
        <v>0</v>
      </c>
      <c r="AH37" s="26">
        <v>0</v>
      </c>
      <c r="AI37" s="26">
        <v>0</v>
      </c>
      <c r="AJ37" s="26">
        <v>0</v>
      </c>
      <c r="AK37" s="26">
        <v>0</v>
      </c>
      <c r="AL37" s="26">
        <v>0</v>
      </c>
      <c r="AM37" s="26">
        <v>0</v>
      </c>
      <c r="AN37" s="26">
        <v>0</v>
      </c>
      <c r="AO37" s="26">
        <v>0</v>
      </c>
      <c r="AP37" s="26">
        <v>0</v>
      </c>
      <c r="AQ37" s="26">
        <v>0</v>
      </c>
      <c r="AR37" s="26">
        <v>0</v>
      </c>
      <c r="AS37" s="26">
        <v>0</v>
      </c>
      <c r="AT37" s="26">
        <v>0</v>
      </c>
      <c r="AU37" s="26">
        <v>0</v>
      </c>
      <c r="AV37" s="26">
        <v>0</v>
      </c>
      <c r="AW37" s="26">
        <v>0</v>
      </c>
      <c r="AX37" s="26">
        <v>0</v>
      </c>
      <c r="AY37" s="26">
        <v>0</v>
      </c>
      <c r="AZ37" s="26">
        <v>0</v>
      </c>
      <c r="BA37" s="26">
        <v>0</v>
      </c>
      <c r="BB37" s="26">
        <v>0</v>
      </c>
      <c r="BC37" s="26">
        <v>0</v>
      </c>
      <c r="BD37" s="26">
        <v>0</v>
      </c>
      <c r="BE37" s="26">
        <v>0</v>
      </c>
      <c r="BF37" s="26">
        <v>0</v>
      </c>
      <c r="BG37" s="26">
        <v>1</v>
      </c>
      <c r="BH37" s="26">
        <v>0</v>
      </c>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9">
        <f>(G37-'predicted rankings sorted'!G28)^2</f>
        <v>0</v>
      </c>
      <c r="DD37" s="29">
        <f>(H37-'predicted rankings sorted'!H28)^2</f>
        <v>0</v>
      </c>
      <c r="DE37" s="29">
        <f>(I37-'predicted rankings sorted'!I28)^2</f>
        <v>0</v>
      </c>
      <c r="DF37" s="29">
        <f>(J37-'predicted rankings sorted'!J28)^2</f>
        <v>0</v>
      </c>
      <c r="DG37" s="29">
        <f>(K37-'predicted rankings sorted'!K28)^2</f>
        <v>0</v>
      </c>
      <c r="DH37" s="29">
        <f>(L37-'predicted rankings sorted'!L28)^2</f>
        <v>0</v>
      </c>
      <c r="DI37" s="29">
        <f>(M37-'predicted rankings sorted'!M28)^2</f>
        <v>0</v>
      </c>
      <c r="DJ37" s="29">
        <f>(N37-'predicted rankings sorted'!N28)^2</f>
        <v>0</v>
      </c>
      <c r="DK37" s="29">
        <f>(O37-'predicted rankings sorted'!O28)^2</f>
        <v>0</v>
      </c>
      <c r="DL37" s="29">
        <f>(P37-'predicted rankings sorted'!P28)^2</f>
        <v>0</v>
      </c>
      <c r="DM37" s="29">
        <f>(Q37-'predicted rankings sorted'!Q28)^2</f>
        <v>0</v>
      </c>
      <c r="DN37" s="29">
        <f>(R37-'predicted rankings sorted'!R28)^2</f>
        <v>0</v>
      </c>
      <c r="DO37" s="29">
        <f>(S37-'predicted rankings sorted'!S28)^2</f>
        <v>0</v>
      </c>
      <c r="DP37" s="29">
        <f>(T37-'predicted rankings sorted'!T28)^2</f>
        <v>0</v>
      </c>
      <c r="DQ37" s="29">
        <f>(U37-'predicted rankings sorted'!U28)^2</f>
        <v>0</v>
      </c>
      <c r="DR37" s="29">
        <f>(V37-'predicted rankings sorted'!V28)^2</f>
        <v>0</v>
      </c>
      <c r="DS37" s="29">
        <f>(W37-'predicted rankings sorted'!W28)^2</f>
        <v>0</v>
      </c>
      <c r="DT37" s="29">
        <f>(X37-'predicted rankings sorted'!X28)^2</f>
        <v>0</v>
      </c>
      <c r="DU37" s="29">
        <f>(Y37-'predicted rankings sorted'!Y28)^2</f>
        <v>0</v>
      </c>
      <c r="DV37" s="29">
        <f>(Z37-'predicted rankings sorted'!Z28)^2</f>
        <v>0</v>
      </c>
      <c r="DW37" s="29">
        <f>(AA37-'predicted rankings sorted'!AA28)^2</f>
        <v>0</v>
      </c>
      <c r="DX37" s="29">
        <f>(AB37-'predicted rankings sorted'!AB28)^2</f>
        <v>0</v>
      </c>
      <c r="DY37" s="29">
        <f>(AC37-'predicted rankings sorted'!AC28)^2</f>
        <v>0</v>
      </c>
      <c r="DZ37" s="29">
        <f>(AD37-'predicted rankings sorted'!AD28)^2</f>
        <v>0</v>
      </c>
      <c r="EA37" s="29">
        <f>(AE37-'predicted rankings sorted'!AE28)^2</f>
        <v>0</v>
      </c>
      <c r="EB37" s="29">
        <f>(AF37-'predicted rankings sorted'!AF28)^2</f>
        <v>0</v>
      </c>
      <c r="EC37" s="29">
        <f>(AG37-'predicted rankings sorted'!AG28)^2</f>
        <v>0</v>
      </c>
      <c r="ED37" s="29">
        <f>(AH37-'predicted rankings sorted'!AH28)^2</f>
        <v>0</v>
      </c>
      <c r="EE37" s="29">
        <f>(AI37-'predicted rankings sorted'!AI28)^2</f>
        <v>0</v>
      </c>
      <c r="EF37" s="29">
        <f>(AJ37-'predicted rankings sorted'!AJ28)^2</f>
        <v>0</v>
      </c>
      <c r="EG37" s="29">
        <f>(AK37-'predicted rankings sorted'!AK28)^2</f>
        <v>0</v>
      </c>
      <c r="EH37" s="29">
        <f>(AL37-'predicted rankings sorted'!AL28)^2</f>
        <v>0</v>
      </c>
      <c r="EI37" s="29">
        <f>(AM37-'predicted rankings sorted'!AM28)^2</f>
        <v>0</v>
      </c>
      <c r="EJ37" s="29">
        <f>(AN37-'predicted rankings sorted'!AN28)^2</f>
        <v>0</v>
      </c>
      <c r="EK37" s="29">
        <f>(AO37-'predicted rankings sorted'!AO28)^2</f>
        <v>0</v>
      </c>
      <c r="EL37" s="29">
        <f>(AP37-'predicted rankings sorted'!AP28)^2</f>
        <v>0</v>
      </c>
      <c r="EM37" s="29">
        <f>(AQ37-'predicted rankings sorted'!AQ28)^2</f>
        <v>0</v>
      </c>
      <c r="EN37" s="29">
        <f>(AR37-'predicted rankings sorted'!AR28)^2</f>
        <v>0</v>
      </c>
      <c r="EO37" s="29">
        <f>(AS37-'predicted rankings sorted'!AS28)^2</f>
        <v>0</v>
      </c>
      <c r="EP37" s="29">
        <f>(AT37-'predicted rankings sorted'!AT28)^2</f>
        <v>0</v>
      </c>
      <c r="EQ37" s="29">
        <f>(AU37-'predicted rankings sorted'!AU28)^2</f>
        <v>0</v>
      </c>
      <c r="ER37" s="29">
        <f>(AV37-'predicted rankings sorted'!AV28)^2</f>
        <v>0</v>
      </c>
      <c r="ES37" s="29">
        <f>(AW37-'predicted rankings sorted'!AW28)^2</f>
        <v>0</v>
      </c>
      <c r="ET37" s="29">
        <f>(AX37-'predicted rankings sorted'!AX28)^2</f>
        <v>0</v>
      </c>
      <c r="EU37" s="29">
        <f>(AY37-'predicted rankings sorted'!AY28)^2</f>
        <v>0</v>
      </c>
      <c r="EV37" s="29">
        <f>(AZ37-'predicted rankings sorted'!AZ28)^2</f>
        <v>0</v>
      </c>
      <c r="EW37" s="29">
        <f>(BA37-'predicted rankings sorted'!BA28)^2</f>
        <v>0</v>
      </c>
      <c r="EX37" s="29">
        <f>(BB37-'predicted rankings sorted'!BB28)^2</f>
        <v>0</v>
      </c>
      <c r="EY37" s="29">
        <f>(BC37-'predicted rankings sorted'!BC28)^2</f>
        <v>0</v>
      </c>
      <c r="EZ37" s="29">
        <f>(BD37-'predicted rankings sorted'!BD28)^2</f>
        <v>0</v>
      </c>
      <c r="FA37" s="29">
        <f>(BE37-'predicted rankings sorted'!BE28)^2</f>
        <v>0</v>
      </c>
      <c r="FB37" s="29">
        <f>(BF37-'predicted rankings sorted'!BF28)^2</f>
        <v>0</v>
      </c>
      <c r="FC37" s="29">
        <f>(BG37-'predicted rankings sorted'!BG28)^2</f>
        <v>1</v>
      </c>
      <c r="FD37" s="29">
        <f>(BH37-'predicted rankings sorted'!BH28)^2</f>
        <v>0</v>
      </c>
      <c r="FE37" s="26"/>
      <c r="FF37" s="26"/>
      <c r="FG37" s="26"/>
      <c r="FH37" s="26"/>
      <c r="FI37" s="26"/>
      <c r="FJ37" s="26"/>
      <c r="FK37" s="26"/>
      <c r="FL37" s="26"/>
      <c r="FM37" s="26"/>
      <c r="FN37" s="26"/>
      <c r="FO37" s="26"/>
      <c r="FP37" s="26"/>
      <c r="FQ37" s="26"/>
      <c r="FR37" s="26"/>
      <c r="FS37" s="26"/>
      <c r="FT37" s="26"/>
      <c r="FU37" s="26"/>
      <c r="FV37" s="26"/>
      <c r="FW37" s="26"/>
      <c r="FX37" s="26"/>
      <c r="FY37" s="26"/>
      <c r="FZ37" s="26"/>
      <c r="GA37" s="26"/>
      <c r="GB37" s="26"/>
      <c r="GC37" s="26"/>
      <c r="GD37" s="26"/>
      <c r="GE37" s="26"/>
      <c r="GF37" s="26"/>
      <c r="GG37" s="26"/>
      <c r="GH37" s="26"/>
      <c r="GI37" s="26"/>
      <c r="GJ37" s="26"/>
      <c r="GK37" s="26"/>
      <c r="GL37" s="26"/>
      <c r="GM37" s="26"/>
      <c r="GN37" s="26"/>
      <c r="GO37" s="26"/>
      <c r="GP37" s="26"/>
    </row>
    <row r="38" spans="1:198" x14ac:dyDescent="0.25">
      <c r="A38">
        <v>4230</v>
      </c>
      <c r="B38" t="s">
        <v>1545</v>
      </c>
      <c r="C38" s="26">
        <v>0</v>
      </c>
      <c r="D38" s="26">
        <v>0</v>
      </c>
      <c r="E38" s="26">
        <v>0</v>
      </c>
      <c r="F38" s="26">
        <v>0</v>
      </c>
      <c r="G38" s="26">
        <v>0</v>
      </c>
      <c r="H38" s="26">
        <v>0</v>
      </c>
      <c r="I38" s="26">
        <v>0</v>
      </c>
      <c r="J38" s="26">
        <v>0</v>
      </c>
      <c r="K38" s="26">
        <v>0</v>
      </c>
      <c r="L38" s="26">
        <v>0</v>
      </c>
      <c r="M38" s="26">
        <v>0</v>
      </c>
      <c r="N38" s="26">
        <v>0</v>
      </c>
      <c r="O38" s="26">
        <v>0</v>
      </c>
      <c r="P38" s="26">
        <v>0</v>
      </c>
      <c r="Q38" s="26">
        <v>0</v>
      </c>
      <c r="R38" s="26">
        <v>0</v>
      </c>
      <c r="S38" s="26">
        <v>0</v>
      </c>
      <c r="T38" s="26">
        <v>0</v>
      </c>
      <c r="U38" s="26">
        <v>0</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v>0</v>
      </c>
      <c r="AR38" s="26">
        <v>1</v>
      </c>
      <c r="AS38" s="26">
        <v>0</v>
      </c>
      <c r="AT38" s="26">
        <v>0</v>
      </c>
      <c r="AU38" s="26">
        <v>0</v>
      </c>
      <c r="AV38" s="26">
        <v>0</v>
      </c>
      <c r="AW38" s="26">
        <v>0</v>
      </c>
      <c r="AX38" s="26">
        <v>0</v>
      </c>
      <c r="AY38" s="26">
        <v>0</v>
      </c>
      <c r="AZ38" s="26">
        <v>0</v>
      </c>
      <c r="BA38" s="26">
        <v>0</v>
      </c>
      <c r="BB38" s="26">
        <v>0</v>
      </c>
      <c r="BC38" s="26">
        <v>0</v>
      </c>
      <c r="BD38" s="26">
        <v>0</v>
      </c>
      <c r="BE38" s="26">
        <v>0</v>
      </c>
      <c r="BF38" s="26">
        <v>0</v>
      </c>
      <c r="BG38" s="26">
        <v>0</v>
      </c>
      <c r="BH38" s="26">
        <v>0</v>
      </c>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9">
        <f>(G38-'predicted rankings sorted'!G29)^2</f>
        <v>0</v>
      </c>
      <c r="DD38" s="29">
        <f>(H38-'predicted rankings sorted'!H29)^2</f>
        <v>0</v>
      </c>
      <c r="DE38" s="29">
        <f>(I38-'predicted rankings sorted'!I29)^2</f>
        <v>0</v>
      </c>
      <c r="DF38" s="29">
        <f>(J38-'predicted rankings sorted'!J29)^2</f>
        <v>0</v>
      </c>
      <c r="DG38" s="29">
        <f>(K38-'predicted rankings sorted'!K29)^2</f>
        <v>0</v>
      </c>
      <c r="DH38" s="29">
        <f>(L38-'predicted rankings sorted'!L29)^2</f>
        <v>0</v>
      </c>
      <c r="DI38" s="29">
        <f>(M38-'predicted rankings sorted'!M29)^2</f>
        <v>0</v>
      </c>
      <c r="DJ38" s="29">
        <f>(N38-'predicted rankings sorted'!N29)^2</f>
        <v>0</v>
      </c>
      <c r="DK38" s="29">
        <f>(O38-'predicted rankings sorted'!O29)^2</f>
        <v>0</v>
      </c>
      <c r="DL38" s="29">
        <f>(P38-'predicted rankings sorted'!P29)^2</f>
        <v>0</v>
      </c>
      <c r="DM38" s="29">
        <f>(Q38-'predicted rankings sorted'!Q29)^2</f>
        <v>0</v>
      </c>
      <c r="DN38" s="29">
        <f>(R38-'predicted rankings sorted'!R29)^2</f>
        <v>0</v>
      </c>
      <c r="DO38" s="29">
        <f>(S38-'predicted rankings sorted'!S29)^2</f>
        <v>0</v>
      </c>
      <c r="DP38" s="29">
        <f>(T38-'predicted rankings sorted'!T29)^2</f>
        <v>0</v>
      </c>
      <c r="DQ38" s="29">
        <f>(U38-'predicted rankings sorted'!U29)^2</f>
        <v>0</v>
      </c>
      <c r="DR38" s="29">
        <f>(V38-'predicted rankings sorted'!V29)^2</f>
        <v>0</v>
      </c>
      <c r="DS38" s="29">
        <f>(W38-'predicted rankings sorted'!W29)^2</f>
        <v>0</v>
      </c>
      <c r="DT38" s="29">
        <f>(X38-'predicted rankings sorted'!X29)^2</f>
        <v>0</v>
      </c>
      <c r="DU38" s="29">
        <f>(Y38-'predicted rankings sorted'!Y29)^2</f>
        <v>0</v>
      </c>
      <c r="DV38" s="29">
        <f>(Z38-'predicted rankings sorted'!Z29)^2</f>
        <v>0</v>
      </c>
      <c r="DW38" s="29">
        <f>(AA38-'predicted rankings sorted'!AA29)^2</f>
        <v>0</v>
      </c>
      <c r="DX38" s="29">
        <f>(AB38-'predicted rankings sorted'!AB29)^2</f>
        <v>0</v>
      </c>
      <c r="DY38" s="29">
        <f>(AC38-'predicted rankings sorted'!AC29)^2</f>
        <v>0</v>
      </c>
      <c r="DZ38" s="29">
        <f>(AD38-'predicted rankings sorted'!AD29)^2</f>
        <v>0</v>
      </c>
      <c r="EA38" s="29">
        <f>(AE38-'predicted rankings sorted'!AE29)^2</f>
        <v>0</v>
      </c>
      <c r="EB38" s="29">
        <f>(AF38-'predicted rankings sorted'!AF29)^2</f>
        <v>0</v>
      </c>
      <c r="EC38" s="29">
        <f>(AG38-'predicted rankings sorted'!AG29)^2</f>
        <v>0</v>
      </c>
      <c r="ED38" s="29">
        <f>(AH38-'predicted rankings sorted'!AH29)^2</f>
        <v>0</v>
      </c>
      <c r="EE38" s="29">
        <f>(AI38-'predicted rankings sorted'!AI29)^2</f>
        <v>0</v>
      </c>
      <c r="EF38" s="29">
        <f>(AJ38-'predicted rankings sorted'!AJ29)^2</f>
        <v>0</v>
      </c>
      <c r="EG38" s="29">
        <f>(AK38-'predicted rankings sorted'!AK29)^2</f>
        <v>0</v>
      </c>
      <c r="EH38" s="29">
        <f>(AL38-'predicted rankings sorted'!AL29)^2</f>
        <v>0</v>
      </c>
      <c r="EI38" s="29">
        <f>(AM38-'predicted rankings sorted'!AM29)^2</f>
        <v>0</v>
      </c>
      <c r="EJ38" s="29">
        <f>(AN38-'predicted rankings sorted'!AN29)^2</f>
        <v>0</v>
      </c>
      <c r="EK38" s="29">
        <f>(AO38-'predicted rankings sorted'!AO29)^2</f>
        <v>0</v>
      </c>
      <c r="EL38" s="29">
        <f>(AP38-'predicted rankings sorted'!AP29)^2</f>
        <v>0</v>
      </c>
      <c r="EM38" s="29">
        <f>(AQ38-'predicted rankings sorted'!AQ29)^2</f>
        <v>0</v>
      </c>
      <c r="EN38" s="29">
        <f>(AR38-'predicted rankings sorted'!AR29)^2</f>
        <v>1</v>
      </c>
      <c r="EO38" s="29">
        <f>(AS38-'predicted rankings sorted'!AS29)^2</f>
        <v>0</v>
      </c>
      <c r="EP38" s="29">
        <f>(AT38-'predicted rankings sorted'!AT29)^2</f>
        <v>0</v>
      </c>
      <c r="EQ38" s="29">
        <f>(AU38-'predicted rankings sorted'!AU29)^2</f>
        <v>0</v>
      </c>
      <c r="ER38" s="29">
        <f>(AV38-'predicted rankings sorted'!AV29)^2</f>
        <v>0</v>
      </c>
      <c r="ES38" s="29">
        <f>(AW38-'predicted rankings sorted'!AW29)^2</f>
        <v>0</v>
      </c>
      <c r="ET38" s="29">
        <f>(AX38-'predicted rankings sorted'!AX29)^2</f>
        <v>0</v>
      </c>
      <c r="EU38" s="29">
        <f>(AY38-'predicted rankings sorted'!AY29)^2</f>
        <v>0</v>
      </c>
      <c r="EV38" s="29">
        <f>(AZ38-'predicted rankings sorted'!AZ29)^2</f>
        <v>0</v>
      </c>
      <c r="EW38" s="29">
        <f>(BA38-'predicted rankings sorted'!BA29)^2</f>
        <v>0</v>
      </c>
      <c r="EX38" s="29">
        <f>(BB38-'predicted rankings sorted'!BB29)^2</f>
        <v>0</v>
      </c>
      <c r="EY38" s="29">
        <f>(BC38-'predicted rankings sorted'!BC29)^2</f>
        <v>0</v>
      </c>
      <c r="EZ38" s="29">
        <f>(BD38-'predicted rankings sorted'!BD29)^2</f>
        <v>0</v>
      </c>
      <c r="FA38" s="29">
        <f>(BE38-'predicted rankings sorted'!BE29)^2</f>
        <v>0</v>
      </c>
      <c r="FB38" s="29">
        <f>(BF38-'predicted rankings sorted'!BF29)^2</f>
        <v>0</v>
      </c>
      <c r="FC38" s="29">
        <f>(BG38-'predicted rankings sorted'!BG29)^2</f>
        <v>0</v>
      </c>
      <c r="FD38" s="29">
        <f>(BH38-'predicted rankings sorted'!BH29)^2</f>
        <v>0</v>
      </c>
      <c r="FE38" s="26"/>
      <c r="FF38" s="26"/>
      <c r="FG38" s="26"/>
      <c r="FH38" s="26"/>
      <c r="FI38" s="26"/>
      <c r="FJ38" s="26"/>
      <c r="FK38" s="26"/>
      <c r="FL38" s="26"/>
      <c r="FM38" s="26"/>
      <c r="FN38" s="26"/>
      <c r="FO38" s="26"/>
      <c r="FP38" s="26"/>
      <c r="FQ38" s="26"/>
      <c r="FR38" s="26"/>
      <c r="FS38" s="26"/>
      <c r="FT38" s="26"/>
      <c r="FU38" s="26"/>
      <c r="FV38" s="26"/>
      <c r="FW38" s="26"/>
      <c r="FX38" s="26"/>
      <c r="FY38" s="26"/>
      <c r="FZ38" s="26"/>
      <c r="GA38" s="26"/>
      <c r="GB38" s="26"/>
      <c r="GC38" s="26"/>
      <c r="GD38" s="26"/>
      <c r="GE38" s="26"/>
      <c r="GF38" s="26"/>
      <c r="GG38" s="26"/>
      <c r="GH38" s="26"/>
      <c r="GI38" s="26"/>
      <c r="GJ38" s="26"/>
      <c r="GK38" s="26"/>
      <c r="GL38" s="26"/>
      <c r="GM38" s="26"/>
      <c r="GN38" s="26"/>
      <c r="GO38" s="26"/>
      <c r="GP38" s="26"/>
    </row>
    <row r="39" spans="1:198" x14ac:dyDescent="0.25">
      <c r="A39">
        <v>4506</v>
      </c>
      <c r="B39" t="s">
        <v>1664</v>
      </c>
      <c r="C39" s="26">
        <v>0</v>
      </c>
      <c r="D39" s="26">
        <v>0</v>
      </c>
      <c r="E39" s="26">
        <v>0</v>
      </c>
      <c r="F39" s="26">
        <v>0</v>
      </c>
      <c r="G39" s="26">
        <v>0</v>
      </c>
      <c r="H39" s="26">
        <v>0</v>
      </c>
      <c r="I39" s="26">
        <v>0</v>
      </c>
      <c r="J39" s="26">
        <v>0</v>
      </c>
      <c r="K39" s="26">
        <v>0</v>
      </c>
      <c r="L39" s="26">
        <v>0</v>
      </c>
      <c r="M39" s="26">
        <v>0</v>
      </c>
      <c r="N39" s="26">
        <v>0</v>
      </c>
      <c r="O39" s="26">
        <v>0</v>
      </c>
      <c r="P39" s="26">
        <v>0</v>
      </c>
      <c r="Q39" s="26">
        <v>0</v>
      </c>
      <c r="R39" s="26">
        <v>0</v>
      </c>
      <c r="S39" s="26">
        <v>0</v>
      </c>
      <c r="T39" s="26">
        <v>0</v>
      </c>
      <c r="U39" s="26">
        <v>0</v>
      </c>
      <c r="V39" s="26">
        <v>0</v>
      </c>
      <c r="W39" s="26">
        <v>0</v>
      </c>
      <c r="X39" s="26">
        <v>0</v>
      </c>
      <c r="Y39" s="26">
        <v>0</v>
      </c>
      <c r="Z39" s="26">
        <v>0</v>
      </c>
      <c r="AA39" s="26">
        <v>0</v>
      </c>
      <c r="AB39" s="26">
        <v>0</v>
      </c>
      <c r="AC39" s="26">
        <v>0</v>
      </c>
      <c r="AD39" s="26">
        <v>0</v>
      </c>
      <c r="AE39" s="26">
        <v>1</v>
      </c>
      <c r="AF39" s="26">
        <v>0</v>
      </c>
      <c r="AG39" s="26">
        <v>0</v>
      </c>
      <c r="AH39" s="26">
        <v>0</v>
      </c>
      <c r="AI39" s="26">
        <v>0</v>
      </c>
      <c r="AJ39" s="26">
        <v>0</v>
      </c>
      <c r="AK39" s="26">
        <v>0</v>
      </c>
      <c r="AL39" s="26">
        <v>0</v>
      </c>
      <c r="AM39" s="26">
        <v>0</v>
      </c>
      <c r="AN39" s="26">
        <v>0</v>
      </c>
      <c r="AO39" s="26">
        <v>0</v>
      </c>
      <c r="AP39" s="26">
        <v>0</v>
      </c>
      <c r="AQ39" s="26">
        <v>0</v>
      </c>
      <c r="AR39" s="26">
        <v>0</v>
      </c>
      <c r="AS39" s="26">
        <v>0</v>
      </c>
      <c r="AT39" s="26">
        <v>0</v>
      </c>
      <c r="AU39" s="26">
        <v>0</v>
      </c>
      <c r="AV39" s="26">
        <v>0</v>
      </c>
      <c r="AW39" s="26">
        <v>0</v>
      </c>
      <c r="AX39" s="26">
        <v>0</v>
      </c>
      <c r="AY39" s="26">
        <v>0</v>
      </c>
      <c r="AZ39" s="26">
        <v>0</v>
      </c>
      <c r="BA39" s="26">
        <v>0</v>
      </c>
      <c r="BB39" s="26">
        <v>0</v>
      </c>
      <c r="BC39" s="26">
        <v>0</v>
      </c>
      <c r="BD39" s="26">
        <v>0</v>
      </c>
      <c r="BE39" s="26">
        <v>0</v>
      </c>
      <c r="BF39" s="26">
        <v>0</v>
      </c>
      <c r="BG39" s="26">
        <v>0</v>
      </c>
      <c r="BH39" s="26">
        <v>0</v>
      </c>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9">
        <f>(G39-'predicted rankings sorted'!G31)^2</f>
        <v>0</v>
      </c>
      <c r="DD39" s="29">
        <f>(H39-'predicted rankings sorted'!H31)^2</f>
        <v>0</v>
      </c>
      <c r="DE39" s="29">
        <f>(I39-'predicted rankings sorted'!I31)^2</f>
        <v>0</v>
      </c>
      <c r="DF39" s="29">
        <f>(J39-'predicted rankings sorted'!J31)^2</f>
        <v>0</v>
      </c>
      <c r="DG39" s="29">
        <f>(K39-'predicted rankings sorted'!K31)^2</f>
        <v>0</v>
      </c>
      <c r="DH39" s="29">
        <f>(L39-'predicted rankings sorted'!L31)^2</f>
        <v>0</v>
      </c>
      <c r="DI39" s="29">
        <f>(M39-'predicted rankings sorted'!M31)^2</f>
        <v>0</v>
      </c>
      <c r="DJ39" s="29">
        <f>(N39-'predicted rankings sorted'!N31)^2</f>
        <v>0</v>
      </c>
      <c r="DK39" s="29">
        <f>(O39-'predicted rankings sorted'!O31)^2</f>
        <v>0</v>
      </c>
      <c r="DL39" s="29">
        <f>(P39-'predicted rankings sorted'!P31)^2</f>
        <v>0</v>
      </c>
      <c r="DM39" s="29">
        <f>(Q39-'predicted rankings sorted'!Q31)^2</f>
        <v>0</v>
      </c>
      <c r="DN39" s="29">
        <f>(R39-'predicted rankings sorted'!R31)^2</f>
        <v>0</v>
      </c>
      <c r="DO39" s="29">
        <f>(S39-'predicted rankings sorted'!S31)^2</f>
        <v>0</v>
      </c>
      <c r="DP39" s="29">
        <f>(T39-'predicted rankings sorted'!T31)^2</f>
        <v>0</v>
      </c>
      <c r="DQ39" s="29">
        <f>(U39-'predicted rankings sorted'!U31)^2</f>
        <v>0</v>
      </c>
      <c r="DR39" s="29">
        <f>(V39-'predicted rankings sorted'!V31)^2</f>
        <v>0</v>
      </c>
      <c r="DS39" s="29">
        <f>(W39-'predicted rankings sorted'!W31)^2</f>
        <v>0</v>
      </c>
      <c r="DT39" s="29">
        <f>(X39-'predicted rankings sorted'!X31)^2</f>
        <v>0</v>
      </c>
      <c r="DU39" s="29">
        <f>(Y39-'predicted rankings sorted'!Y31)^2</f>
        <v>0</v>
      </c>
      <c r="DV39" s="29">
        <f>(Z39-'predicted rankings sorted'!Z31)^2</f>
        <v>0</v>
      </c>
      <c r="DW39" s="29">
        <f>(AA39-'predicted rankings sorted'!AA31)^2</f>
        <v>0</v>
      </c>
      <c r="DX39" s="29">
        <f>(AB39-'predicted rankings sorted'!AB31)^2</f>
        <v>0</v>
      </c>
      <c r="DY39" s="29">
        <f>(AC39-'predicted rankings sorted'!AC31)^2</f>
        <v>0</v>
      </c>
      <c r="DZ39" s="29">
        <f>(AD39-'predicted rankings sorted'!AD31)^2</f>
        <v>0</v>
      </c>
      <c r="EA39" s="29">
        <f>(AE39-'predicted rankings sorted'!AE31)^2</f>
        <v>1</v>
      </c>
      <c r="EB39" s="29">
        <f>(AF39-'predicted rankings sorted'!AF31)^2</f>
        <v>0</v>
      </c>
      <c r="EC39" s="29">
        <f>(AG39-'predicted rankings sorted'!AG31)^2</f>
        <v>0</v>
      </c>
      <c r="ED39" s="29">
        <f>(AH39-'predicted rankings sorted'!AH31)^2</f>
        <v>0</v>
      </c>
      <c r="EE39" s="29">
        <f>(AI39-'predicted rankings sorted'!AI31)^2</f>
        <v>0</v>
      </c>
      <c r="EF39" s="29">
        <f>(AJ39-'predicted rankings sorted'!AJ31)^2</f>
        <v>0</v>
      </c>
      <c r="EG39" s="29">
        <f>(AK39-'predicted rankings sorted'!AK31)^2</f>
        <v>0</v>
      </c>
      <c r="EH39" s="29">
        <f>(AL39-'predicted rankings sorted'!AL31)^2</f>
        <v>0</v>
      </c>
      <c r="EI39" s="29">
        <f>(AM39-'predicted rankings sorted'!AM31)^2</f>
        <v>0</v>
      </c>
      <c r="EJ39" s="29">
        <f>(AN39-'predicted rankings sorted'!AN31)^2</f>
        <v>0</v>
      </c>
      <c r="EK39" s="29">
        <f>(AO39-'predicted rankings sorted'!AO31)^2</f>
        <v>0</v>
      </c>
      <c r="EL39" s="29">
        <f>(AP39-'predicted rankings sorted'!AP31)^2</f>
        <v>0</v>
      </c>
      <c r="EM39" s="29">
        <f>(AQ39-'predicted rankings sorted'!AQ31)^2</f>
        <v>0</v>
      </c>
      <c r="EN39" s="29">
        <f>(AR39-'predicted rankings sorted'!AR31)^2</f>
        <v>0</v>
      </c>
      <c r="EO39" s="29">
        <f>(AS39-'predicted rankings sorted'!AS31)^2</f>
        <v>0</v>
      </c>
      <c r="EP39" s="29">
        <f>(AT39-'predicted rankings sorted'!AT31)^2</f>
        <v>0</v>
      </c>
      <c r="EQ39" s="29">
        <f>(AU39-'predicted rankings sorted'!AU31)^2</f>
        <v>0</v>
      </c>
      <c r="ER39" s="29">
        <f>(AV39-'predicted rankings sorted'!AV31)^2</f>
        <v>0</v>
      </c>
      <c r="ES39" s="29">
        <f>(AW39-'predicted rankings sorted'!AW31)^2</f>
        <v>0</v>
      </c>
      <c r="ET39" s="29">
        <f>(AX39-'predicted rankings sorted'!AX31)^2</f>
        <v>0</v>
      </c>
      <c r="EU39" s="29">
        <f>(AY39-'predicted rankings sorted'!AY31)^2</f>
        <v>0</v>
      </c>
      <c r="EV39" s="29">
        <f>(AZ39-'predicted rankings sorted'!AZ31)^2</f>
        <v>0</v>
      </c>
      <c r="EW39" s="29">
        <f>(BA39-'predicted rankings sorted'!BA31)^2</f>
        <v>0</v>
      </c>
      <c r="EX39" s="29">
        <f>(BB39-'predicted rankings sorted'!BB31)^2</f>
        <v>0</v>
      </c>
      <c r="EY39" s="29">
        <f>(BC39-'predicted rankings sorted'!BC31)^2</f>
        <v>0</v>
      </c>
      <c r="EZ39" s="29">
        <f>(BD39-'predicted rankings sorted'!BD31)^2</f>
        <v>0</v>
      </c>
      <c r="FA39" s="29">
        <f>(BE39-'predicted rankings sorted'!BE31)^2</f>
        <v>0</v>
      </c>
      <c r="FB39" s="29">
        <f>(BF39-'predicted rankings sorted'!BF31)^2</f>
        <v>0</v>
      </c>
      <c r="FC39" s="29">
        <f>(BG39-'predicted rankings sorted'!BG31)^2</f>
        <v>0</v>
      </c>
      <c r="FD39" s="29">
        <f>(BH39-'predicted rankings sorted'!BH31)^2</f>
        <v>0</v>
      </c>
      <c r="FE39" s="26"/>
      <c r="FF39" s="26"/>
      <c r="FG39" s="26"/>
      <c r="FH39" s="26"/>
      <c r="FI39" s="26"/>
      <c r="FJ39" s="26"/>
      <c r="FK39" s="26"/>
      <c r="FL39" s="26"/>
      <c r="FM39" s="26"/>
      <c r="FN39" s="26"/>
      <c r="FO39" s="26"/>
      <c r="FP39" s="26"/>
      <c r="FQ39" s="26"/>
      <c r="FR39" s="26"/>
      <c r="FS39" s="26"/>
      <c r="FT39" s="26"/>
      <c r="FU39" s="26"/>
      <c r="FV39" s="26"/>
      <c r="FW39" s="26"/>
      <c r="FX39" s="26"/>
      <c r="FY39" s="26"/>
      <c r="FZ39" s="26"/>
      <c r="GA39" s="26"/>
      <c r="GB39" s="26"/>
      <c r="GC39" s="26"/>
      <c r="GD39" s="26"/>
      <c r="GE39" s="26"/>
      <c r="GF39" s="26"/>
      <c r="GG39" s="26"/>
      <c r="GH39" s="26"/>
      <c r="GI39" s="26"/>
      <c r="GJ39" s="26"/>
      <c r="GK39" s="26"/>
      <c r="GL39" s="26"/>
      <c r="GM39" s="26"/>
      <c r="GN39" s="26"/>
      <c r="GO39" s="26"/>
      <c r="GP39" s="26"/>
    </row>
    <row r="40" spans="1:198" x14ac:dyDescent="0.25">
      <c r="A40">
        <v>4818</v>
      </c>
      <c r="B40" t="s">
        <v>1812</v>
      </c>
      <c r="C40" s="26">
        <v>0</v>
      </c>
      <c r="D40" s="26">
        <v>0</v>
      </c>
      <c r="E40" s="26">
        <v>0</v>
      </c>
      <c r="F40" s="26">
        <v>0</v>
      </c>
      <c r="G40" s="26">
        <v>0</v>
      </c>
      <c r="H40" s="26">
        <v>0</v>
      </c>
      <c r="I40" s="26">
        <v>0</v>
      </c>
      <c r="J40" s="26">
        <v>0</v>
      </c>
      <c r="K40" s="26">
        <v>0</v>
      </c>
      <c r="L40" s="26">
        <v>0</v>
      </c>
      <c r="M40" s="26">
        <v>0</v>
      </c>
      <c r="N40" s="26">
        <v>0</v>
      </c>
      <c r="O40" s="26">
        <v>0</v>
      </c>
      <c r="P40" s="26">
        <v>0</v>
      </c>
      <c r="Q40" s="26">
        <v>0</v>
      </c>
      <c r="R40" s="26">
        <v>0</v>
      </c>
      <c r="S40" s="26">
        <v>0</v>
      </c>
      <c r="T40" s="26">
        <v>0</v>
      </c>
      <c r="U40" s="26">
        <v>0</v>
      </c>
      <c r="V40" s="26">
        <v>0</v>
      </c>
      <c r="W40" s="26">
        <v>0</v>
      </c>
      <c r="X40" s="26">
        <v>0</v>
      </c>
      <c r="Y40" s="26">
        <v>0</v>
      </c>
      <c r="Z40" s="26">
        <v>0</v>
      </c>
      <c r="AA40" s="26">
        <v>0</v>
      </c>
      <c r="AB40" s="26">
        <v>0</v>
      </c>
      <c r="AC40" s="26">
        <v>0</v>
      </c>
      <c r="AD40" s="26">
        <v>0</v>
      </c>
      <c r="AE40" s="26">
        <v>0</v>
      </c>
      <c r="AF40" s="26">
        <v>0</v>
      </c>
      <c r="AG40" s="26">
        <v>0</v>
      </c>
      <c r="AH40" s="26">
        <v>0</v>
      </c>
      <c r="AI40" s="26">
        <v>0</v>
      </c>
      <c r="AJ40" s="26">
        <v>0</v>
      </c>
      <c r="AK40" s="26">
        <v>0</v>
      </c>
      <c r="AL40" s="26">
        <v>0</v>
      </c>
      <c r="AM40" s="26">
        <v>1</v>
      </c>
      <c r="AN40" s="26">
        <v>0</v>
      </c>
      <c r="AO40" s="26">
        <v>0</v>
      </c>
      <c r="AP40" s="26">
        <v>0</v>
      </c>
      <c r="AQ40" s="26">
        <v>0</v>
      </c>
      <c r="AR40" s="26">
        <v>0</v>
      </c>
      <c r="AS40" s="26">
        <v>0</v>
      </c>
      <c r="AT40" s="26">
        <v>0</v>
      </c>
      <c r="AU40" s="26">
        <v>0</v>
      </c>
      <c r="AV40" s="26">
        <v>0</v>
      </c>
      <c r="AW40" s="26">
        <v>0</v>
      </c>
      <c r="AX40" s="26">
        <v>0</v>
      </c>
      <c r="AY40" s="26">
        <v>0</v>
      </c>
      <c r="AZ40" s="26">
        <v>0</v>
      </c>
      <c r="BA40" s="26">
        <v>0</v>
      </c>
      <c r="BB40" s="26">
        <v>0</v>
      </c>
      <c r="BC40" s="26">
        <v>0</v>
      </c>
      <c r="BD40" s="26">
        <v>0</v>
      </c>
      <c r="BE40" s="26">
        <v>0</v>
      </c>
      <c r="BF40" s="26">
        <v>0</v>
      </c>
      <c r="BG40" s="26">
        <v>0</v>
      </c>
      <c r="BH40" s="26">
        <v>0</v>
      </c>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9">
        <f>(G40-'predicted rankings sorted'!G34)^2</f>
        <v>0</v>
      </c>
      <c r="DD40" s="29">
        <f>(H40-'predicted rankings sorted'!H34)^2</f>
        <v>0</v>
      </c>
      <c r="DE40" s="29">
        <f>(I40-'predicted rankings sorted'!I34)^2</f>
        <v>0</v>
      </c>
      <c r="DF40" s="29">
        <f>(J40-'predicted rankings sorted'!J34)^2</f>
        <v>0</v>
      </c>
      <c r="DG40" s="29">
        <f>(K40-'predicted rankings sorted'!K34)^2</f>
        <v>0</v>
      </c>
      <c r="DH40" s="29">
        <f>(L40-'predicted rankings sorted'!L34)^2</f>
        <v>0</v>
      </c>
      <c r="DI40" s="29">
        <f>(M40-'predicted rankings sorted'!M34)^2</f>
        <v>0</v>
      </c>
      <c r="DJ40" s="29">
        <f>(N40-'predicted rankings sorted'!N34)^2</f>
        <v>0</v>
      </c>
      <c r="DK40" s="29">
        <f>(O40-'predicted rankings sorted'!O34)^2</f>
        <v>0</v>
      </c>
      <c r="DL40" s="29">
        <f>(P40-'predicted rankings sorted'!P34)^2</f>
        <v>0</v>
      </c>
      <c r="DM40" s="29">
        <f>(Q40-'predicted rankings sorted'!Q34)^2</f>
        <v>0</v>
      </c>
      <c r="DN40" s="29">
        <f>(R40-'predicted rankings sorted'!R34)^2</f>
        <v>0</v>
      </c>
      <c r="DO40" s="29">
        <f>(S40-'predicted rankings sorted'!S34)^2</f>
        <v>0</v>
      </c>
      <c r="DP40" s="29">
        <f>(T40-'predicted rankings sorted'!T34)^2</f>
        <v>0</v>
      </c>
      <c r="DQ40" s="29">
        <f>(U40-'predicted rankings sorted'!U34)^2</f>
        <v>0</v>
      </c>
      <c r="DR40" s="29">
        <f>(V40-'predicted rankings sorted'!V34)^2</f>
        <v>0</v>
      </c>
      <c r="DS40" s="29">
        <f>(W40-'predicted rankings sorted'!W34)^2</f>
        <v>0</v>
      </c>
      <c r="DT40" s="29">
        <f>(X40-'predicted rankings sorted'!X34)^2</f>
        <v>0</v>
      </c>
      <c r="DU40" s="29">
        <f>(Y40-'predicted rankings sorted'!Y34)^2</f>
        <v>0</v>
      </c>
      <c r="DV40" s="29">
        <f>(Z40-'predicted rankings sorted'!Z34)^2</f>
        <v>0</v>
      </c>
      <c r="DW40" s="29">
        <f>(AA40-'predicted rankings sorted'!AA34)^2</f>
        <v>0</v>
      </c>
      <c r="DX40" s="29">
        <f>(AB40-'predicted rankings sorted'!AB34)^2</f>
        <v>0</v>
      </c>
      <c r="DY40" s="29">
        <f>(AC40-'predicted rankings sorted'!AC34)^2</f>
        <v>0</v>
      </c>
      <c r="DZ40" s="29">
        <f>(AD40-'predicted rankings sorted'!AD34)^2</f>
        <v>0</v>
      </c>
      <c r="EA40" s="29">
        <f>(AE40-'predicted rankings sorted'!AE34)^2</f>
        <v>0</v>
      </c>
      <c r="EB40" s="29">
        <f>(AF40-'predicted rankings sorted'!AF34)^2</f>
        <v>0</v>
      </c>
      <c r="EC40" s="29">
        <f>(AG40-'predicted rankings sorted'!AG34)^2</f>
        <v>0</v>
      </c>
      <c r="ED40" s="29">
        <f>(AH40-'predicted rankings sorted'!AH34)^2</f>
        <v>0</v>
      </c>
      <c r="EE40" s="29">
        <f>(AI40-'predicted rankings sorted'!AI34)^2</f>
        <v>0</v>
      </c>
      <c r="EF40" s="29">
        <f>(AJ40-'predicted rankings sorted'!AJ34)^2</f>
        <v>0</v>
      </c>
      <c r="EG40" s="29">
        <f>(AK40-'predicted rankings sorted'!AK34)^2</f>
        <v>0</v>
      </c>
      <c r="EH40" s="29">
        <f>(AL40-'predicted rankings sorted'!AL34)^2</f>
        <v>0</v>
      </c>
      <c r="EI40" s="29">
        <f>(AM40-'predicted rankings sorted'!AM34)^2</f>
        <v>1</v>
      </c>
      <c r="EJ40" s="29">
        <f>(AN40-'predicted rankings sorted'!AN34)^2</f>
        <v>0</v>
      </c>
      <c r="EK40" s="29">
        <f>(AO40-'predicted rankings sorted'!AO34)^2</f>
        <v>0</v>
      </c>
      <c r="EL40" s="29">
        <f>(AP40-'predicted rankings sorted'!AP34)^2</f>
        <v>0</v>
      </c>
      <c r="EM40" s="29">
        <f>(AQ40-'predicted rankings sorted'!AQ34)^2</f>
        <v>0</v>
      </c>
      <c r="EN40" s="29">
        <f>(AR40-'predicted rankings sorted'!AR34)^2</f>
        <v>0</v>
      </c>
      <c r="EO40" s="29">
        <f>(AS40-'predicted rankings sorted'!AS34)^2</f>
        <v>0</v>
      </c>
      <c r="EP40" s="29">
        <f>(AT40-'predicted rankings sorted'!AT34)^2</f>
        <v>0</v>
      </c>
      <c r="EQ40" s="29">
        <f>(AU40-'predicted rankings sorted'!AU34)^2</f>
        <v>0</v>
      </c>
      <c r="ER40" s="29">
        <f>(AV40-'predicted rankings sorted'!AV34)^2</f>
        <v>0</v>
      </c>
      <c r="ES40" s="29">
        <f>(AW40-'predicted rankings sorted'!AW34)^2</f>
        <v>0</v>
      </c>
      <c r="ET40" s="29">
        <f>(AX40-'predicted rankings sorted'!AX34)^2</f>
        <v>0</v>
      </c>
      <c r="EU40" s="29">
        <f>(AY40-'predicted rankings sorted'!AY34)^2</f>
        <v>0</v>
      </c>
      <c r="EV40" s="29">
        <f>(AZ40-'predicted rankings sorted'!AZ34)^2</f>
        <v>0</v>
      </c>
      <c r="EW40" s="29">
        <f>(BA40-'predicted rankings sorted'!BA34)^2</f>
        <v>0</v>
      </c>
      <c r="EX40" s="29">
        <f>(BB40-'predicted rankings sorted'!BB34)^2</f>
        <v>0</v>
      </c>
      <c r="EY40" s="29">
        <f>(BC40-'predicted rankings sorted'!BC34)^2</f>
        <v>0</v>
      </c>
      <c r="EZ40" s="29">
        <f>(BD40-'predicted rankings sorted'!BD34)^2</f>
        <v>0</v>
      </c>
      <c r="FA40" s="29">
        <f>(BE40-'predicted rankings sorted'!BE34)^2</f>
        <v>0</v>
      </c>
      <c r="FB40" s="29">
        <f>(BF40-'predicted rankings sorted'!BF34)^2</f>
        <v>0</v>
      </c>
      <c r="FC40" s="29">
        <f>(BG40-'predicted rankings sorted'!BG34)^2</f>
        <v>0</v>
      </c>
      <c r="FD40" s="29">
        <f>(BH40-'predicted rankings sorted'!BH34)^2</f>
        <v>0</v>
      </c>
      <c r="FE40" s="26"/>
      <c r="FF40" s="26"/>
      <c r="FG40" s="26"/>
      <c r="FH40" s="26"/>
      <c r="FI40" s="26"/>
      <c r="FJ40" s="26"/>
      <c r="FK40" s="26"/>
      <c r="FL40" s="26"/>
      <c r="FM40" s="26"/>
      <c r="FN40" s="26"/>
      <c r="FO40" s="26"/>
      <c r="FP40" s="26"/>
      <c r="FQ40" s="26"/>
      <c r="FR40" s="26"/>
      <c r="FS40" s="26"/>
      <c r="FT40" s="26"/>
      <c r="FU40" s="26"/>
      <c r="FV40" s="26"/>
      <c r="FW40" s="26"/>
      <c r="FX40" s="26"/>
      <c r="FY40" s="26"/>
      <c r="FZ40" s="26"/>
      <c r="GA40" s="26"/>
      <c r="GB40" s="26"/>
      <c r="GC40" s="26"/>
      <c r="GD40" s="26"/>
      <c r="GE40" s="26"/>
      <c r="GF40" s="26"/>
      <c r="GG40" s="26"/>
      <c r="GH40" s="26"/>
      <c r="GI40" s="26"/>
      <c r="GJ40" s="26"/>
      <c r="GK40" s="26"/>
      <c r="GL40" s="26"/>
      <c r="GM40" s="26"/>
      <c r="GN40" s="26"/>
      <c r="GO40" s="26"/>
      <c r="GP40" s="26"/>
    </row>
    <row r="41" spans="1:198" x14ac:dyDescent="0.25">
      <c r="A41">
        <v>5041</v>
      </c>
      <c r="B41" t="s">
        <v>1891</v>
      </c>
      <c r="C41" s="26">
        <v>0</v>
      </c>
      <c r="D41" s="26">
        <v>0</v>
      </c>
      <c r="E41" s="26">
        <v>0</v>
      </c>
      <c r="F41" s="26">
        <v>0</v>
      </c>
      <c r="G41" s="26">
        <v>0</v>
      </c>
      <c r="H41" s="26">
        <v>0</v>
      </c>
      <c r="I41" s="26">
        <v>0</v>
      </c>
      <c r="J41" s="26">
        <v>0</v>
      </c>
      <c r="K41" s="26">
        <v>0</v>
      </c>
      <c r="L41" s="26">
        <v>0</v>
      </c>
      <c r="M41" s="26">
        <v>0</v>
      </c>
      <c r="N41" s="26">
        <v>0</v>
      </c>
      <c r="O41" s="26">
        <v>0</v>
      </c>
      <c r="P41" s="26">
        <v>0</v>
      </c>
      <c r="Q41" s="26">
        <v>0</v>
      </c>
      <c r="R41" s="26">
        <v>0</v>
      </c>
      <c r="S41" s="26">
        <v>0</v>
      </c>
      <c r="T41" s="26">
        <v>0</v>
      </c>
      <c r="U41" s="26">
        <v>0</v>
      </c>
      <c r="V41" s="26">
        <v>0</v>
      </c>
      <c r="W41" s="26">
        <v>0</v>
      </c>
      <c r="X41" s="26">
        <v>0</v>
      </c>
      <c r="Y41" s="26">
        <v>0</v>
      </c>
      <c r="Z41" s="26">
        <v>0</v>
      </c>
      <c r="AA41" s="26">
        <v>0</v>
      </c>
      <c r="AB41" s="26">
        <v>0</v>
      </c>
      <c r="AC41" s="26">
        <v>0</v>
      </c>
      <c r="AD41" s="26">
        <v>0</v>
      </c>
      <c r="AE41" s="26">
        <v>0</v>
      </c>
      <c r="AF41" s="26">
        <v>0</v>
      </c>
      <c r="AG41" s="26">
        <v>0</v>
      </c>
      <c r="AH41" s="26">
        <v>0</v>
      </c>
      <c r="AI41" s="26">
        <v>0</v>
      </c>
      <c r="AJ41" s="26">
        <v>0</v>
      </c>
      <c r="AK41" s="26">
        <v>0</v>
      </c>
      <c r="AL41" s="26">
        <v>0</v>
      </c>
      <c r="AM41" s="26">
        <v>0</v>
      </c>
      <c r="AN41" s="26">
        <v>1</v>
      </c>
      <c r="AO41" s="26">
        <v>0</v>
      </c>
      <c r="AP41" s="26">
        <v>0</v>
      </c>
      <c r="AQ41" s="26">
        <v>0</v>
      </c>
      <c r="AR41" s="26">
        <v>0</v>
      </c>
      <c r="AS41" s="26">
        <v>0</v>
      </c>
      <c r="AT41" s="26">
        <v>0</v>
      </c>
      <c r="AU41" s="26">
        <v>0</v>
      </c>
      <c r="AV41" s="26">
        <v>0</v>
      </c>
      <c r="AW41" s="26">
        <v>0</v>
      </c>
      <c r="AX41" s="26">
        <v>0</v>
      </c>
      <c r="AY41" s="26">
        <v>0</v>
      </c>
      <c r="AZ41" s="26">
        <v>0</v>
      </c>
      <c r="BA41" s="26">
        <v>0</v>
      </c>
      <c r="BB41" s="26">
        <v>0</v>
      </c>
      <c r="BC41" s="26">
        <v>0</v>
      </c>
      <c r="BD41" s="26">
        <v>0</v>
      </c>
      <c r="BE41" s="26">
        <v>0</v>
      </c>
      <c r="BF41" s="26">
        <v>0</v>
      </c>
      <c r="BG41" s="26">
        <v>0</v>
      </c>
      <c r="BH41" s="26">
        <v>0</v>
      </c>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9">
        <f>(G41-'predicted rankings sorted'!G35)^2</f>
        <v>0</v>
      </c>
      <c r="DD41" s="29">
        <f>(H41-'predicted rankings sorted'!H35)^2</f>
        <v>0</v>
      </c>
      <c r="DE41" s="29">
        <f>(I41-'predicted rankings sorted'!I35)^2</f>
        <v>0</v>
      </c>
      <c r="DF41" s="29">
        <f>(J41-'predicted rankings sorted'!J35)^2</f>
        <v>0</v>
      </c>
      <c r="DG41" s="29">
        <f>(K41-'predicted rankings sorted'!K35)^2</f>
        <v>0</v>
      </c>
      <c r="DH41" s="29">
        <f>(L41-'predicted rankings sorted'!L35)^2</f>
        <v>0</v>
      </c>
      <c r="DI41" s="29">
        <f>(M41-'predicted rankings sorted'!M35)^2</f>
        <v>0</v>
      </c>
      <c r="DJ41" s="29">
        <f>(N41-'predicted rankings sorted'!N35)^2</f>
        <v>0</v>
      </c>
      <c r="DK41" s="29">
        <f>(O41-'predicted rankings sorted'!O35)^2</f>
        <v>0</v>
      </c>
      <c r="DL41" s="29">
        <f>(P41-'predicted rankings sorted'!P35)^2</f>
        <v>0</v>
      </c>
      <c r="DM41" s="29">
        <f>(Q41-'predicted rankings sorted'!Q35)^2</f>
        <v>0</v>
      </c>
      <c r="DN41" s="29">
        <f>(R41-'predicted rankings sorted'!R35)^2</f>
        <v>0</v>
      </c>
      <c r="DO41" s="29">
        <f>(S41-'predicted rankings sorted'!S35)^2</f>
        <v>0</v>
      </c>
      <c r="DP41" s="29">
        <f>(T41-'predicted rankings sorted'!T35)^2</f>
        <v>0</v>
      </c>
      <c r="DQ41" s="29">
        <f>(U41-'predicted rankings sorted'!U35)^2</f>
        <v>0</v>
      </c>
      <c r="DR41" s="29">
        <f>(V41-'predicted rankings sorted'!V35)^2</f>
        <v>0</v>
      </c>
      <c r="DS41" s="29">
        <f>(W41-'predicted rankings sorted'!W35)^2</f>
        <v>0</v>
      </c>
      <c r="DT41" s="29">
        <f>(X41-'predicted rankings sorted'!X35)^2</f>
        <v>0</v>
      </c>
      <c r="DU41" s="29">
        <f>(Y41-'predicted rankings sorted'!Y35)^2</f>
        <v>0</v>
      </c>
      <c r="DV41" s="29">
        <f>(Z41-'predicted rankings sorted'!Z35)^2</f>
        <v>0</v>
      </c>
      <c r="DW41" s="29">
        <f>(AA41-'predicted rankings sorted'!AA35)^2</f>
        <v>0</v>
      </c>
      <c r="DX41" s="29">
        <f>(AB41-'predicted rankings sorted'!AB35)^2</f>
        <v>0</v>
      </c>
      <c r="DY41" s="29">
        <f>(AC41-'predicted rankings sorted'!AC35)^2</f>
        <v>0</v>
      </c>
      <c r="DZ41" s="29">
        <f>(AD41-'predicted rankings sorted'!AD35)^2</f>
        <v>0</v>
      </c>
      <c r="EA41" s="29">
        <f>(AE41-'predicted rankings sorted'!AE35)^2</f>
        <v>0</v>
      </c>
      <c r="EB41" s="29">
        <f>(AF41-'predicted rankings sorted'!AF35)^2</f>
        <v>0</v>
      </c>
      <c r="EC41" s="29">
        <f>(AG41-'predicted rankings sorted'!AG35)^2</f>
        <v>0</v>
      </c>
      <c r="ED41" s="29">
        <f>(AH41-'predicted rankings sorted'!AH35)^2</f>
        <v>0</v>
      </c>
      <c r="EE41" s="29">
        <f>(AI41-'predicted rankings sorted'!AI35)^2</f>
        <v>0</v>
      </c>
      <c r="EF41" s="29">
        <f>(AJ41-'predicted rankings sorted'!AJ35)^2</f>
        <v>0</v>
      </c>
      <c r="EG41" s="29">
        <f>(AK41-'predicted rankings sorted'!AK35)^2</f>
        <v>0</v>
      </c>
      <c r="EH41" s="29">
        <f>(AL41-'predicted rankings sorted'!AL35)^2</f>
        <v>0</v>
      </c>
      <c r="EI41" s="29">
        <f>(AM41-'predicted rankings sorted'!AM35)^2</f>
        <v>0</v>
      </c>
      <c r="EJ41" s="29">
        <f>(AN41-'predicted rankings sorted'!AN35)^2</f>
        <v>1</v>
      </c>
      <c r="EK41" s="29">
        <f>(AO41-'predicted rankings sorted'!AO35)^2</f>
        <v>0</v>
      </c>
      <c r="EL41" s="29">
        <f>(AP41-'predicted rankings sorted'!AP35)^2</f>
        <v>0</v>
      </c>
      <c r="EM41" s="29">
        <f>(AQ41-'predicted rankings sorted'!AQ35)^2</f>
        <v>0</v>
      </c>
      <c r="EN41" s="29">
        <f>(AR41-'predicted rankings sorted'!AR35)^2</f>
        <v>0</v>
      </c>
      <c r="EO41" s="29">
        <f>(AS41-'predicted rankings sorted'!AS35)^2</f>
        <v>0</v>
      </c>
      <c r="EP41" s="29">
        <f>(AT41-'predicted rankings sorted'!AT35)^2</f>
        <v>0</v>
      </c>
      <c r="EQ41" s="29">
        <f>(AU41-'predicted rankings sorted'!AU35)^2</f>
        <v>0</v>
      </c>
      <c r="ER41" s="29">
        <f>(AV41-'predicted rankings sorted'!AV35)^2</f>
        <v>0</v>
      </c>
      <c r="ES41" s="29">
        <f>(AW41-'predicted rankings sorted'!AW35)^2</f>
        <v>0</v>
      </c>
      <c r="ET41" s="29">
        <f>(AX41-'predicted rankings sorted'!AX35)^2</f>
        <v>0</v>
      </c>
      <c r="EU41" s="29">
        <f>(AY41-'predicted rankings sorted'!AY35)^2</f>
        <v>0</v>
      </c>
      <c r="EV41" s="29">
        <f>(AZ41-'predicted rankings sorted'!AZ35)^2</f>
        <v>0</v>
      </c>
      <c r="EW41" s="29">
        <f>(BA41-'predicted rankings sorted'!BA35)^2</f>
        <v>0</v>
      </c>
      <c r="EX41" s="29">
        <f>(BB41-'predicted rankings sorted'!BB35)^2</f>
        <v>0</v>
      </c>
      <c r="EY41" s="29">
        <f>(BC41-'predicted rankings sorted'!BC35)^2</f>
        <v>0</v>
      </c>
      <c r="EZ41" s="29">
        <f>(BD41-'predicted rankings sorted'!BD35)^2</f>
        <v>0</v>
      </c>
      <c r="FA41" s="29">
        <f>(BE41-'predicted rankings sorted'!BE35)^2</f>
        <v>0</v>
      </c>
      <c r="FB41" s="29">
        <f>(BF41-'predicted rankings sorted'!BF35)^2</f>
        <v>0</v>
      </c>
      <c r="FC41" s="29">
        <f>(BG41-'predicted rankings sorted'!BG35)^2</f>
        <v>0</v>
      </c>
      <c r="FD41" s="29">
        <f>(BH41-'predicted rankings sorted'!BH35)^2</f>
        <v>0</v>
      </c>
      <c r="FE41" s="26"/>
      <c r="FF41" s="26"/>
      <c r="FG41" s="26"/>
      <c r="FH41" s="26"/>
      <c r="FI41" s="26"/>
      <c r="FJ41" s="26"/>
      <c r="FK41" s="26"/>
      <c r="FL41" s="26"/>
      <c r="FM41" s="26"/>
      <c r="FN41" s="26"/>
      <c r="FO41" s="26"/>
      <c r="FP41" s="26"/>
      <c r="FQ41" s="26"/>
      <c r="FR41" s="26"/>
      <c r="FS41" s="26"/>
      <c r="FT41" s="26"/>
      <c r="FU41" s="26"/>
      <c r="FV41" s="26"/>
      <c r="FW41" s="26"/>
      <c r="FX41" s="26"/>
      <c r="FY41" s="26"/>
      <c r="FZ41" s="26"/>
      <c r="GA41" s="26"/>
      <c r="GB41" s="26"/>
      <c r="GC41" s="26"/>
      <c r="GD41" s="26"/>
      <c r="GE41" s="26"/>
      <c r="GF41" s="26"/>
      <c r="GG41" s="26"/>
      <c r="GH41" s="26"/>
      <c r="GI41" s="26"/>
      <c r="GJ41" s="26"/>
      <c r="GK41" s="26"/>
      <c r="GL41" s="26"/>
      <c r="GM41" s="26"/>
      <c r="GN41" s="26"/>
      <c r="GO41" s="26"/>
      <c r="GP41" s="26"/>
    </row>
    <row r="42" spans="1:198" x14ac:dyDescent="0.25">
      <c r="A42">
        <v>5434</v>
      </c>
      <c r="B42" t="s">
        <v>367</v>
      </c>
      <c r="C42" s="26">
        <v>0</v>
      </c>
      <c r="D42" s="26">
        <v>0</v>
      </c>
      <c r="E42" s="26">
        <v>0</v>
      </c>
      <c r="F42" s="26">
        <v>0</v>
      </c>
      <c r="G42" s="26">
        <v>0</v>
      </c>
      <c r="H42" s="26">
        <v>0</v>
      </c>
      <c r="I42" s="26">
        <v>0</v>
      </c>
      <c r="J42" s="26">
        <v>0</v>
      </c>
      <c r="K42" s="26">
        <v>0</v>
      </c>
      <c r="L42" s="26">
        <v>0</v>
      </c>
      <c r="M42" s="26">
        <v>0</v>
      </c>
      <c r="N42" s="26">
        <v>0</v>
      </c>
      <c r="O42" s="26">
        <v>0</v>
      </c>
      <c r="P42" s="26">
        <v>0</v>
      </c>
      <c r="Q42" s="26">
        <v>0</v>
      </c>
      <c r="R42" s="26">
        <v>0</v>
      </c>
      <c r="S42" s="26">
        <v>0</v>
      </c>
      <c r="T42" s="26">
        <v>0</v>
      </c>
      <c r="U42" s="26">
        <v>0</v>
      </c>
      <c r="V42" s="26">
        <v>0</v>
      </c>
      <c r="W42" s="26">
        <v>0</v>
      </c>
      <c r="X42" s="26">
        <v>0</v>
      </c>
      <c r="Y42" s="26">
        <v>0</v>
      </c>
      <c r="Z42" s="26">
        <v>0</v>
      </c>
      <c r="AA42" s="26">
        <v>0</v>
      </c>
      <c r="AB42" s="26">
        <v>0</v>
      </c>
      <c r="AC42" s="26">
        <v>0</v>
      </c>
      <c r="AD42" s="26">
        <v>0</v>
      </c>
      <c r="AE42" s="26">
        <v>0</v>
      </c>
      <c r="AF42" s="26">
        <v>0</v>
      </c>
      <c r="AG42" s="26">
        <v>0</v>
      </c>
      <c r="AH42" s="26">
        <v>0</v>
      </c>
      <c r="AI42" s="26">
        <v>0</v>
      </c>
      <c r="AJ42" s="26">
        <v>0</v>
      </c>
      <c r="AK42" s="26">
        <v>0</v>
      </c>
      <c r="AL42" s="26">
        <v>0</v>
      </c>
      <c r="AM42" s="26">
        <v>0</v>
      </c>
      <c r="AN42" s="26">
        <v>0</v>
      </c>
      <c r="AO42" s="26">
        <v>0</v>
      </c>
      <c r="AP42" s="26">
        <v>0</v>
      </c>
      <c r="AQ42" s="26">
        <v>1</v>
      </c>
      <c r="AR42" s="26">
        <v>0</v>
      </c>
      <c r="AS42" s="26">
        <v>0</v>
      </c>
      <c r="AT42" s="26">
        <v>0</v>
      </c>
      <c r="AU42" s="26">
        <v>0</v>
      </c>
      <c r="AV42" s="26">
        <v>0</v>
      </c>
      <c r="AW42" s="26">
        <v>0</v>
      </c>
      <c r="AX42" s="26">
        <v>0</v>
      </c>
      <c r="AY42" s="26">
        <v>0</v>
      </c>
      <c r="AZ42" s="26">
        <v>0</v>
      </c>
      <c r="BA42" s="26">
        <v>0</v>
      </c>
      <c r="BB42" s="26">
        <v>0</v>
      </c>
      <c r="BC42" s="26">
        <v>0</v>
      </c>
      <c r="BD42" s="26">
        <v>0</v>
      </c>
      <c r="BE42" s="26">
        <v>0</v>
      </c>
      <c r="BF42" s="26">
        <v>0</v>
      </c>
      <c r="BG42" s="26">
        <v>0</v>
      </c>
      <c r="BH42" s="26">
        <v>0</v>
      </c>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9">
        <f>(G42-'predicted rankings sorted'!G36)^2</f>
        <v>0</v>
      </c>
      <c r="DD42" s="29">
        <f>(H42-'predicted rankings sorted'!H36)^2</f>
        <v>0</v>
      </c>
      <c r="DE42" s="29">
        <f>(I42-'predicted rankings sorted'!I36)^2</f>
        <v>0</v>
      </c>
      <c r="DF42" s="29">
        <f>(J42-'predicted rankings sorted'!J36)^2</f>
        <v>0</v>
      </c>
      <c r="DG42" s="29">
        <f>(K42-'predicted rankings sorted'!K36)^2</f>
        <v>0</v>
      </c>
      <c r="DH42" s="29">
        <f>(L42-'predicted rankings sorted'!L36)^2</f>
        <v>0</v>
      </c>
      <c r="DI42" s="29">
        <f>(M42-'predicted rankings sorted'!M36)^2</f>
        <v>0</v>
      </c>
      <c r="DJ42" s="29">
        <f>(N42-'predicted rankings sorted'!N36)^2</f>
        <v>0</v>
      </c>
      <c r="DK42" s="29">
        <f>(O42-'predicted rankings sorted'!O36)^2</f>
        <v>0</v>
      </c>
      <c r="DL42" s="29">
        <f>(P42-'predicted rankings sorted'!P36)^2</f>
        <v>0</v>
      </c>
      <c r="DM42" s="29">
        <f>(Q42-'predicted rankings sorted'!Q36)^2</f>
        <v>0</v>
      </c>
      <c r="DN42" s="29">
        <f>(R42-'predicted rankings sorted'!R36)^2</f>
        <v>0</v>
      </c>
      <c r="DO42" s="29">
        <f>(S42-'predicted rankings sorted'!S36)^2</f>
        <v>0</v>
      </c>
      <c r="DP42" s="29">
        <f>(T42-'predicted rankings sorted'!T36)^2</f>
        <v>0</v>
      </c>
      <c r="DQ42" s="29">
        <f>(U42-'predicted rankings sorted'!U36)^2</f>
        <v>0</v>
      </c>
      <c r="DR42" s="29">
        <f>(V42-'predicted rankings sorted'!V36)^2</f>
        <v>0</v>
      </c>
      <c r="DS42" s="29">
        <f>(W42-'predicted rankings sorted'!W36)^2</f>
        <v>0</v>
      </c>
      <c r="DT42" s="29">
        <f>(X42-'predicted rankings sorted'!X36)^2</f>
        <v>0</v>
      </c>
      <c r="DU42" s="29">
        <f>(Y42-'predicted rankings sorted'!Y36)^2</f>
        <v>0</v>
      </c>
      <c r="DV42" s="29">
        <f>(Z42-'predicted rankings sorted'!Z36)^2</f>
        <v>0</v>
      </c>
      <c r="DW42" s="29">
        <f>(AA42-'predicted rankings sorted'!AA36)^2</f>
        <v>0</v>
      </c>
      <c r="DX42" s="29">
        <f>(AB42-'predicted rankings sorted'!AB36)^2</f>
        <v>0</v>
      </c>
      <c r="DY42" s="29">
        <f>(AC42-'predicted rankings sorted'!AC36)^2</f>
        <v>0</v>
      </c>
      <c r="DZ42" s="29">
        <f>(AD42-'predicted rankings sorted'!AD36)^2</f>
        <v>0</v>
      </c>
      <c r="EA42" s="29">
        <f>(AE42-'predicted rankings sorted'!AE36)^2</f>
        <v>0</v>
      </c>
      <c r="EB42" s="29">
        <f>(AF42-'predicted rankings sorted'!AF36)^2</f>
        <v>0</v>
      </c>
      <c r="EC42" s="29">
        <f>(AG42-'predicted rankings sorted'!AG36)^2</f>
        <v>0</v>
      </c>
      <c r="ED42" s="29">
        <f>(AH42-'predicted rankings sorted'!AH36)^2</f>
        <v>0</v>
      </c>
      <c r="EE42" s="29">
        <f>(AI42-'predicted rankings sorted'!AI36)^2</f>
        <v>0</v>
      </c>
      <c r="EF42" s="29">
        <f>(AJ42-'predicted rankings sorted'!AJ36)^2</f>
        <v>0</v>
      </c>
      <c r="EG42" s="29">
        <f>(AK42-'predicted rankings sorted'!AK36)^2</f>
        <v>0</v>
      </c>
      <c r="EH42" s="29">
        <f>(AL42-'predicted rankings sorted'!AL36)^2</f>
        <v>0</v>
      </c>
      <c r="EI42" s="29">
        <f>(AM42-'predicted rankings sorted'!AM36)^2</f>
        <v>0</v>
      </c>
      <c r="EJ42" s="29">
        <f>(AN42-'predicted rankings sorted'!AN36)^2</f>
        <v>0</v>
      </c>
      <c r="EK42" s="29">
        <f>(AO42-'predicted rankings sorted'!AO36)^2</f>
        <v>0</v>
      </c>
      <c r="EL42" s="29">
        <f>(AP42-'predicted rankings sorted'!AP36)^2</f>
        <v>0</v>
      </c>
      <c r="EM42" s="29">
        <f>(AQ42-'predicted rankings sorted'!AQ36)^2</f>
        <v>1</v>
      </c>
      <c r="EN42" s="29">
        <f>(AR42-'predicted rankings sorted'!AR36)^2</f>
        <v>0</v>
      </c>
      <c r="EO42" s="29">
        <f>(AS42-'predicted rankings sorted'!AS36)^2</f>
        <v>0</v>
      </c>
      <c r="EP42" s="29">
        <f>(AT42-'predicted rankings sorted'!AT36)^2</f>
        <v>0</v>
      </c>
      <c r="EQ42" s="29">
        <f>(AU42-'predicted rankings sorted'!AU36)^2</f>
        <v>0</v>
      </c>
      <c r="ER42" s="29">
        <f>(AV42-'predicted rankings sorted'!AV36)^2</f>
        <v>0</v>
      </c>
      <c r="ES42" s="29">
        <f>(AW42-'predicted rankings sorted'!AW36)^2</f>
        <v>0</v>
      </c>
      <c r="ET42" s="29">
        <f>(AX42-'predicted rankings sorted'!AX36)^2</f>
        <v>0</v>
      </c>
      <c r="EU42" s="29">
        <f>(AY42-'predicted rankings sorted'!AY36)^2</f>
        <v>0</v>
      </c>
      <c r="EV42" s="29">
        <f>(AZ42-'predicted rankings sorted'!AZ36)^2</f>
        <v>0</v>
      </c>
      <c r="EW42" s="29">
        <f>(BA42-'predicted rankings sorted'!BA36)^2</f>
        <v>0</v>
      </c>
      <c r="EX42" s="29">
        <f>(BB42-'predicted rankings sorted'!BB36)^2</f>
        <v>0</v>
      </c>
      <c r="EY42" s="29">
        <f>(BC42-'predicted rankings sorted'!BC36)^2</f>
        <v>0</v>
      </c>
      <c r="EZ42" s="29">
        <f>(BD42-'predicted rankings sorted'!BD36)^2</f>
        <v>0</v>
      </c>
      <c r="FA42" s="29">
        <f>(BE42-'predicted rankings sorted'!BE36)^2</f>
        <v>0</v>
      </c>
      <c r="FB42" s="29">
        <f>(BF42-'predicted rankings sorted'!BF36)^2</f>
        <v>0</v>
      </c>
      <c r="FC42" s="29">
        <f>(BG42-'predicted rankings sorted'!BG36)^2</f>
        <v>0</v>
      </c>
      <c r="FD42" s="29">
        <f>(BH42-'predicted rankings sorted'!BH36)^2</f>
        <v>0</v>
      </c>
      <c r="FE42" s="26"/>
      <c r="FF42" s="26"/>
      <c r="FG42" s="26"/>
      <c r="FH42" s="26"/>
      <c r="FI42" s="26"/>
      <c r="FJ42" s="26"/>
      <c r="FK42" s="26"/>
      <c r="FL42" s="26"/>
      <c r="FM42" s="26"/>
      <c r="FN42" s="26"/>
      <c r="FO42" s="26"/>
      <c r="FP42" s="26"/>
      <c r="FQ42" s="26"/>
      <c r="FR42" s="26"/>
      <c r="FS42" s="26"/>
      <c r="FT42" s="26"/>
      <c r="FU42" s="26"/>
      <c r="FV42" s="26"/>
      <c r="FW42" s="26"/>
      <c r="FX42" s="26"/>
      <c r="FY42" s="26"/>
      <c r="FZ42" s="26"/>
      <c r="GA42" s="26"/>
      <c r="GB42" s="26"/>
      <c r="GC42" s="26"/>
      <c r="GD42" s="26"/>
      <c r="GE42" s="26"/>
      <c r="GF42" s="26"/>
      <c r="GG42" s="26"/>
      <c r="GH42" s="26"/>
      <c r="GI42" s="26"/>
      <c r="GJ42" s="26"/>
      <c r="GK42" s="26"/>
      <c r="GL42" s="26"/>
      <c r="GM42" s="26"/>
      <c r="GN42" s="26"/>
      <c r="GO42" s="26"/>
      <c r="GP42" s="26"/>
    </row>
    <row r="43" spans="1:198" x14ac:dyDescent="0.25">
      <c r="A43">
        <v>5809</v>
      </c>
      <c r="B43" t="s">
        <v>2249</v>
      </c>
      <c r="C43" s="26">
        <v>0</v>
      </c>
      <c r="D43" s="26">
        <v>0</v>
      </c>
      <c r="E43" s="26">
        <v>0</v>
      </c>
      <c r="F43" s="26">
        <v>0</v>
      </c>
      <c r="G43" s="26">
        <v>0</v>
      </c>
      <c r="H43" s="26">
        <v>0</v>
      </c>
      <c r="I43" s="26">
        <v>0</v>
      </c>
      <c r="J43" s="26">
        <v>0</v>
      </c>
      <c r="K43" s="26">
        <v>0</v>
      </c>
      <c r="L43" s="26">
        <v>0</v>
      </c>
      <c r="M43" s="26">
        <v>0</v>
      </c>
      <c r="N43" s="26">
        <v>0</v>
      </c>
      <c r="O43" s="26">
        <v>0</v>
      </c>
      <c r="P43" s="26">
        <v>0</v>
      </c>
      <c r="Q43" s="26">
        <v>0</v>
      </c>
      <c r="R43" s="26">
        <v>0</v>
      </c>
      <c r="S43" s="26">
        <v>0</v>
      </c>
      <c r="T43" s="26">
        <v>0</v>
      </c>
      <c r="U43" s="26">
        <v>0</v>
      </c>
      <c r="V43" s="26">
        <v>0</v>
      </c>
      <c r="W43" s="26">
        <v>0</v>
      </c>
      <c r="X43" s="26">
        <v>0</v>
      </c>
      <c r="Y43" s="26">
        <v>0</v>
      </c>
      <c r="Z43" s="26">
        <v>0</v>
      </c>
      <c r="AA43" s="26">
        <v>0</v>
      </c>
      <c r="AB43" s="26">
        <v>0</v>
      </c>
      <c r="AC43" s="26">
        <v>0</v>
      </c>
      <c r="AD43" s="26">
        <v>0</v>
      </c>
      <c r="AE43" s="26">
        <v>0</v>
      </c>
      <c r="AF43" s="26">
        <v>0</v>
      </c>
      <c r="AG43" s="26">
        <v>0</v>
      </c>
      <c r="AH43" s="26">
        <v>0</v>
      </c>
      <c r="AI43" s="26">
        <v>0</v>
      </c>
      <c r="AJ43" s="26">
        <v>0</v>
      </c>
      <c r="AK43" s="26">
        <v>0</v>
      </c>
      <c r="AL43" s="26">
        <v>0</v>
      </c>
      <c r="AM43" s="26">
        <v>0</v>
      </c>
      <c r="AN43" s="26">
        <v>0</v>
      </c>
      <c r="AO43" s="26">
        <v>0</v>
      </c>
      <c r="AP43" s="26">
        <v>0</v>
      </c>
      <c r="AQ43" s="26">
        <v>0</v>
      </c>
      <c r="AR43" s="26">
        <v>0</v>
      </c>
      <c r="AS43" s="26">
        <v>0</v>
      </c>
      <c r="AT43" s="26">
        <v>0</v>
      </c>
      <c r="AU43" s="26">
        <v>0</v>
      </c>
      <c r="AV43" s="26">
        <v>0</v>
      </c>
      <c r="AW43" s="26">
        <v>0</v>
      </c>
      <c r="AX43" s="26">
        <v>0</v>
      </c>
      <c r="AY43" s="26">
        <v>0</v>
      </c>
      <c r="AZ43" s="26">
        <v>0</v>
      </c>
      <c r="BA43" s="26">
        <v>1</v>
      </c>
      <c r="BB43" s="26">
        <v>0</v>
      </c>
      <c r="BC43" s="26">
        <v>0</v>
      </c>
      <c r="BD43" s="26">
        <v>0</v>
      </c>
      <c r="BE43" s="26">
        <v>0</v>
      </c>
      <c r="BF43" s="26">
        <v>0</v>
      </c>
      <c r="BG43" s="26">
        <v>0</v>
      </c>
      <c r="BH43" s="26">
        <v>0</v>
      </c>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9">
        <f>(G43-'predicted rankings sorted'!G40)^2</f>
        <v>0</v>
      </c>
      <c r="DD43" s="29">
        <f>(H43-'predicted rankings sorted'!H40)^2</f>
        <v>0</v>
      </c>
      <c r="DE43" s="29">
        <f>(I43-'predicted rankings sorted'!I40)^2</f>
        <v>0</v>
      </c>
      <c r="DF43" s="29">
        <f>(J43-'predicted rankings sorted'!J40)^2</f>
        <v>0</v>
      </c>
      <c r="DG43" s="29">
        <f>(K43-'predicted rankings sorted'!K40)^2</f>
        <v>0</v>
      </c>
      <c r="DH43" s="29">
        <f>(L43-'predicted rankings sorted'!L40)^2</f>
        <v>0</v>
      </c>
      <c r="DI43" s="29">
        <f>(M43-'predicted rankings sorted'!M40)^2</f>
        <v>0</v>
      </c>
      <c r="DJ43" s="29">
        <f>(N43-'predicted rankings sorted'!N40)^2</f>
        <v>0</v>
      </c>
      <c r="DK43" s="29">
        <f>(O43-'predicted rankings sorted'!O40)^2</f>
        <v>0</v>
      </c>
      <c r="DL43" s="29">
        <f>(P43-'predicted rankings sorted'!P40)^2</f>
        <v>0</v>
      </c>
      <c r="DM43" s="29">
        <f>(Q43-'predicted rankings sorted'!Q40)^2</f>
        <v>0</v>
      </c>
      <c r="DN43" s="29">
        <f>(R43-'predicted rankings sorted'!R40)^2</f>
        <v>0</v>
      </c>
      <c r="DO43" s="29">
        <f>(S43-'predicted rankings sorted'!S40)^2</f>
        <v>0</v>
      </c>
      <c r="DP43" s="29">
        <f>(T43-'predicted rankings sorted'!T40)^2</f>
        <v>0</v>
      </c>
      <c r="DQ43" s="29">
        <f>(U43-'predicted rankings sorted'!U40)^2</f>
        <v>0</v>
      </c>
      <c r="DR43" s="29">
        <f>(V43-'predicted rankings sorted'!V40)^2</f>
        <v>0</v>
      </c>
      <c r="DS43" s="29">
        <f>(W43-'predicted rankings sorted'!W40)^2</f>
        <v>0</v>
      </c>
      <c r="DT43" s="29">
        <f>(X43-'predicted rankings sorted'!X40)^2</f>
        <v>0</v>
      </c>
      <c r="DU43" s="29">
        <f>(Y43-'predicted rankings sorted'!Y40)^2</f>
        <v>0</v>
      </c>
      <c r="DV43" s="29">
        <f>(Z43-'predicted rankings sorted'!Z40)^2</f>
        <v>0</v>
      </c>
      <c r="DW43" s="29">
        <f>(AA43-'predicted rankings sorted'!AA40)^2</f>
        <v>0</v>
      </c>
      <c r="DX43" s="29">
        <f>(AB43-'predicted rankings sorted'!AB40)^2</f>
        <v>0</v>
      </c>
      <c r="DY43" s="29">
        <f>(AC43-'predicted rankings sorted'!AC40)^2</f>
        <v>0</v>
      </c>
      <c r="DZ43" s="29">
        <f>(AD43-'predicted rankings sorted'!AD40)^2</f>
        <v>0</v>
      </c>
      <c r="EA43" s="29">
        <f>(AE43-'predicted rankings sorted'!AE40)^2</f>
        <v>0</v>
      </c>
      <c r="EB43" s="29">
        <f>(AF43-'predicted rankings sorted'!AF40)^2</f>
        <v>0</v>
      </c>
      <c r="EC43" s="29">
        <f>(AG43-'predicted rankings sorted'!AG40)^2</f>
        <v>0</v>
      </c>
      <c r="ED43" s="29">
        <f>(AH43-'predicted rankings sorted'!AH40)^2</f>
        <v>0</v>
      </c>
      <c r="EE43" s="29">
        <f>(AI43-'predicted rankings sorted'!AI40)^2</f>
        <v>0</v>
      </c>
      <c r="EF43" s="29">
        <f>(AJ43-'predicted rankings sorted'!AJ40)^2</f>
        <v>0</v>
      </c>
      <c r="EG43" s="29">
        <f>(AK43-'predicted rankings sorted'!AK40)^2</f>
        <v>0</v>
      </c>
      <c r="EH43" s="29">
        <f>(AL43-'predicted rankings sorted'!AL40)^2</f>
        <v>0</v>
      </c>
      <c r="EI43" s="29">
        <f>(AM43-'predicted rankings sorted'!AM40)^2</f>
        <v>0</v>
      </c>
      <c r="EJ43" s="29">
        <f>(AN43-'predicted rankings sorted'!AN40)^2</f>
        <v>0</v>
      </c>
      <c r="EK43" s="29">
        <f>(AO43-'predicted rankings sorted'!AO40)^2</f>
        <v>0</v>
      </c>
      <c r="EL43" s="29">
        <f>(AP43-'predicted rankings sorted'!AP40)^2</f>
        <v>0</v>
      </c>
      <c r="EM43" s="29">
        <f>(AQ43-'predicted rankings sorted'!AQ40)^2</f>
        <v>0</v>
      </c>
      <c r="EN43" s="29">
        <f>(AR43-'predicted rankings sorted'!AR40)^2</f>
        <v>0</v>
      </c>
      <c r="EO43" s="29">
        <f>(AS43-'predicted rankings sorted'!AS40)^2</f>
        <v>0</v>
      </c>
      <c r="EP43" s="29">
        <f>(AT43-'predicted rankings sorted'!AT40)^2</f>
        <v>0</v>
      </c>
      <c r="EQ43" s="29">
        <f>(AU43-'predicted rankings sorted'!AU40)^2</f>
        <v>0</v>
      </c>
      <c r="ER43" s="29">
        <f>(AV43-'predicted rankings sorted'!AV40)^2</f>
        <v>0</v>
      </c>
      <c r="ES43" s="29">
        <f>(AW43-'predicted rankings sorted'!AW40)^2</f>
        <v>0</v>
      </c>
      <c r="ET43" s="29">
        <f>(AX43-'predicted rankings sorted'!AX40)^2</f>
        <v>0</v>
      </c>
      <c r="EU43" s="29">
        <f>(AY43-'predicted rankings sorted'!AY40)^2</f>
        <v>0</v>
      </c>
      <c r="EV43" s="29">
        <f>(AZ43-'predicted rankings sorted'!AZ40)^2</f>
        <v>0</v>
      </c>
      <c r="EW43" s="29">
        <f>(BA43-'predicted rankings sorted'!BA40)^2</f>
        <v>1</v>
      </c>
      <c r="EX43" s="29">
        <f>(BB43-'predicted rankings sorted'!BB40)^2</f>
        <v>0</v>
      </c>
      <c r="EY43" s="29">
        <f>(BC43-'predicted rankings sorted'!BC40)^2</f>
        <v>0</v>
      </c>
      <c r="EZ43" s="29">
        <f>(BD43-'predicted rankings sorted'!BD40)^2</f>
        <v>0</v>
      </c>
      <c r="FA43" s="29">
        <f>(BE43-'predicted rankings sorted'!BE40)^2</f>
        <v>0</v>
      </c>
      <c r="FB43" s="29">
        <f>(BF43-'predicted rankings sorted'!BF40)^2</f>
        <v>0</v>
      </c>
      <c r="FC43" s="29">
        <f>(BG43-'predicted rankings sorted'!BG40)^2</f>
        <v>0</v>
      </c>
      <c r="FD43" s="29">
        <f>(BH43-'predicted rankings sorted'!BH40)^2</f>
        <v>0</v>
      </c>
      <c r="FE43" s="26"/>
      <c r="FF43" s="26"/>
      <c r="FG43" s="26"/>
      <c r="FH43" s="26"/>
      <c r="FI43" s="26"/>
      <c r="FJ43" s="26"/>
      <c r="FK43" s="26"/>
      <c r="FL43" s="26"/>
      <c r="FM43" s="26"/>
      <c r="FN43" s="26"/>
      <c r="FO43" s="26"/>
      <c r="FP43" s="26"/>
      <c r="FQ43" s="26"/>
      <c r="FR43" s="26"/>
      <c r="FS43" s="26"/>
      <c r="FT43" s="26"/>
      <c r="FU43" s="26"/>
      <c r="FV43" s="26"/>
      <c r="FW43" s="26"/>
      <c r="FX43" s="26"/>
      <c r="FY43" s="26"/>
      <c r="FZ43" s="26"/>
      <c r="GA43" s="26"/>
      <c r="GB43" s="26"/>
      <c r="GC43" s="26"/>
      <c r="GD43" s="26"/>
      <c r="GE43" s="26"/>
      <c r="GF43" s="26"/>
      <c r="GG43" s="26"/>
      <c r="GH43" s="26"/>
      <c r="GI43" s="26"/>
      <c r="GJ43" s="26"/>
      <c r="GK43" s="26"/>
      <c r="GL43" s="26"/>
      <c r="GM43" s="26"/>
      <c r="GN43" s="26"/>
      <c r="GO43" s="26"/>
      <c r="GP43" s="26"/>
    </row>
    <row r="44" spans="1:198" x14ac:dyDescent="0.25">
      <c r="A44">
        <v>5837</v>
      </c>
      <c r="B44" t="s">
        <v>2267</v>
      </c>
      <c r="C44" s="26">
        <v>0</v>
      </c>
      <c r="D44" s="26">
        <v>0</v>
      </c>
      <c r="E44" s="26">
        <v>0</v>
      </c>
      <c r="F44" s="26">
        <v>0</v>
      </c>
      <c r="G44" s="26">
        <v>0</v>
      </c>
      <c r="H44" s="26">
        <v>0</v>
      </c>
      <c r="I44" s="26">
        <v>0</v>
      </c>
      <c r="J44" s="26">
        <v>0</v>
      </c>
      <c r="K44" s="26">
        <v>0</v>
      </c>
      <c r="L44" s="26">
        <v>0</v>
      </c>
      <c r="M44" s="26">
        <v>0</v>
      </c>
      <c r="N44" s="26">
        <v>0</v>
      </c>
      <c r="O44" s="26">
        <v>0</v>
      </c>
      <c r="P44" s="26">
        <v>0</v>
      </c>
      <c r="Q44" s="26">
        <v>0</v>
      </c>
      <c r="R44" s="26">
        <v>0</v>
      </c>
      <c r="S44" s="26">
        <v>0</v>
      </c>
      <c r="T44" s="26">
        <v>0</v>
      </c>
      <c r="U44" s="26">
        <v>0</v>
      </c>
      <c r="V44" s="26">
        <v>0</v>
      </c>
      <c r="W44" s="26">
        <v>0</v>
      </c>
      <c r="X44" s="26">
        <v>0</v>
      </c>
      <c r="Y44" s="26">
        <v>0</v>
      </c>
      <c r="Z44" s="26">
        <v>0</v>
      </c>
      <c r="AA44" s="26">
        <v>0</v>
      </c>
      <c r="AB44" s="26">
        <v>0</v>
      </c>
      <c r="AC44" s="26">
        <v>0</v>
      </c>
      <c r="AD44" s="26">
        <v>0</v>
      </c>
      <c r="AE44" s="26">
        <v>0</v>
      </c>
      <c r="AF44" s="26">
        <v>0</v>
      </c>
      <c r="AG44" s="26">
        <v>0</v>
      </c>
      <c r="AH44" s="26">
        <v>0</v>
      </c>
      <c r="AI44" s="26">
        <v>0</v>
      </c>
      <c r="AJ44" s="26">
        <v>0</v>
      </c>
      <c r="AK44" s="26">
        <v>0</v>
      </c>
      <c r="AL44" s="26">
        <v>0</v>
      </c>
      <c r="AM44" s="26">
        <v>0</v>
      </c>
      <c r="AN44" s="26">
        <v>0</v>
      </c>
      <c r="AO44" s="26">
        <v>0</v>
      </c>
      <c r="AP44" s="26">
        <v>0</v>
      </c>
      <c r="AQ44" s="26">
        <v>0</v>
      </c>
      <c r="AR44" s="26">
        <v>0</v>
      </c>
      <c r="AS44" s="26">
        <v>0</v>
      </c>
      <c r="AT44" s="26">
        <v>0</v>
      </c>
      <c r="AU44" s="26">
        <v>0</v>
      </c>
      <c r="AV44" s="26">
        <v>1</v>
      </c>
      <c r="AW44" s="26">
        <v>0</v>
      </c>
      <c r="AX44" s="26">
        <v>0</v>
      </c>
      <c r="AY44" s="26">
        <v>0</v>
      </c>
      <c r="AZ44" s="26">
        <v>0</v>
      </c>
      <c r="BA44" s="26">
        <v>0</v>
      </c>
      <c r="BB44" s="26">
        <v>0</v>
      </c>
      <c r="BC44" s="26">
        <v>0</v>
      </c>
      <c r="BD44" s="26">
        <v>0</v>
      </c>
      <c r="BE44" s="26">
        <v>0</v>
      </c>
      <c r="BF44" s="26">
        <v>0</v>
      </c>
      <c r="BG44" s="26">
        <v>0</v>
      </c>
      <c r="BH44" s="26">
        <v>0</v>
      </c>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9">
        <f>(G44-'predicted rankings sorted'!G41)^2</f>
        <v>0</v>
      </c>
      <c r="DD44" s="29">
        <f>(H44-'predicted rankings sorted'!H41)^2</f>
        <v>0</v>
      </c>
      <c r="DE44" s="29">
        <f>(I44-'predicted rankings sorted'!I41)^2</f>
        <v>0</v>
      </c>
      <c r="DF44" s="29">
        <f>(J44-'predicted rankings sorted'!J41)^2</f>
        <v>0</v>
      </c>
      <c r="DG44" s="29">
        <f>(K44-'predicted rankings sorted'!K41)^2</f>
        <v>0</v>
      </c>
      <c r="DH44" s="29">
        <f>(L44-'predicted rankings sorted'!L41)^2</f>
        <v>0</v>
      </c>
      <c r="DI44" s="29">
        <f>(M44-'predicted rankings sorted'!M41)^2</f>
        <v>0</v>
      </c>
      <c r="DJ44" s="29">
        <f>(N44-'predicted rankings sorted'!N41)^2</f>
        <v>0</v>
      </c>
      <c r="DK44" s="29">
        <f>(O44-'predicted rankings sorted'!O41)^2</f>
        <v>0</v>
      </c>
      <c r="DL44" s="29">
        <f>(P44-'predicted rankings sorted'!P41)^2</f>
        <v>0</v>
      </c>
      <c r="DM44" s="29">
        <f>(Q44-'predicted rankings sorted'!Q41)^2</f>
        <v>0</v>
      </c>
      <c r="DN44" s="29">
        <f>(R44-'predicted rankings sorted'!R41)^2</f>
        <v>0</v>
      </c>
      <c r="DO44" s="29">
        <f>(S44-'predicted rankings sorted'!S41)^2</f>
        <v>0</v>
      </c>
      <c r="DP44" s="29">
        <f>(T44-'predicted rankings sorted'!T41)^2</f>
        <v>0</v>
      </c>
      <c r="DQ44" s="29">
        <f>(U44-'predicted rankings sorted'!U41)^2</f>
        <v>0</v>
      </c>
      <c r="DR44" s="29">
        <f>(V44-'predicted rankings sorted'!V41)^2</f>
        <v>0</v>
      </c>
      <c r="DS44" s="29">
        <f>(W44-'predicted rankings sorted'!W41)^2</f>
        <v>0</v>
      </c>
      <c r="DT44" s="29">
        <f>(X44-'predicted rankings sorted'!X41)^2</f>
        <v>0</v>
      </c>
      <c r="DU44" s="29">
        <f>(Y44-'predicted rankings sorted'!Y41)^2</f>
        <v>0</v>
      </c>
      <c r="DV44" s="29">
        <f>(Z44-'predicted rankings sorted'!Z41)^2</f>
        <v>0</v>
      </c>
      <c r="DW44" s="29">
        <f>(AA44-'predicted rankings sorted'!AA41)^2</f>
        <v>0</v>
      </c>
      <c r="DX44" s="29">
        <f>(AB44-'predicted rankings sorted'!AB41)^2</f>
        <v>0</v>
      </c>
      <c r="DY44" s="29">
        <f>(AC44-'predicted rankings sorted'!AC41)^2</f>
        <v>0</v>
      </c>
      <c r="DZ44" s="29">
        <f>(AD44-'predicted rankings sorted'!AD41)^2</f>
        <v>0</v>
      </c>
      <c r="EA44" s="29">
        <f>(AE44-'predicted rankings sorted'!AE41)^2</f>
        <v>0</v>
      </c>
      <c r="EB44" s="29">
        <f>(AF44-'predicted rankings sorted'!AF41)^2</f>
        <v>0</v>
      </c>
      <c r="EC44" s="29">
        <f>(AG44-'predicted rankings sorted'!AG41)^2</f>
        <v>0</v>
      </c>
      <c r="ED44" s="29">
        <f>(AH44-'predicted rankings sorted'!AH41)^2</f>
        <v>0</v>
      </c>
      <c r="EE44" s="29">
        <f>(AI44-'predicted rankings sorted'!AI41)^2</f>
        <v>0</v>
      </c>
      <c r="EF44" s="29">
        <f>(AJ44-'predicted rankings sorted'!AJ41)^2</f>
        <v>0</v>
      </c>
      <c r="EG44" s="29">
        <f>(AK44-'predicted rankings sorted'!AK41)^2</f>
        <v>0</v>
      </c>
      <c r="EH44" s="29">
        <f>(AL44-'predicted rankings sorted'!AL41)^2</f>
        <v>0</v>
      </c>
      <c r="EI44" s="29">
        <f>(AM44-'predicted rankings sorted'!AM41)^2</f>
        <v>0</v>
      </c>
      <c r="EJ44" s="29">
        <f>(AN44-'predicted rankings sorted'!AN41)^2</f>
        <v>0</v>
      </c>
      <c r="EK44" s="29">
        <f>(AO44-'predicted rankings sorted'!AO41)^2</f>
        <v>0</v>
      </c>
      <c r="EL44" s="29">
        <f>(AP44-'predicted rankings sorted'!AP41)^2</f>
        <v>0</v>
      </c>
      <c r="EM44" s="29">
        <f>(AQ44-'predicted rankings sorted'!AQ41)^2</f>
        <v>0</v>
      </c>
      <c r="EN44" s="29">
        <f>(AR44-'predicted rankings sorted'!AR41)^2</f>
        <v>0</v>
      </c>
      <c r="EO44" s="29">
        <f>(AS44-'predicted rankings sorted'!AS41)^2</f>
        <v>0</v>
      </c>
      <c r="EP44" s="29">
        <f>(AT44-'predicted rankings sorted'!AT41)^2</f>
        <v>0</v>
      </c>
      <c r="EQ44" s="29">
        <f>(AU44-'predicted rankings sorted'!AU41)^2</f>
        <v>0</v>
      </c>
      <c r="ER44" s="29">
        <f>(AV44-'predicted rankings sorted'!AV41)^2</f>
        <v>1</v>
      </c>
      <c r="ES44" s="29">
        <f>(AW44-'predicted rankings sorted'!AW41)^2</f>
        <v>0</v>
      </c>
      <c r="ET44" s="29">
        <f>(AX44-'predicted rankings sorted'!AX41)^2</f>
        <v>0</v>
      </c>
      <c r="EU44" s="29">
        <f>(AY44-'predicted rankings sorted'!AY41)^2</f>
        <v>0</v>
      </c>
      <c r="EV44" s="29">
        <f>(AZ44-'predicted rankings sorted'!AZ41)^2</f>
        <v>0</v>
      </c>
      <c r="EW44" s="29">
        <f>(BA44-'predicted rankings sorted'!BA41)^2</f>
        <v>0</v>
      </c>
      <c r="EX44" s="29">
        <f>(BB44-'predicted rankings sorted'!BB41)^2</f>
        <v>0</v>
      </c>
      <c r="EY44" s="29">
        <f>(BC44-'predicted rankings sorted'!BC41)^2</f>
        <v>0</v>
      </c>
      <c r="EZ44" s="29">
        <f>(BD44-'predicted rankings sorted'!BD41)^2</f>
        <v>0</v>
      </c>
      <c r="FA44" s="29">
        <f>(BE44-'predicted rankings sorted'!BE41)^2</f>
        <v>0</v>
      </c>
      <c r="FB44" s="29">
        <f>(BF44-'predicted rankings sorted'!BF41)^2</f>
        <v>0</v>
      </c>
      <c r="FC44" s="29">
        <f>(BG44-'predicted rankings sorted'!BG41)^2</f>
        <v>0</v>
      </c>
      <c r="FD44" s="29">
        <f>(BH44-'predicted rankings sorted'!BH41)^2</f>
        <v>0</v>
      </c>
      <c r="FE44" s="26"/>
      <c r="FF44" s="26"/>
      <c r="FG44" s="26"/>
      <c r="FH44" s="26"/>
      <c r="FI44" s="26"/>
      <c r="FJ44" s="26"/>
      <c r="FK44" s="26"/>
      <c r="FL44" s="26"/>
      <c r="FM44" s="26"/>
      <c r="FN44" s="26"/>
      <c r="FO44" s="26"/>
      <c r="FP44" s="26"/>
      <c r="FQ44" s="26"/>
      <c r="FR44" s="26"/>
      <c r="FS44" s="26"/>
      <c r="FT44" s="26"/>
      <c r="FU44" s="26"/>
      <c r="FV44" s="26"/>
      <c r="FW44" s="26"/>
      <c r="FX44" s="26"/>
      <c r="FY44" s="26"/>
      <c r="FZ44" s="26"/>
      <c r="GA44" s="26"/>
      <c r="GB44" s="26"/>
      <c r="GC44" s="26"/>
      <c r="GD44" s="26"/>
      <c r="GE44" s="26"/>
      <c r="GF44" s="26"/>
      <c r="GG44" s="26"/>
      <c r="GH44" s="26"/>
      <c r="GI44" s="26"/>
      <c r="GJ44" s="26"/>
      <c r="GK44" s="26"/>
      <c r="GL44" s="26"/>
      <c r="GM44" s="26"/>
      <c r="GN44" s="26"/>
      <c r="GO44" s="26"/>
      <c r="GP44" s="26"/>
    </row>
    <row r="45" spans="1:198" x14ac:dyDescent="0.25">
      <c r="A45">
        <v>5906</v>
      </c>
      <c r="B45" t="s">
        <v>2307</v>
      </c>
      <c r="C45" s="26">
        <v>0</v>
      </c>
      <c r="D45" s="26">
        <v>0</v>
      </c>
      <c r="E45" s="26">
        <v>0</v>
      </c>
      <c r="F45" s="26">
        <v>0</v>
      </c>
      <c r="G45" s="26">
        <v>0</v>
      </c>
      <c r="H45" s="26">
        <v>0</v>
      </c>
      <c r="I45" s="26">
        <v>0</v>
      </c>
      <c r="J45" s="26">
        <v>0</v>
      </c>
      <c r="K45" s="26">
        <v>0</v>
      </c>
      <c r="L45" s="26">
        <v>0</v>
      </c>
      <c r="M45" s="26">
        <v>0</v>
      </c>
      <c r="N45" s="26">
        <v>0</v>
      </c>
      <c r="O45" s="26">
        <v>0</v>
      </c>
      <c r="P45" s="26">
        <v>0</v>
      </c>
      <c r="Q45" s="26">
        <v>0</v>
      </c>
      <c r="R45" s="26">
        <v>0</v>
      </c>
      <c r="S45" s="26">
        <v>0</v>
      </c>
      <c r="T45" s="26">
        <v>0</v>
      </c>
      <c r="U45" s="26">
        <v>0</v>
      </c>
      <c r="V45" s="26">
        <v>0</v>
      </c>
      <c r="W45" s="26">
        <v>0</v>
      </c>
      <c r="X45" s="26">
        <v>0</v>
      </c>
      <c r="Y45" s="26">
        <v>0</v>
      </c>
      <c r="Z45" s="26">
        <v>0</v>
      </c>
      <c r="AA45" s="26">
        <v>0</v>
      </c>
      <c r="AB45" s="26">
        <v>0</v>
      </c>
      <c r="AC45" s="26">
        <v>0</v>
      </c>
      <c r="AD45" s="26">
        <v>0</v>
      </c>
      <c r="AE45" s="26">
        <v>0</v>
      </c>
      <c r="AF45" s="26">
        <v>0</v>
      </c>
      <c r="AG45" s="26">
        <v>0</v>
      </c>
      <c r="AH45" s="26">
        <v>0</v>
      </c>
      <c r="AI45" s="26">
        <v>0</v>
      </c>
      <c r="AJ45" s="26">
        <v>0</v>
      </c>
      <c r="AK45" s="26">
        <v>0</v>
      </c>
      <c r="AL45" s="26">
        <v>0</v>
      </c>
      <c r="AM45" s="26">
        <v>0</v>
      </c>
      <c r="AN45" s="26">
        <v>0</v>
      </c>
      <c r="AO45" s="26">
        <v>0</v>
      </c>
      <c r="AP45" s="26">
        <v>0</v>
      </c>
      <c r="AQ45" s="26">
        <v>0</v>
      </c>
      <c r="AR45" s="26">
        <v>0</v>
      </c>
      <c r="AS45" s="26">
        <v>0</v>
      </c>
      <c r="AT45" s="26">
        <v>0</v>
      </c>
      <c r="AU45" s="26">
        <v>0</v>
      </c>
      <c r="AV45" s="26">
        <v>0</v>
      </c>
      <c r="AW45" s="26">
        <v>0</v>
      </c>
      <c r="AX45" s="26">
        <v>0</v>
      </c>
      <c r="AY45" s="26">
        <v>0</v>
      </c>
      <c r="AZ45" s="26">
        <v>0</v>
      </c>
      <c r="BA45" s="26">
        <v>0</v>
      </c>
      <c r="BB45" s="26">
        <v>0</v>
      </c>
      <c r="BC45" s="26">
        <v>0</v>
      </c>
      <c r="BD45" s="26">
        <v>1</v>
      </c>
      <c r="BE45" s="26">
        <v>0</v>
      </c>
      <c r="BF45" s="26">
        <v>0</v>
      </c>
      <c r="BG45" s="26">
        <v>0</v>
      </c>
      <c r="BH45" s="26">
        <v>0</v>
      </c>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9">
        <f>(G45-'predicted rankings sorted'!G42)^2</f>
        <v>0</v>
      </c>
      <c r="DD45" s="29">
        <f>(H45-'predicted rankings sorted'!H42)^2</f>
        <v>0</v>
      </c>
      <c r="DE45" s="29">
        <f>(I45-'predicted rankings sorted'!I42)^2</f>
        <v>0</v>
      </c>
      <c r="DF45" s="29">
        <f>(J45-'predicted rankings sorted'!J42)^2</f>
        <v>0</v>
      </c>
      <c r="DG45" s="29">
        <f>(K45-'predicted rankings sorted'!K42)^2</f>
        <v>0</v>
      </c>
      <c r="DH45" s="29">
        <f>(L45-'predicted rankings sorted'!L42)^2</f>
        <v>0</v>
      </c>
      <c r="DI45" s="29">
        <f>(M45-'predicted rankings sorted'!M42)^2</f>
        <v>0</v>
      </c>
      <c r="DJ45" s="29">
        <f>(N45-'predicted rankings sorted'!N42)^2</f>
        <v>0</v>
      </c>
      <c r="DK45" s="29">
        <f>(O45-'predicted rankings sorted'!O42)^2</f>
        <v>0</v>
      </c>
      <c r="DL45" s="29">
        <f>(P45-'predicted rankings sorted'!P42)^2</f>
        <v>0</v>
      </c>
      <c r="DM45" s="29">
        <f>(Q45-'predicted rankings sorted'!Q42)^2</f>
        <v>0</v>
      </c>
      <c r="DN45" s="29">
        <f>(R45-'predicted rankings sorted'!R42)^2</f>
        <v>0</v>
      </c>
      <c r="DO45" s="29">
        <f>(S45-'predicted rankings sorted'!S42)^2</f>
        <v>0</v>
      </c>
      <c r="DP45" s="29">
        <f>(T45-'predicted rankings sorted'!T42)^2</f>
        <v>0</v>
      </c>
      <c r="DQ45" s="29">
        <f>(U45-'predicted rankings sorted'!U42)^2</f>
        <v>0</v>
      </c>
      <c r="DR45" s="29">
        <f>(V45-'predicted rankings sorted'!V42)^2</f>
        <v>0</v>
      </c>
      <c r="DS45" s="29">
        <f>(W45-'predicted rankings sorted'!W42)^2</f>
        <v>0</v>
      </c>
      <c r="DT45" s="29">
        <f>(X45-'predicted rankings sorted'!X42)^2</f>
        <v>0</v>
      </c>
      <c r="DU45" s="29">
        <f>(Y45-'predicted rankings sorted'!Y42)^2</f>
        <v>0</v>
      </c>
      <c r="DV45" s="29">
        <f>(Z45-'predicted rankings sorted'!Z42)^2</f>
        <v>0</v>
      </c>
      <c r="DW45" s="29">
        <f>(AA45-'predicted rankings sorted'!AA42)^2</f>
        <v>0</v>
      </c>
      <c r="DX45" s="29">
        <f>(AB45-'predicted rankings sorted'!AB42)^2</f>
        <v>0</v>
      </c>
      <c r="DY45" s="29">
        <f>(AC45-'predicted rankings sorted'!AC42)^2</f>
        <v>0</v>
      </c>
      <c r="DZ45" s="29">
        <f>(AD45-'predicted rankings sorted'!AD42)^2</f>
        <v>0</v>
      </c>
      <c r="EA45" s="29">
        <f>(AE45-'predicted rankings sorted'!AE42)^2</f>
        <v>0</v>
      </c>
      <c r="EB45" s="29">
        <f>(AF45-'predicted rankings sorted'!AF42)^2</f>
        <v>0</v>
      </c>
      <c r="EC45" s="29">
        <f>(AG45-'predicted rankings sorted'!AG42)^2</f>
        <v>0</v>
      </c>
      <c r="ED45" s="29">
        <f>(AH45-'predicted rankings sorted'!AH42)^2</f>
        <v>0</v>
      </c>
      <c r="EE45" s="29">
        <f>(AI45-'predicted rankings sorted'!AI42)^2</f>
        <v>0</v>
      </c>
      <c r="EF45" s="29">
        <f>(AJ45-'predicted rankings sorted'!AJ42)^2</f>
        <v>0</v>
      </c>
      <c r="EG45" s="29">
        <f>(AK45-'predicted rankings sorted'!AK42)^2</f>
        <v>0</v>
      </c>
      <c r="EH45" s="29">
        <f>(AL45-'predicted rankings sorted'!AL42)^2</f>
        <v>0</v>
      </c>
      <c r="EI45" s="29">
        <f>(AM45-'predicted rankings sorted'!AM42)^2</f>
        <v>0</v>
      </c>
      <c r="EJ45" s="29">
        <f>(AN45-'predicted rankings sorted'!AN42)^2</f>
        <v>0</v>
      </c>
      <c r="EK45" s="29">
        <f>(AO45-'predicted rankings sorted'!AO42)^2</f>
        <v>0</v>
      </c>
      <c r="EL45" s="29">
        <f>(AP45-'predicted rankings sorted'!AP42)^2</f>
        <v>0</v>
      </c>
      <c r="EM45" s="29">
        <f>(AQ45-'predicted rankings sorted'!AQ42)^2</f>
        <v>0</v>
      </c>
      <c r="EN45" s="29">
        <f>(AR45-'predicted rankings sorted'!AR42)^2</f>
        <v>0</v>
      </c>
      <c r="EO45" s="29">
        <f>(AS45-'predicted rankings sorted'!AS42)^2</f>
        <v>0</v>
      </c>
      <c r="EP45" s="29">
        <f>(AT45-'predicted rankings sorted'!AT42)^2</f>
        <v>0</v>
      </c>
      <c r="EQ45" s="29">
        <f>(AU45-'predicted rankings sorted'!AU42)^2</f>
        <v>0</v>
      </c>
      <c r="ER45" s="29">
        <f>(AV45-'predicted rankings sorted'!AV42)^2</f>
        <v>0</v>
      </c>
      <c r="ES45" s="29">
        <f>(AW45-'predicted rankings sorted'!AW42)^2</f>
        <v>0</v>
      </c>
      <c r="ET45" s="29">
        <f>(AX45-'predicted rankings sorted'!AX42)^2</f>
        <v>0</v>
      </c>
      <c r="EU45" s="29">
        <f>(AY45-'predicted rankings sorted'!AY42)^2</f>
        <v>0</v>
      </c>
      <c r="EV45" s="29">
        <f>(AZ45-'predicted rankings sorted'!AZ42)^2</f>
        <v>0</v>
      </c>
      <c r="EW45" s="29">
        <f>(BA45-'predicted rankings sorted'!BA42)^2</f>
        <v>0</v>
      </c>
      <c r="EX45" s="29">
        <f>(BB45-'predicted rankings sorted'!BB42)^2</f>
        <v>0</v>
      </c>
      <c r="EY45" s="29">
        <f>(BC45-'predicted rankings sorted'!BC42)^2</f>
        <v>0</v>
      </c>
      <c r="EZ45" s="29">
        <f>(BD45-'predicted rankings sorted'!BD42)^2</f>
        <v>1</v>
      </c>
      <c r="FA45" s="29">
        <f>(BE45-'predicted rankings sorted'!BE42)^2</f>
        <v>0</v>
      </c>
      <c r="FB45" s="29">
        <f>(BF45-'predicted rankings sorted'!BF42)^2</f>
        <v>0</v>
      </c>
      <c r="FC45" s="29">
        <f>(BG45-'predicted rankings sorted'!BG42)^2</f>
        <v>0</v>
      </c>
      <c r="FD45" s="29">
        <f>(BH45-'predicted rankings sorted'!BH42)^2</f>
        <v>0</v>
      </c>
      <c r="FE45" s="26"/>
      <c r="FF45" s="26"/>
      <c r="FG45" s="26"/>
      <c r="FH45" s="26"/>
      <c r="FI45" s="26"/>
      <c r="FJ45" s="26"/>
      <c r="FK45" s="26"/>
      <c r="FL45" s="26"/>
      <c r="FM45" s="26"/>
      <c r="FN45" s="26"/>
      <c r="FO45" s="26"/>
      <c r="FP45" s="26"/>
      <c r="FQ45" s="26"/>
      <c r="FR45" s="26"/>
      <c r="FS45" s="26"/>
      <c r="FT45" s="26"/>
      <c r="FU45" s="26"/>
      <c r="FV45" s="26"/>
      <c r="FW45" s="26"/>
      <c r="FX45" s="26"/>
      <c r="FY45" s="26"/>
      <c r="FZ45" s="26"/>
      <c r="GA45" s="26"/>
      <c r="GB45" s="26"/>
      <c r="GC45" s="26"/>
      <c r="GD45" s="26"/>
      <c r="GE45" s="26"/>
      <c r="GF45" s="26"/>
      <c r="GG45" s="26"/>
      <c r="GH45" s="26"/>
      <c r="GI45" s="26"/>
      <c r="GJ45" s="26"/>
      <c r="GK45" s="26"/>
      <c r="GL45" s="26"/>
      <c r="GM45" s="26"/>
      <c r="GN45" s="26"/>
      <c r="GO45" s="26"/>
      <c r="GP45" s="26"/>
    </row>
    <row r="46" spans="1:198" x14ac:dyDescent="0.25">
      <c r="A46">
        <v>5935</v>
      </c>
      <c r="B46" t="s">
        <v>2326</v>
      </c>
      <c r="C46" s="26">
        <v>0</v>
      </c>
      <c r="D46" s="26">
        <v>0</v>
      </c>
      <c r="E46" s="26">
        <v>0</v>
      </c>
      <c r="F46" s="26">
        <v>0</v>
      </c>
      <c r="G46" s="26">
        <v>0</v>
      </c>
      <c r="H46" s="26">
        <v>0</v>
      </c>
      <c r="I46" s="26">
        <v>0</v>
      </c>
      <c r="J46" s="26">
        <v>0</v>
      </c>
      <c r="K46" s="26">
        <v>0</v>
      </c>
      <c r="L46" s="26">
        <v>0</v>
      </c>
      <c r="M46" s="26">
        <v>0</v>
      </c>
      <c r="N46" s="26">
        <v>0</v>
      </c>
      <c r="O46" s="26">
        <v>0</v>
      </c>
      <c r="P46" s="26">
        <v>0</v>
      </c>
      <c r="Q46" s="26">
        <v>0</v>
      </c>
      <c r="R46" s="26">
        <v>0</v>
      </c>
      <c r="S46" s="26">
        <v>0</v>
      </c>
      <c r="T46" s="26">
        <v>0</v>
      </c>
      <c r="U46" s="26">
        <v>0</v>
      </c>
      <c r="V46" s="26">
        <v>0</v>
      </c>
      <c r="W46" s="26">
        <v>0</v>
      </c>
      <c r="X46" s="26">
        <v>0</v>
      </c>
      <c r="Y46" s="26">
        <v>0</v>
      </c>
      <c r="Z46" s="26">
        <v>0</v>
      </c>
      <c r="AA46" s="26">
        <v>0</v>
      </c>
      <c r="AB46" s="26">
        <v>0</v>
      </c>
      <c r="AC46" s="26">
        <v>0</v>
      </c>
      <c r="AD46" s="26">
        <v>0</v>
      </c>
      <c r="AE46" s="26">
        <v>0</v>
      </c>
      <c r="AF46" s="26">
        <v>0</v>
      </c>
      <c r="AG46" s="26">
        <v>0</v>
      </c>
      <c r="AH46" s="26">
        <v>0</v>
      </c>
      <c r="AI46" s="26">
        <v>0</v>
      </c>
      <c r="AJ46" s="26">
        <v>0</v>
      </c>
      <c r="AK46" s="26">
        <v>0</v>
      </c>
      <c r="AL46" s="26">
        <v>0</v>
      </c>
      <c r="AM46" s="26">
        <v>0</v>
      </c>
      <c r="AN46" s="26">
        <v>0</v>
      </c>
      <c r="AO46" s="26">
        <v>0</v>
      </c>
      <c r="AP46" s="26">
        <v>0</v>
      </c>
      <c r="AQ46" s="26">
        <v>0</v>
      </c>
      <c r="AR46" s="26">
        <v>0</v>
      </c>
      <c r="AS46" s="26">
        <v>0</v>
      </c>
      <c r="AT46" s="26">
        <v>0</v>
      </c>
      <c r="AU46" s="26">
        <v>0</v>
      </c>
      <c r="AV46" s="26">
        <v>0</v>
      </c>
      <c r="AW46" s="26">
        <v>0</v>
      </c>
      <c r="AX46" s="26">
        <v>0</v>
      </c>
      <c r="AY46" s="26">
        <v>0</v>
      </c>
      <c r="AZ46" s="26">
        <v>0</v>
      </c>
      <c r="BA46" s="26">
        <v>0</v>
      </c>
      <c r="BB46" s="26">
        <v>0</v>
      </c>
      <c r="BC46" s="26">
        <v>0</v>
      </c>
      <c r="BD46" s="26">
        <v>0</v>
      </c>
      <c r="BE46" s="26">
        <v>1</v>
      </c>
      <c r="BF46" s="26">
        <v>0</v>
      </c>
      <c r="BG46" s="26">
        <v>0</v>
      </c>
      <c r="BH46" s="26">
        <v>0</v>
      </c>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9">
        <f>(G46-'predicted rankings sorted'!G43)^2</f>
        <v>0</v>
      </c>
      <c r="DD46" s="29">
        <f>(H46-'predicted rankings sorted'!H43)^2</f>
        <v>0</v>
      </c>
      <c r="DE46" s="29">
        <f>(I46-'predicted rankings sorted'!I43)^2</f>
        <v>0</v>
      </c>
      <c r="DF46" s="29">
        <f>(J46-'predicted rankings sorted'!J43)^2</f>
        <v>0</v>
      </c>
      <c r="DG46" s="29">
        <f>(K46-'predicted rankings sorted'!K43)^2</f>
        <v>0</v>
      </c>
      <c r="DH46" s="29">
        <f>(L46-'predicted rankings sorted'!L43)^2</f>
        <v>0</v>
      </c>
      <c r="DI46" s="29">
        <f>(M46-'predicted rankings sorted'!M43)^2</f>
        <v>0</v>
      </c>
      <c r="DJ46" s="29">
        <f>(N46-'predicted rankings sorted'!N43)^2</f>
        <v>0</v>
      </c>
      <c r="DK46" s="29">
        <f>(O46-'predicted rankings sorted'!O43)^2</f>
        <v>0</v>
      </c>
      <c r="DL46" s="29">
        <f>(P46-'predicted rankings sorted'!P43)^2</f>
        <v>0</v>
      </c>
      <c r="DM46" s="29">
        <f>(Q46-'predicted rankings sorted'!Q43)^2</f>
        <v>0</v>
      </c>
      <c r="DN46" s="29">
        <f>(R46-'predicted rankings sorted'!R43)^2</f>
        <v>0</v>
      </c>
      <c r="DO46" s="29">
        <f>(S46-'predicted rankings sorted'!S43)^2</f>
        <v>0</v>
      </c>
      <c r="DP46" s="29">
        <f>(T46-'predicted rankings sorted'!T43)^2</f>
        <v>0</v>
      </c>
      <c r="DQ46" s="29">
        <f>(U46-'predicted rankings sorted'!U43)^2</f>
        <v>0</v>
      </c>
      <c r="DR46" s="29">
        <f>(V46-'predicted rankings sorted'!V43)^2</f>
        <v>0</v>
      </c>
      <c r="DS46" s="29">
        <f>(W46-'predicted rankings sorted'!W43)^2</f>
        <v>0</v>
      </c>
      <c r="DT46" s="29">
        <f>(X46-'predicted rankings sorted'!X43)^2</f>
        <v>0</v>
      </c>
      <c r="DU46" s="29">
        <f>(Y46-'predicted rankings sorted'!Y43)^2</f>
        <v>0</v>
      </c>
      <c r="DV46" s="29">
        <f>(Z46-'predicted rankings sorted'!Z43)^2</f>
        <v>0</v>
      </c>
      <c r="DW46" s="29">
        <f>(AA46-'predicted rankings sorted'!AA43)^2</f>
        <v>0</v>
      </c>
      <c r="DX46" s="29">
        <f>(AB46-'predicted rankings sorted'!AB43)^2</f>
        <v>0</v>
      </c>
      <c r="DY46" s="29">
        <f>(AC46-'predicted rankings sorted'!AC43)^2</f>
        <v>0</v>
      </c>
      <c r="DZ46" s="29">
        <f>(AD46-'predicted rankings sorted'!AD43)^2</f>
        <v>0</v>
      </c>
      <c r="EA46" s="29">
        <f>(AE46-'predicted rankings sorted'!AE43)^2</f>
        <v>0</v>
      </c>
      <c r="EB46" s="29">
        <f>(AF46-'predicted rankings sorted'!AF43)^2</f>
        <v>0</v>
      </c>
      <c r="EC46" s="29">
        <f>(AG46-'predicted rankings sorted'!AG43)^2</f>
        <v>0</v>
      </c>
      <c r="ED46" s="29">
        <f>(AH46-'predicted rankings sorted'!AH43)^2</f>
        <v>0</v>
      </c>
      <c r="EE46" s="29">
        <f>(AI46-'predicted rankings sorted'!AI43)^2</f>
        <v>0</v>
      </c>
      <c r="EF46" s="29">
        <f>(AJ46-'predicted rankings sorted'!AJ43)^2</f>
        <v>0</v>
      </c>
      <c r="EG46" s="29">
        <f>(AK46-'predicted rankings sorted'!AK43)^2</f>
        <v>0</v>
      </c>
      <c r="EH46" s="29">
        <f>(AL46-'predicted rankings sorted'!AL43)^2</f>
        <v>0</v>
      </c>
      <c r="EI46" s="29">
        <f>(AM46-'predicted rankings sorted'!AM43)^2</f>
        <v>0</v>
      </c>
      <c r="EJ46" s="29">
        <f>(AN46-'predicted rankings sorted'!AN43)^2</f>
        <v>0</v>
      </c>
      <c r="EK46" s="29">
        <f>(AO46-'predicted rankings sorted'!AO43)^2</f>
        <v>0</v>
      </c>
      <c r="EL46" s="29">
        <f>(AP46-'predicted rankings sorted'!AP43)^2</f>
        <v>0</v>
      </c>
      <c r="EM46" s="29">
        <f>(AQ46-'predicted rankings sorted'!AQ43)^2</f>
        <v>0</v>
      </c>
      <c r="EN46" s="29">
        <f>(AR46-'predicted rankings sorted'!AR43)^2</f>
        <v>0</v>
      </c>
      <c r="EO46" s="29">
        <f>(AS46-'predicted rankings sorted'!AS43)^2</f>
        <v>0</v>
      </c>
      <c r="EP46" s="29">
        <f>(AT46-'predicted rankings sorted'!AT43)^2</f>
        <v>0</v>
      </c>
      <c r="EQ46" s="29">
        <f>(AU46-'predicted rankings sorted'!AU43)^2</f>
        <v>0</v>
      </c>
      <c r="ER46" s="29">
        <f>(AV46-'predicted rankings sorted'!AV43)^2</f>
        <v>0</v>
      </c>
      <c r="ES46" s="29">
        <f>(AW46-'predicted rankings sorted'!AW43)^2</f>
        <v>0</v>
      </c>
      <c r="ET46" s="29">
        <f>(AX46-'predicted rankings sorted'!AX43)^2</f>
        <v>0</v>
      </c>
      <c r="EU46" s="29">
        <f>(AY46-'predicted rankings sorted'!AY43)^2</f>
        <v>0</v>
      </c>
      <c r="EV46" s="29">
        <f>(AZ46-'predicted rankings sorted'!AZ43)^2</f>
        <v>0</v>
      </c>
      <c r="EW46" s="29">
        <f>(BA46-'predicted rankings sorted'!BA43)^2</f>
        <v>0</v>
      </c>
      <c r="EX46" s="29">
        <f>(BB46-'predicted rankings sorted'!BB43)^2</f>
        <v>0</v>
      </c>
      <c r="EY46" s="29">
        <f>(BC46-'predicted rankings sorted'!BC43)^2</f>
        <v>0</v>
      </c>
      <c r="EZ46" s="29">
        <f>(BD46-'predicted rankings sorted'!BD43)^2</f>
        <v>0</v>
      </c>
      <c r="FA46" s="29">
        <f>(BE46-'predicted rankings sorted'!BE43)^2</f>
        <v>1</v>
      </c>
      <c r="FB46" s="29">
        <f>(BF46-'predicted rankings sorted'!BF43)^2</f>
        <v>0</v>
      </c>
      <c r="FC46" s="29">
        <f>(BG46-'predicted rankings sorted'!BG43)^2</f>
        <v>0</v>
      </c>
      <c r="FD46" s="29">
        <f>(BH46-'predicted rankings sorted'!BH43)^2</f>
        <v>0</v>
      </c>
      <c r="FE46" s="26"/>
      <c r="FF46" s="26"/>
      <c r="FG46" s="26"/>
      <c r="FH46" s="26"/>
      <c r="FI46" s="26"/>
      <c r="FJ46" s="26"/>
      <c r="FK46" s="26"/>
      <c r="FL46" s="26"/>
      <c r="FM46" s="26"/>
      <c r="FN46" s="26"/>
      <c r="FO46" s="26"/>
      <c r="FP46" s="26"/>
      <c r="FQ46" s="26"/>
      <c r="FR46" s="26"/>
      <c r="FS46" s="26"/>
      <c r="FT46" s="26"/>
      <c r="FU46" s="26"/>
      <c r="FV46" s="26"/>
      <c r="FW46" s="26"/>
      <c r="FX46" s="26"/>
      <c r="FY46" s="26"/>
      <c r="FZ46" s="26"/>
      <c r="GA46" s="26"/>
      <c r="GB46" s="26"/>
      <c r="GC46" s="26"/>
      <c r="GD46" s="26"/>
      <c r="GE46" s="26"/>
      <c r="GF46" s="26"/>
      <c r="GG46" s="26"/>
      <c r="GH46" s="26"/>
      <c r="GI46" s="26"/>
      <c r="GJ46" s="26"/>
      <c r="GK46" s="26"/>
      <c r="GL46" s="26"/>
      <c r="GM46" s="26"/>
      <c r="GN46" s="26"/>
      <c r="GO46" s="26"/>
      <c r="GP46" s="26"/>
    </row>
    <row r="47" spans="1:198" x14ac:dyDescent="0.25">
      <c r="A47">
        <v>5991</v>
      </c>
      <c r="B47" t="s">
        <v>1367</v>
      </c>
      <c r="C47" s="26">
        <v>0</v>
      </c>
      <c r="D47" s="26">
        <v>0</v>
      </c>
      <c r="E47" s="26">
        <v>0</v>
      </c>
      <c r="F47" s="26">
        <v>0</v>
      </c>
      <c r="G47" s="26">
        <v>0</v>
      </c>
      <c r="H47" s="26">
        <v>0</v>
      </c>
      <c r="I47" s="26">
        <v>0</v>
      </c>
      <c r="J47" s="26">
        <v>0</v>
      </c>
      <c r="K47" s="26">
        <v>0</v>
      </c>
      <c r="L47" s="26">
        <v>0</v>
      </c>
      <c r="M47" s="26">
        <v>0</v>
      </c>
      <c r="N47" s="26">
        <v>0</v>
      </c>
      <c r="O47" s="26">
        <v>0</v>
      </c>
      <c r="P47" s="26">
        <v>0</v>
      </c>
      <c r="Q47" s="26">
        <v>0</v>
      </c>
      <c r="R47" s="26">
        <v>0</v>
      </c>
      <c r="S47" s="26">
        <v>0</v>
      </c>
      <c r="T47" s="26">
        <v>0</v>
      </c>
      <c r="U47" s="26">
        <v>0</v>
      </c>
      <c r="V47" s="26">
        <v>0</v>
      </c>
      <c r="W47" s="26">
        <v>0</v>
      </c>
      <c r="X47" s="26">
        <v>0</v>
      </c>
      <c r="Y47" s="26">
        <v>0</v>
      </c>
      <c r="Z47" s="26">
        <v>0</v>
      </c>
      <c r="AA47" s="26">
        <v>0</v>
      </c>
      <c r="AB47" s="26">
        <v>0</v>
      </c>
      <c r="AC47" s="26">
        <v>0</v>
      </c>
      <c r="AD47" s="26">
        <v>0</v>
      </c>
      <c r="AE47" s="26">
        <v>0</v>
      </c>
      <c r="AF47" s="26">
        <v>0</v>
      </c>
      <c r="AG47" s="26">
        <v>0</v>
      </c>
      <c r="AH47" s="26">
        <v>0</v>
      </c>
      <c r="AI47" s="26">
        <v>0</v>
      </c>
      <c r="AJ47" s="26">
        <v>0</v>
      </c>
      <c r="AK47" s="26">
        <v>0</v>
      </c>
      <c r="AL47" s="26">
        <v>0</v>
      </c>
      <c r="AM47" s="26">
        <v>0</v>
      </c>
      <c r="AN47" s="26">
        <v>0</v>
      </c>
      <c r="AO47" s="26">
        <v>0</v>
      </c>
      <c r="AP47" s="26">
        <v>0</v>
      </c>
      <c r="AQ47" s="26">
        <v>0</v>
      </c>
      <c r="AR47" s="26">
        <v>0</v>
      </c>
      <c r="AS47" s="26">
        <v>0</v>
      </c>
      <c r="AT47" s="26">
        <v>0</v>
      </c>
      <c r="AU47" s="26">
        <v>0</v>
      </c>
      <c r="AV47" s="26">
        <v>0</v>
      </c>
      <c r="AW47" s="26">
        <v>0</v>
      </c>
      <c r="AX47" s="26">
        <v>0</v>
      </c>
      <c r="AY47" s="26">
        <v>0</v>
      </c>
      <c r="AZ47" s="26">
        <v>0</v>
      </c>
      <c r="BA47" s="26">
        <v>0</v>
      </c>
      <c r="BB47" s="26">
        <v>1</v>
      </c>
      <c r="BC47" s="26">
        <v>0</v>
      </c>
      <c r="BD47" s="26">
        <v>0</v>
      </c>
      <c r="BE47" s="26">
        <v>0</v>
      </c>
      <c r="BF47" s="26">
        <v>0</v>
      </c>
      <c r="BG47" s="26">
        <v>0</v>
      </c>
      <c r="BH47" s="26">
        <v>0</v>
      </c>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29">
        <f>(G47-'predicted rankings sorted'!G44)^2</f>
        <v>0</v>
      </c>
      <c r="DD47" s="29">
        <f>(H47-'predicted rankings sorted'!H44)^2</f>
        <v>0</v>
      </c>
      <c r="DE47" s="29">
        <f>(I47-'predicted rankings sorted'!I44)^2</f>
        <v>0</v>
      </c>
      <c r="DF47" s="29">
        <f>(J47-'predicted rankings sorted'!J44)^2</f>
        <v>0</v>
      </c>
      <c r="DG47" s="29">
        <f>(K47-'predicted rankings sorted'!K44)^2</f>
        <v>0</v>
      </c>
      <c r="DH47" s="29">
        <f>(L47-'predicted rankings sorted'!L44)^2</f>
        <v>0</v>
      </c>
      <c r="DI47" s="29">
        <f>(M47-'predicted rankings sorted'!M44)^2</f>
        <v>0</v>
      </c>
      <c r="DJ47" s="29">
        <f>(N47-'predicted rankings sorted'!N44)^2</f>
        <v>0</v>
      </c>
      <c r="DK47" s="29">
        <f>(O47-'predicted rankings sorted'!O44)^2</f>
        <v>0</v>
      </c>
      <c r="DL47" s="29">
        <f>(P47-'predicted rankings sorted'!P44)^2</f>
        <v>0</v>
      </c>
      <c r="DM47" s="29">
        <f>(Q47-'predicted rankings sorted'!Q44)^2</f>
        <v>0</v>
      </c>
      <c r="DN47" s="29">
        <f>(R47-'predicted rankings sorted'!R44)^2</f>
        <v>0</v>
      </c>
      <c r="DO47" s="29">
        <f>(S47-'predicted rankings sorted'!S44)^2</f>
        <v>0</v>
      </c>
      <c r="DP47" s="29">
        <f>(T47-'predicted rankings sorted'!T44)^2</f>
        <v>0</v>
      </c>
      <c r="DQ47" s="29">
        <f>(U47-'predicted rankings sorted'!U44)^2</f>
        <v>0</v>
      </c>
      <c r="DR47" s="29">
        <f>(V47-'predicted rankings sorted'!V44)^2</f>
        <v>0</v>
      </c>
      <c r="DS47" s="29">
        <f>(W47-'predicted rankings sorted'!W44)^2</f>
        <v>0</v>
      </c>
      <c r="DT47" s="29">
        <f>(X47-'predicted rankings sorted'!X44)^2</f>
        <v>0</v>
      </c>
      <c r="DU47" s="29">
        <f>(Y47-'predicted rankings sorted'!Y44)^2</f>
        <v>0</v>
      </c>
      <c r="DV47" s="29">
        <f>(Z47-'predicted rankings sorted'!Z44)^2</f>
        <v>0</v>
      </c>
      <c r="DW47" s="29">
        <f>(AA47-'predicted rankings sorted'!AA44)^2</f>
        <v>0</v>
      </c>
      <c r="DX47" s="29">
        <f>(AB47-'predicted rankings sorted'!AB44)^2</f>
        <v>0</v>
      </c>
      <c r="DY47" s="29">
        <f>(AC47-'predicted rankings sorted'!AC44)^2</f>
        <v>0</v>
      </c>
      <c r="DZ47" s="29">
        <f>(AD47-'predicted rankings sorted'!AD44)^2</f>
        <v>0</v>
      </c>
      <c r="EA47" s="29">
        <f>(AE47-'predicted rankings sorted'!AE44)^2</f>
        <v>0</v>
      </c>
      <c r="EB47" s="29">
        <f>(AF47-'predicted rankings sorted'!AF44)^2</f>
        <v>0</v>
      </c>
      <c r="EC47" s="29">
        <f>(AG47-'predicted rankings sorted'!AG44)^2</f>
        <v>0</v>
      </c>
      <c r="ED47" s="29">
        <f>(AH47-'predicted rankings sorted'!AH44)^2</f>
        <v>0</v>
      </c>
      <c r="EE47" s="29">
        <f>(AI47-'predicted rankings sorted'!AI44)^2</f>
        <v>0</v>
      </c>
      <c r="EF47" s="29">
        <f>(AJ47-'predicted rankings sorted'!AJ44)^2</f>
        <v>0</v>
      </c>
      <c r="EG47" s="29">
        <f>(AK47-'predicted rankings sorted'!AK44)^2</f>
        <v>0</v>
      </c>
      <c r="EH47" s="29">
        <f>(AL47-'predicted rankings sorted'!AL44)^2</f>
        <v>0</v>
      </c>
      <c r="EI47" s="29">
        <f>(AM47-'predicted rankings sorted'!AM44)^2</f>
        <v>0</v>
      </c>
      <c r="EJ47" s="29">
        <f>(AN47-'predicted rankings sorted'!AN44)^2</f>
        <v>0</v>
      </c>
      <c r="EK47" s="29">
        <f>(AO47-'predicted rankings sorted'!AO44)^2</f>
        <v>0</v>
      </c>
      <c r="EL47" s="29">
        <f>(AP47-'predicted rankings sorted'!AP44)^2</f>
        <v>0</v>
      </c>
      <c r="EM47" s="29">
        <f>(AQ47-'predicted rankings sorted'!AQ44)^2</f>
        <v>0</v>
      </c>
      <c r="EN47" s="29">
        <f>(AR47-'predicted rankings sorted'!AR44)^2</f>
        <v>0</v>
      </c>
      <c r="EO47" s="29">
        <f>(AS47-'predicted rankings sorted'!AS44)^2</f>
        <v>0</v>
      </c>
      <c r="EP47" s="29">
        <f>(AT47-'predicted rankings sorted'!AT44)^2</f>
        <v>0</v>
      </c>
      <c r="EQ47" s="29">
        <f>(AU47-'predicted rankings sorted'!AU44)^2</f>
        <v>0</v>
      </c>
      <c r="ER47" s="29">
        <f>(AV47-'predicted rankings sorted'!AV44)^2</f>
        <v>0</v>
      </c>
      <c r="ES47" s="29">
        <f>(AW47-'predicted rankings sorted'!AW44)^2</f>
        <v>0</v>
      </c>
      <c r="ET47" s="29">
        <f>(AX47-'predicted rankings sorted'!AX44)^2</f>
        <v>0</v>
      </c>
      <c r="EU47" s="29">
        <f>(AY47-'predicted rankings sorted'!AY44)^2</f>
        <v>0</v>
      </c>
      <c r="EV47" s="29">
        <f>(AZ47-'predicted rankings sorted'!AZ44)^2</f>
        <v>0</v>
      </c>
      <c r="EW47" s="29">
        <f>(BA47-'predicted rankings sorted'!BA44)^2</f>
        <v>0</v>
      </c>
      <c r="EX47" s="29">
        <f>(BB47-'predicted rankings sorted'!BB44)^2</f>
        <v>1</v>
      </c>
      <c r="EY47" s="29">
        <f>(BC47-'predicted rankings sorted'!BC44)^2</f>
        <v>0</v>
      </c>
      <c r="EZ47" s="29">
        <f>(BD47-'predicted rankings sorted'!BD44)^2</f>
        <v>0</v>
      </c>
      <c r="FA47" s="29">
        <f>(BE47-'predicted rankings sorted'!BE44)^2</f>
        <v>0</v>
      </c>
      <c r="FB47" s="29">
        <f>(BF47-'predicted rankings sorted'!BF44)^2</f>
        <v>0</v>
      </c>
      <c r="FC47" s="29">
        <f>(BG47-'predicted rankings sorted'!BG44)^2</f>
        <v>0</v>
      </c>
      <c r="FD47" s="29">
        <f>(BH47-'predicted rankings sorted'!BH44)^2</f>
        <v>0</v>
      </c>
      <c r="FE47" s="26"/>
      <c r="FF47" s="26"/>
      <c r="FG47" s="26"/>
      <c r="FH47" s="26"/>
      <c r="FI47" s="26"/>
      <c r="FJ47" s="26"/>
      <c r="FK47" s="26"/>
      <c r="FL47" s="26"/>
      <c r="FM47" s="26"/>
      <c r="FN47" s="26"/>
      <c r="FO47" s="26"/>
      <c r="FP47" s="26"/>
      <c r="FQ47" s="26"/>
      <c r="FR47" s="26"/>
      <c r="FS47" s="26"/>
      <c r="FT47" s="26"/>
      <c r="FU47" s="26"/>
      <c r="FV47" s="26"/>
      <c r="FW47" s="26"/>
      <c r="FX47" s="26"/>
      <c r="FY47" s="26"/>
      <c r="FZ47" s="26"/>
      <c r="GA47" s="26"/>
      <c r="GB47" s="26"/>
      <c r="GC47" s="26"/>
      <c r="GD47" s="26"/>
      <c r="GE47" s="26"/>
      <c r="GF47" s="26"/>
      <c r="GG47" s="26"/>
      <c r="GH47" s="26"/>
      <c r="GI47" s="26"/>
      <c r="GJ47" s="26"/>
      <c r="GK47" s="26"/>
      <c r="GL47" s="26"/>
      <c r="GM47" s="26"/>
      <c r="GN47" s="26"/>
      <c r="GO47" s="26"/>
      <c r="GP47" s="26"/>
    </row>
    <row r="48" spans="1:198" x14ac:dyDescent="0.25">
      <c r="A48">
        <v>6164</v>
      </c>
      <c r="B48" t="s">
        <v>2460</v>
      </c>
      <c r="C48" s="26">
        <v>0</v>
      </c>
      <c r="D48" s="26">
        <v>0</v>
      </c>
      <c r="E48" s="26">
        <v>0</v>
      </c>
      <c r="F48" s="26">
        <v>0</v>
      </c>
      <c r="G48" s="26">
        <v>0</v>
      </c>
      <c r="H48" s="26">
        <v>0</v>
      </c>
      <c r="I48" s="26">
        <v>0</v>
      </c>
      <c r="J48" s="26">
        <v>0</v>
      </c>
      <c r="K48" s="26">
        <v>0</v>
      </c>
      <c r="L48" s="26">
        <v>0</v>
      </c>
      <c r="M48" s="26">
        <v>0</v>
      </c>
      <c r="N48" s="26">
        <v>0</v>
      </c>
      <c r="O48" s="26">
        <v>0</v>
      </c>
      <c r="P48" s="26">
        <v>0</v>
      </c>
      <c r="Q48" s="26">
        <v>0</v>
      </c>
      <c r="R48" s="26">
        <v>0</v>
      </c>
      <c r="S48" s="26">
        <v>0</v>
      </c>
      <c r="T48" s="26">
        <v>0</v>
      </c>
      <c r="U48" s="26">
        <v>0</v>
      </c>
      <c r="V48" s="26">
        <v>0</v>
      </c>
      <c r="W48" s="26">
        <v>0</v>
      </c>
      <c r="X48" s="26">
        <v>0</v>
      </c>
      <c r="Y48" s="26">
        <v>0</v>
      </c>
      <c r="Z48" s="26">
        <v>0</v>
      </c>
      <c r="AA48" s="26">
        <v>0</v>
      </c>
      <c r="AB48" s="26">
        <v>0</v>
      </c>
      <c r="AC48" s="26">
        <v>0</v>
      </c>
      <c r="AD48" s="26">
        <v>0</v>
      </c>
      <c r="AE48" s="26">
        <v>0</v>
      </c>
      <c r="AF48" s="26">
        <v>0</v>
      </c>
      <c r="AG48" s="26">
        <v>0</v>
      </c>
      <c r="AH48" s="26">
        <v>0</v>
      </c>
      <c r="AI48" s="26">
        <v>0</v>
      </c>
      <c r="AJ48" s="26">
        <v>0</v>
      </c>
      <c r="AK48" s="26">
        <v>0</v>
      </c>
      <c r="AL48" s="26">
        <v>0</v>
      </c>
      <c r="AM48" s="26">
        <v>0</v>
      </c>
      <c r="AN48" s="26">
        <v>0</v>
      </c>
      <c r="AO48" s="26">
        <v>0</v>
      </c>
      <c r="AP48" s="26">
        <v>0</v>
      </c>
      <c r="AQ48" s="26">
        <v>0</v>
      </c>
      <c r="AR48" s="26">
        <v>0</v>
      </c>
      <c r="AS48" s="26">
        <v>0</v>
      </c>
      <c r="AT48" s="26">
        <v>0</v>
      </c>
      <c r="AU48" s="26">
        <v>0</v>
      </c>
      <c r="AV48" s="26">
        <v>0</v>
      </c>
      <c r="AW48" s="26">
        <v>0</v>
      </c>
      <c r="AX48" s="26">
        <v>0</v>
      </c>
      <c r="AY48" s="26">
        <v>0</v>
      </c>
      <c r="AZ48" s="26">
        <v>0</v>
      </c>
      <c r="BA48" s="26">
        <v>0</v>
      </c>
      <c r="BB48" s="26">
        <v>0</v>
      </c>
      <c r="BC48" s="26">
        <v>1</v>
      </c>
      <c r="BD48" s="26">
        <v>0</v>
      </c>
      <c r="BE48" s="26">
        <v>0</v>
      </c>
      <c r="BF48" s="26">
        <v>0</v>
      </c>
      <c r="BG48" s="26">
        <v>0</v>
      </c>
      <c r="BH48" s="26">
        <v>0</v>
      </c>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9">
        <f>(G48-'predicted rankings sorted'!G45)^2</f>
        <v>0</v>
      </c>
      <c r="DD48" s="29">
        <f>(H48-'predicted rankings sorted'!H45)^2</f>
        <v>0</v>
      </c>
      <c r="DE48" s="29">
        <f>(I48-'predicted rankings sorted'!I45)^2</f>
        <v>0</v>
      </c>
      <c r="DF48" s="29">
        <f>(J48-'predicted rankings sorted'!J45)^2</f>
        <v>0</v>
      </c>
      <c r="DG48" s="29">
        <f>(K48-'predicted rankings sorted'!K45)^2</f>
        <v>0</v>
      </c>
      <c r="DH48" s="29">
        <f>(L48-'predicted rankings sorted'!L45)^2</f>
        <v>0</v>
      </c>
      <c r="DI48" s="29">
        <f>(M48-'predicted rankings sorted'!M45)^2</f>
        <v>0</v>
      </c>
      <c r="DJ48" s="29">
        <f>(N48-'predicted rankings sorted'!N45)^2</f>
        <v>0</v>
      </c>
      <c r="DK48" s="29">
        <f>(O48-'predicted rankings sorted'!O45)^2</f>
        <v>0</v>
      </c>
      <c r="DL48" s="29">
        <f>(P48-'predicted rankings sorted'!P45)^2</f>
        <v>0</v>
      </c>
      <c r="DM48" s="29">
        <f>(Q48-'predicted rankings sorted'!Q45)^2</f>
        <v>0</v>
      </c>
      <c r="DN48" s="29">
        <f>(R48-'predicted rankings sorted'!R45)^2</f>
        <v>0</v>
      </c>
      <c r="DO48" s="29">
        <f>(S48-'predicted rankings sorted'!S45)^2</f>
        <v>0</v>
      </c>
      <c r="DP48" s="29">
        <f>(T48-'predicted rankings sorted'!T45)^2</f>
        <v>0</v>
      </c>
      <c r="DQ48" s="29">
        <f>(U48-'predicted rankings sorted'!U45)^2</f>
        <v>0</v>
      </c>
      <c r="DR48" s="29">
        <f>(V48-'predicted rankings sorted'!V45)^2</f>
        <v>0</v>
      </c>
      <c r="DS48" s="29">
        <f>(W48-'predicted rankings sorted'!W45)^2</f>
        <v>0</v>
      </c>
      <c r="DT48" s="29">
        <f>(X48-'predicted rankings sorted'!X45)^2</f>
        <v>0</v>
      </c>
      <c r="DU48" s="29">
        <f>(Y48-'predicted rankings sorted'!Y45)^2</f>
        <v>0</v>
      </c>
      <c r="DV48" s="29">
        <f>(Z48-'predicted rankings sorted'!Z45)^2</f>
        <v>0</v>
      </c>
      <c r="DW48" s="29">
        <f>(AA48-'predicted rankings sorted'!AA45)^2</f>
        <v>0</v>
      </c>
      <c r="DX48" s="29">
        <f>(AB48-'predicted rankings sorted'!AB45)^2</f>
        <v>0</v>
      </c>
      <c r="DY48" s="29">
        <f>(AC48-'predicted rankings sorted'!AC45)^2</f>
        <v>0</v>
      </c>
      <c r="DZ48" s="29">
        <f>(AD48-'predicted rankings sorted'!AD45)^2</f>
        <v>0</v>
      </c>
      <c r="EA48" s="29">
        <f>(AE48-'predicted rankings sorted'!AE45)^2</f>
        <v>0</v>
      </c>
      <c r="EB48" s="29">
        <f>(AF48-'predicted rankings sorted'!AF45)^2</f>
        <v>0</v>
      </c>
      <c r="EC48" s="29">
        <f>(AG48-'predicted rankings sorted'!AG45)^2</f>
        <v>0</v>
      </c>
      <c r="ED48" s="29">
        <f>(AH48-'predicted rankings sorted'!AH45)^2</f>
        <v>0</v>
      </c>
      <c r="EE48" s="29">
        <f>(AI48-'predicted rankings sorted'!AI45)^2</f>
        <v>0</v>
      </c>
      <c r="EF48" s="29">
        <f>(AJ48-'predicted rankings sorted'!AJ45)^2</f>
        <v>0</v>
      </c>
      <c r="EG48" s="29">
        <f>(AK48-'predicted rankings sorted'!AK45)^2</f>
        <v>0</v>
      </c>
      <c r="EH48" s="29">
        <f>(AL48-'predicted rankings sorted'!AL45)^2</f>
        <v>0</v>
      </c>
      <c r="EI48" s="29">
        <f>(AM48-'predicted rankings sorted'!AM45)^2</f>
        <v>0</v>
      </c>
      <c r="EJ48" s="29">
        <f>(AN48-'predicted rankings sorted'!AN45)^2</f>
        <v>0</v>
      </c>
      <c r="EK48" s="29">
        <f>(AO48-'predicted rankings sorted'!AO45)^2</f>
        <v>0</v>
      </c>
      <c r="EL48" s="29">
        <f>(AP48-'predicted rankings sorted'!AP45)^2</f>
        <v>0</v>
      </c>
      <c r="EM48" s="29">
        <f>(AQ48-'predicted rankings sorted'!AQ45)^2</f>
        <v>0</v>
      </c>
      <c r="EN48" s="29">
        <f>(AR48-'predicted rankings sorted'!AR45)^2</f>
        <v>0</v>
      </c>
      <c r="EO48" s="29">
        <f>(AS48-'predicted rankings sorted'!AS45)^2</f>
        <v>0</v>
      </c>
      <c r="EP48" s="29">
        <f>(AT48-'predicted rankings sorted'!AT45)^2</f>
        <v>0</v>
      </c>
      <c r="EQ48" s="29">
        <f>(AU48-'predicted rankings sorted'!AU45)^2</f>
        <v>0</v>
      </c>
      <c r="ER48" s="29">
        <f>(AV48-'predicted rankings sorted'!AV45)^2</f>
        <v>0</v>
      </c>
      <c r="ES48" s="29">
        <f>(AW48-'predicted rankings sorted'!AW45)^2</f>
        <v>0</v>
      </c>
      <c r="ET48" s="29">
        <f>(AX48-'predicted rankings sorted'!AX45)^2</f>
        <v>0</v>
      </c>
      <c r="EU48" s="29">
        <f>(AY48-'predicted rankings sorted'!AY45)^2</f>
        <v>0</v>
      </c>
      <c r="EV48" s="29">
        <f>(AZ48-'predicted rankings sorted'!AZ45)^2</f>
        <v>0</v>
      </c>
      <c r="EW48" s="29">
        <f>(BA48-'predicted rankings sorted'!BA45)^2</f>
        <v>0</v>
      </c>
      <c r="EX48" s="29">
        <f>(BB48-'predicted rankings sorted'!BB45)^2</f>
        <v>0</v>
      </c>
      <c r="EY48" s="29">
        <f>(BC48-'predicted rankings sorted'!BC45)^2</f>
        <v>1</v>
      </c>
      <c r="EZ48" s="29">
        <f>(BD48-'predicted rankings sorted'!BD45)^2</f>
        <v>0</v>
      </c>
      <c r="FA48" s="29">
        <f>(BE48-'predicted rankings sorted'!BE45)^2</f>
        <v>0</v>
      </c>
      <c r="FB48" s="29">
        <f>(BF48-'predicted rankings sorted'!BF45)^2</f>
        <v>0</v>
      </c>
      <c r="FC48" s="29">
        <f>(BG48-'predicted rankings sorted'!BG45)^2</f>
        <v>0</v>
      </c>
      <c r="FD48" s="29">
        <f>(BH48-'predicted rankings sorted'!BH45)^2</f>
        <v>0</v>
      </c>
      <c r="FE48" s="26"/>
      <c r="FF48" s="26"/>
      <c r="FG48" s="26"/>
      <c r="FH48" s="26"/>
      <c r="FI48" s="26"/>
      <c r="FJ48" s="26"/>
      <c r="FK48" s="26"/>
      <c r="FL48" s="26"/>
      <c r="FM48" s="26"/>
      <c r="FN48" s="26"/>
      <c r="FO48" s="26"/>
      <c r="FP48" s="26"/>
      <c r="FQ48" s="26"/>
      <c r="FR48" s="26"/>
      <c r="FS48" s="26"/>
      <c r="FT48" s="26"/>
      <c r="FU48" s="26"/>
      <c r="FV48" s="26"/>
      <c r="FW48" s="26"/>
      <c r="FX48" s="26"/>
      <c r="FY48" s="26"/>
      <c r="FZ48" s="26"/>
      <c r="GA48" s="26"/>
      <c r="GB48" s="26"/>
      <c r="GC48" s="26"/>
      <c r="GD48" s="26"/>
      <c r="GE48" s="26"/>
      <c r="GF48" s="26"/>
      <c r="GG48" s="26"/>
      <c r="GH48" s="26"/>
      <c r="GI48" s="26"/>
      <c r="GJ48" s="26"/>
      <c r="GK48" s="26"/>
      <c r="GL48" s="26"/>
      <c r="GM48" s="26"/>
      <c r="GN48" s="26"/>
      <c r="GO48" s="26"/>
      <c r="GP48" s="26"/>
    </row>
    <row r="49" spans="1:198" x14ac:dyDescent="0.25">
      <c r="A49">
        <v>6317</v>
      </c>
      <c r="B49" t="s">
        <v>2500</v>
      </c>
      <c r="C49" s="26">
        <v>0</v>
      </c>
      <c r="D49" s="26">
        <v>0</v>
      </c>
      <c r="E49" s="26">
        <v>0</v>
      </c>
      <c r="F49" s="26">
        <v>0</v>
      </c>
      <c r="G49" s="26">
        <v>0</v>
      </c>
      <c r="H49" s="26">
        <v>0</v>
      </c>
      <c r="I49" s="26">
        <v>0</v>
      </c>
      <c r="J49" s="26">
        <v>0</v>
      </c>
      <c r="K49" s="26">
        <v>0</v>
      </c>
      <c r="L49" s="26">
        <v>0</v>
      </c>
      <c r="M49" s="26">
        <v>0</v>
      </c>
      <c r="N49" s="26">
        <v>0</v>
      </c>
      <c r="O49" s="26">
        <v>0</v>
      </c>
      <c r="P49" s="26">
        <v>0</v>
      </c>
      <c r="Q49" s="26">
        <v>0</v>
      </c>
      <c r="R49" s="26">
        <v>0</v>
      </c>
      <c r="S49" s="26">
        <v>0</v>
      </c>
      <c r="T49" s="26">
        <v>0</v>
      </c>
      <c r="U49" s="26">
        <v>0</v>
      </c>
      <c r="V49" s="26">
        <v>0</v>
      </c>
      <c r="W49" s="26">
        <v>0</v>
      </c>
      <c r="X49" s="26">
        <v>0</v>
      </c>
      <c r="Y49" s="26">
        <v>0</v>
      </c>
      <c r="Z49" s="26">
        <v>0</v>
      </c>
      <c r="AA49" s="26">
        <v>0</v>
      </c>
      <c r="AB49" s="26">
        <v>0</v>
      </c>
      <c r="AC49" s="26">
        <v>0</v>
      </c>
      <c r="AD49" s="26">
        <v>0</v>
      </c>
      <c r="AE49" s="26">
        <v>0</v>
      </c>
      <c r="AF49" s="26">
        <v>0</v>
      </c>
      <c r="AG49" s="26">
        <v>0</v>
      </c>
      <c r="AH49" s="26">
        <v>0</v>
      </c>
      <c r="AI49" s="26">
        <v>0</v>
      </c>
      <c r="AJ49" s="26">
        <v>0</v>
      </c>
      <c r="AK49" s="26">
        <v>0</v>
      </c>
      <c r="AL49" s="26">
        <v>0</v>
      </c>
      <c r="AM49" s="26">
        <v>0</v>
      </c>
      <c r="AN49" s="26">
        <v>0</v>
      </c>
      <c r="AO49" s="26">
        <v>0</v>
      </c>
      <c r="AP49" s="26">
        <v>0</v>
      </c>
      <c r="AQ49" s="26">
        <v>0</v>
      </c>
      <c r="AR49" s="26">
        <v>0</v>
      </c>
      <c r="AS49" s="26">
        <v>0</v>
      </c>
      <c r="AT49" s="26">
        <v>1</v>
      </c>
      <c r="AU49" s="26">
        <v>0</v>
      </c>
      <c r="AV49" s="26">
        <v>0</v>
      </c>
      <c r="AW49" s="26">
        <v>0</v>
      </c>
      <c r="AX49" s="26">
        <v>0</v>
      </c>
      <c r="AY49" s="26">
        <v>0</v>
      </c>
      <c r="AZ49" s="26">
        <v>0</v>
      </c>
      <c r="BA49" s="26">
        <v>0</v>
      </c>
      <c r="BB49" s="26">
        <v>0</v>
      </c>
      <c r="BC49" s="26">
        <v>0</v>
      </c>
      <c r="BD49" s="26">
        <v>0</v>
      </c>
      <c r="BE49" s="26">
        <v>0</v>
      </c>
      <c r="BF49" s="26">
        <v>0</v>
      </c>
      <c r="BG49" s="26">
        <v>0</v>
      </c>
      <c r="BH49" s="26">
        <v>0</v>
      </c>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9">
        <f>(G49-'predicted rankings sorted'!G46)^2</f>
        <v>0</v>
      </c>
      <c r="DD49" s="29">
        <f>(H49-'predicted rankings sorted'!H46)^2</f>
        <v>0</v>
      </c>
      <c r="DE49" s="29">
        <f>(I49-'predicted rankings sorted'!I46)^2</f>
        <v>0</v>
      </c>
      <c r="DF49" s="29">
        <f>(J49-'predicted rankings sorted'!J46)^2</f>
        <v>0</v>
      </c>
      <c r="DG49" s="29">
        <f>(K49-'predicted rankings sorted'!K46)^2</f>
        <v>0</v>
      </c>
      <c r="DH49" s="29">
        <f>(L49-'predicted rankings sorted'!L46)^2</f>
        <v>0</v>
      </c>
      <c r="DI49" s="29">
        <f>(M49-'predicted rankings sorted'!M46)^2</f>
        <v>0</v>
      </c>
      <c r="DJ49" s="29">
        <f>(N49-'predicted rankings sorted'!N46)^2</f>
        <v>0</v>
      </c>
      <c r="DK49" s="29">
        <f>(O49-'predicted rankings sorted'!O46)^2</f>
        <v>0</v>
      </c>
      <c r="DL49" s="29">
        <f>(P49-'predicted rankings sorted'!P46)^2</f>
        <v>0</v>
      </c>
      <c r="DM49" s="29">
        <f>(Q49-'predicted rankings sorted'!Q46)^2</f>
        <v>0</v>
      </c>
      <c r="DN49" s="29">
        <f>(R49-'predicted rankings sorted'!R46)^2</f>
        <v>0</v>
      </c>
      <c r="DO49" s="29">
        <f>(S49-'predicted rankings sorted'!S46)^2</f>
        <v>0</v>
      </c>
      <c r="DP49" s="29">
        <f>(T49-'predicted rankings sorted'!T46)^2</f>
        <v>0</v>
      </c>
      <c r="DQ49" s="29">
        <f>(U49-'predicted rankings sorted'!U46)^2</f>
        <v>0</v>
      </c>
      <c r="DR49" s="29">
        <f>(V49-'predicted rankings sorted'!V46)^2</f>
        <v>0</v>
      </c>
      <c r="DS49" s="29">
        <f>(W49-'predicted rankings sorted'!W46)^2</f>
        <v>0</v>
      </c>
      <c r="DT49" s="29">
        <f>(X49-'predicted rankings sorted'!X46)^2</f>
        <v>0</v>
      </c>
      <c r="DU49" s="29">
        <f>(Y49-'predicted rankings sorted'!Y46)^2</f>
        <v>0</v>
      </c>
      <c r="DV49" s="29">
        <f>(Z49-'predicted rankings sorted'!Z46)^2</f>
        <v>0</v>
      </c>
      <c r="DW49" s="29">
        <f>(AA49-'predicted rankings sorted'!AA46)^2</f>
        <v>0</v>
      </c>
      <c r="DX49" s="29">
        <f>(AB49-'predicted rankings sorted'!AB46)^2</f>
        <v>0</v>
      </c>
      <c r="DY49" s="29">
        <f>(AC49-'predicted rankings sorted'!AC46)^2</f>
        <v>0</v>
      </c>
      <c r="DZ49" s="29">
        <f>(AD49-'predicted rankings sorted'!AD46)^2</f>
        <v>0</v>
      </c>
      <c r="EA49" s="29">
        <f>(AE49-'predicted rankings sorted'!AE46)^2</f>
        <v>0</v>
      </c>
      <c r="EB49" s="29">
        <f>(AF49-'predicted rankings sorted'!AF46)^2</f>
        <v>0</v>
      </c>
      <c r="EC49" s="29">
        <f>(AG49-'predicted rankings sorted'!AG46)^2</f>
        <v>0</v>
      </c>
      <c r="ED49" s="29">
        <f>(AH49-'predicted rankings sorted'!AH46)^2</f>
        <v>0</v>
      </c>
      <c r="EE49" s="29">
        <f>(AI49-'predicted rankings sorted'!AI46)^2</f>
        <v>0</v>
      </c>
      <c r="EF49" s="29">
        <f>(AJ49-'predicted rankings sorted'!AJ46)^2</f>
        <v>0</v>
      </c>
      <c r="EG49" s="29">
        <f>(AK49-'predicted rankings sorted'!AK46)^2</f>
        <v>0</v>
      </c>
      <c r="EH49" s="29">
        <f>(AL49-'predicted rankings sorted'!AL46)^2</f>
        <v>0</v>
      </c>
      <c r="EI49" s="29">
        <f>(AM49-'predicted rankings sorted'!AM46)^2</f>
        <v>0</v>
      </c>
      <c r="EJ49" s="29">
        <f>(AN49-'predicted rankings sorted'!AN46)^2</f>
        <v>0</v>
      </c>
      <c r="EK49" s="29">
        <f>(AO49-'predicted rankings sorted'!AO46)^2</f>
        <v>0</v>
      </c>
      <c r="EL49" s="29">
        <f>(AP49-'predicted rankings sorted'!AP46)^2</f>
        <v>0</v>
      </c>
      <c r="EM49" s="29">
        <f>(AQ49-'predicted rankings sorted'!AQ46)^2</f>
        <v>0</v>
      </c>
      <c r="EN49" s="29">
        <f>(AR49-'predicted rankings sorted'!AR46)^2</f>
        <v>0</v>
      </c>
      <c r="EO49" s="29">
        <f>(AS49-'predicted rankings sorted'!AS46)^2</f>
        <v>0</v>
      </c>
      <c r="EP49" s="29">
        <f>(AT49-'predicted rankings sorted'!AT46)^2</f>
        <v>1</v>
      </c>
      <c r="EQ49" s="29">
        <f>(AU49-'predicted rankings sorted'!AU46)^2</f>
        <v>0</v>
      </c>
      <c r="ER49" s="29">
        <f>(AV49-'predicted rankings sorted'!AV46)^2</f>
        <v>0</v>
      </c>
      <c r="ES49" s="29">
        <f>(AW49-'predicted rankings sorted'!AW46)^2</f>
        <v>0</v>
      </c>
      <c r="ET49" s="29">
        <f>(AX49-'predicted rankings sorted'!AX46)^2</f>
        <v>0</v>
      </c>
      <c r="EU49" s="29">
        <f>(AY49-'predicted rankings sorted'!AY46)^2</f>
        <v>0</v>
      </c>
      <c r="EV49" s="29">
        <f>(AZ49-'predicted rankings sorted'!AZ46)^2</f>
        <v>0</v>
      </c>
      <c r="EW49" s="29">
        <f>(BA49-'predicted rankings sorted'!BA46)^2</f>
        <v>0</v>
      </c>
      <c r="EX49" s="29">
        <f>(BB49-'predicted rankings sorted'!BB46)^2</f>
        <v>0</v>
      </c>
      <c r="EY49" s="29">
        <f>(BC49-'predicted rankings sorted'!BC46)^2</f>
        <v>0</v>
      </c>
      <c r="EZ49" s="29">
        <f>(BD49-'predicted rankings sorted'!BD46)^2</f>
        <v>0</v>
      </c>
      <c r="FA49" s="29">
        <f>(BE49-'predicted rankings sorted'!BE46)^2</f>
        <v>0</v>
      </c>
      <c r="FB49" s="29">
        <f>(BF49-'predicted rankings sorted'!BF46)^2</f>
        <v>0</v>
      </c>
      <c r="FC49" s="29">
        <f>(BG49-'predicted rankings sorted'!BG46)^2</f>
        <v>0</v>
      </c>
      <c r="FD49" s="29">
        <f>(BH49-'predicted rankings sorted'!BH46)^2</f>
        <v>0</v>
      </c>
      <c r="FE49" s="26"/>
      <c r="FF49" s="26"/>
      <c r="FG49" s="26"/>
      <c r="FH49" s="26"/>
      <c r="FI49" s="26"/>
      <c r="FJ49" s="26"/>
      <c r="FK49" s="26"/>
      <c r="FL49" s="26"/>
      <c r="FM49" s="26"/>
      <c r="FN49" s="26"/>
      <c r="FO49" s="26"/>
      <c r="FP49" s="26"/>
      <c r="FQ49" s="26"/>
      <c r="FR49" s="26"/>
      <c r="FS49" s="26"/>
      <c r="FT49" s="26"/>
      <c r="FU49" s="26"/>
      <c r="FV49" s="26"/>
      <c r="FW49" s="26"/>
      <c r="FX49" s="26"/>
      <c r="FY49" s="26"/>
      <c r="FZ49" s="26"/>
      <c r="GA49" s="26"/>
      <c r="GB49" s="26"/>
      <c r="GC49" s="26"/>
      <c r="GD49" s="26"/>
      <c r="GE49" s="26"/>
      <c r="GF49" s="26"/>
      <c r="GG49" s="26"/>
      <c r="GH49" s="26"/>
      <c r="GI49" s="26"/>
      <c r="GJ49" s="26"/>
      <c r="GK49" s="26"/>
      <c r="GL49" s="26"/>
      <c r="GM49" s="26"/>
      <c r="GN49" s="26"/>
      <c r="GO49" s="26"/>
      <c r="GP49" s="26"/>
    </row>
    <row r="50" spans="1:198" x14ac:dyDescent="0.25">
      <c r="A50">
        <v>6320</v>
      </c>
      <c r="B50" t="s">
        <v>2502</v>
      </c>
      <c r="C50" s="26">
        <v>0</v>
      </c>
      <c r="D50" s="26">
        <v>0</v>
      </c>
      <c r="E50" s="26">
        <v>0</v>
      </c>
      <c r="F50" s="26">
        <v>0</v>
      </c>
      <c r="G50" s="26">
        <v>0</v>
      </c>
      <c r="H50" s="26">
        <v>0</v>
      </c>
      <c r="I50" s="26">
        <v>0</v>
      </c>
      <c r="J50" s="26">
        <v>0</v>
      </c>
      <c r="K50" s="26">
        <v>0</v>
      </c>
      <c r="L50" s="26">
        <v>0</v>
      </c>
      <c r="M50" s="26">
        <v>0</v>
      </c>
      <c r="N50" s="26">
        <v>0</v>
      </c>
      <c r="O50" s="26">
        <v>0</v>
      </c>
      <c r="P50" s="26">
        <v>0</v>
      </c>
      <c r="Q50" s="26">
        <v>0</v>
      </c>
      <c r="R50" s="26">
        <v>0</v>
      </c>
      <c r="S50" s="26">
        <v>0</v>
      </c>
      <c r="T50" s="26">
        <v>0</v>
      </c>
      <c r="U50" s="26">
        <v>0</v>
      </c>
      <c r="V50" s="26">
        <v>0</v>
      </c>
      <c r="W50" s="26">
        <v>0</v>
      </c>
      <c r="X50" s="26">
        <v>0</v>
      </c>
      <c r="Y50" s="26">
        <v>0</v>
      </c>
      <c r="Z50" s="26">
        <v>0</v>
      </c>
      <c r="AA50" s="26">
        <v>0</v>
      </c>
      <c r="AB50" s="26">
        <v>0</v>
      </c>
      <c r="AC50" s="26">
        <v>0</v>
      </c>
      <c r="AD50" s="26">
        <v>0</v>
      </c>
      <c r="AE50" s="26">
        <v>0</v>
      </c>
      <c r="AF50" s="26">
        <v>0</v>
      </c>
      <c r="AG50" s="26">
        <v>0</v>
      </c>
      <c r="AH50" s="26">
        <v>0</v>
      </c>
      <c r="AI50" s="26">
        <v>0</v>
      </c>
      <c r="AJ50" s="26">
        <v>0</v>
      </c>
      <c r="AK50" s="26">
        <v>0</v>
      </c>
      <c r="AL50" s="26">
        <v>0</v>
      </c>
      <c r="AM50" s="26">
        <v>0</v>
      </c>
      <c r="AN50" s="26">
        <v>0</v>
      </c>
      <c r="AO50" s="26">
        <v>0</v>
      </c>
      <c r="AP50" s="26">
        <v>1</v>
      </c>
      <c r="AQ50" s="26">
        <v>0</v>
      </c>
      <c r="AR50" s="26">
        <v>0</v>
      </c>
      <c r="AS50" s="26">
        <v>0</v>
      </c>
      <c r="AT50" s="26">
        <v>0</v>
      </c>
      <c r="AU50" s="26">
        <v>0</v>
      </c>
      <c r="AV50" s="26">
        <v>0</v>
      </c>
      <c r="AW50" s="26">
        <v>0</v>
      </c>
      <c r="AX50" s="26">
        <v>0</v>
      </c>
      <c r="AY50" s="26">
        <v>0</v>
      </c>
      <c r="AZ50" s="26">
        <v>0</v>
      </c>
      <c r="BA50" s="26">
        <v>0</v>
      </c>
      <c r="BB50" s="26">
        <v>0</v>
      </c>
      <c r="BC50" s="26">
        <v>0</v>
      </c>
      <c r="BD50" s="26">
        <v>0</v>
      </c>
      <c r="BE50" s="26">
        <v>0</v>
      </c>
      <c r="BF50" s="26">
        <v>0</v>
      </c>
      <c r="BG50" s="26">
        <v>0</v>
      </c>
      <c r="BH50" s="26">
        <v>0</v>
      </c>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9">
        <f>(G50-'predicted rankings sorted'!G47)^2</f>
        <v>0</v>
      </c>
      <c r="DD50" s="29">
        <f>(H50-'predicted rankings sorted'!H47)^2</f>
        <v>0</v>
      </c>
      <c r="DE50" s="29">
        <f>(I50-'predicted rankings sorted'!I47)^2</f>
        <v>0</v>
      </c>
      <c r="DF50" s="29">
        <f>(J50-'predicted rankings sorted'!J47)^2</f>
        <v>0</v>
      </c>
      <c r="DG50" s="29">
        <f>(K50-'predicted rankings sorted'!K47)^2</f>
        <v>0</v>
      </c>
      <c r="DH50" s="29">
        <f>(L50-'predicted rankings sorted'!L47)^2</f>
        <v>0</v>
      </c>
      <c r="DI50" s="29">
        <f>(M50-'predicted rankings sorted'!M47)^2</f>
        <v>0</v>
      </c>
      <c r="DJ50" s="29">
        <f>(N50-'predicted rankings sorted'!N47)^2</f>
        <v>0</v>
      </c>
      <c r="DK50" s="29">
        <f>(O50-'predicted rankings sorted'!O47)^2</f>
        <v>0</v>
      </c>
      <c r="DL50" s="29">
        <f>(P50-'predicted rankings sorted'!P47)^2</f>
        <v>0</v>
      </c>
      <c r="DM50" s="29">
        <f>(Q50-'predicted rankings sorted'!Q47)^2</f>
        <v>0</v>
      </c>
      <c r="DN50" s="29">
        <f>(R50-'predicted rankings sorted'!R47)^2</f>
        <v>0</v>
      </c>
      <c r="DO50" s="29">
        <f>(S50-'predicted rankings sorted'!S47)^2</f>
        <v>0</v>
      </c>
      <c r="DP50" s="29">
        <f>(T50-'predicted rankings sorted'!T47)^2</f>
        <v>0</v>
      </c>
      <c r="DQ50" s="29">
        <f>(U50-'predicted rankings sorted'!U47)^2</f>
        <v>0</v>
      </c>
      <c r="DR50" s="29">
        <f>(V50-'predicted rankings sorted'!V47)^2</f>
        <v>0</v>
      </c>
      <c r="DS50" s="29">
        <f>(W50-'predicted rankings sorted'!W47)^2</f>
        <v>0</v>
      </c>
      <c r="DT50" s="29">
        <f>(X50-'predicted rankings sorted'!X47)^2</f>
        <v>0</v>
      </c>
      <c r="DU50" s="29">
        <f>(Y50-'predicted rankings sorted'!Y47)^2</f>
        <v>0</v>
      </c>
      <c r="DV50" s="29">
        <f>(Z50-'predicted rankings sorted'!Z47)^2</f>
        <v>0</v>
      </c>
      <c r="DW50" s="29">
        <f>(AA50-'predicted rankings sorted'!AA47)^2</f>
        <v>0</v>
      </c>
      <c r="DX50" s="29">
        <f>(AB50-'predicted rankings sorted'!AB47)^2</f>
        <v>0</v>
      </c>
      <c r="DY50" s="29">
        <f>(AC50-'predicted rankings sorted'!AC47)^2</f>
        <v>0</v>
      </c>
      <c r="DZ50" s="29">
        <f>(AD50-'predicted rankings sorted'!AD47)^2</f>
        <v>0</v>
      </c>
      <c r="EA50" s="29">
        <f>(AE50-'predicted rankings sorted'!AE47)^2</f>
        <v>0</v>
      </c>
      <c r="EB50" s="29">
        <f>(AF50-'predicted rankings sorted'!AF47)^2</f>
        <v>0</v>
      </c>
      <c r="EC50" s="29">
        <f>(AG50-'predicted rankings sorted'!AG47)^2</f>
        <v>0</v>
      </c>
      <c r="ED50" s="29">
        <f>(AH50-'predicted rankings sorted'!AH47)^2</f>
        <v>0</v>
      </c>
      <c r="EE50" s="29">
        <f>(AI50-'predicted rankings sorted'!AI47)^2</f>
        <v>0</v>
      </c>
      <c r="EF50" s="29">
        <f>(AJ50-'predicted rankings sorted'!AJ47)^2</f>
        <v>0</v>
      </c>
      <c r="EG50" s="29">
        <f>(AK50-'predicted rankings sorted'!AK47)^2</f>
        <v>0</v>
      </c>
      <c r="EH50" s="29">
        <f>(AL50-'predicted rankings sorted'!AL47)^2</f>
        <v>0</v>
      </c>
      <c r="EI50" s="29">
        <f>(AM50-'predicted rankings sorted'!AM47)^2</f>
        <v>0</v>
      </c>
      <c r="EJ50" s="29">
        <f>(AN50-'predicted rankings sorted'!AN47)^2</f>
        <v>0</v>
      </c>
      <c r="EK50" s="29">
        <f>(AO50-'predicted rankings sorted'!AO47)^2</f>
        <v>0</v>
      </c>
      <c r="EL50" s="29">
        <f>(AP50-'predicted rankings sorted'!AP47)^2</f>
        <v>1</v>
      </c>
      <c r="EM50" s="29">
        <f>(AQ50-'predicted rankings sorted'!AQ47)^2</f>
        <v>0</v>
      </c>
      <c r="EN50" s="29">
        <f>(AR50-'predicted rankings sorted'!AR47)^2</f>
        <v>0</v>
      </c>
      <c r="EO50" s="29">
        <f>(AS50-'predicted rankings sorted'!AS47)^2</f>
        <v>0</v>
      </c>
      <c r="EP50" s="29">
        <f>(AT50-'predicted rankings sorted'!AT47)^2</f>
        <v>0</v>
      </c>
      <c r="EQ50" s="29">
        <f>(AU50-'predicted rankings sorted'!AU47)^2</f>
        <v>0</v>
      </c>
      <c r="ER50" s="29">
        <f>(AV50-'predicted rankings sorted'!AV47)^2</f>
        <v>0</v>
      </c>
      <c r="ES50" s="29">
        <f>(AW50-'predicted rankings sorted'!AW47)^2</f>
        <v>0</v>
      </c>
      <c r="ET50" s="29">
        <f>(AX50-'predicted rankings sorted'!AX47)^2</f>
        <v>0</v>
      </c>
      <c r="EU50" s="29">
        <f>(AY50-'predicted rankings sorted'!AY47)^2</f>
        <v>0</v>
      </c>
      <c r="EV50" s="29">
        <f>(AZ50-'predicted rankings sorted'!AZ47)^2</f>
        <v>0</v>
      </c>
      <c r="EW50" s="29">
        <f>(BA50-'predicted rankings sorted'!BA47)^2</f>
        <v>0</v>
      </c>
      <c r="EX50" s="29">
        <f>(BB50-'predicted rankings sorted'!BB47)^2</f>
        <v>0</v>
      </c>
      <c r="EY50" s="29">
        <f>(BC50-'predicted rankings sorted'!BC47)^2</f>
        <v>0</v>
      </c>
      <c r="EZ50" s="29">
        <f>(BD50-'predicted rankings sorted'!BD47)^2</f>
        <v>0</v>
      </c>
      <c r="FA50" s="29">
        <f>(BE50-'predicted rankings sorted'!BE47)^2</f>
        <v>0</v>
      </c>
      <c r="FB50" s="29">
        <f>(BF50-'predicted rankings sorted'!BF47)^2</f>
        <v>0</v>
      </c>
      <c r="FC50" s="29">
        <f>(BG50-'predicted rankings sorted'!BG47)^2</f>
        <v>0</v>
      </c>
      <c r="FD50" s="29">
        <f>(BH50-'predicted rankings sorted'!BH47)^2</f>
        <v>0</v>
      </c>
      <c r="FE50" s="26"/>
      <c r="FF50" s="26"/>
      <c r="FG50" s="26"/>
      <c r="FH50" s="26"/>
      <c r="FI50" s="26"/>
      <c r="FJ50" s="26"/>
      <c r="FK50" s="26"/>
      <c r="FL50" s="26"/>
      <c r="FM50" s="26"/>
      <c r="FN50" s="26"/>
      <c r="FO50" s="26"/>
      <c r="FP50" s="26"/>
      <c r="FQ50" s="26"/>
      <c r="FR50" s="26"/>
      <c r="FS50" s="26"/>
      <c r="FT50" s="26"/>
      <c r="FU50" s="26"/>
      <c r="FV50" s="26"/>
      <c r="FW50" s="26"/>
      <c r="FX50" s="26"/>
      <c r="FY50" s="26"/>
      <c r="FZ50" s="26"/>
      <c r="GA50" s="26"/>
      <c r="GB50" s="26"/>
      <c r="GC50" s="26"/>
      <c r="GD50" s="26"/>
      <c r="GE50" s="26"/>
      <c r="GF50" s="26"/>
      <c r="GG50" s="26"/>
      <c r="GH50" s="26"/>
      <c r="GI50" s="26"/>
      <c r="GJ50" s="26"/>
      <c r="GK50" s="26"/>
      <c r="GL50" s="26"/>
      <c r="GM50" s="26"/>
      <c r="GN50" s="26"/>
      <c r="GO50" s="26"/>
      <c r="GP50" s="26"/>
    </row>
    <row r="51" spans="1:198" x14ac:dyDescent="0.25">
      <c r="A51">
        <v>6371</v>
      </c>
      <c r="B51" t="s">
        <v>2537</v>
      </c>
      <c r="C51" s="26">
        <v>0</v>
      </c>
      <c r="D51" s="26">
        <v>0</v>
      </c>
      <c r="E51" s="26">
        <v>0</v>
      </c>
      <c r="F51" s="26">
        <v>0</v>
      </c>
      <c r="G51" s="26">
        <v>0</v>
      </c>
      <c r="H51" s="26">
        <v>0</v>
      </c>
      <c r="I51" s="26">
        <v>0</v>
      </c>
      <c r="J51" s="26">
        <v>0</v>
      </c>
      <c r="K51" s="26">
        <v>0</v>
      </c>
      <c r="L51" s="26">
        <v>0</v>
      </c>
      <c r="M51" s="26">
        <v>0</v>
      </c>
      <c r="N51" s="26">
        <v>0</v>
      </c>
      <c r="O51" s="26">
        <v>0</v>
      </c>
      <c r="P51" s="26">
        <v>0</v>
      </c>
      <c r="Q51" s="26">
        <v>0</v>
      </c>
      <c r="R51" s="26">
        <v>0</v>
      </c>
      <c r="S51" s="26">
        <v>0</v>
      </c>
      <c r="T51" s="26">
        <v>0</v>
      </c>
      <c r="U51" s="26">
        <v>0</v>
      </c>
      <c r="V51" s="26">
        <v>0</v>
      </c>
      <c r="W51" s="26">
        <v>0</v>
      </c>
      <c r="X51" s="26">
        <v>0</v>
      </c>
      <c r="Y51" s="26">
        <v>0</v>
      </c>
      <c r="Z51" s="26">
        <v>0</v>
      </c>
      <c r="AA51" s="26">
        <v>0</v>
      </c>
      <c r="AB51" s="26">
        <v>0</v>
      </c>
      <c r="AC51" s="26">
        <v>0</v>
      </c>
      <c r="AD51" s="26">
        <v>0</v>
      </c>
      <c r="AE51" s="26">
        <v>0</v>
      </c>
      <c r="AF51" s="26">
        <v>0</v>
      </c>
      <c r="AG51" s="26">
        <v>0</v>
      </c>
      <c r="AH51" s="26">
        <v>1</v>
      </c>
      <c r="AI51" s="26">
        <v>0</v>
      </c>
      <c r="AJ51" s="26">
        <v>0</v>
      </c>
      <c r="AK51" s="26">
        <v>0</v>
      </c>
      <c r="AL51" s="26">
        <v>0</v>
      </c>
      <c r="AM51" s="26">
        <v>0</v>
      </c>
      <c r="AN51" s="26">
        <v>0</v>
      </c>
      <c r="AO51" s="26">
        <v>0</v>
      </c>
      <c r="AP51" s="26">
        <v>0</v>
      </c>
      <c r="AQ51" s="26">
        <v>0</v>
      </c>
      <c r="AR51" s="26">
        <v>0</v>
      </c>
      <c r="AS51" s="26">
        <v>0</v>
      </c>
      <c r="AT51" s="26">
        <v>0</v>
      </c>
      <c r="AU51" s="26">
        <v>0</v>
      </c>
      <c r="AV51" s="26">
        <v>0</v>
      </c>
      <c r="AW51" s="26">
        <v>0</v>
      </c>
      <c r="AX51" s="26">
        <v>0</v>
      </c>
      <c r="AY51" s="26">
        <v>0</v>
      </c>
      <c r="AZ51" s="26">
        <v>0</v>
      </c>
      <c r="BA51" s="26">
        <v>0</v>
      </c>
      <c r="BB51" s="26">
        <v>0</v>
      </c>
      <c r="BC51" s="26">
        <v>0</v>
      </c>
      <c r="BD51" s="26">
        <v>0</v>
      </c>
      <c r="BE51" s="26">
        <v>0</v>
      </c>
      <c r="BF51" s="26">
        <v>0</v>
      </c>
      <c r="BG51" s="26">
        <v>0</v>
      </c>
      <c r="BH51" s="26">
        <v>0</v>
      </c>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9">
        <f>(G51-'predicted rankings sorted'!G49)^2</f>
        <v>0</v>
      </c>
      <c r="DD51" s="29">
        <f>(H51-'predicted rankings sorted'!H49)^2</f>
        <v>0</v>
      </c>
      <c r="DE51" s="29">
        <f>(I51-'predicted rankings sorted'!I49)^2</f>
        <v>0</v>
      </c>
      <c r="DF51" s="29">
        <f>(J51-'predicted rankings sorted'!J49)^2</f>
        <v>0</v>
      </c>
      <c r="DG51" s="29">
        <f>(K51-'predicted rankings sorted'!K49)^2</f>
        <v>0</v>
      </c>
      <c r="DH51" s="29">
        <f>(L51-'predicted rankings sorted'!L49)^2</f>
        <v>0</v>
      </c>
      <c r="DI51" s="29">
        <f>(M51-'predicted rankings sorted'!M49)^2</f>
        <v>0</v>
      </c>
      <c r="DJ51" s="29">
        <f>(N51-'predicted rankings sorted'!N49)^2</f>
        <v>0</v>
      </c>
      <c r="DK51" s="29">
        <f>(O51-'predicted rankings sorted'!O49)^2</f>
        <v>0</v>
      </c>
      <c r="DL51" s="29">
        <f>(P51-'predicted rankings sorted'!P49)^2</f>
        <v>0</v>
      </c>
      <c r="DM51" s="29">
        <f>(Q51-'predicted rankings sorted'!Q49)^2</f>
        <v>0</v>
      </c>
      <c r="DN51" s="29">
        <f>(R51-'predicted rankings sorted'!R49)^2</f>
        <v>0</v>
      </c>
      <c r="DO51" s="29">
        <f>(S51-'predicted rankings sorted'!S49)^2</f>
        <v>0</v>
      </c>
      <c r="DP51" s="29">
        <f>(T51-'predicted rankings sorted'!T49)^2</f>
        <v>0</v>
      </c>
      <c r="DQ51" s="29">
        <f>(U51-'predicted rankings sorted'!U49)^2</f>
        <v>0</v>
      </c>
      <c r="DR51" s="29">
        <f>(V51-'predicted rankings sorted'!V49)^2</f>
        <v>0</v>
      </c>
      <c r="DS51" s="29">
        <f>(W51-'predicted rankings sorted'!W49)^2</f>
        <v>0</v>
      </c>
      <c r="DT51" s="29">
        <f>(X51-'predicted rankings sorted'!X49)^2</f>
        <v>0</v>
      </c>
      <c r="DU51" s="29">
        <f>(Y51-'predicted rankings sorted'!Y49)^2</f>
        <v>0</v>
      </c>
      <c r="DV51" s="29">
        <f>(Z51-'predicted rankings sorted'!Z49)^2</f>
        <v>0</v>
      </c>
      <c r="DW51" s="29">
        <f>(AA51-'predicted rankings sorted'!AA49)^2</f>
        <v>0</v>
      </c>
      <c r="DX51" s="29">
        <f>(AB51-'predicted rankings sorted'!AB49)^2</f>
        <v>0</v>
      </c>
      <c r="DY51" s="29">
        <f>(AC51-'predicted rankings sorted'!AC49)^2</f>
        <v>0</v>
      </c>
      <c r="DZ51" s="29">
        <f>(AD51-'predicted rankings sorted'!AD49)^2</f>
        <v>0</v>
      </c>
      <c r="EA51" s="29">
        <f>(AE51-'predicted rankings sorted'!AE49)^2</f>
        <v>0</v>
      </c>
      <c r="EB51" s="29">
        <f>(AF51-'predicted rankings sorted'!AF49)^2</f>
        <v>0</v>
      </c>
      <c r="EC51" s="29">
        <f>(AG51-'predicted rankings sorted'!AG49)^2</f>
        <v>0</v>
      </c>
      <c r="ED51" s="29">
        <f>(AH51-'predicted rankings sorted'!AH49)^2</f>
        <v>1</v>
      </c>
      <c r="EE51" s="29">
        <f>(AI51-'predicted rankings sorted'!AI49)^2</f>
        <v>0</v>
      </c>
      <c r="EF51" s="29">
        <f>(AJ51-'predicted rankings sorted'!AJ49)^2</f>
        <v>0</v>
      </c>
      <c r="EG51" s="29">
        <f>(AK51-'predicted rankings sorted'!AK49)^2</f>
        <v>0</v>
      </c>
      <c r="EH51" s="29">
        <f>(AL51-'predicted rankings sorted'!AL49)^2</f>
        <v>0</v>
      </c>
      <c r="EI51" s="29">
        <f>(AM51-'predicted rankings sorted'!AM49)^2</f>
        <v>0</v>
      </c>
      <c r="EJ51" s="29">
        <f>(AN51-'predicted rankings sorted'!AN49)^2</f>
        <v>0</v>
      </c>
      <c r="EK51" s="29">
        <f>(AO51-'predicted rankings sorted'!AO49)^2</f>
        <v>0</v>
      </c>
      <c r="EL51" s="29">
        <f>(AP51-'predicted rankings sorted'!AP49)^2</f>
        <v>0</v>
      </c>
      <c r="EM51" s="29">
        <f>(AQ51-'predicted rankings sorted'!AQ49)^2</f>
        <v>0</v>
      </c>
      <c r="EN51" s="29">
        <f>(AR51-'predicted rankings sorted'!AR49)^2</f>
        <v>0</v>
      </c>
      <c r="EO51" s="29">
        <f>(AS51-'predicted rankings sorted'!AS49)^2</f>
        <v>0</v>
      </c>
      <c r="EP51" s="29">
        <f>(AT51-'predicted rankings sorted'!AT49)^2</f>
        <v>0</v>
      </c>
      <c r="EQ51" s="29">
        <f>(AU51-'predicted rankings sorted'!AU49)^2</f>
        <v>0</v>
      </c>
      <c r="ER51" s="29">
        <f>(AV51-'predicted rankings sorted'!AV49)^2</f>
        <v>0</v>
      </c>
      <c r="ES51" s="29">
        <f>(AW51-'predicted rankings sorted'!AW49)^2</f>
        <v>0</v>
      </c>
      <c r="ET51" s="29">
        <f>(AX51-'predicted rankings sorted'!AX49)^2</f>
        <v>0</v>
      </c>
      <c r="EU51" s="29">
        <f>(AY51-'predicted rankings sorted'!AY49)^2</f>
        <v>0</v>
      </c>
      <c r="EV51" s="29">
        <f>(AZ51-'predicted rankings sorted'!AZ49)^2</f>
        <v>0</v>
      </c>
      <c r="EW51" s="29">
        <f>(BA51-'predicted rankings sorted'!BA49)^2</f>
        <v>0</v>
      </c>
      <c r="EX51" s="29">
        <f>(BB51-'predicted rankings sorted'!BB49)^2</f>
        <v>0</v>
      </c>
      <c r="EY51" s="29">
        <f>(BC51-'predicted rankings sorted'!BC49)^2</f>
        <v>0</v>
      </c>
      <c r="EZ51" s="29">
        <f>(BD51-'predicted rankings sorted'!BD49)^2</f>
        <v>0</v>
      </c>
      <c r="FA51" s="29">
        <f>(BE51-'predicted rankings sorted'!BE49)^2</f>
        <v>0</v>
      </c>
      <c r="FB51" s="29">
        <f>(BF51-'predicted rankings sorted'!BF49)^2</f>
        <v>0</v>
      </c>
      <c r="FC51" s="29">
        <f>(BG51-'predicted rankings sorted'!BG49)^2</f>
        <v>0</v>
      </c>
      <c r="FD51" s="29">
        <f>(BH51-'predicted rankings sorted'!BH49)^2</f>
        <v>0</v>
      </c>
      <c r="FE51" s="26"/>
      <c r="FF51" s="26"/>
      <c r="FG51" s="26"/>
      <c r="FH51" s="26"/>
      <c r="FI51" s="26"/>
      <c r="FJ51" s="26"/>
      <c r="FK51" s="26"/>
      <c r="FL51" s="26"/>
      <c r="FM51" s="26"/>
      <c r="FN51" s="26"/>
      <c r="FO51" s="26"/>
      <c r="FP51" s="26"/>
      <c r="FQ51" s="26"/>
      <c r="FR51" s="26"/>
      <c r="FS51" s="26"/>
      <c r="FT51" s="26"/>
      <c r="FU51" s="26"/>
      <c r="FV51" s="26"/>
      <c r="FW51" s="26"/>
      <c r="FX51" s="26"/>
      <c r="FY51" s="26"/>
      <c r="FZ51" s="26"/>
      <c r="GA51" s="26"/>
      <c r="GB51" s="26"/>
      <c r="GC51" s="26"/>
      <c r="GD51" s="26"/>
      <c r="GE51" s="26"/>
      <c r="GF51" s="26"/>
      <c r="GG51" s="26"/>
      <c r="GH51" s="26"/>
      <c r="GI51" s="26"/>
      <c r="GJ51" s="26"/>
      <c r="GK51" s="26"/>
      <c r="GL51" s="26"/>
      <c r="GM51" s="26"/>
      <c r="GN51" s="26"/>
      <c r="GO51" s="26"/>
      <c r="GP51" s="26"/>
    </row>
    <row r="52" spans="1:198" x14ac:dyDescent="0.25">
      <c r="A52">
        <v>6379</v>
      </c>
      <c r="B52" t="s">
        <v>2542</v>
      </c>
      <c r="C52" s="26">
        <v>0</v>
      </c>
      <c r="D52" s="26">
        <v>0</v>
      </c>
      <c r="E52" s="26">
        <v>0</v>
      </c>
      <c r="F52" s="26">
        <v>0</v>
      </c>
      <c r="G52" s="26">
        <v>0</v>
      </c>
      <c r="H52" s="26">
        <v>0</v>
      </c>
      <c r="I52" s="26">
        <v>0</v>
      </c>
      <c r="J52" s="26">
        <v>0</v>
      </c>
      <c r="K52" s="26">
        <v>0</v>
      </c>
      <c r="L52" s="26">
        <v>0</v>
      </c>
      <c r="M52" s="26">
        <v>0</v>
      </c>
      <c r="N52" s="26">
        <v>0</v>
      </c>
      <c r="O52" s="26">
        <v>0</v>
      </c>
      <c r="P52" s="26">
        <v>0</v>
      </c>
      <c r="Q52" s="26">
        <v>0</v>
      </c>
      <c r="R52" s="26">
        <v>0</v>
      </c>
      <c r="S52" s="26">
        <v>0</v>
      </c>
      <c r="T52" s="26">
        <v>0</v>
      </c>
      <c r="U52" s="26">
        <v>0</v>
      </c>
      <c r="V52" s="26">
        <v>0</v>
      </c>
      <c r="W52" s="26">
        <v>0</v>
      </c>
      <c r="X52" s="26">
        <v>0</v>
      </c>
      <c r="Y52" s="26">
        <v>0</v>
      </c>
      <c r="Z52" s="26">
        <v>0</v>
      </c>
      <c r="AA52" s="26">
        <v>0</v>
      </c>
      <c r="AB52" s="26">
        <v>0</v>
      </c>
      <c r="AC52" s="26">
        <v>0</v>
      </c>
      <c r="AD52" s="26">
        <v>0</v>
      </c>
      <c r="AE52" s="26">
        <v>0</v>
      </c>
      <c r="AF52" s="26">
        <v>0</v>
      </c>
      <c r="AG52" s="26">
        <v>0</v>
      </c>
      <c r="AH52" s="26">
        <v>0</v>
      </c>
      <c r="AI52" s="26">
        <v>0</v>
      </c>
      <c r="AJ52" s="26">
        <v>0</v>
      </c>
      <c r="AK52" s="26">
        <v>0</v>
      </c>
      <c r="AL52" s="26">
        <v>0</v>
      </c>
      <c r="AM52" s="26">
        <v>0</v>
      </c>
      <c r="AN52" s="26">
        <v>0</v>
      </c>
      <c r="AO52" s="26">
        <v>0</v>
      </c>
      <c r="AP52" s="26">
        <v>0</v>
      </c>
      <c r="AQ52" s="26">
        <v>0</v>
      </c>
      <c r="AR52" s="26">
        <v>0</v>
      </c>
      <c r="AS52" s="26">
        <v>0</v>
      </c>
      <c r="AT52" s="26">
        <v>0</v>
      </c>
      <c r="AU52" s="26">
        <v>0</v>
      </c>
      <c r="AV52" s="26">
        <v>0</v>
      </c>
      <c r="AW52" s="26">
        <v>1</v>
      </c>
      <c r="AX52" s="26">
        <v>0</v>
      </c>
      <c r="AY52" s="26">
        <v>0</v>
      </c>
      <c r="AZ52" s="26">
        <v>0</v>
      </c>
      <c r="BA52" s="26">
        <v>0</v>
      </c>
      <c r="BB52" s="26">
        <v>0</v>
      </c>
      <c r="BC52" s="26">
        <v>0</v>
      </c>
      <c r="BD52" s="26">
        <v>0</v>
      </c>
      <c r="BE52" s="26">
        <v>0</v>
      </c>
      <c r="BF52" s="26">
        <v>0</v>
      </c>
      <c r="BG52" s="26">
        <v>0</v>
      </c>
      <c r="BH52" s="26">
        <v>0</v>
      </c>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9">
        <f>(G52-'predicted rankings sorted'!G50)^2</f>
        <v>0</v>
      </c>
      <c r="DD52" s="29">
        <f>(H52-'predicted rankings sorted'!H50)^2</f>
        <v>0</v>
      </c>
      <c r="DE52" s="29">
        <f>(I52-'predicted rankings sorted'!I50)^2</f>
        <v>0</v>
      </c>
      <c r="DF52" s="29">
        <f>(J52-'predicted rankings sorted'!J50)^2</f>
        <v>0</v>
      </c>
      <c r="DG52" s="29">
        <f>(K52-'predicted rankings sorted'!K50)^2</f>
        <v>0</v>
      </c>
      <c r="DH52" s="29">
        <f>(L52-'predicted rankings sorted'!L50)^2</f>
        <v>0</v>
      </c>
      <c r="DI52" s="29">
        <f>(M52-'predicted rankings sorted'!M50)^2</f>
        <v>0</v>
      </c>
      <c r="DJ52" s="29">
        <f>(N52-'predicted rankings sorted'!N50)^2</f>
        <v>0</v>
      </c>
      <c r="DK52" s="29">
        <f>(O52-'predicted rankings sorted'!O50)^2</f>
        <v>0</v>
      </c>
      <c r="DL52" s="29">
        <f>(P52-'predicted rankings sorted'!P50)^2</f>
        <v>0</v>
      </c>
      <c r="DM52" s="29">
        <f>(Q52-'predicted rankings sorted'!Q50)^2</f>
        <v>0</v>
      </c>
      <c r="DN52" s="29">
        <f>(R52-'predicted rankings sorted'!R50)^2</f>
        <v>0</v>
      </c>
      <c r="DO52" s="29">
        <f>(S52-'predicted rankings sorted'!S50)^2</f>
        <v>0</v>
      </c>
      <c r="DP52" s="29">
        <f>(T52-'predicted rankings sorted'!T50)^2</f>
        <v>0</v>
      </c>
      <c r="DQ52" s="29">
        <f>(U52-'predicted rankings sorted'!U50)^2</f>
        <v>0</v>
      </c>
      <c r="DR52" s="29">
        <f>(V52-'predicted rankings sorted'!V50)^2</f>
        <v>0</v>
      </c>
      <c r="DS52" s="29">
        <f>(W52-'predicted rankings sorted'!W50)^2</f>
        <v>0</v>
      </c>
      <c r="DT52" s="29">
        <f>(X52-'predicted rankings sorted'!X50)^2</f>
        <v>0</v>
      </c>
      <c r="DU52" s="29">
        <f>(Y52-'predicted rankings sorted'!Y50)^2</f>
        <v>0</v>
      </c>
      <c r="DV52" s="29">
        <f>(Z52-'predicted rankings sorted'!Z50)^2</f>
        <v>0</v>
      </c>
      <c r="DW52" s="29">
        <f>(AA52-'predicted rankings sorted'!AA50)^2</f>
        <v>0</v>
      </c>
      <c r="DX52" s="29">
        <f>(AB52-'predicted rankings sorted'!AB50)^2</f>
        <v>0</v>
      </c>
      <c r="DY52" s="29">
        <f>(AC52-'predicted rankings sorted'!AC50)^2</f>
        <v>0</v>
      </c>
      <c r="DZ52" s="29">
        <f>(AD52-'predicted rankings sorted'!AD50)^2</f>
        <v>0</v>
      </c>
      <c r="EA52" s="29">
        <f>(AE52-'predicted rankings sorted'!AE50)^2</f>
        <v>0</v>
      </c>
      <c r="EB52" s="29">
        <f>(AF52-'predicted rankings sorted'!AF50)^2</f>
        <v>0</v>
      </c>
      <c r="EC52" s="29">
        <f>(AG52-'predicted rankings sorted'!AG50)^2</f>
        <v>0</v>
      </c>
      <c r="ED52" s="29">
        <f>(AH52-'predicted rankings sorted'!AH50)^2</f>
        <v>0</v>
      </c>
      <c r="EE52" s="29">
        <f>(AI52-'predicted rankings sorted'!AI50)^2</f>
        <v>0</v>
      </c>
      <c r="EF52" s="29">
        <f>(AJ52-'predicted rankings sorted'!AJ50)^2</f>
        <v>0</v>
      </c>
      <c r="EG52" s="29">
        <f>(AK52-'predicted rankings sorted'!AK50)^2</f>
        <v>0</v>
      </c>
      <c r="EH52" s="29">
        <f>(AL52-'predicted rankings sorted'!AL50)^2</f>
        <v>0</v>
      </c>
      <c r="EI52" s="29">
        <f>(AM52-'predicted rankings sorted'!AM50)^2</f>
        <v>0</v>
      </c>
      <c r="EJ52" s="29">
        <f>(AN52-'predicted rankings sorted'!AN50)^2</f>
        <v>0</v>
      </c>
      <c r="EK52" s="29">
        <f>(AO52-'predicted rankings sorted'!AO50)^2</f>
        <v>0</v>
      </c>
      <c r="EL52" s="29">
        <f>(AP52-'predicted rankings sorted'!AP50)^2</f>
        <v>0</v>
      </c>
      <c r="EM52" s="29">
        <f>(AQ52-'predicted rankings sorted'!AQ50)^2</f>
        <v>0</v>
      </c>
      <c r="EN52" s="29">
        <f>(AR52-'predicted rankings sorted'!AR50)^2</f>
        <v>0</v>
      </c>
      <c r="EO52" s="29">
        <f>(AS52-'predicted rankings sorted'!AS50)^2</f>
        <v>0</v>
      </c>
      <c r="EP52" s="29">
        <f>(AT52-'predicted rankings sorted'!AT50)^2</f>
        <v>0</v>
      </c>
      <c r="EQ52" s="29">
        <f>(AU52-'predicted rankings sorted'!AU50)^2</f>
        <v>0</v>
      </c>
      <c r="ER52" s="29">
        <f>(AV52-'predicted rankings sorted'!AV50)^2</f>
        <v>0</v>
      </c>
      <c r="ES52" s="29">
        <f>(AW52-'predicted rankings sorted'!AW50)^2</f>
        <v>1</v>
      </c>
      <c r="ET52" s="29">
        <f>(AX52-'predicted rankings sorted'!AX50)^2</f>
        <v>0</v>
      </c>
      <c r="EU52" s="29">
        <f>(AY52-'predicted rankings sorted'!AY50)^2</f>
        <v>0</v>
      </c>
      <c r="EV52" s="29">
        <f>(AZ52-'predicted rankings sorted'!AZ50)^2</f>
        <v>0</v>
      </c>
      <c r="EW52" s="29">
        <f>(BA52-'predicted rankings sorted'!BA50)^2</f>
        <v>0</v>
      </c>
      <c r="EX52" s="29">
        <f>(BB52-'predicted rankings sorted'!BB50)^2</f>
        <v>0</v>
      </c>
      <c r="EY52" s="29">
        <f>(BC52-'predicted rankings sorted'!BC50)^2</f>
        <v>0</v>
      </c>
      <c r="EZ52" s="29">
        <f>(BD52-'predicted rankings sorted'!BD50)^2</f>
        <v>0</v>
      </c>
      <c r="FA52" s="29">
        <f>(BE52-'predicted rankings sorted'!BE50)^2</f>
        <v>0</v>
      </c>
      <c r="FB52" s="29">
        <f>(BF52-'predicted rankings sorted'!BF50)^2</f>
        <v>0</v>
      </c>
      <c r="FC52" s="29">
        <f>(BG52-'predicted rankings sorted'!BG50)^2</f>
        <v>0</v>
      </c>
      <c r="FD52" s="29">
        <f>(BH52-'predicted rankings sorted'!BH50)^2</f>
        <v>0</v>
      </c>
      <c r="FE52" s="26"/>
      <c r="FF52" s="26"/>
      <c r="FG52" s="26"/>
      <c r="FH52" s="26"/>
      <c r="FI52" s="26"/>
      <c r="FJ52" s="26"/>
      <c r="FK52" s="26"/>
      <c r="FL52" s="26"/>
      <c r="FM52" s="26"/>
      <c r="FN52" s="26"/>
      <c r="FO52" s="26"/>
      <c r="FP52" s="26"/>
      <c r="FQ52" s="26"/>
      <c r="FR52" s="26"/>
      <c r="FS52" s="26"/>
      <c r="FT52" s="26"/>
      <c r="FU52" s="26"/>
      <c r="FV52" s="26"/>
      <c r="FW52" s="26"/>
      <c r="FX52" s="26"/>
      <c r="FY52" s="26"/>
      <c r="FZ52" s="26"/>
      <c r="GA52" s="26"/>
      <c r="GB52" s="26"/>
      <c r="GC52" s="26"/>
      <c r="GD52" s="26"/>
      <c r="GE52" s="26"/>
      <c r="GF52" s="26"/>
      <c r="GG52" s="26"/>
      <c r="GH52" s="26"/>
      <c r="GI52" s="26"/>
      <c r="GJ52" s="26"/>
      <c r="GK52" s="26"/>
      <c r="GL52" s="26"/>
      <c r="GM52" s="26"/>
      <c r="GN52" s="26"/>
      <c r="GO52" s="26"/>
      <c r="GP52" s="26"/>
    </row>
    <row r="53" spans="1:198" x14ac:dyDescent="0.25">
      <c r="A53">
        <v>6412</v>
      </c>
      <c r="B53" t="s">
        <v>2561</v>
      </c>
      <c r="C53" s="26">
        <v>0</v>
      </c>
      <c r="D53" s="26">
        <v>0</v>
      </c>
      <c r="E53" s="26">
        <v>0</v>
      </c>
      <c r="F53" s="26">
        <v>0</v>
      </c>
      <c r="G53" s="26">
        <v>0</v>
      </c>
      <c r="H53" s="26">
        <v>0</v>
      </c>
      <c r="I53" s="26">
        <v>0</v>
      </c>
      <c r="J53" s="26">
        <v>0</v>
      </c>
      <c r="K53" s="26">
        <v>0</v>
      </c>
      <c r="L53" s="26">
        <v>0</v>
      </c>
      <c r="M53" s="26">
        <v>0</v>
      </c>
      <c r="N53" s="26">
        <v>0</v>
      </c>
      <c r="O53" s="26">
        <v>0</v>
      </c>
      <c r="P53" s="26">
        <v>0</v>
      </c>
      <c r="Q53" s="26">
        <v>0</v>
      </c>
      <c r="R53" s="26">
        <v>0</v>
      </c>
      <c r="S53" s="26">
        <v>0</v>
      </c>
      <c r="T53" s="26">
        <v>0</v>
      </c>
      <c r="U53" s="26">
        <v>0</v>
      </c>
      <c r="V53" s="26">
        <v>0</v>
      </c>
      <c r="W53" s="26">
        <v>0</v>
      </c>
      <c r="X53" s="26">
        <v>0</v>
      </c>
      <c r="Y53" s="26">
        <v>0</v>
      </c>
      <c r="Z53" s="26">
        <v>0</v>
      </c>
      <c r="AA53" s="26">
        <v>0</v>
      </c>
      <c r="AB53" s="26">
        <v>0</v>
      </c>
      <c r="AC53" s="26">
        <v>0</v>
      </c>
      <c r="AD53" s="26">
        <v>0</v>
      </c>
      <c r="AE53" s="26">
        <v>0</v>
      </c>
      <c r="AF53" s="26">
        <v>0</v>
      </c>
      <c r="AG53" s="26">
        <v>0</v>
      </c>
      <c r="AH53" s="26">
        <v>0</v>
      </c>
      <c r="AI53" s="26">
        <v>0</v>
      </c>
      <c r="AJ53" s="26">
        <v>0</v>
      </c>
      <c r="AK53" s="26">
        <v>0</v>
      </c>
      <c r="AL53" s="26">
        <v>0</v>
      </c>
      <c r="AM53" s="26">
        <v>0</v>
      </c>
      <c r="AN53" s="26">
        <v>0</v>
      </c>
      <c r="AO53" s="26">
        <v>0</v>
      </c>
      <c r="AP53" s="26">
        <v>0</v>
      </c>
      <c r="AQ53" s="26">
        <v>0</v>
      </c>
      <c r="AR53" s="26">
        <v>0</v>
      </c>
      <c r="AS53" s="26">
        <v>0</v>
      </c>
      <c r="AT53" s="26">
        <v>0</v>
      </c>
      <c r="AU53" s="26">
        <v>0</v>
      </c>
      <c r="AV53" s="26">
        <v>0</v>
      </c>
      <c r="AW53" s="26">
        <v>0</v>
      </c>
      <c r="AX53" s="26">
        <v>0</v>
      </c>
      <c r="AY53" s="26">
        <v>0</v>
      </c>
      <c r="AZ53" s="26">
        <v>1</v>
      </c>
      <c r="BA53" s="26">
        <v>0</v>
      </c>
      <c r="BB53" s="26">
        <v>0</v>
      </c>
      <c r="BC53" s="26">
        <v>0</v>
      </c>
      <c r="BD53" s="26">
        <v>0</v>
      </c>
      <c r="BE53" s="26">
        <v>0</v>
      </c>
      <c r="BF53" s="26">
        <v>0</v>
      </c>
      <c r="BG53" s="26">
        <v>0</v>
      </c>
      <c r="BH53" s="26">
        <v>0</v>
      </c>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9">
        <f>(G53-'predicted rankings sorted'!G51)^2</f>
        <v>0</v>
      </c>
      <c r="DD53" s="29">
        <f>(H53-'predicted rankings sorted'!H51)^2</f>
        <v>0</v>
      </c>
      <c r="DE53" s="29">
        <f>(I53-'predicted rankings sorted'!I51)^2</f>
        <v>0</v>
      </c>
      <c r="DF53" s="29">
        <f>(J53-'predicted rankings sorted'!J51)^2</f>
        <v>0</v>
      </c>
      <c r="DG53" s="29">
        <f>(K53-'predicted rankings sorted'!K51)^2</f>
        <v>0</v>
      </c>
      <c r="DH53" s="29">
        <f>(L53-'predicted rankings sorted'!L51)^2</f>
        <v>0</v>
      </c>
      <c r="DI53" s="29">
        <f>(M53-'predicted rankings sorted'!M51)^2</f>
        <v>0</v>
      </c>
      <c r="DJ53" s="29">
        <f>(N53-'predicted rankings sorted'!N51)^2</f>
        <v>0</v>
      </c>
      <c r="DK53" s="29">
        <f>(O53-'predicted rankings sorted'!O51)^2</f>
        <v>0</v>
      </c>
      <c r="DL53" s="29">
        <f>(P53-'predicted rankings sorted'!P51)^2</f>
        <v>0</v>
      </c>
      <c r="DM53" s="29">
        <f>(Q53-'predicted rankings sorted'!Q51)^2</f>
        <v>0</v>
      </c>
      <c r="DN53" s="29">
        <f>(R53-'predicted rankings sorted'!R51)^2</f>
        <v>0</v>
      </c>
      <c r="DO53" s="29">
        <f>(S53-'predicted rankings sorted'!S51)^2</f>
        <v>0</v>
      </c>
      <c r="DP53" s="29">
        <f>(T53-'predicted rankings sorted'!T51)^2</f>
        <v>0</v>
      </c>
      <c r="DQ53" s="29">
        <f>(U53-'predicted rankings sorted'!U51)^2</f>
        <v>0</v>
      </c>
      <c r="DR53" s="29">
        <f>(V53-'predicted rankings sorted'!V51)^2</f>
        <v>0</v>
      </c>
      <c r="DS53" s="29">
        <f>(W53-'predicted rankings sorted'!W51)^2</f>
        <v>0</v>
      </c>
      <c r="DT53" s="29">
        <f>(X53-'predicted rankings sorted'!X51)^2</f>
        <v>0</v>
      </c>
      <c r="DU53" s="29">
        <f>(Y53-'predicted rankings sorted'!Y51)^2</f>
        <v>0</v>
      </c>
      <c r="DV53" s="29">
        <f>(Z53-'predicted rankings sorted'!Z51)^2</f>
        <v>0</v>
      </c>
      <c r="DW53" s="29">
        <f>(AA53-'predicted rankings sorted'!AA51)^2</f>
        <v>0</v>
      </c>
      <c r="DX53" s="29">
        <f>(AB53-'predicted rankings sorted'!AB51)^2</f>
        <v>0</v>
      </c>
      <c r="DY53" s="29">
        <f>(AC53-'predicted rankings sorted'!AC51)^2</f>
        <v>0</v>
      </c>
      <c r="DZ53" s="29">
        <f>(AD53-'predicted rankings sorted'!AD51)^2</f>
        <v>0</v>
      </c>
      <c r="EA53" s="29">
        <f>(AE53-'predicted rankings sorted'!AE51)^2</f>
        <v>0</v>
      </c>
      <c r="EB53" s="29">
        <f>(AF53-'predicted rankings sorted'!AF51)^2</f>
        <v>0</v>
      </c>
      <c r="EC53" s="29">
        <f>(AG53-'predicted rankings sorted'!AG51)^2</f>
        <v>0</v>
      </c>
      <c r="ED53" s="29">
        <f>(AH53-'predicted rankings sorted'!AH51)^2</f>
        <v>0</v>
      </c>
      <c r="EE53" s="29">
        <f>(AI53-'predicted rankings sorted'!AI51)^2</f>
        <v>0</v>
      </c>
      <c r="EF53" s="29">
        <f>(AJ53-'predicted rankings sorted'!AJ51)^2</f>
        <v>0</v>
      </c>
      <c r="EG53" s="29">
        <f>(AK53-'predicted rankings sorted'!AK51)^2</f>
        <v>0</v>
      </c>
      <c r="EH53" s="29">
        <f>(AL53-'predicted rankings sorted'!AL51)^2</f>
        <v>0</v>
      </c>
      <c r="EI53" s="29">
        <f>(AM53-'predicted rankings sorted'!AM51)^2</f>
        <v>0</v>
      </c>
      <c r="EJ53" s="29">
        <f>(AN53-'predicted rankings sorted'!AN51)^2</f>
        <v>0</v>
      </c>
      <c r="EK53" s="29">
        <f>(AO53-'predicted rankings sorted'!AO51)^2</f>
        <v>0</v>
      </c>
      <c r="EL53" s="29">
        <f>(AP53-'predicted rankings sorted'!AP51)^2</f>
        <v>0</v>
      </c>
      <c r="EM53" s="29">
        <f>(AQ53-'predicted rankings sorted'!AQ51)^2</f>
        <v>0</v>
      </c>
      <c r="EN53" s="29">
        <f>(AR53-'predicted rankings sorted'!AR51)^2</f>
        <v>0</v>
      </c>
      <c r="EO53" s="29">
        <f>(AS53-'predicted rankings sorted'!AS51)^2</f>
        <v>0</v>
      </c>
      <c r="EP53" s="29">
        <f>(AT53-'predicted rankings sorted'!AT51)^2</f>
        <v>0</v>
      </c>
      <c r="EQ53" s="29">
        <f>(AU53-'predicted rankings sorted'!AU51)^2</f>
        <v>0</v>
      </c>
      <c r="ER53" s="29">
        <f>(AV53-'predicted rankings sorted'!AV51)^2</f>
        <v>0</v>
      </c>
      <c r="ES53" s="29">
        <f>(AW53-'predicted rankings sorted'!AW51)^2</f>
        <v>0</v>
      </c>
      <c r="ET53" s="29">
        <f>(AX53-'predicted rankings sorted'!AX51)^2</f>
        <v>0</v>
      </c>
      <c r="EU53" s="29">
        <f>(AY53-'predicted rankings sorted'!AY51)^2</f>
        <v>0</v>
      </c>
      <c r="EV53" s="29">
        <f>(AZ53-'predicted rankings sorted'!AZ51)^2</f>
        <v>1</v>
      </c>
      <c r="EW53" s="29">
        <f>(BA53-'predicted rankings sorted'!BA51)^2</f>
        <v>0</v>
      </c>
      <c r="EX53" s="29">
        <f>(BB53-'predicted rankings sorted'!BB51)^2</f>
        <v>0</v>
      </c>
      <c r="EY53" s="29">
        <f>(BC53-'predicted rankings sorted'!BC51)^2</f>
        <v>0</v>
      </c>
      <c r="EZ53" s="29">
        <f>(BD53-'predicted rankings sorted'!BD51)^2</f>
        <v>0</v>
      </c>
      <c r="FA53" s="29">
        <f>(BE53-'predicted rankings sorted'!BE51)^2</f>
        <v>0</v>
      </c>
      <c r="FB53" s="29">
        <f>(BF53-'predicted rankings sorted'!BF51)^2</f>
        <v>0</v>
      </c>
      <c r="FC53" s="29">
        <f>(BG53-'predicted rankings sorted'!BG51)^2</f>
        <v>0</v>
      </c>
      <c r="FD53" s="29">
        <f>(BH53-'predicted rankings sorted'!BH51)^2</f>
        <v>0</v>
      </c>
      <c r="FE53" s="26"/>
      <c r="FF53" s="26"/>
      <c r="FG53" s="26"/>
      <c r="FH53" s="26"/>
      <c r="FI53" s="26"/>
      <c r="FJ53" s="26"/>
      <c r="FK53" s="26"/>
      <c r="FL53" s="26"/>
      <c r="FM53" s="26"/>
      <c r="FN53" s="26"/>
      <c r="FO53" s="26"/>
      <c r="FP53" s="26"/>
      <c r="FQ53" s="26"/>
      <c r="FR53" s="26"/>
      <c r="FS53" s="26"/>
      <c r="FT53" s="26"/>
      <c r="FU53" s="26"/>
      <c r="FV53" s="26"/>
      <c r="FW53" s="26"/>
      <c r="FX53" s="26"/>
      <c r="FY53" s="26"/>
      <c r="FZ53" s="26"/>
      <c r="GA53" s="26"/>
      <c r="GB53" s="26"/>
      <c r="GC53" s="26"/>
      <c r="GD53" s="26"/>
      <c r="GE53" s="26"/>
      <c r="GF53" s="26"/>
      <c r="GG53" s="26"/>
      <c r="GH53" s="26"/>
      <c r="GI53" s="26"/>
      <c r="GJ53" s="26"/>
      <c r="GK53" s="26"/>
      <c r="GL53" s="26"/>
      <c r="GM53" s="26"/>
      <c r="GN53" s="26"/>
      <c r="GO53" s="26"/>
      <c r="GP53" s="26"/>
    </row>
    <row r="54" spans="1:198" x14ac:dyDescent="0.25">
      <c r="A54">
        <v>6420</v>
      </c>
      <c r="B54" t="s">
        <v>2568</v>
      </c>
      <c r="C54" s="26">
        <v>0</v>
      </c>
      <c r="D54" s="26">
        <v>0</v>
      </c>
      <c r="E54" s="26">
        <v>0</v>
      </c>
      <c r="F54" s="26">
        <v>0</v>
      </c>
      <c r="G54" s="26">
        <v>0</v>
      </c>
      <c r="H54" s="26">
        <v>0</v>
      </c>
      <c r="I54" s="26">
        <v>0</v>
      </c>
      <c r="J54" s="26">
        <v>0</v>
      </c>
      <c r="K54" s="26">
        <v>0</v>
      </c>
      <c r="L54" s="26">
        <v>0</v>
      </c>
      <c r="M54" s="26">
        <v>0</v>
      </c>
      <c r="N54" s="26">
        <v>0</v>
      </c>
      <c r="O54" s="26">
        <v>0</v>
      </c>
      <c r="P54" s="26">
        <v>0</v>
      </c>
      <c r="Q54" s="26">
        <v>0</v>
      </c>
      <c r="R54" s="26">
        <v>0</v>
      </c>
      <c r="S54" s="26">
        <v>0</v>
      </c>
      <c r="T54" s="26">
        <v>0</v>
      </c>
      <c r="U54" s="26">
        <v>0</v>
      </c>
      <c r="V54" s="26">
        <v>0</v>
      </c>
      <c r="W54" s="26">
        <v>0</v>
      </c>
      <c r="X54" s="26">
        <v>0</v>
      </c>
      <c r="Y54" s="26">
        <v>0</v>
      </c>
      <c r="Z54" s="26">
        <v>0</v>
      </c>
      <c r="AA54" s="26">
        <v>0</v>
      </c>
      <c r="AB54" s="26">
        <v>0</v>
      </c>
      <c r="AC54" s="26">
        <v>0</v>
      </c>
      <c r="AD54" s="26">
        <v>0</v>
      </c>
      <c r="AE54" s="26">
        <v>0</v>
      </c>
      <c r="AF54" s="26">
        <v>0</v>
      </c>
      <c r="AG54" s="26">
        <v>0</v>
      </c>
      <c r="AH54" s="26">
        <v>0</v>
      </c>
      <c r="AI54" s="26">
        <v>0</v>
      </c>
      <c r="AJ54" s="26">
        <v>0</v>
      </c>
      <c r="AK54" s="26">
        <v>0</v>
      </c>
      <c r="AL54" s="26">
        <v>0</v>
      </c>
      <c r="AM54" s="26">
        <v>0</v>
      </c>
      <c r="AN54" s="26">
        <v>0</v>
      </c>
      <c r="AO54" s="26">
        <v>0</v>
      </c>
      <c r="AP54" s="26">
        <v>0</v>
      </c>
      <c r="AQ54" s="26">
        <v>0</v>
      </c>
      <c r="AR54" s="26">
        <v>0</v>
      </c>
      <c r="AS54" s="26">
        <v>0</v>
      </c>
      <c r="AT54" s="26">
        <v>0</v>
      </c>
      <c r="AU54" s="26">
        <v>0</v>
      </c>
      <c r="AV54" s="26">
        <v>0</v>
      </c>
      <c r="AW54" s="26">
        <v>0</v>
      </c>
      <c r="AX54" s="26">
        <v>0</v>
      </c>
      <c r="AY54" s="26">
        <v>0</v>
      </c>
      <c r="AZ54" s="26">
        <v>0</v>
      </c>
      <c r="BA54" s="26">
        <v>0</v>
      </c>
      <c r="BB54" s="26">
        <v>0</v>
      </c>
      <c r="BC54" s="26">
        <v>0</v>
      </c>
      <c r="BD54" s="26">
        <v>0</v>
      </c>
      <c r="BE54" s="26">
        <v>0</v>
      </c>
      <c r="BF54" s="26">
        <v>1</v>
      </c>
      <c r="BG54" s="26">
        <v>0</v>
      </c>
      <c r="BH54" s="26">
        <v>0</v>
      </c>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9">
        <f>(G54-'predicted rankings sorted'!G52)^2</f>
        <v>0</v>
      </c>
      <c r="DD54" s="29">
        <f>(H54-'predicted rankings sorted'!H52)^2</f>
        <v>0</v>
      </c>
      <c r="DE54" s="29">
        <f>(I54-'predicted rankings sorted'!I52)^2</f>
        <v>0</v>
      </c>
      <c r="DF54" s="29">
        <f>(J54-'predicted rankings sorted'!J52)^2</f>
        <v>0</v>
      </c>
      <c r="DG54" s="29">
        <f>(K54-'predicted rankings sorted'!K52)^2</f>
        <v>0</v>
      </c>
      <c r="DH54" s="29">
        <f>(L54-'predicted rankings sorted'!L52)^2</f>
        <v>0</v>
      </c>
      <c r="DI54" s="29">
        <f>(M54-'predicted rankings sorted'!M52)^2</f>
        <v>0</v>
      </c>
      <c r="DJ54" s="29">
        <f>(N54-'predicted rankings sorted'!N52)^2</f>
        <v>0</v>
      </c>
      <c r="DK54" s="29">
        <f>(O54-'predicted rankings sorted'!O52)^2</f>
        <v>0</v>
      </c>
      <c r="DL54" s="29">
        <f>(P54-'predicted rankings sorted'!P52)^2</f>
        <v>0</v>
      </c>
      <c r="DM54" s="29">
        <f>(Q54-'predicted rankings sorted'!Q52)^2</f>
        <v>0</v>
      </c>
      <c r="DN54" s="29">
        <f>(R54-'predicted rankings sorted'!R52)^2</f>
        <v>0</v>
      </c>
      <c r="DO54" s="29">
        <f>(S54-'predicted rankings sorted'!S52)^2</f>
        <v>0</v>
      </c>
      <c r="DP54" s="29">
        <f>(T54-'predicted rankings sorted'!T52)^2</f>
        <v>0</v>
      </c>
      <c r="DQ54" s="29">
        <f>(U54-'predicted rankings sorted'!U52)^2</f>
        <v>0</v>
      </c>
      <c r="DR54" s="29">
        <f>(V54-'predicted rankings sorted'!V52)^2</f>
        <v>0</v>
      </c>
      <c r="DS54" s="29">
        <f>(W54-'predicted rankings sorted'!W52)^2</f>
        <v>0</v>
      </c>
      <c r="DT54" s="29">
        <f>(X54-'predicted rankings sorted'!X52)^2</f>
        <v>0</v>
      </c>
      <c r="DU54" s="29">
        <f>(Y54-'predicted rankings sorted'!Y52)^2</f>
        <v>0</v>
      </c>
      <c r="DV54" s="29">
        <f>(Z54-'predicted rankings sorted'!Z52)^2</f>
        <v>0</v>
      </c>
      <c r="DW54" s="29">
        <f>(AA54-'predicted rankings sorted'!AA52)^2</f>
        <v>0</v>
      </c>
      <c r="DX54" s="29">
        <f>(AB54-'predicted rankings sorted'!AB52)^2</f>
        <v>0</v>
      </c>
      <c r="DY54" s="29">
        <f>(AC54-'predicted rankings sorted'!AC52)^2</f>
        <v>0</v>
      </c>
      <c r="DZ54" s="29">
        <f>(AD54-'predicted rankings sorted'!AD52)^2</f>
        <v>0</v>
      </c>
      <c r="EA54" s="29">
        <f>(AE54-'predicted rankings sorted'!AE52)^2</f>
        <v>0</v>
      </c>
      <c r="EB54" s="29">
        <f>(AF54-'predicted rankings sorted'!AF52)^2</f>
        <v>0</v>
      </c>
      <c r="EC54" s="29">
        <f>(AG54-'predicted rankings sorted'!AG52)^2</f>
        <v>0</v>
      </c>
      <c r="ED54" s="29">
        <f>(AH54-'predicted rankings sorted'!AH52)^2</f>
        <v>0</v>
      </c>
      <c r="EE54" s="29">
        <f>(AI54-'predicted rankings sorted'!AI52)^2</f>
        <v>0</v>
      </c>
      <c r="EF54" s="29">
        <f>(AJ54-'predicted rankings sorted'!AJ52)^2</f>
        <v>0</v>
      </c>
      <c r="EG54" s="29">
        <f>(AK54-'predicted rankings sorted'!AK52)^2</f>
        <v>0</v>
      </c>
      <c r="EH54" s="29">
        <f>(AL54-'predicted rankings sorted'!AL52)^2</f>
        <v>0</v>
      </c>
      <c r="EI54" s="29">
        <f>(AM54-'predicted rankings sorted'!AM52)^2</f>
        <v>0</v>
      </c>
      <c r="EJ54" s="29">
        <f>(AN54-'predicted rankings sorted'!AN52)^2</f>
        <v>0</v>
      </c>
      <c r="EK54" s="29">
        <f>(AO54-'predicted rankings sorted'!AO52)^2</f>
        <v>0</v>
      </c>
      <c r="EL54" s="29">
        <f>(AP54-'predicted rankings sorted'!AP52)^2</f>
        <v>0</v>
      </c>
      <c r="EM54" s="29">
        <f>(AQ54-'predicted rankings sorted'!AQ52)^2</f>
        <v>0</v>
      </c>
      <c r="EN54" s="29">
        <f>(AR54-'predicted rankings sorted'!AR52)^2</f>
        <v>0</v>
      </c>
      <c r="EO54" s="29">
        <f>(AS54-'predicted rankings sorted'!AS52)^2</f>
        <v>0</v>
      </c>
      <c r="EP54" s="29">
        <f>(AT54-'predicted rankings sorted'!AT52)^2</f>
        <v>0</v>
      </c>
      <c r="EQ54" s="29">
        <f>(AU54-'predicted rankings sorted'!AU52)^2</f>
        <v>0</v>
      </c>
      <c r="ER54" s="29">
        <f>(AV54-'predicted rankings sorted'!AV52)^2</f>
        <v>0</v>
      </c>
      <c r="ES54" s="29">
        <f>(AW54-'predicted rankings sorted'!AW52)^2</f>
        <v>0</v>
      </c>
      <c r="ET54" s="29">
        <f>(AX54-'predicted rankings sorted'!AX52)^2</f>
        <v>0</v>
      </c>
      <c r="EU54" s="29">
        <f>(AY54-'predicted rankings sorted'!AY52)^2</f>
        <v>0</v>
      </c>
      <c r="EV54" s="29">
        <f>(AZ54-'predicted rankings sorted'!AZ52)^2</f>
        <v>0</v>
      </c>
      <c r="EW54" s="29">
        <f>(BA54-'predicted rankings sorted'!BA52)^2</f>
        <v>0</v>
      </c>
      <c r="EX54" s="29">
        <f>(BB54-'predicted rankings sorted'!BB52)^2</f>
        <v>0</v>
      </c>
      <c r="EY54" s="29">
        <f>(BC54-'predicted rankings sorted'!BC52)^2</f>
        <v>0</v>
      </c>
      <c r="EZ54" s="29">
        <f>(BD54-'predicted rankings sorted'!BD52)^2</f>
        <v>0</v>
      </c>
      <c r="FA54" s="29">
        <f>(BE54-'predicted rankings sorted'!BE52)^2</f>
        <v>0</v>
      </c>
      <c r="FB54" s="29">
        <f>(BF54-'predicted rankings sorted'!BF52)^2</f>
        <v>1</v>
      </c>
      <c r="FC54" s="29">
        <f>(BG54-'predicted rankings sorted'!BG52)^2</f>
        <v>0</v>
      </c>
      <c r="FD54" s="29">
        <f>(BH54-'predicted rankings sorted'!BH52)^2</f>
        <v>0</v>
      </c>
      <c r="FE54" s="26"/>
      <c r="FF54" s="26"/>
      <c r="FG54" s="26"/>
      <c r="FH54" s="26"/>
      <c r="FI54" s="26"/>
      <c r="FJ54" s="26"/>
      <c r="FK54" s="26"/>
      <c r="FL54" s="26"/>
      <c r="FM54" s="26"/>
      <c r="FN54" s="26"/>
      <c r="FO54" s="26"/>
      <c r="FP54" s="26"/>
      <c r="FQ54" s="26"/>
      <c r="FR54" s="26"/>
      <c r="FS54" s="26"/>
      <c r="FT54" s="26"/>
      <c r="FU54" s="26"/>
      <c r="FV54" s="26"/>
      <c r="FW54" s="26"/>
      <c r="FX54" s="26"/>
      <c r="FY54" s="26"/>
      <c r="FZ54" s="26"/>
      <c r="GA54" s="26"/>
      <c r="GB54" s="26"/>
      <c r="GC54" s="26"/>
      <c r="GD54" s="26"/>
      <c r="GE54" s="26"/>
      <c r="GF54" s="26"/>
      <c r="GG54" s="26"/>
      <c r="GH54" s="26"/>
      <c r="GI54" s="26"/>
      <c r="GJ54" s="26"/>
      <c r="GK54" s="26"/>
      <c r="GL54" s="26"/>
      <c r="GM54" s="26"/>
      <c r="GN54" s="26"/>
      <c r="GO54" s="26"/>
      <c r="GP54" s="26"/>
    </row>
    <row r="55" spans="1:198" x14ac:dyDescent="0.25">
      <c r="A55">
        <v>6467</v>
      </c>
      <c r="B55" t="s">
        <v>1415</v>
      </c>
      <c r="C55" s="26">
        <v>0</v>
      </c>
      <c r="D55" s="26">
        <v>0</v>
      </c>
      <c r="E55" s="26">
        <v>0</v>
      </c>
      <c r="F55" s="26">
        <v>0</v>
      </c>
      <c r="G55" s="26">
        <v>0</v>
      </c>
      <c r="H55" s="26">
        <v>0</v>
      </c>
      <c r="I55" s="26">
        <v>0</v>
      </c>
      <c r="J55" s="26">
        <v>0</v>
      </c>
      <c r="K55" s="26">
        <v>0</v>
      </c>
      <c r="L55" s="26">
        <v>0</v>
      </c>
      <c r="M55" s="26">
        <v>0</v>
      </c>
      <c r="N55" s="26">
        <v>0</v>
      </c>
      <c r="O55" s="26">
        <v>0</v>
      </c>
      <c r="P55" s="26">
        <v>0</v>
      </c>
      <c r="Q55" s="26">
        <v>0</v>
      </c>
      <c r="R55" s="26">
        <v>0</v>
      </c>
      <c r="S55" s="26">
        <v>0</v>
      </c>
      <c r="T55" s="26">
        <v>0</v>
      </c>
      <c r="U55" s="26">
        <v>0</v>
      </c>
      <c r="V55" s="26">
        <v>0</v>
      </c>
      <c r="W55" s="26">
        <v>0</v>
      </c>
      <c r="X55" s="26">
        <v>0</v>
      </c>
      <c r="Y55" s="26">
        <v>0</v>
      </c>
      <c r="Z55" s="26">
        <v>0</v>
      </c>
      <c r="AA55" s="26">
        <v>0</v>
      </c>
      <c r="AB55" s="26">
        <v>0</v>
      </c>
      <c r="AC55" s="26">
        <v>0</v>
      </c>
      <c r="AD55" s="26">
        <v>0</v>
      </c>
      <c r="AE55" s="26">
        <v>0</v>
      </c>
      <c r="AF55" s="26">
        <v>0</v>
      </c>
      <c r="AG55" s="26">
        <v>0</v>
      </c>
      <c r="AH55" s="26">
        <v>0</v>
      </c>
      <c r="AI55" s="26">
        <v>0</v>
      </c>
      <c r="AJ55" s="26">
        <v>0</v>
      </c>
      <c r="AK55" s="26">
        <v>0</v>
      </c>
      <c r="AL55" s="26">
        <v>0</v>
      </c>
      <c r="AM55" s="26">
        <v>0</v>
      </c>
      <c r="AN55" s="26">
        <v>0</v>
      </c>
      <c r="AO55" s="26">
        <v>0</v>
      </c>
      <c r="AP55" s="26">
        <v>0</v>
      </c>
      <c r="AQ55" s="26">
        <v>0</v>
      </c>
      <c r="AR55" s="26">
        <v>0</v>
      </c>
      <c r="AS55" s="26">
        <v>1</v>
      </c>
      <c r="AT55" s="26">
        <v>0</v>
      </c>
      <c r="AU55" s="26">
        <v>0</v>
      </c>
      <c r="AV55" s="26">
        <v>0</v>
      </c>
      <c r="AW55" s="26">
        <v>0</v>
      </c>
      <c r="AX55" s="26">
        <v>0</v>
      </c>
      <c r="AY55" s="26">
        <v>0</v>
      </c>
      <c r="AZ55" s="26">
        <v>0</v>
      </c>
      <c r="BA55" s="26">
        <v>0</v>
      </c>
      <c r="BB55" s="26">
        <v>0</v>
      </c>
      <c r="BC55" s="26">
        <v>0</v>
      </c>
      <c r="BD55" s="26">
        <v>0</v>
      </c>
      <c r="BE55" s="26">
        <v>0</v>
      </c>
      <c r="BF55" s="26">
        <v>0</v>
      </c>
      <c r="BG55" s="26">
        <v>0</v>
      </c>
      <c r="BH55" s="26">
        <v>0</v>
      </c>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9">
        <f>(G55-'predicted rankings sorted'!G54)^2</f>
        <v>0</v>
      </c>
      <c r="DD55" s="29">
        <f>(H55-'predicted rankings sorted'!H54)^2</f>
        <v>0</v>
      </c>
      <c r="DE55" s="29">
        <f>(I55-'predicted rankings sorted'!I54)^2</f>
        <v>0</v>
      </c>
      <c r="DF55" s="29">
        <f>(J55-'predicted rankings sorted'!J54)^2</f>
        <v>0</v>
      </c>
      <c r="DG55" s="29">
        <f>(K55-'predicted rankings sorted'!K54)^2</f>
        <v>0</v>
      </c>
      <c r="DH55" s="29">
        <f>(L55-'predicted rankings sorted'!L54)^2</f>
        <v>0</v>
      </c>
      <c r="DI55" s="29">
        <f>(M55-'predicted rankings sorted'!M54)^2</f>
        <v>0</v>
      </c>
      <c r="DJ55" s="29">
        <f>(N55-'predicted rankings sorted'!N54)^2</f>
        <v>0</v>
      </c>
      <c r="DK55" s="29">
        <f>(O55-'predicted rankings sorted'!O54)^2</f>
        <v>0</v>
      </c>
      <c r="DL55" s="29">
        <f>(P55-'predicted rankings sorted'!P54)^2</f>
        <v>0</v>
      </c>
      <c r="DM55" s="29">
        <f>(Q55-'predicted rankings sorted'!Q54)^2</f>
        <v>0</v>
      </c>
      <c r="DN55" s="29">
        <f>(R55-'predicted rankings sorted'!R54)^2</f>
        <v>0</v>
      </c>
      <c r="DO55" s="29">
        <f>(S55-'predicted rankings sorted'!S54)^2</f>
        <v>0</v>
      </c>
      <c r="DP55" s="29">
        <f>(T55-'predicted rankings sorted'!T54)^2</f>
        <v>0</v>
      </c>
      <c r="DQ55" s="29">
        <f>(U55-'predicted rankings sorted'!U54)^2</f>
        <v>0</v>
      </c>
      <c r="DR55" s="29">
        <f>(V55-'predicted rankings sorted'!V54)^2</f>
        <v>0</v>
      </c>
      <c r="DS55" s="29">
        <f>(W55-'predicted rankings sorted'!W54)^2</f>
        <v>0</v>
      </c>
      <c r="DT55" s="29">
        <f>(X55-'predicted rankings sorted'!X54)^2</f>
        <v>0</v>
      </c>
      <c r="DU55" s="29">
        <f>(Y55-'predicted rankings sorted'!Y54)^2</f>
        <v>0</v>
      </c>
      <c r="DV55" s="29">
        <f>(Z55-'predicted rankings sorted'!Z54)^2</f>
        <v>0</v>
      </c>
      <c r="DW55" s="29">
        <f>(AA55-'predicted rankings sorted'!AA54)^2</f>
        <v>0</v>
      </c>
      <c r="DX55" s="29">
        <f>(AB55-'predicted rankings sorted'!AB54)^2</f>
        <v>0</v>
      </c>
      <c r="DY55" s="29">
        <f>(AC55-'predicted rankings sorted'!AC54)^2</f>
        <v>0</v>
      </c>
      <c r="DZ55" s="29">
        <f>(AD55-'predicted rankings sorted'!AD54)^2</f>
        <v>0</v>
      </c>
      <c r="EA55" s="29">
        <f>(AE55-'predicted rankings sorted'!AE54)^2</f>
        <v>0</v>
      </c>
      <c r="EB55" s="29">
        <f>(AF55-'predicted rankings sorted'!AF54)^2</f>
        <v>0</v>
      </c>
      <c r="EC55" s="29">
        <f>(AG55-'predicted rankings sorted'!AG54)^2</f>
        <v>0</v>
      </c>
      <c r="ED55" s="29">
        <f>(AH55-'predicted rankings sorted'!AH54)^2</f>
        <v>0</v>
      </c>
      <c r="EE55" s="29">
        <f>(AI55-'predicted rankings sorted'!AI54)^2</f>
        <v>0</v>
      </c>
      <c r="EF55" s="29">
        <f>(AJ55-'predicted rankings sorted'!AJ54)^2</f>
        <v>0</v>
      </c>
      <c r="EG55" s="29">
        <f>(AK55-'predicted rankings sorted'!AK54)^2</f>
        <v>0</v>
      </c>
      <c r="EH55" s="29">
        <f>(AL55-'predicted rankings sorted'!AL54)^2</f>
        <v>0</v>
      </c>
      <c r="EI55" s="29">
        <f>(AM55-'predicted rankings sorted'!AM54)^2</f>
        <v>0</v>
      </c>
      <c r="EJ55" s="29">
        <f>(AN55-'predicted rankings sorted'!AN54)^2</f>
        <v>0</v>
      </c>
      <c r="EK55" s="29">
        <f>(AO55-'predicted rankings sorted'!AO54)^2</f>
        <v>0</v>
      </c>
      <c r="EL55" s="29">
        <f>(AP55-'predicted rankings sorted'!AP54)^2</f>
        <v>0</v>
      </c>
      <c r="EM55" s="29">
        <f>(AQ55-'predicted rankings sorted'!AQ54)^2</f>
        <v>0</v>
      </c>
      <c r="EN55" s="29">
        <f>(AR55-'predicted rankings sorted'!AR54)^2</f>
        <v>0</v>
      </c>
      <c r="EO55" s="29">
        <f>(AS55-'predicted rankings sorted'!AS54)^2</f>
        <v>1</v>
      </c>
      <c r="EP55" s="29">
        <f>(AT55-'predicted rankings sorted'!AT54)^2</f>
        <v>0</v>
      </c>
      <c r="EQ55" s="29">
        <f>(AU55-'predicted rankings sorted'!AU54)^2</f>
        <v>0</v>
      </c>
      <c r="ER55" s="29">
        <f>(AV55-'predicted rankings sorted'!AV54)^2</f>
        <v>0</v>
      </c>
      <c r="ES55" s="29">
        <f>(AW55-'predicted rankings sorted'!AW54)^2</f>
        <v>0</v>
      </c>
      <c r="ET55" s="29">
        <f>(AX55-'predicted rankings sorted'!AX54)^2</f>
        <v>0</v>
      </c>
      <c r="EU55" s="29">
        <f>(AY55-'predicted rankings sorted'!AY54)^2</f>
        <v>0</v>
      </c>
      <c r="EV55" s="29">
        <f>(AZ55-'predicted rankings sorted'!AZ54)^2</f>
        <v>0</v>
      </c>
      <c r="EW55" s="29">
        <f>(BA55-'predicted rankings sorted'!BA54)^2</f>
        <v>0</v>
      </c>
      <c r="EX55" s="29">
        <f>(BB55-'predicted rankings sorted'!BB54)^2</f>
        <v>0</v>
      </c>
      <c r="EY55" s="29">
        <f>(BC55-'predicted rankings sorted'!BC54)^2</f>
        <v>0</v>
      </c>
      <c r="EZ55" s="29">
        <f>(BD55-'predicted rankings sorted'!BD54)^2</f>
        <v>0</v>
      </c>
      <c r="FA55" s="29">
        <f>(BE55-'predicted rankings sorted'!BE54)^2</f>
        <v>0</v>
      </c>
      <c r="FB55" s="29">
        <f>(BF55-'predicted rankings sorted'!BF54)^2</f>
        <v>0</v>
      </c>
      <c r="FC55" s="29">
        <f>(BG55-'predicted rankings sorted'!BG54)^2</f>
        <v>0</v>
      </c>
      <c r="FD55" s="29">
        <f>(BH55-'predicted rankings sorted'!BH54)^2</f>
        <v>0</v>
      </c>
      <c r="FE55" s="26"/>
      <c r="FF55" s="26"/>
      <c r="FG55" s="26"/>
      <c r="FH55" s="26"/>
      <c r="FI55" s="26"/>
      <c r="FJ55" s="26"/>
      <c r="FK55" s="26"/>
      <c r="FL55" s="26"/>
      <c r="FM55" s="26"/>
      <c r="FN55" s="26"/>
      <c r="FO55" s="26"/>
      <c r="FP55" s="26"/>
      <c r="FQ55" s="26"/>
      <c r="FR55" s="26"/>
      <c r="FS55" s="26"/>
      <c r="FT55" s="26"/>
      <c r="FU55" s="26"/>
      <c r="FV55" s="26"/>
      <c r="FW55" s="26"/>
      <c r="FX55" s="26"/>
      <c r="FY55" s="26"/>
      <c r="FZ55" s="26"/>
      <c r="GA55" s="26"/>
      <c r="GB55" s="26"/>
      <c r="GC55" s="26"/>
      <c r="GD55" s="26"/>
      <c r="GE55" s="26"/>
      <c r="GF55" s="26"/>
      <c r="GG55" s="26"/>
      <c r="GH55" s="26"/>
      <c r="GI55" s="26"/>
      <c r="GJ55" s="26"/>
      <c r="GK55" s="26"/>
      <c r="GL55" s="26"/>
      <c r="GM55" s="26"/>
      <c r="GN55" s="26"/>
      <c r="GO55" s="26"/>
      <c r="GP55" s="26"/>
    </row>
    <row r="56" spans="1:198" x14ac:dyDescent="0.25">
      <c r="A56">
        <v>6536</v>
      </c>
      <c r="B56" t="s">
        <v>2624</v>
      </c>
      <c r="C56" s="26">
        <v>0</v>
      </c>
      <c r="D56" s="26">
        <v>0</v>
      </c>
      <c r="E56" s="26">
        <v>0</v>
      </c>
      <c r="F56" s="26">
        <v>0</v>
      </c>
      <c r="G56" s="26">
        <v>0</v>
      </c>
      <c r="H56" s="26">
        <v>0</v>
      </c>
      <c r="I56" s="26">
        <v>0</v>
      </c>
      <c r="J56" s="26">
        <v>0</v>
      </c>
      <c r="K56" s="26">
        <v>0</v>
      </c>
      <c r="L56" s="26">
        <v>0</v>
      </c>
      <c r="M56" s="26">
        <v>0</v>
      </c>
      <c r="N56" s="26">
        <v>0</v>
      </c>
      <c r="O56" s="26">
        <v>0</v>
      </c>
      <c r="P56" s="26">
        <v>0</v>
      </c>
      <c r="Q56" s="26">
        <v>0</v>
      </c>
      <c r="R56" s="26">
        <v>0</v>
      </c>
      <c r="S56" s="26">
        <v>0</v>
      </c>
      <c r="T56" s="26">
        <v>0</v>
      </c>
      <c r="U56" s="26">
        <v>0</v>
      </c>
      <c r="V56" s="26">
        <v>0</v>
      </c>
      <c r="W56" s="26">
        <v>0</v>
      </c>
      <c r="X56" s="26">
        <v>0</v>
      </c>
      <c r="Y56" s="26">
        <v>0</v>
      </c>
      <c r="Z56" s="26">
        <v>0</v>
      </c>
      <c r="AA56" s="26">
        <v>0</v>
      </c>
      <c r="AB56" s="26">
        <v>0</v>
      </c>
      <c r="AC56" s="26">
        <v>0</v>
      </c>
      <c r="AD56" s="26">
        <v>0</v>
      </c>
      <c r="AE56" s="26">
        <v>0</v>
      </c>
      <c r="AF56" s="26">
        <v>0</v>
      </c>
      <c r="AG56" s="26">
        <v>0</v>
      </c>
      <c r="AH56" s="26">
        <v>0</v>
      </c>
      <c r="AI56" s="26">
        <v>0</v>
      </c>
      <c r="AJ56" s="26">
        <v>0</v>
      </c>
      <c r="AK56" s="26">
        <v>0</v>
      </c>
      <c r="AL56" s="26">
        <v>1</v>
      </c>
      <c r="AM56" s="26">
        <v>0</v>
      </c>
      <c r="AN56" s="26">
        <v>0</v>
      </c>
      <c r="AO56" s="26">
        <v>0</v>
      </c>
      <c r="AP56" s="26">
        <v>0</v>
      </c>
      <c r="AQ56" s="26">
        <v>0</v>
      </c>
      <c r="AR56" s="26">
        <v>0</v>
      </c>
      <c r="AS56" s="26">
        <v>0</v>
      </c>
      <c r="AT56" s="26">
        <v>0</v>
      </c>
      <c r="AU56" s="26">
        <v>0</v>
      </c>
      <c r="AV56" s="26">
        <v>0</v>
      </c>
      <c r="AW56" s="26">
        <v>0</v>
      </c>
      <c r="AX56" s="26">
        <v>0</v>
      </c>
      <c r="AY56" s="26">
        <v>0</v>
      </c>
      <c r="AZ56" s="26">
        <v>0</v>
      </c>
      <c r="BA56" s="26">
        <v>0</v>
      </c>
      <c r="BB56" s="26">
        <v>0</v>
      </c>
      <c r="BC56" s="26">
        <v>0</v>
      </c>
      <c r="BD56" s="26">
        <v>0</v>
      </c>
      <c r="BE56" s="26">
        <v>0</v>
      </c>
      <c r="BF56" s="26">
        <v>0</v>
      </c>
      <c r="BG56" s="26">
        <v>0</v>
      </c>
      <c r="BH56" s="26">
        <v>0</v>
      </c>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9">
        <f>(G56-'predicted rankings sorted'!G55)^2</f>
        <v>0</v>
      </c>
      <c r="DD56" s="29">
        <f>(H56-'predicted rankings sorted'!H55)^2</f>
        <v>0</v>
      </c>
      <c r="DE56" s="29">
        <f>(I56-'predicted rankings sorted'!I55)^2</f>
        <v>0</v>
      </c>
      <c r="DF56" s="29">
        <f>(J56-'predicted rankings sorted'!J55)^2</f>
        <v>0</v>
      </c>
      <c r="DG56" s="29">
        <f>(K56-'predicted rankings sorted'!K55)^2</f>
        <v>0</v>
      </c>
      <c r="DH56" s="29">
        <f>(L56-'predicted rankings sorted'!L55)^2</f>
        <v>0</v>
      </c>
      <c r="DI56" s="29">
        <f>(M56-'predicted rankings sorted'!M55)^2</f>
        <v>0</v>
      </c>
      <c r="DJ56" s="29">
        <f>(N56-'predicted rankings sorted'!N55)^2</f>
        <v>0</v>
      </c>
      <c r="DK56" s="29">
        <f>(O56-'predicted rankings sorted'!O55)^2</f>
        <v>0</v>
      </c>
      <c r="DL56" s="29">
        <f>(P56-'predicted rankings sorted'!P55)^2</f>
        <v>0</v>
      </c>
      <c r="DM56" s="29">
        <f>(Q56-'predicted rankings sorted'!Q55)^2</f>
        <v>0</v>
      </c>
      <c r="DN56" s="29">
        <f>(R56-'predicted rankings sorted'!R55)^2</f>
        <v>0</v>
      </c>
      <c r="DO56" s="29">
        <f>(S56-'predicted rankings sorted'!S55)^2</f>
        <v>0</v>
      </c>
      <c r="DP56" s="29">
        <f>(T56-'predicted rankings sorted'!T55)^2</f>
        <v>0</v>
      </c>
      <c r="DQ56" s="29">
        <f>(U56-'predicted rankings sorted'!U55)^2</f>
        <v>0</v>
      </c>
      <c r="DR56" s="29">
        <f>(V56-'predicted rankings sorted'!V55)^2</f>
        <v>0</v>
      </c>
      <c r="DS56" s="29">
        <f>(W56-'predicted rankings sorted'!W55)^2</f>
        <v>0</v>
      </c>
      <c r="DT56" s="29">
        <f>(X56-'predicted rankings sorted'!X55)^2</f>
        <v>0</v>
      </c>
      <c r="DU56" s="29">
        <f>(Y56-'predicted rankings sorted'!Y55)^2</f>
        <v>0</v>
      </c>
      <c r="DV56" s="29">
        <f>(Z56-'predicted rankings sorted'!Z55)^2</f>
        <v>0</v>
      </c>
      <c r="DW56" s="29">
        <f>(AA56-'predicted rankings sorted'!AA55)^2</f>
        <v>0</v>
      </c>
      <c r="DX56" s="29">
        <f>(AB56-'predicted rankings sorted'!AB55)^2</f>
        <v>0</v>
      </c>
      <c r="DY56" s="29">
        <f>(AC56-'predicted rankings sorted'!AC55)^2</f>
        <v>0</v>
      </c>
      <c r="DZ56" s="29">
        <f>(AD56-'predicted rankings sorted'!AD55)^2</f>
        <v>0</v>
      </c>
      <c r="EA56" s="29">
        <f>(AE56-'predicted rankings sorted'!AE55)^2</f>
        <v>0</v>
      </c>
      <c r="EB56" s="29">
        <f>(AF56-'predicted rankings sorted'!AF55)^2</f>
        <v>0</v>
      </c>
      <c r="EC56" s="29">
        <f>(AG56-'predicted rankings sorted'!AG55)^2</f>
        <v>0</v>
      </c>
      <c r="ED56" s="29">
        <f>(AH56-'predicted rankings sorted'!AH55)^2</f>
        <v>0</v>
      </c>
      <c r="EE56" s="29">
        <f>(AI56-'predicted rankings sorted'!AI55)^2</f>
        <v>0</v>
      </c>
      <c r="EF56" s="29">
        <f>(AJ56-'predicted rankings sorted'!AJ55)^2</f>
        <v>0</v>
      </c>
      <c r="EG56" s="29">
        <f>(AK56-'predicted rankings sorted'!AK55)^2</f>
        <v>0</v>
      </c>
      <c r="EH56" s="29">
        <f>(AL56-'predicted rankings sorted'!AL55)^2</f>
        <v>1</v>
      </c>
      <c r="EI56" s="29">
        <f>(AM56-'predicted rankings sorted'!AM55)^2</f>
        <v>0</v>
      </c>
      <c r="EJ56" s="29">
        <f>(AN56-'predicted rankings sorted'!AN55)^2</f>
        <v>0</v>
      </c>
      <c r="EK56" s="29">
        <f>(AO56-'predicted rankings sorted'!AO55)^2</f>
        <v>0</v>
      </c>
      <c r="EL56" s="29">
        <f>(AP56-'predicted rankings sorted'!AP55)^2</f>
        <v>0</v>
      </c>
      <c r="EM56" s="29">
        <f>(AQ56-'predicted rankings sorted'!AQ55)^2</f>
        <v>0</v>
      </c>
      <c r="EN56" s="29">
        <f>(AR56-'predicted rankings sorted'!AR55)^2</f>
        <v>0</v>
      </c>
      <c r="EO56" s="29">
        <f>(AS56-'predicted rankings sorted'!AS55)^2</f>
        <v>0</v>
      </c>
      <c r="EP56" s="29">
        <f>(AT56-'predicted rankings sorted'!AT55)^2</f>
        <v>0</v>
      </c>
      <c r="EQ56" s="29">
        <f>(AU56-'predicted rankings sorted'!AU55)^2</f>
        <v>0</v>
      </c>
      <c r="ER56" s="29">
        <f>(AV56-'predicted rankings sorted'!AV55)^2</f>
        <v>0</v>
      </c>
      <c r="ES56" s="29">
        <f>(AW56-'predicted rankings sorted'!AW55)^2</f>
        <v>0</v>
      </c>
      <c r="ET56" s="29">
        <f>(AX56-'predicted rankings sorted'!AX55)^2</f>
        <v>0</v>
      </c>
      <c r="EU56" s="29">
        <f>(AY56-'predicted rankings sorted'!AY55)^2</f>
        <v>0</v>
      </c>
      <c r="EV56" s="29">
        <f>(AZ56-'predicted rankings sorted'!AZ55)^2</f>
        <v>0</v>
      </c>
      <c r="EW56" s="29">
        <f>(BA56-'predicted rankings sorted'!BA55)^2</f>
        <v>0</v>
      </c>
      <c r="EX56" s="29">
        <f>(BB56-'predicted rankings sorted'!BB55)^2</f>
        <v>0</v>
      </c>
      <c r="EY56" s="29">
        <f>(BC56-'predicted rankings sorted'!BC55)^2</f>
        <v>0</v>
      </c>
      <c r="EZ56" s="29">
        <f>(BD56-'predicted rankings sorted'!BD55)^2</f>
        <v>0</v>
      </c>
      <c r="FA56" s="29">
        <f>(BE56-'predicted rankings sorted'!BE55)^2</f>
        <v>0</v>
      </c>
      <c r="FB56" s="29">
        <f>(BF56-'predicted rankings sorted'!BF55)^2</f>
        <v>0</v>
      </c>
      <c r="FC56" s="29">
        <f>(BG56-'predicted rankings sorted'!BG55)^2</f>
        <v>0</v>
      </c>
      <c r="FD56" s="29">
        <f>(BH56-'predicted rankings sorted'!BH55)^2</f>
        <v>0</v>
      </c>
      <c r="FE56" s="26"/>
      <c r="FF56" s="26"/>
      <c r="FG56" s="26"/>
      <c r="FH56" s="26"/>
      <c r="FI56" s="26"/>
      <c r="FJ56" s="26"/>
      <c r="FK56" s="26"/>
      <c r="FL56" s="26"/>
      <c r="FM56" s="26"/>
      <c r="FN56" s="26"/>
      <c r="FO56" s="26"/>
      <c r="FP56" s="26"/>
      <c r="FQ56" s="26"/>
      <c r="FR56" s="26"/>
      <c r="FS56" s="26"/>
      <c r="FT56" s="26"/>
      <c r="FU56" s="26"/>
      <c r="FV56" s="26"/>
      <c r="FW56" s="26"/>
      <c r="FX56" s="26"/>
      <c r="FY56" s="26"/>
      <c r="FZ56" s="26"/>
      <c r="GA56" s="26"/>
      <c r="GB56" s="26"/>
      <c r="GC56" s="26"/>
      <c r="GD56" s="26"/>
      <c r="GE56" s="26"/>
      <c r="GF56" s="26"/>
      <c r="GG56" s="26"/>
      <c r="GH56" s="26"/>
      <c r="GI56" s="26"/>
      <c r="GJ56" s="26"/>
      <c r="GK56" s="26"/>
      <c r="GL56" s="26"/>
      <c r="GM56" s="26"/>
      <c r="GN56" s="26"/>
      <c r="GO56" s="26"/>
      <c r="GP56" s="26"/>
    </row>
    <row r="57" spans="1:198" x14ac:dyDescent="0.25">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row>
    <row r="58" spans="1:198" x14ac:dyDescent="0.25">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row>
    <row r="59" spans="1:198" x14ac:dyDescent="0.25">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row>
    <row r="60" spans="1:198" x14ac:dyDescent="0.25">
      <c r="C60" s="26" t="s">
        <v>2793</v>
      </c>
      <c r="D60" s="23">
        <v>0.12755893402462892</v>
      </c>
      <c r="E60" s="30"/>
      <c r="F60" s="26" t="s">
        <v>2798</v>
      </c>
      <c r="G60" s="26">
        <f>_xlfn.VAR.P(G3:BH56)</f>
        <v>1.8175582990397805E-2</v>
      </c>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row>
    <row r="61" spans="1:198" x14ac:dyDescent="0.25">
      <c r="C61" s="26" t="s">
        <v>2794</v>
      </c>
      <c r="D61" s="23">
        <v>0.16664808262721809</v>
      </c>
      <c r="E61" s="30"/>
      <c r="F61" s="26" t="s">
        <v>2799</v>
      </c>
      <c r="G61" s="26">
        <f>_xlfn.VAR.P(DC3:FD56)</f>
        <v>1.8175582990397805E-2</v>
      </c>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row>
    <row r="62" spans="1:198" x14ac:dyDescent="0.25">
      <c r="C62" s="26" t="s">
        <v>2795</v>
      </c>
      <c r="D62" s="23">
        <v>0.19696166866056375</v>
      </c>
      <c r="E62" s="30"/>
      <c r="F62" s="26" t="s">
        <v>2800</v>
      </c>
      <c r="G62" s="23">
        <f>1-G61/G60</f>
        <v>0</v>
      </c>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row>
    <row r="63" spans="1:198" x14ac:dyDescent="0.25">
      <c r="C63" s="26" t="s">
        <v>2796</v>
      </c>
      <c r="D63" s="23">
        <v>0.28773819215473317</v>
      </c>
      <c r="E63" s="30"/>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row>
    <row r="64" spans="1:198" x14ac:dyDescent="0.25">
      <c r="C64" s="26" t="s">
        <v>2797</v>
      </c>
      <c r="D64" s="23">
        <v>0.59284924960634244</v>
      </c>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row>
    <row r="65" spans="3:182" x14ac:dyDescent="0.25">
      <c r="C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row>
    <row r="66" spans="3:182" x14ac:dyDescent="0.25">
      <c r="E66" s="30"/>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row>
    <row r="67" spans="3:182" x14ac:dyDescent="0.25">
      <c r="C67" s="26"/>
      <c r="D67" s="30"/>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row>
    <row r="68" spans="3:182" x14ac:dyDescent="0.25">
      <c r="C68" s="26"/>
      <c r="D68" s="30"/>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row>
    <row r="69" spans="3:182" x14ac:dyDescent="0.25">
      <c r="C69" s="26"/>
      <c r="D69" s="30"/>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row>
    <row r="70" spans="3:182" x14ac:dyDescent="0.25">
      <c r="C70" s="26"/>
      <c r="D70" s="30"/>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row>
    <row r="71" spans="3:182" x14ac:dyDescent="0.25">
      <c r="C71" s="26"/>
      <c r="D71" s="30"/>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row>
    <row r="72" spans="3:182" x14ac:dyDescent="0.25">
      <c r="C72" s="26"/>
      <c r="D72" s="30"/>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row>
    <row r="73" spans="3:182" x14ac:dyDescent="0.25">
      <c r="C73" s="26"/>
      <c r="D73" s="30"/>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182" x14ac:dyDescent="0.25">
      <c r="C74" s="26"/>
      <c r="D74" s="30"/>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182" x14ac:dyDescent="0.25">
      <c r="C75" s="26"/>
      <c r="D75" s="30"/>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182" x14ac:dyDescent="0.25">
      <c r="C76" s="26"/>
      <c r="D76" s="30"/>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182" x14ac:dyDescent="0.25">
      <c r="C77" s="26"/>
      <c r="D77" s="30"/>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182" x14ac:dyDescent="0.25">
      <c r="C78" s="26"/>
      <c r="D78" s="30"/>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182" x14ac:dyDescent="0.25">
      <c r="C79" s="26"/>
      <c r="D79" s="30"/>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182" x14ac:dyDescent="0.25">
      <c r="C80" s="26"/>
      <c r="D80" s="30"/>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xr:uid="{00000000-0009-0000-0000-000013000000}">
    <sortState ref="A3:GX56">
      <sortCondition descending="1" ref="G2"/>
    </sortState>
  </autoFilter>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5:I300"/>
  <sheetViews>
    <sheetView workbookViewId="0">
      <selection activeCell="G17" sqref="G17"/>
    </sheetView>
  </sheetViews>
  <sheetFormatPr defaultRowHeight="15" x14ac:dyDescent="0.25"/>
  <sheetData>
    <row r="5" spans="1:9" x14ac:dyDescent="0.25">
      <c r="A5" t="s">
        <v>35</v>
      </c>
      <c r="B5" t="s">
        <v>45</v>
      </c>
      <c r="C5" t="s">
        <v>46</v>
      </c>
      <c r="D5" t="s">
        <v>47</v>
      </c>
      <c r="E5" t="s">
        <v>48</v>
      </c>
      <c r="F5" t="s">
        <v>49</v>
      </c>
      <c r="G5" t="s">
        <v>50</v>
      </c>
      <c r="H5" t="s">
        <v>2786</v>
      </c>
      <c r="I5" t="s">
        <v>2787</v>
      </c>
    </row>
    <row r="300" spans="1:8" x14ac:dyDescent="0.25">
      <c r="A300" t="s">
        <v>2788</v>
      </c>
      <c r="B300" t="s">
        <v>2789</v>
      </c>
      <c r="C300" t="s">
        <v>2790</v>
      </c>
      <c r="H300" t="s">
        <v>2788</v>
      </c>
    </row>
  </sheetData>
  <sortState ref="A301:B600">
    <sortCondition descending="1" ref="B30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vt:i4>
      </vt:variant>
    </vt:vector>
  </HeadingPairs>
  <TitlesOfParts>
    <vt:vector size="25" baseType="lpstr">
      <vt:lpstr>instructions and FAQ</vt:lpstr>
      <vt:lpstr>team match array</vt:lpstr>
      <vt:lpstr>images</vt:lpstr>
      <vt:lpstr>local saves</vt:lpstr>
      <vt:lpstr>event keys</vt:lpstr>
      <vt:lpstr>data import sorted</vt:lpstr>
      <vt:lpstr>data import</vt:lpstr>
      <vt:lpstr>team lookup</vt:lpstr>
      <vt:lpstr>match lookup</vt:lpstr>
      <vt:lpstr>seed values sorted</vt:lpstr>
      <vt:lpstr>all seed values</vt:lpstr>
      <vt:lpstr>seed values</vt:lpstr>
      <vt:lpstr>calculated contributions sorted</vt:lpstr>
      <vt:lpstr>calculated contributions</vt:lpstr>
      <vt:lpstr>predicted contributions sorted</vt:lpstr>
      <vt:lpstr>predicted contributions</vt:lpstr>
      <vt:lpstr>rankings sorted</vt:lpstr>
      <vt:lpstr>predicted rankings sorted</vt:lpstr>
      <vt:lpstr>predicted rankings</vt:lpstr>
      <vt:lpstr>rankings</vt:lpstr>
      <vt:lpstr>awards</vt:lpstr>
      <vt:lpstr>actual rankings</vt:lpstr>
      <vt:lpstr>simulation results</vt:lpstr>
      <vt:lpstr>q_match_data</vt:lpstr>
      <vt:lpstr>team_match_team_list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dc:creator>
  <cp:lastModifiedBy>Caleb</cp:lastModifiedBy>
  <dcterms:created xsi:type="dcterms:W3CDTF">2017-02-15T14:04:23Z</dcterms:created>
  <dcterms:modified xsi:type="dcterms:W3CDTF">2018-03-08T04:40:30Z</dcterms:modified>
</cp:coreProperties>
</file>